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Apportionment\Sch Finance\0ArchiveFinancial Summaries-rg\1516\1516 Financial Reporting Summary\1516 Section 3-working\1516 Section 3 Excel-RG\"/>
    </mc:Choice>
  </mc:AlternateContent>
  <bookViews>
    <workbookView xWindow="0" yWindow="0" windowWidth="28800" windowHeight="10800"/>
  </bookViews>
  <sheets>
    <sheet name="1516 REV_OFS by county" sheetId="1" r:id="rId1"/>
  </sheets>
  <externalReferences>
    <externalReference r:id="rId2"/>
    <externalReference r:id="rId3"/>
  </externalReferences>
  <definedNames>
    <definedName name="_rev0607" localSheetId="0">#REF!</definedName>
    <definedName name="_rev0607">#REF!</definedName>
    <definedName name="_rev0708" localSheetId="0">#REF!</definedName>
    <definedName name="_rev0708">#REF!</definedName>
    <definedName name="_rev0809" localSheetId="0">#REF!</definedName>
    <definedName name="_rev0809">#REF!</definedName>
    <definedName name="enroll0708" localSheetId="0">#REF!</definedName>
    <definedName name="enroll0708">#REF!</definedName>
    <definedName name="enroll0809" localSheetId="0">#REF!</definedName>
    <definedName name="enroll0809">#REF!</definedName>
    <definedName name="enrollment0607" localSheetId="0">#REF!</definedName>
    <definedName name="enrollment0607">#REF!</definedName>
    <definedName name="enrollment0708" localSheetId="0">#REF!</definedName>
    <definedName name="enrollment0708">#REF!</definedName>
    <definedName name="enrollment0809" localSheetId="0">#REF!</definedName>
    <definedName name="enrollment0809">#REF!</definedName>
    <definedName name="fundbal0708" localSheetId="0">#REF!</definedName>
    <definedName name="fundbal0708">#REF!</definedName>
    <definedName name="fundbal0809">'[1]0809 Access'!$EV$2:$EX$298</definedName>
    <definedName name="master0809">[1]Master0809!$A$12:$EU$315</definedName>
    <definedName name="_xlnm.Print_Area" localSheetId="0">'1516 REV_OFS by county'!$A$2:$GW$421</definedName>
    <definedName name="_xlnm.Print_Titles" localSheetId="0">'1516 REV_OFS by county'!$2:$5</definedName>
    <definedName name="reportbycty0607">'[1]Exp_Rev_FB by County'!$B$9:$O$409</definedName>
    <definedName name="reportbysize0607">'[1] Exp_Rev_FB by enroll'!$A$10:$N$349</definedName>
    <definedName name="revisedenroll0607" localSheetId="0">#REF!</definedName>
    <definedName name="revisedenroll0607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21" i="1" l="1"/>
  <c r="GT420" i="1"/>
  <c r="GS420" i="1"/>
  <c r="GR420" i="1"/>
  <c r="GQ420" i="1"/>
  <c r="GP420" i="1"/>
  <c r="GO420" i="1"/>
  <c r="GN420" i="1"/>
  <c r="GM420" i="1"/>
  <c r="GL420" i="1"/>
  <c r="GK420" i="1"/>
  <c r="GJ420" i="1"/>
  <c r="GI420" i="1"/>
  <c r="GH420" i="1"/>
  <c r="GG420" i="1"/>
  <c r="GF420" i="1"/>
  <c r="GE420" i="1"/>
  <c r="GD420" i="1"/>
  <c r="GC420" i="1"/>
  <c r="GB420" i="1"/>
  <c r="GA420" i="1"/>
  <c r="FZ420" i="1"/>
  <c r="FY420" i="1"/>
  <c r="FX420" i="1"/>
  <c r="FW420" i="1"/>
  <c r="FV420" i="1"/>
  <c r="FR420" i="1"/>
  <c r="FQ420" i="1"/>
  <c r="FP420" i="1"/>
  <c r="FO420" i="1"/>
  <c r="FN420" i="1"/>
  <c r="FM420" i="1"/>
  <c r="FL420" i="1"/>
  <c r="FK420" i="1"/>
  <c r="FJ420" i="1"/>
  <c r="FI420" i="1"/>
  <c r="FH420" i="1"/>
  <c r="FG420" i="1"/>
  <c r="FF420" i="1"/>
  <c r="FE420" i="1"/>
  <c r="FD420" i="1"/>
  <c r="FC420" i="1"/>
  <c r="FB420" i="1"/>
  <c r="FA420" i="1"/>
  <c r="EZ420" i="1"/>
  <c r="EY420" i="1"/>
  <c r="EX420" i="1"/>
  <c r="EW420" i="1"/>
  <c r="EV420" i="1"/>
  <c r="EU420" i="1"/>
  <c r="ET420" i="1"/>
  <c r="ES420" i="1"/>
  <c r="ER420" i="1"/>
  <c r="EQ420" i="1"/>
  <c r="EP420" i="1"/>
  <c r="EO420" i="1"/>
  <c r="EN420" i="1"/>
  <c r="EM420" i="1"/>
  <c r="EL420" i="1"/>
  <c r="EK420" i="1"/>
  <c r="EJ420" i="1"/>
  <c r="EI420" i="1"/>
  <c r="EH420" i="1"/>
  <c r="EG420" i="1"/>
  <c r="EF420" i="1"/>
  <c r="EE420" i="1"/>
  <c r="ED420" i="1"/>
  <c r="EC420" i="1"/>
  <c r="EB420" i="1"/>
  <c r="EA420" i="1"/>
  <c r="DZ420" i="1"/>
  <c r="DY420" i="1"/>
  <c r="DX420" i="1"/>
  <c r="DW420" i="1"/>
  <c r="DV420" i="1"/>
  <c r="DU420" i="1"/>
  <c r="DT420" i="1"/>
  <c r="DS420" i="1"/>
  <c r="DR420" i="1"/>
  <c r="DQ420" i="1"/>
  <c r="DP420" i="1"/>
  <c r="DO420" i="1"/>
  <c r="DN420" i="1"/>
  <c r="DM420" i="1"/>
  <c r="DL420" i="1"/>
  <c r="DK420" i="1"/>
  <c r="DJ420" i="1"/>
  <c r="DI420" i="1"/>
  <c r="DH420" i="1"/>
  <c r="DG420" i="1"/>
  <c r="DF420" i="1"/>
  <c r="DE420" i="1"/>
  <c r="DD420" i="1"/>
  <c r="DC420" i="1"/>
  <c r="DB420" i="1"/>
  <c r="DA420" i="1"/>
  <c r="CZ420" i="1"/>
  <c r="CY420" i="1"/>
  <c r="CX420" i="1"/>
  <c r="CW420" i="1"/>
  <c r="CV420" i="1"/>
  <c r="CU420" i="1"/>
  <c r="CT420" i="1"/>
  <c r="CS420" i="1"/>
  <c r="CR420" i="1"/>
  <c r="CQ420" i="1"/>
  <c r="CP420" i="1"/>
  <c r="CO420" i="1"/>
  <c r="CN420" i="1"/>
  <c r="CM420" i="1"/>
  <c r="CL420" i="1"/>
  <c r="CK420" i="1"/>
  <c r="CJ420" i="1"/>
  <c r="CI420" i="1"/>
  <c r="CH420" i="1"/>
  <c r="CD420" i="1"/>
  <c r="CC420" i="1"/>
  <c r="CB420" i="1"/>
  <c r="CA420" i="1"/>
  <c r="BZ420" i="1"/>
  <c r="BY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BE420" i="1"/>
  <c r="BD420" i="1"/>
  <c r="BC420" i="1"/>
  <c r="BB420" i="1"/>
  <c r="BA420" i="1"/>
  <c r="AZ420" i="1"/>
  <c r="AY420" i="1"/>
  <c r="AX420" i="1"/>
  <c r="AT420" i="1"/>
  <c r="AS420" i="1"/>
  <c r="AR420" i="1"/>
  <c r="AQ420" i="1"/>
  <c r="AP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M420" i="1"/>
  <c r="L420" i="1"/>
  <c r="K420" i="1"/>
  <c r="J420" i="1"/>
  <c r="I420" i="1"/>
  <c r="H420" i="1"/>
  <c r="D420" i="1"/>
  <c r="GT419" i="1"/>
  <c r="GS419" i="1"/>
  <c r="GR419" i="1"/>
  <c r="GQ419" i="1"/>
  <c r="GP419" i="1"/>
  <c r="GO419" i="1"/>
  <c r="GN419" i="1"/>
  <c r="GM419" i="1"/>
  <c r="GL419" i="1"/>
  <c r="GK419" i="1"/>
  <c r="GJ419" i="1"/>
  <c r="GI419" i="1"/>
  <c r="GH419" i="1"/>
  <c r="GG419" i="1"/>
  <c r="GF419" i="1"/>
  <c r="GE419" i="1"/>
  <c r="GD419" i="1"/>
  <c r="GC419" i="1"/>
  <c r="GB419" i="1"/>
  <c r="GA419" i="1"/>
  <c r="FZ419" i="1"/>
  <c r="FY419" i="1"/>
  <c r="FX419" i="1"/>
  <c r="FW419" i="1"/>
  <c r="FV419" i="1"/>
  <c r="FR419" i="1"/>
  <c r="FQ419" i="1"/>
  <c r="FP419" i="1"/>
  <c r="FO419" i="1"/>
  <c r="FN419" i="1"/>
  <c r="FM419" i="1"/>
  <c r="FL419" i="1"/>
  <c r="FK419" i="1"/>
  <c r="FJ419" i="1"/>
  <c r="FI419" i="1"/>
  <c r="FH419" i="1"/>
  <c r="FG419" i="1"/>
  <c r="FF419" i="1"/>
  <c r="FE419" i="1"/>
  <c r="FD419" i="1"/>
  <c r="FC419" i="1"/>
  <c r="FB419" i="1"/>
  <c r="FA419" i="1"/>
  <c r="EZ419" i="1"/>
  <c r="EY419" i="1"/>
  <c r="EX419" i="1"/>
  <c r="EW419" i="1"/>
  <c r="EV419" i="1"/>
  <c r="EU419" i="1"/>
  <c r="ET419" i="1"/>
  <c r="ES419" i="1"/>
  <c r="ER419" i="1"/>
  <c r="EQ419" i="1"/>
  <c r="EP419" i="1"/>
  <c r="EO419" i="1"/>
  <c r="EN419" i="1"/>
  <c r="EM419" i="1"/>
  <c r="EL419" i="1"/>
  <c r="EK419" i="1"/>
  <c r="EJ419" i="1"/>
  <c r="EI419" i="1"/>
  <c r="EH419" i="1"/>
  <c r="EG419" i="1"/>
  <c r="EF419" i="1"/>
  <c r="EE419" i="1"/>
  <c r="ED419" i="1"/>
  <c r="EC419" i="1"/>
  <c r="EB419" i="1"/>
  <c r="EA419" i="1"/>
  <c r="DZ419" i="1"/>
  <c r="DY419" i="1"/>
  <c r="DX419" i="1"/>
  <c r="DW419" i="1"/>
  <c r="DV419" i="1"/>
  <c r="DU419" i="1"/>
  <c r="DT419" i="1"/>
  <c r="DS419" i="1"/>
  <c r="DR419" i="1"/>
  <c r="DQ419" i="1"/>
  <c r="DP419" i="1"/>
  <c r="DO419" i="1"/>
  <c r="DN419" i="1"/>
  <c r="DM419" i="1"/>
  <c r="DL419" i="1"/>
  <c r="DK419" i="1"/>
  <c r="DJ419" i="1"/>
  <c r="DI419" i="1"/>
  <c r="DH419" i="1"/>
  <c r="DG419" i="1"/>
  <c r="DF419" i="1"/>
  <c r="DE419" i="1"/>
  <c r="DD419" i="1"/>
  <c r="DC419" i="1"/>
  <c r="DB419" i="1"/>
  <c r="DA419" i="1"/>
  <c r="CZ419" i="1"/>
  <c r="CY419" i="1"/>
  <c r="CX419" i="1"/>
  <c r="CW419" i="1"/>
  <c r="CV419" i="1"/>
  <c r="CU419" i="1"/>
  <c r="CT419" i="1"/>
  <c r="CS419" i="1"/>
  <c r="CR419" i="1"/>
  <c r="CQ419" i="1"/>
  <c r="CP419" i="1"/>
  <c r="CO419" i="1"/>
  <c r="CN419" i="1"/>
  <c r="CM419" i="1"/>
  <c r="CL419" i="1"/>
  <c r="CK419" i="1"/>
  <c r="CJ419" i="1"/>
  <c r="CI419" i="1"/>
  <c r="CH419" i="1"/>
  <c r="CD419" i="1"/>
  <c r="CC419" i="1"/>
  <c r="CB419" i="1"/>
  <c r="CA419" i="1"/>
  <c r="BZ419" i="1"/>
  <c r="BY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BE419" i="1"/>
  <c r="BD419" i="1"/>
  <c r="BC419" i="1"/>
  <c r="BB419" i="1"/>
  <c r="BA419" i="1"/>
  <c r="AZ419" i="1"/>
  <c r="AY419" i="1"/>
  <c r="AX419" i="1"/>
  <c r="AT419" i="1"/>
  <c r="AS419" i="1"/>
  <c r="AR419" i="1"/>
  <c r="AQ419" i="1"/>
  <c r="AP419" i="1"/>
  <c r="AU419" i="1" s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M419" i="1"/>
  <c r="L419" i="1"/>
  <c r="K419" i="1"/>
  <c r="J419" i="1"/>
  <c r="I419" i="1"/>
  <c r="H419" i="1"/>
  <c r="N419" i="1" s="1"/>
  <c r="D419" i="1"/>
  <c r="GT418" i="1"/>
  <c r="GS418" i="1"/>
  <c r="GR418" i="1"/>
  <c r="GQ418" i="1"/>
  <c r="GP418" i="1"/>
  <c r="GO418" i="1"/>
  <c r="GN418" i="1"/>
  <c r="GM418" i="1"/>
  <c r="GL418" i="1"/>
  <c r="GK418" i="1"/>
  <c r="GJ418" i="1"/>
  <c r="GI418" i="1"/>
  <c r="GH418" i="1"/>
  <c r="GG418" i="1"/>
  <c r="GF418" i="1"/>
  <c r="GE418" i="1"/>
  <c r="GD418" i="1"/>
  <c r="GC418" i="1"/>
  <c r="GB418" i="1"/>
  <c r="GA418" i="1"/>
  <c r="FZ418" i="1"/>
  <c r="FY418" i="1"/>
  <c r="FX418" i="1"/>
  <c r="FW418" i="1"/>
  <c r="FV418" i="1"/>
  <c r="FR418" i="1"/>
  <c r="FQ418" i="1"/>
  <c r="FP418" i="1"/>
  <c r="FO418" i="1"/>
  <c r="FN418" i="1"/>
  <c r="FM418" i="1"/>
  <c r="FL418" i="1"/>
  <c r="FK418" i="1"/>
  <c r="FJ418" i="1"/>
  <c r="FI418" i="1"/>
  <c r="FH418" i="1"/>
  <c r="FG418" i="1"/>
  <c r="FF418" i="1"/>
  <c r="FE418" i="1"/>
  <c r="FD418" i="1"/>
  <c r="FC418" i="1"/>
  <c r="FB418" i="1"/>
  <c r="FA418" i="1"/>
  <c r="EZ418" i="1"/>
  <c r="EY418" i="1"/>
  <c r="EX418" i="1"/>
  <c r="EW418" i="1"/>
  <c r="EV418" i="1"/>
  <c r="EU418" i="1"/>
  <c r="ET418" i="1"/>
  <c r="ES418" i="1"/>
  <c r="ER418" i="1"/>
  <c r="EQ418" i="1"/>
  <c r="EP418" i="1"/>
  <c r="EO418" i="1"/>
  <c r="EN418" i="1"/>
  <c r="EM418" i="1"/>
  <c r="EL418" i="1"/>
  <c r="EK418" i="1"/>
  <c r="EJ418" i="1"/>
  <c r="EI418" i="1"/>
  <c r="EH418" i="1"/>
  <c r="EG418" i="1"/>
  <c r="EF418" i="1"/>
  <c r="EE418" i="1"/>
  <c r="ED418" i="1"/>
  <c r="EC418" i="1"/>
  <c r="EB418" i="1"/>
  <c r="EA418" i="1"/>
  <c r="DZ418" i="1"/>
  <c r="DY418" i="1"/>
  <c r="DX418" i="1"/>
  <c r="DW418" i="1"/>
  <c r="DV418" i="1"/>
  <c r="DU418" i="1"/>
  <c r="DT418" i="1"/>
  <c r="DS418" i="1"/>
  <c r="DR418" i="1"/>
  <c r="DQ418" i="1"/>
  <c r="DP418" i="1"/>
  <c r="DO418" i="1"/>
  <c r="DN418" i="1"/>
  <c r="DM418" i="1"/>
  <c r="DL418" i="1"/>
  <c r="DK418" i="1"/>
  <c r="DJ418" i="1"/>
  <c r="DI418" i="1"/>
  <c r="DH418" i="1"/>
  <c r="DG418" i="1"/>
  <c r="DF418" i="1"/>
  <c r="DE418" i="1"/>
  <c r="DD418" i="1"/>
  <c r="DC418" i="1"/>
  <c r="DB418" i="1"/>
  <c r="DA418" i="1"/>
  <c r="CZ418" i="1"/>
  <c r="CY418" i="1"/>
  <c r="CX418" i="1"/>
  <c r="CW418" i="1"/>
  <c r="CV418" i="1"/>
  <c r="CU418" i="1"/>
  <c r="CT418" i="1"/>
  <c r="CS418" i="1"/>
  <c r="CR418" i="1"/>
  <c r="CQ418" i="1"/>
  <c r="CP418" i="1"/>
  <c r="CO418" i="1"/>
  <c r="CN418" i="1"/>
  <c r="CM418" i="1"/>
  <c r="CL418" i="1"/>
  <c r="CK418" i="1"/>
  <c r="CJ418" i="1"/>
  <c r="CI418" i="1"/>
  <c r="CH418" i="1"/>
  <c r="CD418" i="1"/>
  <c r="CC418" i="1"/>
  <c r="CB418" i="1"/>
  <c r="CA418" i="1"/>
  <c r="BZ418" i="1"/>
  <c r="BY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BE418" i="1"/>
  <c r="BD418" i="1"/>
  <c r="BC418" i="1"/>
  <c r="BB418" i="1"/>
  <c r="BA418" i="1"/>
  <c r="AZ418" i="1"/>
  <c r="AY418" i="1"/>
  <c r="AX418" i="1"/>
  <c r="AT418" i="1"/>
  <c r="AS418" i="1"/>
  <c r="AR418" i="1"/>
  <c r="AQ418" i="1"/>
  <c r="AP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M418" i="1"/>
  <c r="L418" i="1"/>
  <c r="K418" i="1"/>
  <c r="J418" i="1"/>
  <c r="I418" i="1"/>
  <c r="H418" i="1"/>
  <c r="D418" i="1"/>
  <c r="GT417" i="1"/>
  <c r="GS417" i="1"/>
  <c r="GR417" i="1"/>
  <c r="GQ417" i="1"/>
  <c r="GP417" i="1"/>
  <c r="GO417" i="1"/>
  <c r="GN417" i="1"/>
  <c r="GM417" i="1"/>
  <c r="GL417" i="1"/>
  <c r="GK417" i="1"/>
  <c r="GJ417" i="1"/>
  <c r="GI417" i="1"/>
  <c r="GH417" i="1"/>
  <c r="GG417" i="1"/>
  <c r="GF417" i="1"/>
  <c r="GE417" i="1"/>
  <c r="GD417" i="1"/>
  <c r="GC417" i="1"/>
  <c r="GB417" i="1"/>
  <c r="GA417" i="1"/>
  <c r="FZ417" i="1"/>
  <c r="FY417" i="1"/>
  <c r="FX417" i="1"/>
  <c r="FW417" i="1"/>
  <c r="FV417" i="1"/>
  <c r="FR417" i="1"/>
  <c r="FQ417" i="1"/>
  <c r="FP417" i="1"/>
  <c r="FO417" i="1"/>
  <c r="FN417" i="1"/>
  <c r="FM417" i="1"/>
  <c r="FL417" i="1"/>
  <c r="FK417" i="1"/>
  <c r="FJ417" i="1"/>
  <c r="FI417" i="1"/>
  <c r="FH417" i="1"/>
  <c r="FG417" i="1"/>
  <c r="FF417" i="1"/>
  <c r="FE417" i="1"/>
  <c r="FD417" i="1"/>
  <c r="FC417" i="1"/>
  <c r="FB417" i="1"/>
  <c r="FA417" i="1"/>
  <c r="EZ417" i="1"/>
  <c r="EY417" i="1"/>
  <c r="EX417" i="1"/>
  <c r="EW417" i="1"/>
  <c r="EV417" i="1"/>
  <c r="EU417" i="1"/>
  <c r="ET417" i="1"/>
  <c r="ES417" i="1"/>
  <c r="ER417" i="1"/>
  <c r="EQ417" i="1"/>
  <c r="EP417" i="1"/>
  <c r="EO417" i="1"/>
  <c r="EN417" i="1"/>
  <c r="EM417" i="1"/>
  <c r="EL417" i="1"/>
  <c r="EK417" i="1"/>
  <c r="EJ417" i="1"/>
  <c r="EI417" i="1"/>
  <c r="EH417" i="1"/>
  <c r="EG417" i="1"/>
  <c r="EF417" i="1"/>
  <c r="EE417" i="1"/>
  <c r="ED417" i="1"/>
  <c r="EC417" i="1"/>
  <c r="EB417" i="1"/>
  <c r="EA417" i="1"/>
  <c r="DZ417" i="1"/>
  <c r="DY417" i="1"/>
  <c r="DX417" i="1"/>
  <c r="DW417" i="1"/>
  <c r="DV417" i="1"/>
  <c r="DU417" i="1"/>
  <c r="DT417" i="1"/>
  <c r="DS417" i="1"/>
  <c r="DR417" i="1"/>
  <c r="DQ417" i="1"/>
  <c r="DP417" i="1"/>
  <c r="DO417" i="1"/>
  <c r="DN417" i="1"/>
  <c r="DM417" i="1"/>
  <c r="DL417" i="1"/>
  <c r="DK417" i="1"/>
  <c r="DJ417" i="1"/>
  <c r="DI417" i="1"/>
  <c r="DH417" i="1"/>
  <c r="DG417" i="1"/>
  <c r="DF417" i="1"/>
  <c r="DE417" i="1"/>
  <c r="DD417" i="1"/>
  <c r="DC417" i="1"/>
  <c r="DB417" i="1"/>
  <c r="DA417" i="1"/>
  <c r="CZ417" i="1"/>
  <c r="CY417" i="1"/>
  <c r="CX417" i="1"/>
  <c r="CW417" i="1"/>
  <c r="CV417" i="1"/>
  <c r="CU417" i="1"/>
  <c r="CT417" i="1"/>
  <c r="CS417" i="1"/>
  <c r="CR417" i="1"/>
  <c r="CQ417" i="1"/>
  <c r="CP417" i="1"/>
  <c r="CO417" i="1"/>
  <c r="CN417" i="1"/>
  <c r="CM417" i="1"/>
  <c r="CL417" i="1"/>
  <c r="CK417" i="1"/>
  <c r="CJ417" i="1"/>
  <c r="CI417" i="1"/>
  <c r="CH417" i="1"/>
  <c r="CD417" i="1"/>
  <c r="CC417" i="1"/>
  <c r="CB417" i="1"/>
  <c r="CA417" i="1"/>
  <c r="BZ417" i="1"/>
  <c r="BY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BE417" i="1"/>
  <c r="BD417" i="1"/>
  <c r="BC417" i="1"/>
  <c r="BB417" i="1"/>
  <c r="BA417" i="1"/>
  <c r="AZ417" i="1"/>
  <c r="AY417" i="1"/>
  <c r="AX417" i="1"/>
  <c r="AT417" i="1"/>
  <c r="AS417" i="1"/>
  <c r="AR417" i="1"/>
  <c r="AQ417" i="1"/>
  <c r="AP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M417" i="1"/>
  <c r="L417" i="1"/>
  <c r="K417" i="1"/>
  <c r="J417" i="1"/>
  <c r="I417" i="1"/>
  <c r="H417" i="1"/>
  <c r="D417" i="1"/>
  <c r="GT416" i="1"/>
  <c r="GS416" i="1"/>
  <c r="GR416" i="1"/>
  <c r="GQ416" i="1"/>
  <c r="GP416" i="1"/>
  <c r="GO416" i="1"/>
  <c r="GN416" i="1"/>
  <c r="GM416" i="1"/>
  <c r="GL416" i="1"/>
  <c r="GK416" i="1"/>
  <c r="GJ416" i="1"/>
  <c r="GI416" i="1"/>
  <c r="GH416" i="1"/>
  <c r="GG416" i="1"/>
  <c r="GF416" i="1"/>
  <c r="GE416" i="1"/>
  <c r="GD416" i="1"/>
  <c r="GC416" i="1"/>
  <c r="GB416" i="1"/>
  <c r="GA416" i="1"/>
  <c r="FZ416" i="1"/>
  <c r="FY416" i="1"/>
  <c r="FX416" i="1"/>
  <c r="FW416" i="1"/>
  <c r="FV416" i="1"/>
  <c r="FR416" i="1"/>
  <c r="FQ416" i="1"/>
  <c r="FP416" i="1"/>
  <c r="FO416" i="1"/>
  <c r="FN416" i="1"/>
  <c r="FM416" i="1"/>
  <c r="FL416" i="1"/>
  <c r="FK416" i="1"/>
  <c r="FJ416" i="1"/>
  <c r="FI416" i="1"/>
  <c r="FH416" i="1"/>
  <c r="FG416" i="1"/>
  <c r="FF416" i="1"/>
  <c r="FE416" i="1"/>
  <c r="FD416" i="1"/>
  <c r="FC416" i="1"/>
  <c r="FB416" i="1"/>
  <c r="FA416" i="1"/>
  <c r="EZ416" i="1"/>
  <c r="EY416" i="1"/>
  <c r="EX416" i="1"/>
  <c r="EW416" i="1"/>
  <c r="EV416" i="1"/>
  <c r="EU416" i="1"/>
  <c r="ET416" i="1"/>
  <c r="ES416" i="1"/>
  <c r="ER416" i="1"/>
  <c r="EQ416" i="1"/>
  <c r="EP416" i="1"/>
  <c r="EO416" i="1"/>
  <c r="EN416" i="1"/>
  <c r="EM416" i="1"/>
  <c r="EL416" i="1"/>
  <c r="EK416" i="1"/>
  <c r="EJ416" i="1"/>
  <c r="EI416" i="1"/>
  <c r="EH416" i="1"/>
  <c r="EG416" i="1"/>
  <c r="EF416" i="1"/>
  <c r="EE416" i="1"/>
  <c r="ED416" i="1"/>
  <c r="EC416" i="1"/>
  <c r="EB416" i="1"/>
  <c r="EA416" i="1"/>
  <c r="DZ416" i="1"/>
  <c r="DY416" i="1"/>
  <c r="DX416" i="1"/>
  <c r="DW416" i="1"/>
  <c r="DV416" i="1"/>
  <c r="DU416" i="1"/>
  <c r="DT416" i="1"/>
  <c r="DS416" i="1"/>
  <c r="DR416" i="1"/>
  <c r="DQ416" i="1"/>
  <c r="DP416" i="1"/>
  <c r="DO416" i="1"/>
  <c r="DN416" i="1"/>
  <c r="DM416" i="1"/>
  <c r="DL416" i="1"/>
  <c r="DK416" i="1"/>
  <c r="DJ416" i="1"/>
  <c r="DI416" i="1"/>
  <c r="DH416" i="1"/>
  <c r="DG416" i="1"/>
  <c r="DF416" i="1"/>
  <c r="DE416" i="1"/>
  <c r="DD416" i="1"/>
  <c r="DC416" i="1"/>
  <c r="DB416" i="1"/>
  <c r="DA416" i="1"/>
  <c r="CZ416" i="1"/>
  <c r="CY416" i="1"/>
  <c r="CX416" i="1"/>
  <c r="CW416" i="1"/>
  <c r="CV416" i="1"/>
  <c r="CU416" i="1"/>
  <c r="CT416" i="1"/>
  <c r="CS416" i="1"/>
  <c r="CR416" i="1"/>
  <c r="CQ416" i="1"/>
  <c r="CP416" i="1"/>
  <c r="CO416" i="1"/>
  <c r="CN416" i="1"/>
  <c r="CM416" i="1"/>
  <c r="CL416" i="1"/>
  <c r="CK416" i="1"/>
  <c r="CJ416" i="1"/>
  <c r="CI416" i="1"/>
  <c r="CH416" i="1"/>
  <c r="CD416" i="1"/>
  <c r="CC416" i="1"/>
  <c r="CB416" i="1"/>
  <c r="CA416" i="1"/>
  <c r="BZ416" i="1"/>
  <c r="BY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BE416" i="1"/>
  <c r="BD416" i="1"/>
  <c r="BC416" i="1"/>
  <c r="BB416" i="1"/>
  <c r="BA416" i="1"/>
  <c r="AZ416" i="1"/>
  <c r="AY416" i="1"/>
  <c r="AX416" i="1"/>
  <c r="AT416" i="1"/>
  <c r="AS416" i="1"/>
  <c r="AR416" i="1"/>
  <c r="AQ416" i="1"/>
  <c r="AP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M416" i="1"/>
  <c r="L416" i="1"/>
  <c r="K416" i="1"/>
  <c r="J416" i="1"/>
  <c r="I416" i="1"/>
  <c r="H416" i="1"/>
  <c r="D416" i="1"/>
  <c r="GT415" i="1"/>
  <c r="GS415" i="1"/>
  <c r="GR415" i="1"/>
  <c r="GQ415" i="1"/>
  <c r="GP415" i="1"/>
  <c r="GO415" i="1"/>
  <c r="GN415" i="1"/>
  <c r="GM415" i="1"/>
  <c r="GL415" i="1"/>
  <c r="GK415" i="1"/>
  <c r="GJ415" i="1"/>
  <c r="GI415" i="1"/>
  <c r="GH415" i="1"/>
  <c r="GG415" i="1"/>
  <c r="GF415" i="1"/>
  <c r="GE415" i="1"/>
  <c r="GD415" i="1"/>
  <c r="GC415" i="1"/>
  <c r="GB415" i="1"/>
  <c r="GA415" i="1"/>
  <c r="FZ415" i="1"/>
  <c r="FY415" i="1"/>
  <c r="FX415" i="1"/>
  <c r="FW415" i="1"/>
  <c r="FV415" i="1"/>
  <c r="FR415" i="1"/>
  <c r="FQ415" i="1"/>
  <c r="FP415" i="1"/>
  <c r="FO415" i="1"/>
  <c r="FN415" i="1"/>
  <c r="FM415" i="1"/>
  <c r="FL415" i="1"/>
  <c r="FK415" i="1"/>
  <c r="FJ415" i="1"/>
  <c r="FI415" i="1"/>
  <c r="FH415" i="1"/>
  <c r="FG415" i="1"/>
  <c r="FF415" i="1"/>
  <c r="FE415" i="1"/>
  <c r="FD415" i="1"/>
  <c r="FC415" i="1"/>
  <c r="FB415" i="1"/>
  <c r="FA415" i="1"/>
  <c r="EZ415" i="1"/>
  <c r="EY415" i="1"/>
  <c r="EX415" i="1"/>
  <c r="EW415" i="1"/>
  <c r="EV415" i="1"/>
  <c r="EU415" i="1"/>
  <c r="ET415" i="1"/>
  <c r="ES415" i="1"/>
  <c r="ER415" i="1"/>
  <c r="EQ415" i="1"/>
  <c r="EP415" i="1"/>
  <c r="EO415" i="1"/>
  <c r="EN415" i="1"/>
  <c r="EM415" i="1"/>
  <c r="EL415" i="1"/>
  <c r="EK415" i="1"/>
  <c r="EJ415" i="1"/>
  <c r="EI415" i="1"/>
  <c r="EH415" i="1"/>
  <c r="EG415" i="1"/>
  <c r="EF415" i="1"/>
  <c r="EE415" i="1"/>
  <c r="ED415" i="1"/>
  <c r="EC415" i="1"/>
  <c r="EB415" i="1"/>
  <c r="EA415" i="1"/>
  <c r="DZ415" i="1"/>
  <c r="DY415" i="1"/>
  <c r="DX415" i="1"/>
  <c r="DW415" i="1"/>
  <c r="DV415" i="1"/>
  <c r="DU415" i="1"/>
  <c r="DT415" i="1"/>
  <c r="DS415" i="1"/>
  <c r="DR415" i="1"/>
  <c r="DQ415" i="1"/>
  <c r="DP415" i="1"/>
  <c r="DO415" i="1"/>
  <c r="DN415" i="1"/>
  <c r="DM415" i="1"/>
  <c r="DL415" i="1"/>
  <c r="DK415" i="1"/>
  <c r="DJ415" i="1"/>
  <c r="DI415" i="1"/>
  <c r="DH415" i="1"/>
  <c r="DG415" i="1"/>
  <c r="DF415" i="1"/>
  <c r="DE415" i="1"/>
  <c r="DD415" i="1"/>
  <c r="DC415" i="1"/>
  <c r="DB415" i="1"/>
  <c r="DA415" i="1"/>
  <c r="CZ415" i="1"/>
  <c r="CY415" i="1"/>
  <c r="CX415" i="1"/>
  <c r="CW415" i="1"/>
  <c r="CV415" i="1"/>
  <c r="CU415" i="1"/>
  <c r="CT415" i="1"/>
  <c r="CS415" i="1"/>
  <c r="CR415" i="1"/>
  <c r="CQ415" i="1"/>
  <c r="CP415" i="1"/>
  <c r="CO415" i="1"/>
  <c r="CN415" i="1"/>
  <c r="CM415" i="1"/>
  <c r="CL415" i="1"/>
  <c r="CK415" i="1"/>
  <c r="CJ415" i="1"/>
  <c r="CI415" i="1"/>
  <c r="CH415" i="1"/>
  <c r="CD415" i="1"/>
  <c r="CC415" i="1"/>
  <c r="CB415" i="1"/>
  <c r="CA415" i="1"/>
  <c r="BZ415" i="1"/>
  <c r="BY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BE415" i="1"/>
  <c r="BD415" i="1"/>
  <c r="BC415" i="1"/>
  <c r="BB415" i="1"/>
  <c r="BA415" i="1"/>
  <c r="AZ415" i="1"/>
  <c r="AY415" i="1"/>
  <c r="AX415" i="1"/>
  <c r="AT415" i="1"/>
  <c r="AS415" i="1"/>
  <c r="AR415" i="1"/>
  <c r="AQ415" i="1"/>
  <c r="AP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M415" i="1"/>
  <c r="L415" i="1"/>
  <c r="K415" i="1"/>
  <c r="J415" i="1"/>
  <c r="I415" i="1"/>
  <c r="H415" i="1"/>
  <c r="D415" i="1"/>
  <c r="GT414" i="1"/>
  <c r="GS414" i="1"/>
  <c r="GR414" i="1"/>
  <c r="GQ414" i="1"/>
  <c r="GP414" i="1"/>
  <c r="GO414" i="1"/>
  <c r="GN414" i="1"/>
  <c r="GM414" i="1"/>
  <c r="GL414" i="1"/>
  <c r="GK414" i="1"/>
  <c r="GJ414" i="1"/>
  <c r="GI414" i="1"/>
  <c r="GH414" i="1"/>
  <c r="GG414" i="1"/>
  <c r="GF414" i="1"/>
  <c r="GE414" i="1"/>
  <c r="GD414" i="1"/>
  <c r="GC414" i="1"/>
  <c r="GB414" i="1"/>
  <c r="GA414" i="1"/>
  <c r="FZ414" i="1"/>
  <c r="FY414" i="1"/>
  <c r="FX414" i="1"/>
  <c r="FW414" i="1"/>
  <c r="FV414" i="1"/>
  <c r="FR414" i="1"/>
  <c r="FQ414" i="1"/>
  <c r="FP414" i="1"/>
  <c r="FO414" i="1"/>
  <c r="FN414" i="1"/>
  <c r="FM414" i="1"/>
  <c r="FL414" i="1"/>
  <c r="FK414" i="1"/>
  <c r="FJ414" i="1"/>
  <c r="FI414" i="1"/>
  <c r="FH414" i="1"/>
  <c r="FG414" i="1"/>
  <c r="FF414" i="1"/>
  <c r="FE414" i="1"/>
  <c r="FD414" i="1"/>
  <c r="FC414" i="1"/>
  <c r="FB414" i="1"/>
  <c r="FA414" i="1"/>
  <c r="EZ414" i="1"/>
  <c r="EY414" i="1"/>
  <c r="EX414" i="1"/>
  <c r="EW414" i="1"/>
  <c r="EV414" i="1"/>
  <c r="EU414" i="1"/>
  <c r="ET414" i="1"/>
  <c r="ES414" i="1"/>
  <c r="ER414" i="1"/>
  <c r="EQ414" i="1"/>
  <c r="EP414" i="1"/>
  <c r="EO414" i="1"/>
  <c r="EN414" i="1"/>
  <c r="EM414" i="1"/>
  <c r="EL414" i="1"/>
  <c r="EK414" i="1"/>
  <c r="EJ414" i="1"/>
  <c r="EI414" i="1"/>
  <c r="EH414" i="1"/>
  <c r="EG414" i="1"/>
  <c r="EF414" i="1"/>
  <c r="EE414" i="1"/>
  <c r="ED414" i="1"/>
  <c r="EC414" i="1"/>
  <c r="EB414" i="1"/>
  <c r="EA414" i="1"/>
  <c r="DZ414" i="1"/>
  <c r="DY414" i="1"/>
  <c r="DX414" i="1"/>
  <c r="DW414" i="1"/>
  <c r="DV414" i="1"/>
  <c r="DU414" i="1"/>
  <c r="DT414" i="1"/>
  <c r="DS414" i="1"/>
  <c r="DR414" i="1"/>
  <c r="DQ414" i="1"/>
  <c r="DP414" i="1"/>
  <c r="DO414" i="1"/>
  <c r="DN414" i="1"/>
  <c r="DM414" i="1"/>
  <c r="DL414" i="1"/>
  <c r="DK414" i="1"/>
  <c r="DJ414" i="1"/>
  <c r="DI414" i="1"/>
  <c r="DH414" i="1"/>
  <c r="DG414" i="1"/>
  <c r="DF414" i="1"/>
  <c r="DE414" i="1"/>
  <c r="DD414" i="1"/>
  <c r="DC414" i="1"/>
  <c r="DB414" i="1"/>
  <c r="DA414" i="1"/>
  <c r="CZ414" i="1"/>
  <c r="CY414" i="1"/>
  <c r="CX414" i="1"/>
  <c r="CW414" i="1"/>
  <c r="CV414" i="1"/>
  <c r="CU414" i="1"/>
  <c r="CT414" i="1"/>
  <c r="CS414" i="1"/>
  <c r="CR414" i="1"/>
  <c r="CQ414" i="1"/>
  <c r="CP414" i="1"/>
  <c r="CO414" i="1"/>
  <c r="CN414" i="1"/>
  <c r="CM414" i="1"/>
  <c r="CL414" i="1"/>
  <c r="CK414" i="1"/>
  <c r="CJ414" i="1"/>
  <c r="CI414" i="1"/>
  <c r="CH414" i="1"/>
  <c r="CD414" i="1"/>
  <c r="CC414" i="1"/>
  <c r="CB414" i="1"/>
  <c r="CA414" i="1"/>
  <c r="BZ414" i="1"/>
  <c r="BY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BE414" i="1"/>
  <c r="BD414" i="1"/>
  <c r="BC414" i="1"/>
  <c r="BB414" i="1"/>
  <c r="BA414" i="1"/>
  <c r="AZ414" i="1"/>
  <c r="AY414" i="1"/>
  <c r="AX414" i="1"/>
  <c r="AT414" i="1"/>
  <c r="AS414" i="1"/>
  <c r="AR414" i="1"/>
  <c r="AQ414" i="1"/>
  <c r="AP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AM414" i="1" s="1"/>
  <c r="M414" i="1"/>
  <c r="L414" i="1"/>
  <c r="K414" i="1"/>
  <c r="J414" i="1"/>
  <c r="I414" i="1"/>
  <c r="H414" i="1"/>
  <c r="D414" i="1"/>
  <c r="GT413" i="1"/>
  <c r="GS413" i="1"/>
  <c r="GR413" i="1"/>
  <c r="GQ413" i="1"/>
  <c r="GP413" i="1"/>
  <c r="GO413" i="1"/>
  <c r="GN413" i="1"/>
  <c r="GM413" i="1"/>
  <c r="GL413" i="1"/>
  <c r="GK413" i="1"/>
  <c r="GJ413" i="1"/>
  <c r="GI413" i="1"/>
  <c r="GH413" i="1"/>
  <c r="GG413" i="1"/>
  <c r="GF413" i="1"/>
  <c r="GE413" i="1"/>
  <c r="GD413" i="1"/>
  <c r="GC413" i="1"/>
  <c r="GB413" i="1"/>
  <c r="GA413" i="1"/>
  <c r="FZ413" i="1"/>
  <c r="FY413" i="1"/>
  <c r="FX413" i="1"/>
  <c r="FW413" i="1"/>
  <c r="FV413" i="1"/>
  <c r="GU413" i="1" s="1"/>
  <c r="FR413" i="1"/>
  <c r="FQ413" i="1"/>
  <c r="FP413" i="1"/>
  <c r="FO413" i="1"/>
  <c r="FN413" i="1"/>
  <c r="FM413" i="1"/>
  <c r="FL413" i="1"/>
  <c r="FK413" i="1"/>
  <c r="FJ413" i="1"/>
  <c r="FI413" i="1"/>
  <c r="FH413" i="1"/>
  <c r="FG413" i="1"/>
  <c r="FF413" i="1"/>
  <c r="FE413" i="1"/>
  <c r="FD413" i="1"/>
  <c r="FC413" i="1"/>
  <c r="FB413" i="1"/>
  <c r="FA413" i="1"/>
  <c r="EZ413" i="1"/>
  <c r="EY413" i="1"/>
  <c r="EX413" i="1"/>
  <c r="EW413" i="1"/>
  <c r="EV413" i="1"/>
  <c r="EU413" i="1"/>
  <c r="ET413" i="1"/>
  <c r="ES413" i="1"/>
  <c r="ER413" i="1"/>
  <c r="EQ413" i="1"/>
  <c r="EP413" i="1"/>
  <c r="EO413" i="1"/>
  <c r="EN413" i="1"/>
  <c r="EM413" i="1"/>
  <c r="EL413" i="1"/>
  <c r="EK413" i="1"/>
  <c r="EJ413" i="1"/>
  <c r="EI413" i="1"/>
  <c r="EH413" i="1"/>
  <c r="EG413" i="1"/>
  <c r="EF413" i="1"/>
  <c r="EE413" i="1"/>
  <c r="ED413" i="1"/>
  <c r="EC413" i="1"/>
  <c r="EB413" i="1"/>
  <c r="EA413" i="1"/>
  <c r="DZ413" i="1"/>
  <c r="DY413" i="1"/>
  <c r="DX413" i="1"/>
  <c r="DW413" i="1"/>
  <c r="DV413" i="1"/>
  <c r="DU413" i="1"/>
  <c r="DT413" i="1"/>
  <c r="DS413" i="1"/>
  <c r="DR413" i="1"/>
  <c r="DQ413" i="1"/>
  <c r="DP413" i="1"/>
  <c r="DO413" i="1"/>
  <c r="DN413" i="1"/>
  <c r="DM413" i="1"/>
  <c r="DL413" i="1"/>
  <c r="DK413" i="1"/>
  <c r="DJ413" i="1"/>
  <c r="DI413" i="1"/>
  <c r="DH413" i="1"/>
  <c r="DG413" i="1"/>
  <c r="DF413" i="1"/>
  <c r="DE413" i="1"/>
  <c r="DD413" i="1"/>
  <c r="DC413" i="1"/>
  <c r="DB413" i="1"/>
  <c r="DA413" i="1"/>
  <c r="CZ413" i="1"/>
  <c r="CY413" i="1"/>
  <c r="CX413" i="1"/>
  <c r="CW413" i="1"/>
  <c r="CV413" i="1"/>
  <c r="CU413" i="1"/>
  <c r="CT413" i="1"/>
  <c r="CS413" i="1"/>
  <c r="CR413" i="1"/>
  <c r="CQ413" i="1"/>
  <c r="CP413" i="1"/>
  <c r="CO413" i="1"/>
  <c r="CN413" i="1"/>
  <c r="CM413" i="1"/>
  <c r="CL413" i="1"/>
  <c r="CK413" i="1"/>
  <c r="CJ413" i="1"/>
  <c r="CI413" i="1"/>
  <c r="CH413" i="1"/>
  <c r="CD413" i="1"/>
  <c r="CC413" i="1"/>
  <c r="CB413" i="1"/>
  <c r="CA413" i="1"/>
  <c r="BZ413" i="1"/>
  <c r="BY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BE413" i="1"/>
  <c r="BD413" i="1"/>
  <c r="BC413" i="1"/>
  <c r="BB413" i="1"/>
  <c r="BA413" i="1"/>
  <c r="AZ413" i="1"/>
  <c r="AY413" i="1"/>
  <c r="AX413" i="1"/>
  <c r="AT413" i="1"/>
  <c r="AS413" i="1"/>
  <c r="AR413" i="1"/>
  <c r="AQ413" i="1"/>
  <c r="AP413" i="1"/>
  <c r="AU413" i="1" s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M413" i="1"/>
  <c r="L413" i="1"/>
  <c r="K413" i="1"/>
  <c r="J413" i="1"/>
  <c r="I413" i="1"/>
  <c r="H413" i="1"/>
  <c r="D413" i="1"/>
  <c r="GT412" i="1"/>
  <c r="GS412" i="1"/>
  <c r="GR412" i="1"/>
  <c r="GQ412" i="1"/>
  <c r="GP412" i="1"/>
  <c r="GO412" i="1"/>
  <c r="GN412" i="1"/>
  <c r="GM412" i="1"/>
  <c r="GL412" i="1"/>
  <c r="GK412" i="1"/>
  <c r="GJ412" i="1"/>
  <c r="GI412" i="1"/>
  <c r="GH412" i="1"/>
  <c r="GG412" i="1"/>
  <c r="GF412" i="1"/>
  <c r="GE412" i="1"/>
  <c r="GD412" i="1"/>
  <c r="GC412" i="1"/>
  <c r="GB412" i="1"/>
  <c r="GA412" i="1"/>
  <c r="FZ412" i="1"/>
  <c r="FY412" i="1"/>
  <c r="FX412" i="1"/>
  <c r="FW412" i="1"/>
  <c r="FV412" i="1"/>
  <c r="FR412" i="1"/>
  <c r="FQ412" i="1"/>
  <c r="FP412" i="1"/>
  <c r="FO412" i="1"/>
  <c r="FN412" i="1"/>
  <c r="FM412" i="1"/>
  <c r="FL412" i="1"/>
  <c r="FK412" i="1"/>
  <c r="FJ412" i="1"/>
  <c r="FI412" i="1"/>
  <c r="FH412" i="1"/>
  <c r="FG412" i="1"/>
  <c r="FF412" i="1"/>
  <c r="FE412" i="1"/>
  <c r="FD412" i="1"/>
  <c r="FC412" i="1"/>
  <c r="FB412" i="1"/>
  <c r="FA412" i="1"/>
  <c r="EZ412" i="1"/>
  <c r="EY412" i="1"/>
  <c r="EX412" i="1"/>
  <c r="EW412" i="1"/>
  <c r="EV412" i="1"/>
  <c r="EU412" i="1"/>
  <c r="ET412" i="1"/>
  <c r="ES412" i="1"/>
  <c r="ER412" i="1"/>
  <c r="EQ412" i="1"/>
  <c r="EP412" i="1"/>
  <c r="EO412" i="1"/>
  <c r="EN412" i="1"/>
  <c r="EM412" i="1"/>
  <c r="EL412" i="1"/>
  <c r="EK412" i="1"/>
  <c r="EJ412" i="1"/>
  <c r="EI412" i="1"/>
  <c r="EH412" i="1"/>
  <c r="EG412" i="1"/>
  <c r="EF412" i="1"/>
  <c r="EE412" i="1"/>
  <c r="ED412" i="1"/>
  <c r="EC412" i="1"/>
  <c r="EB412" i="1"/>
  <c r="EA412" i="1"/>
  <c r="DZ412" i="1"/>
  <c r="DY412" i="1"/>
  <c r="DX412" i="1"/>
  <c r="DW412" i="1"/>
  <c r="DV412" i="1"/>
  <c r="DU412" i="1"/>
  <c r="DT412" i="1"/>
  <c r="DS412" i="1"/>
  <c r="DR412" i="1"/>
  <c r="DQ412" i="1"/>
  <c r="DP412" i="1"/>
  <c r="DO412" i="1"/>
  <c r="DN412" i="1"/>
  <c r="DM412" i="1"/>
  <c r="DL412" i="1"/>
  <c r="DK412" i="1"/>
  <c r="DJ412" i="1"/>
  <c r="DI412" i="1"/>
  <c r="DH412" i="1"/>
  <c r="DG412" i="1"/>
  <c r="DF412" i="1"/>
  <c r="DE412" i="1"/>
  <c r="DD412" i="1"/>
  <c r="DC412" i="1"/>
  <c r="DB412" i="1"/>
  <c r="DA412" i="1"/>
  <c r="CZ412" i="1"/>
  <c r="CY412" i="1"/>
  <c r="CX412" i="1"/>
  <c r="CW412" i="1"/>
  <c r="CV412" i="1"/>
  <c r="CU412" i="1"/>
  <c r="CT412" i="1"/>
  <c r="CS412" i="1"/>
  <c r="CR412" i="1"/>
  <c r="CQ412" i="1"/>
  <c r="CP412" i="1"/>
  <c r="CO412" i="1"/>
  <c r="CN412" i="1"/>
  <c r="CM412" i="1"/>
  <c r="CL412" i="1"/>
  <c r="CK412" i="1"/>
  <c r="CJ412" i="1"/>
  <c r="CI412" i="1"/>
  <c r="CH412" i="1"/>
  <c r="CD412" i="1"/>
  <c r="CC412" i="1"/>
  <c r="CB412" i="1"/>
  <c r="CA412" i="1"/>
  <c r="BZ412" i="1"/>
  <c r="CE412" i="1" s="1"/>
  <c r="BY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BE412" i="1"/>
  <c r="BD412" i="1"/>
  <c r="BC412" i="1"/>
  <c r="BB412" i="1"/>
  <c r="BA412" i="1"/>
  <c r="AZ412" i="1"/>
  <c r="AY412" i="1"/>
  <c r="AX412" i="1"/>
  <c r="AT412" i="1"/>
  <c r="AS412" i="1"/>
  <c r="AR412" i="1"/>
  <c r="AQ412" i="1"/>
  <c r="AP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M412" i="1"/>
  <c r="L412" i="1"/>
  <c r="K412" i="1"/>
  <c r="J412" i="1"/>
  <c r="N412" i="1" s="1"/>
  <c r="I412" i="1"/>
  <c r="H412" i="1"/>
  <c r="D412" i="1"/>
  <c r="GT411" i="1"/>
  <c r="GS411" i="1"/>
  <c r="GR411" i="1"/>
  <c r="GQ411" i="1"/>
  <c r="GP411" i="1"/>
  <c r="GO411" i="1"/>
  <c r="GN411" i="1"/>
  <c r="GM411" i="1"/>
  <c r="GL411" i="1"/>
  <c r="GK411" i="1"/>
  <c r="GJ411" i="1"/>
  <c r="GI411" i="1"/>
  <c r="GH411" i="1"/>
  <c r="GG411" i="1"/>
  <c r="GF411" i="1"/>
  <c r="GE411" i="1"/>
  <c r="GD411" i="1"/>
  <c r="GC411" i="1"/>
  <c r="GB411" i="1"/>
  <c r="GA411" i="1"/>
  <c r="FZ411" i="1"/>
  <c r="FY411" i="1"/>
  <c r="FX411" i="1"/>
  <c r="FW411" i="1"/>
  <c r="FV411" i="1"/>
  <c r="FR411" i="1"/>
  <c r="FQ411" i="1"/>
  <c r="FP411" i="1"/>
  <c r="FO411" i="1"/>
  <c r="FN411" i="1"/>
  <c r="FM411" i="1"/>
  <c r="FL411" i="1"/>
  <c r="FK411" i="1"/>
  <c r="FJ411" i="1"/>
  <c r="FI411" i="1"/>
  <c r="FH411" i="1"/>
  <c r="FG411" i="1"/>
  <c r="FF411" i="1"/>
  <c r="FE411" i="1"/>
  <c r="FD411" i="1"/>
  <c r="FC411" i="1"/>
  <c r="FB411" i="1"/>
  <c r="FA411" i="1"/>
  <c r="EZ411" i="1"/>
  <c r="EY411" i="1"/>
  <c r="EX411" i="1"/>
  <c r="EW411" i="1"/>
  <c r="EV411" i="1"/>
  <c r="EU411" i="1"/>
  <c r="ET411" i="1"/>
  <c r="ES411" i="1"/>
  <c r="ER411" i="1"/>
  <c r="EQ411" i="1"/>
  <c r="EP411" i="1"/>
  <c r="EO411" i="1"/>
  <c r="EN411" i="1"/>
  <c r="EM411" i="1"/>
  <c r="EL411" i="1"/>
  <c r="EK411" i="1"/>
  <c r="EJ411" i="1"/>
  <c r="EI411" i="1"/>
  <c r="EH411" i="1"/>
  <c r="EG411" i="1"/>
  <c r="EF411" i="1"/>
  <c r="EE411" i="1"/>
  <c r="ED411" i="1"/>
  <c r="EC411" i="1"/>
  <c r="EB411" i="1"/>
  <c r="EA411" i="1"/>
  <c r="DZ411" i="1"/>
  <c r="DY411" i="1"/>
  <c r="DX411" i="1"/>
  <c r="DW411" i="1"/>
  <c r="DV411" i="1"/>
  <c r="DU411" i="1"/>
  <c r="DT411" i="1"/>
  <c r="DS411" i="1"/>
  <c r="DR411" i="1"/>
  <c r="DQ411" i="1"/>
  <c r="DP411" i="1"/>
  <c r="DO411" i="1"/>
  <c r="DN411" i="1"/>
  <c r="DM411" i="1"/>
  <c r="DL411" i="1"/>
  <c r="DK411" i="1"/>
  <c r="DJ411" i="1"/>
  <c r="DI411" i="1"/>
  <c r="DH411" i="1"/>
  <c r="DG411" i="1"/>
  <c r="DF411" i="1"/>
  <c r="DE411" i="1"/>
  <c r="DD411" i="1"/>
  <c r="DC411" i="1"/>
  <c r="DB411" i="1"/>
  <c r="DA411" i="1"/>
  <c r="CZ411" i="1"/>
  <c r="CY411" i="1"/>
  <c r="CX411" i="1"/>
  <c r="CW411" i="1"/>
  <c r="CV411" i="1"/>
  <c r="CU411" i="1"/>
  <c r="CT411" i="1"/>
  <c r="CS411" i="1"/>
  <c r="CR411" i="1"/>
  <c r="CQ411" i="1"/>
  <c r="CP411" i="1"/>
  <c r="CO411" i="1"/>
  <c r="CN411" i="1"/>
  <c r="CM411" i="1"/>
  <c r="CL411" i="1"/>
  <c r="CK411" i="1"/>
  <c r="CJ411" i="1"/>
  <c r="CI411" i="1"/>
  <c r="FS411" i="1" s="1"/>
  <c r="CH411" i="1"/>
  <c r="CD411" i="1"/>
  <c r="CC411" i="1"/>
  <c r="CB411" i="1"/>
  <c r="CA411" i="1"/>
  <c r="BZ411" i="1"/>
  <c r="BY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BD411" i="1"/>
  <c r="BC411" i="1"/>
  <c r="BB411" i="1"/>
  <c r="BA411" i="1"/>
  <c r="AZ411" i="1"/>
  <c r="AY411" i="1"/>
  <c r="AX411" i="1"/>
  <c r="AT411" i="1"/>
  <c r="AS411" i="1"/>
  <c r="AR411" i="1"/>
  <c r="AQ411" i="1"/>
  <c r="AP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AM411" i="1" s="1"/>
  <c r="R411" i="1"/>
  <c r="Q411" i="1"/>
  <c r="M411" i="1"/>
  <c r="L411" i="1"/>
  <c r="K411" i="1"/>
  <c r="J411" i="1"/>
  <c r="I411" i="1"/>
  <c r="H411" i="1"/>
  <c r="N411" i="1" s="1"/>
  <c r="D411" i="1"/>
  <c r="GT410" i="1"/>
  <c r="GS410" i="1"/>
  <c r="GR410" i="1"/>
  <c r="GQ410" i="1"/>
  <c r="GP410" i="1"/>
  <c r="GO410" i="1"/>
  <c r="GN410" i="1"/>
  <c r="GM410" i="1"/>
  <c r="GL410" i="1"/>
  <c r="GK410" i="1"/>
  <c r="GJ410" i="1"/>
  <c r="GI410" i="1"/>
  <c r="GH410" i="1"/>
  <c r="GG410" i="1"/>
  <c r="GF410" i="1"/>
  <c r="GE410" i="1"/>
  <c r="GD410" i="1"/>
  <c r="GC410" i="1"/>
  <c r="GB410" i="1"/>
  <c r="GA410" i="1"/>
  <c r="FZ410" i="1"/>
  <c r="FY410" i="1"/>
  <c r="FX410" i="1"/>
  <c r="FW410" i="1"/>
  <c r="FV410" i="1"/>
  <c r="FR410" i="1"/>
  <c r="FQ410" i="1"/>
  <c r="FP410" i="1"/>
  <c r="FO410" i="1"/>
  <c r="FN410" i="1"/>
  <c r="FM410" i="1"/>
  <c r="FL410" i="1"/>
  <c r="FK410" i="1"/>
  <c r="FJ410" i="1"/>
  <c r="FI410" i="1"/>
  <c r="FH410" i="1"/>
  <c r="FG410" i="1"/>
  <c r="FF410" i="1"/>
  <c r="FE410" i="1"/>
  <c r="FD410" i="1"/>
  <c r="FC410" i="1"/>
  <c r="FB410" i="1"/>
  <c r="FA410" i="1"/>
  <c r="EZ410" i="1"/>
  <c r="EY410" i="1"/>
  <c r="EX410" i="1"/>
  <c r="EW410" i="1"/>
  <c r="EV410" i="1"/>
  <c r="EU410" i="1"/>
  <c r="ET410" i="1"/>
  <c r="ES410" i="1"/>
  <c r="ER410" i="1"/>
  <c r="EQ410" i="1"/>
  <c r="EP410" i="1"/>
  <c r="EO410" i="1"/>
  <c r="EN410" i="1"/>
  <c r="EM410" i="1"/>
  <c r="EL410" i="1"/>
  <c r="EK410" i="1"/>
  <c r="EJ410" i="1"/>
  <c r="EI410" i="1"/>
  <c r="EH410" i="1"/>
  <c r="EG410" i="1"/>
  <c r="EF410" i="1"/>
  <c r="EE410" i="1"/>
  <c r="ED410" i="1"/>
  <c r="EC410" i="1"/>
  <c r="EB410" i="1"/>
  <c r="EA410" i="1"/>
  <c r="DZ410" i="1"/>
  <c r="DY410" i="1"/>
  <c r="DX410" i="1"/>
  <c r="DW410" i="1"/>
  <c r="DV410" i="1"/>
  <c r="DU410" i="1"/>
  <c r="DT410" i="1"/>
  <c r="DS410" i="1"/>
  <c r="DR410" i="1"/>
  <c r="DQ410" i="1"/>
  <c r="DP410" i="1"/>
  <c r="DO410" i="1"/>
  <c r="DN410" i="1"/>
  <c r="DM410" i="1"/>
  <c r="DL410" i="1"/>
  <c r="DK410" i="1"/>
  <c r="DJ410" i="1"/>
  <c r="DI410" i="1"/>
  <c r="DH410" i="1"/>
  <c r="DG410" i="1"/>
  <c r="DF410" i="1"/>
  <c r="DE410" i="1"/>
  <c r="DD410" i="1"/>
  <c r="DC410" i="1"/>
  <c r="DB410" i="1"/>
  <c r="DA410" i="1"/>
  <c r="CZ410" i="1"/>
  <c r="CY410" i="1"/>
  <c r="CX410" i="1"/>
  <c r="CW410" i="1"/>
  <c r="CV410" i="1"/>
  <c r="CU410" i="1"/>
  <c r="CT410" i="1"/>
  <c r="CS410" i="1"/>
  <c r="CR410" i="1"/>
  <c r="CQ410" i="1"/>
  <c r="CP410" i="1"/>
  <c r="CO410" i="1"/>
  <c r="CN410" i="1"/>
  <c r="CM410" i="1"/>
  <c r="CL410" i="1"/>
  <c r="CK410" i="1"/>
  <c r="CJ410" i="1"/>
  <c r="CI410" i="1"/>
  <c r="CH410" i="1"/>
  <c r="CD410" i="1"/>
  <c r="CC410" i="1"/>
  <c r="CB410" i="1"/>
  <c r="CA410" i="1"/>
  <c r="BZ410" i="1"/>
  <c r="BY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BE410" i="1"/>
  <c r="BD410" i="1"/>
  <c r="BC410" i="1"/>
  <c r="BB410" i="1"/>
  <c r="BA410" i="1"/>
  <c r="AZ410" i="1"/>
  <c r="AY410" i="1"/>
  <c r="AX410" i="1"/>
  <c r="AT410" i="1"/>
  <c r="AS410" i="1"/>
  <c r="AR410" i="1"/>
  <c r="AQ410" i="1"/>
  <c r="AP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M410" i="1"/>
  <c r="L410" i="1"/>
  <c r="K410" i="1"/>
  <c r="J410" i="1"/>
  <c r="I410" i="1"/>
  <c r="H410" i="1"/>
  <c r="D410" i="1"/>
  <c r="GT409" i="1"/>
  <c r="GS409" i="1"/>
  <c r="GR409" i="1"/>
  <c r="GQ409" i="1"/>
  <c r="GP409" i="1"/>
  <c r="GO409" i="1"/>
  <c r="GN409" i="1"/>
  <c r="GM409" i="1"/>
  <c r="GL409" i="1"/>
  <c r="GK409" i="1"/>
  <c r="GJ409" i="1"/>
  <c r="GI409" i="1"/>
  <c r="GH409" i="1"/>
  <c r="GG409" i="1"/>
  <c r="GF409" i="1"/>
  <c r="GE409" i="1"/>
  <c r="GD409" i="1"/>
  <c r="GC409" i="1"/>
  <c r="GB409" i="1"/>
  <c r="GA409" i="1"/>
  <c r="FZ409" i="1"/>
  <c r="FY409" i="1"/>
  <c r="FX409" i="1"/>
  <c r="FW409" i="1"/>
  <c r="FV409" i="1"/>
  <c r="FR409" i="1"/>
  <c r="FQ409" i="1"/>
  <c r="FP409" i="1"/>
  <c r="FO409" i="1"/>
  <c r="FN409" i="1"/>
  <c r="FM409" i="1"/>
  <c r="FL409" i="1"/>
  <c r="FK409" i="1"/>
  <c r="FJ409" i="1"/>
  <c r="FI409" i="1"/>
  <c r="FH409" i="1"/>
  <c r="FG409" i="1"/>
  <c r="FF409" i="1"/>
  <c r="FE409" i="1"/>
  <c r="FD409" i="1"/>
  <c r="FC409" i="1"/>
  <c r="FB409" i="1"/>
  <c r="FA409" i="1"/>
  <c r="EZ409" i="1"/>
  <c r="EY409" i="1"/>
  <c r="EX409" i="1"/>
  <c r="EW409" i="1"/>
  <c r="EV409" i="1"/>
  <c r="EU409" i="1"/>
  <c r="ET409" i="1"/>
  <c r="ES409" i="1"/>
  <c r="ER409" i="1"/>
  <c r="EQ409" i="1"/>
  <c r="EP409" i="1"/>
  <c r="EO409" i="1"/>
  <c r="EN409" i="1"/>
  <c r="EM409" i="1"/>
  <c r="EL409" i="1"/>
  <c r="EK409" i="1"/>
  <c r="EJ409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DW409" i="1"/>
  <c r="DV409" i="1"/>
  <c r="DU409" i="1"/>
  <c r="DT409" i="1"/>
  <c r="DS409" i="1"/>
  <c r="DR409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D409" i="1"/>
  <c r="CC409" i="1"/>
  <c r="CB409" i="1"/>
  <c r="CA409" i="1"/>
  <c r="BZ409" i="1"/>
  <c r="BY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T409" i="1"/>
  <c r="AS409" i="1"/>
  <c r="AR409" i="1"/>
  <c r="AQ409" i="1"/>
  <c r="AP409" i="1"/>
  <c r="AU409" i="1" s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M409" i="1"/>
  <c r="L409" i="1"/>
  <c r="K409" i="1"/>
  <c r="J409" i="1"/>
  <c r="I409" i="1"/>
  <c r="H409" i="1"/>
  <c r="D409" i="1"/>
  <c r="GT408" i="1"/>
  <c r="GS408" i="1"/>
  <c r="GR408" i="1"/>
  <c r="GQ408" i="1"/>
  <c r="GP408" i="1"/>
  <c r="GO408" i="1"/>
  <c r="GN408" i="1"/>
  <c r="GM408" i="1"/>
  <c r="GL408" i="1"/>
  <c r="GK408" i="1"/>
  <c r="GJ408" i="1"/>
  <c r="GI408" i="1"/>
  <c r="GH408" i="1"/>
  <c r="GG408" i="1"/>
  <c r="GF408" i="1"/>
  <c r="GE408" i="1"/>
  <c r="GD408" i="1"/>
  <c r="GC408" i="1"/>
  <c r="GB408" i="1"/>
  <c r="GA408" i="1"/>
  <c r="FZ408" i="1"/>
  <c r="FY408" i="1"/>
  <c r="FX408" i="1"/>
  <c r="FW408" i="1"/>
  <c r="FV408" i="1"/>
  <c r="FR408" i="1"/>
  <c r="FQ408" i="1"/>
  <c r="FP408" i="1"/>
  <c r="FO408" i="1"/>
  <c r="FN408" i="1"/>
  <c r="FM408" i="1"/>
  <c r="FL408" i="1"/>
  <c r="FK408" i="1"/>
  <c r="FJ408" i="1"/>
  <c r="FI408" i="1"/>
  <c r="FH408" i="1"/>
  <c r="FG408" i="1"/>
  <c r="FF408" i="1"/>
  <c r="FE408" i="1"/>
  <c r="FD408" i="1"/>
  <c r="FC408" i="1"/>
  <c r="FB408" i="1"/>
  <c r="FA408" i="1"/>
  <c r="EZ408" i="1"/>
  <c r="EY408" i="1"/>
  <c r="EX408" i="1"/>
  <c r="EW408" i="1"/>
  <c r="EV408" i="1"/>
  <c r="EU408" i="1"/>
  <c r="ET408" i="1"/>
  <c r="ES408" i="1"/>
  <c r="ER408" i="1"/>
  <c r="EQ408" i="1"/>
  <c r="EP408" i="1"/>
  <c r="EO408" i="1"/>
  <c r="EN408" i="1"/>
  <c r="EM408" i="1"/>
  <c r="EL408" i="1"/>
  <c r="EK408" i="1"/>
  <c r="EJ408" i="1"/>
  <c r="EI408" i="1"/>
  <c r="EH408" i="1"/>
  <c r="EG408" i="1"/>
  <c r="EF408" i="1"/>
  <c r="EE408" i="1"/>
  <c r="ED408" i="1"/>
  <c r="EC408" i="1"/>
  <c r="EB408" i="1"/>
  <c r="EA408" i="1"/>
  <c r="DZ408" i="1"/>
  <c r="DY408" i="1"/>
  <c r="DX408" i="1"/>
  <c r="DW408" i="1"/>
  <c r="DV408" i="1"/>
  <c r="DU408" i="1"/>
  <c r="DT408" i="1"/>
  <c r="DS408" i="1"/>
  <c r="DR408" i="1"/>
  <c r="DQ408" i="1"/>
  <c r="DP408" i="1"/>
  <c r="DO408" i="1"/>
  <c r="DN408" i="1"/>
  <c r="DM408" i="1"/>
  <c r="DL408" i="1"/>
  <c r="DK408" i="1"/>
  <c r="DJ408" i="1"/>
  <c r="DI408" i="1"/>
  <c r="DH408" i="1"/>
  <c r="DG408" i="1"/>
  <c r="DF408" i="1"/>
  <c r="DE408" i="1"/>
  <c r="DD408" i="1"/>
  <c r="DC408" i="1"/>
  <c r="DB408" i="1"/>
  <c r="DA408" i="1"/>
  <c r="CZ408" i="1"/>
  <c r="CY408" i="1"/>
  <c r="CX408" i="1"/>
  <c r="CW408" i="1"/>
  <c r="CV408" i="1"/>
  <c r="CU408" i="1"/>
  <c r="CT408" i="1"/>
  <c r="CS408" i="1"/>
  <c r="CR408" i="1"/>
  <c r="CQ408" i="1"/>
  <c r="CP408" i="1"/>
  <c r="CO408" i="1"/>
  <c r="CN408" i="1"/>
  <c r="CM408" i="1"/>
  <c r="CL408" i="1"/>
  <c r="CK408" i="1"/>
  <c r="CJ408" i="1"/>
  <c r="CI408" i="1"/>
  <c r="CH408" i="1"/>
  <c r="CD408" i="1"/>
  <c r="CC408" i="1"/>
  <c r="CB408" i="1"/>
  <c r="CA408" i="1"/>
  <c r="BZ408" i="1"/>
  <c r="BY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BE408" i="1"/>
  <c r="BD408" i="1"/>
  <c r="BC408" i="1"/>
  <c r="BB408" i="1"/>
  <c r="BA408" i="1"/>
  <c r="AZ408" i="1"/>
  <c r="AY408" i="1"/>
  <c r="AX408" i="1"/>
  <c r="AT408" i="1"/>
  <c r="AS408" i="1"/>
  <c r="AR408" i="1"/>
  <c r="AQ408" i="1"/>
  <c r="AP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M408" i="1"/>
  <c r="L408" i="1"/>
  <c r="K408" i="1"/>
  <c r="J408" i="1"/>
  <c r="I408" i="1"/>
  <c r="H408" i="1"/>
  <c r="D408" i="1"/>
  <c r="GT407" i="1"/>
  <c r="GS407" i="1"/>
  <c r="GR407" i="1"/>
  <c r="GQ407" i="1"/>
  <c r="GP407" i="1"/>
  <c r="GO407" i="1"/>
  <c r="GN407" i="1"/>
  <c r="GM407" i="1"/>
  <c r="GL407" i="1"/>
  <c r="GK407" i="1"/>
  <c r="GJ407" i="1"/>
  <c r="GI407" i="1"/>
  <c r="GH407" i="1"/>
  <c r="GG407" i="1"/>
  <c r="GF407" i="1"/>
  <c r="GE407" i="1"/>
  <c r="GD407" i="1"/>
  <c r="GC407" i="1"/>
  <c r="GB407" i="1"/>
  <c r="GA407" i="1"/>
  <c r="FZ407" i="1"/>
  <c r="FY407" i="1"/>
  <c r="FX407" i="1"/>
  <c r="FW407" i="1"/>
  <c r="FV407" i="1"/>
  <c r="FR407" i="1"/>
  <c r="FQ407" i="1"/>
  <c r="FP407" i="1"/>
  <c r="FO407" i="1"/>
  <c r="FN407" i="1"/>
  <c r="FM407" i="1"/>
  <c r="FL407" i="1"/>
  <c r="FK407" i="1"/>
  <c r="FJ407" i="1"/>
  <c r="FI407" i="1"/>
  <c r="FH407" i="1"/>
  <c r="FG407" i="1"/>
  <c r="FF407" i="1"/>
  <c r="FE407" i="1"/>
  <c r="FD407" i="1"/>
  <c r="FC407" i="1"/>
  <c r="FB407" i="1"/>
  <c r="FA407" i="1"/>
  <c r="EZ407" i="1"/>
  <c r="EY407" i="1"/>
  <c r="EX407" i="1"/>
  <c r="EW407" i="1"/>
  <c r="EV407" i="1"/>
  <c r="EU407" i="1"/>
  <c r="ET407" i="1"/>
  <c r="ES407" i="1"/>
  <c r="ER407" i="1"/>
  <c r="EQ407" i="1"/>
  <c r="EP407" i="1"/>
  <c r="EO407" i="1"/>
  <c r="EN407" i="1"/>
  <c r="EM407" i="1"/>
  <c r="EL407" i="1"/>
  <c r="EK407" i="1"/>
  <c r="EJ407" i="1"/>
  <c r="EI407" i="1"/>
  <c r="EH407" i="1"/>
  <c r="EG407" i="1"/>
  <c r="EF407" i="1"/>
  <c r="EE407" i="1"/>
  <c r="ED407" i="1"/>
  <c r="EC407" i="1"/>
  <c r="EB407" i="1"/>
  <c r="EA407" i="1"/>
  <c r="DZ407" i="1"/>
  <c r="DY407" i="1"/>
  <c r="DX407" i="1"/>
  <c r="DW407" i="1"/>
  <c r="DV407" i="1"/>
  <c r="DU407" i="1"/>
  <c r="DT407" i="1"/>
  <c r="DS407" i="1"/>
  <c r="DR407" i="1"/>
  <c r="DQ407" i="1"/>
  <c r="DP407" i="1"/>
  <c r="DO407" i="1"/>
  <c r="DN407" i="1"/>
  <c r="DM407" i="1"/>
  <c r="DL407" i="1"/>
  <c r="DK407" i="1"/>
  <c r="DJ407" i="1"/>
  <c r="DI407" i="1"/>
  <c r="DH407" i="1"/>
  <c r="DG407" i="1"/>
  <c r="DF407" i="1"/>
  <c r="DE407" i="1"/>
  <c r="DD407" i="1"/>
  <c r="DC407" i="1"/>
  <c r="DB407" i="1"/>
  <c r="DA407" i="1"/>
  <c r="CZ407" i="1"/>
  <c r="CY407" i="1"/>
  <c r="CX407" i="1"/>
  <c r="CW407" i="1"/>
  <c r="CV407" i="1"/>
  <c r="CU407" i="1"/>
  <c r="CT407" i="1"/>
  <c r="CS407" i="1"/>
  <c r="CR407" i="1"/>
  <c r="CQ407" i="1"/>
  <c r="CP407" i="1"/>
  <c r="CO407" i="1"/>
  <c r="CN407" i="1"/>
  <c r="CM407" i="1"/>
  <c r="CL407" i="1"/>
  <c r="CK407" i="1"/>
  <c r="CJ407" i="1"/>
  <c r="CI407" i="1"/>
  <c r="CH407" i="1"/>
  <c r="CD407" i="1"/>
  <c r="CC407" i="1"/>
  <c r="CB407" i="1"/>
  <c r="CA407" i="1"/>
  <c r="BZ407" i="1"/>
  <c r="BY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BE407" i="1"/>
  <c r="BD407" i="1"/>
  <c r="BC407" i="1"/>
  <c r="BB407" i="1"/>
  <c r="BA407" i="1"/>
  <c r="AZ407" i="1"/>
  <c r="AY407" i="1"/>
  <c r="AX407" i="1"/>
  <c r="AT407" i="1"/>
  <c r="AS407" i="1"/>
  <c r="AR407" i="1"/>
  <c r="AQ407" i="1"/>
  <c r="AP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AM407" i="1" s="1"/>
  <c r="R407" i="1"/>
  <c r="Q407" i="1"/>
  <c r="M407" i="1"/>
  <c r="L407" i="1"/>
  <c r="K407" i="1"/>
  <c r="J407" i="1"/>
  <c r="I407" i="1"/>
  <c r="H407" i="1"/>
  <c r="D407" i="1"/>
  <c r="GT406" i="1"/>
  <c r="GS406" i="1"/>
  <c r="GS421" i="1" s="1"/>
  <c r="GR406" i="1"/>
  <c r="GR421" i="1" s="1"/>
  <c r="GQ406" i="1"/>
  <c r="GQ421" i="1" s="1"/>
  <c r="GP406" i="1"/>
  <c r="GO406" i="1"/>
  <c r="GO421" i="1" s="1"/>
  <c r="GN406" i="1"/>
  <c r="GN421" i="1" s="1"/>
  <c r="GM406" i="1"/>
  <c r="GM421" i="1" s="1"/>
  <c r="GL406" i="1"/>
  <c r="GK406" i="1"/>
  <c r="GK421" i="1" s="1"/>
  <c r="GJ406" i="1"/>
  <c r="GJ421" i="1" s="1"/>
  <c r="GI406" i="1"/>
  <c r="GI421" i="1" s="1"/>
  <c r="GH406" i="1"/>
  <c r="GG406" i="1"/>
  <c r="GG421" i="1" s="1"/>
  <c r="GF406" i="1"/>
  <c r="GF421" i="1" s="1"/>
  <c r="GE406" i="1"/>
  <c r="GE421" i="1" s="1"/>
  <c r="GD406" i="1"/>
  <c r="GC406" i="1"/>
  <c r="GC421" i="1" s="1"/>
  <c r="GB406" i="1"/>
  <c r="GB421" i="1" s="1"/>
  <c r="GA406" i="1"/>
  <c r="GA421" i="1" s="1"/>
  <c r="FZ406" i="1"/>
  <c r="FY406" i="1"/>
  <c r="FY421" i="1" s="1"/>
  <c r="FX406" i="1"/>
  <c r="FX421" i="1" s="1"/>
  <c r="FW406" i="1"/>
  <c r="FW421" i="1" s="1"/>
  <c r="FV406" i="1"/>
  <c r="FR406" i="1"/>
  <c r="FR421" i="1" s="1"/>
  <c r="FQ406" i="1"/>
  <c r="FQ421" i="1" s="1"/>
  <c r="FP406" i="1"/>
  <c r="FP421" i="1" s="1"/>
  <c r="FO406" i="1"/>
  <c r="FN406" i="1"/>
  <c r="FN421" i="1" s="1"/>
  <c r="FM406" i="1"/>
  <c r="FM421" i="1" s="1"/>
  <c r="FL406" i="1"/>
  <c r="FL421" i="1" s="1"/>
  <c r="FK406" i="1"/>
  <c r="FJ406" i="1"/>
  <c r="FJ421" i="1" s="1"/>
  <c r="FI406" i="1"/>
  <c r="FI421" i="1" s="1"/>
  <c r="FH406" i="1"/>
  <c r="FH421" i="1" s="1"/>
  <c r="FG406" i="1"/>
  <c r="FF406" i="1"/>
  <c r="FF421" i="1" s="1"/>
  <c r="FE406" i="1"/>
  <c r="FE421" i="1" s="1"/>
  <c r="FD406" i="1"/>
  <c r="FD421" i="1" s="1"/>
  <c r="FC406" i="1"/>
  <c r="FB406" i="1"/>
  <c r="FB421" i="1" s="1"/>
  <c r="FA406" i="1"/>
  <c r="FA421" i="1" s="1"/>
  <c r="EZ406" i="1"/>
  <c r="EZ421" i="1" s="1"/>
  <c r="EY406" i="1"/>
  <c r="EX406" i="1"/>
  <c r="EX421" i="1" s="1"/>
  <c r="EW406" i="1"/>
  <c r="EW421" i="1" s="1"/>
  <c r="EV406" i="1"/>
  <c r="EV421" i="1" s="1"/>
  <c r="EU406" i="1"/>
  <c r="ET406" i="1"/>
  <c r="ET421" i="1" s="1"/>
  <c r="ES406" i="1"/>
  <c r="ES421" i="1" s="1"/>
  <c r="ER406" i="1"/>
  <c r="ER421" i="1" s="1"/>
  <c r="EQ406" i="1"/>
  <c r="EP406" i="1"/>
  <c r="EP421" i="1" s="1"/>
  <c r="EO406" i="1"/>
  <c r="EO421" i="1" s="1"/>
  <c r="EN406" i="1"/>
  <c r="EN421" i="1" s="1"/>
  <c r="EM406" i="1"/>
  <c r="EL406" i="1"/>
  <c r="EL421" i="1" s="1"/>
  <c r="EK406" i="1"/>
  <c r="EK421" i="1" s="1"/>
  <c r="EJ406" i="1"/>
  <c r="EJ421" i="1" s="1"/>
  <c r="EI406" i="1"/>
  <c r="EH406" i="1"/>
  <c r="EH421" i="1" s="1"/>
  <c r="EG406" i="1"/>
  <c r="EG421" i="1" s="1"/>
  <c r="EF406" i="1"/>
  <c r="EF421" i="1" s="1"/>
  <c r="EE406" i="1"/>
  <c r="ED406" i="1"/>
  <c r="ED421" i="1" s="1"/>
  <c r="EC406" i="1"/>
  <c r="EC421" i="1" s="1"/>
  <c r="EB406" i="1"/>
  <c r="EB421" i="1" s="1"/>
  <c r="EA406" i="1"/>
  <c r="DZ406" i="1"/>
  <c r="DZ421" i="1" s="1"/>
  <c r="DY406" i="1"/>
  <c r="DY421" i="1" s="1"/>
  <c r="DX406" i="1"/>
  <c r="DX421" i="1" s="1"/>
  <c r="DW406" i="1"/>
  <c r="DV406" i="1"/>
  <c r="DV421" i="1" s="1"/>
  <c r="DU406" i="1"/>
  <c r="DU421" i="1" s="1"/>
  <c r="DT406" i="1"/>
  <c r="DT421" i="1" s="1"/>
  <c r="DS406" i="1"/>
  <c r="DR406" i="1"/>
  <c r="DR421" i="1" s="1"/>
  <c r="DQ406" i="1"/>
  <c r="DQ421" i="1" s="1"/>
  <c r="DP406" i="1"/>
  <c r="DP421" i="1" s="1"/>
  <c r="DO406" i="1"/>
  <c r="DN406" i="1"/>
  <c r="DN421" i="1" s="1"/>
  <c r="DM406" i="1"/>
  <c r="DM421" i="1" s="1"/>
  <c r="DL406" i="1"/>
  <c r="DL421" i="1" s="1"/>
  <c r="DK406" i="1"/>
  <c r="DJ406" i="1"/>
  <c r="DJ421" i="1" s="1"/>
  <c r="DI406" i="1"/>
  <c r="DI421" i="1" s="1"/>
  <c r="DH406" i="1"/>
  <c r="DH421" i="1" s="1"/>
  <c r="DG406" i="1"/>
  <c r="DF406" i="1"/>
  <c r="DF421" i="1" s="1"/>
  <c r="DE406" i="1"/>
  <c r="DE421" i="1" s="1"/>
  <c r="DD406" i="1"/>
  <c r="DD421" i="1" s="1"/>
  <c r="DC406" i="1"/>
  <c r="DB406" i="1"/>
  <c r="DB421" i="1" s="1"/>
  <c r="DA406" i="1"/>
  <c r="DA421" i="1" s="1"/>
  <c r="CZ406" i="1"/>
  <c r="CZ421" i="1" s="1"/>
  <c r="CY406" i="1"/>
  <c r="CX406" i="1"/>
  <c r="CX421" i="1" s="1"/>
  <c r="CW406" i="1"/>
  <c r="CW421" i="1" s="1"/>
  <c r="CV406" i="1"/>
  <c r="CV421" i="1" s="1"/>
  <c r="CU406" i="1"/>
  <c r="CT406" i="1"/>
  <c r="CT421" i="1" s="1"/>
  <c r="CS406" i="1"/>
  <c r="CS421" i="1" s="1"/>
  <c r="CR406" i="1"/>
  <c r="CR421" i="1" s="1"/>
  <c r="CQ406" i="1"/>
  <c r="CP406" i="1"/>
  <c r="CP421" i="1" s="1"/>
  <c r="CO406" i="1"/>
  <c r="CO421" i="1" s="1"/>
  <c r="CN406" i="1"/>
  <c r="CN421" i="1" s="1"/>
  <c r="CM406" i="1"/>
  <c r="CL406" i="1"/>
  <c r="CL421" i="1" s="1"/>
  <c r="CK406" i="1"/>
  <c r="CK421" i="1" s="1"/>
  <c r="CJ406" i="1"/>
  <c r="CJ421" i="1" s="1"/>
  <c r="CI406" i="1"/>
  <c r="CH406" i="1"/>
  <c r="CH421" i="1" s="1"/>
  <c r="CD406" i="1"/>
  <c r="CD421" i="1" s="1"/>
  <c r="CC406" i="1"/>
  <c r="CC421" i="1" s="1"/>
  <c r="CB406" i="1"/>
  <c r="CA406" i="1"/>
  <c r="CA421" i="1" s="1"/>
  <c r="BZ406" i="1"/>
  <c r="BZ421" i="1" s="1"/>
  <c r="BY406" i="1"/>
  <c r="BY421" i="1" s="1"/>
  <c r="BU406" i="1"/>
  <c r="BT406" i="1"/>
  <c r="BT421" i="1" s="1"/>
  <c r="BS406" i="1"/>
  <c r="BS421" i="1" s="1"/>
  <c r="BR406" i="1"/>
  <c r="BR421" i="1" s="1"/>
  <c r="BQ406" i="1"/>
  <c r="BP406" i="1"/>
  <c r="BP421" i="1" s="1"/>
  <c r="BO406" i="1"/>
  <c r="BO421" i="1" s="1"/>
  <c r="BN406" i="1"/>
  <c r="BN421" i="1" s="1"/>
  <c r="BM406" i="1"/>
  <c r="BL406" i="1"/>
  <c r="BL421" i="1" s="1"/>
  <c r="BK406" i="1"/>
  <c r="BK421" i="1" s="1"/>
  <c r="BJ406" i="1"/>
  <c r="BJ421" i="1" s="1"/>
  <c r="BI406" i="1"/>
  <c r="BH406" i="1"/>
  <c r="BH421" i="1" s="1"/>
  <c r="BG406" i="1"/>
  <c r="BG421" i="1" s="1"/>
  <c r="BF406" i="1"/>
  <c r="BF421" i="1" s="1"/>
  <c r="BE406" i="1"/>
  <c r="BD406" i="1"/>
  <c r="BD421" i="1" s="1"/>
  <c r="BC406" i="1"/>
  <c r="BC421" i="1" s="1"/>
  <c r="BB406" i="1"/>
  <c r="BB421" i="1" s="1"/>
  <c r="BA406" i="1"/>
  <c r="AZ406" i="1"/>
  <c r="AZ421" i="1" s="1"/>
  <c r="AY406" i="1"/>
  <c r="AY421" i="1" s="1"/>
  <c r="AX406" i="1"/>
  <c r="AX421" i="1" s="1"/>
  <c r="AT406" i="1"/>
  <c r="AS406" i="1"/>
  <c r="AS421" i="1" s="1"/>
  <c r="AR406" i="1"/>
  <c r="AR421" i="1" s="1"/>
  <c r="AQ406" i="1"/>
  <c r="AQ421" i="1" s="1"/>
  <c r="AP406" i="1"/>
  <c r="AL406" i="1"/>
  <c r="AL421" i="1" s="1"/>
  <c r="AK406" i="1"/>
  <c r="AK421" i="1" s="1"/>
  <c r="AJ406" i="1"/>
  <c r="AJ421" i="1" s="1"/>
  <c r="AI406" i="1"/>
  <c r="AH406" i="1"/>
  <c r="AH421" i="1" s="1"/>
  <c r="AG406" i="1"/>
  <c r="AG421" i="1" s="1"/>
  <c r="AF406" i="1"/>
  <c r="AF421" i="1" s="1"/>
  <c r="AE406" i="1"/>
  <c r="AD406" i="1"/>
  <c r="AD421" i="1" s="1"/>
  <c r="AC406" i="1"/>
  <c r="AC421" i="1" s="1"/>
  <c r="AB406" i="1"/>
  <c r="AB421" i="1" s="1"/>
  <c r="AA406" i="1"/>
  <c r="Z406" i="1"/>
  <c r="Z421" i="1" s="1"/>
  <c r="Y406" i="1"/>
  <c r="Y421" i="1" s="1"/>
  <c r="X406" i="1"/>
  <c r="X421" i="1" s="1"/>
  <c r="W406" i="1"/>
  <c r="V406" i="1"/>
  <c r="V421" i="1" s="1"/>
  <c r="U406" i="1"/>
  <c r="U421" i="1" s="1"/>
  <c r="T406" i="1"/>
  <c r="T421" i="1" s="1"/>
  <c r="S406" i="1"/>
  <c r="R406" i="1"/>
  <c r="R421" i="1" s="1"/>
  <c r="Q406" i="1"/>
  <c r="Q421" i="1" s="1"/>
  <c r="M406" i="1"/>
  <c r="M421" i="1" s="1"/>
  <c r="L406" i="1"/>
  <c r="K406" i="1"/>
  <c r="K421" i="1" s="1"/>
  <c r="J406" i="1"/>
  <c r="J421" i="1" s="1"/>
  <c r="I406" i="1"/>
  <c r="I421" i="1" s="1"/>
  <c r="H406" i="1"/>
  <c r="D406" i="1"/>
  <c r="D421" i="1" s="1"/>
  <c r="E403" i="1"/>
  <c r="GT402" i="1"/>
  <c r="GS402" i="1"/>
  <c r="GR402" i="1"/>
  <c r="GQ402" i="1"/>
  <c r="GP402" i="1"/>
  <c r="GO402" i="1"/>
  <c r="GN402" i="1"/>
  <c r="GM402" i="1"/>
  <c r="GL402" i="1"/>
  <c r="GK402" i="1"/>
  <c r="GJ402" i="1"/>
  <c r="GI402" i="1"/>
  <c r="GH402" i="1"/>
  <c r="GG402" i="1"/>
  <c r="GF402" i="1"/>
  <c r="GE402" i="1"/>
  <c r="GD402" i="1"/>
  <c r="GC402" i="1"/>
  <c r="GB402" i="1"/>
  <c r="GA402" i="1"/>
  <c r="FZ402" i="1"/>
  <c r="FY402" i="1"/>
  <c r="FX402" i="1"/>
  <c r="FW402" i="1"/>
  <c r="FV402" i="1"/>
  <c r="FR402" i="1"/>
  <c r="FQ402" i="1"/>
  <c r="FP402" i="1"/>
  <c r="FO402" i="1"/>
  <c r="FN402" i="1"/>
  <c r="FM402" i="1"/>
  <c r="FL402" i="1"/>
  <c r="FK402" i="1"/>
  <c r="FJ402" i="1"/>
  <c r="FI402" i="1"/>
  <c r="FH402" i="1"/>
  <c r="FG402" i="1"/>
  <c r="FF402" i="1"/>
  <c r="FE402" i="1"/>
  <c r="FD402" i="1"/>
  <c r="FC402" i="1"/>
  <c r="FB402" i="1"/>
  <c r="FA402" i="1"/>
  <c r="EZ402" i="1"/>
  <c r="EY402" i="1"/>
  <c r="EX402" i="1"/>
  <c r="EW402" i="1"/>
  <c r="EV402" i="1"/>
  <c r="EU402" i="1"/>
  <c r="ET402" i="1"/>
  <c r="ES402" i="1"/>
  <c r="ER402" i="1"/>
  <c r="EQ402" i="1"/>
  <c r="EP402" i="1"/>
  <c r="EO402" i="1"/>
  <c r="EN402" i="1"/>
  <c r="EM402" i="1"/>
  <c r="EL402" i="1"/>
  <c r="EK402" i="1"/>
  <c r="EJ402" i="1"/>
  <c r="EI402" i="1"/>
  <c r="EH402" i="1"/>
  <c r="EG402" i="1"/>
  <c r="EF402" i="1"/>
  <c r="EE402" i="1"/>
  <c r="ED402" i="1"/>
  <c r="EC402" i="1"/>
  <c r="EB402" i="1"/>
  <c r="EA402" i="1"/>
  <c r="DZ402" i="1"/>
  <c r="DY402" i="1"/>
  <c r="DX402" i="1"/>
  <c r="DW402" i="1"/>
  <c r="DV402" i="1"/>
  <c r="DU402" i="1"/>
  <c r="DT402" i="1"/>
  <c r="DS402" i="1"/>
  <c r="DR402" i="1"/>
  <c r="DQ402" i="1"/>
  <c r="DP402" i="1"/>
  <c r="DO402" i="1"/>
  <c r="DN402" i="1"/>
  <c r="DM402" i="1"/>
  <c r="DL402" i="1"/>
  <c r="DK402" i="1"/>
  <c r="DJ402" i="1"/>
  <c r="DI402" i="1"/>
  <c r="DH402" i="1"/>
  <c r="DG402" i="1"/>
  <c r="DF402" i="1"/>
  <c r="DE402" i="1"/>
  <c r="DD402" i="1"/>
  <c r="DC402" i="1"/>
  <c r="DB402" i="1"/>
  <c r="DA402" i="1"/>
  <c r="CZ402" i="1"/>
  <c r="CY402" i="1"/>
  <c r="CX402" i="1"/>
  <c r="CW402" i="1"/>
  <c r="CV402" i="1"/>
  <c r="CU402" i="1"/>
  <c r="CT402" i="1"/>
  <c r="CS402" i="1"/>
  <c r="CR402" i="1"/>
  <c r="CQ402" i="1"/>
  <c r="CP402" i="1"/>
  <c r="CO402" i="1"/>
  <c r="CN402" i="1"/>
  <c r="CM402" i="1"/>
  <c r="CL402" i="1"/>
  <c r="CK402" i="1"/>
  <c r="CJ402" i="1"/>
  <c r="CI402" i="1"/>
  <c r="CH402" i="1"/>
  <c r="CD402" i="1"/>
  <c r="CC402" i="1"/>
  <c r="CB402" i="1"/>
  <c r="CA402" i="1"/>
  <c r="BZ402" i="1"/>
  <c r="BY402" i="1"/>
  <c r="CE402" i="1" s="1"/>
  <c r="CG402" i="1" s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BE402" i="1"/>
  <c r="BD402" i="1"/>
  <c r="BC402" i="1"/>
  <c r="BB402" i="1"/>
  <c r="BA402" i="1"/>
  <c r="AZ402" i="1"/>
  <c r="AY402" i="1"/>
  <c r="AX402" i="1"/>
  <c r="BV402" i="1" s="1"/>
  <c r="AT402" i="1"/>
  <c r="AS402" i="1"/>
  <c r="AR402" i="1"/>
  <c r="AQ402" i="1"/>
  <c r="AU402" i="1" s="1"/>
  <c r="AP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M402" i="1"/>
  <c r="L402" i="1"/>
  <c r="K402" i="1"/>
  <c r="J402" i="1"/>
  <c r="I402" i="1"/>
  <c r="H402" i="1"/>
  <c r="D402" i="1"/>
  <c r="GT401" i="1"/>
  <c r="GS401" i="1"/>
  <c r="GR401" i="1"/>
  <c r="GQ401" i="1"/>
  <c r="GP401" i="1"/>
  <c r="GO401" i="1"/>
  <c r="GN401" i="1"/>
  <c r="GM401" i="1"/>
  <c r="GL401" i="1"/>
  <c r="GK401" i="1"/>
  <c r="GJ401" i="1"/>
  <c r="GI401" i="1"/>
  <c r="GH401" i="1"/>
  <c r="GG401" i="1"/>
  <c r="GF401" i="1"/>
  <c r="GE401" i="1"/>
  <c r="GD401" i="1"/>
  <c r="GC401" i="1"/>
  <c r="GB401" i="1"/>
  <c r="GA401" i="1"/>
  <c r="FZ401" i="1"/>
  <c r="FY401" i="1"/>
  <c r="FX401" i="1"/>
  <c r="FW401" i="1"/>
  <c r="FV401" i="1"/>
  <c r="FR401" i="1"/>
  <c r="FQ401" i="1"/>
  <c r="FP401" i="1"/>
  <c r="FO401" i="1"/>
  <c r="FN401" i="1"/>
  <c r="FM401" i="1"/>
  <c r="FL401" i="1"/>
  <c r="FK401" i="1"/>
  <c r="FJ401" i="1"/>
  <c r="FI401" i="1"/>
  <c r="FH401" i="1"/>
  <c r="FG401" i="1"/>
  <c r="FF401" i="1"/>
  <c r="FE401" i="1"/>
  <c r="FD401" i="1"/>
  <c r="FC401" i="1"/>
  <c r="FB401" i="1"/>
  <c r="FA401" i="1"/>
  <c r="EZ401" i="1"/>
  <c r="EY401" i="1"/>
  <c r="EX401" i="1"/>
  <c r="EW401" i="1"/>
  <c r="EV401" i="1"/>
  <c r="EU401" i="1"/>
  <c r="ET401" i="1"/>
  <c r="ES401" i="1"/>
  <c r="ER401" i="1"/>
  <c r="EQ401" i="1"/>
  <c r="EP401" i="1"/>
  <c r="EO401" i="1"/>
  <c r="EN401" i="1"/>
  <c r="EM401" i="1"/>
  <c r="EL401" i="1"/>
  <c r="EK401" i="1"/>
  <c r="EJ401" i="1"/>
  <c r="EI401" i="1"/>
  <c r="EH401" i="1"/>
  <c r="EG401" i="1"/>
  <c r="EF401" i="1"/>
  <c r="EE401" i="1"/>
  <c r="ED401" i="1"/>
  <c r="EC401" i="1"/>
  <c r="EB401" i="1"/>
  <c r="EA401" i="1"/>
  <c r="DZ401" i="1"/>
  <c r="DY401" i="1"/>
  <c r="DX401" i="1"/>
  <c r="DW401" i="1"/>
  <c r="DV401" i="1"/>
  <c r="DU401" i="1"/>
  <c r="DT401" i="1"/>
  <c r="DS401" i="1"/>
  <c r="DR401" i="1"/>
  <c r="DQ401" i="1"/>
  <c r="DP401" i="1"/>
  <c r="DO401" i="1"/>
  <c r="DN401" i="1"/>
  <c r="DM401" i="1"/>
  <c r="DL401" i="1"/>
  <c r="DK401" i="1"/>
  <c r="DJ401" i="1"/>
  <c r="DI401" i="1"/>
  <c r="DH401" i="1"/>
  <c r="DG401" i="1"/>
  <c r="DF401" i="1"/>
  <c r="DE401" i="1"/>
  <c r="DD401" i="1"/>
  <c r="DC401" i="1"/>
  <c r="DB401" i="1"/>
  <c r="DA401" i="1"/>
  <c r="CZ401" i="1"/>
  <c r="CY401" i="1"/>
  <c r="CX401" i="1"/>
  <c r="CW401" i="1"/>
  <c r="CV401" i="1"/>
  <c r="CU401" i="1"/>
  <c r="CT401" i="1"/>
  <c r="CS401" i="1"/>
  <c r="CR401" i="1"/>
  <c r="CQ401" i="1"/>
  <c r="CP401" i="1"/>
  <c r="CO401" i="1"/>
  <c r="CN401" i="1"/>
  <c r="CM401" i="1"/>
  <c r="CL401" i="1"/>
  <c r="CK401" i="1"/>
  <c r="CJ401" i="1"/>
  <c r="CI401" i="1"/>
  <c r="CH401" i="1"/>
  <c r="CD401" i="1"/>
  <c r="CC401" i="1"/>
  <c r="CB401" i="1"/>
  <c r="CA401" i="1"/>
  <c r="BZ401" i="1"/>
  <c r="BY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BG401" i="1"/>
  <c r="BF401" i="1"/>
  <c r="BE401" i="1"/>
  <c r="BD401" i="1"/>
  <c r="BC401" i="1"/>
  <c r="BB401" i="1"/>
  <c r="BA401" i="1"/>
  <c r="AZ401" i="1"/>
  <c r="AY401" i="1"/>
  <c r="AX401" i="1"/>
  <c r="AT401" i="1"/>
  <c r="AS401" i="1"/>
  <c r="AR401" i="1"/>
  <c r="AQ401" i="1"/>
  <c r="AP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M401" i="1"/>
  <c r="L401" i="1"/>
  <c r="K401" i="1"/>
  <c r="J401" i="1"/>
  <c r="I401" i="1"/>
  <c r="H401" i="1"/>
  <c r="D401" i="1"/>
  <c r="GT400" i="1"/>
  <c r="GS400" i="1"/>
  <c r="GR400" i="1"/>
  <c r="GQ400" i="1"/>
  <c r="GP400" i="1"/>
  <c r="GO400" i="1"/>
  <c r="GN400" i="1"/>
  <c r="GM400" i="1"/>
  <c r="GL400" i="1"/>
  <c r="GK400" i="1"/>
  <c r="GJ400" i="1"/>
  <c r="GI400" i="1"/>
  <c r="GH400" i="1"/>
  <c r="GG400" i="1"/>
  <c r="GF400" i="1"/>
  <c r="GE400" i="1"/>
  <c r="GD400" i="1"/>
  <c r="GC400" i="1"/>
  <c r="GB400" i="1"/>
  <c r="GA400" i="1"/>
  <c r="FZ400" i="1"/>
  <c r="FY400" i="1"/>
  <c r="FX400" i="1"/>
  <c r="FW400" i="1"/>
  <c r="FV400" i="1"/>
  <c r="FR400" i="1"/>
  <c r="FQ400" i="1"/>
  <c r="FP400" i="1"/>
  <c r="FO400" i="1"/>
  <c r="FN400" i="1"/>
  <c r="FM400" i="1"/>
  <c r="FL400" i="1"/>
  <c r="FK400" i="1"/>
  <c r="FJ400" i="1"/>
  <c r="FI400" i="1"/>
  <c r="FH400" i="1"/>
  <c r="FG400" i="1"/>
  <c r="FF400" i="1"/>
  <c r="FE400" i="1"/>
  <c r="FD400" i="1"/>
  <c r="FC400" i="1"/>
  <c r="FB400" i="1"/>
  <c r="FA400" i="1"/>
  <c r="EZ400" i="1"/>
  <c r="EY400" i="1"/>
  <c r="EX400" i="1"/>
  <c r="EW400" i="1"/>
  <c r="EV400" i="1"/>
  <c r="EU400" i="1"/>
  <c r="ET400" i="1"/>
  <c r="ES400" i="1"/>
  <c r="ER400" i="1"/>
  <c r="EQ400" i="1"/>
  <c r="EP400" i="1"/>
  <c r="EO400" i="1"/>
  <c r="EN400" i="1"/>
  <c r="EM400" i="1"/>
  <c r="EL400" i="1"/>
  <c r="EK400" i="1"/>
  <c r="EJ400" i="1"/>
  <c r="EI400" i="1"/>
  <c r="EH400" i="1"/>
  <c r="EG400" i="1"/>
  <c r="EF400" i="1"/>
  <c r="EE400" i="1"/>
  <c r="ED400" i="1"/>
  <c r="EC400" i="1"/>
  <c r="EB400" i="1"/>
  <c r="EA400" i="1"/>
  <c r="DZ400" i="1"/>
  <c r="DY400" i="1"/>
  <c r="DX400" i="1"/>
  <c r="DW400" i="1"/>
  <c r="DV400" i="1"/>
  <c r="DU400" i="1"/>
  <c r="DT400" i="1"/>
  <c r="DS400" i="1"/>
  <c r="DR400" i="1"/>
  <c r="DQ400" i="1"/>
  <c r="DP400" i="1"/>
  <c r="DO400" i="1"/>
  <c r="DN400" i="1"/>
  <c r="DM400" i="1"/>
  <c r="DL400" i="1"/>
  <c r="DK400" i="1"/>
  <c r="DJ400" i="1"/>
  <c r="DI400" i="1"/>
  <c r="DH400" i="1"/>
  <c r="DG400" i="1"/>
  <c r="DF400" i="1"/>
  <c r="DE400" i="1"/>
  <c r="DD400" i="1"/>
  <c r="DC400" i="1"/>
  <c r="DB400" i="1"/>
  <c r="DA400" i="1"/>
  <c r="CZ400" i="1"/>
  <c r="CY400" i="1"/>
  <c r="CX400" i="1"/>
  <c r="CW400" i="1"/>
  <c r="CV400" i="1"/>
  <c r="CU400" i="1"/>
  <c r="CT400" i="1"/>
  <c r="CS400" i="1"/>
  <c r="CR400" i="1"/>
  <c r="CQ400" i="1"/>
  <c r="CP400" i="1"/>
  <c r="CO400" i="1"/>
  <c r="CN400" i="1"/>
  <c r="CM400" i="1"/>
  <c r="CL400" i="1"/>
  <c r="CK400" i="1"/>
  <c r="CJ400" i="1"/>
  <c r="CI400" i="1"/>
  <c r="CH400" i="1"/>
  <c r="CD400" i="1"/>
  <c r="CC400" i="1"/>
  <c r="CB400" i="1"/>
  <c r="CA400" i="1"/>
  <c r="BZ400" i="1"/>
  <c r="BY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T400" i="1"/>
  <c r="AS400" i="1"/>
  <c r="AR400" i="1"/>
  <c r="AQ400" i="1"/>
  <c r="AP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M400" i="1"/>
  <c r="L400" i="1"/>
  <c r="K400" i="1"/>
  <c r="J400" i="1"/>
  <c r="I400" i="1"/>
  <c r="H400" i="1"/>
  <c r="D400" i="1"/>
  <c r="GT399" i="1"/>
  <c r="GS399" i="1"/>
  <c r="GR399" i="1"/>
  <c r="GQ399" i="1"/>
  <c r="GP399" i="1"/>
  <c r="GO399" i="1"/>
  <c r="GN399" i="1"/>
  <c r="GM399" i="1"/>
  <c r="GL399" i="1"/>
  <c r="GK399" i="1"/>
  <c r="GJ399" i="1"/>
  <c r="GI399" i="1"/>
  <c r="GH399" i="1"/>
  <c r="GG399" i="1"/>
  <c r="GF399" i="1"/>
  <c r="GE399" i="1"/>
  <c r="GD399" i="1"/>
  <c r="GC399" i="1"/>
  <c r="GB399" i="1"/>
  <c r="GA399" i="1"/>
  <c r="FZ399" i="1"/>
  <c r="FY399" i="1"/>
  <c r="FX399" i="1"/>
  <c r="FW399" i="1"/>
  <c r="FV399" i="1"/>
  <c r="FR399" i="1"/>
  <c r="FQ399" i="1"/>
  <c r="FP399" i="1"/>
  <c r="FO399" i="1"/>
  <c r="FN399" i="1"/>
  <c r="FM399" i="1"/>
  <c r="FL399" i="1"/>
  <c r="FK399" i="1"/>
  <c r="FJ399" i="1"/>
  <c r="FI399" i="1"/>
  <c r="FH399" i="1"/>
  <c r="FG399" i="1"/>
  <c r="FF399" i="1"/>
  <c r="FE399" i="1"/>
  <c r="FD399" i="1"/>
  <c r="FC399" i="1"/>
  <c r="FB399" i="1"/>
  <c r="FA399" i="1"/>
  <c r="EZ399" i="1"/>
  <c r="EY399" i="1"/>
  <c r="EX399" i="1"/>
  <c r="EW399" i="1"/>
  <c r="EV399" i="1"/>
  <c r="EU399" i="1"/>
  <c r="ET399" i="1"/>
  <c r="ES399" i="1"/>
  <c r="ER399" i="1"/>
  <c r="EQ399" i="1"/>
  <c r="EP399" i="1"/>
  <c r="EO399" i="1"/>
  <c r="EN399" i="1"/>
  <c r="EM399" i="1"/>
  <c r="EL399" i="1"/>
  <c r="EK399" i="1"/>
  <c r="EJ399" i="1"/>
  <c r="EI399" i="1"/>
  <c r="EH399" i="1"/>
  <c r="EG399" i="1"/>
  <c r="EF399" i="1"/>
  <c r="EE399" i="1"/>
  <c r="ED399" i="1"/>
  <c r="EC399" i="1"/>
  <c r="EB399" i="1"/>
  <c r="EA399" i="1"/>
  <c r="DZ399" i="1"/>
  <c r="DY399" i="1"/>
  <c r="DX399" i="1"/>
  <c r="DW399" i="1"/>
  <c r="DV399" i="1"/>
  <c r="DU399" i="1"/>
  <c r="DT399" i="1"/>
  <c r="DS399" i="1"/>
  <c r="DR399" i="1"/>
  <c r="DQ399" i="1"/>
  <c r="DP399" i="1"/>
  <c r="DO399" i="1"/>
  <c r="DN399" i="1"/>
  <c r="DM399" i="1"/>
  <c r="DL399" i="1"/>
  <c r="DK399" i="1"/>
  <c r="DJ399" i="1"/>
  <c r="DI399" i="1"/>
  <c r="DH399" i="1"/>
  <c r="DG399" i="1"/>
  <c r="DF399" i="1"/>
  <c r="DE399" i="1"/>
  <c r="DD399" i="1"/>
  <c r="DC399" i="1"/>
  <c r="DB399" i="1"/>
  <c r="DA399" i="1"/>
  <c r="CZ399" i="1"/>
  <c r="CY399" i="1"/>
  <c r="CX399" i="1"/>
  <c r="CW399" i="1"/>
  <c r="CV399" i="1"/>
  <c r="CU399" i="1"/>
  <c r="CT399" i="1"/>
  <c r="CS399" i="1"/>
  <c r="CR399" i="1"/>
  <c r="CQ399" i="1"/>
  <c r="CP399" i="1"/>
  <c r="CO399" i="1"/>
  <c r="CN399" i="1"/>
  <c r="CM399" i="1"/>
  <c r="CL399" i="1"/>
  <c r="CK399" i="1"/>
  <c r="CJ399" i="1"/>
  <c r="CI399" i="1"/>
  <c r="CH399" i="1"/>
  <c r="CD399" i="1"/>
  <c r="CC399" i="1"/>
  <c r="CB399" i="1"/>
  <c r="CA399" i="1"/>
  <c r="BZ399" i="1"/>
  <c r="BY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AX399" i="1"/>
  <c r="AT399" i="1"/>
  <c r="AS399" i="1"/>
  <c r="AR399" i="1"/>
  <c r="AQ399" i="1"/>
  <c r="AP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M399" i="1"/>
  <c r="L399" i="1"/>
  <c r="K399" i="1"/>
  <c r="J399" i="1"/>
  <c r="I399" i="1"/>
  <c r="H399" i="1"/>
  <c r="D399" i="1"/>
  <c r="GT398" i="1"/>
  <c r="GS398" i="1"/>
  <c r="GR398" i="1"/>
  <c r="GQ398" i="1"/>
  <c r="GP398" i="1"/>
  <c r="GO398" i="1"/>
  <c r="GN398" i="1"/>
  <c r="GM398" i="1"/>
  <c r="GL398" i="1"/>
  <c r="GK398" i="1"/>
  <c r="GJ398" i="1"/>
  <c r="GI398" i="1"/>
  <c r="GH398" i="1"/>
  <c r="GG398" i="1"/>
  <c r="GF398" i="1"/>
  <c r="GE398" i="1"/>
  <c r="GD398" i="1"/>
  <c r="GC398" i="1"/>
  <c r="GB398" i="1"/>
  <c r="GA398" i="1"/>
  <c r="FZ398" i="1"/>
  <c r="FY398" i="1"/>
  <c r="FX398" i="1"/>
  <c r="FW398" i="1"/>
  <c r="FV398" i="1"/>
  <c r="FR398" i="1"/>
  <c r="FQ398" i="1"/>
  <c r="FP398" i="1"/>
  <c r="FO398" i="1"/>
  <c r="FN398" i="1"/>
  <c r="FM398" i="1"/>
  <c r="FL398" i="1"/>
  <c r="FK398" i="1"/>
  <c r="FJ398" i="1"/>
  <c r="FI398" i="1"/>
  <c r="FH398" i="1"/>
  <c r="FG398" i="1"/>
  <c r="FF398" i="1"/>
  <c r="FE398" i="1"/>
  <c r="FD398" i="1"/>
  <c r="FC398" i="1"/>
  <c r="FB398" i="1"/>
  <c r="FA398" i="1"/>
  <c r="EZ398" i="1"/>
  <c r="EY398" i="1"/>
  <c r="EX398" i="1"/>
  <c r="EW398" i="1"/>
  <c r="EV398" i="1"/>
  <c r="EU398" i="1"/>
  <c r="ET398" i="1"/>
  <c r="ES398" i="1"/>
  <c r="ER398" i="1"/>
  <c r="EQ398" i="1"/>
  <c r="EP398" i="1"/>
  <c r="EO398" i="1"/>
  <c r="EN398" i="1"/>
  <c r="EM398" i="1"/>
  <c r="EL398" i="1"/>
  <c r="EK398" i="1"/>
  <c r="EJ398" i="1"/>
  <c r="EI398" i="1"/>
  <c r="EH398" i="1"/>
  <c r="EG398" i="1"/>
  <c r="EF398" i="1"/>
  <c r="EE398" i="1"/>
  <c r="ED398" i="1"/>
  <c r="EC398" i="1"/>
  <c r="EB398" i="1"/>
  <c r="EA398" i="1"/>
  <c r="DZ398" i="1"/>
  <c r="DY398" i="1"/>
  <c r="DX398" i="1"/>
  <c r="DW398" i="1"/>
  <c r="DV398" i="1"/>
  <c r="DU398" i="1"/>
  <c r="DT398" i="1"/>
  <c r="DS398" i="1"/>
  <c r="DR398" i="1"/>
  <c r="DQ398" i="1"/>
  <c r="DP398" i="1"/>
  <c r="DO398" i="1"/>
  <c r="DN398" i="1"/>
  <c r="DM398" i="1"/>
  <c r="DL398" i="1"/>
  <c r="DK398" i="1"/>
  <c r="DJ398" i="1"/>
  <c r="DI398" i="1"/>
  <c r="DH398" i="1"/>
  <c r="DG398" i="1"/>
  <c r="DF398" i="1"/>
  <c r="DE398" i="1"/>
  <c r="DD398" i="1"/>
  <c r="DC398" i="1"/>
  <c r="DB398" i="1"/>
  <c r="DA398" i="1"/>
  <c r="CZ398" i="1"/>
  <c r="CY398" i="1"/>
  <c r="CX398" i="1"/>
  <c r="CW398" i="1"/>
  <c r="CV398" i="1"/>
  <c r="CU398" i="1"/>
  <c r="CT398" i="1"/>
  <c r="CS398" i="1"/>
  <c r="CR398" i="1"/>
  <c r="CQ398" i="1"/>
  <c r="CP398" i="1"/>
  <c r="CO398" i="1"/>
  <c r="CN398" i="1"/>
  <c r="CM398" i="1"/>
  <c r="CL398" i="1"/>
  <c r="CK398" i="1"/>
  <c r="CJ398" i="1"/>
  <c r="CI398" i="1"/>
  <c r="CH398" i="1"/>
  <c r="CD398" i="1"/>
  <c r="CC398" i="1"/>
  <c r="CB398" i="1"/>
  <c r="CA398" i="1"/>
  <c r="BZ398" i="1"/>
  <c r="BY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T398" i="1"/>
  <c r="AS398" i="1"/>
  <c r="AR398" i="1"/>
  <c r="AQ398" i="1"/>
  <c r="AP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M398" i="1"/>
  <c r="L398" i="1"/>
  <c r="K398" i="1"/>
  <c r="J398" i="1"/>
  <c r="I398" i="1"/>
  <c r="H398" i="1"/>
  <c r="D398" i="1"/>
  <c r="GT397" i="1"/>
  <c r="GS397" i="1"/>
  <c r="GR397" i="1"/>
  <c r="GQ397" i="1"/>
  <c r="GP397" i="1"/>
  <c r="GO397" i="1"/>
  <c r="GN397" i="1"/>
  <c r="GM397" i="1"/>
  <c r="GL397" i="1"/>
  <c r="GK397" i="1"/>
  <c r="GJ397" i="1"/>
  <c r="GI397" i="1"/>
  <c r="GH397" i="1"/>
  <c r="GG397" i="1"/>
  <c r="GF397" i="1"/>
  <c r="GE397" i="1"/>
  <c r="GD397" i="1"/>
  <c r="GC397" i="1"/>
  <c r="GB397" i="1"/>
  <c r="GA397" i="1"/>
  <c r="FZ397" i="1"/>
  <c r="FY397" i="1"/>
  <c r="FX397" i="1"/>
  <c r="FW397" i="1"/>
  <c r="FV397" i="1"/>
  <c r="FR397" i="1"/>
  <c r="FQ397" i="1"/>
  <c r="FP397" i="1"/>
  <c r="FO397" i="1"/>
  <c r="FN397" i="1"/>
  <c r="FM397" i="1"/>
  <c r="FL397" i="1"/>
  <c r="FK397" i="1"/>
  <c r="FJ397" i="1"/>
  <c r="FI397" i="1"/>
  <c r="FH397" i="1"/>
  <c r="FG397" i="1"/>
  <c r="FF397" i="1"/>
  <c r="FE397" i="1"/>
  <c r="FD397" i="1"/>
  <c r="FC397" i="1"/>
  <c r="FB397" i="1"/>
  <c r="FA397" i="1"/>
  <c r="EZ397" i="1"/>
  <c r="EY397" i="1"/>
  <c r="EX397" i="1"/>
  <c r="EW397" i="1"/>
  <c r="EV397" i="1"/>
  <c r="EU397" i="1"/>
  <c r="ET397" i="1"/>
  <c r="ES397" i="1"/>
  <c r="ER397" i="1"/>
  <c r="EQ397" i="1"/>
  <c r="EP397" i="1"/>
  <c r="EO397" i="1"/>
  <c r="EN397" i="1"/>
  <c r="EM397" i="1"/>
  <c r="EL397" i="1"/>
  <c r="EK397" i="1"/>
  <c r="EJ397" i="1"/>
  <c r="EI397" i="1"/>
  <c r="EH397" i="1"/>
  <c r="EG397" i="1"/>
  <c r="EF397" i="1"/>
  <c r="EE397" i="1"/>
  <c r="ED397" i="1"/>
  <c r="EC397" i="1"/>
  <c r="EB397" i="1"/>
  <c r="EA397" i="1"/>
  <c r="DZ397" i="1"/>
  <c r="DY397" i="1"/>
  <c r="DX397" i="1"/>
  <c r="DW397" i="1"/>
  <c r="DV397" i="1"/>
  <c r="DU397" i="1"/>
  <c r="DT397" i="1"/>
  <c r="DS397" i="1"/>
  <c r="DR397" i="1"/>
  <c r="DQ397" i="1"/>
  <c r="DP397" i="1"/>
  <c r="DO397" i="1"/>
  <c r="DN397" i="1"/>
  <c r="DM397" i="1"/>
  <c r="DL397" i="1"/>
  <c r="DK397" i="1"/>
  <c r="DJ397" i="1"/>
  <c r="DI397" i="1"/>
  <c r="DH397" i="1"/>
  <c r="DG397" i="1"/>
  <c r="DF397" i="1"/>
  <c r="DE397" i="1"/>
  <c r="DD397" i="1"/>
  <c r="DC397" i="1"/>
  <c r="DB397" i="1"/>
  <c r="DA397" i="1"/>
  <c r="CZ397" i="1"/>
  <c r="CY397" i="1"/>
  <c r="CX397" i="1"/>
  <c r="CW397" i="1"/>
  <c r="CV397" i="1"/>
  <c r="CU397" i="1"/>
  <c r="CT397" i="1"/>
  <c r="CS397" i="1"/>
  <c r="CR397" i="1"/>
  <c r="CQ397" i="1"/>
  <c r="CP397" i="1"/>
  <c r="CO397" i="1"/>
  <c r="CN397" i="1"/>
  <c r="CM397" i="1"/>
  <c r="CL397" i="1"/>
  <c r="CK397" i="1"/>
  <c r="CJ397" i="1"/>
  <c r="CI397" i="1"/>
  <c r="CH397" i="1"/>
  <c r="CD397" i="1"/>
  <c r="CC397" i="1"/>
  <c r="CB397" i="1"/>
  <c r="CA397" i="1"/>
  <c r="BZ397" i="1"/>
  <c r="BY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AT397" i="1"/>
  <c r="AS397" i="1"/>
  <c r="AR397" i="1"/>
  <c r="AQ397" i="1"/>
  <c r="AP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M397" i="1"/>
  <c r="L397" i="1"/>
  <c r="K397" i="1"/>
  <c r="J397" i="1"/>
  <c r="I397" i="1"/>
  <c r="H397" i="1"/>
  <c r="D397" i="1"/>
  <c r="GT396" i="1"/>
  <c r="GS396" i="1"/>
  <c r="GR396" i="1"/>
  <c r="GQ396" i="1"/>
  <c r="GP396" i="1"/>
  <c r="GO396" i="1"/>
  <c r="GN396" i="1"/>
  <c r="GM396" i="1"/>
  <c r="GL396" i="1"/>
  <c r="GK396" i="1"/>
  <c r="GJ396" i="1"/>
  <c r="GI396" i="1"/>
  <c r="GH396" i="1"/>
  <c r="GG396" i="1"/>
  <c r="GF396" i="1"/>
  <c r="GE396" i="1"/>
  <c r="GD396" i="1"/>
  <c r="GC396" i="1"/>
  <c r="GB396" i="1"/>
  <c r="GA396" i="1"/>
  <c r="FZ396" i="1"/>
  <c r="FY396" i="1"/>
  <c r="FX396" i="1"/>
  <c r="FW396" i="1"/>
  <c r="FV396" i="1"/>
  <c r="FR396" i="1"/>
  <c r="FQ396" i="1"/>
  <c r="FP396" i="1"/>
  <c r="FO396" i="1"/>
  <c r="FN396" i="1"/>
  <c r="FM396" i="1"/>
  <c r="FL396" i="1"/>
  <c r="FK396" i="1"/>
  <c r="FJ396" i="1"/>
  <c r="FI396" i="1"/>
  <c r="FH396" i="1"/>
  <c r="FG396" i="1"/>
  <c r="FF396" i="1"/>
  <c r="FE396" i="1"/>
  <c r="FD396" i="1"/>
  <c r="FC396" i="1"/>
  <c r="FB396" i="1"/>
  <c r="FA396" i="1"/>
  <c r="EZ396" i="1"/>
  <c r="EY396" i="1"/>
  <c r="EX396" i="1"/>
  <c r="EW396" i="1"/>
  <c r="EV396" i="1"/>
  <c r="EU396" i="1"/>
  <c r="ET396" i="1"/>
  <c r="ES396" i="1"/>
  <c r="ER396" i="1"/>
  <c r="EQ396" i="1"/>
  <c r="EP396" i="1"/>
  <c r="EO396" i="1"/>
  <c r="EN396" i="1"/>
  <c r="EM396" i="1"/>
  <c r="EL396" i="1"/>
  <c r="EK396" i="1"/>
  <c r="EJ396" i="1"/>
  <c r="EI396" i="1"/>
  <c r="EH396" i="1"/>
  <c r="EG396" i="1"/>
  <c r="EF396" i="1"/>
  <c r="EE396" i="1"/>
  <c r="ED396" i="1"/>
  <c r="EC396" i="1"/>
  <c r="EB396" i="1"/>
  <c r="EA396" i="1"/>
  <c r="DZ396" i="1"/>
  <c r="DY396" i="1"/>
  <c r="DX396" i="1"/>
  <c r="DW396" i="1"/>
  <c r="DV396" i="1"/>
  <c r="DU396" i="1"/>
  <c r="DT396" i="1"/>
  <c r="DS396" i="1"/>
  <c r="DR396" i="1"/>
  <c r="DQ396" i="1"/>
  <c r="DP396" i="1"/>
  <c r="DO396" i="1"/>
  <c r="DN396" i="1"/>
  <c r="DM396" i="1"/>
  <c r="DL396" i="1"/>
  <c r="DK396" i="1"/>
  <c r="DJ396" i="1"/>
  <c r="DI396" i="1"/>
  <c r="DH396" i="1"/>
  <c r="DG396" i="1"/>
  <c r="DF396" i="1"/>
  <c r="DE396" i="1"/>
  <c r="DD396" i="1"/>
  <c r="DC396" i="1"/>
  <c r="DB396" i="1"/>
  <c r="DA396" i="1"/>
  <c r="CZ396" i="1"/>
  <c r="CY396" i="1"/>
  <c r="CX396" i="1"/>
  <c r="CW396" i="1"/>
  <c r="CV396" i="1"/>
  <c r="CU396" i="1"/>
  <c r="CT396" i="1"/>
  <c r="CS396" i="1"/>
  <c r="CR396" i="1"/>
  <c r="CQ396" i="1"/>
  <c r="CP396" i="1"/>
  <c r="CO396" i="1"/>
  <c r="CN396" i="1"/>
  <c r="CM396" i="1"/>
  <c r="CL396" i="1"/>
  <c r="CK396" i="1"/>
  <c r="CJ396" i="1"/>
  <c r="CI396" i="1"/>
  <c r="CH396" i="1"/>
  <c r="CD396" i="1"/>
  <c r="CC396" i="1"/>
  <c r="CB396" i="1"/>
  <c r="CA396" i="1"/>
  <c r="BZ396" i="1"/>
  <c r="BY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T396" i="1"/>
  <c r="AS396" i="1"/>
  <c r="AR396" i="1"/>
  <c r="AQ396" i="1"/>
  <c r="AP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M396" i="1"/>
  <c r="L396" i="1"/>
  <c r="K396" i="1"/>
  <c r="J396" i="1"/>
  <c r="I396" i="1"/>
  <c r="H396" i="1"/>
  <c r="D396" i="1"/>
  <c r="GT395" i="1"/>
  <c r="GS395" i="1"/>
  <c r="GR395" i="1"/>
  <c r="GQ395" i="1"/>
  <c r="GP395" i="1"/>
  <c r="GO395" i="1"/>
  <c r="GN395" i="1"/>
  <c r="GM395" i="1"/>
  <c r="GL395" i="1"/>
  <c r="GK395" i="1"/>
  <c r="GJ395" i="1"/>
  <c r="GI395" i="1"/>
  <c r="GH395" i="1"/>
  <c r="GG395" i="1"/>
  <c r="GF395" i="1"/>
  <c r="GE395" i="1"/>
  <c r="GD395" i="1"/>
  <c r="GC395" i="1"/>
  <c r="GB395" i="1"/>
  <c r="GA395" i="1"/>
  <c r="FZ395" i="1"/>
  <c r="FY395" i="1"/>
  <c r="FX395" i="1"/>
  <c r="FW395" i="1"/>
  <c r="FV395" i="1"/>
  <c r="FR395" i="1"/>
  <c r="FQ395" i="1"/>
  <c r="FP395" i="1"/>
  <c r="FO395" i="1"/>
  <c r="FN395" i="1"/>
  <c r="FM395" i="1"/>
  <c r="FL395" i="1"/>
  <c r="FK395" i="1"/>
  <c r="FJ395" i="1"/>
  <c r="FI395" i="1"/>
  <c r="FH395" i="1"/>
  <c r="FG395" i="1"/>
  <c r="FF395" i="1"/>
  <c r="FE395" i="1"/>
  <c r="FD395" i="1"/>
  <c r="FC395" i="1"/>
  <c r="FB395" i="1"/>
  <c r="FA395" i="1"/>
  <c r="EZ395" i="1"/>
  <c r="EY395" i="1"/>
  <c r="EX395" i="1"/>
  <c r="EW395" i="1"/>
  <c r="EV395" i="1"/>
  <c r="EU395" i="1"/>
  <c r="ET395" i="1"/>
  <c r="ES395" i="1"/>
  <c r="ER395" i="1"/>
  <c r="EQ395" i="1"/>
  <c r="EP395" i="1"/>
  <c r="EO395" i="1"/>
  <c r="EN395" i="1"/>
  <c r="EM395" i="1"/>
  <c r="EL395" i="1"/>
  <c r="EK395" i="1"/>
  <c r="EJ395" i="1"/>
  <c r="EI395" i="1"/>
  <c r="EH395" i="1"/>
  <c r="EG395" i="1"/>
  <c r="EF395" i="1"/>
  <c r="EE395" i="1"/>
  <c r="ED395" i="1"/>
  <c r="EC395" i="1"/>
  <c r="EB395" i="1"/>
  <c r="EA395" i="1"/>
  <c r="DZ395" i="1"/>
  <c r="DY395" i="1"/>
  <c r="DX395" i="1"/>
  <c r="DW395" i="1"/>
  <c r="DV395" i="1"/>
  <c r="DU395" i="1"/>
  <c r="DT395" i="1"/>
  <c r="DS395" i="1"/>
  <c r="DR395" i="1"/>
  <c r="DQ395" i="1"/>
  <c r="DP395" i="1"/>
  <c r="DO395" i="1"/>
  <c r="DN395" i="1"/>
  <c r="DM395" i="1"/>
  <c r="DL395" i="1"/>
  <c r="DK395" i="1"/>
  <c r="DJ395" i="1"/>
  <c r="DI395" i="1"/>
  <c r="DH395" i="1"/>
  <c r="DG395" i="1"/>
  <c r="DF395" i="1"/>
  <c r="DE395" i="1"/>
  <c r="DD395" i="1"/>
  <c r="DC395" i="1"/>
  <c r="DB395" i="1"/>
  <c r="DA395" i="1"/>
  <c r="CZ395" i="1"/>
  <c r="CY395" i="1"/>
  <c r="CX395" i="1"/>
  <c r="CW395" i="1"/>
  <c r="CV395" i="1"/>
  <c r="CU395" i="1"/>
  <c r="CT395" i="1"/>
  <c r="CS395" i="1"/>
  <c r="CR395" i="1"/>
  <c r="CQ395" i="1"/>
  <c r="CP395" i="1"/>
  <c r="CO395" i="1"/>
  <c r="CN395" i="1"/>
  <c r="CM395" i="1"/>
  <c r="CL395" i="1"/>
  <c r="CK395" i="1"/>
  <c r="CJ395" i="1"/>
  <c r="CI395" i="1"/>
  <c r="CH395" i="1"/>
  <c r="CD395" i="1"/>
  <c r="CC395" i="1"/>
  <c r="CB395" i="1"/>
  <c r="CA395" i="1"/>
  <c r="BZ395" i="1"/>
  <c r="BY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BG395" i="1"/>
  <c r="BF395" i="1"/>
  <c r="BE395" i="1"/>
  <c r="BD395" i="1"/>
  <c r="BC395" i="1"/>
  <c r="BB395" i="1"/>
  <c r="BA395" i="1"/>
  <c r="AZ395" i="1"/>
  <c r="AY395" i="1"/>
  <c r="AX395" i="1"/>
  <c r="AT395" i="1"/>
  <c r="AS395" i="1"/>
  <c r="AR395" i="1"/>
  <c r="AQ395" i="1"/>
  <c r="AP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M395" i="1"/>
  <c r="L395" i="1"/>
  <c r="K395" i="1"/>
  <c r="J395" i="1"/>
  <c r="I395" i="1"/>
  <c r="H395" i="1"/>
  <c r="D395" i="1"/>
  <c r="GT394" i="1"/>
  <c r="GS394" i="1"/>
  <c r="GR394" i="1"/>
  <c r="GQ394" i="1"/>
  <c r="GP394" i="1"/>
  <c r="GO394" i="1"/>
  <c r="GN394" i="1"/>
  <c r="GM394" i="1"/>
  <c r="GL394" i="1"/>
  <c r="GK394" i="1"/>
  <c r="GJ394" i="1"/>
  <c r="GI394" i="1"/>
  <c r="GH394" i="1"/>
  <c r="GG394" i="1"/>
  <c r="GF394" i="1"/>
  <c r="GE394" i="1"/>
  <c r="GD394" i="1"/>
  <c r="GC394" i="1"/>
  <c r="GB394" i="1"/>
  <c r="GA394" i="1"/>
  <c r="FZ394" i="1"/>
  <c r="FY394" i="1"/>
  <c r="FX394" i="1"/>
  <c r="FW394" i="1"/>
  <c r="FV394" i="1"/>
  <c r="FR394" i="1"/>
  <c r="FQ394" i="1"/>
  <c r="FP394" i="1"/>
  <c r="FO394" i="1"/>
  <c r="FN394" i="1"/>
  <c r="FM394" i="1"/>
  <c r="FL394" i="1"/>
  <c r="FK394" i="1"/>
  <c r="FJ394" i="1"/>
  <c r="FI394" i="1"/>
  <c r="FH394" i="1"/>
  <c r="FG394" i="1"/>
  <c r="FF394" i="1"/>
  <c r="FE394" i="1"/>
  <c r="FD394" i="1"/>
  <c r="FC394" i="1"/>
  <c r="FB394" i="1"/>
  <c r="FA394" i="1"/>
  <c r="EZ394" i="1"/>
  <c r="EY394" i="1"/>
  <c r="EX394" i="1"/>
  <c r="EW394" i="1"/>
  <c r="EV394" i="1"/>
  <c r="EU394" i="1"/>
  <c r="ET394" i="1"/>
  <c r="ES394" i="1"/>
  <c r="ER394" i="1"/>
  <c r="EQ394" i="1"/>
  <c r="EP394" i="1"/>
  <c r="EO394" i="1"/>
  <c r="EN394" i="1"/>
  <c r="EM394" i="1"/>
  <c r="EL394" i="1"/>
  <c r="EK394" i="1"/>
  <c r="EJ394" i="1"/>
  <c r="EI394" i="1"/>
  <c r="EH394" i="1"/>
  <c r="EG394" i="1"/>
  <c r="EF394" i="1"/>
  <c r="EE394" i="1"/>
  <c r="ED394" i="1"/>
  <c r="EC394" i="1"/>
  <c r="EB394" i="1"/>
  <c r="EA394" i="1"/>
  <c r="DZ394" i="1"/>
  <c r="DY394" i="1"/>
  <c r="DX394" i="1"/>
  <c r="DW394" i="1"/>
  <c r="DV394" i="1"/>
  <c r="DU394" i="1"/>
  <c r="DT394" i="1"/>
  <c r="DS394" i="1"/>
  <c r="DR394" i="1"/>
  <c r="DQ394" i="1"/>
  <c r="DP394" i="1"/>
  <c r="DO394" i="1"/>
  <c r="DN394" i="1"/>
  <c r="DM394" i="1"/>
  <c r="DL394" i="1"/>
  <c r="DK394" i="1"/>
  <c r="DJ394" i="1"/>
  <c r="DI394" i="1"/>
  <c r="DH394" i="1"/>
  <c r="DG394" i="1"/>
  <c r="DF394" i="1"/>
  <c r="DE394" i="1"/>
  <c r="DD394" i="1"/>
  <c r="DC394" i="1"/>
  <c r="DB394" i="1"/>
  <c r="DA394" i="1"/>
  <c r="CZ394" i="1"/>
  <c r="CY394" i="1"/>
  <c r="CX394" i="1"/>
  <c r="CW394" i="1"/>
  <c r="CV394" i="1"/>
  <c r="CU394" i="1"/>
  <c r="CT394" i="1"/>
  <c r="CS394" i="1"/>
  <c r="CR394" i="1"/>
  <c r="CQ394" i="1"/>
  <c r="CP394" i="1"/>
  <c r="CO394" i="1"/>
  <c r="CN394" i="1"/>
  <c r="CM394" i="1"/>
  <c r="CL394" i="1"/>
  <c r="CK394" i="1"/>
  <c r="CJ394" i="1"/>
  <c r="CI394" i="1"/>
  <c r="CH394" i="1"/>
  <c r="CD394" i="1"/>
  <c r="CC394" i="1"/>
  <c r="CB394" i="1"/>
  <c r="CA394" i="1"/>
  <c r="BZ394" i="1"/>
  <c r="BY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BG394" i="1"/>
  <c r="BF394" i="1"/>
  <c r="BE394" i="1"/>
  <c r="BD394" i="1"/>
  <c r="BC394" i="1"/>
  <c r="BB394" i="1"/>
  <c r="BA394" i="1"/>
  <c r="AZ394" i="1"/>
  <c r="AY394" i="1"/>
  <c r="AX394" i="1"/>
  <c r="AT394" i="1"/>
  <c r="AS394" i="1"/>
  <c r="AR394" i="1"/>
  <c r="AQ394" i="1"/>
  <c r="AP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M394" i="1"/>
  <c r="L394" i="1"/>
  <c r="K394" i="1"/>
  <c r="J394" i="1"/>
  <c r="I394" i="1"/>
  <c r="H394" i="1"/>
  <c r="D394" i="1"/>
  <c r="GT393" i="1"/>
  <c r="GS393" i="1"/>
  <c r="GR393" i="1"/>
  <c r="GQ393" i="1"/>
  <c r="GP393" i="1"/>
  <c r="GO393" i="1"/>
  <c r="GN393" i="1"/>
  <c r="GM393" i="1"/>
  <c r="GL393" i="1"/>
  <c r="GK393" i="1"/>
  <c r="GJ393" i="1"/>
  <c r="GI393" i="1"/>
  <c r="GH393" i="1"/>
  <c r="GG393" i="1"/>
  <c r="GF393" i="1"/>
  <c r="GE393" i="1"/>
  <c r="GD393" i="1"/>
  <c r="GC393" i="1"/>
  <c r="GB393" i="1"/>
  <c r="GA393" i="1"/>
  <c r="FZ393" i="1"/>
  <c r="FY393" i="1"/>
  <c r="FX393" i="1"/>
  <c r="FW393" i="1"/>
  <c r="FV393" i="1"/>
  <c r="FR393" i="1"/>
  <c r="FQ393" i="1"/>
  <c r="FP393" i="1"/>
  <c r="FO393" i="1"/>
  <c r="FN393" i="1"/>
  <c r="FM393" i="1"/>
  <c r="FL393" i="1"/>
  <c r="FK393" i="1"/>
  <c r="FJ393" i="1"/>
  <c r="FI393" i="1"/>
  <c r="FH393" i="1"/>
  <c r="FG393" i="1"/>
  <c r="FF393" i="1"/>
  <c r="FE393" i="1"/>
  <c r="FD393" i="1"/>
  <c r="FC393" i="1"/>
  <c r="FB393" i="1"/>
  <c r="FA393" i="1"/>
  <c r="EZ393" i="1"/>
  <c r="EY393" i="1"/>
  <c r="EX393" i="1"/>
  <c r="EW393" i="1"/>
  <c r="EV393" i="1"/>
  <c r="EU393" i="1"/>
  <c r="ET393" i="1"/>
  <c r="ES393" i="1"/>
  <c r="ER393" i="1"/>
  <c r="EQ393" i="1"/>
  <c r="EP393" i="1"/>
  <c r="EO393" i="1"/>
  <c r="EN393" i="1"/>
  <c r="EM393" i="1"/>
  <c r="EL393" i="1"/>
  <c r="EK393" i="1"/>
  <c r="EJ393" i="1"/>
  <c r="EI393" i="1"/>
  <c r="EH393" i="1"/>
  <c r="EG393" i="1"/>
  <c r="EF393" i="1"/>
  <c r="EE393" i="1"/>
  <c r="ED393" i="1"/>
  <c r="EC393" i="1"/>
  <c r="EB393" i="1"/>
  <c r="EA393" i="1"/>
  <c r="DZ393" i="1"/>
  <c r="DY393" i="1"/>
  <c r="DX393" i="1"/>
  <c r="DW393" i="1"/>
  <c r="DV393" i="1"/>
  <c r="DU393" i="1"/>
  <c r="DT393" i="1"/>
  <c r="DS393" i="1"/>
  <c r="DR393" i="1"/>
  <c r="DQ393" i="1"/>
  <c r="DP393" i="1"/>
  <c r="DO393" i="1"/>
  <c r="DN393" i="1"/>
  <c r="DM393" i="1"/>
  <c r="DL393" i="1"/>
  <c r="DK393" i="1"/>
  <c r="DJ393" i="1"/>
  <c r="DI393" i="1"/>
  <c r="DH393" i="1"/>
  <c r="DG393" i="1"/>
  <c r="DF393" i="1"/>
  <c r="DE393" i="1"/>
  <c r="DD393" i="1"/>
  <c r="DC393" i="1"/>
  <c r="DB393" i="1"/>
  <c r="DA393" i="1"/>
  <c r="CZ393" i="1"/>
  <c r="CY393" i="1"/>
  <c r="CX393" i="1"/>
  <c r="CW393" i="1"/>
  <c r="CV393" i="1"/>
  <c r="CU393" i="1"/>
  <c r="CT393" i="1"/>
  <c r="CS393" i="1"/>
  <c r="CR393" i="1"/>
  <c r="CQ393" i="1"/>
  <c r="CP393" i="1"/>
  <c r="CO393" i="1"/>
  <c r="CN393" i="1"/>
  <c r="CM393" i="1"/>
  <c r="CL393" i="1"/>
  <c r="CK393" i="1"/>
  <c r="CJ393" i="1"/>
  <c r="CI393" i="1"/>
  <c r="CH393" i="1"/>
  <c r="CD393" i="1"/>
  <c r="CC393" i="1"/>
  <c r="CB393" i="1"/>
  <c r="CA393" i="1"/>
  <c r="BZ393" i="1"/>
  <c r="BY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T393" i="1"/>
  <c r="AS393" i="1"/>
  <c r="AR393" i="1"/>
  <c r="AQ393" i="1"/>
  <c r="AP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M393" i="1"/>
  <c r="L393" i="1"/>
  <c r="K393" i="1"/>
  <c r="J393" i="1"/>
  <c r="I393" i="1"/>
  <c r="H393" i="1"/>
  <c r="D393" i="1"/>
  <c r="GT392" i="1"/>
  <c r="GS392" i="1"/>
  <c r="GR392" i="1"/>
  <c r="GQ392" i="1"/>
  <c r="GP392" i="1"/>
  <c r="GO392" i="1"/>
  <c r="GN392" i="1"/>
  <c r="GM392" i="1"/>
  <c r="GL392" i="1"/>
  <c r="GK392" i="1"/>
  <c r="GJ392" i="1"/>
  <c r="GI392" i="1"/>
  <c r="GH392" i="1"/>
  <c r="GG392" i="1"/>
  <c r="GF392" i="1"/>
  <c r="GE392" i="1"/>
  <c r="GD392" i="1"/>
  <c r="GC392" i="1"/>
  <c r="GB392" i="1"/>
  <c r="GA392" i="1"/>
  <c r="FZ392" i="1"/>
  <c r="FY392" i="1"/>
  <c r="FX392" i="1"/>
  <c r="FW392" i="1"/>
  <c r="FV392" i="1"/>
  <c r="FR392" i="1"/>
  <c r="FQ392" i="1"/>
  <c r="FP392" i="1"/>
  <c r="FO392" i="1"/>
  <c r="FN392" i="1"/>
  <c r="FM392" i="1"/>
  <c r="FL392" i="1"/>
  <c r="FK392" i="1"/>
  <c r="FJ392" i="1"/>
  <c r="FI392" i="1"/>
  <c r="FH392" i="1"/>
  <c r="FG392" i="1"/>
  <c r="FF392" i="1"/>
  <c r="FE392" i="1"/>
  <c r="FD392" i="1"/>
  <c r="FC392" i="1"/>
  <c r="FB392" i="1"/>
  <c r="FA392" i="1"/>
  <c r="EZ392" i="1"/>
  <c r="EY392" i="1"/>
  <c r="EX392" i="1"/>
  <c r="EW392" i="1"/>
  <c r="EV392" i="1"/>
  <c r="EU392" i="1"/>
  <c r="ET392" i="1"/>
  <c r="ES392" i="1"/>
  <c r="ER392" i="1"/>
  <c r="EQ392" i="1"/>
  <c r="EP392" i="1"/>
  <c r="EO392" i="1"/>
  <c r="EN392" i="1"/>
  <c r="EM392" i="1"/>
  <c r="EL392" i="1"/>
  <c r="EK392" i="1"/>
  <c r="EJ392" i="1"/>
  <c r="EI392" i="1"/>
  <c r="EH392" i="1"/>
  <c r="EG392" i="1"/>
  <c r="EF392" i="1"/>
  <c r="EE392" i="1"/>
  <c r="ED392" i="1"/>
  <c r="EC392" i="1"/>
  <c r="EB392" i="1"/>
  <c r="EA392" i="1"/>
  <c r="DZ392" i="1"/>
  <c r="DY392" i="1"/>
  <c r="DX392" i="1"/>
  <c r="DW392" i="1"/>
  <c r="DV392" i="1"/>
  <c r="DU392" i="1"/>
  <c r="DT392" i="1"/>
  <c r="DS392" i="1"/>
  <c r="DR392" i="1"/>
  <c r="DQ392" i="1"/>
  <c r="DP392" i="1"/>
  <c r="DO392" i="1"/>
  <c r="DN392" i="1"/>
  <c r="DM392" i="1"/>
  <c r="DL392" i="1"/>
  <c r="DK392" i="1"/>
  <c r="DJ392" i="1"/>
  <c r="DI392" i="1"/>
  <c r="DH392" i="1"/>
  <c r="DG392" i="1"/>
  <c r="DF392" i="1"/>
  <c r="DE392" i="1"/>
  <c r="DD392" i="1"/>
  <c r="DC392" i="1"/>
  <c r="DB392" i="1"/>
  <c r="DA392" i="1"/>
  <c r="CZ392" i="1"/>
  <c r="CY392" i="1"/>
  <c r="CX392" i="1"/>
  <c r="CW392" i="1"/>
  <c r="CV392" i="1"/>
  <c r="CU392" i="1"/>
  <c r="CT392" i="1"/>
  <c r="CS392" i="1"/>
  <c r="CR392" i="1"/>
  <c r="CQ392" i="1"/>
  <c r="CP392" i="1"/>
  <c r="CO392" i="1"/>
  <c r="CN392" i="1"/>
  <c r="CM392" i="1"/>
  <c r="CL392" i="1"/>
  <c r="CK392" i="1"/>
  <c r="CJ392" i="1"/>
  <c r="CI392" i="1"/>
  <c r="CH392" i="1"/>
  <c r="CD392" i="1"/>
  <c r="CC392" i="1"/>
  <c r="CB392" i="1"/>
  <c r="CA392" i="1"/>
  <c r="BZ392" i="1"/>
  <c r="BY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AT392" i="1"/>
  <c r="AS392" i="1"/>
  <c r="AR392" i="1"/>
  <c r="AQ392" i="1"/>
  <c r="AP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M392" i="1"/>
  <c r="L392" i="1"/>
  <c r="K392" i="1"/>
  <c r="J392" i="1"/>
  <c r="I392" i="1"/>
  <c r="H392" i="1"/>
  <c r="D392" i="1"/>
  <c r="GT391" i="1"/>
  <c r="GS391" i="1"/>
  <c r="GR391" i="1"/>
  <c r="GQ391" i="1"/>
  <c r="GP391" i="1"/>
  <c r="GO391" i="1"/>
  <c r="GN391" i="1"/>
  <c r="GM391" i="1"/>
  <c r="GL391" i="1"/>
  <c r="GK391" i="1"/>
  <c r="GJ391" i="1"/>
  <c r="GI391" i="1"/>
  <c r="GH391" i="1"/>
  <c r="GG391" i="1"/>
  <c r="GF391" i="1"/>
  <c r="GE391" i="1"/>
  <c r="GD391" i="1"/>
  <c r="GC391" i="1"/>
  <c r="GB391" i="1"/>
  <c r="GA391" i="1"/>
  <c r="FZ391" i="1"/>
  <c r="FY391" i="1"/>
  <c r="FX391" i="1"/>
  <c r="FW391" i="1"/>
  <c r="FV391" i="1"/>
  <c r="FR391" i="1"/>
  <c r="FQ391" i="1"/>
  <c r="FP391" i="1"/>
  <c r="FO391" i="1"/>
  <c r="FN391" i="1"/>
  <c r="FM391" i="1"/>
  <c r="FL391" i="1"/>
  <c r="FK391" i="1"/>
  <c r="FJ391" i="1"/>
  <c r="FI391" i="1"/>
  <c r="FH391" i="1"/>
  <c r="FG391" i="1"/>
  <c r="FF391" i="1"/>
  <c r="FE391" i="1"/>
  <c r="FD391" i="1"/>
  <c r="FC391" i="1"/>
  <c r="FB391" i="1"/>
  <c r="FA391" i="1"/>
  <c r="EZ391" i="1"/>
  <c r="EY391" i="1"/>
  <c r="EX391" i="1"/>
  <c r="EW391" i="1"/>
  <c r="EV391" i="1"/>
  <c r="EU391" i="1"/>
  <c r="ET391" i="1"/>
  <c r="ES391" i="1"/>
  <c r="ER391" i="1"/>
  <c r="EQ391" i="1"/>
  <c r="EP391" i="1"/>
  <c r="EO391" i="1"/>
  <c r="EN391" i="1"/>
  <c r="EM391" i="1"/>
  <c r="EL391" i="1"/>
  <c r="EK391" i="1"/>
  <c r="EJ391" i="1"/>
  <c r="EI391" i="1"/>
  <c r="EH391" i="1"/>
  <c r="EG391" i="1"/>
  <c r="EF391" i="1"/>
  <c r="EE391" i="1"/>
  <c r="ED391" i="1"/>
  <c r="EC391" i="1"/>
  <c r="EB391" i="1"/>
  <c r="EA391" i="1"/>
  <c r="DZ391" i="1"/>
  <c r="DY391" i="1"/>
  <c r="DX391" i="1"/>
  <c r="DW391" i="1"/>
  <c r="DV391" i="1"/>
  <c r="DU391" i="1"/>
  <c r="DT391" i="1"/>
  <c r="DS391" i="1"/>
  <c r="DR391" i="1"/>
  <c r="DQ391" i="1"/>
  <c r="DP391" i="1"/>
  <c r="DO391" i="1"/>
  <c r="DN391" i="1"/>
  <c r="DM391" i="1"/>
  <c r="DL391" i="1"/>
  <c r="DK391" i="1"/>
  <c r="DJ391" i="1"/>
  <c r="DI391" i="1"/>
  <c r="DH391" i="1"/>
  <c r="DG391" i="1"/>
  <c r="DF391" i="1"/>
  <c r="DE391" i="1"/>
  <c r="DD391" i="1"/>
  <c r="DC391" i="1"/>
  <c r="DB391" i="1"/>
  <c r="DA391" i="1"/>
  <c r="CZ391" i="1"/>
  <c r="CY391" i="1"/>
  <c r="CX391" i="1"/>
  <c r="CW391" i="1"/>
  <c r="CV391" i="1"/>
  <c r="CU391" i="1"/>
  <c r="CT391" i="1"/>
  <c r="CS391" i="1"/>
  <c r="CR391" i="1"/>
  <c r="CQ391" i="1"/>
  <c r="CP391" i="1"/>
  <c r="CO391" i="1"/>
  <c r="CN391" i="1"/>
  <c r="CM391" i="1"/>
  <c r="CL391" i="1"/>
  <c r="CK391" i="1"/>
  <c r="CJ391" i="1"/>
  <c r="CI391" i="1"/>
  <c r="CH391" i="1"/>
  <c r="CD391" i="1"/>
  <c r="CC391" i="1"/>
  <c r="CB391" i="1"/>
  <c r="CA391" i="1"/>
  <c r="BZ391" i="1"/>
  <c r="BY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BG391" i="1"/>
  <c r="BF391" i="1"/>
  <c r="BE391" i="1"/>
  <c r="BD391" i="1"/>
  <c r="BC391" i="1"/>
  <c r="BB391" i="1"/>
  <c r="BA391" i="1"/>
  <c r="AZ391" i="1"/>
  <c r="AY391" i="1"/>
  <c r="AX391" i="1"/>
  <c r="AT391" i="1"/>
  <c r="AS391" i="1"/>
  <c r="AR391" i="1"/>
  <c r="AQ391" i="1"/>
  <c r="AP391" i="1"/>
  <c r="AU391" i="1" s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M391" i="1"/>
  <c r="L391" i="1"/>
  <c r="K391" i="1"/>
  <c r="J391" i="1"/>
  <c r="I391" i="1"/>
  <c r="H391" i="1"/>
  <c r="N391" i="1" s="1"/>
  <c r="D391" i="1"/>
  <c r="GT390" i="1"/>
  <c r="GS390" i="1"/>
  <c r="GR390" i="1"/>
  <c r="GR403" i="1" s="1"/>
  <c r="GQ390" i="1"/>
  <c r="GQ403" i="1" s="1"/>
  <c r="GP390" i="1"/>
  <c r="GO390" i="1"/>
  <c r="GN390" i="1"/>
  <c r="GN403" i="1" s="1"/>
  <c r="GM390" i="1"/>
  <c r="GM403" i="1" s="1"/>
  <c r="GL390" i="1"/>
  <c r="GK390" i="1"/>
  <c r="GJ390" i="1"/>
  <c r="GJ403" i="1" s="1"/>
  <c r="GI390" i="1"/>
  <c r="GI403" i="1" s="1"/>
  <c r="GH390" i="1"/>
  <c r="GG390" i="1"/>
  <c r="GF390" i="1"/>
  <c r="GF403" i="1" s="1"/>
  <c r="GE390" i="1"/>
  <c r="GE403" i="1" s="1"/>
  <c r="GD390" i="1"/>
  <c r="GC390" i="1"/>
  <c r="GB390" i="1"/>
  <c r="GB403" i="1" s="1"/>
  <c r="GA390" i="1"/>
  <c r="GA403" i="1" s="1"/>
  <c r="FZ390" i="1"/>
  <c r="FY390" i="1"/>
  <c r="FX390" i="1"/>
  <c r="FX403" i="1" s="1"/>
  <c r="FW390" i="1"/>
  <c r="FW403" i="1" s="1"/>
  <c r="FV390" i="1"/>
  <c r="FR390" i="1"/>
  <c r="FQ390" i="1"/>
  <c r="FQ403" i="1" s="1"/>
  <c r="FP390" i="1"/>
  <c r="FP403" i="1" s="1"/>
  <c r="FO390" i="1"/>
  <c r="FN390" i="1"/>
  <c r="FM390" i="1"/>
  <c r="FM403" i="1" s="1"/>
  <c r="FL390" i="1"/>
  <c r="FL403" i="1" s="1"/>
  <c r="FK390" i="1"/>
  <c r="FJ390" i="1"/>
  <c r="FI390" i="1"/>
  <c r="FI403" i="1" s="1"/>
  <c r="FH390" i="1"/>
  <c r="FH403" i="1" s="1"/>
  <c r="FG390" i="1"/>
  <c r="FF390" i="1"/>
  <c r="FE390" i="1"/>
  <c r="FE403" i="1" s="1"/>
  <c r="FD390" i="1"/>
  <c r="FD403" i="1" s="1"/>
  <c r="FC390" i="1"/>
  <c r="FB390" i="1"/>
  <c r="FA390" i="1"/>
  <c r="FA403" i="1" s="1"/>
  <c r="EZ390" i="1"/>
  <c r="EZ403" i="1" s="1"/>
  <c r="EY390" i="1"/>
  <c r="EX390" i="1"/>
  <c r="EW390" i="1"/>
  <c r="EW403" i="1" s="1"/>
  <c r="EV390" i="1"/>
  <c r="EV403" i="1" s="1"/>
  <c r="EU390" i="1"/>
  <c r="ET390" i="1"/>
  <c r="ES390" i="1"/>
  <c r="ES403" i="1" s="1"/>
  <c r="ER390" i="1"/>
  <c r="ER403" i="1" s="1"/>
  <c r="EQ390" i="1"/>
  <c r="EP390" i="1"/>
  <c r="EO390" i="1"/>
  <c r="EO403" i="1" s="1"/>
  <c r="EN390" i="1"/>
  <c r="EN403" i="1" s="1"/>
  <c r="EM390" i="1"/>
  <c r="EL390" i="1"/>
  <c r="EK390" i="1"/>
  <c r="EK403" i="1" s="1"/>
  <c r="EJ390" i="1"/>
  <c r="EJ403" i="1" s="1"/>
  <c r="EI390" i="1"/>
  <c r="EH390" i="1"/>
  <c r="EG390" i="1"/>
  <c r="EG403" i="1" s="1"/>
  <c r="EF390" i="1"/>
  <c r="EF403" i="1" s="1"/>
  <c r="EE390" i="1"/>
  <c r="ED390" i="1"/>
  <c r="EC390" i="1"/>
  <c r="EC403" i="1" s="1"/>
  <c r="EB390" i="1"/>
  <c r="EB403" i="1" s="1"/>
  <c r="EA390" i="1"/>
  <c r="DZ390" i="1"/>
  <c r="DY390" i="1"/>
  <c r="DY403" i="1" s="1"/>
  <c r="DX390" i="1"/>
  <c r="DX403" i="1" s="1"/>
  <c r="DW390" i="1"/>
  <c r="DV390" i="1"/>
  <c r="DU390" i="1"/>
  <c r="DU403" i="1" s="1"/>
  <c r="DT390" i="1"/>
  <c r="DT403" i="1" s="1"/>
  <c r="DS390" i="1"/>
  <c r="DR390" i="1"/>
  <c r="DQ390" i="1"/>
  <c r="DQ403" i="1" s="1"/>
  <c r="DP390" i="1"/>
  <c r="DP403" i="1" s="1"/>
  <c r="DO390" i="1"/>
  <c r="DN390" i="1"/>
  <c r="DM390" i="1"/>
  <c r="DM403" i="1" s="1"/>
  <c r="DL390" i="1"/>
  <c r="DL403" i="1" s="1"/>
  <c r="DK390" i="1"/>
  <c r="DJ390" i="1"/>
  <c r="DI390" i="1"/>
  <c r="DI403" i="1" s="1"/>
  <c r="DH390" i="1"/>
  <c r="DH403" i="1" s="1"/>
  <c r="DG390" i="1"/>
  <c r="DF390" i="1"/>
  <c r="DE390" i="1"/>
  <c r="DE403" i="1" s="1"/>
  <c r="DD390" i="1"/>
  <c r="DD403" i="1" s="1"/>
  <c r="DC390" i="1"/>
  <c r="DB390" i="1"/>
  <c r="DA390" i="1"/>
  <c r="DA403" i="1" s="1"/>
  <c r="CZ390" i="1"/>
  <c r="CZ403" i="1" s="1"/>
  <c r="CY390" i="1"/>
  <c r="CX390" i="1"/>
  <c r="CW390" i="1"/>
  <c r="CW403" i="1" s="1"/>
  <c r="CV390" i="1"/>
  <c r="CV403" i="1" s="1"/>
  <c r="CU390" i="1"/>
  <c r="CT390" i="1"/>
  <c r="CS390" i="1"/>
  <c r="CS403" i="1" s="1"/>
  <c r="CR390" i="1"/>
  <c r="CR403" i="1" s="1"/>
  <c r="CQ390" i="1"/>
  <c r="CP390" i="1"/>
  <c r="CO390" i="1"/>
  <c r="CO403" i="1" s="1"/>
  <c r="CN390" i="1"/>
  <c r="CN403" i="1" s="1"/>
  <c r="CM390" i="1"/>
  <c r="CL390" i="1"/>
  <c r="CK390" i="1"/>
  <c r="CK403" i="1" s="1"/>
  <c r="CJ390" i="1"/>
  <c r="CJ403" i="1" s="1"/>
  <c r="CI390" i="1"/>
  <c r="CH390" i="1"/>
  <c r="CD390" i="1"/>
  <c r="CC390" i="1"/>
  <c r="CC403" i="1" s="1"/>
  <c r="CB390" i="1"/>
  <c r="CA390" i="1"/>
  <c r="BZ390" i="1"/>
  <c r="BY390" i="1"/>
  <c r="BY403" i="1" s="1"/>
  <c r="BU390" i="1"/>
  <c r="BT390" i="1"/>
  <c r="BS390" i="1"/>
  <c r="BS403" i="1" s="1"/>
  <c r="BR390" i="1"/>
  <c r="BQ390" i="1"/>
  <c r="BP390" i="1"/>
  <c r="BO390" i="1"/>
  <c r="BO403" i="1" s="1"/>
  <c r="BN390" i="1"/>
  <c r="BM390" i="1"/>
  <c r="BL390" i="1"/>
  <c r="BK390" i="1"/>
  <c r="BK403" i="1" s="1"/>
  <c r="BJ390" i="1"/>
  <c r="BI390" i="1"/>
  <c r="BH390" i="1"/>
  <c r="BG390" i="1"/>
  <c r="BG403" i="1" s="1"/>
  <c r="BF390" i="1"/>
  <c r="BE390" i="1"/>
  <c r="BD390" i="1"/>
  <c r="BC390" i="1"/>
  <c r="BC403" i="1" s="1"/>
  <c r="BB390" i="1"/>
  <c r="BA390" i="1"/>
  <c r="AZ390" i="1"/>
  <c r="AY390" i="1"/>
  <c r="AY403" i="1" s="1"/>
  <c r="AX390" i="1"/>
  <c r="AT390" i="1"/>
  <c r="AS390" i="1"/>
  <c r="AR390" i="1"/>
  <c r="AQ390" i="1"/>
  <c r="AQ403" i="1" s="1"/>
  <c r="AP390" i="1"/>
  <c r="AL390" i="1"/>
  <c r="AK390" i="1"/>
  <c r="AK403" i="1" s="1"/>
  <c r="AJ390" i="1"/>
  <c r="AI390" i="1"/>
  <c r="AH390" i="1"/>
  <c r="AG390" i="1"/>
  <c r="AG403" i="1" s="1"/>
  <c r="AF390" i="1"/>
  <c r="AE390" i="1"/>
  <c r="AD390" i="1"/>
  <c r="AC390" i="1"/>
  <c r="AC403" i="1" s="1"/>
  <c r="AB390" i="1"/>
  <c r="AA390" i="1"/>
  <c r="Z390" i="1"/>
  <c r="Y390" i="1"/>
  <c r="Y403" i="1" s="1"/>
  <c r="X390" i="1"/>
  <c r="W390" i="1"/>
  <c r="V390" i="1"/>
  <c r="U390" i="1"/>
  <c r="U403" i="1" s="1"/>
  <c r="T390" i="1"/>
  <c r="S390" i="1"/>
  <c r="R390" i="1"/>
  <c r="Q390" i="1"/>
  <c r="Q403" i="1" s="1"/>
  <c r="M390" i="1"/>
  <c r="M403" i="1" s="1"/>
  <c r="L390" i="1"/>
  <c r="K390" i="1"/>
  <c r="J390" i="1"/>
  <c r="I390" i="1"/>
  <c r="H390" i="1"/>
  <c r="D390" i="1"/>
  <c r="E387" i="1"/>
  <c r="GT386" i="1"/>
  <c r="GS386" i="1"/>
  <c r="GR386" i="1"/>
  <c r="GQ386" i="1"/>
  <c r="GP386" i="1"/>
  <c r="GO386" i="1"/>
  <c r="GN386" i="1"/>
  <c r="GM386" i="1"/>
  <c r="GL386" i="1"/>
  <c r="GK386" i="1"/>
  <c r="GJ386" i="1"/>
  <c r="GI386" i="1"/>
  <c r="GH386" i="1"/>
  <c r="GG386" i="1"/>
  <c r="GF386" i="1"/>
  <c r="GE386" i="1"/>
  <c r="GD386" i="1"/>
  <c r="GC386" i="1"/>
  <c r="GB386" i="1"/>
  <c r="GA386" i="1"/>
  <c r="FZ386" i="1"/>
  <c r="FY386" i="1"/>
  <c r="FX386" i="1"/>
  <c r="FW386" i="1"/>
  <c r="FV386" i="1"/>
  <c r="FR386" i="1"/>
  <c r="FQ386" i="1"/>
  <c r="FP386" i="1"/>
  <c r="FO386" i="1"/>
  <c r="FN386" i="1"/>
  <c r="FM386" i="1"/>
  <c r="FL386" i="1"/>
  <c r="FK386" i="1"/>
  <c r="FJ386" i="1"/>
  <c r="FI386" i="1"/>
  <c r="FH386" i="1"/>
  <c r="FG386" i="1"/>
  <c r="FF386" i="1"/>
  <c r="FE386" i="1"/>
  <c r="FD386" i="1"/>
  <c r="FC386" i="1"/>
  <c r="FB386" i="1"/>
  <c r="FA386" i="1"/>
  <c r="EZ386" i="1"/>
  <c r="EY386" i="1"/>
  <c r="EX386" i="1"/>
  <c r="EW386" i="1"/>
  <c r="EV386" i="1"/>
  <c r="EU386" i="1"/>
  <c r="ET386" i="1"/>
  <c r="ES386" i="1"/>
  <c r="ER386" i="1"/>
  <c r="EQ386" i="1"/>
  <c r="EP386" i="1"/>
  <c r="EO386" i="1"/>
  <c r="EN386" i="1"/>
  <c r="EM386" i="1"/>
  <c r="EL386" i="1"/>
  <c r="EK386" i="1"/>
  <c r="EJ386" i="1"/>
  <c r="EI386" i="1"/>
  <c r="EH386" i="1"/>
  <c r="EG386" i="1"/>
  <c r="EF386" i="1"/>
  <c r="EE386" i="1"/>
  <c r="ED386" i="1"/>
  <c r="EC386" i="1"/>
  <c r="EB386" i="1"/>
  <c r="EA386" i="1"/>
  <c r="DZ386" i="1"/>
  <c r="DY386" i="1"/>
  <c r="DX386" i="1"/>
  <c r="DW386" i="1"/>
  <c r="DV386" i="1"/>
  <c r="DU386" i="1"/>
  <c r="DT386" i="1"/>
  <c r="DS386" i="1"/>
  <c r="DR386" i="1"/>
  <c r="DQ386" i="1"/>
  <c r="DP386" i="1"/>
  <c r="DO386" i="1"/>
  <c r="DN386" i="1"/>
  <c r="DM386" i="1"/>
  <c r="DL386" i="1"/>
  <c r="DK386" i="1"/>
  <c r="DJ386" i="1"/>
  <c r="DI386" i="1"/>
  <c r="DH386" i="1"/>
  <c r="DG386" i="1"/>
  <c r="DF386" i="1"/>
  <c r="DE386" i="1"/>
  <c r="DD386" i="1"/>
  <c r="DC386" i="1"/>
  <c r="DB386" i="1"/>
  <c r="DA386" i="1"/>
  <c r="CZ386" i="1"/>
  <c r="CY386" i="1"/>
  <c r="CX386" i="1"/>
  <c r="CW386" i="1"/>
  <c r="CV386" i="1"/>
  <c r="CU386" i="1"/>
  <c r="CT386" i="1"/>
  <c r="CS386" i="1"/>
  <c r="CR386" i="1"/>
  <c r="CQ386" i="1"/>
  <c r="CP386" i="1"/>
  <c r="CO386" i="1"/>
  <c r="CN386" i="1"/>
  <c r="CM386" i="1"/>
  <c r="CL386" i="1"/>
  <c r="CK386" i="1"/>
  <c r="CJ386" i="1"/>
  <c r="CI386" i="1"/>
  <c r="CH386" i="1"/>
  <c r="CD386" i="1"/>
  <c r="CC386" i="1"/>
  <c r="CB386" i="1"/>
  <c r="CA386" i="1"/>
  <c r="BZ386" i="1"/>
  <c r="BY386" i="1"/>
  <c r="CE386" i="1" s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BV386" i="1" s="1"/>
  <c r="AT386" i="1"/>
  <c r="AS386" i="1"/>
  <c r="AR386" i="1"/>
  <c r="AQ386" i="1"/>
  <c r="AP386" i="1"/>
  <c r="M386" i="1"/>
  <c r="L386" i="1"/>
  <c r="K386" i="1"/>
  <c r="J386" i="1"/>
  <c r="I386" i="1"/>
  <c r="H386" i="1"/>
  <c r="D386" i="1"/>
  <c r="GT385" i="1"/>
  <c r="GS385" i="1"/>
  <c r="GR385" i="1"/>
  <c r="GQ385" i="1"/>
  <c r="GP385" i="1"/>
  <c r="GO385" i="1"/>
  <c r="GN385" i="1"/>
  <c r="GM385" i="1"/>
  <c r="GL385" i="1"/>
  <c r="GK385" i="1"/>
  <c r="GJ385" i="1"/>
  <c r="GI385" i="1"/>
  <c r="GH385" i="1"/>
  <c r="GG385" i="1"/>
  <c r="GF385" i="1"/>
  <c r="GE385" i="1"/>
  <c r="GD385" i="1"/>
  <c r="GC385" i="1"/>
  <c r="GB385" i="1"/>
  <c r="GA385" i="1"/>
  <c r="FZ385" i="1"/>
  <c r="FY385" i="1"/>
  <c r="FX385" i="1"/>
  <c r="FW385" i="1"/>
  <c r="FV385" i="1"/>
  <c r="FR385" i="1"/>
  <c r="FQ385" i="1"/>
  <c r="FP385" i="1"/>
  <c r="FO385" i="1"/>
  <c r="FN385" i="1"/>
  <c r="FM385" i="1"/>
  <c r="FL385" i="1"/>
  <c r="FK385" i="1"/>
  <c r="FJ385" i="1"/>
  <c r="FI385" i="1"/>
  <c r="FH385" i="1"/>
  <c r="FG385" i="1"/>
  <c r="FF385" i="1"/>
  <c r="FE385" i="1"/>
  <c r="FD385" i="1"/>
  <c r="FC385" i="1"/>
  <c r="FB385" i="1"/>
  <c r="FA385" i="1"/>
  <c r="EZ385" i="1"/>
  <c r="EY385" i="1"/>
  <c r="EX385" i="1"/>
  <c r="EW385" i="1"/>
  <c r="EV385" i="1"/>
  <c r="EU385" i="1"/>
  <c r="ET385" i="1"/>
  <c r="ES385" i="1"/>
  <c r="ER385" i="1"/>
  <c r="EQ385" i="1"/>
  <c r="EP385" i="1"/>
  <c r="EO385" i="1"/>
  <c r="EN385" i="1"/>
  <c r="EM385" i="1"/>
  <c r="EL385" i="1"/>
  <c r="EK385" i="1"/>
  <c r="EJ385" i="1"/>
  <c r="EI385" i="1"/>
  <c r="EH385" i="1"/>
  <c r="EG385" i="1"/>
  <c r="EF385" i="1"/>
  <c r="EE385" i="1"/>
  <c r="ED385" i="1"/>
  <c r="EC385" i="1"/>
  <c r="EB385" i="1"/>
  <c r="EA385" i="1"/>
  <c r="DZ385" i="1"/>
  <c r="DY385" i="1"/>
  <c r="DX385" i="1"/>
  <c r="DW385" i="1"/>
  <c r="DV385" i="1"/>
  <c r="DU385" i="1"/>
  <c r="DT385" i="1"/>
  <c r="DS385" i="1"/>
  <c r="DR385" i="1"/>
  <c r="DQ385" i="1"/>
  <c r="DP385" i="1"/>
  <c r="DO385" i="1"/>
  <c r="DN385" i="1"/>
  <c r="DM385" i="1"/>
  <c r="DL385" i="1"/>
  <c r="DK385" i="1"/>
  <c r="DJ385" i="1"/>
  <c r="DI385" i="1"/>
  <c r="DH385" i="1"/>
  <c r="DG385" i="1"/>
  <c r="DF385" i="1"/>
  <c r="DE385" i="1"/>
  <c r="DD385" i="1"/>
  <c r="DC385" i="1"/>
  <c r="DB385" i="1"/>
  <c r="DA385" i="1"/>
  <c r="CZ385" i="1"/>
  <c r="CY385" i="1"/>
  <c r="CX385" i="1"/>
  <c r="CW385" i="1"/>
  <c r="CV385" i="1"/>
  <c r="CU385" i="1"/>
  <c r="CT385" i="1"/>
  <c r="CS385" i="1"/>
  <c r="CR385" i="1"/>
  <c r="CQ385" i="1"/>
  <c r="CP385" i="1"/>
  <c r="CO385" i="1"/>
  <c r="CN385" i="1"/>
  <c r="CM385" i="1"/>
  <c r="CL385" i="1"/>
  <c r="CK385" i="1"/>
  <c r="CJ385" i="1"/>
  <c r="CI385" i="1"/>
  <c r="CH385" i="1"/>
  <c r="CD385" i="1"/>
  <c r="CC385" i="1"/>
  <c r="CB385" i="1"/>
  <c r="CA385" i="1"/>
  <c r="BZ385" i="1"/>
  <c r="BY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BV385" i="1" s="1"/>
  <c r="AT385" i="1"/>
  <c r="AS385" i="1"/>
  <c r="AR385" i="1"/>
  <c r="AQ385" i="1"/>
  <c r="AP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M385" i="1"/>
  <c r="L385" i="1"/>
  <c r="K385" i="1"/>
  <c r="J385" i="1"/>
  <c r="I385" i="1"/>
  <c r="H385" i="1"/>
  <c r="D385" i="1"/>
  <c r="GT384" i="1"/>
  <c r="GS384" i="1"/>
  <c r="GR384" i="1"/>
  <c r="GQ384" i="1"/>
  <c r="GP384" i="1"/>
  <c r="GO384" i="1"/>
  <c r="GN384" i="1"/>
  <c r="GM384" i="1"/>
  <c r="GL384" i="1"/>
  <c r="GK384" i="1"/>
  <c r="GJ384" i="1"/>
  <c r="GI384" i="1"/>
  <c r="GH384" i="1"/>
  <c r="GG384" i="1"/>
  <c r="GF384" i="1"/>
  <c r="GE384" i="1"/>
  <c r="GD384" i="1"/>
  <c r="GC384" i="1"/>
  <c r="GB384" i="1"/>
  <c r="GA384" i="1"/>
  <c r="FZ384" i="1"/>
  <c r="FY384" i="1"/>
  <c r="FX384" i="1"/>
  <c r="FW384" i="1"/>
  <c r="FV384" i="1"/>
  <c r="FR384" i="1"/>
  <c r="FQ384" i="1"/>
  <c r="FP384" i="1"/>
  <c r="FO384" i="1"/>
  <c r="FN384" i="1"/>
  <c r="FM384" i="1"/>
  <c r="FL384" i="1"/>
  <c r="FK384" i="1"/>
  <c r="FJ384" i="1"/>
  <c r="FI384" i="1"/>
  <c r="FH384" i="1"/>
  <c r="FG384" i="1"/>
  <c r="FF384" i="1"/>
  <c r="FE384" i="1"/>
  <c r="FD384" i="1"/>
  <c r="FC384" i="1"/>
  <c r="FB384" i="1"/>
  <c r="FA384" i="1"/>
  <c r="EZ384" i="1"/>
  <c r="EY384" i="1"/>
  <c r="EX384" i="1"/>
  <c r="EW384" i="1"/>
  <c r="EV384" i="1"/>
  <c r="EU384" i="1"/>
  <c r="ET384" i="1"/>
  <c r="ES384" i="1"/>
  <c r="ER384" i="1"/>
  <c r="EQ384" i="1"/>
  <c r="EP384" i="1"/>
  <c r="EO384" i="1"/>
  <c r="EN384" i="1"/>
  <c r="EM384" i="1"/>
  <c r="EL384" i="1"/>
  <c r="EK384" i="1"/>
  <c r="EJ384" i="1"/>
  <c r="EI384" i="1"/>
  <c r="EH384" i="1"/>
  <c r="EG384" i="1"/>
  <c r="EF384" i="1"/>
  <c r="EE384" i="1"/>
  <c r="ED384" i="1"/>
  <c r="EC384" i="1"/>
  <c r="EB384" i="1"/>
  <c r="EA384" i="1"/>
  <c r="DZ384" i="1"/>
  <c r="DY384" i="1"/>
  <c r="DX384" i="1"/>
  <c r="DW384" i="1"/>
  <c r="DV384" i="1"/>
  <c r="DU384" i="1"/>
  <c r="DT384" i="1"/>
  <c r="DS384" i="1"/>
  <c r="DR384" i="1"/>
  <c r="DQ384" i="1"/>
  <c r="DP384" i="1"/>
  <c r="DO384" i="1"/>
  <c r="DN384" i="1"/>
  <c r="DM384" i="1"/>
  <c r="DL384" i="1"/>
  <c r="DK384" i="1"/>
  <c r="DJ384" i="1"/>
  <c r="DI384" i="1"/>
  <c r="DH384" i="1"/>
  <c r="DG384" i="1"/>
  <c r="DF384" i="1"/>
  <c r="DE384" i="1"/>
  <c r="DD384" i="1"/>
  <c r="DC384" i="1"/>
  <c r="DB384" i="1"/>
  <c r="DA384" i="1"/>
  <c r="CZ384" i="1"/>
  <c r="CY384" i="1"/>
  <c r="CX384" i="1"/>
  <c r="CW384" i="1"/>
  <c r="CV384" i="1"/>
  <c r="CU384" i="1"/>
  <c r="CT384" i="1"/>
  <c r="CS384" i="1"/>
  <c r="CR384" i="1"/>
  <c r="CQ384" i="1"/>
  <c r="CP384" i="1"/>
  <c r="CO384" i="1"/>
  <c r="CN384" i="1"/>
  <c r="CM384" i="1"/>
  <c r="CL384" i="1"/>
  <c r="CK384" i="1"/>
  <c r="CJ384" i="1"/>
  <c r="CI384" i="1"/>
  <c r="CH384" i="1"/>
  <c r="CD384" i="1"/>
  <c r="CC384" i="1"/>
  <c r="CB384" i="1"/>
  <c r="CA384" i="1"/>
  <c r="CE384" i="1" s="1"/>
  <c r="BZ384" i="1"/>
  <c r="BY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T384" i="1"/>
  <c r="AS384" i="1"/>
  <c r="AR384" i="1"/>
  <c r="AQ384" i="1"/>
  <c r="AP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M384" i="1"/>
  <c r="L384" i="1"/>
  <c r="K384" i="1"/>
  <c r="J384" i="1"/>
  <c r="I384" i="1"/>
  <c r="H384" i="1"/>
  <c r="D384" i="1"/>
  <c r="GT383" i="1"/>
  <c r="GS383" i="1"/>
  <c r="GR383" i="1"/>
  <c r="GQ383" i="1"/>
  <c r="GP383" i="1"/>
  <c r="GO383" i="1"/>
  <c r="GN383" i="1"/>
  <c r="GM383" i="1"/>
  <c r="GL383" i="1"/>
  <c r="GK383" i="1"/>
  <c r="GJ383" i="1"/>
  <c r="GI383" i="1"/>
  <c r="GH383" i="1"/>
  <c r="GG383" i="1"/>
  <c r="GF383" i="1"/>
  <c r="GE383" i="1"/>
  <c r="GD383" i="1"/>
  <c r="GC383" i="1"/>
  <c r="GB383" i="1"/>
  <c r="GA383" i="1"/>
  <c r="FZ383" i="1"/>
  <c r="FY383" i="1"/>
  <c r="FX383" i="1"/>
  <c r="FW383" i="1"/>
  <c r="FV383" i="1"/>
  <c r="FR383" i="1"/>
  <c r="FQ383" i="1"/>
  <c r="FP383" i="1"/>
  <c r="FO383" i="1"/>
  <c r="FN383" i="1"/>
  <c r="FM383" i="1"/>
  <c r="FL383" i="1"/>
  <c r="FK383" i="1"/>
  <c r="FJ383" i="1"/>
  <c r="FI383" i="1"/>
  <c r="FH383" i="1"/>
  <c r="FG383" i="1"/>
  <c r="FF383" i="1"/>
  <c r="FE383" i="1"/>
  <c r="FD383" i="1"/>
  <c r="FC383" i="1"/>
  <c r="FB383" i="1"/>
  <c r="FA383" i="1"/>
  <c r="EZ383" i="1"/>
  <c r="EY383" i="1"/>
  <c r="EX383" i="1"/>
  <c r="EW383" i="1"/>
  <c r="EV383" i="1"/>
  <c r="EU383" i="1"/>
  <c r="ET383" i="1"/>
  <c r="ES383" i="1"/>
  <c r="ER383" i="1"/>
  <c r="EQ383" i="1"/>
  <c r="EP383" i="1"/>
  <c r="EO383" i="1"/>
  <c r="EN383" i="1"/>
  <c r="EM383" i="1"/>
  <c r="EL383" i="1"/>
  <c r="EK383" i="1"/>
  <c r="EJ383" i="1"/>
  <c r="EI383" i="1"/>
  <c r="EH383" i="1"/>
  <c r="EG383" i="1"/>
  <c r="EF383" i="1"/>
  <c r="EE383" i="1"/>
  <c r="ED383" i="1"/>
  <c r="EC383" i="1"/>
  <c r="EB383" i="1"/>
  <c r="EA383" i="1"/>
  <c r="DZ383" i="1"/>
  <c r="DY383" i="1"/>
  <c r="DX383" i="1"/>
  <c r="DW383" i="1"/>
  <c r="DV383" i="1"/>
  <c r="DU383" i="1"/>
  <c r="DT383" i="1"/>
  <c r="DS383" i="1"/>
  <c r="DR383" i="1"/>
  <c r="DQ383" i="1"/>
  <c r="DP383" i="1"/>
  <c r="DO383" i="1"/>
  <c r="DN383" i="1"/>
  <c r="DM383" i="1"/>
  <c r="DL383" i="1"/>
  <c r="DK383" i="1"/>
  <c r="DJ383" i="1"/>
  <c r="DI383" i="1"/>
  <c r="DH383" i="1"/>
  <c r="DG383" i="1"/>
  <c r="DF383" i="1"/>
  <c r="DE383" i="1"/>
  <c r="DD383" i="1"/>
  <c r="DC383" i="1"/>
  <c r="DB383" i="1"/>
  <c r="DA383" i="1"/>
  <c r="CZ383" i="1"/>
  <c r="CY383" i="1"/>
  <c r="CX383" i="1"/>
  <c r="CW383" i="1"/>
  <c r="CV383" i="1"/>
  <c r="CU383" i="1"/>
  <c r="CT383" i="1"/>
  <c r="CS383" i="1"/>
  <c r="CR383" i="1"/>
  <c r="CQ383" i="1"/>
  <c r="CP383" i="1"/>
  <c r="CO383" i="1"/>
  <c r="CN383" i="1"/>
  <c r="CM383" i="1"/>
  <c r="CL383" i="1"/>
  <c r="CK383" i="1"/>
  <c r="CJ383" i="1"/>
  <c r="CI383" i="1"/>
  <c r="CH383" i="1"/>
  <c r="CD383" i="1"/>
  <c r="CC383" i="1"/>
  <c r="CB383" i="1"/>
  <c r="CA383" i="1"/>
  <c r="BZ383" i="1"/>
  <c r="BY383" i="1"/>
  <c r="CE383" i="1" s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BG383" i="1"/>
  <c r="BF383" i="1"/>
  <c r="BE383" i="1"/>
  <c r="BD383" i="1"/>
  <c r="BC383" i="1"/>
  <c r="BB383" i="1"/>
  <c r="BA383" i="1"/>
  <c r="AZ383" i="1"/>
  <c r="AY383" i="1"/>
  <c r="AX383" i="1"/>
  <c r="BV383" i="1" s="1"/>
  <c r="AT383" i="1"/>
  <c r="AS383" i="1"/>
  <c r="AR383" i="1"/>
  <c r="AQ383" i="1"/>
  <c r="AP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M383" i="1"/>
  <c r="L383" i="1"/>
  <c r="K383" i="1"/>
  <c r="J383" i="1"/>
  <c r="I383" i="1"/>
  <c r="H383" i="1"/>
  <c r="D383" i="1"/>
  <c r="GT382" i="1"/>
  <c r="GS382" i="1"/>
  <c r="GR382" i="1"/>
  <c r="GQ382" i="1"/>
  <c r="GP382" i="1"/>
  <c r="GO382" i="1"/>
  <c r="GN382" i="1"/>
  <c r="GM382" i="1"/>
  <c r="GL382" i="1"/>
  <c r="GK382" i="1"/>
  <c r="GJ382" i="1"/>
  <c r="GI382" i="1"/>
  <c r="GH382" i="1"/>
  <c r="GG382" i="1"/>
  <c r="GF382" i="1"/>
  <c r="GE382" i="1"/>
  <c r="GD382" i="1"/>
  <c r="GC382" i="1"/>
  <c r="GB382" i="1"/>
  <c r="GA382" i="1"/>
  <c r="FZ382" i="1"/>
  <c r="FY382" i="1"/>
  <c r="FX382" i="1"/>
  <c r="FW382" i="1"/>
  <c r="FV382" i="1"/>
  <c r="FR382" i="1"/>
  <c r="FQ382" i="1"/>
  <c r="FP382" i="1"/>
  <c r="FO382" i="1"/>
  <c r="FN382" i="1"/>
  <c r="FM382" i="1"/>
  <c r="FL382" i="1"/>
  <c r="FK382" i="1"/>
  <c r="FJ382" i="1"/>
  <c r="FI382" i="1"/>
  <c r="FH382" i="1"/>
  <c r="FG382" i="1"/>
  <c r="FF382" i="1"/>
  <c r="FE382" i="1"/>
  <c r="FD382" i="1"/>
  <c r="FC382" i="1"/>
  <c r="FB382" i="1"/>
  <c r="FA382" i="1"/>
  <c r="EZ382" i="1"/>
  <c r="EY382" i="1"/>
  <c r="EX382" i="1"/>
  <c r="EW382" i="1"/>
  <c r="EV382" i="1"/>
  <c r="EU382" i="1"/>
  <c r="ET382" i="1"/>
  <c r="ES382" i="1"/>
  <c r="ER382" i="1"/>
  <c r="EQ382" i="1"/>
  <c r="EP382" i="1"/>
  <c r="EO382" i="1"/>
  <c r="EN382" i="1"/>
  <c r="EM382" i="1"/>
  <c r="EL382" i="1"/>
  <c r="EK382" i="1"/>
  <c r="EJ382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DW382" i="1"/>
  <c r="DV382" i="1"/>
  <c r="DU382" i="1"/>
  <c r="DT382" i="1"/>
  <c r="DS382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FS382" i="1" s="1"/>
  <c r="CD382" i="1"/>
  <c r="CC382" i="1"/>
  <c r="CB382" i="1"/>
  <c r="CA382" i="1"/>
  <c r="BZ382" i="1"/>
  <c r="BY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T382" i="1"/>
  <c r="AS382" i="1"/>
  <c r="AR382" i="1"/>
  <c r="AQ382" i="1"/>
  <c r="AP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M382" i="1"/>
  <c r="L382" i="1"/>
  <c r="K382" i="1"/>
  <c r="J382" i="1"/>
  <c r="I382" i="1"/>
  <c r="H382" i="1"/>
  <c r="D382" i="1"/>
  <c r="GT381" i="1"/>
  <c r="GS381" i="1"/>
  <c r="GR381" i="1"/>
  <c r="GQ381" i="1"/>
  <c r="GP381" i="1"/>
  <c r="GO381" i="1"/>
  <c r="GN381" i="1"/>
  <c r="GM381" i="1"/>
  <c r="GL381" i="1"/>
  <c r="GK381" i="1"/>
  <c r="GJ381" i="1"/>
  <c r="GI381" i="1"/>
  <c r="GH381" i="1"/>
  <c r="GG381" i="1"/>
  <c r="GF381" i="1"/>
  <c r="GE381" i="1"/>
  <c r="GD381" i="1"/>
  <c r="GC381" i="1"/>
  <c r="GB381" i="1"/>
  <c r="GA381" i="1"/>
  <c r="FZ381" i="1"/>
  <c r="FY381" i="1"/>
  <c r="FX381" i="1"/>
  <c r="FW381" i="1"/>
  <c r="GU381" i="1" s="1"/>
  <c r="FV381" i="1"/>
  <c r="FR381" i="1"/>
  <c r="FQ381" i="1"/>
  <c r="FP381" i="1"/>
  <c r="FO381" i="1"/>
  <c r="FN381" i="1"/>
  <c r="FM381" i="1"/>
  <c r="FL381" i="1"/>
  <c r="FK381" i="1"/>
  <c r="FJ381" i="1"/>
  <c r="FI381" i="1"/>
  <c r="FH381" i="1"/>
  <c r="FG381" i="1"/>
  <c r="FF381" i="1"/>
  <c r="FE381" i="1"/>
  <c r="FD381" i="1"/>
  <c r="FC381" i="1"/>
  <c r="FB381" i="1"/>
  <c r="FA381" i="1"/>
  <c r="EZ381" i="1"/>
  <c r="EY381" i="1"/>
  <c r="EX381" i="1"/>
  <c r="EW381" i="1"/>
  <c r="EV381" i="1"/>
  <c r="EU381" i="1"/>
  <c r="ET381" i="1"/>
  <c r="ES381" i="1"/>
  <c r="ER381" i="1"/>
  <c r="EQ381" i="1"/>
  <c r="EP381" i="1"/>
  <c r="EO381" i="1"/>
  <c r="EN381" i="1"/>
  <c r="EM381" i="1"/>
  <c r="EL381" i="1"/>
  <c r="EK381" i="1"/>
  <c r="EJ381" i="1"/>
  <c r="EI381" i="1"/>
  <c r="EH381" i="1"/>
  <c r="EG381" i="1"/>
  <c r="EF381" i="1"/>
  <c r="EE381" i="1"/>
  <c r="ED381" i="1"/>
  <c r="EC381" i="1"/>
  <c r="EB381" i="1"/>
  <c r="EA381" i="1"/>
  <c r="DZ381" i="1"/>
  <c r="DY381" i="1"/>
  <c r="DX381" i="1"/>
  <c r="DW381" i="1"/>
  <c r="DV381" i="1"/>
  <c r="DU381" i="1"/>
  <c r="DT381" i="1"/>
  <c r="DS381" i="1"/>
  <c r="DR381" i="1"/>
  <c r="DQ381" i="1"/>
  <c r="DP381" i="1"/>
  <c r="DO381" i="1"/>
  <c r="DN381" i="1"/>
  <c r="DM381" i="1"/>
  <c r="DL381" i="1"/>
  <c r="DK381" i="1"/>
  <c r="DJ381" i="1"/>
  <c r="DI381" i="1"/>
  <c r="DH381" i="1"/>
  <c r="DG381" i="1"/>
  <c r="DF381" i="1"/>
  <c r="DE381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CR381" i="1"/>
  <c r="CQ381" i="1"/>
  <c r="CP381" i="1"/>
  <c r="CO381" i="1"/>
  <c r="CN381" i="1"/>
  <c r="CM381" i="1"/>
  <c r="CL381" i="1"/>
  <c r="CK381" i="1"/>
  <c r="CJ381" i="1"/>
  <c r="CI381" i="1"/>
  <c r="CH381" i="1"/>
  <c r="CD381" i="1"/>
  <c r="CC381" i="1"/>
  <c r="CB381" i="1"/>
  <c r="CA381" i="1"/>
  <c r="BZ381" i="1"/>
  <c r="BY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BG381" i="1"/>
  <c r="BF381" i="1"/>
  <c r="BE381" i="1"/>
  <c r="BD381" i="1"/>
  <c r="BC381" i="1"/>
  <c r="BB381" i="1"/>
  <c r="BA381" i="1"/>
  <c r="AZ381" i="1"/>
  <c r="AY381" i="1"/>
  <c r="AX381" i="1"/>
  <c r="BV381" i="1" s="1"/>
  <c r="AT381" i="1"/>
  <c r="AS381" i="1"/>
  <c r="AR381" i="1"/>
  <c r="AQ381" i="1"/>
  <c r="AU381" i="1" s="1"/>
  <c r="AP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M381" i="1"/>
  <c r="L381" i="1"/>
  <c r="K381" i="1"/>
  <c r="J381" i="1"/>
  <c r="I381" i="1"/>
  <c r="H381" i="1"/>
  <c r="D381" i="1"/>
  <c r="GT380" i="1"/>
  <c r="GS380" i="1"/>
  <c r="GR380" i="1"/>
  <c r="GQ380" i="1"/>
  <c r="GP380" i="1"/>
  <c r="GO380" i="1"/>
  <c r="GN380" i="1"/>
  <c r="GM380" i="1"/>
  <c r="GL380" i="1"/>
  <c r="GK380" i="1"/>
  <c r="GJ380" i="1"/>
  <c r="GI380" i="1"/>
  <c r="GH380" i="1"/>
  <c r="GG380" i="1"/>
  <c r="GF380" i="1"/>
  <c r="GE380" i="1"/>
  <c r="GD380" i="1"/>
  <c r="GC380" i="1"/>
  <c r="GB380" i="1"/>
  <c r="GA380" i="1"/>
  <c r="FZ380" i="1"/>
  <c r="FY380" i="1"/>
  <c r="FX380" i="1"/>
  <c r="FW380" i="1"/>
  <c r="FV380" i="1"/>
  <c r="FR380" i="1"/>
  <c r="FQ380" i="1"/>
  <c r="FP380" i="1"/>
  <c r="FO380" i="1"/>
  <c r="FN380" i="1"/>
  <c r="FM380" i="1"/>
  <c r="FL380" i="1"/>
  <c r="FK380" i="1"/>
  <c r="FJ380" i="1"/>
  <c r="FI380" i="1"/>
  <c r="FH380" i="1"/>
  <c r="FG380" i="1"/>
  <c r="FF380" i="1"/>
  <c r="FE380" i="1"/>
  <c r="FD380" i="1"/>
  <c r="FC380" i="1"/>
  <c r="FB380" i="1"/>
  <c r="FA380" i="1"/>
  <c r="EZ380" i="1"/>
  <c r="EY380" i="1"/>
  <c r="EX380" i="1"/>
  <c r="EW380" i="1"/>
  <c r="EV380" i="1"/>
  <c r="EU380" i="1"/>
  <c r="ET380" i="1"/>
  <c r="ES380" i="1"/>
  <c r="ER380" i="1"/>
  <c r="EQ380" i="1"/>
  <c r="EP380" i="1"/>
  <c r="EO380" i="1"/>
  <c r="EN380" i="1"/>
  <c r="EM380" i="1"/>
  <c r="EL380" i="1"/>
  <c r="EK380" i="1"/>
  <c r="EJ380" i="1"/>
  <c r="EI380" i="1"/>
  <c r="EH380" i="1"/>
  <c r="EG380" i="1"/>
  <c r="EF380" i="1"/>
  <c r="EE380" i="1"/>
  <c r="ED380" i="1"/>
  <c r="EC380" i="1"/>
  <c r="EB380" i="1"/>
  <c r="EA380" i="1"/>
  <c r="DZ380" i="1"/>
  <c r="DY380" i="1"/>
  <c r="DX380" i="1"/>
  <c r="DW380" i="1"/>
  <c r="DV380" i="1"/>
  <c r="DU380" i="1"/>
  <c r="DT380" i="1"/>
  <c r="DS380" i="1"/>
  <c r="DR380" i="1"/>
  <c r="DQ380" i="1"/>
  <c r="DP380" i="1"/>
  <c r="DO380" i="1"/>
  <c r="DN380" i="1"/>
  <c r="DM380" i="1"/>
  <c r="DL380" i="1"/>
  <c r="DK380" i="1"/>
  <c r="DJ380" i="1"/>
  <c r="DI380" i="1"/>
  <c r="DH380" i="1"/>
  <c r="DG380" i="1"/>
  <c r="DF380" i="1"/>
  <c r="DE380" i="1"/>
  <c r="DD380" i="1"/>
  <c r="DC380" i="1"/>
  <c r="DB380" i="1"/>
  <c r="DA380" i="1"/>
  <c r="CZ380" i="1"/>
  <c r="CY380" i="1"/>
  <c r="CX380" i="1"/>
  <c r="CW380" i="1"/>
  <c r="CV380" i="1"/>
  <c r="CU380" i="1"/>
  <c r="CT380" i="1"/>
  <c r="CS380" i="1"/>
  <c r="CR380" i="1"/>
  <c r="CQ380" i="1"/>
  <c r="CP380" i="1"/>
  <c r="CO380" i="1"/>
  <c r="CN380" i="1"/>
  <c r="CM380" i="1"/>
  <c r="CL380" i="1"/>
  <c r="CK380" i="1"/>
  <c r="CJ380" i="1"/>
  <c r="CI380" i="1"/>
  <c r="CH380" i="1"/>
  <c r="CD380" i="1"/>
  <c r="CC380" i="1"/>
  <c r="CB380" i="1"/>
  <c r="CA380" i="1"/>
  <c r="CE380" i="1" s="1"/>
  <c r="BZ380" i="1"/>
  <c r="BY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T380" i="1"/>
  <c r="AS380" i="1"/>
  <c r="AR380" i="1"/>
  <c r="AQ380" i="1"/>
  <c r="AP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M380" i="1"/>
  <c r="L380" i="1"/>
  <c r="K380" i="1"/>
  <c r="J380" i="1"/>
  <c r="I380" i="1"/>
  <c r="H380" i="1"/>
  <c r="D380" i="1"/>
  <c r="GT379" i="1"/>
  <c r="GT387" i="1" s="1"/>
  <c r="GS379" i="1"/>
  <c r="GR379" i="1"/>
  <c r="GQ379" i="1"/>
  <c r="GQ387" i="1" s="1"/>
  <c r="GP379" i="1"/>
  <c r="GP387" i="1" s="1"/>
  <c r="GO379" i="1"/>
  <c r="GN379" i="1"/>
  <c r="GM379" i="1"/>
  <c r="GM387" i="1" s="1"/>
  <c r="GL379" i="1"/>
  <c r="GL387" i="1" s="1"/>
  <c r="GK379" i="1"/>
  <c r="GJ379" i="1"/>
  <c r="GI379" i="1"/>
  <c r="GI387" i="1" s="1"/>
  <c r="GH379" i="1"/>
  <c r="GH387" i="1" s="1"/>
  <c r="GG379" i="1"/>
  <c r="GF379" i="1"/>
  <c r="GE379" i="1"/>
  <c r="GE387" i="1" s="1"/>
  <c r="GD379" i="1"/>
  <c r="GD387" i="1" s="1"/>
  <c r="GC379" i="1"/>
  <c r="GB379" i="1"/>
  <c r="GA379" i="1"/>
  <c r="GA387" i="1" s="1"/>
  <c r="FZ379" i="1"/>
  <c r="FZ387" i="1" s="1"/>
  <c r="FY379" i="1"/>
  <c r="FX379" i="1"/>
  <c r="FW379" i="1"/>
  <c r="FW387" i="1" s="1"/>
  <c r="FV379" i="1"/>
  <c r="FR379" i="1"/>
  <c r="FQ379" i="1"/>
  <c r="FP379" i="1"/>
  <c r="FP387" i="1" s="1"/>
  <c r="FO379" i="1"/>
  <c r="FO387" i="1" s="1"/>
  <c r="FN379" i="1"/>
  <c r="FM379" i="1"/>
  <c r="FL379" i="1"/>
  <c r="FL387" i="1" s="1"/>
  <c r="FK379" i="1"/>
  <c r="FK387" i="1" s="1"/>
  <c r="FJ379" i="1"/>
  <c r="FI379" i="1"/>
  <c r="FH379" i="1"/>
  <c r="FH387" i="1" s="1"/>
  <c r="FG379" i="1"/>
  <c r="FG387" i="1" s="1"/>
  <c r="FF379" i="1"/>
  <c r="FE379" i="1"/>
  <c r="FD379" i="1"/>
  <c r="FD387" i="1" s="1"/>
  <c r="FC379" i="1"/>
  <c r="FC387" i="1" s="1"/>
  <c r="FB379" i="1"/>
  <c r="FA379" i="1"/>
  <c r="EZ379" i="1"/>
  <c r="EZ387" i="1" s="1"/>
  <c r="EY379" i="1"/>
  <c r="EY387" i="1" s="1"/>
  <c r="EX379" i="1"/>
  <c r="EW379" i="1"/>
  <c r="EV379" i="1"/>
  <c r="EV387" i="1" s="1"/>
  <c r="EU379" i="1"/>
  <c r="EU387" i="1" s="1"/>
  <c r="ET379" i="1"/>
  <c r="ES379" i="1"/>
  <c r="ER379" i="1"/>
  <c r="ER387" i="1" s="1"/>
  <c r="EQ379" i="1"/>
  <c r="EQ387" i="1" s="1"/>
  <c r="EP379" i="1"/>
  <c r="EO379" i="1"/>
  <c r="EN379" i="1"/>
  <c r="EN387" i="1" s="1"/>
  <c r="EM379" i="1"/>
  <c r="EM387" i="1" s="1"/>
  <c r="EL379" i="1"/>
  <c r="EK379" i="1"/>
  <c r="EJ379" i="1"/>
  <c r="EJ387" i="1" s="1"/>
  <c r="EI379" i="1"/>
  <c r="EI387" i="1" s="1"/>
  <c r="EH379" i="1"/>
  <c r="EG379" i="1"/>
  <c r="EF379" i="1"/>
  <c r="EF387" i="1" s="1"/>
  <c r="EE379" i="1"/>
  <c r="EE387" i="1" s="1"/>
  <c r="ED379" i="1"/>
  <c r="EC379" i="1"/>
  <c r="EB379" i="1"/>
  <c r="EB387" i="1" s="1"/>
  <c r="EA379" i="1"/>
  <c r="EA387" i="1" s="1"/>
  <c r="DZ379" i="1"/>
  <c r="DY379" i="1"/>
  <c r="DX379" i="1"/>
  <c r="DX387" i="1" s="1"/>
  <c r="DW379" i="1"/>
  <c r="DW387" i="1" s="1"/>
  <c r="DV379" i="1"/>
  <c r="DU379" i="1"/>
  <c r="DT379" i="1"/>
  <c r="DT387" i="1" s="1"/>
  <c r="DS379" i="1"/>
  <c r="DS387" i="1" s="1"/>
  <c r="DR379" i="1"/>
  <c r="DQ379" i="1"/>
  <c r="DP379" i="1"/>
  <c r="DP387" i="1" s="1"/>
  <c r="DO379" i="1"/>
  <c r="DO387" i="1" s="1"/>
  <c r="DN379" i="1"/>
  <c r="DM379" i="1"/>
  <c r="DL379" i="1"/>
  <c r="DL387" i="1" s="1"/>
  <c r="DK379" i="1"/>
  <c r="DK387" i="1" s="1"/>
  <c r="DJ379" i="1"/>
  <c r="DI379" i="1"/>
  <c r="DH379" i="1"/>
  <c r="DH387" i="1" s="1"/>
  <c r="DG379" i="1"/>
  <c r="DG387" i="1" s="1"/>
  <c r="DF379" i="1"/>
  <c r="DE379" i="1"/>
  <c r="DD379" i="1"/>
  <c r="DD387" i="1" s="1"/>
  <c r="DC379" i="1"/>
  <c r="DC387" i="1" s="1"/>
  <c r="DB379" i="1"/>
  <c r="DA379" i="1"/>
  <c r="CZ379" i="1"/>
  <c r="CZ387" i="1" s="1"/>
  <c r="CY379" i="1"/>
  <c r="CY387" i="1" s="1"/>
  <c r="CX379" i="1"/>
  <c r="CW379" i="1"/>
  <c r="CV379" i="1"/>
  <c r="CV387" i="1" s="1"/>
  <c r="CU379" i="1"/>
  <c r="CU387" i="1" s="1"/>
  <c r="CT379" i="1"/>
  <c r="CS379" i="1"/>
  <c r="CR379" i="1"/>
  <c r="CR387" i="1" s="1"/>
  <c r="CQ379" i="1"/>
  <c r="CQ387" i="1" s="1"/>
  <c r="CP379" i="1"/>
  <c r="CO379" i="1"/>
  <c r="CN379" i="1"/>
  <c r="CN387" i="1" s="1"/>
  <c r="CM379" i="1"/>
  <c r="CM387" i="1" s="1"/>
  <c r="CL379" i="1"/>
  <c r="CK379" i="1"/>
  <c r="CJ379" i="1"/>
  <c r="CJ387" i="1" s="1"/>
  <c r="CI379" i="1"/>
  <c r="CI387" i="1" s="1"/>
  <c r="CH379" i="1"/>
  <c r="CD379" i="1"/>
  <c r="CC379" i="1"/>
  <c r="CC387" i="1" s="1"/>
  <c r="CB379" i="1"/>
  <c r="CB387" i="1" s="1"/>
  <c r="CA379" i="1"/>
  <c r="BZ379" i="1"/>
  <c r="BY379" i="1"/>
  <c r="BY387" i="1" s="1"/>
  <c r="BU379" i="1"/>
  <c r="BU387" i="1" s="1"/>
  <c r="BT379" i="1"/>
  <c r="BS379" i="1"/>
  <c r="BR379" i="1"/>
  <c r="BR387" i="1" s="1"/>
  <c r="BQ379" i="1"/>
  <c r="BQ387" i="1" s="1"/>
  <c r="BP379" i="1"/>
  <c r="BO379" i="1"/>
  <c r="BN379" i="1"/>
  <c r="BN387" i="1" s="1"/>
  <c r="BM379" i="1"/>
  <c r="BM387" i="1" s="1"/>
  <c r="BL379" i="1"/>
  <c r="BK379" i="1"/>
  <c r="BJ379" i="1"/>
  <c r="BJ387" i="1" s="1"/>
  <c r="BI379" i="1"/>
  <c r="BI387" i="1" s="1"/>
  <c r="BH379" i="1"/>
  <c r="BG379" i="1"/>
  <c r="BF379" i="1"/>
  <c r="BF387" i="1" s="1"/>
  <c r="BE379" i="1"/>
  <c r="BE387" i="1" s="1"/>
  <c r="BD379" i="1"/>
  <c r="BC379" i="1"/>
  <c r="BB379" i="1"/>
  <c r="BB387" i="1" s="1"/>
  <c r="BA379" i="1"/>
  <c r="BA387" i="1" s="1"/>
  <c r="AZ379" i="1"/>
  <c r="AY379" i="1"/>
  <c r="AX379" i="1"/>
  <c r="AX387" i="1" s="1"/>
  <c r="AT379" i="1"/>
  <c r="AT387" i="1" s="1"/>
  <c r="AS379" i="1"/>
  <c r="AR379" i="1"/>
  <c r="AQ379" i="1"/>
  <c r="AQ387" i="1" s="1"/>
  <c r="AP379" i="1"/>
  <c r="AL379" i="1"/>
  <c r="AK379" i="1"/>
  <c r="AJ379" i="1"/>
  <c r="AJ387" i="1" s="1"/>
  <c r="AI379" i="1"/>
  <c r="AI387" i="1" s="1"/>
  <c r="AH379" i="1"/>
  <c r="AG379" i="1"/>
  <c r="AF379" i="1"/>
  <c r="AF387" i="1" s="1"/>
  <c r="AE379" i="1"/>
  <c r="AE387" i="1" s="1"/>
  <c r="AD379" i="1"/>
  <c r="AC379" i="1"/>
  <c r="AB379" i="1"/>
  <c r="AB387" i="1" s="1"/>
  <c r="AA379" i="1"/>
  <c r="AA387" i="1" s="1"/>
  <c r="Z379" i="1"/>
  <c r="Y379" i="1"/>
  <c r="X379" i="1"/>
  <c r="X387" i="1" s="1"/>
  <c r="W379" i="1"/>
  <c r="W387" i="1" s="1"/>
  <c r="V379" i="1"/>
  <c r="U379" i="1"/>
  <c r="T379" i="1"/>
  <c r="T387" i="1" s="1"/>
  <c r="S379" i="1"/>
  <c r="S387" i="1" s="1"/>
  <c r="R379" i="1"/>
  <c r="Q379" i="1"/>
  <c r="M379" i="1"/>
  <c r="M387" i="1" s="1"/>
  <c r="L379" i="1"/>
  <c r="L387" i="1" s="1"/>
  <c r="K379" i="1"/>
  <c r="J379" i="1"/>
  <c r="I379" i="1"/>
  <c r="I387" i="1" s="1"/>
  <c r="H379" i="1"/>
  <c r="D379" i="1"/>
  <c r="E376" i="1"/>
  <c r="GT375" i="1"/>
  <c r="GS375" i="1"/>
  <c r="GR375" i="1"/>
  <c r="GQ375" i="1"/>
  <c r="GP375" i="1"/>
  <c r="GO375" i="1"/>
  <c r="GN375" i="1"/>
  <c r="GM375" i="1"/>
  <c r="GL375" i="1"/>
  <c r="GK375" i="1"/>
  <c r="GJ375" i="1"/>
  <c r="GI375" i="1"/>
  <c r="GH375" i="1"/>
  <c r="GG375" i="1"/>
  <c r="GF375" i="1"/>
  <c r="GE375" i="1"/>
  <c r="GD375" i="1"/>
  <c r="GC375" i="1"/>
  <c r="GB375" i="1"/>
  <c r="GA375" i="1"/>
  <c r="FZ375" i="1"/>
  <c r="FY375" i="1"/>
  <c r="FX375" i="1"/>
  <c r="FW375" i="1"/>
  <c r="FV375" i="1"/>
  <c r="FR375" i="1"/>
  <c r="FQ375" i="1"/>
  <c r="FP375" i="1"/>
  <c r="FO375" i="1"/>
  <c r="FN375" i="1"/>
  <c r="FM375" i="1"/>
  <c r="FL375" i="1"/>
  <c r="FK375" i="1"/>
  <c r="FJ375" i="1"/>
  <c r="FI375" i="1"/>
  <c r="FH375" i="1"/>
  <c r="FG375" i="1"/>
  <c r="FF375" i="1"/>
  <c r="FE375" i="1"/>
  <c r="FD375" i="1"/>
  <c r="FC375" i="1"/>
  <c r="FB375" i="1"/>
  <c r="FA375" i="1"/>
  <c r="EZ375" i="1"/>
  <c r="EY375" i="1"/>
  <c r="EX375" i="1"/>
  <c r="EW375" i="1"/>
  <c r="EV375" i="1"/>
  <c r="EU375" i="1"/>
  <c r="ET375" i="1"/>
  <c r="ES375" i="1"/>
  <c r="ER375" i="1"/>
  <c r="EQ375" i="1"/>
  <c r="EP375" i="1"/>
  <c r="EO375" i="1"/>
  <c r="EN375" i="1"/>
  <c r="EM375" i="1"/>
  <c r="EL375" i="1"/>
  <c r="EK375" i="1"/>
  <c r="EJ375" i="1"/>
  <c r="EI375" i="1"/>
  <c r="EH375" i="1"/>
  <c r="EG375" i="1"/>
  <c r="EF375" i="1"/>
  <c r="EE375" i="1"/>
  <c r="ED375" i="1"/>
  <c r="EC375" i="1"/>
  <c r="EB375" i="1"/>
  <c r="EA375" i="1"/>
  <c r="DZ375" i="1"/>
  <c r="DY375" i="1"/>
  <c r="DX375" i="1"/>
  <c r="DW375" i="1"/>
  <c r="DV375" i="1"/>
  <c r="DU375" i="1"/>
  <c r="DT375" i="1"/>
  <c r="DS375" i="1"/>
  <c r="DR375" i="1"/>
  <c r="DQ375" i="1"/>
  <c r="DP375" i="1"/>
  <c r="DO375" i="1"/>
  <c r="DN375" i="1"/>
  <c r="DM375" i="1"/>
  <c r="DL375" i="1"/>
  <c r="DK375" i="1"/>
  <c r="DJ375" i="1"/>
  <c r="DI375" i="1"/>
  <c r="DH375" i="1"/>
  <c r="DG375" i="1"/>
  <c r="DF375" i="1"/>
  <c r="DE375" i="1"/>
  <c r="DD375" i="1"/>
  <c r="DC375" i="1"/>
  <c r="DB375" i="1"/>
  <c r="DA375" i="1"/>
  <c r="CZ375" i="1"/>
  <c r="CY375" i="1"/>
  <c r="CX375" i="1"/>
  <c r="CW375" i="1"/>
  <c r="CV375" i="1"/>
  <c r="CU375" i="1"/>
  <c r="CT375" i="1"/>
  <c r="CS375" i="1"/>
  <c r="CR375" i="1"/>
  <c r="CQ375" i="1"/>
  <c r="CP375" i="1"/>
  <c r="CO375" i="1"/>
  <c r="CN375" i="1"/>
  <c r="CM375" i="1"/>
  <c r="CL375" i="1"/>
  <c r="CK375" i="1"/>
  <c r="CJ375" i="1"/>
  <c r="CI375" i="1"/>
  <c r="FS375" i="1" s="1"/>
  <c r="CH375" i="1"/>
  <c r="CD375" i="1"/>
  <c r="CC375" i="1"/>
  <c r="CB375" i="1"/>
  <c r="CA375" i="1"/>
  <c r="BZ375" i="1"/>
  <c r="BY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T375" i="1"/>
  <c r="AS375" i="1"/>
  <c r="AR375" i="1"/>
  <c r="AQ375" i="1"/>
  <c r="AP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AM375" i="1" s="1"/>
  <c r="R375" i="1"/>
  <c r="Q375" i="1"/>
  <c r="M375" i="1"/>
  <c r="L375" i="1"/>
  <c r="K375" i="1"/>
  <c r="J375" i="1"/>
  <c r="I375" i="1"/>
  <c r="H375" i="1"/>
  <c r="N375" i="1" s="1"/>
  <c r="D375" i="1"/>
  <c r="GT374" i="1"/>
  <c r="GS374" i="1"/>
  <c r="GR374" i="1"/>
  <c r="GQ374" i="1"/>
  <c r="GP374" i="1"/>
  <c r="GO374" i="1"/>
  <c r="GN374" i="1"/>
  <c r="GM374" i="1"/>
  <c r="GL374" i="1"/>
  <c r="GK374" i="1"/>
  <c r="GJ374" i="1"/>
  <c r="GI374" i="1"/>
  <c r="GH374" i="1"/>
  <c r="GG374" i="1"/>
  <c r="GF374" i="1"/>
  <c r="GE374" i="1"/>
  <c r="GD374" i="1"/>
  <c r="GC374" i="1"/>
  <c r="GB374" i="1"/>
  <c r="GA374" i="1"/>
  <c r="FZ374" i="1"/>
  <c r="FY374" i="1"/>
  <c r="FX374" i="1"/>
  <c r="FW374" i="1"/>
  <c r="FV374" i="1"/>
  <c r="FR374" i="1"/>
  <c r="FQ374" i="1"/>
  <c r="FP374" i="1"/>
  <c r="FO374" i="1"/>
  <c r="FN374" i="1"/>
  <c r="FM374" i="1"/>
  <c r="FL374" i="1"/>
  <c r="FK374" i="1"/>
  <c r="FJ374" i="1"/>
  <c r="FI374" i="1"/>
  <c r="FH374" i="1"/>
  <c r="FG374" i="1"/>
  <c r="FF374" i="1"/>
  <c r="FE374" i="1"/>
  <c r="FD374" i="1"/>
  <c r="FC374" i="1"/>
  <c r="FB374" i="1"/>
  <c r="FA374" i="1"/>
  <c r="EZ374" i="1"/>
  <c r="EY374" i="1"/>
  <c r="EX374" i="1"/>
  <c r="EW374" i="1"/>
  <c r="EV374" i="1"/>
  <c r="EU374" i="1"/>
  <c r="ET374" i="1"/>
  <c r="ES374" i="1"/>
  <c r="ER374" i="1"/>
  <c r="EQ374" i="1"/>
  <c r="EP374" i="1"/>
  <c r="EO374" i="1"/>
  <c r="EN374" i="1"/>
  <c r="EM374" i="1"/>
  <c r="EL374" i="1"/>
  <c r="EK374" i="1"/>
  <c r="EJ374" i="1"/>
  <c r="EI374" i="1"/>
  <c r="EH374" i="1"/>
  <c r="EG374" i="1"/>
  <c r="EF374" i="1"/>
  <c r="EE374" i="1"/>
  <c r="ED374" i="1"/>
  <c r="EC374" i="1"/>
  <c r="EB374" i="1"/>
  <c r="EA374" i="1"/>
  <c r="DZ374" i="1"/>
  <c r="DY374" i="1"/>
  <c r="DX374" i="1"/>
  <c r="DW374" i="1"/>
  <c r="DV374" i="1"/>
  <c r="DU374" i="1"/>
  <c r="DT374" i="1"/>
  <c r="DS374" i="1"/>
  <c r="DR374" i="1"/>
  <c r="DQ374" i="1"/>
  <c r="DP374" i="1"/>
  <c r="DO374" i="1"/>
  <c r="DN374" i="1"/>
  <c r="DM374" i="1"/>
  <c r="DL374" i="1"/>
  <c r="DK374" i="1"/>
  <c r="DJ374" i="1"/>
  <c r="DI374" i="1"/>
  <c r="DH374" i="1"/>
  <c r="DG374" i="1"/>
  <c r="DF374" i="1"/>
  <c r="DE374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CR374" i="1"/>
  <c r="CQ374" i="1"/>
  <c r="CP374" i="1"/>
  <c r="CO374" i="1"/>
  <c r="CN374" i="1"/>
  <c r="CM374" i="1"/>
  <c r="CL374" i="1"/>
  <c r="CK374" i="1"/>
  <c r="CJ374" i="1"/>
  <c r="CI374" i="1"/>
  <c r="CH374" i="1"/>
  <c r="CD374" i="1"/>
  <c r="CC374" i="1"/>
  <c r="CB374" i="1"/>
  <c r="CA374" i="1"/>
  <c r="BZ374" i="1"/>
  <c r="BY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T374" i="1"/>
  <c r="AS374" i="1"/>
  <c r="AR374" i="1"/>
  <c r="AQ374" i="1"/>
  <c r="AP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AM374" i="1" s="1"/>
  <c r="M374" i="1"/>
  <c r="L374" i="1"/>
  <c r="K374" i="1"/>
  <c r="J374" i="1"/>
  <c r="I374" i="1"/>
  <c r="H374" i="1"/>
  <c r="D374" i="1"/>
  <c r="GT373" i="1"/>
  <c r="GS373" i="1"/>
  <c r="GR373" i="1"/>
  <c r="GQ373" i="1"/>
  <c r="GP373" i="1"/>
  <c r="GO373" i="1"/>
  <c r="GN373" i="1"/>
  <c r="GM373" i="1"/>
  <c r="GL373" i="1"/>
  <c r="GK373" i="1"/>
  <c r="GJ373" i="1"/>
  <c r="GI373" i="1"/>
  <c r="GH373" i="1"/>
  <c r="GG373" i="1"/>
  <c r="GF373" i="1"/>
  <c r="GE373" i="1"/>
  <c r="GD373" i="1"/>
  <c r="GC373" i="1"/>
  <c r="GB373" i="1"/>
  <c r="GA373" i="1"/>
  <c r="FZ373" i="1"/>
  <c r="FY373" i="1"/>
  <c r="FX373" i="1"/>
  <c r="FW373" i="1"/>
  <c r="FV373" i="1"/>
  <c r="GU373" i="1" s="1"/>
  <c r="FR373" i="1"/>
  <c r="FQ373" i="1"/>
  <c r="FP373" i="1"/>
  <c r="FO373" i="1"/>
  <c r="FN373" i="1"/>
  <c r="FM373" i="1"/>
  <c r="FL373" i="1"/>
  <c r="FK373" i="1"/>
  <c r="FJ373" i="1"/>
  <c r="FI373" i="1"/>
  <c r="FH373" i="1"/>
  <c r="FG373" i="1"/>
  <c r="FF373" i="1"/>
  <c r="FE373" i="1"/>
  <c r="FD373" i="1"/>
  <c r="FC373" i="1"/>
  <c r="FB373" i="1"/>
  <c r="FA373" i="1"/>
  <c r="EZ373" i="1"/>
  <c r="EY373" i="1"/>
  <c r="EX373" i="1"/>
  <c r="EW373" i="1"/>
  <c r="EV373" i="1"/>
  <c r="EU373" i="1"/>
  <c r="ET373" i="1"/>
  <c r="ES373" i="1"/>
  <c r="ER373" i="1"/>
  <c r="EQ373" i="1"/>
  <c r="EP373" i="1"/>
  <c r="EO373" i="1"/>
  <c r="EN373" i="1"/>
  <c r="EM373" i="1"/>
  <c r="EL373" i="1"/>
  <c r="EK373" i="1"/>
  <c r="EJ373" i="1"/>
  <c r="EI373" i="1"/>
  <c r="EH373" i="1"/>
  <c r="EG373" i="1"/>
  <c r="EF373" i="1"/>
  <c r="EE373" i="1"/>
  <c r="ED373" i="1"/>
  <c r="EC373" i="1"/>
  <c r="EB373" i="1"/>
  <c r="EA373" i="1"/>
  <c r="DZ373" i="1"/>
  <c r="DY373" i="1"/>
  <c r="DX373" i="1"/>
  <c r="DW373" i="1"/>
  <c r="DV373" i="1"/>
  <c r="DU373" i="1"/>
  <c r="DT373" i="1"/>
  <c r="DS373" i="1"/>
  <c r="DR373" i="1"/>
  <c r="DQ373" i="1"/>
  <c r="DP373" i="1"/>
  <c r="DO373" i="1"/>
  <c r="DN373" i="1"/>
  <c r="DM373" i="1"/>
  <c r="DL373" i="1"/>
  <c r="DK373" i="1"/>
  <c r="DJ373" i="1"/>
  <c r="DI373" i="1"/>
  <c r="DH373" i="1"/>
  <c r="DG373" i="1"/>
  <c r="DF373" i="1"/>
  <c r="DE373" i="1"/>
  <c r="DD373" i="1"/>
  <c r="DC373" i="1"/>
  <c r="DB373" i="1"/>
  <c r="DA373" i="1"/>
  <c r="CZ373" i="1"/>
  <c r="CY373" i="1"/>
  <c r="CX373" i="1"/>
  <c r="CW373" i="1"/>
  <c r="CV373" i="1"/>
  <c r="CU373" i="1"/>
  <c r="CT373" i="1"/>
  <c r="CS373" i="1"/>
  <c r="CR373" i="1"/>
  <c r="CQ373" i="1"/>
  <c r="CP373" i="1"/>
  <c r="CO373" i="1"/>
  <c r="CN373" i="1"/>
  <c r="CM373" i="1"/>
  <c r="CL373" i="1"/>
  <c r="CK373" i="1"/>
  <c r="CJ373" i="1"/>
  <c r="CI373" i="1"/>
  <c r="CH373" i="1"/>
  <c r="CD373" i="1"/>
  <c r="CC373" i="1"/>
  <c r="CB373" i="1"/>
  <c r="CA373" i="1"/>
  <c r="BZ373" i="1"/>
  <c r="BY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BE373" i="1"/>
  <c r="BD373" i="1"/>
  <c r="BC373" i="1"/>
  <c r="BB373" i="1"/>
  <c r="BA373" i="1"/>
  <c r="AZ373" i="1"/>
  <c r="AY373" i="1"/>
  <c r="AX373" i="1"/>
  <c r="AT373" i="1"/>
  <c r="AS373" i="1"/>
  <c r="AR373" i="1"/>
  <c r="AQ373" i="1"/>
  <c r="AP373" i="1"/>
  <c r="AU373" i="1" s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M373" i="1"/>
  <c r="L373" i="1"/>
  <c r="K373" i="1"/>
  <c r="J373" i="1"/>
  <c r="I373" i="1"/>
  <c r="H373" i="1"/>
  <c r="D373" i="1"/>
  <c r="GT372" i="1"/>
  <c r="GS372" i="1"/>
  <c r="GR372" i="1"/>
  <c r="GQ372" i="1"/>
  <c r="GP372" i="1"/>
  <c r="GO372" i="1"/>
  <c r="GN372" i="1"/>
  <c r="GM372" i="1"/>
  <c r="GL372" i="1"/>
  <c r="GK372" i="1"/>
  <c r="GJ372" i="1"/>
  <c r="GI372" i="1"/>
  <c r="GH372" i="1"/>
  <c r="GG372" i="1"/>
  <c r="GF372" i="1"/>
  <c r="GE372" i="1"/>
  <c r="GD372" i="1"/>
  <c r="GC372" i="1"/>
  <c r="GB372" i="1"/>
  <c r="GA372" i="1"/>
  <c r="FZ372" i="1"/>
  <c r="FY372" i="1"/>
  <c r="FX372" i="1"/>
  <c r="FW372" i="1"/>
  <c r="FV372" i="1"/>
  <c r="FR372" i="1"/>
  <c r="FQ372" i="1"/>
  <c r="FP372" i="1"/>
  <c r="FO372" i="1"/>
  <c r="FN372" i="1"/>
  <c r="FM372" i="1"/>
  <c r="FL372" i="1"/>
  <c r="FK372" i="1"/>
  <c r="FJ372" i="1"/>
  <c r="FI372" i="1"/>
  <c r="FH372" i="1"/>
  <c r="FG372" i="1"/>
  <c r="FF372" i="1"/>
  <c r="FE372" i="1"/>
  <c r="FD372" i="1"/>
  <c r="FC372" i="1"/>
  <c r="FB372" i="1"/>
  <c r="FA372" i="1"/>
  <c r="EZ372" i="1"/>
  <c r="EY372" i="1"/>
  <c r="EX372" i="1"/>
  <c r="EW372" i="1"/>
  <c r="EV372" i="1"/>
  <c r="EU372" i="1"/>
  <c r="ET372" i="1"/>
  <c r="ES372" i="1"/>
  <c r="ER372" i="1"/>
  <c r="EQ372" i="1"/>
  <c r="EP372" i="1"/>
  <c r="EO372" i="1"/>
  <c r="EN372" i="1"/>
  <c r="EM372" i="1"/>
  <c r="EL372" i="1"/>
  <c r="EK372" i="1"/>
  <c r="EJ372" i="1"/>
  <c r="EI372" i="1"/>
  <c r="EH372" i="1"/>
  <c r="EG372" i="1"/>
  <c r="EF372" i="1"/>
  <c r="EE372" i="1"/>
  <c r="ED372" i="1"/>
  <c r="EC372" i="1"/>
  <c r="EB372" i="1"/>
  <c r="EA372" i="1"/>
  <c r="DZ372" i="1"/>
  <c r="DY372" i="1"/>
  <c r="DX372" i="1"/>
  <c r="DW372" i="1"/>
  <c r="DV372" i="1"/>
  <c r="DU372" i="1"/>
  <c r="DT372" i="1"/>
  <c r="DS372" i="1"/>
  <c r="DR372" i="1"/>
  <c r="DQ372" i="1"/>
  <c r="DP372" i="1"/>
  <c r="DO372" i="1"/>
  <c r="DN372" i="1"/>
  <c r="DM372" i="1"/>
  <c r="DL372" i="1"/>
  <c r="DK372" i="1"/>
  <c r="DJ372" i="1"/>
  <c r="DI372" i="1"/>
  <c r="DH372" i="1"/>
  <c r="DG372" i="1"/>
  <c r="DF372" i="1"/>
  <c r="DE372" i="1"/>
  <c r="DD372" i="1"/>
  <c r="DC372" i="1"/>
  <c r="DB372" i="1"/>
  <c r="DA372" i="1"/>
  <c r="CZ372" i="1"/>
  <c r="CY372" i="1"/>
  <c r="CX372" i="1"/>
  <c r="CW372" i="1"/>
  <c r="CV372" i="1"/>
  <c r="CU372" i="1"/>
  <c r="CT372" i="1"/>
  <c r="CS372" i="1"/>
  <c r="CR372" i="1"/>
  <c r="CQ372" i="1"/>
  <c r="CP372" i="1"/>
  <c r="CO372" i="1"/>
  <c r="CN372" i="1"/>
  <c r="CM372" i="1"/>
  <c r="CL372" i="1"/>
  <c r="CK372" i="1"/>
  <c r="CJ372" i="1"/>
  <c r="CI372" i="1"/>
  <c r="CH372" i="1"/>
  <c r="CD372" i="1"/>
  <c r="CC372" i="1"/>
  <c r="CB372" i="1"/>
  <c r="CA372" i="1"/>
  <c r="BZ372" i="1"/>
  <c r="BY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BE372" i="1"/>
  <c r="BD372" i="1"/>
  <c r="BC372" i="1"/>
  <c r="BB372" i="1"/>
  <c r="BA372" i="1"/>
  <c r="AZ372" i="1"/>
  <c r="AY372" i="1"/>
  <c r="AX372" i="1"/>
  <c r="AT372" i="1"/>
  <c r="AS372" i="1"/>
  <c r="AR372" i="1"/>
  <c r="AQ372" i="1"/>
  <c r="AP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M372" i="1"/>
  <c r="L372" i="1"/>
  <c r="K372" i="1"/>
  <c r="J372" i="1"/>
  <c r="I372" i="1"/>
  <c r="H372" i="1"/>
  <c r="D372" i="1"/>
  <c r="GT371" i="1"/>
  <c r="GS371" i="1"/>
  <c r="GR371" i="1"/>
  <c r="GQ371" i="1"/>
  <c r="GP371" i="1"/>
  <c r="GO371" i="1"/>
  <c r="GN371" i="1"/>
  <c r="GM371" i="1"/>
  <c r="GL371" i="1"/>
  <c r="GK371" i="1"/>
  <c r="GJ371" i="1"/>
  <c r="GI371" i="1"/>
  <c r="GH371" i="1"/>
  <c r="GG371" i="1"/>
  <c r="GF371" i="1"/>
  <c r="GE371" i="1"/>
  <c r="GD371" i="1"/>
  <c r="GC371" i="1"/>
  <c r="GB371" i="1"/>
  <c r="GA371" i="1"/>
  <c r="FZ371" i="1"/>
  <c r="FY371" i="1"/>
  <c r="FX371" i="1"/>
  <c r="FW371" i="1"/>
  <c r="FV371" i="1"/>
  <c r="FR371" i="1"/>
  <c r="FQ371" i="1"/>
  <c r="FP371" i="1"/>
  <c r="FO371" i="1"/>
  <c r="FN371" i="1"/>
  <c r="FM371" i="1"/>
  <c r="FL371" i="1"/>
  <c r="FK371" i="1"/>
  <c r="FJ371" i="1"/>
  <c r="FI371" i="1"/>
  <c r="FH371" i="1"/>
  <c r="FG371" i="1"/>
  <c r="FF371" i="1"/>
  <c r="FE371" i="1"/>
  <c r="FD371" i="1"/>
  <c r="FC371" i="1"/>
  <c r="FB371" i="1"/>
  <c r="FA371" i="1"/>
  <c r="EZ371" i="1"/>
  <c r="EY371" i="1"/>
  <c r="EX371" i="1"/>
  <c r="EW371" i="1"/>
  <c r="EV371" i="1"/>
  <c r="EU371" i="1"/>
  <c r="ET371" i="1"/>
  <c r="ES371" i="1"/>
  <c r="ER371" i="1"/>
  <c r="EQ371" i="1"/>
  <c r="EP371" i="1"/>
  <c r="EO371" i="1"/>
  <c r="EN371" i="1"/>
  <c r="EM371" i="1"/>
  <c r="EL371" i="1"/>
  <c r="EK371" i="1"/>
  <c r="EJ371" i="1"/>
  <c r="EI371" i="1"/>
  <c r="EH371" i="1"/>
  <c r="EG371" i="1"/>
  <c r="EF371" i="1"/>
  <c r="EE371" i="1"/>
  <c r="ED371" i="1"/>
  <c r="EC371" i="1"/>
  <c r="EB371" i="1"/>
  <c r="EA371" i="1"/>
  <c r="DZ371" i="1"/>
  <c r="DY371" i="1"/>
  <c r="DX371" i="1"/>
  <c r="DW371" i="1"/>
  <c r="DV371" i="1"/>
  <c r="DU371" i="1"/>
  <c r="DT371" i="1"/>
  <c r="DS371" i="1"/>
  <c r="DR371" i="1"/>
  <c r="DQ371" i="1"/>
  <c r="DP371" i="1"/>
  <c r="DO371" i="1"/>
  <c r="DN371" i="1"/>
  <c r="DM371" i="1"/>
  <c r="DL371" i="1"/>
  <c r="DK371" i="1"/>
  <c r="DJ371" i="1"/>
  <c r="DI371" i="1"/>
  <c r="DH371" i="1"/>
  <c r="DG371" i="1"/>
  <c r="DF371" i="1"/>
  <c r="DE371" i="1"/>
  <c r="DD371" i="1"/>
  <c r="DC371" i="1"/>
  <c r="DB371" i="1"/>
  <c r="DA371" i="1"/>
  <c r="CZ371" i="1"/>
  <c r="CY371" i="1"/>
  <c r="CX371" i="1"/>
  <c r="CW371" i="1"/>
  <c r="CV371" i="1"/>
  <c r="CU371" i="1"/>
  <c r="CT371" i="1"/>
  <c r="CS371" i="1"/>
  <c r="CR371" i="1"/>
  <c r="CQ371" i="1"/>
  <c r="CP371" i="1"/>
  <c r="CO371" i="1"/>
  <c r="CN371" i="1"/>
  <c r="CM371" i="1"/>
  <c r="CL371" i="1"/>
  <c r="CK371" i="1"/>
  <c r="CJ371" i="1"/>
  <c r="CI371" i="1"/>
  <c r="CH371" i="1"/>
  <c r="CD371" i="1"/>
  <c r="CC371" i="1"/>
  <c r="CB371" i="1"/>
  <c r="CA371" i="1"/>
  <c r="BZ371" i="1"/>
  <c r="BY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BE371" i="1"/>
  <c r="BD371" i="1"/>
  <c r="BC371" i="1"/>
  <c r="BB371" i="1"/>
  <c r="BA371" i="1"/>
  <c r="AZ371" i="1"/>
  <c r="AY371" i="1"/>
  <c r="AX371" i="1"/>
  <c r="AT371" i="1"/>
  <c r="AS371" i="1"/>
  <c r="AR371" i="1"/>
  <c r="AQ371" i="1"/>
  <c r="AP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M371" i="1"/>
  <c r="L371" i="1"/>
  <c r="K371" i="1"/>
  <c r="J371" i="1"/>
  <c r="I371" i="1"/>
  <c r="H371" i="1"/>
  <c r="D371" i="1"/>
  <c r="GT370" i="1"/>
  <c r="GS370" i="1"/>
  <c r="GR370" i="1"/>
  <c r="GQ370" i="1"/>
  <c r="GP370" i="1"/>
  <c r="GO370" i="1"/>
  <c r="GN370" i="1"/>
  <c r="GM370" i="1"/>
  <c r="GL370" i="1"/>
  <c r="GK370" i="1"/>
  <c r="GJ370" i="1"/>
  <c r="GI370" i="1"/>
  <c r="GH370" i="1"/>
  <c r="GG370" i="1"/>
  <c r="GF370" i="1"/>
  <c r="GE370" i="1"/>
  <c r="GD370" i="1"/>
  <c r="GC370" i="1"/>
  <c r="GB370" i="1"/>
  <c r="GA370" i="1"/>
  <c r="FZ370" i="1"/>
  <c r="FY370" i="1"/>
  <c r="FX370" i="1"/>
  <c r="FW370" i="1"/>
  <c r="FV370" i="1"/>
  <c r="FR370" i="1"/>
  <c r="FQ370" i="1"/>
  <c r="FP370" i="1"/>
  <c r="FO370" i="1"/>
  <c r="FN370" i="1"/>
  <c r="FM370" i="1"/>
  <c r="FL370" i="1"/>
  <c r="FK370" i="1"/>
  <c r="FJ370" i="1"/>
  <c r="FI370" i="1"/>
  <c r="FH370" i="1"/>
  <c r="FG370" i="1"/>
  <c r="FF370" i="1"/>
  <c r="FE370" i="1"/>
  <c r="FD370" i="1"/>
  <c r="FC370" i="1"/>
  <c r="FB370" i="1"/>
  <c r="FA370" i="1"/>
  <c r="EZ370" i="1"/>
  <c r="EY370" i="1"/>
  <c r="EX370" i="1"/>
  <c r="EW370" i="1"/>
  <c r="EV370" i="1"/>
  <c r="EU370" i="1"/>
  <c r="ET370" i="1"/>
  <c r="ES370" i="1"/>
  <c r="ER370" i="1"/>
  <c r="EQ370" i="1"/>
  <c r="EP370" i="1"/>
  <c r="EO370" i="1"/>
  <c r="EN370" i="1"/>
  <c r="EM370" i="1"/>
  <c r="EL370" i="1"/>
  <c r="EK370" i="1"/>
  <c r="EJ370" i="1"/>
  <c r="EI370" i="1"/>
  <c r="EH370" i="1"/>
  <c r="EG370" i="1"/>
  <c r="EF370" i="1"/>
  <c r="EE370" i="1"/>
  <c r="ED370" i="1"/>
  <c r="EC370" i="1"/>
  <c r="EB370" i="1"/>
  <c r="EA370" i="1"/>
  <c r="DZ370" i="1"/>
  <c r="DY370" i="1"/>
  <c r="DX370" i="1"/>
  <c r="DW370" i="1"/>
  <c r="DV370" i="1"/>
  <c r="DU370" i="1"/>
  <c r="DT370" i="1"/>
  <c r="DS370" i="1"/>
  <c r="DR370" i="1"/>
  <c r="DQ370" i="1"/>
  <c r="DP370" i="1"/>
  <c r="DO370" i="1"/>
  <c r="DN370" i="1"/>
  <c r="DM370" i="1"/>
  <c r="DL370" i="1"/>
  <c r="DK370" i="1"/>
  <c r="DJ370" i="1"/>
  <c r="DI370" i="1"/>
  <c r="DH370" i="1"/>
  <c r="DG370" i="1"/>
  <c r="DF370" i="1"/>
  <c r="DE370" i="1"/>
  <c r="DD370" i="1"/>
  <c r="DC370" i="1"/>
  <c r="DB370" i="1"/>
  <c r="DA370" i="1"/>
  <c r="CZ370" i="1"/>
  <c r="CY370" i="1"/>
  <c r="CX370" i="1"/>
  <c r="CW370" i="1"/>
  <c r="CV370" i="1"/>
  <c r="CU370" i="1"/>
  <c r="CT370" i="1"/>
  <c r="CS370" i="1"/>
  <c r="CR370" i="1"/>
  <c r="CQ370" i="1"/>
  <c r="CP370" i="1"/>
  <c r="CO370" i="1"/>
  <c r="CN370" i="1"/>
  <c r="CM370" i="1"/>
  <c r="CL370" i="1"/>
  <c r="CK370" i="1"/>
  <c r="CJ370" i="1"/>
  <c r="CI370" i="1"/>
  <c r="CH370" i="1"/>
  <c r="CD370" i="1"/>
  <c r="CC370" i="1"/>
  <c r="CB370" i="1"/>
  <c r="CA370" i="1"/>
  <c r="BZ370" i="1"/>
  <c r="BY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BE370" i="1"/>
  <c r="BD370" i="1"/>
  <c r="BC370" i="1"/>
  <c r="BB370" i="1"/>
  <c r="BA370" i="1"/>
  <c r="AZ370" i="1"/>
  <c r="AY370" i="1"/>
  <c r="AX370" i="1"/>
  <c r="AT370" i="1"/>
  <c r="AS370" i="1"/>
  <c r="AR370" i="1"/>
  <c r="AQ370" i="1"/>
  <c r="AP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M370" i="1"/>
  <c r="L370" i="1"/>
  <c r="K370" i="1"/>
  <c r="J370" i="1"/>
  <c r="I370" i="1"/>
  <c r="H370" i="1"/>
  <c r="D370" i="1"/>
  <c r="GT369" i="1"/>
  <c r="GT376" i="1" s="1"/>
  <c r="GS369" i="1"/>
  <c r="GR369" i="1"/>
  <c r="GQ369" i="1"/>
  <c r="GP369" i="1"/>
  <c r="GP376" i="1" s="1"/>
  <c r="GO369" i="1"/>
  <c r="GN369" i="1"/>
  <c r="GM369" i="1"/>
  <c r="GL369" i="1"/>
  <c r="GL376" i="1" s="1"/>
  <c r="GK369" i="1"/>
  <c r="GJ369" i="1"/>
  <c r="GI369" i="1"/>
  <c r="GH369" i="1"/>
  <c r="GH376" i="1" s="1"/>
  <c r="GG369" i="1"/>
  <c r="GF369" i="1"/>
  <c r="GE369" i="1"/>
  <c r="GD369" i="1"/>
  <c r="GD376" i="1" s="1"/>
  <c r="GC369" i="1"/>
  <c r="GB369" i="1"/>
  <c r="GA369" i="1"/>
  <c r="FZ369" i="1"/>
  <c r="FZ376" i="1" s="1"/>
  <c r="FY369" i="1"/>
  <c r="FX369" i="1"/>
  <c r="FW369" i="1"/>
  <c r="FV369" i="1"/>
  <c r="FV376" i="1" s="1"/>
  <c r="FR369" i="1"/>
  <c r="FQ369" i="1"/>
  <c r="FP369" i="1"/>
  <c r="FO369" i="1"/>
  <c r="FO376" i="1" s="1"/>
  <c r="FN369" i="1"/>
  <c r="FM369" i="1"/>
  <c r="FL369" i="1"/>
  <c r="FK369" i="1"/>
  <c r="FK376" i="1" s="1"/>
  <c r="FJ369" i="1"/>
  <c r="FI369" i="1"/>
  <c r="FH369" i="1"/>
  <c r="FG369" i="1"/>
  <c r="FG376" i="1" s="1"/>
  <c r="FF369" i="1"/>
  <c r="FE369" i="1"/>
  <c r="FD369" i="1"/>
  <c r="FC369" i="1"/>
  <c r="FC376" i="1" s="1"/>
  <c r="FB369" i="1"/>
  <c r="FA369" i="1"/>
  <c r="EZ369" i="1"/>
  <c r="EY369" i="1"/>
  <c r="EY376" i="1" s="1"/>
  <c r="EX369" i="1"/>
  <c r="EW369" i="1"/>
  <c r="EV369" i="1"/>
  <c r="EU369" i="1"/>
  <c r="EU376" i="1" s="1"/>
  <c r="ET369" i="1"/>
  <c r="ES369" i="1"/>
  <c r="ER369" i="1"/>
  <c r="EQ369" i="1"/>
  <c r="EQ376" i="1" s="1"/>
  <c r="EP369" i="1"/>
  <c r="EO369" i="1"/>
  <c r="EN369" i="1"/>
  <c r="EM369" i="1"/>
  <c r="EM376" i="1" s="1"/>
  <c r="EL369" i="1"/>
  <c r="EK369" i="1"/>
  <c r="EJ369" i="1"/>
  <c r="EI369" i="1"/>
  <c r="EI376" i="1" s="1"/>
  <c r="EH369" i="1"/>
  <c r="EG369" i="1"/>
  <c r="EF369" i="1"/>
  <c r="EE369" i="1"/>
  <c r="EE376" i="1" s="1"/>
  <c r="ED369" i="1"/>
  <c r="EC369" i="1"/>
  <c r="EB369" i="1"/>
  <c r="EA369" i="1"/>
  <c r="EA376" i="1" s="1"/>
  <c r="DZ369" i="1"/>
  <c r="DY369" i="1"/>
  <c r="DX369" i="1"/>
  <c r="DW369" i="1"/>
  <c r="DW376" i="1" s="1"/>
  <c r="DV369" i="1"/>
  <c r="DU369" i="1"/>
  <c r="DT369" i="1"/>
  <c r="DS369" i="1"/>
  <c r="DS376" i="1" s="1"/>
  <c r="DR369" i="1"/>
  <c r="DQ369" i="1"/>
  <c r="DP369" i="1"/>
  <c r="DO369" i="1"/>
  <c r="DO376" i="1" s="1"/>
  <c r="DN369" i="1"/>
  <c r="DM369" i="1"/>
  <c r="DL369" i="1"/>
  <c r="DK369" i="1"/>
  <c r="DK376" i="1" s="1"/>
  <c r="DJ369" i="1"/>
  <c r="DI369" i="1"/>
  <c r="DH369" i="1"/>
  <c r="DG369" i="1"/>
  <c r="DG376" i="1" s="1"/>
  <c r="DF369" i="1"/>
  <c r="DE369" i="1"/>
  <c r="DD369" i="1"/>
  <c r="DC369" i="1"/>
  <c r="DC376" i="1" s="1"/>
  <c r="DB369" i="1"/>
  <c r="DA369" i="1"/>
  <c r="CZ369" i="1"/>
  <c r="CY369" i="1"/>
  <c r="CY376" i="1" s="1"/>
  <c r="CX369" i="1"/>
  <c r="CW369" i="1"/>
  <c r="CV369" i="1"/>
  <c r="CU369" i="1"/>
  <c r="CU376" i="1" s="1"/>
  <c r="CT369" i="1"/>
  <c r="CS369" i="1"/>
  <c r="CR369" i="1"/>
  <c r="CQ369" i="1"/>
  <c r="CQ376" i="1" s="1"/>
  <c r="CP369" i="1"/>
  <c r="CO369" i="1"/>
  <c r="CN369" i="1"/>
  <c r="CM369" i="1"/>
  <c r="CM376" i="1" s="1"/>
  <c r="CL369" i="1"/>
  <c r="CK369" i="1"/>
  <c r="CJ369" i="1"/>
  <c r="CI369" i="1"/>
  <c r="CI376" i="1" s="1"/>
  <c r="CH369" i="1"/>
  <c r="CD369" i="1"/>
  <c r="CC369" i="1"/>
  <c r="CB369" i="1"/>
  <c r="CB376" i="1" s="1"/>
  <c r="CA369" i="1"/>
  <c r="BZ369" i="1"/>
  <c r="BY369" i="1"/>
  <c r="BU369" i="1"/>
  <c r="BU376" i="1" s="1"/>
  <c r="BT369" i="1"/>
  <c r="BS369" i="1"/>
  <c r="BR369" i="1"/>
  <c r="BQ369" i="1"/>
  <c r="BQ376" i="1" s="1"/>
  <c r="BP369" i="1"/>
  <c r="BO369" i="1"/>
  <c r="BN369" i="1"/>
  <c r="BM369" i="1"/>
  <c r="BM376" i="1" s="1"/>
  <c r="BL369" i="1"/>
  <c r="BK369" i="1"/>
  <c r="BJ369" i="1"/>
  <c r="BI369" i="1"/>
  <c r="BI376" i="1" s="1"/>
  <c r="BH369" i="1"/>
  <c r="BG369" i="1"/>
  <c r="BF369" i="1"/>
  <c r="BE369" i="1"/>
  <c r="BE376" i="1" s="1"/>
  <c r="BD369" i="1"/>
  <c r="BC369" i="1"/>
  <c r="BB369" i="1"/>
  <c r="BA369" i="1"/>
  <c r="BA376" i="1" s="1"/>
  <c r="AZ369" i="1"/>
  <c r="AY369" i="1"/>
  <c r="AX369" i="1"/>
  <c r="AT369" i="1"/>
  <c r="AT376" i="1" s="1"/>
  <c r="AS369" i="1"/>
  <c r="AR369" i="1"/>
  <c r="AQ369" i="1"/>
  <c r="AP369" i="1"/>
  <c r="AP376" i="1" s="1"/>
  <c r="AL369" i="1"/>
  <c r="AK369" i="1"/>
  <c r="AJ369" i="1"/>
  <c r="AI369" i="1"/>
  <c r="AI376" i="1" s="1"/>
  <c r="AH369" i="1"/>
  <c r="AG369" i="1"/>
  <c r="AF369" i="1"/>
  <c r="AE369" i="1"/>
  <c r="AE376" i="1" s="1"/>
  <c r="AD369" i="1"/>
  <c r="AC369" i="1"/>
  <c r="AB369" i="1"/>
  <c r="AA369" i="1"/>
  <c r="AA376" i="1" s="1"/>
  <c r="Z369" i="1"/>
  <c r="Y369" i="1"/>
  <c r="X369" i="1"/>
  <c r="W369" i="1"/>
  <c r="W376" i="1" s="1"/>
  <c r="V369" i="1"/>
  <c r="U369" i="1"/>
  <c r="T369" i="1"/>
  <c r="S369" i="1"/>
  <c r="S376" i="1" s="1"/>
  <c r="R369" i="1"/>
  <c r="Q369" i="1"/>
  <c r="M369" i="1"/>
  <c r="L369" i="1"/>
  <c r="L376" i="1" s="1"/>
  <c r="K369" i="1"/>
  <c r="J369" i="1"/>
  <c r="I369" i="1"/>
  <c r="H369" i="1"/>
  <c r="H376" i="1" s="1"/>
  <c r="D369" i="1"/>
  <c r="GP366" i="1"/>
  <c r="E366" i="1"/>
  <c r="GT365" i="1"/>
  <c r="GT366" i="1" s="1"/>
  <c r="GS365" i="1"/>
  <c r="GS366" i="1" s="1"/>
  <c r="GR365" i="1"/>
  <c r="GR366" i="1" s="1"/>
  <c r="GQ365" i="1"/>
  <c r="GQ366" i="1" s="1"/>
  <c r="GP365" i="1"/>
  <c r="GO365" i="1"/>
  <c r="GO366" i="1" s="1"/>
  <c r="GN365" i="1"/>
  <c r="GN366" i="1" s="1"/>
  <c r="GM365" i="1"/>
  <c r="GM366" i="1" s="1"/>
  <c r="GL365" i="1"/>
  <c r="GL366" i="1" s="1"/>
  <c r="GK365" i="1"/>
  <c r="GK366" i="1" s="1"/>
  <c r="GJ365" i="1"/>
  <c r="GJ366" i="1" s="1"/>
  <c r="GI365" i="1"/>
  <c r="GI366" i="1" s="1"/>
  <c r="GH365" i="1"/>
  <c r="GH366" i="1" s="1"/>
  <c r="GG365" i="1"/>
  <c r="GG366" i="1" s="1"/>
  <c r="GF365" i="1"/>
  <c r="GF366" i="1" s="1"/>
  <c r="GE365" i="1"/>
  <c r="GE366" i="1" s="1"/>
  <c r="GD365" i="1"/>
  <c r="GD366" i="1" s="1"/>
  <c r="GC365" i="1"/>
  <c r="GC366" i="1" s="1"/>
  <c r="GB365" i="1"/>
  <c r="GB366" i="1" s="1"/>
  <c r="GA365" i="1"/>
  <c r="GA366" i="1" s="1"/>
  <c r="FZ365" i="1"/>
  <c r="FZ366" i="1" s="1"/>
  <c r="FY365" i="1"/>
  <c r="FY366" i="1" s="1"/>
  <c r="FX365" i="1"/>
  <c r="FX366" i="1" s="1"/>
  <c r="FW365" i="1"/>
  <c r="FW366" i="1" s="1"/>
  <c r="FV365" i="1"/>
  <c r="FV366" i="1" s="1"/>
  <c r="FR365" i="1"/>
  <c r="FR366" i="1" s="1"/>
  <c r="FQ365" i="1"/>
  <c r="FQ366" i="1" s="1"/>
  <c r="FP365" i="1"/>
  <c r="FP366" i="1" s="1"/>
  <c r="FO365" i="1"/>
  <c r="FO366" i="1" s="1"/>
  <c r="FN365" i="1"/>
  <c r="FN366" i="1" s="1"/>
  <c r="FM365" i="1"/>
  <c r="FM366" i="1" s="1"/>
  <c r="FL365" i="1"/>
  <c r="FL366" i="1" s="1"/>
  <c r="FK365" i="1"/>
  <c r="FK366" i="1" s="1"/>
  <c r="FJ365" i="1"/>
  <c r="FJ366" i="1" s="1"/>
  <c r="FI365" i="1"/>
  <c r="FI366" i="1" s="1"/>
  <c r="FH365" i="1"/>
  <c r="FH366" i="1" s="1"/>
  <c r="FG365" i="1"/>
  <c r="FG366" i="1" s="1"/>
  <c r="FF365" i="1"/>
  <c r="FF366" i="1" s="1"/>
  <c r="FE365" i="1"/>
  <c r="FE366" i="1" s="1"/>
  <c r="FD365" i="1"/>
  <c r="FD366" i="1" s="1"/>
  <c r="FC365" i="1"/>
  <c r="FC366" i="1" s="1"/>
  <c r="FB365" i="1"/>
  <c r="FB366" i="1" s="1"/>
  <c r="FA365" i="1"/>
  <c r="FA366" i="1" s="1"/>
  <c r="EZ365" i="1"/>
  <c r="EZ366" i="1" s="1"/>
  <c r="EY365" i="1"/>
  <c r="EY366" i="1" s="1"/>
  <c r="EX365" i="1"/>
  <c r="EX366" i="1" s="1"/>
  <c r="EW365" i="1"/>
  <c r="EW366" i="1" s="1"/>
  <c r="EV365" i="1"/>
  <c r="EV366" i="1" s="1"/>
  <c r="EU365" i="1"/>
  <c r="EU366" i="1" s="1"/>
  <c r="ET365" i="1"/>
  <c r="ET366" i="1" s="1"/>
  <c r="ES365" i="1"/>
  <c r="ES366" i="1" s="1"/>
  <c r="ER365" i="1"/>
  <c r="ER366" i="1" s="1"/>
  <c r="EQ365" i="1"/>
  <c r="EQ366" i="1" s="1"/>
  <c r="EP365" i="1"/>
  <c r="EP366" i="1" s="1"/>
  <c r="EO365" i="1"/>
  <c r="EO366" i="1" s="1"/>
  <c r="EN365" i="1"/>
  <c r="EN366" i="1" s="1"/>
  <c r="EM365" i="1"/>
  <c r="EM366" i="1" s="1"/>
  <c r="EL365" i="1"/>
  <c r="EL366" i="1" s="1"/>
  <c r="EK365" i="1"/>
  <c r="EK366" i="1" s="1"/>
  <c r="EJ365" i="1"/>
  <c r="EJ366" i="1" s="1"/>
  <c r="EI365" i="1"/>
  <c r="EI366" i="1" s="1"/>
  <c r="EH365" i="1"/>
  <c r="EH366" i="1" s="1"/>
  <c r="EG365" i="1"/>
  <c r="EG366" i="1" s="1"/>
  <c r="EF365" i="1"/>
  <c r="EF366" i="1" s="1"/>
  <c r="EE365" i="1"/>
  <c r="EE366" i="1" s="1"/>
  <c r="ED365" i="1"/>
  <c r="ED366" i="1" s="1"/>
  <c r="EC365" i="1"/>
  <c r="EC366" i="1" s="1"/>
  <c r="EB365" i="1"/>
  <c r="EB366" i="1" s="1"/>
  <c r="EA365" i="1"/>
  <c r="EA366" i="1" s="1"/>
  <c r="DZ365" i="1"/>
  <c r="DZ366" i="1" s="1"/>
  <c r="DY365" i="1"/>
  <c r="DY366" i="1" s="1"/>
  <c r="DX365" i="1"/>
  <c r="DX366" i="1" s="1"/>
  <c r="DW365" i="1"/>
  <c r="DW366" i="1" s="1"/>
  <c r="DV365" i="1"/>
  <c r="DV366" i="1" s="1"/>
  <c r="DU365" i="1"/>
  <c r="DU366" i="1" s="1"/>
  <c r="DT365" i="1"/>
  <c r="DT366" i="1" s="1"/>
  <c r="DS365" i="1"/>
  <c r="DS366" i="1" s="1"/>
  <c r="DR365" i="1"/>
  <c r="DR366" i="1" s="1"/>
  <c r="DQ365" i="1"/>
  <c r="DQ366" i="1" s="1"/>
  <c r="DP365" i="1"/>
  <c r="DP366" i="1" s="1"/>
  <c r="DO365" i="1"/>
  <c r="DO366" i="1" s="1"/>
  <c r="DN365" i="1"/>
  <c r="DN366" i="1" s="1"/>
  <c r="DM365" i="1"/>
  <c r="DM366" i="1" s="1"/>
  <c r="DL365" i="1"/>
  <c r="DL366" i="1" s="1"/>
  <c r="DK365" i="1"/>
  <c r="DK366" i="1" s="1"/>
  <c r="DJ365" i="1"/>
  <c r="DJ366" i="1" s="1"/>
  <c r="DI365" i="1"/>
  <c r="DI366" i="1" s="1"/>
  <c r="DH365" i="1"/>
  <c r="DH366" i="1" s="1"/>
  <c r="DG365" i="1"/>
  <c r="DG366" i="1" s="1"/>
  <c r="DF365" i="1"/>
  <c r="DF366" i="1" s="1"/>
  <c r="DE365" i="1"/>
  <c r="DE366" i="1" s="1"/>
  <c r="DD365" i="1"/>
  <c r="DD366" i="1" s="1"/>
  <c r="DC365" i="1"/>
  <c r="DC366" i="1" s="1"/>
  <c r="DB365" i="1"/>
  <c r="DB366" i="1" s="1"/>
  <c r="DA365" i="1"/>
  <c r="DA366" i="1" s="1"/>
  <c r="CZ365" i="1"/>
  <c r="CZ366" i="1" s="1"/>
  <c r="CY365" i="1"/>
  <c r="CY366" i="1" s="1"/>
  <c r="CX365" i="1"/>
  <c r="CX366" i="1" s="1"/>
  <c r="CW365" i="1"/>
  <c r="CW366" i="1" s="1"/>
  <c r="CV365" i="1"/>
  <c r="CV366" i="1" s="1"/>
  <c r="CU365" i="1"/>
  <c r="CU366" i="1" s="1"/>
  <c r="CT365" i="1"/>
  <c r="CT366" i="1" s="1"/>
  <c r="CS365" i="1"/>
  <c r="CS366" i="1" s="1"/>
  <c r="CR365" i="1"/>
  <c r="CR366" i="1" s="1"/>
  <c r="CQ365" i="1"/>
  <c r="CQ366" i="1" s="1"/>
  <c r="CP365" i="1"/>
  <c r="CP366" i="1" s="1"/>
  <c r="CO365" i="1"/>
  <c r="CO366" i="1" s="1"/>
  <c r="CN365" i="1"/>
  <c r="CN366" i="1" s="1"/>
  <c r="CM365" i="1"/>
  <c r="CM366" i="1" s="1"/>
  <c r="CL365" i="1"/>
  <c r="CL366" i="1" s="1"/>
  <c r="CK365" i="1"/>
  <c r="CK366" i="1" s="1"/>
  <c r="CJ365" i="1"/>
  <c r="CJ366" i="1" s="1"/>
  <c r="CI365" i="1"/>
  <c r="CI366" i="1" s="1"/>
  <c r="CH365" i="1"/>
  <c r="CH366" i="1" s="1"/>
  <c r="CD365" i="1"/>
  <c r="CD366" i="1" s="1"/>
  <c r="CC365" i="1"/>
  <c r="CC366" i="1" s="1"/>
  <c r="CB365" i="1"/>
  <c r="CB366" i="1" s="1"/>
  <c r="CA365" i="1"/>
  <c r="CA366" i="1" s="1"/>
  <c r="BZ365" i="1"/>
  <c r="BZ366" i="1" s="1"/>
  <c r="BY365" i="1"/>
  <c r="BY366" i="1" s="1"/>
  <c r="BU365" i="1"/>
  <c r="BU366" i="1" s="1"/>
  <c r="BT365" i="1"/>
  <c r="BT366" i="1" s="1"/>
  <c r="BS365" i="1"/>
  <c r="BS366" i="1" s="1"/>
  <c r="BR365" i="1"/>
  <c r="BR366" i="1" s="1"/>
  <c r="BQ365" i="1"/>
  <c r="BQ366" i="1" s="1"/>
  <c r="BP365" i="1"/>
  <c r="BP366" i="1" s="1"/>
  <c r="BO365" i="1"/>
  <c r="BO366" i="1" s="1"/>
  <c r="BN365" i="1"/>
  <c r="BN366" i="1" s="1"/>
  <c r="BM365" i="1"/>
  <c r="BM366" i="1" s="1"/>
  <c r="BL365" i="1"/>
  <c r="BL366" i="1" s="1"/>
  <c r="BK365" i="1"/>
  <c r="BK366" i="1" s="1"/>
  <c r="BJ365" i="1"/>
  <c r="BJ366" i="1" s="1"/>
  <c r="BI365" i="1"/>
  <c r="BI366" i="1" s="1"/>
  <c r="BH365" i="1"/>
  <c r="BH366" i="1" s="1"/>
  <c r="BG365" i="1"/>
  <c r="BG366" i="1" s="1"/>
  <c r="BF365" i="1"/>
  <c r="BF366" i="1" s="1"/>
  <c r="BE365" i="1"/>
  <c r="BE366" i="1" s="1"/>
  <c r="BD365" i="1"/>
  <c r="BD366" i="1" s="1"/>
  <c r="BC365" i="1"/>
  <c r="BC366" i="1" s="1"/>
  <c r="BB365" i="1"/>
  <c r="BB366" i="1" s="1"/>
  <c r="BA365" i="1"/>
  <c r="BA366" i="1" s="1"/>
  <c r="AZ365" i="1"/>
  <c r="AZ366" i="1" s="1"/>
  <c r="AY365" i="1"/>
  <c r="AY366" i="1" s="1"/>
  <c r="AX365" i="1"/>
  <c r="AX366" i="1" s="1"/>
  <c r="AT365" i="1"/>
  <c r="AT366" i="1" s="1"/>
  <c r="AS365" i="1"/>
  <c r="AS366" i="1" s="1"/>
  <c r="AR365" i="1"/>
  <c r="AR366" i="1" s="1"/>
  <c r="AQ365" i="1"/>
  <c r="AQ366" i="1" s="1"/>
  <c r="AP365" i="1"/>
  <c r="AP366" i="1" s="1"/>
  <c r="AL365" i="1"/>
  <c r="AL366" i="1" s="1"/>
  <c r="AK365" i="1"/>
  <c r="AK366" i="1" s="1"/>
  <c r="AJ365" i="1"/>
  <c r="AJ366" i="1" s="1"/>
  <c r="AI365" i="1"/>
  <c r="AI366" i="1" s="1"/>
  <c r="AH365" i="1"/>
  <c r="AH366" i="1" s="1"/>
  <c r="AG365" i="1"/>
  <c r="AG366" i="1" s="1"/>
  <c r="AF365" i="1"/>
  <c r="AF366" i="1" s="1"/>
  <c r="AE365" i="1"/>
  <c r="AE366" i="1" s="1"/>
  <c r="AD365" i="1"/>
  <c r="AD366" i="1" s="1"/>
  <c r="AC365" i="1"/>
  <c r="AC366" i="1" s="1"/>
  <c r="AB365" i="1"/>
  <c r="AB366" i="1" s="1"/>
  <c r="AA365" i="1"/>
  <c r="AA366" i="1" s="1"/>
  <c r="Z365" i="1"/>
  <c r="Z366" i="1" s="1"/>
  <c r="Y365" i="1"/>
  <c r="Y366" i="1" s="1"/>
  <c r="X365" i="1"/>
  <c r="X366" i="1" s="1"/>
  <c r="W365" i="1"/>
  <c r="W366" i="1" s="1"/>
  <c r="V365" i="1"/>
  <c r="V366" i="1" s="1"/>
  <c r="U365" i="1"/>
  <c r="U366" i="1" s="1"/>
  <c r="T365" i="1"/>
  <c r="T366" i="1" s="1"/>
  <c r="S365" i="1"/>
  <c r="S366" i="1" s="1"/>
  <c r="R365" i="1"/>
  <c r="R366" i="1" s="1"/>
  <c r="Q365" i="1"/>
  <c r="Q366" i="1" s="1"/>
  <c r="M365" i="1"/>
  <c r="M366" i="1" s="1"/>
  <c r="L365" i="1"/>
  <c r="L366" i="1" s="1"/>
  <c r="K365" i="1"/>
  <c r="K366" i="1" s="1"/>
  <c r="J365" i="1"/>
  <c r="J366" i="1" s="1"/>
  <c r="I365" i="1"/>
  <c r="I366" i="1" s="1"/>
  <c r="H365" i="1"/>
  <c r="H366" i="1" s="1"/>
  <c r="D365" i="1"/>
  <c r="D366" i="1" s="1"/>
  <c r="E362" i="1"/>
  <c r="GT361" i="1"/>
  <c r="GS361" i="1"/>
  <c r="GR361" i="1"/>
  <c r="GQ361" i="1"/>
  <c r="GP361" i="1"/>
  <c r="GO361" i="1"/>
  <c r="GN361" i="1"/>
  <c r="GM361" i="1"/>
  <c r="GL361" i="1"/>
  <c r="GK361" i="1"/>
  <c r="GJ361" i="1"/>
  <c r="GI361" i="1"/>
  <c r="GH361" i="1"/>
  <c r="GG361" i="1"/>
  <c r="GF361" i="1"/>
  <c r="GE361" i="1"/>
  <c r="GD361" i="1"/>
  <c r="GC361" i="1"/>
  <c r="GB361" i="1"/>
  <c r="GA361" i="1"/>
  <c r="FZ361" i="1"/>
  <c r="FY361" i="1"/>
  <c r="FX361" i="1"/>
  <c r="FW361" i="1"/>
  <c r="FV361" i="1"/>
  <c r="FR361" i="1"/>
  <c r="FQ361" i="1"/>
  <c r="FP361" i="1"/>
  <c r="FO361" i="1"/>
  <c r="FN361" i="1"/>
  <c r="FM361" i="1"/>
  <c r="FL361" i="1"/>
  <c r="FK361" i="1"/>
  <c r="FJ361" i="1"/>
  <c r="FI361" i="1"/>
  <c r="FH361" i="1"/>
  <c r="FG361" i="1"/>
  <c r="FF361" i="1"/>
  <c r="FE361" i="1"/>
  <c r="FD361" i="1"/>
  <c r="FC361" i="1"/>
  <c r="FB361" i="1"/>
  <c r="FA361" i="1"/>
  <c r="EZ361" i="1"/>
  <c r="EY361" i="1"/>
  <c r="EX361" i="1"/>
  <c r="EW361" i="1"/>
  <c r="EV361" i="1"/>
  <c r="EU361" i="1"/>
  <c r="ET361" i="1"/>
  <c r="ES361" i="1"/>
  <c r="ER361" i="1"/>
  <c r="EQ361" i="1"/>
  <c r="EP361" i="1"/>
  <c r="EO361" i="1"/>
  <c r="EN361" i="1"/>
  <c r="EM361" i="1"/>
  <c r="EL361" i="1"/>
  <c r="EK361" i="1"/>
  <c r="EJ361" i="1"/>
  <c r="EI361" i="1"/>
  <c r="EH361" i="1"/>
  <c r="EG361" i="1"/>
  <c r="EF361" i="1"/>
  <c r="EE361" i="1"/>
  <c r="ED361" i="1"/>
  <c r="EC361" i="1"/>
  <c r="EB361" i="1"/>
  <c r="EA361" i="1"/>
  <c r="DZ361" i="1"/>
  <c r="DY361" i="1"/>
  <c r="DX361" i="1"/>
  <c r="DW361" i="1"/>
  <c r="DV361" i="1"/>
  <c r="DU361" i="1"/>
  <c r="DT361" i="1"/>
  <c r="DS361" i="1"/>
  <c r="DR361" i="1"/>
  <c r="DQ361" i="1"/>
  <c r="DP361" i="1"/>
  <c r="DO361" i="1"/>
  <c r="DN361" i="1"/>
  <c r="DM361" i="1"/>
  <c r="DL361" i="1"/>
  <c r="DK361" i="1"/>
  <c r="DJ361" i="1"/>
  <c r="DI361" i="1"/>
  <c r="DH361" i="1"/>
  <c r="DG361" i="1"/>
  <c r="DF361" i="1"/>
  <c r="DE361" i="1"/>
  <c r="DD361" i="1"/>
  <c r="DC361" i="1"/>
  <c r="DB361" i="1"/>
  <c r="DA361" i="1"/>
  <c r="CZ361" i="1"/>
  <c r="CY361" i="1"/>
  <c r="CX361" i="1"/>
  <c r="CW361" i="1"/>
  <c r="CV361" i="1"/>
  <c r="CU361" i="1"/>
  <c r="CT361" i="1"/>
  <c r="CS361" i="1"/>
  <c r="CR361" i="1"/>
  <c r="CQ361" i="1"/>
  <c r="CP361" i="1"/>
  <c r="CO361" i="1"/>
  <c r="CN361" i="1"/>
  <c r="CM361" i="1"/>
  <c r="CL361" i="1"/>
  <c r="CK361" i="1"/>
  <c r="CJ361" i="1"/>
  <c r="CI361" i="1"/>
  <c r="CH361" i="1"/>
  <c r="CD361" i="1"/>
  <c r="CC361" i="1"/>
  <c r="CB361" i="1"/>
  <c r="CA361" i="1"/>
  <c r="BZ361" i="1"/>
  <c r="BY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BD361" i="1"/>
  <c r="BC361" i="1"/>
  <c r="BB361" i="1"/>
  <c r="BA361" i="1"/>
  <c r="AZ361" i="1"/>
  <c r="AY361" i="1"/>
  <c r="AX361" i="1"/>
  <c r="AT361" i="1"/>
  <c r="AS361" i="1"/>
  <c r="AR361" i="1"/>
  <c r="AQ361" i="1"/>
  <c r="AP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M361" i="1"/>
  <c r="L361" i="1"/>
  <c r="K361" i="1"/>
  <c r="J361" i="1"/>
  <c r="I361" i="1"/>
  <c r="H361" i="1"/>
  <c r="D361" i="1"/>
  <c r="GT360" i="1"/>
  <c r="GS360" i="1"/>
  <c r="GR360" i="1"/>
  <c r="GQ360" i="1"/>
  <c r="GP360" i="1"/>
  <c r="GO360" i="1"/>
  <c r="GN360" i="1"/>
  <c r="GM360" i="1"/>
  <c r="GL360" i="1"/>
  <c r="GK360" i="1"/>
  <c r="GJ360" i="1"/>
  <c r="GI360" i="1"/>
  <c r="GH360" i="1"/>
  <c r="GG360" i="1"/>
  <c r="GF360" i="1"/>
  <c r="GE360" i="1"/>
  <c r="GD360" i="1"/>
  <c r="GC360" i="1"/>
  <c r="GB360" i="1"/>
  <c r="GA360" i="1"/>
  <c r="FZ360" i="1"/>
  <c r="FY360" i="1"/>
  <c r="FX360" i="1"/>
  <c r="FW360" i="1"/>
  <c r="FV360" i="1"/>
  <c r="FR360" i="1"/>
  <c r="FQ360" i="1"/>
  <c r="FP360" i="1"/>
  <c r="FO360" i="1"/>
  <c r="FN360" i="1"/>
  <c r="FM360" i="1"/>
  <c r="FL360" i="1"/>
  <c r="FK360" i="1"/>
  <c r="FJ360" i="1"/>
  <c r="FI360" i="1"/>
  <c r="FH360" i="1"/>
  <c r="FG360" i="1"/>
  <c r="FF360" i="1"/>
  <c r="FE360" i="1"/>
  <c r="FD360" i="1"/>
  <c r="FC360" i="1"/>
  <c r="FB360" i="1"/>
  <c r="FA360" i="1"/>
  <c r="EZ360" i="1"/>
  <c r="EY360" i="1"/>
  <c r="EX360" i="1"/>
  <c r="EW360" i="1"/>
  <c r="EV360" i="1"/>
  <c r="EU360" i="1"/>
  <c r="ET360" i="1"/>
  <c r="ES360" i="1"/>
  <c r="ER360" i="1"/>
  <c r="EQ360" i="1"/>
  <c r="EP360" i="1"/>
  <c r="EO360" i="1"/>
  <c r="EN360" i="1"/>
  <c r="EM360" i="1"/>
  <c r="EL360" i="1"/>
  <c r="EK360" i="1"/>
  <c r="EJ360" i="1"/>
  <c r="EI360" i="1"/>
  <c r="EH360" i="1"/>
  <c r="EG360" i="1"/>
  <c r="EF360" i="1"/>
  <c r="EE360" i="1"/>
  <c r="ED360" i="1"/>
  <c r="EC360" i="1"/>
  <c r="EB360" i="1"/>
  <c r="EA360" i="1"/>
  <c r="DZ360" i="1"/>
  <c r="DY360" i="1"/>
  <c r="DX360" i="1"/>
  <c r="DW360" i="1"/>
  <c r="DV360" i="1"/>
  <c r="DU360" i="1"/>
  <c r="DT360" i="1"/>
  <c r="DS360" i="1"/>
  <c r="DR360" i="1"/>
  <c r="DQ360" i="1"/>
  <c r="DP360" i="1"/>
  <c r="DO360" i="1"/>
  <c r="DN360" i="1"/>
  <c r="DM360" i="1"/>
  <c r="DL360" i="1"/>
  <c r="DK360" i="1"/>
  <c r="DJ360" i="1"/>
  <c r="DI360" i="1"/>
  <c r="DH360" i="1"/>
  <c r="DG360" i="1"/>
  <c r="DF360" i="1"/>
  <c r="DE360" i="1"/>
  <c r="DD360" i="1"/>
  <c r="DC360" i="1"/>
  <c r="DB360" i="1"/>
  <c r="DA360" i="1"/>
  <c r="CZ360" i="1"/>
  <c r="CY360" i="1"/>
  <c r="CX360" i="1"/>
  <c r="CW360" i="1"/>
  <c r="CV360" i="1"/>
  <c r="CU360" i="1"/>
  <c r="CT360" i="1"/>
  <c r="CS360" i="1"/>
  <c r="CR360" i="1"/>
  <c r="CQ360" i="1"/>
  <c r="CP360" i="1"/>
  <c r="CO360" i="1"/>
  <c r="CN360" i="1"/>
  <c r="CM360" i="1"/>
  <c r="CL360" i="1"/>
  <c r="CK360" i="1"/>
  <c r="CJ360" i="1"/>
  <c r="CI360" i="1"/>
  <c r="CH360" i="1"/>
  <c r="CD360" i="1"/>
  <c r="CC360" i="1"/>
  <c r="CB360" i="1"/>
  <c r="CA360" i="1"/>
  <c r="BZ360" i="1"/>
  <c r="BY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BD360" i="1"/>
  <c r="BC360" i="1"/>
  <c r="BB360" i="1"/>
  <c r="BA360" i="1"/>
  <c r="AZ360" i="1"/>
  <c r="AY360" i="1"/>
  <c r="AX360" i="1"/>
  <c r="AT360" i="1"/>
  <c r="AS360" i="1"/>
  <c r="AR360" i="1"/>
  <c r="AQ360" i="1"/>
  <c r="AP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M360" i="1"/>
  <c r="L360" i="1"/>
  <c r="K360" i="1"/>
  <c r="J360" i="1"/>
  <c r="I360" i="1"/>
  <c r="H360" i="1"/>
  <c r="D360" i="1"/>
  <c r="GT359" i="1"/>
  <c r="GS359" i="1"/>
  <c r="GR359" i="1"/>
  <c r="GQ359" i="1"/>
  <c r="GP359" i="1"/>
  <c r="GO359" i="1"/>
  <c r="GN359" i="1"/>
  <c r="GM359" i="1"/>
  <c r="GL359" i="1"/>
  <c r="GK359" i="1"/>
  <c r="GJ359" i="1"/>
  <c r="GI359" i="1"/>
  <c r="GH359" i="1"/>
  <c r="GG359" i="1"/>
  <c r="GF359" i="1"/>
  <c r="GE359" i="1"/>
  <c r="GD359" i="1"/>
  <c r="GC359" i="1"/>
  <c r="GB359" i="1"/>
  <c r="GA359" i="1"/>
  <c r="FZ359" i="1"/>
  <c r="FY359" i="1"/>
  <c r="FX359" i="1"/>
  <c r="FW359" i="1"/>
  <c r="FV359" i="1"/>
  <c r="FR359" i="1"/>
  <c r="FQ359" i="1"/>
  <c r="FP359" i="1"/>
  <c r="FO359" i="1"/>
  <c r="FN359" i="1"/>
  <c r="FM359" i="1"/>
  <c r="FL359" i="1"/>
  <c r="FK359" i="1"/>
  <c r="FJ359" i="1"/>
  <c r="FI359" i="1"/>
  <c r="FH359" i="1"/>
  <c r="FG359" i="1"/>
  <c r="FF359" i="1"/>
  <c r="FE359" i="1"/>
  <c r="FD359" i="1"/>
  <c r="FC359" i="1"/>
  <c r="FB359" i="1"/>
  <c r="FA359" i="1"/>
  <c r="EZ359" i="1"/>
  <c r="EY359" i="1"/>
  <c r="EX359" i="1"/>
  <c r="EW359" i="1"/>
  <c r="EV359" i="1"/>
  <c r="EU359" i="1"/>
  <c r="ET359" i="1"/>
  <c r="ES359" i="1"/>
  <c r="ER359" i="1"/>
  <c r="EQ359" i="1"/>
  <c r="EP359" i="1"/>
  <c r="EO359" i="1"/>
  <c r="EN359" i="1"/>
  <c r="EM359" i="1"/>
  <c r="EL359" i="1"/>
  <c r="EK359" i="1"/>
  <c r="EJ359" i="1"/>
  <c r="EI359" i="1"/>
  <c r="EH359" i="1"/>
  <c r="EG359" i="1"/>
  <c r="EF359" i="1"/>
  <c r="EE359" i="1"/>
  <c r="ED359" i="1"/>
  <c r="EC359" i="1"/>
  <c r="EB359" i="1"/>
  <c r="EA359" i="1"/>
  <c r="DZ359" i="1"/>
  <c r="DY359" i="1"/>
  <c r="DX359" i="1"/>
  <c r="DW359" i="1"/>
  <c r="DV359" i="1"/>
  <c r="DU359" i="1"/>
  <c r="DT359" i="1"/>
  <c r="DS359" i="1"/>
  <c r="DR359" i="1"/>
  <c r="DQ359" i="1"/>
  <c r="DP359" i="1"/>
  <c r="DO359" i="1"/>
  <c r="DN359" i="1"/>
  <c r="DM359" i="1"/>
  <c r="DL359" i="1"/>
  <c r="DK359" i="1"/>
  <c r="DJ359" i="1"/>
  <c r="DI359" i="1"/>
  <c r="DH359" i="1"/>
  <c r="DG359" i="1"/>
  <c r="DF359" i="1"/>
  <c r="DE359" i="1"/>
  <c r="DD359" i="1"/>
  <c r="DC359" i="1"/>
  <c r="DB359" i="1"/>
  <c r="DA359" i="1"/>
  <c r="CZ359" i="1"/>
  <c r="CY359" i="1"/>
  <c r="CX359" i="1"/>
  <c r="CW359" i="1"/>
  <c r="CV359" i="1"/>
  <c r="CU359" i="1"/>
  <c r="CT359" i="1"/>
  <c r="CS359" i="1"/>
  <c r="CR359" i="1"/>
  <c r="CQ359" i="1"/>
  <c r="CP359" i="1"/>
  <c r="CO359" i="1"/>
  <c r="CN359" i="1"/>
  <c r="CM359" i="1"/>
  <c r="CL359" i="1"/>
  <c r="CK359" i="1"/>
  <c r="CJ359" i="1"/>
  <c r="CI359" i="1"/>
  <c r="CH359" i="1"/>
  <c r="CD359" i="1"/>
  <c r="CC359" i="1"/>
  <c r="CB359" i="1"/>
  <c r="CA359" i="1"/>
  <c r="BZ359" i="1"/>
  <c r="BY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BE359" i="1"/>
  <c r="BD359" i="1"/>
  <c r="BC359" i="1"/>
  <c r="BB359" i="1"/>
  <c r="BA359" i="1"/>
  <c r="AZ359" i="1"/>
  <c r="AY359" i="1"/>
  <c r="AX359" i="1"/>
  <c r="AT359" i="1"/>
  <c r="AS359" i="1"/>
  <c r="AR359" i="1"/>
  <c r="AQ359" i="1"/>
  <c r="AP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M359" i="1"/>
  <c r="L359" i="1"/>
  <c r="K359" i="1"/>
  <c r="J359" i="1"/>
  <c r="I359" i="1"/>
  <c r="H359" i="1"/>
  <c r="D359" i="1"/>
  <c r="GT358" i="1"/>
  <c r="GS358" i="1"/>
  <c r="GR358" i="1"/>
  <c r="GQ358" i="1"/>
  <c r="GP358" i="1"/>
  <c r="GO358" i="1"/>
  <c r="GN358" i="1"/>
  <c r="GM358" i="1"/>
  <c r="GL358" i="1"/>
  <c r="GK358" i="1"/>
  <c r="GJ358" i="1"/>
  <c r="GI358" i="1"/>
  <c r="GH358" i="1"/>
  <c r="GG358" i="1"/>
  <c r="GF358" i="1"/>
  <c r="GE358" i="1"/>
  <c r="GD358" i="1"/>
  <c r="GC358" i="1"/>
  <c r="GB358" i="1"/>
  <c r="GA358" i="1"/>
  <c r="FZ358" i="1"/>
  <c r="FY358" i="1"/>
  <c r="FX358" i="1"/>
  <c r="FW358" i="1"/>
  <c r="FV358" i="1"/>
  <c r="FR358" i="1"/>
  <c r="FQ358" i="1"/>
  <c r="FP358" i="1"/>
  <c r="FO358" i="1"/>
  <c r="FN358" i="1"/>
  <c r="FM358" i="1"/>
  <c r="FL358" i="1"/>
  <c r="FK358" i="1"/>
  <c r="FJ358" i="1"/>
  <c r="FI358" i="1"/>
  <c r="FH358" i="1"/>
  <c r="FG358" i="1"/>
  <c r="FF358" i="1"/>
  <c r="FE358" i="1"/>
  <c r="FD358" i="1"/>
  <c r="FC358" i="1"/>
  <c r="FB358" i="1"/>
  <c r="FA358" i="1"/>
  <c r="EZ358" i="1"/>
  <c r="EY358" i="1"/>
  <c r="EX358" i="1"/>
  <c r="EW358" i="1"/>
  <c r="EV358" i="1"/>
  <c r="EU358" i="1"/>
  <c r="ET358" i="1"/>
  <c r="ES358" i="1"/>
  <c r="ER358" i="1"/>
  <c r="EQ358" i="1"/>
  <c r="EP358" i="1"/>
  <c r="EO358" i="1"/>
  <c r="EN358" i="1"/>
  <c r="EM358" i="1"/>
  <c r="EL358" i="1"/>
  <c r="EK358" i="1"/>
  <c r="EJ358" i="1"/>
  <c r="EI358" i="1"/>
  <c r="EH358" i="1"/>
  <c r="EG358" i="1"/>
  <c r="EF358" i="1"/>
  <c r="EE358" i="1"/>
  <c r="ED358" i="1"/>
  <c r="EC358" i="1"/>
  <c r="EB358" i="1"/>
  <c r="EA358" i="1"/>
  <c r="DZ358" i="1"/>
  <c r="DY358" i="1"/>
  <c r="DX358" i="1"/>
  <c r="DW358" i="1"/>
  <c r="DV358" i="1"/>
  <c r="DU358" i="1"/>
  <c r="DT358" i="1"/>
  <c r="DS358" i="1"/>
  <c r="DR358" i="1"/>
  <c r="DQ358" i="1"/>
  <c r="DP358" i="1"/>
  <c r="DO358" i="1"/>
  <c r="DN358" i="1"/>
  <c r="DM358" i="1"/>
  <c r="DL358" i="1"/>
  <c r="DK358" i="1"/>
  <c r="DJ358" i="1"/>
  <c r="DI358" i="1"/>
  <c r="DH358" i="1"/>
  <c r="DG358" i="1"/>
  <c r="DF358" i="1"/>
  <c r="DE358" i="1"/>
  <c r="DD358" i="1"/>
  <c r="DC358" i="1"/>
  <c r="DB358" i="1"/>
  <c r="DA358" i="1"/>
  <c r="CZ358" i="1"/>
  <c r="CY358" i="1"/>
  <c r="CX358" i="1"/>
  <c r="CW358" i="1"/>
  <c r="CV358" i="1"/>
  <c r="CU358" i="1"/>
  <c r="CT358" i="1"/>
  <c r="CS358" i="1"/>
  <c r="CR358" i="1"/>
  <c r="CQ358" i="1"/>
  <c r="CP358" i="1"/>
  <c r="CO358" i="1"/>
  <c r="CN358" i="1"/>
  <c r="CM358" i="1"/>
  <c r="CL358" i="1"/>
  <c r="CK358" i="1"/>
  <c r="CJ358" i="1"/>
  <c r="CI358" i="1"/>
  <c r="CH358" i="1"/>
  <c r="CD358" i="1"/>
  <c r="CC358" i="1"/>
  <c r="CB358" i="1"/>
  <c r="CA358" i="1"/>
  <c r="BZ358" i="1"/>
  <c r="BY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BE358" i="1"/>
  <c r="BD358" i="1"/>
  <c r="BC358" i="1"/>
  <c r="BB358" i="1"/>
  <c r="BA358" i="1"/>
  <c r="AZ358" i="1"/>
  <c r="AY358" i="1"/>
  <c r="AX358" i="1"/>
  <c r="AT358" i="1"/>
  <c r="AS358" i="1"/>
  <c r="AR358" i="1"/>
  <c r="AQ358" i="1"/>
  <c r="AP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M358" i="1"/>
  <c r="L358" i="1"/>
  <c r="K358" i="1"/>
  <c r="J358" i="1"/>
  <c r="I358" i="1"/>
  <c r="H358" i="1"/>
  <c r="D358" i="1"/>
  <c r="GT357" i="1"/>
  <c r="GS357" i="1"/>
  <c r="GR357" i="1"/>
  <c r="GQ357" i="1"/>
  <c r="GP357" i="1"/>
  <c r="GO357" i="1"/>
  <c r="GN357" i="1"/>
  <c r="GM357" i="1"/>
  <c r="GL357" i="1"/>
  <c r="GK357" i="1"/>
  <c r="GJ357" i="1"/>
  <c r="GI357" i="1"/>
  <c r="GH357" i="1"/>
  <c r="GG357" i="1"/>
  <c r="GF357" i="1"/>
  <c r="GE357" i="1"/>
  <c r="GD357" i="1"/>
  <c r="GC357" i="1"/>
  <c r="GB357" i="1"/>
  <c r="GA357" i="1"/>
  <c r="FZ357" i="1"/>
  <c r="FY357" i="1"/>
  <c r="FX357" i="1"/>
  <c r="FW357" i="1"/>
  <c r="FV357" i="1"/>
  <c r="FR357" i="1"/>
  <c r="FQ357" i="1"/>
  <c r="FP357" i="1"/>
  <c r="FO357" i="1"/>
  <c r="FN357" i="1"/>
  <c r="FM357" i="1"/>
  <c r="FL357" i="1"/>
  <c r="FK357" i="1"/>
  <c r="FJ357" i="1"/>
  <c r="FI357" i="1"/>
  <c r="FH357" i="1"/>
  <c r="FG357" i="1"/>
  <c r="FF357" i="1"/>
  <c r="FE357" i="1"/>
  <c r="FD357" i="1"/>
  <c r="FC357" i="1"/>
  <c r="FB357" i="1"/>
  <c r="FA357" i="1"/>
  <c r="EZ357" i="1"/>
  <c r="EY357" i="1"/>
  <c r="EX357" i="1"/>
  <c r="EW357" i="1"/>
  <c r="EV357" i="1"/>
  <c r="EU357" i="1"/>
  <c r="ET357" i="1"/>
  <c r="ES357" i="1"/>
  <c r="ER357" i="1"/>
  <c r="EQ357" i="1"/>
  <c r="EP357" i="1"/>
  <c r="EO357" i="1"/>
  <c r="EN357" i="1"/>
  <c r="EM357" i="1"/>
  <c r="EL357" i="1"/>
  <c r="EK357" i="1"/>
  <c r="EJ357" i="1"/>
  <c r="EI357" i="1"/>
  <c r="EH357" i="1"/>
  <c r="EG357" i="1"/>
  <c r="EF357" i="1"/>
  <c r="EE357" i="1"/>
  <c r="ED357" i="1"/>
  <c r="EC357" i="1"/>
  <c r="EB357" i="1"/>
  <c r="EA357" i="1"/>
  <c r="DZ357" i="1"/>
  <c r="DY357" i="1"/>
  <c r="DX357" i="1"/>
  <c r="DW357" i="1"/>
  <c r="DV357" i="1"/>
  <c r="DU357" i="1"/>
  <c r="DT357" i="1"/>
  <c r="DS357" i="1"/>
  <c r="DR357" i="1"/>
  <c r="DQ357" i="1"/>
  <c r="DP357" i="1"/>
  <c r="DO357" i="1"/>
  <c r="DN357" i="1"/>
  <c r="DM357" i="1"/>
  <c r="DL357" i="1"/>
  <c r="DK357" i="1"/>
  <c r="DJ357" i="1"/>
  <c r="DI357" i="1"/>
  <c r="DH357" i="1"/>
  <c r="DG357" i="1"/>
  <c r="DF357" i="1"/>
  <c r="DE357" i="1"/>
  <c r="DD357" i="1"/>
  <c r="DC357" i="1"/>
  <c r="DB357" i="1"/>
  <c r="DA357" i="1"/>
  <c r="CZ357" i="1"/>
  <c r="CY357" i="1"/>
  <c r="CX357" i="1"/>
  <c r="CW357" i="1"/>
  <c r="CV357" i="1"/>
  <c r="CU357" i="1"/>
  <c r="CT357" i="1"/>
  <c r="CS357" i="1"/>
  <c r="CR357" i="1"/>
  <c r="CQ357" i="1"/>
  <c r="CP357" i="1"/>
  <c r="CO357" i="1"/>
  <c r="CN357" i="1"/>
  <c r="CM357" i="1"/>
  <c r="CL357" i="1"/>
  <c r="CK357" i="1"/>
  <c r="CJ357" i="1"/>
  <c r="CI357" i="1"/>
  <c r="CH357" i="1"/>
  <c r="CD357" i="1"/>
  <c r="CC357" i="1"/>
  <c r="CB357" i="1"/>
  <c r="CA357" i="1"/>
  <c r="BZ357" i="1"/>
  <c r="BY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BE357" i="1"/>
  <c r="BD357" i="1"/>
  <c r="BC357" i="1"/>
  <c r="BB357" i="1"/>
  <c r="BA357" i="1"/>
  <c r="AZ357" i="1"/>
  <c r="AY357" i="1"/>
  <c r="AX357" i="1"/>
  <c r="AT357" i="1"/>
  <c r="AS357" i="1"/>
  <c r="AR357" i="1"/>
  <c r="AQ357" i="1"/>
  <c r="AP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M357" i="1"/>
  <c r="L357" i="1"/>
  <c r="K357" i="1"/>
  <c r="J357" i="1"/>
  <c r="I357" i="1"/>
  <c r="H357" i="1"/>
  <c r="D357" i="1"/>
  <c r="GT356" i="1"/>
  <c r="GS356" i="1"/>
  <c r="GR356" i="1"/>
  <c r="GQ356" i="1"/>
  <c r="GP356" i="1"/>
  <c r="GO356" i="1"/>
  <c r="GN356" i="1"/>
  <c r="GM356" i="1"/>
  <c r="GL356" i="1"/>
  <c r="GK356" i="1"/>
  <c r="GJ356" i="1"/>
  <c r="GI356" i="1"/>
  <c r="GH356" i="1"/>
  <c r="GG356" i="1"/>
  <c r="GF356" i="1"/>
  <c r="GE356" i="1"/>
  <c r="GD356" i="1"/>
  <c r="GC356" i="1"/>
  <c r="GB356" i="1"/>
  <c r="GA356" i="1"/>
  <c r="FZ356" i="1"/>
  <c r="FY356" i="1"/>
  <c r="FX356" i="1"/>
  <c r="FW356" i="1"/>
  <c r="FV356" i="1"/>
  <c r="FR356" i="1"/>
  <c r="FQ356" i="1"/>
  <c r="FP356" i="1"/>
  <c r="FO356" i="1"/>
  <c r="FN356" i="1"/>
  <c r="FM356" i="1"/>
  <c r="FL356" i="1"/>
  <c r="FK356" i="1"/>
  <c r="FJ356" i="1"/>
  <c r="FI356" i="1"/>
  <c r="FH356" i="1"/>
  <c r="FG356" i="1"/>
  <c r="FF356" i="1"/>
  <c r="FE356" i="1"/>
  <c r="FD356" i="1"/>
  <c r="FC356" i="1"/>
  <c r="FB356" i="1"/>
  <c r="FA356" i="1"/>
  <c r="EZ356" i="1"/>
  <c r="EY356" i="1"/>
  <c r="EX356" i="1"/>
  <c r="EW356" i="1"/>
  <c r="EV356" i="1"/>
  <c r="EU356" i="1"/>
  <c r="ET356" i="1"/>
  <c r="ES356" i="1"/>
  <c r="ER356" i="1"/>
  <c r="EQ356" i="1"/>
  <c r="EP356" i="1"/>
  <c r="EO356" i="1"/>
  <c r="EN356" i="1"/>
  <c r="EM356" i="1"/>
  <c r="EL356" i="1"/>
  <c r="EK356" i="1"/>
  <c r="EJ356" i="1"/>
  <c r="EI356" i="1"/>
  <c r="EH356" i="1"/>
  <c r="EG356" i="1"/>
  <c r="EF356" i="1"/>
  <c r="EE356" i="1"/>
  <c r="ED356" i="1"/>
  <c r="EC356" i="1"/>
  <c r="EB356" i="1"/>
  <c r="EA356" i="1"/>
  <c r="DZ356" i="1"/>
  <c r="DY356" i="1"/>
  <c r="DX356" i="1"/>
  <c r="DW356" i="1"/>
  <c r="DV356" i="1"/>
  <c r="DU356" i="1"/>
  <c r="DT356" i="1"/>
  <c r="DS356" i="1"/>
  <c r="DR356" i="1"/>
  <c r="DQ356" i="1"/>
  <c r="DP356" i="1"/>
  <c r="DO356" i="1"/>
  <c r="DN356" i="1"/>
  <c r="DM356" i="1"/>
  <c r="DL356" i="1"/>
  <c r="DK356" i="1"/>
  <c r="DJ356" i="1"/>
  <c r="DI356" i="1"/>
  <c r="DH356" i="1"/>
  <c r="DG356" i="1"/>
  <c r="DF356" i="1"/>
  <c r="DE356" i="1"/>
  <c r="DD356" i="1"/>
  <c r="DC356" i="1"/>
  <c r="DB356" i="1"/>
  <c r="DA356" i="1"/>
  <c r="CZ356" i="1"/>
  <c r="CY356" i="1"/>
  <c r="CX356" i="1"/>
  <c r="CW356" i="1"/>
  <c r="CV356" i="1"/>
  <c r="CU356" i="1"/>
  <c r="CT356" i="1"/>
  <c r="CS356" i="1"/>
  <c r="CR356" i="1"/>
  <c r="CQ356" i="1"/>
  <c r="CP356" i="1"/>
  <c r="CO356" i="1"/>
  <c r="CN356" i="1"/>
  <c r="CM356" i="1"/>
  <c r="CL356" i="1"/>
  <c r="CK356" i="1"/>
  <c r="CJ356" i="1"/>
  <c r="CI356" i="1"/>
  <c r="CH356" i="1"/>
  <c r="CD356" i="1"/>
  <c r="CC356" i="1"/>
  <c r="CB356" i="1"/>
  <c r="CA356" i="1"/>
  <c r="BZ356" i="1"/>
  <c r="BY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BE356" i="1"/>
  <c r="BD356" i="1"/>
  <c r="BC356" i="1"/>
  <c r="BB356" i="1"/>
  <c r="BA356" i="1"/>
  <c r="AZ356" i="1"/>
  <c r="AY356" i="1"/>
  <c r="AX356" i="1"/>
  <c r="AT356" i="1"/>
  <c r="AS356" i="1"/>
  <c r="AR356" i="1"/>
  <c r="AQ356" i="1"/>
  <c r="AP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M356" i="1"/>
  <c r="L356" i="1"/>
  <c r="K356" i="1"/>
  <c r="J356" i="1"/>
  <c r="I356" i="1"/>
  <c r="H356" i="1"/>
  <c r="D356" i="1"/>
  <c r="GT355" i="1"/>
  <c r="GS355" i="1"/>
  <c r="GR355" i="1"/>
  <c r="GQ355" i="1"/>
  <c r="GP355" i="1"/>
  <c r="GO355" i="1"/>
  <c r="GN355" i="1"/>
  <c r="GM355" i="1"/>
  <c r="GL355" i="1"/>
  <c r="GK355" i="1"/>
  <c r="GJ355" i="1"/>
  <c r="GI355" i="1"/>
  <c r="GH355" i="1"/>
  <c r="GG355" i="1"/>
  <c r="GF355" i="1"/>
  <c r="GE355" i="1"/>
  <c r="GD355" i="1"/>
  <c r="GC355" i="1"/>
  <c r="GB355" i="1"/>
  <c r="GA355" i="1"/>
  <c r="FZ355" i="1"/>
  <c r="FY355" i="1"/>
  <c r="FX355" i="1"/>
  <c r="FW355" i="1"/>
  <c r="FV355" i="1"/>
  <c r="FR355" i="1"/>
  <c r="FQ355" i="1"/>
  <c r="FP355" i="1"/>
  <c r="FO355" i="1"/>
  <c r="FN355" i="1"/>
  <c r="FM355" i="1"/>
  <c r="FL355" i="1"/>
  <c r="FK355" i="1"/>
  <c r="FJ355" i="1"/>
  <c r="FI355" i="1"/>
  <c r="FH355" i="1"/>
  <c r="FG355" i="1"/>
  <c r="FF355" i="1"/>
  <c r="FE355" i="1"/>
  <c r="FD355" i="1"/>
  <c r="FC355" i="1"/>
  <c r="FB355" i="1"/>
  <c r="FA355" i="1"/>
  <c r="EZ355" i="1"/>
  <c r="EY355" i="1"/>
  <c r="EX355" i="1"/>
  <c r="EW355" i="1"/>
  <c r="EV355" i="1"/>
  <c r="EU355" i="1"/>
  <c r="ET355" i="1"/>
  <c r="ES355" i="1"/>
  <c r="ER355" i="1"/>
  <c r="EQ355" i="1"/>
  <c r="EP355" i="1"/>
  <c r="EO355" i="1"/>
  <c r="EN355" i="1"/>
  <c r="EM355" i="1"/>
  <c r="EL355" i="1"/>
  <c r="EK355" i="1"/>
  <c r="EJ355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DW355" i="1"/>
  <c r="DV355" i="1"/>
  <c r="DU355" i="1"/>
  <c r="DT355" i="1"/>
  <c r="DS355" i="1"/>
  <c r="DR355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D355" i="1"/>
  <c r="CC355" i="1"/>
  <c r="CB355" i="1"/>
  <c r="CA355" i="1"/>
  <c r="BZ355" i="1"/>
  <c r="BY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T355" i="1"/>
  <c r="AS355" i="1"/>
  <c r="AR355" i="1"/>
  <c r="AQ355" i="1"/>
  <c r="AP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M355" i="1"/>
  <c r="L355" i="1"/>
  <c r="K355" i="1"/>
  <c r="J355" i="1"/>
  <c r="I355" i="1"/>
  <c r="H355" i="1"/>
  <c r="D355" i="1"/>
  <c r="GT354" i="1"/>
  <c r="GS354" i="1"/>
  <c r="GS362" i="1" s="1"/>
  <c r="GR354" i="1"/>
  <c r="GR362" i="1" s="1"/>
  <c r="GQ354" i="1"/>
  <c r="GP354" i="1"/>
  <c r="GO354" i="1"/>
  <c r="GO362" i="1" s="1"/>
  <c r="GN354" i="1"/>
  <c r="GN362" i="1" s="1"/>
  <c r="GM354" i="1"/>
  <c r="GL354" i="1"/>
  <c r="GK354" i="1"/>
  <c r="GK362" i="1" s="1"/>
  <c r="GJ354" i="1"/>
  <c r="GJ362" i="1" s="1"/>
  <c r="GI354" i="1"/>
  <c r="GH354" i="1"/>
  <c r="GG354" i="1"/>
  <c r="GG362" i="1" s="1"/>
  <c r="GF354" i="1"/>
  <c r="GF362" i="1" s="1"/>
  <c r="GE354" i="1"/>
  <c r="GD354" i="1"/>
  <c r="GC354" i="1"/>
  <c r="GC362" i="1" s="1"/>
  <c r="GB354" i="1"/>
  <c r="GB362" i="1" s="1"/>
  <c r="GA354" i="1"/>
  <c r="FZ354" i="1"/>
  <c r="FY354" i="1"/>
  <c r="FY362" i="1" s="1"/>
  <c r="FX354" i="1"/>
  <c r="FX362" i="1" s="1"/>
  <c r="FW354" i="1"/>
  <c r="FV354" i="1"/>
  <c r="FR354" i="1"/>
  <c r="FR362" i="1" s="1"/>
  <c r="FQ354" i="1"/>
  <c r="FQ362" i="1" s="1"/>
  <c r="FP354" i="1"/>
  <c r="FO354" i="1"/>
  <c r="FN354" i="1"/>
  <c r="FN362" i="1" s="1"/>
  <c r="FM354" i="1"/>
  <c r="FM362" i="1" s="1"/>
  <c r="FL354" i="1"/>
  <c r="FK354" i="1"/>
  <c r="FJ354" i="1"/>
  <c r="FJ362" i="1" s="1"/>
  <c r="FI354" i="1"/>
  <c r="FI362" i="1" s="1"/>
  <c r="FH354" i="1"/>
  <c r="FG354" i="1"/>
  <c r="FF354" i="1"/>
  <c r="FF362" i="1" s="1"/>
  <c r="FE354" i="1"/>
  <c r="FE362" i="1" s="1"/>
  <c r="FD354" i="1"/>
  <c r="FC354" i="1"/>
  <c r="FB354" i="1"/>
  <c r="FB362" i="1" s="1"/>
  <c r="FA354" i="1"/>
  <c r="FA362" i="1" s="1"/>
  <c r="EZ354" i="1"/>
  <c r="EY354" i="1"/>
  <c r="EX354" i="1"/>
  <c r="EX362" i="1" s="1"/>
  <c r="EW354" i="1"/>
  <c r="EW362" i="1" s="1"/>
  <c r="EV354" i="1"/>
  <c r="EU354" i="1"/>
  <c r="ET354" i="1"/>
  <c r="ET362" i="1" s="1"/>
  <c r="ES354" i="1"/>
  <c r="ES362" i="1" s="1"/>
  <c r="ER354" i="1"/>
  <c r="EQ354" i="1"/>
  <c r="EP354" i="1"/>
  <c r="EP362" i="1" s="1"/>
  <c r="EO354" i="1"/>
  <c r="EO362" i="1" s="1"/>
  <c r="EN354" i="1"/>
  <c r="EM354" i="1"/>
  <c r="EL354" i="1"/>
  <c r="EL362" i="1" s="1"/>
  <c r="EK354" i="1"/>
  <c r="EK362" i="1" s="1"/>
  <c r="EJ354" i="1"/>
  <c r="EI354" i="1"/>
  <c r="EH354" i="1"/>
  <c r="EH362" i="1" s="1"/>
  <c r="EG354" i="1"/>
  <c r="EG362" i="1" s="1"/>
  <c r="EF354" i="1"/>
  <c r="EE354" i="1"/>
  <c r="ED354" i="1"/>
  <c r="ED362" i="1" s="1"/>
  <c r="EC354" i="1"/>
  <c r="EC362" i="1" s="1"/>
  <c r="EB354" i="1"/>
  <c r="EA354" i="1"/>
  <c r="DZ354" i="1"/>
  <c r="DZ362" i="1" s="1"/>
  <c r="DY354" i="1"/>
  <c r="DY362" i="1" s="1"/>
  <c r="DX354" i="1"/>
  <c r="DW354" i="1"/>
  <c r="DV354" i="1"/>
  <c r="DV362" i="1" s="1"/>
  <c r="DU354" i="1"/>
  <c r="DU362" i="1" s="1"/>
  <c r="DT354" i="1"/>
  <c r="DS354" i="1"/>
  <c r="DR354" i="1"/>
  <c r="DR362" i="1" s="1"/>
  <c r="DQ354" i="1"/>
  <c r="DQ362" i="1" s="1"/>
  <c r="DP354" i="1"/>
  <c r="DO354" i="1"/>
  <c r="DN354" i="1"/>
  <c r="DN362" i="1" s="1"/>
  <c r="DM354" i="1"/>
  <c r="DM362" i="1" s="1"/>
  <c r="DL354" i="1"/>
  <c r="DK354" i="1"/>
  <c r="DJ354" i="1"/>
  <c r="DJ362" i="1" s="1"/>
  <c r="DI354" i="1"/>
  <c r="DI362" i="1" s="1"/>
  <c r="DH354" i="1"/>
  <c r="DG354" i="1"/>
  <c r="DF354" i="1"/>
  <c r="DF362" i="1" s="1"/>
  <c r="DE354" i="1"/>
  <c r="DE362" i="1" s="1"/>
  <c r="DD354" i="1"/>
  <c r="DC354" i="1"/>
  <c r="DB354" i="1"/>
  <c r="DB362" i="1" s="1"/>
  <c r="DA354" i="1"/>
  <c r="DA362" i="1" s="1"/>
  <c r="CZ354" i="1"/>
  <c r="CY354" i="1"/>
  <c r="CX354" i="1"/>
  <c r="CX362" i="1" s="1"/>
  <c r="CW354" i="1"/>
  <c r="CW362" i="1" s="1"/>
  <c r="CV354" i="1"/>
  <c r="CU354" i="1"/>
  <c r="CT354" i="1"/>
  <c r="CT362" i="1" s="1"/>
  <c r="CS354" i="1"/>
  <c r="CS362" i="1" s="1"/>
  <c r="CR354" i="1"/>
  <c r="CQ354" i="1"/>
  <c r="CP354" i="1"/>
  <c r="CP362" i="1" s="1"/>
  <c r="CO354" i="1"/>
  <c r="CO362" i="1" s="1"/>
  <c r="CN354" i="1"/>
  <c r="CM354" i="1"/>
  <c r="CL354" i="1"/>
  <c r="CL362" i="1" s="1"/>
  <c r="CK354" i="1"/>
  <c r="CK362" i="1" s="1"/>
  <c r="CJ354" i="1"/>
  <c r="CI354" i="1"/>
  <c r="CH354" i="1"/>
  <c r="CH362" i="1" s="1"/>
  <c r="CD354" i="1"/>
  <c r="CD362" i="1" s="1"/>
  <c r="CC354" i="1"/>
  <c r="CB354" i="1"/>
  <c r="CA354" i="1"/>
  <c r="CA362" i="1" s="1"/>
  <c r="BZ354" i="1"/>
  <c r="BZ362" i="1" s="1"/>
  <c r="BY354" i="1"/>
  <c r="BU354" i="1"/>
  <c r="BT354" i="1"/>
  <c r="BT362" i="1" s="1"/>
  <c r="BS354" i="1"/>
  <c r="BS362" i="1" s="1"/>
  <c r="BR354" i="1"/>
  <c r="BQ354" i="1"/>
  <c r="BP354" i="1"/>
  <c r="BP362" i="1" s="1"/>
  <c r="BO354" i="1"/>
  <c r="BO362" i="1" s="1"/>
  <c r="BN354" i="1"/>
  <c r="BM354" i="1"/>
  <c r="BL354" i="1"/>
  <c r="BL362" i="1" s="1"/>
  <c r="BK354" i="1"/>
  <c r="BK362" i="1" s="1"/>
  <c r="BJ354" i="1"/>
  <c r="BI354" i="1"/>
  <c r="BH354" i="1"/>
  <c r="BH362" i="1" s="1"/>
  <c r="BG354" i="1"/>
  <c r="BG362" i="1" s="1"/>
  <c r="BF354" i="1"/>
  <c r="BE354" i="1"/>
  <c r="BD354" i="1"/>
  <c r="BD362" i="1" s="1"/>
  <c r="BC354" i="1"/>
  <c r="BC362" i="1" s="1"/>
  <c r="BB354" i="1"/>
  <c r="BA354" i="1"/>
  <c r="AZ354" i="1"/>
  <c r="AZ362" i="1" s="1"/>
  <c r="AY354" i="1"/>
  <c r="AY362" i="1" s="1"/>
  <c r="AX354" i="1"/>
  <c r="AT354" i="1"/>
  <c r="AS354" i="1"/>
  <c r="AS362" i="1" s="1"/>
  <c r="AR354" i="1"/>
  <c r="AR362" i="1" s="1"/>
  <c r="AQ354" i="1"/>
  <c r="AP354" i="1"/>
  <c r="AL354" i="1"/>
  <c r="AL362" i="1" s="1"/>
  <c r="AK354" i="1"/>
  <c r="AK362" i="1" s="1"/>
  <c r="AJ354" i="1"/>
  <c r="AI354" i="1"/>
  <c r="AH354" i="1"/>
  <c r="AH362" i="1" s="1"/>
  <c r="AG354" i="1"/>
  <c r="AG362" i="1" s="1"/>
  <c r="AF354" i="1"/>
  <c r="AE354" i="1"/>
  <c r="AD354" i="1"/>
  <c r="AD362" i="1" s="1"/>
  <c r="AC354" i="1"/>
  <c r="AC362" i="1" s="1"/>
  <c r="AB354" i="1"/>
  <c r="AA354" i="1"/>
  <c r="Z354" i="1"/>
  <c r="Z362" i="1" s="1"/>
  <c r="Y354" i="1"/>
  <c r="Y362" i="1" s="1"/>
  <c r="X354" i="1"/>
  <c r="W354" i="1"/>
  <c r="V354" i="1"/>
  <c r="V362" i="1" s="1"/>
  <c r="U354" i="1"/>
  <c r="U362" i="1" s="1"/>
  <c r="T354" i="1"/>
  <c r="S354" i="1"/>
  <c r="R354" i="1"/>
  <c r="R362" i="1" s="1"/>
  <c r="Q354" i="1"/>
  <c r="M354" i="1"/>
  <c r="L354" i="1"/>
  <c r="K354" i="1"/>
  <c r="K362" i="1" s="1"/>
  <c r="J354" i="1"/>
  <c r="J362" i="1" s="1"/>
  <c r="I354" i="1"/>
  <c r="H354" i="1"/>
  <c r="D354" i="1"/>
  <c r="D362" i="1" s="1"/>
  <c r="E351" i="1"/>
  <c r="GT350" i="1"/>
  <c r="GS350" i="1"/>
  <c r="GR350" i="1"/>
  <c r="GQ350" i="1"/>
  <c r="GP350" i="1"/>
  <c r="GO350" i="1"/>
  <c r="GN350" i="1"/>
  <c r="GM350" i="1"/>
  <c r="GL350" i="1"/>
  <c r="GK350" i="1"/>
  <c r="GJ350" i="1"/>
  <c r="GI350" i="1"/>
  <c r="GH350" i="1"/>
  <c r="GG350" i="1"/>
  <c r="GF350" i="1"/>
  <c r="GE350" i="1"/>
  <c r="GD350" i="1"/>
  <c r="GC350" i="1"/>
  <c r="GB350" i="1"/>
  <c r="GA350" i="1"/>
  <c r="FZ350" i="1"/>
  <c r="FY350" i="1"/>
  <c r="FX350" i="1"/>
  <c r="FW350" i="1"/>
  <c r="FV350" i="1"/>
  <c r="FR350" i="1"/>
  <c r="FQ350" i="1"/>
  <c r="FP350" i="1"/>
  <c r="FO350" i="1"/>
  <c r="FN350" i="1"/>
  <c r="FM350" i="1"/>
  <c r="FL350" i="1"/>
  <c r="FK350" i="1"/>
  <c r="FJ350" i="1"/>
  <c r="FI350" i="1"/>
  <c r="FH350" i="1"/>
  <c r="FG350" i="1"/>
  <c r="FF350" i="1"/>
  <c r="FE350" i="1"/>
  <c r="FD350" i="1"/>
  <c r="FC350" i="1"/>
  <c r="FB350" i="1"/>
  <c r="FA350" i="1"/>
  <c r="EZ350" i="1"/>
  <c r="EY350" i="1"/>
  <c r="EX350" i="1"/>
  <c r="EW350" i="1"/>
  <c r="EV350" i="1"/>
  <c r="EU350" i="1"/>
  <c r="ET350" i="1"/>
  <c r="ES350" i="1"/>
  <c r="ER350" i="1"/>
  <c r="EQ350" i="1"/>
  <c r="EP350" i="1"/>
  <c r="EO350" i="1"/>
  <c r="EN350" i="1"/>
  <c r="EM350" i="1"/>
  <c r="EL350" i="1"/>
  <c r="EK350" i="1"/>
  <c r="EJ350" i="1"/>
  <c r="EI350" i="1"/>
  <c r="EH350" i="1"/>
  <c r="EG350" i="1"/>
  <c r="EF350" i="1"/>
  <c r="EE350" i="1"/>
  <c r="ED350" i="1"/>
  <c r="EC350" i="1"/>
  <c r="EB350" i="1"/>
  <c r="EA350" i="1"/>
  <c r="DZ350" i="1"/>
  <c r="DY350" i="1"/>
  <c r="DX350" i="1"/>
  <c r="DW350" i="1"/>
  <c r="DV350" i="1"/>
  <c r="DU350" i="1"/>
  <c r="DT350" i="1"/>
  <c r="DS350" i="1"/>
  <c r="DR350" i="1"/>
  <c r="DQ350" i="1"/>
  <c r="DP350" i="1"/>
  <c r="DO350" i="1"/>
  <c r="DN350" i="1"/>
  <c r="DM350" i="1"/>
  <c r="DL350" i="1"/>
  <c r="DK350" i="1"/>
  <c r="DJ350" i="1"/>
  <c r="DI350" i="1"/>
  <c r="DH350" i="1"/>
  <c r="DG350" i="1"/>
  <c r="DF350" i="1"/>
  <c r="DE350" i="1"/>
  <c r="DD350" i="1"/>
  <c r="DC350" i="1"/>
  <c r="DB350" i="1"/>
  <c r="DA350" i="1"/>
  <c r="CZ350" i="1"/>
  <c r="CY350" i="1"/>
  <c r="CX350" i="1"/>
  <c r="CW350" i="1"/>
  <c r="CV350" i="1"/>
  <c r="CU350" i="1"/>
  <c r="CT350" i="1"/>
  <c r="CS350" i="1"/>
  <c r="CR350" i="1"/>
  <c r="CQ350" i="1"/>
  <c r="CP350" i="1"/>
  <c r="CO350" i="1"/>
  <c r="CN350" i="1"/>
  <c r="CM350" i="1"/>
  <c r="CL350" i="1"/>
  <c r="CK350" i="1"/>
  <c r="CJ350" i="1"/>
  <c r="CI350" i="1"/>
  <c r="CH350" i="1"/>
  <c r="CD350" i="1"/>
  <c r="CC350" i="1"/>
  <c r="CB350" i="1"/>
  <c r="CA350" i="1"/>
  <c r="BZ350" i="1"/>
  <c r="BY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BE350" i="1"/>
  <c r="BD350" i="1"/>
  <c r="BC350" i="1"/>
  <c r="BB350" i="1"/>
  <c r="BA350" i="1"/>
  <c r="AZ350" i="1"/>
  <c r="AY350" i="1"/>
  <c r="AX350" i="1"/>
  <c r="AT350" i="1"/>
  <c r="AS350" i="1"/>
  <c r="AR350" i="1"/>
  <c r="AQ350" i="1"/>
  <c r="AP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M350" i="1"/>
  <c r="L350" i="1"/>
  <c r="K350" i="1"/>
  <c r="J350" i="1"/>
  <c r="I350" i="1"/>
  <c r="H350" i="1"/>
  <c r="D350" i="1"/>
  <c r="GT349" i="1"/>
  <c r="GS349" i="1"/>
  <c r="GR349" i="1"/>
  <c r="GQ349" i="1"/>
  <c r="GP349" i="1"/>
  <c r="GO349" i="1"/>
  <c r="GN349" i="1"/>
  <c r="GM349" i="1"/>
  <c r="GL349" i="1"/>
  <c r="GK349" i="1"/>
  <c r="GJ349" i="1"/>
  <c r="GI349" i="1"/>
  <c r="GH349" i="1"/>
  <c r="GG349" i="1"/>
  <c r="GF349" i="1"/>
  <c r="GE349" i="1"/>
  <c r="GD349" i="1"/>
  <c r="GC349" i="1"/>
  <c r="GB349" i="1"/>
  <c r="GA349" i="1"/>
  <c r="FZ349" i="1"/>
  <c r="FY349" i="1"/>
  <c r="FX349" i="1"/>
  <c r="FW349" i="1"/>
  <c r="FV349" i="1"/>
  <c r="FR349" i="1"/>
  <c r="FQ349" i="1"/>
  <c r="FP349" i="1"/>
  <c r="FO349" i="1"/>
  <c r="FN349" i="1"/>
  <c r="FM349" i="1"/>
  <c r="FL349" i="1"/>
  <c r="FK349" i="1"/>
  <c r="FJ349" i="1"/>
  <c r="FI349" i="1"/>
  <c r="FH349" i="1"/>
  <c r="FG349" i="1"/>
  <c r="FF349" i="1"/>
  <c r="FE349" i="1"/>
  <c r="FD349" i="1"/>
  <c r="FC349" i="1"/>
  <c r="FB349" i="1"/>
  <c r="FA349" i="1"/>
  <c r="EZ349" i="1"/>
  <c r="EY349" i="1"/>
  <c r="EX349" i="1"/>
  <c r="EW349" i="1"/>
  <c r="EV349" i="1"/>
  <c r="EU349" i="1"/>
  <c r="ET349" i="1"/>
  <c r="ES349" i="1"/>
  <c r="ER349" i="1"/>
  <c r="EQ349" i="1"/>
  <c r="EP349" i="1"/>
  <c r="EO349" i="1"/>
  <c r="EN349" i="1"/>
  <c r="EM349" i="1"/>
  <c r="EL349" i="1"/>
  <c r="EK349" i="1"/>
  <c r="EJ349" i="1"/>
  <c r="EI349" i="1"/>
  <c r="EH349" i="1"/>
  <c r="EG349" i="1"/>
  <c r="EF349" i="1"/>
  <c r="EE349" i="1"/>
  <c r="ED349" i="1"/>
  <c r="EC349" i="1"/>
  <c r="EB349" i="1"/>
  <c r="EA349" i="1"/>
  <c r="DZ349" i="1"/>
  <c r="DY349" i="1"/>
  <c r="DX349" i="1"/>
  <c r="DW349" i="1"/>
  <c r="DV349" i="1"/>
  <c r="DU349" i="1"/>
  <c r="DT349" i="1"/>
  <c r="DS349" i="1"/>
  <c r="DR349" i="1"/>
  <c r="DQ349" i="1"/>
  <c r="DP349" i="1"/>
  <c r="DO349" i="1"/>
  <c r="DN349" i="1"/>
  <c r="DM349" i="1"/>
  <c r="DL349" i="1"/>
  <c r="DK349" i="1"/>
  <c r="DJ349" i="1"/>
  <c r="DI349" i="1"/>
  <c r="DH349" i="1"/>
  <c r="DG349" i="1"/>
  <c r="DF349" i="1"/>
  <c r="DE349" i="1"/>
  <c r="DD349" i="1"/>
  <c r="DC349" i="1"/>
  <c r="DB349" i="1"/>
  <c r="DA349" i="1"/>
  <c r="CZ349" i="1"/>
  <c r="CY349" i="1"/>
  <c r="CX349" i="1"/>
  <c r="CW349" i="1"/>
  <c r="CV349" i="1"/>
  <c r="CU349" i="1"/>
  <c r="CT349" i="1"/>
  <c r="CS349" i="1"/>
  <c r="CR349" i="1"/>
  <c r="CQ349" i="1"/>
  <c r="CP349" i="1"/>
  <c r="CO349" i="1"/>
  <c r="CN349" i="1"/>
  <c r="CM349" i="1"/>
  <c r="CL349" i="1"/>
  <c r="CK349" i="1"/>
  <c r="CJ349" i="1"/>
  <c r="CI349" i="1"/>
  <c r="CH349" i="1"/>
  <c r="CD349" i="1"/>
  <c r="CC349" i="1"/>
  <c r="CB349" i="1"/>
  <c r="CA349" i="1"/>
  <c r="BZ349" i="1"/>
  <c r="BY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BC349" i="1"/>
  <c r="BB349" i="1"/>
  <c r="BA349" i="1"/>
  <c r="AZ349" i="1"/>
  <c r="AY349" i="1"/>
  <c r="AX349" i="1"/>
  <c r="AT349" i="1"/>
  <c r="AS349" i="1"/>
  <c r="AR349" i="1"/>
  <c r="AQ349" i="1"/>
  <c r="AP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M349" i="1"/>
  <c r="L349" i="1"/>
  <c r="K349" i="1"/>
  <c r="J349" i="1"/>
  <c r="I349" i="1"/>
  <c r="H349" i="1"/>
  <c r="D349" i="1"/>
  <c r="GT348" i="1"/>
  <c r="GS348" i="1"/>
  <c r="GR348" i="1"/>
  <c r="GQ348" i="1"/>
  <c r="GP348" i="1"/>
  <c r="GO348" i="1"/>
  <c r="GN348" i="1"/>
  <c r="GM348" i="1"/>
  <c r="GL348" i="1"/>
  <c r="GK348" i="1"/>
  <c r="GJ348" i="1"/>
  <c r="GI348" i="1"/>
  <c r="GH348" i="1"/>
  <c r="GG348" i="1"/>
  <c r="GF348" i="1"/>
  <c r="GE348" i="1"/>
  <c r="GD348" i="1"/>
  <c r="GC348" i="1"/>
  <c r="GB348" i="1"/>
  <c r="GA348" i="1"/>
  <c r="FZ348" i="1"/>
  <c r="FY348" i="1"/>
  <c r="FX348" i="1"/>
  <c r="FW348" i="1"/>
  <c r="FV348" i="1"/>
  <c r="FR348" i="1"/>
  <c r="FQ348" i="1"/>
  <c r="FP348" i="1"/>
  <c r="FO348" i="1"/>
  <c r="FN348" i="1"/>
  <c r="FM348" i="1"/>
  <c r="FL348" i="1"/>
  <c r="FK348" i="1"/>
  <c r="FJ348" i="1"/>
  <c r="FI348" i="1"/>
  <c r="FH348" i="1"/>
  <c r="FG348" i="1"/>
  <c r="FF348" i="1"/>
  <c r="FE348" i="1"/>
  <c r="FD348" i="1"/>
  <c r="FC348" i="1"/>
  <c r="FB348" i="1"/>
  <c r="FA348" i="1"/>
  <c r="EZ348" i="1"/>
  <c r="EY348" i="1"/>
  <c r="EX348" i="1"/>
  <c r="EW348" i="1"/>
  <c r="EV348" i="1"/>
  <c r="EU348" i="1"/>
  <c r="ET348" i="1"/>
  <c r="ES348" i="1"/>
  <c r="ER348" i="1"/>
  <c r="EQ348" i="1"/>
  <c r="EP348" i="1"/>
  <c r="EO348" i="1"/>
  <c r="EN348" i="1"/>
  <c r="EM348" i="1"/>
  <c r="EL348" i="1"/>
  <c r="EK348" i="1"/>
  <c r="EJ348" i="1"/>
  <c r="EI348" i="1"/>
  <c r="EH348" i="1"/>
  <c r="EG348" i="1"/>
  <c r="EF348" i="1"/>
  <c r="EE348" i="1"/>
  <c r="ED348" i="1"/>
  <c r="EC348" i="1"/>
  <c r="EB348" i="1"/>
  <c r="EA348" i="1"/>
  <c r="DZ348" i="1"/>
  <c r="DY348" i="1"/>
  <c r="DX348" i="1"/>
  <c r="DW348" i="1"/>
  <c r="DV348" i="1"/>
  <c r="DU348" i="1"/>
  <c r="DT348" i="1"/>
  <c r="DS348" i="1"/>
  <c r="DR348" i="1"/>
  <c r="DQ348" i="1"/>
  <c r="DP348" i="1"/>
  <c r="DO348" i="1"/>
  <c r="DN348" i="1"/>
  <c r="DM348" i="1"/>
  <c r="DL348" i="1"/>
  <c r="DK348" i="1"/>
  <c r="DJ348" i="1"/>
  <c r="DI348" i="1"/>
  <c r="DH348" i="1"/>
  <c r="DG348" i="1"/>
  <c r="DF348" i="1"/>
  <c r="DE348" i="1"/>
  <c r="DD348" i="1"/>
  <c r="DC348" i="1"/>
  <c r="DB348" i="1"/>
  <c r="DA348" i="1"/>
  <c r="CZ348" i="1"/>
  <c r="CY348" i="1"/>
  <c r="CX348" i="1"/>
  <c r="CW348" i="1"/>
  <c r="CV348" i="1"/>
  <c r="CU348" i="1"/>
  <c r="CT348" i="1"/>
  <c r="CS348" i="1"/>
  <c r="CR348" i="1"/>
  <c r="CQ348" i="1"/>
  <c r="CP348" i="1"/>
  <c r="CO348" i="1"/>
  <c r="CN348" i="1"/>
  <c r="CM348" i="1"/>
  <c r="CL348" i="1"/>
  <c r="CK348" i="1"/>
  <c r="CJ348" i="1"/>
  <c r="CI348" i="1"/>
  <c r="CH348" i="1"/>
  <c r="CD348" i="1"/>
  <c r="CC348" i="1"/>
  <c r="CB348" i="1"/>
  <c r="CA348" i="1"/>
  <c r="BZ348" i="1"/>
  <c r="BY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BE348" i="1"/>
  <c r="BD348" i="1"/>
  <c r="BC348" i="1"/>
  <c r="BB348" i="1"/>
  <c r="BA348" i="1"/>
  <c r="AZ348" i="1"/>
  <c r="AY348" i="1"/>
  <c r="AX348" i="1"/>
  <c r="AT348" i="1"/>
  <c r="AS348" i="1"/>
  <c r="AR348" i="1"/>
  <c r="AQ348" i="1"/>
  <c r="AP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M348" i="1"/>
  <c r="L348" i="1"/>
  <c r="K348" i="1"/>
  <c r="J348" i="1"/>
  <c r="I348" i="1"/>
  <c r="H348" i="1"/>
  <c r="D348" i="1"/>
  <c r="GT347" i="1"/>
  <c r="GS347" i="1"/>
  <c r="GR347" i="1"/>
  <c r="GQ347" i="1"/>
  <c r="GP347" i="1"/>
  <c r="GO347" i="1"/>
  <c r="GN347" i="1"/>
  <c r="GM347" i="1"/>
  <c r="GL347" i="1"/>
  <c r="GK347" i="1"/>
  <c r="GJ347" i="1"/>
  <c r="GI347" i="1"/>
  <c r="GH347" i="1"/>
  <c r="GG347" i="1"/>
  <c r="GF347" i="1"/>
  <c r="GE347" i="1"/>
  <c r="GD347" i="1"/>
  <c r="GC347" i="1"/>
  <c r="GB347" i="1"/>
  <c r="GA347" i="1"/>
  <c r="FZ347" i="1"/>
  <c r="FY347" i="1"/>
  <c r="FX347" i="1"/>
  <c r="FW347" i="1"/>
  <c r="FV347" i="1"/>
  <c r="FR347" i="1"/>
  <c r="FQ347" i="1"/>
  <c r="FP347" i="1"/>
  <c r="FO347" i="1"/>
  <c r="FN347" i="1"/>
  <c r="FM347" i="1"/>
  <c r="FL347" i="1"/>
  <c r="FK347" i="1"/>
  <c r="FJ347" i="1"/>
  <c r="FI347" i="1"/>
  <c r="FH347" i="1"/>
  <c r="FG347" i="1"/>
  <c r="FF347" i="1"/>
  <c r="FE347" i="1"/>
  <c r="FD347" i="1"/>
  <c r="FC347" i="1"/>
  <c r="FB347" i="1"/>
  <c r="FA347" i="1"/>
  <c r="EZ347" i="1"/>
  <c r="EY347" i="1"/>
  <c r="EX347" i="1"/>
  <c r="EW347" i="1"/>
  <c r="EV347" i="1"/>
  <c r="EU347" i="1"/>
  <c r="ET347" i="1"/>
  <c r="ES347" i="1"/>
  <c r="ER347" i="1"/>
  <c r="EQ347" i="1"/>
  <c r="EP347" i="1"/>
  <c r="EO347" i="1"/>
  <c r="EN347" i="1"/>
  <c r="EM347" i="1"/>
  <c r="EL347" i="1"/>
  <c r="EK347" i="1"/>
  <c r="EJ347" i="1"/>
  <c r="EI347" i="1"/>
  <c r="EH347" i="1"/>
  <c r="EG347" i="1"/>
  <c r="EF347" i="1"/>
  <c r="EE347" i="1"/>
  <c r="ED347" i="1"/>
  <c r="EC347" i="1"/>
  <c r="EB347" i="1"/>
  <c r="EA347" i="1"/>
  <c r="DZ347" i="1"/>
  <c r="DY347" i="1"/>
  <c r="DX347" i="1"/>
  <c r="DW347" i="1"/>
  <c r="DV347" i="1"/>
  <c r="DU347" i="1"/>
  <c r="DT347" i="1"/>
  <c r="DS347" i="1"/>
  <c r="DR347" i="1"/>
  <c r="DQ347" i="1"/>
  <c r="DP347" i="1"/>
  <c r="DO347" i="1"/>
  <c r="DN347" i="1"/>
  <c r="DM347" i="1"/>
  <c r="DL347" i="1"/>
  <c r="DK347" i="1"/>
  <c r="DJ347" i="1"/>
  <c r="DI347" i="1"/>
  <c r="DH347" i="1"/>
  <c r="DG347" i="1"/>
  <c r="DF347" i="1"/>
  <c r="DE347" i="1"/>
  <c r="DD347" i="1"/>
  <c r="DC347" i="1"/>
  <c r="DB347" i="1"/>
  <c r="DA347" i="1"/>
  <c r="CZ347" i="1"/>
  <c r="CY347" i="1"/>
  <c r="CX347" i="1"/>
  <c r="CW347" i="1"/>
  <c r="CV347" i="1"/>
  <c r="CU347" i="1"/>
  <c r="CT347" i="1"/>
  <c r="CS347" i="1"/>
  <c r="CR347" i="1"/>
  <c r="CQ347" i="1"/>
  <c r="CP347" i="1"/>
  <c r="CO347" i="1"/>
  <c r="CN347" i="1"/>
  <c r="CM347" i="1"/>
  <c r="CL347" i="1"/>
  <c r="CK347" i="1"/>
  <c r="CJ347" i="1"/>
  <c r="CI347" i="1"/>
  <c r="CH347" i="1"/>
  <c r="CD347" i="1"/>
  <c r="CC347" i="1"/>
  <c r="CB347" i="1"/>
  <c r="CA347" i="1"/>
  <c r="BZ347" i="1"/>
  <c r="BY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BE347" i="1"/>
  <c r="BD347" i="1"/>
  <c r="BC347" i="1"/>
  <c r="BB347" i="1"/>
  <c r="BA347" i="1"/>
  <c r="AZ347" i="1"/>
  <c r="AY347" i="1"/>
  <c r="AX347" i="1"/>
  <c r="AT347" i="1"/>
  <c r="AS347" i="1"/>
  <c r="AR347" i="1"/>
  <c r="AQ347" i="1"/>
  <c r="AP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M347" i="1"/>
  <c r="L347" i="1"/>
  <c r="K347" i="1"/>
  <c r="J347" i="1"/>
  <c r="I347" i="1"/>
  <c r="H347" i="1"/>
  <c r="D347" i="1"/>
  <c r="GT346" i="1"/>
  <c r="GS346" i="1"/>
  <c r="GR346" i="1"/>
  <c r="GQ346" i="1"/>
  <c r="GP346" i="1"/>
  <c r="GO346" i="1"/>
  <c r="GN346" i="1"/>
  <c r="GM346" i="1"/>
  <c r="GL346" i="1"/>
  <c r="GK346" i="1"/>
  <c r="GJ346" i="1"/>
  <c r="GI346" i="1"/>
  <c r="GH346" i="1"/>
  <c r="GG346" i="1"/>
  <c r="GF346" i="1"/>
  <c r="GE346" i="1"/>
  <c r="GD346" i="1"/>
  <c r="GC346" i="1"/>
  <c r="GB346" i="1"/>
  <c r="GA346" i="1"/>
  <c r="FZ346" i="1"/>
  <c r="FY346" i="1"/>
  <c r="FX346" i="1"/>
  <c r="FW346" i="1"/>
  <c r="FV346" i="1"/>
  <c r="FR346" i="1"/>
  <c r="FQ346" i="1"/>
  <c r="FP346" i="1"/>
  <c r="FO346" i="1"/>
  <c r="FN346" i="1"/>
  <c r="FM346" i="1"/>
  <c r="FL346" i="1"/>
  <c r="FK346" i="1"/>
  <c r="FJ346" i="1"/>
  <c r="FI346" i="1"/>
  <c r="FH346" i="1"/>
  <c r="FG346" i="1"/>
  <c r="FF346" i="1"/>
  <c r="FE346" i="1"/>
  <c r="FD346" i="1"/>
  <c r="FC346" i="1"/>
  <c r="FB346" i="1"/>
  <c r="FA346" i="1"/>
  <c r="EZ346" i="1"/>
  <c r="EY346" i="1"/>
  <c r="EX346" i="1"/>
  <c r="EW346" i="1"/>
  <c r="EV346" i="1"/>
  <c r="EU346" i="1"/>
  <c r="ET346" i="1"/>
  <c r="ES346" i="1"/>
  <c r="ER346" i="1"/>
  <c r="EQ346" i="1"/>
  <c r="EP346" i="1"/>
  <c r="EO346" i="1"/>
  <c r="EN346" i="1"/>
  <c r="EM346" i="1"/>
  <c r="EL346" i="1"/>
  <c r="EK346" i="1"/>
  <c r="EJ346" i="1"/>
  <c r="EI346" i="1"/>
  <c r="EH346" i="1"/>
  <c r="EG346" i="1"/>
  <c r="EF346" i="1"/>
  <c r="EE346" i="1"/>
  <c r="ED346" i="1"/>
  <c r="EC346" i="1"/>
  <c r="EB346" i="1"/>
  <c r="EA346" i="1"/>
  <c r="DZ346" i="1"/>
  <c r="DY346" i="1"/>
  <c r="DX346" i="1"/>
  <c r="DW346" i="1"/>
  <c r="DV346" i="1"/>
  <c r="DU346" i="1"/>
  <c r="DT346" i="1"/>
  <c r="DS346" i="1"/>
  <c r="DR346" i="1"/>
  <c r="DQ346" i="1"/>
  <c r="DP346" i="1"/>
  <c r="DO346" i="1"/>
  <c r="DN346" i="1"/>
  <c r="DM346" i="1"/>
  <c r="DL346" i="1"/>
  <c r="DK346" i="1"/>
  <c r="DJ346" i="1"/>
  <c r="DI346" i="1"/>
  <c r="DH346" i="1"/>
  <c r="DG346" i="1"/>
  <c r="DF346" i="1"/>
  <c r="DE346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CR346" i="1"/>
  <c r="CQ346" i="1"/>
  <c r="CP346" i="1"/>
  <c r="CO346" i="1"/>
  <c r="CN346" i="1"/>
  <c r="CM346" i="1"/>
  <c r="CL346" i="1"/>
  <c r="CK346" i="1"/>
  <c r="CJ346" i="1"/>
  <c r="CI346" i="1"/>
  <c r="CH346" i="1"/>
  <c r="CD346" i="1"/>
  <c r="CC346" i="1"/>
  <c r="CB346" i="1"/>
  <c r="CA346" i="1"/>
  <c r="BZ346" i="1"/>
  <c r="BY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BC346" i="1"/>
  <c r="BB346" i="1"/>
  <c r="BA346" i="1"/>
  <c r="AZ346" i="1"/>
  <c r="AY346" i="1"/>
  <c r="AX346" i="1"/>
  <c r="AT346" i="1"/>
  <c r="AS346" i="1"/>
  <c r="AR346" i="1"/>
  <c r="AQ346" i="1"/>
  <c r="AP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M346" i="1"/>
  <c r="L346" i="1"/>
  <c r="K346" i="1"/>
  <c r="J346" i="1"/>
  <c r="I346" i="1"/>
  <c r="H346" i="1"/>
  <c r="D346" i="1"/>
  <c r="GT345" i="1"/>
  <c r="GS345" i="1"/>
  <c r="GR345" i="1"/>
  <c r="GQ345" i="1"/>
  <c r="GP345" i="1"/>
  <c r="GO345" i="1"/>
  <c r="GN345" i="1"/>
  <c r="GM345" i="1"/>
  <c r="GL345" i="1"/>
  <c r="GK345" i="1"/>
  <c r="GJ345" i="1"/>
  <c r="GI345" i="1"/>
  <c r="GH345" i="1"/>
  <c r="GG345" i="1"/>
  <c r="GF345" i="1"/>
  <c r="GE345" i="1"/>
  <c r="GD345" i="1"/>
  <c r="GC345" i="1"/>
  <c r="GB345" i="1"/>
  <c r="GA345" i="1"/>
  <c r="FZ345" i="1"/>
  <c r="FY345" i="1"/>
  <c r="FX345" i="1"/>
  <c r="FW345" i="1"/>
  <c r="FV345" i="1"/>
  <c r="FR345" i="1"/>
  <c r="FQ345" i="1"/>
  <c r="FP345" i="1"/>
  <c r="FO345" i="1"/>
  <c r="FN345" i="1"/>
  <c r="FM345" i="1"/>
  <c r="FL345" i="1"/>
  <c r="FK345" i="1"/>
  <c r="FJ345" i="1"/>
  <c r="FI345" i="1"/>
  <c r="FH345" i="1"/>
  <c r="FG345" i="1"/>
  <c r="FF345" i="1"/>
  <c r="FE345" i="1"/>
  <c r="FD345" i="1"/>
  <c r="FC345" i="1"/>
  <c r="FB345" i="1"/>
  <c r="FA345" i="1"/>
  <c r="EZ345" i="1"/>
  <c r="EY345" i="1"/>
  <c r="EX345" i="1"/>
  <c r="EW345" i="1"/>
  <c r="EV345" i="1"/>
  <c r="EU345" i="1"/>
  <c r="ET345" i="1"/>
  <c r="ES345" i="1"/>
  <c r="ER345" i="1"/>
  <c r="EQ345" i="1"/>
  <c r="EP345" i="1"/>
  <c r="EO345" i="1"/>
  <c r="EN345" i="1"/>
  <c r="EM345" i="1"/>
  <c r="EL345" i="1"/>
  <c r="EK345" i="1"/>
  <c r="EJ345" i="1"/>
  <c r="EI345" i="1"/>
  <c r="EH345" i="1"/>
  <c r="EG345" i="1"/>
  <c r="EF345" i="1"/>
  <c r="EE345" i="1"/>
  <c r="ED345" i="1"/>
  <c r="EC345" i="1"/>
  <c r="EB345" i="1"/>
  <c r="EA345" i="1"/>
  <c r="DZ345" i="1"/>
  <c r="DY345" i="1"/>
  <c r="DX345" i="1"/>
  <c r="DW345" i="1"/>
  <c r="DV345" i="1"/>
  <c r="DU345" i="1"/>
  <c r="DT345" i="1"/>
  <c r="DS345" i="1"/>
  <c r="DR345" i="1"/>
  <c r="DQ345" i="1"/>
  <c r="DP345" i="1"/>
  <c r="DO345" i="1"/>
  <c r="DN345" i="1"/>
  <c r="DM345" i="1"/>
  <c r="DL345" i="1"/>
  <c r="DK345" i="1"/>
  <c r="DJ345" i="1"/>
  <c r="DI345" i="1"/>
  <c r="DH345" i="1"/>
  <c r="DG345" i="1"/>
  <c r="DF345" i="1"/>
  <c r="DE345" i="1"/>
  <c r="DD345" i="1"/>
  <c r="DC345" i="1"/>
  <c r="DB345" i="1"/>
  <c r="DA345" i="1"/>
  <c r="CZ345" i="1"/>
  <c r="CY345" i="1"/>
  <c r="CX345" i="1"/>
  <c r="CW345" i="1"/>
  <c r="CV345" i="1"/>
  <c r="CU345" i="1"/>
  <c r="CT345" i="1"/>
  <c r="CS345" i="1"/>
  <c r="CR345" i="1"/>
  <c r="CQ345" i="1"/>
  <c r="CP345" i="1"/>
  <c r="CO345" i="1"/>
  <c r="CN345" i="1"/>
  <c r="CM345" i="1"/>
  <c r="CL345" i="1"/>
  <c r="CK345" i="1"/>
  <c r="CJ345" i="1"/>
  <c r="CI345" i="1"/>
  <c r="CH345" i="1"/>
  <c r="CD345" i="1"/>
  <c r="CC345" i="1"/>
  <c r="CB345" i="1"/>
  <c r="CA345" i="1"/>
  <c r="BZ345" i="1"/>
  <c r="BY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AX345" i="1"/>
  <c r="AT345" i="1"/>
  <c r="AS345" i="1"/>
  <c r="AR345" i="1"/>
  <c r="AQ345" i="1"/>
  <c r="AP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M345" i="1"/>
  <c r="L345" i="1"/>
  <c r="K345" i="1"/>
  <c r="J345" i="1"/>
  <c r="I345" i="1"/>
  <c r="H345" i="1"/>
  <c r="D345" i="1"/>
  <c r="GT344" i="1"/>
  <c r="GS344" i="1"/>
  <c r="GR344" i="1"/>
  <c r="GQ344" i="1"/>
  <c r="GP344" i="1"/>
  <c r="GO344" i="1"/>
  <c r="GN344" i="1"/>
  <c r="GM344" i="1"/>
  <c r="GL344" i="1"/>
  <c r="GK344" i="1"/>
  <c r="GJ344" i="1"/>
  <c r="GI344" i="1"/>
  <c r="GH344" i="1"/>
  <c r="GG344" i="1"/>
  <c r="GF344" i="1"/>
  <c r="GE344" i="1"/>
  <c r="GD344" i="1"/>
  <c r="GC344" i="1"/>
  <c r="GB344" i="1"/>
  <c r="GA344" i="1"/>
  <c r="FZ344" i="1"/>
  <c r="FY344" i="1"/>
  <c r="FX344" i="1"/>
  <c r="FW344" i="1"/>
  <c r="FV344" i="1"/>
  <c r="FR344" i="1"/>
  <c r="FQ344" i="1"/>
  <c r="FP344" i="1"/>
  <c r="FO344" i="1"/>
  <c r="FN344" i="1"/>
  <c r="FM344" i="1"/>
  <c r="FL344" i="1"/>
  <c r="FK344" i="1"/>
  <c r="FJ344" i="1"/>
  <c r="FI344" i="1"/>
  <c r="FH344" i="1"/>
  <c r="FG344" i="1"/>
  <c r="FF344" i="1"/>
  <c r="FE344" i="1"/>
  <c r="FD344" i="1"/>
  <c r="FC344" i="1"/>
  <c r="FB344" i="1"/>
  <c r="FA344" i="1"/>
  <c r="EZ344" i="1"/>
  <c r="EY344" i="1"/>
  <c r="EX344" i="1"/>
  <c r="EW344" i="1"/>
  <c r="EV344" i="1"/>
  <c r="EU344" i="1"/>
  <c r="ET344" i="1"/>
  <c r="ES344" i="1"/>
  <c r="ER344" i="1"/>
  <c r="EQ344" i="1"/>
  <c r="EP344" i="1"/>
  <c r="EO344" i="1"/>
  <c r="EN344" i="1"/>
  <c r="EM344" i="1"/>
  <c r="EL344" i="1"/>
  <c r="EK344" i="1"/>
  <c r="EJ344" i="1"/>
  <c r="EI344" i="1"/>
  <c r="EH344" i="1"/>
  <c r="EG344" i="1"/>
  <c r="EF344" i="1"/>
  <c r="EE344" i="1"/>
  <c r="ED344" i="1"/>
  <c r="EC344" i="1"/>
  <c r="EB344" i="1"/>
  <c r="EA344" i="1"/>
  <c r="DZ344" i="1"/>
  <c r="DY344" i="1"/>
  <c r="DX344" i="1"/>
  <c r="DW344" i="1"/>
  <c r="DV344" i="1"/>
  <c r="DU344" i="1"/>
  <c r="DT344" i="1"/>
  <c r="DS344" i="1"/>
  <c r="DR344" i="1"/>
  <c r="DQ344" i="1"/>
  <c r="DP344" i="1"/>
  <c r="DO344" i="1"/>
  <c r="DN344" i="1"/>
  <c r="DM344" i="1"/>
  <c r="DL344" i="1"/>
  <c r="DK344" i="1"/>
  <c r="DJ344" i="1"/>
  <c r="DI344" i="1"/>
  <c r="DH344" i="1"/>
  <c r="DG344" i="1"/>
  <c r="DF344" i="1"/>
  <c r="DE344" i="1"/>
  <c r="DD344" i="1"/>
  <c r="DC344" i="1"/>
  <c r="DB344" i="1"/>
  <c r="DA344" i="1"/>
  <c r="CZ344" i="1"/>
  <c r="CY344" i="1"/>
  <c r="CX344" i="1"/>
  <c r="CW344" i="1"/>
  <c r="CV344" i="1"/>
  <c r="CU344" i="1"/>
  <c r="CT344" i="1"/>
  <c r="CS344" i="1"/>
  <c r="CR344" i="1"/>
  <c r="CQ344" i="1"/>
  <c r="CP344" i="1"/>
  <c r="CO344" i="1"/>
  <c r="CN344" i="1"/>
  <c r="CM344" i="1"/>
  <c r="CL344" i="1"/>
  <c r="CK344" i="1"/>
  <c r="CJ344" i="1"/>
  <c r="CI344" i="1"/>
  <c r="CH344" i="1"/>
  <c r="CD344" i="1"/>
  <c r="CC344" i="1"/>
  <c r="CB344" i="1"/>
  <c r="CA344" i="1"/>
  <c r="BZ344" i="1"/>
  <c r="BY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T344" i="1"/>
  <c r="AS344" i="1"/>
  <c r="AR344" i="1"/>
  <c r="AQ344" i="1"/>
  <c r="AP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M344" i="1"/>
  <c r="L344" i="1"/>
  <c r="K344" i="1"/>
  <c r="J344" i="1"/>
  <c r="I344" i="1"/>
  <c r="H344" i="1"/>
  <c r="D344" i="1"/>
  <c r="GT343" i="1"/>
  <c r="GS343" i="1"/>
  <c r="GR343" i="1"/>
  <c r="GQ343" i="1"/>
  <c r="GP343" i="1"/>
  <c r="GO343" i="1"/>
  <c r="GN343" i="1"/>
  <c r="GM343" i="1"/>
  <c r="GL343" i="1"/>
  <c r="GK343" i="1"/>
  <c r="GJ343" i="1"/>
  <c r="GI343" i="1"/>
  <c r="GH343" i="1"/>
  <c r="GG343" i="1"/>
  <c r="GF343" i="1"/>
  <c r="GE343" i="1"/>
  <c r="GD343" i="1"/>
  <c r="GC343" i="1"/>
  <c r="GB343" i="1"/>
  <c r="GA343" i="1"/>
  <c r="FZ343" i="1"/>
  <c r="FY343" i="1"/>
  <c r="FX343" i="1"/>
  <c r="FW343" i="1"/>
  <c r="FV343" i="1"/>
  <c r="FR343" i="1"/>
  <c r="FQ343" i="1"/>
  <c r="FP343" i="1"/>
  <c r="FO343" i="1"/>
  <c r="FN343" i="1"/>
  <c r="FM343" i="1"/>
  <c r="FL343" i="1"/>
  <c r="FK343" i="1"/>
  <c r="FJ343" i="1"/>
  <c r="FI343" i="1"/>
  <c r="FH343" i="1"/>
  <c r="FG343" i="1"/>
  <c r="FF343" i="1"/>
  <c r="FE343" i="1"/>
  <c r="FD343" i="1"/>
  <c r="FC343" i="1"/>
  <c r="FB343" i="1"/>
  <c r="FA343" i="1"/>
  <c r="EZ343" i="1"/>
  <c r="EY343" i="1"/>
  <c r="EX343" i="1"/>
  <c r="EW343" i="1"/>
  <c r="EV343" i="1"/>
  <c r="EU343" i="1"/>
  <c r="ET343" i="1"/>
  <c r="ES343" i="1"/>
  <c r="ER343" i="1"/>
  <c r="EQ343" i="1"/>
  <c r="EP343" i="1"/>
  <c r="EO343" i="1"/>
  <c r="EN343" i="1"/>
  <c r="EM343" i="1"/>
  <c r="EL343" i="1"/>
  <c r="EK343" i="1"/>
  <c r="EJ343" i="1"/>
  <c r="EI343" i="1"/>
  <c r="EH343" i="1"/>
  <c r="EG343" i="1"/>
  <c r="EF343" i="1"/>
  <c r="EE343" i="1"/>
  <c r="ED343" i="1"/>
  <c r="EC343" i="1"/>
  <c r="EB343" i="1"/>
  <c r="EA343" i="1"/>
  <c r="DZ343" i="1"/>
  <c r="DY343" i="1"/>
  <c r="DX343" i="1"/>
  <c r="DW343" i="1"/>
  <c r="DV343" i="1"/>
  <c r="DU343" i="1"/>
  <c r="DT343" i="1"/>
  <c r="DS343" i="1"/>
  <c r="DR343" i="1"/>
  <c r="DQ343" i="1"/>
  <c r="DP343" i="1"/>
  <c r="DO343" i="1"/>
  <c r="DN343" i="1"/>
  <c r="DM343" i="1"/>
  <c r="DL343" i="1"/>
  <c r="DK343" i="1"/>
  <c r="DJ343" i="1"/>
  <c r="DI343" i="1"/>
  <c r="DH343" i="1"/>
  <c r="DG343" i="1"/>
  <c r="DF343" i="1"/>
  <c r="DE343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CR343" i="1"/>
  <c r="CQ343" i="1"/>
  <c r="CP343" i="1"/>
  <c r="CO343" i="1"/>
  <c r="CN343" i="1"/>
  <c r="CM343" i="1"/>
  <c r="CL343" i="1"/>
  <c r="CK343" i="1"/>
  <c r="CJ343" i="1"/>
  <c r="CI343" i="1"/>
  <c r="CH343" i="1"/>
  <c r="CD343" i="1"/>
  <c r="CC343" i="1"/>
  <c r="CB343" i="1"/>
  <c r="CA343" i="1"/>
  <c r="BZ343" i="1"/>
  <c r="BY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T343" i="1"/>
  <c r="AS343" i="1"/>
  <c r="AR343" i="1"/>
  <c r="AQ343" i="1"/>
  <c r="AP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M343" i="1"/>
  <c r="L343" i="1"/>
  <c r="K343" i="1"/>
  <c r="J343" i="1"/>
  <c r="I343" i="1"/>
  <c r="H343" i="1"/>
  <c r="D343" i="1"/>
  <c r="GT342" i="1"/>
  <c r="GS342" i="1"/>
  <c r="GR342" i="1"/>
  <c r="GQ342" i="1"/>
  <c r="GP342" i="1"/>
  <c r="GO342" i="1"/>
  <c r="GN342" i="1"/>
  <c r="GM342" i="1"/>
  <c r="GL342" i="1"/>
  <c r="GK342" i="1"/>
  <c r="GJ342" i="1"/>
  <c r="GI342" i="1"/>
  <c r="GH342" i="1"/>
  <c r="GG342" i="1"/>
  <c r="GF342" i="1"/>
  <c r="GE342" i="1"/>
  <c r="GD342" i="1"/>
  <c r="GC342" i="1"/>
  <c r="GB342" i="1"/>
  <c r="GA342" i="1"/>
  <c r="FZ342" i="1"/>
  <c r="FY342" i="1"/>
  <c r="FX342" i="1"/>
  <c r="FW342" i="1"/>
  <c r="FV342" i="1"/>
  <c r="FR342" i="1"/>
  <c r="FQ342" i="1"/>
  <c r="FP342" i="1"/>
  <c r="FO342" i="1"/>
  <c r="FN342" i="1"/>
  <c r="FM342" i="1"/>
  <c r="FL342" i="1"/>
  <c r="FK342" i="1"/>
  <c r="FJ342" i="1"/>
  <c r="FI342" i="1"/>
  <c r="FH342" i="1"/>
  <c r="FG342" i="1"/>
  <c r="FF342" i="1"/>
  <c r="FE342" i="1"/>
  <c r="FD342" i="1"/>
  <c r="FC342" i="1"/>
  <c r="FB342" i="1"/>
  <c r="FA342" i="1"/>
  <c r="EZ342" i="1"/>
  <c r="EY342" i="1"/>
  <c r="EX342" i="1"/>
  <c r="EW342" i="1"/>
  <c r="EV342" i="1"/>
  <c r="EU342" i="1"/>
  <c r="ET342" i="1"/>
  <c r="ES342" i="1"/>
  <c r="ER342" i="1"/>
  <c r="EQ342" i="1"/>
  <c r="EP342" i="1"/>
  <c r="EO342" i="1"/>
  <c r="EN342" i="1"/>
  <c r="EM342" i="1"/>
  <c r="EL342" i="1"/>
  <c r="EK342" i="1"/>
  <c r="EJ342" i="1"/>
  <c r="EI342" i="1"/>
  <c r="EH342" i="1"/>
  <c r="EG342" i="1"/>
  <c r="EF342" i="1"/>
  <c r="EE342" i="1"/>
  <c r="ED342" i="1"/>
  <c r="EC342" i="1"/>
  <c r="EB342" i="1"/>
  <c r="EA342" i="1"/>
  <c r="DZ342" i="1"/>
  <c r="DY342" i="1"/>
  <c r="DX342" i="1"/>
  <c r="DW342" i="1"/>
  <c r="DV342" i="1"/>
  <c r="DU342" i="1"/>
  <c r="DT342" i="1"/>
  <c r="DS342" i="1"/>
  <c r="DR342" i="1"/>
  <c r="DQ342" i="1"/>
  <c r="DP342" i="1"/>
  <c r="DO342" i="1"/>
  <c r="DN342" i="1"/>
  <c r="DM342" i="1"/>
  <c r="DL342" i="1"/>
  <c r="DK342" i="1"/>
  <c r="DJ342" i="1"/>
  <c r="DI342" i="1"/>
  <c r="DH342" i="1"/>
  <c r="DG342" i="1"/>
  <c r="DF342" i="1"/>
  <c r="DE342" i="1"/>
  <c r="DD342" i="1"/>
  <c r="DC342" i="1"/>
  <c r="DB342" i="1"/>
  <c r="DA342" i="1"/>
  <c r="CZ342" i="1"/>
  <c r="CY342" i="1"/>
  <c r="CX342" i="1"/>
  <c r="CW342" i="1"/>
  <c r="CV342" i="1"/>
  <c r="CU342" i="1"/>
  <c r="CT342" i="1"/>
  <c r="CS342" i="1"/>
  <c r="CR342" i="1"/>
  <c r="CQ342" i="1"/>
  <c r="CP342" i="1"/>
  <c r="CO342" i="1"/>
  <c r="CN342" i="1"/>
  <c r="CM342" i="1"/>
  <c r="CL342" i="1"/>
  <c r="CK342" i="1"/>
  <c r="CJ342" i="1"/>
  <c r="CI342" i="1"/>
  <c r="CH342" i="1"/>
  <c r="CD342" i="1"/>
  <c r="CC342" i="1"/>
  <c r="CB342" i="1"/>
  <c r="CA342" i="1"/>
  <c r="BZ342" i="1"/>
  <c r="BY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BC342" i="1"/>
  <c r="BB342" i="1"/>
  <c r="BA342" i="1"/>
  <c r="AZ342" i="1"/>
  <c r="AY342" i="1"/>
  <c r="AX342" i="1"/>
  <c r="AT342" i="1"/>
  <c r="AS342" i="1"/>
  <c r="AR342" i="1"/>
  <c r="AQ342" i="1"/>
  <c r="AP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M342" i="1"/>
  <c r="L342" i="1"/>
  <c r="K342" i="1"/>
  <c r="J342" i="1"/>
  <c r="I342" i="1"/>
  <c r="H342" i="1"/>
  <c r="D342" i="1"/>
  <c r="GT341" i="1"/>
  <c r="GS341" i="1"/>
  <c r="GR341" i="1"/>
  <c r="GQ341" i="1"/>
  <c r="GP341" i="1"/>
  <c r="GO341" i="1"/>
  <c r="GN341" i="1"/>
  <c r="GM341" i="1"/>
  <c r="GL341" i="1"/>
  <c r="GK341" i="1"/>
  <c r="GJ341" i="1"/>
  <c r="GI341" i="1"/>
  <c r="GH341" i="1"/>
  <c r="GG341" i="1"/>
  <c r="GF341" i="1"/>
  <c r="GE341" i="1"/>
  <c r="GD341" i="1"/>
  <c r="GC341" i="1"/>
  <c r="GB341" i="1"/>
  <c r="GA341" i="1"/>
  <c r="FZ341" i="1"/>
  <c r="FY341" i="1"/>
  <c r="FX341" i="1"/>
  <c r="FW341" i="1"/>
  <c r="FV341" i="1"/>
  <c r="FR341" i="1"/>
  <c r="FQ341" i="1"/>
  <c r="FP341" i="1"/>
  <c r="FO341" i="1"/>
  <c r="FN341" i="1"/>
  <c r="FM341" i="1"/>
  <c r="FL341" i="1"/>
  <c r="FK341" i="1"/>
  <c r="FJ341" i="1"/>
  <c r="FI341" i="1"/>
  <c r="FH341" i="1"/>
  <c r="FG341" i="1"/>
  <c r="FF341" i="1"/>
  <c r="FE341" i="1"/>
  <c r="FD341" i="1"/>
  <c r="FC341" i="1"/>
  <c r="FB341" i="1"/>
  <c r="FA341" i="1"/>
  <c r="EZ341" i="1"/>
  <c r="EY341" i="1"/>
  <c r="EX341" i="1"/>
  <c r="EW341" i="1"/>
  <c r="EV341" i="1"/>
  <c r="EU341" i="1"/>
  <c r="ET341" i="1"/>
  <c r="ES341" i="1"/>
  <c r="ER341" i="1"/>
  <c r="EQ341" i="1"/>
  <c r="EP341" i="1"/>
  <c r="EO341" i="1"/>
  <c r="EN341" i="1"/>
  <c r="EM341" i="1"/>
  <c r="EL341" i="1"/>
  <c r="EK341" i="1"/>
  <c r="EJ341" i="1"/>
  <c r="EI341" i="1"/>
  <c r="EH341" i="1"/>
  <c r="EG341" i="1"/>
  <c r="EF341" i="1"/>
  <c r="EE341" i="1"/>
  <c r="ED341" i="1"/>
  <c r="EC341" i="1"/>
  <c r="EB341" i="1"/>
  <c r="EA341" i="1"/>
  <c r="DZ341" i="1"/>
  <c r="DY341" i="1"/>
  <c r="DX341" i="1"/>
  <c r="DW341" i="1"/>
  <c r="DV341" i="1"/>
  <c r="DU341" i="1"/>
  <c r="DT341" i="1"/>
  <c r="DS341" i="1"/>
  <c r="DR341" i="1"/>
  <c r="DQ341" i="1"/>
  <c r="DP341" i="1"/>
  <c r="DO341" i="1"/>
  <c r="DN341" i="1"/>
  <c r="DM341" i="1"/>
  <c r="DL341" i="1"/>
  <c r="DK341" i="1"/>
  <c r="DJ341" i="1"/>
  <c r="DI341" i="1"/>
  <c r="DH341" i="1"/>
  <c r="DG341" i="1"/>
  <c r="DF341" i="1"/>
  <c r="DE341" i="1"/>
  <c r="DD341" i="1"/>
  <c r="DC341" i="1"/>
  <c r="DB341" i="1"/>
  <c r="DA341" i="1"/>
  <c r="CZ341" i="1"/>
  <c r="CY341" i="1"/>
  <c r="CX341" i="1"/>
  <c r="CW341" i="1"/>
  <c r="CV341" i="1"/>
  <c r="CU341" i="1"/>
  <c r="CT341" i="1"/>
  <c r="CS341" i="1"/>
  <c r="CR341" i="1"/>
  <c r="CQ341" i="1"/>
  <c r="CP341" i="1"/>
  <c r="CO341" i="1"/>
  <c r="CN341" i="1"/>
  <c r="CM341" i="1"/>
  <c r="CL341" i="1"/>
  <c r="CK341" i="1"/>
  <c r="CJ341" i="1"/>
  <c r="CI341" i="1"/>
  <c r="CH341" i="1"/>
  <c r="CD341" i="1"/>
  <c r="CC341" i="1"/>
  <c r="CB341" i="1"/>
  <c r="CA341" i="1"/>
  <c r="BZ341" i="1"/>
  <c r="BY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BC341" i="1"/>
  <c r="BB341" i="1"/>
  <c r="BA341" i="1"/>
  <c r="AZ341" i="1"/>
  <c r="AY341" i="1"/>
  <c r="AX341" i="1"/>
  <c r="AT341" i="1"/>
  <c r="AS341" i="1"/>
  <c r="AR341" i="1"/>
  <c r="AQ341" i="1"/>
  <c r="AP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M341" i="1"/>
  <c r="L341" i="1"/>
  <c r="K341" i="1"/>
  <c r="J341" i="1"/>
  <c r="I341" i="1"/>
  <c r="H341" i="1"/>
  <c r="D341" i="1"/>
  <c r="GT340" i="1"/>
  <c r="GS340" i="1"/>
  <c r="GR340" i="1"/>
  <c r="GQ340" i="1"/>
  <c r="GP340" i="1"/>
  <c r="GO340" i="1"/>
  <c r="GN340" i="1"/>
  <c r="GM340" i="1"/>
  <c r="GL340" i="1"/>
  <c r="GK340" i="1"/>
  <c r="GJ340" i="1"/>
  <c r="GI340" i="1"/>
  <c r="GH340" i="1"/>
  <c r="GG340" i="1"/>
  <c r="GF340" i="1"/>
  <c r="GE340" i="1"/>
  <c r="GD340" i="1"/>
  <c r="GC340" i="1"/>
  <c r="GB340" i="1"/>
  <c r="GA340" i="1"/>
  <c r="FZ340" i="1"/>
  <c r="FY340" i="1"/>
  <c r="FX340" i="1"/>
  <c r="FW340" i="1"/>
  <c r="FV340" i="1"/>
  <c r="FR340" i="1"/>
  <c r="FQ340" i="1"/>
  <c r="FP340" i="1"/>
  <c r="FO340" i="1"/>
  <c r="FN340" i="1"/>
  <c r="FM340" i="1"/>
  <c r="FL340" i="1"/>
  <c r="FK340" i="1"/>
  <c r="FJ340" i="1"/>
  <c r="FI340" i="1"/>
  <c r="FH340" i="1"/>
  <c r="FG340" i="1"/>
  <c r="FF340" i="1"/>
  <c r="FE340" i="1"/>
  <c r="FD340" i="1"/>
  <c r="FC340" i="1"/>
  <c r="FB340" i="1"/>
  <c r="FA340" i="1"/>
  <c r="EZ340" i="1"/>
  <c r="EY340" i="1"/>
  <c r="EX340" i="1"/>
  <c r="EW340" i="1"/>
  <c r="EV340" i="1"/>
  <c r="EU340" i="1"/>
  <c r="ET340" i="1"/>
  <c r="ES340" i="1"/>
  <c r="ER340" i="1"/>
  <c r="EQ340" i="1"/>
  <c r="EP340" i="1"/>
  <c r="EO340" i="1"/>
  <c r="EN340" i="1"/>
  <c r="EM340" i="1"/>
  <c r="EL340" i="1"/>
  <c r="EK340" i="1"/>
  <c r="EJ340" i="1"/>
  <c r="EI340" i="1"/>
  <c r="EH340" i="1"/>
  <c r="EG340" i="1"/>
  <c r="EF340" i="1"/>
  <c r="EE340" i="1"/>
  <c r="ED340" i="1"/>
  <c r="EC340" i="1"/>
  <c r="EB340" i="1"/>
  <c r="EA340" i="1"/>
  <c r="DZ340" i="1"/>
  <c r="DY340" i="1"/>
  <c r="DX340" i="1"/>
  <c r="DW340" i="1"/>
  <c r="DV340" i="1"/>
  <c r="DU340" i="1"/>
  <c r="DT340" i="1"/>
  <c r="DS340" i="1"/>
  <c r="DR340" i="1"/>
  <c r="DQ340" i="1"/>
  <c r="DP340" i="1"/>
  <c r="DO340" i="1"/>
  <c r="DN340" i="1"/>
  <c r="DM340" i="1"/>
  <c r="DL340" i="1"/>
  <c r="DK340" i="1"/>
  <c r="DJ340" i="1"/>
  <c r="DI340" i="1"/>
  <c r="DH340" i="1"/>
  <c r="DG340" i="1"/>
  <c r="DF340" i="1"/>
  <c r="DE340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CR340" i="1"/>
  <c r="CQ340" i="1"/>
  <c r="CP340" i="1"/>
  <c r="CO340" i="1"/>
  <c r="CN340" i="1"/>
  <c r="CM340" i="1"/>
  <c r="CL340" i="1"/>
  <c r="CK340" i="1"/>
  <c r="CJ340" i="1"/>
  <c r="CI340" i="1"/>
  <c r="CH340" i="1"/>
  <c r="CD340" i="1"/>
  <c r="CC340" i="1"/>
  <c r="CB340" i="1"/>
  <c r="CA340" i="1"/>
  <c r="BZ340" i="1"/>
  <c r="BY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T340" i="1"/>
  <c r="AS340" i="1"/>
  <c r="AR340" i="1"/>
  <c r="AQ340" i="1"/>
  <c r="AP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M340" i="1"/>
  <c r="L340" i="1"/>
  <c r="K340" i="1"/>
  <c r="J340" i="1"/>
  <c r="I340" i="1"/>
  <c r="H340" i="1"/>
  <c r="D340" i="1"/>
  <c r="GT339" i="1"/>
  <c r="GT351" i="1" s="1"/>
  <c r="GS339" i="1"/>
  <c r="GS351" i="1" s="1"/>
  <c r="GR339" i="1"/>
  <c r="GQ339" i="1"/>
  <c r="GP339" i="1"/>
  <c r="GP351" i="1" s="1"/>
  <c r="GO339" i="1"/>
  <c r="GO351" i="1" s="1"/>
  <c r="GN339" i="1"/>
  <c r="GM339" i="1"/>
  <c r="GL339" i="1"/>
  <c r="GL351" i="1" s="1"/>
  <c r="GK339" i="1"/>
  <c r="GK351" i="1" s="1"/>
  <c r="GJ339" i="1"/>
  <c r="GI339" i="1"/>
  <c r="GH339" i="1"/>
  <c r="GH351" i="1" s="1"/>
  <c r="GG339" i="1"/>
  <c r="GG351" i="1" s="1"/>
  <c r="GF339" i="1"/>
  <c r="GE339" i="1"/>
  <c r="GD339" i="1"/>
  <c r="GD351" i="1" s="1"/>
  <c r="GC339" i="1"/>
  <c r="GC351" i="1" s="1"/>
  <c r="GB339" i="1"/>
  <c r="GA339" i="1"/>
  <c r="FZ339" i="1"/>
  <c r="FZ351" i="1" s="1"/>
  <c r="FY339" i="1"/>
  <c r="FY351" i="1" s="1"/>
  <c r="FX339" i="1"/>
  <c r="FW339" i="1"/>
  <c r="FV339" i="1"/>
  <c r="FR339" i="1"/>
  <c r="FR351" i="1" s="1"/>
  <c r="FQ339" i="1"/>
  <c r="FP339" i="1"/>
  <c r="FO339" i="1"/>
  <c r="FO351" i="1" s="1"/>
  <c r="FN339" i="1"/>
  <c r="FN351" i="1" s="1"/>
  <c r="FM339" i="1"/>
  <c r="FL339" i="1"/>
  <c r="FK339" i="1"/>
  <c r="FK351" i="1" s="1"/>
  <c r="FJ339" i="1"/>
  <c r="FJ351" i="1" s="1"/>
  <c r="FI339" i="1"/>
  <c r="FH339" i="1"/>
  <c r="FG339" i="1"/>
  <c r="FG351" i="1" s="1"/>
  <c r="FF339" i="1"/>
  <c r="FF351" i="1" s="1"/>
  <c r="FE339" i="1"/>
  <c r="FD339" i="1"/>
  <c r="FC339" i="1"/>
  <c r="FC351" i="1" s="1"/>
  <c r="FB339" i="1"/>
  <c r="FB351" i="1" s="1"/>
  <c r="FA339" i="1"/>
  <c r="EZ339" i="1"/>
  <c r="EY339" i="1"/>
  <c r="EY351" i="1" s="1"/>
  <c r="EX339" i="1"/>
  <c r="EX351" i="1" s="1"/>
  <c r="EW339" i="1"/>
  <c r="EV339" i="1"/>
  <c r="EU339" i="1"/>
  <c r="EU351" i="1" s="1"/>
  <c r="ET339" i="1"/>
  <c r="ET351" i="1" s="1"/>
  <c r="ES339" i="1"/>
  <c r="ER339" i="1"/>
  <c r="EQ339" i="1"/>
  <c r="EQ351" i="1" s="1"/>
  <c r="EP339" i="1"/>
  <c r="EP351" i="1" s="1"/>
  <c r="EO339" i="1"/>
  <c r="EN339" i="1"/>
  <c r="EM339" i="1"/>
  <c r="EM351" i="1" s="1"/>
  <c r="EL339" i="1"/>
  <c r="EL351" i="1" s="1"/>
  <c r="EK339" i="1"/>
  <c r="EJ339" i="1"/>
  <c r="EI339" i="1"/>
  <c r="EI351" i="1" s="1"/>
  <c r="EH339" i="1"/>
  <c r="EH351" i="1" s="1"/>
  <c r="EG339" i="1"/>
  <c r="EF339" i="1"/>
  <c r="EE339" i="1"/>
  <c r="EE351" i="1" s="1"/>
  <c r="ED339" i="1"/>
  <c r="ED351" i="1" s="1"/>
  <c r="EC339" i="1"/>
  <c r="EB339" i="1"/>
  <c r="EA339" i="1"/>
  <c r="EA351" i="1" s="1"/>
  <c r="DZ339" i="1"/>
  <c r="DZ351" i="1" s="1"/>
  <c r="DY339" i="1"/>
  <c r="DX339" i="1"/>
  <c r="DW339" i="1"/>
  <c r="DW351" i="1" s="1"/>
  <c r="DV339" i="1"/>
  <c r="DV351" i="1" s="1"/>
  <c r="DU339" i="1"/>
  <c r="DT339" i="1"/>
  <c r="DS339" i="1"/>
  <c r="DS351" i="1" s="1"/>
  <c r="DR339" i="1"/>
  <c r="DR351" i="1" s="1"/>
  <c r="DQ339" i="1"/>
  <c r="DP339" i="1"/>
  <c r="DO339" i="1"/>
  <c r="DO351" i="1" s="1"/>
  <c r="DN339" i="1"/>
  <c r="DN351" i="1" s="1"/>
  <c r="DM339" i="1"/>
  <c r="DL339" i="1"/>
  <c r="DK339" i="1"/>
  <c r="DK351" i="1" s="1"/>
  <c r="DJ339" i="1"/>
  <c r="DJ351" i="1" s="1"/>
  <c r="DI339" i="1"/>
  <c r="DH339" i="1"/>
  <c r="DG339" i="1"/>
  <c r="DG351" i="1" s="1"/>
  <c r="DF339" i="1"/>
  <c r="DF351" i="1" s="1"/>
  <c r="DE339" i="1"/>
  <c r="DD339" i="1"/>
  <c r="DC339" i="1"/>
  <c r="DC351" i="1" s="1"/>
  <c r="DB339" i="1"/>
  <c r="DB351" i="1" s="1"/>
  <c r="DA339" i="1"/>
  <c r="CZ339" i="1"/>
  <c r="CY339" i="1"/>
  <c r="CY351" i="1" s="1"/>
  <c r="CX339" i="1"/>
  <c r="CX351" i="1" s="1"/>
  <c r="CW339" i="1"/>
  <c r="CV339" i="1"/>
  <c r="CU339" i="1"/>
  <c r="CU351" i="1" s="1"/>
  <c r="CT339" i="1"/>
  <c r="CT351" i="1" s="1"/>
  <c r="CS339" i="1"/>
  <c r="CR339" i="1"/>
  <c r="CQ339" i="1"/>
  <c r="CQ351" i="1" s="1"/>
  <c r="CP339" i="1"/>
  <c r="CP351" i="1" s="1"/>
  <c r="CO339" i="1"/>
  <c r="CN339" i="1"/>
  <c r="CM339" i="1"/>
  <c r="CM351" i="1" s="1"/>
  <c r="CL339" i="1"/>
  <c r="CL351" i="1" s="1"/>
  <c r="CK339" i="1"/>
  <c r="CJ339" i="1"/>
  <c r="CI339" i="1"/>
  <c r="CI351" i="1" s="1"/>
  <c r="CH339" i="1"/>
  <c r="CD339" i="1"/>
  <c r="CC339" i="1"/>
  <c r="CB339" i="1"/>
  <c r="CB351" i="1" s="1"/>
  <c r="CA339" i="1"/>
  <c r="CA351" i="1" s="1"/>
  <c r="BZ339" i="1"/>
  <c r="BY339" i="1"/>
  <c r="BU339" i="1"/>
  <c r="BU351" i="1" s="1"/>
  <c r="BT339" i="1"/>
  <c r="BT351" i="1" s="1"/>
  <c r="BS339" i="1"/>
  <c r="BR339" i="1"/>
  <c r="BQ339" i="1"/>
  <c r="BQ351" i="1" s="1"/>
  <c r="BP339" i="1"/>
  <c r="BP351" i="1" s="1"/>
  <c r="BO339" i="1"/>
  <c r="BN339" i="1"/>
  <c r="BM339" i="1"/>
  <c r="BM351" i="1" s="1"/>
  <c r="BL339" i="1"/>
  <c r="BL351" i="1" s="1"/>
  <c r="BK339" i="1"/>
  <c r="BJ339" i="1"/>
  <c r="BI339" i="1"/>
  <c r="BI351" i="1" s="1"/>
  <c r="BH339" i="1"/>
  <c r="BH351" i="1" s="1"/>
  <c r="BG339" i="1"/>
  <c r="BF339" i="1"/>
  <c r="BE339" i="1"/>
  <c r="BE351" i="1" s="1"/>
  <c r="BD339" i="1"/>
  <c r="BD351" i="1" s="1"/>
  <c r="BC339" i="1"/>
  <c r="BB339" i="1"/>
  <c r="BA339" i="1"/>
  <c r="BA351" i="1" s="1"/>
  <c r="AZ339" i="1"/>
  <c r="AZ351" i="1" s="1"/>
  <c r="AY339" i="1"/>
  <c r="AX339" i="1"/>
  <c r="AT339" i="1"/>
  <c r="AT351" i="1" s="1"/>
  <c r="AS339" i="1"/>
  <c r="AS351" i="1" s="1"/>
  <c r="AR339" i="1"/>
  <c r="AQ339" i="1"/>
  <c r="AP339" i="1"/>
  <c r="AL339" i="1"/>
  <c r="AL351" i="1" s="1"/>
  <c r="AK339" i="1"/>
  <c r="AJ339" i="1"/>
  <c r="AI339" i="1"/>
  <c r="AI351" i="1" s="1"/>
  <c r="AH339" i="1"/>
  <c r="AH351" i="1" s="1"/>
  <c r="AG339" i="1"/>
  <c r="AF339" i="1"/>
  <c r="AE339" i="1"/>
  <c r="AE351" i="1" s="1"/>
  <c r="AD339" i="1"/>
  <c r="AD351" i="1" s="1"/>
  <c r="AC339" i="1"/>
  <c r="AB339" i="1"/>
  <c r="AA339" i="1"/>
  <c r="AA351" i="1" s="1"/>
  <c r="Z339" i="1"/>
  <c r="Z351" i="1" s="1"/>
  <c r="Y339" i="1"/>
  <c r="X339" i="1"/>
  <c r="W339" i="1"/>
  <c r="W351" i="1" s="1"/>
  <c r="V339" i="1"/>
  <c r="V351" i="1" s="1"/>
  <c r="U339" i="1"/>
  <c r="T339" i="1"/>
  <c r="S339" i="1"/>
  <c r="S351" i="1" s="1"/>
  <c r="R339" i="1"/>
  <c r="Q339" i="1"/>
  <c r="M339" i="1"/>
  <c r="L339" i="1"/>
  <c r="L351" i="1" s="1"/>
  <c r="K339" i="1"/>
  <c r="K351" i="1" s="1"/>
  <c r="J339" i="1"/>
  <c r="I339" i="1"/>
  <c r="H339" i="1"/>
  <c r="H351" i="1" s="1"/>
  <c r="D339" i="1"/>
  <c r="D351" i="1" s="1"/>
  <c r="E336" i="1"/>
  <c r="GT335" i="1"/>
  <c r="GS335" i="1"/>
  <c r="GR335" i="1"/>
  <c r="GQ335" i="1"/>
  <c r="GP335" i="1"/>
  <c r="GO335" i="1"/>
  <c r="GN335" i="1"/>
  <c r="GM335" i="1"/>
  <c r="GL335" i="1"/>
  <c r="GK335" i="1"/>
  <c r="GJ335" i="1"/>
  <c r="GI335" i="1"/>
  <c r="GH335" i="1"/>
  <c r="GG335" i="1"/>
  <c r="GF335" i="1"/>
  <c r="GE335" i="1"/>
  <c r="GD335" i="1"/>
  <c r="GC335" i="1"/>
  <c r="GB335" i="1"/>
  <c r="GA335" i="1"/>
  <c r="FZ335" i="1"/>
  <c r="FY335" i="1"/>
  <c r="FX335" i="1"/>
  <c r="FW335" i="1"/>
  <c r="FV335" i="1"/>
  <c r="FR335" i="1"/>
  <c r="FQ335" i="1"/>
  <c r="FP335" i="1"/>
  <c r="FO335" i="1"/>
  <c r="FN335" i="1"/>
  <c r="FM335" i="1"/>
  <c r="FL335" i="1"/>
  <c r="FK335" i="1"/>
  <c r="FJ335" i="1"/>
  <c r="FI335" i="1"/>
  <c r="FH335" i="1"/>
  <c r="FG335" i="1"/>
  <c r="FF335" i="1"/>
  <c r="FE335" i="1"/>
  <c r="FD335" i="1"/>
  <c r="FC335" i="1"/>
  <c r="FB335" i="1"/>
  <c r="FA335" i="1"/>
  <c r="EZ335" i="1"/>
  <c r="EY335" i="1"/>
  <c r="EX335" i="1"/>
  <c r="EW335" i="1"/>
  <c r="EV335" i="1"/>
  <c r="EU335" i="1"/>
  <c r="ET335" i="1"/>
  <c r="ES335" i="1"/>
  <c r="ER335" i="1"/>
  <c r="EQ335" i="1"/>
  <c r="EP335" i="1"/>
  <c r="EO335" i="1"/>
  <c r="EN335" i="1"/>
  <c r="EM335" i="1"/>
  <c r="EL335" i="1"/>
  <c r="EK335" i="1"/>
  <c r="EJ335" i="1"/>
  <c r="EI335" i="1"/>
  <c r="EH335" i="1"/>
  <c r="EG335" i="1"/>
  <c r="EF335" i="1"/>
  <c r="EE335" i="1"/>
  <c r="ED335" i="1"/>
  <c r="EC335" i="1"/>
  <c r="EB335" i="1"/>
  <c r="EA335" i="1"/>
  <c r="DZ335" i="1"/>
  <c r="DY335" i="1"/>
  <c r="DX335" i="1"/>
  <c r="DW335" i="1"/>
  <c r="DV335" i="1"/>
  <c r="DU335" i="1"/>
  <c r="DT335" i="1"/>
  <c r="DS335" i="1"/>
  <c r="DR335" i="1"/>
  <c r="DQ335" i="1"/>
  <c r="DP335" i="1"/>
  <c r="DO335" i="1"/>
  <c r="DN335" i="1"/>
  <c r="DM335" i="1"/>
  <c r="DL335" i="1"/>
  <c r="DK335" i="1"/>
  <c r="DJ335" i="1"/>
  <c r="DI335" i="1"/>
  <c r="DH335" i="1"/>
  <c r="DG335" i="1"/>
  <c r="DF335" i="1"/>
  <c r="DE335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CR335" i="1"/>
  <c r="CQ335" i="1"/>
  <c r="CP335" i="1"/>
  <c r="CO335" i="1"/>
  <c r="CN335" i="1"/>
  <c r="CM335" i="1"/>
  <c r="CL335" i="1"/>
  <c r="CK335" i="1"/>
  <c r="CJ335" i="1"/>
  <c r="CI335" i="1"/>
  <c r="CH335" i="1"/>
  <c r="CD335" i="1"/>
  <c r="CC335" i="1"/>
  <c r="CB335" i="1"/>
  <c r="CA335" i="1"/>
  <c r="BZ335" i="1"/>
  <c r="BY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T335" i="1"/>
  <c r="AS335" i="1"/>
  <c r="AR335" i="1"/>
  <c r="AQ335" i="1"/>
  <c r="AP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M335" i="1"/>
  <c r="L335" i="1"/>
  <c r="K335" i="1"/>
  <c r="J335" i="1"/>
  <c r="I335" i="1"/>
  <c r="H335" i="1"/>
  <c r="D335" i="1"/>
  <c r="GT334" i="1"/>
  <c r="GS334" i="1"/>
  <c r="GR334" i="1"/>
  <c r="GQ334" i="1"/>
  <c r="GP334" i="1"/>
  <c r="GO334" i="1"/>
  <c r="GN334" i="1"/>
  <c r="GM334" i="1"/>
  <c r="GL334" i="1"/>
  <c r="GK334" i="1"/>
  <c r="GJ334" i="1"/>
  <c r="GI334" i="1"/>
  <c r="GH334" i="1"/>
  <c r="GG334" i="1"/>
  <c r="GF334" i="1"/>
  <c r="GE334" i="1"/>
  <c r="GD334" i="1"/>
  <c r="GC334" i="1"/>
  <c r="GB334" i="1"/>
  <c r="GA334" i="1"/>
  <c r="FZ334" i="1"/>
  <c r="FY334" i="1"/>
  <c r="FX334" i="1"/>
  <c r="FW334" i="1"/>
  <c r="FV334" i="1"/>
  <c r="FR334" i="1"/>
  <c r="FQ334" i="1"/>
  <c r="FP334" i="1"/>
  <c r="FO334" i="1"/>
  <c r="FN334" i="1"/>
  <c r="FM334" i="1"/>
  <c r="FL334" i="1"/>
  <c r="FK334" i="1"/>
  <c r="FJ334" i="1"/>
  <c r="FI334" i="1"/>
  <c r="FH334" i="1"/>
  <c r="FG334" i="1"/>
  <c r="FF334" i="1"/>
  <c r="FE334" i="1"/>
  <c r="FD334" i="1"/>
  <c r="FC334" i="1"/>
  <c r="FB334" i="1"/>
  <c r="FA334" i="1"/>
  <c r="EZ334" i="1"/>
  <c r="EY334" i="1"/>
  <c r="EX334" i="1"/>
  <c r="EW334" i="1"/>
  <c r="EV334" i="1"/>
  <c r="EU334" i="1"/>
  <c r="ET334" i="1"/>
  <c r="ES334" i="1"/>
  <c r="ER334" i="1"/>
  <c r="EQ334" i="1"/>
  <c r="EP334" i="1"/>
  <c r="EO334" i="1"/>
  <c r="EN334" i="1"/>
  <c r="EM334" i="1"/>
  <c r="EL334" i="1"/>
  <c r="EK334" i="1"/>
  <c r="EJ334" i="1"/>
  <c r="EI334" i="1"/>
  <c r="EH334" i="1"/>
  <c r="EG334" i="1"/>
  <c r="EF334" i="1"/>
  <c r="EE334" i="1"/>
  <c r="ED334" i="1"/>
  <c r="EC334" i="1"/>
  <c r="EB334" i="1"/>
  <c r="EA334" i="1"/>
  <c r="DZ334" i="1"/>
  <c r="DY334" i="1"/>
  <c r="DX334" i="1"/>
  <c r="DW334" i="1"/>
  <c r="DV334" i="1"/>
  <c r="DU334" i="1"/>
  <c r="DT334" i="1"/>
  <c r="DS334" i="1"/>
  <c r="DR334" i="1"/>
  <c r="DQ334" i="1"/>
  <c r="DP334" i="1"/>
  <c r="DO334" i="1"/>
  <c r="DN334" i="1"/>
  <c r="DM334" i="1"/>
  <c r="DL334" i="1"/>
  <c r="DK334" i="1"/>
  <c r="DJ334" i="1"/>
  <c r="DI334" i="1"/>
  <c r="DH334" i="1"/>
  <c r="DG334" i="1"/>
  <c r="DF334" i="1"/>
  <c r="DE334" i="1"/>
  <c r="DD334" i="1"/>
  <c r="DC334" i="1"/>
  <c r="DB334" i="1"/>
  <c r="DA334" i="1"/>
  <c r="CZ334" i="1"/>
  <c r="CY334" i="1"/>
  <c r="CX334" i="1"/>
  <c r="CW334" i="1"/>
  <c r="CV334" i="1"/>
  <c r="CU334" i="1"/>
  <c r="CT334" i="1"/>
  <c r="CS334" i="1"/>
  <c r="CR334" i="1"/>
  <c r="CQ334" i="1"/>
  <c r="CP334" i="1"/>
  <c r="CO334" i="1"/>
  <c r="CN334" i="1"/>
  <c r="CM334" i="1"/>
  <c r="CL334" i="1"/>
  <c r="CK334" i="1"/>
  <c r="CJ334" i="1"/>
  <c r="CI334" i="1"/>
  <c r="CH334" i="1"/>
  <c r="CD334" i="1"/>
  <c r="CC334" i="1"/>
  <c r="CB334" i="1"/>
  <c r="CA334" i="1"/>
  <c r="BZ334" i="1"/>
  <c r="BY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T334" i="1"/>
  <c r="AS334" i="1"/>
  <c r="AR334" i="1"/>
  <c r="AQ334" i="1"/>
  <c r="AP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M334" i="1"/>
  <c r="L334" i="1"/>
  <c r="K334" i="1"/>
  <c r="J334" i="1"/>
  <c r="I334" i="1"/>
  <c r="H334" i="1"/>
  <c r="D334" i="1"/>
  <c r="GT333" i="1"/>
  <c r="GS333" i="1"/>
  <c r="GR333" i="1"/>
  <c r="GQ333" i="1"/>
  <c r="GP333" i="1"/>
  <c r="GO333" i="1"/>
  <c r="GN333" i="1"/>
  <c r="GM333" i="1"/>
  <c r="GL333" i="1"/>
  <c r="GK333" i="1"/>
  <c r="GJ333" i="1"/>
  <c r="GI333" i="1"/>
  <c r="GH333" i="1"/>
  <c r="GG333" i="1"/>
  <c r="GF333" i="1"/>
  <c r="GE333" i="1"/>
  <c r="GD333" i="1"/>
  <c r="GC333" i="1"/>
  <c r="GB333" i="1"/>
  <c r="GA333" i="1"/>
  <c r="FZ333" i="1"/>
  <c r="FY333" i="1"/>
  <c r="FX333" i="1"/>
  <c r="FW333" i="1"/>
  <c r="FV333" i="1"/>
  <c r="FR333" i="1"/>
  <c r="FQ333" i="1"/>
  <c r="FP333" i="1"/>
  <c r="FO333" i="1"/>
  <c r="FN333" i="1"/>
  <c r="FM333" i="1"/>
  <c r="FL333" i="1"/>
  <c r="FK333" i="1"/>
  <c r="FJ333" i="1"/>
  <c r="FI333" i="1"/>
  <c r="FH333" i="1"/>
  <c r="FG333" i="1"/>
  <c r="FF333" i="1"/>
  <c r="FE333" i="1"/>
  <c r="FD333" i="1"/>
  <c r="FC333" i="1"/>
  <c r="FB333" i="1"/>
  <c r="FA333" i="1"/>
  <c r="EZ333" i="1"/>
  <c r="EY333" i="1"/>
  <c r="EX333" i="1"/>
  <c r="EW333" i="1"/>
  <c r="EV333" i="1"/>
  <c r="EU333" i="1"/>
  <c r="ET333" i="1"/>
  <c r="ES333" i="1"/>
  <c r="ER333" i="1"/>
  <c r="EQ333" i="1"/>
  <c r="EP333" i="1"/>
  <c r="EO333" i="1"/>
  <c r="EN333" i="1"/>
  <c r="EM333" i="1"/>
  <c r="EL333" i="1"/>
  <c r="EK333" i="1"/>
  <c r="EJ333" i="1"/>
  <c r="EI333" i="1"/>
  <c r="EH333" i="1"/>
  <c r="EG333" i="1"/>
  <c r="EF333" i="1"/>
  <c r="EE333" i="1"/>
  <c r="ED333" i="1"/>
  <c r="EC333" i="1"/>
  <c r="EB333" i="1"/>
  <c r="EA333" i="1"/>
  <c r="DZ333" i="1"/>
  <c r="DY333" i="1"/>
  <c r="DX333" i="1"/>
  <c r="DW333" i="1"/>
  <c r="DV333" i="1"/>
  <c r="DU333" i="1"/>
  <c r="DT333" i="1"/>
  <c r="DS333" i="1"/>
  <c r="DR333" i="1"/>
  <c r="DQ333" i="1"/>
  <c r="DP333" i="1"/>
  <c r="DO333" i="1"/>
  <c r="DN333" i="1"/>
  <c r="DM333" i="1"/>
  <c r="DL333" i="1"/>
  <c r="DK333" i="1"/>
  <c r="DJ333" i="1"/>
  <c r="DI333" i="1"/>
  <c r="DH333" i="1"/>
  <c r="DG333" i="1"/>
  <c r="DF333" i="1"/>
  <c r="DE333" i="1"/>
  <c r="DD333" i="1"/>
  <c r="DC333" i="1"/>
  <c r="DB333" i="1"/>
  <c r="DA333" i="1"/>
  <c r="CZ333" i="1"/>
  <c r="CY333" i="1"/>
  <c r="CX333" i="1"/>
  <c r="CW333" i="1"/>
  <c r="CV333" i="1"/>
  <c r="CU333" i="1"/>
  <c r="CT333" i="1"/>
  <c r="CS333" i="1"/>
  <c r="CR333" i="1"/>
  <c r="CQ333" i="1"/>
  <c r="CP333" i="1"/>
  <c r="CO333" i="1"/>
  <c r="CN333" i="1"/>
  <c r="CM333" i="1"/>
  <c r="CL333" i="1"/>
  <c r="CK333" i="1"/>
  <c r="CJ333" i="1"/>
  <c r="CI333" i="1"/>
  <c r="CH333" i="1"/>
  <c r="CD333" i="1"/>
  <c r="CC333" i="1"/>
  <c r="CB333" i="1"/>
  <c r="CA333" i="1"/>
  <c r="BZ333" i="1"/>
  <c r="BY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T333" i="1"/>
  <c r="AS333" i="1"/>
  <c r="AR333" i="1"/>
  <c r="AQ333" i="1"/>
  <c r="AP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M333" i="1"/>
  <c r="L333" i="1"/>
  <c r="K333" i="1"/>
  <c r="J333" i="1"/>
  <c r="I333" i="1"/>
  <c r="H333" i="1"/>
  <c r="D333" i="1"/>
  <c r="GT332" i="1"/>
  <c r="GS332" i="1"/>
  <c r="GR332" i="1"/>
  <c r="GQ332" i="1"/>
  <c r="GP332" i="1"/>
  <c r="GO332" i="1"/>
  <c r="GN332" i="1"/>
  <c r="GM332" i="1"/>
  <c r="GL332" i="1"/>
  <c r="GK332" i="1"/>
  <c r="GJ332" i="1"/>
  <c r="GI332" i="1"/>
  <c r="GH332" i="1"/>
  <c r="GG332" i="1"/>
  <c r="GF332" i="1"/>
  <c r="GE332" i="1"/>
  <c r="GD332" i="1"/>
  <c r="GC332" i="1"/>
  <c r="GB332" i="1"/>
  <c r="GA332" i="1"/>
  <c r="FZ332" i="1"/>
  <c r="FY332" i="1"/>
  <c r="FX332" i="1"/>
  <c r="FW332" i="1"/>
  <c r="FV332" i="1"/>
  <c r="FR332" i="1"/>
  <c r="FQ332" i="1"/>
  <c r="FP332" i="1"/>
  <c r="FO332" i="1"/>
  <c r="FN332" i="1"/>
  <c r="FM332" i="1"/>
  <c r="FL332" i="1"/>
  <c r="FK332" i="1"/>
  <c r="FJ332" i="1"/>
  <c r="FI332" i="1"/>
  <c r="FH332" i="1"/>
  <c r="FG332" i="1"/>
  <c r="FF332" i="1"/>
  <c r="FE332" i="1"/>
  <c r="FD332" i="1"/>
  <c r="FC332" i="1"/>
  <c r="FB332" i="1"/>
  <c r="FA332" i="1"/>
  <c r="EZ332" i="1"/>
  <c r="EY332" i="1"/>
  <c r="EX332" i="1"/>
  <c r="EW332" i="1"/>
  <c r="EV332" i="1"/>
  <c r="EU332" i="1"/>
  <c r="ET332" i="1"/>
  <c r="ES332" i="1"/>
  <c r="ER332" i="1"/>
  <c r="EQ332" i="1"/>
  <c r="EP332" i="1"/>
  <c r="EO332" i="1"/>
  <c r="EN332" i="1"/>
  <c r="EM332" i="1"/>
  <c r="EL332" i="1"/>
  <c r="EK332" i="1"/>
  <c r="EJ332" i="1"/>
  <c r="EI332" i="1"/>
  <c r="EH332" i="1"/>
  <c r="EG332" i="1"/>
  <c r="EF332" i="1"/>
  <c r="EE332" i="1"/>
  <c r="ED332" i="1"/>
  <c r="EC332" i="1"/>
  <c r="EB332" i="1"/>
  <c r="EA332" i="1"/>
  <c r="DZ332" i="1"/>
  <c r="DY332" i="1"/>
  <c r="DX332" i="1"/>
  <c r="DW332" i="1"/>
  <c r="DV332" i="1"/>
  <c r="DU332" i="1"/>
  <c r="DT332" i="1"/>
  <c r="DS332" i="1"/>
  <c r="DR332" i="1"/>
  <c r="DQ332" i="1"/>
  <c r="DP332" i="1"/>
  <c r="DO332" i="1"/>
  <c r="DN332" i="1"/>
  <c r="DM332" i="1"/>
  <c r="DL332" i="1"/>
  <c r="DK332" i="1"/>
  <c r="DJ332" i="1"/>
  <c r="DI332" i="1"/>
  <c r="DH332" i="1"/>
  <c r="DG332" i="1"/>
  <c r="DF332" i="1"/>
  <c r="DE332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CR332" i="1"/>
  <c r="CQ332" i="1"/>
  <c r="CP332" i="1"/>
  <c r="CO332" i="1"/>
  <c r="CN332" i="1"/>
  <c r="CM332" i="1"/>
  <c r="CL332" i="1"/>
  <c r="CK332" i="1"/>
  <c r="CJ332" i="1"/>
  <c r="CI332" i="1"/>
  <c r="CH332" i="1"/>
  <c r="CD332" i="1"/>
  <c r="CC332" i="1"/>
  <c r="CB332" i="1"/>
  <c r="CA332" i="1"/>
  <c r="BZ332" i="1"/>
  <c r="BY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T332" i="1"/>
  <c r="AS332" i="1"/>
  <c r="AR332" i="1"/>
  <c r="AQ332" i="1"/>
  <c r="AP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M332" i="1"/>
  <c r="L332" i="1"/>
  <c r="K332" i="1"/>
  <c r="J332" i="1"/>
  <c r="I332" i="1"/>
  <c r="H332" i="1"/>
  <c r="D332" i="1"/>
  <c r="GT331" i="1"/>
  <c r="GS331" i="1"/>
  <c r="GR331" i="1"/>
  <c r="GQ331" i="1"/>
  <c r="GP331" i="1"/>
  <c r="GO331" i="1"/>
  <c r="GN331" i="1"/>
  <c r="GM331" i="1"/>
  <c r="GL331" i="1"/>
  <c r="GK331" i="1"/>
  <c r="GJ331" i="1"/>
  <c r="GI331" i="1"/>
  <c r="GH331" i="1"/>
  <c r="GG331" i="1"/>
  <c r="GF331" i="1"/>
  <c r="GE331" i="1"/>
  <c r="GD331" i="1"/>
  <c r="GC331" i="1"/>
  <c r="GB331" i="1"/>
  <c r="GA331" i="1"/>
  <c r="FZ331" i="1"/>
  <c r="FY331" i="1"/>
  <c r="FX331" i="1"/>
  <c r="FW331" i="1"/>
  <c r="FV331" i="1"/>
  <c r="FR331" i="1"/>
  <c r="FQ331" i="1"/>
  <c r="FP331" i="1"/>
  <c r="FO331" i="1"/>
  <c r="FN331" i="1"/>
  <c r="FM331" i="1"/>
  <c r="FL331" i="1"/>
  <c r="FK331" i="1"/>
  <c r="FJ331" i="1"/>
  <c r="FI331" i="1"/>
  <c r="FH331" i="1"/>
  <c r="FG331" i="1"/>
  <c r="FF331" i="1"/>
  <c r="FE331" i="1"/>
  <c r="FD331" i="1"/>
  <c r="FC331" i="1"/>
  <c r="FB331" i="1"/>
  <c r="FA331" i="1"/>
  <c r="EZ331" i="1"/>
  <c r="EY331" i="1"/>
  <c r="EX331" i="1"/>
  <c r="EW331" i="1"/>
  <c r="EV331" i="1"/>
  <c r="EU331" i="1"/>
  <c r="ET331" i="1"/>
  <c r="ES331" i="1"/>
  <c r="ER331" i="1"/>
  <c r="EQ331" i="1"/>
  <c r="EP331" i="1"/>
  <c r="EO331" i="1"/>
  <c r="EN331" i="1"/>
  <c r="EM331" i="1"/>
  <c r="EL331" i="1"/>
  <c r="EK331" i="1"/>
  <c r="EJ331" i="1"/>
  <c r="EI331" i="1"/>
  <c r="EH331" i="1"/>
  <c r="EG331" i="1"/>
  <c r="EF331" i="1"/>
  <c r="EE331" i="1"/>
  <c r="ED331" i="1"/>
  <c r="EC331" i="1"/>
  <c r="EB331" i="1"/>
  <c r="EA331" i="1"/>
  <c r="DZ331" i="1"/>
  <c r="DY331" i="1"/>
  <c r="DX331" i="1"/>
  <c r="DW331" i="1"/>
  <c r="DV331" i="1"/>
  <c r="DU331" i="1"/>
  <c r="DT331" i="1"/>
  <c r="DS331" i="1"/>
  <c r="DR331" i="1"/>
  <c r="DQ331" i="1"/>
  <c r="DP331" i="1"/>
  <c r="DO331" i="1"/>
  <c r="DN331" i="1"/>
  <c r="DM331" i="1"/>
  <c r="DL331" i="1"/>
  <c r="DK331" i="1"/>
  <c r="DJ331" i="1"/>
  <c r="DI331" i="1"/>
  <c r="DH331" i="1"/>
  <c r="DG331" i="1"/>
  <c r="DF331" i="1"/>
  <c r="DE331" i="1"/>
  <c r="DD331" i="1"/>
  <c r="DC331" i="1"/>
  <c r="DB331" i="1"/>
  <c r="DA331" i="1"/>
  <c r="CZ331" i="1"/>
  <c r="CY331" i="1"/>
  <c r="CX331" i="1"/>
  <c r="CW331" i="1"/>
  <c r="CV331" i="1"/>
  <c r="CU331" i="1"/>
  <c r="CT331" i="1"/>
  <c r="CS331" i="1"/>
  <c r="CR331" i="1"/>
  <c r="CQ331" i="1"/>
  <c r="CP331" i="1"/>
  <c r="CO331" i="1"/>
  <c r="CN331" i="1"/>
  <c r="CM331" i="1"/>
  <c r="CL331" i="1"/>
  <c r="CK331" i="1"/>
  <c r="CJ331" i="1"/>
  <c r="CI331" i="1"/>
  <c r="CH331" i="1"/>
  <c r="CD331" i="1"/>
  <c r="CC331" i="1"/>
  <c r="CB331" i="1"/>
  <c r="CA331" i="1"/>
  <c r="BZ331" i="1"/>
  <c r="BY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BC331" i="1"/>
  <c r="BB331" i="1"/>
  <c r="BA331" i="1"/>
  <c r="AZ331" i="1"/>
  <c r="AY331" i="1"/>
  <c r="AX331" i="1"/>
  <c r="AT331" i="1"/>
  <c r="AS331" i="1"/>
  <c r="AR331" i="1"/>
  <c r="AQ331" i="1"/>
  <c r="AP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M331" i="1"/>
  <c r="L331" i="1"/>
  <c r="K331" i="1"/>
  <c r="J331" i="1"/>
  <c r="I331" i="1"/>
  <c r="H331" i="1"/>
  <c r="D331" i="1"/>
  <c r="GT330" i="1"/>
  <c r="GS330" i="1"/>
  <c r="GR330" i="1"/>
  <c r="GQ330" i="1"/>
  <c r="GP330" i="1"/>
  <c r="GO330" i="1"/>
  <c r="GN330" i="1"/>
  <c r="GM330" i="1"/>
  <c r="GL330" i="1"/>
  <c r="GK330" i="1"/>
  <c r="GJ330" i="1"/>
  <c r="GI330" i="1"/>
  <c r="GH330" i="1"/>
  <c r="GG330" i="1"/>
  <c r="GF330" i="1"/>
  <c r="GE330" i="1"/>
  <c r="GD330" i="1"/>
  <c r="GC330" i="1"/>
  <c r="GB330" i="1"/>
  <c r="GA330" i="1"/>
  <c r="FZ330" i="1"/>
  <c r="FY330" i="1"/>
  <c r="FX330" i="1"/>
  <c r="FW330" i="1"/>
  <c r="FV330" i="1"/>
  <c r="FR330" i="1"/>
  <c r="FQ330" i="1"/>
  <c r="FP330" i="1"/>
  <c r="FO330" i="1"/>
  <c r="FN330" i="1"/>
  <c r="FM330" i="1"/>
  <c r="FL330" i="1"/>
  <c r="FK330" i="1"/>
  <c r="FJ330" i="1"/>
  <c r="FI330" i="1"/>
  <c r="FH330" i="1"/>
  <c r="FG330" i="1"/>
  <c r="FF330" i="1"/>
  <c r="FE330" i="1"/>
  <c r="FD330" i="1"/>
  <c r="FC330" i="1"/>
  <c r="FB330" i="1"/>
  <c r="FA330" i="1"/>
  <c r="EZ330" i="1"/>
  <c r="EY330" i="1"/>
  <c r="EX330" i="1"/>
  <c r="EW330" i="1"/>
  <c r="EV330" i="1"/>
  <c r="EU330" i="1"/>
  <c r="ET330" i="1"/>
  <c r="ES330" i="1"/>
  <c r="ER330" i="1"/>
  <c r="EQ330" i="1"/>
  <c r="EP330" i="1"/>
  <c r="EO330" i="1"/>
  <c r="EN330" i="1"/>
  <c r="EM330" i="1"/>
  <c r="EL330" i="1"/>
  <c r="EK330" i="1"/>
  <c r="EJ330" i="1"/>
  <c r="EI330" i="1"/>
  <c r="EH330" i="1"/>
  <c r="EG330" i="1"/>
  <c r="EF330" i="1"/>
  <c r="EE330" i="1"/>
  <c r="ED330" i="1"/>
  <c r="EC330" i="1"/>
  <c r="EB330" i="1"/>
  <c r="EA330" i="1"/>
  <c r="DZ330" i="1"/>
  <c r="DY330" i="1"/>
  <c r="DX330" i="1"/>
  <c r="DW330" i="1"/>
  <c r="DV330" i="1"/>
  <c r="DU330" i="1"/>
  <c r="DT330" i="1"/>
  <c r="DS330" i="1"/>
  <c r="DR330" i="1"/>
  <c r="DQ330" i="1"/>
  <c r="DP330" i="1"/>
  <c r="DO330" i="1"/>
  <c r="DN330" i="1"/>
  <c r="DM330" i="1"/>
  <c r="DL330" i="1"/>
  <c r="DK330" i="1"/>
  <c r="DJ330" i="1"/>
  <c r="DI330" i="1"/>
  <c r="DH330" i="1"/>
  <c r="DG330" i="1"/>
  <c r="DF330" i="1"/>
  <c r="DE330" i="1"/>
  <c r="DD330" i="1"/>
  <c r="DC330" i="1"/>
  <c r="DB330" i="1"/>
  <c r="DA330" i="1"/>
  <c r="CZ330" i="1"/>
  <c r="CY330" i="1"/>
  <c r="CX330" i="1"/>
  <c r="CW330" i="1"/>
  <c r="CV330" i="1"/>
  <c r="CU330" i="1"/>
  <c r="CT330" i="1"/>
  <c r="CS330" i="1"/>
  <c r="CR330" i="1"/>
  <c r="CQ330" i="1"/>
  <c r="CP330" i="1"/>
  <c r="CO330" i="1"/>
  <c r="CN330" i="1"/>
  <c r="CM330" i="1"/>
  <c r="CL330" i="1"/>
  <c r="CK330" i="1"/>
  <c r="CJ330" i="1"/>
  <c r="CI330" i="1"/>
  <c r="CH330" i="1"/>
  <c r="CD330" i="1"/>
  <c r="CC330" i="1"/>
  <c r="CB330" i="1"/>
  <c r="CA330" i="1"/>
  <c r="BZ330" i="1"/>
  <c r="BY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BC330" i="1"/>
  <c r="BB330" i="1"/>
  <c r="BA330" i="1"/>
  <c r="AZ330" i="1"/>
  <c r="AY330" i="1"/>
  <c r="AX330" i="1"/>
  <c r="AT330" i="1"/>
  <c r="AS330" i="1"/>
  <c r="AR330" i="1"/>
  <c r="AQ330" i="1"/>
  <c r="AP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M330" i="1"/>
  <c r="L330" i="1"/>
  <c r="K330" i="1"/>
  <c r="J330" i="1"/>
  <c r="I330" i="1"/>
  <c r="H330" i="1"/>
  <c r="D330" i="1"/>
  <c r="GT329" i="1"/>
  <c r="GS329" i="1"/>
  <c r="GR329" i="1"/>
  <c r="GQ329" i="1"/>
  <c r="GP329" i="1"/>
  <c r="GO329" i="1"/>
  <c r="GN329" i="1"/>
  <c r="GM329" i="1"/>
  <c r="GL329" i="1"/>
  <c r="GK329" i="1"/>
  <c r="GJ329" i="1"/>
  <c r="GI329" i="1"/>
  <c r="GH329" i="1"/>
  <c r="GG329" i="1"/>
  <c r="GF329" i="1"/>
  <c r="GE329" i="1"/>
  <c r="GD329" i="1"/>
  <c r="GC329" i="1"/>
  <c r="GB329" i="1"/>
  <c r="GA329" i="1"/>
  <c r="FZ329" i="1"/>
  <c r="FY329" i="1"/>
  <c r="FX329" i="1"/>
  <c r="FW329" i="1"/>
  <c r="FV329" i="1"/>
  <c r="FR329" i="1"/>
  <c r="FQ329" i="1"/>
  <c r="FP329" i="1"/>
  <c r="FO329" i="1"/>
  <c r="FN329" i="1"/>
  <c r="FM329" i="1"/>
  <c r="FL329" i="1"/>
  <c r="FK329" i="1"/>
  <c r="FJ329" i="1"/>
  <c r="FI329" i="1"/>
  <c r="FH329" i="1"/>
  <c r="FG329" i="1"/>
  <c r="FF329" i="1"/>
  <c r="FE329" i="1"/>
  <c r="FD329" i="1"/>
  <c r="FC329" i="1"/>
  <c r="FB329" i="1"/>
  <c r="FA329" i="1"/>
  <c r="EZ329" i="1"/>
  <c r="EY329" i="1"/>
  <c r="EX329" i="1"/>
  <c r="EW329" i="1"/>
  <c r="EV329" i="1"/>
  <c r="EU329" i="1"/>
  <c r="ET329" i="1"/>
  <c r="ES329" i="1"/>
  <c r="ER329" i="1"/>
  <c r="EQ329" i="1"/>
  <c r="EP329" i="1"/>
  <c r="EO329" i="1"/>
  <c r="EN329" i="1"/>
  <c r="EM329" i="1"/>
  <c r="EL329" i="1"/>
  <c r="EK329" i="1"/>
  <c r="EJ329" i="1"/>
  <c r="EI329" i="1"/>
  <c r="EH329" i="1"/>
  <c r="EG329" i="1"/>
  <c r="EF329" i="1"/>
  <c r="EE329" i="1"/>
  <c r="ED329" i="1"/>
  <c r="EC329" i="1"/>
  <c r="EB329" i="1"/>
  <c r="EA329" i="1"/>
  <c r="DZ329" i="1"/>
  <c r="DY329" i="1"/>
  <c r="DX329" i="1"/>
  <c r="DW329" i="1"/>
  <c r="DV329" i="1"/>
  <c r="DU329" i="1"/>
  <c r="DT329" i="1"/>
  <c r="DS329" i="1"/>
  <c r="DR329" i="1"/>
  <c r="DQ329" i="1"/>
  <c r="DP329" i="1"/>
  <c r="DO329" i="1"/>
  <c r="DN329" i="1"/>
  <c r="DM329" i="1"/>
  <c r="DL329" i="1"/>
  <c r="DK329" i="1"/>
  <c r="DJ329" i="1"/>
  <c r="DI329" i="1"/>
  <c r="DH329" i="1"/>
  <c r="DG329" i="1"/>
  <c r="DF329" i="1"/>
  <c r="DE329" i="1"/>
  <c r="DD329" i="1"/>
  <c r="DC329" i="1"/>
  <c r="DB329" i="1"/>
  <c r="DA329" i="1"/>
  <c r="CZ329" i="1"/>
  <c r="CY329" i="1"/>
  <c r="CX329" i="1"/>
  <c r="CW329" i="1"/>
  <c r="CV329" i="1"/>
  <c r="CU329" i="1"/>
  <c r="CT329" i="1"/>
  <c r="CS329" i="1"/>
  <c r="CR329" i="1"/>
  <c r="CQ329" i="1"/>
  <c r="CP329" i="1"/>
  <c r="CO329" i="1"/>
  <c r="CN329" i="1"/>
  <c r="CM329" i="1"/>
  <c r="CL329" i="1"/>
  <c r="CK329" i="1"/>
  <c r="CJ329" i="1"/>
  <c r="CI329" i="1"/>
  <c r="CH329" i="1"/>
  <c r="CD329" i="1"/>
  <c r="CC329" i="1"/>
  <c r="CB329" i="1"/>
  <c r="CA329" i="1"/>
  <c r="BZ329" i="1"/>
  <c r="BY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BC329" i="1"/>
  <c r="BB329" i="1"/>
  <c r="BA329" i="1"/>
  <c r="AZ329" i="1"/>
  <c r="AY329" i="1"/>
  <c r="AX329" i="1"/>
  <c r="AT329" i="1"/>
  <c r="AS329" i="1"/>
  <c r="AR329" i="1"/>
  <c r="AQ329" i="1"/>
  <c r="AP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M329" i="1"/>
  <c r="L329" i="1"/>
  <c r="K329" i="1"/>
  <c r="J329" i="1"/>
  <c r="I329" i="1"/>
  <c r="H329" i="1"/>
  <c r="D329" i="1"/>
  <c r="GT328" i="1"/>
  <c r="GS328" i="1"/>
  <c r="GR328" i="1"/>
  <c r="GQ328" i="1"/>
  <c r="GP328" i="1"/>
  <c r="GO328" i="1"/>
  <c r="GN328" i="1"/>
  <c r="GM328" i="1"/>
  <c r="GL328" i="1"/>
  <c r="GK328" i="1"/>
  <c r="GJ328" i="1"/>
  <c r="GI328" i="1"/>
  <c r="GH328" i="1"/>
  <c r="GG328" i="1"/>
  <c r="GF328" i="1"/>
  <c r="GE328" i="1"/>
  <c r="GD328" i="1"/>
  <c r="GC328" i="1"/>
  <c r="GB328" i="1"/>
  <c r="GA328" i="1"/>
  <c r="FZ328" i="1"/>
  <c r="FY328" i="1"/>
  <c r="FX328" i="1"/>
  <c r="FW328" i="1"/>
  <c r="FV328" i="1"/>
  <c r="FR328" i="1"/>
  <c r="FQ328" i="1"/>
  <c r="FP328" i="1"/>
  <c r="FO328" i="1"/>
  <c r="FN328" i="1"/>
  <c r="FM328" i="1"/>
  <c r="FL328" i="1"/>
  <c r="FK328" i="1"/>
  <c r="FJ328" i="1"/>
  <c r="FI328" i="1"/>
  <c r="FH328" i="1"/>
  <c r="FG328" i="1"/>
  <c r="FF328" i="1"/>
  <c r="FE328" i="1"/>
  <c r="FD328" i="1"/>
  <c r="FC328" i="1"/>
  <c r="FB328" i="1"/>
  <c r="FA328" i="1"/>
  <c r="EZ328" i="1"/>
  <c r="EY328" i="1"/>
  <c r="EX328" i="1"/>
  <c r="EW328" i="1"/>
  <c r="EV328" i="1"/>
  <c r="EU328" i="1"/>
  <c r="ET328" i="1"/>
  <c r="ES328" i="1"/>
  <c r="ER328" i="1"/>
  <c r="EQ328" i="1"/>
  <c r="EP328" i="1"/>
  <c r="EO328" i="1"/>
  <c r="EN328" i="1"/>
  <c r="EM328" i="1"/>
  <c r="EL328" i="1"/>
  <c r="EK328" i="1"/>
  <c r="EJ328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DW328" i="1"/>
  <c r="DV328" i="1"/>
  <c r="DU328" i="1"/>
  <c r="DT328" i="1"/>
  <c r="DS328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D328" i="1"/>
  <c r="CC328" i="1"/>
  <c r="CB328" i="1"/>
  <c r="CA328" i="1"/>
  <c r="BZ328" i="1"/>
  <c r="BY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T328" i="1"/>
  <c r="AS328" i="1"/>
  <c r="AR328" i="1"/>
  <c r="AQ328" i="1"/>
  <c r="AP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M328" i="1"/>
  <c r="L328" i="1"/>
  <c r="K328" i="1"/>
  <c r="J328" i="1"/>
  <c r="I328" i="1"/>
  <c r="H328" i="1"/>
  <c r="D328" i="1"/>
  <c r="GT327" i="1"/>
  <c r="GS327" i="1"/>
  <c r="GR327" i="1"/>
  <c r="GQ327" i="1"/>
  <c r="GP327" i="1"/>
  <c r="GO327" i="1"/>
  <c r="GN327" i="1"/>
  <c r="GM327" i="1"/>
  <c r="GL327" i="1"/>
  <c r="GK327" i="1"/>
  <c r="GJ327" i="1"/>
  <c r="GI327" i="1"/>
  <c r="GH327" i="1"/>
  <c r="GG327" i="1"/>
  <c r="GF327" i="1"/>
  <c r="GE327" i="1"/>
  <c r="GD327" i="1"/>
  <c r="GC327" i="1"/>
  <c r="GB327" i="1"/>
  <c r="GA327" i="1"/>
  <c r="FZ327" i="1"/>
  <c r="FY327" i="1"/>
  <c r="FX327" i="1"/>
  <c r="FW327" i="1"/>
  <c r="FV327" i="1"/>
  <c r="FR327" i="1"/>
  <c r="FQ327" i="1"/>
  <c r="FP327" i="1"/>
  <c r="FO327" i="1"/>
  <c r="FN327" i="1"/>
  <c r="FM327" i="1"/>
  <c r="FL327" i="1"/>
  <c r="FK327" i="1"/>
  <c r="FJ327" i="1"/>
  <c r="FI327" i="1"/>
  <c r="FH327" i="1"/>
  <c r="FG327" i="1"/>
  <c r="FF327" i="1"/>
  <c r="FE327" i="1"/>
  <c r="FD327" i="1"/>
  <c r="FC327" i="1"/>
  <c r="FB327" i="1"/>
  <c r="FA327" i="1"/>
  <c r="EZ327" i="1"/>
  <c r="EY327" i="1"/>
  <c r="EX327" i="1"/>
  <c r="EW327" i="1"/>
  <c r="EV327" i="1"/>
  <c r="EU327" i="1"/>
  <c r="ET327" i="1"/>
  <c r="ES327" i="1"/>
  <c r="ER327" i="1"/>
  <c r="EQ327" i="1"/>
  <c r="EP327" i="1"/>
  <c r="EO327" i="1"/>
  <c r="EN327" i="1"/>
  <c r="EM327" i="1"/>
  <c r="EL327" i="1"/>
  <c r="EK327" i="1"/>
  <c r="EJ327" i="1"/>
  <c r="EI327" i="1"/>
  <c r="EH327" i="1"/>
  <c r="EG327" i="1"/>
  <c r="EF327" i="1"/>
  <c r="EE327" i="1"/>
  <c r="ED327" i="1"/>
  <c r="EC327" i="1"/>
  <c r="EB327" i="1"/>
  <c r="EA327" i="1"/>
  <c r="DZ327" i="1"/>
  <c r="DY327" i="1"/>
  <c r="DX327" i="1"/>
  <c r="DW327" i="1"/>
  <c r="DV327" i="1"/>
  <c r="DU327" i="1"/>
  <c r="DT327" i="1"/>
  <c r="DS327" i="1"/>
  <c r="DR327" i="1"/>
  <c r="DQ327" i="1"/>
  <c r="DP327" i="1"/>
  <c r="DO327" i="1"/>
  <c r="DN327" i="1"/>
  <c r="DM327" i="1"/>
  <c r="DL327" i="1"/>
  <c r="DK327" i="1"/>
  <c r="DJ327" i="1"/>
  <c r="DI327" i="1"/>
  <c r="DH327" i="1"/>
  <c r="DG327" i="1"/>
  <c r="DF327" i="1"/>
  <c r="DE327" i="1"/>
  <c r="DD327" i="1"/>
  <c r="DC327" i="1"/>
  <c r="DB327" i="1"/>
  <c r="DA327" i="1"/>
  <c r="CZ327" i="1"/>
  <c r="CY327" i="1"/>
  <c r="CX327" i="1"/>
  <c r="CW327" i="1"/>
  <c r="CV327" i="1"/>
  <c r="CU327" i="1"/>
  <c r="CT327" i="1"/>
  <c r="CS327" i="1"/>
  <c r="CR327" i="1"/>
  <c r="CQ327" i="1"/>
  <c r="CP327" i="1"/>
  <c r="CO327" i="1"/>
  <c r="CN327" i="1"/>
  <c r="CM327" i="1"/>
  <c r="CL327" i="1"/>
  <c r="CK327" i="1"/>
  <c r="CJ327" i="1"/>
  <c r="CI327" i="1"/>
  <c r="CH327" i="1"/>
  <c r="CD327" i="1"/>
  <c r="CC327" i="1"/>
  <c r="CB327" i="1"/>
  <c r="CA327" i="1"/>
  <c r="BZ327" i="1"/>
  <c r="BY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T327" i="1"/>
  <c r="AS327" i="1"/>
  <c r="AR327" i="1"/>
  <c r="AQ327" i="1"/>
  <c r="AP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M327" i="1"/>
  <c r="L327" i="1"/>
  <c r="K327" i="1"/>
  <c r="J327" i="1"/>
  <c r="I327" i="1"/>
  <c r="H327" i="1"/>
  <c r="D327" i="1"/>
  <c r="GT326" i="1"/>
  <c r="GS326" i="1"/>
  <c r="GR326" i="1"/>
  <c r="GQ326" i="1"/>
  <c r="GP326" i="1"/>
  <c r="GO326" i="1"/>
  <c r="GN326" i="1"/>
  <c r="GM326" i="1"/>
  <c r="GL326" i="1"/>
  <c r="GK326" i="1"/>
  <c r="GJ326" i="1"/>
  <c r="GI326" i="1"/>
  <c r="GH326" i="1"/>
  <c r="GG326" i="1"/>
  <c r="GF326" i="1"/>
  <c r="GE326" i="1"/>
  <c r="GD326" i="1"/>
  <c r="GC326" i="1"/>
  <c r="GB326" i="1"/>
  <c r="GA326" i="1"/>
  <c r="FZ326" i="1"/>
  <c r="FY326" i="1"/>
  <c r="FX326" i="1"/>
  <c r="FW326" i="1"/>
  <c r="FV326" i="1"/>
  <c r="FR326" i="1"/>
  <c r="FQ326" i="1"/>
  <c r="FP326" i="1"/>
  <c r="FO326" i="1"/>
  <c r="FN326" i="1"/>
  <c r="FM326" i="1"/>
  <c r="FL326" i="1"/>
  <c r="FK326" i="1"/>
  <c r="FJ326" i="1"/>
  <c r="FI326" i="1"/>
  <c r="FH326" i="1"/>
  <c r="FG326" i="1"/>
  <c r="FF326" i="1"/>
  <c r="FE326" i="1"/>
  <c r="FD326" i="1"/>
  <c r="FC326" i="1"/>
  <c r="FB326" i="1"/>
  <c r="FA326" i="1"/>
  <c r="EZ326" i="1"/>
  <c r="EY326" i="1"/>
  <c r="EX326" i="1"/>
  <c r="EW326" i="1"/>
  <c r="EV326" i="1"/>
  <c r="EU326" i="1"/>
  <c r="ET326" i="1"/>
  <c r="ES326" i="1"/>
  <c r="ER326" i="1"/>
  <c r="EQ326" i="1"/>
  <c r="EP326" i="1"/>
  <c r="EO326" i="1"/>
  <c r="EN326" i="1"/>
  <c r="EM326" i="1"/>
  <c r="EL326" i="1"/>
  <c r="EK326" i="1"/>
  <c r="EJ326" i="1"/>
  <c r="EI326" i="1"/>
  <c r="EH326" i="1"/>
  <c r="EG326" i="1"/>
  <c r="EF326" i="1"/>
  <c r="EE326" i="1"/>
  <c r="ED326" i="1"/>
  <c r="EC326" i="1"/>
  <c r="EB326" i="1"/>
  <c r="EA326" i="1"/>
  <c r="DZ326" i="1"/>
  <c r="DY326" i="1"/>
  <c r="DX326" i="1"/>
  <c r="DW326" i="1"/>
  <c r="DV326" i="1"/>
  <c r="DU326" i="1"/>
  <c r="DT326" i="1"/>
  <c r="DS326" i="1"/>
  <c r="DR326" i="1"/>
  <c r="DQ326" i="1"/>
  <c r="DP326" i="1"/>
  <c r="DO326" i="1"/>
  <c r="DN326" i="1"/>
  <c r="DM326" i="1"/>
  <c r="DL326" i="1"/>
  <c r="DK326" i="1"/>
  <c r="DJ326" i="1"/>
  <c r="DI326" i="1"/>
  <c r="DH326" i="1"/>
  <c r="DG326" i="1"/>
  <c r="DF326" i="1"/>
  <c r="DE326" i="1"/>
  <c r="DD326" i="1"/>
  <c r="DC326" i="1"/>
  <c r="DB326" i="1"/>
  <c r="DA326" i="1"/>
  <c r="CZ326" i="1"/>
  <c r="CY326" i="1"/>
  <c r="CX326" i="1"/>
  <c r="CW326" i="1"/>
  <c r="CV326" i="1"/>
  <c r="CU326" i="1"/>
  <c r="CT326" i="1"/>
  <c r="CS326" i="1"/>
  <c r="CR326" i="1"/>
  <c r="CQ326" i="1"/>
  <c r="CP326" i="1"/>
  <c r="CO326" i="1"/>
  <c r="CN326" i="1"/>
  <c r="CM326" i="1"/>
  <c r="CL326" i="1"/>
  <c r="CK326" i="1"/>
  <c r="CJ326" i="1"/>
  <c r="CI326" i="1"/>
  <c r="CH326" i="1"/>
  <c r="CD326" i="1"/>
  <c r="CC326" i="1"/>
  <c r="CB326" i="1"/>
  <c r="CA326" i="1"/>
  <c r="BZ326" i="1"/>
  <c r="BY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T326" i="1"/>
  <c r="AS326" i="1"/>
  <c r="AR326" i="1"/>
  <c r="AQ326" i="1"/>
  <c r="AP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M326" i="1"/>
  <c r="L326" i="1"/>
  <c r="K326" i="1"/>
  <c r="J326" i="1"/>
  <c r="I326" i="1"/>
  <c r="H326" i="1"/>
  <c r="D326" i="1"/>
  <c r="GT325" i="1"/>
  <c r="GS325" i="1"/>
  <c r="GR325" i="1"/>
  <c r="GQ325" i="1"/>
  <c r="GP325" i="1"/>
  <c r="GO325" i="1"/>
  <c r="GN325" i="1"/>
  <c r="GM325" i="1"/>
  <c r="GL325" i="1"/>
  <c r="GK325" i="1"/>
  <c r="GJ325" i="1"/>
  <c r="GI325" i="1"/>
  <c r="GH325" i="1"/>
  <c r="GG325" i="1"/>
  <c r="GF325" i="1"/>
  <c r="GE325" i="1"/>
  <c r="GD325" i="1"/>
  <c r="GC325" i="1"/>
  <c r="GB325" i="1"/>
  <c r="GA325" i="1"/>
  <c r="FZ325" i="1"/>
  <c r="FY325" i="1"/>
  <c r="FX325" i="1"/>
  <c r="FW325" i="1"/>
  <c r="FV325" i="1"/>
  <c r="FR325" i="1"/>
  <c r="FQ325" i="1"/>
  <c r="FP325" i="1"/>
  <c r="FO325" i="1"/>
  <c r="FN325" i="1"/>
  <c r="FM325" i="1"/>
  <c r="FL325" i="1"/>
  <c r="FK325" i="1"/>
  <c r="FJ325" i="1"/>
  <c r="FI325" i="1"/>
  <c r="FH325" i="1"/>
  <c r="FG325" i="1"/>
  <c r="FF325" i="1"/>
  <c r="FE325" i="1"/>
  <c r="FD325" i="1"/>
  <c r="FC325" i="1"/>
  <c r="FB325" i="1"/>
  <c r="FA325" i="1"/>
  <c r="EZ325" i="1"/>
  <c r="EY325" i="1"/>
  <c r="EX325" i="1"/>
  <c r="EW325" i="1"/>
  <c r="EV325" i="1"/>
  <c r="EU325" i="1"/>
  <c r="ET325" i="1"/>
  <c r="ES325" i="1"/>
  <c r="ER325" i="1"/>
  <c r="EQ325" i="1"/>
  <c r="EP325" i="1"/>
  <c r="EO325" i="1"/>
  <c r="EN325" i="1"/>
  <c r="EM325" i="1"/>
  <c r="EL325" i="1"/>
  <c r="EK325" i="1"/>
  <c r="EJ325" i="1"/>
  <c r="EI325" i="1"/>
  <c r="EH325" i="1"/>
  <c r="EG325" i="1"/>
  <c r="EF325" i="1"/>
  <c r="EE325" i="1"/>
  <c r="ED325" i="1"/>
  <c r="EC325" i="1"/>
  <c r="EB325" i="1"/>
  <c r="EA325" i="1"/>
  <c r="DZ325" i="1"/>
  <c r="DY325" i="1"/>
  <c r="DX325" i="1"/>
  <c r="DW325" i="1"/>
  <c r="DV325" i="1"/>
  <c r="DU325" i="1"/>
  <c r="DT325" i="1"/>
  <c r="DS325" i="1"/>
  <c r="DR325" i="1"/>
  <c r="DQ325" i="1"/>
  <c r="DP325" i="1"/>
  <c r="DO325" i="1"/>
  <c r="DN325" i="1"/>
  <c r="DM325" i="1"/>
  <c r="DL325" i="1"/>
  <c r="DK325" i="1"/>
  <c r="DJ325" i="1"/>
  <c r="DI325" i="1"/>
  <c r="DH325" i="1"/>
  <c r="DG325" i="1"/>
  <c r="DF325" i="1"/>
  <c r="DE325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CR325" i="1"/>
  <c r="CQ325" i="1"/>
  <c r="CP325" i="1"/>
  <c r="CO325" i="1"/>
  <c r="CN325" i="1"/>
  <c r="CM325" i="1"/>
  <c r="CL325" i="1"/>
  <c r="CK325" i="1"/>
  <c r="CJ325" i="1"/>
  <c r="CI325" i="1"/>
  <c r="CH325" i="1"/>
  <c r="CD325" i="1"/>
  <c r="CC325" i="1"/>
  <c r="CB325" i="1"/>
  <c r="CA325" i="1"/>
  <c r="BZ325" i="1"/>
  <c r="BY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T325" i="1"/>
  <c r="AS325" i="1"/>
  <c r="AR325" i="1"/>
  <c r="AQ325" i="1"/>
  <c r="AP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M325" i="1"/>
  <c r="L325" i="1"/>
  <c r="K325" i="1"/>
  <c r="J325" i="1"/>
  <c r="I325" i="1"/>
  <c r="H325" i="1"/>
  <c r="D325" i="1"/>
  <c r="GT324" i="1"/>
  <c r="GS324" i="1"/>
  <c r="GR324" i="1"/>
  <c r="GQ324" i="1"/>
  <c r="GP324" i="1"/>
  <c r="GO324" i="1"/>
  <c r="GN324" i="1"/>
  <c r="GM324" i="1"/>
  <c r="GL324" i="1"/>
  <c r="GK324" i="1"/>
  <c r="GJ324" i="1"/>
  <c r="GI324" i="1"/>
  <c r="GH324" i="1"/>
  <c r="GG324" i="1"/>
  <c r="GF324" i="1"/>
  <c r="GE324" i="1"/>
  <c r="GD324" i="1"/>
  <c r="GC324" i="1"/>
  <c r="GB324" i="1"/>
  <c r="GA324" i="1"/>
  <c r="FZ324" i="1"/>
  <c r="FY324" i="1"/>
  <c r="FX324" i="1"/>
  <c r="FW324" i="1"/>
  <c r="FV324" i="1"/>
  <c r="FR324" i="1"/>
  <c r="FQ324" i="1"/>
  <c r="FP324" i="1"/>
  <c r="FO324" i="1"/>
  <c r="FN324" i="1"/>
  <c r="FM324" i="1"/>
  <c r="FL324" i="1"/>
  <c r="FK324" i="1"/>
  <c r="FJ324" i="1"/>
  <c r="FI324" i="1"/>
  <c r="FH324" i="1"/>
  <c r="FG324" i="1"/>
  <c r="FF324" i="1"/>
  <c r="FE324" i="1"/>
  <c r="FD324" i="1"/>
  <c r="FC324" i="1"/>
  <c r="FB324" i="1"/>
  <c r="FA324" i="1"/>
  <c r="EZ324" i="1"/>
  <c r="EY324" i="1"/>
  <c r="EX324" i="1"/>
  <c r="EW324" i="1"/>
  <c r="EV324" i="1"/>
  <c r="EU324" i="1"/>
  <c r="ET324" i="1"/>
  <c r="ES324" i="1"/>
  <c r="ER324" i="1"/>
  <c r="EQ324" i="1"/>
  <c r="EP324" i="1"/>
  <c r="EO324" i="1"/>
  <c r="EN324" i="1"/>
  <c r="EM324" i="1"/>
  <c r="EL324" i="1"/>
  <c r="EK324" i="1"/>
  <c r="EJ324" i="1"/>
  <c r="EI324" i="1"/>
  <c r="EH324" i="1"/>
  <c r="EG324" i="1"/>
  <c r="EF324" i="1"/>
  <c r="EE324" i="1"/>
  <c r="ED324" i="1"/>
  <c r="EC324" i="1"/>
  <c r="EB324" i="1"/>
  <c r="EA324" i="1"/>
  <c r="DZ324" i="1"/>
  <c r="DY324" i="1"/>
  <c r="DX324" i="1"/>
  <c r="DW324" i="1"/>
  <c r="DV324" i="1"/>
  <c r="DU324" i="1"/>
  <c r="DT324" i="1"/>
  <c r="DS324" i="1"/>
  <c r="DR324" i="1"/>
  <c r="DQ324" i="1"/>
  <c r="DP324" i="1"/>
  <c r="DO324" i="1"/>
  <c r="DN324" i="1"/>
  <c r="DM324" i="1"/>
  <c r="DL324" i="1"/>
  <c r="DK324" i="1"/>
  <c r="DJ324" i="1"/>
  <c r="DI324" i="1"/>
  <c r="DH324" i="1"/>
  <c r="DG324" i="1"/>
  <c r="DF324" i="1"/>
  <c r="DE324" i="1"/>
  <c r="DD324" i="1"/>
  <c r="DC324" i="1"/>
  <c r="DB324" i="1"/>
  <c r="DA324" i="1"/>
  <c r="CZ324" i="1"/>
  <c r="CY324" i="1"/>
  <c r="CX324" i="1"/>
  <c r="CW324" i="1"/>
  <c r="CV324" i="1"/>
  <c r="CU324" i="1"/>
  <c r="CT324" i="1"/>
  <c r="CS324" i="1"/>
  <c r="CR324" i="1"/>
  <c r="CQ324" i="1"/>
  <c r="CP324" i="1"/>
  <c r="CO324" i="1"/>
  <c r="CN324" i="1"/>
  <c r="CM324" i="1"/>
  <c r="CL324" i="1"/>
  <c r="CK324" i="1"/>
  <c r="CJ324" i="1"/>
  <c r="CI324" i="1"/>
  <c r="CH324" i="1"/>
  <c r="CD324" i="1"/>
  <c r="CC324" i="1"/>
  <c r="CB324" i="1"/>
  <c r="CA324" i="1"/>
  <c r="BZ324" i="1"/>
  <c r="BY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AT324" i="1"/>
  <c r="AS324" i="1"/>
  <c r="AR324" i="1"/>
  <c r="AQ324" i="1"/>
  <c r="AP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M324" i="1"/>
  <c r="L324" i="1"/>
  <c r="K324" i="1"/>
  <c r="J324" i="1"/>
  <c r="I324" i="1"/>
  <c r="H324" i="1"/>
  <c r="D324" i="1"/>
  <c r="GT323" i="1"/>
  <c r="GS323" i="1"/>
  <c r="GR323" i="1"/>
  <c r="GQ323" i="1"/>
  <c r="GP323" i="1"/>
  <c r="GO323" i="1"/>
  <c r="GN323" i="1"/>
  <c r="GM323" i="1"/>
  <c r="GL323" i="1"/>
  <c r="GK323" i="1"/>
  <c r="GJ323" i="1"/>
  <c r="GI323" i="1"/>
  <c r="GH323" i="1"/>
  <c r="GG323" i="1"/>
  <c r="GF323" i="1"/>
  <c r="GE323" i="1"/>
  <c r="GD323" i="1"/>
  <c r="GC323" i="1"/>
  <c r="GB323" i="1"/>
  <c r="GA323" i="1"/>
  <c r="FZ323" i="1"/>
  <c r="FY323" i="1"/>
  <c r="FX323" i="1"/>
  <c r="FW323" i="1"/>
  <c r="FV323" i="1"/>
  <c r="FR323" i="1"/>
  <c r="FQ323" i="1"/>
  <c r="FP323" i="1"/>
  <c r="FO323" i="1"/>
  <c r="FN323" i="1"/>
  <c r="FM323" i="1"/>
  <c r="FL323" i="1"/>
  <c r="FK323" i="1"/>
  <c r="FJ323" i="1"/>
  <c r="FI323" i="1"/>
  <c r="FH323" i="1"/>
  <c r="FG323" i="1"/>
  <c r="FF323" i="1"/>
  <c r="FE323" i="1"/>
  <c r="FD323" i="1"/>
  <c r="FC323" i="1"/>
  <c r="FB323" i="1"/>
  <c r="FA323" i="1"/>
  <c r="EZ323" i="1"/>
  <c r="EY323" i="1"/>
  <c r="EX323" i="1"/>
  <c r="EW323" i="1"/>
  <c r="EV323" i="1"/>
  <c r="EU323" i="1"/>
  <c r="ET323" i="1"/>
  <c r="ES323" i="1"/>
  <c r="ER323" i="1"/>
  <c r="EQ323" i="1"/>
  <c r="EP323" i="1"/>
  <c r="EO323" i="1"/>
  <c r="EN323" i="1"/>
  <c r="EM323" i="1"/>
  <c r="EL323" i="1"/>
  <c r="EK323" i="1"/>
  <c r="EJ323" i="1"/>
  <c r="EI323" i="1"/>
  <c r="EH323" i="1"/>
  <c r="EG323" i="1"/>
  <c r="EF323" i="1"/>
  <c r="EE323" i="1"/>
  <c r="ED323" i="1"/>
  <c r="EC323" i="1"/>
  <c r="EB323" i="1"/>
  <c r="EA323" i="1"/>
  <c r="DZ323" i="1"/>
  <c r="DY323" i="1"/>
  <c r="DX323" i="1"/>
  <c r="DW323" i="1"/>
  <c r="DV323" i="1"/>
  <c r="DU323" i="1"/>
  <c r="DT323" i="1"/>
  <c r="DS323" i="1"/>
  <c r="DR323" i="1"/>
  <c r="DQ323" i="1"/>
  <c r="DP323" i="1"/>
  <c r="DO323" i="1"/>
  <c r="DN323" i="1"/>
  <c r="DM323" i="1"/>
  <c r="DL323" i="1"/>
  <c r="DK323" i="1"/>
  <c r="DJ323" i="1"/>
  <c r="DI323" i="1"/>
  <c r="DH323" i="1"/>
  <c r="DG323" i="1"/>
  <c r="DF323" i="1"/>
  <c r="DE323" i="1"/>
  <c r="DD323" i="1"/>
  <c r="DC323" i="1"/>
  <c r="DB323" i="1"/>
  <c r="DA323" i="1"/>
  <c r="CZ323" i="1"/>
  <c r="CY323" i="1"/>
  <c r="CX323" i="1"/>
  <c r="CW323" i="1"/>
  <c r="CV323" i="1"/>
  <c r="CU323" i="1"/>
  <c r="CT323" i="1"/>
  <c r="CS323" i="1"/>
  <c r="CR323" i="1"/>
  <c r="CQ323" i="1"/>
  <c r="CP323" i="1"/>
  <c r="CO323" i="1"/>
  <c r="CN323" i="1"/>
  <c r="CM323" i="1"/>
  <c r="CL323" i="1"/>
  <c r="CK323" i="1"/>
  <c r="CJ323" i="1"/>
  <c r="CI323" i="1"/>
  <c r="CH323" i="1"/>
  <c r="CD323" i="1"/>
  <c r="CC323" i="1"/>
  <c r="CB323" i="1"/>
  <c r="CA323" i="1"/>
  <c r="BZ323" i="1"/>
  <c r="BY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BC323" i="1"/>
  <c r="BB323" i="1"/>
  <c r="BA323" i="1"/>
  <c r="AZ323" i="1"/>
  <c r="AY323" i="1"/>
  <c r="AX323" i="1"/>
  <c r="AT323" i="1"/>
  <c r="AS323" i="1"/>
  <c r="AR323" i="1"/>
  <c r="AQ323" i="1"/>
  <c r="AP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M323" i="1"/>
  <c r="L323" i="1"/>
  <c r="K323" i="1"/>
  <c r="J323" i="1"/>
  <c r="I323" i="1"/>
  <c r="H323" i="1"/>
  <c r="D323" i="1"/>
  <c r="GT322" i="1"/>
  <c r="GT336" i="1" s="1"/>
  <c r="GS322" i="1"/>
  <c r="GR322" i="1"/>
  <c r="GQ322" i="1"/>
  <c r="GQ336" i="1" s="1"/>
  <c r="GP322" i="1"/>
  <c r="GP336" i="1" s="1"/>
  <c r="GO322" i="1"/>
  <c r="GN322" i="1"/>
  <c r="GM322" i="1"/>
  <c r="GM336" i="1" s="1"/>
  <c r="GL322" i="1"/>
  <c r="GL336" i="1" s="1"/>
  <c r="GK322" i="1"/>
  <c r="GJ322" i="1"/>
  <c r="GI322" i="1"/>
  <c r="GI336" i="1" s="1"/>
  <c r="GH322" i="1"/>
  <c r="GH336" i="1" s="1"/>
  <c r="GG322" i="1"/>
  <c r="GF322" i="1"/>
  <c r="GE322" i="1"/>
  <c r="GE336" i="1" s="1"/>
  <c r="GD322" i="1"/>
  <c r="GD336" i="1" s="1"/>
  <c r="GC322" i="1"/>
  <c r="GB322" i="1"/>
  <c r="GA322" i="1"/>
  <c r="GA336" i="1" s="1"/>
  <c r="FZ322" i="1"/>
  <c r="FZ336" i="1" s="1"/>
  <c r="FY322" i="1"/>
  <c r="FX322" i="1"/>
  <c r="FW322" i="1"/>
  <c r="FW336" i="1" s="1"/>
  <c r="FV322" i="1"/>
  <c r="FV336" i="1" s="1"/>
  <c r="FR322" i="1"/>
  <c r="FQ322" i="1"/>
  <c r="FP322" i="1"/>
  <c r="FP336" i="1" s="1"/>
  <c r="FO322" i="1"/>
  <c r="FO336" i="1" s="1"/>
  <c r="FN322" i="1"/>
  <c r="FM322" i="1"/>
  <c r="FL322" i="1"/>
  <c r="FL336" i="1" s="1"/>
  <c r="FK322" i="1"/>
  <c r="FK336" i="1" s="1"/>
  <c r="FJ322" i="1"/>
  <c r="FI322" i="1"/>
  <c r="FH322" i="1"/>
  <c r="FH336" i="1" s="1"/>
  <c r="FG322" i="1"/>
  <c r="FG336" i="1" s="1"/>
  <c r="FF322" i="1"/>
  <c r="FE322" i="1"/>
  <c r="FD322" i="1"/>
  <c r="FD336" i="1" s="1"/>
  <c r="FC322" i="1"/>
  <c r="FC336" i="1" s="1"/>
  <c r="FB322" i="1"/>
  <c r="FA322" i="1"/>
  <c r="EZ322" i="1"/>
  <c r="EZ336" i="1" s="1"/>
  <c r="EY322" i="1"/>
  <c r="EY336" i="1" s="1"/>
  <c r="EX322" i="1"/>
  <c r="EW322" i="1"/>
  <c r="EV322" i="1"/>
  <c r="EV336" i="1" s="1"/>
  <c r="EU322" i="1"/>
  <c r="EU336" i="1" s="1"/>
  <c r="ET322" i="1"/>
  <c r="ES322" i="1"/>
  <c r="ER322" i="1"/>
  <c r="ER336" i="1" s="1"/>
  <c r="EQ322" i="1"/>
  <c r="EQ336" i="1" s="1"/>
  <c r="EP322" i="1"/>
  <c r="EO322" i="1"/>
  <c r="EN322" i="1"/>
  <c r="EN336" i="1" s="1"/>
  <c r="EM322" i="1"/>
  <c r="EM336" i="1" s="1"/>
  <c r="EL322" i="1"/>
  <c r="EK322" i="1"/>
  <c r="EJ322" i="1"/>
  <c r="EJ336" i="1" s="1"/>
  <c r="EI322" i="1"/>
  <c r="EI336" i="1" s="1"/>
  <c r="EH322" i="1"/>
  <c r="EG322" i="1"/>
  <c r="EF322" i="1"/>
  <c r="EF336" i="1" s="1"/>
  <c r="EE322" i="1"/>
  <c r="EE336" i="1" s="1"/>
  <c r="ED322" i="1"/>
  <c r="EC322" i="1"/>
  <c r="EB322" i="1"/>
  <c r="EB336" i="1" s="1"/>
  <c r="EA322" i="1"/>
  <c r="EA336" i="1" s="1"/>
  <c r="DZ322" i="1"/>
  <c r="DY322" i="1"/>
  <c r="DX322" i="1"/>
  <c r="DX336" i="1" s="1"/>
  <c r="DW322" i="1"/>
  <c r="DW336" i="1" s="1"/>
  <c r="DV322" i="1"/>
  <c r="DU322" i="1"/>
  <c r="DT322" i="1"/>
  <c r="DT336" i="1" s="1"/>
  <c r="DS322" i="1"/>
  <c r="DS336" i="1" s="1"/>
  <c r="DR322" i="1"/>
  <c r="DQ322" i="1"/>
  <c r="DP322" i="1"/>
  <c r="DP336" i="1" s="1"/>
  <c r="DO322" i="1"/>
  <c r="DO336" i="1" s="1"/>
  <c r="DN322" i="1"/>
  <c r="DM322" i="1"/>
  <c r="DL322" i="1"/>
  <c r="DL336" i="1" s="1"/>
  <c r="DK322" i="1"/>
  <c r="DK336" i="1" s="1"/>
  <c r="DJ322" i="1"/>
  <c r="DI322" i="1"/>
  <c r="DH322" i="1"/>
  <c r="DH336" i="1" s="1"/>
  <c r="DG322" i="1"/>
  <c r="DG336" i="1" s="1"/>
  <c r="DF322" i="1"/>
  <c r="DE322" i="1"/>
  <c r="DD322" i="1"/>
  <c r="DD336" i="1" s="1"/>
  <c r="DC322" i="1"/>
  <c r="DC336" i="1" s="1"/>
  <c r="DB322" i="1"/>
  <c r="DA322" i="1"/>
  <c r="CZ322" i="1"/>
  <c r="CZ336" i="1" s="1"/>
  <c r="CY322" i="1"/>
  <c r="CY336" i="1" s="1"/>
  <c r="CX322" i="1"/>
  <c r="CW322" i="1"/>
  <c r="CV322" i="1"/>
  <c r="CV336" i="1" s="1"/>
  <c r="CU322" i="1"/>
  <c r="CU336" i="1" s="1"/>
  <c r="CT322" i="1"/>
  <c r="CS322" i="1"/>
  <c r="CR322" i="1"/>
  <c r="CR336" i="1" s="1"/>
  <c r="CQ322" i="1"/>
  <c r="CQ336" i="1" s="1"/>
  <c r="CP322" i="1"/>
  <c r="CO322" i="1"/>
  <c r="CN322" i="1"/>
  <c r="CN336" i="1" s="1"/>
  <c r="CM322" i="1"/>
  <c r="CM336" i="1" s="1"/>
  <c r="CL322" i="1"/>
  <c r="CK322" i="1"/>
  <c r="CJ322" i="1"/>
  <c r="CJ336" i="1" s="1"/>
  <c r="CI322" i="1"/>
  <c r="CI336" i="1" s="1"/>
  <c r="CH322" i="1"/>
  <c r="CD322" i="1"/>
  <c r="CC322" i="1"/>
  <c r="CC336" i="1" s="1"/>
  <c r="CB322" i="1"/>
  <c r="CB336" i="1" s="1"/>
  <c r="CA322" i="1"/>
  <c r="BZ322" i="1"/>
  <c r="BY322" i="1"/>
  <c r="BY336" i="1" s="1"/>
  <c r="BU322" i="1"/>
  <c r="BU336" i="1" s="1"/>
  <c r="BT322" i="1"/>
  <c r="BS322" i="1"/>
  <c r="BR322" i="1"/>
  <c r="BR336" i="1" s="1"/>
  <c r="BQ322" i="1"/>
  <c r="BQ336" i="1" s="1"/>
  <c r="BP322" i="1"/>
  <c r="BO322" i="1"/>
  <c r="BN322" i="1"/>
  <c r="BN336" i="1" s="1"/>
  <c r="BM322" i="1"/>
  <c r="BM336" i="1" s="1"/>
  <c r="BL322" i="1"/>
  <c r="BK322" i="1"/>
  <c r="BJ322" i="1"/>
  <c r="BJ336" i="1" s="1"/>
  <c r="BI322" i="1"/>
  <c r="BI336" i="1" s="1"/>
  <c r="BH322" i="1"/>
  <c r="BG322" i="1"/>
  <c r="BF322" i="1"/>
  <c r="BF336" i="1" s="1"/>
  <c r="BE322" i="1"/>
  <c r="BE336" i="1" s="1"/>
  <c r="BD322" i="1"/>
  <c r="BC322" i="1"/>
  <c r="BB322" i="1"/>
  <c r="BB336" i="1" s="1"/>
  <c r="BA322" i="1"/>
  <c r="BA336" i="1" s="1"/>
  <c r="AZ322" i="1"/>
  <c r="AY322" i="1"/>
  <c r="AX322" i="1"/>
  <c r="AX336" i="1" s="1"/>
  <c r="AT322" i="1"/>
  <c r="AT336" i="1" s="1"/>
  <c r="AS322" i="1"/>
  <c r="AR322" i="1"/>
  <c r="AQ322" i="1"/>
  <c r="AQ336" i="1" s="1"/>
  <c r="AP322" i="1"/>
  <c r="AP336" i="1" s="1"/>
  <c r="AL322" i="1"/>
  <c r="AK322" i="1"/>
  <c r="AJ322" i="1"/>
  <c r="AJ336" i="1" s="1"/>
  <c r="AI322" i="1"/>
  <c r="AI336" i="1" s="1"/>
  <c r="AH322" i="1"/>
  <c r="AG322" i="1"/>
  <c r="AF322" i="1"/>
  <c r="AF336" i="1" s="1"/>
  <c r="AE322" i="1"/>
  <c r="AE336" i="1" s="1"/>
  <c r="AD322" i="1"/>
  <c r="AC322" i="1"/>
  <c r="AB322" i="1"/>
  <c r="AB336" i="1" s="1"/>
  <c r="AA322" i="1"/>
  <c r="AA336" i="1" s="1"/>
  <c r="Z322" i="1"/>
  <c r="Y322" i="1"/>
  <c r="X322" i="1"/>
  <c r="X336" i="1" s="1"/>
  <c r="W322" i="1"/>
  <c r="W336" i="1" s="1"/>
  <c r="V322" i="1"/>
  <c r="U322" i="1"/>
  <c r="T322" i="1"/>
  <c r="T336" i="1" s="1"/>
  <c r="S322" i="1"/>
  <c r="S336" i="1" s="1"/>
  <c r="R322" i="1"/>
  <c r="Q322" i="1"/>
  <c r="M322" i="1"/>
  <c r="M336" i="1" s="1"/>
  <c r="L322" i="1"/>
  <c r="L336" i="1" s="1"/>
  <c r="K322" i="1"/>
  <c r="J322" i="1"/>
  <c r="I322" i="1"/>
  <c r="H322" i="1"/>
  <c r="H336" i="1" s="1"/>
  <c r="D322" i="1"/>
  <c r="E319" i="1"/>
  <c r="GT318" i="1"/>
  <c r="GS318" i="1"/>
  <c r="GR318" i="1"/>
  <c r="GQ318" i="1"/>
  <c r="GP318" i="1"/>
  <c r="GO318" i="1"/>
  <c r="GN318" i="1"/>
  <c r="GM318" i="1"/>
  <c r="GL318" i="1"/>
  <c r="GK318" i="1"/>
  <c r="GJ318" i="1"/>
  <c r="GI318" i="1"/>
  <c r="GH318" i="1"/>
  <c r="GG318" i="1"/>
  <c r="GF318" i="1"/>
  <c r="GE318" i="1"/>
  <c r="GD318" i="1"/>
  <c r="GC318" i="1"/>
  <c r="GB318" i="1"/>
  <c r="GA318" i="1"/>
  <c r="FZ318" i="1"/>
  <c r="FY318" i="1"/>
  <c r="FX318" i="1"/>
  <c r="FW318" i="1"/>
  <c r="FV318" i="1"/>
  <c r="FR318" i="1"/>
  <c r="FQ318" i="1"/>
  <c r="FP318" i="1"/>
  <c r="FO318" i="1"/>
  <c r="FN318" i="1"/>
  <c r="FM318" i="1"/>
  <c r="FL318" i="1"/>
  <c r="FK318" i="1"/>
  <c r="FJ318" i="1"/>
  <c r="FI318" i="1"/>
  <c r="FH318" i="1"/>
  <c r="FG318" i="1"/>
  <c r="FF318" i="1"/>
  <c r="FE318" i="1"/>
  <c r="FD318" i="1"/>
  <c r="FC318" i="1"/>
  <c r="FB318" i="1"/>
  <c r="FA318" i="1"/>
  <c r="EZ318" i="1"/>
  <c r="EY318" i="1"/>
  <c r="EX318" i="1"/>
  <c r="EW318" i="1"/>
  <c r="EV318" i="1"/>
  <c r="EU318" i="1"/>
  <c r="ET318" i="1"/>
  <c r="ES318" i="1"/>
  <c r="ER318" i="1"/>
  <c r="EQ318" i="1"/>
  <c r="EP318" i="1"/>
  <c r="EO318" i="1"/>
  <c r="EN318" i="1"/>
  <c r="EM318" i="1"/>
  <c r="EL318" i="1"/>
  <c r="EK318" i="1"/>
  <c r="EJ318" i="1"/>
  <c r="EI318" i="1"/>
  <c r="EH318" i="1"/>
  <c r="EG318" i="1"/>
  <c r="EF318" i="1"/>
  <c r="EE318" i="1"/>
  <c r="ED318" i="1"/>
  <c r="EC318" i="1"/>
  <c r="EB318" i="1"/>
  <c r="EA318" i="1"/>
  <c r="DZ318" i="1"/>
  <c r="DY318" i="1"/>
  <c r="DX318" i="1"/>
  <c r="DW318" i="1"/>
  <c r="DV318" i="1"/>
  <c r="DU318" i="1"/>
  <c r="DT318" i="1"/>
  <c r="DS318" i="1"/>
  <c r="DR318" i="1"/>
  <c r="DQ318" i="1"/>
  <c r="DP318" i="1"/>
  <c r="DO318" i="1"/>
  <c r="DN318" i="1"/>
  <c r="DM318" i="1"/>
  <c r="DL318" i="1"/>
  <c r="DK318" i="1"/>
  <c r="DJ318" i="1"/>
  <c r="DI318" i="1"/>
  <c r="DH318" i="1"/>
  <c r="DG318" i="1"/>
  <c r="DF318" i="1"/>
  <c r="DE318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CR318" i="1"/>
  <c r="CQ318" i="1"/>
  <c r="CP318" i="1"/>
  <c r="CO318" i="1"/>
  <c r="CN318" i="1"/>
  <c r="CM318" i="1"/>
  <c r="CL318" i="1"/>
  <c r="CK318" i="1"/>
  <c r="CJ318" i="1"/>
  <c r="CI318" i="1"/>
  <c r="CH318" i="1"/>
  <c r="CD318" i="1"/>
  <c r="CC318" i="1"/>
  <c r="CB318" i="1"/>
  <c r="CA318" i="1"/>
  <c r="BZ318" i="1"/>
  <c r="BY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T318" i="1"/>
  <c r="AS318" i="1"/>
  <c r="AR318" i="1"/>
  <c r="AQ318" i="1"/>
  <c r="AP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M318" i="1"/>
  <c r="L318" i="1"/>
  <c r="K318" i="1"/>
  <c r="J318" i="1"/>
  <c r="I318" i="1"/>
  <c r="H318" i="1"/>
  <c r="D318" i="1"/>
  <c r="GT317" i="1"/>
  <c r="GS317" i="1"/>
  <c r="GR317" i="1"/>
  <c r="GQ317" i="1"/>
  <c r="GP317" i="1"/>
  <c r="GO317" i="1"/>
  <c r="GN317" i="1"/>
  <c r="GM317" i="1"/>
  <c r="GL317" i="1"/>
  <c r="GK317" i="1"/>
  <c r="GJ317" i="1"/>
  <c r="GI317" i="1"/>
  <c r="GH317" i="1"/>
  <c r="GG317" i="1"/>
  <c r="GF317" i="1"/>
  <c r="GE317" i="1"/>
  <c r="GD317" i="1"/>
  <c r="GC317" i="1"/>
  <c r="GB317" i="1"/>
  <c r="GA317" i="1"/>
  <c r="FZ317" i="1"/>
  <c r="FY317" i="1"/>
  <c r="FX317" i="1"/>
  <c r="FW317" i="1"/>
  <c r="FV317" i="1"/>
  <c r="FR317" i="1"/>
  <c r="FQ317" i="1"/>
  <c r="FP317" i="1"/>
  <c r="FO317" i="1"/>
  <c r="FN317" i="1"/>
  <c r="FM317" i="1"/>
  <c r="FL317" i="1"/>
  <c r="FK317" i="1"/>
  <c r="FJ317" i="1"/>
  <c r="FI317" i="1"/>
  <c r="FH317" i="1"/>
  <c r="FG317" i="1"/>
  <c r="FF317" i="1"/>
  <c r="FE317" i="1"/>
  <c r="FD317" i="1"/>
  <c r="FC317" i="1"/>
  <c r="FB317" i="1"/>
  <c r="FA317" i="1"/>
  <c r="EZ317" i="1"/>
  <c r="EY317" i="1"/>
  <c r="EX317" i="1"/>
  <c r="EW317" i="1"/>
  <c r="EV317" i="1"/>
  <c r="EU317" i="1"/>
  <c r="ET317" i="1"/>
  <c r="ES317" i="1"/>
  <c r="ER317" i="1"/>
  <c r="EQ317" i="1"/>
  <c r="EP317" i="1"/>
  <c r="EO317" i="1"/>
  <c r="EN317" i="1"/>
  <c r="EM317" i="1"/>
  <c r="EL317" i="1"/>
  <c r="EK317" i="1"/>
  <c r="EJ317" i="1"/>
  <c r="EI317" i="1"/>
  <c r="EH317" i="1"/>
  <c r="EG317" i="1"/>
  <c r="EF317" i="1"/>
  <c r="EE317" i="1"/>
  <c r="ED317" i="1"/>
  <c r="EC317" i="1"/>
  <c r="EB317" i="1"/>
  <c r="EA317" i="1"/>
  <c r="DZ317" i="1"/>
  <c r="DY317" i="1"/>
  <c r="DX317" i="1"/>
  <c r="DW317" i="1"/>
  <c r="DV317" i="1"/>
  <c r="DU317" i="1"/>
  <c r="DT317" i="1"/>
  <c r="DS317" i="1"/>
  <c r="DR317" i="1"/>
  <c r="DQ317" i="1"/>
  <c r="DP317" i="1"/>
  <c r="DO317" i="1"/>
  <c r="DN317" i="1"/>
  <c r="DM317" i="1"/>
  <c r="DL317" i="1"/>
  <c r="DK317" i="1"/>
  <c r="DJ317" i="1"/>
  <c r="DI317" i="1"/>
  <c r="DH317" i="1"/>
  <c r="DG317" i="1"/>
  <c r="DF317" i="1"/>
  <c r="DE317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CR317" i="1"/>
  <c r="CQ317" i="1"/>
  <c r="CP317" i="1"/>
  <c r="CO317" i="1"/>
  <c r="CN317" i="1"/>
  <c r="CM317" i="1"/>
  <c r="CL317" i="1"/>
  <c r="CK317" i="1"/>
  <c r="CJ317" i="1"/>
  <c r="CI317" i="1"/>
  <c r="CH317" i="1"/>
  <c r="CD317" i="1"/>
  <c r="CC317" i="1"/>
  <c r="CB317" i="1"/>
  <c r="CA317" i="1"/>
  <c r="BZ317" i="1"/>
  <c r="BY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T317" i="1"/>
  <c r="AS317" i="1"/>
  <c r="AR317" i="1"/>
  <c r="AQ317" i="1"/>
  <c r="AP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M317" i="1"/>
  <c r="L317" i="1"/>
  <c r="K317" i="1"/>
  <c r="J317" i="1"/>
  <c r="I317" i="1"/>
  <c r="H317" i="1"/>
  <c r="D317" i="1"/>
  <c r="GT316" i="1"/>
  <c r="GS316" i="1"/>
  <c r="GR316" i="1"/>
  <c r="GQ316" i="1"/>
  <c r="GP316" i="1"/>
  <c r="GO316" i="1"/>
  <c r="GN316" i="1"/>
  <c r="GM316" i="1"/>
  <c r="GL316" i="1"/>
  <c r="GK316" i="1"/>
  <c r="GJ316" i="1"/>
  <c r="GI316" i="1"/>
  <c r="GH316" i="1"/>
  <c r="GG316" i="1"/>
  <c r="GF316" i="1"/>
  <c r="GE316" i="1"/>
  <c r="GD316" i="1"/>
  <c r="GC316" i="1"/>
  <c r="GB316" i="1"/>
  <c r="GA316" i="1"/>
  <c r="FZ316" i="1"/>
  <c r="FY316" i="1"/>
  <c r="FX316" i="1"/>
  <c r="FW316" i="1"/>
  <c r="FV316" i="1"/>
  <c r="GU316" i="1" s="1"/>
  <c r="FR316" i="1"/>
  <c r="FQ316" i="1"/>
  <c r="FP316" i="1"/>
  <c r="FO316" i="1"/>
  <c r="FN316" i="1"/>
  <c r="FM316" i="1"/>
  <c r="FL316" i="1"/>
  <c r="FK316" i="1"/>
  <c r="FJ316" i="1"/>
  <c r="FI316" i="1"/>
  <c r="FH316" i="1"/>
  <c r="FG316" i="1"/>
  <c r="FF316" i="1"/>
  <c r="FE316" i="1"/>
  <c r="FD316" i="1"/>
  <c r="FC316" i="1"/>
  <c r="FB316" i="1"/>
  <c r="FA316" i="1"/>
  <c r="EZ316" i="1"/>
  <c r="EY316" i="1"/>
  <c r="EX316" i="1"/>
  <c r="EW316" i="1"/>
  <c r="EV316" i="1"/>
  <c r="EU316" i="1"/>
  <c r="ET316" i="1"/>
  <c r="ES316" i="1"/>
  <c r="ER316" i="1"/>
  <c r="EQ316" i="1"/>
  <c r="EP316" i="1"/>
  <c r="EO316" i="1"/>
  <c r="EN316" i="1"/>
  <c r="EM316" i="1"/>
  <c r="EL316" i="1"/>
  <c r="EK316" i="1"/>
  <c r="EJ316" i="1"/>
  <c r="EI316" i="1"/>
  <c r="EH316" i="1"/>
  <c r="EG316" i="1"/>
  <c r="EF316" i="1"/>
  <c r="EE316" i="1"/>
  <c r="ED316" i="1"/>
  <c r="EC316" i="1"/>
  <c r="EB316" i="1"/>
  <c r="EA316" i="1"/>
  <c r="DZ316" i="1"/>
  <c r="DY316" i="1"/>
  <c r="DX316" i="1"/>
  <c r="DW316" i="1"/>
  <c r="DV316" i="1"/>
  <c r="DU316" i="1"/>
  <c r="DT316" i="1"/>
  <c r="DS316" i="1"/>
  <c r="DR316" i="1"/>
  <c r="DQ316" i="1"/>
  <c r="DP316" i="1"/>
  <c r="DO316" i="1"/>
  <c r="DN316" i="1"/>
  <c r="DM316" i="1"/>
  <c r="DL316" i="1"/>
  <c r="DK316" i="1"/>
  <c r="DJ316" i="1"/>
  <c r="DI316" i="1"/>
  <c r="DH316" i="1"/>
  <c r="DG316" i="1"/>
  <c r="DF316" i="1"/>
  <c r="DE316" i="1"/>
  <c r="DD316" i="1"/>
  <c r="DC316" i="1"/>
  <c r="DB316" i="1"/>
  <c r="DA316" i="1"/>
  <c r="CZ316" i="1"/>
  <c r="CY316" i="1"/>
  <c r="CX316" i="1"/>
  <c r="CW316" i="1"/>
  <c r="CV316" i="1"/>
  <c r="CU316" i="1"/>
  <c r="CT316" i="1"/>
  <c r="CS316" i="1"/>
  <c r="CR316" i="1"/>
  <c r="CQ316" i="1"/>
  <c r="CP316" i="1"/>
  <c r="CO316" i="1"/>
  <c r="CN316" i="1"/>
  <c r="CM316" i="1"/>
  <c r="CL316" i="1"/>
  <c r="CK316" i="1"/>
  <c r="CJ316" i="1"/>
  <c r="CI316" i="1"/>
  <c r="CH316" i="1"/>
  <c r="CD316" i="1"/>
  <c r="CC316" i="1"/>
  <c r="CB316" i="1"/>
  <c r="CA316" i="1"/>
  <c r="BZ316" i="1"/>
  <c r="BY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BE316" i="1"/>
  <c r="BD316" i="1"/>
  <c r="BC316" i="1"/>
  <c r="BB316" i="1"/>
  <c r="BA316" i="1"/>
  <c r="AZ316" i="1"/>
  <c r="AY316" i="1"/>
  <c r="AX316" i="1"/>
  <c r="AT316" i="1"/>
  <c r="AS316" i="1"/>
  <c r="AR316" i="1"/>
  <c r="AQ316" i="1"/>
  <c r="AP316" i="1"/>
  <c r="AU316" i="1" s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M316" i="1"/>
  <c r="L316" i="1"/>
  <c r="K316" i="1"/>
  <c r="J316" i="1"/>
  <c r="I316" i="1"/>
  <c r="H316" i="1"/>
  <c r="N316" i="1" s="1"/>
  <c r="D316" i="1"/>
  <c r="GT315" i="1"/>
  <c r="GS315" i="1"/>
  <c r="GR315" i="1"/>
  <c r="GQ315" i="1"/>
  <c r="GP315" i="1"/>
  <c r="GO315" i="1"/>
  <c r="GN315" i="1"/>
  <c r="GM315" i="1"/>
  <c r="GL315" i="1"/>
  <c r="GK315" i="1"/>
  <c r="GJ315" i="1"/>
  <c r="GI315" i="1"/>
  <c r="GH315" i="1"/>
  <c r="GG315" i="1"/>
  <c r="GF315" i="1"/>
  <c r="GE315" i="1"/>
  <c r="GD315" i="1"/>
  <c r="GC315" i="1"/>
  <c r="GB315" i="1"/>
  <c r="GA315" i="1"/>
  <c r="FZ315" i="1"/>
  <c r="FY315" i="1"/>
  <c r="FX315" i="1"/>
  <c r="FW315" i="1"/>
  <c r="FV315" i="1"/>
  <c r="FR315" i="1"/>
  <c r="FQ315" i="1"/>
  <c r="FP315" i="1"/>
  <c r="FO315" i="1"/>
  <c r="FN315" i="1"/>
  <c r="FM315" i="1"/>
  <c r="FL315" i="1"/>
  <c r="FK315" i="1"/>
  <c r="FJ315" i="1"/>
  <c r="FI315" i="1"/>
  <c r="FH315" i="1"/>
  <c r="FG315" i="1"/>
  <c r="FF315" i="1"/>
  <c r="FE315" i="1"/>
  <c r="FD315" i="1"/>
  <c r="FC315" i="1"/>
  <c r="FB315" i="1"/>
  <c r="FA315" i="1"/>
  <c r="EZ315" i="1"/>
  <c r="EY315" i="1"/>
  <c r="EX315" i="1"/>
  <c r="EW315" i="1"/>
  <c r="EV315" i="1"/>
  <c r="EU315" i="1"/>
  <c r="ET315" i="1"/>
  <c r="ES315" i="1"/>
  <c r="ER315" i="1"/>
  <c r="EQ315" i="1"/>
  <c r="EP315" i="1"/>
  <c r="EO315" i="1"/>
  <c r="EN315" i="1"/>
  <c r="EM315" i="1"/>
  <c r="EL315" i="1"/>
  <c r="EK315" i="1"/>
  <c r="EJ315" i="1"/>
  <c r="EI315" i="1"/>
  <c r="EH315" i="1"/>
  <c r="EG315" i="1"/>
  <c r="EF315" i="1"/>
  <c r="EE315" i="1"/>
  <c r="ED315" i="1"/>
  <c r="EC315" i="1"/>
  <c r="EB315" i="1"/>
  <c r="EA315" i="1"/>
  <c r="DZ315" i="1"/>
  <c r="DY315" i="1"/>
  <c r="DX315" i="1"/>
  <c r="DW315" i="1"/>
  <c r="DV315" i="1"/>
  <c r="DU315" i="1"/>
  <c r="DT315" i="1"/>
  <c r="DS315" i="1"/>
  <c r="DR315" i="1"/>
  <c r="DQ315" i="1"/>
  <c r="DP315" i="1"/>
  <c r="DO315" i="1"/>
  <c r="DN315" i="1"/>
  <c r="DM315" i="1"/>
  <c r="DL315" i="1"/>
  <c r="DK315" i="1"/>
  <c r="DJ315" i="1"/>
  <c r="DI315" i="1"/>
  <c r="DH315" i="1"/>
  <c r="DG315" i="1"/>
  <c r="DF315" i="1"/>
  <c r="DE315" i="1"/>
  <c r="DD315" i="1"/>
  <c r="DC315" i="1"/>
  <c r="DB315" i="1"/>
  <c r="DA315" i="1"/>
  <c r="CZ315" i="1"/>
  <c r="CY315" i="1"/>
  <c r="CX315" i="1"/>
  <c r="CW315" i="1"/>
  <c r="CV315" i="1"/>
  <c r="CU315" i="1"/>
  <c r="CT315" i="1"/>
  <c r="CS315" i="1"/>
  <c r="CR315" i="1"/>
  <c r="CQ315" i="1"/>
  <c r="CP315" i="1"/>
  <c r="CO315" i="1"/>
  <c r="CN315" i="1"/>
  <c r="CM315" i="1"/>
  <c r="CL315" i="1"/>
  <c r="CK315" i="1"/>
  <c r="CJ315" i="1"/>
  <c r="CI315" i="1"/>
  <c r="CH315" i="1"/>
  <c r="CD315" i="1"/>
  <c r="CC315" i="1"/>
  <c r="CB315" i="1"/>
  <c r="CA315" i="1"/>
  <c r="BZ315" i="1"/>
  <c r="BY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BE315" i="1"/>
  <c r="BD315" i="1"/>
  <c r="BC315" i="1"/>
  <c r="BB315" i="1"/>
  <c r="BA315" i="1"/>
  <c r="AZ315" i="1"/>
  <c r="AY315" i="1"/>
  <c r="AX315" i="1"/>
  <c r="AT315" i="1"/>
  <c r="AS315" i="1"/>
  <c r="AR315" i="1"/>
  <c r="AQ315" i="1"/>
  <c r="AP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AM315" i="1" s="1"/>
  <c r="M315" i="1"/>
  <c r="L315" i="1"/>
  <c r="K315" i="1"/>
  <c r="J315" i="1"/>
  <c r="I315" i="1"/>
  <c r="H315" i="1"/>
  <c r="D315" i="1"/>
  <c r="GT314" i="1"/>
  <c r="GS314" i="1"/>
  <c r="GR314" i="1"/>
  <c r="GQ314" i="1"/>
  <c r="GP314" i="1"/>
  <c r="GO314" i="1"/>
  <c r="GN314" i="1"/>
  <c r="GM314" i="1"/>
  <c r="GL314" i="1"/>
  <c r="GK314" i="1"/>
  <c r="GJ314" i="1"/>
  <c r="GI314" i="1"/>
  <c r="GH314" i="1"/>
  <c r="GG314" i="1"/>
  <c r="GF314" i="1"/>
  <c r="GE314" i="1"/>
  <c r="GD314" i="1"/>
  <c r="GC314" i="1"/>
  <c r="GB314" i="1"/>
  <c r="GA314" i="1"/>
  <c r="FZ314" i="1"/>
  <c r="FY314" i="1"/>
  <c r="FX314" i="1"/>
  <c r="FW314" i="1"/>
  <c r="FV314" i="1"/>
  <c r="GU314" i="1" s="1"/>
  <c r="FR314" i="1"/>
  <c r="FQ314" i="1"/>
  <c r="FP314" i="1"/>
  <c r="FO314" i="1"/>
  <c r="FN314" i="1"/>
  <c r="FM314" i="1"/>
  <c r="FL314" i="1"/>
  <c r="FK314" i="1"/>
  <c r="FJ314" i="1"/>
  <c r="FI314" i="1"/>
  <c r="FH314" i="1"/>
  <c r="FG314" i="1"/>
  <c r="FF314" i="1"/>
  <c r="FE314" i="1"/>
  <c r="FD314" i="1"/>
  <c r="FC314" i="1"/>
  <c r="FB314" i="1"/>
  <c r="FA314" i="1"/>
  <c r="EZ314" i="1"/>
  <c r="EY314" i="1"/>
  <c r="EX314" i="1"/>
  <c r="EW314" i="1"/>
  <c r="EV314" i="1"/>
  <c r="EU314" i="1"/>
  <c r="ET314" i="1"/>
  <c r="ES314" i="1"/>
  <c r="ER314" i="1"/>
  <c r="EQ314" i="1"/>
  <c r="EP314" i="1"/>
  <c r="EO314" i="1"/>
  <c r="EN314" i="1"/>
  <c r="EM314" i="1"/>
  <c r="EL314" i="1"/>
  <c r="EK314" i="1"/>
  <c r="EJ314" i="1"/>
  <c r="EI314" i="1"/>
  <c r="EH314" i="1"/>
  <c r="EG314" i="1"/>
  <c r="EF314" i="1"/>
  <c r="EE314" i="1"/>
  <c r="ED314" i="1"/>
  <c r="EC314" i="1"/>
  <c r="EB314" i="1"/>
  <c r="EA314" i="1"/>
  <c r="DZ314" i="1"/>
  <c r="DY314" i="1"/>
  <c r="DX314" i="1"/>
  <c r="DW314" i="1"/>
  <c r="DV314" i="1"/>
  <c r="DU314" i="1"/>
  <c r="DT314" i="1"/>
  <c r="DS314" i="1"/>
  <c r="DR314" i="1"/>
  <c r="DQ314" i="1"/>
  <c r="DP314" i="1"/>
  <c r="DO314" i="1"/>
  <c r="DN314" i="1"/>
  <c r="DM314" i="1"/>
  <c r="DL314" i="1"/>
  <c r="DK314" i="1"/>
  <c r="DJ314" i="1"/>
  <c r="DI314" i="1"/>
  <c r="DH314" i="1"/>
  <c r="DG314" i="1"/>
  <c r="DF314" i="1"/>
  <c r="DE314" i="1"/>
  <c r="DD314" i="1"/>
  <c r="DC314" i="1"/>
  <c r="DB314" i="1"/>
  <c r="DA314" i="1"/>
  <c r="CZ314" i="1"/>
  <c r="CY314" i="1"/>
  <c r="CX314" i="1"/>
  <c r="CW314" i="1"/>
  <c r="CV314" i="1"/>
  <c r="CU314" i="1"/>
  <c r="CT314" i="1"/>
  <c r="CS314" i="1"/>
  <c r="CR314" i="1"/>
  <c r="CQ314" i="1"/>
  <c r="CP314" i="1"/>
  <c r="CO314" i="1"/>
  <c r="CN314" i="1"/>
  <c r="CM314" i="1"/>
  <c r="CL314" i="1"/>
  <c r="CK314" i="1"/>
  <c r="CJ314" i="1"/>
  <c r="CI314" i="1"/>
  <c r="CH314" i="1"/>
  <c r="CD314" i="1"/>
  <c r="CC314" i="1"/>
  <c r="CB314" i="1"/>
  <c r="CA314" i="1"/>
  <c r="BZ314" i="1"/>
  <c r="BY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AX314" i="1"/>
  <c r="AT314" i="1"/>
  <c r="AS314" i="1"/>
  <c r="AR314" i="1"/>
  <c r="AQ314" i="1"/>
  <c r="AP314" i="1"/>
  <c r="AU314" i="1" s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M314" i="1"/>
  <c r="L314" i="1"/>
  <c r="K314" i="1"/>
  <c r="J314" i="1"/>
  <c r="I314" i="1"/>
  <c r="H314" i="1"/>
  <c r="D314" i="1"/>
  <c r="GT313" i="1"/>
  <c r="GS313" i="1"/>
  <c r="GR313" i="1"/>
  <c r="GQ313" i="1"/>
  <c r="GP313" i="1"/>
  <c r="GO313" i="1"/>
  <c r="GN313" i="1"/>
  <c r="GM313" i="1"/>
  <c r="GL313" i="1"/>
  <c r="GK313" i="1"/>
  <c r="GJ313" i="1"/>
  <c r="GI313" i="1"/>
  <c r="GH313" i="1"/>
  <c r="GG313" i="1"/>
  <c r="GF313" i="1"/>
  <c r="GE313" i="1"/>
  <c r="GD313" i="1"/>
  <c r="GC313" i="1"/>
  <c r="GB313" i="1"/>
  <c r="GA313" i="1"/>
  <c r="FZ313" i="1"/>
  <c r="FY313" i="1"/>
  <c r="FX313" i="1"/>
  <c r="FW313" i="1"/>
  <c r="FV313" i="1"/>
  <c r="FR313" i="1"/>
  <c r="FQ313" i="1"/>
  <c r="FP313" i="1"/>
  <c r="FO313" i="1"/>
  <c r="FN313" i="1"/>
  <c r="FM313" i="1"/>
  <c r="FL313" i="1"/>
  <c r="FK313" i="1"/>
  <c r="FJ313" i="1"/>
  <c r="FI313" i="1"/>
  <c r="FH313" i="1"/>
  <c r="FG313" i="1"/>
  <c r="FF313" i="1"/>
  <c r="FE313" i="1"/>
  <c r="FD313" i="1"/>
  <c r="FC313" i="1"/>
  <c r="FB313" i="1"/>
  <c r="FA313" i="1"/>
  <c r="EZ313" i="1"/>
  <c r="EY313" i="1"/>
  <c r="EX313" i="1"/>
  <c r="EW313" i="1"/>
  <c r="EV313" i="1"/>
  <c r="EU313" i="1"/>
  <c r="ET313" i="1"/>
  <c r="ES313" i="1"/>
  <c r="ER313" i="1"/>
  <c r="EQ313" i="1"/>
  <c r="EP313" i="1"/>
  <c r="EO313" i="1"/>
  <c r="EN313" i="1"/>
  <c r="EM313" i="1"/>
  <c r="EL313" i="1"/>
  <c r="EK313" i="1"/>
  <c r="EJ313" i="1"/>
  <c r="EI313" i="1"/>
  <c r="EH313" i="1"/>
  <c r="EG313" i="1"/>
  <c r="EF313" i="1"/>
  <c r="EE313" i="1"/>
  <c r="ED313" i="1"/>
  <c r="EC313" i="1"/>
  <c r="EB313" i="1"/>
  <c r="EA313" i="1"/>
  <c r="DZ313" i="1"/>
  <c r="DY313" i="1"/>
  <c r="DX313" i="1"/>
  <c r="DW313" i="1"/>
  <c r="DV313" i="1"/>
  <c r="DU313" i="1"/>
  <c r="DT313" i="1"/>
  <c r="DS313" i="1"/>
  <c r="DR313" i="1"/>
  <c r="DQ313" i="1"/>
  <c r="DP313" i="1"/>
  <c r="DO313" i="1"/>
  <c r="DN313" i="1"/>
  <c r="DM313" i="1"/>
  <c r="DL313" i="1"/>
  <c r="DK313" i="1"/>
  <c r="DJ313" i="1"/>
  <c r="DI313" i="1"/>
  <c r="DH313" i="1"/>
  <c r="DG313" i="1"/>
  <c r="DF313" i="1"/>
  <c r="DE313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CR313" i="1"/>
  <c r="CQ313" i="1"/>
  <c r="CP313" i="1"/>
  <c r="CO313" i="1"/>
  <c r="CN313" i="1"/>
  <c r="CM313" i="1"/>
  <c r="CL313" i="1"/>
  <c r="CK313" i="1"/>
  <c r="CJ313" i="1"/>
  <c r="CI313" i="1"/>
  <c r="CH313" i="1"/>
  <c r="CD313" i="1"/>
  <c r="CC313" i="1"/>
  <c r="CB313" i="1"/>
  <c r="CA313" i="1"/>
  <c r="BZ313" i="1"/>
  <c r="BY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T313" i="1"/>
  <c r="AS313" i="1"/>
  <c r="AR313" i="1"/>
  <c r="AQ313" i="1"/>
  <c r="AP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M313" i="1"/>
  <c r="L313" i="1"/>
  <c r="K313" i="1"/>
  <c r="J313" i="1"/>
  <c r="I313" i="1"/>
  <c r="H313" i="1"/>
  <c r="D313" i="1"/>
  <c r="GT312" i="1"/>
  <c r="GS312" i="1"/>
  <c r="GR312" i="1"/>
  <c r="GQ312" i="1"/>
  <c r="GP312" i="1"/>
  <c r="GO312" i="1"/>
  <c r="GN312" i="1"/>
  <c r="GM312" i="1"/>
  <c r="GL312" i="1"/>
  <c r="GK312" i="1"/>
  <c r="GJ312" i="1"/>
  <c r="GI312" i="1"/>
  <c r="GH312" i="1"/>
  <c r="GG312" i="1"/>
  <c r="GF312" i="1"/>
  <c r="GE312" i="1"/>
  <c r="GD312" i="1"/>
  <c r="GC312" i="1"/>
  <c r="GB312" i="1"/>
  <c r="GA312" i="1"/>
  <c r="FZ312" i="1"/>
  <c r="FY312" i="1"/>
  <c r="FX312" i="1"/>
  <c r="FW312" i="1"/>
  <c r="FV312" i="1"/>
  <c r="GU312" i="1" s="1"/>
  <c r="FR312" i="1"/>
  <c r="FQ312" i="1"/>
  <c r="FP312" i="1"/>
  <c r="FO312" i="1"/>
  <c r="FN312" i="1"/>
  <c r="FM312" i="1"/>
  <c r="FL312" i="1"/>
  <c r="FK312" i="1"/>
  <c r="FJ312" i="1"/>
  <c r="FI312" i="1"/>
  <c r="FH312" i="1"/>
  <c r="FG312" i="1"/>
  <c r="FF312" i="1"/>
  <c r="FE312" i="1"/>
  <c r="FD312" i="1"/>
  <c r="FC312" i="1"/>
  <c r="FB312" i="1"/>
  <c r="FA312" i="1"/>
  <c r="EZ312" i="1"/>
  <c r="EY312" i="1"/>
  <c r="EX312" i="1"/>
  <c r="EW312" i="1"/>
  <c r="EV312" i="1"/>
  <c r="EU312" i="1"/>
  <c r="ET312" i="1"/>
  <c r="ES312" i="1"/>
  <c r="ER312" i="1"/>
  <c r="EQ312" i="1"/>
  <c r="EP312" i="1"/>
  <c r="EO312" i="1"/>
  <c r="EN312" i="1"/>
  <c r="EM312" i="1"/>
  <c r="EL312" i="1"/>
  <c r="EK312" i="1"/>
  <c r="EJ312" i="1"/>
  <c r="EI312" i="1"/>
  <c r="EH312" i="1"/>
  <c r="EG312" i="1"/>
  <c r="EF312" i="1"/>
  <c r="EE312" i="1"/>
  <c r="ED312" i="1"/>
  <c r="EC312" i="1"/>
  <c r="EB312" i="1"/>
  <c r="EA312" i="1"/>
  <c r="DZ312" i="1"/>
  <c r="DY312" i="1"/>
  <c r="DX312" i="1"/>
  <c r="DW312" i="1"/>
  <c r="DV312" i="1"/>
  <c r="DU312" i="1"/>
  <c r="DT312" i="1"/>
  <c r="DS312" i="1"/>
  <c r="DR312" i="1"/>
  <c r="DQ312" i="1"/>
  <c r="DP312" i="1"/>
  <c r="DO312" i="1"/>
  <c r="DN312" i="1"/>
  <c r="DM312" i="1"/>
  <c r="DL312" i="1"/>
  <c r="DK312" i="1"/>
  <c r="DJ312" i="1"/>
  <c r="DI312" i="1"/>
  <c r="DH312" i="1"/>
  <c r="DG312" i="1"/>
  <c r="DF312" i="1"/>
  <c r="DE312" i="1"/>
  <c r="DD312" i="1"/>
  <c r="DC312" i="1"/>
  <c r="DB312" i="1"/>
  <c r="DA312" i="1"/>
  <c r="CZ312" i="1"/>
  <c r="CY312" i="1"/>
  <c r="CX312" i="1"/>
  <c r="CW312" i="1"/>
  <c r="CV312" i="1"/>
  <c r="CU312" i="1"/>
  <c r="CT312" i="1"/>
  <c r="CS312" i="1"/>
  <c r="CR312" i="1"/>
  <c r="CQ312" i="1"/>
  <c r="CP312" i="1"/>
  <c r="CO312" i="1"/>
  <c r="CN312" i="1"/>
  <c r="CM312" i="1"/>
  <c r="CL312" i="1"/>
  <c r="CK312" i="1"/>
  <c r="CJ312" i="1"/>
  <c r="CI312" i="1"/>
  <c r="CH312" i="1"/>
  <c r="CD312" i="1"/>
  <c r="CC312" i="1"/>
  <c r="CB312" i="1"/>
  <c r="CA312" i="1"/>
  <c r="BZ312" i="1"/>
  <c r="BY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T312" i="1"/>
  <c r="AS312" i="1"/>
  <c r="AR312" i="1"/>
  <c r="AQ312" i="1"/>
  <c r="AP312" i="1"/>
  <c r="AU312" i="1" s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M312" i="1"/>
  <c r="L312" i="1"/>
  <c r="K312" i="1"/>
  <c r="J312" i="1"/>
  <c r="I312" i="1"/>
  <c r="H312" i="1"/>
  <c r="N312" i="1" s="1"/>
  <c r="D312" i="1"/>
  <c r="GT311" i="1"/>
  <c r="GS311" i="1"/>
  <c r="GR311" i="1"/>
  <c r="GQ311" i="1"/>
  <c r="GP311" i="1"/>
  <c r="GO311" i="1"/>
  <c r="GN311" i="1"/>
  <c r="GM311" i="1"/>
  <c r="GL311" i="1"/>
  <c r="GK311" i="1"/>
  <c r="GJ311" i="1"/>
  <c r="GI311" i="1"/>
  <c r="GH311" i="1"/>
  <c r="GG311" i="1"/>
  <c r="GF311" i="1"/>
  <c r="GE311" i="1"/>
  <c r="GD311" i="1"/>
  <c r="GC311" i="1"/>
  <c r="GB311" i="1"/>
  <c r="GA311" i="1"/>
  <c r="FZ311" i="1"/>
  <c r="FY311" i="1"/>
  <c r="FX311" i="1"/>
  <c r="FW311" i="1"/>
  <c r="FV311" i="1"/>
  <c r="FR311" i="1"/>
  <c r="FQ311" i="1"/>
  <c r="FP311" i="1"/>
  <c r="FO311" i="1"/>
  <c r="FN311" i="1"/>
  <c r="FM311" i="1"/>
  <c r="FL311" i="1"/>
  <c r="FK311" i="1"/>
  <c r="FJ311" i="1"/>
  <c r="FI311" i="1"/>
  <c r="FH311" i="1"/>
  <c r="FG311" i="1"/>
  <c r="FF311" i="1"/>
  <c r="FE311" i="1"/>
  <c r="FD311" i="1"/>
  <c r="FC311" i="1"/>
  <c r="FB311" i="1"/>
  <c r="FA311" i="1"/>
  <c r="EZ311" i="1"/>
  <c r="EY311" i="1"/>
  <c r="EX311" i="1"/>
  <c r="EW311" i="1"/>
  <c r="EV311" i="1"/>
  <c r="EU311" i="1"/>
  <c r="ET311" i="1"/>
  <c r="ES311" i="1"/>
  <c r="ER311" i="1"/>
  <c r="EQ311" i="1"/>
  <c r="EP311" i="1"/>
  <c r="EO311" i="1"/>
  <c r="EN311" i="1"/>
  <c r="EM311" i="1"/>
  <c r="EL311" i="1"/>
  <c r="EK311" i="1"/>
  <c r="EJ311" i="1"/>
  <c r="EI311" i="1"/>
  <c r="EH311" i="1"/>
  <c r="EG311" i="1"/>
  <c r="EF311" i="1"/>
  <c r="EE311" i="1"/>
  <c r="ED311" i="1"/>
  <c r="EC311" i="1"/>
  <c r="EB311" i="1"/>
  <c r="EA311" i="1"/>
  <c r="DZ311" i="1"/>
  <c r="DY311" i="1"/>
  <c r="DX311" i="1"/>
  <c r="DW311" i="1"/>
  <c r="DV311" i="1"/>
  <c r="DU311" i="1"/>
  <c r="DT311" i="1"/>
  <c r="DS311" i="1"/>
  <c r="DR311" i="1"/>
  <c r="DQ311" i="1"/>
  <c r="DP311" i="1"/>
  <c r="DO311" i="1"/>
  <c r="DN311" i="1"/>
  <c r="DM311" i="1"/>
  <c r="DL311" i="1"/>
  <c r="DK311" i="1"/>
  <c r="DJ311" i="1"/>
  <c r="DI311" i="1"/>
  <c r="DH311" i="1"/>
  <c r="DG311" i="1"/>
  <c r="DF311" i="1"/>
  <c r="DE311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CR311" i="1"/>
  <c r="CQ311" i="1"/>
  <c r="CP311" i="1"/>
  <c r="CO311" i="1"/>
  <c r="CN311" i="1"/>
  <c r="CM311" i="1"/>
  <c r="CL311" i="1"/>
  <c r="CK311" i="1"/>
  <c r="CJ311" i="1"/>
  <c r="CI311" i="1"/>
  <c r="CH311" i="1"/>
  <c r="CD311" i="1"/>
  <c r="CC311" i="1"/>
  <c r="CB311" i="1"/>
  <c r="CA311" i="1"/>
  <c r="BZ311" i="1"/>
  <c r="CE311" i="1" s="1"/>
  <c r="BY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BE311" i="1"/>
  <c r="BD311" i="1"/>
  <c r="BC311" i="1"/>
  <c r="BB311" i="1"/>
  <c r="BA311" i="1"/>
  <c r="AZ311" i="1"/>
  <c r="AY311" i="1"/>
  <c r="AX311" i="1"/>
  <c r="AT311" i="1"/>
  <c r="AS311" i="1"/>
  <c r="AR311" i="1"/>
  <c r="AQ311" i="1"/>
  <c r="AP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M311" i="1"/>
  <c r="L311" i="1"/>
  <c r="K311" i="1"/>
  <c r="J311" i="1"/>
  <c r="I311" i="1"/>
  <c r="H311" i="1"/>
  <c r="D311" i="1"/>
  <c r="GT310" i="1"/>
  <c r="GS310" i="1"/>
  <c r="GR310" i="1"/>
  <c r="GQ310" i="1"/>
  <c r="GP310" i="1"/>
  <c r="GO310" i="1"/>
  <c r="GN310" i="1"/>
  <c r="GM310" i="1"/>
  <c r="GL310" i="1"/>
  <c r="GK310" i="1"/>
  <c r="GJ310" i="1"/>
  <c r="GI310" i="1"/>
  <c r="GH310" i="1"/>
  <c r="GG310" i="1"/>
  <c r="GF310" i="1"/>
  <c r="GE310" i="1"/>
  <c r="GD310" i="1"/>
  <c r="GC310" i="1"/>
  <c r="GB310" i="1"/>
  <c r="GA310" i="1"/>
  <c r="FZ310" i="1"/>
  <c r="FY310" i="1"/>
  <c r="FX310" i="1"/>
  <c r="FW310" i="1"/>
  <c r="FV310" i="1"/>
  <c r="FR310" i="1"/>
  <c r="FQ310" i="1"/>
  <c r="FP310" i="1"/>
  <c r="FO310" i="1"/>
  <c r="FN310" i="1"/>
  <c r="FM310" i="1"/>
  <c r="FL310" i="1"/>
  <c r="FK310" i="1"/>
  <c r="FJ310" i="1"/>
  <c r="FI310" i="1"/>
  <c r="FH310" i="1"/>
  <c r="FG310" i="1"/>
  <c r="FF310" i="1"/>
  <c r="FE310" i="1"/>
  <c r="FD310" i="1"/>
  <c r="FC310" i="1"/>
  <c r="FB310" i="1"/>
  <c r="FA310" i="1"/>
  <c r="EZ310" i="1"/>
  <c r="EY310" i="1"/>
  <c r="EX310" i="1"/>
  <c r="EW310" i="1"/>
  <c r="EV310" i="1"/>
  <c r="EU310" i="1"/>
  <c r="ET310" i="1"/>
  <c r="ES310" i="1"/>
  <c r="ER310" i="1"/>
  <c r="EQ310" i="1"/>
  <c r="EP310" i="1"/>
  <c r="EO310" i="1"/>
  <c r="EN310" i="1"/>
  <c r="EM310" i="1"/>
  <c r="EL310" i="1"/>
  <c r="EK310" i="1"/>
  <c r="EJ310" i="1"/>
  <c r="EI310" i="1"/>
  <c r="EH310" i="1"/>
  <c r="EG310" i="1"/>
  <c r="EF310" i="1"/>
  <c r="EE310" i="1"/>
  <c r="ED310" i="1"/>
  <c r="EC310" i="1"/>
  <c r="EB310" i="1"/>
  <c r="EA310" i="1"/>
  <c r="DZ310" i="1"/>
  <c r="DY310" i="1"/>
  <c r="DX310" i="1"/>
  <c r="DW310" i="1"/>
  <c r="DV310" i="1"/>
  <c r="DU310" i="1"/>
  <c r="DT310" i="1"/>
  <c r="DS310" i="1"/>
  <c r="DR310" i="1"/>
  <c r="DQ310" i="1"/>
  <c r="DP310" i="1"/>
  <c r="DO310" i="1"/>
  <c r="DN310" i="1"/>
  <c r="DM310" i="1"/>
  <c r="DL310" i="1"/>
  <c r="DK310" i="1"/>
  <c r="DJ310" i="1"/>
  <c r="DI310" i="1"/>
  <c r="DH310" i="1"/>
  <c r="DG310" i="1"/>
  <c r="DF310" i="1"/>
  <c r="DE310" i="1"/>
  <c r="DD310" i="1"/>
  <c r="DC310" i="1"/>
  <c r="DB310" i="1"/>
  <c r="DA310" i="1"/>
  <c r="CZ310" i="1"/>
  <c r="CY310" i="1"/>
  <c r="CX310" i="1"/>
  <c r="CW310" i="1"/>
  <c r="CV310" i="1"/>
  <c r="CU310" i="1"/>
  <c r="CT310" i="1"/>
  <c r="CS310" i="1"/>
  <c r="CR310" i="1"/>
  <c r="CQ310" i="1"/>
  <c r="CP310" i="1"/>
  <c r="CO310" i="1"/>
  <c r="CN310" i="1"/>
  <c r="CM310" i="1"/>
  <c r="CL310" i="1"/>
  <c r="CK310" i="1"/>
  <c r="CJ310" i="1"/>
  <c r="CI310" i="1"/>
  <c r="FS310" i="1" s="1"/>
  <c r="CH310" i="1"/>
  <c r="CD310" i="1"/>
  <c r="CC310" i="1"/>
  <c r="CB310" i="1"/>
  <c r="CA310" i="1"/>
  <c r="BZ310" i="1"/>
  <c r="BY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BC310" i="1"/>
  <c r="BB310" i="1"/>
  <c r="BA310" i="1"/>
  <c r="AZ310" i="1"/>
  <c r="AY310" i="1"/>
  <c r="AX310" i="1"/>
  <c r="AT310" i="1"/>
  <c r="AS310" i="1"/>
  <c r="AR310" i="1"/>
  <c r="AQ310" i="1"/>
  <c r="AP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M310" i="1"/>
  <c r="L310" i="1"/>
  <c r="K310" i="1"/>
  <c r="J310" i="1"/>
  <c r="I310" i="1"/>
  <c r="H310" i="1"/>
  <c r="N310" i="1" s="1"/>
  <c r="D310" i="1"/>
  <c r="GT309" i="1"/>
  <c r="GS309" i="1"/>
  <c r="GR309" i="1"/>
  <c r="GQ309" i="1"/>
  <c r="GP309" i="1"/>
  <c r="GO309" i="1"/>
  <c r="GN309" i="1"/>
  <c r="GM309" i="1"/>
  <c r="GL309" i="1"/>
  <c r="GK309" i="1"/>
  <c r="GJ309" i="1"/>
  <c r="GI309" i="1"/>
  <c r="GH309" i="1"/>
  <c r="GG309" i="1"/>
  <c r="GF309" i="1"/>
  <c r="GE309" i="1"/>
  <c r="GD309" i="1"/>
  <c r="GC309" i="1"/>
  <c r="GB309" i="1"/>
  <c r="GA309" i="1"/>
  <c r="FZ309" i="1"/>
  <c r="FY309" i="1"/>
  <c r="FX309" i="1"/>
  <c r="FW309" i="1"/>
  <c r="FV309" i="1"/>
  <c r="FR309" i="1"/>
  <c r="FQ309" i="1"/>
  <c r="FP309" i="1"/>
  <c r="FO309" i="1"/>
  <c r="FN309" i="1"/>
  <c r="FM309" i="1"/>
  <c r="FL309" i="1"/>
  <c r="FK309" i="1"/>
  <c r="FJ309" i="1"/>
  <c r="FI309" i="1"/>
  <c r="FH309" i="1"/>
  <c r="FG309" i="1"/>
  <c r="FF309" i="1"/>
  <c r="FE309" i="1"/>
  <c r="FD309" i="1"/>
  <c r="FC309" i="1"/>
  <c r="FB309" i="1"/>
  <c r="FA309" i="1"/>
  <c r="EZ309" i="1"/>
  <c r="EY309" i="1"/>
  <c r="EX309" i="1"/>
  <c r="EW309" i="1"/>
  <c r="EV309" i="1"/>
  <c r="EU309" i="1"/>
  <c r="ET309" i="1"/>
  <c r="ES309" i="1"/>
  <c r="ER309" i="1"/>
  <c r="EQ309" i="1"/>
  <c r="EP309" i="1"/>
  <c r="EO309" i="1"/>
  <c r="EN309" i="1"/>
  <c r="EM309" i="1"/>
  <c r="EL309" i="1"/>
  <c r="EK309" i="1"/>
  <c r="EJ309" i="1"/>
  <c r="EI309" i="1"/>
  <c r="EH309" i="1"/>
  <c r="EG309" i="1"/>
  <c r="EF309" i="1"/>
  <c r="EE309" i="1"/>
  <c r="ED309" i="1"/>
  <c r="EC309" i="1"/>
  <c r="EB309" i="1"/>
  <c r="EA309" i="1"/>
  <c r="DZ309" i="1"/>
  <c r="DY309" i="1"/>
  <c r="DX309" i="1"/>
  <c r="DW309" i="1"/>
  <c r="DV309" i="1"/>
  <c r="DU309" i="1"/>
  <c r="DT309" i="1"/>
  <c r="DS309" i="1"/>
  <c r="DR309" i="1"/>
  <c r="DQ309" i="1"/>
  <c r="DP309" i="1"/>
  <c r="DO309" i="1"/>
  <c r="DN309" i="1"/>
  <c r="DM309" i="1"/>
  <c r="DL309" i="1"/>
  <c r="DK309" i="1"/>
  <c r="DJ309" i="1"/>
  <c r="DI309" i="1"/>
  <c r="DH309" i="1"/>
  <c r="DG309" i="1"/>
  <c r="DF309" i="1"/>
  <c r="DE309" i="1"/>
  <c r="DD309" i="1"/>
  <c r="DC309" i="1"/>
  <c r="DB309" i="1"/>
  <c r="DA309" i="1"/>
  <c r="CZ309" i="1"/>
  <c r="CY309" i="1"/>
  <c r="CX309" i="1"/>
  <c r="CW309" i="1"/>
  <c r="CV309" i="1"/>
  <c r="CU309" i="1"/>
  <c r="CT309" i="1"/>
  <c r="CS309" i="1"/>
  <c r="CR309" i="1"/>
  <c r="CQ309" i="1"/>
  <c r="CP309" i="1"/>
  <c r="CO309" i="1"/>
  <c r="CN309" i="1"/>
  <c r="CM309" i="1"/>
  <c r="CL309" i="1"/>
  <c r="CK309" i="1"/>
  <c r="CJ309" i="1"/>
  <c r="CI309" i="1"/>
  <c r="CH309" i="1"/>
  <c r="CD309" i="1"/>
  <c r="CC309" i="1"/>
  <c r="CB309" i="1"/>
  <c r="CA309" i="1"/>
  <c r="BZ309" i="1"/>
  <c r="BY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T309" i="1"/>
  <c r="AS309" i="1"/>
  <c r="AR309" i="1"/>
  <c r="AQ309" i="1"/>
  <c r="AP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AM309" i="1" s="1"/>
  <c r="M309" i="1"/>
  <c r="L309" i="1"/>
  <c r="K309" i="1"/>
  <c r="J309" i="1"/>
  <c r="N309" i="1" s="1"/>
  <c r="I309" i="1"/>
  <c r="H309" i="1"/>
  <c r="D309" i="1"/>
  <c r="GT308" i="1"/>
  <c r="GS308" i="1"/>
  <c r="GR308" i="1"/>
  <c r="GQ308" i="1"/>
  <c r="GP308" i="1"/>
  <c r="GO308" i="1"/>
  <c r="GN308" i="1"/>
  <c r="GM308" i="1"/>
  <c r="GL308" i="1"/>
  <c r="GK308" i="1"/>
  <c r="GJ308" i="1"/>
  <c r="GI308" i="1"/>
  <c r="GH308" i="1"/>
  <c r="GG308" i="1"/>
  <c r="GF308" i="1"/>
  <c r="GE308" i="1"/>
  <c r="GD308" i="1"/>
  <c r="GC308" i="1"/>
  <c r="GB308" i="1"/>
  <c r="GA308" i="1"/>
  <c r="FZ308" i="1"/>
  <c r="FY308" i="1"/>
  <c r="FX308" i="1"/>
  <c r="FW308" i="1"/>
  <c r="FV308" i="1"/>
  <c r="FR308" i="1"/>
  <c r="FQ308" i="1"/>
  <c r="FP308" i="1"/>
  <c r="FO308" i="1"/>
  <c r="FN308" i="1"/>
  <c r="FM308" i="1"/>
  <c r="FL308" i="1"/>
  <c r="FK308" i="1"/>
  <c r="FJ308" i="1"/>
  <c r="FI308" i="1"/>
  <c r="FH308" i="1"/>
  <c r="FG308" i="1"/>
  <c r="FF308" i="1"/>
  <c r="FE308" i="1"/>
  <c r="FD308" i="1"/>
  <c r="FC308" i="1"/>
  <c r="FB308" i="1"/>
  <c r="FA308" i="1"/>
  <c r="EZ308" i="1"/>
  <c r="EY308" i="1"/>
  <c r="EX308" i="1"/>
  <c r="EW308" i="1"/>
  <c r="EV308" i="1"/>
  <c r="EU308" i="1"/>
  <c r="ET308" i="1"/>
  <c r="ES308" i="1"/>
  <c r="ER308" i="1"/>
  <c r="EQ308" i="1"/>
  <c r="EP308" i="1"/>
  <c r="EO308" i="1"/>
  <c r="EN308" i="1"/>
  <c r="EM308" i="1"/>
  <c r="EL308" i="1"/>
  <c r="EK308" i="1"/>
  <c r="EJ308" i="1"/>
  <c r="EI308" i="1"/>
  <c r="EH308" i="1"/>
  <c r="EG308" i="1"/>
  <c r="EF308" i="1"/>
  <c r="EE308" i="1"/>
  <c r="ED308" i="1"/>
  <c r="EC308" i="1"/>
  <c r="EB308" i="1"/>
  <c r="EA308" i="1"/>
  <c r="DZ308" i="1"/>
  <c r="DY308" i="1"/>
  <c r="DX308" i="1"/>
  <c r="DW308" i="1"/>
  <c r="DV308" i="1"/>
  <c r="DU308" i="1"/>
  <c r="DT308" i="1"/>
  <c r="DS308" i="1"/>
  <c r="DR308" i="1"/>
  <c r="DQ308" i="1"/>
  <c r="DP308" i="1"/>
  <c r="DO308" i="1"/>
  <c r="DN308" i="1"/>
  <c r="DM308" i="1"/>
  <c r="DL308" i="1"/>
  <c r="DK308" i="1"/>
  <c r="DJ308" i="1"/>
  <c r="DI308" i="1"/>
  <c r="DH308" i="1"/>
  <c r="DG308" i="1"/>
  <c r="DF308" i="1"/>
  <c r="DE308" i="1"/>
  <c r="DD308" i="1"/>
  <c r="DC308" i="1"/>
  <c r="DB308" i="1"/>
  <c r="DA308" i="1"/>
  <c r="CZ308" i="1"/>
  <c r="CY308" i="1"/>
  <c r="CX308" i="1"/>
  <c r="CW308" i="1"/>
  <c r="CV308" i="1"/>
  <c r="CU308" i="1"/>
  <c r="CT308" i="1"/>
  <c r="CS308" i="1"/>
  <c r="CR308" i="1"/>
  <c r="CQ308" i="1"/>
  <c r="CP308" i="1"/>
  <c r="CO308" i="1"/>
  <c r="CN308" i="1"/>
  <c r="CM308" i="1"/>
  <c r="CL308" i="1"/>
  <c r="CK308" i="1"/>
  <c r="CJ308" i="1"/>
  <c r="CI308" i="1"/>
  <c r="FS308" i="1" s="1"/>
  <c r="CH308" i="1"/>
  <c r="CD308" i="1"/>
  <c r="CC308" i="1"/>
  <c r="CB308" i="1"/>
  <c r="CA308" i="1"/>
  <c r="BZ308" i="1"/>
  <c r="BY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T308" i="1"/>
  <c r="AS308" i="1"/>
  <c r="AR308" i="1"/>
  <c r="AQ308" i="1"/>
  <c r="AP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AM308" i="1" s="1"/>
  <c r="R308" i="1"/>
  <c r="Q308" i="1"/>
  <c r="M308" i="1"/>
  <c r="L308" i="1"/>
  <c r="K308" i="1"/>
  <c r="J308" i="1"/>
  <c r="I308" i="1"/>
  <c r="H308" i="1"/>
  <c r="D308" i="1"/>
  <c r="GT307" i="1"/>
  <c r="GS307" i="1"/>
  <c r="GR307" i="1"/>
  <c r="GQ307" i="1"/>
  <c r="GP307" i="1"/>
  <c r="GO307" i="1"/>
  <c r="GN307" i="1"/>
  <c r="GM307" i="1"/>
  <c r="GL307" i="1"/>
  <c r="GK307" i="1"/>
  <c r="GJ307" i="1"/>
  <c r="GI307" i="1"/>
  <c r="GH307" i="1"/>
  <c r="GG307" i="1"/>
  <c r="GF307" i="1"/>
  <c r="GE307" i="1"/>
  <c r="GD307" i="1"/>
  <c r="GC307" i="1"/>
  <c r="GB307" i="1"/>
  <c r="GA307" i="1"/>
  <c r="FZ307" i="1"/>
  <c r="FY307" i="1"/>
  <c r="FX307" i="1"/>
  <c r="FW307" i="1"/>
  <c r="FV307" i="1"/>
  <c r="FR307" i="1"/>
  <c r="FQ307" i="1"/>
  <c r="FP307" i="1"/>
  <c r="FO307" i="1"/>
  <c r="FN307" i="1"/>
  <c r="FM307" i="1"/>
  <c r="FL307" i="1"/>
  <c r="FK307" i="1"/>
  <c r="FJ307" i="1"/>
  <c r="FI307" i="1"/>
  <c r="FH307" i="1"/>
  <c r="FG307" i="1"/>
  <c r="FF307" i="1"/>
  <c r="FE307" i="1"/>
  <c r="FD307" i="1"/>
  <c r="FC307" i="1"/>
  <c r="FB307" i="1"/>
  <c r="FA307" i="1"/>
  <c r="EZ307" i="1"/>
  <c r="EY307" i="1"/>
  <c r="EX307" i="1"/>
  <c r="EW307" i="1"/>
  <c r="EV307" i="1"/>
  <c r="EU307" i="1"/>
  <c r="ET307" i="1"/>
  <c r="ES307" i="1"/>
  <c r="ER307" i="1"/>
  <c r="EQ307" i="1"/>
  <c r="EP307" i="1"/>
  <c r="EO307" i="1"/>
  <c r="EN307" i="1"/>
  <c r="EM307" i="1"/>
  <c r="EL307" i="1"/>
  <c r="EK307" i="1"/>
  <c r="EJ307" i="1"/>
  <c r="EI307" i="1"/>
  <c r="EH307" i="1"/>
  <c r="EG307" i="1"/>
  <c r="EF307" i="1"/>
  <c r="EE307" i="1"/>
  <c r="ED307" i="1"/>
  <c r="EC307" i="1"/>
  <c r="EB307" i="1"/>
  <c r="EA307" i="1"/>
  <c r="DZ307" i="1"/>
  <c r="DY307" i="1"/>
  <c r="DX307" i="1"/>
  <c r="DW307" i="1"/>
  <c r="DV307" i="1"/>
  <c r="DU307" i="1"/>
  <c r="DT307" i="1"/>
  <c r="DS307" i="1"/>
  <c r="DR307" i="1"/>
  <c r="DQ307" i="1"/>
  <c r="DP307" i="1"/>
  <c r="DO307" i="1"/>
  <c r="DN307" i="1"/>
  <c r="DM307" i="1"/>
  <c r="DL307" i="1"/>
  <c r="DK307" i="1"/>
  <c r="DJ307" i="1"/>
  <c r="DI307" i="1"/>
  <c r="DH307" i="1"/>
  <c r="DG307" i="1"/>
  <c r="DF307" i="1"/>
  <c r="DE307" i="1"/>
  <c r="DD307" i="1"/>
  <c r="DC307" i="1"/>
  <c r="DB307" i="1"/>
  <c r="DA307" i="1"/>
  <c r="CZ307" i="1"/>
  <c r="CY307" i="1"/>
  <c r="CX307" i="1"/>
  <c r="CW307" i="1"/>
  <c r="CV307" i="1"/>
  <c r="CU307" i="1"/>
  <c r="CT307" i="1"/>
  <c r="CS307" i="1"/>
  <c r="CR307" i="1"/>
  <c r="CQ307" i="1"/>
  <c r="CP307" i="1"/>
  <c r="CO307" i="1"/>
  <c r="CN307" i="1"/>
  <c r="CM307" i="1"/>
  <c r="CL307" i="1"/>
  <c r="CK307" i="1"/>
  <c r="CJ307" i="1"/>
  <c r="CI307" i="1"/>
  <c r="CH307" i="1"/>
  <c r="CD307" i="1"/>
  <c r="CC307" i="1"/>
  <c r="CB307" i="1"/>
  <c r="CA307" i="1"/>
  <c r="BZ307" i="1"/>
  <c r="CE307" i="1" s="1"/>
  <c r="BY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AT307" i="1"/>
  <c r="AS307" i="1"/>
  <c r="AR307" i="1"/>
  <c r="AQ307" i="1"/>
  <c r="AP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M307" i="1"/>
  <c r="L307" i="1"/>
  <c r="K307" i="1"/>
  <c r="J307" i="1"/>
  <c r="I307" i="1"/>
  <c r="H307" i="1"/>
  <c r="D307" i="1"/>
  <c r="GT306" i="1"/>
  <c r="GS306" i="1"/>
  <c r="GR306" i="1"/>
  <c r="GQ306" i="1"/>
  <c r="GP306" i="1"/>
  <c r="GO306" i="1"/>
  <c r="GN306" i="1"/>
  <c r="GM306" i="1"/>
  <c r="GL306" i="1"/>
  <c r="GK306" i="1"/>
  <c r="GJ306" i="1"/>
  <c r="GI306" i="1"/>
  <c r="GH306" i="1"/>
  <c r="GG306" i="1"/>
  <c r="GF306" i="1"/>
  <c r="GE306" i="1"/>
  <c r="GD306" i="1"/>
  <c r="GC306" i="1"/>
  <c r="GB306" i="1"/>
  <c r="GA306" i="1"/>
  <c r="FZ306" i="1"/>
  <c r="FY306" i="1"/>
  <c r="FX306" i="1"/>
  <c r="FW306" i="1"/>
  <c r="FV306" i="1"/>
  <c r="FR306" i="1"/>
  <c r="FQ306" i="1"/>
  <c r="FP306" i="1"/>
  <c r="FO306" i="1"/>
  <c r="FN306" i="1"/>
  <c r="FM306" i="1"/>
  <c r="FL306" i="1"/>
  <c r="FK306" i="1"/>
  <c r="FJ306" i="1"/>
  <c r="FI306" i="1"/>
  <c r="FH306" i="1"/>
  <c r="FG306" i="1"/>
  <c r="FF306" i="1"/>
  <c r="FE306" i="1"/>
  <c r="FD306" i="1"/>
  <c r="FC306" i="1"/>
  <c r="FB306" i="1"/>
  <c r="FA306" i="1"/>
  <c r="EZ306" i="1"/>
  <c r="EY306" i="1"/>
  <c r="EX306" i="1"/>
  <c r="EW306" i="1"/>
  <c r="EV306" i="1"/>
  <c r="EU306" i="1"/>
  <c r="ET306" i="1"/>
  <c r="ES306" i="1"/>
  <c r="ER306" i="1"/>
  <c r="EQ306" i="1"/>
  <c r="EP306" i="1"/>
  <c r="EO306" i="1"/>
  <c r="EN306" i="1"/>
  <c r="EM306" i="1"/>
  <c r="EL306" i="1"/>
  <c r="EK306" i="1"/>
  <c r="EJ306" i="1"/>
  <c r="EI306" i="1"/>
  <c r="EH306" i="1"/>
  <c r="EG306" i="1"/>
  <c r="EF306" i="1"/>
  <c r="EE306" i="1"/>
  <c r="ED306" i="1"/>
  <c r="EC306" i="1"/>
  <c r="EB306" i="1"/>
  <c r="EA306" i="1"/>
  <c r="DZ306" i="1"/>
  <c r="DY306" i="1"/>
  <c r="DX306" i="1"/>
  <c r="DW306" i="1"/>
  <c r="DV306" i="1"/>
  <c r="DU306" i="1"/>
  <c r="DT306" i="1"/>
  <c r="DS306" i="1"/>
  <c r="DR306" i="1"/>
  <c r="DQ306" i="1"/>
  <c r="DP306" i="1"/>
  <c r="DO306" i="1"/>
  <c r="DN306" i="1"/>
  <c r="DM306" i="1"/>
  <c r="DL306" i="1"/>
  <c r="DK306" i="1"/>
  <c r="DJ306" i="1"/>
  <c r="DI306" i="1"/>
  <c r="DH306" i="1"/>
  <c r="DG306" i="1"/>
  <c r="DF306" i="1"/>
  <c r="DE306" i="1"/>
  <c r="DD306" i="1"/>
  <c r="DC306" i="1"/>
  <c r="DB306" i="1"/>
  <c r="DA306" i="1"/>
  <c r="CZ306" i="1"/>
  <c r="CY306" i="1"/>
  <c r="CX306" i="1"/>
  <c r="CW306" i="1"/>
  <c r="CV306" i="1"/>
  <c r="CU306" i="1"/>
  <c r="CT306" i="1"/>
  <c r="CS306" i="1"/>
  <c r="CR306" i="1"/>
  <c r="CQ306" i="1"/>
  <c r="CP306" i="1"/>
  <c r="CO306" i="1"/>
  <c r="CN306" i="1"/>
  <c r="CM306" i="1"/>
  <c r="CL306" i="1"/>
  <c r="CK306" i="1"/>
  <c r="CJ306" i="1"/>
  <c r="CI306" i="1"/>
  <c r="FS306" i="1" s="1"/>
  <c r="CH306" i="1"/>
  <c r="CD306" i="1"/>
  <c r="CC306" i="1"/>
  <c r="CB306" i="1"/>
  <c r="CA306" i="1"/>
  <c r="BZ306" i="1"/>
  <c r="BY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AT306" i="1"/>
  <c r="AS306" i="1"/>
  <c r="AR306" i="1"/>
  <c r="AQ306" i="1"/>
  <c r="AP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M306" i="1"/>
  <c r="L306" i="1"/>
  <c r="K306" i="1"/>
  <c r="J306" i="1"/>
  <c r="I306" i="1"/>
  <c r="H306" i="1"/>
  <c r="N306" i="1" s="1"/>
  <c r="D306" i="1"/>
  <c r="GT305" i="1"/>
  <c r="GS305" i="1"/>
  <c r="GR305" i="1"/>
  <c r="GR319" i="1" s="1"/>
  <c r="GQ305" i="1"/>
  <c r="GP305" i="1"/>
  <c r="GO305" i="1"/>
  <c r="GN305" i="1"/>
  <c r="GN319" i="1" s="1"/>
  <c r="GM305" i="1"/>
  <c r="GL305" i="1"/>
  <c r="GK305" i="1"/>
  <c r="GJ305" i="1"/>
  <c r="GJ319" i="1" s="1"/>
  <c r="GI305" i="1"/>
  <c r="GH305" i="1"/>
  <c r="GG305" i="1"/>
  <c r="GF305" i="1"/>
  <c r="GF319" i="1" s="1"/>
  <c r="GE305" i="1"/>
  <c r="GD305" i="1"/>
  <c r="GC305" i="1"/>
  <c r="GB305" i="1"/>
  <c r="GB319" i="1" s="1"/>
  <c r="GA305" i="1"/>
  <c r="FZ305" i="1"/>
  <c r="FY305" i="1"/>
  <c r="FX305" i="1"/>
  <c r="FX319" i="1" s="1"/>
  <c r="FW305" i="1"/>
  <c r="FV305" i="1"/>
  <c r="FR305" i="1"/>
  <c r="FQ305" i="1"/>
  <c r="FQ319" i="1" s="1"/>
  <c r="FP305" i="1"/>
  <c r="FO305" i="1"/>
  <c r="FN305" i="1"/>
  <c r="FM305" i="1"/>
  <c r="FM319" i="1" s="1"/>
  <c r="FL305" i="1"/>
  <c r="FK305" i="1"/>
  <c r="FJ305" i="1"/>
  <c r="FI305" i="1"/>
  <c r="FI319" i="1" s="1"/>
  <c r="FH305" i="1"/>
  <c r="FG305" i="1"/>
  <c r="FF305" i="1"/>
  <c r="FE305" i="1"/>
  <c r="FE319" i="1" s="1"/>
  <c r="FD305" i="1"/>
  <c r="FC305" i="1"/>
  <c r="FB305" i="1"/>
  <c r="FA305" i="1"/>
  <c r="FA319" i="1" s="1"/>
  <c r="EZ305" i="1"/>
  <c r="EY305" i="1"/>
  <c r="EX305" i="1"/>
  <c r="EW305" i="1"/>
  <c r="EW319" i="1" s="1"/>
  <c r="EV305" i="1"/>
  <c r="EU305" i="1"/>
  <c r="ET305" i="1"/>
  <c r="ES305" i="1"/>
  <c r="ES319" i="1" s="1"/>
  <c r="ER305" i="1"/>
  <c r="EQ305" i="1"/>
  <c r="EP305" i="1"/>
  <c r="EO305" i="1"/>
  <c r="EO319" i="1" s="1"/>
  <c r="EN305" i="1"/>
  <c r="EM305" i="1"/>
  <c r="EL305" i="1"/>
  <c r="EK305" i="1"/>
  <c r="EK319" i="1" s="1"/>
  <c r="EJ305" i="1"/>
  <c r="EI305" i="1"/>
  <c r="EH305" i="1"/>
  <c r="EG305" i="1"/>
  <c r="EG319" i="1" s="1"/>
  <c r="EF305" i="1"/>
  <c r="EE305" i="1"/>
  <c r="ED305" i="1"/>
  <c r="EC305" i="1"/>
  <c r="EC319" i="1" s="1"/>
  <c r="EB305" i="1"/>
  <c r="EA305" i="1"/>
  <c r="DZ305" i="1"/>
  <c r="DY305" i="1"/>
  <c r="DY319" i="1" s="1"/>
  <c r="DX305" i="1"/>
  <c r="DW305" i="1"/>
  <c r="DV305" i="1"/>
  <c r="DU305" i="1"/>
  <c r="DU319" i="1" s="1"/>
  <c r="DT305" i="1"/>
  <c r="DS305" i="1"/>
  <c r="DR305" i="1"/>
  <c r="DQ305" i="1"/>
  <c r="DQ319" i="1" s="1"/>
  <c r="DP305" i="1"/>
  <c r="DO305" i="1"/>
  <c r="DN305" i="1"/>
  <c r="DM305" i="1"/>
  <c r="DM319" i="1" s="1"/>
  <c r="DL305" i="1"/>
  <c r="DK305" i="1"/>
  <c r="DJ305" i="1"/>
  <c r="DI305" i="1"/>
  <c r="DI319" i="1" s="1"/>
  <c r="DH305" i="1"/>
  <c r="DG305" i="1"/>
  <c r="DF305" i="1"/>
  <c r="DE305" i="1"/>
  <c r="DE319" i="1" s="1"/>
  <c r="DD305" i="1"/>
  <c r="DC305" i="1"/>
  <c r="DB305" i="1"/>
  <c r="DA305" i="1"/>
  <c r="DA319" i="1" s="1"/>
  <c r="CZ305" i="1"/>
  <c r="CY305" i="1"/>
  <c r="CX305" i="1"/>
  <c r="CW305" i="1"/>
  <c r="CW319" i="1" s="1"/>
  <c r="CV305" i="1"/>
  <c r="CU305" i="1"/>
  <c r="CT305" i="1"/>
  <c r="CS305" i="1"/>
  <c r="CS319" i="1" s="1"/>
  <c r="CR305" i="1"/>
  <c r="CQ305" i="1"/>
  <c r="CP305" i="1"/>
  <c r="CO305" i="1"/>
  <c r="CO319" i="1" s="1"/>
  <c r="CN305" i="1"/>
  <c r="CM305" i="1"/>
  <c r="CL305" i="1"/>
  <c r="CK305" i="1"/>
  <c r="CK319" i="1" s="1"/>
  <c r="CJ305" i="1"/>
  <c r="CI305" i="1"/>
  <c r="CH305" i="1"/>
  <c r="CD305" i="1"/>
  <c r="CD319" i="1" s="1"/>
  <c r="CC305" i="1"/>
  <c r="CB305" i="1"/>
  <c r="CA305" i="1"/>
  <c r="BZ305" i="1"/>
  <c r="BZ319" i="1" s="1"/>
  <c r="BY305" i="1"/>
  <c r="BU305" i="1"/>
  <c r="BT305" i="1"/>
  <c r="BS305" i="1"/>
  <c r="BS319" i="1" s="1"/>
  <c r="BR305" i="1"/>
  <c r="BQ305" i="1"/>
  <c r="BP305" i="1"/>
  <c r="BO305" i="1"/>
  <c r="BO319" i="1" s="1"/>
  <c r="BN305" i="1"/>
  <c r="BM305" i="1"/>
  <c r="BL305" i="1"/>
  <c r="BK305" i="1"/>
  <c r="BK319" i="1" s="1"/>
  <c r="BJ305" i="1"/>
  <c r="BI305" i="1"/>
  <c r="BH305" i="1"/>
  <c r="BG305" i="1"/>
  <c r="BG319" i="1" s="1"/>
  <c r="BF305" i="1"/>
  <c r="BE305" i="1"/>
  <c r="BD305" i="1"/>
  <c r="BC305" i="1"/>
  <c r="BC319" i="1" s="1"/>
  <c r="BB305" i="1"/>
  <c r="BA305" i="1"/>
  <c r="AZ305" i="1"/>
  <c r="AY305" i="1"/>
  <c r="AY319" i="1" s="1"/>
  <c r="AX305" i="1"/>
  <c r="AT305" i="1"/>
  <c r="AS305" i="1"/>
  <c r="AR305" i="1"/>
  <c r="AR319" i="1" s="1"/>
  <c r="AQ305" i="1"/>
  <c r="AP305" i="1"/>
  <c r="AL305" i="1"/>
  <c r="AK305" i="1"/>
  <c r="AK319" i="1" s="1"/>
  <c r="AJ305" i="1"/>
  <c r="AI305" i="1"/>
  <c r="AH305" i="1"/>
  <c r="AG305" i="1"/>
  <c r="AG319" i="1" s="1"/>
  <c r="AF305" i="1"/>
  <c r="AE305" i="1"/>
  <c r="AD305" i="1"/>
  <c r="AC305" i="1"/>
  <c r="AC319" i="1" s="1"/>
  <c r="AB305" i="1"/>
  <c r="AA305" i="1"/>
  <c r="Z305" i="1"/>
  <c r="Y305" i="1"/>
  <c r="Y319" i="1" s="1"/>
  <c r="X305" i="1"/>
  <c r="W305" i="1"/>
  <c r="V305" i="1"/>
  <c r="U305" i="1"/>
  <c r="U319" i="1" s="1"/>
  <c r="T305" i="1"/>
  <c r="S305" i="1"/>
  <c r="R305" i="1"/>
  <c r="Q305" i="1"/>
  <c r="Q319" i="1" s="1"/>
  <c r="M305" i="1"/>
  <c r="L305" i="1"/>
  <c r="K305" i="1"/>
  <c r="J305" i="1"/>
  <c r="J319" i="1" s="1"/>
  <c r="I305" i="1"/>
  <c r="H305" i="1"/>
  <c r="D305" i="1"/>
  <c r="E302" i="1"/>
  <c r="GT301" i="1"/>
  <c r="GS301" i="1"/>
  <c r="GR301" i="1"/>
  <c r="GQ301" i="1"/>
  <c r="GP301" i="1"/>
  <c r="GO301" i="1"/>
  <c r="GN301" i="1"/>
  <c r="GM301" i="1"/>
  <c r="GL301" i="1"/>
  <c r="GK301" i="1"/>
  <c r="GJ301" i="1"/>
  <c r="GI301" i="1"/>
  <c r="GH301" i="1"/>
  <c r="GG301" i="1"/>
  <c r="GF301" i="1"/>
  <c r="GE301" i="1"/>
  <c r="GD301" i="1"/>
  <c r="GC301" i="1"/>
  <c r="GB301" i="1"/>
  <c r="GA301" i="1"/>
  <c r="FZ301" i="1"/>
  <c r="FY301" i="1"/>
  <c r="FX301" i="1"/>
  <c r="FW301" i="1"/>
  <c r="GU301" i="1" s="1"/>
  <c r="FV301" i="1"/>
  <c r="FR301" i="1"/>
  <c r="FQ301" i="1"/>
  <c r="FP301" i="1"/>
  <c r="FO301" i="1"/>
  <c r="FN301" i="1"/>
  <c r="FM301" i="1"/>
  <c r="FL301" i="1"/>
  <c r="FK301" i="1"/>
  <c r="FJ301" i="1"/>
  <c r="FI301" i="1"/>
  <c r="FH301" i="1"/>
  <c r="FG301" i="1"/>
  <c r="FF301" i="1"/>
  <c r="FE301" i="1"/>
  <c r="FD301" i="1"/>
  <c r="FC301" i="1"/>
  <c r="FB301" i="1"/>
  <c r="FA301" i="1"/>
  <c r="EZ301" i="1"/>
  <c r="EY301" i="1"/>
  <c r="EX301" i="1"/>
  <c r="EW301" i="1"/>
  <c r="EV301" i="1"/>
  <c r="EU301" i="1"/>
  <c r="ET301" i="1"/>
  <c r="ES301" i="1"/>
  <c r="ER301" i="1"/>
  <c r="EQ301" i="1"/>
  <c r="EP301" i="1"/>
  <c r="EO301" i="1"/>
  <c r="EN301" i="1"/>
  <c r="EM301" i="1"/>
  <c r="EL301" i="1"/>
  <c r="EK301" i="1"/>
  <c r="EJ301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DW301" i="1"/>
  <c r="DV301" i="1"/>
  <c r="DU301" i="1"/>
  <c r="DT301" i="1"/>
  <c r="DS301" i="1"/>
  <c r="DR301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D301" i="1"/>
  <c r="CC301" i="1"/>
  <c r="CB301" i="1"/>
  <c r="CA301" i="1"/>
  <c r="BZ301" i="1"/>
  <c r="BY301" i="1"/>
  <c r="CE301" i="1" s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BV301" i="1" s="1"/>
  <c r="AT301" i="1"/>
  <c r="AS301" i="1"/>
  <c r="AR301" i="1"/>
  <c r="AQ301" i="1"/>
  <c r="AU301" i="1" s="1"/>
  <c r="AP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M301" i="1"/>
  <c r="L301" i="1"/>
  <c r="K301" i="1"/>
  <c r="J301" i="1"/>
  <c r="I301" i="1"/>
  <c r="H301" i="1"/>
  <c r="D301" i="1"/>
  <c r="GT300" i="1"/>
  <c r="GS300" i="1"/>
  <c r="GR300" i="1"/>
  <c r="GQ300" i="1"/>
  <c r="GP300" i="1"/>
  <c r="GO300" i="1"/>
  <c r="GN300" i="1"/>
  <c r="GM300" i="1"/>
  <c r="GL300" i="1"/>
  <c r="GK300" i="1"/>
  <c r="GJ300" i="1"/>
  <c r="GI300" i="1"/>
  <c r="GH300" i="1"/>
  <c r="GG300" i="1"/>
  <c r="GF300" i="1"/>
  <c r="GE300" i="1"/>
  <c r="GD300" i="1"/>
  <c r="GC300" i="1"/>
  <c r="GB300" i="1"/>
  <c r="GA300" i="1"/>
  <c r="FZ300" i="1"/>
  <c r="FY300" i="1"/>
  <c r="FX300" i="1"/>
  <c r="FW300" i="1"/>
  <c r="FV300" i="1"/>
  <c r="FR300" i="1"/>
  <c r="FQ300" i="1"/>
  <c r="FP300" i="1"/>
  <c r="FO300" i="1"/>
  <c r="FN300" i="1"/>
  <c r="FM300" i="1"/>
  <c r="FL300" i="1"/>
  <c r="FK300" i="1"/>
  <c r="FJ300" i="1"/>
  <c r="FI300" i="1"/>
  <c r="FH300" i="1"/>
  <c r="FG300" i="1"/>
  <c r="FF300" i="1"/>
  <c r="FE300" i="1"/>
  <c r="FD300" i="1"/>
  <c r="FC300" i="1"/>
  <c r="FB300" i="1"/>
  <c r="FA300" i="1"/>
  <c r="EZ300" i="1"/>
  <c r="EY300" i="1"/>
  <c r="EX300" i="1"/>
  <c r="EW300" i="1"/>
  <c r="EV300" i="1"/>
  <c r="EU300" i="1"/>
  <c r="ET300" i="1"/>
  <c r="ES300" i="1"/>
  <c r="ER300" i="1"/>
  <c r="EQ300" i="1"/>
  <c r="EP300" i="1"/>
  <c r="EO300" i="1"/>
  <c r="EN300" i="1"/>
  <c r="EM300" i="1"/>
  <c r="EL300" i="1"/>
  <c r="EK300" i="1"/>
  <c r="EJ300" i="1"/>
  <c r="EI300" i="1"/>
  <c r="EH300" i="1"/>
  <c r="EG300" i="1"/>
  <c r="EF300" i="1"/>
  <c r="EE300" i="1"/>
  <c r="ED300" i="1"/>
  <c r="EC300" i="1"/>
  <c r="EB300" i="1"/>
  <c r="EA300" i="1"/>
  <c r="DZ300" i="1"/>
  <c r="DY300" i="1"/>
  <c r="DX300" i="1"/>
  <c r="DW300" i="1"/>
  <c r="DV300" i="1"/>
  <c r="DU300" i="1"/>
  <c r="DT300" i="1"/>
  <c r="DS300" i="1"/>
  <c r="DR300" i="1"/>
  <c r="DQ300" i="1"/>
  <c r="DP300" i="1"/>
  <c r="DO300" i="1"/>
  <c r="DN300" i="1"/>
  <c r="DM300" i="1"/>
  <c r="DL300" i="1"/>
  <c r="DK300" i="1"/>
  <c r="DJ300" i="1"/>
  <c r="DI300" i="1"/>
  <c r="DH300" i="1"/>
  <c r="DG300" i="1"/>
  <c r="DF300" i="1"/>
  <c r="DE300" i="1"/>
  <c r="DD300" i="1"/>
  <c r="DC300" i="1"/>
  <c r="DB300" i="1"/>
  <c r="DA300" i="1"/>
  <c r="CZ300" i="1"/>
  <c r="CY300" i="1"/>
  <c r="CX300" i="1"/>
  <c r="CW300" i="1"/>
  <c r="CV300" i="1"/>
  <c r="CU300" i="1"/>
  <c r="CT300" i="1"/>
  <c r="CS300" i="1"/>
  <c r="CR300" i="1"/>
  <c r="CQ300" i="1"/>
  <c r="CP300" i="1"/>
  <c r="CO300" i="1"/>
  <c r="CN300" i="1"/>
  <c r="CM300" i="1"/>
  <c r="CL300" i="1"/>
  <c r="CK300" i="1"/>
  <c r="CJ300" i="1"/>
  <c r="CI300" i="1"/>
  <c r="CH300" i="1"/>
  <c r="FS300" i="1" s="1"/>
  <c r="CD300" i="1"/>
  <c r="CC300" i="1"/>
  <c r="CB300" i="1"/>
  <c r="CA300" i="1"/>
  <c r="BZ300" i="1"/>
  <c r="BY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AT300" i="1"/>
  <c r="AS300" i="1"/>
  <c r="AR300" i="1"/>
  <c r="AQ300" i="1"/>
  <c r="AP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M300" i="1"/>
  <c r="L300" i="1"/>
  <c r="K300" i="1"/>
  <c r="J300" i="1"/>
  <c r="I300" i="1"/>
  <c r="H300" i="1"/>
  <c r="D300" i="1"/>
  <c r="GT299" i="1"/>
  <c r="GS299" i="1"/>
  <c r="GR299" i="1"/>
  <c r="GQ299" i="1"/>
  <c r="GP299" i="1"/>
  <c r="GO299" i="1"/>
  <c r="GN299" i="1"/>
  <c r="GM299" i="1"/>
  <c r="GL299" i="1"/>
  <c r="GK299" i="1"/>
  <c r="GJ299" i="1"/>
  <c r="GI299" i="1"/>
  <c r="GH299" i="1"/>
  <c r="GG299" i="1"/>
  <c r="GF299" i="1"/>
  <c r="GE299" i="1"/>
  <c r="GD299" i="1"/>
  <c r="GC299" i="1"/>
  <c r="GB299" i="1"/>
  <c r="GA299" i="1"/>
  <c r="FZ299" i="1"/>
  <c r="FY299" i="1"/>
  <c r="FX299" i="1"/>
  <c r="FW299" i="1"/>
  <c r="GU299" i="1" s="1"/>
  <c r="FV299" i="1"/>
  <c r="FR299" i="1"/>
  <c r="FQ299" i="1"/>
  <c r="FP299" i="1"/>
  <c r="FO299" i="1"/>
  <c r="FN299" i="1"/>
  <c r="FM299" i="1"/>
  <c r="FL299" i="1"/>
  <c r="FK299" i="1"/>
  <c r="FJ299" i="1"/>
  <c r="FI299" i="1"/>
  <c r="FH299" i="1"/>
  <c r="FG299" i="1"/>
  <c r="FF299" i="1"/>
  <c r="FE299" i="1"/>
  <c r="FD299" i="1"/>
  <c r="FC299" i="1"/>
  <c r="FB299" i="1"/>
  <c r="FA299" i="1"/>
  <c r="EZ299" i="1"/>
  <c r="EY299" i="1"/>
  <c r="EX299" i="1"/>
  <c r="EW299" i="1"/>
  <c r="EV299" i="1"/>
  <c r="EU299" i="1"/>
  <c r="ET299" i="1"/>
  <c r="ES299" i="1"/>
  <c r="ER299" i="1"/>
  <c r="EQ299" i="1"/>
  <c r="EP299" i="1"/>
  <c r="EO299" i="1"/>
  <c r="EN299" i="1"/>
  <c r="EM299" i="1"/>
  <c r="EL299" i="1"/>
  <c r="EK299" i="1"/>
  <c r="EJ299" i="1"/>
  <c r="EI299" i="1"/>
  <c r="EH299" i="1"/>
  <c r="EG299" i="1"/>
  <c r="EF299" i="1"/>
  <c r="EE299" i="1"/>
  <c r="ED299" i="1"/>
  <c r="EC299" i="1"/>
  <c r="EB299" i="1"/>
  <c r="EA299" i="1"/>
  <c r="DZ299" i="1"/>
  <c r="DY299" i="1"/>
  <c r="DX299" i="1"/>
  <c r="DW299" i="1"/>
  <c r="DV299" i="1"/>
  <c r="DU299" i="1"/>
  <c r="DT299" i="1"/>
  <c r="DS299" i="1"/>
  <c r="DR299" i="1"/>
  <c r="DQ299" i="1"/>
  <c r="DP299" i="1"/>
  <c r="DO299" i="1"/>
  <c r="DN299" i="1"/>
  <c r="DM299" i="1"/>
  <c r="DL299" i="1"/>
  <c r="DK299" i="1"/>
  <c r="DJ299" i="1"/>
  <c r="DI299" i="1"/>
  <c r="DH299" i="1"/>
  <c r="DG299" i="1"/>
  <c r="DF299" i="1"/>
  <c r="DE299" i="1"/>
  <c r="DD299" i="1"/>
  <c r="DC299" i="1"/>
  <c r="DB299" i="1"/>
  <c r="DA299" i="1"/>
  <c r="CZ299" i="1"/>
  <c r="CY299" i="1"/>
  <c r="CX299" i="1"/>
  <c r="CW299" i="1"/>
  <c r="CV299" i="1"/>
  <c r="CU299" i="1"/>
  <c r="CT299" i="1"/>
  <c r="CS299" i="1"/>
  <c r="CR299" i="1"/>
  <c r="CQ299" i="1"/>
  <c r="CP299" i="1"/>
  <c r="CO299" i="1"/>
  <c r="CN299" i="1"/>
  <c r="CM299" i="1"/>
  <c r="CL299" i="1"/>
  <c r="CK299" i="1"/>
  <c r="CJ299" i="1"/>
  <c r="CI299" i="1"/>
  <c r="CH299" i="1"/>
  <c r="CD299" i="1"/>
  <c r="CC299" i="1"/>
  <c r="CB299" i="1"/>
  <c r="CA299" i="1"/>
  <c r="BZ299" i="1"/>
  <c r="BY299" i="1"/>
  <c r="CE299" i="1" s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BV299" i="1" s="1"/>
  <c r="AT299" i="1"/>
  <c r="AS299" i="1"/>
  <c r="AR299" i="1"/>
  <c r="AQ299" i="1"/>
  <c r="AU299" i="1" s="1"/>
  <c r="AP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M299" i="1"/>
  <c r="L299" i="1"/>
  <c r="K299" i="1"/>
  <c r="J299" i="1"/>
  <c r="I299" i="1"/>
  <c r="H299" i="1"/>
  <c r="D299" i="1"/>
  <c r="GT298" i="1"/>
  <c r="GS298" i="1"/>
  <c r="GS302" i="1" s="1"/>
  <c r="GR298" i="1"/>
  <c r="GQ298" i="1"/>
  <c r="GP298" i="1"/>
  <c r="GO298" i="1"/>
  <c r="GO302" i="1" s="1"/>
  <c r="GN298" i="1"/>
  <c r="GM298" i="1"/>
  <c r="GL298" i="1"/>
  <c r="GK298" i="1"/>
  <c r="GK302" i="1" s="1"/>
  <c r="GJ298" i="1"/>
  <c r="GI298" i="1"/>
  <c r="GH298" i="1"/>
  <c r="GG298" i="1"/>
  <c r="GG302" i="1" s="1"/>
  <c r="GF298" i="1"/>
  <c r="GE298" i="1"/>
  <c r="GD298" i="1"/>
  <c r="GC298" i="1"/>
  <c r="GC302" i="1" s="1"/>
  <c r="GB298" i="1"/>
  <c r="GA298" i="1"/>
  <c r="FZ298" i="1"/>
  <c r="FY298" i="1"/>
  <c r="FY302" i="1" s="1"/>
  <c r="FX298" i="1"/>
  <c r="FW298" i="1"/>
  <c r="FV298" i="1"/>
  <c r="FR298" i="1"/>
  <c r="FR302" i="1" s="1"/>
  <c r="FQ298" i="1"/>
  <c r="FP298" i="1"/>
  <c r="FO298" i="1"/>
  <c r="FN298" i="1"/>
  <c r="FN302" i="1" s="1"/>
  <c r="FM298" i="1"/>
  <c r="FL298" i="1"/>
  <c r="FK298" i="1"/>
  <c r="FJ298" i="1"/>
  <c r="FJ302" i="1" s="1"/>
  <c r="FI298" i="1"/>
  <c r="FH298" i="1"/>
  <c r="FG298" i="1"/>
  <c r="FF298" i="1"/>
  <c r="FF302" i="1" s="1"/>
  <c r="FE298" i="1"/>
  <c r="FD298" i="1"/>
  <c r="FC298" i="1"/>
  <c r="FB298" i="1"/>
  <c r="FB302" i="1" s="1"/>
  <c r="FA298" i="1"/>
  <c r="EZ298" i="1"/>
  <c r="EY298" i="1"/>
  <c r="EX298" i="1"/>
  <c r="EX302" i="1" s="1"/>
  <c r="EW298" i="1"/>
  <c r="EV298" i="1"/>
  <c r="EU298" i="1"/>
  <c r="ET298" i="1"/>
  <c r="ET302" i="1" s="1"/>
  <c r="ES298" i="1"/>
  <c r="ER298" i="1"/>
  <c r="EQ298" i="1"/>
  <c r="EP298" i="1"/>
  <c r="EP302" i="1" s="1"/>
  <c r="EO298" i="1"/>
  <c r="EN298" i="1"/>
  <c r="EM298" i="1"/>
  <c r="EL298" i="1"/>
  <c r="EL302" i="1" s="1"/>
  <c r="EK298" i="1"/>
  <c r="EJ298" i="1"/>
  <c r="EI298" i="1"/>
  <c r="EH298" i="1"/>
  <c r="EH302" i="1" s="1"/>
  <c r="EG298" i="1"/>
  <c r="EF298" i="1"/>
  <c r="EE298" i="1"/>
  <c r="ED298" i="1"/>
  <c r="ED302" i="1" s="1"/>
  <c r="EC298" i="1"/>
  <c r="EB298" i="1"/>
  <c r="EA298" i="1"/>
  <c r="DZ298" i="1"/>
  <c r="DZ302" i="1" s="1"/>
  <c r="DY298" i="1"/>
  <c r="DX298" i="1"/>
  <c r="DW298" i="1"/>
  <c r="DV298" i="1"/>
  <c r="DV302" i="1" s="1"/>
  <c r="DU298" i="1"/>
  <c r="DT298" i="1"/>
  <c r="DS298" i="1"/>
  <c r="DR298" i="1"/>
  <c r="DR302" i="1" s="1"/>
  <c r="DQ298" i="1"/>
  <c r="DP298" i="1"/>
  <c r="DO298" i="1"/>
  <c r="DN298" i="1"/>
  <c r="DN302" i="1" s="1"/>
  <c r="DM298" i="1"/>
  <c r="DL298" i="1"/>
  <c r="DK298" i="1"/>
  <c r="DJ298" i="1"/>
  <c r="DJ302" i="1" s="1"/>
  <c r="DI298" i="1"/>
  <c r="DH298" i="1"/>
  <c r="DG298" i="1"/>
  <c r="DF298" i="1"/>
  <c r="DF302" i="1" s="1"/>
  <c r="DE298" i="1"/>
  <c r="DD298" i="1"/>
  <c r="DC298" i="1"/>
  <c r="DB298" i="1"/>
  <c r="DB302" i="1" s="1"/>
  <c r="DA298" i="1"/>
  <c r="CZ298" i="1"/>
  <c r="CY298" i="1"/>
  <c r="CX298" i="1"/>
  <c r="CX302" i="1" s="1"/>
  <c r="CW298" i="1"/>
  <c r="CV298" i="1"/>
  <c r="CU298" i="1"/>
  <c r="CT298" i="1"/>
  <c r="CT302" i="1" s="1"/>
  <c r="CS298" i="1"/>
  <c r="CR298" i="1"/>
  <c r="CQ298" i="1"/>
  <c r="CP298" i="1"/>
  <c r="CP302" i="1" s="1"/>
  <c r="CO298" i="1"/>
  <c r="CN298" i="1"/>
  <c r="CM298" i="1"/>
  <c r="CL298" i="1"/>
  <c r="CL302" i="1" s="1"/>
  <c r="CK298" i="1"/>
  <c r="CJ298" i="1"/>
  <c r="CI298" i="1"/>
  <c r="CH298" i="1"/>
  <c r="CH302" i="1" s="1"/>
  <c r="CD298" i="1"/>
  <c r="CC298" i="1"/>
  <c r="CB298" i="1"/>
  <c r="CA298" i="1"/>
  <c r="CA302" i="1" s="1"/>
  <c r="BZ298" i="1"/>
  <c r="BY298" i="1"/>
  <c r="BU298" i="1"/>
  <c r="BT298" i="1"/>
  <c r="BT302" i="1" s="1"/>
  <c r="BS298" i="1"/>
  <c r="BR298" i="1"/>
  <c r="BQ298" i="1"/>
  <c r="BP298" i="1"/>
  <c r="BP302" i="1" s="1"/>
  <c r="BO298" i="1"/>
  <c r="BN298" i="1"/>
  <c r="BM298" i="1"/>
  <c r="BL298" i="1"/>
  <c r="BL302" i="1" s="1"/>
  <c r="BK298" i="1"/>
  <c r="BJ298" i="1"/>
  <c r="BI298" i="1"/>
  <c r="BH298" i="1"/>
  <c r="BH302" i="1" s="1"/>
  <c r="BG298" i="1"/>
  <c r="BF298" i="1"/>
  <c r="BE298" i="1"/>
  <c r="BD298" i="1"/>
  <c r="BD302" i="1" s="1"/>
  <c r="BC298" i="1"/>
  <c r="BB298" i="1"/>
  <c r="BA298" i="1"/>
  <c r="AZ298" i="1"/>
  <c r="AZ302" i="1" s="1"/>
  <c r="AY298" i="1"/>
  <c r="AX298" i="1"/>
  <c r="AT298" i="1"/>
  <c r="AS298" i="1"/>
  <c r="AS302" i="1" s="1"/>
  <c r="AR298" i="1"/>
  <c r="AQ298" i="1"/>
  <c r="AP298" i="1"/>
  <c r="AL298" i="1"/>
  <c r="AL302" i="1" s="1"/>
  <c r="AK298" i="1"/>
  <c r="AJ298" i="1"/>
  <c r="AI298" i="1"/>
  <c r="AH298" i="1"/>
  <c r="AH302" i="1" s="1"/>
  <c r="AG298" i="1"/>
  <c r="AF298" i="1"/>
  <c r="AE298" i="1"/>
  <c r="AD298" i="1"/>
  <c r="AD302" i="1" s="1"/>
  <c r="AC298" i="1"/>
  <c r="AB298" i="1"/>
  <c r="AA298" i="1"/>
  <c r="Z298" i="1"/>
  <c r="Z302" i="1" s="1"/>
  <c r="Y298" i="1"/>
  <c r="X298" i="1"/>
  <c r="W298" i="1"/>
  <c r="V298" i="1"/>
  <c r="V302" i="1" s="1"/>
  <c r="U298" i="1"/>
  <c r="T298" i="1"/>
  <c r="S298" i="1"/>
  <c r="R298" i="1"/>
  <c r="R302" i="1" s="1"/>
  <c r="Q298" i="1"/>
  <c r="M298" i="1"/>
  <c r="L298" i="1"/>
  <c r="K298" i="1"/>
  <c r="K302" i="1" s="1"/>
  <c r="J298" i="1"/>
  <c r="I298" i="1"/>
  <c r="H298" i="1"/>
  <c r="D298" i="1"/>
  <c r="D302" i="1" s="1"/>
  <c r="E295" i="1"/>
  <c r="GT294" i="1"/>
  <c r="GS294" i="1"/>
  <c r="GR294" i="1"/>
  <c r="GQ294" i="1"/>
  <c r="GP294" i="1"/>
  <c r="GO294" i="1"/>
  <c r="GN294" i="1"/>
  <c r="GM294" i="1"/>
  <c r="GL294" i="1"/>
  <c r="GK294" i="1"/>
  <c r="GJ294" i="1"/>
  <c r="GI294" i="1"/>
  <c r="GH294" i="1"/>
  <c r="GG294" i="1"/>
  <c r="GF294" i="1"/>
  <c r="GE294" i="1"/>
  <c r="GD294" i="1"/>
  <c r="GC294" i="1"/>
  <c r="GB294" i="1"/>
  <c r="GA294" i="1"/>
  <c r="FZ294" i="1"/>
  <c r="FY294" i="1"/>
  <c r="FX294" i="1"/>
  <c r="FW294" i="1"/>
  <c r="FV294" i="1"/>
  <c r="FR294" i="1"/>
  <c r="FQ294" i="1"/>
  <c r="FP294" i="1"/>
  <c r="FO294" i="1"/>
  <c r="FN294" i="1"/>
  <c r="FM294" i="1"/>
  <c r="FL294" i="1"/>
  <c r="FK294" i="1"/>
  <c r="FJ294" i="1"/>
  <c r="FI294" i="1"/>
  <c r="FH294" i="1"/>
  <c r="FG294" i="1"/>
  <c r="FF294" i="1"/>
  <c r="FE294" i="1"/>
  <c r="FD294" i="1"/>
  <c r="FC294" i="1"/>
  <c r="FB294" i="1"/>
  <c r="FA294" i="1"/>
  <c r="EZ294" i="1"/>
  <c r="EY294" i="1"/>
  <c r="EX294" i="1"/>
  <c r="EW294" i="1"/>
  <c r="EV294" i="1"/>
  <c r="EU294" i="1"/>
  <c r="ET294" i="1"/>
  <c r="ES294" i="1"/>
  <c r="ER294" i="1"/>
  <c r="EQ294" i="1"/>
  <c r="EP294" i="1"/>
  <c r="EO294" i="1"/>
  <c r="EN294" i="1"/>
  <c r="EM294" i="1"/>
  <c r="EL294" i="1"/>
  <c r="EK294" i="1"/>
  <c r="EJ294" i="1"/>
  <c r="EI294" i="1"/>
  <c r="EH294" i="1"/>
  <c r="EG294" i="1"/>
  <c r="EF294" i="1"/>
  <c r="EE294" i="1"/>
  <c r="ED294" i="1"/>
  <c r="EC294" i="1"/>
  <c r="EB294" i="1"/>
  <c r="EA294" i="1"/>
  <c r="DZ294" i="1"/>
  <c r="DY294" i="1"/>
  <c r="DX294" i="1"/>
  <c r="DW294" i="1"/>
  <c r="DV294" i="1"/>
  <c r="DU294" i="1"/>
  <c r="DT294" i="1"/>
  <c r="DS294" i="1"/>
  <c r="DR294" i="1"/>
  <c r="DQ294" i="1"/>
  <c r="DP294" i="1"/>
  <c r="DO294" i="1"/>
  <c r="DN294" i="1"/>
  <c r="DM294" i="1"/>
  <c r="DL294" i="1"/>
  <c r="DK294" i="1"/>
  <c r="DJ294" i="1"/>
  <c r="DI294" i="1"/>
  <c r="DH294" i="1"/>
  <c r="DG294" i="1"/>
  <c r="DF294" i="1"/>
  <c r="DE294" i="1"/>
  <c r="DD294" i="1"/>
  <c r="DC294" i="1"/>
  <c r="DB294" i="1"/>
  <c r="DA294" i="1"/>
  <c r="CZ294" i="1"/>
  <c r="CY294" i="1"/>
  <c r="CX294" i="1"/>
  <c r="CW294" i="1"/>
  <c r="CV294" i="1"/>
  <c r="CU294" i="1"/>
  <c r="CT294" i="1"/>
  <c r="CS294" i="1"/>
  <c r="CR294" i="1"/>
  <c r="CQ294" i="1"/>
  <c r="CP294" i="1"/>
  <c r="CO294" i="1"/>
  <c r="CN294" i="1"/>
  <c r="CM294" i="1"/>
  <c r="CL294" i="1"/>
  <c r="CK294" i="1"/>
  <c r="CJ294" i="1"/>
  <c r="CI294" i="1"/>
  <c r="CH294" i="1"/>
  <c r="CD294" i="1"/>
  <c r="CC294" i="1"/>
  <c r="CB294" i="1"/>
  <c r="CA294" i="1"/>
  <c r="BZ294" i="1"/>
  <c r="BY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BE294" i="1"/>
  <c r="BD294" i="1"/>
  <c r="BC294" i="1"/>
  <c r="BB294" i="1"/>
  <c r="BA294" i="1"/>
  <c r="AZ294" i="1"/>
  <c r="AY294" i="1"/>
  <c r="AX294" i="1"/>
  <c r="AT294" i="1"/>
  <c r="AS294" i="1"/>
  <c r="AR294" i="1"/>
  <c r="AQ294" i="1"/>
  <c r="AP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AM294" i="1" s="1"/>
  <c r="M294" i="1"/>
  <c r="L294" i="1"/>
  <c r="K294" i="1"/>
  <c r="J294" i="1"/>
  <c r="I294" i="1"/>
  <c r="H294" i="1"/>
  <c r="D294" i="1"/>
  <c r="GT293" i="1"/>
  <c r="GS293" i="1"/>
  <c r="GR293" i="1"/>
  <c r="GQ293" i="1"/>
  <c r="GP293" i="1"/>
  <c r="GO293" i="1"/>
  <c r="GN293" i="1"/>
  <c r="GM293" i="1"/>
  <c r="GL293" i="1"/>
  <c r="GK293" i="1"/>
  <c r="GJ293" i="1"/>
  <c r="GI293" i="1"/>
  <c r="GH293" i="1"/>
  <c r="GG293" i="1"/>
  <c r="GF293" i="1"/>
  <c r="GE293" i="1"/>
  <c r="GD293" i="1"/>
  <c r="GC293" i="1"/>
  <c r="GB293" i="1"/>
  <c r="GA293" i="1"/>
  <c r="FZ293" i="1"/>
  <c r="FY293" i="1"/>
  <c r="FX293" i="1"/>
  <c r="FW293" i="1"/>
  <c r="FV293" i="1"/>
  <c r="GU293" i="1" s="1"/>
  <c r="FR293" i="1"/>
  <c r="FQ293" i="1"/>
  <c r="FP293" i="1"/>
  <c r="FO293" i="1"/>
  <c r="FN293" i="1"/>
  <c r="FM293" i="1"/>
  <c r="FL293" i="1"/>
  <c r="FK293" i="1"/>
  <c r="FJ293" i="1"/>
  <c r="FI293" i="1"/>
  <c r="FH293" i="1"/>
  <c r="FG293" i="1"/>
  <c r="FF293" i="1"/>
  <c r="FE293" i="1"/>
  <c r="FD293" i="1"/>
  <c r="FC293" i="1"/>
  <c r="FB293" i="1"/>
  <c r="FA293" i="1"/>
  <c r="EZ293" i="1"/>
  <c r="EY293" i="1"/>
  <c r="EX293" i="1"/>
  <c r="EW293" i="1"/>
  <c r="EV293" i="1"/>
  <c r="EU293" i="1"/>
  <c r="ET293" i="1"/>
  <c r="ES293" i="1"/>
  <c r="ER293" i="1"/>
  <c r="EQ293" i="1"/>
  <c r="EP293" i="1"/>
  <c r="EO293" i="1"/>
  <c r="EN293" i="1"/>
  <c r="EM293" i="1"/>
  <c r="EL293" i="1"/>
  <c r="EK293" i="1"/>
  <c r="EJ293" i="1"/>
  <c r="EI293" i="1"/>
  <c r="EH293" i="1"/>
  <c r="EG293" i="1"/>
  <c r="EF293" i="1"/>
  <c r="EE293" i="1"/>
  <c r="ED293" i="1"/>
  <c r="EC293" i="1"/>
  <c r="EB293" i="1"/>
  <c r="EA293" i="1"/>
  <c r="DZ293" i="1"/>
  <c r="DY293" i="1"/>
  <c r="DX293" i="1"/>
  <c r="DW293" i="1"/>
  <c r="DV293" i="1"/>
  <c r="DU293" i="1"/>
  <c r="DT293" i="1"/>
  <c r="DS293" i="1"/>
  <c r="DR293" i="1"/>
  <c r="DQ293" i="1"/>
  <c r="DP293" i="1"/>
  <c r="DO293" i="1"/>
  <c r="DN293" i="1"/>
  <c r="DM293" i="1"/>
  <c r="DL293" i="1"/>
  <c r="DK293" i="1"/>
  <c r="DJ293" i="1"/>
  <c r="DI293" i="1"/>
  <c r="DH293" i="1"/>
  <c r="DG293" i="1"/>
  <c r="DF293" i="1"/>
  <c r="DE293" i="1"/>
  <c r="DD293" i="1"/>
  <c r="DC293" i="1"/>
  <c r="DB293" i="1"/>
  <c r="DA293" i="1"/>
  <c r="CZ293" i="1"/>
  <c r="CY293" i="1"/>
  <c r="CX293" i="1"/>
  <c r="CW293" i="1"/>
  <c r="CV293" i="1"/>
  <c r="CU293" i="1"/>
  <c r="CT293" i="1"/>
  <c r="CS293" i="1"/>
  <c r="CR293" i="1"/>
  <c r="CQ293" i="1"/>
  <c r="CP293" i="1"/>
  <c r="CO293" i="1"/>
  <c r="CN293" i="1"/>
  <c r="CM293" i="1"/>
  <c r="CL293" i="1"/>
  <c r="CK293" i="1"/>
  <c r="CJ293" i="1"/>
  <c r="CI293" i="1"/>
  <c r="CH293" i="1"/>
  <c r="CD293" i="1"/>
  <c r="CC293" i="1"/>
  <c r="CB293" i="1"/>
  <c r="CA293" i="1"/>
  <c r="BZ293" i="1"/>
  <c r="BY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T293" i="1"/>
  <c r="AS293" i="1"/>
  <c r="AR293" i="1"/>
  <c r="AQ293" i="1"/>
  <c r="AP293" i="1"/>
  <c r="AU293" i="1" s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M293" i="1"/>
  <c r="L293" i="1"/>
  <c r="K293" i="1"/>
  <c r="J293" i="1"/>
  <c r="I293" i="1"/>
  <c r="H293" i="1"/>
  <c r="D293" i="1"/>
  <c r="GT292" i="1"/>
  <c r="GS292" i="1"/>
  <c r="GR292" i="1"/>
  <c r="GQ292" i="1"/>
  <c r="GP292" i="1"/>
  <c r="GO292" i="1"/>
  <c r="GN292" i="1"/>
  <c r="GM292" i="1"/>
  <c r="GL292" i="1"/>
  <c r="GK292" i="1"/>
  <c r="GJ292" i="1"/>
  <c r="GI292" i="1"/>
  <c r="GH292" i="1"/>
  <c r="GG292" i="1"/>
  <c r="GF292" i="1"/>
  <c r="GE292" i="1"/>
  <c r="GD292" i="1"/>
  <c r="GC292" i="1"/>
  <c r="GB292" i="1"/>
  <c r="GA292" i="1"/>
  <c r="FZ292" i="1"/>
  <c r="FY292" i="1"/>
  <c r="FX292" i="1"/>
  <c r="FW292" i="1"/>
  <c r="FV292" i="1"/>
  <c r="FR292" i="1"/>
  <c r="FQ292" i="1"/>
  <c r="FP292" i="1"/>
  <c r="FO292" i="1"/>
  <c r="FN292" i="1"/>
  <c r="FM292" i="1"/>
  <c r="FL292" i="1"/>
  <c r="FK292" i="1"/>
  <c r="FJ292" i="1"/>
  <c r="FI292" i="1"/>
  <c r="FH292" i="1"/>
  <c r="FG292" i="1"/>
  <c r="FF292" i="1"/>
  <c r="FE292" i="1"/>
  <c r="FD292" i="1"/>
  <c r="FC292" i="1"/>
  <c r="FB292" i="1"/>
  <c r="FA292" i="1"/>
  <c r="EZ292" i="1"/>
  <c r="EY292" i="1"/>
  <c r="EX292" i="1"/>
  <c r="EW292" i="1"/>
  <c r="EV292" i="1"/>
  <c r="EU292" i="1"/>
  <c r="ET292" i="1"/>
  <c r="ES292" i="1"/>
  <c r="ER292" i="1"/>
  <c r="EQ292" i="1"/>
  <c r="EP292" i="1"/>
  <c r="EO292" i="1"/>
  <c r="EN292" i="1"/>
  <c r="EM292" i="1"/>
  <c r="EL292" i="1"/>
  <c r="EK292" i="1"/>
  <c r="EJ292" i="1"/>
  <c r="EI292" i="1"/>
  <c r="EH292" i="1"/>
  <c r="EG292" i="1"/>
  <c r="EF292" i="1"/>
  <c r="EE292" i="1"/>
  <c r="ED292" i="1"/>
  <c r="EC292" i="1"/>
  <c r="EB292" i="1"/>
  <c r="EA292" i="1"/>
  <c r="DZ292" i="1"/>
  <c r="DY292" i="1"/>
  <c r="DX292" i="1"/>
  <c r="DW292" i="1"/>
  <c r="DV292" i="1"/>
  <c r="DU292" i="1"/>
  <c r="DT292" i="1"/>
  <c r="DS292" i="1"/>
  <c r="DR292" i="1"/>
  <c r="DQ292" i="1"/>
  <c r="DP292" i="1"/>
  <c r="DO292" i="1"/>
  <c r="DN292" i="1"/>
  <c r="DM292" i="1"/>
  <c r="DL292" i="1"/>
  <c r="DK292" i="1"/>
  <c r="DJ292" i="1"/>
  <c r="DI292" i="1"/>
  <c r="DH292" i="1"/>
  <c r="DG292" i="1"/>
  <c r="DF292" i="1"/>
  <c r="DE292" i="1"/>
  <c r="DD292" i="1"/>
  <c r="DC292" i="1"/>
  <c r="DB292" i="1"/>
  <c r="DA292" i="1"/>
  <c r="CZ292" i="1"/>
  <c r="CY292" i="1"/>
  <c r="CX292" i="1"/>
  <c r="CW292" i="1"/>
  <c r="CV292" i="1"/>
  <c r="CU292" i="1"/>
  <c r="CT292" i="1"/>
  <c r="CS292" i="1"/>
  <c r="CR292" i="1"/>
  <c r="CQ292" i="1"/>
  <c r="CP292" i="1"/>
  <c r="CO292" i="1"/>
  <c r="CN292" i="1"/>
  <c r="CM292" i="1"/>
  <c r="CL292" i="1"/>
  <c r="CK292" i="1"/>
  <c r="CJ292" i="1"/>
  <c r="CI292" i="1"/>
  <c r="CH292" i="1"/>
  <c r="CD292" i="1"/>
  <c r="CC292" i="1"/>
  <c r="CB292" i="1"/>
  <c r="CA292" i="1"/>
  <c r="BZ292" i="1"/>
  <c r="BY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BE292" i="1"/>
  <c r="BD292" i="1"/>
  <c r="BC292" i="1"/>
  <c r="BB292" i="1"/>
  <c r="BA292" i="1"/>
  <c r="AZ292" i="1"/>
  <c r="AY292" i="1"/>
  <c r="AX292" i="1"/>
  <c r="AT292" i="1"/>
  <c r="AS292" i="1"/>
  <c r="AR292" i="1"/>
  <c r="AQ292" i="1"/>
  <c r="AP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M292" i="1"/>
  <c r="L292" i="1"/>
  <c r="K292" i="1"/>
  <c r="J292" i="1"/>
  <c r="I292" i="1"/>
  <c r="H292" i="1"/>
  <c r="D292" i="1"/>
  <c r="GT291" i="1"/>
  <c r="GS291" i="1"/>
  <c r="GR291" i="1"/>
  <c r="GQ291" i="1"/>
  <c r="GP291" i="1"/>
  <c r="GO291" i="1"/>
  <c r="GN291" i="1"/>
  <c r="GM291" i="1"/>
  <c r="GL291" i="1"/>
  <c r="GK291" i="1"/>
  <c r="GJ291" i="1"/>
  <c r="GI291" i="1"/>
  <c r="GH291" i="1"/>
  <c r="GG291" i="1"/>
  <c r="GF291" i="1"/>
  <c r="GE291" i="1"/>
  <c r="GD291" i="1"/>
  <c r="GC291" i="1"/>
  <c r="GB291" i="1"/>
  <c r="GA291" i="1"/>
  <c r="FZ291" i="1"/>
  <c r="FY291" i="1"/>
  <c r="FX291" i="1"/>
  <c r="FW291" i="1"/>
  <c r="FV291" i="1"/>
  <c r="FR291" i="1"/>
  <c r="FQ291" i="1"/>
  <c r="FP291" i="1"/>
  <c r="FO291" i="1"/>
  <c r="FN291" i="1"/>
  <c r="FM291" i="1"/>
  <c r="FL291" i="1"/>
  <c r="FK291" i="1"/>
  <c r="FJ291" i="1"/>
  <c r="FI291" i="1"/>
  <c r="FH291" i="1"/>
  <c r="FG291" i="1"/>
  <c r="FF291" i="1"/>
  <c r="FE291" i="1"/>
  <c r="FD291" i="1"/>
  <c r="FC291" i="1"/>
  <c r="FB291" i="1"/>
  <c r="FA291" i="1"/>
  <c r="EZ291" i="1"/>
  <c r="EY291" i="1"/>
  <c r="EX291" i="1"/>
  <c r="EW291" i="1"/>
  <c r="EV291" i="1"/>
  <c r="EU291" i="1"/>
  <c r="ET291" i="1"/>
  <c r="ES291" i="1"/>
  <c r="ER291" i="1"/>
  <c r="EQ291" i="1"/>
  <c r="EP291" i="1"/>
  <c r="EO291" i="1"/>
  <c r="EN291" i="1"/>
  <c r="EM291" i="1"/>
  <c r="EL291" i="1"/>
  <c r="EK291" i="1"/>
  <c r="EJ291" i="1"/>
  <c r="EI291" i="1"/>
  <c r="EH291" i="1"/>
  <c r="EG291" i="1"/>
  <c r="EF291" i="1"/>
  <c r="EE291" i="1"/>
  <c r="ED291" i="1"/>
  <c r="EC291" i="1"/>
  <c r="EB291" i="1"/>
  <c r="EA291" i="1"/>
  <c r="DZ291" i="1"/>
  <c r="DY291" i="1"/>
  <c r="DX291" i="1"/>
  <c r="DW291" i="1"/>
  <c r="DV291" i="1"/>
  <c r="DU291" i="1"/>
  <c r="DT291" i="1"/>
  <c r="DS291" i="1"/>
  <c r="DR291" i="1"/>
  <c r="DQ291" i="1"/>
  <c r="DP291" i="1"/>
  <c r="DO291" i="1"/>
  <c r="DN291" i="1"/>
  <c r="DM291" i="1"/>
  <c r="DL291" i="1"/>
  <c r="DK291" i="1"/>
  <c r="DJ291" i="1"/>
  <c r="DI291" i="1"/>
  <c r="DH291" i="1"/>
  <c r="DG291" i="1"/>
  <c r="DF291" i="1"/>
  <c r="DE291" i="1"/>
  <c r="DD291" i="1"/>
  <c r="DC291" i="1"/>
  <c r="DB291" i="1"/>
  <c r="DA291" i="1"/>
  <c r="CZ291" i="1"/>
  <c r="CY291" i="1"/>
  <c r="CX291" i="1"/>
  <c r="CW291" i="1"/>
  <c r="CV291" i="1"/>
  <c r="CU291" i="1"/>
  <c r="CT291" i="1"/>
  <c r="CS291" i="1"/>
  <c r="CR291" i="1"/>
  <c r="CQ291" i="1"/>
  <c r="CP291" i="1"/>
  <c r="CO291" i="1"/>
  <c r="CN291" i="1"/>
  <c r="CM291" i="1"/>
  <c r="CL291" i="1"/>
  <c r="CK291" i="1"/>
  <c r="CJ291" i="1"/>
  <c r="CI291" i="1"/>
  <c r="CH291" i="1"/>
  <c r="CD291" i="1"/>
  <c r="CC291" i="1"/>
  <c r="CB291" i="1"/>
  <c r="CA291" i="1"/>
  <c r="BZ291" i="1"/>
  <c r="BY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BE291" i="1"/>
  <c r="BD291" i="1"/>
  <c r="BC291" i="1"/>
  <c r="BB291" i="1"/>
  <c r="BA291" i="1"/>
  <c r="AZ291" i="1"/>
  <c r="AY291" i="1"/>
  <c r="AX291" i="1"/>
  <c r="AT291" i="1"/>
  <c r="AS291" i="1"/>
  <c r="AR291" i="1"/>
  <c r="AQ291" i="1"/>
  <c r="AP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M291" i="1"/>
  <c r="L291" i="1"/>
  <c r="K291" i="1"/>
  <c r="J291" i="1"/>
  <c r="I291" i="1"/>
  <c r="H291" i="1"/>
  <c r="D291" i="1"/>
  <c r="GT290" i="1"/>
  <c r="GS290" i="1"/>
  <c r="GR290" i="1"/>
  <c r="GQ290" i="1"/>
  <c r="GP290" i="1"/>
  <c r="GO290" i="1"/>
  <c r="GN290" i="1"/>
  <c r="GM290" i="1"/>
  <c r="GL290" i="1"/>
  <c r="GK290" i="1"/>
  <c r="GJ290" i="1"/>
  <c r="GI290" i="1"/>
  <c r="GH290" i="1"/>
  <c r="GG290" i="1"/>
  <c r="GF290" i="1"/>
  <c r="GE290" i="1"/>
  <c r="GD290" i="1"/>
  <c r="GC290" i="1"/>
  <c r="GB290" i="1"/>
  <c r="GA290" i="1"/>
  <c r="FZ290" i="1"/>
  <c r="FY290" i="1"/>
  <c r="FX290" i="1"/>
  <c r="FW290" i="1"/>
  <c r="FV290" i="1"/>
  <c r="FR290" i="1"/>
  <c r="FQ290" i="1"/>
  <c r="FP290" i="1"/>
  <c r="FO290" i="1"/>
  <c r="FN290" i="1"/>
  <c r="FM290" i="1"/>
  <c r="FL290" i="1"/>
  <c r="FK290" i="1"/>
  <c r="FJ290" i="1"/>
  <c r="FI290" i="1"/>
  <c r="FH290" i="1"/>
  <c r="FG290" i="1"/>
  <c r="FF290" i="1"/>
  <c r="FE290" i="1"/>
  <c r="FD290" i="1"/>
  <c r="FC290" i="1"/>
  <c r="FB290" i="1"/>
  <c r="FA290" i="1"/>
  <c r="EZ290" i="1"/>
  <c r="EY290" i="1"/>
  <c r="EX290" i="1"/>
  <c r="EW290" i="1"/>
  <c r="EV290" i="1"/>
  <c r="EU290" i="1"/>
  <c r="ET290" i="1"/>
  <c r="ES290" i="1"/>
  <c r="ER290" i="1"/>
  <c r="EQ290" i="1"/>
  <c r="EP290" i="1"/>
  <c r="EO290" i="1"/>
  <c r="EN290" i="1"/>
  <c r="EM290" i="1"/>
  <c r="EL290" i="1"/>
  <c r="EK290" i="1"/>
  <c r="EJ290" i="1"/>
  <c r="EI290" i="1"/>
  <c r="EH290" i="1"/>
  <c r="EG290" i="1"/>
  <c r="EF290" i="1"/>
  <c r="EE290" i="1"/>
  <c r="ED290" i="1"/>
  <c r="EC290" i="1"/>
  <c r="EB290" i="1"/>
  <c r="EA290" i="1"/>
  <c r="DZ290" i="1"/>
  <c r="DY290" i="1"/>
  <c r="DX290" i="1"/>
  <c r="DW290" i="1"/>
  <c r="DV290" i="1"/>
  <c r="DU290" i="1"/>
  <c r="DT290" i="1"/>
  <c r="DS290" i="1"/>
  <c r="DR290" i="1"/>
  <c r="DQ290" i="1"/>
  <c r="DP290" i="1"/>
  <c r="DO290" i="1"/>
  <c r="DN290" i="1"/>
  <c r="DM290" i="1"/>
  <c r="DL290" i="1"/>
  <c r="DK290" i="1"/>
  <c r="DJ290" i="1"/>
  <c r="DI290" i="1"/>
  <c r="DH290" i="1"/>
  <c r="DG290" i="1"/>
  <c r="DF290" i="1"/>
  <c r="DE290" i="1"/>
  <c r="DD290" i="1"/>
  <c r="DC290" i="1"/>
  <c r="DB290" i="1"/>
  <c r="DA290" i="1"/>
  <c r="CZ290" i="1"/>
  <c r="CY290" i="1"/>
  <c r="CX290" i="1"/>
  <c r="CW290" i="1"/>
  <c r="CV290" i="1"/>
  <c r="CU290" i="1"/>
  <c r="CT290" i="1"/>
  <c r="CS290" i="1"/>
  <c r="CR290" i="1"/>
  <c r="CQ290" i="1"/>
  <c r="CP290" i="1"/>
  <c r="CO290" i="1"/>
  <c r="CN290" i="1"/>
  <c r="CM290" i="1"/>
  <c r="CL290" i="1"/>
  <c r="CK290" i="1"/>
  <c r="CJ290" i="1"/>
  <c r="CI290" i="1"/>
  <c r="CH290" i="1"/>
  <c r="CD290" i="1"/>
  <c r="CC290" i="1"/>
  <c r="CB290" i="1"/>
  <c r="CA290" i="1"/>
  <c r="BZ290" i="1"/>
  <c r="BY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BE290" i="1"/>
  <c r="BD290" i="1"/>
  <c r="BC290" i="1"/>
  <c r="BB290" i="1"/>
  <c r="BA290" i="1"/>
  <c r="AZ290" i="1"/>
  <c r="AY290" i="1"/>
  <c r="AX290" i="1"/>
  <c r="AT290" i="1"/>
  <c r="AS290" i="1"/>
  <c r="AR290" i="1"/>
  <c r="AQ290" i="1"/>
  <c r="AP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M290" i="1"/>
  <c r="L290" i="1"/>
  <c r="K290" i="1"/>
  <c r="J290" i="1"/>
  <c r="I290" i="1"/>
  <c r="H290" i="1"/>
  <c r="D290" i="1"/>
  <c r="GT289" i="1"/>
  <c r="GS289" i="1"/>
  <c r="GR289" i="1"/>
  <c r="GQ289" i="1"/>
  <c r="GP289" i="1"/>
  <c r="GO289" i="1"/>
  <c r="GN289" i="1"/>
  <c r="GM289" i="1"/>
  <c r="GL289" i="1"/>
  <c r="GK289" i="1"/>
  <c r="GJ289" i="1"/>
  <c r="GI289" i="1"/>
  <c r="GH289" i="1"/>
  <c r="GG289" i="1"/>
  <c r="GF289" i="1"/>
  <c r="GE289" i="1"/>
  <c r="GD289" i="1"/>
  <c r="GC289" i="1"/>
  <c r="GB289" i="1"/>
  <c r="GA289" i="1"/>
  <c r="FZ289" i="1"/>
  <c r="FY289" i="1"/>
  <c r="FX289" i="1"/>
  <c r="FW289" i="1"/>
  <c r="FV289" i="1"/>
  <c r="FR289" i="1"/>
  <c r="FQ289" i="1"/>
  <c r="FP289" i="1"/>
  <c r="FO289" i="1"/>
  <c r="FN289" i="1"/>
  <c r="FM289" i="1"/>
  <c r="FL289" i="1"/>
  <c r="FK289" i="1"/>
  <c r="FJ289" i="1"/>
  <c r="FI289" i="1"/>
  <c r="FH289" i="1"/>
  <c r="FG289" i="1"/>
  <c r="FF289" i="1"/>
  <c r="FE289" i="1"/>
  <c r="FD289" i="1"/>
  <c r="FC289" i="1"/>
  <c r="FB289" i="1"/>
  <c r="FA289" i="1"/>
  <c r="EZ289" i="1"/>
  <c r="EY289" i="1"/>
  <c r="EX289" i="1"/>
  <c r="EW289" i="1"/>
  <c r="EV289" i="1"/>
  <c r="EU289" i="1"/>
  <c r="ET289" i="1"/>
  <c r="ES289" i="1"/>
  <c r="ER289" i="1"/>
  <c r="EQ289" i="1"/>
  <c r="EP289" i="1"/>
  <c r="EO289" i="1"/>
  <c r="EN289" i="1"/>
  <c r="EM289" i="1"/>
  <c r="EL289" i="1"/>
  <c r="EK289" i="1"/>
  <c r="EJ289" i="1"/>
  <c r="EI289" i="1"/>
  <c r="EH289" i="1"/>
  <c r="EG289" i="1"/>
  <c r="EF289" i="1"/>
  <c r="EE289" i="1"/>
  <c r="ED289" i="1"/>
  <c r="EC289" i="1"/>
  <c r="EB289" i="1"/>
  <c r="EA289" i="1"/>
  <c r="DZ289" i="1"/>
  <c r="DY289" i="1"/>
  <c r="DX289" i="1"/>
  <c r="DW289" i="1"/>
  <c r="DV289" i="1"/>
  <c r="DU289" i="1"/>
  <c r="DT289" i="1"/>
  <c r="DS289" i="1"/>
  <c r="DR289" i="1"/>
  <c r="DQ289" i="1"/>
  <c r="DP289" i="1"/>
  <c r="DO289" i="1"/>
  <c r="DN289" i="1"/>
  <c r="DM289" i="1"/>
  <c r="DL289" i="1"/>
  <c r="DK289" i="1"/>
  <c r="DJ289" i="1"/>
  <c r="DI289" i="1"/>
  <c r="DH289" i="1"/>
  <c r="DG289" i="1"/>
  <c r="DF289" i="1"/>
  <c r="DE289" i="1"/>
  <c r="DD289" i="1"/>
  <c r="DC289" i="1"/>
  <c r="DB289" i="1"/>
  <c r="DA289" i="1"/>
  <c r="CZ289" i="1"/>
  <c r="CY289" i="1"/>
  <c r="CX289" i="1"/>
  <c r="CW289" i="1"/>
  <c r="CV289" i="1"/>
  <c r="CU289" i="1"/>
  <c r="CT289" i="1"/>
  <c r="CS289" i="1"/>
  <c r="CR289" i="1"/>
  <c r="CQ289" i="1"/>
  <c r="CP289" i="1"/>
  <c r="CO289" i="1"/>
  <c r="CN289" i="1"/>
  <c r="CM289" i="1"/>
  <c r="CL289" i="1"/>
  <c r="CK289" i="1"/>
  <c r="CJ289" i="1"/>
  <c r="CI289" i="1"/>
  <c r="CH289" i="1"/>
  <c r="CD289" i="1"/>
  <c r="CC289" i="1"/>
  <c r="CB289" i="1"/>
  <c r="CA289" i="1"/>
  <c r="BZ289" i="1"/>
  <c r="BY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BE289" i="1"/>
  <c r="BD289" i="1"/>
  <c r="BC289" i="1"/>
  <c r="BB289" i="1"/>
  <c r="BA289" i="1"/>
  <c r="AZ289" i="1"/>
  <c r="AY289" i="1"/>
  <c r="AX289" i="1"/>
  <c r="AT289" i="1"/>
  <c r="AS289" i="1"/>
  <c r="AR289" i="1"/>
  <c r="AQ289" i="1"/>
  <c r="AP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M289" i="1"/>
  <c r="L289" i="1"/>
  <c r="K289" i="1"/>
  <c r="J289" i="1"/>
  <c r="I289" i="1"/>
  <c r="H289" i="1"/>
  <c r="D289" i="1"/>
  <c r="GT288" i="1"/>
  <c r="GS288" i="1"/>
  <c r="GR288" i="1"/>
  <c r="GR295" i="1" s="1"/>
  <c r="GQ288" i="1"/>
  <c r="GP288" i="1"/>
  <c r="GO288" i="1"/>
  <c r="GN288" i="1"/>
  <c r="GN295" i="1" s="1"/>
  <c r="GM288" i="1"/>
  <c r="GL288" i="1"/>
  <c r="GK288" i="1"/>
  <c r="GJ288" i="1"/>
  <c r="GJ295" i="1" s="1"/>
  <c r="GI288" i="1"/>
  <c r="GH288" i="1"/>
  <c r="GG288" i="1"/>
  <c r="GF288" i="1"/>
  <c r="GF295" i="1" s="1"/>
  <c r="GE288" i="1"/>
  <c r="GD288" i="1"/>
  <c r="GC288" i="1"/>
  <c r="GB288" i="1"/>
  <c r="GB295" i="1" s="1"/>
  <c r="GA288" i="1"/>
  <c r="FZ288" i="1"/>
  <c r="FY288" i="1"/>
  <c r="FX288" i="1"/>
  <c r="FX295" i="1" s="1"/>
  <c r="FW288" i="1"/>
  <c r="FV288" i="1"/>
  <c r="FR288" i="1"/>
  <c r="FQ288" i="1"/>
  <c r="FQ295" i="1" s="1"/>
  <c r="FP288" i="1"/>
  <c r="FO288" i="1"/>
  <c r="FN288" i="1"/>
  <c r="FM288" i="1"/>
  <c r="FM295" i="1" s="1"/>
  <c r="FL288" i="1"/>
  <c r="FK288" i="1"/>
  <c r="FJ288" i="1"/>
  <c r="FI288" i="1"/>
  <c r="FI295" i="1" s="1"/>
  <c r="FH288" i="1"/>
  <c r="FG288" i="1"/>
  <c r="FF288" i="1"/>
  <c r="FE288" i="1"/>
  <c r="FE295" i="1" s="1"/>
  <c r="FD288" i="1"/>
  <c r="FC288" i="1"/>
  <c r="FB288" i="1"/>
  <c r="FA288" i="1"/>
  <c r="FA295" i="1" s="1"/>
  <c r="EZ288" i="1"/>
  <c r="EY288" i="1"/>
  <c r="EX288" i="1"/>
  <c r="EW288" i="1"/>
  <c r="EW295" i="1" s="1"/>
  <c r="EV288" i="1"/>
  <c r="EU288" i="1"/>
  <c r="ET288" i="1"/>
  <c r="ES288" i="1"/>
  <c r="ES295" i="1" s="1"/>
  <c r="ER288" i="1"/>
  <c r="EQ288" i="1"/>
  <c r="EP288" i="1"/>
  <c r="EO288" i="1"/>
  <c r="EO295" i="1" s="1"/>
  <c r="EN288" i="1"/>
  <c r="EM288" i="1"/>
  <c r="EL288" i="1"/>
  <c r="EK288" i="1"/>
  <c r="EK295" i="1" s="1"/>
  <c r="EJ288" i="1"/>
  <c r="EI288" i="1"/>
  <c r="EH288" i="1"/>
  <c r="EG288" i="1"/>
  <c r="EG295" i="1" s="1"/>
  <c r="EF288" i="1"/>
  <c r="EE288" i="1"/>
  <c r="ED288" i="1"/>
  <c r="EC288" i="1"/>
  <c r="EC295" i="1" s="1"/>
  <c r="EB288" i="1"/>
  <c r="EA288" i="1"/>
  <c r="DZ288" i="1"/>
  <c r="DY288" i="1"/>
  <c r="DY295" i="1" s="1"/>
  <c r="DX288" i="1"/>
  <c r="DW288" i="1"/>
  <c r="DV288" i="1"/>
  <c r="DU288" i="1"/>
  <c r="DU295" i="1" s="1"/>
  <c r="DT288" i="1"/>
  <c r="DS288" i="1"/>
  <c r="DR288" i="1"/>
  <c r="DQ288" i="1"/>
  <c r="DQ295" i="1" s="1"/>
  <c r="DP288" i="1"/>
  <c r="DO288" i="1"/>
  <c r="DN288" i="1"/>
  <c r="DM288" i="1"/>
  <c r="DM295" i="1" s="1"/>
  <c r="DL288" i="1"/>
  <c r="DK288" i="1"/>
  <c r="DJ288" i="1"/>
  <c r="DI288" i="1"/>
  <c r="DI295" i="1" s="1"/>
  <c r="DH288" i="1"/>
  <c r="DG288" i="1"/>
  <c r="DF288" i="1"/>
  <c r="DE288" i="1"/>
  <c r="DE295" i="1" s="1"/>
  <c r="DD288" i="1"/>
  <c r="DC288" i="1"/>
  <c r="DB288" i="1"/>
  <c r="DA288" i="1"/>
  <c r="DA295" i="1" s="1"/>
  <c r="CZ288" i="1"/>
  <c r="CY288" i="1"/>
  <c r="CX288" i="1"/>
  <c r="CW288" i="1"/>
  <c r="CW295" i="1" s="1"/>
  <c r="CV288" i="1"/>
  <c r="CU288" i="1"/>
  <c r="CT288" i="1"/>
  <c r="CS288" i="1"/>
  <c r="CS295" i="1" s="1"/>
  <c r="CR288" i="1"/>
  <c r="CQ288" i="1"/>
  <c r="CP288" i="1"/>
  <c r="CO288" i="1"/>
  <c r="CO295" i="1" s="1"/>
  <c r="CN288" i="1"/>
  <c r="CM288" i="1"/>
  <c r="CL288" i="1"/>
  <c r="CK288" i="1"/>
  <c r="CK295" i="1" s="1"/>
  <c r="CJ288" i="1"/>
  <c r="CI288" i="1"/>
  <c r="CH288" i="1"/>
  <c r="CD288" i="1"/>
  <c r="CD295" i="1" s="1"/>
  <c r="CC288" i="1"/>
  <c r="CB288" i="1"/>
  <c r="CA288" i="1"/>
  <c r="BZ288" i="1"/>
  <c r="BZ295" i="1" s="1"/>
  <c r="BY288" i="1"/>
  <c r="BU288" i="1"/>
  <c r="BT288" i="1"/>
  <c r="BS288" i="1"/>
  <c r="BS295" i="1" s="1"/>
  <c r="BR288" i="1"/>
  <c r="BQ288" i="1"/>
  <c r="BP288" i="1"/>
  <c r="BO288" i="1"/>
  <c r="BO295" i="1" s="1"/>
  <c r="BN288" i="1"/>
  <c r="BM288" i="1"/>
  <c r="BL288" i="1"/>
  <c r="BK288" i="1"/>
  <c r="BK295" i="1" s="1"/>
  <c r="BJ288" i="1"/>
  <c r="BI288" i="1"/>
  <c r="BH288" i="1"/>
  <c r="BG288" i="1"/>
  <c r="BG295" i="1" s="1"/>
  <c r="BF288" i="1"/>
  <c r="BE288" i="1"/>
  <c r="BD288" i="1"/>
  <c r="BC288" i="1"/>
  <c r="BC295" i="1" s="1"/>
  <c r="BB288" i="1"/>
  <c r="BA288" i="1"/>
  <c r="AZ288" i="1"/>
  <c r="AY288" i="1"/>
  <c r="AY295" i="1" s="1"/>
  <c r="AX288" i="1"/>
  <c r="AT288" i="1"/>
  <c r="AS288" i="1"/>
  <c r="AR288" i="1"/>
  <c r="AR295" i="1" s="1"/>
  <c r="AQ288" i="1"/>
  <c r="AP288" i="1"/>
  <c r="AL288" i="1"/>
  <c r="AK288" i="1"/>
  <c r="AK295" i="1" s="1"/>
  <c r="AJ288" i="1"/>
  <c r="AI288" i="1"/>
  <c r="AH288" i="1"/>
  <c r="AG288" i="1"/>
  <c r="AG295" i="1" s="1"/>
  <c r="AF288" i="1"/>
  <c r="AE288" i="1"/>
  <c r="AD288" i="1"/>
  <c r="AC288" i="1"/>
  <c r="AC295" i="1" s="1"/>
  <c r="AB288" i="1"/>
  <c r="AA288" i="1"/>
  <c r="Z288" i="1"/>
  <c r="Y288" i="1"/>
  <c r="Y295" i="1" s="1"/>
  <c r="X288" i="1"/>
  <c r="W288" i="1"/>
  <c r="V288" i="1"/>
  <c r="U288" i="1"/>
  <c r="U295" i="1" s="1"/>
  <c r="T288" i="1"/>
  <c r="S288" i="1"/>
  <c r="R288" i="1"/>
  <c r="Q288" i="1"/>
  <c r="Q295" i="1" s="1"/>
  <c r="M288" i="1"/>
  <c r="L288" i="1"/>
  <c r="K288" i="1"/>
  <c r="J288" i="1"/>
  <c r="J295" i="1" s="1"/>
  <c r="I288" i="1"/>
  <c r="H288" i="1"/>
  <c r="D288" i="1"/>
  <c r="E285" i="1"/>
  <c r="GT284" i="1"/>
  <c r="GS284" i="1"/>
  <c r="GR284" i="1"/>
  <c r="GQ284" i="1"/>
  <c r="GP284" i="1"/>
  <c r="GO284" i="1"/>
  <c r="GN284" i="1"/>
  <c r="GM284" i="1"/>
  <c r="GL284" i="1"/>
  <c r="GK284" i="1"/>
  <c r="GJ284" i="1"/>
  <c r="GI284" i="1"/>
  <c r="GH284" i="1"/>
  <c r="GG284" i="1"/>
  <c r="GF284" i="1"/>
  <c r="GE284" i="1"/>
  <c r="GD284" i="1"/>
  <c r="GC284" i="1"/>
  <c r="GB284" i="1"/>
  <c r="GA284" i="1"/>
  <c r="FZ284" i="1"/>
  <c r="FY284" i="1"/>
  <c r="FX284" i="1"/>
  <c r="FW284" i="1"/>
  <c r="FV284" i="1"/>
  <c r="FR284" i="1"/>
  <c r="FQ284" i="1"/>
  <c r="FP284" i="1"/>
  <c r="FO284" i="1"/>
  <c r="FN284" i="1"/>
  <c r="FM284" i="1"/>
  <c r="FL284" i="1"/>
  <c r="FK284" i="1"/>
  <c r="FJ284" i="1"/>
  <c r="FI284" i="1"/>
  <c r="FH284" i="1"/>
  <c r="FG284" i="1"/>
  <c r="FF284" i="1"/>
  <c r="FE284" i="1"/>
  <c r="FD284" i="1"/>
  <c r="FC284" i="1"/>
  <c r="FB284" i="1"/>
  <c r="FA284" i="1"/>
  <c r="EZ284" i="1"/>
  <c r="EY284" i="1"/>
  <c r="EX284" i="1"/>
  <c r="EW284" i="1"/>
  <c r="EV284" i="1"/>
  <c r="EU284" i="1"/>
  <c r="ET284" i="1"/>
  <c r="ES284" i="1"/>
  <c r="ER284" i="1"/>
  <c r="EQ284" i="1"/>
  <c r="EP284" i="1"/>
  <c r="EO284" i="1"/>
  <c r="EN284" i="1"/>
  <c r="EM284" i="1"/>
  <c r="EL284" i="1"/>
  <c r="EK284" i="1"/>
  <c r="EJ284" i="1"/>
  <c r="EI284" i="1"/>
  <c r="EH284" i="1"/>
  <c r="EG284" i="1"/>
  <c r="EF284" i="1"/>
  <c r="EE284" i="1"/>
  <c r="ED284" i="1"/>
  <c r="EC284" i="1"/>
  <c r="EB284" i="1"/>
  <c r="EA284" i="1"/>
  <c r="DZ284" i="1"/>
  <c r="DY284" i="1"/>
  <c r="DX284" i="1"/>
  <c r="DW284" i="1"/>
  <c r="DV284" i="1"/>
  <c r="DU284" i="1"/>
  <c r="DT284" i="1"/>
  <c r="DS284" i="1"/>
  <c r="DR284" i="1"/>
  <c r="DQ284" i="1"/>
  <c r="DP284" i="1"/>
  <c r="DO284" i="1"/>
  <c r="DN284" i="1"/>
  <c r="DM284" i="1"/>
  <c r="DL284" i="1"/>
  <c r="DK284" i="1"/>
  <c r="DJ284" i="1"/>
  <c r="DI284" i="1"/>
  <c r="DH284" i="1"/>
  <c r="DG284" i="1"/>
  <c r="DF284" i="1"/>
  <c r="DE284" i="1"/>
  <c r="DD284" i="1"/>
  <c r="DC284" i="1"/>
  <c r="DB284" i="1"/>
  <c r="DA284" i="1"/>
  <c r="CZ284" i="1"/>
  <c r="CY284" i="1"/>
  <c r="CX284" i="1"/>
  <c r="CW284" i="1"/>
  <c r="CV284" i="1"/>
  <c r="CU284" i="1"/>
  <c r="CT284" i="1"/>
  <c r="CS284" i="1"/>
  <c r="CR284" i="1"/>
  <c r="CQ284" i="1"/>
  <c r="CP284" i="1"/>
  <c r="CO284" i="1"/>
  <c r="CN284" i="1"/>
  <c r="CM284" i="1"/>
  <c r="CL284" i="1"/>
  <c r="CK284" i="1"/>
  <c r="CJ284" i="1"/>
  <c r="CI284" i="1"/>
  <c r="CH284" i="1"/>
  <c r="CD284" i="1"/>
  <c r="CC284" i="1"/>
  <c r="CB284" i="1"/>
  <c r="CA284" i="1"/>
  <c r="BZ284" i="1"/>
  <c r="BY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BE284" i="1"/>
  <c r="BD284" i="1"/>
  <c r="BC284" i="1"/>
  <c r="BB284" i="1"/>
  <c r="BA284" i="1"/>
  <c r="AZ284" i="1"/>
  <c r="AY284" i="1"/>
  <c r="AX284" i="1"/>
  <c r="AT284" i="1"/>
  <c r="AS284" i="1"/>
  <c r="AR284" i="1"/>
  <c r="AQ284" i="1"/>
  <c r="AP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M284" i="1"/>
  <c r="L284" i="1"/>
  <c r="K284" i="1"/>
  <c r="J284" i="1"/>
  <c r="I284" i="1"/>
  <c r="H284" i="1"/>
  <c r="D284" i="1"/>
  <c r="GT283" i="1"/>
  <c r="GS283" i="1"/>
  <c r="GR283" i="1"/>
  <c r="GQ283" i="1"/>
  <c r="GP283" i="1"/>
  <c r="GO283" i="1"/>
  <c r="GN283" i="1"/>
  <c r="GM283" i="1"/>
  <c r="GL283" i="1"/>
  <c r="GK283" i="1"/>
  <c r="GJ283" i="1"/>
  <c r="GI283" i="1"/>
  <c r="GH283" i="1"/>
  <c r="GG283" i="1"/>
  <c r="GF283" i="1"/>
  <c r="GE283" i="1"/>
  <c r="GD283" i="1"/>
  <c r="GC283" i="1"/>
  <c r="GB283" i="1"/>
  <c r="GA283" i="1"/>
  <c r="FZ283" i="1"/>
  <c r="FY283" i="1"/>
  <c r="FX283" i="1"/>
  <c r="FW283" i="1"/>
  <c r="FV283" i="1"/>
  <c r="FR283" i="1"/>
  <c r="FQ283" i="1"/>
  <c r="FP283" i="1"/>
  <c r="FO283" i="1"/>
  <c r="FN283" i="1"/>
  <c r="FM283" i="1"/>
  <c r="FL283" i="1"/>
  <c r="FK283" i="1"/>
  <c r="FJ283" i="1"/>
  <c r="FI283" i="1"/>
  <c r="FH283" i="1"/>
  <c r="FG283" i="1"/>
  <c r="FF283" i="1"/>
  <c r="FE283" i="1"/>
  <c r="FD283" i="1"/>
  <c r="FC283" i="1"/>
  <c r="FB283" i="1"/>
  <c r="FA283" i="1"/>
  <c r="EZ283" i="1"/>
  <c r="EY283" i="1"/>
  <c r="EX283" i="1"/>
  <c r="EW283" i="1"/>
  <c r="EV283" i="1"/>
  <c r="EU283" i="1"/>
  <c r="ET283" i="1"/>
  <c r="ES283" i="1"/>
  <c r="ER283" i="1"/>
  <c r="EQ283" i="1"/>
  <c r="EP283" i="1"/>
  <c r="EO283" i="1"/>
  <c r="EN283" i="1"/>
  <c r="EM283" i="1"/>
  <c r="EL283" i="1"/>
  <c r="EK283" i="1"/>
  <c r="EJ283" i="1"/>
  <c r="EI283" i="1"/>
  <c r="EH283" i="1"/>
  <c r="EG283" i="1"/>
  <c r="EF283" i="1"/>
  <c r="EE283" i="1"/>
  <c r="ED283" i="1"/>
  <c r="EC283" i="1"/>
  <c r="EB283" i="1"/>
  <c r="EA283" i="1"/>
  <c r="DZ283" i="1"/>
  <c r="DY283" i="1"/>
  <c r="DX283" i="1"/>
  <c r="DW283" i="1"/>
  <c r="DV283" i="1"/>
  <c r="DU283" i="1"/>
  <c r="DT283" i="1"/>
  <c r="DS283" i="1"/>
  <c r="DR283" i="1"/>
  <c r="DQ283" i="1"/>
  <c r="DP283" i="1"/>
  <c r="DO283" i="1"/>
  <c r="DN283" i="1"/>
  <c r="DM283" i="1"/>
  <c r="DL283" i="1"/>
  <c r="DK283" i="1"/>
  <c r="DJ283" i="1"/>
  <c r="DI283" i="1"/>
  <c r="DH283" i="1"/>
  <c r="DG283" i="1"/>
  <c r="DF283" i="1"/>
  <c r="DE283" i="1"/>
  <c r="DD283" i="1"/>
  <c r="DC283" i="1"/>
  <c r="DB283" i="1"/>
  <c r="DA283" i="1"/>
  <c r="CZ283" i="1"/>
  <c r="CY283" i="1"/>
  <c r="CX283" i="1"/>
  <c r="CW283" i="1"/>
  <c r="CV283" i="1"/>
  <c r="CU283" i="1"/>
  <c r="CT283" i="1"/>
  <c r="CS283" i="1"/>
  <c r="CR283" i="1"/>
  <c r="CQ283" i="1"/>
  <c r="CP283" i="1"/>
  <c r="CO283" i="1"/>
  <c r="CN283" i="1"/>
  <c r="CM283" i="1"/>
  <c r="CL283" i="1"/>
  <c r="CK283" i="1"/>
  <c r="CJ283" i="1"/>
  <c r="CI283" i="1"/>
  <c r="CH283" i="1"/>
  <c r="CD283" i="1"/>
  <c r="CC283" i="1"/>
  <c r="CB283" i="1"/>
  <c r="CA283" i="1"/>
  <c r="BZ283" i="1"/>
  <c r="BY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D283" i="1"/>
  <c r="BC283" i="1"/>
  <c r="BB283" i="1"/>
  <c r="BA283" i="1"/>
  <c r="AZ283" i="1"/>
  <c r="AY283" i="1"/>
  <c r="AX283" i="1"/>
  <c r="AT283" i="1"/>
  <c r="AS283" i="1"/>
  <c r="AR283" i="1"/>
  <c r="AQ283" i="1"/>
  <c r="AP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M283" i="1"/>
  <c r="L283" i="1"/>
  <c r="K283" i="1"/>
  <c r="J283" i="1"/>
  <c r="I283" i="1"/>
  <c r="H283" i="1"/>
  <c r="D283" i="1"/>
  <c r="GT282" i="1"/>
  <c r="GS282" i="1"/>
  <c r="GR282" i="1"/>
  <c r="GQ282" i="1"/>
  <c r="GP282" i="1"/>
  <c r="GO282" i="1"/>
  <c r="GN282" i="1"/>
  <c r="GM282" i="1"/>
  <c r="GL282" i="1"/>
  <c r="GK282" i="1"/>
  <c r="GJ282" i="1"/>
  <c r="GI282" i="1"/>
  <c r="GH282" i="1"/>
  <c r="GG282" i="1"/>
  <c r="GF282" i="1"/>
  <c r="GE282" i="1"/>
  <c r="GD282" i="1"/>
  <c r="GC282" i="1"/>
  <c r="GB282" i="1"/>
  <c r="GA282" i="1"/>
  <c r="FZ282" i="1"/>
  <c r="FY282" i="1"/>
  <c r="FX282" i="1"/>
  <c r="FW282" i="1"/>
  <c r="FV282" i="1"/>
  <c r="FR282" i="1"/>
  <c r="FQ282" i="1"/>
  <c r="FP282" i="1"/>
  <c r="FO282" i="1"/>
  <c r="FN282" i="1"/>
  <c r="FM282" i="1"/>
  <c r="FL282" i="1"/>
  <c r="FK282" i="1"/>
  <c r="FJ282" i="1"/>
  <c r="FI282" i="1"/>
  <c r="FH282" i="1"/>
  <c r="FG282" i="1"/>
  <c r="FF282" i="1"/>
  <c r="FE282" i="1"/>
  <c r="FD282" i="1"/>
  <c r="FC282" i="1"/>
  <c r="FB282" i="1"/>
  <c r="FA282" i="1"/>
  <c r="EZ282" i="1"/>
  <c r="EY282" i="1"/>
  <c r="EX282" i="1"/>
  <c r="EW282" i="1"/>
  <c r="EV282" i="1"/>
  <c r="EU282" i="1"/>
  <c r="ET282" i="1"/>
  <c r="ES282" i="1"/>
  <c r="ER282" i="1"/>
  <c r="EQ282" i="1"/>
  <c r="EP282" i="1"/>
  <c r="EO282" i="1"/>
  <c r="EN282" i="1"/>
  <c r="EM282" i="1"/>
  <c r="EL282" i="1"/>
  <c r="EK282" i="1"/>
  <c r="EJ282" i="1"/>
  <c r="EI282" i="1"/>
  <c r="EH282" i="1"/>
  <c r="EG282" i="1"/>
  <c r="EF282" i="1"/>
  <c r="EE282" i="1"/>
  <c r="ED282" i="1"/>
  <c r="EC282" i="1"/>
  <c r="EB282" i="1"/>
  <c r="EA282" i="1"/>
  <c r="DZ282" i="1"/>
  <c r="DY282" i="1"/>
  <c r="DX282" i="1"/>
  <c r="DW282" i="1"/>
  <c r="DV282" i="1"/>
  <c r="DU282" i="1"/>
  <c r="DT282" i="1"/>
  <c r="DS282" i="1"/>
  <c r="DR282" i="1"/>
  <c r="DQ282" i="1"/>
  <c r="DP282" i="1"/>
  <c r="DO282" i="1"/>
  <c r="DN282" i="1"/>
  <c r="DM282" i="1"/>
  <c r="DL282" i="1"/>
  <c r="DK282" i="1"/>
  <c r="DJ282" i="1"/>
  <c r="DI282" i="1"/>
  <c r="DH282" i="1"/>
  <c r="DG282" i="1"/>
  <c r="DF282" i="1"/>
  <c r="DE282" i="1"/>
  <c r="DD282" i="1"/>
  <c r="DC282" i="1"/>
  <c r="DB282" i="1"/>
  <c r="DA282" i="1"/>
  <c r="CZ282" i="1"/>
  <c r="CY282" i="1"/>
  <c r="CX282" i="1"/>
  <c r="CW282" i="1"/>
  <c r="CV282" i="1"/>
  <c r="CU282" i="1"/>
  <c r="CT282" i="1"/>
  <c r="CS282" i="1"/>
  <c r="CR282" i="1"/>
  <c r="CQ282" i="1"/>
  <c r="CP282" i="1"/>
  <c r="CO282" i="1"/>
  <c r="CN282" i="1"/>
  <c r="CM282" i="1"/>
  <c r="CL282" i="1"/>
  <c r="CK282" i="1"/>
  <c r="CJ282" i="1"/>
  <c r="CI282" i="1"/>
  <c r="CH282" i="1"/>
  <c r="CD282" i="1"/>
  <c r="CC282" i="1"/>
  <c r="CB282" i="1"/>
  <c r="CA282" i="1"/>
  <c r="BZ282" i="1"/>
  <c r="BY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E282" i="1"/>
  <c r="BD282" i="1"/>
  <c r="BC282" i="1"/>
  <c r="BB282" i="1"/>
  <c r="BA282" i="1"/>
  <c r="AZ282" i="1"/>
  <c r="AY282" i="1"/>
  <c r="AX282" i="1"/>
  <c r="AT282" i="1"/>
  <c r="AS282" i="1"/>
  <c r="AR282" i="1"/>
  <c r="AQ282" i="1"/>
  <c r="AP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M282" i="1"/>
  <c r="L282" i="1"/>
  <c r="K282" i="1"/>
  <c r="J282" i="1"/>
  <c r="I282" i="1"/>
  <c r="H282" i="1"/>
  <c r="D282" i="1"/>
  <c r="GT281" i="1"/>
  <c r="GS281" i="1"/>
  <c r="GS285" i="1" s="1"/>
  <c r="GR281" i="1"/>
  <c r="GQ281" i="1"/>
  <c r="GP281" i="1"/>
  <c r="GO281" i="1"/>
  <c r="GO285" i="1" s="1"/>
  <c r="GN281" i="1"/>
  <c r="GM281" i="1"/>
  <c r="GL281" i="1"/>
  <c r="GK281" i="1"/>
  <c r="GK285" i="1" s="1"/>
  <c r="GJ281" i="1"/>
  <c r="GI281" i="1"/>
  <c r="GH281" i="1"/>
  <c r="GG281" i="1"/>
  <c r="GG285" i="1" s="1"/>
  <c r="GF281" i="1"/>
  <c r="GE281" i="1"/>
  <c r="GD281" i="1"/>
  <c r="GC281" i="1"/>
  <c r="GC285" i="1" s="1"/>
  <c r="GB281" i="1"/>
  <c r="GA281" i="1"/>
  <c r="FZ281" i="1"/>
  <c r="FY281" i="1"/>
  <c r="FY285" i="1" s="1"/>
  <c r="FX281" i="1"/>
  <c r="FW281" i="1"/>
  <c r="FV281" i="1"/>
  <c r="FR281" i="1"/>
  <c r="FR285" i="1" s="1"/>
  <c r="FQ281" i="1"/>
  <c r="FP281" i="1"/>
  <c r="FO281" i="1"/>
  <c r="FN281" i="1"/>
  <c r="FN285" i="1" s="1"/>
  <c r="FM281" i="1"/>
  <c r="FL281" i="1"/>
  <c r="FK281" i="1"/>
  <c r="FJ281" i="1"/>
  <c r="FJ285" i="1" s="1"/>
  <c r="FI281" i="1"/>
  <c r="FH281" i="1"/>
  <c r="FG281" i="1"/>
  <c r="FF281" i="1"/>
  <c r="FF285" i="1" s="1"/>
  <c r="FE281" i="1"/>
  <c r="FD281" i="1"/>
  <c r="FC281" i="1"/>
  <c r="FB281" i="1"/>
  <c r="FB285" i="1" s="1"/>
  <c r="FA281" i="1"/>
  <c r="EZ281" i="1"/>
  <c r="EY281" i="1"/>
  <c r="EX281" i="1"/>
  <c r="EX285" i="1" s="1"/>
  <c r="EW281" i="1"/>
  <c r="EV281" i="1"/>
  <c r="EU281" i="1"/>
  <c r="ET281" i="1"/>
  <c r="ET285" i="1" s="1"/>
  <c r="ES281" i="1"/>
  <c r="ER281" i="1"/>
  <c r="EQ281" i="1"/>
  <c r="EP281" i="1"/>
  <c r="EP285" i="1" s="1"/>
  <c r="EO281" i="1"/>
  <c r="EN281" i="1"/>
  <c r="EM281" i="1"/>
  <c r="EL281" i="1"/>
  <c r="EL285" i="1" s="1"/>
  <c r="EK281" i="1"/>
  <c r="EJ281" i="1"/>
  <c r="EI281" i="1"/>
  <c r="EH281" i="1"/>
  <c r="EH285" i="1" s="1"/>
  <c r="EG281" i="1"/>
  <c r="EF281" i="1"/>
  <c r="EE281" i="1"/>
  <c r="ED281" i="1"/>
  <c r="ED285" i="1" s="1"/>
  <c r="EC281" i="1"/>
  <c r="EB281" i="1"/>
  <c r="EA281" i="1"/>
  <c r="DZ281" i="1"/>
  <c r="DZ285" i="1" s="1"/>
  <c r="DY281" i="1"/>
  <c r="DX281" i="1"/>
  <c r="DW281" i="1"/>
  <c r="DV281" i="1"/>
  <c r="DV285" i="1" s="1"/>
  <c r="DU281" i="1"/>
  <c r="DT281" i="1"/>
  <c r="DS281" i="1"/>
  <c r="DR281" i="1"/>
  <c r="DR285" i="1" s="1"/>
  <c r="DQ281" i="1"/>
  <c r="DP281" i="1"/>
  <c r="DO281" i="1"/>
  <c r="DN281" i="1"/>
  <c r="DN285" i="1" s="1"/>
  <c r="DM281" i="1"/>
  <c r="DL281" i="1"/>
  <c r="DK281" i="1"/>
  <c r="DJ281" i="1"/>
  <c r="DJ285" i="1" s="1"/>
  <c r="DI281" i="1"/>
  <c r="DH281" i="1"/>
  <c r="DG281" i="1"/>
  <c r="DF281" i="1"/>
  <c r="DF285" i="1" s="1"/>
  <c r="DE281" i="1"/>
  <c r="DD281" i="1"/>
  <c r="DC281" i="1"/>
  <c r="DB281" i="1"/>
  <c r="DB285" i="1" s="1"/>
  <c r="DA281" i="1"/>
  <c r="CZ281" i="1"/>
  <c r="CY281" i="1"/>
  <c r="CX281" i="1"/>
  <c r="CX285" i="1" s="1"/>
  <c r="CW281" i="1"/>
  <c r="CV281" i="1"/>
  <c r="CU281" i="1"/>
  <c r="CT281" i="1"/>
  <c r="CT285" i="1" s="1"/>
  <c r="CS281" i="1"/>
  <c r="CR281" i="1"/>
  <c r="CQ281" i="1"/>
  <c r="CP281" i="1"/>
  <c r="CP285" i="1" s="1"/>
  <c r="CO281" i="1"/>
  <c r="CN281" i="1"/>
  <c r="CM281" i="1"/>
  <c r="CL281" i="1"/>
  <c r="CL285" i="1" s="1"/>
  <c r="CK281" i="1"/>
  <c r="CJ281" i="1"/>
  <c r="CI281" i="1"/>
  <c r="CH281" i="1"/>
  <c r="CH285" i="1" s="1"/>
  <c r="CD281" i="1"/>
  <c r="CC281" i="1"/>
  <c r="CB281" i="1"/>
  <c r="CA281" i="1"/>
  <c r="CA285" i="1" s="1"/>
  <c r="BZ281" i="1"/>
  <c r="BY281" i="1"/>
  <c r="BU281" i="1"/>
  <c r="BT281" i="1"/>
  <c r="BT285" i="1" s="1"/>
  <c r="BS281" i="1"/>
  <c r="BR281" i="1"/>
  <c r="BQ281" i="1"/>
  <c r="BP281" i="1"/>
  <c r="BP285" i="1" s="1"/>
  <c r="BO281" i="1"/>
  <c r="BN281" i="1"/>
  <c r="BM281" i="1"/>
  <c r="BL281" i="1"/>
  <c r="BL285" i="1" s="1"/>
  <c r="BK281" i="1"/>
  <c r="BJ281" i="1"/>
  <c r="BI281" i="1"/>
  <c r="BH281" i="1"/>
  <c r="BH285" i="1" s="1"/>
  <c r="BG281" i="1"/>
  <c r="BF281" i="1"/>
  <c r="BE281" i="1"/>
  <c r="BD281" i="1"/>
  <c r="BD285" i="1" s="1"/>
  <c r="BC281" i="1"/>
  <c r="BB281" i="1"/>
  <c r="BA281" i="1"/>
  <c r="AZ281" i="1"/>
  <c r="AZ285" i="1" s="1"/>
  <c r="AY281" i="1"/>
  <c r="AX281" i="1"/>
  <c r="AT281" i="1"/>
  <c r="AS281" i="1"/>
  <c r="AS285" i="1" s="1"/>
  <c r="AR281" i="1"/>
  <c r="AQ281" i="1"/>
  <c r="AP281" i="1"/>
  <c r="AL281" i="1"/>
  <c r="AL285" i="1" s="1"/>
  <c r="AK281" i="1"/>
  <c r="AJ281" i="1"/>
  <c r="AI281" i="1"/>
  <c r="AH281" i="1"/>
  <c r="AH285" i="1" s="1"/>
  <c r="AG281" i="1"/>
  <c r="AF281" i="1"/>
  <c r="AE281" i="1"/>
  <c r="AD281" i="1"/>
  <c r="AD285" i="1" s="1"/>
  <c r="AC281" i="1"/>
  <c r="AB281" i="1"/>
  <c r="AA281" i="1"/>
  <c r="Z281" i="1"/>
  <c r="Z285" i="1" s="1"/>
  <c r="Y281" i="1"/>
  <c r="X281" i="1"/>
  <c r="W281" i="1"/>
  <c r="V281" i="1"/>
  <c r="V285" i="1" s="1"/>
  <c r="U281" i="1"/>
  <c r="T281" i="1"/>
  <c r="S281" i="1"/>
  <c r="R281" i="1"/>
  <c r="R285" i="1" s="1"/>
  <c r="Q281" i="1"/>
  <c r="M281" i="1"/>
  <c r="L281" i="1"/>
  <c r="K281" i="1"/>
  <c r="K285" i="1" s="1"/>
  <c r="J281" i="1"/>
  <c r="I281" i="1"/>
  <c r="H281" i="1"/>
  <c r="D281" i="1"/>
  <c r="D285" i="1" s="1"/>
  <c r="E278" i="1"/>
  <c r="GT277" i="1"/>
  <c r="GS277" i="1"/>
  <c r="GR277" i="1"/>
  <c r="GQ277" i="1"/>
  <c r="GP277" i="1"/>
  <c r="GO277" i="1"/>
  <c r="GN277" i="1"/>
  <c r="GM277" i="1"/>
  <c r="GL277" i="1"/>
  <c r="GK277" i="1"/>
  <c r="GJ277" i="1"/>
  <c r="GI277" i="1"/>
  <c r="GH277" i="1"/>
  <c r="GG277" i="1"/>
  <c r="GF277" i="1"/>
  <c r="GE277" i="1"/>
  <c r="GD277" i="1"/>
  <c r="GC277" i="1"/>
  <c r="GB277" i="1"/>
  <c r="GA277" i="1"/>
  <c r="FZ277" i="1"/>
  <c r="FY277" i="1"/>
  <c r="FX277" i="1"/>
  <c r="FW277" i="1"/>
  <c r="FV277" i="1"/>
  <c r="FR277" i="1"/>
  <c r="FQ277" i="1"/>
  <c r="FP277" i="1"/>
  <c r="FO277" i="1"/>
  <c r="FN277" i="1"/>
  <c r="FM277" i="1"/>
  <c r="FL277" i="1"/>
  <c r="FK277" i="1"/>
  <c r="FJ277" i="1"/>
  <c r="FI277" i="1"/>
  <c r="FH277" i="1"/>
  <c r="FG277" i="1"/>
  <c r="FF277" i="1"/>
  <c r="FE277" i="1"/>
  <c r="FD277" i="1"/>
  <c r="FC277" i="1"/>
  <c r="FB277" i="1"/>
  <c r="FA277" i="1"/>
  <c r="EZ277" i="1"/>
  <c r="EY277" i="1"/>
  <c r="EX277" i="1"/>
  <c r="EW277" i="1"/>
  <c r="EV277" i="1"/>
  <c r="EU277" i="1"/>
  <c r="ET277" i="1"/>
  <c r="ES277" i="1"/>
  <c r="ER277" i="1"/>
  <c r="EQ277" i="1"/>
  <c r="EP277" i="1"/>
  <c r="EO277" i="1"/>
  <c r="EN277" i="1"/>
  <c r="EM277" i="1"/>
  <c r="EL277" i="1"/>
  <c r="EK277" i="1"/>
  <c r="EJ277" i="1"/>
  <c r="EI277" i="1"/>
  <c r="EH277" i="1"/>
  <c r="EG277" i="1"/>
  <c r="EF277" i="1"/>
  <c r="EE277" i="1"/>
  <c r="ED277" i="1"/>
  <c r="EC277" i="1"/>
  <c r="EB277" i="1"/>
  <c r="EA277" i="1"/>
  <c r="DZ277" i="1"/>
  <c r="DY277" i="1"/>
  <c r="DX277" i="1"/>
  <c r="DW277" i="1"/>
  <c r="DV277" i="1"/>
  <c r="DU277" i="1"/>
  <c r="DT277" i="1"/>
  <c r="DS277" i="1"/>
  <c r="DR277" i="1"/>
  <c r="DQ277" i="1"/>
  <c r="DP277" i="1"/>
  <c r="DO277" i="1"/>
  <c r="DN277" i="1"/>
  <c r="DM277" i="1"/>
  <c r="DL277" i="1"/>
  <c r="DK277" i="1"/>
  <c r="DJ277" i="1"/>
  <c r="DI277" i="1"/>
  <c r="DH277" i="1"/>
  <c r="DG277" i="1"/>
  <c r="DF277" i="1"/>
  <c r="DE277" i="1"/>
  <c r="DD277" i="1"/>
  <c r="DC277" i="1"/>
  <c r="DB277" i="1"/>
  <c r="DA277" i="1"/>
  <c r="CZ277" i="1"/>
  <c r="CY277" i="1"/>
  <c r="CX277" i="1"/>
  <c r="CW277" i="1"/>
  <c r="CV277" i="1"/>
  <c r="CU277" i="1"/>
  <c r="CT277" i="1"/>
  <c r="CS277" i="1"/>
  <c r="CR277" i="1"/>
  <c r="CQ277" i="1"/>
  <c r="CP277" i="1"/>
  <c r="CO277" i="1"/>
  <c r="CN277" i="1"/>
  <c r="CM277" i="1"/>
  <c r="CL277" i="1"/>
  <c r="CK277" i="1"/>
  <c r="CJ277" i="1"/>
  <c r="CI277" i="1"/>
  <c r="CH277" i="1"/>
  <c r="CD277" i="1"/>
  <c r="CC277" i="1"/>
  <c r="CB277" i="1"/>
  <c r="CA277" i="1"/>
  <c r="BZ277" i="1"/>
  <c r="BY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T277" i="1"/>
  <c r="AS277" i="1"/>
  <c r="AR277" i="1"/>
  <c r="AQ277" i="1"/>
  <c r="AP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M277" i="1"/>
  <c r="L277" i="1"/>
  <c r="K277" i="1"/>
  <c r="J277" i="1"/>
  <c r="I277" i="1"/>
  <c r="H277" i="1"/>
  <c r="D277" i="1"/>
  <c r="GT276" i="1"/>
  <c r="GS276" i="1"/>
  <c r="GR276" i="1"/>
  <c r="GQ276" i="1"/>
  <c r="GP276" i="1"/>
  <c r="GO276" i="1"/>
  <c r="GN276" i="1"/>
  <c r="GM276" i="1"/>
  <c r="GL276" i="1"/>
  <c r="GK276" i="1"/>
  <c r="GJ276" i="1"/>
  <c r="GI276" i="1"/>
  <c r="GH276" i="1"/>
  <c r="GG276" i="1"/>
  <c r="GF276" i="1"/>
  <c r="GE276" i="1"/>
  <c r="GD276" i="1"/>
  <c r="GC276" i="1"/>
  <c r="GB276" i="1"/>
  <c r="GA276" i="1"/>
  <c r="FZ276" i="1"/>
  <c r="FY276" i="1"/>
  <c r="FX276" i="1"/>
  <c r="FW276" i="1"/>
  <c r="FV276" i="1"/>
  <c r="FR276" i="1"/>
  <c r="FQ276" i="1"/>
  <c r="FP276" i="1"/>
  <c r="FO276" i="1"/>
  <c r="FN276" i="1"/>
  <c r="FM276" i="1"/>
  <c r="FL276" i="1"/>
  <c r="FK276" i="1"/>
  <c r="FJ276" i="1"/>
  <c r="FI276" i="1"/>
  <c r="FH276" i="1"/>
  <c r="FG276" i="1"/>
  <c r="FF276" i="1"/>
  <c r="FE276" i="1"/>
  <c r="FD276" i="1"/>
  <c r="FC276" i="1"/>
  <c r="FB276" i="1"/>
  <c r="FA276" i="1"/>
  <c r="EZ276" i="1"/>
  <c r="EY276" i="1"/>
  <c r="EX276" i="1"/>
  <c r="EW276" i="1"/>
  <c r="EV276" i="1"/>
  <c r="EU276" i="1"/>
  <c r="ET276" i="1"/>
  <c r="ES276" i="1"/>
  <c r="ER276" i="1"/>
  <c r="EQ276" i="1"/>
  <c r="EP276" i="1"/>
  <c r="EO276" i="1"/>
  <c r="EN276" i="1"/>
  <c r="EM276" i="1"/>
  <c r="EL276" i="1"/>
  <c r="EK276" i="1"/>
  <c r="EJ276" i="1"/>
  <c r="EI276" i="1"/>
  <c r="EH276" i="1"/>
  <c r="EG276" i="1"/>
  <c r="EF276" i="1"/>
  <c r="EE276" i="1"/>
  <c r="ED276" i="1"/>
  <c r="EC276" i="1"/>
  <c r="EB276" i="1"/>
  <c r="EA276" i="1"/>
  <c r="DZ276" i="1"/>
  <c r="DY276" i="1"/>
  <c r="DX276" i="1"/>
  <c r="DW276" i="1"/>
  <c r="DV276" i="1"/>
  <c r="DU276" i="1"/>
  <c r="DT276" i="1"/>
  <c r="DS276" i="1"/>
  <c r="DR276" i="1"/>
  <c r="DQ276" i="1"/>
  <c r="DP276" i="1"/>
  <c r="DO276" i="1"/>
  <c r="DN276" i="1"/>
  <c r="DM276" i="1"/>
  <c r="DL276" i="1"/>
  <c r="DK276" i="1"/>
  <c r="DJ276" i="1"/>
  <c r="DI276" i="1"/>
  <c r="DH276" i="1"/>
  <c r="DG276" i="1"/>
  <c r="DF276" i="1"/>
  <c r="DE276" i="1"/>
  <c r="DD276" i="1"/>
  <c r="DC276" i="1"/>
  <c r="DB276" i="1"/>
  <c r="DA276" i="1"/>
  <c r="CZ276" i="1"/>
  <c r="CY276" i="1"/>
  <c r="CX276" i="1"/>
  <c r="CW276" i="1"/>
  <c r="CV276" i="1"/>
  <c r="CU276" i="1"/>
  <c r="CT276" i="1"/>
  <c r="CS276" i="1"/>
  <c r="CR276" i="1"/>
  <c r="CQ276" i="1"/>
  <c r="CP276" i="1"/>
  <c r="CO276" i="1"/>
  <c r="CN276" i="1"/>
  <c r="CM276" i="1"/>
  <c r="CL276" i="1"/>
  <c r="CK276" i="1"/>
  <c r="CJ276" i="1"/>
  <c r="CI276" i="1"/>
  <c r="CH276" i="1"/>
  <c r="CD276" i="1"/>
  <c r="CC276" i="1"/>
  <c r="CB276" i="1"/>
  <c r="CA276" i="1"/>
  <c r="BZ276" i="1"/>
  <c r="BY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T276" i="1"/>
  <c r="AS276" i="1"/>
  <c r="AR276" i="1"/>
  <c r="AQ276" i="1"/>
  <c r="AP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M276" i="1"/>
  <c r="L276" i="1"/>
  <c r="K276" i="1"/>
  <c r="J276" i="1"/>
  <c r="I276" i="1"/>
  <c r="H276" i="1"/>
  <c r="D276" i="1"/>
  <c r="GT275" i="1"/>
  <c r="GS275" i="1"/>
  <c r="GR275" i="1"/>
  <c r="GQ275" i="1"/>
  <c r="GP275" i="1"/>
  <c r="GO275" i="1"/>
  <c r="GN275" i="1"/>
  <c r="GM275" i="1"/>
  <c r="GL275" i="1"/>
  <c r="GK275" i="1"/>
  <c r="GJ275" i="1"/>
  <c r="GI275" i="1"/>
  <c r="GH275" i="1"/>
  <c r="GG275" i="1"/>
  <c r="GF275" i="1"/>
  <c r="GE275" i="1"/>
  <c r="GD275" i="1"/>
  <c r="GC275" i="1"/>
  <c r="GB275" i="1"/>
  <c r="GA275" i="1"/>
  <c r="FZ275" i="1"/>
  <c r="FY275" i="1"/>
  <c r="FX275" i="1"/>
  <c r="FW275" i="1"/>
  <c r="FV275" i="1"/>
  <c r="FR275" i="1"/>
  <c r="FQ275" i="1"/>
  <c r="FP275" i="1"/>
  <c r="FO275" i="1"/>
  <c r="FN275" i="1"/>
  <c r="FM275" i="1"/>
  <c r="FL275" i="1"/>
  <c r="FK275" i="1"/>
  <c r="FJ275" i="1"/>
  <c r="FI275" i="1"/>
  <c r="FH275" i="1"/>
  <c r="FG275" i="1"/>
  <c r="FF275" i="1"/>
  <c r="FE275" i="1"/>
  <c r="FD275" i="1"/>
  <c r="FC275" i="1"/>
  <c r="FB275" i="1"/>
  <c r="FA275" i="1"/>
  <c r="EZ275" i="1"/>
  <c r="EY275" i="1"/>
  <c r="EX275" i="1"/>
  <c r="EW275" i="1"/>
  <c r="EV275" i="1"/>
  <c r="EU275" i="1"/>
  <c r="ET275" i="1"/>
  <c r="ES275" i="1"/>
  <c r="ER275" i="1"/>
  <c r="EQ275" i="1"/>
  <c r="EP275" i="1"/>
  <c r="EO275" i="1"/>
  <c r="EN275" i="1"/>
  <c r="EM275" i="1"/>
  <c r="EL275" i="1"/>
  <c r="EK275" i="1"/>
  <c r="EJ275" i="1"/>
  <c r="EI275" i="1"/>
  <c r="EH275" i="1"/>
  <c r="EG275" i="1"/>
  <c r="EF275" i="1"/>
  <c r="EE275" i="1"/>
  <c r="ED275" i="1"/>
  <c r="EC275" i="1"/>
  <c r="EB275" i="1"/>
  <c r="EA275" i="1"/>
  <c r="DZ275" i="1"/>
  <c r="DY275" i="1"/>
  <c r="DX275" i="1"/>
  <c r="DW275" i="1"/>
  <c r="DV275" i="1"/>
  <c r="DU275" i="1"/>
  <c r="DT275" i="1"/>
  <c r="DS275" i="1"/>
  <c r="DR275" i="1"/>
  <c r="DQ275" i="1"/>
  <c r="DP275" i="1"/>
  <c r="DO275" i="1"/>
  <c r="DN275" i="1"/>
  <c r="DM275" i="1"/>
  <c r="DL275" i="1"/>
  <c r="DK275" i="1"/>
  <c r="DJ275" i="1"/>
  <c r="DI275" i="1"/>
  <c r="DH275" i="1"/>
  <c r="DG275" i="1"/>
  <c r="DF275" i="1"/>
  <c r="DE275" i="1"/>
  <c r="DD275" i="1"/>
  <c r="DC275" i="1"/>
  <c r="DB275" i="1"/>
  <c r="DA275" i="1"/>
  <c r="CZ275" i="1"/>
  <c r="CY275" i="1"/>
  <c r="CX275" i="1"/>
  <c r="CW275" i="1"/>
  <c r="CV275" i="1"/>
  <c r="CU275" i="1"/>
  <c r="CT275" i="1"/>
  <c r="CS275" i="1"/>
  <c r="CR275" i="1"/>
  <c r="CQ275" i="1"/>
  <c r="CP275" i="1"/>
  <c r="CO275" i="1"/>
  <c r="CN275" i="1"/>
  <c r="CM275" i="1"/>
  <c r="CL275" i="1"/>
  <c r="CK275" i="1"/>
  <c r="CJ275" i="1"/>
  <c r="CI275" i="1"/>
  <c r="CH275" i="1"/>
  <c r="CD275" i="1"/>
  <c r="CC275" i="1"/>
  <c r="CB275" i="1"/>
  <c r="CA275" i="1"/>
  <c r="BZ275" i="1"/>
  <c r="BY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T275" i="1"/>
  <c r="AS275" i="1"/>
  <c r="AR275" i="1"/>
  <c r="AQ275" i="1"/>
  <c r="AP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M275" i="1"/>
  <c r="L275" i="1"/>
  <c r="K275" i="1"/>
  <c r="J275" i="1"/>
  <c r="I275" i="1"/>
  <c r="H275" i="1"/>
  <c r="D275" i="1"/>
  <c r="GT274" i="1"/>
  <c r="GS274" i="1"/>
  <c r="GR274" i="1"/>
  <c r="GQ274" i="1"/>
  <c r="GP274" i="1"/>
  <c r="GO274" i="1"/>
  <c r="GN274" i="1"/>
  <c r="GM274" i="1"/>
  <c r="GL274" i="1"/>
  <c r="GK274" i="1"/>
  <c r="GJ274" i="1"/>
  <c r="GI274" i="1"/>
  <c r="GH274" i="1"/>
  <c r="GG274" i="1"/>
  <c r="GF274" i="1"/>
  <c r="GE274" i="1"/>
  <c r="GD274" i="1"/>
  <c r="GC274" i="1"/>
  <c r="GB274" i="1"/>
  <c r="GA274" i="1"/>
  <c r="FZ274" i="1"/>
  <c r="FY274" i="1"/>
  <c r="FX274" i="1"/>
  <c r="FW274" i="1"/>
  <c r="FV274" i="1"/>
  <c r="FR274" i="1"/>
  <c r="FQ274" i="1"/>
  <c r="FP274" i="1"/>
  <c r="FO274" i="1"/>
  <c r="FN274" i="1"/>
  <c r="FM274" i="1"/>
  <c r="FL274" i="1"/>
  <c r="FK274" i="1"/>
  <c r="FJ274" i="1"/>
  <c r="FI274" i="1"/>
  <c r="FH274" i="1"/>
  <c r="FG274" i="1"/>
  <c r="FF274" i="1"/>
  <c r="FE274" i="1"/>
  <c r="FD274" i="1"/>
  <c r="FC274" i="1"/>
  <c r="FB274" i="1"/>
  <c r="FA274" i="1"/>
  <c r="EZ274" i="1"/>
  <c r="EY274" i="1"/>
  <c r="EX274" i="1"/>
  <c r="EW274" i="1"/>
  <c r="EV274" i="1"/>
  <c r="EU274" i="1"/>
  <c r="ET274" i="1"/>
  <c r="ES274" i="1"/>
  <c r="ER274" i="1"/>
  <c r="EQ274" i="1"/>
  <c r="EP274" i="1"/>
  <c r="EO274" i="1"/>
  <c r="EN274" i="1"/>
  <c r="EM274" i="1"/>
  <c r="EL274" i="1"/>
  <c r="EK274" i="1"/>
  <c r="EJ274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DW274" i="1"/>
  <c r="DV274" i="1"/>
  <c r="DU274" i="1"/>
  <c r="DT274" i="1"/>
  <c r="DS274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D274" i="1"/>
  <c r="CC274" i="1"/>
  <c r="CB274" i="1"/>
  <c r="CA274" i="1"/>
  <c r="BZ274" i="1"/>
  <c r="BY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T274" i="1"/>
  <c r="AS274" i="1"/>
  <c r="AR274" i="1"/>
  <c r="AQ274" i="1"/>
  <c r="AP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M274" i="1"/>
  <c r="L274" i="1"/>
  <c r="K274" i="1"/>
  <c r="J274" i="1"/>
  <c r="I274" i="1"/>
  <c r="H274" i="1"/>
  <c r="D274" i="1"/>
  <c r="GT273" i="1"/>
  <c r="GS273" i="1"/>
  <c r="GR273" i="1"/>
  <c r="GQ273" i="1"/>
  <c r="GP273" i="1"/>
  <c r="GO273" i="1"/>
  <c r="GN273" i="1"/>
  <c r="GM273" i="1"/>
  <c r="GL273" i="1"/>
  <c r="GK273" i="1"/>
  <c r="GJ273" i="1"/>
  <c r="GI273" i="1"/>
  <c r="GH273" i="1"/>
  <c r="GG273" i="1"/>
  <c r="GF273" i="1"/>
  <c r="GE273" i="1"/>
  <c r="GD273" i="1"/>
  <c r="GC273" i="1"/>
  <c r="GB273" i="1"/>
  <c r="GA273" i="1"/>
  <c r="FZ273" i="1"/>
  <c r="FY273" i="1"/>
  <c r="FX273" i="1"/>
  <c r="FW273" i="1"/>
  <c r="FV273" i="1"/>
  <c r="FR273" i="1"/>
  <c r="FQ273" i="1"/>
  <c r="FP273" i="1"/>
  <c r="FO273" i="1"/>
  <c r="FN273" i="1"/>
  <c r="FM273" i="1"/>
  <c r="FL273" i="1"/>
  <c r="FK273" i="1"/>
  <c r="FJ273" i="1"/>
  <c r="FI273" i="1"/>
  <c r="FH273" i="1"/>
  <c r="FG273" i="1"/>
  <c r="FF273" i="1"/>
  <c r="FE273" i="1"/>
  <c r="FD273" i="1"/>
  <c r="FC273" i="1"/>
  <c r="FB273" i="1"/>
  <c r="FA273" i="1"/>
  <c r="EZ273" i="1"/>
  <c r="EY273" i="1"/>
  <c r="EX273" i="1"/>
  <c r="EW273" i="1"/>
  <c r="EV273" i="1"/>
  <c r="EU273" i="1"/>
  <c r="ET273" i="1"/>
  <c r="ES273" i="1"/>
  <c r="ER273" i="1"/>
  <c r="EQ273" i="1"/>
  <c r="EP273" i="1"/>
  <c r="EO273" i="1"/>
  <c r="EN273" i="1"/>
  <c r="EM273" i="1"/>
  <c r="EL273" i="1"/>
  <c r="EK273" i="1"/>
  <c r="EJ273" i="1"/>
  <c r="EI273" i="1"/>
  <c r="EH273" i="1"/>
  <c r="EG273" i="1"/>
  <c r="EF273" i="1"/>
  <c r="EE273" i="1"/>
  <c r="ED273" i="1"/>
  <c r="EC273" i="1"/>
  <c r="EB273" i="1"/>
  <c r="EA273" i="1"/>
  <c r="DZ273" i="1"/>
  <c r="DY273" i="1"/>
  <c r="DX273" i="1"/>
  <c r="DW273" i="1"/>
  <c r="DV273" i="1"/>
  <c r="DU273" i="1"/>
  <c r="DT273" i="1"/>
  <c r="DS273" i="1"/>
  <c r="DR273" i="1"/>
  <c r="DQ273" i="1"/>
  <c r="DP273" i="1"/>
  <c r="DO273" i="1"/>
  <c r="DN273" i="1"/>
  <c r="DM273" i="1"/>
  <c r="DL273" i="1"/>
  <c r="DK273" i="1"/>
  <c r="DJ273" i="1"/>
  <c r="DI273" i="1"/>
  <c r="DH273" i="1"/>
  <c r="DG273" i="1"/>
  <c r="DF273" i="1"/>
  <c r="DE273" i="1"/>
  <c r="DD273" i="1"/>
  <c r="DC273" i="1"/>
  <c r="DB273" i="1"/>
  <c r="DA273" i="1"/>
  <c r="CZ273" i="1"/>
  <c r="CY273" i="1"/>
  <c r="CX273" i="1"/>
  <c r="CW273" i="1"/>
  <c r="CV273" i="1"/>
  <c r="CU273" i="1"/>
  <c r="CT273" i="1"/>
  <c r="CS273" i="1"/>
  <c r="CR273" i="1"/>
  <c r="CQ273" i="1"/>
  <c r="CP273" i="1"/>
  <c r="CO273" i="1"/>
  <c r="CN273" i="1"/>
  <c r="CM273" i="1"/>
  <c r="CL273" i="1"/>
  <c r="CK273" i="1"/>
  <c r="CJ273" i="1"/>
  <c r="CI273" i="1"/>
  <c r="CH273" i="1"/>
  <c r="CD273" i="1"/>
  <c r="CC273" i="1"/>
  <c r="CB273" i="1"/>
  <c r="CA273" i="1"/>
  <c r="BZ273" i="1"/>
  <c r="BY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T273" i="1"/>
  <c r="AS273" i="1"/>
  <c r="AR273" i="1"/>
  <c r="AQ273" i="1"/>
  <c r="AP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M273" i="1"/>
  <c r="L273" i="1"/>
  <c r="K273" i="1"/>
  <c r="J273" i="1"/>
  <c r="I273" i="1"/>
  <c r="H273" i="1"/>
  <c r="D273" i="1"/>
  <c r="GT272" i="1"/>
  <c r="GS272" i="1"/>
  <c r="GR272" i="1"/>
  <c r="GQ272" i="1"/>
  <c r="GP272" i="1"/>
  <c r="GO272" i="1"/>
  <c r="GN272" i="1"/>
  <c r="GM272" i="1"/>
  <c r="GL272" i="1"/>
  <c r="GK272" i="1"/>
  <c r="GJ272" i="1"/>
  <c r="GI272" i="1"/>
  <c r="GH272" i="1"/>
  <c r="GG272" i="1"/>
  <c r="GF272" i="1"/>
  <c r="GE272" i="1"/>
  <c r="GD272" i="1"/>
  <c r="GC272" i="1"/>
  <c r="GB272" i="1"/>
  <c r="GA272" i="1"/>
  <c r="FZ272" i="1"/>
  <c r="FY272" i="1"/>
  <c r="FX272" i="1"/>
  <c r="FW272" i="1"/>
  <c r="FV272" i="1"/>
  <c r="FR272" i="1"/>
  <c r="FQ272" i="1"/>
  <c r="FP272" i="1"/>
  <c r="FO272" i="1"/>
  <c r="FN272" i="1"/>
  <c r="FM272" i="1"/>
  <c r="FL272" i="1"/>
  <c r="FK272" i="1"/>
  <c r="FJ272" i="1"/>
  <c r="FI272" i="1"/>
  <c r="FH272" i="1"/>
  <c r="FG272" i="1"/>
  <c r="FF272" i="1"/>
  <c r="FE272" i="1"/>
  <c r="FD272" i="1"/>
  <c r="FC272" i="1"/>
  <c r="FB272" i="1"/>
  <c r="FA272" i="1"/>
  <c r="EZ272" i="1"/>
  <c r="EY272" i="1"/>
  <c r="EX272" i="1"/>
  <c r="EW272" i="1"/>
  <c r="EV272" i="1"/>
  <c r="EU272" i="1"/>
  <c r="ET272" i="1"/>
  <c r="ES272" i="1"/>
  <c r="ER272" i="1"/>
  <c r="EQ272" i="1"/>
  <c r="EP272" i="1"/>
  <c r="EO272" i="1"/>
  <c r="EN272" i="1"/>
  <c r="EM272" i="1"/>
  <c r="EL272" i="1"/>
  <c r="EK272" i="1"/>
  <c r="EJ272" i="1"/>
  <c r="EI272" i="1"/>
  <c r="EH272" i="1"/>
  <c r="EG272" i="1"/>
  <c r="EF272" i="1"/>
  <c r="EE272" i="1"/>
  <c r="ED272" i="1"/>
  <c r="EC272" i="1"/>
  <c r="EB272" i="1"/>
  <c r="EA272" i="1"/>
  <c r="DZ272" i="1"/>
  <c r="DY272" i="1"/>
  <c r="DX272" i="1"/>
  <c r="DW272" i="1"/>
  <c r="DV272" i="1"/>
  <c r="DU272" i="1"/>
  <c r="DT272" i="1"/>
  <c r="DS272" i="1"/>
  <c r="DR272" i="1"/>
  <c r="DQ272" i="1"/>
  <c r="DP272" i="1"/>
  <c r="DO272" i="1"/>
  <c r="DN272" i="1"/>
  <c r="DM272" i="1"/>
  <c r="DL272" i="1"/>
  <c r="DK272" i="1"/>
  <c r="DJ272" i="1"/>
  <c r="DI272" i="1"/>
  <c r="DH272" i="1"/>
  <c r="DG272" i="1"/>
  <c r="DF272" i="1"/>
  <c r="DE272" i="1"/>
  <c r="DD272" i="1"/>
  <c r="DC272" i="1"/>
  <c r="DB272" i="1"/>
  <c r="DA272" i="1"/>
  <c r="CZ272" i="1"/>
  <c r="CY272" i="1"/>
  <c r="CX272" i="1"/>
  <c r="CW272" i="1"/>
  <c r="CV272" i="1"/>
  <c r="CU272" i="1"/>
  <c r="CT272" i="1"/>
  <c r="CS272" i="1"/>
  <c r="CR272" i="1"/>
  <c r="CQ272" i="1"/>
  <c r="CP272" i="1"/>
  <c r="CO272" i="1"/>
  <c r="CN272" i="1"/>
  <c r="CM272" i="1"/>
  <c r="CL272" i="1"/>
  <c r="CK272" i="1"/>
  <c r="CJ272" i="1"/>
  <c r="CI272" i="1"/>
  <c r="CH272" i="1"/>
  <c r="CD272" i="1"/>
  <c r="CC272" i="1"/>
  <c r="CB272" i="1"/>
  <c r="CA272" i="1"/>
  <c r="BZ272" i="1"/>
  <c r="BY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T272" i="1"/>
  <c r="AS272" i="1"/>
  <c r="AR272" i="1"/>
  <c r="AQ272" i="1"/>
  <c r="AP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M272" i="1"/>
  <c r="L272" i="1"/>
  <c r="K272" i="1"/>
  <c r="J272" i="1"/>
  <c r="I272" i="1"/>
  <c r="H272" i="1"/>
  <c r="D272" i="1"/>
  <c r="GT271" i="1"/>
  <c r="GS271" i="1"/>
  <c r="GR271" i="1"/>
  <c r="GQ271" i="1"/>
  <c r="GP271" i="1"/>
  <c r="GO271" i="1"/>
  <c r="GN271" i="1"/>
  <c r="GM271" i="1"/>
  <c r="GL271" i="1"/>
  <c r="GK271" i="1"/>
  <c r="GJ271" i="1"/>
  <c r="GI271" i="1"/>
  <c r="GH271" i="1"/>
  <c r="GG271" i="1"/>
  <c r="GF271" i="1"/>
  <c r="GE271" i="1"/>
  <c r="GD271" i="1"/>
  <c r="GC271" i="1"/>
  <c r="GB271" i="1"/>
  <c r="GA271" i="1"/>
  <c r="FZ271" i="1"/>
  <c r="FY271" i="1"/>
  <c r="FX271" i="1"/>
  <c r="FW271" i="1"/>
  <c r="FV271" i="1"/>
  <c r="FR271" i="1"/>
  <c r="FQ271" i="1"/>
  <c r="FP271" i="1"/>
  <c r="FO271" i="1"/>
  <c r="FN271" i="1"/>
  <c r="FM271" i="1"/>
  <c r="FL271" i="1"/>
  <c r="FK271" i="1"/>
  <c r="FJ271" i="1"/>
  <c r="FI271" i="1"/>
  <c r="FH271" i="1"/>
  <c r="FG271" i="1"/>
  <c r="FF271" i="1"/>
  <c r="FE271" i="1"/>
  <c r="FD271" i="1"/>
  <c r="FC271" i="1"/>
  <c r="FB271" i="1"/>
  <c r="FA271" i="1"/>
  <c r="EZ271" i="1"/>
  <c r="EY271" i="1"/>
  <c r="EX271" i="1"/>
  <c r="EW271" i="1"/>
  <c r="EV271" i="1"/>
  <c r="EU271" i="1"/>
  <c r="ET271" i="1"/>
  <c r="ES271" i="1"/>
  <c r="ER271" i="1"/>
  <c r="EQ271" i="1"/>
  <c r="EP271" i="1"/>
  <c r="EO271" i="1"/>
  <c r="EN271" i="1"/>
  <c r="EM271" i="1"/>
  <c r="EL271" i="1"/>
  <c r="EK271" i="1"/>
  <c r="EJ271" i="1"/>
  <c r="EI271" i="1"/>
  <c r="EH271" i="1"/>
  <c r="EG271" i="1"/>
  <c r="EF271" i="1"/>
  <c r="EE271" i="1"/>
  <c r="ED271" i="1"/>
  <c r="EC271" i="1"/>
  <c r="EB271" i="1"/>
  <c r="EA271" i="1"/>
  <c r="DZ271" i="1"/>
  <c r="DY271" i="1"/>
  <c r="DX271" i="1"/>
  <c r="DW271" i="1"/>
  <c r="DV271" i="1"/>
  <c r="DU271" i="1"/>
  <c r="DT271" i="1"/>
  <c r="DS271" i="1"/>
  <c r="DR271" i="1"/>
  <c r="DQ271" i="1"/>
  <c r="DP271" i="1"/>
  <c r="DO271" i="1"/>
  <c r="DN271" i="1"/>
  <c r="DM271" i="1"/>
  <c r="DL271" i="1"/>
  <c r="DK271" i="1"/>
  <c r="DJ271" i="1"/>
  <c r="DI271" i="1"/>
  <c r="DH271" i="1"/>
  <c r="DG271" i="1"/>
  <c r="DF271" i="1"/>
  <c r="DE271" i="1"/>
  <c r="DD271" i="1"/>
  <c r="DC271" i="1"/>
  <c r="DB271" i="1"/>
  <c r="DA271" i="1"/>
  <c r="CZ271" i="1"/>
  <c r="CY271" i="1"/>
  <c r="CX271" i="1"/>
  <c r="CW271" i="1"/>
  <c r="CV271" i="1"/>
  <c r="CU271" i="1"/>
  <c r="CT271" i="1"/>
  <c r="CS271" i="1"/>
  <c r="CR271" i="1"/>
  <c r="CQ271" i="1"/>
  <c r="CP271" i="1"/>
  <c r="CO271" i="1"/>
  <c r="CN271" i="1"/>
  <c r="CM271" i="1"/>
  <c r="CL271" i="1"/>
  <c r="CK271" i="1"/>
  <c r="CJ271" i="1"/>
  <c r="CI271" i="1"/>
  <c r="CH271" i="1"/>
  <c r="CD271" i="1"/>
  <c r="CC271" i="1"/>
  <c r="CB271" i="1"/>
  <c r="CA271" i="1"/>
  <c r="BZ271" i="1"/>
  <c r="BY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T271" i="1"/>
  <c r="AS271" i="1"/>
  <c r="AR271" i="1"/>
  <c r="AQ271" i="1"/>
  <c r="AP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M271" i="1"/>
  <c r="L271" i="1"/>
  <c r="K271" i="1"/>
  <c r="J271" i="1"/>
  <c r="I271" i="1"/>
  <c r="H271" i="1"/>
  <c r="D271" i="1"/>
  <c r="GT270" i="1"/>
  <c r="GS270" i="1"/>
  <c r="GR270" i="1"/>
  <c r="GQ270" i="1"/>
  <c r="GP270" i="1"/>
  <c r="GO270" i="1"/>
  <c r="GN270" i="1"/>
  <c r="GM270" i="1"/>
  <c r="GL270" i="1"/>
  <c r="GK270" i="1"/>
  <c r="GJ270" i="1"/>
  <c r="GI270" i="1"/>
  <c r="GH270" i="1"/>
  <c r="GG270" i="1"/>
  <c r="GF270" i="1"/>
  <c r="GE270" i="1"/>
  <c r="GD270" i="1"/>
  <c r="GC270" i="1"/>
  <c r="GB270" i="1"/>
  <c r="GA270" i="1"/>
  <c r="FZ270" i="1"/>
  <c r="FY270" i="1"/>
  <c r="FX270" i="1"/>
  <c r="FW270" i="1"/>
  <c r="FV270" i="1"/>
  <c r="FR270" i="1"/>
  <c r="FQ270" i="1"/>
  <c r="FP270" i="1"/>
  <c r="FO270" i="1"/>
  <c r="FN270" i="1"/>
  <c r="FM270" i="1"/>
  <c r="FL270" i="1"/>
  <c r="FK270" i="1"/>
  <c r="FJ270" i="1"/>
  <c r="FI270" i="1"/>
  <c r="FH270" i="1"/>
  <c r="FG270" i="1"/>
  <c r="FF270" i="1"/>
  <c r="FE270" i="1"/>
  <c r="FD270" i="1"/>
  <c r="FC270" i="1"/>
  <c r="FB270" i="1"/>
  <c r="FA270" i="1"/>
  <c r="EZ270" i="1"/>
  <c r="EY270" i="1"/>
  <c r="EX270" i="1"/>
  <c r="EW270" i="1"/>
  <c r="EV270" i="1"/>
  <c r="EU270" i="1"/>
  <c r="ET270" i="1"/>
  <c r="ES270" i="1"/>
  <c r="ER270" i="1"/>
  <c r="EQ270" i="1"/>
  <c r="EP270" i="1"/>
  <c r="EO270" i="1"/>
  <c r="EN270" i="1"/>
  <c r="EM270" i="1"/>
  <c r="EL270" i="1"/>
  <c r="EK270" i="1"/>
  <c r="EJ270" i="1"/>
  <c r="EI270" i="1"/>
  <c r="EH270" i="1"/>
  <c r="EG270" i="1"/>
  <c r="EF270" i="1"/>
  <c r="EE270" i="1"/>
  <c r="ED270" i="1"/>
  <c r="EC270" i="1"/>
  <c r="EB270" i="1"/>
  <c r="EA270" i="1"/>
  <c r="DZ270" i="1"/>
  <c r="DY270" i="1"/>
  <c r="DX270" i="1"/>
  <c r="DW270" i="1"/>
  <c r="DV270" i="1"/>
  <c r="DU270" i="1"/>
  <c r="DT270" i="1"/>
  <c r="DS270" i="1"/>
  <c r="DR270" i="1"/>
  <c r="DQ270" i="1"/>
  <c r="DP270" i="1"/>
  <c r="DO270" i="1"/>
  <c r="DN270" i="1"/>
  <c r="DM270" i="1"/>
  <c r="DL270" i="1"/>
  <c r="DK270" i="1"/>
  <c r="DJ270" i="1"/>
  <c r="DI270" i="1"/>
  <c r="DH270" i="1"/>
  <c r="DG270" i="1"/>
  <c r="DF270" i="1"/>
  <c r="DE270" i="1"/>
  <c r="DD270" i="1"/>
  <c r="DC270" i="1"/>
  <c r="DB270" i="1"/>
  <c r="DA270" i="1"/>
  <c r="CZ270" i="1"/>
  <c r="CY270" i="1"/>
  <c r="CX270" i="1"/>
  <c r="CW270" i="1"/>
  <c r="CV270" i="1"/>
  <c r="CU270" i="1"/>
  <c r="CT270" i="1"/>
  <c r="CS270" i="1"/>
  <c r="CR270" i="1"/>
  <c r="CQ270" i="1"/>
  <c r="CP270" i="1"/>
  <c r="CO270" i="1"/>
  <c r="CN270" i="1"/>
  <c r="CM270" i="1"/>
  <c r="CL270" i="1"/>
  <c r="CK270" i="1"/>
  <c r="CJ270" i="1"/>
  <c r="CI270" i="1"/>
  <c r="CH270" i="1"/>
  <c r="CD270" i="1"/>
  <c r="CC270" i="1"/>
  <c r="CB270" i="1"/>
  <c r="CA270" i="1"/>
  <c r="BZ270" i="1"/>
  <c r="BY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T270" i="1"/>
  <c r="AS270" i="1"/>
  <c r="AR270" i="1"/>
  <c r="AQ270" i="1"/>
  <c r="AP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M270" i="1"/>
  <c r="L270" i="1"/>
  <c r="K270" i="1"/>
  <c r="J270" i="1"/>
  <c r="I270" i="1"/>
  <c r="H270" i="1"/>
  <c r="D270" i="1"/>
  <c r="GT269" i="1"/>
  <c r="GS269" i="1"/>
  <c r="GR269" i="1"/>
  <c r="GQ269" i="1"/>
  <c r="GP269" i="1"/>
  <c r="GO269" i="1"/>
  <c r="GN269" i="1"/>
  <c r="GM269" i="1"/>
  <c r="GL269" i="1"/>
  <c r="GK269" i="1"/>
  <c r="GJ269" i="1"/>
  <c r="GI269" i="1"/>
  <c r="GH269" i="1"/>
  <c r="GG269" i="1"/>
  <c r="GF269" i="1"/>
  <c r="GE269" i="1"/>
  <c r="GD269" i="1"/>
  <c r="GC269" i="1"/>
  <c r="GB269" i="1"/>
  <c r="GA269" i="1"/>
  <c r="FZ269" i="1"/>
  <c r="FY269" i="1"/>
  <c r="FX269" i="1"/>
  <c r="FW269" i="1"/>
  <c r="FV269" i="1"/>
  <c r="FR269" i="1"/>
  <c r="FQ269" i="1"/>
  <c r="FP269" i="1"/>
  <c r="FO269" i="1"/>
  <c r="FN269" i="1"/>
  <c r="FM269" i="1"/>
  <c r="FL269" i="1"/>
  <c r="FK269" i="1"/>
  <c r="FJ269" i="1"/>
  <c r="FI269" i="1"/>
  <c r="FH269" i="1"/>
  <c r="FG269" i="1"/>
  <c r="FF269" i="1"/>
  <c r="FE269" i="1"/>
  <c r="FD269" i="1"/>
  <c r="FC269" i="1"/>
  <c r="FB269" i="1"/>
  <c r="FA269" i="1"/>
  <c r="EZ269" i="1"/>
  <c r="EY269" i="1"/>
  <c r="EX269" i="1"/>
  <c r="EW269" i="1"/>
  <c r="EV269" i="1"/>
  <c r="EU269" i="1"/>
  <c r="ET269" i="1"/>
  <c r="ES269" i="1"/>
  <c r="ER269" i="1"/>
  <c r="EQ269" i="1"/>
  <c r="EP269" i="1"/>
  <c r="EO269" i="1"/>
  <c r="EN269" i="1"/>
  <c r="EM269" i="1"/>
  <c r="EL269" i="1"/>
  <c r="EK269" i="1"/>
  <c r="EJ269" i="1"/>
  <c r="EI269" i="1"/>
  <c r="EH269" i="1"/>
  <c r="EG269" i="1"/>
  <c r="EF269" i="1"/>
  <c r="EE269" i="1"/>
  <c r="ED269" i="1"/>
  <c r="EC269" i="1"/>
  <c r="EB269" i="1"/>
  <c r="EA269" i="1"/>
  <c r="DZ269" i="1"/>
  <c r="DY269" i="1"/>
  <c r="DX269" i="1"/>
  <c r="DW269" i="1"/>
  <c r="DV269" i="1"/>
  <c r="DU269" i="1"/>
  <c r="DT269" i="1"/>
  <c r="DS269" i="1"/>
  <c r="DR269" i="1"/>
  <c r="DQ269" i="1"/>
  <c r="DP269" i="1"/>
  <c r="DO269" i="1"/>
  <c r="DN269" i="1"/>
  <c r="DM269" i="1"/>
  <c r="DL269" i="1"/>
  <c r="DK269" i="1"/>
  <c r="DJ269" i="1"/>
  <c r="DI269" i="1"/>
  <c r="DH269" i="1"/>
  <c r="DG269" i="1"/>
  <c r="DF269" i="1"/>
  <c r="DE269" i="1"/>
  <c r="DD269" i="1"/>
  <c r="DC269" i="1"/>
  <c r="DB269" i="1"/>
  <c r="DA269" i="1"/>
  <c r="CZ269" i="1"/>
  <c r="CY269" i="1"/>
  <c r="CX269" i="1"/>
  <c r="CW269" i="1"/>
  <c r="CV269" i="1"/>
  <c r="CU269" i="1"/>
  <c r="CT269" i="1"/>
  <c r="CS269" i="1"/>
  <c r="CR269" i="1"/>
  <c r="CQ269" i="1"/>
  <c r="CP269" i="1"/>
  <c r="CO269" i="1"/>
  <c r="CN269" i="1"/>
  <c r="CM269" i="1"/>
  <c r="CL269" i="1"/>
  <c r="CK269" i="1"/>
  <c r="CJ269" i="1"/>
  <c r="CI269" i="1"/>
  <c r="CH269" i="1"/>
  <c r="CD269" i="1"/>
  <c r="CC269" i="1"/>
  <c r="CB269" i="1"/>
  <c r="CA269" i="1"/>
  <c r="BZ269" i="1"/>
  <c r="BY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T269" i="1"/>
  <c r="AS269" i="1"/>
  <c r="AR269" i="1"/>
  <c r="AQ269" i="1"/>
  <c r="AP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M269" i="1"/>
  <c r="L269" i="1"/>
  <c r="K269" i="1"/>
  <c r="J269" i="1"/>
  <c r="I269" i="1"/>
  <c r="H269" i="1"/>
  <c r="D269" i="1"/>
  <c r="GT268" i="1"/>
  <c r="GS268" i="1"/>
  <c r="GR268" i="1"/>
  <c r="GQ268" i="1"/>
  <c r="GP268" i="1"/>
  <c r="GO268" i="1"/>
  <c r="GN268" i="1"/>
  <c r="GM268" i="1"/>
  <c r="GL268" i="1"/>
  <c r="GK268" i="1"/>
  <c r="GJ268" i="1"/>
  <c r="GI268" i="1"/>
  <c r="GH268" i="1"/>
  <c r="GG268" i="1"/>
  <c r="GF268" i="1"/>
  <c r="GE268" i="1"/>
  <c r="GD268" i="1"/>
  <c r="GC268" i="1"/>
  <c r="GB268" i="1"/>
  <c r="GA268" i="1"/>
  <c r="FZ268" i="1"/>
  <c r="FY268" i="1"/>
  <c r="FX268" i="1"/>
  <c r="FW268" i="1"/>
  <c r="FV268" i="1"/>
  <c r="FR268" i="1"/>
  <c r="FQ268" i="1"/>
  <c r="FP268" i="1"/>
  <c r="FO268" i="1"/>
  <c r="FN268" i="1"/>
  <c r="FM268" i="1"/>
  <c r="FL268" i="1"/>
  <c r="FK268" i="1"/>
  <c r="FJ268" i="1"/>
  <c r="FI268" i="1"/>
  <c r="FH268" i="1"/>
  <c r="FG268" i="1"/>
  <c r="FF268" i="1"/>
  <c r="FE268" i="1"/>
  <c r="FD268" i="1"/>
  <c r="FC268" i="1"/>
  <c r="FB268" i="1"/>
  <c r="FA268" i="1"/>
  <c r="EZ268" i="1"/>
  <c r="EY268" i="1"/>
  <c r="EX268" i="1"/>
  <c r="EW268" i="1"/>
  <c r="EV268" i="1"/>
  <c r="EU268" i="1"/>
  <c r="ET268" i="1"/>
  <c r="ES268" i="1"/>
  <c r="ER268" i="1"/>
  <c r="EQ268" i="1"/>
  <c r="EP268" i="1"/>
  <c r="EO268" i="1"/>
  <c r="EN268" i="1"/>
  <c r="EM268" i="1"/>
  <c r="EL268" i="1"/>
  <c r="EK268" i="1"/>
  <c r="EJ268" i="1"/>
  <c r="EI268" i="1"/>
  <c r="EH268" i="1"/>
  <c r="EG268" i="1"/>
  <c r="EF268" i="1"/>
  <c r="EE268" i="1"/>
  <c r="ED268" i="1"/>
  <c r="EC268" i="1"/>
  <c r="EB268" i="1"/>
  <c r="EA268" i="1"/>
  <c r="DZ268" i="1"/>
  <c r="DY268" i="1"/>
  <c r="DX268" i="1"/>
  <c r="DW268" i="1"/>
  <c r="DV268" i="1"/>
  <c r="DU268" i="1"/>
  <c r="DT268" i="1"/>
  <c r="DS268" i="1"/>
  <c r="DR268" i="1"/>
  <c r="DQ268" i="1"/>
  <c r="DP268" i="1"/>
  <c r="DO268" i="1"/>
  <c r="DN268" i="1"/>
  <c r="DM268" i="1"/>
  <c r="DL268" i="1"/>
  <c r="DK268" i="1"/>
  <c r="DJ268" i="1"/>
  <c r="DI268" i="1"/>
  <c r="DH268" i="1"/>
  <c r="DG268" i="1"/>
  <c r="DF268" i="1"/>
  <c r="DE268" i="1"/>
  <c r="DD268" i="1"/>
  <c r="DC268" i="1"/>
  <c r="DB268" i="1"/>
  <c r="DA268" i="1"/>
  <c r="CZ268" i="1"/>
  <c r="CY268" i="1"/>
  <c r="CX268" i="1"/>
  <c r="CW268" i="1"/>
  <c r="CV268" i="1"/>
  <c r="CU268" i="1"/>
  <c r="CT268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CD268" i="1"/>
  <c r="CC268" i="1"/>
  <c r="CB268" i="1"/>
  <c r="CA268" i="1"/>
  <c r="BZ268" i="1"/>
  <c r="BY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T268" i="1"/>
  <c r="AS268" i="1"/>
  <c r="AR268" i="1"/>
  <c r="AQ268" i="1"/>
  <c r="AP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M268" i="1"/>
  <c r="L268" i="1"/>
  <c r="K268" i="1"/>
  <c r="J268" i="1"/>
  <c r="I268" i="1"/>
  <c r="H268" i="1"/>
  <c r="D268" i="1"/>
  <c r="GT267" i="1"/>
  <c r="GS267" i="1"/>
  <c r="GR267" i="1"/>
  <c r="GQ267" i="1"/>
  <c r="GP267" i="1"/>
  <c r="GO267" i="1"/>
  <c r="GN267" i="1"/>
  <c r="GM267" i="1"/>
  <c r="GL267" i="1"/>
  <c r="GK267" i="1"/>
  <c r="GJ267" i="1"/>
  <c r="GI267" i="1"/>
  <c r="GH267" i="1"/>
  <c r="GG267" i="1"/>
  <c r="GF267" i="1"/>
  <c r="GE267" i="1"/>
  <c r="GD267" i="1"/>
  <c r="GC267" i="1"/>
  <c r="GB267" i="1"/>
  <c r="GA267" i="1"/>
  <c r="FZ267" i="1"/>
  <c r="FY267" i="1"/>
  <c r="FX267" i="1"/>
  <c r="FW267" i="1"/>
  <c r="FV267" i="1"/>
  <c r="FR267" i="1"/>
  <c r="FQ267" i="1"/>
  <c r="FP267" i="1"/>
  <c r="FO267" i="1"/>
  <c r="FN267" i="1"/>
  <c r="FM267" i="1"/>
  <c r="FL267" i="1"/>
  <c r="FK267" i="1"/>
  <c r="FJ267" i="1"/>
  <c r="FI267" i="1"/>
  <c r="FH267" i="1"/>
  <c r="FG267" i="1"/>
  <c r="FF267" i="1"/>
  <c r="FE267" i="1"/>
  <c r="FD267" i="1"/>
  <c r="FC267" i="1"/>
  <c r="FB267" i="1"/>
  <c r="FA267" i="1"/>
  <c r="EZ267" i="1"/>
  <c r="EY267" i="1"/>
  <c r="EX267" i="1"/>
  <c r="EW267" i="1"/>
  <c r="EV267" i="1"/>
  <c r="EU267" i="1"/>
  <c r="ET267" i="1"/>
  <c r="ES267" i="1"/>
  <c r="ER267" i="1"/>
  <c r="EQ267" i="1"/>
  <c r="EP267" i="1"/>
  <c r="EO267" i="1"/>
  <c r="EN267" i="1"/>
  <c r="EM267" i="1"/>
  <c r="EL267" i="1"/>
  <c r="EK267" i="1"/>
  <c r="EJ267" i="1"/>
  <c r="EI267" i="1"/>
  <c r="EH267" i="1"/>
  <c r="EG267" i="1"/>
  <c r="EF267" i="1"/>
  <c r="EE267" i="1"/>
  <c r="ED267" i="1"/>
  <c r="EC267" i="1"/>
  <c r="EB267" i="1"/>
  <c r="EA267" i="1"/>
  <c r="DZ267" i="1"/>
  <c r="DY267" i="1"/>
  <c r="DX267" i="1"/>
  <c r="DW267" i="1"/>
  <c r="DV267" i="1"/>
  <c r="DU267" i="1"/>
  <c r="DT267" i="1"/>
  <c r="DS267" i="1"/>
  <c r="DR267" i="1"/>
  <c r="DQ267" i="1"/>
  <c r="DP267" i="1"/>
  <c r="DO267" i="1"/>
  <c r="DN267" i="1"/>
  <c r="DM267" i="1"/>
  <c r="DL267" i="1"/>
  <c r="DK267" i="1"/>
  <c r="DJ267" i="1"/>
  <c r="DI267" i="1"/>
  <c r="DH267" i="1"/>
  <c r="DG267" i="1"/>
  <c r="DF267" i="1"/>
  <c r="DE267" i="1"/>
  <c r="DD267" i="1"/>
  <c r="DC267" i="1"/>
  <c r="DB267" i="1"/>
  <c r="DA267" i="1"/>
  <c r="CZ267" i="1"/>
  <c r="CY267" i="1"/>
  <c r="CX267" i="1"/>
  <c r="CW267" i="1"/>
  <c r="CV267" i="1"/>
  <c r="CU267" i="1"/>
  <c r="CT267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CD267" i="1"/>
  <c r="CC267" i="1"/>
  <c r="CB267" i="1"/>
  <c r="CA267" i="1"/>
  <c r="BZ267" i="1"/>
  <c r="BY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T267" i="1"/>
  <c r="AS267" i="1"/>
  <c r="AR267" i="1"/>
  <c r="AQ267" i="1"/>
  <c r="AP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M267" i="1"/>
  <c r="L267" i="1"/>
  <c r="K267" i="1"/>
  <c r="J267" i="1"/>
  <c r="I267" i="1"/>
  <c r="H267" i="1"/>
  <c r="D267" i="1"/>
  <c r="GT266" i="1"/>
  <c r="GS266" i="1"/>
  <c r="GR266" i="1"/>
  <c r="GQ266" i="1"/>
  <c r="GP266" i="1"/>
  <c r="GO266" i="1"/>
  <c r="GN266" i="1"/>
  <c r="GM266" i="1"/>
  <c r="GL266" i="1"/>
  <c r="GK266" i="1"/>
  <c r="GJ266" i="1"/>
  <c r="GI266" i="1"/>
  <c r="GH266" i="1"/>
  <c r="GG266" i="1"/>
  <c r="GF266" i="1"/>
  <c r="GE266" i="1"/>
  <c r="GD266" i="1"/>
  <c r="GC266" i="1"/>
  <c r="GB266" i="1"/>
  <c r="GA266" i="1"/>
  <c r="FZ266" i="1"/>
  <c r="FY266" i="1"/>
  <c r="FX266" i="1"/>
  <c r="FW266" i="1"/>
  <c r="FV266" i="1"/>
  <c r="FR266" i="1"/>
  <c r="FQ266" i="1"/>
  <c r="FP266" i="1"/>
  <c r="FO266" i="1"/>
  <c r="FN266" i="1"/>
  <c r="FM266" i="1"/>
  <c r="FL266" i="1"/>
  <c r="FK266" i="1"/>
  <c r="FJ266" i="1"/>
  <c r="FI266" i="1"/>
  <c r="FH266" i="1"/>
  <c r="FG266" i="1"/>
  <c r="FF266" i="1"/>
  <c r="FE266" i="1"/>
  <c r="FD266" i="1"/>
  <c r="FC266" i="1"/>
  <c r="FB266" i="1"/>
  <c r="FA266" i="1"/>
  <c r="EZ266" i="1"/>
  <c r="EY266" i="1"/>
  <c r="EX266" i="1"/>
  <c r="EW266" i="1"/>
  <c r="EV266" i="1"/>
  <c r="EU266" i="1"/>
  <c r="ET266" i="1"/>
  <c r="ES266" i="1"/>
  <c r="ER266" i="1"/>
  <c r="EQ266" i="1"/>
  <c r="EP266" i="1"/>
  <c r="EO266" i="1"/>
  <c r="EN266" i="1"/>
  <c r="EM266" i="1"/>
  <c r="EL266" i="1"/>
  <c r="EK266" i="1"/>
  <c r="EJ266" i="1"/>
  <c r="EI266" i="1"/>
  <c r="EH266" i="1"/>
  <c r="EG266" i="1"/>
  <c r="EF266" i="1"/>
  <c r="EE266" i="1"/>
  <c r="ED266" i="1"/>
  <c r="EC266" i="1"/>
  <c r="EB266" i="1"/>
  <c r="EA266" i="1"/>
  <c r="DZ266" i="1"/>
  <c r="DY266" i="1"/>
  <c r="DX266" i="1"/>
  <c r="DW266" i="1"/>
  <c r="DV266" i="1"/>
  <c r="DU266" i="1"/>
  <c r="DT266" i="1"/>
  <c r="DS266" i="1"/>
  <c r="DR266" i="1"/>
  <c r="DQ266" i="1"/>
  <c r="DP266" i="1"/>
  <c r="DO266" i="1"/>
  <c r="DN266" i="1"/>
  <c r="DM266" i="1"/>
  <c r="DL266" i="1"/>
  <c r="DK266" i="1"/>
  <c r="DJ266" i="1"/>
  <c r="DI266" i="1"/>
  <c r="DH266" i="1"/>
  <c r="DG266" i="1"/>
  <c r="DF266" i="1"/>
  <c r="DE266" i="1"/>
  <c r="DD266" i="1"/>
  <c r="DC266" i="1"/>
  <c r="DB266" i="1"/>
  <c r="DA266" i="1"/>
  <c r="CZ266" i="1"/>
  <c r="CY266" i="1"/>
  <c r="CX266" i="1"/>
  <c r="CW266" i="1"/>
  <c r="CV266" i="1"/>
  <c r="CU266" i="1"/>
  <c r="CT266" i="1"/>
  <c r="CS266" i="1"/>
  <c r="CR266" i="1"/>
  <c r="CQ266" i="1"/>
  <c r="CP266" i="1"/>
  <c r="CO266" i="1"/>
  <c r="CN266" i="1"/>
  <c r="CM266" i="1"/>
  <c r="CL266" i="1"/>
  <c r="CK266" i="1"/>
  <c r="CJ266" i="1"/>
  <c r="CI266" i="1"/>
  <c r="CH266" i="1"/>
  <c r="CD266" i="1"/>
  <c r="CC266" i="1"/>
  <c r="CB266" i="1"/>
  <c r="CA266" i="1"/>
  <c r="BZ266" i="1"/>
  <c r="BY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T266" i="1"/>
  <c r="AS266" i="1"/>
  <c r="AR266" i="1"/>
  <c r="AQ266" i="1"/>
  <c r="AP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M266" i="1"/>
  <c r="L266" i="1"/>
  <c r="K266" i="1"/>
  <c r="J266" i="1"/>
  <c r="I266" i="1"/>
  <c r="H266" i="1"/>
  <c r="D266" i="1"/>
  <c r="GT265" i="1"/>
  <c r="GS265" i="1"/>
  <c r="GR265" i="1"/>
  <c r="GQ265" i="1"/>
  <c r="GP265" i="1"/>
  <c r="GO265" i="1"/>
  <c r="GN265" i="1"/>
  <c r="GM265" i="1"/>
  <c r="GL265" i="1"/>
  <c r="GK265" i="1"/>
  <c r="GJ265" i="1"/>
  <c r="GI265" i="1"/>
  <c r="GH265" i="1"/>
  <c r="GG265" i="1"/>
  <c r="GF265" i="1"/>
  <c r="GE265" i="1"/>
  <c r="GD265" i="1"/>
  <c r="GC265" i="1"/>
  <c r="GB265" i="1"/>
  <c r="GA265" i="1"/>
  <c r="FZ265" i="1"/>
  <c r="FY265" i="1"/>
  <c r="FX265" i="1"/>
  <c r="FW265" i="1"/>
  <c r="FV265" i="1"/>
  <c r="FR265" i="1"/>
  <c r="FQ265" i="1"/>
  <c r="FP265" i="1"/>
  <c r="FO265" i="1"/>
  <c r="FN265" i="1"/>
  <c r="FM265" i="1"/>
  <c r="FL265" i="1"/>
  <c r="FK265" i="1"/>
  <c r="FJ265" i="1"/>
  <c r="FI265" i="1"/>
  <c r="FH265" i="1"/>
  <c r="FG265" i="1"/>
  <c r="FF265" i="1"/>
  <c r="FE265" i="1"/>
  <c r="FD265" i="1"/>
  <c r="FC265" i="1"/>
  <c r="FB265" i="1"/>
  <c r="FA265" i="1"/>
  <c r="EZ265" i="1"/>
  <c r="EY265" i="1"/>
  <c r="EX265" i="1"/>
  <c r="EW265" i="1"/>
  <c r="EV265" i="1"/>
  <c r="EU265" i="1"/>
  <c r="ET265" i="1"/>
  <c r="ES265" i="1"/>
  <c r="ER265" i="1"/>
  <c r="EQ265" i="1"/>
  <c r="EP265" i="1"/>
  <c r="EO265" i="1"/>
  <c r="EN265" i="1"/>
  <c r="EM265" i="1"/>
  <c r="EL265" i="1"/>
  <c r="EK265" i="1"/>
  <c r="EJ265" i="1"/>
  <c r="EI265" i="1"/>
  <c r="EH265" i="1"/>
  <c r="EG265" i="1"/>
  <c r="EF265" i="1"/>
  <c r="EE265" i="1"/>
  <c r="ED265" i="1"/>
  <c r="EC265" i="1"/>
  <c r="EB265" i="1"/>
  <c r="EA265" i="1"/>
  <c r="DZ265" i="1"/>
  <c r="DY265" i="1"/>
  <c r="DX265" i="1"/>
  <c r="DW265" i="1"/>
  <c r="DV265" i="1"/>
  <c r="DU265" i="1"/>
  <c r="DT265" i="1"/>
  <c r="DS265" i="1"/>
  <c r="DR265" i="1"/>
  <c r="DQ265" i="1"/>
  <c r="DP265" i="1"/>
  <c r="DO265" i="1"/>
  <c r="DN265" i="1"/>
  <c r="DM265" i="1"/>
  <c r="DL265" i="1"/>
  <c r="DK265" i="1"/>
  <c r="DJ265" i="1"/>
  <c r="DI265" i="1"/>
  <c r="DH265" i="1"/>
  <c r="DG265" i="1"/>
  <c r="DF265" i="1"/>
  <c r="DE265" i="1"/>
  <c r="DD265" i="1"/>
  <c r="DC265" i="1"/>
  <c r="DB265" i="1"/>
  <c r="DA265" i="1"/>
  <c r="CZ265" i="1"/>
  <c r="CY265" i="1"/>
  <c r="CX265" i="1"/>
  <c r="CW265" i="1"/>
  <c r="CV265" i="1"/>
  <c r="CU265" i="1"/>
  <c r="CT265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CD265" i="1"/>
  <c r="CC265" i="1"/>
  <c r="CB265" i="1"/>
  <c r="CA265" i="1"/>
  <c r="BZ265" i="1"/>
  <c r="BY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T265" i="1"/>
  <c r="AS265" i="1"/>
  <c r="AR265" i="1"/>
  <c r="AQ265" i="1"/>
  <c r="AP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M265" i="1"/>
  <c r="L265" i="1"/>
  <c r="K265" i="1"/>
  <c r="J265" i="1"/>
  <c r="I265" i="1"/>
  <c r="H265" i="1"/>
  <c r="D265" i="1"/>
  <c r="GT264" i="1"/>
  <c r="GS264" i="1"/>
  <c r="GR264" i="1"/>
  <c r="GQ264" i="1"/>
  <c r="GP264" i="1"/>
  <c r="GO264" i="1"/>
  <c r="GN264" i="1"/>
  <c r="GM264" i="1"/>
  <c r="GL264" i="1"/>
  <c r="GK264" i="1"/>
  <c r="GJ264" i="1"/>
  <c r="GI264" i="1"/>
  <c r="GH264" i="1"/>
  <c r="GG264" i="1"/>
  <c r="GF264" i="1"/>
  <c r="GE264" i="1"/>
  <c r="GD264" i="1"/>
  <c r="GC264" i="1"/>
  <c r="GB264" i="1"/>
  <c r="GA264" i="1"/>
  <c r="FZ264" i="1"/>
  <c r="FY264" i="1"/>
  <c r="FX264" i="1"/>
  <c r="FW264" i="1"/>
  <c r="FV264" i="1"/>
  <c r="FR264" i="1"/>
  <c r="FQ264" i="1"/>
  <c r="FP264" i="1"/>
  <c r="FO264" i="1"/>
  <c r="FN264" i="1"/>
  <c r="FM264" i="1"/>
  <c r="FL264" i="1"/>
  <c r="FK264" i="1"/>
  <c r="FJ264" i="1"/>
  <c r="FI264" i="1"/>
  <c r="FH264" i="1"/>
  <c r="FG264" i="1"/>
  <c r="FF264" i="1"/>
  <c r="FE264" i="1"/>
  <c r="FD264" i="1"/>
  <c r="FC264" i="1"/>
  <c r="FB264" i="1"/>
  <c r="FA264" i="1"/>
  <c r="EZ264" i="1"/>
  <c r="EY264" i="1"/>
  <c r="EX264" i="1"/>
  <c r="EW264" i="1"/>
  <c r="EV264" i="1"/>
  <c r="EU264" i="1"/>
  <c r="ET264" i="1"/>
  <c r="ES264" i="1"/>
  <c r="ER264" i="1"/>
  <c r="EQ264" i="1"/>
  <c r="EP264" i="1"/>
  <c r="EO264" i="1"/>
  <c r="EN264" i="1"/>
  <c r="EM264" i="1"/>
  <c r="EL264" i="1"/>
  <c r="EK264" i="1"/>
  <c r="EJ264" i="1"/>
  <c r="EI264" i="1"/>
  <c r="EH264" i="1"/>
  <c r="EG264" i="1"/>
  <c r="EF264" i="1"/>
  <c r="EE264" i="1"/>
  <c r="ED264" i="1"/>
  <c r="EC264" i="1"/>
  <c r="EB264" i="1"/>
  <c r="EA264" i="1"/>
  <c r="DZ264" i="1"/>
  <c r="DY264" i="1"/>
  <c r="DX264" i="1"/>
  <c r="DW264" i="1"/>
  <c r="DV264" i="1"/>
  <c r="DU264" i="1"/>
  <c r="DT264" i="1"/>
  <c r="DS264" i="1"/>
  <c r="DR264" i="1"/>
  <c r="DQ264" i="1"/>
  <c r="DP264" i="1"/>
  <c r="DO264" i="1"/>
  <c r="DN264" i="1"/>
  <c r="DM264" i="1"/>
  <c r="DL264" i="1"/>
  <c r="DK264" i="1"/>
  <c r="DJ264" i="1"/>
  <c r="DI264" i="1"/>
  <c r="DH264" i="1"/>
  <c r="DG264" i="1"/>
  <c r="DF264" i="1"/>
  <c r="DE264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D264" i="1"/>
  <c r="CC264" i="1"/>
  <c r="CB264" i="1"/>
  <c r="CA264" i="1"/>
  <c r="BZ264" i="1"/>
  <c r="BY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T264" i="1"/>
  <c r="AS264" i="1"/>
  <c r="AR264" i="1"/>
  <c r="AQ264" i="1"/>
  <c r="AP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M264" i="1"/>
  <c r="L264" i="1"/>
  <c r="K264" i="1"/>
  <c r="J264" i="1"/>
  <c r="I264" i="1"/>
  <c r="H264" i="1"/>
  <c r="D264" i="1"/>
  <c r="GT263" i="1"/>
  <c r="GS263" i="1"/>
  <c r="GR263" i="1"/>
  <c r="GR278" i="1" s="1"/>
  <c r="GQ263" i="1"/>
  <c r="GP263" i="1"/>
  <c r="GO263" i="1"/>
  <c r="GN263" i="1"/>
  <c r="GN278" i="1" s="1"/>
  <c r="GM263" i="1"/>
  <c r="GL263" i="1"/>
  <c r="GK263" i="1"/>
  <c r="GJ263" i="1"/>
  <c r="GJ278" i="1" s="1"/>
  <c r="GI263" i="1"/>
  <c r="GH263" i="1"/>
  <c r="GG263" i="1"/>
  <c r="GF263" i="1"/>
  <c r="GF278" i="1" s="1"/>
  <c r="GE263" i="1"/>
  <c r="GD263" i="1"/>
  <c r="GC263" i="1"/>
  <c r="GB263" i="1"/>
  <c r="GB278" i="1" s="1"/>
  <c r="GA263" i="1"/>
  <c r="FZ263" i="1"/>
  <c r="FY263" i="1"/>
  <c r="FX263" i="1"/>
  <c r="FX278" i="1" s="1"/>
  <c r="FW263" i="1"/>
  <c r="FV263" i="1"/>
  <c r="FR263" i="1"/>
  <c r="FQ263" i="1"/>
  <c r="FQ278" i="1" s="1"/>
  <c r="FP263" i="1"/>
  <c r="FO263" i="1"/>
  <c r="FN263" i="1"/>
  <c r="FM263" i="1"/>
  <c r="FM278" i="1" s="1"/>
  <c r="FL263" i="1"/>
  <c r="FK263" i="1"/>
  <c r="FJ263" i="1"/>
  <c r="FI263" i="1"/>
  <c r="FI278" i="1" s="1"/>
  <c r="FH263" i="1"/>
  <c r="FG263" i="1"/>
  <c r="FF263" i="1"/>
  <c r="FE263" i="1"/>
  <c r="FE278" i="1" s="1"/>
  <c r="FD263" i="1"/>
  <c r="FC263" i="1"/>
  <c r="FB263" i="1"/>
  <c r="FA263" i="1"/>
  <c r="FA278" i="1" s="1"/>
  <c r="EZ263" i="1"/>
  <c r="EY263" i="1"/>
  <c r="EX263" i="1"/>
  <c r="EW263" i="1"/>
  <c r="EW278" i="1" s="1"/>
  <c r="EV263" i="1"/>
  <c r="EU263" i="1"/>
  <c r="ET263" i="1"/>
  <c r="ES263" i="1"/>
  <c r="ES278" i="1" s="1"/>
  <c r="ER263" i="1"/>
  <c r="EQ263" i="1"/>
  <c r="EP263" i="1"/>
  <c r="EO263" i="1"/>
  <c r="EO278" i="1" s="1"/>
  <c r="EN263" i="1"/>
  <c r="EM263" i="1"/>
  <c r="EL263" i="1"/>
  <c r="EK263" i="1"/>
  <c r="EK278" i="1" s="1"/>
  <c r="EJ263" i="1"/>
  <c r="EI263" i="1"/>
  <c r="EH263" i="1"/>
  <c r="EG263" i="1"/>
  <c r="EG278" i="1" s="1"/>
  <c r="EF263" i="1"/>
  <c r="EE263" i="1"/>
  <c r="ED263" i="1"/>
  <c r="EC263" i="1"/>
  <c r="EC278" i="1" s="1"/>
  <c r="EB263" i="1"/>
  <c r="EA263" i="1"/>
  <c r="DZ263" i="1"/>
  <c r="DY263" i="1"/>
  <c r="DY278" i="1" s="1"/>
  <c r="DX263" i="1"/>
  <c r="DW263" i="1"/>
  <c r="DV263" i="1"/>
  <c r="DU263" i="1"/>
  <c r="DU278" i="1" s="1"/>
  <c r="DT263" i="1"/>
  <c r="DS263" i="1"/>
  <c r="DR263" i="1"/>
  <c r="DQ263" i="1"/>
  <c r="DQ278" i="1" s="1"/>
  <c r="DP263" i="1"/>
  <c r="DO263" i="1"/>
  <c r="DN263" i="1"/>
  <c r="DM263" i="1"/>
  <c r="DM278" i="1" s="1"/>
  <c r="DL263" i="1"/>
  <c r="DK263" i="1"/>
  <c r="DJ263" i="1"/>
  <c r="DI263" i="1"/>
  <c r="DI278" i="1" s="1"/>
  <c r="DH263" i="1"/>
  <c r="DG263" i="1"/>
  <c r="DF263" i="1"/>
  <c r="DE263" i="1"/>
  <c r="DE278" i="1" s="1"/>
  <c r="DD263" i="1"/>
  <c r="DC263" i="1"/>
  <c r="DB263" i="1"/>
  <c r="DA263" i="1"/>
  <c r="DA278" i="1" s="1"/>
  <c r="CZ263" i="1"/>
  <c r="CY263" i="1"/>
  <c r="CX263" i="1"/>
  <c r="CW263" i="1"/>
  <c r="CW278" i="1" s="1"/>
  <c r="CV263" i="1"/>
  <c r="CU263" i="1"/>
  <c r="CT263" i="1"/>
  <c r="CS263" i="1"/>
  <c r="CS278" i="1" s="1"/>
  <c r="CR263" i="1"/>
  <c r="CQ263" i="1"/>
  <c r="CP263" i="1"/>
  <c r="CO263" i="1"/>
  <c r="CO278" i="1" s="1"/>
  <c r="CN263" i="1"/>
  <c r="CM263" i="1"/>
  <c r="CL263" i="1"/>
  <c r="CK263" i="1"/>
  <c r="CK278" i="1" s="1"/>
  <c r="CJ263" i="1"/>
  <c r="CI263" i="1"/>
  <c r="CH263" i="1"/>
  <c r="CD263" i="1"/>
  <c r="CD278" i="1" s="1"/>
  <c r="CC263" i="1"/>
  <c r="CB263" i="1"/>
  <c r="CA263" i="1"/>
  <c r="BZ263" i="1"/>
  <c r="BZ278" i="1" s="1"/>
  <c r="BY263" i="1"/>
  <c r="BU263" i="1"/>
  <c r="BT263" i="1"/>
  <c r="BS263" i="1"/>
  <c r="BS278" i="1" s="1"/>
  <c r="BR263" i="1"/>
  <c r="BQ263" i="1"/>
  <c r="BP263" i="1"/>
  <c r="BO263" i="1"/>
  <c r="BO278" i="1" s="1"/>
  <c r="BN263" i="1"/>
  <c r="BM263" i="1"/>
  <c r="BL263" i="1"/>
  <c r="BK263" i="1"/>
  <c r="BK278" i="1" s="1"/>
  <c r="BJ263" i="1"/>
  <c r="BI263" i="1"/>
  <c r="BH263" i="1"/>
  <c r="BG263" i="1"/>
  <c r="BG278" i="1" s="1"/>
  <c r="BF263" i="1"/>
  <c r="BE263" i="1"/>
  <c r="BD263" i="1"/>
  <c r="BC263" i="1"/>
  <c r="BC278" i="1" s="1"/>
  <c r="BB263" i="1"/>
  <c r="BA263" i="1"/>
  <c r="AZ263" i="1"/>
  <c r="AY263" i="1"/>
  <c r="AY278" i="1" s="1"/>
  <c r="AX263" i="1"/>
  <c r="AT263" i="1"/>
  <c r="AS263" i="1"/>
  <c r="AR263" i="1"/>
  <c r="AR278" i="1" s="1"/>
  <c r="AQ263" i="1"/>
  <c r="AP263" i="1"/>
  <c r="AL263" i="1"/>
  <c r="AK263" i="1"/>
  <c r="AK278" i="1" s="1"/>
  <c r="AJ263" i="1"/>
  <c r="AI263" i="1"/>
  <c r="AH263" i="1"/>
  <c r="AG263" i="1"/>
  <c r="AG278" i="1" s="1"/>
  <c r="AF263" i="1"/>
  <c r="AE263" i="1"/>
  <c r="AD263" i="1"/>
  <c r="AC263" i="1"/>
  <c r="AC278" i="1" s="1"/>
  <c r="AB263" i="1"/>
  <c r="AA263" i="1"/>
  <c r="Z263" i="1"/>
  <c r="Y263" i="1"/>
  <c r="Y278" i="1" s="1"/>
  <c r="X263" i="1"/>
  <c r="W263" i="1"/>
  <c r="V263" i="1"/>
  <c r="U263" i="1"/>
  <c r="U278" i="1" s="1"/>
  <c r="T263" i="1"/>
  <c r="S263" i="1"/>
  <c r="R263" i="1"/>
  <c r="Q263" i="1"/>
  <c r="Q278" i="1" s="1"/>
  <c r="M263" i="1"/>
  <c r="L263" i="1"/>
  <c r="K263" i="1"/>
  <c r="J263" i="1"/>
  <c r="J278" i="1" s="1"/>
  <c r="I263" i="1"/>
  <c r="H263" i="1"/>
  <c r="D263" i="1"/>
  <c r="E260" i="1"/>
  <c r="GT259" i="1"/>
  <c r="GS259" i="1"/>
  <c r="GR259" i="1"/>
  <c r="GQ259" i="1"/>
  <c r="GP259" i="1"/>
  <c r="GO259" i="1"/>
  <c r="GN259" i="1"/>
  <c r="GM259" i="1"/>
  <c r="GL259" i="1"/>
  <c r="GK259" i="1"/>
  <c r="GJ259" i="1"/>
  <c r="GI259" i="1"/>
  <c r="GH259" i="1"/>
  <c r="GG259" i="1"/>
  <c r="GF259" i="1"/>
  <c r="GE259" i="1"/>
  <c r="GD259" i="1"/>
  <c r="GC259" i="1"/>
  <c r="GB259" i="1"/>
  <c r="GA259" i="1"/>
  <c r="FZ259" i="1"/>
  <c r="FY259" i="1"/>
  <c r="FX259" i="1"/>
  <c r="FW259" i="1"/>
  <c r="FV259" i="1"/>
  <c r="FR259" i="1"/>
  <c r="FQ259" i="1"/>
  <c r="FP259" i="1"/>
  <c r="FO259" i="1"/>
  <c r="FN259" i="1"/>
  <c r="FM259" i="1"/>
  <c r="FL259" i="1"/>
  <c r="FK259" i="1"/>
  <c r="FJ259" i="1"/>
  <c r="FI259" i="1"/>
  <c r="FH259" i="1"/>
  <c r="FG259" i="1"/>
  <c r="FF259" i="1"/>
  <c r="FE259" i="1"/>
  <c r="FD259" i="1"/>
  <c r="FC259" i="1"/>
  <c r="FB259" i="1"/>
  <c r="FA259" i="1"/>
  <c r="EZ259" i="1"/>
  <c r="EY259" i="1"/>
  <c r="EX259" i="1"/>
  <c r="EW259" i="1"/>
  <c r="EV259" i="1"/>
  <c r="EU259" i="1"/>
  <c r="ET259" i="1"/>
  <c r="ES259" i="1"/>
  <c r="ER259" i="1"/>
  <c r="EQ259" i="1"/>
  <c r="EP259" i="1"/>
  <c r="EO259" i="1"/>
  <c r="EN259" i="1"/>
  <c r="EM259" i="1"/>
  <c r="EL259" i="1"/>
  <c r="EK259" i="1"/>
  <c r="EJ259" i="1"/>
  <c r="EI259" i="1"/>
  <c r="EH259" i="1"/>
  <c r="EG259" i="1"/>
  <c r="EF259" i="1"/>
  <c r="EE259" i="1"/>
  <c r="ED259" i="1"/>
  <c r="EC259" i="1"/>
  <c r="EB259" i="1"/>
  <c r="EA259" i="1"/>
  <c r="DZ259" i="1"/>
  <c r="DY259" i="1"/>
  <c r="DX259" i="1"/>
  <c r="DW259" i="1"/>
  <c r="DV259" i="1"/>
  <c r="DU259" i="1"/>
  <c r="DT259" i="1"/>
  <c r="DS259" i="1"/>
  <c r="DR259" i="1"/>
  <c r="DQ259" i="1"/>
  <c r="DP259" i="1"/>
  <c r="DO259" i="1"/>
  <c r="DN259" i="1"/>
  <c r="DM259" i="1"/>
  <c r="DL259" i="1"/>
  <c r="DK259" i="1"/>
  <c r="DJ259" i="1"/>
  <c r="DI259" i="1"/>
  <c r="DH259" i="1"/>
  <c r="DG259" i="1"/>
  <c r="DF259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D259" i="1"/>
  <c r="CC259" i="1"/>
  <c r="CB259" i="1"/>
  <c r="CA259" i="1"/>
  <c r="BZ259" i="1"/>
  <c r="BY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T259" i="1"/>
  <c r="AS259" i="1"/>
  <c r="AR259" i="1"/>
  <c r="AQ259" i="1"/>
  <c r="AP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M259" i="1"/>
  <c r="L259" i="1"/>
  <c r="K259" i="1"/>
  <c r="J259" i="1"/>
  <c r="I259" i="1"/>
  <c r="H259" i="1"/>
  <c r="D259" i="1"/>
  <c r="GT258" i="1"/>
  <c r="GS258" i="1"/>
  <c r="GR258" i="1"/>
  <c r="GQ258" i="1"/>
  <c r="GP258" i="1"/>
  <c r="GO258" i="1"/>
  <c r="GN258" i="1"/>
  <c r="GM258" i="1"/>
  <c r="GL258" i="1"/>
  <c r="GK258" i="1"/>
  <c r="GJ258" i="1"/>
  <c r="GI258" i="1"/>
  <c r="GH258" i="1"/>
  <c r="GG258" i="1"/>
  <c r="GF258" i="1"/>
  <c r="GE258" i="1"/>
  <c r="GD258" i="1"/>
  <c r="GC258" i="1"/>
  <c r="GB258" i="1"/>
  <c r="GA258" i="1"/>
  <c r="FZ258" i="1"/>
  <c r="FY258" i="1"/>
  <c r="FX258" i="1"/>
  <c r="FW258" i="1"/>
  <c r="FV258" i="1"/>
  <c r="FR258" i="1"/>
  <c r="FQ258" i="1"/>
  <c r="FP258" i="1"/>
  <c r="FO258" i="1"/>
  <c r="FN258" i="1"/>
  <c r="FM258" i="1"/>
  <c r="FL258" i="1"/>
  <c r="FK258" i="1"/>
  <c r="FJ258" i="1"/>
  <c r="FI258" i="1"/>
  <c r="FH258" i="1"/>
  <c r="FG258" i="1"/>
  <c r="FF258" i="1"/>
  <c r="FE258" i="1"/>
  <c r="FD258" i="1"/>
  <c r="FC258" i="1"/>
  <c r="FB258" i="1"/>
  <c r="FA258" i="1"/>
  <c r="EZ258" i="1"/>
  <c r="EY258" i="1"/>
  <c r="EX258" i="1"/>
  <c r="EW258" i="1"/>
  <c r="EV258" i="1"/>
  <c r="EU258" i="1"/>
  <c r="ET258" i="1"/>
  <c r="ES258" i="1"/>
  <c r="ER258" i="1"/>
  <c r="EQ258" i="1"/>
  <c r="EP258" i="1"/>
  <c r="EO258" i="1"/>
  <c r="EN258" i="1"/>
  <c r="EM258" i="1"/>
  <c r="EL258" i="1"/>
  <c r="EK258" i="1"/>
  <c r="EJ258" i="1"/>
  <c r="EI258" i="1"/>
  <c r="EH258" i="1"/>
  <c r="EG258" i="1"/>
  <c r="EF258" i="1"/>
  <c r="EE258" i="1"/>
  <c r="ED258" i="1"/>
  <c r="EC258" i="1"/>
  <c r="EB258" i="1"/>
  <c r="EA258" i="1"/>
  <c r="DZ258" i="1"/>
  <c r="DY258" i="1"/>
  <c r="DX258" i="1"/>
  <c r="DW258" i="1"/>
  <c r="DV258" i="1"/>
  <c r="DU258" i="1"/>
  <c r="DT258" i="1"/>
  <c r="DS258" i="1"/>
  <c r="DR258" i="1"/>
  <c r="DQ258" i="1"/>
  <c r="DP258" i="1"/>
  <c r="DO258" i="1"/>
  <c r="DN258" i="1"/>
  <c r="DM258" i="1"/>
  <c r="DL258" i="1"/>
  <c r="DK258" i="1"/>
  <c r="DJ258" i="1"/>
  <c r="DI258" i="1"/>
  <c r="DH258" i="1"/>
  <c r="DG258" i="1"/>
  <c r="DF258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D258" i="1"/>
  <c r="CC258" i="1"/>
  <c r="CB258" i="1"/>
  <c r="CA258" i="1"/>
  <c r="BZ258" i="1"/>
  <c r="BY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T258" i="1"/>
  <c r="AS258" i="1"/>
  <c r="AR258" i="1"/>
  <c r="AQ258" i="1"/>
  <c r="AP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M258" i="1"/>
  <c r="L258" i="1"/>
  <c r="K258" i="1"/>
  <c r="J258" i="1"/>
  <c r="I258" i="1"/>
  <c r="H258" i="1"/>
  <c r="D258" i="1"/>
  <c r="GT257" i="1"/>
  <c r="GS257" i="1"/>
  <c r="GR257" i="1"/>
  <c r="GQ257" i="1"/>
  <c r="GQ260" i="1" s="1"/>
  <c r="GP257" i="1"/>
  <c r="GO257" i="1"/>
  <c r="GN257" i="1"/>
  <c r="GM257" i="1"/>
  <c r="GM260" i="1" s="1"/>
  <c r="GL257" i="1"/>
  <c r="GK257" i="1"/>
  <c r="GJ257" i="1"/>
  <c r="GI257" i="1"/>
  <c r="GI260" i="1" s="1"/>
  <c r="GH257" i="1"/>
  <c r="GG257" i="1"/>
  <c r="GF257" i="1"/>
  <c r="GE257" i="1"/>
  <c r="GE260" i="1" s="1"/>
  <c r="GD257" i="1"/>
  <c r="GC257" i="1"/>
  <c r="GB257" i="1"/>
  <c r="GA257" i="1"/>
  <c r="GA260" i="1" s="1"/>
  <c r="FZ257" i="1"/>
  <c r="FY257" i="1"/>
  <c r="FX257" i="1"/>
  <c r="FW257" i="1"/>
  <c r="FW260" i="1" s="1"/>
  <c r="FV257" i="1"/>
  <c r="FR257" i="1"/>
  <c r="FQ257" i="1"/>
  <c r="FP257" i="1"/>
  <c r="FP260" i="1" s="1"/>
  <c r="FO257" i="1"/>
  <c r="FN257" i="1"/>
  <c r="FM257" i="1"/>
  <c r="FL257" i="1"/>
  <c r="FL260" i="1" s="1"/>
  <c r="FK257" i="1"/>
  <c r="FJ257" i="1"/>
  <c r="FI257" i="1"/>
  <c r="FH257" i="1"/>
  <c r="FH260" i="1" s="1"/>
  <c r="FG257" i="1"/>
  <c r="FF257" i="1"/>
  <c r="FE257" i="1"/>
  <c r="FD257" i="1"/>
  <c r="FD260" i="1" s="1"/>
  <c r="FC257" i="1"/>
  <c r="FB257" i="1"/>
  <c r="FA257" i="1"/>
  <c r="EZ257" i="1"/>
  <c r="EZ260" i="1" s="1"/>
  <c r="EY257" i="1"/>
  <c r="EX257" i="1"/>
  <c r="EW257" i="1"/>
  <c r="EV257" i="1"/>
  <c r="EV260" i="1" s="1"/>
  <c r="EU257" i="1"/>
  <c r="ET257" i="1"/>
  <c r="ES257" i="1"/>
  <c r="ER257" i="1"/>
  <c r="ER260" i="1" s="1"/>
  <c r="EQ257" i="1"/>
  <c r="EP257" i="1"/>
  <c r="EO257" i="1"/>
  <c r="EN257" i="1"/>
  <c r="EN260" i="1" s="1"/>
  <c r="EM257" i="1"/>
  <c r="EL257" i="1"/>
  <c r="EK257" i="1"/>
  <c r="EJ257" i="1"/>
  <c r="EJ260" i="1" s="1"/>
  <c r="EI257" i="1"/>
  <c r="EH257" i="1"/>
  <c r="EG257" i="1"/>
  <c r="EF257" i="1"/>
  <c r="EF260" i="1" s="1"/>
  <c r="EE257" i="1"/>
  <c r="ED257" i="1"/>
  <c r="EC257" i="1"/>
  <c r="EB257" i="1"/>
  <c r="EB260" i="1" s="1"/>
  <c r="EA257" i="1"/>
  <c r="DZ257" i="1"/>
  <c r="DY257" i="1"/>
  <c r="DX257" i="1"/>
  <c r="DX260" i="1" s="1"/>
  <c r="DW257" i="1"/>
  <c r="DV257" i="1"/>
  <c r="DU257" i="1"/>
  <c r="DT257" i="1"/>
  <c r="DT260" i="1" s="1"/>
  <c r="DS257" i="1"/>
  <c r="DR257" i="1"/>
  <c r="DQ257" i="1"/>
  <c r="DQ260" i="1" s="1"/>
  <c r="DP257" i="1"/>
  <c r="DP260" i="1" s="1"/>
  <c r="DO257" i="1"/>
  <c r="DN257" i="1"/>
  <c r="DM257" i="1"/>
  <c r="DM260" i="1" s="1"/>
  <c r="DL257" i="1"/>
  <c r="DL260" i="1" s="1"/>
  <c r="DK257" i="1"/>
  <c r="DJ257" i="1"/>
  <c r="DI257" i="1"/>
  <c r="DI260" i="1" s="1"/>
  <c r="DH257" i="1"/>
  <c r="DH260" i="1" s="1"/>
  <c r="DG257" i="1"/>
  <c r="DF257" i="1"/>
  <c r="DE257" i="1"/>
  <c r="DE260" i="1" s="1"/>
  <c r="DD257" i="1"/>
  <c r="DD260" i="1" s="1"/>
  <c r="DC257" i="1"/>
  <c r="DB257" i="1"/>
  <c r="DA257" i="1"/>
  <c r="DA260" i="1" s="1"/>
  <c r="CZ257" i="1"/>
  <c r="CZ260" i="1" s="1"/>
  <c r="CY257" i="1"/>
  <c r="CX257" i="1"/>
  <c r="CW257" i="1"/>
  <c r="CW260" i="1" s="1"/>
  <c r="CV257" i="1"/>
  <c r="CV260" i="1" s="1"/>
  <c r="CU257" i="1"/>
  <c r="CT257" i="1"/>
  <c r="CS257" i="1"/>
  <c r="CS260" i="1" s="1"/>
  <c r="CR257" i="1"/>
  <c r="CR260" i="1" s="1"/>
  <c r="CQ257" i="1"/>
  <c r="CP257" i="1"/>
  <c r="CO257" i="1"/>
  <c r="CO260" i="1" s="1"/>
  <c r="CN257" i="1"/>
  <c r="CN260" i="1" s="1"/>
  <c r="CM257" i="1"/>
  <c r="CL257" i="1"/>
  <c r="CK257" i="1"/>
  <c r="CK260" i="1" s="1"/>
  <c r="CJ257" i="1"/>
  <c r="CJ260" i="1" s="1"/>
  <c r="CI257" i="1"/>
  <c r="CH257" i="1"/>
  <c r="CD257" i="1"/>
  <c r="CD260" i="1" s="1"/>
  <c r="CC257" i="1"/>
  <c r="CC260" i="1" s="1"/>
  <c r="CB257" i="1"/>
  <c r="CA257" i="1"/>
  <c r="BZ257" i="1"/>
  <c r="BZ260" i="1" s="1"/>
  <c r="BY257" i="1"/>
  <c r="BY260" i="1" s="1"/>
  <c r="BU257" i="1"/>
  <c r="BT257" i="1"/>
  <c r="BS257" i="1"/>
  <c r="BS260" i="1" s="1"/>
  <c r="BR257" i="1"/>
  <c r="BR260" i="1" s="1"/>
  <c r="BQ257" i="1"/>
  <c r="BP257" i="1"/>
  <c r="BO257" i="1"/>
  <c r="BO260" i="1" s="1"/>
  <c r="BN257" i="1"/>
  <c r="BN260" i="1" s="1"/>
  <c r="BM257" i="1"/>
  <c r="BL257" i="1"/>
  <c r="BK257" i="1"/>
  <c r="BK260" i="1" s="1"/>
  <c r="BJ257" i="1"/>
  <c r="BJ260" i="1" s="1"/>
  <c r="BI257" i="1"/>
  <c r="BH257" i="1"/>
  <c r="BG257" i="1"/>
  <c r="BG260" i="1" s="1"/>
  <c r="BF257" i="1"/>
  <c r="BF260" i="1" s="1"/>
  <c r="BE257" i="1"/>
  <c r="BD257" i="1"/>
  <c r="BC257" i="1"/>
  <c r="BC260" i="1" s="1"/>
  <c r="BB257" i="1"/>
  <c r="BB260" i="1" s="1"/>
  <c r="BA257" i="1"/>
  <c r="AZ257" i="1"/>
  <c r="AY257" i="1"/>
  <c r="AY260" i="1" s="1"/>
  <c r="AX257" i="1"/>
  <c r="AX260" i="1" s="1"/>
  <c r="AT257" i="1"/>
  <c r="AS257" i="1"/>
  <c r="AR257" i="1"/>
  <c r="AR260" i="1" s="1"/>
  <c r="AQ257" i="1"/>
  <c r="AQ260" i="1" s="1"/>
  <c r="AP257" i="1"/>
  <c r="AL257" i="1"/>
  <c r="AK257" i="1"/>
  <c r="AK260" i="1" s="1"/>
  <c r="AJ257" i="1"/>
  <c r="AJ260" i="1" s="1"/>
  <c r="AI257" i="1"/>
  <c r="AH257" i="1"/>
  <c r="AG257" i="1"/>
  <c r="AG260" i="1" s="1"/>
  <c r="AF257" i="1"/>
  <c r="AF260" i="1" s="1"/>
  <c r="AE257" i="1"/>
  <c r="AD257" i="1"/>
  <c r="AC257" i="1"/>
  <c r="AC260" i="1" s="1"/>
  <c r="AB257" i="1"/>
  <c r="AB260" i="1" s="1"/>
  <c r="AA257" i="1"/>
  <c r="Z257" i="1"/>
  <c r="Y257" i="1"/>
  <c r="Y260" i="1" s="1"/>
  <c r="X257" i="1"/>
  <c r="X260" i="1" s="1"/>
  <c r="W257" i="1"/>
  <c r="V257" i="1"/>
  <c r="U257" i="1"/>
  <c r="U260" i="1" s="1"/>
  <c r="T257" i="1"/>
  <c r="T260" i="1" s="1"/>
  <c r="S257" i="1"/>
  <c r="R257" i="1"/>
  <c r="Q257" i="1"/>
  <c r="Q260" i="1" s="1"/>
  <c r="M257" i="1"/>
  <c r="M260" i="1" s="1"/>
  <c r="L257" i="1"/>
  <c r="K257" i="1"/>
  <c r="J257" i="1"/>
  <c r="J260" i="1" s="1"/>
  <c r="I257" i="1"/>
  <c r="I260" i="1" s="1"/>
  <c r="H257" i="1"/>
  <c r="D257" i="1"/>
  <c r="E254" i="1"/>
  <c r="GT253" i="1"/>
  <c r="GS253" i="1"/>
  <c r="GR253" i="1"/>
  <c r="GQ253" i="1"/>
  <c r="GP253" i="1"/>
  <c r="GO253" i="1"/>
  <c r="GN253" i="1"/>
  <c r="GM253" i="1"/>
  <c r="GL253" i="1"/>
  <c r="GK253" i="1"/>
  <c r="GJ253" i="1"/>
  <c r="GI253" i="1"/>
  <c r="GH253" i="1"/>
  <c r="GG253" i="1"/>
  <c r="GF253" i="1"/>
  <c r="GE253" i="1"/>
  <c r="GD253" i="1"/>
  <c r="GC253" i="1"/>
  <c r="GB253" i="1"/>
  <c r="GA253" i="1"/>
  <c r="FZ253" i="1"/>
  <c r="FY253" i="1"/>
  <c r="FX253" i="1"/>
  <c r="FW253" i="1"/>
  <c r="FV253" i="1"/>
  <c r="FR253" i="1"/>
  <c r="FQ253" i="1"/>
  <c r="FP253" i="1"/>
  <c r="FO253" i="1"/>
  <c r="FN253" i="1"/>
  <c r="FM253" i="1"/>
  <c r="FL253" i="1"/>
  <c r="FK253" i="1"/>
  <c r="FJ253" i="1"/>
  <c r="FI253" i="1"/>
  <c r="FH253" i="1"/>
  <c r="FG253" i="1"/>
  <c r="FF253" i="1"/>
  <c r="FE253" i="1"/>
  <c r="FD253" i="1"/>
  <c r="FC253" i="1"/>
  <c r="FB253" i="1"/>
  <c r="FA253" i="1"/>
  <c r="EZ253" i="1"/>
  <c r="EY253" i="1"/>
  <c r="EX253" i="1"/>
  <c r="EW253" i="1"/>
  <c r="EV253" i="1"/>
  <c r="EU253" i="1"/>
  <c r="ET253" i="1"/>
  <c r="ES253" i="1"/>
  <c r="ER253" i="1"/>
  <c r="EQ253" i="1"/>
  <c r="EP253" i="1"/>
  <c r="EO253" i="1"/>
  <c r="EN253" i="1"/>
  <c r="EM253" i="1"/>
  <c r="EL253" i="1"/>
  <c r="EK253" i="1"/>
  <c r="EJ253" i="1"/>
  <c r="EI253" i="1"/>
  <c r="EH253" i="1"/>
  <c r="EG253" i="1"/>
  <c r="EF253" i="1"/>
  <c r="EE253" i="1"/>
  <c r="ED253" i="1"/>
  <c r="EC253" i="1"/>
  <c r="EB253" i="1"/>
  <c r="EA253" i="1"/>
  <c r="DZ253" i="1"/>
  <c r="DY253" i="1"/>
  <c r="DX253" i="1"/>
  <c r="DW253" i="1"/>
  <c r="DV253" i="1"/>
  <c r="DU253" i="1"/>
  <c r="DT253" i="1"/>
  <c r="DS253" i="1"/>
  <c r="DR253" i="1"/>
  <c r="DQ253" i="1"/>
  <c r="DP253" i="1"/>
  <c r="DO253" i="1"/>
  <c r="DN253" i="1"/>
  <c r="DM253" i="1"/>
  <c r="DL253" i="1"/>
  <c r="DK253" i="1"/>
  <c r="DJ253" i="1"/>
  <c r="DI253" i="1"/>
  <c r="DH253" i="1"/>
  <c r="DG253" i="1"/>
  <c r="DF253" i="1"/>
  <c r="DE253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D253" i="1"/>
  <c r="CC253" i="1"/>
  <c r="CB253" i="1"/>
  <c r="CA253" i="1"/>
  <c r="BZ253" i="1"/>
  <c r="BY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T253" i="1"/>
  <c r="AS253" i="1"/>
  <c r="AR253" i="1"/>
  <c r="AQ253" i="1"/>
  <c r="AP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M253" i="1"/>
  <c r="L253" i="1"/>
  <c r="K253" i="1"/>
  <c r="J253" i="1"/>
  <c r="I253" i="1"/>
  <c r="H253" i="1"/>
  <c r="D253" i="1"/>
  <c r="GT252" i="1"/>
  <c r="GS252" i="1"/>
  <c r="GR252" i="1"/>
  <c r="GQ252" i="1"/>
  <c r="GP252" i="1"/>
  <c r="GO252" i="1"/>
  <c r="GN252" i="1"/>
  <c r="GM252" i="1"/>
  <c r="GL252" i="1"/>
  <c r="GK252" i="1"/>
  <c r="GJ252" i="1"/>
  <c r="GI252" i="1"/>
  <c r="GH252" i="1"/>
  <c r="GG252" i="1"/>
  <c r="GF252" i="1"/>
  <c r="GE252" i="1"/>
  <c r="GD252" i="1"/>
  <c r="GC252" i="1"/>
  <c r="GB252" i="1"/>
  <c r="GA252" i="1"/>
  <c r="FZ252" i="1"/>
  <c r="FY252" i="1"/>
  <c r="FX252" i="1"/>
  <c r="FW252" i="1"/>
  <c r="FV252" i="1"/>
  <c r="FR252" i="1"/>
  <c r="FQ252" i="1"/>
  <c r="FP252" i="1"/>
  <c r="FO252" i="1"/>
  <c r="FN252" i="1"/>
  <c r="FM252" i="1"/>
  <c r="FL252" i="1"/>
  <c r="FK252" i="1"/>
  <c r="FJ252" i="1"/>
  <c r="FI252" i="1"/>
  <c r="FH252" i="1"/>
  <c r="FG252" i="1"/>
  <c r="FF252" i="1"/>
  <c r="FE252" i="1"/>
  <c r="FD252" i="1"/>
  <c r="FC252" i="1"/>
  <c r="FB252" i="1"/>
  <c r="FA252" i="1"/>
  <c r="EZ252" i="1"/>
  <c r="EY252" i="1"/>
  <c r="EX252" i="1"/>
  <c r="EW252" i="1"/>
  <c r="EV252" i="1"/>
  <c r="EU252" i="1"/>
  <c r="ET252" i="1"/>
  <c r="ES252" i="1"/>
  <c r="ER252" i="1"/>
  <c r="EQ252" i="1"/>
  <c r="EP252" i="1"/>
  <c r="EO252" i="1"/>
  <c r="EN252" i="1"/>
  <c r="EM252" i="1"/>
  <c r="EL252" i="1"/>
  <c r="EK252" i="1"/>
  <c r="EJ252" i="1"/>
  <c r="EI252" i="1"/>
  <c r="EH252" i="1"/>
  <c r="EG252" i="1"/>
  <c r="EF252" i="1"/>
  <c r="EE252" i="1"/>
  <c r="ED252" i="1"/>
  <c r="EC252" i="1"/>
  <c r="EB252" i="1"/>
  <c r="EA252" i="1"/>
  <c r="DZ252" i="1"/>
  <c r="DY252" i="1"/>
  <c r="DX252" i="1"/>
  <c r="DW252" i="1"/>
  <c r="DV252" i="1"/>
  <c r="DU252" i="1"/>
  <c r="DT252" i="1"/>
  <c r="DS252" i="1"/>
  <c r="DR252" i="1"/>
  <c r="DQ252" i="1"/>
  <c r="DP252" i="1"/>
  <c r="DO252" i="1"/>
  <c r="DN252" i="1"/>
  <c r="DM252" i="1"/>
  <c r="DL252" i="1"/>
  <c r="DK252" i="1"/>
  <c r="DJ252" i="1"/>
  <c r="DI252" i="1"/>
  <c r="DH252" i="1"/>
  <c r="DG252" i="1"/>
  <c r="DF252" i="1"/>
  <c r="DE252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D252" i="1"/>
  <c r="CC252" i="1"/>
  <c r="CB252" i="1"/>
  <c r="CA252" i="1"/>
  <c r="BZ252" i="1"/>
  <c r="BY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T252" i="1"/>
  <c r="AS252" i="1"/>
  <c r="AR252" i="1"/>
  <c r="AQ252" i="1"/>
  <c r="AP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M252" i="1"/>
  <c r="L252" i="1"/>
  <c r="K252" i="1"/>
  <c r="J252" i="1"/>
  <c r="I252" i="1"/>
  <c r="H252" i="1"/>
  <c r="D252" i="1"/>
  <c r="GT251" i="1"/>
  <c r="GS251" i="1"/>
  <c r="GR251" i="1"/>
  <c r="GQ251" i="1"/>
  <c r="GP251" i="1"/>
  <c r="GO251" i="1"/>
  <c r="GN251" i="1"/>
  <c r="GM251" i="1"/>
  <c r="GL251" i="1"/>
  <c r="GK251" i="1"/>
  <c r="GJ251" i="1"/>
  <c r="GI251" i="1"/>
  <c r="GH251" i="1"/>
  <c r="GG251" i="1"/>
  <c r="GF251" i="1"/>
  <c r="GE251" i="1"/>
  <c r="GD251" i="1"/>
  <c r="GC251" i="1"/>
  <c r="GB251" i="1"/>
  <c r="GA251" i="1"/>
  <c r="FZ251" i="1"/>
  <c r="FY251" i="1"/>
  <c r="FX251" i="1"/>
  <c r="FW251" i="1"/>
  <c r="FV251" i="1"/>
  <c r="FR251" i="1"/>
  <c r="FQ251" i="1"/>
  <c r="FP251" i="1"/>
  <c r="FO251" i="1"/>
  <c r="FN251" i="1"/>
  <c r="FM251" i="1"/>
  <c r="FL251" i="1"/>
  <c r="FK251" i="1"/>
  <c r="FJ251" i="1"/>
  <c r="FI251" i="1"/>
  <c r="FH251" i="1"/>
  <c r="FG251" i="1"/>
  <c r="FF251" i="1"/>
  <c r="FE251" i="1"/>
  <c r="FD251" i="1"/>
  <c r="FC251" i="1"/>
  <c r="FB251" i="1"/>
  <c r="FA251" i="1"/>
  <c r="EZ251" i="1"/>
  <c r="EY251" i="1"/>
  <c r="EX251" i="1"/>
  <c r="EW251" i="1"/>
  <c r="EV251" i="1"/>
  <c r="EU251" i="1"/>
  <c r="ET251" i="1"/>
  <c r="ES251" i="1"/>
  <c r="ER251" i="1"/>
  <c r="EQ251" i="1"/>
  <c r="EP251" i="1"/>
  <c r="EO251" i="1"/>
  <c r="EN251" i="1"/>
  <c r="EM251" i="1"/>
  <c r="EL251" i="1"/>
  <c r="EK251" i="1"/>
  <c r="EJ251" i="1"/>
  <c r="EI251" i="1"/>
  <c r="EH251" i="1"/>
  <c r="EG251" i="1"/>
  <c r="EF251" i="1"/>
  <c r="EE251" i="1"/>
  <c r="ED251" i="1"/>
  <c r="EC251" i="1"/>
  <c r="EB251" i="1"/>
  <c r="EA251" i="1"/>
  <c r="DZ251" i="1"/>
  <c r="DY251" i="1"/>
  <c r="DX251" i="1"/>
  <c r="DW251" i="1"/>
  <c r="DV251" i="1"/>
  <c r="DU251" i="1"/>
  <c r="DT251" i="1"/>
  <c r="DS251" i="1"/>
  <c r="DR251" i="1"/>
  <c r="DQ251" i="1"/>
  <c r="DP251" i="1"/>
  <c r="DO251" i="1"/>
  <c r="DN251" i="1"/>
  <c r="DM251" i="1"/>
  <c r="DL251" i="1"/>
  <c r="DK251" i="1"/>
  <c r="DJ251" i="1"/>
  <c r="DI251" i="1"/>
  <c r="DH251" i="1"/>
  <c r="DG251" i="1"/>
  <c r="DF251" i="1"/>
  <c r="DE251" i="1"/>
  <c r="DD251" i="1"/>
  <c r="DC251" i="1"/>
  <c r="DB251" i="1"/>
  <c r="DA251" i="1"/>
  <c r="CZ251" i="1"/>
  <c r="CY251" i="1"/>
  <c r="CX251" i="1"/>
  <c r="CW251" i="1"/>
  <c r="CV251" i="1"/>
  <c r="CU251" i="1"/>
  <c r="CT251" i="1"/>
  <c r="CS251" i="1"/>
  <c r="CR251" i="1"/>
  <c r="CQ251" i="1"/>
  <c r="CP251" i="1"/>
  <c r="CO251" i="1"/>
  <c r="CN251" i="1"/>
  <c r="CM251" i="1"/>
  <c r="CL251" i="1"/>
  <c r="CK251" i="1"/>
  <c r="CJ251" i="1"/>
  <c r="CI251" i="1"/>
  <c r="CH251" i="1"/>
  <c r="CD251" i="1"/>
  <c r="CC251" i="1"/>
  <c r="CB251" i="1"/>
  <c r="CA251" i="1"/>
  <c r="BZ251" i="1"/>
  <c r="BY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T251" i="1"/>
  <c r="AS251" i="1"/>
  <c r="AR251" i="1"/>
  <c r="AQ251" i="1"/>
  <c r="AP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M251" i="1"/>
  <c r="L251" i="1"/>
  <c r="K251" i="1"/>
  <c r="J251" i="1"/>
  <c r="I251" i="1"/>
  <c r="H251" i="1"/>
  <c r="D251" i="1"/>
  <c r="GT250" i="1"/>
  <c r="GS250" i="1"/>
  <c r="GR250" i="1"/>
  <c r="GQ250" i="1"/>
  <c r="GP250" i="1"/>
  <c r="GO250" i="1"/>
  <c r="GN250" i="1"/>
  <c r="GM250" i="1"/>
  <c r="GL250" i="1"/>
  <c r="GK250" i="1"/>
  <c r="GJ250" i="1"/>
  <c r="GI250" i="1"/>
  <c r="GH250" i="1"/>
  <c r="GG250" i="1"/>
  <c r="GF250" i="1"/>
  <c r="GE250" i="1"/>
  <c r="GD250" i="1"/>
  <c r="GC250" i="1"/>
  <c r="GB250" i="1"/>
  <c r="GA250" i="1"/>
  <c r="FZ250" i="1"/>
  <c r="FY250" i="1"/>
  <c r="FX250" i="1"/>
  <c r="FW250" i="1"/>
  <c r="FV250" i="1"/>
  <c r="FR250" i="1"/>
  <c r="FQ250" i="1"/>
  <c r="FP250" i="1"/>
  <c r="FO250" i="1"/>
  <c r="FN250" i="1"/>
  <c r="FM250" i="1"/>
  <c r="FL250" i="1"/>
  <c r="FK250" i="1"/>
  <c r="FJ250" i="1"/>
  <c r="FI250" i="1"/>
  <c r="FH250" i="1"/>
  <c r="FG250" i="1"/>
  <c r="FF250" i="1"/>
  <c r="FE250" i="1"/>
  <c r="FD250" i="1"/>
  <c r="FC250" i="1"/>
  <c r="FB250" i="1"/>
  <c r="FA250" i="1"/>
  <c r="EZ250" i="1"/>
  <c r="EY250" i="1"/>
  <c r="EX250" i="1"/>
  <c r="EW250" i="1"/>
  <c r="EV250" i="1"/>
  <c r="EU250" i="1"/>
  <c r="ET250" i="1"/>
  <c r="ES250" i="1"/>
  <c r="ER250" i="1"/>
  <c r="EQ250" i="1"/>
  <c r="EP250" i="1"/>
  <c r="EO250" i="1"/>
  <c r="EN250" i="1"/>
  <c r="EM250" i="1"/>
  <c r="EL250" i="1"/>
  <c r="EK250" i="1"/>
  <c r="EJ250" i="1"/>
  <c r="EI250" i="1"/>
  <c r="EH250" i="1"/>
  <c r="EG250" i="1"/>
  <c r="EF250" i="1"/>
  <c r="EE250" i="1"/>
  <c r="ED250" i="1"/>
  <c r="EC250" i="1"/>
  <c r="EB250" i="1"/>
  <c r="EA250" i="1"/>
  <c r="DZ250" i="1"/>
  <c r="DY250" i="1"/>
  <c r="DX250" i="1"/>
  <c r="DW250" i="1"/>
  <c r="DV250" i="1"/>
  <c r="DU250" i="1"/>
  <c r="DT250" i="1"/>
  <c r="DS250" i="1"/>
  <c r="DR250" i="1"/>
  <c r="DQ250" i="1"/>
  <c r="DP250" i="1"/>
  <c r="DO250" i="1"/>
  <c r="DN250" i="1"/>
  <c r="DM250" i="1"/>
  <c r="DL250" i="1"/>
  <c r="DK250" i="1"/>
  <c r="DJ250" i="1"/>
  <c r="DI250" i="1"/>
  <c r="DH250" i="1"/>
  <c r="DG250" i="1"/>
  <c r="DF250" i="1"/>
  <c r="DE250" i="1"/>
  <c r="DD250" i="1"/>
  <c r="DC250" i="1"/>
  <c r="DB250" i="1"/>
  <c r="DA250" i="1"/>
  <c r="CZ250" i="1"/>
  <c r="CY250" i="1"/>
  <c r="CX250" i="1"/>
  <c r="CW250" i="1"/>
  <c r="CV250" i="1"/>
  <c r="CU250" i="1"/>
  <c r="CT250" i="1"/>
  <c r="CS250" i="1"/>
  <c r="CR250" i="1"/>
  <c r="CQ250" i="1"/>
  <c r="CP250" i="1"/>
  <c r="CO250" i="1"/>
  <c r="CN250" i="1"/>
  <c r="CM250" i="1"/>
  <c r="CL250" i="1"/>
  <c r="CK250" i="1"/>
  <c r="CJ250" i="1"/>
  <c r="CI250" i="1"/>
  <c r="CH250" i="1"/>
  <c r="CD250" i="1"/>
  <c r="CC250" i="1"/>
  <c r="CB250" i="1"/>
  <c r="CA250" i="1"/>
  <c r="BZ250" i="1"/>
  <c r="BY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T250" i="1"/>
  <c r="AS250" i="1"/>
  <c r="AR250" i="1"/>
  <c r="AQ250" i="1"/>
  <c r="AP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M250" i="1"/>
  <c r="L250" i="1"/>
  <c r="K250" i="1"/>
  <c r="J250" i="1"/>
  <c r="I250" i="1"/>
  <c r="H250" i="1"/>
  <c r="D250" i="1"/>
  <c r="GT249" i="1"/>
  <c r="GS249" i="1"/>
  <c r="GR249" i="1"/>
  <c r="GQ249" i="1"/>
  <c r="GP249" i="1"/>
  <c r="GO249" i="1"/>
  <c r="GN249" i="1"/>
  <c r="GM249" i="1"/>
  <c r="GL249" i="1"/>
  <c r="GK249" i="1"/>
  <c r="GJ249" i="1"/>
  <c r="GI249" i="1"/>
  <c r="GH249" i="1"/>
  <c r="GG249" i="1"/>
  <c r="GF249" i="1"/>
  <c r="GE249" i="1"/>
  <c r="GD249" i="1"/>
  <c r="GC249" i="1"/>
  <c r="GB249" i="1"/>
  <c r="GA249" i="1"/>
  <c r="FZ249" i="1"/>
  <c r="FY249" i="1"/>
  <c r="FX249" i="1"/>
  <c r="FW249" i="1"/>
  <c r="FV249" i="1"/>
  <c r="FR249" i="1"/>
  <c r="FQ249" i="1"/>
  <c r="FP249" i="1"/>
  <c r="FO249" i="1"/>
  <c r="FN249" i="1"/>
  <c r="FM249" i="1"/>
  <c r="FL249" i="1"/>
  <c r="FK249" i="1"/>
  <c r="FJ249" i="1"/>
  <c r="FI249" i="1"/>
  <c r="FH249" i="1"/>
  <c r="FG249" i="1"/>
  <c r="FF249" i="1"/>
  <c r="FE249" i="1"/>
  <c r="FD249" i="1"/>
  <c r="FC249" i="1"/>
  <c r="FB249" i="1"/>
  <c r="FA249" i="1"/>
  <c r="EZ249" i="1"/>
  <c r="EY249" i="1"/>
  <c r="EX249" i="1"/>
  <c r="EW249" i="1"/>
  <c r="EV249" i="1"/>
  <c r="EU249" i="1"/>
  <c r="ET249" i="1"/>
  <c r="ES249" i="1"/>
  <c r="ER249" i="1"/>
  <c r="EQ249" i="1"/>
  <c r="EP249" i="1"/>
  <c r="EO249" i="1"/>
  <c r="EN249" i="1"/>
  <c r="EM249" i="1"/>
  <c r="EL249" i="1"/>
  <c r="EK249" i="1"/>
  <c r="EJ249" i="1"/>
  <c r="EI249" i="1"/>
  <c r="EH249" i="1"/>
  <c r="EG249" i="1"/>
  <c r="EF249" i="1"/>
  <c r="EE249" i="1"/>
  <c r="ED249" i="1"/>
  <c r="EC249" i="1"/>
  <c r="EB249" i="1"/>
  <c r="EA249" i="1"/>
  <c r="DZ249" i="1"/>
  <c r="DY249" i="1"/>
  <c r="DX249" i="1"/>
  <c r="DW249" i="1"/>
  <c r="DV249" i="1"/>
  <c r="DU249" i="1"/>
  <c r="DT249" i="1"/>
  <c r="DS249" i="1"/>
  <c r="DR249" i="1"/>
  <c r="DQ249" i="1"/>
  <c r="DP249" i="1"/>
  <c r="DO249" i="1"/>
  <c r="DN249" i="1"/>
  <c r="DM249" i="1"/>
  <c r="DL249" i="1"/>
  <c r="DK249" i="1"/>
  <c r="DJ249" i="1"/>
  <c r="DI249" i="1"/>
  <c r="DH249" i="1"/>
  <c r="DG249" i="1"/>
  <c r="DF249" i="1"/>
  <c r="DE249" i="1"/>
  <c r="DD249" i="1"/>
  <c r="DC249" i="1"/>
  <c r="DB249" i="1"/>
  <c r="DA249" i="1"/>
  <c r="CZ249" i="1"/>
  <c r="CY249" i="1"/>
  <c r="CX249" i="1"/>
  <c r="CW249" i="1"/>
  <c r="CV249" i="1"/>
  <c r="CU249" i="1"/>
  <c r="CT249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CD249" i="1"/>
  <c r="CC249" i="1"/>
  <c r="CB249" i="1"/>
  <c r="CA249" i="1"/>
  <c r="BZ249" i="1"/>
  <c r="BY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T249" i="1"/>
  <c r="AS249" i="1"/>
  <c r="AR249" i="1"/>
  <c r="AQ249" i="1"/>
  <c r="AP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M249" i="1"/>
  <c r="L249" i="1"/>
  <c r="K249" i="1"/>
  <c r="J249" i="1"/>
  <c r="I249" i="1"/>
  <c r="H249" i="1"/>
  <c r="D249" i="1"/>
  <c r="GT248" i="1"/>
  <c r="GS248" i="1"/>
  <c r="GS254" i="1" s="1"/>
  <c r="GR248" i="1"/>
  <c r="GR254" i="1" s="1"/>
  <c r="GQ248" i="1"/>
  <c r="GP248" i="1"/>
  <c r="GO248" i="1"/>
  <c r="GO254" i="1" s="1"/>
  <c r="GN248" i="1"/>
  <c r="GN254" i="1" s="1"/>
  <c r="GM248" i="1"/>
  <c r="GL248" i="1"/>
  <c r="GK248" i="1"/>
  <c r="GK254" i="1" s="1"/>
  <c r="GJ248" i="1"/>
  <c r="GJ254" i="1" s="1"/>
  <c r="GI248" i="1"/>
  <c r="GH248" i="1"/>
  <c r="GG248" i="1"/>
  <c r="GG254" i="1" s="1"/>
  <c r="GF248" i="1"/>
  <c r="GF254" i="1" s="1"/>
  <c r="GE248" i="1"/>
  <c r="GD248" i="1"/>
  <c r="GC248" i="1"/>
  <c r="GC254" i="1" s="1"/>
  <c r="GB248" i="1"/>
  <c r="GB254" i="1" s="1"/>
  <c r="GA248" i="1"/>
  <c r="FZ248" i="1"/>
  <c r="FY248" i="1"/>
  <c r="FY254" i="1" s="1"/>
  <c r="FX248" i="1"/>
  <c r="FX254" i="1" s="1"/>
  <c r="FW248" i="1"/>
  <c r="FV248" i="1"/>
  <c r="FR248" i="1"/>
  <c r="FR254" i="1" s="1"/>
  <c r="FQ248" i="1"/>
  <c r="FQ254" i="1" s="1"/>
  <c r="FP248" i="1"/>
  <c r="FO248" i="1"/>
  <c r="FN248" i="1"/>
  <c r="FN254" i="1" s="1"/>
  <c r="FM248" i="1"/>
  <c r="FM254" i="1" s="1"/>
  <c r="FL248" i="1"/>
  <c r="FK248" i="1"/>
  <c r="FJ248" i="1"/>
  <c r="FJ254" i="1" s="1"/>
  <c r="FI248" i="1"/>
  <c r="FI254" i="1" s="1"/>
  <c r="FH248" i="1"/>
  <c r="FG248" i="1"/>
  <c r="FF248" i="1"/>
  <c r="FF254" i="1" s="1"/>
  <c r="FE248" i="1"/>
  <c r="FE254" i="1" s="1"/>
  <c r="FD248" i="1"/>
  <c r="FC248" i="1"/>
  <c r="FB248" i="1"/>
  <c r="FB254" i="1" s="1"/>
  <c r="FA248" i="1"/>
  <c r="FA254" i="1" s="1"/>
  <c r="EZ248" i="1"/>
  <c r="EY248" i="1"/>
  <c r="EX248" i="1"/>
  <c r="EX254" i="1" s="1"/>
  <c r="EW248" i="1"/>
  <c r="EW254" i="1" s="1"/>
  <c r="EV248" i="1"/>
  <c r="EU248" i="1"/>
  <c r="ET248" i="1"/>
  <c r="ET254" i="1" s="1"/>
  <c r="ES248" i="1"/>
  <c r="ES254" i="1" s="1"/>
  <c r="ER248" i="1"/>
  <c r="EQ248" i="1"/>
  <c r="EP248" i="1"/>
  <c r="EP254" i="1" s="1"/>
  <c r="EO248" i="1"/>
  <c r="EO254" i="1" s="1"/>
  <c r="EN248" i="1"/>
  <c r="EM248" i="1"/>
  <c r="EL248" i="1"/>
  <c r="EL254" i="1" s="1"/>
  <c r="EK248" i="1"/>
  <c r="EK254" i="1" s="1"/>
  <c r="EJ248" i="1"/>
  <c r="EI248" i="1"/>
  <c r="EH248" i="1"/>
  <c r="EH254" i="1" s="1"/>
  <c r="EG248" i="1"/>
  <c r="EG254" i="1" s="1"/>
  <c r="EF248" i="1"/>
  <c r="EE248" i="1"/>
  <c r="ED248" i="1"/>
  <c r="ED254" i="1" s="1"/>
  <c r="EC248" i="1"/>
  <c r="EC254" i="1" s="1"/>
  <c r="EB248" i="1"/>
  <c r="EA248" i="1"/>
  <c r="DZ248" i="1"/>
  <c r="DZ254" i="1" s="1"/>
  <c r="DY248" i="1"/>
  <c r="DY254" i="1" s="1"/>
  <c r="DX248" i="1"/>
  <c r="DW248" i="1"/>
  <c r="DV248" i="1"/>
  <c r="DV254" i="1" s="1"/>
  <c r="DU248" i="1"/>
  <c r="DU254" i="1" s="1"/>
  <c r="DT248" i="1"/>
  <c r="DS248" i="1"/>
  <c r="DR248" i="1"/>
  <c r="DR254" i="1" s="1"/>
  <c r="DQ248" i="1"/>
  <c r="DQ254" i="1" s="1"/>
  <c r="DP248" i="1"/>
  <c r="DO248" i="1"/>
  <c r="DN248" i="1"/>
  <c r="DN254" i="1" s="1"/>
  <c r="DM248" i="1"/>
  <c r="DM254" i="1" s="1"/>
  <c r="DL248" i="1"/>
  <c r="DK248" i="1"/>
  <c r="DJ248" i="1"/>
  <c r="DJ254" i="1" s="1"/>
  <c r="DI248" i="1"/>
  <c r="DI254" i="1" s="1"/>
  <c r="DH248" i="1"/>
  <c r="DG248" i="1"/>
  <c r="DF248" i="1"/>
  <c r="DF254" i="1" s="1"/>
  <c r="DE248" i="1"/>
  <c r="DE254" i="1" s="1"/>
  <c r="DD248" i="1"/>
  <c r="DC248" i="1"/>
  <c r="DB248" i="1"/>
  <c r="DB254" i="1" s="1"/>
  <c r="DA248" i="1"/>
  <c r="DA254" i="1" s="1"/>
  <c r="CZ248" i="1"/>
  <c r="CY248" i="1"/>
  <c r="CX248" i="1"/>
  <c r="CX254" i="1" s="1"/>
  <c r="CW248" i="1"/>
  <c r="CW254" i="1" s="1"/>
  <c r="CV248" i="1"/>
  <c r="CU248" i="1"/>
  <c r="CT248" i="1"/>
  <c r="CT254" i="1" s="1"/>
  <c r="CS248" i="1"/>
  <c r="CS254" i="1" s="1"/>
  <c r="CR248" i="1"/>
  <c r="CQ248" i="1"/>
  <c r="CP248" i="1"/>
  <c r="CP254" i="1" s="1"/>
  <c r="CO248" i="1"/>
  <c r="CO254" i="1" s="1"/>
  <c r="CN248" i="1"/>
  <c r="CM248" i="1"/>
  <c r="CL248" i="1"/>
  <c r="CL254" i="1" s="1"/>
  <c r="CK248" i="1"/>
  <c r="CK254" i="1" s="1"/>
  <c r="CJ248" i="1"/>
  <c r="CI248" i="1"/>
  <c r="CH248" i="1"/>
  <c r="CD248" i="1"/>
  <c r="CD254" i="1" s="1"/>
  <c r="CC248" i="1"/>
  <c r="CB248" i="1"/>
  <c r="CA248" i="1"/>
  <c r="CA254" i="1" s="1"/>
  <c r="BZ248" i="1"/>
  <c r="BZ254" i="1" s="1"/>
  <c r="BY248" i="1"/>
  <c r="BU248" i="1"/>
  <c r="BT248" i="1"/>
  <c r="BT254" i="1" s="1"/>
  <c r="BS248" i="1"/>
  <c r="BS254" i="1" s="1"/>
  <c r="BR248" i="1"/>
  <c r="BQ248" i="1"/>
  <c r="BP248" i="1"/>
  <c r="BP254" i="1" s="1"/>
  <c r="BO248" i="1"/>
  <c r="BO254" i="1" s="1"/>
  <c r="BN248" i="1"/>
  <c r="BM248" i="1"/>
  <c r="BL248" i="1"/>
  <c r="BL254" i="1" s="1"/>
  <c r="BK248" i="1"/>
  <c r="BK254" i="1" s="1"/>
  <c r="BJ248" i="1"/>
  <c r="BI248" i="1"/>
  <c r="BH248" i="1"/>
  <c r="BH254" i="1" s="1"/>
  <c r="BG248" i="1"/>
  <c r="BG254" i="1" s="1"/>
  <c r="BF248" i="1"/>
  <c r="BE248" i="1"/>
  <c r="BD248" i="1"/>
  <c r="BD254" i="1" s="1"/>
  <c r="BC248" i="1"/>
  <c r="BC254" i="1" s="1"/>
  <c r="BB248" i="1"/>
  <c r="BA248" i="1"/>
  <c r="AZ248" i="1"/>
  <c r="AZ254" i="1" s="1"/>
  <c r="AY248" i="1"/>
  <c r="AY254" i="1" s="1"/>
  <c r="AX248" i="1"/>
  <c r="AT248" i="1"/>
  <c r="AS248" i="1"/>
  <c r="AS254" i="1" s="1"/>
  <c r="AR248" i="1"/>
  <c r="AR254" i="1" s="1"/>
  <c r="AQ248" i="1"/>
  <c r="AP248" i="1"/>
  <c r="AL248" i="1"/>
  <c r="AL254" i="1" s="1"/>
  <c r="AK248" i="1"/>
  <c r="AK254" i="1" s="1"/>
  <c r="AJ248" i="1"/>
  <c r="AI248" i="1"/>
  <c r="AH248" i="1"/>
  <c r="AH254" i="1" s="1"/>
  <c r="AG248" i="1"/>
  <c r="AG254" i="1" s="1"/>
  <c r="AF248" i="1"/>
  <c r="AE248" i="1"/>
  <c r="AD248" i="1"/>
  <c r="AD254" i="1" s="1"/>
  <c r="AC248" i="1"/>
  <c r="AC254" i="1" s="1"/>
  <c r="AB248" i="1"/>
  <c r="AA248" i="1"/>
  <c r="Z248" i="1"/>
  <c r="Z254" i="1" s="1"/>
  <c r="Y248" i="1"/>
  <c r="Y254" i="1" s="1"/>
  <c r="X248" i="1"/>
  <c r="W248" i="1"/>
  <c r="V248" i="1"/>
  <c r="V254" i="1" s="1"/>
  <c r="U248" i="1"/>
  <c r="U254" i="1" s="1"/>
  <c r="T248" i="1"/>
  <c r="S248" i="1"/>
  <c r="R248" i="1"/>
  <c r="R254" i="1" s="1"/>
  <c r="Q248" i="1"/>
  <c r="Q254" i="1" s="1"/>
  <c r="M248" i="1"/>
  <c r="L248" i="1"/>
  <c r="K248" i="1"/>
  <c r="K254" i="1" s="1"/>
  <c r="J248" i="1"/>
  <c r="J254" i="1" s="1"/>
  <c r="I248" i="1"/>
  <c r="H248" i="1"/>
  <c r="D248" i="1"/>
  <c r="D254" i="1" s="1"/>
  <c r="E245" i="1"/>
  <c r="GT244" i="1"/>
  <c r="GS244" i="1"/>
  <c r="GR244" i="1"/>
  <c r="GQ244" i="1"/>
  <c r="GP244" i="1"/>
  <c r="GO244" i="1"/>
  <c r="GN244" i="1"/>
  <c r="GM244" i="1"/>
  <c r="GL244" i="1"/>
  <c r="GK244" i="1"/>
  <c r="GJ244" i="1"/>
  <c r="GI244" i="1"/>
  <c r="GH244" i="1"/>
  <c r="GG244" i="1"/>
  <c r="GF244" i="1"/>
  <c r="GE244" i="1"/>
  <c r="GD244" i="1"/>
  <c r="GC244" i="1"/>
  <c r="GB244" i="1"/>
  <c r="GA244" i="1"/>
  <c r="FZ244" i="1"/>
  <c r="FY244" i="1"/>
  <c r="FX244" i="1"/>
  <c r="FW244" i="1"/>
  <c r="FV244" i="1"/>
  <c r="FR244" i="1"/>
  <c r="FQ244" i="1"/>
  <c r="FP244" i="1"/>
  <c r="FO244" i="1"/>
  <c r="FN244" i="1"/>
  <c r="FM244" i="1"/>
  <c r="FL244" i="1"/>
  <c r="FK244" i="1"/>
  <c r="FJ244" i="1"/>
  <c r="FI244" i="1"/>
  <c r="FH244" i="1"/>
  <c r="FG244" i="1"/>
  <c r="FF244" i="1"/>
  <c r="FE244" i="1"/>
  <c r="FD244" i="1"/>
  <c r="FC244" i="1"/>
  <c r="FB244" i="1"/>
  <c r="FA244" i="1"/>
  <c r="EZ244" i="1"/>
  <c r="EY244" i="1"/>
  <c r="EX244" i="1"/>
  <c r="EW244" i="1"/>
  <c r="EV244" i="1"/>
  <c r="EU244" i="1"/>
  <c r="ET244" i="1"/>
  <c r="ES244" i="1"/>
  <c r="ER244" i="1"/>
  <c r="EQ244" i="1"/>
  <c r="EP244" i="1"/>
  <c r="EO244" i="1"/>
  <c r="EN244" i="1"/>
  <c r="EM244" i="1"/>
  <c r="EL244" i="1"/>
  <c r="EK244" i="1"/>
  <c r="EJ244" i="1"/>
  <c r="EI244" i="1"/>
  <c r="EH244" i="1"/>
  <c r="EG244" i="1"/>
  <c r="EF244" i="1"/>
  <c r="EE244" i="1"/>
  <c r="ED244" i="1"/>
  <c r="EC244" i="1"/>
  <c r="EB244" i="1"/>
  <c r="EA244" i="1"/>
  <c r="DZ244" i="1"/>
  <c r="DY244" i="1"/>
  <c r="DX244" i="1"/>
  <c r="DW244" i="1"/>
  <c r="DV244" i="1"/>
  <c r="DU244" i="1"/>
  <c r="DT244" i="1"/>
  <c r="DS244" i="1"/>
  <c r="DR244" i="1"/>
  <c r="DQ244" i="1"/>
  <c r="DP244" i="1"/>
  <c r="DO244" i="1"/>
  <c r="DN244" i="1"/>
  <c r="DM244" i="1"/>
  <c r="DL244" i="1"/>
  <c r="DK244" i="1"/>
  <c r="DJ244" i="1"/>
  <c r="DI244" i="1"/>
  <c r="DH244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D244" i="1"/>
  <c r="CC244" i="1"/>
  <c r="CB244" i="1"/>
  <c r="CA244" i="1"/>
  <c r="BZ244" i="1"/>
  <c r="BY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T244" i="1"/>
  <c r="AS244" i="1"/>
  <c r="AR244" i="1"/>
  <c r="AQ244" i="1"/>
  <c r="AP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M244" i="1"/>
  <c r="L244" i="1"/>
  <c r="K244" i="1"/>
  <c r="J244" i="1"/>
  <c r="I244" i="1"/>
  <c r="H244" i="1"/>
  <c r="D244" i="1"/>
  <c r="GT243" i="1"/>
  <c r="GS243" i="1"/>
  <c r="GR243" i="1"/>
  <c r="GQ243" i="1"/>
  <c r="GP243" i="1"/>
  <c r="GO243" i="1"/>
  <c r="GN243" i="1"/>
  <c r="GM243" i="1"/>
  <c r="GL243" i="1"/>
  <c r="GK243" i="1"/>
  <c r="GJ243" i="1"/>
  <c r="GI243" i="1"/>
  <c r="GH243" i="1"/>
  <c r="GG243" i="1"/>
  <c r="GF243" i="1"/>
  <c r="GE243" i="1"/>
  <c r="GD243" i="1"/>
  <c r="GC243" i="1"/>
  <c r="GB243" i="1"/>
  <c r="GA243" i="1"/>
  <c r="FZ243" i="1"/>
  <c r="FY243" i="1"/>
  <c r="FX243" i="1"/>
  <c r="FW243" i="1"/>
  <c r="FV243" i="1"/>
  <c r="FR243" i="1"/>
  <c r="FQ243" i="1"/>
  <c r="FP243" i="1"/>
  <c r="FO243" i="1"/>
  <c r="FN243" i="1"/>
  <c r="FM243" i="1"/>
  <c r="FL243" i="1"/>
  <c r="FK243" i="1"/>
  <c r="FJ243" i="1"/>
  <c r="FI243" i="1"/>
  <c r="FH243" i="1"/>
  <c r="FG243" i="1"/>
  <c r="FF243" i="1"/>
  <c r="FE243" i="1"/>
  <c r="FD243" i="1"/>
  <c r="FC243" i="1"/>
  <c r="FB243" i="1"/>
  <c r="FA243" i="1"/>
  <c r="EZ243" i="1"/>
  <c r="EY243" i="1"/>
  <c r="EX243" i="1"/>
  <c r="EW243" i="1"/>
  <c r="EV243" i="1"/>
  <c r="EU243" i="1"/>
  <c r="ET243" i="1"/>
  <c r="ES243" i="1"/>
  <c r="ER243" i="1"/>
  <c r="EQ243" i="1"/>
  <c r="EP243" i="1"/>
  <c r="EO243" i="1"/>
  <c r="EN243" i="1"/>
  <c r="EM243" i="1"/>
  <c r="EL243" i="1"/>
  <c r="EK243" i="1"/>
  <c r="EJ243" i="1"/>
  <c r="EI243" i="1"/>
  <c r="EH243" i="1"/>
  <c r="EG243" i="1"/>
  <c r="EF243" i="1"/>
  <c r="EE243" i="1"/>
  <c r="ED243" i="1"/>
  <c r="EC243" i="1"/>
  <c r="EB243" i="1"/>
  <c r="EA243" i="1"/>
  <c r="DZ243" i="1"/>
  <c r="DY243" i="1"/>
  <c r="DX243" i="1"/>
  <c r="DW243" i="1"/>
  <c r="DV243" i="1"/>
  <c r="DU243" i="1"/>
  <c r="DT243" i="1"/>
  <c r="DS243" i="1"/>
  <c r="DR243" i="1"/>
  <c r="DQ243" i="1"/>
  <c r="DP243" i="1"/>
  <c r="DO243" i="1"/>
  <c r="DN243" i="1"/>
  <c r="DM243" i="1"/>
  <c r="DL243" i="1"/>
  <c r="DK243" i="1"/>
  <c r="DJ243" i="1"/>
  <c r="DI243" i="1"/>
  <c r="DH243" i="1"/>
  <c r="DG243" i="1"/>
  <c r="DF243" i="1"/>
  <c r="DE243" i="1"/>
  <c r="DD243" i="1"/>
  <c r="DC243" i="1"/>
  <c r="DB243" i="1"/>
  <c r="DA243" i="1"/>
  <c r="CZ243" i="1"/>
  <c r="CY243" i="1"/>
  <c r="CX243" i="1"/>
  <c r="CW243" i="1"/>
  <c r="CV243" i="1"/>
  <c r="CU243" i="1"/>
  <c r="CT243" i="1"/>
  <c r="CS243" i="1"/>
  <c r="CR243" i="1"/>
  <c r="CQ243" i="1"/>
  <c r="CP243" i="1"/>
  <c r="CO243" i="1"/>
  <c r="CN243" i="1"/>
  <c r="CM243" i="1"/>
  <c r="CL243" i="1"/>
  <c r="CK243" i="1"/>
  <c r="CJ243" i="1"/>
  <c r="CI243" i="1"/>
  <c r="CH243" i="1"/>
  <c r="CD243" i="1"/>
  <c r="CC243" i="1"/>
  <c r="CB243" i="1"/>
  <c r="CA243" i="1"/>
  <c r="BZ243" i="1"/>
  <c r="BY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T243" i="1"/>
  <c r="AS243" i="1"/>
  <c r="AR243" i="1"/>
  <c r="AQ243" i="1"/>
  <c r="AP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M243" i="1"/>
  <c r="L243" i="1"/>
  <c r="K243" i="1"/>
  <c r="J243" i="1"/>
  <c r="I243" i="1"/>
  <c r="H243" i="1"/>
  <c r="D243" i="1"/>
  <c r="GT242" i="1"/>
  <c r="GS242" i="1"/>
  <c r="GR242" i="1"/>
  <c r="GQ242" i="1"/>
  <c r="GP242" i="1"/>
  <c r="GO242" i="1"/>
  <c r="GN242" i="1"/>
  <c r="GM242" i="1"/>
  <c r="GL242" i="1"/>
  <c r="GK242" i="1"/>
  <c r="GJ242" i="1"/>
  <c r="GI242" i="1"/>
  <c r="GH242" i="1"/>
  <c r="GG242" i="1"/>
  <c r="GF242" i="1"/>
  <c r="GE242" i="1"/>
  <c r="GD242" i="1"/>
  <c r="GC242" i="1"/>
  <c r="GB242" i="1"/>
  <c r="GA242" i="1"/>
  <c r="FZ242" i="1"/>
  <c r="FY242" i="1"/>
  <c r="FX242" i="1"/>
  <c r="FW242" i="1"/>
  <c r="FV242" i="1"/>
  <c r="FR242" i="1"/>
  <c r="FQ242" i="1"/>
  <c r="FP242" i="1"/>
  <c r="FO242" i="1"/>
  <c r="FN242" i="1"/>
  <c r="FM242" i="1"/>
  <c r="FL242" i="1"/>
  <c r="FK242" i="1"/>
  <c r="FJ242" i="1"/>
  <c r="FI242" i="1"/>
  <c r="FH242" i="1"/>
  <c r="FG242" i="1"/>
  <c r="FF242" i="1"/>
  <c r="FE242" i="1"/>
  <c r="FD242" i="1"/>
  <c r="FC242" i="1"/>
  <c r="FB242" i="1"/>
  <c r="FA242" i="1"/>
  <c r="EZ242" i="1"/>
  <c r="EY242" i="1"/>
  <c r="EX242" i="1"/>
  <c r="EW242" i="1"/>
  <c r="EV242" i="1"/>
  <c r="EU242" i="1"/>
  <c r="ET242" i="1"/>
  <c r="ES242" i="1"/>
  <c r="ER242" i="1"/>
  <c r="EQ242" i="1"/>
  <c r="EP242" i="1"/>
  <c r="EO242" i="1"/>
  <c r="EN242" i="1"/>
  <c r="EM242" i="1"/>
  <c r="EL242" i="1"/>
  <c r="EK242" i="1"/>
  <c r="EJ242" i="1"/>
  <c r="EI242" i="1"/>
  <c r="EH242" i="1"/>
  <c r="EG242" i="1"/>
  <c r="EF242" i="1"/>
  <c r="EE242" i="1"/>
  <c r="ED242" i="1"/>
  <c r="EC242" i="1"/>
  <c r="EB242" i="1"/>
  <c r="EA242" i="1"/>
  <c r="DZ242" i="1"/>
  <c r="DY242" i="1"/>
  <c r="DX242" i="1"/>
  <c r="DW242" i="1"/>
  <c r="DV242" i="1"/>
  <c r="DU242" i="1"/>
  <c r="DT242" i="1"/>
  <c r="DS242" i="1"/>
  <c r="DR242" i="1"/>
  <c r="DQ242" i="1"/>
  <c r="DP242" i="1"/>
  <c r="DO242" i="1"/>
  <c r="DN242" i="1"/>
  <c r="DM242" i="1"/>
  <c r="DL242" i="1"/>
  <c r="DK242" i="1"/>
  <c r="DJ242" i="1"/>
  <c r="DI242" i="1"/>
  <c r="DH242" i="1"/>
  <c r="DG242" i="1"/>
  <c r="DF242" i="1"/>
  <c r="DE242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CD242" i="1"/>
  <c r="CC242" i="1"/>
  <c r="CB242" i="1"/>
  <c r="CA242" i="1"/>
  <c r="BZ242" i="1"/>
  <c r="BY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T242" i="1"/>
  <c r="AS242" i="1"/>
  <c r="AR242" i="1"/>
  <c r="AQ242" i="1"/>
  <c r="AP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M242" i="1"/>
  <c r="L242" i="1"/>
  <c r="K242" i="1"/>
  <c r="J242" i="1"/>
  <c r="I242" i="1"/>
  <c r="H242" i="1"/>
  <c r="D242" i="1"/>
  <c r="GT241" i="1"/>
  <c r="GS241" i="1"/>
  <c r="GR241" i="1"/>
  <c r="GQ241" i="1"/>
  <c r="GP241" i="1"/>
  <c r="GO241" i="1"/>
  <c r="GN241" i="1"/>
  <c r="GM241" i="1"/>
  <c r="GL241" i="1"/>
  <c r="GK241" i="1"/>
  <c r="GJ241" i="1"/>
  <c r="GI241" i="1"/>
  <c r="GH241" i="1"/>
  <c r="GG241" i="1"/>
  <c r="GF241" i="1"/>
  <c r="GE241" i="1"/>
  <c r="GD241" i="1"/>
  <c r="GC241" i="1"/>
  <c r="GB241" i="1"/>
  <c r="GA241" i="1"/>
  <c r="FZ241" i="1"/>
  <c r="FY241" i="1"/>
  <c r="FX241" i="1"/>
  <c r="FW241" i="1"/>
  <c r="FV241" i="1"/>
  <c r="FR241" i="1"/>
  <c r="FQ241" i="1"/>
  <c r="FP241" i="1"/>
  <c r="FO241" i="1"/>
  <c r="FN241" i="1"/>
  <c r="FM241" i="1"/>
  <c r="FL241" i="1"/>
  <c r="FK241" i="1"/>
  <c r="FJ241" i="1"/>
  <c r="FI241" i="1"/>
  <c r="FH241" i="1"/>
  <c r="FG241" i="1"/>
  <c r="FF241" i="1"/>
  <c r="FE241" i="1"/>
  <c r="FD241" i="1"/>
  <c r="FC241" i="1"/>
  <c r="FB241" i="1"/>
  <c r="FA241" i="1"/>
  <c r="EZ241" i="1"/>
  <c r="EY241" i="1"/>
  <c r="EX241" i="1"/>
  <c r="EW241" i="1"/>
  <c r="EV241" i="1"/>
  <c r="EU241" i="1"/>
  <c r="ET241" i="1"/>
  <c r="ES241" i="1"/>
  <c r="ER241" i="1"/>
  <c r="EQ241" i="1"/>
  <c r="EP241" i="1"/>
  <c r="EO241" i="1"/>
  <c r="EN241" i="1"/>
  <c r="EM241" i="1"/>
  <c r="EL241" i="1"/>
  <c r="EK241" i="1"/>
  <c r="EJ241" i="1"/>
  <c r="EI241" i="1"/>
  <c r="EH241" i="1"/>
  <c r="EG241" i="1"/>
  <c r="EF241" i="1"/>
  <c r="EE241" i="1"/>
  <c r="ED241" i="1"/>
  <c r="EC241" i="1"/>
  <c r="EB241" i="1"/>
  <c r="EA241" i="1"/>
  <c r="DZ241" i="1"/>
  <c r="DY241" i="1"/>
  <c r="DX241" i="1"/>
  <c r="DW241" i="1"/>
  <c r="DV241" i="1"/>
  <c r="DU241" i="1"/>
  <c r="DT241" i="1"/>
  <c r="DS241" i="1"/>
  <c r="DR241" i="1"/>
  <c r="DQ241" i="1"/>
  <c r="DP241" i="1"/>
  <c r="DO241" i="1"/>
  <c r="DN241" i="1"/>
  <c r="DM241" i="1"/>
  <c r="DL241" i="1"/>
  <c r="DK241" i="1"/>
  <c r="DJ241" i="1"/>
  <c r="DI241" i="1"/>
  <c r="DH241" i="1"/>
  <c r="DG241" i="1"/>
  <c r="DF241" i="1"/>
  <c r="DE241" i="1"/>
  <c r="DD241" i="1"/>
  <c r="DC241" i="1"/>
  <c r="DB241" i="1"/>
  <c r="DA241" i="1"/>
  <c r="CZ241" i="1"/>
  <c r="CY241" i="1"/>
  <c r="CX241" i="1"/>
  <c r="CW241" i="1"/>
  <c r="CV241" i="1"/>
  <c r="CU241" i="1"/>
  <c r="CT241" i="1"/>
  <c r="CS241" i="1"/>
  <c r="CR241" i="1"/>
  <c r="CQ241" i="1"/>
  <c r="CP241" i="1"/>
  <c r="CO241" i="1"/>
  <c r="CN241" i="1"/>
  <c r="CM241" i="1"/>
  <c r="CL241" i="1"/>
  <c r="CK241" i="1"/>
  <c r="CJ241" i="1"/>
  <c r="CI241" i="1"/>
  <c r="CH241" i="1"/>
  <c r="CD241" i="1"/>
  <c r="CC241" i="1"/>
  <c r="CB241" i="1"/>
  <c r="CA241" i="1"/>
  <c r="BZ241" i="1"/>
  <c r="BY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T241" i="1"/>
  <c r="AS241" i="1"/>
  <c r="AR241" i="1"/>
  <c r="AQ241" i="1"/>
  <c r="AP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M241" i="1"/>
  <c r="L241" i="1"/>
  <c r="K241" i="1"/>
  <c r="J241" i="1"/>
  <c r="I241" i="1"/>
  <c r="H241" i="1"/>
  <c r="D241" i="1"/>
  <c r="GT240" i="1"/>
  <c r="GS240" i="1"/>
  <c r="GR240" i="1"/>
  <c r="GQ240" i="1"/>
  <c r="GP240" i="1"/>
  <c r="GO240" i="1"/>
  <c r="GN240" i="1"/>
  <c r="GM240" i="1"/>
  <c r="GL240" i="1"/>
  <c r="GK240" i="1"/>
  <c r="GJ240" i="1"/>
  <c r="GI240" i="1"/>
  <c r="GH240" i="1"/>
  <c r="GG240" i="1"/>
  <c r="GF240" i="1"/>
  <c r="GE240" i="1"/>
  <c r="GD240" i="1"/>
  <c r="GC240" i="1"/>
  <c r="GB240" i="1"/>
  <c r="GA240" i="1"/>
  <c r="FZ240" i="1"/>
  <c r="FY240" i="1"/>
  <c r="FX240" i="1"/>
  <c r="FW240" i="1"/>
  <c r="FV240" i="1"/>
  <c r="FR240" i="1"/>
  <c r="FQ240" i="1"/>
  <c r="FP240" i="1"/>
  <c r="FO240" i="1"/>
  <c r="FN240" i="1"/>
  <c r="FM240" i="1"/>
  <c r="FL240" i="1"/>
  <c r="FK240" i="1"/>
  <c r="FJ240" i="1"/>
  <c r="FI240" i="1"/>
  <c r="FH240" i="1"/>
  <c r="FG240" i="1"/>
  <c r="FF240" i="1"/>
  <c r="FE240" i="1"/>
  <c r="FD240" i="1"/>
  <c r="FC240" i="1"/>
  <c r="FB240" i="1"/>
  <c r="FA240" i="1"/>
  <c r="EZ240" i="1"/>
  <c r="EY240" i="1"/>
  <c r="EX240" i="1"/>
  <c r="EW240" i="1"/>
  <c r="EV240" i="1"/>
  <c r="EU240" i="1"/>
  <c r="ET240" i="1"/>
  <c r="ES240" i="1"/>
  <c r="ER240" i="1"/>
  <c r="EQ240" i="1"/>
  <c r="EP240" i="1"/>
  <c r="EO240" i="1"/>
  <c r="EN240" i="1"/>
  <c r="EM240" i="1"/>
  <c r="EL240" i="1"/>
  <c r="EK240" i="1"/>
  <c r="EJ240" i="1"/>
  <c r="EI240" i="1"/>
  <c r="EH240" i="1"/>
  <c r="EG240" i="1"/>
  <c r="EF240" i="1"/>
  <c r="EE240" i="1"/>
  <c r="ED240" i="1"/>
  <c r="EC240" i="1"/>
  <c r="EB240" i="1"/>
  <c r="EA240" i="1"/>
  <c r="DZ240" i="1"/>
  <c r="DY240" i="1"/>
  <c r="DX240" i="1"/>
  <c r="DW240" i="1"/>
  <c r="DV240" i="1"/>
  <c r="DU240" i="1"/>
  <c r="DT240" i="1"/>
  <c r="DS240" i="1"/>
  <c r="DR240" i="1"/>
  <c r="DQ240" i="1"/>
  <c r="DP240" i="1"/>
  <c r="DO240" i="1"/>
  <c r="DN240" i="1"/>
  <c r="DM240" i="1"/>
  <c r="DL240" i="1"/>
  <c r="DK240" i="1"/>
  <c r="DJ240" i="1"/>
  <c r="DI240" i="1"/>
  <c r="DH240" i="1"/>
  <c r="DG240" i="1"/>
  <c r="DF240" i="1"/>
  <c r="DE240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D240" i="1"/>
  <c r="CC240" i="1"/>
  <c r="CB240" i="1"/>
  <c r="CA240" i="1"/>
  <c r="BZ240" i="1"/>
  <c r="BY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T240" i="1"/>
  <c r="AS240" i="1"/>
  <c r="AR240" i="1"/>
  <c r="AQ240" i="1"/>
  <c r="AP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M240" i="1"/>
  <c r="L240" i="1"/>
  <c r="K240" i="1"/>
  <c r="J240" i="1"/>
  <c r="I240" i="1"/>
  <c r="H240" i="1"/>
  <c r="D240" i="1"/>
  <c r="GT239" i="1"/>
  <c r="GS239" i="1"/>
  <c r="GR239" i="1"/>
  <c r="GQ239" i="1"/>
  <c r="GP239" i="1"/>
  <c r="GO239" i="1"/>
  <c r="GN239" i="1"/>
  <c r="GM239" i="1"/>
  <c r="GL239" i="1"/>
  <c r="GK239" i="1"/>
  <c r="GJ239" i="1"/>
  <c r="GI239" i="1"/>
  <c r="GH239" i="1"/>
  <c r="GG239" i="1"/>
  <c r="GF239" i="1"/>
  <c r="GE239" i="1"/>
  <c r="GD239" i="1"/>
  <c r="GC239" i="1"/>
  <c r="GB239" i="1"/>
  <c r="GA239" i="1"/>
  <c r="FZ239" i="1"/>
  <c r="FY239" i="1"/>
  <c r="FX239" i="1"/>
  <c r="FW239" i="1"/>
  <c r="FV239" i="1"/>
  <c r="FR239" i="1"/>
  <c r="FQ239" i="1"/>
  <c r="FP239" i="1"/>
  <c r="FO239" i="1"/>
  <c r="FN239" i="1"/>
  <c r="FM239" i="1"/>
  <c r="FL239" i="1"/>
  <c r="FK239" i="1"/>
  <c r="FJ239" i="1"/>
  <c r="FI239" i="1"/>
  <c r="FH239" i="1"/>
  <c r="FG239" i="1"/>
  <c r="FF239" i="1"/>
  <c r="FE239" i="1"/>
  <c r="FD239" i="1"/>
  <c r="FC239" i="1"/>
  <c r="FB239" i="1"/>
  <c r="FA239" i="1"/>
  <c r="EZ239" i="1"/>
  <c r="EY239" i="1"/>
  <c r="EX239" i="1"/>
  <c r="EW239" i="1"/>
  <c r="EV239" i="1"/>
  <c r="EU239" i="1"/>
  <c r="ET239" i="1"/>
  <c r="ES239" i="1"/>
  <c r="ER239" i="1"/>
  <c r="EQ239" i="1"/>
  <c r="EP239" i="1"/>
  <c r="EO239" i="1"/>
  <c r="EN239" i="1"/>
  <c r="EM239" i="1"/>
  <c r="EL239" i="1"/>
  <c r="EK239" i="1"/>
  <c r="EJ239" i="1"/>
  <c r="EI239" i="1"/>
  <c r="EH239" i="1"/>
  <c r="EG239" i="1"/>
  <c r="EF239" i="1"/>
  <c r="EE239" i="1"/>
  <c r="ED239" i="1"/>
  <c r="EC239" i="1"/>
  <c r="EB239" i="1"/>
  <c r="EA239" i="1"/>
  <c r="DZ239" i="1"/>
  <c r="DY239" i="1"/>
  <c r="DX239" i="1"/>
  <c r="DW239" i="1"/>
  <c r="DV239" i="1"/>
  <c r="DU239" i="1"/>
  <c r="DT239" i="1"/>
  <c r="DS239" i="1"/>
  <c r="DR239" i="1"/>
  <c r="DQ239" i="1"/>
  <c r="DP239" i="1"/>
  <c r="DO239" i="1"/>
  <c r="DN239" i="1"/>
  <c r="DM239" i="1"/>
  <c r="DL239" i="1"/>
  <c r="DK239" i="1"/>
  <c r="DJ239" i="1"/>
  <c r="DI239" i="1"/>
  <c r="DH239" i="1"/>
  <c r="DG239" i="1"/>
  <c r="DF239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D239" i="1"/>
  <c r="CC239" i="1"/>
  <c r="CB239" i="1"/>
  <c r="CA239" i="1"/>
  <c r="BZ239" i="1"/>
  <c r="BY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T239" i="1"/>
  <c r="AS239" i="1"/>
  <c r="AR239" i="1"/>
  <c r="AQ239" i="1"/>
  <c r="AP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M239" i="1"/>
  <c r="L239" i="1"/>
  <c r="K239" i="1"/>
  <c r="J239" i="1"/>
  <c r="I239" i="1"/>
  <c r="H239" i="1"/>
  <c r="D239" i="1"/>
  <c r="GT238" i="1"/>
  <c r="GS238" i="1"/>
  <c r="GR238" i="1"/>
  <c r="GQ238" i="1"/>
  <c r="GP238" i="1"/>
  <c r="GO238" i="1"/>
  <c r="GN238" i="1"/>
  <c r="GM238" i="1"/>
  <c r="GL238" i="1"/>
  <c r="GK238" i="1"/>
  <c r="GJ238" i="1"/>
  <c r="GI238" i="1"/>
  <c r="GH238" i="1"/>
  <c r="GG238" i="1"/>
  <c r="GF238" i="1"/>
  <c r="GE238" i="1"/>
  <c r="GD238" i="1"/>
  <c r="GC238" i="1"/>
  <c r="GB238" i="1"/>
  <c r="GA238" i="1"/>
  <c r="FZ238" i="1"/>
  <c r="FY238" i="1"/>
  <c r="FX238" i="1"/>
  <c r="FW238" i="1"/>
  <c r="FV238" i="1"/>
  <c r="FR238" i="1"/>
  <c r="FQ238" i="1"/>
  <c r="FP238" i="1"/>
  <c r="FO238" i="1"/>
  <c r="FN238" i="1"/>
  <c r="FM238" i="1"/>
  <c r="FL238" i="1"/>
  <c r="FK238" i="1"/>
  <c r="FJ238" i="1"/>
  <c r="FI238" i="1"/>
  <c r="FH238" i="1"/>
  <c r="FG238" i="1"/>
  <c r="FF238" i="1"/>
  <c r="FE238" i="1"/>
  <c r="FD238" i="1"/>
  <c r="FC238" i="1"/>
  <c r="FB238" i="1"/>
  <c r="FA238" i="1"/>
  <c r="EZ238" i="1"/>
  <c r="EY238" i="1"/>
  <c r="EX238" i="1"/>
  <c r="EW238" i="1"/>
  <c r="EV238" i="1"/>
  <c r="EU238" i="1"/>
  <c r="ET238" i="1"/>
  <c r="ES238" i="1"/>
  <c r="ER238" i="1"/>
  <c r="EQ238" i="1"/>
  <c r="EP238" i="1"/>
  <c r="EO238" i="1"/>
  <c r="EN238" i="1"/>
  <c r="EM238" i="1"/>
  <c r="EL238" i="1"/>
  <c r="EK238" i="1"/>
  <c r="EJ238" i="1"/>
  <c r="EI238" i="1"/>
  <c r="EH238" i="1"/>
  <c r="EG238" i="1"/>
  <c r="EF238" i="1"/>
  <c r="EE238" i="1"/>
  <c r="ED238" i="1"/>
  <c r="EC238" i="1"/>
  <c r="EB238" i="1"/>
  <c r="EA238" i="1"/>
  <c r="DZ238" i="1"/>
  <c r="DY238" i="1"/>
  <c r="DX238" i="1"/>
  <c r="DW238" i="1"/>
  <c r="DV238" i="1"/>
  <c r="DU238" i="1"/>
  <c r="DT238" i="1"/>
  <c r="DS238" i="1"/>
  <c r="DR238" i="1"/>
  <c r="DQ238" i="1"/>
  <c r="DP238" i="1"/>
  <c r="DO238" i="1"/>
  <c r="DN238" i="1"/>
  <c r="DM238" i="1"/>
  <c r="DL238" i="1"/>
  <c r="DK238" i="1"/>
  <c r="DJ238" i="1"/>
  <c r="DI238" i="1"/>
  <c r="DH238" i="1"/>
  <c r="DG238" i="1"/>
  <c r="DF238" i="1"/>
  <c r="DE238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CD238" i="1"/>
  <c r="CC238" i="1"/>
  <c r="CB238" i="1"/>
  <c r="CA238" i="1"/>
  <c r="BZ238" i="1"/>
  <c r="BY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T238" i="1"/>
  <c r="AS238" i="1"/>
  <c r="AR238" i="1"/>
  <c r="AQ238" i="1"/>
  <c r="AP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M238" i="1"/>
  <c r="L238" i="1"/>
  <c r="K238" i="1"/>
  <c r="J238" i="1"/>
  <c r="I238" i="1"/>
  <c r="H238" i="1"/>
  <c r="D238" i="1"/>
  <c r="GT237" i="1"/>
  <c r="GT245" i="1" s="1"/>
  <c r="GS237" i="1"/>
  <c r="GS245" i="1" s="1"/>
  <c r="GR237" i="1"/>
  <c r="GQ237" i="1"/>
  <c r="GP237" i="1"/>
  <c r="GP245" i="1" s="1"/>
  <c r="GO237" i="1"/>
  <c r="GO245" i="1" s="1"/>
  <c r="GN237" i="1"/>
  <c r="GM237" i="1"/>
  <c r="GL237" i="1"/>
  <c r="GL245" i="1" s="1"/>
  <c r="GK237" i="1"/>
  <c r="GK245" i="1" s="1"/>
  <c r="GJ237" i="1"/>
  <c r="GI237" i="1"/>
  <c r="GH237" i="1"/>
  <c r="GH245" i="1" s="1"/>
  <c r="GG237" i="1"/>
  <c r="GG245" i="1" s="1"/>
  <c r="GF237" i="1"/>
  <c r="GE237" i="1"/>
  <c r="GD237" i="1"/>
  <c r="GD245" i="1" s="1"/>
  <c r="GC237" i="1"/>
  <c r="GC245" i="1" s="1"/>
  <c r="GB237" i="1"/>
  <c r="GA237" i="1"/>
  <c r="FZ237" i="1"/>
  <c r="FZ245" i="1" s="1"/>
  <c r="FY237" i="1"/>
  <c r="FY245" i="1" s="1"/>
  <c r="FX237" i="1"/>
  <c r="FW237" i="1"/>
  <c r="FV237" i="1"/>
  <c r="FV245" i="1" s="1"/>
  <c r="FR237" i="1"/>
  <c r="FR245" i="1" s="1"/>
  <c r="FQ237" i="1"/>
  <c r="FP237" i="1"/>
  <c r="FO237" i="1"/>
  <c r="FO245" i="1" s="1"/>
  <c r="FN237" i="1"/>
  <c r="FN245" i="1" s="1"/>
  <c r="FM237" i="1"/>
  <c r="FL237" i="1"/>
  <c r="FK237" i="1"/>
  <c r="FK245" i="1" s="1"/>
  <c r="FJ237" i="1"/>
  <c r="FJ245" i="1" s="1"/>
  <c r="FI237" i="1"/>
  <c r="FH237" i="1"/>
  <c r="FG237" i="1"/>
  <c r="FG245" i="1" s="1"/>
  <c r="FF237" i="1"/>
  <c r="FF245" i="1" s="1"/>
  <c r="FE237" i="1"/>
  <c r="FD237" i="1"/>
  <c r="FC237" i="1"/>
  <c r="FC245" i="1" s="1"/>
  <c r="FB237" i="1"/>
  <c r="FB245" i="1" s="1"/>
  <c r="FA237" i="1"/>
  <c r="EZ237" i="1"/>
  <c r="EY237" i="1"/>
  <c r="EY245" i="1" s="1"/>
  <c r="EX237" i="1"/>
  <c r="EX245" i="1" s="1"/>
  <c r="EW237" i="1"/>
  <c r="EV237" i="1"/>
  <c r="EU237" i="1"/>
  <c r="EU245" i="1" s="1"/>
  <c r="ET237" i="1"/>
  <c r="ET245" i="1" s="1"/>
  <c r="ES237" i="1"/>
  <c r="ER237" i="1"/>
  <c r="EQ237" i="1"/>
  <c r="EQ245" i="1" s="1"/>
  <c r="EP237" i="1"/>
  <c r="EP245" i="1" s="1"/>
  <c r="EO237" i="1"/>
  <c r="EN237" i="1"/>
  <c r="EM237" i="1"/>
  <c r="EM245" i="1" s="1"/>
  <c r="EL237" i="1"/>
  <c r="EL245" i="1" s="1"/>
  <c r="EK237" i="1"/>
  <c r="EJ237" i="1"/>
  <c r="EI237" i="1"/>
  <c r="EI245" i="1" s="1"/>
  <c r="EH237" i="1"/>
  <c r="EH245" i="1" s="1"/>
  <c r="EG237" i="1"/>
  <c r="EF237" i="1"/>
  <c r="EE237" i="1"/>
  <c r="EE245" i="1" s="1"/>
  <c r="ED237" i="1"/>
  <c r="ED245" i="1" s="1"/>
  <c r="EC237" i="1"/>
  <c r="EB237" i="1"/>
  <c r="EA237" i="1"/>
  <c r="EA245" i="1" s="1"/>
  <c r="DZ237" i="1"/>
  <c r="DZ245" i="1" s="1"/>
  <c r="DY237" i="1"/>
  <c r="DX237" i="1"/>
  <c r="DW237" i="1"/>
  <c r="DW245" i="1" s="1"/>
  <c r="DV237" i="1"/>
  <c r="DV245" i="1" s="1"/>
  <c r="DU237" i="1"/>
  <c r="DT237" i="1"/>
  <c r="DS237" i="1"/>
  <c r="DS245" i="1" s="1"/>
  <c r="DR237" i="1"/>
  <c r="DR245" i="1" s="1"/>
  <c r="DQ237" i="1"/>
  <c r="DP237" i="1"/>
  <c r="DO237" i="1"/>
  <c r="DO245" i="1" s="1"/>
  <c r="DN237" i="1"/>
  <c r="DN245" i="1" s="1"/>
  <c r="DM237" i="1"/>
  <c r="DL237" i="1"/>
  <c r="DK237" i="1"/>
  <c r="DK245" i="1" s="1"/>
  <c r="DJ237" i="1"/>
  <c r="DJ245" i="1" s="1"/>
  <c r="DI237" i="1"/>
  <c r="DH237" i="1"/>
  <c r="DG237" i="1"/>
  <c r="DG245" i="1" s="1"/>
  <c r="DF237" i="1"/>
  <c r="DF245" i="1" s="1"/>
  <c r="DE237" i="1"/>
  <c r="DD237" i="1"/>
  <c r="DC237" i="1"/>
  <c r="DC245" i="1" s="1"/>
  <c r="DB237" i="1"/>
  <c r="DB245" i="1" s="1"/>
  <c r="DA237" i="1"/>
  <c r="CZ237" i="1"/>
  <c r="CY237" i="1"/>
  <c r="CY245" i="1" s="1"/>
  <c r="CX237" i="1"/>
  <c r="CX245" i="1" s="1"/>
  <c r="CW237" i="1"/>
  <c r="CV237" i="1"/>
  <c r="CU237" i="1"/>
  <c r="CU245" i="1" s="1"/>
  <c r="CT237" i="1"/>
  <c r="CT245" i="1" s="1"/>
  <c r="CS237" i="1"/>
  <c r="CR237" i="1"/>
  <c r="CQ237" i="1"/>
  <c r="CQ245" i="1" s="1"/>
  <c r="CP237" i="1"/>
  <c r="CP245" i="1" s="1"/>
  <c r="CO237" i="1"/>
  <c r="CN237" i="1"/>
  <c r="CM237" i="1"/>
  <c r="CM245" i="1" s="1"/>
  <c r="CL237" i="1"/>
  <c r="CL245" i="1" s="1"/>
  <c r="CK237" i="1"/>
  <c r="CJ237" i="1"/>
  <c r="CI237" i="1"/>
  <c r="CI245" i="1" s="1"/>
  <c r="CH237" i="1"/>
  <c r="CH245" i="1" s="1"/>
  <c r="CD237" i="1"/>
  <c r="CC237" i="1"/>
  <c r="CB237" i="1"/>
  <c r="CB245" i="1" s="1"/>
  <c r="CA237" i="1"/>
  <c r="CA245" i="1" s="1"/>
  <c r="BZ237" i="1"/>
  <c r="BY237" i="1"/>
  <c r="BU237" i="1"/>
  <c r="BU245" i="1" s="1"/>
  <c r="BT237" i="1"/>
  <c r="BT245" i="1" s="1"/>
  <c r="BS237" i="1"/>
  <c r="BR237" i="1"/>
  <c r="BQ237" i="1"/>
  <c r="BQ245" i="1" s="1"/>
  <c r="BP237" i="1"/>
  <c r="BP245" i="1" s="1"/>
  <c r="BO237" i="1"/>
  <c r="BN237" i="1"/>
  <c r="BM237" i="1"/>
  <c r="BM245" i="1" s="1"/>
  <c r="BL237" i="1"/>
  <c r="BL245" i="1" s="1"/>
  <c r="BK237" i="1"/>
  <c r="BJ237" i="1"/>
  <c r="BI237" i="1"/>
  <c r="BI245" i="1" s="1"/>
  <c r="BH237" i="1"/>
  <c r="BH245" i="1" s="1"/>
  <c r="BG237" i="1"/>
  <c r="BF237" i="1"/>
  <c r="BE237" i="1"/>
  <c r="BE245" i="1" s="1"/>
  <c r="BD237" i="1"/>
  <c r="BD245" i="1" s="1"/>
  <c r="BC237" i="1"/>
  <c r="BB237" i="1"/>
  <c r="BA237" i="1"/>
  <c r="BA245" i="1" s="1"/>
  <c r="AZ237" i="1"/>
  <c r="AZ245" i="1" s="1"/>
  <c r="AY237" i="1"/>
  <c r="AX237" i="1"/>
  <c r="AT237" i="1"/>
  <c r="AT245" i="1" s="1"/>
  <c r="AS237" i="1"/>
  <c r="AS245" i="1" s="1"/>
  <c r="AR237" i="1"/>
  <c r="AQ237" i="1"/>
  <c r="AP237" i="1"/>
  <c r="AP245" i="1" s="1"/>
  <c r="AL237" i="1"/>
  <c r="AL245" i="1" s="1"/>
  <c r="AK237" i="1"/>
  <c r="AJ237" i="1"/>
  <c r="AI237" i="1"/>
  <c r="AI245" i="1" s="1"/>
  <c r="AH237" i="1"/>
  <c r="AH245" i="1" s="1"/>
  <c r="AG237" i="1"/>
  <c r="AF237" i="1"/>
  <c r="AE237" i="1"/>
  <c r="AE245" i="1" s="1"/>
  <c r="AD237" i="1"/>
  <c r="AD245" i="1" s="1"/>
  <c r="AC237" i="1"/>
  <c r="AB237" i="1"/>
  <c r="AA237" i="1"/>
  <c r="AA245" i="1" s="1"/>
  <c r="Z237" i="1"/>
  <c r="Z245" i="1" s="1"/>
  <c r="Y237" i="1"/>
  <c r="X237" i="1"/>
  <c r="W237" i="1"/>
  <c r="W245" i="1" s="1"/>
  <c r="V237" i="1"/>
  <c r="V245" i="1" s="1"/>
  <c r="U237" i="1"/>
  <c r="T237" i="1"/>
  <c r="S237" i="1"/>
  <c r="S245" i="1" s="1"/>
  <c r="R237" i="1"/>
  <c r="R245" i="1" s="1"/>
  <c r="Q237" i="1"/>
  <c r="M237" i="1"/>
  <c r="L237" i="1"/>
  <c r="L245" i="1" s="1"/>
  <c r="K237" i="1"/>
  <c r="K245" i="1" s="1"/>
  <c r="J237" i="1"/>
  <c r="I237" i="1"/>
  <c r="H237" i="1"/>
  <c r="H245" i="1" s="1"/>
  <c r="D237" i="1"/>
  <c r="D245" i="1" s="1"/>
  <c r="BN236" i="1"/>
  <c r="BN235" i="1"/>
  <c r="BN234" i="1"/>
  <c r="E234" i="1"/>
  <c r="GT233" i="1"/>
  <c r="GS233" i="1"/>
  <c r="GR233" i="1"/>
  <c r="GQ233" i="1"/>
  <c r="GP233" i="1"/>
  <c r="GO233" i="1"/>
  <c r="GN233" i="1"/>
  <c r="GM233" i="1"/>
  <c r="GL233" i="1"/>
  <c r="GK233" i="1"/>
  <c r="GJ233" i="1"/>
  <c r="GI233" i="1"/>
  <c r="GH233" i="1"/>
  <c r="GG233" i="1"/>
  <c r="GF233" i="1"/>
  <c r="GE233" i="1"/>
  <c r="GD233" i="1"/>
  <c r="GC233" i="1"/>
  <c r="GB233" i="1"/>
  <c r="GA233" i="1"/>
  <c r="FZ233" i="1"/>
  <c r="FY233" i="1"/>
  <c r="FX233" i="1"/>
  <c r="FW233" i="1"/>
  <c r="FV233" i="1"/>
  <c r="FR233" i="1"/>
  <c r="FQ233" i="1"/>
  <c r="FP233" i="1"/>
  <c r="FO233" i="1"/>
  <c r="FN233" i="1"/>
  <c r="FM233" i="1"/>
  <c r="FL233" i="1"/>
  <c r="FK233" i="1"/>
  <c r="FJ233" i="1"/>
  <c r="FI233" i="1"/>
  <c r="FH233" i="1"/>
  <c r="FG233" i="1"/>
  <c r="FF233" i="1"/>
  <c r="FE233" i="1"/>
  <c r="FD233" i="1"/>
  <c r="FC233" i="1"/>
  <c r="FB233" i="1"/>
  <c r="FA233" i="1"/>
  <c r="EZ233" i="1"/>
  <c r="EY233" i="1"/>
  <c r="EX233" i="1"/>
  <c r="EW233" i="1"/>
  <c r="EV233" i="1"/>
  <c r="EU233" i="1"/>
  <c r="ET233" i="1"/>
  <c r="ES233" i="1"/>
  <c r="ER233" i="1"/>
  <c r="EQ233" i="1"/>
  <c r="EP233" i="1"/>
  <c r="EO233" i="1"/>
  <c r="EN233" i="1"/>
  <c r="EM233" i="1"/>
  <c r="EL233" i="1"/>
  <c r="EK233" i="1"/>
  <c r="EJ233" i="1"/>
  <c r="EI233" i="1"/>
  <c r="EH233" i="1"/>
  <c r="EG233" i="1"/>
  <c r="EF233" i="1"/>
  <c r="EE233" i="1"/>
  <c r="ED233" i="1"/>
  <c r="EC233" i="1"/>
  <c r="EB233" i="1"/>
  <c r="EA233" i="1"/>
  <c r="DZ233" i="1"/>
  <c r="DY233" i="1"/>
  <c r="DX233" i="1"/>
  <c r="DW233" i="1"/>
  <c r="DV233" i="1"/>
  <c r="DU233" i="1"/>
  <c r="DT233" i="1"/>
  <c r="DS233" i="1"/>
  <c r="DR233" i="1"/>
  <c r="DQ233" i="1"/>
  <c r="DP233" i="1"/>
  <c r="DO233" i="1"/>
  <c r="DN233" i="1"/>
  <c r="DM233" i="1"/>
  <c r="DL233" i="1"/>
  <c r="DK233" i="1"/>
  <c r="DJ233" i="1"/>
  <c r="DI233" i="1"/>
  <c r="DH233" i="1"/>
  <c r="DG233" i="1"/>
  <c r="DF233" i="1"/>
  <c r="DE233" i="1"/>
  <c r="DD233" i="1"/>
  <c r="DC233" i="1"/>
  <c r="DB233" i="1"/>
  <c r="DA233" i="1"/>
  <c r="CZ233" i="1"/>
  <c r="CY233" i="1"/>
  <c r="CX233" i="1"/>
  <c r="CW233" i="1"/>
  <c r="CV233" i="1"/>
  <c r="CU233" i="1"/>
  <c r="CT233" i="1"/>
  <c r="CS233" i="1"/>
  <c r="CR233" i="1"/>
  <c r="CQ233" i="1"/>
  <c r="CP233" i="1"/>
  <c r="CO233" i="1"/>
  <c r="CN233" i="1"/>
  <c r="CM233" i="1"/>
  <c r="CL233" i="1"/>
  <c r="CK233" i="1"/>
  <c r="CJ233" i="1"/>
  <c r="CI233" i="1"/>
  <c r="CH233" i="1"/>
  <c r="CD233" i="1"/>
  <c r="CC233" i="1"/>
  <c r="CB233" i="1"/>
  <c r="CA233" i="1"/>
  <c r="BZ233" i="1"/>
  <c r="BY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T233" i="1"/>
  <c r="AS233" i="1"/>
  <c r="AR233" i="1"/>
  <c r="AQ233" i="1"/>
  <c r="AP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M233" i="1"/>
  <c r="L233" i="1"/>
  <c r="K233" i="1"/>
  <c r="J233" i="1"/>
  <c r="I233" i="1"/>
  <c r="H233" i="1"/>
  <c r="D233" i="1"/>
  <c r="GT232" i="1"/>
  <c r="GS232" i="1"/>
  <c r="GR232" i="1"/>
  <c r="GQ232" i="1"/>
  <c r="GP232" i="1"/>
  <c r="GO232" i="1"/>
  <c r="GN232" i="1"/>
  <c r="GM232" i="1"/>
  <c r="GL232" i="1"/>
  <c r="GK232" i="1"/>
  <c r="GJ232" i="1"/>
  <c r="GI232" i="1"/>
  <c r="GH232" i="1"/>
  <c r="GG232" i="1"/>
  <c r="GF232" i="1"/>
  <c r="GE232" i="1"/>
  <c r="GD232" i="1"/>
  <c r="GC232" i="1"/>
  <c r="GB232" i="1"/>
  <c r="GA232" i="1"/>
  <c r="FZ232" i="1"/>
  <c r="FY232" i="1"/>
  <c r="FX232" i="1"/>
  <c r="FW232" i="1"/>
  <c r="FV232" i="1"/>
  <c r="FR232" i="1"/>
  <c r="FQ232" i="1"/>
  <c r="FP232" i="1"/>
  <c r="FO232" i="1"/>
  <c r="FN232" i="1"/>
  <c r="FM232" i="1"/>
  <c r="FL232" i="1"/>
  <c r="FK232" i="1"/>
  <c r="FJ232" i="1"/>
  <c r="FI232" i="1"/>
  <c r="FH232" i="1"/>
  <c r="FG232" i="1"/>
  <c r="FF232" i="1"/>
  <c r="FE232" i="1"/>
  <c r="FD232" i="1"/>
  <c r="FC232" i="1"/>
  <c r="FB232" i="1"/>
  <c r="FA232" i="1"/>
  <c r="EZ232" i="1"/>
  <c r="EY232" i="1"/>
  <c r="EX232" i="1"/>
  <c r="EW232" i="1"/>
  <c r="EV232" i="1"/>
  <c r="EU232" i="1"/>
  <c r="ET232" i="1"/>
  <c r="ES232" i="1"/>
  <c r="ER232" i="1"/>
  <c r="EQ232" i="1"/>
  <c r="EP232" i="1"/>
  <c r="EO232" i="1"/>
  <c r="EN232" i="1"/>
  <c r="EM232" i="1"/>
  <c r="EL232" i="1"/>
  <c r="EK232" i="1"/>
  <c r="EJ232" i="1"/>
  <c r="EI232" i="1"/>
  <c r="EH232" i="1"/>
  <c r="EG232" i="1"/>
  <c r="EF232" i="1"/>
  <c r="EE232" i="1"/>
  <c r="ED232" i="1"/>
  <c r="EC232" i="1"/>
  <c r="EB232" i="1"/>
  <c r="EA232" i="1"/>
  <c r="DZ232" i="1"/>
  <c r="DY232" i="1"/>
  <c r="DX232" i="1"/>
  <c r="DW232" i="1"/>
  <c r="DV232" i="1"/>
  <c r="DU232" i="1"/>
  <c r="DT232" i="1"/>
  <c r="DS232" i="1"/>
  <c r="DR232" i="1"/>
  <c r="DQ232" i="1"/>
  <c r="DP232" i="1"/>
  <c r="DO232" i="1"/>
  <c r="DN232" i="1"/>
  <c r="DM232" i="1"/>
  <c r="DL232" i="1"/>
  <c r="DK232" i="1"/>
  <c r="DJ232" i="1"/>
  <c r="DI232" i="1"/>
  <c r="DH232" i="1"/>
  <c r="DG232" i="1"/>
  <c r="DF232" i="1"/>
  <c r="DE232" i="1"/>
  <c r="DD232" i="1"/>
  <c r="DC232" i="1"/>
  <c r="DB232" i="1"/>
  <c r="DA232" i="1"/>
  <c r="CZ232" i="1"/>
  <c r="CY232" i="1"/>
  <c r="CX232" i="1"/>
  <c r="CW232" i="1"/>
  <c r="CV232" i="1"/>
  <c r="CU232" i="1"/>
  <c r="CT232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CD232" i="1"/>
  <c r="CC232" i="1"/>
  <c r="CB232" i="1"/>
  <c r="CA232" i="1"/>
  <c r="BZ232" i="1"/>
  <c r="BY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T232" i="1"/>
  <c r="AS232" i="1"/>
  <c r="AR232" i="1"/>
  <c r="AQ232" i="1"/>
  <c r="AP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M232" i="1"/>
  <c r="L232" i="1"/>
  <c r="K232" i="1"/>
  <c r="J232" i="1"/>
  <c r="I232" i="1"/>
  <c r="H232" i="1"/>
  <c r="D232" i="1"/>
  <c r="GT231" i="1"/>
  <c r="GS231" i="1"/>
  <c r="GR231" i="1"/>
  <c r="GQ231" i="1"/>
  <c r="GP231" i="1"/>
  <c r="GO231" i="1"/>
  <c r="GN231" i="1"/>
  <c r="GM231" i="1"/>
  <c r="GL231" i="1"/>
  <c r="GK231" i="1"/>
  <c r="GJ231" i="1"/>
  <c r="GI231" i="1"/>
  <c r="GH231" i="1"/>
  <c r="GG231" i="1"/>
  <c r="GF231" i="1"/>
  <c r="GE231" i="1"/>
  <c r="GD231" i="1"/>
  <c r="GC231" i="1"/>
  <c r="GB231" i="1"/>
  <c r="GA231" i="1"/>
  <c r="FZ231" i="1"/>
  <c r="FY231" i="1"/>
  <c r="FX231" i="1"/>
  <c r="FW231" i="1"/>
  <c r="FV231" i="1"/>
  <c r="FR231" i="1"/>
  <c r="FQ231" i="1"/>
  <c r="FP231" i="1"/>
  <c r="FO231" i="1"/>
  <c r="FN231" i="1"/>
  <c r="FM231" i="1"/>
  <c r="FL231" i="1"/>
  <c r="FK231" i="1"/>
  <c r="FJ231" i="1"/>
  <c r="FI231" i="1"/>
  <c r="FH231" i="1"/>
  <c r="FG231" i="1"/>
  <c r="FF231" i="1"/>
  <c r="FE231" i="1"/>
  <c r="FD231" i="1"/>
  <c r="FC231" i="1"/>
  <c r="FB231" i="1"/>
  <c r="FA231" i="1"/>
  <c r="EZ231" i="1"/>
  <c r="EY231" i="1"/>
  <c r="EX231" i="1"/>
  <c r="EW231" i="1"/>
  <c r="EV231" i="1"/>
  <c r="EU231" i="1"/>
  <c r="ET231" i="1"/>
  <c r="ES231" i="1"/>
  <c r="ER231" i="1"/>
  <c r="EQ231" i="1"/>
  <c r="EP231" i="1"/>
  <c r="EO231" i="1"/>
  <c r="EN231" i="1"/>
  <c r="EM231" i="1"/>
  <c r="EL231" i="1"/>
  <c r="EK231" i="1"/>
  <c r="EJ231" i="1"/>
  <c r="EI231" i="1"/>
  <c r="EH231" i="1"/>
  <c r="EG231" i="1"/>
  <c r="EF231" i="1"/>
  <c r="EE231" i="1"/>
  <c r="ED231" i="1"/>
  <c r="EC231" i="1"/>
  <c r="EB231" i="1"/>
  <c r="EA231" i="1"/>
  <c r="DZ231" i="1"/>
  <c r="DY231" i="1"/>
  <c r="DX231" i="1"/>
  <c r="DW231" i="1"/>
  <c r="DV231" i="1"/>
  <c r="DU231" i="1"/>
  <c r="DT231" i="1"/>
  <c r="DS231" i="1"/>
  <c r="DR231" i="1"/>
  <c r="DQ231" i="1"/>
  <c r="DP231" i="1"/>
  <c r="DO231" i="1"/>
  <c r="DN231" i="1"/>
  <c r="DM231" i="1"/>
  <c r="DL231" i="1"/>
  <c r="DK231" i="1"/>
  <c r="DJ231" i="1"/>
  <c r="DI231" i="1"/>
  <c r="DH231" i="1"/>
  <c r="DG231" i="1"/>
  <c r="DF231" i="1"/>
  <c r="DE231" i="1"/>
  <c r="DD231" i="1"/>
  <c r="DC231" i="1"/>
  <c r="DB231" i="1"/>
  <c r="DA231" i="1"/>
  <c r="CZ231" i="1"/>
  <c r="CY231" i="1"/>
  <c r="CX231" i="1"/>
  <c r="CW231" i="1"/>
  <c r="CV231" i="1"/>
  <c r="CU231" i="1"/>
  <c r="CT231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D231" i="1"/>
  <c r="CC231" i="1"/>
  <c r="CB231" i="1"/>
  <c r="CA231" i="1"/>
  <c r="BZ231" i="1"/>
  <c r="BY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T231" i="1"/>
  <c r="AS231" i="1"/>
  <c r="AR231" i="1"/>
  <c r="AQ231" i="1"/>
  <c r="AP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M231" i="1"/>
  <c r="L231" i="1"/>
  <c r="K231" i="1"/>
  <c r="J231" i="1"/>
  <c r="I231" i="1"/>
  <c r="H231" i="1"/>
  <c r="D231" i="1"/>
  <c r="GT230" i="1"/>
  <c r="GS230" i="1"/>
  <c r="GR230" i="1"/>
  <c r="GQ230" i="1"/>
  <c r="GP230" i="1"/>
  <c r="GO230" i="1"/>
  <c r="GN230" i="1"/>
  <c r="GM230" i="1"/>
  <c r="GL230" i="1"/>
  <c r="GK230" i="1"/>
  <c r="GJ230" i="1"/>
  <c r="GI230" i="1"/>
  <c r="GH230" i="1"/>
  <c r="GG230" i="1"/>
  <c r="GF230" i="1"/>
  <c r="GE230" i="1"/>
  <c r="GD230" i="1"/>
  <c r="GC230" i="1"/>
  <c r="GB230" i="1"/>
  <c r="GA230" i="1"/>
  <c r="FZ230" i="1"/>
  <c r="FY230" i="1"/>
  <c r="FX230" i="1"/>
  <c r="FW230" i="1"/>
  <c r="FV230" i="1"/>
  <c r="FR230" i="1"/>
  <c r="FQ230" i="1"/>
  <c r="FP230" i="1"/>
  <c r="FO230" i="1"/>
  <c r="FN230" i="1"/>
  <c r="FM230" i="1"/>
  <c r="FL230" i="1"/>
  <c r="FK230" i="1"/>
  <c r="FJ230" i="1"/>
  <c r="FI230" i="1"/>
  <c r="FH230" i="1"/>
  <c r="FG230" i="1"/>
  <c r="FF230" i="1"/>
  <c r="FE230" i="1"/>
  <c r="FD230" i="1"/>
  <c r="FC230" i="1"/>
  <c r="FB230" i="1"/>
  <c r="FA230" i="1"/>
  <c r="EZ230" i="1"/>
  <c r="EY230" i="1"/>
  <c r="EX230" i="1"/>
  <c r="EW230" i="1"/>
  <c r="EV230" i="1"/>
  <c r="EU230" i="1"/>
  <c r="ET230" i="1"/>
  <c r="ES230" i="1"/>
  <c r="ER230" i="1"/>
  <c r="EQ230" i="1"/>
  <c r="EP230" i="1"/>
  <c r="EO230" i="1"/>
  <c r="EN230" i="1"/>
  <c r="EM230" i="1"/>
  <c r="EL230" i="1"/>
  <c r="EK230" i="1"/>
  <c r="EJ230" i="1"/>
  <c r="EI230" i="1"/>
  <c r="EH230" i="1"/>
  <c r="EG230" i="1"/>
  <c r="EF230" i="1"/>
  <c r="EE230" i="1"/>
  <c r="ED230" i="1"/>
  <c r="EC230" i="1"/>
  <c r="EB230" i="1"/>
  <c r="EA230" i="1"/>
  <c r="DZ230" i="1"/>
  <c r="DY230" i="1"/>
  <c r="DX230" i="1"/>
  <c r="DW230" i="1"/>
  <c r="DV230" i="1"/>
  <c r="DU230" i="1"/>
  <c r="DT230" i="1"/>
  <c r="DS230" i="1"/>
  <c r="DR230" i="1"/>
  <c r="DQ230" i="1"/>
  <c r="DP230" i="1"/>
  <c r="DO230" i="1"/>
  <c r="DN230" i="1"/>
  <c r="DM230" i="1"/>
  <c r="DL230" i="1"/>
  <c r="DK230" i="1"/>
  <c r="DJ230" i="1"/>
  <c r="DI230" i="1"/>
  <c r="DH230" i="1"/>
  <c r="DG230" i="1"/>
  <c r="DF230" i="1"/>
  <c r="DE230" i="1"/>
  <c r="DD230" i="1"/>
  <c r="DC230" i="1"/>
  <c r="DB230" i="1"/>
  <c r="DA230" i="1"/>
  <c r="CZ230" i="1"/>
  <c r="CY230" i="1"/>
  <c r="CX230" i="1"/>
  <c r="CW230" i="1"/>
  <c r="CV230" i="1"/>
  <c r="CU230" i="1"/>
  <c r="CT230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CD230" i="1"/>
  <c r="CC230" i="1"/>
  <c r="CB230" i="1"/>
  <c r="CA230" i="1"/>
  <c r="BZ230" i="1"/>
  <c r="BY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T230" i="1"/>
  <c r="AS230" i="1"/>
  <c r="AR230" i="1"/>
  <c r="AQ230" i="1"/>
  <c r="AP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M230" i="1"/>
  <c r="L230" i="1"/>
  <c r="K230" i="1"/>
  <c r="J230" i="1"/>
  <c r="I230" i="1"/>
  <c r="H230" i="1"/>
  <c r="D230" i="1"/>
  <c r="GT229" i="1"/>
  <c r="GS229" i="1"/>
  <c r="GR229" i="1"/>
  <c r="GQ229" i="1"/>
  <c r="GP229" i="1"/>
  <c r="GO229" i="1"/>
  <c r="GN229" i="1"/>
  <c r="GM229" i="1"/>
  <c r="GL229" i="1"/>
  <c r="GK229" i="1"/>
  <c r="GJ229" i="1"/>
  <c r="GI229" i="1"/>
  <c r="GH229" i="1"/>
  <c r="GG229" i="1"/>
  <c r="GF229" i="1"/>
  <c r="GE229" i="1"/>
  <c r="GD229" i="1"/>
  <c r="GC229" i="1"/>
  <c r="GB229" i="1"/>
  <c r="GA229" i="1"/>
  <c r="FZ229" i="1"/>
  <c r="FY229" i="1"/>
  <c r="FX229" i="1"/>
  <c r="FW229" i="1"/>
  <c r="FV229" i="1"/>
  <c r="FR229" i="1"/>
  <c r="FQ229" i="1"/>
  <c r="FP229" i="1"/>
  <c r="FO229" i="1"/>
  <c r="FN229" i="1"/>
  <c r="FM229" i="1"/>
  <c r="FL229" i="1"/>
  <c r="FK229" i="1"/>
  <c r="FJ229" i="1"/>
  <c r="FI229" i="1"/>
  <c r="FH229" i="1"/>
  <c r="FG229" i="1"/>
  <c r="FF229" i="1"/>
  <c r="FE229" i="1"/>
  <c r="FD229" i="1"/>
  <c r="FC229" i="1"/>
  <c r="FB229" i="1"/>
  <c r="FA229" i="1"/>
  <c r="EZ229" i="1"/>
  <c r="EY229" i="1"/>
  <c r="EX229" i="1"/>
  <c r="EW229" i="1"/>
  <c r="EV229" i="1"/>
  <c r="EU229" i="1"/>
  <c r="ET229" i="1"/>
  <c r="ES229" i="1"/>
  <c r="ER229" i="1"/>
  <c r="EQ229" i="1"/>
  <c r="EP229" i="1"/>
  <c r="EO229" i="1"/>
  <c r="EN229" i="1"/>
  <c r="EM229" i="1"/>
  <c r="EL229" i="1"/>
  <c r="EK229" i="1"/>
  <c r="EJ229" i="1"/>
  <c r="EI229" i="1"/>
  <c r="EH229" i="1"/>
  <c r="EG229" i="1"/>
  <c r="EF229" i="1"/>
  <c r="EE229" i="1"/>
  <c r="ED229" i="1"/>
  <c r="EC229" i="1"/>
  <c r="EB229" i="1"/>
  <c r="EA229" i="1"/>
  <c r="DZ229" i="1"/>
  <c r="DY229" i="1"/>
  <c r="DX229" i="1"/>
  <c r="DW229" i="1"/>
  <c r="DV229" i="1"/>
  <c r="DU229" i="1"/>
  <c r="DT229" i="1"/>
  <c r="DS229" i="1"/>
  <c r="DR229" i="1"/>
  <c r="DQ229" i="1"/>
  <c r="DP229" i="1"/>
  <c r="DO229" i="1"/>
  <c r="DN229" i="1"/>
  <c r="DM229" i="1"/>
  <c r="DL229" i="1"/>
  <c r="DK229" i="1"/>
  <c r="DJ229" i="1"/>
  <c r="DI229" i="1"/>
  <c r="DH229" i="1"/>
  <c r="DG229" i="1"/>
  <c r="DF229" i="1"/>
  <c r="DE229" i="1"/>
  <c r="DD229" i="1"/>
  <c r="DC229" i="1"/>
  <c r="DB229" i="1"/>
  <c r="DA229" i="1"/>
  <c r="CZ229" i="1"/>
  <c r="CY229" i="1"/>
  <c r="CX229" i="1"/>
  <c r="CW229" i="1"/>
  <c r="CV229" i="1"/>
  <c r="CU229" i="1"/>
  <c r="CT229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D229" i="1"/>
  <c r="CC229" i="1"/>
  <c r="CB229" i="1"/>
  <c r="CA229" i="1"/>
  <c r="BZ229" i="1"/>
  <c r="BY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T229" i="1"/>
  <c r="AS229" i="1"/>
  <c r="AR229" i="1"/>
  <c r="AQ229" i="1"/>
  <c r="AP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M229" i="1"/>
  <c r="L229" i="1"/>
  <c r="K229" i="1"/>
  <c r="J229" i="1"/>
  <c r="I229" i="1"/>
  <c r="H229" i="1"/>
  <c r="D229" i="1"/>
  <c r="GT228" i="1"/>
  <c r="GS228" i="1"/>
  <c r="GR228" i="1"/>
  <c r="GQ228" i="1"/>
  <c r="GP228" i="1"/>
  <c r="GO228" i="1"/>
  <c r="GN228" i="1"/>
  <c r="GM228" i="1"/>
  <c r="GL228" i="1"/>
  <c r="GK228" i="1"/>
  <c r="GJ228" i="1"/>
  <c r="GI228" i="1"/>
  <c r="GH228" i="1"/>
  <c r="GG228" i="1"/>
  <c r="GF228" i="1"/>
  <c r="GE228" i="1"/>
  <c r="GD228" i="1"/>
  <c r="GC228" i="1"/>
  <c r="GB228" i="1"/>
  <c r="GA228" i="1"/>
  <c r="FZ228" i="1"/>
  <c r="FY228" i="1"/>
  <c r="FX228" i="1"/>
  <c r="FW228" i="1"/>
  <c r="FV228" i="1"/>
  <c r="FR228" i="1"/>
  <c r="FQ228" i="1"/>
  <c r="FP228" i="1"/>
  <c r="FO228" i="1"/>
  <c r="FN228" i="1"/>
  <c r="FM228" i="1"/>
  <c r="FL228" i="1"/>
  <c r="FK228" i="1"/>
  <c r="FJ228" i="1"/>
  <c r="FI228" i="1"/>
  <c r="FH228" i="1"/>
  <c r="FG228" i="1"/>
  <c r="FF228" i="1"/>
  <c r="FE228" i="1"/>
  <c r="FD228" i="1"/>
  <c r="FC228" i="1"/>
  <c r="FB228" i="1"/>
  <c r="FA228" i="1"/>
  <c r="EZ228" i="1"/>
  <c r="EY228" i="1"/>
  <c r="EX228" i="1"/>
  <c r="EW228" i="1"/>
  <c r="EV228" i="1"/>
  <c r="EU228" i="1"/>
  <c r="ET228" i="1"/>
  <c r="ES228" i="1"/>
  <c r="ER228" i="1"/>
  <c r="EQ228" i="1"/>
  <c r="EP228" i="1"/>
  <c r="EO228" i="1"/>
  <c r="EN228" i="1"/>
  <c r="EM228" i="1"/>
  <c r="EL228" i="1"/>
  <c r="EK228" i="1"/>
  <c r="EJ228" i="1"/>
  <c r="EI228" i="1"/>
  <c r="EH228" i="1"/>
  <c r="EG228" i="1"/>
  <c r="EF228" i="1"/>
  <c r="EE228" i="1"/>
  <c r="ED228" i="1"/>
  <c r="EC228" i="1"/>
  <c r="EB228" i="1"/>
  <c r="EA228" i="1"/>
  <c r="DZ228" i="1"/>
  <c r="DY228" i="1"/>
  <c r="DX228" i="1"/>
  <c r="DW228" i="1"/>
  <c r="DV228" i="1"/>
  <c r="DU228" i="1"/>
  <c r="DT228" i="1"/>
  <c r="DS228" i="1"/>
  <c r="DR228" i="1"/>
  <c r="DQ228" i="1"/>
  <c r="DP228" i="1"/>
  <c r="DO228" i="1"/>
  <c r="DN228" i="1"/>
  <c r="DM228" i="1"/>
  <c r="DL228" i="1"/>
  <c r="DK228" i="1"/>
  <c r="DJ228" i="1"/>
  <c r="DI228" i="1"/>
  <c r="DH228" i="1"/>
  <c r="DG228" i="1"/>
  <c r="DF228" i="1"/>
  <c r="DE228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D228" i="1"/>
  <c r="CC228" i="1"/>
  <c r="CB228" i="1"/>
  <c r="CA228" i="1"/>
  <c r="BZ228" i="1"/>
  <c r="BY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T228" i="1"/>
  <c r="AS228" i="1"/>
  <c r="AR228" i="1"/>
  <c r="AQ228" i="1"/>
  <c r="AP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M228" i="1"/>
  <c r="L228" i="1"/>
  <c r="K228" i="1"/>
  <c r="J228" i="1"/>
  <c r="I228" i="1"/>
  <c r="H228" i="1"/>
  <c r="D228" i="1"/>
  <c r="GT227" i="1"/>
  <c r="GS227" i="1"/>
  <c r="GR227" i="1"/>
  <c r="GR234" i="1" s="1"/>
  <c r="GQ227" i="1"/>
  <c r="GQ234" i="1" s="1"/>
  <c r="GP227" i="1"/>
  <c r="GO227" i="1"/>
  <c r="GN227" i="1"/>
  <c r="GN234" i="1" s="1"/>
  <c r="GM227" i="1"/>
  <c r="GM234" i="1" s="1"/>
  <c r="GL227" i="1"/>
  <c r="GK227" i="1"/>
  <c r="GJ227" i="1"/>
  <c r="GJ234" i="1" s="1"/>
  <c r="GI227" i="1"/>
  <c r="GI234" i="1" s="1"/>
  <c r="GH227" i="1"/>
  <c r="GG227" i="1"/>
  <c r="GF227" i="1"/>
  <c r="GF234" i="1" s="1"/>
  <c r="GE227" i="1"/>
  <c r="GE234" i="1" s="1"/>
  <c r="GD227" i="1"/>
  <c r="GC227" i="1"/>
  <c r="GB227" i="1"/>
  <c r="GB234" i="1" s="1"/>
  <c r="GA227" i="1"/>
  <c r="GA234" i="1" s="1"/>
  <c r="FZ227" i="1"/>
  <c r="FY227" i="1"/>
  <c r="FX227" i="1"/>
  <c r="FX234" i="1" s="1"/>
  <c r="FW227" i="1"/>
  <c r="FV227" i="1"/>
  <c r="FR227" i="1"/>
  <c r="FQ227" i="1"/>
  <c r="FQ234" i="1" s="1"/>
  <c r="FP227" i="1"/>
  <c r="FP234" i="1" s="1"/>
  <c r="FO227" i="1"/>
  <c r="FN227" i="1"/>
  <c r="FM227" i="1"/>
  <c r="FM234" i="1" s="1"/>
  <c r="FL227" i="1"/>
  <c r="FL234" i="1" s="1"/>
  <c r="FK227" i="1"/>
  <c r="FJ227" i="1"/>
  <c r="FI227" i="1"/>
  <c r="FI234" i="1" s="1"/>
  <c r="FH227" i="1"/>
  <c r="FH234" i="1" s="1"/>
  <c r="FG227" i="1"/>
  <c r="FF227" i="1"/>
  <c r="FE227" i="1"/>
  <c r="FE234" i="1" s="1"/>
  <c r="FD227" i="1"/>
  <c r="FD234" i="1" s="1"/>
  <c r="FC227" i="1"/>
  <c r="FB227" i="1"/>
  <c r="FA227" i="1"/>
  <c r="FA234" i="1" s="1"/>
  <c r="EZ227" i="1"/>
  <c r="EZ234" i="1" s="1"/>
  <c r="EY227" i="1"/>
  <c r="EX227" i="1"/>
  <c r="EW227" i="1"/>
  <c r="EW234" i="1" s="1"/>
  <c r="EV227" i="1"/>
  <c r="EV234" i="1" s="1"/>
  <c r="EU227" i="1"/>
  <c r="ET227" i="1"/>
  <c r="ES227" i="1"/>
  <c r="ES234" i="1" s="1"/>
  <c r="ER227" i="1"/>
  <c r="ER234" i="1" s="1"/>
  <c r="EQ227" i="1"/>
  <c r="EP227" i="1"/>
  <c r="EO227" i="1"/>
  <c r="EO234" i="1" s="1"/>
  <c r="EN227" i="1"/>
  <c r="EN234" i="1" s="1"/>
  <c r="EM227" i="1"/>
  <c r="EL227" i="1"/>
  <c r="EK227" i="1"/>
  <c r="EK234" i="1" s="1"/>
  <c r="EJ227" i="1"/>
  <c r="EJ234" i="1" s="1"/>
  <c r="EI227" i="1"/>
  <c r="EH227" i="1"/>
  <c r="EG227" i="1"/>
  <c r="EG234" i="1" s="1"/>
  <c r="EF227" i="1"/>
  <c r="EF234" i="1" s="1"/>
  <c r="EE227" i="1"/>
  <c r="ED227" i="1"/>
  <c r="EC227" i="1"/>
  <c r="EC234" i="1" s="1"/>
  <c r="EB227" i="1"/>
  <c r="EB234" i="1" s="1"/>
  <c r="EA227" i="1"/>
  <c r="DZ227" i="1"/>
  <c r="DY227" i="1"/>
  <c r="DY234" i="1" s="1"/>
  <c r="DX227" i="1"/>
  <c r="DX234" i="1" s="1"/>
  <c r="DW227" i="1"/>
  <c r="DV227" i="1"/>
  <c r="DU227" i="1"/>
  <c r="DU234" i="1" s="1"/>
  <c r="DT227" i="1"/>
  <c r="DT234" i="1" s="1"/>
  <c r="DS227" i="1"/>
  <c r="DR227" i="1"/>
  <c r="DQ227" i="1"/>
  <c r="DQ234" i="1" s="1"/>
  <c r="DP227" i="1"/>
  <c r="DP234" i="1" s="1"/>
  <c r="DO227" i="1"/>
  <c r="DN227" i="1"/>
  <c r="DM227" i="1"/>
  <c r="DM234" i="1" s="1"/>
  <c r="DL227" i="1"/>
  <c r="DL234" i="1" s="1"/>
  <c r="DK227" i="1"/>
  <c r="DJ227" i="1"/>
  <c r="DI227" i="1"/>
  <c r="DI234" i="1" s="1"/>
  <c r="DH227" i="1"/>
  <c r="DH234" i="1" s="1"/>
  <c r="DG227" i="1"/>
  <c r="DF227" i="1"/>
  <c r="DE227" i="1"/>
  <c r="DE234" i="1" s="1"/>
  <c r="DD227" i="1"/>
  <c r="DD234" i="1" s="1"/>
  <c r="DC227" i="1"/>
  <c r="DB227" i="1"/>
  <c r="DA227" i="1"/>
  <c r="DA234" i="1" s="1"/>
  <c r="CZ227" i="1"/>
  <c r="CZ234" i="1" s="1"/>
  <c r="CY227" i="1"/>
  <c r="CX227" i="1"/>
  <c r="CW227" i="1"/>
  <c r="CW234" i="1" s="1"/>
  <c r="CV227" i="1"/>
  <c r="CV234" i="1" s="1"/>
  <c r="CU227" i="1"/>
  <c r="CT227" i="1"/>
  <c r="CS227" i="1"/>
  <c r="CS234" i="1" s="1"/>
  <c r="CR227" i="1"/>
  <c r="CR234" i="1" s="1"/>
  <c r="CQ227" i="1"/>
  <c r="CP227" i="1"/>
  <c r="CO227" i="1"/>
  <c r="CO234" i="1" s="1"/>
  <c r="CN227" i="1"/>
  <c r="CN234" i="1" s="1"/>
  <c r="CM227" i="1"/>
  <c r="CL227" i="1"/>
  <c r="CK227" i="1"/>
  <c r="CK234" i="1" s="1"/>
  <c r="CJ227" i="1"/>
  <c r="CJ234" i="1" s="1"/>
  <c r="CI227" i="1"/>
  <c r="CH227" i="1"/>
  <c r="CD227" i="1"/>
  <c r="CD234" i="1" s="1"/>
  <c r="CC227" i="1"/>
  <c r="CC234" i="1" s="1"/>
  <c r="CB227" i="1"/>
  <c r="CA227" i="1"/>
  <c r="BZ227" i="1"/>
  <c r="BZ234" i="1" s="1"/>
  <c r="BY227" i="1"/>
  <c r="BY234" i="1" s="1"/>
  <c r="BU227" i="1"/>
  <c r="BT227" i="1"/>
  <c r="BS227" i="1"/>
  <c r="BS234" i="1" s="1"/>
  <c r="BR227" i="1"/>
  <c r="BR234" i="1" s="1"/>
  <c r="BQ227" i="1"/>
  <c r="BP227" i="1"/>
  <c r="BO227" i="1"/>
  <c r="BO234" i="1" s="1"/>
  <c r="BN227" i="1"/>
  <c r="BM227" i="1"/>
  <c r="BL227" i="1"/>
  <c r="BK227" i="1"/>
  <c r="BK234" i="1" s="1"/>
  <c r="BJ227" i="1"/>
  <c r="BJ234" i="1" s="1"/>
  <c r="BI227" i="1"/>
  <c r="BH227" i="1"/>
  <c r="BG227" i="1"/>
  <c r="BG234" i="1" s="1"/>
  <c r="BF227" i="1"/>
  <c r="BF234" i="1" s="1"/>
  <c r="BE227" i="1"/>
  <c r="BD227" i="1"/>
  <c r="BC227" i="1"/>
  <c r="BC234" i="1" s="1"/>
  <c r="BB227" i="1"/>
  <c r="BB234" i="1" s="1"/>
  <c r="BA227" i="1"/>
  <c r="AZ227" i="1"/>
  <c r="AY227" i="1"/>
  <c r="AY234" i="1" s="1"/>
  <c r="AX227" i="1"/>
  <c r="AT227" i="1"/>
  <c r="AS227" i="1"/>
  <c r="AR227" i="1"/>
  <c r="AR234" i="1" s="1"/>
  <c r="AQ227" i="1"/>
  <c r="AP227" i="1"/>
  <c r="AL227" i="1"/>
  <c r="AK227" i="1"/>
  <c r="AK234" i="1" s="1"/>
  <c r="AJ227" i="1"/>
  <c r="AJ234" i="1" s="1"/>
  <c r="AI227" i="1"/>
  <c r="AH227" i="1"/>
  <c r="AG227" i="1"/>
  <c r="AG234" i="1" s="1"/>
  <c r="AF227" i="1"/>
  <c r="AF234" i="1" s="1"/>
  <c r="AE227" i="1"/>
  <c r="AD227" i="1"/>
  <c r="AC227" i="1"/>
  <c r="AC234" i="1" s="1"/>
  <c r="AB227" i="1"/>
  <c r="AB234" i="1" s="1"/>
  <c r="AA227" i="1"/>
  <c r="Z227" i="1"/>
  <c r="Y227" i="1"/>
  <c r="Y234" i="1" s="1"/>
  <c r="X227" i="1"/>
  <c r="X234" i="1" s="1"/>
  <c r="W227" i="1"/>
  <c r="V227" i="1"/>
  <c r="U227" i="1"/>
  <c r="U234" i="1" s="1"/>
  <c r="T227" i="1"/>
  <c r="T234" i="1" s="1"/>
  <c r="S227" i="1"/>
  <c r="R227" i="1"/>
  <c r="Q227" i="1"/>
  <c r="Q234" i="1" s="1"/>
  <c r="M227" i="1"/>
  <c r="M234" i="1" s="1"/>
  <c r="L227" i="1"/>
  <c r="K227" i="1"/>
  <c r="J227" i="1"/>
  <c r="J234" i="1" s="1"/>
  <c r="I227" i="1"/>
  <c r="I234" i="1" s="1"/>
  <c r="H227" i="1"/>
  <c r="D227" i="1"/>
  <c r="E224" i="1"/>
  <c r="GT223" i="1"/>
  <c r="GS223" i="1"/>
  <c r="GR223" i="1"/>
  <c r="GQ223" i="1"/>
  <c r="GP223" i="1"/>
  <c r="GO223" i="1"/>
  <c r="GN223" i="1"/>
  <c r="GM223" i="1"/>
  <c r="GL223" i="1"/>
  <c r="GK223" i="1"/>
  <c r="GJ223" i="1"/>
  <c r="GI223" i="1"/>
  <c r="GH223" i="1"/>
  <c r="GG223" i="1"/>
  <c r="GF223" i="1"/>
  <c r="GE223" i="1"/>
  <c r="GD223" i="1"/>
  <c r="GC223" i="1"/>
  <c r="GB223" i="1"/>
  <c r="GA223" i="1"/>
  <c r="FZ223" i="1"/>
  <c r="FY223" i="1"/>
  <c r="FX223" i="1"/>
  <c r="FW223" i="1"/>
  <c r="FV223" i="1"/>
  <c r="FR223" i="1"/>
  <c r="FQ223" i="1"/>
  <c r="FP223" i="1"/>
  <c r="FO223" i="1"/>
  <c r="FN223" i="1"/>
  <c r="FM223" i="1"/>
  <c r="FL223" i="1"/>
  <c r="FK223" i="1"/>
  <c r="FJ223" i="1"/>
  <c r="FI223" i="1"/>
  <c r="FH223" i="1"/>
  <c r="FG223" i="1"/>
  <c r="FF223" i="1"/>
  <c r="FE223" i="1"/>
  <c r="FD223" i="1"/>
  <c r="FC223" i="1"/>
  <c r="FB223" i="1"/>
  <c r="FA223" i="1"/>
  <c r="EZ223" i="1"/>
  <c r="EY223" i="1"/>
  <c r="EX223" i="1"/>
  <c r="EW223" i="1"/>
  <c r="EV223" i="1"/>
  <c r="EU223" i="1"/>
  <c r="ET223" i="1"/>
  <c r="ES223" i="1"/>
  <c r="ER223" i="1"/>
  <c r="EQ223" i="1"/>
  <c r="EP223" i="1"/>
  <c r="EO223" i="1"/>
  <c r="EN223" i="1"/>
  <c r="EM223" i="1"/>
  <c r="EL223" i="1"/>
  <c r="EK223" i="1"/>
  <c r="EJ223" i="1"/>
  <c r="EI223" i="1"/>
  <c r="EH223" i="1"/>
  <c r="EG223" i="1"/>
  <c r="EF223" i="1"/>
  <c r="EE223" i="1"/>
  <c r="ED223" i="1"/>
  <c r="EC223" i="1"/>
  <c r="EB223" i="1"/>
  <c r="EA223" i="1"/>
  <c r="DZ223" i="1"/>
  <c r="DY223" i="1"/>
  <c r="DX223" i="1"/>
  <c r="DW223" i="1"/>
  <c r="DV223" i="1"/>
  <c r="DU223" i="1"/>
  <c r="DT223" i="1"/>
  <c r="DS223" i="1"/>
  <c r="DR223" i="1"/>
  <c r="DQ223" i="1"/>
  <c r="DP223" i="1"/>
  <c r="DO223" i="1"/>
  <c r="DN223" i="1"/>
  <c r="DM223" i="1"/>
  <c r="DL223" i="1"/>
  <c r="DK223" i="1"/>
  <c r="DJ223" i="1"/>
  <c r="DI223" i="1"/>
  <c r="DH223" i="1"/>
  <c r="DG223" i="1"/>
  <c r="DF223" i="1"/>
  <c r="DE223" i="1"/>
  <c r="DD223" i="1"/>
  <c r="DC223" i="1"/>
  <c r="DB223" i="1"/>
  <c r="DA223" i="1"/>
  <c r="CZ223" i="1"/>
  <c r="CY223" i="1"/>
  <c r="CX223" i="1"/>
  <c r="CW223" i="1"/>
  <c r="CV223" i="1"/>
  <c r="CU223" i="1"/>
  <c r="CT223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CD223" i="1"/>
  <c r="CC223" i="1"/>
  <c r="CB223" i="1"/>
  <c r="CA223" i="1"/>
  <c r="BZ223" i="1"/>
  <c r="BY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T223" i="1"/>
  <c r="AS223" i="1"/>
  <c r="AR223" i="1"/>
  <c r="AQ223" i="1"/>
  <c r="AP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M223" i="1"/>
  <c r="L223" i="1"/>
  <c r="K223" i="1"/>
  <c r="J223" i="1"/>
  <c r="I223" i="1"/>
  <c r="H223" i="1"/>
  <c r="D223" i="1"/>
  <c r="GT222" i="1"/>
  <c r="GS222" i="1"/>
  <c r="GR222" i="1"/>
  <c r="GQ222" i="1"/>
  <c r="GP222" i="1"/>
  <c r="GO222" i="1"/>
  <c r="GN222" i="1"/>
  <c r="GM222" i="1"/>
  <c r="GL222" i="1"/>
  <c r="GK222" i="1"/>
  <c r="GJ222" i="1"/>
  <c r="GI222" i="1"/>
  <c r="GH222" i="1"/>
  <c r="GG222" i="1"/>
  <c r="GF222" i="1"/>
  <c r="GE222" i="1"/>
  <c r="GD222" i="1"/>
  <c r="GC222" i="1"/>
  <c r="GB222" i="1"/>
  <c r="GA222" i="1"/>
  <c r="FZ222" i="1"/>
  <c r="FY222" i="1"/>
  <c r="FX222" i="1"/>
  <c r="FW222" i="1"/>
  <c r="FV222" i="1"/>
  <c r="FR222" i="1"/>
  <c r="FQ222" i="1"/>
  <c r="FP222" i="1"/>
  <c r="FO222" i="1"/>
  <c r="FN222" i="1"/>
  <c r="FM222" i="1"/>
  <c r="FL222" i="1"/>
  <c r="FK222" i="1"/>
  <c r="FJ222" i="1"/>
  <c r="FI222" i="1"/>
  <c r="FH222" i="1"/>
  <c r="FG222" i="1"/>
  <c r="FF222" i="1"/>
  <c r="FE222" i="1"/>
  <c r="FD222" i="1"/>
  <c r="FC222" i="1"/>
  <c r="FB222" i="1"/>
  <c r="FA222" i="1"/>
  <c r="EZ222" i="1"/>
  <c r="EY222" i="1"/>
  <c r="EX222" i="1"/>
  <c r="EW222" i="1"/>
  <c r="EV222" i="1"/>
  <c r="EU222" i="1"/>
  <c r="ET222" i="1"/>
  <c r="ES222" i="1"/>
  <c r="ER222" i="1"/>
  <c r="EQ222" i="1"/>
  <c r="EP222" i="1"/>
  <c r="EO222" i="1"/>
  <c r="EN222" i="1"/>
  <c r="EM222" i="1"/>
  <c r="EL222" i="1"/>
  <c r="EK222" i="1"/>
  <c r="EJ222" i="1"/>
  <c r="EI222" i="1"/>
  <c r="EH222" i="1"/>
  <c r="EG222" i="1"/>
  <c r="EF222" i="1"/>
  <c r="EE222" i="1"/>
  <c r="ED222" i="1"/>
  <c r="EC222" i="1"/>
  <c r="EB222" i="1"/>
  <c r="EA222" i="1"/>
  <c r="DZ222" i="1"/>
  <c r="DY222" i="1"/>
  <c r="DX222" i="1"/>
  <c r="DW222" i="1"/>
  <c r="DV222" i="1"/>
  <c r="DU222" i="1"/>
  <c r="DT222" i="1"/>
  <c r="DS222" i="1"/>
  <c r="DR222" i="1"/>
  <c r="DQ222" i="1"/>
  <c r="DP222" i="1"/>
  <c r="DO222" i="1"/>
  <c r="DN222" i="1"/>
  <c r="DM222" i="1"/>
  <c r="DL222" i="1"/>
  <c r="DK222" i="1"/>
  <c r="DJ222" i="1"/>
  <c r="DI222" i="1"/>
  <c r="DH222" i="1"/>
  <c r="DG222" i="1"/>
  <c r="DF222" i="1"/>
  <c r="DE222" i="1"/>
  <c r="DD222" i="1"/>
  <c r="DC222" i="1"/>
  <c r="DB222" i="1"/>
  <c r="DA222" i="1"/>
  <c r="CZ222" i="1"/>
  <c r="CY222" i="1"/>
  <c r="CX222" i="1"/>
  <c r="CW222" i="1"/>
  <c r="CV222" i="1"/>
  <c r="CU222" i="1"/>
  <c r="CT222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CD222" i="1"/>
  <c r="CC222" i="1"/>
  <c r="CB222" i="1"/>
  <c r="CA222" i="1"/>
  <c r="BZ222" i="1"/>
  <c r="BY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T222" i="1"/>
  <c r="AS222" i="1"/>
  <c r="AR222" i="1"/>
  <c r="AQ222" i="1"/>
  <c r="AP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M222" i="1"/>
  <c r="L222" i="1"/>
  <c r="K222" i="1"/>
  <c r="J222" i="1"/>
  <c r="I222" i="1"/>
  <c r="H222" i="1"/>
  <c r="D222" i="1"/>
  <c r="GT221" i="1"/>
  <c r="GS221" i="1"/>
  <c r="GR221" i="1"/>
  <c r="GQ221" i="1"/>
  <c r="GP221" i="1"/>
  <c r="GO221" i="1"/>
  <c r="GN221" i="1"/>
  <c r="GM221" i="1"/>
  <c r="GL221" i="1"/>
  <c r="GK221" i="1"/>
  <c r="GJ221" i="1"/>
  <c r="GI221" i="1"/>
  <c r="GH221" i="1"/>
  <c r="GG221" i="1"/>
  <c r="GF221" i="1"/>
  <c r="GE221" i="1"/>
  <c r="GD221" i="1"/>
  <c r="GC221" i="1"/>
  <c r="GB221" i="1"/>
  <c r="GA221" i="1"/>
  <c r="FZ221" i="1"/>
  <c r="FY221" i="1"/>
  <c r="FX221" i="1"/>
  <c r="FW221" i="1"/>
  <c r="FV221" i="1"/>
  <c r="FR221" i="1"/>
  <c r="FQ221" i="1"/>
  <c r="FP221" i="1"/>
  <c r="FO221" i="1"/>
  <c r="FN221" i="1"/>
  <c r="FM221" i="1"/>
  <c r="FL221" i="1"/>
  <c r="FK221" i="1"/>
  <c r="FJ221" i="1"/>
  <c r="FI221" i="1"/>
  <c r="FH221" i="1"/>
  <c r="FG221" i="1"/>
  <c r="FF221" i="1"/>
  <c r="FE221" i="1"/>
  <c r="FD221" i="1"/>
  <c r="FC221" i="1"/>
  <c r="FB221" i="1"/>
  <c r="FA221" i="1"/>
  <c r="EZ221" i="1"/>
  <c r="EY221" i="1"/>
  <c r="EX221" i="1"/>
  <c r="EW221" i="1"/>
  <c r="EV221" i="1"/>
  <c r="EU221" i="1"/>
  <c r="ET221" i="1"/>
  <c r="ES221" i="1"/>
  <c r="ER221" i="1"/>
  <c r="EQ221" i="1"/>
  <c r="EP221" i="1"/>
  <c r="EO221" i="1"/>
  <c r="EN221" i="1"/>
  <c r="EM221" i="1"/>
  <c r="EL221" i="1"/>
  <c r="EK221" i="1"/>
  <c r="EJ221" i="1"/>
  <c r="EI221" i="1"/>
  <c r="EH221" i="1"/>
  <c r="EG221" i="1"/>
  <c r="EF221" i="1"/>
  <c r="EE221" i="1"/>
  <c r="ED221" i="1"/>
  <c r="EC221" i="1"/>
  <c r="EB221" i="1"/>
  <c r="EA221" i="1"/>
  <c r="DZ221" i="1"/>
  <c r="DY221" i="1"/>
  <c r="DX221" i="1"/>
  <c r="DW221" i="1"/>
  <c r="DV221" i="1"/>
  <c r="DU221" i="1"/>
  <c r="DT221" i="1"/>
  <c r="DS221" i="1"/>
  <c r="DR221" i="1"/>
  <c r="DQ221" i="1"/>
  <c r="DP221" i="1"/>
  <c r="DO221" i="1"/>
  <c r="DN221" i="1"/>
  <c r="DM221" i="1"/>
  <c r="DL221" i="1"/>
  <c r="DK221" i="1"/>
  <c r="DJ221" i="1"/>
  <c r="DI221" i="1"/>
  <c r="DH221" i="1"/>
  <c r="DG221" i="1"/>
  <c r="DF221" i="1"/>
  <c r="DE221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D221" i="1"/>
  <c r="CC221" i="1"/>
  <c r="CB221" i="1"/>
  <c r="CA221" i="1"/>
  <c r="BZ221" i="1"/>
  <c r="BY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T221" i="1"/>
  <c r="AS221" i="1"/>
  <c r="AR221" i="1"/>
  <c r="AQ221" i="1"/>
  <c r="AP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M221" i="1"/>
  <c r="L221" i="1"/>
  <c r="K221" i="1"/>
  <c r="J221" i="1"/>
  <c r="I221" i="1"/>
  <c r="H221" i="1"/>
  <c r="D221" i="1"/>
  <c r="GT220" i="1"/>
  <c r="GS220" i="1"/>
  <c r="GR220" i="1"/>
  <c r="GQ220" i="1"/>
  <c r="GP220" i="1"/>
  <c r="GO220" i="1"/>
  <c r="GN220" i="1"/>
  <c r="GM220" i="1"/>
  <c r="GL220" i="1"/>
  <c r="GK220" i="1"/>
  <c r="GJ220" i="1"/>
  <c r="GI220" i="1"/>
  <c r="GH220" i="1"/>
  <c r="GG220" i="1"/>
  <c r="GF220" i="1"/>
  <c r="GE220" i="1"/>
  <c r="GD220" i="1"/>
  <c r="GC220" i="1"/>
  <c r="GB220" i="1"/>
  <c r="GA220" i="1"/>
  <c r="FZ220" i="1"/>
  <c r="FY220" i="1"/>
  <c r="FX220" i="1"/>
  <c r="FW220" i="1"/>
  <c r="FV220" i="1"/>
  <c r="FR220" i="1"/>
  <c r="FQ220" i="1"/>
  <c r="FP220" i="1"/>
  <c r="FO220" i="1"/>
  <c r="FN220" i="1"/>
  <c r="FM220" i="1"/>
  <c r="FL220" i="1"/>
  <c r="FK220" i="1"/>
  <c r="FJ220" i="1"/>
  <c r="FI220" i="1"/>
  <c r="FH220" i="1"/>
  <c r="FG220" i="1"/>
  <c r="FF220" i="1"/>
  <c r="FE220" i="1"/>
  <c r="FD220" i="1"/>
  <c r="FC220" i="1"/>
  <c r="FB220" i="1"/>
  <c r="FA220" i="1"/>
  <c r="EZ220" i="1"/>
  <c r="EY220" i="1"/>
  <c r="EX220" i="1"/>
  <c r="EW220" i="1"/>
  <c r="EV220" i="1"/>
  <c r="EU220" i="1"/>
  <c r="ET220" i="1"/>
  <c r="ES220" i="1"/>
  <c r="ER220" i="1"/>
  <c r="EQ220" i="1"/>
  <c r="EP220" i="1"/>
  <c r="EO220" i="1"/>
  <c r="EN220" i="1"/>
  <c r="EM220" i="1"/>
  <c r="EL220" i="1"/>
  <c r="EK220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DW220" i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D220" i="1"/>
  <c r="CC220" i="1"/>
  <c r="CB220" i="1"/>
  <c r="CA220" i="1"/>
  <c r="BZ220" i="1"/>
  <c r="BY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T220" i="1"/>
  <c r="AS220" i="1"/>
  <c r="AR220" i="1"/>
  <c r="AQ220" i="1"/>
  <c r="AP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M220" i="1"/>
  <c r="L220" i="1"/>
  <c r="K220" i="1"/>
  <c r="J220" i="1"/>
  <c r="I220" i="1"/>
  <c r="H220" i="1"/>
  <c r="D220" i="1"/>
  <c r="GT219" i="1"/>
  <c r="GS219" i="1"/>
  <c r="GR219" i="1"/>
  <c r="GQ219" i="1"/>
  <c r="GP219" i="1"/>
  <c r="GO219" i="1"/>
  <c r="GN219" i="1"/>
  <c r="GM219" i="1"/>
  <c r="GL219" i="1"/>
  <c r="GK219" i="1"/>
  <c r="GJ219" i="1"/>
  <c r="GI219" i="1"/>
  <c r="GH219" i="1"/>
  <c r="GG219" i="1"/>
  <c r="GF219" i="1"/>
  <c r="GE219" i="1"/>
  <c r="GD219" i="1"/>
  <c r="GC219" i="1"/>
  <c r="GB219" i="1"/>
  <c r="GA219" i="1"/>
  <c r="FZ219" i="1"/>
  <c r="FY219" i="1"/>
  <c r="FX219" i="1"/>
  <c r="FW219" i="1"/>
  <c r="FV219" i="1"/>
  <c r="FR219" i="1"/>
  <c r="FQ219" i="1"/>
  <c r="FP219" i="1"/>
  <c r="FO219" i="1"/>
  <c r="FN219" i="1"/>
  <c r="FM219" i="1"/>
  <c r="FL219" i="1"/>
  <c r="FK219" i="1"/>
  <c r="FJ219" i="1"/>
  <c r="FI219" i="1"/>
  <c r="FH219" i="1"/>
  <c r="FG219" i="1"/>
  <c r="FF219" i="1"/>
  <c r="FE219" i="1"/>
  <c r="FD219" i="1"/>
  <c r="FC219" i="1"/>
  <c r="FB219" i="1"/>
  <c r="FA219" i="1"/>
  <c r="EZ219" i="1"/>
  <c r="EY219" i="1"/>
  <c r="EX219" i="1"/>
  <c r="EW219" i="1"/>
  <c r="EV219" i="1"/>
  <c r="EU219" i="1"/>
  <c r="ET219" i="1"/>
  <c r="ES219" i="1"/>
  <c r="ER219" i="1"/>
  <c r="EQ219" i="1"/>
  <c r="EP219" i="1"/>
  <c r="EO219" i="1"/>
  <c r="EN219" i="1"/>
  <c r="EM219" i="1"/>
  <c r="EL219" i="1"/>
  <c r="EK219" i="1"/>
  <c r="EJ219" i="1"/>
  <c r="EI219" i="1"/>
  <c r="EH219" i="1"/>
  <c r="EG219" i="1"/>
  <c r="EF219" i="1"/>
  <c r="EE219" i="1"/>
  <c r="ED219" i="1"/>
  <c r="EC219" i="1"/>
  <c r="EB219" i="1"/>
  <c r="EA219" i="1"/>
  <c r="DZ219" i="1"/>
  <c r="DY219" i="1"/>
  <c r="DX219" i="1"/>
  <c r="DW219" i="1"/>
  <c r="DV219" i="1"/>
  <c r="DU219" i="1"/>
  <c r="DT219" i="1"/>
  <c r="DS219" i="1"/>
  <c r="DR219" i="1"/>
  <c r="DQ219" i="1"/>
  <c r="DP219" i="1"/>
  <c r="DO219" i="1"/>
  <c r="DN219" i="1"/>
  <c r="DM219" i="1"/>
  <c r="DL219" i="1"/>
  <c r="DK219" i="1"/>
  <c r="DJ219" i="1"/>
  <c r="DI219" i="1"/>
  <c r="DH219" i="1"/>
  <c r="DG219" i="1"/>
  <c r="DF219" i="1"/>
  <c r="DE219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D219" i="1"/>
  <c r="CC219" i="1"/>
  <c r="CB219" i="1"/>
  <c r="CA219" i="1"/>
  <c r="BZ219" i="1"/>
  <c r="BY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T219" i="1"/>
  <c r="AS219" i="1"/>
  <c r="AR219" i="1"/>
  <c r="AQ219" i="1"/>
  <c r="AP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M219" i="1"/>
  <c r="L219" i="1"/>
  <c r="K219" i="1"/>
  <c r="J219" i="1"/>
  <c r="I219" i="1"/>
  <c r="H219" i="1"/>
  <c r="D219" i="1"/>
  <c r="GT218" i="1"/>
  <c r="GS218" i="1"/>
  <c r="GR218" i="1"/>
  <c r="GQ218" i="1"/>
  <c r="GP218" i="1"/>
  <c r="GO218" i="1"/>
  <c r="GN218" i="1"/>
  <c r="GM218" i="1"/>
  <c r="GL218" i="1"/>
  <c r="GK218" i="1"/>
  <c r="GJ218" i="1"/>
  <c r="GI218" i="1"/>
  <c r="GH218" i="1"/>
  <c r="GG218" i="1"/>
  <c r="GF218" i="1"/>
  <c r="GE218" i="1"/>
  <c r="GD218" i="1"/>
  <c r="GC218" i="1"/>
  <c r="GB218" i="1"/>
  <c r="GA218" i="1"/>
  <c r="FZ218" i="1"/>
  <c r="FY218" i="1"/>
  <c r="FX218" i="1"/>
  <c r="FW218" i="1"/>
  <c r="FV218" i="1"/>
  <c r="FR218" i="1"/>
  <c r="FQ218" i="1"/>
  <c r="FP218" i="1"/>
  <c r="FO218" i="1"/>
  <c r="FN218" i="1"/>
  <c r="FM218" i="1"/>
  <c r="FL218" i="1"/>
  <c r="FK218" i="1"/>
  <c r="FJ218" i="1"/>
  <c r="FI218" i="1"/>
  <c r="FH218" i="1"/>
  <c r="FG218" i="1"/>
  <c r="FF218" i="1"/>
  <c r="FE218" i="1"/>
  <c r="FD218" i="1"/>
  <c r="FC218" i="1"/>
  <c r="FB218" i="1"/>
  <c r="FA218" i="1"/>
  <c r="EZ218" i="1"/>
  <c r="EY218" i="1"/>
  <c r="EX218" i="1"/>
  <c r="EW218" i="1"/>
  <c r="EV218" i="1"/>
  <c r="EU218" i="1"/>
  <c r="ET218" i="1"/>
  <c r="ES218" i="1"/>
  <c r="ER218" i="1"/>
  <c r="EQ218" i="1"/>
  <c r="EP218" i="1"/>
  <c r="EO218" i="1"/>
  <c r="EN218" i="1"/>
  <c r="EM218" i="1"/>
  <c r="EL218" i="1"/>
  <c r="EK218" i="1"/>
  <c r="EJ218" i="1"/>
  <c r="EI218" i="1"/>
  <c r="EH218" i="1"/>
  <c r="EG218" i="1"/>
  <c r="EF218" i="1"/>
  <c r="EE218" i="1"/>
  <c r="ED218" i="1"/>
  <c r="EC218" i="1"/>
  <c r="EB218" i="1"/>
  <c r="EA218" i="1"/>
  <c r="DZ218" i="1"/>
  <c r="DY218" i="1"/>
  <c r="DX218" i="1"/>
  <c r="DW218" i="1"/>
  <c r="DV218" i="1"/>
  <c r="DU218" i="1"/>
  <c r="DT218" i="1"/>
  <c r="DS218" i="1"/>
  <c r="DR218" i="1"/>
  <c r="DQ218" i="1"/>
  <c r="DP218" i="1"/>
  <c r="DO218" i="1"/>
  <c r="DN218" i="1"/>
  <c r="DM218" i="1"/>
  <c r="DL218" i="1"/>
  <c r="DK218" i="1"/>
  <c r="DJ218" i="1"/>
  <c r="DI218" i="1"/>
  <c r="DH218" i="1"/>
  <c r="DG218" i="1"/>
  <c r="DF218" i="1"/>
  <c r="DE218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D218" i="1"/>
  <c r="CC218" i="1"/>
  <c r="CB218" i="1"/>
  <c r="CA218" i="1"/>
  <c r="BZ218" i="1"/>
  <c r="BY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T218" i="1"/>
  <c r="AS218" i="1"/>
  <c r="AR218" i="1"/>
  <c r="AQ218" i="1"/>
  <c r="AP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M218" i="1"/>
  <c r="L218" i="1"/>
  <c r="K218" i="1"/>
  <c r="J218" i="1"/>
  <c r="I218" i="1"/>
  <c r="H218" i="1"/>
  <c r="D218" i="1"/>
  <c r="GT217" i="1"/>
  <c r="GS217" i="1"/>
  <c r="GR217" i="1"/>
  <c r="GQ217" i="1"/>
  <c r="GP217" i="1"/>
  <c r="GO217" i="1"/>
  <c r="GN217" i="1"/>
  <c r="GM217" i="1"/>
  <c r="GL217" i="1"/>
  <c r="GK217" i="1"/>
  <c r="GJ217" i="1"/>
  <c r="GI217" i="1"/>
  <c r="GH217" i="1"/>
  <c r="GG217" i="1"/>
  <c r="GF217" i="1"/>
  <c r="GE217" i="1"/>
  <c r="GD217" i="1"/>
  <c r="GC217" i="1"/>
  <c r="GB217" i="1"/>
  <c r="GA217" i="1"/>
  <c r="FZ217" i="1"/>
  <c r="FY217" i="1"/>
  <c r="FX217" i="1"/>
  <c r="FW217" i="1"/>
  <c r="FV217" i="1"/>
  <c r="FR217" i="1"/>
  <c r="FQ217" i="1"/>
  <c r="FP217" i="1"/>
  <c r="FO217" i="1"/>
  <c r="FN217" i="1"/>
  <c r="FM217" i="1"/>
  <c r="FL217" i="1"/>
  <c r="FK217" i="1"/>
  <c r="FJ217" i="1"/>
  <c r="FI217" i="1"/>
  <c r="FH217" i="1"/>
  <c r="FG217" i="1"/>
  <c r="FF217" i="1"/>
  <c r="FE217" i="1"/>
  <c r="FD217" i="1"/>
  <c r="FC217" i="1"/>
  <c r="FB217" i="1"/>
  <c r="FA217" i="1"/>
  <c r="EZ217" i="1"/>
  <c r="EY217" i="1"/>
  <c r="EX217" i="1"/>
  <c r="EW217" i="1"/>
  <c r="EV217" i="1"/>
  <c r="EU217" i="1"/>
  <c r="ET217" i="1"/>
  <c r="ES217" i="1"/>
  <c r="ER217" i="1"/>
  <c r="EQ217" i="1"/>
  <c r="EP217" i="1"/>
  <c r="EO217" i="1"/>
  <c r="EN217" i="1"/>
  <c r="EM217" i="1"/>
  <c r="EL217" i="1"/>
  <c r="EK217" i="1"/>
  <c r="EJ217" i="1"/>
  <c r="EI217" i="1"/>
  <c r="EH217" i="1"/>
  <c r="EG217" i="1"/>
  <c r="EF217" i="1"/>
  <c r="EE217" i="1"/>
  <c r="ED217" i="1"/>
  <c r="EC217" i="1"/>
  <c r="EB217" i="1"/>
  <c r="EA217" i="1"/>
  <c r="DZ217" i="1"/>
  <c r="DY217" i="1"/>
  <c r="DX217" i="1"/>
  <c r="DW217" i="1"/>
  <c r="DV217" i="1"/>
  <c r="DU217" i="1"/>
  <c r="DT217" i="1"/>
  <c r="DS217" i="1"/>
  <c r="DR217" i="1"/>
  <c r="DQ217" i="1"/>
  <c r="DP217" i="1"/>
  <c r="DO217" i="1"/>
  <c r="DN217" i="1"/>
  <c r="DM217" i="1"/>
  <c r="DL217" i="1"/>
  <c r="DK217" i="1"/>
  <c r="DJ217" i="1"/>
  <c r="DI217" i="1"/>
  <c r="DH217" i="1"/>
  <c r="DG217" i="1"/>
  <c r="DF217" i="1"/>
  <c r="DE217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CD217" i="1"/>
  <c r="CC217" i="1"/>
  <c r="CB217" i="1"/>
  <c r="CA217" i="1"/>
  <c r="BZ217" i="1"/>
  <c r="BY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T217" i="1"/>
  <c r="AS217" i="1"/>
  <c r="AR217" i="1"/>
  <c r="AQ217" i="1"/>
  <c r="AP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M217" i="1"/>
  <c r="L217" i="1"/>
  <c r="K217" i="1"/>
  <c r="J217" i="1"/>
  <c r="I217" i="1"/>
  <c r="H217" i="1"/>
  <c r="D217" i="1"/>
  <c r="GT216" i="1"/>
  <c r="GS216" i="1"/>
  <c r="GS224" i="1" s="1"/>
  <c r="GR216" i="1"/>
  <c r="GR224" i="1" s="1"/>
  <c r="GQ216" i="1"/>
  <c r="GP216" i="1"/>
  <c r="GO216" i="1"/>
  <c r="GO224" i="1" s="1"/>
  <c r="GN216" i="1"/>
  <c r="GN224" i="1" s="1"/>
  <c r="GM216" i="1"/>
  <c r="GL216" i="1"/>
  <c r="GK216" i="1"/>
  <c r="GK224" i="1" s="1"/>
  <c r="GJ216" i="1"/>
  <c r="GJ224" i="1" s="1"/>
  <c r="GI216" i="1"/>
  <c r="GH216" i="1"/>
  <c r="GG216" i="1"/>
  <c r="GG224" i="1" s="1"/>
  <c r="GF216" i="1"/>
  <c r="GF224" i="1" s="1"/>
  <c r="GE216" i="1"/>
  <c r="GD216" i="1"/>
  <c r="GC216" i="1"/>
  <c r="GC224" i="1" s="1"/>
  <c r="GB216" i="1"/>
  <c r="GB224" i="1" s="1"/>
  <c r="GA216" i="1"/>
  <c r="FZ216" i="1"/>
  <c r="FY216" i="1"/>
  <c r="FY224" i="1" s="1"/>
  <c r="FX216" i="1"/>
  <c r="FX224" i="1" s="1"/>
  <c r="FW216" i="1"/>
  <c r="FV216" i="1"/>
  <c r="FR216" i="1"/>
  <c r="FR224" i="1" s="1"/>
  <c r="FQ216" i="1"/>
  <c r="FQ224" i="1" s="1"/>
  <c r="FP216" i="1"/>
  <c r="FO216" i="1"/>
  <c r="FN216" i="1"/>
  <c r="FN224" i="1" s="1"/>
  <c r="FM216" i="1"/>
  <c r="FM224" i="1" s="1"/>
  <c r="FL216" i="1"/>
  <c r="FK216" i="1"/>
  <c r="FJ216" i="1"/>
  <c r="FJ224" i="1" s="1"/>
  <c r="FI216" i="1"/>
  <c r="FI224" i="1" s="1"/>
  <c r="FH216" i="1"/>
  <c r="FG216" i="1"/>
  <c r="FF216" i="1"/>
  <c r="FF224" i="1" s="1"/>
  <c r="FE216" i="1"/>
  <c r="FE224" i="1" s="1"/>
  <c r="FD216" i="1"/>
  <c r="FC216" i="1"/>
  <c r="FB216" i="1"/>
  <c r="FB224" i="1" s="1"/>
  <c r="FA216" i="1"/>
  <c r="FA224" i="1" s="1"/>
  <c r="EZ216" i="1"/>
  <c r="EY216" i="1"/>
  <c r="EX216" i="1"/>
  <c r="EX224" i="1" s="1"/>
  <c r="EW216" i="1"/>
  <c r="EW224" i="1" s="1"/>
  <c r="EV216" i="1"/>
  <c r="EU216" i="1"/>
  <c r="ET216" i="1"/>
  <c r="ET224" i="1" s="1"/>
  <c r="ES216" i="1"/>
  <c r="ES224" i="1" s="1"/>
  <c r="ER216" i="1"/>
  <c r="EQ216" i="1"/>
  <c r="EP216" i="1"/>
  <c r="EP224" i="1" s="1"/>
  <c r="EO216" i="1"/>
  <c r="EO224" i="1" s="1"/>
  <c r="EN216" i="1"/>
  <c r="EM216" i="1"/>
  <c r="EL216" i="1"/>
  <c r="EL224" i="1" s="1"/>
  <c r="EK216" i="1"/>
  <c r="EK224" i="1" s="1"/>
  <c r="EJ216" i="1"/>
  <c r="EI216" i="1"/>
  <c r="EH216" i="1"/>
  <c r="EH224" i="1" s="1"/>
  <c r="EG216" i="1"/>
  <c r="EG224" i="1" s="1"/>
  <c r="EF216" i="1"/>
  <c r="EE216" i="1"/>
  <c r="ED216" i="1"/>
  <c r="ED224" i="1" s="1"/>
  <c r="EC216" i="1"/>
  <c r="EC224" i="1" s="1"/>
  <c r="EB216" i="1"/>
  <c r="EA216" i="1"/>
  <c r="DZ216" i="1"/>
  <c r="DZ224" i="1" s="1"/>
  <c r="DY216" i="1"/>
  <c r="DY224" i="1" s="1"/>
  <c r="DX216" i="1"/>
  <c r="DW216" i="1"/>
  <c r="DV216" i="1"/>
  <c r="DV224" i="1" s="1"/>
  <c r="DU216" i="1"/>
  <c r="DU224" i="1" s="1"/>
  <c r="DT216" i="1"/>
  <c r="DS216" i="1"/>
  <c r="DR216" i="1"/>
  <c r="DR224" i="1" s="1"/>
  <c r="DQ216" i="1"/>
  <c r="DQ224" i="1" s="1"/>
  <c r="DP216" i="1"/>
  <c r="DO216" i="1"/>
  <c r="DN216" i="1"/>
  <c r="DN224" i="1" s="1"/>
  <c r="DM216" i="1"/>
  <c r="DM224" i="1" s="1"/>
  <c r="DL216" i="1"/>
  <c r="DK216" i="1"/>
  <c r="DJ216" i="1"/>
  <c r="DJ224" i="1" s="1"/>
  <c r="DI216" i="1"/>
  <c r="DI224" i="1" s="1"/>
  <c r="DH216" i="1"/>
  <c r="DG216" i="1"/>
  <c r="DF216" i="1"/>
  <c r="DF224" i="1" s="1"/>
  <c r="DE216" i="1"/>
  <c r="DE224" i="1" s="1"/>
  <c r="DD216" i="1"/>
  <c r="DC216" i="1"/>
  <c r="DB216" i="1"/>
  <c r="DB224" i="1" s="1"/>
  <c r="DA216" i="1"/>
  <c r="DA224" i="1" s="1"/>
  <c r="CZ216" i="1"/>
  <c r="CY216" i="1"/>
  <c r="CX216" i="1"/>
  <c r="CX224" i="1" s="1"/>
  <c r="CW216" i="1"/>
  <c r="CW224" i="1" s="1"/>
  <c r="CV216" i="1"/>
  <c r="CU216" i="1"/>
  <c r="CT216" i="1"/>
  <c r="CT224" i="1" s="1"/>
  <c r="CS216" i="1"/>
  <c r="CS224" i="1" s="1"/>
  <c r="CR216" i="1"/>
  <c r="CQ216" i="1"/>
  <c r="CP216" i="1"/>
  <c r="CP224" i="1" s="1"/>
  <c r="CO216" i="1"/>
  <c r="CO224" i="1" s="1"/>
  <c r="CN216" i="1"/>
  <c r="CM216" i="1"/>
  <c r="CL216" i="1"/>
  <c r="CL224" i="1" s="1"/>
  <c r="CK216" i="1"/>
  <c r="CK224" i="1" s="1"/>
  <c r="CJ216" i="1"/>
  <c r="CI216" i="1"/>
  <c r="CH216" i="1"/>
  <c r="CD216" i="1"/>
  <c r="CD224" i="1" s="1"/>
  <c r="CC216" i="1"/>
  <c r="CB216" i="1"/>
  <c r="CA216" i="1"/>
  <c r="CA224" i="1" s="1"/>
  <c r="BZ216" i="1"/>
  <c r="BZ224" i="1" s="1"/>
  <c r="BY216" i="1"/>
  <c r="BU216" i="1"/>
  <c r="BT216" i="1"/>
  <c r="BT224" i="1" s="1"/>
  <c r="BS216" i="1"/>
  <c r="BS224" i="1" s="1"/>
  <c r="BR216" i="1"/>
  <c r="BQ216" i="1"/>
  <c r="BP216" i="1"/>
  <c r="BP224" i="1" s="1"/>
  <c r="BO216" i="1"/>
  <c r="BO224" i="1" s="1"/>
  <c r="BN216" i="1"/>
  <c r="BM216" i="1"/>
  <c r="BL216" i="1"/>
  <c r="BL224" i="1" s="1"/>
  <c r="BK216" i="1"/>
  <c r="BK224" i="1" s="1"/>
  <c r="BJ216" i="1"/>
  <c r="BI216" i="1"/>
  <c r="BH216" i="1"/>
  <c r="BH224" i="1" s="1"/>
  <c r="BG216" i="1"/>
  <c r="BG224" i="1" s="1"/>
  <c r="BF216" i="1"/>
  <c r="BE216" i="1"/>
  <c r="BD216" i="1"/>
  <c r="BD224" i="1" s="1"/>
  <c r="BC216" i="1"/>
  <c r="BC224" i="1" s="1"/>
  <c r="BB216" i="1"/>
  <c r="BA216" i="1"/>
  <c r="AZ216" i="1"/>
  <c r="AZ224" i="1" s="1"/>
  <c r="AY216" i="1"/>
  <c r="AY224" i="1" s="1"/>
  <c r="AX216" i="1"/>
  <c r="AT216" i="1"/>
  <c r="AS216" i="1"/>
  <c r="AS224" i="1" s="1"/>
  <c r="AR216" i="1"/>
  <c r="AR224" i="1" s="1"/>
  <c r="AQ216" i="1"/>
  <c r="AP216" i="1"/>
  <c r="AL216" i="1"/>
  <c r="AL224" i="1" s="1"/>
  <c r="AK216" i="1"/>
  <c r="AK224" i="1" s="1"/>
  <c r="AJ216" i="1"/>
  <c r="AI216" i="1"/>
  <c r="AH216" i="1"/>
  <c r="AH224" i="1" s="1"/>
  <c r="AG216" i="1"/>
  <c r="AG224" i="1" s="1"/>
  <c r="AF216" i="1"/>
  <c r="AE216" i="1"/>
  <c r="AD216" i="1"/>
  <c r="AD224" i="1" s="1"/>
  <c r="AC216" i="1"/>
  <c r="AC224" i="1" s="1"/>
  <c r="AB216" i="1"/>
  <c r="AA216" i="1"/>
  <c r="Z216" i="1"/>
  <c r="Z224" i="1" s="1"/>
  <c r="Y216" i="1"/>
  <c r="Y224" i="1" s="1"/>
  <c r="X216" i="1"/>
  <c r="W216" i="1"/>
  <c r="V216" i="1"/>
  <c r="V224" i="1" s="1"/>
  <c r="U216" i="1"/>
  <c r="U224" i="1" s="1"/>
  <c r="T216" i="1"/>
  <c r="S216" i="1"/>
  <c r="R216" i="1"/>
  <c r="R224" i="1" s="1"/>
  <c r="Q216" i="1"/>
  <c r="M216" i="1"/>
  <c r="L216" i="1"/>
  <c r="K216" i="1"/>
  <c r="K224" i="1" s="1"/>
  <c r="J216" i="1"/>
  <c r="J224" i="1" s="1"/>
  <c r="I216" i="1"/>
  <c r="H216" i="1"/>
  <c r="D216" i="1"/>
  <c r="D224" i="1" s="1"/>
  <c r="E213" i="1"/>
  <c r="GT212" i="1"/>
  <c r="GS212" i="1"/>
  <c r="GR212" i="1"/>
  <c r="GQ212" i="1"/>
  <c r="GP212" i="1"/>
  <c r="GO212" i="1"/>
  <c r="GN212" i="1"/>
  <c r="GM212" i="1"/>
  <c r="GL212" i="1"/>
  <c r="GK212" i="1"/>
  <c r="GJ212" i="1"/>
  <c r="GI212" i="1"/>
  <c r="GH212" i="1"/>
  <c r="GG212" i="1"/>
  <c r="GF212" i="1"/>
  <c r="GE212" i="1"/>
  <c r="GD212" i="1"/>
  <c r="GC212" i="1"/>
  <c r="GB212" i="1"/>
  <c r="GA212" i="1"/>
  <c r="FZ212" i="1"/>
  <c r="FY212" i="1"/>
  <c r="FX212" i="1"/>
  <c r="FW212" i="1"/>
  <c r="FV212" i="1"/>
  <c r="FR212" i="1"/>
  <c r="FQ212" i="1"/>
  <c r="FP212" i="1"/>
  <c r="FO212" i="1"/>
  <c r="FN212" i="1"/>
  <c r="FM212" i="1"/>
  <c r="FL212" i="1"/>
  <c r="FK212" i="1"/>
  <c r="FJ212" i="1"/>
  <c r="FI212" i="1"/>
  <c r="FH212" i="1"/>
  <c r="FG212" i="1"/>
  <c r="FF212" i="1"/>
  <c r="FE212" i="1"/>
  <c r="FD212" i="1"/>
  <c r="FC212" i="1"/>
  <c r="FB212" i="1"/>
  <c r="FA212" i="1"/>
  <c r="EZ212" i="1"/>
  <c r="EY212" i="1"/>
  <c r="EX212" i="1"/>
  <c r="EW212" i="1"/>
  <c r="EV212" i="1"/>
  <c r="EU212" i="1"/>
  <c r="ET212" i="1"/>
  <c r="ES212" i="1"/>
  <c r="ER212" i="1"/>
  <c r="EQ212" i="1"/>
  <c r="EP212" i="1"/>
  <c r="EO212" i="1"/>
  <c r="EN212" i="1"/>
  <c r="EM212" i="1"/>
  <c r="EL212" i="1"/>
  <c r="EK212" i="1"/>
  <c r="EJ212" i="1"/>
  <c r="EI212" i="1"/>
  <c r="EH212" i="1"/>
  <c r="EG212" i="1"/>
  <c r="EF212" i="1"/>
  <c r="EE212" i="1"/>
  <c r="ED212" i="1"/>
  <c r="EC212" i="1"/>
  <c r="EB212" i="1"/>
  <c r="EA212" i="1"/>
  <c r="DZ212" i="1"/>
  <c r="DY212" i="1"/>
  <c r="DX212" i="1"/>
  <c r="DW212" i="1"/>
  <c r="DV212" i="1"/>
  <c r="DU212" i="1"/>
  <c r="DT212" i="1"/>
  <c r="DS212" i="1"/>
  <c r="DR212" i="1"/>
  <c r="DQ212" i="1"/>
  <c r="DP212" i="1"/>
  <c r="DO212" i="1"/>
  <c r="DN212" i="1"/>
  <c r="DM212" i="1"/>
  <c r="DL212" i="1"/>
  <c r="DK212" i="1"/>
  <c r="DJ212" i="1"/>
  <c r="DI212" i="1"/>
  <c r="DH212" i="1"/>
  <c r="DG212" i="1"/>
  <c r="DF212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D212" i="1"/>
  <c r="CC212" i="1"/>
  <c r="CB212" i="1"/>
  <c r="CA212" i="1"/>
  <c r="BZ212" i="1"/>
  <c r="BY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T212" i="1"/>
  <c r="AS212" i="1"/>
  <c r="AR212" i="1"/>
  <c r="AQ212" i="1"/>
  <c r="AP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M212" i="1"/>
  <c r="L212" i="1"/>
  <c r="K212" i="1"/>
  <c r="J212" i="1"/>
  <c r="I212" i="1"/>
  <c r="H212" i="1"/>
  <c r="D212" i="1"/>
  <c r="GT211" i="1"/>
  <c r="GS211" i="1"/>
  <c r="GR211" i="1"/>
  <c r="GQ211" i="1"/>
  <c r="GP211" i="1"/>
  <c r="GO211" i="1"/>
  <c r="GN211" i="1"/>
  <c r="GM211" i="1"/>
  <c r="GL211" i="1"/>
  <c r="GK211" i="1"/>
  <c r="GJ211" i="1"/>
  <c r="GI211" i="1"/>
  <c r="GH211" i="1"/>
  <c r="GG211" i="1"/>
  <c r="GF211" i="1"/>
  <c r="GE211" i="1"/>
  <c r="GD211" i="1"/>
  <c r="GC211" i="1"/>
  <c r="GB211" i="1"/>
  <c r="GA211" i="1"/>
  <c r="FZ211" i="1"/>
  <c r="FY211" i="1"/>
  <c r="FX211" i="1"/>
  <c r="FW211" i="1"/>
  <c r="FV211" i="1"/>
  <c r="FR211" i="1"/>
  <c r="FQ211" i="1"/>
  <c r="FP211" i="1"/>
  <c r="FO211" i="1"/>
  <c r="FN211" i="1"/>
  <c r="FM211" i="1"/>
  <c r="FL211" i="1"/>
  <c r="FK211" i="1"/>
  <c r="FJ211" i="1"/>
  <c r="FI211" i="1"/>
  <c r="FH211" i="1"/>
  <c r="FG211" i="1"/>
  <c r="FF211" i="1"/>
  <c r="FE211" i="1"/>
  <c r="FD211" i="1"/>
  <c r="FC211" i="1"/>
  <c r="FB211" i="1"/>
  <c r="FA211" i="1"/>
  <c r="EZ211" i="1"/>
  <c r="EY211" i="1"/>
  <c r="EX211" i="1"/>
  <c r="EW211" i="1"/>
  <c r="EV211" i="1"/>
  <c r="EU211" i="1"/>
  <c r="ET211" i="1"/>
  <c r="ES211" i="1"/>
  <c r="ER211" i="1"/>
  <c r="EQ211" i="1"/>
  <c r="EP211" i="1"/>
  <c r="EO211" i="1"/>
  <c r="EN211" i="1"/>
  <c r="EM211" i="1"/>
  <c r="EL211" i="1"/>
  <c r="EK211" i="1"/>
  <c r="EJ211" i="1"/>
  <c r="EI211" i="1"/>
  <c r="EH211" i="1"/>
  <c r="EG211" i="1"/>
  <c r="EF211" i="1"/>
  <c r="EE211" i="1"/>
  <c r="ED211" i="1"/>
  <c r="EC211" i="1"/>
  <c r="EB211" i="1"/>
  <c r="EA211" i="1"/>
  <c r="DZ211" i="1"/>
  <c r="DY211" i="1"/>
  <c r="DX211" i="1"/>
  <c r="DW211" i="1"/>
  <c r="DV211" i="1"/>
  <c r="DU211" i="1"/>
  <c r="DT211" i="1"/>
  <c r="DS211" i="1"/>
  <c r="DR211" i="1"/>
  <c r="DQ211" i="1"/>
  <c r="DP211" i="1"/>
  <c r="DO211" i="1"/>
  <c r="DN211" i="1"/>
  <c r="DM211" i="1"/>
  <c r="DL211" i="1"/>
  <c r="DK211" i="1"/>
  <c r="DJ211" i="1"/>
  <c r="DI211" i="1"/>
  <c r="DH211" i="1"/>
  <c r="DG211" i="1"/>
  <c r="DF211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D211" i="1"/>
  <c r="CC211" i="1"/>
  <c r="CB211" i="1"/>
  <c r="CA211" i="1"/>
  <c r="BZ211" i="1"/>
  <c r="BY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T211" i="1"/>
  <c r="AS211" i="1"/>
  <c r="AR211" i="1"/>
  <c r="AQ211" i="1"/>
  <c r="AP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M211" i="1"/>
  <c r="L211" i="1"/>
  <c r="K211" i="1"/>
  <c r="J211" i="1"/>
  <c r="I211" i="1"/>
  <c r="H211" i="1"/>
  <c r="D211" i="1"/>
  <c r="GT210" i="1"/>
  <c r="GS210" i="1"/>
  <c r="GR210" i="1"/>
  <c r="GQ210" i="1"/>
  <c r="GP210" i="1"/>
  <c r="GO210" i="1"/>
  <c r="GN210" i="1"/>
  <c r="GM210" i="1"/>
  <c r="GL210" i="1"/>
  <c r="GK210" i="1"/>
  <c r="GJ210" i="1"/>
  <c r="GI210" i="1"/>
  <c r="GH210" i="1"/>
  <c r="GG210" i="1"/>
  <c r="GF210" i="1"/>
  <c r="GE210" i="1"/>
  <c r="GD210" i="1"/>
  <c r="GC210" i="1"/>
  <c r="GB210" i="1"/>
  <c r="GA210" i="1"/>
  <c r="FZ210" i="1"/>
  <c r="FY210" i="1"/>
  <c r="FX210" i="1"/>
  <c r="FW210" i="1"/>
  <c r="FV210" i="1"/>
  <c r="FR210" i="1"/>
  <c r="FQ210" i="1"/>
  <c r="FP210" i="1"/>
  <c r="FO210" i="1"/>
  <c r="FN210" i="1"/>
  <c r="FM210" i="1"/>
  <c r="FL210" i="1"/>
  <c r="FK210" i="1"/>
  <c r="FJ210" i="1"/>
  <c r="FI210" i="1"/>
  <c r="FH210" i="1"/>
  <c r="FG210" i="1"/>
  <c r="FF210" i="1"/>
  <c r="FE210" i="1"/>
  <c r="FD210" i="1"/>
  <c r="FC210" i="1"/>
  <c r="FB210" i="1"/>
  <c r="FA210" i="1"/>
  <c r="EZ210" i="1"/>
  <c r="EY210" i="1"/>
  <c r="EX210" i="1"/>
  <c r="EW210" i="1"/>
  <c r="EV210" i="1"/>
  <c r="EU210" i="1"/>
  <c r="ET210" i="1"/>
  <c r="ES210" i="1"/>
  <c r="ER210" i="1"/>
  <c r="EQ210" i="1"/>
  <c r="EP210" i="1"/>
  <c r="EO210" i="1"/>
  <c r="EN210" i="1"/>
  <c r="EM210" i="1"/>
  <c r="EL210" i="1"/>
  <c r="EK210" i="1"/>
  <c r="EJ210" i="1"/>
  <c r="EI210" i="1"/>
  <c r="EH210" i="1"/>
  <c r="EG210" i="1"/>
  <c r="EF210" i="1"/>
  <c r="EE210" i="1"/>
  <c r="ED210" i="1"/>
  <c r="EC210" i="1"/>
  <c r="EB210" i="1"/>
  <c r="EA210" i="1"/>
  <c r="DZ210" i="1"/>
  <c r="DY210" i="1"/>
  <c r="DX210" i="1"/>
  <c r="DW210" i="1"/>
  <c r="DV210" i="1"/>
  <c r="DU210" i="1"/>
  <c r="DT210" i="1"/>
  <c r="DS210" i="1"/>
  <c r="DR210" i="1"/>
  <c r="DQ210" i="1"/>
  <c r="DP210" i="1"/>
  <c r="DO210" i="1"/>
  <c r="DN210" i="1"/>
  <c r="DM210" i="1"/>
  <c r="DL210" i="1"/>
  <c r="DK210" i="1"/>
  <c r="DJ210" i="1"/>
  <c r="DI210" i="1"/>
  <c r="DH210" i="1"/>
  <c r="DG210" i="1"/>
  <c r="DF210" i="1"/>
  <c r="DE210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D210" i="1"/>
  <c r="CC210" i="1"/>
  <c r="CB210" i="1"/>
  <c r="CA210" i="1"/>
  <c r="BZ210" i="1"/>
  <c r="BY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T210" i="1"/>
  <c r="AS210" i="1"/>
  <c r="AR210" i="1"/>
  <c r="AQ210" i="1"/>
  <c r="AP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M210" i="1"/>
  <c r="L210" i="1"/>
  <c r="K210" i="1"/>
  <c r="J210" i="1"/>
  <c r="I210" i="1"/>
  <c r="H210" i="1"/>
  <c r="D210" i="1"/>
  <c r="GT209" i="1"/>
  <c r="GS209" i="1"/>
  <c r="GR209" i="1"/>
  <c r="GQ209" i="1"/>
  <c r="GP209" i="1"/>
  <c r="GO209" i="1"/>
  <c r="GN209" i="1"/>
  <c r="GM209" i="1"/>
  <c r="GL209" i="1"/>
  <c r="GK209" i="1"/>
  <c r="GJ209" i="1"/>
  <c r="GI209" i="1"/>
  <c r="GH209" i="1"/>
  <c r="GG209" i="1"/>
  <c r="GF209" i="1"/>
  <c r="GE209" i="1"/>
  <c r="GD209" i="1"/>
  <c r="GC209" i="1"/>
  <c r="GB209" i="1"/>
  <c r="GA209" i="1"/>
  <c r="FZ209" i="1"/>
  <c r="FY209" i="1"/>
  <c r="FX209" i="1"/>
  <c r="FW209" i="1"/>
  <c r="FV209" i="1"/>
  <c r="FR209" i="1"/>
  <c r="FQ209" i="1"/>
  <c r="FP209" i="1"/>
  <c r="FO209" i="1"/>
  <c r="FN209" i="1"/>
  <c r="FM209" i="1"/>
  <c r="FL209" i="1"/>
  <c r="FK209" i="1"/>
  <c r="FJ209" i="1"/>
  <c r="FI209" i="1"/>
  <c r="FH209" i="1"/>
  <c r="FG209" i="1"/>
  <c r="FF209" i="1"/>
  <c r="FE209" i="1"/>
  <c r="FD209" i="1"/>
  <c r="FC209" i="1"/>
  <c r="FB209" i="1"/>
  <c r="FA209" i="1"/>
  <c r="EZ209" i="1"/>
  <c r="EY209" i="1"/>
  <c r="EX209" i="1"/>
  <c r="EW209" i="1"/>
  <c r="EV209" i="1"/>
  <c r="EU209" i="1"/>
  <c r="ET209" i="1"/>
  <c r="ES209" i="1"/>
  <c r="ER209" i="1"/>
  <c r="EQ209" i="1"/>
  <c r="EP209" i="1"/>
  <c r="EO209" i="1"/>
  <c r="EN209" i="1"/>
  <c r="EM209" i="1"/>
  <c r="EL209" i="1"/>
  <c r="EK209" i="1"/>
  <c r="EJ209" i="1"/>
  <c r="EI209" i="1"/>
  <c r="EH209" i="1"/>
  <c r="EG209" i="1"/>
  <c r="EF209" i="1"/>
  <c r="EE209" i="1"/>
  <c r="ED209" i="1"/>
  <c r="EC209" i="1"/>
  <c r="EB209" i="1"/>
  <c r="EA209" i="1"/>
  <c r="DZ209" i="1"/>
  <c r="DY209" i="1"/>
  <c r="DX209" i="1"/>
  <c r="DW209" i="1"/>
  <c r="DV209" i="1"/>
  <c r="DU209" i="1"/>
  <c r="DT209" i="1"/>
  <c r="DS209" i="1"/>
  <c r="DR209" i="1"/>
  <c r="DQ209" i="1"/>
  <c r="DP209" i="1"/>
  <c r="DO209" i="1"/>
  <c r="DN209" i="1"/>
  <c r="DM209" i="1"/>
  <c r="DL209" i="1"/>
  <c r="DK209" i="1"/>
  <c r="DJ209" i="1"/>
  <c r="DI209" i="1"/>
  <c r="DH209" i="1"/>
  <c r="DG209" i="1"/>
  <c r="DF209" i="1"/>
  <c r="DE209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D209" i="1"/>
  <c r="CC209" i="1"/>
  <c r="CB209" i="1"/>
  <c r="CA209" i="1"/>
  <c r="BZ209" i="1"/>
  <c r="BY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T209" i="1"/>
  <c r="AS209" i="1"/>
  <c r="AR209" i="1"/>
  <c r="AQ209" i="1"/>
  <c r="AP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M209" i="1"/>
  <c r="L209" i="1"/>
  <c r="K209" i="1"/>
  <c r="J209" i="1"/>
  <c r="I209" i="1"/>
  <c r="H209" i="1"/>
  <c r="D209" i="1"/>
  <c r="GT208" i="1"/>
  <c r="GS208" i="1"/>
  <c r="GR208" i="1"/>
  <c r="GQ208" i="1"/>
  <c r="GP208" i="1"/>
  <c r="GO208" i="1"/>
  <c r="GN208" i="1"/>
  <c r="GM208" i="1"/>
  <c r="GL208" i="1"/>
  <c r="GK208" i="1"/>
  <c r="GJ208" i="1"/>
  <c r="GI208" i="1"/>
  <c r="GH208" i="1"/>
  <c r="GG208" i="1"/>
  <c r="GF208" i="1"/>
  <c r="GE208" i="1"/>
  <c r="GD208" i="1"/>
  <c r="GC208" i="1"/>
  <c r="GB208" i="1"/>
  <c r="GA208" i="1"/>
  <c r="FZ208" i="1"/>
  <c r="FY208" i="1"/>
  <c r="FX208" i="1"/>
  <c r="FW208" i="1"/>
  <c r="FV208" i="1"/>
  <c r="FR208" i="1"/>
  <c r="FQ208" i="1"/>
  <c r="FP208" i="1"/>
  <c r="FO208" i="1"/>
  <c r="FN208" i="1"/>
  <c r="FM208" i="1"/>
  <c r="FL208" i="1"/>
  <c r="FK208" i="1"/>
  <c r="FJ208" i="1"/>
  <c r="FI208" i="1"/>
  <c r="FH208" i="1"/>
  <c r="FG208" i="1"/>
  <c r="FF208" i="1"/>
  <c r="FE208" i="1"/>
  <c r="FD208" i="1"/>
  <c r="FC208" i="1"/>
  <c r="FB208" i="1"/>
  <c r="FA208" i="1"/>
  <c r="EZ208" i="1"/>
  <c r="EY208" i="1"/>
  <c r="EX208" i="1"/>
  <c r="EW208" i="1"/>
  <c r="EV208" i="1"/>
  <c r="EU208" i="1"/>
  <c r="ET208" i="1"/>
  <c r="ES208" i="1"/>
  <c r="ER208" i="1"/>
  <c r="EQ208" i="1"/>
  <c r="EP208" i="1"/>
  <c r="EO208" i="1"/>
  <c r="EN208" i="1"/>
  <c r="EM208" i="1"/>
  <c r="EL208" i="1"/>
  <c r="EK208" i="1"/>
  <c r="EJ208" i="1"/>
  <c r="EI208" i="1"/>
  <c r="EH208" i="1"/>
  <c r="EG208" i="1"/>
  <c r="EF208" i="1"/>
  <c r="EE208" i="1"/>
  <c r="ED208" i="1"/>
  <c r="EC208" i="1"/>
  <c r="EB208" i="1"/>
  <c r="EA208" i="1"/>
  <c r="DZ208" i="1"/>
  <c r="DY208" i="1"/>
  <c r="DX208" i="1"/>
  <c r="DW208" i="1"/>
  <c r="DV208" i="1"/>
  <c r="DU208" i="1"/>
  <c r="DT208" i="1"/>
  <c r="DS208" i="1"/>
  <c r="DR208" i="1"/>
  <c r="DQ208" i="1"/>
  <c r="DP208" i="1"/>
  <c r="DO208" i="1"/>
  <c r="DN208" i="1"/>
  <c r="DM208" i="1"/>
  <c r="DL208" i="1"/>
  <c r="DK208" i="1"/>
  <c r="DJ208" i="1"/>
  <c r="DI208" i="1"/>
  <c r="DH208" i="1"/>
  <c r="DG208" i="1"/>
  <c r="DF208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D208" i="1"/>
  <c r="CC208" i="1"/>
  <c r="CB208" i="1"/>
  <c r="CA208" i="1"/>
  <c r="BZ208" i="1"/>
  <c r="BY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T208" i="1"/>
  <c r="AS208" i="1"/>
  <c r="AR208" i="1"/>
  <c r="AQ208" i="1"/>
  <c r="AP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M208" i="1"/>
  <c r="L208" i="1"/>
  <c r="K208" i="1"/>
  <c r="J208" i="1"/>
  <c r="I208" i="1"/>
  <c r="H208" i="1"/>
  <c r="D208" i="1"/>
  <c r="GT207" i="1"/>
  <c r="GS207" i="1"/>
  <c r="GR207" i="1"/>
  <c r="GQ207" i="1"/>
  <c r="GP207" i="1"/>
  <c r="GO207" i="1"/>
  <c r="GN207" i="1"/>
  <c r="GM207" i="1"/>
  <c r="GL207" i="1"/>
  <c r="GK207" i="1"/>
  <c r="GJ207" i="1"/>
  <c r="GI207" i="1"/>
  <c r="GH207" i="1"/>
  <c r="GG207" i="1"/>
  <c r="GF207" i="1"/>
  <c r="GE207" i="1"/>
  <c r="GD207" i="1"/>
  <c r="GC207" i="1"/>
  <c r="GB207" i="1"/>
  <c r="GA207" i="1"/>
  <c r="FZ207" i="1"/>
  <c r="FY207" i="1"/>
  <c r="FX207" i="1"/>
  <c r="FW207" i="1"/>
  <c r="FV207" i="1"/>
  <c r="FR207" i="1"/>
  <c r="FQ207" i="1"/>
  <c r="FP207" i="1"/>
  <c r="FO207" i="1"/>
  <c r="FN207" i="1"/>
  <c r="FM207" i="1"/>
  <c r="FL207" i="1"/>
  <c r="FK207" i="1"/>
  <c r="FJ207" i="1"/>
  <c r="FI207" i="1"/>
  <c r="FH207" i="1"/>
  <c r="FG207" i="1"/>
  <c r="FF207" i="1"/>
  <c r="FE207" i="1"/>
  <c r="FD207" i="1"/>
  <c r="FC207" i="1"/>
  <c r="FB207" i="1"/>
  <c r="FA207" i="1"/>
  <c r="EZ207" i="1"/>
  <c r="EY207" i="1"/>
  <c r="EX207" i="1"/>
  <c r="EW207" i="1"/>
  <c r="EV207" i="1"/>
  <c r="EU207" i="1"/>
  <c r="ET207" i="1"/>
  <c r="ES207" i="1"/>
  <c r="ER207" i="1"/>
  <c r="EQ207" i="1"/>
  <c r="EP207" i="1"/>
  <c r="EO207" i="1"/>
  <c r="EN207" i="1"/>
  <c r="EM207" i="1"/>
  <c r="EL207" i="1"/>
  <c r="EK207" i="1"/>
  <c r="EJ207" i="1"/>
  <c r="EI207" i="1"/>
  <c r="EH207" i="1"/>
  <c r="EG207" i="1"/>
  <c r="EF207" i="1"/>
  <c r="EE207" i="1"/>
  <c r="ED207" i="1"/>
  <c r="EC207" i="1"/>
  <c r="EB207" i="1"/>
  <c r="EA207" i="1"/>
  <c r="DZ207" i="1"/>
  <c r="DY207" i="1"/>
  <c r="DX207" i="1"/>
  <c r="DW207" i="1"/>
  <c r="DV207" i="1"/>
  <c r="DU207" i="1"/>
  <c r="DT207" i="1"/>
  <c r="DS207" i="1"/>
  <c r="DR207" i="1"/>
  <c r="DQ207" i="1"/>
  <c r="DP207" i="1"/>
  <c r="DO207" i="1"/>
  <c r="DN207" i="1"/>
  <c r="DM207" i="1"/>
  <c r="DL207" i="1"/>
  <c r="DK207" i="1"/>
  <c r="DJ207" i="1"/>
  <c r="DI207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D207" i="1"/>
  <c r="CC207" i="1"/>
  <c r="CB207" i="1"/>
  <c r="CA207" i="1"/>
  <c r="BZ207" i="1"/>
  <c r="BY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T207" i="1"/>
  <c r="AS207" i="1"/>
  <c r="AR207" i="1"/>
  <c r="AQ207" i="1"/>
  <c r="AP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M207" i="1"/>
  <c r="L207" i="1"/>
  <c r="K207" i="1"/>
  <c r="J207" i="1"/>
  <c r="I207" i="1"/>
  <c r="H207" i="1"/>
  <c r="D207" i="1"/>
  <c r="GT206" i="1"/>
  <c r="GS206" i="1"/>
  <c r="GR206" i="1"/>
  <c r="GQ206" i="1"/>
  <c r="GP206" i="1"/>
  <c r="GO206" i="1"/>
  <c r="GN206" i="1"/>
  <c r="GM206" i="1"/>
  <c r="GL206" i="1"/>
  <c r="GK206" i="1"/>
  <c r="GJ206" i="1"/>
  <c r="GI206" i="1"/>
  <c r="GH206" i="1"/>
  <c r="GG206" i="1"/>
  <c r="GF206" i="1"/>
  <c r="GE206" i="1"/>
  <c r="GD206" i="1"/>
  <c r="GC206" i="1"/>
  <c r="GB206" i="1"/>
  <c r="GA206" i="1"/>
  <c r="FZ206" i="1"/>
  <c r="FY206" i="1"/>
  <c r="FX206" i="1"/>
  <c r="FW206" i="1"/>
  <c r="FV206" i="1"/>
  <c r="FR206" i="1"/>
  <c r="FQ206" i="1"/>
  <c r="FP206" i="1"/>
  <c r="FO206" i="1"/>
  <c r="FN206" i="1"/>
  <c r="FM206" i="1"/>
  <c r="FL206" i="1"/>
  <c r="FK206" i="1"/>
  <c r="FJ206" i="1"/>
  <c r="FI206" i="1"/>
  <c r="FH206" i="1"/>
  <c r="FG206" i="1"/>
  <c r="FF206" i="1"/>
  <c r="FE206" i="1"/>
  <c r="FD206" i="1"/>
  <c r="FC206" i="1"/>
  <c r="FB206" i="1"/>
  <c r="FA206" i="1"/>
  <c r="EZ206" i="1"/>
  <c r="EY206" i="1"/>
  <c r="EX206" i="1"/>
  <c r="EW206" i="1"/>
  <c r="EV206" i="1"/>
  <c r="EU206" i="1"/>
  <c r="ET206" i="1"/>
  <c r="ES206" i="1"/>
  <c r="ER206" i="1"/>
  <c r="EQ206" i="1"/>
  <c r="EP206" i="1"/>
  <c r="EO206" i="1"/>
  <c r="EN206" i="1"/>
  <c r="EM206" i="1"/>
  <c r="EL206" i="1"/>
  <c r="EK206" i="1"/>
  <c r="EJ206" i="1"/>
  <c r="EI206" i="1"/>
  <c r="EH206" i="1"/>
  <c r="EG206" i="1"/>
  <c r="EF206" i="1"/>
  <c r="EE206" i="1"/>
  <c r="ED206" i="1"/>
  <c r="EC206" i="1"/>
  <c r="EB206" i="1"/>
  <c r="EA206" i="1"/>
  <c r="DZ206" i="1"/>
  <c r="DY206" i="1"/>
  <c r="DX206" i="1"/>
  <c r="DW206" i="1"/>
  <c r="DV206" i="1"/>
  <c r="DU206" i="1"/>
  <c r="DT206" i="1"/>
  <c r="DS206" i="1"/>
  <c r="DR206" i="1"/>
  <c r="DQ206" i="1"/>
  <c r="DP206" i="1"/>
  <c r="DO206" i="1"/>
  <c r="DN206" i="1"/>
  <c r="DM206" i="1"/>
  <c r="DL206" i="1"/>
  <c r="DK206" i="1"/>
  <c r="DJ206" i="1"/>
  <c r="DI206" i="1"/>
  <c r="DH206" i="1"/>
  <c r="DG206" i="1"/>
  <c r="DF206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D206" i="1"/>
  <c r="CC206" i="1"/>
  <c r="CB206" i="1"/>
  <c r="CA206" i="1"/>
  <c r="BZ206" i="1"/>
  <c r="BY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T206" i="1"/>
  <c r="AS206" i="1"/>
  <c r="AR206" i="1"/>
  <c r="AQ206" i="1"/>
  <c r="AP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M206" i="1"/>
  <c r="L206" i="1"/>
  <c r="K206" i="1"/>
  <c r="J206" i="1"/>
  <c r="I206" i="1"/>
  <c r="H206" i="1"/>
  <c r="D206" i="1"/>
  <c r="GT205" i="1"/>
  <c r="GS205" i="1"/>
  <c r="GR205" i="1"/>
  <c r="GQ205" i="1"/>
  <c r="GP205" i="1"/>
  <c r="GO205" i="1"/>
  <c r="GN205" i="1"/>
  <c r="GM205" i="1"/>
  <c r="GL205" i="1"/>
  <c r="GK205" i="1"/>
  <c r="GJ205" i="1"/>
  <c r="GI205" i="1"/>
  <c r="GH205" i="1"/>
  <c r="GG205" i="1"/>
  <c r="GF205" i="1"/>
  <c r="GE205" i="1"/>
  <c r="GD205" i="1"/>
  <c r="GC205" i="1"/>
  <c r="GB205" i="1"/>
  <c r="GA205" i="1"/>
  <c r="FZ205" i="1"/>
  <c r="FY205" i="1"/>
  <c r="FX205" i="1"/>
  <c r="FW205" i="1"/>
  <c r="FV205" i="1"/>
  <c r="FR205" i="1"/>
  <c r="FQ205" i="1"/>
  <c r="FP205" i="1"/>
  <c r="FO205" i="1"/>
  <c r="FN205" i="1"/>
  <c r="FM205" i="1"/>
  <c r="FL205" i="1"/>
  <c r="FK205" i="1"/>
  <c r="FJ205" i="1"/>
  <c r="FI205" i="1"/>
  <c r="FH205" i="1"/>
  <c r="FG205" i="1"/>
  <c r="FF205" i="1"/>
  <c r="FE205" i="1"/>
  <c r="FD205" i="1"/>
  <c r="FC205" i="1"/>
  <c r="FB205" i="1"/>
  <c r="FA205" i="1"/>
  <c r="EZ205" i="1"/>
  <c r="EY205" i="1"/>
  <c r="EX205" i="1"/>
  <c r="EW205" i="1"/>
  <c r="EV205" i="1"/>
  <c r="EU205" i="1"/>
  <c r="ET205" i="1"/>
  <c r="ES205" i="1"/>
  <c r="ER205" i="1"/>
  <c r="EQ205" i="1"/>
  <c r="EP205" i="1"/>
  <c r="EO205" i="1"/>
  <c r="EN205" i="1"/>
  <c r="EM205" i="1"/>
  <c r="EL205" i="1"/>
  <c r="EK205" i="1"/>
  <c r="EJ205" i="1"/>
  <c r="EI205" i="1"/>
  <c r="EH205" i="1"/>
  <c r="EG205" i="1"/>
  <c r="EF205" i="1"/>
  <c r="EE205" i="1"/>
  <c r="ED205" i="1"/>
  <c r="EC205" i="1"/>
  <c r="EB205" i="1"/>
  <c r="EA205" i="1"/>
  <c r="DZ205" i="1"/>
  <c r="DY205" i="1"/>
  <c r="DX205" i="1"/>
  <c r="DW205" i="1"/>
  <c r="DV205" i="1"/>
  <c r="DU205" i="1"/>
  <c r="DT205" i="1"/>
  <c r="DS205" i="1"/>
  <c r="DR205" i="1"/>
  <c r="DQ205" i="1"/>
  <c r="DP205" i="1"/>
  <c r="DO205" i="1"/>
  <c r="DN205" i="1"/>
  <c r="DM205" i="1"/>
  <c r="DL205" i="1"/>
  <c r="DK205" i="1"/>
  <c r="DJ205" i="1"/>
  <c r="DI205" i="1"/>
  <c r="DH205" i="1"/>
  <c r="DG205" i="1"/>
  <c r="DF205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D205" i="1"/>
  <c r="CC205" i="1"/>
  <c r="CB205" i="1"/>
  <c r="CA205" i="1"/>
  <c r="BZ205" i="1"/>
  <c r="BY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T205" i="1"/>
  <c r="AS205" i="1"/>
  <c r="AR205" i="1"/>
  <c r="AQ205" i="1"/>
  <c r="AP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M205" i="1"/>
  <c r="L205" i="1"/>
  <c r="K205" i="1"/>
  <c r="J205" i="1"/>
  <c r="I205" i="1"/>
  <c r="H205" i="1"/>
  <c r="D205" i="1"/>
  <c r="GT204" i="1"/>
  <c r="GS204" i="1"/>
  <c r="GR204" i="1"/>
  <c r="GQ204" i="1"/>
  <c r="GP204" i="1"/>
  <c r="GO204" i="1"/>
  <c r="GN204" i="1"/>
  <c r="GM204" i="1"/>
  <c r="GL204" i="1"/>
  <c r="GK204" i="1"/>
  <c r="GJ204" i="1"/>
  <c r="GI204" i="1"/>
  <c r="GH204" i="1"/>
  <c r="GG204" i="1"/>
  <c r="GF204" i="1"/>
  <c r="GE204" i="1"/>
  <c r="GD204" i="1"/>
  <c r="GC204" i="1"/>
  <c r="GB204" i="1"/>
  <c r="GA204" i="1"/>
  <c r="FZ204" i="1"/>
  <c r="FY204" i="1"/>
  <c r="FX204" i="1"/>
  <c r="FW204" i="1"/>
  <c r="FV204" i="1"/>
  <c r="FR204" i="1"/>
  <c r="FQ204" i="1"/>
  <c r="FP204" i="1"/>
  <c r="FO204" i="1"/>
  <c r="FN204" i="1"/>
  <c r="FM204" i="1"/>
  <c r="FL204" i="1"/>
  <c r="FK204" i="1"/>
  <c r="FJ204" i="1"/>
  <c r="FI204" i="1"/>
  <c r="FH204" i="1"/>
  <c r="FG204" i="1"/>
  <c r="FF204" i="1"/>
  <c r="FE204" i="1"/>
  <c r="FD204" i="1"/>
  <c r="FC204" i="1"/>
  <c r="FB204" i="1"/>
  <c r="FA204" i="1"/>
  <c r="EZ204" i="1"/>
  <c r="EY204" i="1"/>
  <c r="EX204" i="1"/>
  <c r="EW204" i="1"/>
  <c r="EV204" i="1"/>
  <c r="EU204" i="1"/>
  <c r="ET204" i="1"/>
  <c r="ES204" i="1"/>
  <c r="ER204" i="1"/>
  <c r="EQ204" i="1"/>
  <c r="EP204" i="1"/>
  <c r="EO204" i="1"/>
  <c r="EN204" i="1"/>
  <c r="EM204" i="1"/>
  <c r="EL204" i="1"/>
  <c r="EK204" i="1"/>
  <c r="EJ204" i="1"/>
  <c r="EI204" i="1"/>
  <c r="EH204" i="1"/>
  <c r="EG204" i="1"/>
  <c r="EF204" i="1"/>
  <c r="EE204" i="1"/>
  <c r="ED204" i="1"/>
  <c r="EC204" i="1"/>
  <c r="EB204" i="1"/>
  <c r="EA204" i="1"/>
  <c r="DZ204" i="1"/>
  <c r="DY204" i="1"/>
  <c r="DX204" i="1"/>
  <c r="DW204" i="1"/>
  <c r="DV204" i="1"/>
  <c r="DU204" i="1"/>
  <c r="DT204" i="1"/>
  <c r="DS204" i="1"/>
  <c r="DR204" i="1"/>
  <c r="DQ204" i="1"/>
  <c r="DP204" i="1"/>
  <c r="DO204" i="1"/>
  <c r="DN204" i="1"/>
  <c r="DM204" i="1"/>
  <c r="DL204" i="1"/>
  <c r="DK204" i="1"/>
  <c r="DJ204" i="1"/>
  <c r="DI204" i="1"/>
  <c r="DH204" i="1"/>
  <c r="DG204" i="1"/>
  <c r="DF204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D204" i="1"/>
  <c r="CC204" i="1"/>
  <c r="CB204" i="1"/>
  <c r="CA204" i="1"/>
  <c r="BZ204" i="1"/>
  <c r="BY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T204" i="1"/>
  <c r="AS204" i="1"/>
  <c r="AR204" i="1"/>
  <c r="AQ204" i="1"/>
  <c r="AP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M204" i="1"/>
  <c r="L204" i="1"/>
  <c r="K204" i="1"/>
  <c r="J204" i="1"/>
  <c r="I204" i="1"/>
  <c r="H204" i="1"/>
  <c r="D204" i="1"/>
  <c r="GT203" i="1"/>
  <c r="GS203" i="1"/>
  <c r="GR203" i="1"/>
  <c r="GQ203" i="1"/>
  <c r="GP203" i="1"/>
  <c r="GO203" i="1"/>
  <c r="GN203" i="1"/>
  <c r="GM203" i="1"/>
  <c r="GL203" i="1"/>
  <c r="GK203" i="1"/>
  <c r="GJ203" i="1"/>
  <c r="GI203" i="1"/>
  <c r="GH203" i="1"/>
  <c r="GG203" i="1"/>
  <c r="GF203" i="1"/>
  <c r="GE203" i="1"/>
  <c r="GD203" i="1"/>
  <c r="GC203" i="1"/>
  <c r="GB203" i="1"/>
  <c r="GA203" i="1"/>
  <c r="FZ203" i="1"/>
  <c r="FY203" i="1"/>
  <c r="FX203" i="1"/>
  <c r="FW203" i="1"/>
  <c r="FV203" i="1"/>
  <c r="FR203" i="1"/>
  <c r="FQ203" i="1"/>
  <c r="FP203" i="1"/>
  <c r="FO203" i="1"/>
  <c r="FN203" i="1"/>
  <c r="FM203" i="1"/>
  <c r="FL203" i="1"/>
  <c r="FK203" i="1"/>
  <c r="FJ203" i="1"/>
  <c r="FI203" i="1"/>
  <c r="FH203" i="1"/>
  <c r="FG203" i="1"/>
  <c r="FF203" i="1"/>
  <c r="FE203" i="1"/>
  <c r="FD203" i="1"/>
  <c r="FC203" i="1"/>
  <c r="FB203" i="1"/>
  <c r="FA203" i="1"/>
  <c r="EZ203" i="1"/>
  <c r="EY203" i="1"/>
  <c r="EX203" i="1"/>
  <c r="EW203" i="1"/>
  <c r="EV203" i="1"/>
  <c r="EU203" i="1"/>
  <c r="ET203" i="1"/>
  <c r="ES203" i="1"/>
  <c r="ER203" i="1"/>
  <c r="EQ203" i="1"/>
  <c r="EP203" i="1"/>
  <c r="EO203" i="1"/>
  <c r="EN203" i="1"/>
  <c r="EM203" i="1"/>
  <c r="EL203" i="1"/>
  <c r="EK203" i="1"/>
  <c r="EJ203" i="1"/>
  <c r="EI203" i="1"/>
  <c r="EH203" i="1"/>
  <c r="EG203" i="1"/>
  <c r="EF203" i="1"/>
  <c r="EE203" i="1"/>
  <c r="ED203" i="1"/>
  <c r="EC203" i="1"/>
  <c r="EB203" i="1"/>
  <c r="EA203" i="1"/>
  <c r="DZ203" i="1"/>
  <c r="DY203" i="1"/>
  <c r="DX203" i="1"/>
  <c r="DW203" i="1"/>
  <c r="DV203" i="1"/>
  <c r="DU203" i="1"/>
  <c r="DT203" i="1"/>
  <c r="DS203" i="1"/>
  <c r="DR203" i="1"/>
  <c r="DQ203" i="1"/>
  <c r="DP203" i="1"/>
  <c r="DO203" i="1"/>
  <c r="DN203" i="1"/>
  <c r="DM203" i="1"/>
  <c r="DL203" i="1"/>
  <c r="DK203" i="1"/>
  <c r="DJ203" i="1"/>
  <c r="DI203" i="1"/>
  <c r="DH203" i="1"/>
  <c r="DG203" i="1"/>
  <c r="DF203" i="1"/>
  <c r="DE203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CD203" i="1"/>
  <c r="CC203" i="1"/>
  <c r="CB203" i="1"/>
  <c r="CA203" i="1"/>
  <c r="BZ203" i="1"/>
  <c r="BY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T203" i="1"/>
  <c r="AS203" i="1"/>
  <c r="AR203" i="1"/>
  <c r="AQ203" i="1"/>
  <c r="AP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M203" i="1"/>
  <c r="L203" i="1"/>
  <c r="K203" i="1"/>
  <c r="J203" i="1"/>
  <c r="I203" i="1"/>
  <c r="H203" i="1"/>
  <c r="D203" i="1"/>
  <c r="GT202" i="1"/>
  <c r="GS202" i="1"/>
  <c r="GR202" i="1"/>
  <c r="GQ202" i="1"/>
  <c r="GP202" i="1"/>
  <c r="GO202" i="1"/>
  <c r="GN202" i="1"/>
  <c r="GM202" i="1"/>
  <c r="GL202" i="1"/>
  <c r="GK202" i="1"/>
  <c r="GJ202" i="1"/>
  <c r="GI202" i="1"/>
  <c r="GH202" i="1"/>
  <c r="GG202" i="1"/>
  <c r="GF202" i="1"/>
  <c r="GE202" i="1"/>
  <c r="GD202" i="1"/>
  <c r="GC202" i="1"/>
  <c r="GB202" i="1"/>
  <c r="GA202" i="1"/>
  <c r="FZ202" i="1"/>
  <c r="FY202" i="1"/>
  <c r="FX202" i="1"/>
  <c r="FW202" i="1"/>
  <c r="FV202" i="1"/>
  <c r="FR202" i="1"/>
  <c r="FQ202" i="1"/>
  <c r="FP202" i="1"/>
  <c r="FO202" i="1"/>
  <c r="FN202" i="1"/>
  <c r="FM202" i="1"/>
  <c r="FL202" i="1"/>
  <c r="FK202" i="1"/>
  <c r="FJ202" i="1"/>
  <c r="FI202" i="1"/>
  <c r="FH202" i="1"/>
  <c r="FG202" i="1"/>
  <c r="FF202" i="1"/>
  <c r="FE202" i="1"/>
  <c r="FD202" i="1"/>
  <c r="FC202" i="1"/>
  <c r="FB202" i="1"/>
  <c r="FA202" i="1"/>
  <c r="EZ202" i="1"/>
  <c r="EY202" i="1"/>
  <c r="EX202" i="1"/>
  <c r="EW202" i="1"/>
  <c r="EV202" i="1"/>
  <c r="EU202" i="1"/>
  <c r="ET202" i="1"/>
  <c r="ES202" i="1"/>
  <c r="ER202" i="1"/>
  <c r="EQ202" i="1"/>
  <c r="EP202" i="1"/>
  <c r="EO202" i="1"/>
  <c r="EN202" i="1"/>
  <c r="EM202" i="1"/>
  <c r="EL202" i="1"/>
  <c r="EK202" i="1"/>
  <c r="EJ202" i="1"/>
  <c r="EI202" i="1"/>
  <c r="EH202" i="1"/>
  <c r="EG202" i="1"/>
  <c r="EF202" i="1"/>
  <c r="EE202" i="1"/>
  <c r="ED202" i="1"/>
  <c r="EC202" i="1"/>
  <c r="EB202" i="1"/>
  <c r="EA202" i="1"/>
  <c r="DZ202" i="1"/>
  <c r="DY202" i="1"/>
  <c r="DX202" i="1"/>
  <c r="DW202" i="1"/>
  <c r="DV202" i="1"/>
  <c r="DU202" i="1"/>
  <c r="DT202" i="1"/>
  <c r="DS202" i="1"/>
  <c r="DR202" i="1"/>
  <c r="DQ202" i="1"/>
  <c r="DP202" i="1"/>
  <c r="DO202" i="1"/>
  <c r="DN202" i="1"/>
  <c r="DM202" i="1"/>
  <c r="DL202" i="1"/>
  <c r="DK202" i="1"/>
  <c r="DJ202" i="1"/>
  <c r="DI202" i="1"/>
  <c r="DH202" i="1"/>
  <c r="DG202" i="1"/>
  <c r="DF202" i="1"/>
  <c r="DE202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CD202" i="1"/>
  <c r="CC202" i="1"/>
  <c r="CB202" i="1"/>
  <c r="CA202" i="1"/>
  <c r="BZ202" i="1"/>
  <c r="BY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T202" i="1"/>
  <c r="AS202" i="1"/>
  <c r="AR202" i="1"/>
  <c r="AQ202" i="1"/>
  <c r="AP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M202" i="1"/>
  <c r="L202" i="1"/>
  <c r="K202" i="1"/>
  <c r="J202" i="1"/>
  <c r="I202" i="1"/>
  <c r="H202" i="1"/>
  <c r="D202" i="1"/>
  <c r="GT201" i="1"/>
  <c r="GS201" i="1"/>
  <c r="GR201" i="1"/>
  <c r="GQ201" i="1"/>
  <c r="GP201" i="1"/>
  <c r="GO201" i="1"/>
  <c r="GN201" i="1"/>
  <c r="GM201" i="1"/>
  <c r="GL201" i="1"/>
  <c r="GK201" i="1"/>
  <c r="GJ201" i="1"/>
  <c r="GI201" i="1"/>
  <c r="GH201" i="1"/>
  <c r="GG201" i="1"/>
  <c r="GF201" i="1"/>
  <c r="GE201" i="1"/>
  <c r="GD201" i="1"/>
  <c r="GC201" i="1"/>
  <c r="GB201" i="1"/>
  <c r="GA201" i="1"/>
  <c r="FZ201" i="1"/>
  <c r="FY201" i="1"/>
  <c r="FX201" i="1"/>
  <c r="FW201" i="1"/>
  <c r="FV201" i="1"/>
  <c r="FR201" i="1"/>
  <c r="FQ201" i="1"/>
  <c r="FP201" i="1"/>
  <c r="FO201" i="1"/>
  <c r="FN201" i="1"/>
  <c r="FM201" i="1"/>
  <c r="FL201" i="1"/>
  <c r="FK201" i="1"/>
  <c r="FJ201" i="1"/>
  <c r="FI201" i="1"/>
  <c r="FH201" i="1"/>
  <c r="FG201" i="1"/>
  <c r="FF201" i="1"/>
  <c r="FE201" i="1"/>
  <c r="FD201" i="1"/>
  <c r="FC201" i="1"/>
  <c r="FB201" i="1"/>
  <c r="FA201" i="1"/>
  <c r="EZ201" i="1"/>
  <c r="EY201" i="1"/>
  <c r="EX201" i="1"/>
  <c r="EW201" i="1"/>
  <c r="EV201" i="1"/>
  <c r="EU201" i="1"/>
  <c r="ET201" i="1"/>
  <c r="ES201" i="1"/>
  <c r="ER201" i="1"/>
  <c r="EQ201" i="1"/>
  <c r="EP201" i="1"/>
  <c r="EO201" i="1"/>
  <c r="EN201" i="1"/>
  <c r="EM201" i="1"/>
  <c r="EL201" i="1"/>
  <c r="EK201" i="1"/>
  <c r="EJ201" i="1"/>
  <c r="EI201" i="1"/>
  <c r="EH201" i="1"/>
  <c r="EG201" i="1"/>
  <c r="EF201" i="1"/>
  <c r="EE201" i="1"/>
  <c r="ED201" i="1"/>
  <c r="EC201" i="1"/>
  <c r="EB201" i="1"/>
  <c r="EA201" i="1"/>
  <c r="DZ201" i="1"/>
  <c r="DY201" i="1"/>
  <c r="DX201" i="1"/>
  <c r="DW201" i="1"/>
  <c r="DV201" i="1"/>
  <c r="DU201" i="1"/>
  <c r="DT201" i="1"/>
  <c r="DS201" i="1"/>
  <c r="DR201" i="1"/>
  <c r="DQ201" i="1"/>
  <c r="DP201" i="1"/>
  <c r="DO201" i="1"/>
  <c r="DN201" i="1"/>
  <c r="DM201" i="1"/>
  <c r="DL201" i="1"/>
  <c r="DK201" i="1"/>
  <c r="DJ201" i="1"/>
  <c r="DI201" i="1"/>
  <c r="DH201" i="1"/>
  <c r="DG201" i="1"/>
  <c r="DF201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D201" i="1"/>
  <c r="CC201" i="1"/>
  <c r="CB201" i="1"/>
  <c r="CA201" i="1"/>
  <c r="BZ201" i="1"/>
  <c r="BY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T201" i="1"/>
  <c r="AS201" i="1"/>
  <c r="AR201" i="1"/>
  <c r="AQ201" i="1"/>
  <c r="AP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M201" i="1"/>
  <c r="L201" i="1"/>
  <c r="K201" i="1"/>
  <c r="J201" i="1"/>
  <c r="I201" i="1"/>
  <c r="H201" i="1"/>
  <c r="D201" i="1"/>
  <c r="GT200" i="1"/>
  <c r="GS200" i="1"/>
  <c r="GR200" i="1"/>
  <c r="GR213" i="1" s="1"/>
  <c r="GQ200" i="1"/>
  <c r="GQ213" i="1" s="1"/>
  <c r="GP200" i="1"/>
  <c r="GO200" i="1"/>
  <c r="GN200" i="1"/>
  <c r="GN213" i="1" s="1"/>
  <c r="GM200" i="1"/>
  <c r="GM213" i="1" s="1"/>
  <c r="GL200" i="1"/>
  <c r="GK200" i="1"/>
  <c r="GJ200" i="1"/>
  <c r="GJ213" i="1" s="1"/>
  <c r="GI200" i="1"/>
  <c r="GI213" i="1" s="1"/>
  <c r="GH200" i="1"/>
  <c r="GG200" i="1"/>
  <c r="GF200" i="1"/>
  <c r="GF213" i="1" s="1"/>
  <c r="GE200" i="1"/>
  <c r="GE213" i="1" s="1"/>
  <c r="GD200" i="1"/>
  <c r="GC200" i="1"/>
  <c r="GB200" i="1"/>
  <c r="GB213" i="1" s="1"/>
  <c r="GA200" i="1"/>
  <c r="GA213" i="1" s="1"/>
  <c r="FZ200" i="1"/>
  <c r="FY200" i="1"/>
  <c r="FX200" i="1"/>
  <c r="FX213" i="1" s="1"/>
  <c r="FW200" i="1"/>
  <c r="FW213" i="1" s="1"/>
  <c r="FV200" i="1"/>
  <c r="FR200" i="1"/>
  <c r="FQ200" i="1"/>
  <c r="FQ213" i="1" s="1"/>
  <c r="FP200" i="1"/>
  <c r="FP213" i="1" s="1"/>
  <c r="FO200" i="1"/>
  <c r="FN200" i="1"/>
  <c r="FM200" i="1"/>
  <c r="FM213" i="1" s="1"/>
  <c r="FL200" i="1"/>
  <c r="FL213" i="1" s="1"/>
  <c r="FK200" i="1"/>
  <c r="FJ200" i="1"/>
  <c r="FI200" i="1"/>
  <c r="FI213" i="1" s="1"/>
  <c r="FH200" i="1"/>
  <c r="FH213" i="1" s="1"/>
  <c r="FG200" i="1"/>
  <c r="FF200" i="1"/>
  <c r="FE200" i="1"/>
  <c r="FE213" i="1" s="1"/>
  <c r="FD200" i="1"/>
  <c r="FD213" i="1" s="1"/>
  <c r="FC200" i="1"/>
  <c r="FB200" i="1"/>
  <c r="FA200" i="1"/>
  <c r="FA213" i="1" s="1"/>
  <c r="EZ200" i="1"/>
  <c r="EZ213" i="1" s="1"/>
  <c r="EY200" i="1"/>
  <c r="EX200" i="1"/>
  <c r="EW200" i="1"/>
  <c r="EW213" i="1" s="1"/>
  <c r="EV200" i="1"/>
  <c r="EV213" i="1" s="1"/>
  <c r="EU200" i="1"/>
  <c r="ET200" i="1"/>
  <c r="ES200" i="1"/>
  <c r="ES213" i="1" s="1"/>
  <c r="ER200" i="1"/>
  <c r="ER213" i="1" s="1"/>
  <c r="EQ200" i="1"/>
  <c r="EP200" i="1"/>
  <c r="EO200" i="1"/>
  <c r="EO213" i="1" s="1"/>
  <c r="EN200" i="1"/>
  <c r="EN213" i="1" s="1"/>
  <c r="EM200" i="1"/>
  <c r="EL200" i="1"/>
  <c r="EK200" i="1"/>
  <c r="EK213" i="1" s="1"/>
  <c r="EJ200" i="1"/>
  <c r="EJ213" i="1" s="1"/>
  <c r="EI200" i="1"/>
  <c r="EH200" i="1"/>
  <c r="EG200" i="1"/>
  <c r="EG213" i="1" s="1"/>
  <c r="EF200" i="1"/>
  <c r="EF213" i="1" s="1"/>
  <c r="EE200" i="1"/>
  <c r="ED200" i="1"/>
  <c r="EC200" i="1"/>
  <c r="EC213" i="1" s="1"/>
  <c r="EB200" i="1"/>
  <c r="EB213" i="1" s="1"/>
  <c r="EA200" i="1"/>
  <c r="DZ200" i="1"/>
  <c r="DY200" i="1"/>
  <c r="DY213" i="1" s="1"/>
  <c r="DX200" i="1"/>
  <c r="DX213" i="1" s="1"/>
  <c r="DW200" i="1"/>
  <c r="DV200" i="1"/>
  <c r="DU200" i="1"/>
  <c r="DU213" i="1" s="1"/>
  <c r="DT200" i="1"/>
  <c r="DT213" i="1" s="1"/>
  <c r="DS200" i="1"/>
  <c r="DR200" i="1"/>
  <c r="DQ200" i="1"/>
  <c r="DQ213" i="1" s="1"/>
  <c r="DP200" i="1"/>
  <c r="DP213" i="1" s="1"/>
  <c r="DO200" i="1"/>
  <c r="DN200" i="1"/>
  <c r="DM200" i="1"/>
  <c r="DM213" i="1" s="1"/>
  <c r="DL200" i="1"/>
  <c r="DL213" i="1" s="1"/>
  <c r="DK200" i="1"/>
  <c r="DJ200" i="1"/>
  <c r="DI200" i="1"/>
  <c r="DI213" i="1" s="1"/>
  <c r="DH200" i="1"/>
  <c r="DH213" i="1" s="1"/>
  <c r="DG200" i="1"/>
  <c r="DF200" i="1"/>
  <c r="DE200" i="1"/>
  <c r="DE213" i="1" s="1"/>
  <c r="DD200" i="1"/>
  <c r="DD213" i="1" s="1"/>
  <c r="DC200" i="1"/>
  <c r="DB200" i="1"/>
  <c r="DA200" i="1"/>
  <c r="DA213" i="1" s="1"/>
  <c r="CZ200" i="1"/>
  <c r="CZ213" i="1" s="1"/>
  <c r="CY200" i="1"/>
  <c r="CX200" i="1"/>
  <c r="CW200" i="1"/>
  <c r="CW213" i="1" s="1"/>
  <c r="CV200" i="1"/>
  <c r="CV213" i="1" s="1"/>
  <c r="CU200" i="1"/>
  <c r="CT200" i="1"/>
  <c r="CS200" i="1"/>
  <c r="CS213" i="1" s="1"/>
  <c r="CR200" i="1"/>
  <c r="CR213" i="1" s="1"/>
  <c r="CQ200" i="1"/>
  <c r="CP200" i="1"/>
  <c r="CO200" i="1"/>
  <c r="CO213" i="1" s="1"/>
  <c r="CN200" i="1"/>
  <c r="CN213" i="1" s="1"/>
  <c r="CM200" i="1"/>
  <c r="CL200" i="1"/>
  <c r="CK200" i="1"/>
  <c r="CK213" i="1" s="1"/>
  <c r="CJ200" i="1"/>
  <c r="CJ213" i="1" s="1"/>
  <c r="CI200" i="1"/>
  <c r="CH200" i="1"/>
  <c r="CD200" i="1"/>
  <c r="CD213" i="1" s="1"/>
  <c r="CC200" i="1"/>
  <c r="CC213" i="1" s="1"/>
  <c r="CB200" i="1"/>
  <c r="CA200" i="1"/>
  <c r="BZ200" i="1"/>
  <c r="BZ213" i="1" s="1"/>
  <c r="BY200" i="1"/>
  <c r="BY213" i="1" s="1"/>
  <c r="BU200" i="1"/>
  <c r="BT200" i="1"/>
  <c r="BS200" i="1"/>
  <c r="BS213" i="1" s="1"/>
  <c r="BR200" i="1"/>
  <c r="BR213" i="1" s="1"/>
  <c r="BQ200" i="1"/>
  <c r="BP200" i="1"/>
  <c r="BO200" i="1"/>
  <c r="BO213" i="1" s="1"/>
  <c r="BN200" i="1"/>
  <c r="BN213" i="1" s="1"/>
  <c r="BM200" i="1"/>
  <c r="BL200" i="1"/>
  <c r="BK200" i="1"/>
  <c r="BK213" i="1" s="1"/>
  <c r="BJ200" i="1"/>
  <c r="BJ213" i="1" s="1"/>
  <c r="BI200" i="1"/>
  <c r="BH200" i="1"/>
  <c r="BG200" i="1"/>
  <c r="BG213" i="1" s="1"/>
  <c r="BF200" i="1"/>
  <c r="BF213" i="1" s="1"/>
  <c r="BE200" i="1"/>
  <c r="BD200" i="1"/>
  <c r="BC200" i="1"/>
  <c r="BC213" i="1" s="1"/>
  <c r="BB200" i="1"/>
  <c r="BB213" i="1" s="1"/>
  <c r="BA200" i="1"/>
  <c r="AZ200" i="1"/>
  <c r="AY200" i="1"/>
  <c r="AY213" i="1" s="1"/>
  <c r="AX200" i="1"/>
  <c r="AT200" i="1"/>
  <c r="AS200" i="1"/>
  <c r="AR200" i="1"/>
  <c r="AR213" i="1" s="1"/>
  <c r="AQ200" i="1"/>
  <c r="AQ213" i="1" s="1"/>
  <c r="AP200" i="1"/>
  <c r="AL200" i="1"/>
  <c r="AK200" i="1"/>
  <c r="AK213" i="1" s="1"/>
  <c r="AJ200" i="1"/>
  <c r="AJ213" i="1" s="1"/>
  <c r="AI200" i="1"/>
  <c r="AH200" i="1"/>
  <c r="AG200" i="1"/>
  <c r="AG213" i="1" s="1"/>
  <c r="AF200" i="1"/>
  <c r="AF213" i="1" s="1"/>
  <c r="AE200" i="1"/>
  <c r="AD200" i="1"/>
  <c r="AC200" i="1"/>
  <c r="AC213" i="1" s="1"/>
  <c r="AB200" i="1"/>
  <c r="AB213" i="1" s="1"/>
  <c r="AA200" i="1"/>
  <c r="Z200" i="1"/>
  <c r="Y200" i="1"/>
  <c r="Y213" i="1" s="1"/>
  <c r="X200" i="1"/>
  <c r="X213" i="1" s="1"/>
  <c r="W200" i="1"/>
  <c r="V200" i="1"/>
  <c r="U200" i="1"/>
  <c r="U213" i="1" s="1"/>
  <c r="T200" i="1"/>
  <c r="T213" i="1" s="1"/>
  <c r="S200" i="1"/>
  <c r="R200" i="1"/>
  <c r="Q200" i="1"/>
  <c r="Q213" i="1" s="1"/>
  <c r="M200" i="1"/>
  <c r="M213" i="1" s="1"/>
  <c r="L200" i="1"/>
  <c r="K200" i="1"/>
  <c r="J200" i="1"/>
  <c r="I200" i="1"/>
  <c r="I213" i="1" s="1"/>
  <c r="H200" i="1"/>
  <c r="D200" i="1"/>
  <c r="E197" i="1"/>
  <c r="GT196" i="1"/>
  <c r="GS196" i="1"/>
  <c r="GR196" i="1"/>
  <c r="GQ196" i="1"/>
  <c r="GP196" i="1"/>
  <c r="GO196" i="1"/>
  <c r="GN196" i="1"/>
  <c r="GM196" i="1"/>
  <c r="GL196" i="1"/>
  <c r="GK196" i="1"/>
  <c r="GJ196" i="1"/>
  <c r="GI196" i="1"/>
  <c r="GH196" i="1"/>
  <c r="GG196" i="1"/>
  <c r="GF196" i="1"/>
  <c r="GE196" i="1"/>
  <c r="GD196" i="1"/>
  <c r="GC196" i="1"/>
  <c r="GB196" i="1"/>
  <c r="GA196" i="1"/>
  <c r="FZ196" i="1"/>
  <c r="FY196" i="1"/>
  <c r="FX196" i="1"/>
  <c r="FW196" i="1"/>
  <c r="FV196" i="1"/>
  <c r="FR196" i="1"/>
  <c r="FQ196" i="1"/>
  <c r="FP196" i="1"/>
  <c r="FO196" i="1"/>
  <c r="FN196" i="1"/>
  <c r="FM196" i="1"/>
  <c r="FL196" i="1"/>
  <c r="FK196" i="1"/>
  <c r="FJ196" i="1"/>
  <c r="FI196" i="1"/>
  <c r="FH196" i="1"/>
  <c r="FG196" i="1"/>
  <c r="FF196" i="1"/>
  <c r="FE196" i="1"/>
  <c r="FD196" i="1"/>
  <c r="FC196" i="1"/>
  <c r="FB196" i="1"/>
  <c r="FA196" i="1"/>
  <c r="EZ196" i="1"/>
  <c r="EY196" i="1"/>
  <c r="EX196" i="1"/>
  <c r="EW196" i="1"/>
  <c r="EV196" i="1"/>
  <c r="EU196" i="1"/>
  <c r="ET196" i="1"/>
  <c r="ES196" i="1"/>
  <c r="ER196" i="1"/>
  <c r="EQ196" i="1"/>
  <c r="EP196" i="1"/>
  <c r="EO196" i="1"/>
  <c r="EN196" i="1"/>
  <c r="EM196" i="1"/>
  <c r="EL196" i="1"/>
  <c r="EK196" i="1"/>
  <c r="EJ196" i="1"/>
  <c r="EI196" i="1"/>
  <c r="EH196" i="1"/>
  <c r="EG196" i="1"/>
  <c r="EF196" i="1"/>
  <c r="EE196" i="1"/>
  <c r="ED196" i="1"/>
  <c r="EC196" i="1"/>
  <c r="EB196" i="1"/>
  <c r="EA196" i="1"/>
  <c r="DZ196" i="1"/>
  <c r="DY196" i="1"/>
  <c r="DX196" i="1"/>
  <c r="DW196" i="1"/>
  <c r="DV196" i="1"/>
  <c r="DU196" i="1"/>
  <c r="DT196" i="1"/>
  <c r="DS196" i="1"/>
  <c r="DR196" i="1"/>
  <c r="DQ196" i="1"/>
  <c r="DP196" i="1"/>
  <c r="DO196" i="1"/>
  <c r="DN196" i="1"/>
  <c r="DM196" i="1"/>
  <c r="DL196" i="1"/>
  <c r="DK196" i="1"/>
  <c r="DJ196" i="1"/>
  <c r="DI196" i="1"/>
  <c r="DH196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D196" i="1"/>
  <c r="CC196" i="1"/>
  <c r="CB196" i="1"/>
  <c r="CA196" i="1"/>
  <c r="BZ196" i="1"/>
  <c r="BY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T196" i="1"/>
  <c r="AS196" i="1"/>
  <c r="AR196" i="1"/>
  <c r="AQ196" i="1"/>
  <c r="AP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M196" i="1"/>
  <c r="L196" i="1"/>
  <c r="K196" i="1"/>
  <c r="J196" i="1"/>
  <c r="I196" i="1"/>
  <c r="H196" i="1"/>
  <c r="D196" i="1"/>
  <c r="GT195" i="1"/>
  <c r="GS195" i="1"/>
  <c r="GR195" i="1"/>
  <c r="GQ195" i="1"/>
  <c r="GP195" i="1"/>
  <c r="GO195" i="1"/>
  <c r="GN195" i="1"/>
  <c r="GM195" i="1"/>
  <c r="GL195" i="1"/>
  <c r="GK195" i="1"/>
  <c r="GJ195" i="1"/>
  <c r="GI195" i="1"/>
  <c r="GH195" i="1"/>
  <c r="GG195" i="1"/>
  <c r="GF195" i="1"/>
  <c r="GE195" i="1"/>
  <c r="GD195" i="1"/>
  <c r="GC195" i="1"/>
  <c r="GB195" i="1"/>
  <c r="GA195" i="1"/>
  <c r="FZ195" i="1"/>
  <c r="FY195" i="1"/>
  <c r="FX195" i="1"/>
  <c r="FW195" i="1"/>
  <c r="FV195" i="1"/>
  <c r="FR195" i="1"/>
  <c r="FQ195" i="1"/>
  <c r="FP195" i="1"/>
  <c r="FO195" i="1"/>
  <c r="FN195" i="1"/>
  <c r="FM195" i="1"/>
  <c r="FL195" i="1"/>
  <c r="FK195" i="1"/>
  <c r="FJ195" i="1"/>
  <c r="FI195" i="1"/>
  <c r="FH195" i="1"/>
  <c r="FG195" i="1"/>
  <c r="FF195" i="1"/>
  <c r="FE195" i="1"/>
  <c r="FD195" i="1"/>
  <c r="FC195" i="1"/>
  <c r="FB195" i="1"/>
  <c r="FA195" i="1"/>
  <c r="EZ195" i="1"/>
  <c r="EY195" i="1"/>
  <c r="EX195" i="1"/>
  <c r="EW195" i="1"/>
  <c r="EV195" i="1"/>
  <c r="EU195" i="1"/>
  <c r="ET195" i="1"/>
  <c r="ES195" i="1"/>
  <c r="ER195" i="1"/>
  <c r="EQ195" i="1"/>
  <c r="EP195" i="1"/>
  <c r="EO195" i="1"/>
  <c r="EN195" i="1"/>
  <c r="EM195" i="1"/>
  <c r="EL195" i="1"/>
  <c r="EK195" i="1"/>
  <c r="EJ195" i="1"/>
  <c r="EI195" i="1"/>
  <c r="EH195" i="1"/>
  <c r="EG195" i="1"/>
  <c r="EF195" i="1"/>
  <c r="EE195" i="1"/>
  <c r="ED195" i="1"/>
  <c r="EC195" i="1"/>
  <c r="EB195" i="1"/>
  <c r="EA195" i="1"/>
  <c r="DZ195" i="1"/>
  <c r="DY195" i="1"/>
  <c r="DX195" i="1"/>
  <c r="DW195" i="1"/>
  <c r="DV195" i="1"/>
  <c r="DU195" i="1"/>
  <c r="DT195" i="1"/>
  <c r="DS195" i="1"/>
  <c r="DR195" i="1"/>
  <c r="DQ195" i="1"/>
  <c r="DP195" i="1"/>
  <c r="DO195" i="1"/>
  <c r="DN195" i="1"/>
  <c r="DM195" i="1"/>
  <c r="DL195" i="1"/>
  <c r="DK195" i="1"/>
  <c r="DJ195" i="1"/>
  <c r="DI195" i="1"/>
  <c r="DH195" i="1"/>
  <c r="DG195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D195" i="1"/>
  <c r="CC195" i="1"/>
  <c r="CB195" i="1"/>
  <c r="CA195" i="1"/>
  <c r="BZ195" i="1"/>
  <c r="BY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T195" i="1"/>
  <c r="AS195" i="1"/>
  <c r="AR195" i="1"/>
  <c r="AQ195" i="1"/>
  <c r="AP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M195" i="1"/>
  <c r="L195" i="1"/>
  <c r="K195" i="1"/>
  <c r="J195" i="1"/>
  <c r="I195" i="1"/>
  <c r="H195" i="1"/>
  <c r="D195" i="1"/>
  <c r="GT194" i="1"/>
  <c r="GS194" i="1"/>
  <c r="GR194" i="1"/>
  <c r="GQ194" i="1"/>
  <c r="GP194" i="1"/>
  <c r="GO194" i="1"/>
  <c r="GN194" i="1"/>
  <c r="GM194" i="1"/>
  <c r="GL194" i="1"/>
  <c r="GK194" i="1"/>
  <c r="GJ194" i="1"/>
  <c r="GI194" i="1"/>
  <c r="GH194" i="1"/>
  <c r="GG194" i="1"/>
  <c r="GF194" i="1"/>
  <c r="GE194" i="1"/>
  <c r="GD194" i="1"/>
  <c r="GC194" i="1"/>
  <c r="GB194" i="1"/>
  <c r="GA194" i="1"/>
  <c r="FZ194" i="1"/>
  <c r="FY194" i="1"/>
  <c r="FX194" i="1"/>
  <c r="FW194" i="1"/>
  <c r="FV194" i="1"/>
  <c r="FR194" i="1"/>
  <c r="FQ194" i="1"/>
  <c r="FP194" i="1"/>
  <c r="FO194" i="1"/>
  <c r="FN194" i="1"/>
  <c r="FM194" i="1"/>
  <c r="FL194" i="1"/>
  <c r="FK194" i="1"/>
  <c r="FJ194" i="1"/>
  <c r="FI194" i="1"/>
  <c r="FH194" i="1"/>
  <c r="FG194" i="1"/>
  <c r="FF194" i="1"/>
  <c r="FE194" i="1"/>
  <c r="FD194" i="1"/>
  <c r="FC194" i="1"/>
  <c r="FB194" i="1"/>
  <c r="FA194" i="1"/>
  <c r="EZ194" i="1"/>
  <c r="EY194" i="1"/>
  <c r="EX194" i="1"/>
  <c r="EW194" i="1"/>
  <c r="EV194" i="1"/>
  <c r="EU194" i="1"/>
  <c r="ET194" i="1"/>
  <c r="ES194" i="1"/>
  <c r="ER194" i="1"/>
  <c r="EQ194" i="1"/>
  <c r="EP194" i="1"/>
  <c r="EO194" i="1"/>
  <c r="EN194" i="1"/>
  <c r="EM194" i="1"/>
  <c r="EL194" i="1"/>
  <c r="EK194" i="1"/>
  <c r="EJ194" i="1"/>
  <c r="EI194" i="1"/>
  <c r="EH194" i="1"/>
  <c r="EG194" i="1"/>
  <c r="EF194" i="1"/>
  <c r="EE194" i="1"/>
  <c r="ED194" i="1"/>
  <c r="EC194" i="1"/>
  <c r="EB194" i="1"/>
  <c r="EA194" i="1"/>
  <c r="DZ194" i="1"/>
  <c r="DY194" i="1"/>
  <c r="DX194" i="1"/>
  <c r="DW194" i="1"/>
  <c r="DV194" i="1"/>
  <c r="DU194" i="1"/>
  <c r="DT194" i="1"/>
  <c r="DS194" i="1"/>
  <c r="DR194" i="1"/>
  <c r="DQ194" i="1"/>
  <c r="DP194" i="1"/>
  <c r="DO194" i="1"/>
  <c r="DN194" i="1"/>
  <c r="DM194" i="1"/>
  <c r="DL194" i="1"/>
  <c r="DK194" i="1"/>
  <c r="DJ194" i="1"/>
  <c r="DI194" i="1"/>
  <c r="DH194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D194" i="1"/>
  <c r="CC194" i="1"/>
  <c r="CB194" i="1"/>
  <c r="CA194" i="1"/>
  <c r="BZ194" i="1"/>
  <c r="BY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T194" i="1"/>
  <c r="AS194" i="1"/>
  <c r="AR194" i="1"/>
  <c r="AQ194" i="1"/>
  <c r="AP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M194" i="1"/>
  <c r="L194" i="1"/>
  <c r="K194" i="1"/>
  <c r="J194" i="1"/>
  <c r="I194" i="1"/>
  <c r="H194" i="1"/>
  <c r="D194" i="1"/>
  <c r="GT193" i="1"/>
  <c r="GS193" i="1"/>
  <c r="GR193" i="1"/>
  <c r="GQ193" i="1"/>
  <c r="GP193" i="1"/>
  <c r="GO193" i="1"/>
  <c r="GN193" i="1"/>
  <c r="GM193" i="1"/>
  <c r="GL193" i="1"/>
  <c r="GK193" i="1"/>
  <c r="GJ193" i="1"/>
  <c r="GI193" i="1"/>
  <c r="GH193" i="1"/>
  <c r="GG193" i="1"/>
  <c r="GF193" i="1"/>
  <c r="GE193" i="1"/>
  <c r="GD193" i="1"/>
  <c r="GC193" i="1"/>
  <c r="GB193" i="1"/>
  <c r="GA193" i="1"/>
  <c r="FZ193" i="1"/>
  <c r="FY193" i="1"/>
  <c r="FX193" i="1"/>
  <c r="FW193" i="1"/>
  <c r="FV193" i="1"/>
  <c r="FR193" i="1"/>
  <c r="FQ193" i="1"/>
  <c r="FP193" i="1"/>
  <c r="FO193" i="1"/>
  <c r="FN193" i="1"/>
  <c r="FM193" i="1"/>
  <c r="FL193" i="1"/>
  <c r="FK193" i="1"/>
  <c r="FJ193" i="1"/>
  <c r="FI193" i="1"/>
  <c r="FH193" i="1"/>
  <c r="FG193" i="1"/>
  <c r="FF193" i="1"/>
  <c r="FE193" i="1"/>
  <c r="FD193" i="1"/>
  <c r="FC193" i="1"/>
  <c r="FB193" i="1"/>
  <c r="FA193" i="1"/>
  <c r="EZ193" i="1"/>
  <c r="EY193" i="1"/>
  <c r="EX193" i="1"/>
  <c r="EW193" i="1"/>
  <c r="EV193" i="1"/>
  <c r="EU193" i="1"/>
  <c r="ET193" i="1"/>
  <c r="ES193" i="1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D193" i="1"/>
  <c r="CC193" i="1"/>
  <c r="CB193" i="1"/>
  <c r="CA193" i="1"/>
  <c r="BZ193" i="1"/>
  <c r="BY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T193" i="1"/>
  <c r="AS193" i="1"/>
  <c r="AR193" i="1"/>
  <c r="AQ193" i="1"/>
  <c r="AP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M193" i="1"/>
  <c r="L193" i="1"/>
  <c r="K193" i="1"/>
  <c r="J193" i="1"/>
  <c r="I193" i="1"/>
  <c r="H193" i="1"/>
  <c r="D193" i="1"/>
  <c r="GT192" i="1"/>
  <c r="GS192" i="1"/>
  <c r="GR192" i="1"/>
  <c r="GQ192" i="1"/>
  <c r="GP192" i="1"/>
  <c r="GO192" i="1"/>
  <c r="GN192" i="1"/>
  <c r="GM192" i="1"/>
  <c r="GL192" i="1"/>
  <c r="GK192" i="1"/>
  <c r="GJ192" i="1"/>
  <c r="GI192" i="1"/>
  <c r="GH192" i="1"/>
  <c r="GG192" i="1"/>
  <c r="GF192" i="1"/>
  <c r="GE192" i="1"/>
  <c r="GD192" i="1"/>
  <c r="GC192" i="1"/>
  <c r="GB192" i="1"/>
  <c r="GA192" i="1"/>
  <c r="FZ192" i="1"/>
  <c r="FY192" i="1"/>
  <c r="FX192" i="1"/>
  <c r="FW192" i="1"/>
  <c r="FV192" i="1"/>
  <c r="FR192" i="1"/>
  <c r="FQ192" i="1"/>
  <c r="FP192" i="1"/>
  <c r="FO192" i="1"/>
  <c r="FN192" i="1"/>
  <c r="FM192" i="1"/>
  <c r="FL192" i="1"/>
  <c r="FK192" i="1"/>
  <c r="FJ192" i="1"/>
  <c r="FI192" i="1"/>
  <c r="FH192" i="1"/>
  <c r="FG192" i="1"/>
  <c r="FF192" i="1"/>
  <c r="FE192" i="1"/>
  <c r="FD192" i="1"/>
  <c r="FC192" i="1"/>
  <c r="FB192" i="1"/>
  <c r="FA192" i="1"/>
  <c r="EZ192" i="1"/>
  <c r="EY192" i="1"/>
  <c r="EX192" i="1"/>
  <c r="EW192" i="1"/>
  <c r="EV192" i="1"/>
  <c r="EU192" i="1"/>
  <c r="ET192" i="1"/>
  <c r="ES192" i="1"/>
  <c r="ER192" i="1"/>
  <c r="EQ192" i="1"/>
  <c r="EP192" i="1"/>
  <c r="EO192" i="1"/>
  <c r="EN192" i="1"/>
  <c r="EM192" i="1"/>
  <c r="EL192" i="1"/>
  <c r="EK192" i="1"/>
  <c r="EJ192" i="1"/>
  <c r="EI192" i="1"/>
  <c r="EH192" i="1"/>
  <c r="EG192" i="1"/>
  <c r="EF192" i="1"/>
  <c r="EE192" i="1"/>
  <c r="ED192" i="1"/>
  <c r="EC192" i="1"/>
  <c r="EB192" i="1"/>
  <c r="EA192" i="1"/>
  <c r="DZ192" i="1"/>
  <c r="DY192" i="1"/>
  <c r="DX192" i="1"/>
  <c r="DW192" i="1"/>
  <c r="DV192" i="1"/>
  <c r="DU192" i="1"/>
  <c r="DT192" i="1"/>
  <c r="DS192" i="1"/>
  <c r="DR192" i="1"/>
  <c r="DQ192" i="1"/>
  <c r="DP192" i="1"/>
  <c r="DO192" i="1"/>
  <c r="DN192" i="1"/>
  <c r="DM192" i="1"/>
  <c r="DL192" i="1"/>
  <c r="DK192" i="1"/>
  <c r="DJ192" i="1"/>
  <c r="DI192" i="1"/>
  <c r="DH192" i="1"/>
  <c r="DG192" i="1"/>
  <c r="DF192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D192" i="1"/>
  <c r="CC192" i="1"/>
  <c r="CB192" i="1"/>
  <c r="CA192" i="1"/>
  <c r="BZ192" i="1"/>
  <c r="BY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T192" i="1"/>
  <c r="AS192" i="1"/>
  <c r="AR192" i="1"/>
  <c r="AQ192" i="1"/>
  <c r="AP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M192" i="1"/>
  <c r="L192" i="1"/>
  <c r="K192" i="1"/>
  <c r="J192" i="1"/>
  <c r="I192" i="1"/>
  <c r="H192" i="1"/>
  <c r="D192" i="1"/>
  <c r="GT191" i="1"/>
  <c r="GS191" i="1"/>
  <c r="GR191" i="1"/>
  <c r="GQ191" i="1"/>
  <c r="GP191" i="1"/>
  <c r="GO191" i="1"/>
  <c r="GN191" i="1"/>
  <c r="GM191" i="1"/>
  <c r="GL191" i="1"/>
  <c r="GK191" i="1"/>
  <c r="GJ191" i="1"/>
  <c r="GI191" i="1"/>
  <c r="GH191" i="1"/>
  <c r="GG191" i="1"/>
  <c r="GF191" i="1"/>
  <c r="GE191" i="1"/>
  <c r="GD191" i="1"/>
  <c r="GC191" i="1"/>
  <c r="GB191" i="1"/>
  <c r="GA191" i="1"/>
  <c r="FZ191" i="1"/>
  <c r="FY191" i="1"/>
  <c r="FX191" i="1"/>
  <c r="FW191" i="1"/>
  <c r="FV191" i="1"/>
  <c r="FR191" i="1"/>
  <c r="FQ191" i="1"/>
  <c r="FP191" i="1"/>
  <c r="FO191" i="1"/>
  <c r="FN191" i="1"/>
  <c r="FM191" i="1"/>
  <c r="FL191" i="1"/>
  <c r="FK191" i="1"/>
  <c r="FJ191" i="1"/>
  <c r="FI191" i="1"/>
  <c r="FH191" i="1"/>
  <c r="FG191" i="1"/>
  <c r="FF191" i="1"/>
  <c r="FE191" i="1"/>
  <c r="FD191" i="1"/>
  <c r="FC191" i="1"/>
  <c r="FB191" i="1"/>
  <c r="FA191" i="1"/>
  <c r="EZ191" i="1"/>
  <c r="EY191" i="1"/>
  <c r="EX191" i="1"/>
  <c r="EW191" i="1"/>
  <c r="EV191" i="1"/>
  <c r="EU191" i="1"/>
  <c r="ET191" i="1"/>
  <c r="ES191" i="1"/>
  <c r="ER191" i="1"/>
  <c r="EQ191" i="1"/>
  <c r="EP191" i="1"/>
  <c r="EO191" i="1"/>
  <c r="EN191" i="1"/>
  <c r="EM191" i="1"/>
  <c r="EL191" i="1"/>
  <c r="EK191" i="1"/>
  <c r="EJ191" i="1"/>
  <c r="EI191" i="1"/>
  <c r="EH191" i="1"/>
  <c r="EG191" i="1"/>
  <c r="EF191" i="1"/>
  <c r="EE191" i="1"/>
  <c r="ED191" i="1"/>
  <c r="EC191" i="1"/>
  <c r="EB191" i="1"/>
  <c r="EA191" i="1"/>
  <c r="DZ191" i="1"/>
  <c r="DY191" i="1"/>
  <c r="DX191" i="1"/>
  <c r="DW191" i="1"/>
  <c r="DV191" i="1"/>
  <c r="DU191" i="1"/>
  <c r="DT191" i="1"/>
  <c r="DS191" i="1"/>
  <c r="DR191" i="1"/>
  <c r="DQ191" i="1"/>
  <c r="DP191" i="1"/>
  <c r="DO191" i="1"/>
  <c r="DN191" i="1"/>
  <c r="DM191" i="1"/>
  <c r="DL191" i="1"/>
  <c r="DK191" i="1"/>
  <c r="DJ191" i="1"/>
  <c r="DI191" i="1"/>
  <c r="DH191" i="1"/>
  <c r="DG191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D191" i="1"/>
  <c r="CC191" i="1"/>
  <c r="CB191" i="1"/>
  <c r="CA191" i="1"/>
  <c r="BZ191" i="1"/>
  <c r="BY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T191" i="1"/>
  <c r="AS191" i="1"/>
  <c r="AR191" i="1"/>
  <c r="AQ191" i="1"/>
  <c r="AP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M191" i="1"/>
  <c r="L191" i="1"/>
  <c r="K191" i="1"/>
  <c r="J191" i="1"/>
  <c r="I191" i="1"/>
  <c r="H191" i="1"/>
  <c r="D191" i="1"/>
  <c r="GT190" i="1"/>
  <c r="GS190" i="1"/>
  <c r="GR190" i="1"/>
  <c r="GQ190" i="1"/>
  <c r="GP190" i="1"/>
  <c r="GO190" i="1"/>
  <c r="GN190" i="1"/>
  <c r="GM190" i="1"/>
  <c r="GL190" i="1"/>
  <c r="GK190" i="1"/>
  <c r="GJ190" i="1"/>
  <c r="GI190" i="1"/>
  <c r="GH190" i="1"/>
  <c r="GG190" i="1"/>
  <c r="GF190" i="1"/>
  <c r="GE190" i="1"/>
  <c r="GD190" i="1"/>
  <c r="GC190" i="1"/>
  <c r="GB190" i="1"/>
  <c r="GA190" i="1"/>
  <c r="FZ190" i="1"/>
  <c r="FY190" i="1"/>
  <c r="FX190" i="1"/>
  <c r="FW190" i="1"/>
  <c r="FV190" i="1"/>
  <c r="FR190" i="1"/>
  <c r="FQ190" i="1"/>
  <c r="FP190" i="1"/>
  <c r="FO190" i="1"/>
  <c r="FN190" i="1"/>
  <c r="FM190" i="1"/>
  <c r="FL190" i="1"/>
  <c r="FK190" i="1"/>
  <c r="FJ190" i="1"/>
  <c r="FI190" i="1"/>
  <c r="FH190" i="1"/>
  <c r="FG190" i="1"/>
  <c r="FF190" i="1"/>
  <c r="FE190" i="1"/>
  <c r="FD190" i="1"/>
  <c r="FC190" i="1"/>
  <c r="FB190" i="1"/>
  <c r="FA190" i="1"/>
  <c r="EZ190" i="1"/>
  <c r="EY190" i="1"/>
  <c r="EX190" i="1"/>
  <c r="EW190" i="1"/>
  <c r="EV190" i="1"/>
  <c r="EU190" i="1"/>
  <c r="ET190" i="1"/>
  <c r="ES190" i="1"/>
  <c r="ER190" i="1"/>
  <c r="EQ190" i="1"/>
  <c r="EP190" i="1"/>
  <c r="EO190" i="1"/>
  <c r="EN190" i="1"/>
  <c r="EM190" i="1"/>
  <c r="EL190" i="1"/>
  <c r="EK190" i="1"/>
  <c r="EJ190" i="1"/>
  <c r="EI190" i="1"/>
  <c r="EH190" i="1"/>
  <c r="EG190" i="1"/>
  <c r="EF190" i="1"/>
  <c r="EE190" i="1"/>
  <c r="ED190" i="1"/>
  <c r="EC190" i="1"/>
  <c r="EB190" i="1"/>
  <c r="EA190" i="1"/>
  <c r="DZ190" i="1"/>
  <c r="DY190" i="1"/>
  <c r="DX190" i="1"/>
  <c r="DW190" i="1"/>
  <c r="DV190" i="1"/>
  <c r="DU190" i="1"/>
  <c r="DT190" i="1"/>
  <c r="DS190" i="1"/>
  <c r="DR190" i="1"/>
  <c r="DQ190" i="1"/>
  <c r="DP190" i="1"/>
  <c r="DO190" i="1"/>
  <c r="DN190" i="1"/>
  <c r="DM190" i="1"/>
  <c r="DL190" i="1"/>
  <c r="DK190" i="1"/>
  <c r="DJ190" i="1"/>
  <c r="DI190" i="1"/>
  <c r="DH190" i="1"/>
  <c r="DG190" i="1"/>
  <c r="DF190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D190" i="1"/>
  <c r="CC190" i="1"/>
  <c r="CB190" i="1"/>
  <c r="CA190" i="1"/>
  <c r="BZ190" i="1"/>
  <c r="BY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T190" i="1"/>
  <c r="AS190" i="1"/>
  <c r="AR190" i="1"/>
  <c r="AQ190" i="1"/>
  <c r="AP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M190" i="1"/>
  <c r="L190" i="1"/>
  <c r="K190" i="1"/>
  <c r="J190" i="1"/>
  <c r="I190" i="1"/>
  <c r="H190" i="1"/>
  <c r="D190" i="1"/>
  <c r="GT189" i="1"/>
  <c r="GS189" i="1"/>
  <c r="GR189" i="1"/>
  <c r="GQ189" i="1"/>
  <c r="GP189" i="1"/>
  <c r="GO189" i="1"/>
  <c r="GN189" i="1"/>
  <c r="GM189" i="1"/>
  <c r="GL189" i="1"/>
  <c r="GK189" i="1"/>
  <c r="GJ189" i="1"/>
  <c r="GI189" i="1"/>
  <c r="GH189" i="1"/>
  <c r="GG189" i="1"/>
  <c r="GF189" i="1"/>
  <c r="GE189" i="1"/>
  <c r="GD189" i="1"/>
  <c r="GC189" i="1"/>
  <c r="GB189" i="1"/>
  <c r="GA189" i="1"/>
  <c r="FZ189" i="1"/>
  <c r="FY189" i="1"/>
  <c r="FX189" i="1"/>
  <c r="FW189" i="1"/>
  <c r="FV189" i="1"/>
  <c r="FR189" i="1"/>
  <c r="FQ189" i="1"/>
  <c r="FP189" i="1"/>
  <c r="FO189" i="1"/>
  <c r="FN189" i="1"/>
  <c r="FM189" i="1"/>
  <c r="FL189" i="1"/>
  <c r="FK189" i="1"/>
  <c r="FJ189" i="1"/>
  <c r="FI189" i="1"/>
  <c r="FH189" i="1"/>
  <c r="FG189" i="1"/>
  <c r="FF189" i="1"/>
  <c r="FE189" i="1"/>
  <c r="FD189" i="1"/>
  <c r="FC189" i="1"/>
  <c r="FB189" i="1"/>
  <c r="FA189" i="1"/>
  <c r="EZ189" i="1"/>
  <c r="EY189" i="1"/>
  <c r="EX189" i="1"/>
  <c r="EW189" i="1"/>
  <c r="EV189" i="1"/>
  <c r="EU189" i="1"/>
  <c r="ET189" i="1"/>
  <c r="ES189" i="1"/>
  <c r="ER189" i="1"/>
  <c r="EQ189" i="1"/>
  <c r="EP189" i="1"/>
  <c r="EO189" i="1"/>
  <c r="EN189" i="1"/>
  <c r="EM189" i="1"/>
  <c r="EL189" i="1"/>
  <c r="EK189" i="1"/>
  <c r="EJ189" i="1"/>
  <c r="EI189" i="1"/>
  <c r="EH189" i="1"/>
  <c r="EG189" i="1"/>
  <c r="EF189" i="1"/>
  <c r="EE189" i="1"/>
  <c r="ED189" i="1"/>
  <c r="EC189" i="1"/>
  <c r="EB189" i="1"/>
  <c r="EA189" i="1"/>
  <c r="DZ189" i="1"/>
  <c r="DY189" i="1"/>
  <c r="DX189" i="1"/>
  <c r="DW189" i="1"/>
  <c r="DV189" i="1"/>
  <c r="DU189" i="1"/>
  <c r="DT189" i="1"/>
  <c r="DS189" i="1"/>
  <c r="DR189" i="1"/>
  <c r="DQ189" i="1"/>
  <c r="DP189" i="1"/>
  <c r="DO189" i="1"/>
  <c r="DN189" i="1"/>
  <c r="DM189" i="1"/>
  <c r="DL189" i="1"/>
  <c r="DK189" i="1"/>
  <c r="DJ189" i="1"/>
  <c r="DI189" i="1"/>
  <c r="DH189" i="1"/>
  <c r="DG189" i="1"/>
  <c r="DF189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D189" i="1"/>
  <c r="CC189" i="1"/>
  <c r="CB189" i="1"/>
  <c r="CA189" i="1"/>
  <c r="BZ189" i="1"/>
  <c r="BY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T189" i="1"/>
  <c r="AS189" i="1"/>
  <c r="AR189" i="1"/>
  <c r="AQ189" i="1"/>
  <c r="AP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M189" i="1"/>
  <c r="L189" i="1"/>
  <c r="K189" i="1"/>
  <c r="J189" i="1"/>
  <c r="I189" i="1"/>
  <c r="H189" i="1"/>
  <c r="D189" i="1"/>
  <c r="GT188" i="1"/>
  <c r="GS188" i="1"/>
  <c r="GR188" i="1"/>
  <c r="GQ188" i="1"/>
  <c r="GP188" i="1"/>
  <c r="GO188" i="1"/>
  <c r="GN188" i="1"/>
  <c r="GM188" i="1"/>
  <c r="GL188" i="1"/>
  <c r="GK188" i="1"/>
  <c r="GJ188" i="1"/>
  <c r="GI188" i="1"/>
  <c r="GH188" i="1"/>
  <c r="GG188" i="1"/>
  <c r="GF188" i="1"/>
  <c r="GE188" i="1"/>
  <c r="GD188" i="1"/>
  <c r="GC188" i="1"/>
  <c r="GB188" i="1"/>
  <c r="GA188" i="1"/>
  <c r="FZ188" i="1"/>
  <c r="FY188" i="1"/>
  <c r="FX188" i="1"/>
  <c r="FW188" i="1"/>
  <c r="FV188" i="1"/>
  <c r="FR188" i="1"/>
  <c r="FQ188" i="1"/>
  <c r="FP188" i="1"/>
  <c r="FO188" i="1"/>
  <c r="FN188" i="1"/>
  <c r="FM188" i="1"/>
  <c r="FL188" i="1"/>
  <c r="FK188" i="1"/>
  <c r="FJ188" i="1"/>
  <c r="FI188" i="1"/>
  <c r="FH188" i="1"/>
  <c r="FG188" i="1"/>
  <c r="FF188" i="1"/>
  <c r="FE188" i="1"/>
  <c r="FD188" i="1"/>
  <c r="FC188" i="1"/>
  <c r="FB188" i="1"/>
  <c r="FA188" i="1"/>
  <c r="EZ188" i="1"/>
  <c r="EY188" i="1"/>
  <c r="EX188" i="1"/>
  <c r="EW188" i="1"/>
  <c r="EV188" i="1"/>
  <c r="EU188" i="1"/>
  <c r="ET188" i="1"/>
  <c r="ES188" i="1"/>
  <c r="ER188" i="1"/>
  <c r="EQ188" i="1"/>
  <c r="EP188" i="1"/>
  <c r="EO188" i="1"/>
  <c r="EN188" i="1"/>
  <c r="EM188" i="1"/>
  <c r="EL188" i="1"/>
  <c r="EK188" i="1"/>
  <c r="EJ188" i="1"/>
  <c r="EI188" i="1"/>
  <c r="EH188" i="1"/>
  <c r="EG188" i="1"/>
  <c r="EF188" i="1"/>
  <c r="EE188" i="1"/>
  <c r="ED188" i="1"/>
  <c r="EC188" i="1"/>
  <c r="EB188" i="1"/>
  <c r="EA188" i="1"/>
  <c r="DZ188" i="1"/>
  <c r="DY188" i="1"/>
  <c r="DX188" i="1"/>
  <c r="DW188" i="1"/>
  <c r="DV188" i="1"/>
  <c r="DU188" i="1"/>
  <c r="DT188" i="1"/>
  <c r="DS188" i="1"/>
  <c r="DR188" i="1"/>
  <c r="DQ188" i="1"/>
  <c r="DP188" i="1"/>
  <c r="DO188" i="1"/>
  <c r="DN188" i="1"/>
  <c r="DM188" i="1"/>
  <c r="DL188" i="1"/>
  <c r="DK188" i="1"/>
  <c r="DJ188" i="1"/>
  <c r="DI188" i="1"/>
  <c r="DH188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D188" i="1"/>
  <c r="CC188" i="1"/>
  <c r="CB188" i="1"/>
  <c r="CA188" i="1"/>
  <c r="BZ188" i="1"/>
  <c r="BY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T188" i="1"/>
  <c r="AS188" i="1"/>
  <c r="AR188" i="1"/>
  <c r="AQ188" i="1"/>
  <c r="AP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M188" i="1"/>
  <c r="L188" i="1"/>
  <c r="K188" i="1"/>
  <c r="J188" i="1"/>
  <c r="I188" i="1"/>
  <c r="H188" i="1"/>
  <c r="D188" i="1"/>
  <c r="GT187" i="1"/>
  <c r="GS187" i="1"/>
  <c r="GS197" i="1" s="1"/>
  <c r="GR187" i="1"/>
  <c r="GR197" i="1" s="1"/>
  <c r="GQ187" i="1"/>
  <c r="GP187" i="1"/>
  <c r="GO187" i="1"/>
  <c r="GO197" i="1" s="1"/>
  <c r="GN187" i="1"/>
  <c r="GN197" i="1" s="1"/>
  <c r="GM187" i="1"/>
  <c r="GL187" i="1"/>
  <c r="GK187" i="1"/>
  <c r="GK197" i="1" s="1"/>
  <c r="GJ187" i="1"/>
  <c r="GJ197" i="1" s="1"/>
  <c r="GI187" i="1"/>
  <c r="GH187" i="1"/>
  <c r="GG187" i="1"/>
  <c r="GG197" i="1" s="1"/>
  <c r="GF187" i="1"/>
  <c r="GF197" i="1" s="1"/>
  <c r="GE187" i="1"/>
  <c r="GD187" i="1"/>
  <c r="GC187" i="1"/>
  <c r="GC197" i="1" s="1"/>
  <c r="GB187" i="1"/>
  <c r="GB197" i="1" s="1"/>
  <c r="GA187" i="1"/>
  <c r="FZ187" i="1"/>
  <c r="FY187" i="1"/>
  <c r="FY197" i="1" s="1"/>
  <c r="FX187" i="1"/>
  <c r="FX197" i="1" s="1"/>
  <c r="FW187" i="1"/>
  <c r="FV187" i="1"/>
  <c r="FR187" i="1"/>
  <c r="FR197" i="1" s="1"/>
  <c r="FQ187" i="1"/>
  <c r="FQ197" i="1" s="1"/>
  <c r="FP187" i="1"/>
  <c r="FO187" i="1"/>
  <c r="FN187" i="1"/>
  <c r="FN197" i="1" s="1"/>
  <c r="FM187" i="1"/>
  <c r="FM197" i="1" s="1"/>
  <c r="FL187" i="1"/>
  <c r="FK187" i="1"/>
  <c r="FJ187" i="1"/>
  <c r="FJ197" i="1" s="1"/>
  <c r="FI187" i="1"/>
  <c r="FI197" i="1" s="1"/>
  <c r="FH187" i="1"/>
  <c r="FG187" i="1"/>
  <c r="FF187" i="1"/>
  <c r="FF197" i="1" s="1"/>
  <c r="FE187" i="1"/>
  <c r="FE197" i="1" s="1"/>
  <c r="FD187" i="1"/>
  <c r="FC187" i="1"/>
  <c r="FB187" i="1"/>
  <c r="FB197" i="1" s="1"/>
  <c r="FA187" i="1"/>
  <c r="FA197" i="1" s="1"/>
  <c r="EZ187" i="1"/>
  <c r="EY187" i="1"/>
  <c r="EX187" i="1"/>
  <c r="EX197" i="1" s="1"/>
  <c r="EW187" i="1"/>
  <c r="EW197" i="1" s="1"/>
  <c r="EV187" i="1"/>
  <c r="EU187" i="1"/>
  <c r="ET187" i="1"/>
  <c r="ET197" i="1" s="1"/>
  <c r="ES187" i="1"/>
  <c r="ES197" i="1" s="1"/>
  <c r="ER187" i="1"/>
  <c r="EQ187" i="1"/>
  <c r="EP187" i="1"/>
  <c r="EP197" i="1" s="1"/>
  <c r="EO187" i="1"/>
  <c r="EO197" i="1" s="1"/>
  <c r="EN187" i="1"/>
  <c r="EM187" i="1"/>
  <c r="EL187" i="1"/>
  <c r="EL197" i="1" s="1"/>
  <c r="EK187" i="1"/>
  <c r="EK197" i="1" s="1"/>
  <c r="EJ187" i="1"/>
  <c r="EI187" i="1"/>
  <c r="EH187" i="1"/>
  <c r="EH197" i="1" s="1"/>
  <c r="EG187" i="1"/>
  <c r="EG197" i="1" s="1"/>
  <c r="EF187" i="1"/>
  <c r="EE187" i="1"/>
  <c r="ED187" i="1"/>
  <c r="ED197" i="1" s="1"/>
  <c r="EC187" i="1"/>
  <c r="EC197" i="1" s="1"/>
  <c r="EB187" i="1"/>
  <c r="EA187" i="1"/>
  <c r="DZ187" i="1"/>
  <c r="DZ197" i="1" s="1"/>
  <c r="DY187" i="1"/>
  <c r="DY197" i="1" s="1"/>
  <c r="DX187" i="1"/>
  <c r="DW187" i="1"/>
  <c r="DV187" i="1"/>
  <c r="DV197" i="1" s="1"/>
  <c r="DU187" i="1"/>
  <c r="DU197" i="1" s="1"/>
  <c r="DT187" i="1"/>
  <c r="DS187" i="1"/>
  <c r="DR187" i="1"/>
  <c r="DR197" i="1" s="1"/>
  <c r="DQ187" i="1"/>
  <c r="DQ197" i="1" s="1"/>
  <c r="DP187" i="1"/>
  <c r="DO187" i="1"/>
  <c r="DN187" i="1"/>
  <c r="DN197" i="1" s="1"/>
  <c r="DM187" i="1"/>
  <c r="DM197" i="1" s="1"/>
  <c r="DL187" i="1"/>
  <c r="DK187" i="1"/>
  <c r="DJ187" i="1"/>
  <c r="DJ197" i="1" s="1"/>
  <c r="DI187" i="1"/>
  <c r="DI197" i="1" s="1"/>
  <c r="DH187" i="1"/>
  <c r="DG187" i="1"/>
  <c r="DF187" i="1"/>
  <c r="DF197" i="1" s="1"/>
  <c r="DE187" i="1"/>
  <c r="DE197" i="1" s="1"/>
  <c r="DD187" i="1"/>
  <c r="DC187" i="1"/>
  <c r="DB187" i="1"/>
  <c r="DB197" i="1" s="1"/>
  <c r="DA187" i="1"/>
  <c r="DA197" i="1" s="1"/>
  <c r="CZ187" i="1"/>
  <c r="CY187" i="1"/>
  <c r="CX187" i="1"/>
  <c r="CX197" i="1" s="1"/>
  <c r="CW187" i="1"/>
  <c r="CW197" i="1" s="1"/>
  <c r="CV187" i="1"/>
  <c r="CU187" i="1"/>
  <c r="CT187" i="1"/>
  <c r="CT197" i="1" s="1"/>
  <c r="CS187" i="1"/>
  <c r="CS197" i="1" s="1"/>
  <c r="CR187" i="1"/>
  <c r="CQ187" i="1"/>
  <c r="CP187" i="1"/>
  <c r="CP197" i="1" s="1"/>
  <c r="CO187" i="1"/>
  <c r="CO197" i="1" s="1"/>
  <c r="CN187" i="1"/>
  <c r="CM187" i="1"/>
  <c r="CL187" i="1"/>
  <c r="CL197" i="1" s="1"/>
  <c r="CK187" i="1"/>
  <c r="CK197" i="1" s="1"/>
  <c r="CJ187" i="1"/>
  <c r="CI187" i="1"/>
  <c r="CH187" i="1"/>
  <c r="CH197" i="1" s="1"/>
  <c r="CD187" i="1"/>
  <c r="CD197" i="1" s="1"/>
  <c r="CC187" i="1"/>
  <c r="CB187" i="1"/>
  <c r="CA187" i="1"/>
  <c r="CA197" i="1" s="1"/>
  <c r="BZ187" i="1"/>
  <c r="BZ197" i="1" s="1"/>
  <c r="BY187" i="1"/>
  <c r="BU187" i="1"/>
  <c r="BT187" i="1"/>
  <c r="BT197" i="1" s="1"/>
  <c r="BS187" i="1"/>
  <c r="BS197" i="1" s="1"/>
  <c r="BR187" i="1"/>
  <c r="BQ187" i="1"/>
  <c r="BP187" i="1"/>
  <c r="BP197" i="1" s="1"/>
  <c r="BO187" i="1"/>
  <c r="BO197" i="1" s="1"/>
  <c r="BN187" i="1"/>
  <c r="BM187" i="1"/>
  <c r="BL187" i="1"/>
  <c r="BL197" i="1" s="1"/>
  <c r="BK187" i="1"/>
  <c r="BK197" i="1" s="1"/>
  <c r="BJ187" i="1"/>
  <c r="BI187" i="1"/>
  <c r="BH187" i="1"/>
  <c r="BH197" i="1" s="1"/>
  <c r="BG187" i="1"/>
  <c r="BG197" i="1" s="1"/>
  <c r="BF187" i="1"/>
  <c r="BE187" i="1"/>
  <c r="BD187" i="1"/>
  <c r="BD197" i="1" s="1"/>
  <c r="BC187" i="1"/>
  <c r="BC197" i="1" s="1"/>
  <c r="BB187" i="1"/>
  <c r="BA187" i="1"/>
  <c r="AZ187" i="1"/>
  <c r="AZ197" i="1" s="1"/>
  <c r="AY187" i="1"/>
  <c r="AY197" i="1" s="1"/>
  <c r="AX187" i="1"/>
  <c r="AT187" i="1"/>
  <c r="AS187" i="1"/>
  <c r="AS197" i="1" s="1"/>
  <c r="AR187" i="1"/>
  <c r="AR197" i="1" s="1"/>
  <c r="AQ187" i="1"/>
  <c r="AP187" i="1"/>
  <c r="AL187" i="1"/>
  <c r="AL197" i="1" s="1"/>
  <c r="AK187" i="1"/>
  <c r="AK197" i="1" s="1"/>
  <c r="AJ187" i="1"/>
  <c r="AI187" i="1"/>
  <c r="AH187" i="1"/>
  <c r="AH197" i="1" s="1"/>
  <c r="AG187" i="1"/>
  <c r="AG197" i="1" s="1"/>
  <c r="AF187" i="1"/>
  <c r="AE187" i="1"/>
  <c r="AD187" i="1"/>
  <c r="AD197" i="1" s="1"/>
  <c r="AC187" i="1"/>
  <c r="AC197" i="1" s="1"/>
  <c r="AB187" i="1"/>
  <c r="AA187" i="1"/>
  <c r="Z187" i="1"/>
  <c r="Z197" i="1" s="1"/>
  <c r="Y187" i="1"/>
  <c r="Y197" i="1" s="1"/>
  <c r="X187" i="1"/>
  <c r="W187" i="1"/>
  <c r="V187" i="1"/>
  <c r="V197" i="1" s="1"/>
  <c r="U187" i="1"/>
  <c r="U197" i="1" s="1"/>
  <c r="T187" i="1"/>
  <c r="S187" i="1"/>
  <c r="R187" i="1"/>
  <c r="R197" i="1" s="1"/>
  <c r="Q187" i="1"/>
  <c r="Q197" i="1" s="1"/>
  <c r="M187" i="1"/>
  <c r="L187" i="1"/>
  <c r="K187" i="1"/>
  <c r="K197" i="1" s="1"/>
  <c r="J187" i="1"/>
  <c r="I187" i="1"/>
  <c r="H187" i="1"/>
  <c r="D187" i="1"/>
  <c r="D197" i="1" s="1"/>
  <c r="E185" i="1"/>
  <c r="GT184" i="1"/>
  <c r="GS184" i="1"/>
  <c r="GR184" i="1"/>
  <c r="GQ184" i="1"/>
  <c r="GP184" i="1"/>
  <c r="GO184" i="1"/>
  <c r="GN184" i="1"/>
  <c r="GM184" i="1"/>
  <c r="GL184" i="1"/>
  <c r="GK184" i="1"/>
  <c r="GJ184" i="1"/>
  <c r="GI184" i="1"/>
  <c r="GH184" i="1"/>
  <c r="GG184" i="1"/>
  <c r="GF184" i="1"/>
  <c r="GE184" i="1"/>
  <c r="GD184" i="1"/>
  <c r="GC184" i="1"/>
  <c r="GB184" i="1"/>
  <c r="GA184" i="1"/>
  <c r="FZ184" i="1"/>
  <c r="FY184" i="1"/>
  <c r="FX184" i="1"/>
  <c r="FW184" i="1"/>
  <c r="FV184" i="1"/>
  <c r="FR184" i="1"/>
  <c r="FQ184" i="1"/>
  <c r="FP184" i="1"/>
  <c r="FO184" i="1"/>
  <c r="FN184" i="1"/>
  <c r="FM184" i="1"/>
  <c r="FL184" i="1"/>
  <c r="FK184" i="1"/>
  <c r="FJ184" i="1"/>
  <c r="FI184" i="1"/>
  <c r="FH184" i="1"/>
  <c r="FG184" i="1"/>
  <c r="FF184" i="1"/>
  <c r="FE184" i="1"/>
  <c r="FD184" i="1"/>
  <c r="FC184" i="1"/>
  <c r="FB184" i="1"/>
  <c r="FA184" i="1"/>
  <c r="EZ184" i="1"/>
  <c r="EY184" i="1"/>
  <c r="EX184" i="1"/>
  <c r="EW184" i="1"/>
  <c r="EV184" i="1"/>
  <c r="EU184" i="1"/>
  <c r="ET184" i="1"/>
  <c r="ES184" i="1"/>
  <c r="ER184" i="1"/>
  <c r="EQ184" i="1"/>
  <c r="EP184" i="1"/>
  <c r="EO184" i="1"/>
  <c r="EN184" i="1"/>
  <c r="EM184" i="1"/>
  <c r="EL184" i="1"/>
  <c r="EK184" i="1"/>
  <c r="EJ184" i="1"/>
  <c r="EI184" i="1"/>
  <c r="EH184" i="1"/>
  <c r="EG184" i="1"/>
  <c r="EF184" i="1"/>
  <c r="EE184" i="1"/>
  <c r="ED184" i="1"/>
  <c r="EC184" i="1"/>
  <c r="EB184" i="1"/>
  <c r="EA184" i="1"/>
  <c r="DZ184" i="1"/>
  <c r="DY184" i="1"/>
  <c r="DX184" i="1"/>
  <c r="DW184" i="1"/>
  <c r="DV184" i="1"/>
  <c r="DU184" i="1"/>
  <c r="DT184" i="1"/>
  <c r="DS184" i="1"/>
  <c r="DR184" i="1"/>
  <c r="DQ184" i="1"/>
  <c r="DP184" i="1"/>
  <c r="DO184" i="1"/>
  <c r="DN184" i="1"/>
  <c r="DM184" i="1"/>
  <c r="DL184" i="1"/>
  <c r="DK184" i="1"/>
  <c r="DJ184" i="1"/>
  <c r="DI184" i="1"/>
  <c r="DH184" i="1"/>
  <c r="DG184" i="1"/>
  <c r="DF184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D184" i="1"/>
  <c r="CC184" i="1"/>
  <c r="CB184" i="1"/>
  <c r="CA184" i="1"/>
  <c r="BZ184" i="1"/>
  <c r="BY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T184" i="1"/>
  <c r="AS184" i="1"/>
  <c r="AR184" i="1"/>
  <c r="AQ184" i="1"/>
  <c r="AP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M184" i="1"/>
  <c r="L184" i="1"/>
  <c r="K184" i="1"/>
  <c r="J184" i="1"/>
  <c r="I184" i="1"/>
  <c r="H184" i="1"/>
  <c r="D184" i="1"/>
  <c r="GT183" i="1"/>
  <c r="GS183" i="1"/>
  <c r="GR183" i="1"/>
  <c r="GQ183" i="1"/>
  <c r="GP183" i="1"/>
  <c r="GO183" i="1"/>
  <c r="GN183" i="1"/>
  <c r="GM183" i="1"/>
  <c r="GL183" i="1"/>
  <c r="GK183" i="1"/>
  <c r="GJ183" i="1"/>
  <c r="GI183" i="1"/>
  <c r="GH183" i="1"/>
  <c r="GG183" i="1"/>
  <c r="GF183" i="1"/>
  <c r="GE183" i="1"/>
  <c r="GD183" i="1"/>
  <c r="GC183" i="1"/>
  <c r="GB183" i="1"/>
  <c r="GA183" i="1"/>
  <c r="FZ183" i="1"/>
  <c r="FY183" i="1"/>
  <c r="FX183" i="1"/>
  <c r="FW183" i="1"/>
  <c r="FV183" i="1"/>
  <c r="FR183" i="1"/>
  <c r="FQ183" i="1"/>
  <c r="FP183" i="1"/>
  <c r="FO183" i="1"/>
  <c r="FN183" i="1"/>
  <c r="FM183" i="1"/>
  <c r="FL183" i="1"/>
  <c r="FK183" i="1"/>
  <c r="FJ183" i="1"/>
  <c r="FI183" i="1"/>
  <c r="FH183" i="1"/>
  <c r="FG183" i="1"/>
  <c r="FF183" i="1"/>
  <c r="FE183" i="1"/>
  <c r="FD183" i="1"/>
  <c r="FC183" i="1"/>
  <c r="FB183" i="1"/>
  <c r="FA183" i="1"/>
  <c r="EZ183" i="1"/>
  <c r="EY183" i="1"/>
  <c r="EX183" i="1"/>
  <c r="EW183" i="1"/>
  <c r="EV183" i="1"/>
  <c r="EU183" i="1"/>
  <c r="ET183" i="1"/>
  <c r="ES183" i="1"/>
  <c r="ER183" i="1"/>
  <c r="EQ183" i="1"/>
  <c r="EP183" i="1"/>
  <c r="EO183" i="1"/>
  <c r="EN183" i="1"/>
  <c r="EM183" i="1"/>
  <c r="EL183" i="1"/>
  <c r="EK183" i="1"/>
  <c r="EJ183" i="1"/>
  <c r="EI183" i="1"/>
  <c r="EH183" i="1"/>
  <c r="EG183" i="1"/>
  <c r="EF183" i="1"/>
  <c r="EE183" i="1"/>
  <c r="ED183" i="1"/>
  <c r="EC183" i="1"/>
  <c r="EB183" i="1"/>
  <c r="EA183" i="1"/>
  <c r="DZ183" i="1"/>
  <c r="DY183" i="1"/>
  <c r="DX183" i="1"/>
  <c r="DW183" i="1"/>
  <c r="DV183" i="1"/>
  <c r="DU183" i="1"/>
  <c r="DT183" i="1"/>
  <c r="DS183" i="1"/>
  <c r="DR183" i="1"/>
  <c r="DQ183" i="1"/>
  <c r="DP183" i="1"/>
  <c r="DO183" i="1"/>
  <c r="DN183" i="1"/>
  <c r="DM183" i="1"/>
  <c r="DL183" i="1"/>
  <c r="DK183" i="1"/>
  <c r="DJ183" i="1"/>
  <c r="DI183" i="1"/>
  <c r="DH183" i="1"/>
  <c r="DG183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D183" i="1"/>
  <c r="CC183" i="1"/>
  <c r="CB183" i="1"/>
  <c r="CA183" i="1"/>
  <c r="BZ183" i="1"/>
  <c r="BY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T183" i="1"/>
  <c r="AS183" i="1"/>
  <c r="AR183" i="1"/>
  <c r="AQ183" i="1"/>
  <c r="AP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M183" i="1"/>
  <c r="L183" i="1"/>
  <c r="K183" i="1"/>
  <c r="J183" i="1"/>
  <c r="I183" i="1"/>
  <c r="H183" i="1"/>
  <c r="D183" i="1"/>
  <c r="GT182" i="1"/>
  <c r="GS182" i="1"/>
  <c r="GR182" i="1"/>
  <c r="GQ182" i="1"/>
  <c r="GP182" i="1"/>
  <c r="GO182" i="1"/>
  <c r="GN182" i="1"/>
  <c r="GM182" i="1"/>
  <c r="GL182" i="1"/>
  <c r="GK182" i="1"/>
  <c r="GJ182" i="1"/>
  <c r="GI182" i="1"/>
  <c r="GH182" i="1"/>
  <c r="GG182" i="1"/>
  <c r="GF182" i="1"/>
  <c r="GE182" i="1"/>
  <c r="GD182" i="1"/>
  <c r="GC182" i="1"/>
  <c r="GB182" i="1"/>
  <c r="GA182" i="1"/>
  <c r="FZ182" i="1"/>
  <c r="FY182" i="1"/>
  <c r="FX182" i="1"/>
  <c r="FW182" i="1"/>
  <c r="FV182" i="1"/>
  <c r="FR182" i="1"/>
  <c r="FQ182" i="1"/>
  <c r="FP182" i="1"/>
  <c r="FO182" i="1"/>
  <c r="FN182" i="1"/>
  <c r="FM182" i="1"/>
  <c r="FL182" i="1"/>
  <c r="FK182" i="1"/>
  <c r="FJ182" i="1"/>
  <c r="FI182" i="1"/>
  <c r="FH182" i="1"/>
  <c r="FG182" i="1"/>
  <c r="FF182" i="1"/>
  <c r="FE182" i="1"/>
  <c r="FD182" i="1"/>
  <c r="FC182" i="1"/>
  <c r="FB182" i="1"/>
  <c r="FA182" i="1"/>
  <c r="EZ182" i="1"/>
  <c r="EY182" i="1"/>
  <c r="EX182" i="1"/>
  <c r="EW182" i="1"/>
  <c r="EV182" i="1"/>
  <c r="EU182" i="1"/>
  <c r="ET182" i="1"/>
  <c r="ES182" i="1"/>
  <c r="ER182" i="1"/>
  <c r="EQ182" i="1"/>
  <c r="EP182" i="1"/>
  <c r="EO182" i="1"/>
  <c r="EN182" i="1"/>
  <c r="EM182" i="1"/>
  <c r="EL182" i="1"/>
  <c r="EK182" i="1"/>
  <c r="EJ182" i="1"/>
  <c r="EI182" i="1"/>
  <c r="EH182" i="1"/>
  <c r="EG182" i="1"/>
  <c r="EF182" i="1"/>
  <c r="EE182" i="1"/>
  <c r="ED182" i="1"/>
  <c r="EC182" i="1"/>
  <c r="EB182" i="1"/>
  <c r="EA182" i="1"/>
  <c r="DZ182" i="1"/>
  <c r="DY182" i="1"/>
  <c r="DX182" i="1"/>
  <c r="DW182" i="1"/>
  <c r="DV182" i="1"/>
  <c r="DU182" i="1"/>
  <c r="DT182" i="1"/>
  <c r="DS182" i="1"/>
  <c r="DR182" i="1"/>
  <c r="DQ182" i="1"/>
  <c r="DP182" i="1"/>
  <c r="DO182" i="1"/>
  <c r="DN182" i="1"/>
  <c r="DM182" i="1"/>
  <c r="DL182" i="1"/>
  <c r="DK182" i="1"/>
  <c r="DJ182" i="1"/>
  <c r="DI182" i="1"/>
  <c r="DH182" i="1"/>
  <c r="DG182" i="1"/>
  <c r="DF182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D182" i="1"/>
  <c r="CC182" i="1"/>
  <c r="CB182" i="1"/>
  <c r="CA182" i="1"/>
  <c r="BZ182" i="1"/>
  <c r="BY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T182" i="1"/>
  <c r="AS182" i="1"/>
  <c r="AR182" i="1"/>
  <c r="AQ182" i="1"/>
  <c r="AP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M182" i="1"/>
  <c r="L182" i="1"/>
  <c r="K182" i="1"/>
  <c r="J182" i="1"/>
  <c r="I182" i="1"/>
  <c r="H182" i="1"/>
  <c r="D182" i="1"/>
  <c r="GT181" i="1"/>
  <c r="GS181" i="1"/>
  <c r="GR181" i="1"/>
  <c r="GQ181" i="1"/>
  <c r="GP181" i="1"/>
  <c r="GO181" i="1"/>
  <c r="GN181" i="1"/>
  <c r="GM181" i="1"/>
  <c r="GL181" i="1"/>
  <c r="GK181" i="1"/>
  <c r="GJ181" i="1"/>
  <c r="GI181" i="1"/>
  <c r="GH181" i="1"/>
  <c r="GG181" i="1"/>
  <c r="GF181" i="1"/>
  <c r="GE181" i="1"/>
  <c r="GD181" i="1"/>
  <c r="GC181" i="1"/>
  <c r="GB181" i="1"/>
  <c r="GA181" i="1"/>
  <c r="FZ181" i="1"/>
  <c r="FY181" i="1"/>
  <c r="FX181" i="1"/>
  <c r="FW181" i="1"/>
  <c r="FV181" i="1"/>
  <c r="FR181" i="1"/>
  <c r="FQ181" i="1"/>
  <c r="FP181" i="1"/>
  <c r="FO181" i="1"/>
  <c r="FN181" i="1"/>
  <c r="FM181" i="1"/>
  <c r="FL181" i="1"/>
  <c r="FK181" i="1"/>
  <c r="FJ181" i="1"/>
  <c r="FI181" i="1"/>
  <c r="FH181" i="1"/>
  <c r="FG181" i="1"/>
  <c r="FF181" i="1"/>
  <c r="FE181" i="1"/>
  <c r="FD181" i="1"/>
  <c r="FC181" i="1"/>
  <c r="FB181" i="1"/>
  <c r="FA181" i="1"/>
  <c r="EZ181" i="1"/>
  <c r="EY181" i="1"/>
  <c r="EX181" i="1"/>
  <c r="EW181" i="1"/>
  <c r="EV181" i="1"/>
  <c r="EU181" i="1"/>
  <c r="ET181" i="1"/>
  <c r="ES181" i="1"/>
  <c r="ER181" i="1"/>
  <c r="EQ181" i="1"/>
  <c r="EP181" i="1"/>
  <c r="EO181" i="1"/>
  <c r="EN181" i="1"/>
  <c r="EM181" i="1"/>
  <c r="EL181" i="1"/>
  <c r="EK181" i="1"/>
  <c r="EJ181" i="1"/>
  <c r="EI181" i="1"/>
  <c r="EH181" i="1"/>
  <c r="EG181" i="1"/>
  <c r="EF181" i="1"/>
  <c r="EE181" i="1"/>
  <c r="ED181" i="1"/>
  <c r="EC181" i="1"/>
  <c r="EB181" i="1"/>
  <c r="EA181" i="1"/>
  <c r="DZ181" i="1"/>
  <c r="DY181" i="1"/>
  <c r="DX181" i="1"/>
  <c r="DW181" i="1"/>
  <c r="DV181" i="1"/>
  <c r="DU181" i="1"/>
  <c r="DT181" i="1"/>
  <c r="DS181" i="1"/>
  <c r="DR181" i="1"/>
  <c r="DQ181" i="1"/>
  <c r="DP181" i="1"/>
  <c r="DO181" i="1"/>
  <c r="DN181" i="1"/>
  <c r="DM181" i="1"/>
  <c r="DL181" i="1"/>
  <c r="DK181" i="1"/>
  <c r="DJ181" i="1"/>
  <c r="DI181" i="1"/>
  <c r="DH181" i="1"/>
  <c r="DG181" i="1"/>
  <c r="DF181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D181" i="1"/>
  <c r="CC181" i="1"/>
  <c r="CB181" i="1"/>
  <c r="CA181" i="1"/>
  <c r="BZ181" i="1"/>
  <c r="BY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T181" i="1"/>
  <c r="AS181" i="1"/>
  <c r="AR181" i="1"/>
  <c r="AQ181" i="1"/>
  <c r="AP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M181" i="1"/>
  <c r="L181" i="1"/>
  <c r="K181" i="1"/>
  <c r="J181" i="1"/>
  <c r="I181" i="1"/>
  <c r="H181" i="1"/>
  <c r="D181" i="1"/>
  <c r="GT180" i="1"/>
  <c r="GS180" i="1"/>
  <c r="GR180" i="1"/>
  <c r="GQ180" i="1"/>
  <c r="GP180" i="1"/>
  <c r="GO180" i="1"/>
  <c r="GN180" i="1"/>
  <c r="GM180" i="1"/>
  <c r="GL180" i="1"/>
  <c r="GK180" i="1"/>
  <c r="GJ180" i="1"/>
  <c r="GI180" i="1"/>
  <c r="GH180" i="1"/>
  <c r="GG180" i="1"/>
  <c r="GF180" i="1"/>
  <c r="GE180" i="1"/>
  <c r="GD180" i="1"/>
  <c r="GC180" i="1"/>
  <c r="GB180" i="1"/>
  <c r="GA180" i="1"/>
  <c r="FZ180" i="1"/>
  <c r="FY180" i="1"/>
  <c r="FX180" i="1"/>
  <c r="FW180" i="1"/>
  <c r="FV180" i="1"/>
  <c r="FR180" i="1"/>
  <c r="FQ180" i="1"/>
  <c r="FP180" i="1"/>
  <c r="FO180" i="1"/>
  <c r="FN180" i="1"/>
  <c r="FM180" i="1"/>
  <c r="FL180" i="1"/>
  <c r="FK180" i="1"/>
  <c r="FJ180" i="1"/>
  <c r="FI180" i="1"/>
  <c r="FH180" i="1"/>
  <c r="FG180" i="1"/>
  <c r="FF180" i="1"/>
  <c r="FE180" i="1"/>
  <c r="FD180" i="1"/>
  <c r="FC180" i="1"/>
  <c r="FB180" i="1"/>
  <c r="FA180" i="1"/>
  <c r="EZ180" i="1"/>
  <c r="EY180" i="1"/>
  <c r="EX180" i="1"/>
  <c r="EW180" i="1"/>
  <c r="EV180" i="1"/>
  <c r="EU180" i="1"/>
  <c r="ET180" i="1"/>
  <c r="ES180" i="1"/>
  <c r="ER180" i="1"/>
  <c r="EQ180" i="1"/>
  <c r="EP180" i="1"/>
  <c r="EO180" i="1"/>
  <c r="EN180" i="1"/>
  <c r="EM180" i="1"/>
  <c r="EL180" i="1"/>
  <c r="EK180" i="1"/>
  <c r="EJ180" i="1"/>
  <c r="EI180" i="1"/>
  <c r="EH180" i="1"/>
  <c r="EG180" i="1"/>
  <c r="EF180" i="1"/>
  <c r="EE180" i="1"/>
  <c r="ED180" i="1"/>
  <c r="EC180" i="1"/>
  <c r="EB180" i="1"/>
  <c r="EA180" i="1"/>
  <c r="DZ180" i="1"/>
  <c r="DY180" i="1"/>
  <c r="DX180" i="1"/>
  <c r="DW180" i="1"/>
  <c r="DV180" i="1"/>
  <c r="DU180" i="1"/>
  <c r="DT180" i="1"/>
  <c r="DS180" i="1"/>
  <c r="DR180" i="1"/>
  <c r="DQ180" i="1"/>
  <c r="DP180" i="1"/>
  <c r="DO180" i="1"/>
  <c r="DN180" i="1"/>
  <c r="DM180" i="1"/>
  <c r="DL180" i="1"/>
  <c r="DK180" i="1"/>
  <c r="DJ180" i="1"/>
  <c r="DI180" i="1"/>
  <c r="DH180" i="1"/>
  <c r="DG180" i="1"/>
  <c r="DF180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D180" i="1"/>
  <c r="CC180" i="1"/>
  <c r="CB180" i="1"/>
  <c r="CA180" i="1"/>
  <c r="BZ180" i="1"/>
  <c r="BY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T180" i="1"/>
  <c r="AS180" i="1"/>
  <c r="AR180" i="1"/>
  <c r="AQ180" i="1"/>
  <c r="AP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M180" i="1"/>
  <c r="L180" i="1"/>
  <c r="K180" i="1"/>
  <c r="J180" i="1"/>
  <c r="I180" i="1"/>
  <c r="H180" i="1"/>
  <c r="D180" i="1"/>
  <c r="GT179" i="1"/>
  <c r="GT185" i="1" s="1"/>
  <c r="GS179" i="1"/>
  <c r="GS185" i="1" s="1"/>
  <c r="GR179" i="1"/>
  <c r="GQ179" i="1"/>
  <c r="GP179" i="1"/>
  <c r="GP185" i="1" s="1"/>
  <c r="GO179" i="1"/>
  <c r="GO185" i="1" s="1"/>
  <c r="GN179" i="1"/>
  <c r="GM179" i="1"/>
  <c r="GL179" i="1"/>
  <c r="GL185" i="1" s="1"/>
  <c r="GK179" i="1"/>
  <c r="GK185" i="1" s="1"/>
  <c r="GJ179" i="1"/>
  <c r="GI179" i="1"/>
  <c r="GH179" i="1"/>
  <c r="GH185" i="1" s="1"/>
  <c r="GG179" i="1"/>
  <c r="GG185" i="1" s="1"/>
  <c r="GF179" i="1"/>
  <c r="GE179" i="1"/>
  <c r="GD179" i="1"/>
  <c r="GD185" i="1" s="1"/>
  <c r="GC179" i="1"/>
  <c r="GC185" i="1" s="1"/>
  <c r="GB179" i="1"/>
  <c r="GA179" i="1"/>
  <c r="FZ179" i="1"/>
  <c r="FZ185" i="1" s="1"/>
  <c r="FY179" i="1"/>
  <c r="FY185" i="1" s="1"/>
  <c r="FX179" i="1"/>
  <c r="FW179" i="1"/>
  <c r="FV179" i="1"/>
  <c r="FV185" i="1" s="1"/>
  <c r="FR179" i="1"/>
  <c r="FR185" i="1" s="1"/>
  <c r="FQ179" i="1"/>
  <c r="FP179" i="1"/>
  <c r="FO179" i="1"/>
  <c r="FO185" i="1" s="1"/>
  <c r="FN179" i="1"/>
  <c r="FN185" i="1" s="1"/>
  <c r="FM179" i="1"/>
  <c r="FL179" i="1"/>
  <c r="FK179" i="1"/>
  <c r="FK185" i="1" s="1"/>
  <c r="FJ179" i="1"/>
  <c r="FJ185" i="1" s="1"/>
  <c r="FI179" i="1"/>
  <c r="FH179" i="1"/>
  <c r="FG179" i="1"/>
  <c r="FG185" i="1" s="1"/>
  <c r="FF179" i="1"/>
  <c r="FF185" i="1" s="1"/>
  <c r="FE179" i="1"/>
  <c r="FD179" i="1"/>
  <c r="FC179" i="1"/>
  <c r="FC185" i="1" s="1"/>
  <c r="FB179" i="1"/>
  <c r="FB185" i="1" s="1"/>
  <c r="FA179" i="1"/>
  <c r="EZ179" i="1"/>
  <c r="EY179" i="1"/>
  <c r="EY185" i="1" s="1"/>
  <c r="EX179" i="1"/>
  <c r="EX185" i="1" s="1"/>
  <c r="EW179" i="1"/>
  <c r="EV179" i="1"/>
  <c r="EU179" i="1"/>
  <c r="EU185" i="1" s="1"/>
  <c r="ET179" i="1"/>
  <c r="ET185" i="1" s="1"/>
  <c r="ES179" i="1"/>
  <c r="ER179" i="1"/>
  <c r="EQ179" i="1"/>
  <c r="EQ185" i="1" s="1"/>
  <c r="EP179" i="1"/>
  <c r="EP185" i="1" s="1"/>
  <c r="EO179" i="1"/>
  <c r="EN179" i="1"/>
  <c r="EM179" i="1"/>
  <c r="EM185" i="1" s="1"/>
  <c r="EL179" i="1"/>
  <c r="EL185" i="1" s="1"/>
  <c r="EK179" i="1"/>
  <c r="EJ179" i="1"/>
  <c r="EI179" i="1"/>
  <c r="EI185" i="1" s="1"/>
  <c r="EH179" i="1"/>
  <c r="EH185" i="1" s="1"/>
  <c r="EG179" i="1"/>
  <c r="EF179" i="1"/>
  <c r="EE179" i="1"/>
  <c r="EE185" i="1" s="1"/>
  <c r="ED179" i="1"/>
  <c r="ED185" i="1" s="1"/>
  <c r="EC179" i="1"/>
  <c r="EB179" i="1"/>
  <c r="EA179" i="1"/>
  <c r="EA185" i="1" s="1"/>
  <c r="DZ179" i="1"/>
  <c r="DZ185" i="1" s="1"/>
  <c r="DY179" i="1"/>
  <c r="DX179" i="1"/>
  <c r="DW179" i="1"/>
  <c r="DW185" i="1" s="1"/>
  <c r="DV179" i="1"/>
  <c r="DV185" i="1" s="1"/>
  <c r="DU179" i="1"/>
  <c r="DT179" i="1"/>
  <c r="DS179" i="1"/>
  <c r="DS185" i="1" s="1"/>
  <c r="DR179" i="1"/>
  <c r="DR185" i="1" s="1"/>
  <c r="DQ179" i="1"/>
  <c r="DP179" i="1"/>
  <c r="DO179" i="1"/>
  <c r="DO185" i="1" s="1"/>
  <c r="DN179" i="1"/>
  <c r="DN185" i="1" s="1"/>
  <c r="DM179" i="1"/>
  <c r="DL179" i="1"/>
  <c r="DK179" i="1"/>
  <c r="DK185" i="1" s="1"/>
  <c r="DJ179" i="1"/>
  <c r="DJ185" i="1" s="1"/>
  <c r="DI179" i="1"/>
  <c r="DH179" i="1"/>
  <c r="DG179" i="1"/>
  <c r="DG185" i="1" s="1"/>
  <c r="DF179" i="1"/>
  <c r="DF185" i="1" s="1"/>
  <c r="DE179" i="1"/>
  <c r="DD179" i="1"/>
  <c r="DC179" i="1"/>
  <c r="DC185" i="1" s="1"/>
  <c r="DB179" i="1"/>
  <c r="DB185" i="1" s="1"/>
  <c r="DA179" i="1"/>
  <c r="CZ179" i="1"/>
  <c r="CY179" i="1"/>
  <c r="CY185" i="1" s="1"/>
  <c r="CX179" i="1"/>
  <c r="CX185" i="1" s="1"/>
  <c r="CW179" i="1"/>
  <c r="CV179" i="1"/>
  <c r="CU179" i="1"/>
  <c r="CU185" i="1" s="1"/>
  <c r="CT179" i="1"/>
  <c r="CT185" i="1" s="1"/>
  <c r="CS179" i="1"/>
  <c r="CR179" i="1"/>
  <c r="CQ179" i="1"/>
  <c r="CQ185" i="1" s="1"/>
  <c r="CP179" i="1"/>
  <c r="CP185" i="1" s="1"/>
  <c r="CO179" i="1"/>
  <c r="CN179" i="1"/>
  <c r="CM179" i="1"/>
  <c r="CM185" i="1" s="1"/>
  <c r="CL179" i="1"/>
  <c r="CL185" i="1" s="1"/>
  <c r="CK179" i="1"/>
  <c r="CJ179" i="1"/>
  <c r="CI179" i="1"/>
  <c r="CI185" i="1" s="1"/>
  <c r="CH179" i="1"/>
  <c r="CH185" i="1" s="1"/>
  <c r="CD179" i="1"/>
  <c r="CC179" i="1"/>
  <c r="CB179" i="1"/>
  <c r="CB185" i="1" s="1"/>
  <c r="CA179" i="1"/>
  <c r="CA185" i="1" s="1"/>
  <c r="BZ179" i="1"/>
  <c r="BY179" i="1"/>
  <c r="BU179" i="1"/>
  <c r="BU185" i="1" s="1"/>
  <c r="BT179" i="1"/>
  <c r="BT185" i="1" s="1"/>
  <c r="BS179" i="1"/>
  <c r="BR179" i="1"/>
  <c r="BQ179" i="1"/>
  <c r="BQ185" i="1" s="1"/>
  <c r="BP179" i="1"/>
  <c r="BP185" i="1" s="1"/>
  <c r="BO179" i="1"/>
  <c r="BN179" i="1"/>
  <c r="BM179" i="1"/>
  <c r="BM185" i="1" s="1"/>
  <c r="BL179" i="1"/>
  <c r="BL185" i="1" s="1"/>
  <c r="BK179" i="1"/>
  <c r="BJ179" i="1"/>
  <c r="BI179" i="1"/>
  <c r="BI185" i="1" s="1"/>
  <c r="BH179" i="1"/>
  <c r="BH185" i="1" s="1"/>
  <c r="BG179" i="1"/>
  <c r="BF179" i="1"/>
  <c r="BE179" i="1"/>
  <c r="BE185" i="1" s="1"/>
  <c r="BD179" i="1"/>
  <c r="BD185" i="1" s="1"/>
  <c r="BC179" i="1"/>
  <c r="BB179" i="1"/>
  <c r="BA179" i="1"/>
  <c r="BA185" i="1" s="1"/>
  <c r="AZ179" i="1"/>
  <c r="AZ185" i="1" s="1"/>
  <c r="AY179" i="1"/>
  <c r="AX179" i="1"/>
  <c r="AT179" i="1"/>
  <c r="AT185" i="1" s="1"/>
  <c r="AS179" i="1"/>
  <c r="AS185" i="1" s="1"/>
  <c r="AR179" i="1"/>
  <c r="AQ179" i="1"/>
  <c r="AP179" i="1"/>
  <c r="AP185" i="1" s="1"/>
  <c r="AL179" i="1"/>
  <c r="AL185" i="1" s="1"/>
  <c r="AK179" i="1"/>
  <c r="AJ179" i="1"/>
  <c r="AI179" i="1"/>
  <c r="AI185" i="1" s="1"/>
  <c r="AH179" i="1"/>
  <c r="AH185" i="1" s="1"/>
  <c r="AG179" i="1"/>
  <c r="AF179" i="1"/>
  <c r="AE179" i="1"/>
  <c r="AE185" i="1" s="1"/>
  <c r="AD179" i="1"/>
  <c r="AD185" i="1" s="1"/>
  <c r="AC179" i="1"/>
  <c r="AB179" i="1"/>
  <c r="AA179" i="1"/>
  <c r="AA185" i="1" s="1"/>
  <c r="Z179" i="1"/>
  <c r="Z185" i="1" s="1"/>
  <c r="Y179" i="1"/>
  <c r="X179" i="1"/>
  <c r="W179" i="1"/>
  <c r="W185" i="1" s="1"/>
  <c r="V179" i="1"/>
  <c r="V185" i="1" s="1"/>
  <c r="U179" i="1"/>
  <c r="T179" i="1"/>
  <c r="S179" i="1"/>
  <c r="S185" i="1" s="1"/>
  <c r="R179" i="1"/>
  <c r="R185" i="1" s="1"/>
  <c r="Q179" i="1"/>
  <c r="M179" i="1"/>
  <c r="L179" i="1"/>
  <c r="L185" i="1" s="1"/>
  <c r="K179" i="1"/>
  <c r="K185" i="1" s="1"/>
  <c r="J179" i="1"/>
  <c r="I179" i="1"/>
  <c r="H179" i="1"/>
  <c r="H185" i="1" s="1"/>
  <c r="D179" i="1"/>
  <c r="D185" i="1" s="1"/>
  <c r="E176" i="1"/>
  <c r="GT175" i="1"/>
  <c r="GS175" i="1"/>
  <c r="GR175" i="1"/>
  <c r="GQ175" i="1"/>
  <c r="GP175" i="1"/>
  <c r="GO175" i="1"/>
  <c r="GN175" i="1"/>
  <c r="GM175" i="1"/>
  <c r="GL175" i="1"/>
  <c r="GK175" i="1"/>
  <c r="GJ175" i="1"/>
  <c r="GI175" i="1"/>
  <c r="GH175" i="1"/>
  <c r="GG175" i="1"/>
  <c r="GF175" i="1"/>
  <c r="GE175" i="1"/>
  <c r="GD175" i="1"/>
  <c r="GC175" i="1"/>
  <c r="GB175" i="1"/>
  <c r="GA175" i="1"/>
  <c r="FZ175" i="1"/>
  <c r="FY175" i="1"/>
  <c r="FX175" i="1"/>
  <c r="FW175" i="1"/>
  <c r="FV175" i="1"/>
  <c r="FR175" i="1"/>
  <c r="FQ175" i="1"/>
  <c r="FP175" i="1"/>
  <c r="FO175" i="1"/>
  <c r="FN175" i="1"/>
  <c r="FM175" i="1"/>
  <c r="FL175" i="1"/>
  <c r="FK175" i="1"/>
  <c r="FJ175" i="1"/>
  <c r="FI175" i="1"/>
  <c r="FH175" i="1"/>
  <c r="FG175" i="1"/>
  <c r="FF175" i="1"/>
  <c r="FE175" i="1"/>
  <c r="FD175" i="1"/>
  <c r="FC175" i="1"/>
  <c r="FB175" i="1"/>
  <c r="FA175" i="1"/>
  <c r="EZ175" i="1"/>
  <c r="EY175" i="1"/>
  <c r="EX175" i="1"/>
  <c r="EW175" i="1"/>
  <c r="EV175" i="1"/>
  <c r="EU175" i="1"/>
  <c r="ET175" i="1"/>
  <c r="ES175" i="1"/>
  <c r="ER175" i="1"/>
  <c r="EQ175" i="1"/>
  <c r="EP175" i="1"/>
  <c r="EO175" i="1"/>
  <c r="EN175" i="1"/>
  <c r="EM175" i="1"/>
  <c r="EL175" i="1"/>
  <c r="EK175" i="1"/>
  <c r="EJ175" i="1"/>
  <c r="EI175" i="1"/>
  <c r="EH175" i="1"/>
  <c r="EG175" i="1"/>
  <c r="EF175" i="1"/>
  <c r="EE175" i="1"/>
  <c r="ED175" i="1"/>
  <c r="EC175" i="1"/>
  <c r="EB175" i="1"/>
  <c r="EA175" i="1"/>
  <c r="DZ175" i="1"/>
  <c r="DY175" i="1"/>
  <c r="DX175" i="1"/>
  <c r="DW175" i="1"/>
  <c r="DV175" i="1"/>
  <c r="DU175" i="1"/>
  <c r="DT175" i="1"/>
  <c r="DS175" i="1"/>
  <c r="DR175" i="1"/>
  <c r="DQ175" i="1"/>
  <c r="DP175" i="1"/>
  <c r="DO175" i="1"/>
  <c r="DN175" i="1"/>
  <c r="DM175" i="1"/>
  <c r="DL175" i="1"/>
  <c r="DK175" i="1"/>
  <c r="DJ175" i="1"/>
  <c r="DI175" i="1"/>
  <c r="DH175" i="1"/>
  <c r="DG175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D175" i="1"/>
  <c r="CC175" i="1"/>
  <c r="CB175" i="1"/>
  <c r="CA175" i="1"/>
  <c r="BZ175" i="1"/>
  <c r="BY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T175" i="1"/>
  <c r="AS175" i="1"/>
  <c r="AR175" i="1"/>
  <c r="AQ175" i="1"/>
  <c r="AP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M175" i="1"/>
  <c r="L175" i="1"/>
  <c r="K175" i="1"/>
  <c r="J175" i="1"/>
  <c r="I175" i="1"/>
  <c r="H175" i="1"/>
  <c r="D175" i="1"/>
  <c r="GT174" i="1"/>
  <c r="GS174" i="1"/>
  <c r="GR174" i="1"/>
  <c r="GQ174" i="1"/>
  <c r="GP174" i="1"/>
  <c r="GO174" i="1"/>
  <c r="GN174" i="1"/>
  <c r="GM174" i="1"/>
  <c r="GL174" i="1"/>
  <c r="GK174" i="1"/>
  <c r="GJ174" i="1"/>
  <c r="GI174" i="1"/>
  <c r="GH174" i="1"/>
  <c r="GG174" i="1"/>
  <c r="GF174" i="1"/>
  <c r="GE174" i="1"/>
  <c r="GD174" i="1"/>
  <c r="GC174" i="1"/>
  <c r="GB174" i="1"/>
  <c r="GA174" i="1"/>
  <c r="FZ174" i="1"/>
  <c r="FY174" i="1"/>
  <c r="FX174" i="1"/>
  <c r="FW174" i="1"/>
  <c r="FV174" i="1"/>
  <c r="FR174" i="1"/>
  <c r="FQ174" i="1"/>
  <c r="FP174" i="1"/>
  <c r="FO174" i="1"/>
  <c r="FN174" i="1"/>
  <c r="FM174" i="1"/>
  <c r="FL174" i="1"/>
  <c r="FK174" i="1"/>
  <c r="FJ174" i="1"/>
  <c r="FI174" i="1"/>
  <c r="FH174" i="1"/>
  <c r="FG174" i="1"/>
  <c r="FF174" i="1"/>
  <c r="FE174" i="1"/>
  <c r="FD174" i="1"/>
  <c r="FC174" i="1"/>
  <c r="FB174" i="1"/>
  <c r="FA174" i="1"/>
  <c r="EZ174" i="1"/>
  <c r="EY174" i="1"/>
  <c r="EX174" i="1"/>
  <c r="EW174" i="1"/>
  <c r="EV174" i="1"/>
  <c r="EU174" i="1"/>
  <c r="ET174" i="1"/>
  <c r="ES174" i="1"/>
  <c r="ER174" i="1"/>
  <c r="EQ174" i="1"/>
  <c r="EP174" i="1"/>
  <c r="EO174" i="1"/>
  <c r="EN174" i="1"/>
  <c r="EM174" i="1"/>
  <c r="EL174" i="1"/>
  <c r="EK174" i="1"/>
  <c r="EJ174" i="1"/>
  <c r="EI174" i="1"/>
  <c r="EH174" i="1"/>
  <c r="EG174" i="1"/>
  <c r="EF174" i="1"/>
  <c r="EE174" i="1"/>
  <c r="ED174" i="1"/>
  <c r="EC174" i="1"/>
  <c r="EB174" i="1"/>
  <c r="EA174" i="1"/>
  <c r="DZ174" i="1"/>
  <c r="DY174" i="1"/>
  <c r="DX174" i="1"/>
  <c r="DW174" i="1"/>
  <c r="DV174" i="1"/>
  <c r="DU174" i="1"/>
  <c r="DT174" i="1"/>
  <c r="DS174" i="1"/>
  <c r="DR174" i="1"/>
  <c r="DQ174" i="1"/>
  <c r="DP174" i="1"/>
  <c r="DO174" i="1"/>
  <c r="DN174" i="1"/>
  <c r="DM174" i="1"/>
  <c r="DL174" i="1"/>
  <c r="DK174" i="1"/>
  <c r="DJ174" i="1"/>
  <c r="DI174" i="1"/>
  <c r="DH174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D174" i="1"/>
  <c r="CC174" i="1"/>
  <c r="CB174" i="1"/>
  <c r="CA174" i="1"/>
  <c r="BZ174" i="1"/>
  <c r="BY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T174" i="1"/>
  <c r="AS174" i="1"/>
  <c r="AR174" i="1"/>
  <c r="AQ174" i="1"/>
  <c r="AP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M174" i="1"/>
  <c r="L174" i="1"/>
  <c r="K174" i="1"/>
  <c r="J174" i="1"/>
  <c r="I174" i="1"/>
  <c r="H174" i="1"/>
  <c r="D174" i="1"/>
  <c r="GT173" i="1"/>
  <c r="GS173" i="1"/>
  <c r="GR173" i="1"/>
  <c r="GQ173" i="1"/>
  <c r="GP173" i="1"/>
  <c r="GO173" i="1"/>
  <c r="GN173" i="1"/>
  <c r="GM173" i="1"/>
  <c r="GL173" i="1"/>
  <c r="GK173" i="1"/>
  <c r="GJ173" i="1"/>
  <c r="GI173" i="1"/>
  <c r="GH173" i="1"/>
  <c r="GG173" i="1"/>
  <c r="GF173" i="1"/>
  <c r="GE173" i="1"/>
  <c r="GD173" i="1"/>
  <c r="GC173" i="1"/>
  <c r="GB173" i="1"/>
  <c r="GA173" i="1"/>
  <c r="FZ173" i="1"/>
  <c r="FY173" i="1"/>
  <c r="FX173" i="1"/>
  <c r="FW173" i="1"/>
  <c r="FV173" i="1"/>
  <c r="FR173" i="1"/>
  <c r="FQ173" i="1"/>
  <c r="FP173" i="1"/>
  <c r="FO173" i="1"/>
  <c r="FN173" i="1"/>
  <c r="FM173" i="1"/>
  <c r="FL173" i="1"/>
  <c r="FK173" i="1"/>
  <c r="FJ173" i="1"/>
  <c r="FI173" i="1"/>
  <c r="FH173" i="1"/>
  <c r="FG173" i="1"/>
  <c r="FF173" i="1"/>
  <c r="FE173" i="1"/>
  <c r="FD173" i="1"/>
  <c r="FC173" i="1"/>
  <c r="FB173" i="1"/>
  <c r="FA173" i="1"/>
  <c r="EZ173" i="1"/>
  <c r="EY173" i="1"/>
  <c r="EX173" i="1"/>
  <c r="EW173" i="1"/>
  <c r="EV173" i="1"/>
  <c r="EU173" i="1"/>
  <c r="ET173" i="1"/>
  <c r="ES173" i="1"/>
  <c r="ER173" i="1"/>
  <c r="EQ173" i="1"/>
  <c r="EP173" i="1"/>
  <c r="EO173" i="1"/>
  <c r="EN173" i="1"/>
  <c r="EM173" i="1"/>
  <c r="EL173" i="1"/>
  <c r="EK173" i="1"/>
  <c r="EJ173" i="1"/>
  <c r="EI173" i="1"/>
  <c r="EH173" i="1"/>
  <c r="EG173" i="1"/>
  <c r="EF173" i="1"/>
  <c r="EE173" i="1"/>
  <c r="ED173" i="1"/>
  <c r="EC173" i="1"/>
  <c r="EB173" i="1"/>
  <c r="EA173" i="1"/>
  <c r="DZ173" i="1"/>
  <c r="DY173" i="1"/>
  <c r="DX173" i="1"/>
  <c r="DW173" i="1"/>
  <c r="DV173" i="1"/>
  <c r="DU173" i="1"/>
  <c r="DT173" i="1"/>
  <c r="DS173" i="1"/>
  <c r="DR173" i="1"/>
  <c r="DQ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D173" i="1"/>
  <c r="CC173" i="1"/>
  <c r="CB173" i="1"/>
  <c r="CA173" i="1"/>
  <c r="BZ173" i="1"/>
  <c r="BY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T173" i="1"/>
  <c r="AS173" i="1"/>
  <c r="AR173" i="1"/>
  <c r="AQ173" i="1"/>
  <c r="AP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M173" i="1"/>
  <c r="L173" i="1"/>
  <c r="K173" i="1"/>
  <c r="J173" i="1"/>
  <c r="I173" i="1"/>
  <c r="H173" i="1"/>
  <c r="D173" i="1"/>
  <c r="GT172" i="1"/>
  <c r="GS172" i="1"/>
  <c r="GR172" i="1"/>
  <c r="GQ172" i="1"/>
  <c r="GP172" i="1"/>
  <c r="GO172" i="1"/>
  <c r="GN172" i="1"/>
  <c r="GM172" i="1"/>
  <c r="GL172" i="1"/>
  <c r="GK172" i="1"/>
  <c r="GJ172" i="1"/>
  <c r="GI172" i="1"/>
  <c r="GH172" i="1"/>
  <c r="GG172" i="1"/>
  <c r="GF172" i="1"/>
  <c r="GE172" i="1"/>
  <c r="GD172" i="1"/>
  <c r="GC172" i="1"/>
  <c r="GB172" i="1"/>
  <c r="GA172" i="1"/>
  <c r="FZ172" i="1"/>
  <c r="FY172" i="1"/>
  <c r="FX172" i="1"/>
  <c r="FW172" i="1"/>
  <c r="FV172" i="1"/>
  <c r="FR172" i="1"/>
  <c r="FQ172" i="1"/>
  <c r="FP172" i="1"/>
  <c r="FO172" i="1"/>
  <c r="FN172" i="1"/>
  <c r="FM172" i="1"/>
  <c r="FL172" i="1"/>
  <c r="FK172" i="1"/>
  <c r="FJ172" i="1"/>
  <c r="FI172" i="1"/>
  <c r="FH172" i="1"/>
  <c r="FG172" i="1"/>
  <c r="FF172" i="1"/>
  <c r="FE172" i="1"/>
  <c r="FD172" i="1"/>
  <c r="FC172" i="1"/>
  <c r="FB172" i="1"/>
  <c r="FA172" i="1"/>
  <c r="EZ172" i="1"/>
  <c r="EY172" i="1"/>
  <c r="EX172" i="1"/>
  <c r="EW172" i="1"/>
  <c r="EV172" i="1"/>
  <c r="EU172" i="1"/>
  <c r="ET172" i="1"/>
  <c r="ES172" i="1"/>
  <c r="ER172" i="1"/>
  <c r="EQ172" i="1"/>
  <c r="EP172" i="1"/>
  <c r="EO172" i="1"/>
  <c r="EN172" i="1"/>
  <c r="EM172" i="1"/>
  <c r="EL172" i="1"/>
  <c r="EK172" i="1"/>
  <c r="EJ172" i="1"/>
  <c r="EI172" i="1"/>
  <c r="EH172" i="1"/>
  <c r="EG172" i="1"/>
  <c r="EF172" i="1"/>
  <c r="EE172" i="1"/>
  <c r="ED172" i="1"/>
  <c r="EC172" i="1"/>
  <c r="EB172" i="1"/>
  <c r="EA172" i="1"/>
  <c r="DZ172" i="1"/>
  <c r="DY172" i="1"/>
  <c r="DX172" i="1"/>
  <c r="DW172" i="1"/>
  <c r="DV172" i="1"/>
  <c r="DU172" i="1"/>
  <c r="DT172" i="1"/>
  <c r="DS172" i="1"/>
  <c r="DR172" i="1"/>
  <c r="DQ172" i="1"/>
  <c r="DP172" i="1"/>
  <c r="DO172" i="1"/>
  <c r="DN172" i="1"/>
  <c r="DM172" i="1"/>
  <c r="DL172" i="1"/>
  <c r="DK172" i="1"/>
  <c r="DJ172" i="1"/>
  <c r="DI172" i="1"/>
  <c r="DH172" i="1"/>
  <c r="DG172" i="1"/>
  <c r="DF172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D172" i="1"/>
  <c r="CC172" i="1"/>
  <c r="CB172" i="1"/>
  <c r="CA172" i="1"/>
  <c r="BZ172" i="1"/>
  <c r="BY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T172" i="1"/>
  <c r="AS172" i="1"/>
  <c r="AR172" i="1"/>
  <c r="AQ172" i="1"/>
  <c r="AP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M172" i="1"/>
  <c r="L172" i="1"/>
  <c r="K172" i="1"/>
  <c r="J172" i="1"/>
  <c r="I172" i="1"/>
  <c r="H172" i="1"/>
  <c r="D172" i="1"/>
  <c r="GT171" i="1"/>
  <c r="GS171" i="1"/>
  <c r="GR171" i="1"/>
  <c r="GQ171" i="1"/>
  <c r="GP171" i="1"/>
  <c r="GO171" i="1"/>
  <c r="GN171" i="1"/>
  <c r="GM171" i="1"/>
  <c r="GL171" i="1"/>
  <c r="GK171" i="1"/>
  <c r="GJ171" i="1"/>
  <c r="GI171" i="1"/>
  <c r="GH171" i="1"/>
  <c r="GG171" i="1"/>
  <c r="GF171" i="1"/>
  <c r="GE171" i="1"/>
  <c r="GD171" i="1"/>
  <c r="GC171" i="1"/>
  <c r="GB171" i="1"/>
  <c r="GA171" i="1"/>
  <c r="FZ171" i="1"/>
  <c r="FY171" i="1"/>
  <c r="FX171" i="1"/>
  <c r="FW171" i="1"/>
  <c r="FV171" i="1"/>
  <c r="FR171" i="1"/>
  <c r="FQ171" i="1"/>
  <c r="FP171" i="1"/>
  <c r="FO171" i="1"/>
  <c r="FN171" i="1"/>
  <c r="FM171" i="1"/>
  <c r="FL171" i="1"/>
  <c r="FK171" i="1"/>
  <c r="FJ171" i="1"/>
  <c r="FI171" i="1"/>
  <c r="FH171" i="1"/>
  <c r="FG171" i="1"/>
  <c r="FF171" i="1"/>
  <c r="FE171" i="1"/>
  <c r="FD171" i="1"/>
  <c r="FC171" i="1"/>
  <c r="FB171" i="1"/>
  <c r="FA171" i="1"/>
  <c r="EZ171" i="1"/>
  <c r="EY171" i="1"/>
  <c r="EX171" i="1"/>
  <c r="EW171" i="1"/>
  <c r="EV171" i="1"/>
  <c r="EU171" i="1"/>
  <c r="ET171" i="1"/>
  <c r="ES171" i="1"/>
  <c r="ER171" i="1"/>
  <c r="EQ171" i="1"/>
  <c r="EP171" i="1"/>
  <c r="EO171" i="1"/>
  <c r="EN171" i="1"/>
  <c r="EM171" i="1"/>
  <c r="EL171" i="1"/>
  <c r="EK171" i="1"/>
  <c r="EJ171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DW171" i="1"/>
  <c r="DV171" i="1"/>
  <c r="DU171" i="1"/>
  <c r="DT171" i="1"/>
  <c r="DS171" i="1"/>
  <c r="DR171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D171" i="1"/>
  <c r="CC171" i="1"/>
  <c r="CB171" i="1"/>
  <c r="CA171" i="1"/>
  <c r="BZ171" i="1"/>
  <c r="BY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T171" i="1"/>
  <c r="AS171" i="1"/>
  <c r="AR171" i="1"/>
  <c r="AQ171" i="1"/>
  <c r="AP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M171" i="1"/>
  <c r="L171" i="1"/>
  <c r="K171" i="1"/>
  <c r="J171" i="1"/>
  <c r="I171" i="1"/>
  <c r="H171" i="1"/>
  <c r="D171" i="1"/>
  <c r="GT170" i="1"/>
  <c r="GT176" i="1" s="1"/>
  <c r="GS170" i="1"/>
  <c r="GR170" i="1"/>
  <c r="GQ170" i="1"/>
  <c r="GQ176" i="1" s="1"/>
  <c r="GP170" i="1"/>
  <c r="GP176" i="1" s="1"/>
  <c r="GO170" i="1"/>
  <c r="GN170" i="1"/>
  <c r="GM170" i="1"/>
  <c r="GM176" i="1" s="1"/>
  <c r="GL170" i="1"/>
  <c r="GL176" i="1" s="1"/>
  <c r="GK170" i="1"/>
  <c r="GJ170" i="1"/>
  <c r="GI170" i="1"/>
  <c r="GI176" i="1" s="1"/>
  <c r="GH170" i="1"/>
  <c r="GH176" i="1" s="1"/>
  <c r="GG170" i="1"/>
  <c r="GF170" i="1"/>
  <c r="GE170" i="1"/>
  <c r="GE176" i="1" s="1"/>
  <c r="GD170" i="1"/>
  <c r="GD176" i="1" s="1"/>
  <c r="GC170" i="1"/>
  <c r="GB170" i="1"/>
  <c r="GA170" i="1"/>
  <c r="GA176" i="1" s="1"/>
  <c r="FZ170" i="1"/>
  <c r="FZ176" i="1" s="1"/>
  <c r="FY170" i="1"/>
  <c r="FX170" i="1"/>
  <c r="FW170" i="1"/>
  <c r="FW176" i="1" s="1"/>
  <c r="FV170" i="1"/>
  <c r="FV176" i="1" s="1"/>
  <c r="FR170" i="1"/>
  <c r="FQ170" i="1"/>
  <c r="FP170" i="1"/>
  <c r="FP176" i="1" s="1"/>
  <c r="FO170" i="1"/>
  <c r="FO176" i="1" s="1"/>
  <c r="FN170" i="1"/>
  <c r="FM170" i="1"/>
  <c r="FL170" i="1"/>
  <c r="FL176" i="1" s="1"/>
  <c r="FK170" i="1"/>
  <c r="FK176" i="1" s="1"/>
  <c r="FJ170" i="1"/>
  <c r="FI170" i="1"/>
  <c r="FH170" i="1"/>
  <c r="FH176" i="1" s="1"/>
  <c r="FG170" i="1"/>
  <c r="FG176" i="1" s="1"/>
  <c r="FF170" i="1"/>
  <c r="FE170" i="1"/>
  <c r="FD170" i="1"/>
  <c r="FD176" i="1" s="1"/>
  <c r="FC170" i="1"/>
  <c r="FC176" i="1" s="1"/>
  <c r="FB170" i="1"/>
  <c r="FA170" i="1"/>
  <c r="EZ170" i="1"/>
  <c r="EZ176" i="1" s="1"/>
  <c r="EY170" i="1"/>
  <c r="EY176" i="1" s="1"/>
  <c r="EX170" i="1"/>
  <c r="EW170" i="1"/>
  <c r="EV170" i="1"/>
  <c r="EV176" i="1" s="1"/>
  <c r="EU170" i="1"/>
  <c r="EU176" i="1" s="1"/>
  <c r="ET170" i="1"/>
  <c r="ES170" i="1"/>
  <c r="ER170" i="1"/>
  <c r="ER176" i="1" s="1"/>
  <c r="EQ170" i="1"/>
  <c r="EQ176" i="1" s="1"/>
  <c r="EP170" i="1"/>
  <c r="EO170" i="1"/>
  <c r="EN170" i="1"/>
  <c r="EN176" i="1" s="1"/>
  <c r="EM170" i="1"/>
  <c r="EM176" i="1" s="1"/>
  <c r="EL170" i="1"/>
  <c r="EK170" i="1"/>
  <c r="EJ170" i="1"/>
  <c r="EJ176" i="1" s="1"/>
  <c r="EI170" i="1"/>
  <c r="EI176" i="1" s="1"/>
  <c r="EH170" i="1"/>
  <c r="EG170" i="1"/>
  <c r="EF170" i="1"/>
  <c r="EF176" i="1" s="1"/>
  <c r="EE170" i="1"/>
  <c r="EE176" i="1" s="1"/>
  <c r="ED170" i="1"/>
  <c r="EC170" i="1"/>
  <c r="EB170" i="1"/>
  <c r="EB176" i="1" s="1"/>
  <c r="EA170" i="1"/>
  <c r="EA176" i="1" s="1"/>
  <c r="DZ170" i="1"/>
  <c r="DY170" i="1"/>
  <c r="DX170" i="1"/>
  <c r="DX176" i="1" s="1"/>
  <c r="DW170" i="1"/>
  <c r="DW176" i="1" s="1"/>
  <c r="DV170" i="1"/>
  <c r="DU170" i="1"/>
  <c r="DT170" i="1"/>
  <c r="DT176" i="1" s="1"/>
  <c r="DS170" i="1"/>
  <c r="DS176" i="1" s="1"/>
  <c r="DR170" i="1"/>
  <c r="DQ170" i="1"/>
  <c r="DP170" i="1"/>
  <c r="DP176" i="1" s="1"/>
  <c r="DO170" i="1"/>
  <c r="DO176" i="1" s="1"/>
  <c r="DN170" i="1"/>
  <c r="DM170" i="1"/>
  <c r="DL170" i="1"/>
  <c r="DL176" i="1" s="1"/>
  <c r="DK170" i="1"/>
  <c r="DK176" i="1" s="1"/>
  <c r="DJ170" i="1"/>
  <c r="DI170" i="1"/>
  <c r="DH170" i="1"/>
  <c r="DH176" i="1" s="1"/>
  <c r="DG170" i="1"/>
  <c r="DG176" i="1" s="1"/>
  <c r="DF170" i="1"/>
  <c r="DE170" i="1"/>
  <c r="DD170" i="1"/>
  <c r="DD176" i="1" s="1"/>
  <c r="DC170" i="1"/>
  <c r="DC176" i="1" s="1"/>
  <c r="DB170" i="1"/>
  <c r="DA170" i="1"/>
  <c r="CZ170" i="1"/>
  <c r="CZ176" i="1" s="1"/>
  <c r="CY170" i="1"/>
  <c r="CY176" i="1" s="1"/>
  <c r="CX170" i="1"/>
  <c r="CW170" i="1"/>
  <c r="CV170" i="1"/>
  <c r="CV176" i="1" s="1"/>
  <c r="CU170" i="1"/>
  <c r="CU176" i="1" s="1"/>
  <c r="CT170" i="1"/>
  <c r="CS170" i="1"/>
  <c r="CR170" i="1"/>
  <c r="CR176" i="1" s="1"/>
  <c r="CQ170" i="1"/>
  <c r="CQ176" i="1" s="1"/>
  <c r="CP170" i="1"/>
  <c r="CO170" i="1"/>
  <c r="CN170" i="1"/>
  <c r="CN176" i="1" s="1"/>
  <c r="CM170" i="1"/>
  <c r="CM176" i="1" s="1"/>
  <c r="CL170" i="1"/>
  <c r="CK170" i="1"/>
  <c r="CJ170" i="1"/>
  <c r="CJ176" i="1" s="1"/>
  <c r="CI170" i="1"/>
  <c r="CI176" i="1" s="1"/>
  <c r="CH170" i="1"/>
  <c r="CD170" i="1"/>
  <c r="CC170" i="1"/>
  <c r="CC176" i="1" s="1"/>
  <c r="CB170" i="1"/>
  <c r="CB176" i="1" s="1"/>
  <c r="CA170" i="1"/>
  <c r="BZ170" i="1"/>
  <c r="BY170" i="1"/>
  <c r="BY176" i="1" s="1"/>
  <c r="BU170" i="1"/>
  <c r="BU176" i="1" s="1"/>
  <c r="BT170" i="1"/>
  <c r="BS170" i="1"/>
  <c r="BR170" i="1"/>
  <c r="BR176" i="1" s="1"/>
  <c r="BQ170" i="1"/>
  <c r="BQ176" i="1" s="1"/>
  <c r="BP170" i="1"/>
  <c r="BO170" i="1"/>
  <c r="BN170" i="1"/>
  <c r="BN176" i="1" s="1"/>
  <c r="BM170" i="1"/>
  <c r="BM176" i="1" s="1"/>
  <c r="BL170" i="1"/>
  <c r="BK170" i="1"/>
  <c r="BJ170" i="1"/>
  <c r="BJ176" i="1" s="1"/>
  <c r="BI170" i="1"/>
  <c r="BI176" i="1" s="1"/>
  <c r="BH170" i="1"/>
  <c r="BG170" i="1"/>
  <c r="BF170" i="1"/>
  <c r="BF176" i="1" s="1"/>
  <c r="BE170" i="1"/>
  <c r="BE176" i="1" s="1"/>
  <c r="BD170" i="1"/>
  <c r="BC170" i="1"/>
  <c r="BB170" i="1"/>
  <c r="BB176" i="1" s="1"/>
  <c r="BA170" i="1"/>
  <c r="BA176" i="1" s="1"/>
  <c r="AZ170" i="1"/>
  <c r="AY170" i="1"/>
  <c r="AX170" i="1"/>
  <c r="AX176" i="1" s="1"/>
  <c r="AT170" i="1"/>
  <c r="AT176" i="1" s="1"/>
  <c r="AS170" i="1"/>
  <c r="AR170" i="1"/>
  <c r="AQ170" i="1"/>
  <c r="AQ176" i="1" s="1"/>
  <c r="AP170" i="1"/>
  <c r="AP176" i="1" s="1"/>
  <c r="AL170" i="1"/>
  <c r="AK170" i="1"/>
  <c r="AJ170" i="1"/>
  <c r="AJ176" i="1" s="1"/>
  <c r="AI170" i="1"/>
  <c r="AI176" i="1" s="1"/>
  <c r="AH170" i="1"/>
  <c r="AG170" i="1"/>
  <c r="AF170" i="1"/>
  <c r="AF176" i="1" s="1"/>
  <c r="AE170" i="1"/>
  <c r="AE176" i="1" s="1"/>
  <c r="AD170" i="1"/>
  <c r="AC170" i="1"/>
  <c r="AB170" i="1"/>
  <c r="AB176" i="1" s="1"/>
  <c r="AA170" i="1"/>
  <c r="AA176" i="1" s="1"/>
  <c r="Z170" i="1"/>
  <c r="Y170" i="1"/>
  <c r="X170" i="1"/>
  <c r="X176" i="1" s="1"/>
  <c r="W170" i="1"/>
  <c r="W176" i="1" s="1"/>
  <c r="V170" i="1"/>
  <c r="U170" i="1"/>
  <c r="T170" i="1"/>
  <c r="T176" i="1" s="1"/>
  <c r="S170" i="1"/>
  <c r="S176" i="1" s="1"/>
  <c r="R170" i="1"/>
  <c r="Q170" i="1"/>
  <c r="M170" i="1"/>
  <c r="M176" i="1" s="1"/>
  <c r="L170" i="1"/>
  <c r="L176" i="1" s="1"/>
  <c r="K170" i="1"/>
  <c r="J170" i="1"/>
  <c r="I170" i="1"/>
  <c r="I176" i="1" s="1"/>
  <c r="H170" i="1"/>
  <c r="H176" i="1" s="1"/>
  <c r="D170" i="1"/>
  <c r="E167" i="1"/>
  <c r="GT166" i="1"/>
  <c r="GS166" i="1"/>
  <c r="GR166" i="1"/>
  <c r="GQ166" i="1"/>
  <c r="GP166" i="1"/>
  <c r="GO166" i="1"/>
  <c r="GN166" i="1"/>
  <c r="GM166" i="1"/>
  <c r="GL166" i="1"/>
  <c r="GK166" i="1"/>
  <c r="GJ166" i="1"/>
  <c r="GI166" i="1"/>
  <c r="GH166" i="1"/>
  <c r="GG166" i="1"/>
  <c r="GF166" i="1"/>
  <c r="GE166" i="1"/>
  <c r="GD166" i="1"/>
  <c r="GC166" i="1"/>
  <c r="GB166" i="1"/>
  <c r="GA166" i="1"/>
  <c r="FZ166" i="1"/>
  <c r="FY166" i="1"/>
  <c r="FX166" i="1"/>
  <c r="FW166" i="1"/>
  <c r="FV166" i="1"/>
  <c r="FR166" i="1"/>
  <c r="FQ166" i="1"/>
  <c r="FP166" i="1"/>
  <c r="FO166" i="1"/>
  <c r="FN166" i="1"/>
  <c r="FM166" i="1"/>
  <c r="FL166" i="1"/>
  <c r="FK166" i="1"/>
  <c r="FJ166" i="1"/>
  <c r="FI166" i="1"/>
  <c r="FH166" i="1"/>
  <c r="FG166" i="1"/>
  <c r="FF166" i="1"/>
  <c r="FE166" i="1"/>
  <c r="FD166" i="1"/>
  <c r="FC166" i="1"/>
  <c r="FB166" i="1"/>
  <c r="FA166" i="1"/>
  <c r="EZ166" i="1"/>
  <c r="EY166" i="1"/>
  <c r="EX166" i="1"/>
  <c r="EW166" i="1"/>
  <c r="EV166" i="1"/>
  <c r="EU166" i="1"/>
  <c r="ET166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D166" i="1"/>
  <c r="CC166" i="1"/>
  <c r="CB166" i="1"/>
  <c r="CA166" i="1"/>
  <c r="BZ166" i="1"/>
  <c r="BY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T166" i="1"/>
  <c r="AS166" i="1"/>
  <c r="AR166" i="1"/>
  <c r="AQ166" i="1"/>
  <c r="AP166" i="1"/>
  <c r="M166" i="1"/>
  <c r="L166" i="1"/>
  <c r="K166" i="1"/>
  <c r="J166" i="1"/>
  <c r="I166" i="1"/>
  <c r="H166" i="1"/>
  <c r="D166" i="1"/>
  <c r="D165" i="1"/>
  <c r="GT164" i="1"/>
  <c r="GS164" i="1"/>
  <c r="GR164" i="1"/>
  <c r="GQ164" i="1"/>
  <c r="GP164" i="1"/>
  <c r="GO164" i="1"/>
  <c r="GN164" i="1"/>
  <c r="GM164" i="1"/>
  <c r="GL164" i="1"/>
  <c r="GK164" i="1"/>
  <c r="GJ164" i="1"/>
  <c r="GI164" i="1"/>
  <c r="GH164" i="1"/>
  <c r="GG164" i="1"/>
  <c r="GF164" i="1"/>
  <c r="GE164" i="1"/>
  <c r="GD164" i="1"/>
  <c r="GC164" i="1"/>
  <c r="GB164" i="1"/>
  <c r="GA164" i="1"/>
  <c r="FZ164" i="1"/>
  <c r="FY164" i="1"/>
  <c r="FX164" i="1"/>
  <c r="FW164" i="1"/>
  <c r="FV164" i="1"/>
  <c r="FR164" i="1"/>
  <c r="FQ164" i="1"/>
  <c r="FP164" i="1"/>
  <c r="FO164" i="1"/>
  <c r="FN164" i="1"/>
  <c r="FM164" i="1"/>
  <c r="FL164" i="1"/>
  <c r="FK164" i="1"/>
  <c r="FJ164" i="1"/>
  <c r="FI164" i="1"/>
  <c r="FH164" i="1"/>
  <c r="FG164" i="1"/>
  <c r="FF164" i="1"/>
  <c r="FE164" i="1"/>
  <c r="FD164" i="1"/>
  <c r="FC164" i="1"/>
  <c r="FB164" i="1"/>
  <c r="FA164" i="1"/>
  <c r="EZ164" i="1"/>
  <c r="EY164" i="1"/>
  <c r="EX164" i="1"/>
  <c r="EW164" i="1"/>
  <c r="EV164" i="1"/>
  <c r="EU164" i="1"/>
  <c r="ET164" i="1"/>
  <c r="ES164" i="1"/>
  <c r="ER164" i="1"/>
  <c r="EQ164" i="1"/>
  <c r="EP164" i="1"/>
  <c r="EO164" i="1"/>
  <c r="EN164" i="1"/>
  <c r="EM164" i="1"/>
  <c r="EL164" i="1"/>
  <c r="EK164" i="1"/>
  <c r="EJ164" i="1"/>
  <c r="EI164" i="1"/>
  <c r="EH164" i="1"/>
  <c r="EG164" i="1"/>
  <c r="EF164" i="1"/>
  <c r="EE164" i="1"/>
  <c r="ED164" i="1"/>
  <c r="EC164" i="1"/>
  <c r="EB164" i="1"/>
  <c r="EA164" i="1"/>
  <c r="DZ164" i="1"/>
  <c r="DY164" i="1"/>
  <c r="DX164" i="1"/>
  <c r="DW164" i="1"/>
  <c r="DV164" i="1"/>
  <c r="DU164" i="1"/>
  <c r="DT164" i="1"/>
  <c r="DS164" i="1"/>
  <c r="DR164" i="1"/>
  <c r="DQ164" i="1"/>
  <c r="DP164" i="1"/>
  <c r="DO164" i="1"/>
  <c r="DN164" i="1"/>
  <c r="DM164" i="1"/>
  <c r="DL164" i="1"/>
  <c r="DK164" i="1"/>
  <c r="DJ164" i="1"/>
  <c r="DI164" i="1"/>
  <c r="DH164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D164" i="1"/>
  <c r="CC164" i="1"/>
  <c r="CB164" i="1"/>
  <c r="CA164" i="1"/>
  <c r="BZ164" i="1"/>
  <c r="BY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T164" i="1"/>
  <c r="AS164" i="1"/>
  <c r="AR164" i="1"/>
  <c r="AQ164" i="1"/>
  <c r="AP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M164" i="1"/>
  <c r="L164" i="1"/>
  <c r="K164" i="1"/>
  <c r="J164" i="1"/>
  <c r="I164" i="1"/>
  <c r="H164" i="1"/>
  <c r="D164" i="1"/>
  <c r="GT163" i="1"/>
  <c r="GS163" i="1"/>
  <c r="GR163" i="1"/>
  <c r="GQ163" i="1"/>
  <c r="GP163" i="1"/>
  <c r="GO163" i="1"/>
  <c r="GN163" i="1"/>
  <c r="GM163" i="1"/>
  <c r="GL163" i="1"/>
  <c r="GK163" i="1"/>
  <c r="GJ163" i="1"/>
  <c r="GI163" i="1"/>
  <c r="GH163" i="1"/>
  <c r="GG163" i="1"/>
  <c r="GF163" i="1"/>
  <c r="GE163" i="1"/>
  <c r="GD163" i="1"/>
  <c r="GC163" i="1"/>
  <c r="GB163" i="1"/>
  <c r="GA163" i="1"/>
  <c r="FZ163" i="1"/>
  <c r="FY163" i="1"/>
  <c r="FX163" i="1"/>
  <c r="FW163" i="1"/>
  <c r="FV163" i="1"/>
  <c r="FR163" i="1"/>
  <c r="FQ163" i="1"/>
  <c r="FP163" i="1"/>
  <c r="FO163" i="1"/>
  <c r="FN163" i="1"/>
  <c r="FM163" i="1"/>
  <c r="FL163" i="1"/>
  <c r="FK163" i="1"/>
  <c r="FJ163" i="1"/>
  <c r="FI163" i="1"/>
  <c r="FH163" i="1"/>
  <c r="FG163" i="1"/>
  <c r="FF163" i="1"/>
  <c r="FE163" i="1"/>
  <c r="FD163" i="1"/>
  <c r="FC163" i="1"/>
  <c r="FB163" i="1"/>
  <c r="FA163" i="1"/>
  <c r="EZ163" i="1"/>
  <c r="EY163" i="1"/>
  <c r="EX163" i="1"/>
  <c r="EW163" i="1"/>
  <c r="EV163" i="1"/>
  <c r="EU163" i="1"/>
  <c r="ET163" i="1"/>
  <c r="ES163" i="1"/>
  <c r="ER163" i="1"/>
  <c r="EQ163" i="1"/>
  <c r="EP163" i="1"/>
  <c r="EO163" i="1"/>
  <c r="EN163" i="1"/>
  <c r="EM163" i="1"/>
  <c r="EL163" i="1"/>
  <c r="EK163" i="1"/>
  <c r="EJ163" i="1"/>
  <c r="EI163" i="1"/>
  <c r="EH163" i="1"/>
  <c r="EG163" i="1"/>
  <c r="EF163" i="1"/>
  <c r="EE163" i="1"/>
  <c r="ED163" i="1"/>
  <c r="EC163" i="1"/>
  <c r="EB163" i="1"/>
  <c r="EA163" i="1"/>
  <c r="DZ163" i="1"/>
  <c r="DY163" i="1"/>
  <c r="DX163" i="1"/>
  <c r="DW163" i="1"/>
  <c r="DV163" i="1"/>
  <c r="DU163" i="1"/>
  <c r="DT163" i="1"/>
  <c r="DS163" i="1"/>
  <c r="DR163" i="1"/>
  <c r="DQ163" i="1"/>
  <c r="DP163" i="1"/>
  <c r="DO163" i="1"/>
  <c r="DN163" i="1"/>
  <c r="DM163" i="1"/>
  <c r="DL163" i="1"/>
  <c r="DK163" i="1"/>
  <c r="DJ163" i="1"/>
  <c r="DI163" i="1"/>
  <c r="DH163" i="1"/>
  <c r="DG163" i="1"/>
  <c r="DF163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D163" i="1"/>
  <c r="CC163" i="1"/>
  <c r="CB163" i="1"/>
  <c r="CA163" i="1"/>
  <c r="BZ163" i="1"/>
  <c r="BY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T163" i="1"/>
  <c r="AS163" i="1"/>
  <c r="AR163" i="1"/>
  <c r="AQ163" i="1"/>
  <c r="AP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M163" i="1"/>
  <c r="L163" i="1"/>
  <c r="K163" i="1"/>
  <c r="J163" i="1"/>
  <c r="I163" i="1"/>
  <c r="H163" i="1"/>
  <c r="D163" i="1"/>
  <c r="GT162" i="1"/>
  <c r="GS162" i="1"/>
  <c r="GR162" i="1"/>
  <c r="GQ162" i="1"/>
  <c r="GP162" i="1"/>
  <c r="GO162" i="1"/>
  <c r="GN162" i="1"/>
  <c r="GM162" i="1"/>
  <c r="GL162" i="1"/>
  <c r="GK162" i="1"/>
  <c r="GJ162" i="1"/>
  <c r="GI162" i="1"/>
  <c r="GH162" i="1"/>
  <c r="GG162" i="1"/>
  <c r="GF162" i="1"/>
  <c r="GE162" i="1"/>
  <c r="GD162" i="1"/>
  <c r="GC162" i="1"/>
  <c r="GB162" i="1"/>
  <c r="GA162" i="1"/>
  <c r="FZ162" i="1"/>
  <c r="FY162" i="1"/>
  <c r="FX162" i="1"/>
  <c r="FW162" i="1"/>
  <c r="FV162" i="1"/>
  <c r="FR162" i="1"/>
  <c r="FQ162" i="1"/>
  <c r="FP162" i="1"/>
  <c r="FO162" i="1"/>
  <c r="FN162" i="1"/>
  <c r="FM162" i="1"/>
  <c r="FL162" i="1"/>
  <c r="FK162" i="1"/>
  <c r="FJ162" i="1"/>
  <c r="FI162" i="1"/>
  <c r="FH162" i="1"/>
  <c r="FG162" i="1"/>
  <c r="FF162" i="1"/>
  <c r="FE162" i="1"/>
  <c r="FD162" i="1"/>
  <c r="FC162" i="1"/>
  <c r="FB162" i="1"/>
  <c r="FA162" i="1"/>
  <c r="EZ162" i="1"/>
  <c r="EY162" i="1"/>
  <c r="EX162" i="1"/>
  <c r="EW162" i="1"/>
  <c r="EV162" i="1"/>
  <c r="EU162" i="1"/>
  <c r="ET162" i="1"/>
  <c r="ES162" i="1"/>
  <c r="ER162" i="1"/>
  <c r="EQ162" i="1"/>
  <c r="EP162" i="1"/>
  <c r="EO162" i="1"/>
  <c r="EN162" i="1"/>
  <c r="EM162" i="1"/>
  <c r="EL162" i="1"/>
  <c r="EK162" i="1"/>
  <c r="EJ162" i="1"/>
  <c r="EI162" i="1"/>
  <c r="EH162" i="1"/>
  <c r="EG162" i="1"/>
  <c r="EF162" i="1"/>
  <c r="EE162" i="1"/>
  <c r="ED162" i="1"/>
  <c r="EC162" i="1"/>
  <c r="EB162" i="1"/>
  <c r="EA162" i="1"/>
  <c r="DZ162" i="1"/>
  <c r="DY162" i="1"/>
  <c r="DX162" i="1"/>
  <c r="DW162" i="1"/>
  <c r="DV162" i="1"/>
  <c r="DU162" i="1"/>
  <c r="DT162" i="1"/>
  <c r="DS162" i="1"/>
  <c r="DR162" i="1"/>
  <c r="DQ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D162" i="1"/>
  <c r="CC162" i="1"/>
  <c r="CB162" i="1"/>
  <c r="CA162" i="1"/>
  <c r="BZ162" i="1"/>
  <c r="BY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T162" i="1"/>
  <c r="AS162" i="1"/>
  <c r="AR162" i="1"/>
  <c r="AQ162" i="1"/>
  <c r="AP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M162" i="1"/>
  <c r="L162" i="1"/>
  <c r="K162" i="1"/>
  <c r="J162" i="1"/>
  <c r="I162" i="1"/>
  <c r="H162" i="1"/>
  <c r="D162" i="1"/>
  <c r="GT161" i="1"/>
  <c r="GS161" i="1"/>
  <c r="GR161" i="1"/>
  <c r="GQ161" i="1"/>
  <c r="GP161" i="1"/>
  <c r="GO161" i="1"/>
  <c r="GN161" i="1"/>
  <c r="GM161" i="1"/>
  <c r="GL161" i="1"/>
  <c r="GK161" i="1"/>
  <c r="GJ161" i="1"/>
  <c r="GI161" i="1"/>
  <c r="GH161" i="1"/>
  <c r="GG161" i="1"/>
  <c r="GF161" i="1"/>
  <c r="GE161" i="1"/>
  <c r="GD161" i="1"/>
  <c r="GC161" i="1"/>
  <c r="GB161" i="1"/>
  <c r="GA161" i="1"/>
  <c r="FZ161" i="1"/>
  <c r="FY161" i="1"/>
  <c r="FX161" i="1"/>
  <c r="FW161" i="1"/>
  <c r="FV161" i="1"/>
  <c r="FR161" i="1"/>
  <c r="FQ161" i="1"/>
  <c r="FP161" i="1"/>
  <c r="FO161" i="1"/>
  <c r="FN161" i="1"/>
  <c r="FM161" i="1"/>
  <c r="FL161" i="1"/>
  <c r="FK161" i="1"/>
  <c r="FJ161" i="1"/>
  <c r="FI161" i="1"/>
  <c r="FH161" i="1"/>
  <c r="FG161" i="1"/>
  <c r="FF161" i="1"/>
  <c r="FE161" i="1"/>
  <c r="FD161" i="1"/>
  <c r="FC161" i="1"/>
  <c r="FB161" i="1"/>
  <c r="FA161" i="1"/>
  <c r="EZ161" i="1"/>
  <c r="EY161" i="1"/>
  <c r="EX161" i="1"/>
  <c r="EW161" i="1"/>
  <c r="EV161" i="1"/>
  <c r="EU161" i="1"/>
  <c r="ET161" i="1"/>
  <c r="ES161" i="1"/>
  <c r="ER161" i="1"/>
  <c r="EQ161" i="1"/>
  <c r="EP161" i="1"/>
  <c r="EO161" i="1"/>
  <c r="EN161" i="1"/>
  <c r="EM161" i="1"/>
  <c r="EL161" i="1"/>
  <c r="EK161" i="1"/>
  <c r="EJ161" i="1"/>
  <c r="EI161" i="1"/>
  <c r="EH161" i="1"/>
  <c r="EG161" i="1"/>
  <c r="EF161" i="1"/>
  <c r="EE161" i="1"/>
  <c r="ED161" i="1"/>
  <c r="EC161" i="1"/>
  <c r="EB161" i="1"/>
  <c r="EA161" i="1"/>
  <c r="DZ161" i="1"/>
  <c r="DY161" i="1"/>
  <c r="DX161" i="1"/>
  <c r="DW161" i="1"/>
  <c r="DV161" i="1"/>
  <c r="DU161" i="1"/>
  <c r="DT161" i="1"/>
  <c r="DS161" i="1"/>
  <c r="DR161" i="1"/>
  <c r="DQ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D161" i="1"/>
  <c r="CC161" i="1"/>
  <c r="CB161" i="1"/>
  <c r="CA161" i="1"/>
  <c r="BZ161" i="1"/>
  <c r="BY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T161" i="1"/>
  <c r="AS161" i="1"/>
  <c r="AR161" i="1"/>
  <c r="AQ161" i="1"/>
  <c r="AP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M161" i="1"/>
  <c r="L161" i="1"/>
  <c r="K161" i="1"/>
  <c r="J161" i="1"/>
  <c r="I161" i="1"/>
  <c r="H161" i="1"/>
  <c r="D161" i="1"/>
  <c r="GT160" i="1"/>
  <c r="GS160" i="1"/>
  <c r="GR160" i="1"/>
  <c r="GQ160" i="1"/>
  <c r="GP160" i="1"/>
  <c r="GO160" i="1"/>
  <c r="GN160" i="1"/>
  <c r="GM160" i="1"/>
  <c r="GL160" i="1"/>
  <c r="GK160" i="1"/>
  <c r="GJ160" i="1"/>
  <c r="GI160" i="1"/>
  <c r="GH160" i="1"/>
  <c r="GG160" i="1"/>
  <c r="GF160" i="1"/>
  <c r="GE160" i="1"/>
  <c r="GD160" i="1"/>
  <c r="GC160" i="1"/>
  <c r="GB160" i="1"/>
  <c r="GA160" i="1"/>
  <c r="FZ160" i="1"/>
  <c r="FY160" i="1"/>
  <c r="FX160" i="1"/>
  <c r="FW160" i="1"/>
  <c r="FV160" i="1"/>
  <c r="FR160" i="1"/>
  <c r="FQ160" i="1"/>
  <c r="FP160" i="1"/>
  <c r="FO160" i="1"/>
  <c r="FN160" i="1"/>
  <c r="FM160" i="1"/>
  <c r="FL160" i="1"/>
  <c r="FK160" i="1"/>
  <c r="FJ160" i="1"/>
  <c r="FI160" i="1"/>
  <c r="FH160" i="1"/>
  <c r="FG160" i="1"/>
  <c r="FF160" i="1"/>
  <c r="FE160" i="1"/>
  <c r="FD160" i="1"/>
  <c r="FC160" i="1"/>
  <c r="FB160" i="1"/>
  <c r="FA160" i="1"/>
  <c r="EZ160" i="1"/>
  <c r="EY160" i="1"/>
  <c r="EX160" i="1"/>
  <c r="EW160" i="1"/>
  <c r="EV160" i="1"/>
  <c r="EU160" i="1"/>
  <c r="ET160" i="1"/>
  <c r="ES160" i="1"/>
  <c r="ER160" i="1"/>
  <c r="EQ160" i="1"/>
  <c r="EP160" i="1"/>
  <c r="EO160" i="1"/>
  <c r="EN160" i="1"/>
  <c r="EM160" i="1"/>
  <c r="EL160" i="1"/>
  <c r="EK160" i="1"/>
  <c r="EJ160" i="1"/>
  <c r="EI160" i="1"/>
  <c r="EH160" i="1"/>
  <c r="EG160" i="1"/>
  <c r="EF160" i="1"/>
  <c r="EE160" i="1"/>
  <c r="ED160" i="1"/>
  <c r="EC160" i="1"/>
  <c r="EB160" i="1"/>
  <c r="EA160" i="1"/>
  <c r="DZ160" i="1"/>
  <c r="DY160" i="1"/>
  <c r="DX160" i="1"/>
  <c r="DW160" i="1"/>
  <c r="DV160" i="1"/>
  <c r="DU160" i="1"/>
  <c r="DT160" i="1"/>
  <c r="DS160" i="1"/>
  <c r="DR160" i="1"/>
  <c r="DQ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D160" i="1"/>
  <c r="CC160" i="1"/>
  <c r="CB160" i="1"/>
  <c r="CA160" i="1"/>
  <c r="BZ160" i="1"/>
  <c r="BY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T160" i="1"/>
  <c r="AS160" i="1"/>
  <c r="AR160" i="1"/>
  <c r="AQ160" i="1"/>
  <c r="AP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M160" i="1"/>
  <c r="L160" i="1"/>
  <c r="K160" i="1"/>
  <c r="J160" i="1"/>
  <c r="I160" i="1"/>
  <c r="H160" i="1"/>
  <c r="D160" i="1"/>
  <c r="GT159" i="1"/>
  <c r="GS159" i="1"/>
  <c r="GR159" i="1"/>
  <c r="GQ159" i="1"/>
  <c r="GP159" i="1"/>
  <c r="GO159" i="1"/>
  <c r="GN159" i="1"/>
  <c r="GM159" i="1"/>
  <c r="GL159" i="1"/>
  <c r="GK159" i="1"/>
  <c r="GJ159" i="1"/>
  <c r="GI159" i="1"/>
  <c r="GH159" i="1"/>
  <c r="GG159" i="1"/>
  <c r="GF159" i="1"/>
  <c r="GE159" i="1"/>
  <c r="GD159" i="1"/>
  <c r="GC159" i="1"/>
  <c r="GB159" i="1"/>
  <c r="GA159" i="1"/>
  <c r="FZ159" i="1"/>
  <c r="FY159" i="1"/>
  <c r="FX159" i="1"/>
  <c r="FW159" i="1"/>
  <c r="FV159" i="1"/>
  <c r="FR159" i="1"/>
  <c r="FQ159" i="1"/>
  <c r="FP159" i="1"/>
  <c r="FO159" i="1"/>
  <c r="FN159" i="1"/>
  <c r="FM159" i="1"/>
  <c r="FL159" i="1"/>
  <c r="FK159" i="1"/>
  <c r="FJ159" i="1"/>
  <c r="FI159" i="1"/>
  <c r="FH159" i="1"/>
  <c r="FG159" i="1"/>
  <c r="FF159" i="1"/>
  <c r="FE159" i="1"/>
  <c r="FD159" i="1"/>
  <c r="FC159" i="1"/>
  <c r="FB159" i="1"/>
  <c r="FA159" i="1"/>
  <c r="EZ159" i="1"/>
  <c r="EY159" i="1"/>
  <c r="EX159" i="1"/>
  <c r="EW159" i="1"/>
  <c r="EV159" i="1"/>
  <c r="EU159" i="1"/>
  <c r="ET159" i="1"/>
  <c r="ES159" i="1"/>
  <c r="ER159" i="1"/>
  <c r="EQ159" i="1"/>
  <c r="EP159" i="1"/>
  <c r="EO159" i="1"/>
  <c r="EN159" i="1"/>
  <c r="EM159" i="1"/>
  <c r="EL159" i="1"/>
  <c r="EK159" i="1"/>
  <c r="EJ159" i="1"/>
  <c r="EI159" i="1"/>
  <c r="EH159" i="1"/>
  <c r="EG159" i="1"/>
  <c r="EF159" i="1"/>
  <c r="EE159" i="1"/>
  <c r="ED159" i="1"/>
  <c r="EC159" i="1"/>
  <c r="EB159" i="1"/>
  <c r="EA159" i="1"/>
  <c r="DZ159" i="1"/>
  <c r="DY159" i="1"/>
  <c r="DX159" i="1"/>
  <c r="DW159" i="1"/>
  <c r="DV159" i="1"/>
  <c r="DU159" i="1"/>
  <c r="DT159" i="1"/>
  <c r="DS159" i="1"/>
  <c r="DR159" i="1"/>
  <c r="DQ159" i="1"/>
  <c r="DP159" i="1"/>
  <c r="DO159" i="1"/>
  <c r="DN159" i="1"/>
  <c r="DM159" i="1"/>
  <c r="DL159" i="1"/>
  <c r="DK159" i="1"/>
  <c r="DJ159" i="1"/>
  <c r="DI159" i="1"/>
  <c r="DH159" i="1"/>
  <c r="DG159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D159" i="1"/>
  <c r="CC159" i="1"/>
  <c r="CB159" i="1"/>
  <c r="CA159" i="1"/>
  <c r="BZ159" i="1"/>
  <c r="BY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T159" i="1"/>
  <c r="AS159" i="1"/>
  <c r="AR159" i="1"/>
  <c r="AQ159" i="1"/>
  <c r="AP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M159" i="1"/>
  <c r="L159" i="1"/>
  <c r="K159" i="1"/>
  <c r="J159" i="1"/>
  <c r="I159" i="1"/>
  <c r="H159" i="1"/>
  <c r="D159" i="1"/>
  <c r="GT158" i="1"/>
  <c r="GS158" i="1"/>
  <c r="GR158" i="1"/>
  <c r="GQ158" i="1"/>
  <c r="GP158" i="1"/>
  <c r="GO158" i="1"/>
  <c r="GN158" i="1"/>
  <c r="GM158" i="1"/>
  <c r="GL158" i="1"/>
  <c r="GK158" i="1"/>
  <c r="GJ158" i="1"/>
  <c r="GI158" i="1"/>
  <c r="GH158" i="1"/>
  <c r="GG158" i="1"/>
  <c r="GF158" i="1"/>
  <c r="GE158" i="1"/>
  <c r="GD158" i="1"/>
  <c r="GC158" i="1"/>
  <c r="GB158" i="1"/>
  <c r="GA158" i="1"/>
  <c r="FZ158" i="1"/>
  <c r="FY158" i="1"/>
  <c r="FX158" i="1"/>
  <c r="FW158" i="1"/>
  <c r="FV158" i="1"/>
  <c r="FR158" i="1"/>
  <c r="FQ158" i="1"/>
  <c r="FP158" i="1"/>
  <c r="FO158" i="1"/>
  <c r="FN158" i="1"/>
  <c r="FM158" i="1"/>
  <c r="FL158" i="1"/>
  <c r="FK158" i="1"/>
  <c r="FJ158" i="1"/>
  <c r="FI158" i="1"/>
  <c r="FH158" i="1"/>
  <c r="FG158" i="1"/>
  <c r="FF158" i="1"/>
  <c r="FE158" i="1"/>
  <c r="FD158" i="1"/>
  <c r="FC158" i="1"/>
  <c r="FB158" i="1"/>
  <c r="FA158" i="1"/>
  <c r="EZ158" i="1"/>
  <c r="EY158" i="1"/>
  <c r="EX158" i="1"/>
  <c r="EW158" i="1"/>
  <c r="EV158" i="1"/>
  <c r="EU158" i="1"/>
  <c r="ET158" i="1"/>
  <c r="ES158" i="1"/>
  <c r="ER158" i="1"/>
  <c r="EQ158" i="1"/>
  <c r="EP158" i="1"/>
  <c r="EO158" i="1"/>
  <c r="EN158" i="1"/>
  <c r="EM158" i="1"/>
  <c r="EL158" i="1"/>
  <c r="EK158" i="1"/>
  <c r="EJ158" i="1"/>
  <c r="EI158" i="1"/>
  <c r="EH158" i="1"/>
  <c r="EG158" i="1"/>
  <c r="EF158" i="1"/>
  <c r="EE158" i="1"/>
  <c r="ED158" i="1"/>
  <c r="EC158" i="1"/>
  <c r="EB158" i="1"/>
  <c r="EA158" i="1"/>
  <c r="DZ158" i="1"/>
  <c r="DY158" i="1"/>
  <c r="DX158" i="1"/>
  <c r="DW158" i="1"/>
  <c r="DV158" i="1"/>
  <c r="DU158" i="1"/>
  <c r="DT158" i="1"/>
  <c r="DS158" i="1"/>
  <c r="DR158" i="1"/>
  <c r="DQ158" i="1"/>
  <c r="DP158" i="1"/>
  <c r="DO158" i="1"/>
  <c r="DN158" i="1"/>
  <c r="DM158" i="1"/>
  <c r="DL158" i="1"/>
  <c r="DK158" i="1"/>
  <c r="DJ158" i="1"/>
  <c r="DI158" i="1"/>
  <c r="DH158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D158" i="1"/>
  <c r="CC158" i="1"/>
  <c r="CB158" i="1"/>
  <c r="CA158" i="1"/>
  <c r="BZ158" i="1"/>
  <c r="BY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T158" i="1"/>
  <c r="AS158" i="1"/>
  <c r="AR158" i="1"/>
  <c r="AQ158" i="1"/>
  <c r="AP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M158" i="1"/>
  <c r="L158" i="1"/>
  <c r="K158" i="1"/>
  <c r="J158" i="1"/>
  <c r="I158" i="1"/>
  <c r="H158" i="1"/>
  <c r="D158" i="1"/>
  <c r="GT157" i="1"/>
  <c r="GS157" i="1"/>
  <c r="GR157" i="1"/>
  <c r="GQ157" i="1"/>
  <c r="GP157" i="1"/>
  <c r="GO157" i="1"/>
  <c r="GN157" i="1"/>
  <c r="GM157" i="1"/>
  <c r="GL157" i="1"/>
  <c r="GK157" i="1"/>
  <c r="GJ157" i="1"/>
  <c r="GI157" i="1"/>
  <c r="GH157" i="1"/>
  <c r="GG157" i="1"/>
  <c r="GF157" i="1"/>
  <c r="GE157" i="1"/>
  <c r="GD157" i="1"/>
  <c r="GC157" i="1"/>
  <c r="GB157" i="1"/>
  <c r="GA157" i="1"/>
  <c r="FZ157" i="1"/>
  <c r="FY157" i="1"/>
  <c r="FX157" i="1"/>
  <c r="FW157" i="1"/>
  <c r="FV157" i="1"/>
  <c r="FR157" i="1"/>
  <c r="FQ157" i="1"/>
  <c r="FP157" i="1"/>
  <c r="FO157" i="1"/>
  <c r="FN157" i="1"/>
  <c r="FM157" i="1"/>
  <c r="FL157" i="1"/>
  <c r="FK157" i="1"/>
  <c r="FJ157" i="1"/>
  <c r="FI157" i="1"/>
  <c r="FH157" i="1"/>
  <c r="FG157" i="1"/>
  <c r="FF157" i="1"/>
  <c r="FE157" i="1"/>
  <c r="FD157" i="1"/>
  <c r="FC157" i="1"/>
  <c r="FB157" i="1"/>
  <c r="FA157" i="1"/>
  <c r="EZ157" i="1"/>
  <c r="EY157" i="1"/>
  <c r="EX157" i="1"/>
  <c r="EW157" i="1"/>
  <c r="EV157" i="1"/>
  <c r="EU157" i="1"/>
  <c r="ET157" i="1"/>
  <c r="ES157" i="1"/>
  <c r="ER157" i="1"/>
  <c r="EQ157" i="1"/>
  <c r="EP157" i="1"/>
  <c r="EO157" i="1"/>
  <c r="EN157" i="1"/>
  <c r="EM157" i="1"/>
  <c r="EL157" i="1"/>
  <c r="EK157" i="1"/>
  <c r="EJ157" i="1"/>
  <c r="EI157" i="1"/>
  <c r="EH157" i="1"/>
  <c r="EG157" i="1"/>
  <c r="EF157" i="1"/>
  <c r="EE157" i="1"/>
  <c r="ED157" i="1"/>
  <c r="EC157" i="1"/>
  <c r="EB157" i="1"/>
  <c r="EA157" i="1"/>
  <c r="DZ157" i="1"/>
  <c r="DY157" i="1"/>
  <c r="DX157" i="1"/>
  <c r="DW157" i="1"/>
  <c r="DV157" i="1"/>
  <c r="DU157" i="1"/>
  <c r="DT157" i="1"/>
  <c r="DS157" i="1"/>
  <c r="DR157" i="1"/>
  <c r="DQ157" i="1"/>
  <c r="DP157" i="1"/>
  <c r="DO157" i="1"/>
  <c r="DN157" i="1"/>
  <c r="DM157" i="1"/>
  <c r="DL157" i="1"/>
  <c r="DK157" i="1"/>
  <c r="DJ157" i="1"/>
  <c r="DI157" i="1"/>
  <c r="DH157" i="1"/>
  <c r="DG157" i="1"/>
  <c r="DF157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D157" i="1"/>
  <c r="CC157" i="1"/>
  <c r="CB157" i="1"/>
  <c r="CA157" i="1"/>
  <c r="BZ157" i="1"/>
  <c r="BY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T157" i="1"/>
  <c r="AS157" i="1"/>
  <c r="AR157" i="1"/>
  <c r="AQ157" i="1"/>
  <c r="AP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M157" i="1"/>
  <c r="L157" i="1"/>
  <c r="K157" i="1"/>
  <c r="J157" i="1"/>
  <c r="I157" i="1"/>
  <c r="H157" i="1"/>
  <c r="D157" i="1"/>
  <c r="GT156" i="1"/>
  <c r="GS156" i="1"/>
  <c r="GR156" i="1"/>
  <c r="GQ156" i="1"/>
  <c r="GP156" i="1"/>
  <c r="GO156" i="1"/>
  <c r="GN156" i="1"/>
  <c r="GM156" i="1"/>
  <c r="GL156" i="1"/>
  <c r="GK156" i="1"/>
  <c r="GJ156" i="1"/>
  <c r="GI156" i="1"/>
  <c r="GH156" i="1"/>
  <c r="GG156" i="1"/>
  <c r="GF156" i="1"/>
  <c r="GE156" i="1"/>
  <c r="GD156" i="1"/>
  <c r="GC156" i="1"/>
  <c r="GB156" i="1"/>
  <c r="GA156" i="1"/>
  <c r="FZ156" i="1"/>
  <c r="FY156" i="1"/>
  <c r="FX156" i="1"/>
  <c r="FW156" i="1"/>
  <c r="FV156" i="1"/>
  <c r="FR156" i="1"/>
  <c r="FQ156" i="1"/>
  <c r="FP156" i="1"/>
  <c r="FO156" i="1"/>
  <c r="FN156" i="1"/>
  <c r="FM156" i="1"/>
  <c r="FL156" i="1"/>
  <c r="FK156" i="1"/>
  <c r="FJ156" i="1"/>
  <c r="FI156" i="1"/>
  <c r="FH156" i="1"/>
  <c r="FG156" i="1"/>
  <c r="FF156" i="1"/>
  <c r="FE156" i="1"/>
  <c r="FD156" i="1"/>
  <c r="FC156" i="1"/>
  <c r="FB156" i="1"/>
  <c r="FA156" i="1"/>
  <c r="EZ156" i="1"/>
  <c r="EY156" i="1"/>
  <c r="EX156" i="1"/>
  <c r="EW156" i="1"/>
  <c r="EV156" i="1"/>
  <c r="EU156" i="1"/>
  <c r="ET156" i="1"/>
  <c r="ES156" i="1"/>
  <c r="ER156" i="1"/>
  <c r="EQ156" i="1"/>
  <c r="EP156" i="1"/>
  <c r="EO156" i="1"/>
  <c r="EN156" i="1"/>
  <c r="EM156" i="1"/>
  <c r="EL156" i="1"/>
  <c r="EK156" i="1"/>
  <c r="EJ156" i="1"/>
  <c r="EI156" i="1"/>
  <c r="EH156" i="1"/>
  <c r="EG156" i="1"/>
  <c r="EF156" i="1"/>
  <c r="EE156" i="1"/>
  <c r="ED156" i="1"/>
  <c r="EC156" i="1"/>
  <c r="EB156" i="1"/>
  <c r="EA156" i="1"/>
  <c r="DZ156" i="1"/>
  <c r="DY156" i="1"/>
  <c r="DX156" i="1"/>
  <c r="DW156" i="1"/>
  <c r="DV156" i="1"/>
  <c r="DU156" i="1"/>
  <c r="DT156" i="1"/>
  <c r="DS156" i="1"/>
  <c r="DR156" i="1"/>
  <c r="DQ156" i="1"/>
  <c r="DP156" i="1"/>
  <c r="DO156" i="1"/>
  <c r="DN156" i="1"/>
  <c r="DM156" i="1"/>
  <c r="DL156" i="1"/>
  <c r="DK156" i="1"/>
  <c r="DJ156" i="1"/>
  <c r="DI156" i="1"/>
  <c r="DH156" i="1"/>
  <c r="DG156" i="1"/>
  <c r="DF156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D156" i="1"/>
  <c r="CC156" i="1"/>
  <c r="CB156" i="1"/>
  <c r="CA156" i="1"/>
  <c r="BZ156" i="1"/>
  <c r="BY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T156" i="1"/>
  <c r="AS156" i="1"/>
  <c r="AR156" i="1"/>
  <c r="AQ156" i="1"/>
  <c r="AP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M156" i="1"/>
  <c r="L156" i="1"/>
  <c r="K156" i="1"/>
  <c r="J156" i="1"/>
  <c r="I156" i="1"/>
  <c r="H156" i="1"/>
  <c r="D156" i="1"/>
  <c r="GT155" i="1"/>
  <c r="GS155" i="1"/>
  <c r="GR155" i="1"/>
  <c r="GQ155" i="1"/>
  <c r="GP155" i="1"/>
  <c r="GO155" i="1"/>
  <c r="GN155" i="1"/>
  <c r="GM155" i="1"/>
  <c r="GL155" i="1"/>
  <c r="GK155" i="1"/>
  <c r="GJ155" i="1"/>
  <c r="GI155" i="1"/>
  <c r="GH155" i="1"/>
  <c r="GG155" i="1"/>
  <c r="GF155" i="1"/>
  <c r="GE155" i="1"/>
  <c r="GD155" i="1"/>
  <c r="GC155" i="1"/>
  <c r="GB155" i="1"/>
  <c r="GA155" i="1"/>
  <c r="FZ155" i="1"/>
  <c r="FY155" i="1"/>
  <c r="FX155" i="1"/>
  <c r="FW155" i="1"/>
  <c r="FV155" i="1"/>
  <c r="FR155" i="1"/>
  <c r="FQ155" i="1"/>
  <c r="FP155" i="1"/>
  <c r="FO155" i="1"/>
  <c r="FN155" i="1"/>
  <c r="FM155" i="1"/>
  <c r="FL155" i="1"/>
  <c r="FK155" i="1"/>
  <c r="FJ155" i="1"/>
  <c r="FI155" i="1"/>
  <c r="FH155" i="1"/>
  <c r="FG155" i="1"/>
  <c r="FF155" i="1"/>
  <c r="FE155" i="1"/>
  <c r="FD155" i="1"/>
  <c r="FC155" i="1"/>
  <c r="FB155" i="1"/>
  <c r="FA155" i="1"/>
  <c r="EZ155" i="1"/>
  <c r="EY155" i="1"/>
  <c r="EX155" i="1"/>
  <c r="EW155" i="1"/>
  <c r="EV155" i="1"/>
  <c r="EU155" i="1"/>
  <c r="ET155" i="1"/>
  <c r="ES155" i="1"/>
  <c r="ER155" i="1"/>
  <c r="EQ155" i="1"/>
  <c r="EP155" i="1"/>
  <c r="EO155" i="1"/>
  <c r="EN155" i="1"/>
  <c r="EM155" i="1"/>
  <c r="EL155" i="1"/>
  <c r="EK155" i="1"/>
  <c r="EJ155" i="1"/>
  <c r="EI155" i="1"/>
  <c r="EH155" i="1"/>
  <c r="EG155" i="1"/>
  <c r="EF155" i="1"/>
  <c r="EE155" i="1"/>
  <c r="ED155" i="1"/>
  <c r="EC155" i="1"/>
  <c r="EB155" i="1"/>
  <c r="EA155" i="1"/>
  <c r="DZ155" i="1"/>
  <c r="DY155" i="1"/>
  <c r="DX155" i="1"/>
  <c r="DW155" i="1"/>
  <c r="DV155" i="1"/>
  <c r="DU155" i="1"/>
  <c r="DT155" i="1"/>
  <c r="DS155" i="1"/>
  <c r="DR155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D155" i="1"/>
  <c r="CC155" i="1"/>
  <c r="CB155" i="1"/>
  <c r="CA155" i="1"/>
  <c r="BZ155" i="1"/>
  <c r="BY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T155" i="1"/>
  <c r="AS155" i="1"/>
  <c r="AR155" i="1"/>
  <c r="AQ155" i="1"/>
  <c r="AP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M155" i="1"/>
  <c r="L155" i="1"/>
  <c r="K155" i="1"/>
  <c r="J155" i="1"/>
  <c r="I155" i="1"/>
  <c r="H155" i="1"/>
  <c r="D155" i="1"/>
  <c r="GT154" i="1"/>
  <c r="GS154" i="1"/>
  <c r="GR154" i="1"/>
  <c r="GQ154" i="1"/>
  <c r="GP154" i="1"/>
  <c r="GO154" i="1"/>
  <c r="GN154" i="1"/>
  <c r="GM154" i="1"/>
  <c r="GL154" i="1"/>
  <c r="GK154" i="1"/>
  <c r="GJ154" i="1"/>
  <c r="GI154" i="1"/>
  <c r="GH154" i="1"/>
  <c r="GG154" i="1"/>
  <c r="GF154" i="1"/>
  <c r="GE154" i="1"/>
  <c r="GD154" i="1"/>
  <c r="GC154" i="1"/>
  <c r="GB154" i="1"/>
  <c r="GA154" i="1"/>
  <c r="FZ154" i="1"/>
  <c r="FY154" i="1"/>
  <c r="FX154" i="1"/>
  <c r="FW154" i="1"/>
  <c r="FV154" i="1"/>
  <c r="FR154" i="1"/>
  <c r="FQ154" i="1"/>
  <c r="FP154" i="1"/>
  <c r="FO154" i="1"/>
  <c r="FN154" i="1"/>
  <c r="FM154" i="1"/>
  <c r="FL154" i="1"/>
  <c r="FK154" i="1"/>
  <c r="FJ154" i="1"/>
  <c r="FI154" i="1"/>
  <c r="FH154" i="1"/>
  <c r="FG154" i="1"/>
  <c r="FF154" i="1"/>
  <c r="FE154" i="1"/>
  <c r="FD154" i="1"/>
  <c r="FC154" i="1"/>
  <c r="FB154" i="1"/>
  <c r="FA154" i="1"/>
  <c r="EZ154" i="1"/>
  <c r="EY154" i="1"/>
  <c r="EX154" i="1"/>
  <c r="EW154" i="1"/>
  <c r="EV154" i="1"/>
  <c r="EU154" i="1"/>
  <c r="ET154" i="1"/>
  <c r="ES154" i="1"/>
  <c r="ER154" i="1"/>
  <c r="EQ154" i="1"/>
  <c r="EP154" i="1"/>
  <c r="EO154" i="1"/>
  <c r="EN154" i="1"/>
  <c r="EM154" i="1"/>
  <c r="EL154" i="1"/>
  <c r="EK154" i="1"/>
  <c r="EJ154" i="1"/>
  <c r="EI154" i="1"/>
  <c r="EH154" i="1"/>
  <c r="EG154" i="1"/>
  <c r="EF154" i="1"/>
  <c r="EE154" i="1"/>
  <c r="ED154" i="1"/>
  <c r="EC154" i="1"/>
  <c r="EB154" i="1"/>
  <c r="EA154" i="1"/>
  <c r="DZ154" i="1"/>
  <c r="DY154" i="1"/>
  <c r="DX154" i="1"/>
  <c r="DW154" i="1"/>
  <c r="DV154" i="1"/>
  <c r="DU154" i="1"/>
  <c r="DT154" i="1"/>
  <c r="DS154" i="1"/>
  <c r="DR154" i="1"/>
  <c r="DQ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D154" i="1"/>
  <c r="CC154" i="1"/>
  <c r="CB154" i="1"/>
  <c r="CA154" i="1"/>
  <c r="BZ154" i="1"/>
  <c r="BY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T154" i="1"/>
  <c r="AS154" i="1"/>
  <c r="AR154" i="1"/>
  <c r="AQ154" i="1"/>
  <c r="AP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M154" i="1"/>
  <c r="L154" i="1"/>
  <c r="K154" i="1"/>
  <c r="J154" i="1"/>
  <c r="I154" i="1"/>
  <c r="H154" i="1"/>
  <c r="D154" i="1"/>
  <c r="GT153" i="1"/>
  <c r="GS153" i="1"/>
  <c r="GR153" i="1"/>
  <c r="GQ153" i="1"/>
  <c r="GP153" i="1"/>
  <c r="GO153" i="1"/>
  <c r="GN153" i="1"/>
  <c r="GM153" i="1"/>
  <c r="GL153" i="1"/>
  <c r="GK153" i="1"/>
  <c r="GJ153" i="1"/>
  <c r="GI153" i="1"/>
  <c r="GH153" i="1"/>
  <c r="GG153" i="1"/>
  <c r="GF153" i="1"/>
  <c r="GE153" i="1"/>
  <c r="GD153" i="1"/>
  <c r="GC153" i="1"/>
  <c r="GB153" i="1"/>
  <c r="GA153" i="1"/>
  <c r="FZ153" i="1"/>
  <c r="FY153" i="1"/>
  <c r="FX153" i="1"/>
  <c r="FW153" i="1"/>
  <c r="FV153" i="1"/>
  <c r="FR153" i="1"/>
  <c r="FQ153" i="1"/>
  <c r="FP153" i="1"/>
  <c r="FO153" i="1"/>
  <c r="FN153" i="1"/>
  <c r="FM153" i="1"/>
  <c r="FL153" i="1"/>
  <c r="FK153" i="1"/>
  <c r="FJ153" i="1"/>
  <c r="FI153" i="1"/>
  <c r="FH153" i="1"/>
  <c r="FG153" i="1"/>
  <c r="FF153" i="1"/>
  <c r="FE153" i="1"/>
  <c r="FD153" i="1"/>
  <c r="FC153" i="1"/>
  <c r="FB153" i="1"/>
  <c r="FA153" i="1"/>
  <c r="EZ153" i="1"/>
  <c r="EY153" i="1"/>
  <c r="EX153" i="1"/>
  <c r="EW153" i="1"/>
  <c r="EV153" i="1"/>
  <c r="EU153" i="1"/>
  <c r="ET153" i="1"/>
  <c r="ES153" i="1"/>
  <c r="ER153" i="1"/>
  <c r="EQ153" i="1"/>
  <c r="EP153" i="1"/>
  <c r="EO153" i="1"/>
  <c r="EN153" i="1"/>
  <c r="EM153" i="1"/>
  <c r="EL153" i="1"/>
  <c r="EK153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DW153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D153" i="1"/>
  <c r="CC153" i="1"/>
  <c r="CB153" i="1"/>
  <c r="CA153" i="1"/>
  <c r="BZ153" i="1"/>
  <c r="BY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T153" i="1"/>
  <c r="AS153" i="1"/>
  <c r="AR153" i="1"/>
  <c r="AQ153" i="1"/>
  <c r="AP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M153" i="1"/>
  <c r="L153" i="1"/>
  <c r="K153" i="1"/>
  <c r="J153" i="1"/>
  <c r="I153" i="1"/>
  <c r="H153" i="1"/>
  <c r="D153" i="1"/>
  <c r="GT152" i="1"/>
  <c r="GS152" i="1"/>
  <c r="GR152" i="1"/>
  <c r="GQ152" i="1"/>
  <c r="GP152" i="1"/>
  <c r="GO152" i="1"/>
  <c r="GN152" i="1"/>
  <c r="GM152" i="1"/>
  <c r="GL152" i="1"/>
  <c r="GK152" i="1"/>
  <c r="GJ152" i="1"/>
  <c r="GI152" i="1"/>
  <c r="GH152" i="1"/>
  <c r="GG152" i="1"/>
  <c r="GF152" i="1"/>
  <c r="GE152" i="1"/>
  <c r="GD152" i="1"/>
  <c r="GC152" i="1"/>
  <c r="GB152" i="1"/>
  <c r="GA152" i="1"/>
  <c r="FZ152" i="1"/>
  <c r="FY152" i="1"/>
  <c r="FX152" i="1"/>
  <c r="FW152" i="1"/>
  <c r="FV152" i="1"/>
  <c r="FR152" i="1"/>
  <c r="FQ152" i="1"/>
  <c r="FP152" i="1"/>
  <c r="FO152" i="1"/>
  <c r="FN152" i="1"/>
  <c r="FM152" i="1"/>
  <c r="FL152" i="1"/>
  <c r="FK152" i="1"/>
  <c r="FJ152" i="1"/>
  <c r="FI152" i="1"/>
  <c r="FH152" i="1"/>
  <c r="FG152" i="1"/>
  <c r="FF152" i="1"/>
  <c r="FE152" i="1"/>
  <c r="FD152" i="1"/>
  <c r="FC152" i="1"/>
  <c r="FB152" i="1"/>
  <c r="FA152" i="1"/>
  <c r="EZ152" i="1"/>
  <c r="EY152" i="1"/>
  <c r="EX152" i="1"/>
  <c r="EW152" i="1"/>
  <c r="EV152" i="1"/>
  <c r="EU152" i="1"/>
  <c r="ET152" i="1"/>
  <c r="ES152" i="1"/>
  <c r="ER152" i="1"/>
  <c r="EQ152" i="1"/>
  <c r="EP152" i="1"/>
  <c r="EO152" i="1"/>
  <c r="EN152" i="1"/>
  <c r="EM152" i="1"/>
  <c r="EL152" i="1"/>
  <c r="EK152" i="1"/>
  <c r="EJ152" i="1"/>
  <c r="EI152" i="1"/>
  <c r="EH152" i="1"/>
  <c r="EG152" i="1"/>
  <c r="EF152" i="1"/>
  <c r="EE152" i="1"/>
  <c r="ED152" i="1"/>
  <c r="EC152" i="1"/>
  <c r="EB152" i="1"/>
  <c r="EA152" i="1"/>
  <c r="DZ152" i="1"/>
  <c r="DY152" i="1"/>
  <c r="DX152" i="1"/>
  <c r="DW152" i="1"/>
  <c r="DV152" i="1"/>
  <c r="DU152" i="1"/>
  <c r="DT152" i="1"/>
  <c r="DS152" i="1"/>
  <c r="DR152" i="1"/>
  <c r="DQ152" i="1"/>
  <c r="DP152" i="1"/>
  <c r="DO152" i="1"/>
  <c r="DN152" i="1"/>
  <c r="DM152" i="1"/>
  <c r="DL152" i="1"/>
  <c r="DK152" i="1"/>
  <c r="DJ152" i="1"/>
  <c r="DI152" i="1"/>
  <c r="DH152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D152" i="1"/>
  <c r="CC152" i="1"/>
  <c r="CB152" i="1"/>
  <c r="CA152" i="1"/>
  <c r="BZ152" i="1"/>
  <c r="BY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T152" i="1"/>
  <c r="AS152" i="1"/>
  <c r="AR152" i="1"/>
  <c r="AQ152" i="1"/>
  <c r="AP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M152" i="1"/>
  <c r="L152" i="1"/>
  <c r="K152" i="1"/>
  <c r="J152" i="1"/>
  <c r="I152" i="1"/>
  <c r="H152" i="1"/>
  <c r="D152" i="1"/>
  <c r="GT151" i="1"/>
  <c r="GS151" i="1"/>
  <c r="GR151" i="1"/>
  <c r="GQ151" i="1"/>
  <c r="GP151" i="1"/>
  <c r="GO151" i="1"/>
  <c r="GN151" i="1"/>
  <c r="GM151" i="1"/>
  <c r="GL151" i="1"/>
  <c r="GK151" i="1"/>
  <c r="GJ151" i="1"/>
  <c r="GI151" i="1"/>
  <c r="GH151" i="1"/>
  <c r="GG151" i="1"/>
  <c r="GF151" i="1"/>
  <c r="GE151" i="1"/>
  <c r="GD151" i="1"/>
  <c r="GC151" i="1"/>
  <c r="GB151" i="1"/>
  <c r="GA151" i="1"/>
  <c r="FZ151" i="1"/>
  <c r="FY151" i="1"/>
  <c r="FX151" i="1"/>
  <c r="FW151" i="1"/>
  <c r="FV151" i="1"/>
  <c r="FR151" i="1"/>
  <c r="FQ151" i="1"/>
  <c r="FP151" i="1"/>
  <c r="FO151" i="1"/>
  <c r="FN151" i="1"/>
  <c r="FM151" i="1"/>
  <c r="FL151" i="1"/>
  <c r="FK151" i="1"/>
  <c r="FJ151" i="1"/>
  <c r="FI151" i="1"/>
  <c r="FH151" i="1"/>
  <c r="FG151" i="1"/>
  <c r="FF151" i="1"/>
  <c r="FE151" i="1"/>
  <c r="FD151" i="1"/>
  <c r="FC151" i="1"/>
  <c r="FB151" i="1"/>
  <c r="FA151" i="1"/>
  <c r="EZ151" i="1"/>
  <c r="EY151" i="1"/>
  <c r="EX151" i="1"/>
  <c r="EW151" i="1"/>
  <c r="EV151" i="1"/>
  <c r="EU151" i="1"/>
  <c r="ET151" i="1"/>
  <c r="ES151" i="1"/>
  <c r="ER151" i="1"/>
  <c r="EQ151" i="1"/>
  <c r="EP151" i="1"/>
  <c r="EO151" i="1"/>
  <c r="EN151" i="1"/>
  <c r="EM151" i="1"/>
  <c r="EL151" i="1"/>
  <c r="EK151" i="1"/>
  <c r="EJ151" i="1"/>
  <c r="EI151" i="1"/>
  <c r="EH151" i="1"/>
  <c r="EG151" i="1"/>
  <c r="EF151" i="1"/>
  <c r="EE151" i="1"/>
  <c r="ED151" i="1"/>
  <c r="EC151" i="1"/>
  <c r="EB151" i="1"/>
  <c r="EA151" i="1"/>
  <c r="DZ151" i="1"/>
  <c r="DY151" i="1"/>
  <c r="DX151" i="1"/>
  <c r="DW151" i="1"/>
  <c r="DV151" i="1"/>
  <c r="DU151" i="1"/>
  <c r="DT151" i="1"/>
  <c r="DS151" i="1"/>
  <c r="DR151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D151" i="1"/>
  <c r="CC151" i="1"/>
  <c r="CB151" i="1"/>
  <c r="CA151" i="1"/>
  <c r="BZ151" i="1"/>
  <c r="BY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T151" i="1"/>
  <c r="AS151" i="1"/>
  <c r="AR151" i="1"/>
  <c r="AQ151" i="1"/>
  <c r="AP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M151" i="1"/>
  <c r="L151" i="1"/>
  <c r="K151" i="1"/>
  <c r="J151" i="1"/>
  <c r="I151" i="1"/>
  <c r="H151" i="1"/>
  <c r="D151" i="1"/>
  <c r="GT150" i="1"/>
  <c r="GS150" i="1"/>
  <c r="GR150" i="1"/>
  <c r="GQ150" i="1"/>
  <c r="GP150" i="1"/>
  <c r="GO150" i="1"/>
  <c r="GN150" i="1"/>
  <c r="GM150" i="1"/>
  <c r="GL150" i="1"/>
  <c r="GK150" i="1"/>
  <c r="GJ150" i="1"/>
  <c r="GI150" i="1"/>
  <c r="GH150" i="1"/>
  <c r="GG150" i="1"/>
  <c r="GF150" i="1"/>
  <c r="GE150" i="1"/>
  <c r="GD150" i="1"/>
  <c r="GC150" i="1"/>
  <c r="GB150" i="1"/>
  <c r="GA150" i="1"/>
  <c r="FZ150" i="1"/>
  <c r="FY150" i="1"/>
  <c r="FX150" i="1"/>
  <c r="FW150" i="1"/>
  <c r="FV150" i="1"/>
  <c r="FR150" i="1"/>
  <c r="FQ150" i="1"/>
  <c r="FP150" i="1"/>
  <c r="FO150" i="1"/>
  <c r="FN150" i="1"/>
  <c r="FM150" i="1"/>
  <c r="FL150" i="1"/>
  <c r="FK150" i="1"/>
  <c r="FJ150" i="1"/>
  <c r="FI150" i="1"/>
  <c r="FH150" i="1"/>
  <c r="FG150" i="1"/>
  <c r="FF150" i="1"/>
  <c r="FE150" i="1"/>
  <c r="FD150" i="1"/>
  <c r="FC150" i="1"/>
  <c r="FB150" i="1"/>
  <c r="FA150" i="1"/>
  <c r="EZ150" i="1"/>
  <c r="EY150" i="1"/>
  <c r="EX150" i="1"/>
  <c r="EW150" i="1"/>
  <c r="EV150" i="1"/>
  <c r="EU150" i="1"/>
  <c r="ET150" i="1"/>
  <c r="ES150" i="1"/>
  <c r="ER150" i="1"/>
  <c r="EQ150" i="1"/>
  <c r="EP150" i="1"/>
  <c r="EO150" i="1"/>
  <c r="EN150" i="1"/>
  <c r="EM150" i="1"/>
  <c r="EL150" i="1"/>
  <c r="EK150" i="1"/>
  <c r="EJ150" i="1"/>
  <c r="EI150" i="1"/>
  <c r="EH150" i="1"/>
  <c r="EG150" i="1"/>
  <c r="EF150" i="1"/>
  <c r="EE150" i="1"/>
  <c r="ED150" i="1"/>
  <c r="EC150" i="1"/>
  <c r="EB150" i="1"/>
  <c r="EA150" i="1"/>
  <c r="DZ150" i="1"/>
  <c r="DY150" i="1"/>
  <c r="DX150" i="1"/>
  <c r="DW150" i="1"/>
  <c r="DV150" i="1"/>
  <c r="DU150" i="1"/>
  <c r="DT150" i="1"/>
  <c r="DS150" i="1"/>
  <c r="DR150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D150" i="1"/>
  <c r="CC150" i="1"/>
  <c r="CB150" i="1"/>
  <c r="CA150" i="1"/>
  <c r="BZ150" i="1"/>
  <c r="BY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T150" i="1"/>
  <c r="AS150" i="1"/>
  <c r="AR150" i="1"/>
  <c r="AQ150" i="1"/>
  <c r="AP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M150" i="1"/>
  <c r="L150" i="1"/>
  <c r="K150" i="1"/>
  <c r="J150" i="1"/>
  <c r="I150" i="1"/>
  <c r="H150" i="1"/>
  <c r="D150" i="1"/>
  <c r="GT149" i="1"/>
  <c r="GS149" i="1"/>
  <c r="GR149" i="1"/>
  <c r="GQ149" i="1"/>
  <c r="GP149" i="1"/>
  <c r="GO149" i="1"/>
  <c r="GN149" i="1"/>
  <c r="GM149" i="1"/>
  <c r="GL149" i="1"/>
  <c r="GK149" i="1"/>
  <c r="GJ149" i="1"/>
  <c r="GI149" i="1"/>
  <c r="GH149" i="1"/>
  <c r="GG149" i="1"/>
  <c r="GF149" i="1"/>
  <c r="GE149" i="1"/>
  <c r="GD149" i="1"/>
  <c r="GC149" i="1"/>
  <c r="GB149" i="1"/>
  <c r="GA149" i="1"/>
  <c r="FZ149" i="1"/>
  <c r="FY149" i="1"/>
  <c r="FX149" i="1"/>
  <c r="FW149" i="1"/>
  <c r="FV149" i="1"/>
  <c r="FR149" i="1"/>
  <c r="FQ149" i="1"/>
  <c r="FP149" i="1"/>
  <c r="FO149" i="1"/>
  <c r="FN149" i="1"/>
  <c r="FM149" i="1"/>
  <c r="FL149" i="1"/>
  <c r="FK149" i="1"/>
  <c r="FJ149" i="1"/>
  <c r="FI149" i="1"/>
  <c r="FH149" i="1"/>
  <c r="FG149" i="1"/>
  <c r="FF149" i="1"/>
  <c r="FE149" i="1"/>
  <c r="FD149" i="1"/>
  <c r="FC149" i="1"/>
  <c r="FB149" i="1"/>
  <c r="FA149" i="1"/>
  <c r="EZ149" i="1"/>
  <c r="EY149" i="1"/>
  <c r="EX149" i="1"/>
  <c r="EW149" i="1"/>
  <c r="EV149" i="1"/>
  <c r="EU149" i="1"/>
  <c r="ET149" i="1"/>
  <c r="ES149" i="1"/>
  <c r="ER149" i="1"/>
  <c r="EQ149" i="1"/>
  <c r="EP149" i="1"/>
  <c r="EO149" i="1"/>
  <c r="EN149" i="1"/>
  <c r="EM149" i="1"/>
  <c r="EL149" i="1"/>
  <c r="EK149" i="1"/>
  <c r="EJ149" i="1"/>
  <c r="EI149" i="1"/>
  <c r="EH149" i="1"/>
  <c r="EG149" i="1"/>
  <c r="EF149" i="1"/>
  <c r="EE149" i="1"/>
  <c r="ED149" i="1"/>
  <c r="EC149" i="1"/>
  <c r="EB149" i="1"/>
  <c r="EA149" i="1"/>
  <c r="DZ149" i="1"/>
  <c r="DY149" i="1"/>
  <c r="DX149" i="1"/>
  <c r="DW149" i="1"/>
  <c r="DV149" i="1"/>
  <c r="DU149" i="1"/>
  <c r="DT149" i="1"/>
  <c r="DS149" i="1"/>
  <c r="DR149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D149" i="1"/>
  <c r="CC149" i="1"/>
  <c r="CB149" i="1"/>
  <c r="CA149" i="1"/>
  <c r="BZ149" i="1"/>
  <c r="BY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T149" i="1"/>
  <c r="AS149" i="1"/>
  <c r="AR149" i="1"/>
  <c r="AQ149" i="1"/>
  <c r="AP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M149" i="1"/>
  <c r="L149" i="1"/>
  <c r="K149" i="1"/>
  <c r="J149" i="1"/>
  <c r="I149" i="1"/>
  <c r="H149" i="1"/>
  <c r="D149" i="1"/>
  <c r="GT148" i="1"/>
  <c r="GS148" i="1"/>
  <c r="GR148" i="1"/>
  <c r="GQ148" i="1"/>
  <c r="GP148" i="1"/>
  <c r="GO148" i="1"/>
  <c r="GN148" i="1"/>
  <c r="GM148" i="1"/>
  <c r="GL148" i="1"/>
  <c r="GK148" i="1"/>
  <c r="GJ148" i="1"/>
  <c r="GI148" i="1"/>
  <c r="GH148" i="1"/>
  <c r="GG148" i="1"/>
  <c r="GF148" i="1"/>
  <c r="GE148" i="1"/>
  <c r="GD148" i="1"/>
  <c r="GC148" i="1"/>
  <c r="GB148" i="1"/>
  <c r="GA148" i="1"/>
  <c r="FZ148" i="1"/>
  <c r="FY148" i="1"/>
  <c r="FX148" i="1"/>
  <c r="FW148" i="1"/>
  <c r="FV148" i="1"/>
  <c r="FR148" i="1"/>
  <c r="FQ148" i="1"/>
  <c r="FP148" i="1"/>
  <c r="FO148" i="1"/>
  <c r="FN148" i="1"/>
  <c r="FM148" i="1"/>
  <c r="FL148" i="1"/>
  <c r="FK148" i="1"/>
  <c r="FJ148" i="1"/>
  <c r="FI148" i="1"/>
  <c r="FH148" i="1"/>
  <c r="FG148" i="1"/>
  <c r="FF148" i="1"/>
  <c r="FE148" i="1"/>
  <c r="FD148" i="1"/>
  <c r="FC148" i="1"/>
  <c r="FB148" i="1"/>
  <c r="FA148" i="1"/>
  <c r="EZ148" i="1"/>
  <c r="EY148" i="1"/>
  <c r="EX148" i="1"/>
  <c r="EW148" i="1"/>
  <c r="EV148" i="1"/>
  <c r="EU148" i="1"/>
  <c r="ET148" i="1"/>
  <c r="ES148" i="1"/>
  <c r="ER148" i="1"/>
  <c r="EQ148" i="1"/>
  <c r="EP148" i="1"/>
  <c r="EO148" i="1"/>
  <c r="EN148" i="1"/>
  <c r="EM148" i="1"/>
  <c r="EL148" i="1"/>
  <c r="EK148" i="1"/>
  <c r="EJ148" i="1"/>
  <c r="EI148" i="1"/>
  <c r="EH148" i="1"/>
  <c r="EG148" i="1"/>
  <c r="EF148" i="1"/>
  <c r="EE148" i="1"/>
  <c r="ED148" i="1"/>
  <c r="EC148" i="1"/>
  <c r="EB148" i="1"/>
  <c r="EA148" i="1"/>
  <c r="DZ148" i="1"/>
  <c r="DY148" i="1"/>
  <c r="DX148" i="1"/>
  <c r="DW148" i="1"/>
  <c r="DV148" i="1"/>
  <c r="DU148" i="1"/>
  <c r="DT148" i="1"/>
  <c r="DS148" i="1"/>
  <c r="DR148" i="1"/>
  <c r="DQ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D148" i="1"/>
  <c r="CC148" i="1"/>
  <c r="CB148" i="1"/>
  <c r="CA148" i="1"/>
  <c r="BZ148" i="1"/>
  <c r="BY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T148" i="1"/>
  <c r="AS148" i="1"/>
  <c r="AR148" i="1"/>
  <c r="AQ148" i="1"/>
  <c r="AP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M148" i="1"/>
  <c r="L148" i="1"/>
  <c r="K148" i="1"/>
  <c r="J148" i="1"/>
  <c r="I148" i="1"/>
  <c r="H148" i="1"/>
  <c r="D148" i="1"/>
  <c r="GT147" i="1"/>
  <c r="GS147" i="1"/>
  <c r="GR147" i="1"/>
  <c r="GQ147" i="1"/>
  <c r="GP147" i="1"/>
  <c r="GO147" i="1"/>
  <c r="GN147" i="1"/>
  <c r="GM147" i="1"/>
  <c r="GL147" i="1"/>
  <c r="GK147" i="1"/>
  <c r="GJ147" i="1"/>
  <c r="GI147" i="1"/>
  <c r="GH147" i="1"/>
  <c r="GG147" i="1"/>
  <c r="GF147" i="1"/>
  <c r="GE147" i="1"/>
  <c r="GD147" i="1"/>
  <c r="GC147" i="1"/>
  <c r="GB147" i="1"/>
  <c r="GA147" i="1"/>
  <c r="FZ147" i="1"/>
  <c r="FY147" i="1"/>
  <c r="FX147" i="1"/>
  <c r="FW147" i="1"/>
  <c r="FV147" i="1"/>
  <c r="FR147" i="1"/>
  <c r="FQ147" i="1"/>
  <c r="FP147" i="1"/>
  <c r="FO147" i="1"/>
  <c r="FN147" i="1"/>
  <c r="FM147" i="1"/>
  <c r="FL147" i="1"/>
  <c r="FK147" i="1"/>
  <c r="FJ147" i="1"/>
  <c r="FI147" i="1"/>
  <c r="FH147" i="1"/>
  <c r="FG147" i="1"/>
  <c r="FF147" i="1"/>
  <c r="FE147" i="1"/>
  <c r="FD147" i="1"/>
  <c r="FC147" i="1"/>
  <c r="FB147" i="1"/>
  <c r="FA147" i="1"/>
  <c r="EZ147" i="1"/>
  <c r="EY147" i="1"/>
  <c r="EX147" i="1"/>
  <c r="EW147" i="1"/>
  <c r="EV147" i="1"/>
  <c r="EU147" i="1"/>
  <c r="ET147" i="1"/>
  <c r="ES147" i="1"/>
  <c r="ER147" i="1"/>
  <c r="EQ147" i="1"/>
  <c r="EP147" i="1"/>
  <c r="EO147" i="1"/>
  <c r="EN147" i="1"/>
  <c r="EM147" i="1"/>
  <c r="EL147" i="1"/>
  <c r="EK147" i="1"/>
  <c r="EJ147" i="1"/>
  <c r="EI147" i="1"/>
  <c r="EH147" i="1"/>
  <c r="EG147" i="1"/>
  <c r="EF147" i="1"/>
  <c r="EE147" i="1"/>
  <c r="ED147" i="1"/>
  <c r="EC147" i="1"/>
  <c r="EB147" i="1"/>
  <c r="EA147" i="1"/>
  <c r="DZ147" i="1"/>
  <c r="DY147" i="1"/>
  <c r="DX147" i="1"/>
  <c r="DW147" i="1"/>
  <c r="DV147" i="1"/>
  <c r="DU147" i="1"/>
  <c r="DT147" i="1"/>
  <c r="DS147" i="1"/>
  <c r="DR147" i="1"/>
  <c r="DQ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D147" i="1"/>
  <c r="CC147" i="1"/>
  <c r="CB147" i="1"/>
  <c r="CA147" i="1"/>
  <c r="BZ147" i="1"/>
  <c r="BY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T147" i="1"/>
  <c r="AS147" i="1"/>
  <c r="AR147" i="1"/>
  <c r="AQ147" i="1"/>
  <c r="AP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M147" i="1"/>
  <c r="L147" i="1"/>
  <c r="K147" i="1"/>
  <c r="J147" i="1"/>
  <c r="I147" i="1"/>
  <c r="H147" i="1"/>
  <c r="D147" i="1"/>
  <c r="GT146" i="1"/>
  <c r="GT167" i="1" s="1"/>
  <c r="GS146" i="1"/>
  <c r="GR146" i="1"/>
  <c r="GQ146" i="1"/>
  <c r="GQ167" i="1" s="1"/>
  <c r="GP146" i="1"/>
  <c r="GP167" i="1" s="1"/>
  <c r="GO146" i="1"/>
  <c r="GN146" i="1"/>
  <c r="GM146" i="1"/>
  <c r="GM167" i="1" s="1"/>
  <c r="GL146" i="1"/>
  <c r="GL167" i="1" s="1"/>
  <c r="GK146" i="1"/>
  <c r="GJ146" i="1"/>
  <c r="GI146" i="1"/>
  <c r="GI167" i="1" s="1"/>
  <c r="GH146" i="1"/>
  <c r="GH167" i="1" s="1"/>
  <c r="GG146" i="1"/>
  <c r="GF146" i="1"/>
  <c r="GE146" i="1"/>
  <c r="GE167" i="1" s="1"/>
  <c r="GD146" i="1"/>
  <c r="GD167" i="1" s="1"/>
  <c r="GC146" i="1"/>
  <c r="GB146" i="1"/>
  <c r="GA146" i="1"/>
  <c r="GA167" i="1" s="1"/>
  <c r="FZ146" i="1"/>
  <c r="FZ167" i="1" s="1"/>
  <c r="FY146" i="1"/>
  <c r="FX146" i="1"/>
  <c r="FW146" i="1"/>
  <c r="FV146" i="1"/>
  <c r="FV167" i="1" s="1"/>
  <c r="FR146" i="1"/>
  <c r="FQ146" i="1"/>
  <c r="FP146" i="1"/>
  <c r="FP167" i="1" s="1"/>
  <c r="FO146" i="1"/>
  <c r="FO167" i="1" s="1"/>
  <c r="FN146" i="1"/>
  <c r="FM146" i="1"/>
  <c r="FL146" i="1"/>
  <c r="FL167" i="1" s="1"/>
  <c r="FK146" i="1"/>
  <c r="FK167" i="1" s="1"/>
  <c r="FJ146" i="1"/>
  <c r="FI146" i="1"/>
  <c r="FH146" i="1"/>
  <c r="FH167" i="1" s="1"/>
  <c r="FG146" i="1"/>
  <c r="FG167" i="1" s="1"/>
  <c r="FF146" i="1"/>
  <c r="FE146" i="1"/>
  <c r="FD146" i="1"/>
  <c r="FD167" i="1" s="1"/>
  <c r="FC146" i="1"/>
  <c r="FC167" i="1" s="1"/>
  <c r="FB146" i="1"/>
  <c r="FA146" i="1"/>
  <c r="EZ146" i="1"/>
  <c r="EZ167" i="1" s="1"/>
  <c r="EY146" i="1"/>
  <c r="EY167" i="1" s="1"/>
  <c r="EX146" i="1"/>
  <c r="EW146" i="1"/>
  <c r="EV146" i="1"/>
  <c r="EV167" i="1" s="1"/>
  <c r="EU146" i="1"/>
  <c r="EU167" i="1" s="1"/>
  <c r="ET146" i="1"/>
  <c r="ES146" i="1"/>
  <c r="ER146" i="1"/>
  <c r="ER167" i="1" s="1"/>
  <c r="EQ146" i="1"/>
  <c r="EQ167" i="1" s="1"/>
  <c r="EP146" i="1"/>
  <c r="EO146" i="1"/>
  <c r="EN146" i="1"/>
  <c r="EN167" i="1" s="1"/>
  <c r="EM146" i="1"/>
  <c r="EM167" i="1" s="1"/>
  <c r="EL146" i="1"/>
  <c r="EK146" i="1"/>
  <c r="EJ146" i="1"/>
  <c r="EJ167" i="1" s="1"/>
  <c r="EI146" i="1"/>
  <c r="EI167" i="1" s="1"/>
  <c r="EH146" i="1"/>
  <c r="EG146" i="1"/>
  <c r="EF146" i="1"/>
  <c r="EF167" i="1" s="1"/>
  <c r="EE146" i="1"/>
  <c r="EE167" i="1" s="1"/>
  <c r="ED146" i="1"/>
  <c r="EC146" i="1"/>
  <c r="EB146" i="1"/>
  <c r="EB167" i="1" s="1"/>
  <c r="EA146" i="1"/>
  <c r="EA167" i="1" s="1"/>
  <c r="DZ146" i="1"/>
  <c r="DY146" i="1"/>
  <c r="DX146" i="1"/>
  <c r="DX167" i="1" s="1"/>
  <c r="DW146" i="1"/>
  <c r="DW167" i="1" s="1"/>
  <c r="DV146" i="1"/>
  <c r="DU146" i="1"/>
  <c r="DT146" i="1"/>
  <c r="DT167" i="1" s="1"/>
  <c r="DS146" i="1"/>
  <c r="DS167" i="1" s="1"/>
  <c r="DR146" i="1"/>
  <c r="DQ146" i="1"/>
  <c r="DP146" i="1"/>
  <c r="DP167" i="1" s="1"/>
  <c r="DO146" i="1"/>
  <c r="DO167" i="1" s="1"/>
  <c r="DN146" i="1"/>
  <c r="DM146" i="1"/>
  <c r="DL146" i="1"/>
  <c r="DL167" i="1" s="1"/>
  <c r="DK146" i="1"/>
  <c r="DK167" i="1" s="1"/>
  <c r="DJ146" i="1"/>
  <c r="DI146" i="1"/>
  <c r="DH146" i="1"/>
  <c r="DH167" i="1" s="1"/>
  <c r="DG146" i="1"/>
  <c r="DG167" i="1" s="1"/>
  <c r="DF146" i="1"/>
  <c r="DE146" i="1"/>
  <c r="DD146" i="1"/>
  <c r="DD167" i="1" s="1"/>
  <c r="DC146" i="1"/>
  <c r="DC167" i="1" s="1"/>
  <c r="DB146" i="1"/>
  <c r="DA146" i="1"/>
  <c r="CZ146" i="1"/>
  <c r="CZ167" i="1" s="1"/>
  <c r="CY146" i="1"/>
  <c r="CY167" i="1" s="1"/>
  <c r="CX146" i="1"/>
  <c r="CW146" i="1"/>
  <c r="CV146" i="1"/>
  <c r="CV167" i="1" s="1"/>
  <c r="CU146" i="1"/>
  <c r="CU167" i="1" s="1"/>
  <c r="CT146" i="1"/>
  <c r="CS146" i="1"/>
  <c r="CR146" i="1"/>
  <c r="CR167" i="1" s="1"/>
  <c r="CQ146" i="1"/>
  <c r="CQ167" i="1" s="1"/>
  <c r="CP146" i="1"/>
  <c r="CO146" i="1"/>
  <c r="CN146" i="1"/>
  <c r="CN167" i="1" s="1"/>
  <c r="CM146" i="1"/>
  <c r="CM167" i="1" s="1"/>
  <c r="CL146" i="1"/>
  <c r="CK146" i="1"/>
  <c r="CJ146" i="1"/>
  <c r="CJ167" i="1" s="1"/>
  <c r="CI146" i="1"/>
  <c r="CI167" i="1" s="1"/>
  <c r="CH146" i="1"/>
  <c r="CD146" i="1"/>
  <c r="CC146" i="1"/>
  <c r="CC167" i="1" s="1"/>
  <c r="CB146" i="1"/>
  <c r="CB167" i="1" s="1"/>
  <c r="CA146" i="1"/>
  <c r="BZ146" i="1"/>
  <c r="BY146" i="1"/>
  <c r="BY167" i="1" s="1"/>
  <c r="BU146" i="1"/>
  <c r="BU167" i="1" s="1"/>
  <c r="BT146" i="1"/>
  <c r="BS146" i="1"/>
  <c r="BR146" i="1"/>
  <c r="BR167" i="1" s="1"/>
  <c r="BQ146" i="1"/>
  <c r="BQ167" i="1" s="1"/>
  <c r="BP146" i="1"/>
  <c r="BO146" i="1"/>
  <c r="BN146" i="1"/>
  <c r="BN167" i="1" s="1"/>
  <c r="BM146" i="1"/>
  <c r="BM167" i="1" s="1"/>
  <c r="BL146" i="1"/>
  <c r="BK146" i="1"/>
  <c r="BJ146" i="1"/>
  <c r="BJ167" i="1" s="1"/>
  <c r="BI146" i="1"/>
  <c r="BI167" i="1" s="1"/>
  <c r="BH146" i="1"/>
  <c r="BG146" i="1"/>
  <c r="BF146" i="1"/>
  <c r="BF167" i="1" s="1"/>
  <c r="BE146" i="1"/>
  <c r="BE167" i="1" s="1"/>
  <c r="BD146" i="1"/>
  <c r="BC146" i="1"/>
  <c r="BB146" i="1"/>
  <c r="BB167" i="1" s="1"/>
  <c r="BA146" i="1"/>
  <c r="BA167" i="1" s="1"/>
  <c r="AZ146" i="1"/>
  <c r="AY146" i="1"/>
  <c r="AX146" i="1"/>
  <c r="AT146" i="1"/>
  <c r="AT167" i="1" s="1"/>
  <c r="AS146" i="1"/>
  <c r="AR146" i="1"/>
  <c r="AQ146" i="1"/>
  <c r="AP146" i="1"/>
  <c r="AP167" i="1" s="1"/>
  <c r="AL146" i="1"/>
  <c r="AK146" i="1"/>
  <c r="AJ146" i="1"/>
  <c r="AJ167" i="1" s="1"/>
  <c r="AI146" i="1"/>
  <c r="AI167" i="1" s="1"/>
  <c r="AH146" i="1"/>
  <c r="AG146" i="1"/>
  <c r="AF146" i="1"/>
  <c r="AF167" i="1" s="1"/>
  <c r="AE146" i="1"/>
  <c r="AE167" i="1" s="1"/>
  <c r="AD146" i="1"/>
  <c r="AC146" i="1"/>
  <c r="AB146" i="1"/>
  <c r="AB167" i="1" s="1"/>
  <c r="AA146" i="1"/>
  <c r="AA167" i="1" s="1"/>
  <c r="Z146" i="1"/>
  <c r="Y146" i="1"/>
  <c r="X146" i="1"/>
  <c r="X167" i="1" s="1"/>
  <c r="W146" i="1"/>
  <c r="W167" i="1" s="1"/>
  <c r="V146" i="1"/>
  <c r="U146" i="1"/>
  <c r="T146" i="1"/>
  <c r="T167" i="1" s="1"/>
  <c r="S146" i="1"/>
  <c r="R146" i="1"/>
  <c r="Q146" i="1"/>
  <c r="M146" i="1"/>
  <c r="M167" i="1" s="1"/>
  <c r="L146" i="1"/>
  <c r="L167" i="1" s="1"/>
  <c r="K146" i="1"/>
  <c r="J146" i="1"/>
  <c r="I146" i="1"/>
  <c r="I167" i="1" s="1"/>
  <c r="H146" i="1"/>
  <c r="H167" i="1" s="1"/>
  <c r="D146" i="1"/>
  <c r="E143" i="1"/>
  <c r="GT142" i="1"/>
  <c r="GS142" i="1"/>
  <c r="GR142" i="1"/>
  <c r="GQ142" i="1"/>
  <c r="GP142" i="1"/>
  <c r="GO142" i="1"/>
  <c r="GN142" i="1"/>
  <c r="GM142" i="1"/>
  <c r="GL142" i="1"/>
  <c r="GK142" i="1"/>
  <c r="GJ142" i="1"/>
  <c r="GI142" i="1"/>
  <c r="GH142" i="1"/>
  <c r="GG142" i="1"/>
  <c r="GF142" i="1"/>
  <c r="GE142" i="1"/>
  <c r="GD142" i="1"/>
  <c r="GC142" i="1"/>
  <c r="GB142" i="1"/>
  <c r="GA142" i="1"/>
  <c r="FZ142" i="1"/>
  <c r="FY142" i="1"/>
  <c r="FX142" i="1"/>
  <c r="FW142" i="1"/>
  <c r="FV142" i="1"/>
  <c r="FR142" i="1"/>
  <c r="FQ142" i="1"/>
  <c r="FP142" i="1"/>
  <c r="FO142" i="1"/>
  <c r="FN142" i="1"/>
  <c r="FM142" i="1"/>
  <c r="FL142" i="1"/>
  <c r="FK142" i="1"/>
  <c r="FJ142" i="1"/>
  <c r="FI142" i="1"/>
  <c r="FH142" i="1"/>
  <c r="FG142" i="1"/>
  <c r="FF142" i="1"/>
  <c r="FE142" i="1"/>
  <c r="FD142" i="1"/>
  <c r="FC142" i="1"/>
  <c r="FB142" i="1"/>
  <c r="FA142" i="1"/>
  <c r="EZ142" i="1"/>
  <c r="EY142" i="1"/>
  <c r="EX142" i="1"/>
  <c r="EW142" i="1"/>
  <c r="EV142" i="1"/>
  <c r="EU142" i="1"/>
  <c r="ET142" i="1"/>
  <c r="ES142" i="1"/>
  <c r="ER142" i="1"/>
  <c r="EQ142" i="1"/>
  <c r="EP142" i="1"/>
  <c r="EO142" i="1"/>
  <c r="EN142" i="1"/>
  <c r="EM142" i="1"/>
  <c r="EL142" i="1"/>
  <c r="EK142" i="1"/>
  <c r="EJ142" i="1"/>
  <c r="EI142" i="1"/>
  <c r="EH142" i="1"/>
  <c r="EG142" i="1"/>
  <c r="EF142" i="1"/>
  <c r="EE142" i="1"/>
  <c r="ED142" i="1"/>
  <c r="EC142" i="1"/>
  <c r="EB142" i="1"/>
  <c r="EA142" i="1"/>
  <c r="DZ142" i="1"/>
  <c r="DY142" i="1"/>
  <c r="DX142" i="1"/>
  <c r="DW142" i="1"/>
  <c r="DV142" i="1"/>
  <c r="DU142" i="1"/>
  <c r="DT142" i="1"/>
  <c r="DS142" i="1"/>
  <c r="DR142" i="1"/>
  <c r="DQ142" i="1"/>
  <c r="DP142" i="1"/>
  <c r="DO142" i="1"/>
  <c r="DN142" i="1"/>
  <c r="DM142" i="1"/>
  <c r="DL142" i="1"/>
  <c r="DK142" i="1"/>
  <c r="DJ142" i="1"/>
  <c r="DI142" i="1"/>
  <c r="DH142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D142" i="1"/>
  <c r="CC142" i="1"/>
  <c r="CB142" i="1"/>
  <c r="CA142" i="1"/>
  <c r="BZ142" i="1"/>
  <c r="BY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T142" i="1"/>
  <c r="AS142" i="1"/>
  <c r="AR142" i="1"/>
  <c r="AQ142" i="1"/>
  <c r="AP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M142" i="1"/>
  <c r="L142" i="1"/>
  <c r="K142" i="1"/>
  <c r="J142" i="1"/>
  <c r="I142" i="1"/>
  <c r="H142" i="1"/>
  <c r="D142" i="1"/>
  <c r="GT141" i="1"/>
  <c r="GS141" i="1"/>
  <c r="GR141" i="1"/>
  <c r="GQ141" i="1"/>
  <c r="GP141" i="1"/>
  <c r="GO141" i="1"/>
  <c r="GN141" i="1"/>
  <c r="GM141" i="1"/>
  <c r="GL141" i="1"/>
  <c r="GK141" i="1"/>
  <c r="GJ141" i="1"/>
  <c r="GI141" i="1"/>
  <c r="GH141" i="1"/>
  <c r="GG141" i="1"/>
  <c r="GF141" i="1"/>
  <c r="GE141" i="1"/>
  <c r="GD141" i="1"/>
  <c r="GC141" i="1"/>
  <c r="GB141" i="1"/>
  <c r="GA141" i="1"/>
  <c r="FZ141" i="1"/>
  <c r="FY141" i="1"/>
  <c r="FX141" i="1"/>
  <c r="FW141" i="1"/>
  <c r="FV141" i="1"/>
  <c r="FR141" i="1"/>
  <c r="FQ141" i="1"/>
  <c r="FP141" i="1"/>
  <c r="FO141" i="1"/>
  <c r="FN141" i="1"/>
  <c r="FM141" i="1"/>
  <c r="FL141" i="1"/>
  <c r="FK141" i="1"/>
  <c r="FJ141" i="1"/>
  <c r="FI141" i="1"/>
  <c r="FH141" i="1"/>
  <c r="FG141" i="1"/>
  <c r="FF141" i="1"/>
  <c r="FE141" i="1"/>
  <c r="FD141" i="1"/>
  <c r="FC141" i="1"/>
  <c r="FB141" i="1"/>
  <c r="FA141" i="1"/>
  <c r="EZ141" i="1"/>
  <c r="EY141" i="1"/>
  <c r="EX141" i="1"/>
  <c r="EW141" i="1"/>
  <c r="EV141" i="1"/>
  <c r="EU141" i="1"/>
  <c r="ET141" i="1"/>
  <c r="ES141" i="1"/>
  <c r="ER141" i="1"/>
  <c r="EQ141" i="1"/>
  <c r="EP141" i="1"/>
  <c r="EO141" i="1"/>
  <c r="EN141" i="1"/>
  <c r="EM141" i="1"/>
  <c r="EL141" i="1"/>
  <c r="EK141" i="1"/>
  <c r="EJ141" i="1"/>
  <c r="EI141" i="1"/>
  <c r="EH141" i="1"/>
  <c r="EG141" i="1"/>
  <c r="EF141" i="1"/>
  <c r="EE141" i="1"/>
  <c r="ED141" i="1"/>
  <c r="EC141" i="1"/>
  <c r="EB141" i="1"/>
  <c r="EA141" i="1"/>
  <c r="DZ141" i="1"/>
  <c r="DY141" i="1"/>
  <c r="DX141" i="1"/>
  <c r="DW141" i="1"/>
  <c r="DV141" i="1"/>
  <c r="DU141" i="1"/>
  <c r="DT141" i="1"/>
  <c r="DS141" i="1"/>
  <c r="DR141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D141" i="1"/>
  <c r="CC141" i="1"/>
  <c r="CB141" i="1"/>
  <c r="CA141" i="1"/>
  <c r="BZ141" i="1"/>
  <c r="BY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T141" i="1"/>
  <c r="AS141" i="1"/>
  <c r="AR141" i="1"/>
  <c r="AQ141" i="1"/>
  <c r="AP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M141" i="1"/>
  <c r="L141" i="1"/>
  <c r="K141" i="1"/>
  <c r="J141" i="1"/>
  <c r="I141" i="1"/>
  <c r="H141" i="1"/>
  <c r="D141" i="1"/>
  <c r="GT140" i="1"/>
  <c r="GS140" i="1"/>
  <c r="GR140" i="1"/>
  <c r="GQ140" i="1"/>
  <c r="GP140" i="1"/>
  <c r="GO140" i="1"/>
  <c r="GN140" i="1"/>
  <c r="GM140" i="1"/>
  <c r="GL140" i="1"/>
  <c r="GK140" i="1"/>
  <c r="GJ140" i="1"/>
  <c r="GI140" i="1"/>
  <c r="GH140" i="1"/>
  <c r="GG140" i="1"/>
  <c r="GF140" i="1"/>
  <c r="GE140" i="1"/>
  <c r="GD140" i="1"/>
  <c r="GC140" i="1"/>
  <c r="GB140" i="1"/>
  <c r="GA140" i="1"/>
  <c r="FZ140" i="1"/>
  <c r="FY140" i="1"/>
  <c r="FX140" i="1"/>
  <c r="FW140" i="1"/>
  <c r="FV140" i="1"/>
  <c r="FR140" i="1"/>
  <c r="FQ140" i="1"/>
  <c r="FP140" i="1"/>
  <c r="FO140" i="1"/>
  <c r="FN140" i="1"/>
  <c r="FM140" i="1"/>
  <c r="FL140" i="1"/>
  <c r="FK140" i="1"/>
  <c r="FJ140" i="1"/>
  <c r="FI140" i="1"/>
  <c r="FH140" i="1"/>
  <c r="FG140" i="1"/>
  <c r="FF140" i="1"/>
  <c r="FE140" i="1"/>
  <c r="FD140" i="1"/>
  <c r="FC140" i="1"/>
  <c r="FB140" i="1"/>
  <c r="FA140" i="1"/>
  <c r="EZ140" i="1"/>
  <c r="EY140" i="1"/>
  <c r="EX140" i="1"/>
  <c r="EW140" i="1"/>
  <c r="EV140" i="1"/>
  <c r="EU140" i="1"/>
  <c r="ET140" i="1"/>
  <c r="ES140" i="1"/>
  <c r="ER140" i="1"/>
  <c r="EQ140" i="1"/>
  <c r="EP140" i="1"/>
  <c r="EO140" i="1"/>
  <c r="EN140" i="1"/>
  <c r="EM140" i="1"/>
  <c r="EL140" i="1"/>
  <c r="EK140" i="1"/>
  <c r="EJ140" i="1"/>
  <c r="EI140" i="1"/>
  <c r="EH140" i="1"/>
  <c r="EG140" i="1"/>
  <c r="EF140" i="1"/>
  <c r="EE140" i="1"/>
  <c r="ED140" i="1"/>
  <c r="EC140" i="1"/>
  <c r="EB140" i="1"/>
  <c r="EA140" i="1"/>
  <c r="DZ140" i="1"/>
  <c r="DY140" i="1"/>
  <c r="DX140" i="1"/>
  <c r="DW140" i="1"/>
  <c r="DV140" i="1"/>
  <c r="DU140" i="1"/>
  <c r="DT140" i="1"/>
  <c r="DS140" i="1"/>
  <c r="DR140" i="1"/>
  <c r="DQ140" i="1"/>
  <c r="DP140" i="1"/>
  <c r="DO140" i="1"/>
  <c r="DN140" i="1"/>
  <c r="DM140" i="1"/>
  <c r="DL140" i="1"/>
  <c r="DK140" i="1"/>
  <c r="DJ140" i="1"/>
  <c r="DI140" i="1"/>
  <c r="DH140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D140" i="1"/>
  <c r="CC140" i="1"/>
  <c r="CB140" i="1"/>
  <c r="CA140" i="1"/>
  <c r="BZ140" i="1"/>
  <c r="BY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T140" i="1"/>
  <c r="AS140" i="1"/>
  <c r="AR140" i="1"/>
  <c r="AQ140" i="1"/>
  <c r="AP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M140" i="1"/>
  <c r="L140" i="1"/>
  <c r="K140" i="1"/>
  <c r="J140" i="1"/>
  <c r="I140" i="1"/>
  <c r="H140" i="1"/>
  <c r="D140" i="1"/>
  <c r="GT139" i="1"/>
  <c r="GS139" i="1"/>
  <c r="GR139" i="1"/>
  <c r="GQ139" i="1"/>
  <c r="GP139" i="1"/>
  <c r="GO139" i="1"/>
  <c r="GN139" i="1"/>
  <c r="GM139" i="1"/>
  <c r="GL139" i="1"/>
  <c r="GK139" i="1"/>
  <c r="GJ139" i="1"/>
  <c r="GI139" i="1"/>
  <c r="GH139" i="1"/>
  <c r="GG139" i="1"/>
  <c r="GF139" i="1"/>
  <c r="GE139" i="1"/>
  <c r="GD139" i="1"/>
  <c r="GC139" i="1"/>
  <c r="GB139" i="1"/>
  <c r="GA139" i="1"/>
  <c r="FZ139" i="1"/>
  <c r="FY139" i="1"/>
  <c r="FX139" i="1"/>
  <c r="FW139" i="1"/>
  <c r="FV139" i="1"/>
  <c r="FR139" i="1"/>
  <c r="FQ139" i="1"/>
  <c r="FP139" i="1"/>
  <c r="FO139" i="1"/>
  <c r="FN139" i="1"/>
  <c r="FM139" i="1"/>
  <c r="FL139" i="1"/>
  <c r="FK139" i="1"/>
  <c r="FJ139" i="1"/>
  <c r="FI139" i="1"/>
  <c r="FH139" i="1"/>
  <c r="FG139" i="1"/>
  <c r="FF139" i="1"/>
  <c r="FE139" i="1"/>
  <c r="FD139" i="1"/>
  <c r="FC139" i="1"/>
  <c r="FB139" i="1"/>
  <c r="FA139" i="1"/>
  <c r="EZ139" i="1"/>
  <c r="EY139" i="1"/>
  <c r="EX139" i="1"/>
  <c r="EW139" i="1"/>
  <c r="EV139" i="1"/>
  <c r="EU139" i="1"/>
  <c r="ET139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D139" i="1"/>
  <c r="CC139" i="1"/>
  <c r="CB139" i="1"/>
  <c r="CA139" i="1"/>
  <c r="BZ139" i="1"/>
  <c r="BY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T139" i="1"/>
  <c r="AS139" i="1"/>
  <c r="AR139" i="1"/>
  <c r="AQ139" i="1"/>
  <c r="AP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M139" i="1"/>
  <c r="L139" i="1"/>
  <c r="K139" i="1"/>
  <c r="J139" i="1"/>
  <c r="I139" i="1"/>
  <c r="H139" i="1"/>
  <c r="D139" i="1"/>
  <c r="GT138" i="1"/>
  <c r="GT143" i="1" s="1"/>
  <c r="GS138" i="1"/>
  <c r="GS143" i="1" s="1"/>
  <c r="GR138" i="1"/>
  <c r="GQ138" i="1"/>
  <c r="GP138" i="1"/>
  <c r="GP143" i="1" s="1"/>
  <c r="GO138" i="1"/>
  <c r="GO143" i="1" s="1"/>
  <c r="GN138" i="1"/>
  <c r="GM138" i="1"/>
  <c r="GL138" i="1"/>
  <c r="GL143" i="1" s="1"/>
  <c r="GK138" i="1"/>
  <c r="GK143" i="1" s="1"/>
  <c r="GJ138" i="1"/>
  <c r="GI138" i="1"/>
  <c r="GH138" i="1"/>
  <c r="GH143" i="1" s="1"/>
  <c r="GG138" i="1"/>
  <c r="GG143" i="1" s="1"/>
  <c r="GF138" i="1"/>
  <c r="GE138" i="1"/>
  <c r="GD138" i="1"/>
  <c r="GD143" i="1" s="1"/>
  <c r="GC138" i="1"/>
  <c r="GC143" i="1" s="1"/>
  <c r="GB138" i="1"/>
  <c r="GA138" i="1"/>
  <c r="FZ138" i="1"/>
  <c r="FZ143" i="1" s="1"/>
  <c r="FY138" i="1"/>
  <c r="FY143" i="1" s="1"/>
  <c r="FX138" i="1"/>
  <c r="FW138" i="1"/>
  <c r="FV138" i="1"/>
  <c r="FR138" i="1"/>
  <c r="FR143" i="1" s="1"/>
  <c r="FQ138" i="1"/>
  <c r="FP138" i="1"/>
  <c r="FO138" i="1"/>
  <c r="FO143" i="1" s="1"/>
  <c r="FN138" i="1"/>
  <c r="FN143" i="1" s="1"/>
  <c r="FM138" i="1"/>
  <c r="FL138" i="1"/>
  <c r="FK138" i="1"/>
  <c r="FK143" i="1" s="1"/>
  <c r="FJ138" i="1"/>
  <c r="FJ143" i="1" s="1"/>
  <c r="FI138" i="1"/>
  <c r="FH138" i="1"/>
  <c r="FG138" i="1"/>
  <c r="FG143" i="1" s="1"/>
  <c r="FF138" i="1"/>
  <c r="FF143" i="1" s="1"/>
  <c r="FE138" i="1"/>
  <c r="FD138" i="1"/>
  <c r="FC138" i="1"/>
  <c r="FC143" i="1" s="1"/>
  <c r="FB138" i="1"/>
  <c r="FB143" i="1" s="1"/>
  <c r="FA138" i="1"/>
  <c r="EZ138" i="1"/>
  <c r="EY138" i="1"/>
  <c r="EY143" i="1" s="1"/>
  <c r="EX138" i="1"/>
  <c r="EX143" i="1" s="1"/>
  <c r="EW138" i="1"/>
  <c r="EV138" i="1"/>
  <c r="EU138" i="1"/>
  <c r="EU143" i="1" s="1"/>
  <c r="ET138" i="1"/>
  <c r="ET143" i="1" s="1"/>
  <c r="ES138" i="1"/>
  <c r="ER138" i="1"/>
  <c r="EQ138" i="1"/>
  <c r="EQ143" i="1" s="1"/>
  <c r="EP138" i="1"/>
  <c r="EP143" i="1" s="1"/>
  <c r="EO138" i="1"/>
  <c r="EN138" i="1"/>
  <c r="EM138" i="1"/>
  <c r="EM143" i="1" s="1"/>
  <c r="EL138" i="1"/>
  <c r="EL143" i="1" s="1"/>
  <c r="EK138" i="1"/>
  <c r="EJ138" i="1"/>
  <c r="EI138" i="1"/>
  <c r="EI143" i="1" s="1"/>
  <c r="EH138" i="1"/>
  <c r="EH143" i="1" s="1"/>
  <c r="EG138" i="1"/>
  <c r="EF138" i="1"/>
  <c r="EE138" i="1"/>
  <c r="EE143" i="1" s="1"/>
  <c r="ED138" i="1"/>
  <c r="ED143" i="1" s="1"/>
  <c r="EC138" i="1"/>
  <c r="EB138" i="1"/>
  <c r="EA138" i="1"/>
  <c r="EA143" i="1" s="1"/>
  <c r="DZ138" i="1"/>
  <c r="DZ143" i="1" s="1"/>
  <c r="DY138" i="1"/>
  <c r="DX138" i="1"/>
  <c r="DW138" i="1"/>
  <c r="DW143" i="1" s="1"/>
  <c r="DV138" i="1"/>
  <c r="DV143" i="1" s="1"/>
  <c r="DU138" i="1"/>
  <c r="DT138" i="1"/>
  <c r="DS138" i="1"/>
  <c r="DS143" i="1" s="1"/>
  <c r="DR138" i="1"/>
  <c r="DR143" i="1" s="1"/>
  <c r="DQ138" i="1"/>
  <c r="DP138" i="1"/>
  <c r="DO138" i="1"/>
  <c r="DO143" i="1" s="1"/>
  <c r="DN138" i="1"/>
  <c r="DN143" i="1" s="1"/>
  <c r="DM138" i="1"/>
  <c r="DL138" i="1"/>
  <c r="DK138" i="1"/>
  <c r="DK143" i="1" s="1"/>
  <c r="DJ138" i="1"/>
  <c r="DJ143" i="1" s="1"/>
  <c r="DI138" i="1"/>
  <c r="DH138" i="1"/>
  <c r="DG138" i="1"/>
  <c r="DG143" i="1" s="1"/>
  <c r="DF138" i="1"/>
  <c r="DF143" i="1" s="1"/>
  <c r="DE138" i="1"/>
  <c r="DD138" i="1"/>
  <c r="DC138" i="1"/>
  <c r="DC143" i="1" s="1"/>
  <c r="DB138" i="1"/>
  <c r="DB143" i="1" s="1"/>
  <c r="DA138" i="1"/>
  <c r="CZ138" i="1"/>
  <c r="CY138" i="1"/>
  <c r="CY143" i="1" s="1"/>
  <c r="CX138" i="1"/>
  <c r="CX143" i="1" s="1"/>
  <c r="CW138" i="1"/>
  <c r="CV138" i="1"/>
  <c r="CU138" i="1"/>
  <c r="CU143" i="1" s="1"/>
  <c r="CT138" i="1"/>
  <c r="CT143" i="1" s="1"/>
  <c r="CS138" i="1"/>
  <c r="CR138" i="1"/>
  <c r="CQ138" i="1"/>
  <c r="CQ143" i="1" s="1"/>
  <c r="CP138" i="1"/>
  <c r="CP143" i="1" s="1"/>
  <c r="CO138" i="1"/>
  <c r="CN138" i="1"/>
  <c r="CM138" i="1"/>
  <c r="CM143" i="1" s="1"/>
  <c r="CL138" i="1"/>
  <c r="CL143" i="1" s="1"/>
  <c r="CK138" i="1"/>
  <c r="CJ138" i="1"/>
  <c r="CI138" i="1"/>
  <c r="CI143" i="1" s="1"/>
  <c r="CH138" i="1"/>
  <c r="CD138" i="1"/>
  <c r="CC138" i="1"/>
  <c r="CB138" i="1"/>
  <c r="CB143" i="1" s="1"/>
  <c r="CA138" i="1"/>
  <c r="CA143" i="1" s="1"/>
  <c r="BZ138" i="1"/>
  <c r="BY138" i="1"/>
  <c r="BU138" i="1"/>
  <c r="BU143" i="1" s="1"/>
  <c r="BT138" i="1"/>
  <c r="BT143" i="1" s="1"/>
  <c r="BS138" i="1"/>
  <c r="BR138" i="1"/>
  <c r="BQ138" i="1"/>
  <c r="BQ143" i="1" s="1"/>
  <c r="BP138" i="1"/>
  <c r="BP143" i="1" s="1"/>
  <c r="BO138" i="1"/>
  <c r="BN138" i="1"/>
  <c r="BM138" i="1"/>
  <c r="BM143" i="1" s="1"/>
  <c r="BL138" i="1"/>
  <c r="BL143" i="1" s="1"/>
  <c r="BK138" i="1"/>
  <c r="BJ138" i="1"/>
  <c r="BI138" i="1"/>
  <c r="BI143" i="1" s="1"/>
  <c r="BH138" i="1"/>
  <c r="BH143" i="1" s="1"/>
  <c r="BG138" i="1"/>
  <c r="BF138" i="1"/>
  <c r="BE138" i="1"/>
  <c r="BE143" i="1" s="1"/>
  <c r="BD138" i="1"/>
  <c r="BD143" i="1" s="1"/>
  <c r="BC138" i="1"/>
  <c r="BB138" i="1"/>
  <c r="BA138" i="1"/>
  <c r="BA143" i="1" s="1"/>
  <c r="AZ138" i="1"/>
  <c r="AZ143" i="1" s="1"/>
  <c r="AY138" i="1"/>
  <c r="AX138" i="1"/>
  <c r="AT138" i="1"/>
  <c r="AT143" i="1" s="1"/>
  <c r="AS138" i="1"/>
  <c r="AS143" i="1" s="1"/>
  <c r="AR138" i="1"/>
  <c r="AQ138" i="1"/>
  <c r="AP138" i="1"/>
  <c r="AL138" i="1"/>
  <c r="AL143" i="1" s="1"/>
  <c r="AK138" i="1"/>
  <c r="AJ138" i="1"/>
  <c r="AI138" i="1"/>
  <c r="AI143" i="1" s="1"/>
  <c r="AH138" i="1"/>
  <c r="AH143" i="1" s="1"/>
  <c r="AG138" i="1"/>
  <c r="AF138" i="1"/>
  <c r="AE138" i="1"/>
  <c r="AE143" i="1" s="1"/>
  <c r="AD138" i="1"/>
  <c r="AD143" i="1" s="1"/>
  <c r="AC138" i="1"/>
  <c r="AB138" i="1"/>
  <c r="AA138" i="1"/>
  <c r="AA143" i="1" s="1"/>
  <c r="Z138" i="1"/>
  <c r="Z143" i="1" s="1"/>
  <c r="Y138" i="1"/>
  <c r="X138" i="1"/>
  <c r="W138" i="1"/>
  <c r="W143" i="1" s="1"/>
  <c r="V138" i="1"/>
  <c r="V143" i="1" s="1"/>
  <c r="U138" i="1"/>
  <c r="T138" i="1"/>
  <c r="S138" i="1"/>
  <c r="S143" i="1" s="1"/>
  <c r="R138" i="1"/>
  <c r="Q138" i="1"/>
  <c r="M138" i="1"/>
  <c r="L138" i="1"/>
  <c r="L143" i="1" s="1"/>
  <c r="K138" i="1"/>
  <c r="K143" i="1" s="1"/>
  <c r="J138" i="1"/>
  <c r="I138" i="1"/>
  <c r="H138" i="1"/>
  <c r="H143" i="1" s="1"/>
  <c r="D138" i="1"/>
  <c r="D143" i="1" s="1"/>
  <c r="E135" i="1"/>
  <c r="GT134" i="1"/>
  <c r="GS134" i="1"/>
  <c r="GR134" i="1"/>
  <c r="GQ134" i="1"/>
  <c r="GP134" i="1"/>
  <c r="GO134" i="1"/>
  <c r="GN134" i="1"/>
  <c r="GM134" i="1"/>
  <c r="GL134" i="1"/>
  <c r="GK134" i="1"/>
  <c r="GJ134" i="1"/>
  <c r="GI134" i="1"/>
  <c r="GH134" i="1"/>
  <c r="GG134" i="1"/>
  <c r="GF134" i="1"/>
  <c r="GE134" i="1"/>
  <c r="GD134" i="1"/>
  <c r="GC134" i="1"/>
  <c r="GB134" i="1"/>
  <c r="GA134" i="1"/>
  <c r="FZ134" i="1"/>
  <c r="FY134" i="1"/>
  <c r="FX134" i="1"/>
  <c r="FW134" i="1"/>
  <c r="FV134" i="1"/>
  <c r="FR134" i="1"/>
  <c r="FQ134" i="1"/>
  <c r="FP134" i="1"/>
  <c r="FO134" i="1"/>
  <c r="FN134" i="1"/>
  <c r="FM134" i="1"/>
  <c r="FL134" i="1"/>
  <c r="FK134" i="1"/>
  <c r="FJ134" i="1"/>
  <c r="FI134" i="1"/>
  <c r="FH134" i="1"/>
  <c r="FG134" i="1"/>
  <c r="FF134" i="1"/>
  <c r="FE134" i="1"/>
  <c r="FD134" i="1"/>
  <c r="FC134" i="1"/>
  <c r="FB134" i="1"/>
  <c r="FA134" i="1"/>
  <c r="EZ134" i="1"/>
  <c r="EY134" i="1"/>
  <c r="EX134" i="1"/>
  <c r="EW134" i="1"/>
  <c r="EV134" i="1"/>
  <c r="EU134" i="1"/>
  <c r="ET134" i="1"/>
  <c r="ES134" i="1"/>
  <c r="ER134" i="1"/>
  <c r="EQ134" i="1"/>
  <c r="EP134" i="1"/>
  <c r="EO134" i="1"/>
  <c r="EN134" i="1"/>
  <c r="EM134" i="1"/>
  <c r="EL134" i="1"/>
  <c r="EK134" i="1"/>
  <c r="EJ134" i="1"/>
  <c r="EI134" i="1"/>
  <c r="EH134" i="1"/>
  <c r="EG134" i="1"/>
  <c r="EF134" i="1"/>
  <c r="EE134" i="1"/>
  <c r="ED134" i="1"/>
  <c r="EC134" i="1"/>
  <c r="EB134" i="1"/>
  <c r="EA134" i="1"/>
  <c r="DZ134" i="1"/>
  <c r="DY134" i="1"/>
  <c r="DX134" i="1"/>
  <c r="DW134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D134" i="1"/>
  <c r="CC134" i="1"/>
  <c r="CB134" i="1"/>
  <c r="CA134" i="1"/>
  <c r="BZ134" i="1"/>
  <c r="BY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T134" i="1"/>
  <c r="AS134" i="1"/>
  <c r="AR134" i="1"/>
  <c r="AQ134" i="1"/>
  <c r="AP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M134" i="1"/>
  <c r="L134" i="1"/>
  <c r="K134" i="1"/>
  <c r="J134" i="1"/>
  <c r="I134" i="1"/>
  <c r="H134" i="1"/>
  <c r="D134" i="1"/>
  <c r="GT133" i="1"/>
  <c r="GS133" i="1"/>
  <c r="GR133" i="1"/>
  <c r="GQ133" i="1"/>
  <c r="GP133" i="1"/>
  <c r="GO133" i="1"/>
  <c r="GN133" i="1"/>
  <c r="GM133" i="1"/>
  <c r="GL133" i="1"/>
  <c r="GK133" i="1"/>
  <c r="GJ133" i="1"/>
  <c r="GI133" i="1"/>
  <c r="GH133" i="1"/>
  <c r="GG133" i="1"/>
  <c r="GF133" i="1"/>
  <c r="GE133" i="1"/>
  <c r="GD133" i="1"/>
  <c r="GC133" i="1"/>
  <c r="GB133" i="1"/>
  <c r="GA133" i="1"/>
  <c r="FZ133" i="1"/>
  <c r="FY133" i="1"/>
  <c r="FX133" i="1"/>
  <c r="FW133" i="1"/>
  <c r="FV133" i="1"/>
  <c r="FR133" i="1"/>
  <c r="FQ133" i="1"/>
  <c r="FP133" i="1"/>
  <c r="FO133" i="1"/>
  <c r="FN133" i="1"/>
  <c r="FM133" i="1"/>
  <c r="FL133" i="1"/>
  <c r="FK133" i="1"/>
  <c r="FJ133" i="1"/>
  <c r="FI133" i="1"/>
  <c r="FH133" i="1"/>
  <c r="FG133" i="1"/>
  <c r="FF133" i="1"/>
  <c r="FE133" i="1"/>
  <c r="FD133" i="1"/>
  <c r="FC133" i="1"/>
  <c r="FB133" i="1"/>
  <c r="FA133" i="1"/>
  <c r="EZ133" i="1"/>
  <c r="EY133" i="1"/>
  <c r="EX133" i="1"/>
  <c r="EW133" i="1"/>
  <c r="EV133" i="1"/>
  <c r="EU133" i="1"/>
  <c r="ET133" i="1"/>
  <c r="ES133" i="1"/>
  <c r="ER133" i="1"/>
  <c r="EQ133" i="1"/>
  <c r="EP133" i="1"/>
  <c r="EO133" i="1"/>
  <c r="EN133" i="1"/>
  <c r="EM133" i="1"/>
  <c r="EL133" i="1"/>
  <c r="EK133" i="1"/>
  <c r="EJ133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DW133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D133" i="1"/>
  <c r="CC133" i="1"/>
  <c r="CB133" i="1"/>
  <c r="CA133" i="1"/>
  <c r="BZ133" i="1"/>
  <c r="BY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T133" i="1"/>
  <c r="AS133" i="1"/>
  <c r="AR133" i="1"/>
  <c r="AQ133" i="1"/>
  <c r="AP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M133" i="1"/>
  <c r="L133" i="1"/>
  <c r="K133" i="1"/>
  <c r="J133" i="1"/>
  <c r="I133" i="1"/>
  <c r="H133" i="1"/>
  <c r="D133" i="1"/>
  <c r="GT132" i="1"/>
  <c r="GS132" i="1"/>
  <c r="GS135" i="1" s="1"/>
  <c r="GR132" i="1"/>
  <c r="GR135" i="1" s="1"/>
  <c r="GQ132" i="1"/>
  <c r="GP132" i="1"/>
  <c r="GO132" i="1"/>
  <c r="GO135" i="1" s="1"/>
  <c r="GN132" i="1"/>
  <c r="GN135" i="1" s="1"/>
  <c r="GM132" i="1"/>
  <c r="GL132" i="1"/>
  <c r="GK132" i="1"/>
  <c r="GK135" i="1" s="1"/>
  <c r="GJ132" i="1"/>
  <c r="GJ135" i="1" s="1"/>
  <c r="GI132" i="1"/>
  <c r="GH132" i="1"/>
  <c r="GG132" i="1"/>
  <c r="GG135" i="1" s="1"/>
  <c r="GF132" i="1"/>
  <c r="GF135" i="1" s="1"/>
  <c r="GE132" i="1"/>
  <c r="GD132" i="1"/>
  <c r="GC132" i="1"/>
  <c r="GC135" i="1" s="1"/>
  <c r="GB132" i="1"/>
  <c r="GB135" i="1" s="1"/>
  <c r="GA132" i="1"/>
  <c r="FZ132" i="1"/>
  <c r="FY132" i="1"/>
  <c r="FY135" i="1" s="1"/>
  <c r="FX132" i="1"/>
  <c r="FX135" i="1" s="1"/>
  <c r="FW132" i="1"/>
  <c r="FV132" i="1"/>
  <c r="FR132" i="1"/>
  <c r="FR135" i="1" s="1"/>
  <c r="FQ132" i="1"/>
  <c r="FQ135" i="1" s="1"/>
  <c r="FP132" i="1"/>
  <c r="FO132" i="1"/>
  <c r="FN132" i="1"/>
  <c r="FN135" i="1" s="1"/>
  <c r="FM132" i="1"/>
  <c r="FM135" i="1" s="1"/>
  <c r="FL132" i="1"/>
  <c r="FK132" i="1"/>
  <c r="FJ132" i="1"/>
  <c r="FJ135" i="1" s="1"/>
  <c r="FI132" i="1"/>
  <c r="FI135" i="1" s="1"/>
  <c r="FH132" i="1"/>
  <c r="FG132" i="1"/>
  <c r="FF132" i="1"/>
  <c r="FF135" i="1" s="1"/>
  <c r="FE132" i="1"/>
  <c r="FE135" i="1" s="1"/>
  <c r="FD132" i="1"/>
  <c r="FC132" i="1"/>
  <c r="FB132" i="1"/>
  <c r="FB135" i="1" s="1"/>
  <c r="FA132" i="1"/>
  <c r="FA135" i="1" s="1"/>
  <c r="EZ132" i="1"/>
  <c r="EY132" i="1"/>
  <c r="EX132" i="1"/>
  <c r="EX135" i="1" s="1"/>
  <c r="EW132" i="1"/>
  <c r="EW135" i="1" s="1"/>
  <c r="EV132" i="1"/>
  <c r="EU132" i="1"/>
  <c r="ET132" i="1"/>
  <c r="ET135" i="1" s="1"/>
  <c r="ES132" i="1"/>
  <c r="ES135" i="1" s="1"/>
  <c r="ER132" i="1"/>
  <c r="EQ132" i="1"/>
  <c r="EP132" i="1"/>
  <c r="EP135" i="1" s="1"/>
  <c r="EO132" i="1"/>
  <c r="EO135" i="1" s="1"/>
  <c r="EN132" i="1"/>
  <c r="EM132" i="1"/>
  <c r="EL132" i="1"/>
  <c r="EL135" i="1" s="1"/>
  <c r="EK132" i="1"/>
  <c r="EK135" i="1" s="1"/>
  <c r="EJ132" i="1"/>
  <c r="EI132" i="1"/>
  <c r="EH132" i="1"/>
  <c r="EH135" i="1" s="1"/>
  <c r="EG132" i="1"/>
  <c r="EG135" i="1" s="1"/>
  <c r="EF132" i="1"/>
  <c r="EE132" i="1"/>
  <c r="ED132" i="1"/>
  <c r="ED135" i="1" s="1"/>
  <c r="EC132" i="1"/>
  <c r="EC135" i="1" s="1"/>
  <c r="EB132" i="1"/>
  <c r="EA132" i="1"/>
  <c r="DZ132" i="1"/>
  <c r="DZ135" i="1" s="1"/>
  <c r="DY132" i="1"/>
  <c r="DY135" i="1" s="1"/>
  <c r="DX132" i="1"/>
  <c r="DW132" i="1"/>
  <c r="DV132" i="1"/>
  <c r="DV135" i="1" s="1"/>
  <c r="DU132" i="1"/>
  <c r="DU135" i="1" s="1"/>
  <c r="DT132" i="1"/>
  <c r="DS132" i="1"/>
  <c r="DR132" i="1"/>
  <c r="DR135" i="1" s="1"/>
  <c r="DQ132" i="1"/>
  <c r="DQ135" i="1" s="1"/>
  <c r="DP132" i="1"/>
  <c r="DO132" i="1"/>
  <c r="DN132" i="1"/>
  <c r="DN135" i="1" s="1"/>
  <c r="DM132" i="1"/>
  <c r="DM135" i="1" s="1"/>
  <c r="DL132" i="1"/>
  <c r="DK132" i="1"/>
  <c r="DJ132" i="1"/>
  <c r="DJ135" i="1" s="1"/>
  <c r="DI132" i="1"/>
  <c r="DI135" i="1" s="1"/>
  <c r="DH132" i="1"/>
  <c r="DG132" i="1"/>
  <c r="DF132" i="1"/>
  <c r="DF135" i="1" s="1"/>
  <c r="DE132" i="1"/>
  <c r="DE135" i="1" s="1"/>
  <c r="DD132" i="1"/>
  <c r="DC132" i="1"/>
  <c r="DB132" i="1"/>
  <c r="DB135" i="1" s="1"/>
  <c r="DA132" i="1"/>
  <c r="DA135" i="1" s="1"/>
  <c r="CZ132" i="1"/>
  <c r="CY132" i="1"/>
  <c r="CX132" i="1"/>
  <c r="CX135" i="1" s="1"/>
  <c r="CW132" i="1"/>
  <c r="CW135" i="1" s="1"/>
  <c r="CV132" i="1"/>
  <c r="CU132" i="1"/>
  <c r="CT132" i="1"/>
  <c r="CT135" i="1" s="1"/>
  <c r="CS132" i="1"/>
  <c r="CS135" i="1" s="1"/>
  <c r="CR132" i="1"/>
  <c r="CQ132" i="1"/>
  <c r="CP132" i="1"/>
  <c r="CP135" i="1" s="1"/>
  <c r="CO132" i="1"/>
  <c r="CO135" i="1" s="1"/>
  <c r="CN132" i="1"/>
  <c r="CM132" i="1"/>
  <c r="CL132" i="1"/>
  <c r="CL135" i="1" s="1"/>
  <c r="CK132" i="1"/>
  <c r="CK135" i="1" s="1"/>
  <c r="CJ132" i="1"/>
  <c r="CI132" i="1"/>
  <c r="CH132" i="1"/>
  <c r="CD132" i="1"/>
  <c r="CD135" i="1" s="1"/>
  <c r="CC132" i="1"/>
  <c r="CB132" i="1"/>
  <c r="CA132" i="1"/>
  <c r="CA135" i="1" s="1"/>
  <c r="BZ132" i="1"/>
  <c r="BY132" i="1"/>
  <c r="BU132" i="1"/>
  <c r="BT132" i="1"/>
  <c r="BT135" i="1" s="1"/>
  <c r="BS132" i="1"/>
  <c r="BS135" i="1" s="1"/>
  <c r="BR132" i="1"/>
  <c r="BQ132" i="1"/>
  <c r="BP132" i="1"/>
  <c r="BP135" i="1" s="1"/>
  <c r="BO132" i="1"/>
  <c r="BO135" i="1" s="1"/>
  <c r="BN132" i="1"/>
  <c r="BM132" i="1"/>
  <c r="BL132" i="1"/>
  <c r="BL135" i="1" s="1"/>
  <c r="BK132" i="1"/>
  <c r="BK135" i="1" s="1"/>
  <c r="BJ132" i="1"/>
  <c r="BI132" i="1"/>
  <c r="BH132" i="1"/>
  <c r="BH135" i="1" s="1"/>
  <c r="BG132" i="1"/>
  <c r="BG135" i="1" s="1"/>
  <c r="BF132" i="1"/>
  <c r="BE132" i="1"/>
  <c r="BD132" i="1"/>
  <c r="BD135" i="1" s="1"/>
  <c r="BC132" i="1"/>
  <c r="BC135" i="1" s="1"/>
  <c r="BB132" i="1"/>
  <c r="BA132" i="1"/>
  <c r="AZ132" i="1"/>
  <c r="AZ135" i="1" s="1"/>
  <c r="AY132" i="1"/>
  <c r="AY135" i="1" s="1"/>
  <c r="AX132" i="1"/>
  <c r="AT132" i="1"/>
  <c r="AS132" i="1"/>
  <c r="AS135" i="1" s="1"/>
  <c r="AR132" i="1"/>
  <c r="AR135" i="1" s="1"/>
  <c r="AQ132" i="1"/>
  <c r="AP132" i="1"/>
  <c r="AL132" i="1"/>
  <c r="AL135" i="1" s="1"/>
  <c r="AK132" i="1"/>
  <c r="AK135" i="1" s="1"/>
  <c r="AJ132" i="1"/>
  <c r="AI132" i="1"/>
  <c r="AH132" i="1"/>
  <c r="AH135" i="1" s="1"/>
  <c r="AG132" i="1"/>
  <c r="AG135" i="1" s="1"/>
  <c r="AF132" i="1"/>
  <c r="AE132" i="1"/>
  <c r="AD132" i="1"/>
  <c r="AD135" i="1" s="1"/>
  <c r="AC132" i="1"/>
  <c r="AC135" i="1" s="1"/>
  <c r="AB132" i="1"/>
  <c r="AA132" i="1"/>
  <c r="Z132" i="1"/>
  <c r="Z135" i="1" s="1"/>
  <c r="Y132" i="1"/>
  <c r="Y135" i="1" s="1"/>
  <c r="X132" i="1"/>
  <c r="W132" i="1"/>
  <c r="V132" i="1"/>
  <c r="V135" i="1" s="1"/>
  <c r="U132" i="1"/>
  <c r="U135" i="1" s="1"/>
  <c r="T132" i="1"/>
  <c r="S132" i="1"/>
  <c r="R132" i="1"/>
  <c r="Q132" i="1"/>
  <c r="Q135" i="1" s="1"/>
  <c r="M132" i="1"/>
  <c r="L132" i="1"/>
  <c r="K132" i="1"/>
  <c r="K135" i="1" s="1"/>
  <c r="J132" i="1"/>
  <c r="I132" i="1"/>
  <c r="H132" i="1"/>
  <c r="D132" i="1"/>
  <c r="D135" i="1" s="1"/>
  <c r="E129" i="1"/>
  <c r="GT128" i="1"/>
  <c r="GS128" i="1"/>
  <c r="GR128" i="1"/>
  <c r="GQ128" i="1"/>
  <c r="GP128" i="1"/>
  <c r="GO128" i="1"/>
  <c r="GN128" i="1"/>
  <c r="GM128" i="1"/>
  <c r="GL128" i="1"/>
  <c r="GK128" i="1"/>
  <c r="GJ128" i="1"/>
  <c r="GI128" i="1"/>
  <c r="GH128" i="1"/>
  <c r="GG128" i="1"/>
  <c r="GF128" i="1"/>
  <c r="GE128" i="1"/>
  <c r="GD128" i="1"/>
  <c r="GC128" i="1"/>
  <c r="GB128" i="1"/>
  <c r="GA128" i="1"/>
  <c r="FZ128" i="1"/>
  <c r="FY128" i="1"/>
  <c r="FX128" i="1"/>
  <c r="FW128" i="1"/>
  <c r="FV128" i="1"/>
  <c r="FR128" i="1"/>
  <c r="FQ128" i="1"/>
  <c r="FP128" i="1"/>
  <c r="FO128" i="1"/>
  <c r="FN128" i="1"/>
  <c r="FM128" i="1"/>
  <c r="FL128" i="1"/>
  <c r="FK128" i="1"/>
  <c r="FJ128" i="1"/>
  <c r="FI128" i="1"/>
  <c r="FH128" i="1"/>
  <c r="FG128" i="1"/>
  <c r="FF128" i="1"/>
  <c r="FE128" i="1"/>
  <c r="FD128" i="1"/>
  <c r="FC128" i="1"/>
  <c r="FB128" i="1"/>
  <c r="FA128" i="1"/>
  <c r="EZ128" i="1"/>
  <c r="EY128" i="1"/>
  <c r="EX128" i="1"/>
  <c r="EW128" i="1"/>
  <c r="EV128" i="1"/>
  <c r="EU128" i="1"/>
  <c r="ET128" i="1"/>
  <c r="ES128" i="1"/>
  <c r="ER128" i="1"/>
  <c r="EQ128" i="1"/>
  <c r="EP128" i="1"/>
  <c r="EO128" i="1"/>
  <c r="EN128" i="1"/>
  <c r="EM128" i="1"/>
  <c r="EL128" i="1"/>
  <c r="EK128" i="1"/>
  <c r="EJ128" i="1"/>
  <c r="EI128" i="1"/>
  <c r="EH128" i="1"/>
  <c r="EG128" i="1"/>
  <c r="EF128" i="1"/>
  <c r="EE128" i="1"/>
  <c r="ED128" i="1"/>
  <c r="EC128" i="1"/>
  <c r="EB128" i="1"/>
  <c r="EA128" i="1"/>
  <c r="DZ128" i="1"/>
  <c r="DY128" i="1"/>
  <c r="DX128" i="1"/>
  <c r="DW128" i="1"/>
  <c r="DV128" i="1"/>
  <c r="DU128" i="1"/>
  <c r="DT128" i="1"/>
  <c r="DS128" i="1"/>
  <c r="DR128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D128" i="1"/>
  <c r="CC128" i="1"/>
  <c r="CB128" i="1"/>
  <c r="CA128" i="1"/>
  <c r="BZ128" i="1"/>
  <c r="BY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T128" i="1"/>
  <c r="AS128" i="1"/>
  <c r="AR128" i="1"/>
  <c r="AQ128" i="1"/>
  <c r="AP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M128" i="1"/>
  <c r="L128" i="1"/>
  <c r="K128" i="1"/>
  <c r="J128" i="1"/>
  <c r="I128" i="1"/>
  <c r="H128" i="1"/>
  <c r="D128" i="1"/>
  <c r="GT127" i="1"/>
  <c r="GS127" i="1"/>
  <c r="GR127" i="1"/>
  <c r="GQ127" i="1"/>
  <c r="GP127" i="1"/>
  <c r="GO127" i="1"/>
  <c r="GN127" i="1"/>
  <c r="GM127" i="1"/>
  <c r="GL127" i="1"/>
  <c r="GK127" i="1"/>
  <c r="GJ127" i="1"/>
  <c r="GI127" i="1"/>
  <c r="GH127" i="1"/>
  <c r="GG127" i="1"/>
  <c r="GF127" i="1"/>
  <c r="GE127" i="1"/>
  <c r="GD127" i="1"/>
  <c r="GC127" i="1"/>
  <c r="GB127" i="1"/>
  <c r="GA127" i="1"/>
  <c r="FZ127" i="1"/>
  <c r="FY127" i="1"/>
  <c r="FX127" i="1"/>
  <c r="FW127" i="1"/>
  <c r="FV127" i="1"/>
  <c r="FR127" i="1"/>
  <c r="FQ127" i="1"/>
  <c r="FP127" i="1"/>
  <c r="FO127" i="1"/>
  <c r="FN127" i="1"/>
  <c r="FM127" i="1"/>
  <c r="FL127" i="1"/>
  <c r="FK127" i="1"/>
  <c r="FJ127" i="1"/>
  <c r="FI127" i="1"/>
  <c r="FH127" i="1"/>
  <c r="FG127" i="1"/>
  <c r="FF127" i="1"/>
  <c r="FE127" i="1"/>
  <c r="FD127" i="1"/>
  <c r="FC127" i="1"/>
  <c r="FB127" i="1"/>
  <c r="FA127" i="1"/>
  <c r="EZ127" i="1"/>
  <c r="EY127" i="1"/>
  <c r="EX127" i="1"/>
  <c r="EW127" i="1"/>
  <c r="EV127" i="1"/>
  <c r="EU127" i="1"/>
  <c r="ET127" i="1"/>
  <c r="ES127" i="1"/>
  <c r="ER127" i="1"/>
  <c r="EQ127" i="1"/>
  <c r="EP127" i="1"/>
  <c r="EO127" i="1"/>
  <c r="EN127" i="1"/>
  <c r="EM127" i="1"/>
  <c r="EL127" i="1"/>
  <c r="EK127" i="1"/>
  <c r="EJ127" i="1"/>
  <c r="EI127" i="1"/>
  <c r="EH127" i="1"/>
  <c r="EG127" i="1"/>
  <c r="EF127" i="1"/>
  <c r="EE127" i="1"/>
  <c r="ED127" i="1"/>
  <c r="EC127" i="1"/>
  <c r="EB127" i="1"/>
  <c r="EA127" i="1"/>
  <c r="DZ127" i="1"/>
  <c r="DY127" i="1"/>
  <c r="DX127" i="1"/>
  <c r="DW127" i="1"/>
  <c r="DV127" i="1"/>
  <c r="DU127" i="1"/>
  <c r="DT127" i="1"/>
  <c r="DS127" i="1"/>
  <c r="DR127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D127" i="1"/>
  <c r="CC127" i="1"/>
  <c r="CB127" i="1"/>
  <c r="CA127" i="1"/>
  <c r="BZ127" i="1"/>
  <c r="BY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T127" i="1"/>
  <c r="AS127" i="1"/>
  <c r="AR127" i="1"/>
  <c r="AQ127" i="1"/>
  <c r="AP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M127" i="1"/>
  <c r="L127" i="1"/>
  <c r="K127" i="1"/>
  <c r="J127" i="1"/>
  <c r="I127" i="1"/>
  <c r="H127" i="1"/>
  <c r="D127" i="1"/>
  <c r="GT126" i="1"/>
  <c r="GS126" i="1"/>
  <c r="GR126" i="1"/>
  <c r="GQ126" i="1"/>
  <c r="GP126" i="1"/>
  <c r="GO126" i="1"/>
  <c r="GN126" i="1"/>
  <c r="GM126" i="1"/>
  <c r="GL126" i="1"/>
  <c r="GK126" i="1"/>
  <c r="GJ126" i="1"/>
  <c r="GI126" i="1"/>
  <c r="GH126" i="1"/>
  <c r="GG126" i="1"/>
  <c r="GF126" i="1"/>
  <c r="GE126" i="1"/>
  <c r="GD126" i="1"/>
  <c r="GC126" i="1"/>
  <c r="GB126" i="1"/>
  <c r="GA126" i="1"/>
  <c r="FZ126" i="1"/>
  <c r="FY126" i="1"/>
  <c r="FX126" i="1"/>
  <c r="FW126" i="1"/>
  <c r="FV126" i="1"/>
  <c r="FR126" i="1"/>
  <c r="FQ126" i="1"/>
  <c r="FP126" i="1"/>
  <c r="FO126" i="1"/>
  <c r="FN126" i="1"/>
  <c r="FM126" i="1"/>
  <c r="FL126" i="1"/>
  <c r="FK126" i="1"/>
  <c r="FJ126" i="1"/>
  <c r="FI126" i="1"/>
  <c r="FH126" i="1"/>
  <c r="FG126" i="1"/>
  <c r="FF126" i="1"/>
  <c r="FE126" i="1"/>
  <c r="FD126" i="1"/>
  <c r="FC126" i="1"/>
  <c r="FB126" i="1"/>
  <c r="FA126" i="1"/>
  <c r="EZ126" i="1"/>
  <c r="EY126" i="1"/>
  <c r="EX126" i="1"/>
  <c r="EW126" i="1"/>
  <c r="EV126" i="1"/>
  <c r="EU126" i="1"/>
  <c r="ET126" i="1"/>
  <c r="ES126" i="1"/>
  <c r="ER126" i="1"/>
  <c r="EQ126" i="1"/>
  <c r="EP126" i="1"/>
  <c r="EO126" i="1"/>
  <c r="EN126" i="1"/>
  <c r="EM126" i="1"/>
  <c r="EL126" i="1"/>
  <c r="EK126" i="1"/>
  <c r="EJ126" i="1"/>
  <c r="EI126" i="1"/>
  <c r="EH126" i="1"/>
  <c r="EG126" i="1"/>
  <c r="EF126" i="1"/>
  <c r="EE126" i="1"/>
  <c r="ED126" i="1"/>
  <c r="EC126" i="1"/>
  <c r="EB126" i="1"/>
  <c r="EA126" i="1"/>
  <c r="DZ126" i="1"/>
  <c r="DY126" i="1"/>
  <c r="DX126" i="1"/>
  <c r="DW126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D126" i="1"/>
  <c r="CC126" i="1"/>
  <c r="CB126" i="1"/>
  <c r="CA126" i="1"/>
  <c r="BZ126" i="1"/>
  <c r="BY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T126" i="1"/>
  <c r="AS126" i="1"/>
  <c r="AR126" i="1"/>
  <c r="AQ126" i="1"/>
  <c r="AP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M126" i="1"/>
  <c r="L126" i="1"/>
  <c r="K126" i="1"/>
  <c r="J126" i="1"/>
  <c r="I126" i="1"/>
  <c r="H126" i="1"/>
  <c r="D126" i="1"/>
  <c r="GT125" i="1"/>
  <c r="GS125" i="1"/>
  <c r="GR125" i="1"/>
  <c r="GQ125" i="1"/>
  <c r="GP125" i="1"/>
  <c r="GO125" i="1"/>
  <c r="GN125" i="1"/>
  <c r="GM125" i="1"/>
  <c r="GL125" i="1"/>
  <c r="GK125" i="1"/>
  <c r="GJ125" i="1"/>
  <c r="GI125" i="1"/>
  <c r="GH125" i="1"/>
  <c r="GG125" i="1"/>
  <c r="GF125" i="1"/>
  <c r="GE125" i="1"/>
  <c r="GD125" i="1"/>
  <c r="GC125" i="1"/>
  <c r="GB125" i="1"/>
  <c r="GA125" i="1"/>
  <c r="FZ125" i="1"/>
  <c r="FY125" i="1"/>
  <c r="FX125" i="1"/>
  <c r="FW125" i="1"/>
  <c r="FV125" i="1"/>
  <c r="FR125" i="1"/>
  <c r="FQ125" i="1"/>
  <c r="FP125" i="1"/>
  <c r="FO125" i="1"/>
  <c r="FN125" i="1"/>
  <c r="FM125" i="1"/>
  <c r="FL125" i="1"/>
  <c r="FK125" i="1"/>
  <c r="FJ125" i="1"/>
  <c r="FI125" i="1"/>
  <c r="FH125" i="1"/>
  <c r="FG125" i="1"/>
  <c r="FF125" i="1"/>
  <c r="FE125" i="1"/>
  <c r="FD125" i="1"/>
  <c r="FC125" i="1"/>
  <c r="FB125" i="1"/>
  <c r="FA125" i="1"/>
  <c r="EZ125" i="1"/>
  <c r="EY125" i="1"/>
  <c r="EX125" i="1"/>
  <c r="EW125" i="1"/>
  <c r="EV125" i="1"/>
  <c r="EU125" i="1"/>
  <c r="ET125" i="1"/>
  <c r="ES125" i="1"/>
  <c r="ER125" i="1"/>
  <c r="EQ125" i="1"/>
  <c r="EP125" i="1"/>
  <c r="EO125" i="1"/>
  <c r="EN125" i="1"/>
  <c r="EM125" i="1"/>
  <c r="EL125" i="1"/>
  <c r="EK125" i="1"/>
  <c r="EJ125" i="1"/>
  <c r="EI125" i="1"/>
  <c r="EH125" i="1"/>
  <c r="EG125" i="1"/>
  <c r="EF125" i="1"/>
  <c r="EE125" i="1"/>
  <c r="ED125" i="1"/>
  <c r="EC125" i="1"/>
  <c r="EB125" i="1"/>
  <c r="EA125" i="1"/>
  <c r="DZ125" i="1"/>
  <c r="DY125" i="1"/>
  <c r="DX125" i="1"/>
  <c r="DW125" i="1"/>
  <c r="DV125" i="1"/>
  <c r="DU125" i="1"/>
  <c r="DT125" i="1"/>
  <c r="DS125" i="1"/>
  <c r="DR125" i="1"/>
  <c r="DQ125" i="1"/>
  <c r="DP125" i="1"/>
  <c r="DO125" i="1"/>
  <c r="DN125" i="1"/>
  <c r="DM125" i="1"/>
  <c r="DL125" i="1"/>
  <c r="DK125" i="1"/>
  <c r="DJ125" i="1"/>
  <c r="DI125" i="1"/>
  <c r="DH125" i="1"/>
  <c r="DG125" i="1"/>
  <c r="DF125" i="1"/>
  <c r="DE125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D125" i="1"/>
  <c r="CC125" i="1"/>
  <c r="CB125" i="1"/>
  <c r="CA125" i="1"/>
  <c r="BZ125" i="1"/>
  <c r="BY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T125" i="1"/>
  <c r="AS125" i="1"/>
  <c r="AR125" i="1"/>
  <c r="AQ125" i="1"/>
  <c r="AP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M125" i="1"/>
  <c r="L125" i="1"/>
  <c r="K125" i="1"/>
  <c r="J125" i="1"/>
  <c r="I125" i="1"/>
  <c r="H125" i="1"/>
  <c r="D125" i="1"/>
  <c r="GT124" i="1"/>
  <c r="GS124" i="1"/>
  <c r="GR124" i="1"/>
  <c r="GQ124" i="1"/>
  <c r="GP124" i="1"/>
  <c r="GO124" i="1"/>
  <c r="GN124" i="1"/>
  <c r="GM124" i="1"/>
  <c r="GL124" i="1"/>
  <c r="GK124" i="1"/>
  <c r="GJ124" i="1"/>
  <c r="GI124" i="1"/>
  <c r="GH124" i="1"/>
  <c r="GG124" i="1"/>
  <c r="GF124" i="1"/>
  <c r="GE124" i="1"/>
  <c r="GD124" i="1"/>
  <c r="GC124" i="1"/>
  <c r="GB124" i="1"/>
  <c r="GA124" i="1"/>
  <c r="FZ124" i="1"/>
  <c r="FY124" i="1"/>
  <c r="FX124" i="1"/>
  <c r="FW124" i="1"/>
  <c r="FV124" i="1"/>
  <c r="FR124" i="1"/>
  <c r="FQ124" i="1"/>
  <c r="FP124" i="1"/>
  <c r="FO124" i="1"/>
  <c r="FN124" i="1"/>
  <c r="FM124" i="1"/>
  <c r="FL124" i="1"/>
  <c r="FK124" i="1"/>
  <c r="FJ124" i="1"/>
  <c r="FI124" i="1"/>
  <c r="FH124" i="1"/>
  <c r="FG124" i="1"/>
  <c r="FF124" i="1"/>
  <c r="FE124" i="1"/>
  <c r="FD124" i="1"/>
  <c r="FC124" i="1"/>
  <c r="FB124" i="1"/>
  <c r="FA124" i="1"/>
  <c r="EZ124" i="1"/>
  <c r="EY124" i="1"/>
  <c r="EX124" i="1"/>
  <c r="EW124" i="1"/>
  <c r="EV124" i="1"/>
  <c r="EU124" i="1"/>
  <c r="ET124" i="1"/>
  <c r="ES124" i="1"/>
  <c r="ER124" i="1"/>
  <c r="EQ124" i="1"/>
  <c r="EP124" i="1"/>
  <c r="EO124" i="1"/>
  <c r="EN124" i="1"/>
  <c r="EM124" i="1"/>
  <c r="EL124" i="1"/>
  <c r="EK124" i="1"/>
  <c r="EJ124" i="1"/>
  <c r="EI124" i="1"/>
  <c r="EH124" i="1"/>
  <c r="EG124" i="1"/>
  <c r="EF124" i="1"/>
  <c r="EE124" i="1"/>
  <c r="ED124" i="1"/>
  <c r="EC124" i="1"/>
  <c r="EB124" i="1"/>
  <c r="EA124" i="1"/>
  <c r="DZ124" i="1"/>
  <c r="DY124" i="1"/>
  <c r="DX124" i="1"/>
  <c r="DW124" i="1"/>
  <c r="DV124" i="1"/>
  <c r="DU124" i="1"/>
  <c r="DT124" i="1"/>
  <c r="DS124" i="1"/>
  <c r="DR124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D124" i="1"/>
  <c r="CC124" i="1"/>
  <c r="CB124" i="1"/>
  <c r="CA124" i="1"/>
  <c r="BZ124" i="1"/>
  <c r="BY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T124" i="1"/>
  <c r="AS124" i="1"/>
  <c r="AR124" i="1"/>
  <c r="AQ124" i="1"/>
  <c r="AP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M124" i="1"/>
  <c r="L124" i="1"/>
  <c r="K124" i="1"/>
  <c r="J124" i="1"/>
  <c r="I124" i="1"/>
  <c r="H124" i="1"/>
  <c r="D124" i="1"/>
  <c r="GT123" i="1"/>
  <c r="GS123" i="1"/>
  <c r="GR123" i="1"/>
  <c r="GQ123" i="1"/>
  <c r="GP123" i="1"/>
  <c r="GO123" i="1"/>
  <c r="GN123" i="1"/>
  <c r="GM123" i="1"/>
  <c r="GL123" i="1"/>
  <c r="GK123" i="1"/>
  <c r="GJ123" i="1"/>
  <c r="GI123" i="1"/>
  <c r="GH123" i="1"/>
  <c r="GG123" i="1"/>
  <c r="GF123" i="1"/>
  <c r="GE123" i="1"/>
  <c r="GD123" i="1"/>
  <c r="GC123" i="1"/>
  <c r="GB123" i="1"/>
  <c r="GA123" i="1"/>
  <c r="FZ123" i="1"/>
  <c r="FY123" i="1"/>
  <c r="FX123" i="1"/>
  <c r="FW123" i="1"/>
  <c r="FV123" i="1"/>
  <c r="FR123" i="1"/>
  <c r="FQ123" i="1"/>
  <c r="FP123" i="1"/>
  <c r="FO123" i="1"/>
  <c r="FN123" i="1"/>
  <c r="FM123" i="1"/>
  <c r="FL123" i="1"/>
  <c r="FK123" i="1"/>
  <c r="FJ123" i="1"/>
  <c r="FI123" i="1"/>
  <c r="FH123" i="1"/>
  <c r="FG123" i="1"/>
  <c r="FF123" i="1"/>
  <c r="FE123" i="1"/>
  <c r="FD123" i="1"/>
  <c r="FC123" i="1"/>
  <c r="FB123" i="1"/>
  <c r="FA123" i="1"/>
  <c r="EZ123" i="1"/>
  <c r="EY123" i="1"/>
  <c r="EX123" i="1"/>
  <c r="EW123" i="1"/>
  <c r="EV123" i="1"/>
  <c r="EU123" i="1"/>
  <c r="ET123" i="1"/>
  <c r="ES123" i="1"/>
  <c r="ER123" i="1"/>
  <c r="EQ123" i="1"/>
  <c r="EP123" i="1"/>
  <c r="EO123" i="1"/>
  <c r="EN123" i="1"/>
  <c r="EM123" i="1"/>
  <c r="EL123" i="1"/>
  <c r="EK123" i="1"/>
  <c r="EJ123" i="1"/>
  <c r="EI123" i="1"/>
  <c r="EH123" i="1"/>
  <c r="EG123" i="1"/>
  <c r="EF123" i="1"/>
  <c r="EE123" i="1"/>
  <c r="ED123" i="1"/>
  <c r="EC123" i="1"/>
  <c r="EB123" i="1"/>
  <c r="EA123" i="1"/>
  <c r="DZ123" i="1"/>
  <c r="DY123" i="1"/>
  <c r="DX123" i="1"/>
  <c r="DW123" i="1"/>
  <c r="DV123" i="1"/>
  <c r="DU123" i="1"/>
  <c r="DT123" i="1"/>
  <c r="DS123" i="1"/>
  <c r="DR123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D123" i="1"/>
  <c r="CC123" i="1"/>
  <c r="CB123" i="1"/>
  <c r="CA123" i="1"/>
  <c r="BZ123" i="1"/>
  <c r="BY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T123" i="1"/>
  <c r="AS123" i="1"/>
  <c r="AR123" i="1"/>
  <c r="AQ123" i="1"/>
  <c r="AP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M123" i="1"/>
  <c r="L123" i="1"/>
  <c r="K123" i="1"/>
  <c r="J123" i="1"/>
  <c r="I123" i="1"/>
  <c r="H123" i="1"/>
  <c r="D123" i="1"/>
  <c r="GT122" i="1"/>
  <c r="GS122" i="1"/>
  <c r="GR122" i="1"/>
  <c r="GQ122" i="1"/>
  <c r="GP122" i="1"/>
  <c r="GO122" i="1"/>
  <c r="GN122" i="1"/>
  <c r="GM122" i="1"/>
  <c r="GL122" i="1"/>
  <c r="GK122" i="1"/>
  <c r="GJ122" i="1"/>
  <c r="GI122" i="1"/>
  <c r="GH122" i="1"/>
  <c r="GG122" i="1"/>
  <c r="GF122" i="1"/>
  <c r="GE122" i="1"/>
  <c r="GD122" i="1"/>
  <c r="GC122" i="1"/>
  <c r="GB122" i="1"/>
  <c r="GA122" i="1"/>
  <c r="FZ122" i="1"/>
  <c r="FY122" i="1"/>
  <c r="FX122" i="1"/>
  <c r="FW122" i="1"/>
  <c r="FV122" i="1"/>
  <c r="FR122" i="1"/>
  <c r="FQ122" i="1"/>
  <c r="FP122" i="1"/>
  <c r="FO122" i="1"/>
  <c r="FN122" i="1"/>
  <c r="FM122" i="1"/>
  <c r="FL122" i="1"/>
  <c r="FK122" i="1"/>
  <c r="FJ122" i="1"/>
  <c r="FI122" i="1"/>
  <c r="FH122" i="1"/>
  <c r="FG122" i="1"/>
  <c r="FF122" i="1"/>
  <c r="FE122" i="1"/>
  <c r="FD122" i="1"/>
  <c r="FC122" i="1"/>
  <c r="FB122" i="1"/>
  <c r="FA122" i="1"/>
  <c r="EZ122" i="1"/>
  <c r="EY122" i="1"/>
  <c r="EX122" i="1"/>
  <c r="EW122" i="1"/>
  <c r="EV122" i="1"/>
  <c r="EU122" i="1"/>
  <c r="ET122" i="1"/>
  <c r="ES122" i="1"/>
  <c r="ER122" i="1"/>
  <c r="EQ122" i="1"/>
  <c r="EP122" i="1"/>
  <c r="EO122" i="1"/>
  <c r="EN122" i="1"/>
  <c r="EM122" i="1"/>
  <c r="EL122" i="1"/>
  <c r="EK122" i="1"/>
  <c r="EJ122" i="1"/>
  <c r="EI122" i="1"/>
  <c r="EH122" i="1"/>
  <c r="EG122" i="1"/>
  <c r="EF122" i="1"/>
  <c r="EE122" i="1"/>
  <c r="ED122" i="1"/>
  <c r="EC122" i="1"/>
  <c r="EB122" i="1"/>
  <c r="EA122" i="1"/>
  <c r="DZ122" i="1"/>
  <c r="DY122" i="1"/>
  <c r="DX122" i="1"/>
  <c r="DW122" i="1"/>
  <c r="DV122" i="1"/>
  <c r="DU122" i="1"/>
  <c r="DT122" i="1"/>
  <c r="DS122" i="1"/>
  <c r="DR122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D122" i="1"/>
  <c r="CC122" i="1"/>
  <c r="CB122" i="1"/>
  <c r="CA122" i="1"/>
  <c r="BZ122" i="1"/>
  <c r="BY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T122" i="1"/>
  <c r="AS122" i="1"/>
  <c r="AR122" i="1"/>
  <c r="AQ122" i="1"/>
  <c r="AP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M122" i="1"/>
  <c r="L122" i="1"/>
  <c r="K122" i="1"/>
  <c r="J122" i="1"/>
  <c r="I122" i="1"/>
  <c r="H122" i="1"/>
  <c r="D122" i="1"/>
  <c r="GT121" i="1"/>
  <c r="GS121" i="1"/>
  <c r="GR121" i="1"/>
  <c r="GQ121" i="1"/>
  <c r="GP121" i="1"/>
  <c r="GO121" i="1"/>
  <c r="GN121" i="1"/>
  <c r="GM121" i="1"/>
  <c r="GL121" i="1"/>
  <c r="GK121" i="1"/>
  <c r="GJ121" i="1"/>
  <c r="GI121" i="1"/>
  <c r="GH121" i="1"/>
  <c r="GG121" i="1"/>
  <c r="GF121" i="1"/>
  <c r="GE121" i="1"/>
  <c r="GD121" i="1"/>
  <c r="GC121" i="1"/>
  <c r="GB121" i="1"/>
  <c r="GA121" i="1"/>
  <c r="FZ121" i="1"/>
  <c r="FY121" i="1"/>
  <c r="FX121" i="1"/>
  <c r="FW121" i="1"/>
  <c r="FV121" i="1"/>
  <c r="FR121" i="1"/>
  <c r="FQ121" i="1"/>
  <c r="FP121" i="1"/>
  <c r="FO121" i="1"/>
  <c r="FN121" i="1"/>
  <c r="FM121" i="1"/>
  <c r="FL121" i="1"/>
  <c r="FK121" i="1"/>
  <c r="FJ121" i="1"/>
  <c r="FI121" i="1"/>
  <c r="FH121" i="1"/>
  <c r="FG121" i="1"/>
  <c r="FF121" i="1"/>
  <c r="FE121" i="1"/>
  <c r="FD121" i="1"/>
  <c r="FC121" i="1"/>
  <c r="FB121" i="1"/>
  <c r="FA121" i="1"/>
  <c r="EZ121" i="1"/>
  <c r="EY121" i="1"/>
  <c r="EX121" i="1"/>
  <c r="EW121" i="1"/>
  <c r="EV121" i="1"/>
  <c r="EU121" i="1"/>
  <c r="ET121" i="1"/>
  <c r="ES121" i="1"/>
  <c r="ER121" i="1"/>
  <c r="EQ121" i="1"/>
  <c r="EP121" i="1"/>
  <c r="EO121" i="1"/>
  <c r="EN121" i="1"/>
  <c r="EM121" i="1"/>
  <c r="EL121" i="1"/>
  <c r="EK121" i="1"/>
  <c r="EJ121" i="1"/>
  <c r="EI121" i="1"/>
  <c r="EH121" i="1"/>
  <c r="EG121" i="1"/>
  <c r="EF121" i="1"/>
  <c r="EE121" i="1"/>
  <c r="ED121" i="1"/>
  <c r="EC121" i="1"/>
  <c r="EB121" i="1"/>
  <c r="EA121" i="1"/>
  <c r="DZ121" i="1"/>
  <c r="DY121" i="1"/>
  <c r="DX121" i="1"/>
  <c r="DW121" i="1"/>
  <c r="DV121" i="1"/>
  <c r="DU121" i="1"/>
  <c r="DT121" i="1"/>
  <c r="DS121" i="1"/>
  <c r="DR121" i="1"/>
  <c r="DQ121" i="1"/>
  <c r="DP121" i="1"/>
  <c r="DO121" i="1"/>
  <c r="DN121" i="1"/>
  <c r="DM121" i="1"/>
  <c r="DL121" i="1"/>
  <c r="DK121" i="1"/>
  <c r="DJ121" i="1"/>
  <c r="DI121" i="1"/>
  <c r="DH121" i="1"/>
  <c r="DG121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D121" i="1"/>
  <c r="CC121" i="1"/>
  <c r="CB121" i="1"/>
  <c r="CA121" i="1"/>
  <c r="BZ121" i="1"/>
  <c r="BY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T121" i="1"/>
  <c r="AS121" i="1"/>
  <c r="AR121" i="1"/>
  <c r="AQ121" i="1"/>
  <c r="AP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M121" i="1"/>
  <c r="L121" i="1"/>
  <c r="K121" i="1"/>
  <c r="J121" i="1"/>
  <c r="I121" i="1"/>
  <c r="H121" i="1"/>
  <c r="D121" i="1"/>
  <c r="GT120" i="1"/>
  <c r="GS120" i="1"/>
  <c r="GR120" i="1"/>
  <c r="GQ120" i="1"/>
  <c r="GP120" i="1"/>
  <c r="GO120" i="1"/>
  <c r="GN120" i="1"/>
  <c r="GM120" i="1"/>
  <c r="GL120" i="1"/>
  <c r="GK120" i="1"/>
  <c r="GJ120" i="1"/>
  <c r="GI120" i="1"/>
  <c r="GH120" i="1"/>
  <c r="GG120" i="1"/>
  <c r="GF120" i="1"/>
  <c r="GE120" i="1"/>
  <c r="GD120" i="1"/>
  <c r="GC120" i="1"/>
  <c r="GB120" i="1"/>
  <c r="GA120" i="1"/>
  <c r="FZ120" i="1"/>
  <c r="FY120" i="1"/>
  <c r="FX120" i="1"/>
  <c r="FW120" i="1"/>
  <c r="FV120" i="1"/>
  <c r="FR120" i="1"/>
  <c r="FQ120" i="1"/>
  <c r="FP120" i="1"/>
  <c r="FO120" i="1"/>
  <c r="FN120" i="1"/>
  <c r="FM120" i="1"/>
  <c r="FL120" i="1"/>
  <c r="FK120" i="1"/>
  <c r="FJ120" i="1"/>
  <c r="FI120" i="1"/>
  <c r="FH120" i="1"/>
  <c r="FG120" i="1"/>
  <c r="FF120" i="1"/>
  <c r="FE120" i="1"/>
  <c r="FD120" i="1"/>
  <c r="FC120" i="1"/>
  <c r="FB120" i="1"/>
  <c r="FA120" i="1"/>
  <c r="EZ120" i="1"/>
  <c r="EY120" i="1"/>
  <c r="EX120" i="1"/>
  <c r="EW120" i="1"/>
  <c r="EV120" i="1"/>
  <c r="EU120" i="1"/>
  <c r="ET120" i="1"/>
  <c r="ES120" i="1"/>
  <c r="ER120" i="1"/>
  <c r="EQ120" i="1"/>
  <c r="EP120" i="1"/>
  <c r="EO120" i="1"/>
  <c r="EN120" i="1"/>
  <c r="EM120" i="1"/>
  <c r="EL120" i="1"/>
  <c r="EK120" i="1"/>
  <c r="EJ120" i="1"/>
  <c r="EI120" i="1"/>
  <c r="EH120" i="1"/>
  <c r="EG120" i="1"/>
  <c r="EF120" i="1"/>
  <c r="EE120" i="1"/>
  <c r="ED120" i="1"/>
  <c r="EC120" i="1"/>
  <c r="EB120" i="1"/>
  <c r="EA120" i="1"/>
  <c r="DZ120" i="1"/>
  <c r="DY120" i="1"/>
  <c r="DX120" i="1"/>
  <c r="DW120" i="1"/>
  <c r="DV120" i="1"/>
  <c r="DU120" i="1"/>
  <c r="DT120" i="1"/>
  <c r="DS120" i="1"/>
  <c r="DR120" i="1"/>
  <c r="DQ120" i="1"/>
  <c r="DP120" i="1"/>
  <c r="DO120" i="1"/>
  <c r="DN120" i="1"/>
  <c r="DM120" i="1"/>
  <c r="DL120" i="1"/>
  <c r="DK120" i="1"/>
  <c r="DJ120" i="1"/>
  <c r="DI120" i="1"/>
  <c r="DH120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D120" i="1"/>
  <c r="CC120" i="1"/>
  <c r="CB120" i="1"/>
  <c r="CA120" i="1"/>
  <c r="BZ120" i="1"/>
  <c r="BY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T120" i="1"/>
  <c r="AS120" i="1"/>
  <c r="AR120" i="1"/>
  <c r="AQ120" i="1"/>
  <c r="AP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M120" i="1"/>
  <c r="L120" i="1"/>
  <c r="K120" i="1"/>
  <c r="J120" i="1"/>
  <c r="I120" i="1"/>
  <c r="H120" i="1"/>
  <c r="D120" i="1"/>
  <c r="GT119" i="1"/>
  <c r="GS119" i="1"/>
  <c r="GR119" i="1"/>
  <c r="GQ119" i="1"/>
  <c r="GP119" i="1"/>
  <c r="GO119" i="1"/>
  <c r="GN119" i="1"/>
  <c r="GM119" i="1"/>
  <c r="GL119" i="1"/>
  <c r="GK119" i="1"/>
  <c r="GJ119" i="1"/>
  <c r="GI119" i="1"/>
  <c r="GH119" i="1"/>
  <c r="GG119" i="1"/>
  <c r="GF119" i="1"/>
  <c r="GE119" i="1"/>
  <c r="GD119" i="1"/>
  <c r="GC119" i="1"/>
  <c r="GB119" i="1"/>
  <c r="GA119" i="1"/>
  <c r="FZ119" i="1"/>
  <c r="FY119" i="1"/>
  <c r="FX119" i="1"/>
  <c r="FW119" i="1"/>
  <c r="FV119" i="1"/>
  <c r="FR119" i="1"/>
  <c r="FQ119" i="1"/>
  <c r="FP119" i="1"/>
  <c r="FO119" i="1"/>
  <c r="FN119" i="1"/>
  <c r="FM119" i="1"/>
  <c r="FL119" i="1"/>
  <c r="FK119" i="1"/>
  <c r="FJ119" i="1"/>
  <c r="FI119" i="1"/>
  <c r="FH119" i="1"/>
  <c r="FG119" i="1"/>
  <c r="FF119" i="1"/>
  <c r="FE119" i="1"/>
  <c r="FD119" i="1"/>
  <c r="FC119" i="1"/>
  <c r="FB119" i="1"/>
  <c r="FA119" i="1"/>
  <c r="EZ119" i="1"/>
  <c r="EY119" i="1"/>
  <c r="EX119" i="1"/>
  <c r="EW119" i="1"/>
  <c r="EV119" i="1"/>
  <c r="EU119" i="1"/>
  <c r="ET119" i="1"/>
  <c r="ES119" i="1"/>
  <c r="ER119" i="1"/>
  <c r="EQ119" i="1"/>
  <c r="EP119" i="1"/>
  <c r="EO119" i="1"/>
  <c r="EN119" i="1"/>
  <c r="EM119" i="1"/>
  <c r="EL119" i="1"/>
  <c r="EK119" i="1"/>
  <c r="EJ119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DW119" i="1"/>
  <c r="DV119" i="1"/>
  <c r="DU119" i="1"/>
  <c r="DT119" i="1"/>
  <c r="DS119" i="1"/>
  <c r="DR119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D119" i="1"/>
  <c r="CC119" i="1"/>
  <c r="CB119" i="1"/>
  <c r="CA119" i="1"/>
  <c r="BZ119" i="1"/>
  <c r="BY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T119" i="1"/>
  <c r="AS119" i="1"/>
  <c r="AR119" i="1"/>
  <c r="AQ119" i="1"/>
  <c r="AP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M119" i="1"/>
  <c r="L119" i="1"/>
  <c r="K119" i="1"/>
  <c r="J119" i="1"/>
  <c r="I119" i="1"/>
  <c r="H119" i="1"/>
  <c r="D119" i="1"/>
  <c r="GT118" i="1"/>
  <c r="GS118" i="1"/>
  <c r="GR118" i="1"/>
  <c r="GQ118" i="1"/>
  <c r="GP118" i="1"/>
  <c r="GO118" i="1"/>
  <c r="GN118" i="1"/>
  <c r="GM118" i="1"/>
  <c r="GL118" i="1"/>
  <c r="GK118" i="1"/>
  <c r="GJ118" i="1"/>
  <c r="GI118" i="1"/>
  <c r="GH118" i="1"/>
  <c r="GG118" i="1"/>
  <c r="GF118" i="1"/>
  <c r="GE118" i="1"/>
  <c r="GD118" i="1"/>
  <c r="GC118" i="1"/>
  <c r="GB118" i="1"/>
  <c r="GA118" i="1"/>
  <c r="FZ118" i="1"/>
  <c r="FY118" i="1"/>
  <c r="FX118" i="1"/>
  <c r="FW118" i="1"/>
  <c r="FV118" i="1"/>
  <c r="FR118" i="1"/>
  <c r="FQ118" i="1"/>
  <c r="FP118" i="1"/>
  <c r="FO118" i="1"/>
  <c r="FN118" i="1"/>
  <c r="FM118" i="1"/>
  <c r="FL118" i="1"/>
  <c r="FK118" i="1"/>
  <c r="FJ118" i="1"/>
  <c r="FI118" i="1"/>
  <c r="FH118" i="1"/>
  <c r="FG118" i="1"/>
  <c r="FF118" i="1"/>
  <c r="FE118" i="1"/>
  <c r="FD118" i="1"/>
  <c r="FC118" i="1"/>
  <c r="FB118" i="1"/>
  <c r="FA118" i="1"/>
  <c r="EZ118" i="1"/>
  <c r="EY118" i="1"/>
  <c r="EX118" i="1"/>
  <c r="EW118" i="1"/>
  <c r="EV118" i="1"/>
  <c r="EU118" i="1"/>
  <c r="ET118" i="1"/>
  <c r="ES118" i="1"/>
  <c r="ER118" i="1"/>
  <c r="EQ118" i="1"/>
  <c r="EP118" i="1"/>
  <c r="EO118" i="1"/>
  <c r="EN118" i="1"/>
  <c r="EM118" i="1"/>
  <c r="EL118" i="1"/>
  <c r="EK118" i="1"/>
  <c r="EJ118" i="1"/>
  <c r="EI118" i="1"/>
  <c r="EH118" i="1"/>
  <c r="EG118" i="1"/>
  <c r="EF118" i="1"/>
  <c r="EE118" i="1"/>
  <c r="ED118" i="1"/>
  <c r="EC118" i="1"/>
  <c r="EB118" i="1"/>
  <c r="EA118" i="1"/>
  <c r="DZ118" i="1"/>
  <c r="DY118" i="1"/>
  <c r="DX118" i="1"/>
  <c r="DW118" i="1"/>
  <c r="DV118" i="1"/>
  <c r="DU118" i="1"/>
  <c r="DT118" i="1"/>
  <c r="DS118" i="1"/>
  <c r="DR118" i="1"/>
  <c r="DQ118" i="1"/>
  <c r="DP118" i="1"/>
  <c r="DO118" i="1"/>
  <c r="DN118" i="1"/>
  <c r="DM118" i="1"/>
  <c r="DL118" i="1"/>
  <c r="DK118" i="1"/>
  <c r="DJ118" i="1"/>
  <c r="DI118" i="1"/>
  <c r="DH118" i="1"/>
  <c r="DG118" i="1"/>
  <c r="DF118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D118" i="1"/>
  <c r="CC118" i="1"/>
  <c r="CB118" i="1"/>
  <c r="CA118" i="1"/>
  <c r="BZ118" i="1"/>
  <c r="BY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T118" i="1"/>
  <c r="AS118" i="1"/>
  <c r="AR118" i="1"/>
  <c r="AQ118" i="1"/>
  <c r="AP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M118" i="1"/>
  <c r="L118" i="1"/>
  <c r="K118" i="1"/>
  <c r="J118" i="1"/>
  <c r="I118" i="1"/>
  <c r="H118" i="1"/>
  <c r="D118" i="1"/>
  <c r="GT117" i="1"/>
  <c r="GS117" i="1"/>
  <c r="GR117" i="1"/>
  <c r="GQ117" i="1"/>
  <c r="GP117" i="1"/>
  <c r="GO117" i="1"/>
  <c r="GN117" i="1"/>
  <c r="GM117" i="1"/>
  <c r="GL117" i="1"/>
  <c r="GK117" i="1"/>
  <c r="GJ117" i="1"/>
  <c r="GI117" i="1"/>
  <c r="GH117" i="1"/>
  <c r="GG117" i="1"/>
  <c r="GF117" i="1"/>
  <c r="GE117" i="1"/>
  <c r="GD117" i="1"/>
  <c r="GC117" i="1"/>
  <c r="GB117" i="1"/>
  <c r="GA117" i="1"/>
  <c r="FZ117" i="1"/>
  <c r="FY117" i="1"/>
  <c r="FX117" i="1"/>
  <c r="FW117" i="1"/>
  <c r="FV117" i="1"/>
  <c r="FR117" i="1"/>
  <c r="FQ117" i="1"/>
  <c r="FP117" i="1"/>
  <c r="FO117" i="1"/>
  <c r="FN117" i="1"/>
  <c r="FM117" i="1"/>
  <c r="FL117" i="1"/>
  <c r="FK117" i="1"/>
  <c r="FJ117" i="1"/>
  <c r="FI117" i="1"/>
  <c r="FH117" i="1"/>
  <c r="FG117" i="1"/>
  <c r="FF117" i="1"/>
  <c r="FE117" i="1"/>
  <c r="FD117" i="1"/>
  <c r="FC117" i="1"/>
  <c r="FB117" i="1"/>
  <c r="FA117" i="1"/>
  <c r="EZ117" i="1"/>
  <c r="EY117" i="1"/>
  <c r="EX117" i="1"/>
  <c r="EW117" i="1"/>
  <c r="EV117" i="1"/>
  <c r="EU117" i="1"/>
  <c r="ET117" i="1"/>
  <c r="ES117" i="1"/>
  <c r="ER117" i="1"/>
  <c r="EQ117" i="1"/>
  <c r="EP117" i="1"/>
  <c r="EO117" i="1"/>
  <c r="EN117" i="1"/>
  <c r="EM117" i="1"/>
  <c r="EL117" i="1"/>
  <c r="EK117" i="1"/>
  <c r="EJ117" i="1"/>
  <c r="EI117" i="1"/>
  <c r="EH117" i="1"/>
  <c r="EG117" i="1"/>
  <c r="EF117" i="1"/>
  <c r="EE117" i="1"/>
  <c r="ED117" i="1"/>
  <c r="EC117" i="1"/>
  <c r="EB117" i="1"/>
  <c r="EA117" i="1"/>
  <c r="DZ117" i="1"/>
  <c r="DY117" i="1"/>
  <c r="DX117" i="1"/>
  <c r="DW117" i="1"/>
  <c r="DV117" i="1"/>
  <c r="DU117" i="1"/>
  <c r="DT117" i="1"/>
  <c r="DS117" i="1"/>
  <c r="DR117" i="1"/>
  <c r="DQ117" i="1"/>
  <c r="DP117" i="1"/>
  <c r="DO117" i="1"/>
  <c r="DN117" i="1"/>
  <c r="DM117" i="1"/>
  <c r="DL117" i="1"/>
  <c r="DK117" i="1"/>
  <c r="DJ117" i="1"/>
  <c r="DI117" i="1"/>
  <c r="DH117" i="1"/>
  <c r="DG117" i="1"/>
  <c r="DF117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D117" i="1"/>
  <c r="CC117" i="1"/>
  <c r="CB117" i="1"/>
  <c r="CA117" i="1"/>
  <c r="BZ117" i="1"/>
  <c r="BY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T117" i="1"/>
  <c r="AS117" i="1"/>
  <c r="AR117" i="1"/>
  <c r="AQ117" i="1"/>
  <c r="AP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M117" i="1"/>
  <c r="L117" i="1"/>
  <c r="K117" i="1"/>
  <c r="J117" i="1"/>
  <c r="I117" i="1"/>
  <c r="H117" i="1"/>
  <c r="D117" i="1"/>
  <c r="GT116" i="1"/>
  <c r="GS116" i="1"/>
  <c r="GR116" i="1"/>
  <c r="GR129" i="1" s="1"/>
  <c r="GQ116" i="1"/>
  <c r="GQ129" i="1" s="1"/>
  <c r="GP116" i="1"/>
  <c r="GO116" i="1"/>
  <c r="GN116" i="1"/>
  <c r="GN129" i="1" s="1"/>
  <c r="GM116" i="1"/>
  <c r="GM129" i="1" s="1"/>
  <c r="GL116" i="1"/>
  <c r="GK116" i="1"/>
  <c r="GJ116" i="1"/>
  <c r="GJ129" i="1" s="1"/>
  <c r="GI116" i="1"/>
  <c r="GI129" i="1" s="1"/>
  <c r="GH116" i="1"/>
  <c r="GG116" i="1"/>
  <c r="GF116" i="1"/>
  <c r="GF129" i="1" s="1"/>
  <c r="GE116" i="1"/>
  <c r="GE129" i="1" s="1"/>
  <c r="GD116" i="1"/>
  <c r="GC116" i="1"/>
  <c r="GB116" i="1"/>
  <c r="GB129" i="1" s="1"/>
  <c r="GA116" i="1"/>
  <c r="GA129" i="1" s="1"/>
  <c r="FZ116" i="1"/>
  <c r="FY116" i="1"/>
  <c r="FX116" i="1"/>
  <c r="FX129" i="1" s="1"/>
  <c r="FW116" i="1"/>
  <c r="FW129" i="1" s="1"/>
  <c r="FV116" i="1"/>
  <c r="FR116" i="1"/>
  <c r="FQ116" i="1"/>
  <c r="FQ129" i="1" s="1"/>
  <c r="FP116" i="1"/>
  <c r="FP129" i="1" s="1"/>
  <c r="FO116" i="1"/>
  <c r="FN116" i="1"/>
  <c r="FM116" i="1"/>
  <c r="FM129" i="1" s="1"/>
  <c r="FL116" i="1"/>
  <c r="FL129" i="1" s="1"/>
  <c r="FK116" i="1"/>
  <c r="FJ116" i="1"/>
  <c r="FI116" i="1"/>
  <c r="FI129" i="1" s="1"/>
  <c r="FH116" i="1"/>
  <c r="FH129" i="1" s="1"/>
  <c r="FG116" i="1"/>
  <c r="FF116" i="1"/>
  <c r="FE116" i="1"/>
  <c r="FE129" i="1" s="1"/>
  <c r="FD116" i="1"/>
  <c r="FD129" i="1" s="1"/>
  <c r="FC116" i="1"/>
  <c r="FB116" i="1"/>
  <c r="FA116" i="1"/>
  <c r="FA129" i="1" s="1"/>
  <c r="EZ116" i="1"/>
  <c r="EZ129" i="1" s="1"/>
  <c r="EY116" i="1"/>
  <c r="EX116" i="1"/>
  <c r="EW116" i="1"/>
  <c r="EW129" i="1" s="1"/>
  <c r="EV116" i="1"/>
  <c r="EV129" i="1" s="1"/>
  <c r="EU116" i="1"/>
  <c r="ET116" i="1"/>
  <c r="ES116" i="1"/>
  <c r="ES129" i="1" s="1"/>
  <c r="ER116" i="1"/>
  <c r="ER129" i="1" s="1"/>
  <c r="EQ116" i="1"/>
  <c r="EP116" i="1"/>
  <c r="EO116" i="1"/>
  <c r="EO129" i="1" s="1"/>
  <c r="EN116" i="1"/>
  <c r="EN129" i="1" s="1"/>
  <c r="EM116" i="1"/>
  <c r="EL116" i="1"/>
  <c r="EK116" i="1"/>
  <c r="EK129" i="1" s="1"/>
  <c r="EJ116" i="1"/>
  <c r="EJ129" i="1" s="1"/>
  <c r="EI116" i="1"/>
  <c r="EH116" i="1"/>
  <c r="EG116" i="1"/>
  <c r="EG129" i="1" s="1"/>
  <c r="EF116" i="1"/>
  <c r="EF129" i="1" s="1"/>
  <c r="EE116" i="1"/>
  <c r="ED116" i="1"/>
  <c r="EC116" i="1"/>
  <c r="EC129" i="1" s="1"/>
  <c r="EB116" i="1"/>
  <c r="EB129" i="1" s="1"/>
  <c r="EA116" i="1"/>
  <c r="DZ116" i="1"/>
  <c r="DY116" i="1"/>
  <c r="DY129" i="1" s="1"/>
  <c r="DX116" i="1"/>
  <c r="DX129" i="1" s="1"/>
  <c r="DW116" i="1"/>
  <c r="DV116" i="1"/>
  <c r="DU116" i="1"/>
  <c r="DU129" i="1" s="1"/>
  <c r="DT116" i="1"/>
  <c r="DT129" i="1" s="1"/>
  <c r="DS116" i="1"/>
  <c r="DR116" i="1"/>
  <c r="DQ116" i="1"/>
  <c r="DQ129" i="1" s="1"/>
  <c r="DP116" i="1"/>
  <c r="DP129" i="1" s="1"/>
  <c r="DO116" i="1"/>
  <c r="DN116" i="1"/>
  <c r="DM116" i="1"/>
  <c r="DM129" i="1" s="1"/>
  <c r="DL116" i="1"/>
  <c r="DL129" i="1" s="1"/>
  <c r="DK116" i="1"/>
  <c r="DJ116" i="1"/>
  <c r="DI116" i="1"/>
  <c r="DI129" i="1" s="1"/>
  <c r="DH116" i="1"/>
  <c r="DH129" i="1" s="1"/>
  <c r="DG116" i="1"/>
  <c r="DF116" i="1"/>
  <c r="DE116" i="1"/>
  <c r="DE129" i="1" s="1"/>
  <c r="DD116" i="1"/>
  <c r="DD129" i="1" s="1"/>
  <c r="DC116" i="1"/>
  <c r="DB116" i="1"/>
  <c r="DA116" i="1"/>
  <c r="DA129" i="1" s="1"/>
  <c r="CZ116" i="1"/>
  <c r="CZ129" i="1" s="1"/>
  <c r="CY116" i="1"/>
  <c r="CX116" i="1"/>
  <c r="CW116" i="1"/>
  <c r="CW129" i="1" s="1"/>
  <c r="CV116" i="1"/>
  <c r="CV129" i="1" s="1"/>
  <c r="CU116" i="1"/>
  <c r="CT116" i="1"/>
  <c r="CS116" i="1"/>
  <c r="CS129" i="1" s="1"/>
  <c r="CR116" i="1"/>
  <c r="CR129" i="1" s="1"/>
  <c r="CQ116" i="1"/>
  <c r="CP116" i="1"/>
  <c r="CO116" i="1"/>
  <c r="CO129" i="1" s="1"/>
  <c r="CN116" i="1"/>
  <c r="CN129" i="1" s="1"/>
  <c r="CM116" i="1"/>
  <c r="CL116" i="1"/>
  <c r="CK116" i="1"/>
  <c r="CK129" i="1" s="1"/>
  <c r="CJ116" i="1"/>
  <c r="CJ129" i="1" s="1"/>
  <c r="CI116" i="1"/>
  <c r="CH116" i="1"/>
  <c r="CD116" i="1"/>
  <c r="CD129" i="1" s="1"/>
  <c r="CC116" i="1"/>
  <c r="CC129" i="1" s="1"/>
  <c r="CB116" i="1"/>
  <c r="CA116" i="1"/>
  <c r="BZ116" i="1"/>
  <c r="BZ129" i="1" s="1"/>
  <c r="BY116" i="1"/>
  <c r="BY129" i="1" s="1"/>
  <c r="BU116" i="1"/>
  <c r="BT116" i="1"/>
  <c r="BS116" i="1"/>
  <c r="BS129" i="1" s="1"/>
  <c r="BR116" i="1"/>
  <c r="BR129" i="1" s="1"/>
  <c r="BQ116" i="1"/>
  <c r="BP116" i="1"/>
  <c r="BO116" i="1"/>
  <c r="BO129" i="1" s="1"/>
  <c r="BN116" i="1"/>
  <c r="BN129" i="1" s="1"/>
  <c r="BM116" i="1"/>
  <c r="BL116" i="1"/>
  <c r="BK116" i="1"/>
  <c r="BK129" i="1" s="1"/>
  <c r="BJ116" i="1"/>
  <c r="BJ129" i="1" s="1"/>
  <c r="BI116" i="1"/>
  <c r="BH116" i="1"/>
  <c r="BG116" i="1"/>
  <c r="BG129" i="1" s="1"/>
  <c r="BF116" i="1"/>
  <c r="BF129" i="1" s="1"/>
  <c r="BE116" i="1"/>
  <c r="BD116" i="1"/>
  <c r="BC116" i="1"/>
  <c r="BC129" i="1" s="1"/>
  <c r="BB116" i="1"/>
  <c r="BB129" i="1" s="1"/>
  <c r="BA116" i="1"/>
  <c r="AZ116" i="1"/>
  <c r="AY116" i="1"/>
  <c r="AY129" i="1" s="1"/>
  <c r="AX116" i="1"/>
  <c r="AT116" i="1"/>
  <c r="AS116" i="1"/>
  <c r="AR116" i="1"/>
  <c r="AR129" i="1" s="1"/>
  <c r="AQ116" i="1"/>
  <c r="AQ129" i="1" s="1"/>
  <c r="AP116" i="1"/>
  <c r="AL116" i="1"/>
  <c r="AK116" i="1"/>
  <c r="AK129" i="1" s="1"/>
  <c r="AJ116" i="1"/>
  <c r="AJ129" i="1" s="1"/>
  <c r="AI116" i="1"/>
  <c r="AH116" i="1"/>
  <c r="AG116" i="1"/>
  <c r="AG129" i="1" s="1"/>
  <c r="AF116" i="1"/>
  <c r="AF129" i="1" s="1"/>
  <c r="AE116" i="1"/>
  <c r="AD116" i="1"/>
  <c r="AC116" i="1"/>
  <c r="AC129" i="1" s="1"/>
  <c r="AB116" i="1"/>
  <c r="AB129" i="1" s="1"/>
  <c r="AA116" i="1"/>
  <c r="Z116" i="1"/>
  <c r="Y116" i="1"/>
  <c r="Y129" i="1" s="1"/>
  <c r="X116" i="1"/>
  <c r="X129" i="1" s="1"/>
  <c r="W116" i="1"/>
  <c r="V116" i="1"/>
  <c r="U116" i="1"/>
  <c r="U129" i="1" s="1"/>
  <c r="T116" i="1"/>
  <c r="T129" i="1" s="1"/>
  <c r="S116" i="1"/>
  <c r="R116" i="1"/>
  <c r="Q116" i="1"/>
  <c r="Q129" i="1" s="1"/>
  <c r="M116" i="1"/>
  <c r="M129" i="1" s="1"/>
  <c r="L116" i="1"/>
  <c r="K116" i="1"/>
  <c r="J116" i="1"/>
  <c r="J129" i="1" s="1"/>
  <c r="I116" i="1"/>
  <c r="I129" i="1" s="1"/>
  <c r="H116" i="1"/>
  <c r="D116" i="1"/>
  <c r="E113" i="1"/>
  <c r="GT112" i="1"/>
  <c r="GS112" i="1"/>
  <c r="GR112" i="1"/>
  <c r="GQ112" i="1"/>
  <c r="GP112" i="1"/>
  <c r="GO112" i="1"/>
  <c r="GN112" i="1"/>
  <c r="GM112" i="1"/>
  <c r="GL112" i="1"/>
  <c r="GK112" i="1"/>
  <c r="GJ112" i="1"/>
  <c r="GI112" i="1"/>
  <c r="GH112" i="1"/>
  <c r="GG112" i="1"/>
  <c r="GF112" i="1"/>
  <c r="GE112" i="1"/>
  <c r="GD112" i="1"/>
  <c r="GC112" i="1"/>
  <c r="GB112" i="1"/>
  <c r="GA112" i="1"/>
  <c r="FZ112" i="1"/>
  <c r="FY112" i="1"/>
  <c r="FX112" i="1"/>
  <c r="FW112" i="1"/>
  <c r="FV112" i="1"/>
  <c r="FR112" i="1"/>
  <c r="FQ112" i="1"/>
  <c r="FP112" i="1"/>
  <c r="FO112" i="1"/>
  <c r="FN112" i="1"/>
  <c r="FM112" i="1"/>
  <c r="FL112" i="1"/>
  <c r="FK112" i="1"/>
  <c r="FJ112" i="1"/>
  <c r="FI112" i="1"/>
  <c r="FH112" i="1"/>
  <c r="FG112" i="1"/>
  <c r="FF112" i="1"/>
  <c r="FE112" i="1"/>
  <c r="FD112" i="1"/>
  <c r="FC112" i="1"/>
  <c r="FB112" i="1"/>
  <c r="FA112" i="1"/>
  <c r="EZ112" i="1"/>
  <c r="EY112" i="1"/>
  <c r="EX112" i="1"/>
  <c r="EW112" i="1"/>
  <c r="EV112" i="1"/>
  <c r="EU112" i="1"/>
  <c r="ET112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D112" i="1"/>
  <c r="CC112" i="1"/>
  <c r="CB112" i="1"/>
  <c r="CA112" i="1"/>
  <c r="BZ112" i="1"/>
  <c r="BY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T112" i="1"/>
  <c r="AS112" i="1"/>
  <c r="AR112" i="1"/>
  <c r="AQ112" i="1"/>
  <c r="AP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M112" i="1"/>
  <c r="L112" i="1"/>
  <c r="K112" i="1"/>
  <c r="J112" i="1"/>
  <c r="I112" i="1"/>
  <c r="H112" i="1"/>
  <c r="D112" i="1"/>
  <c r="GT111" i="1"/>
  <c r="GS111" i="1"/>
  <c r="GR111" i="1"/>
  <c r="GQ111" i="1"/>
  <c r="GP111" i="1"/>
  <c r="GO111" i="1"/>
  <c r="GN111" i="1"/>
  <c r="GM111" i="1"/>
  <c r="GL111" i="1"/>
  <c r="GK111" i="1"/>
  <c r="GJ111" i="1"/>
  <c r="GI111" i="1"/>
  <c r="GH111" i="1"/>
  <c r="GG111" i="1"/>
  <c r="GF111" i="1"/>
  <c r="GE111" i="1"/>
  <c r="GD111" i="1"/>
  <c r="GC111" i="1"/>
  <c r="GB111" i="1"/>
  <c r="GA111" i="1"/>
  <c r="FZ111" i="1"/>
  <c r="FY111" i="1"/>
  <c r="FX111" i="1"/>
  <c r="FW111" i="1"/>
  <c r="FV111" i="1"/>
  <c r="FR111" i="1"/>
  <c r="FQ111" i="1"/>
  <c r="FP111" i="1"/>
  <c r="FO111" i="1"/>
  <c r="FN111" i="1"/>
  <c r="FM111" i="1"/>
  <c r="FL111" i="1"/>
  <c r="FK111" i="1"/>
  <c r="FJ111" i="1"/>
  <c r="FI111" i="1"/>
  <c r="FH111" i="1"/>
  <c r="FG111" i="1"/>
  <c r="FF111" i="1"/>
  <c r="FE111" i="1"/>
  <c r="FD111" i="1"/>
  <c r="FC111" i="1"/>
  <c r="FB111" i="1"/>
  <c r="FA111" i="1"/>
  <c r="EZ111" i="1"/>
  <c r="EY111" i="1"/>
  <c r="EX111" i="1"/>
  <c r="EW111" i="1"/>
  <c r="EV111" i="1"/>
  <c r="EU111" i="1"/>
  <c r="ET111" i="1"/>
  <c r="ES111" i="1"/>
  <c r="ER111" i="1"/>
  <c r="EQ111" i="1"/>
  <c r="EP111" i="1"/>
  <c r="EO111" i="1"/>
  <c r="EN111" i="1"/>
  <c r="EM111" i="1"/>
  <c r="EL111" i="1"/>
  <c r="EK111" i="1"/>
  <c r="EJ111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DW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D111" i="1"/>
  <c r="CC111" i="1"/>
  <c r="CB111" i="1"/>
  <c r="CA111" i="1"/>
  <c r="BZ111" i="1"/>
  <c r="BY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T111" i="1"/>
  <c r="AS111" i="1"/>
  <c r="AR111" i="1"/>
  <c r="AQ111" i="1"/>
  <c r="AP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M111" i="1"/>
  <c r="L111" i="1"/>
  <c r="K111" i="1"/>
  <c r="J111" i="1"/>
  <c r="I111" i="1"/>
  <c r="H111" i="1"/>
  <c r="D111" i="1"/>
  <c r="GT110" i="1"/>
  <c r="GS110" i="1"/>
  <c r="GR110" i="1"/>
  <c r="GQ110" i="1"/>
  <c r="GP110" i="1"/>
  <c r="GO110" i="1"/>
  <c r="GN110" i="1"/>
  <c r="GM110" i="1"/>
  <c r="GL110" i="1"/>
  <c r="GK110" i="1"/>
  <c r="GJ110" i="1"/>
  <c r="GI110" i="1"/>
  <c r="GH110" i="1"/>
  <c r="GG110" i="1"/>
  <c r="GF110" i="1"/>
  <c r="GE110" i="1"/>
  <c r="GD110" i="1"/>
  <c r="GC110" i="1"/>
  <c r="GB110" i="1"/>
  <c r="GA110" i="1"/>
  <c r="FZ110" i="1"/>
  <c r="FY110" i="1"/>
  <c r="FX110" i="1"/>
  <c r="FW110" i="1"/>
  <c r="FV110" i="1"/>
  <c r="FR110" i="1"/>
  <c r="FQ110" i="1"/>
  <c r="FP110" i="1"/>
  <c r="FO110" i="1"/>
  <c r="FN110" i="1"/>
  <c r="FM110" i="1"/>
  <c r="FL110" i="1"/>
  <c r="FK110" i="1"/>
  <c r="FJ110" i="1"/>
  <c r="FI110" i="1"/>
  <c r="FH110" i="1"/>
  <c r="FG110" i="1"/>
  <c r="FF110" i="1"/>
  <c r="FE110" i="1"/>
  <c r="FD110" i="1"/>
  <c r="FC110" i="1"/>
  <c r="FB110" i="1"/>
  <c r="FA110" i="1"/>
  <c r="EZ110" i="1"/>
  <c r="EY110" i="1"/>
  <c r="EX110" i="1"/>
  <c r="EW110" i="1"/>
  <c r="EV110" i="1"/>
  <c r="EU110" i="1"/>
  <c r="ET110" i="1"/>
  <c r="ES110" i="1"/>
  <c r="ER110" i="1"/>
  <c r="EQ110" i="1"/>
  <c r="EP110" i="1"/>
  <c r="EO110" i="1"/>
  <c r="EN110" i="1"/>
  <c r="EM110" i="1"/>
  <c r="EL110" i="1"/>
  <c r="EK110" i="1"/>
  <c r="EJ110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DW110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D110" i="1"/>
  <c r="CC110" i="1"/>
  <c r="CB110" i="1"/>
  <c r="CA110" i="1"/>
  <c r="BZ110" i="1"/>
  <c r="BY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T110" i="1"/>
  <c r="AS110" i="1"/>
  <c r="AR110" i="1"/>
  <c r="AQ110" i="1"/>
  <c r="AP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M110" i="1"/>
  <c r="L110" i="1"/>
  <c r="K110" i="1"/>
  <c r="J110" i="1"/>
  <c r="I110" i="1"/>
  <c r="H110" i="1"/>
  <c r="D110" i="1"/>
  <c r="GT109" i="1"/>
  <c r="GS109" i="1"/>
  <c r="GR109" i="1"/>
  <c r="GQ109" i="1"/>
  <c r="GP109" i="1"/>
  <c r="GO109" i="1"/>
  <c r="GN109" i="1"/>
  <c r="GM109" i="1"/>
  <c r="GL109" i="1"/>
  <c r="GK109" i="1"/>
  <c r="GJ109" i="1"/>
  <c r="GI109" i="1"/>
  <c r="GH109" i="1"/>
  <c r="GG109" i="1"/>
  <c r="GF109" i="1"/>
  <c r="GE109" i="1"/>
  <c r="GD109" i="1"/>
  <c r="GC109" i="1"/>
  <c r="GB109" i="1"/>
  <c r="GA109" i="1"/>
  <c r="FZ109" i="1"/>
  <c r="FY109" i="1"/>
  <c r="FX109" i="1"/>
  <c r="FW109" i="1"/>
  <c r="FV109" i="1"/>
  <c r="FR109" i="1"/>
  <c r="FQ109" i="1"/>
  <c r="FP109" i="1"/>
  <c r="FO109" i="1"/>
  <c r="FN109" i="1"/>
  <c r="FM109" i="1"/>
  <c r="FL109" i="1"/>
  <c r="FK109" i="1"/>
  <c r="FJ109" i="1"/>
  <c r="FI109" i="1"/>
  <c r="FH109" i="1"/>
  <c r="FG109" i="1"/>
  <c r="FF109" i="1"/>
  <c r="FE109" i="1"/>
  <c r="FD109" i="1"/>
  <c r="FC109" i="1"/>
  <c r="FB109" i="1"/>
  <c r="FA109" i="1"/>
  <c r="EZ109" i="1"/>
  <c r="EY109" i="1"/>
  <c r="EX109" i="1"/>
  <c r="EW109" i="1"/>
  <c r="EV109" i="1"/>
  <c r="EU109" i="1"/>
  <c r="ET109" i="1"/>
  <c r="ES109" i="1"/>
  <c r="ER109" i="1"/>
  <c r="EQ109" i="1"/>
  <c r="EP109" i="1"/>
  <c r="EO109" i="1"/>
  <c r="EN109" i="1"/>
  <c r="EM109" i="1"/>
  <c r="EL109" i="1"/>
  <c r="EK109" i="1"/>
  <c r="EJ109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D109" i="1"/>
  <c r="CC109" i="1"/>
  <c r="CB109" i="1"/>
  <c r="CA109" i="1"/>
  <c r="BZ109" i="1"/>
  <c r="BY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T109" i="1"/>
  <c r="AS109" i="1"/>
  <c r="AR109" i="1"/>
  <c r="AQ109" i="1"/>
  <c r="AP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M109" i="1"/>
  <c r="L109" i="1"/>
  <c r="K109" i="1"/>
  <c r="J109" i="1"/>
  <c r="I109" i="1"/>
  <c r="H109" i="1"/>
  <c r="D109" i="1"/>
  <c r="GT108" i="1"/>
  <c r="GS108" i="1"/>
  <c r="GR108" i="1"/>
  <c r="GQ108" i="1"/>
  <c r="GP108" i="1"/>
  <c r="GO108" i="1"/>
  <c r="GN108" i="1"/>
  <c r="GM108" i="1"/>
  <c r="GL108" i="1"/>
  <c r="GK108" i="1"/>
  <c r="GJ108" i="1"/>
  <c r="GI108" i="1"/>
  <c r="GH108" i="1"/>
  <c r="GG108" i="1"/>
  <c r="GF108" i="1"/>
  <c r="GE108" i="1"/>
  <c r="GD108" i="1"/>
  <c r="GC108" i="1"/>
  <c r="GB108" i="1"/>
  <c r="GA108" i="1"/>
  <c r="FZ108" i="1"/>
  <c r="FY108" i="1"/>
  <c r="FX108" i="1"/>
  <c r="FW108" i="1"/>
  <c r="FV108" i="1"/>
  <c r="FR108" i="1"/>
  <c r="FQ108" i="1"/>
  <c r="FP108" i="1"/>
  <c r="FO108" i="1"/>
  <c r="FN108" i="1"/>
  <c r="FM108" i="1"/>
  <c r="FL108" i="1"/>
  <c r="FK108" i="1"/>
  <c r="FJ108" i="1"/>
  <c r="FI108" i="1"/>
  <c r="FH108" i="1"/>
  <c r="FG108" i="1"/>
  <c r="FF108" i="1"/>
  <c r="FE108" i="1"/>
  <c r="FD108" i="1"/>
  <c r="FC108" i="1"/>
  <c r="FB108" i="1"/>
  <c r="FA108" i="1"/>
  <c r="EZ108" i="1"/>
  <c r="EY108" i="1"/>
  <c r="EX108" i="1"/>
  <c r="EW108" i="1"/>
  <c r="EV108" i="1"/>
  <c r="EU108" i="1"/>
  <c r="ET108" i="1"/>
  <c r="ES108" i="1"/>
  <c r="ER108" i="1"/>
  <c r="EQ108" i="1"/>
  <c r="EP108" i="1"/>
  <c r="EO108" i="1"/>
  <c r="EN108" i="1"/>
  <c r="EM108" i="1"/>
  <c r="EL108" i="1"/>
  <c r="EK108" i="1"/>
  <c r="EJ108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DW108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D108" i="1"/>
  <c r="CC108" i="1"/>
  <c r="CB108" i="1"/>
  <c r="CA108" i="1"/>
  <c r="BZ108" i="1"/>
  <c r="BY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T108" i="1"/>
  <c r="AS108" i="1"/>
  <c r="AR108" i="1"/>
  <c r="AQ108" i="1"/>
  <c r="AP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M108" i="1"/>
  <c r="L108" i="1"/>
  <c r="K108" i="1"/>
  <c r="J108" i="1"/>
  <c r="I108" i="1"/>
  <c r="H108" i="1"/>
  <c r="D108" i="1"/>
  <c r="GT107" i="1"/>
  <c r="GS107" i="1"/>
  <c r="GR107" i="1"/>
  <c r="GQ107" i="1"/>
  <c r="GP107" i="1"/>
  <c r="GO107" i="1"/>
  <c r="GN107" i="1"/>
  <c r="GM107" i="1"/>
  <c r="GL107" i="1"/>
  <c r="GK107" i="1"/>
  <c r="GJ107" i="1"/>
  <c r="GI107" i="1"/>
  <c r="GH107" i="1"/>
  <c r="GG107" i="1"/>
  <c r="GF107" i="1"/>
  <c r="GE107" i="1"/>
  <c r="GD107" i="1"/>
  <c r="GC107" i="1"/>
  <c r="GB107" i="1"/>
  <c r="GA107" i="1"/>
  <c r="FZ107" i="1"/>
  <c r="FY107" i="1"/>
  <c r="FX107" i="1"/>
  <c r="FW107" i="1"/>
  <c r="FV107" i="1"/>
  <c r="FR107" i="1"/>
  <c r="FQ107" i="1"/>
  <c r="FP107" i="1"/>
  <c r="FO107" i="1"/>
  <c r="FN107" i="1"/>
  <c r="FM107" i="1"/>
  <c r="FL107" i="1"/>
  <c r="FK107" i="1"/>
  <c r="FJ107" i="1"/>
  <c r="FI107" i="1"/>
  <c r="FH107" i="1"/>
  <c r="FG107" i="1"/>
  <c r="FF107" i="1"/>
  <c r="FE107" i="1"/>
  <c r="FD107" i="1"/>
  <c r="FC107" i="1"/>
  <c r="FB107" i="1"/>
  <c r="FA107" i="1"/>
  <c r="EZ107" i="1"/>
  <c r="EY107" i="1"/>
  <c r="EX107" i="1"/>
  <c r="EW107" i="1"/>
  <c r="EV107" i="1"/>
  <c r="EU107" i="1"/>
  <c r="ET107" i="1"/>
  <c r="ES107" i="1"/>
  <c r="ER107" i="1"/>
  <c r="EQ107" i="1"/>
  <c r="EP107" i="1"/>
  <c r="EO107" i="1"/>
  <c r="EN107" i="1"/>
  <c r="EM107" i="1"/>
  <c r="EL107" i="1"/>
  <c r="EK107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D107" i="1"/>
  <c r="CC107" i="1"/>
  <c r="CB107" i="1"/>
  <c r="CA107" i="1"/>
  <c r="BZ107" i="1"/>
  <c r="BY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T107" i="1"/>
  <c r="AS107" i="1"/>
  <c r="AR107" i="1"/>
  <c r="AQ107" i="1"/>
  <c r="AP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M107" i="1"/>
  <c r="L107" i="1"/>
  <c r="K107" i="1"/>
  <c r="J107" i="1"/>
  <c r="I107" i="1"/>
  <c r="H107" i="1"/>
  <c r="D107" i="1"/>
  <c r="GT106" i="1"/>
  <c r="GS106" i="1"/>
  <c r="GR106" i="1"/>
  <c r="GQ106" i="1"/>
  <c r="GP106" i="1"/>
  <c r="GO106" i="1"/>
  <c r="GN106" i="1"/>
  <c r="GM106" i="1"/>
  <c r="GL106" i="1"/>
  <c r="GK106" i="1"/>
  <c r="GJ106" i="1"/>
  <c r="GI106" i="1"/>
  <c r="GH106" i="1"/>
  <c r="GG106" i="1"/>
  <c r="GF106" i="1"/>
  <c r="GE106" i="1"/>
  <c r="GD106" i="1"/>
  <c r="GC106" i="1"/>
  <c r="GB106" i="1"/>
  <c r="GA106" i="1"/>
  <c r="FZ106" i="1"/>
  <c r="FY106" i="1"/>
  <c r="FX106" i="1"/>
  <c r="FW106" i="1"/>
  <c r="FV106" i="1"/>
  <c r="FR106" i="1"/>
  <c r="FQ106" i="1"/>
  <c r="FP106" i="1"/>
  <c r="FO106" i="1"/>
  <c r="FN106" i="1"/>
  <c r="FM106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D106" i="1"/>
  <c r="CC106" i="1"/>
  <c r="CB106" i="1"/>
  <c r="CA106" i="1"/>
  <c r="BZ106" i="1"/>
  <c r="BY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T106" i="1"/>
  <c r="AS106" i="1"/>
  <c r="AR106" i="1"/>
  <c r="AQ106" i="1"/>
  <c r="AP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M106" i="1"/>
  <c r="L106" i="1"/>
  <c r="K106" i="1"/>
  <c r="J106" i="1"/>
  <c r="I106" i="1"/>
  <c r="H106" i="1"/>
  <c r="D106" i="1"/>
  <c r="GT105" i="1"/>
  <c r="GS105" i="1"/>
  <c r="GR105" i="1"/>
  <c r="GQ105" i="1"/>
  <c r="GP105" i="1"/>
  <c r="GO105" i="1"/>
  <c r="GN105" i="1"/>
  <c r="GM105" i="1"/>
  <c r="GL105" i="1"/>
  <c r="GK105" i="1"/>
  <c r="GJ105" i="1"/>
  <c r="GI105" i="1"/>
  <c r="GH105" i="1"/>
  <c r="GG105" i="1"/>
  <c r="GF105" i="1"/>
  <c r="GE105" i="1"/>
  <c r="GD105" i="1"/>
  <c r="GC105" i="1"/>
  <c r="GB105" i="1"/>
  <c r="GA105" i="1"/>
  <c r="FZ105" i="1"/>
  <c r="FY105" i="1"/>
  <c r="FX105" i="1"/>
  <c r="FW105" i="1"/>
  <c r="FV105" i="1"/>
  <c r="FR105" i="1"/>
  <c r="FQ105" i="1"/>
  <c r="FP105" i="1"/>
  <c r="FO105" i="1"/>
  <c r="FN105" i="1"/>
  <c r="FM105" i="1"/>
  <c r="FL105" i="1"/>
  <c r="FK105" i="1"/>
  <c r="FJ105" i="1"/>
  <c r="FI105" i="1"/>
  <c r="FH105" i="1"/>
  <c r="FG105" i="1"/>
  <c r="FF105" i="1"/>
  <c r="FE105" i="1"/>
  <c r="FD105" i="1"/>
  <c r="FC105" i="1"/>
  <c r="FB105" i="1"/>
  <c r="FA105" i="1"/>
  <c r="EZ105" i="1"/>
  <c r="EY105" i="1"/>
  <c r="EX105" i="1"/>
  <c r="EW105" i="1"/>
  <c r="EV105" i="1"/>
  <c r="EU105" i="1"/>
  <c r="ET105" i="1"/>
  <c r="ES105" i="1"/>
  <c r="ER105" i="1"/>
  <c r="EQ105" i="1"/>
  <c r="EP105" i="1"/>
  <c r="EO105" i="1"/>
  <c r="EN105" i="1"/>
  <c r="EM105" i="1"/>
  <c r="EL105" i="1"/>
  <c r="EK105" i="1"/>
  <c r="EJ105" i="1"/>
  <c r="EI105" i="1"/>
  <c r="EH105" i="1"/>
  <c r="EG105" i="1"/>
  <c r="EF105" i="1"/>
  <c r="EE105" i="1"/>
  <c r="ED105" i="1"/>
  <c r="EC105" i="1"/>
  <c r="EB105" i="1"/>
  <c r="EA105" i="1"/>
  <c r="DZ105" i="1"/>
  <c r="DY105" i="1"/>
  <c r="DX105" i="1"/>
  <c r="DW105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D105" i="1"/>
  <c r="CC105" i="1"/>
  <c r="CB105" i="1"/>
  <c r="CA105" i="1"/>
  <c r="BZ105" i="1"/>
  <c r="BY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T105" i="1"/>
  <c r="AS105" i="1"/>
  <c r="AR105" i="1"/>
  <c r="AQ105" i="1"/>
  <c r="AP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M105" i="1"/>
  <c r="L105" i="1"/>
  <c r="K105" i="1"/>
  <c r="J105" i="1"/>
  <c r="I105" i="1"/>
  <c r="H105" i="1"/>
  <c r="D105" i="1"/>
  <c r="GT104" i="1"/>
  <c r="GS104" i="1"/>
  <c r="GR104" i="1"/>
  <c r="GQ104" i="1"/>
  <c r="GP104" i="1"/>
  <c r="GO104" i="1"/>
  <c r="GN104" i="1"/>
  <c r="GM104" i="1"/>
  <c r="GL104" i="1"/>
  <c r="GK104" i="1"/>
  <c r="GJ104" i="1"/>
  <c r="GI104" i="1"/>
  <c r="GH104" i="1"/>
  <c r="GG104" i="1"/>
  <c r="GF104" i="1"/>
  <c r="GE104" i="1"/>
  <c r="GD104" i="1"/>
  <c r="GC104" i="1"/>
  <c r="GB104" i="1"/>
  <c r="GA104" i="1"/>
  <c r="FZ104" i="1"/>
  <c r="FY104" i="1"/>
  <c r="FX104" i="1"/>
  <c r="FW104" i="1"/>
  <c r="FV104" i="1"/>
  <c r="FR104" i="1"/>
  <c r="FQ104" i="1"/>
  <c r="FP104" i="1"/>
  <c r="FO104" i="1"/>
  <c r="FN104" i="1"/>
  <c r="FM104" i="1"/>
  <c r="FL104" i="1"/>
  <c r="FK104" i="1"/>
  <c r="FJ104" i="1"/>
  <c r="FI104" i="1"/>
  <c r="FH104" i="1"/>
  <c r="FG104" i="1"/>
  <c r="FF104" i="1"/>
  <c r="FE104" i="1"/>
  <c r="FD104" i="1"/>
  <c r="FC104" i="1"/>
  <c r="FB104" i="1"/>
  <c r="FA104" i="1"/>
  <c r="EZ104" i="1"/>
  <c r="EY104" i="1"/>
  <c r="EX104" i="1"/>
  <c r="EW104" i="1"/>
  <c r="EV104" i="1"/>
  <c r="EU104" i="1"/>
  <c r="ET104" i="1"/>
  <c r="ES104" i="1"/>
  <c r="ER104" i="1"/>
  <c r="EQ104" i="1"/>
  <c r="EP104" i="1"/>
  <c r="EO104" i="1"/>
  <c r="EN104" i="1"/>
  <c r="EM104" i="1"/>
  <c r="EL104" i="1"/>
  <c r="EK104" i="1"/>
  <c r="EJ104" i="1"/>
  <c r="EI104" i="1"/>
  <c r="EH104" i="1"/>
  <c r="EG104" i="1"/>
  <c r="EF104" i="1"/>
  <c r="EE104" i="1"/>
  <c r="ED104" i="1"/>
  <c r="EC104" i="1"/>
  <c r="EB104" i="1"/>
  <c r="EA104" i="1"/>
  <c r="DZ104" i="1"/>
  <c r="DY104" i="1"/>
  <c r="DX104" i="1"/>
  <c r="DW104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D104" i="1"/>
  <c r="CC104" i="1"/>
  <c r="CB104" i="1"/>
  <c r="CA104" i="1"/>
  <c r="BZ104" i="1"/>
  <c r="BY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T104" i="1"/>
  <c r="AS104" i="1"/>
  <c r="AR104" i="1"/>
  <c r="AQ104" i="1"/>
  <c r="AP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M104" i="1"/>
  <c r="L104" i="1"/>
  <c r="K104" i="1"/>
  <c r="J104" i="1"/>
  <c r="I104" i="1"/>
  <c r="H104" i="1"/>
  <c r="D104" i="1"/>
  <c r="GT103" i="1"/>
  <c r="GS103" i="1"/>
  <c r="GS113" i="1" s="1"/>
  <c r="GR103" i="1"/>
  <c r="GR113" i="1" s="1"/>
  <c r="GQ103" i="1"/>
  <c r="GP103" i="1"/>
  <c r="GO103" i="1"/>
  <c r="GO113" i="1" s="1"/>
  <c r="GN103" i="1"/>
  <c r="GN113" i="1" s="1"/>
  <c r="GM103" i="1"/>
  <c r="GL103" i="1"/>
  <c r="GK103" i="1"/>
  <c r="GK113" i="1" s="1"/>
  <c r="GJ103" i="1"/>
  <c r="GJ113" i="1" s="1"/>
  <c r="GI103" i="1"/>
  <c r="GH103" i="1"/>
  <c r="GG103" i="1"/>
  <c r="GG113" i="1" s="1"/>
  <c r="GF103" i="1"/>
  <c r="GF113" i="1" s="1"/>
  <c r="GE103" i="1"/>
  <c r="GD103" i="1"/>
  <c r="GC103" i="1"/>
  <c r="GC113" i="1" s="1"/>
  <c r="GB103" i="1"/>
  <c r="GB113" i="1" s="1"/>
  <c r="GA103" i="1"/>
  <c r="FZ103" i="1"/>
  <c r="FY103" i="1"/>
  <c r="FY113" i="1" s="1"/>
  <c r="FX103" i="1"/>
  <c r="FX113" i="1" s="1"/>
  <c r="FW103" i="1"/>
  <c r="FV103" i="1"/>
  <c r="FR103" i="1"/>
  <c r="FR113" i="1" s="1"/>
  <c r="FQ103" i="1"/>
  <c r="FQ113" i="1" s="1"/>
  <c r="FP103" i="1"/>
  <c r="FO103" i="1"/>
  <c r="FN103" i="1"/>
  <c r="FN113" i="1" s="1"/>
  <c r="FM103" i="1"/>
  <c r="FM113" i="1" s="1"/>
  <c r="FL103" i="1"/>
  <c r="FK103" i="1"/>
  <c r="FJ103" i="1"/>
  <c r="FJ113" i="1" s="1"/>
  <c r="FI103" i="1"/>
  <c r="FI113" i="1" s="1"/>
  <c r="FH103" i="1"/>
  <c r="FG103" i="1"/>
  <c r="FF103" i="1"/>
  <c r="FF113" i="1" s="1"/>
  <c r="FE103" i="1"/>
  <c r="FE113" i="1" s="1"/>
  <c r="FD103" i="1"/>
  <c r="FC103" i="1"/>
  <c r="FB103" i="1"/>
  <c r="FB113" i="1" s="1"/>
  <c r="FA103" i="1"/>
  <c r="FA113" i="1" s="1"/>
  <c r="EZ103" i="1"/>
  <c r="EY103" i="1"/>
  <c r="EX103" i="1"/>
  <c r="EX113" i="1" s="1"/>
  <c r="EW103" i="1"/>
  <c r="EW113" i="1" s="1"/>
  <c r="EV103" i="1"/>
  <c r="EU103" i="1"/>
  <c r="ET103" i="1"/>
  <c r="ET113" i="1" s="1"/>
  <c r="ES103" i="1"/>
  <c r="ES113" i="1" s="1"/>
  <c r="ER103" i="1"/>
  <c r="EQ103" i="1"/>
  <c r="EP103" i="1"/>
  <c r="EP113" i="1" s="1"/>
  <c r="EO103" i="1"/>
  <c r="EO113" i="1" s="1"/>
  <c r="EN103" i="1"/>
  <c r="EM103" i="1"/>
  <c r="EL103" i="1"/>
  <c r="EL113" i="1" s="1"/>
  <c r="EK103" i="1"/>
  <c r="EK113" i="1" s="1"/>
  <c r="EJ103" i="1"/>
  <c r="EI103" i="1"/>
  <c r="EH103" i="1"/>
  <c r="EH113" i="1" s="1"/>
  <c r="EG103" i="1"/>
  <c r="EG113" i="1" s="1"/>
  <c r="EF103" i="1"/>
  <c r="EE103" i="1"/>
  <c r="ED103" i="1"/>
  <c r="ED113" i="1" s="1"/>
  <c r="EC103" i="1"/>
  <c r="EC113" i="1" s="1"/>
  <c r="EB103" i="1"/>
  <c r="EA103" i="1"/>
  <c r="DZ103" i="1"/>
  <c r="DZ113" i="1" s="1"/>
  <c r="DY103" i="1"/>
  <c r="DY113" i="1" s="1"/>
  <c r="DX103" i="1"/>
  <c r="DW103" i="1"/>
  <c r="DV103" i="1"/>
  <c r="DV113" i="1" s="1"/>
  <c r="DU103" i="1"/>
  <c r="DU113" i="1" s="1"/>
  <c r="DT103" i="1"/>
  <c r="DS103" i="1"/>
  <c r="DR103" i="1"/>
  <c r="DR113" i="1" s="1"/>
  <c r="DQ103" i="1"/>
  <c r="DQ113" i="1" s="1"/>
  <c r="DP103" i="1"/>
  <c r="DO103" i="1"/>
  <c r="DN103" i="1"/>
  <c r="DN113" i="1" s="1"/>
  <c r="DM103" i="1"/>
  <c r="DM113" i="1" s="1"/>
  <c r="DL103" i="1"/>
  <c r="DK103" i="1"/>
  <c r="DJ103" i="1"/>
  <c r="DJ113" i="1" s="1"/>
  <c r="DI103" i="1"/>
  <c r="DI113" i="1" s="1"/>
  <c r="DH103" i="1"/>
  <c r="DG103" i="1"/>
  <c r="DF103" i="1"/>
  <c r="DF113" i="1" s="1"/>
  <c r="DE103" i="1"/>
  <c r="DE113" i="1" s="1"/>
  <c r="DD103" i="1"/>
  <c r="DC103" i="1"/>
  <c r="DB103" i="1"/>
  <c r="DB113" i="1" s="1"/>
  <c r="DA103" i="1"/>
  <c r="DA113" i="1" s="1"/>
  <c r="CZ103" i="1"/>
  <c r="CY103" i="1"/>
  <c r="CX103" i="1"/>
  <c r="CX113" i="1" s="1"/>
  <c r="CW103" i="1"/>
  <c r="CW113" i="1" s="1"/>
  <c r="CV103" i="1"/>
  <c r="CU103" i="1"/>
  <c r="CT103" i="1"/>
  <c r="CT113" i="1" s="1"/>
  <c r="CS103" i="1"/>
  <c r="CS113" i="1" s="1"/>
  <c r="CR103" i="1"/>
  <c r="CQ103" i="1"/>
  <c r="CP103" i="1"/>
  <c r="CP113" i="1" s="1"/>
  <c r="CO103" i="1"/>
  <c r="CO113" i="1" s="1"/>
  <c r="CN103" i="1"/>
  <c r="CM103" i="1"/>
  <c r="CL103" i="1"/>
  <c r="CL113" i="1" s="1"/>
  <c r="CK103" i="1"/>
  <c r="CK113" i="1" s="1"/>
  <c r="CJ103" i="1"/>
  <c r="CI103" i="1"/>
  <c r="CH103" i="1"/>
  <c r="CD103" i="1"/>
  <c r="CD113" i="1" s="1"/>
  <c r="CC103" i="1"/>
  <c r="CB103" i="1"/>
  <c r="CA103" i="1"/>
  <c r="CA113" i="1" s="1"/>
  <c r="BZ103" i="1"/>
  <c r="BY103" i="1"/>
  <c r="BU103" i="1"/>
  <c r="BT103" i="1"/>
  <c r="BT113" i="1" s="1"/>
  <c r="BS103" i="1"/>
  <c r="BS113" i="1" s="1"/>
  <c r="BR103" i="1"/>
  <c r="BQ103" i="1"/>
  <c r="BP103" i="1"/>
  <c r="BP113" i="1" s="1"/>
  <c r="BO103" i="1"/>
  <c r="BO113" i="1" s="1"/>
  <c r="BN103" i="1"/>
  <c r="BM103" i="1"/>
  <c r="BL103" i="1"/>
  <c r="BL113" i="1" s="1"/>
  <c r="BK103" i="1"/>
  <c r="BK113" i="1" s="1"/>
  <c r="BJ103" i="1"/>
  <c r="BI103" i="1"/>
  <c r="BH103" i="1"/>
  <c r="BH113" i="1" s="1"/>
  <c r="BG103" i="1"/>
  <c r="BG113" i="1" s="1"/>
  <c r="BF103" i="1"/>
  <c r="BE103" i="1"/>
  <c r="BD103" i="1"/>
  <c r="BD113" i="1" s="1"/>
  <c r="BC103" i="1"/>
  <c r="BC113" i="1" s="1"/>
  <c r="BB103" i="1"/>
  <c r="BA103" i="1"/>
  <c r="AZ103" i="1"/>
  <c r="AZ113" i="1" s="1"/>
  <c r="AY103" i="1"/>
  <c r="AY113" i="1" s="1"/>
  <c r="AX103" i="1"/>
  <c r="AT103" i="1"/>
  <c r="AS103" i="1"/>
  <c r="AS113" i="1" s="1"/>
  <c r="AR103" i="1"/>
  <c r="AR113" i="1" s="1"/>
  <c r="AQ103" i="1"/>
  <c r="AP103" i="1"/>
  <c r="AL103" i="1"/>
  <c r="AL113" i="1" s="1"/>
  <c r="AK103" i="1"/>
  <c r="AK113" i="1" s="1"/>
  <c r="AJ103" i="1"/>
  <c r="AI103" i="1"/>
  <c r="AH103" i="1"/>
  <c r="AH113" i="1" s="1"/>
  <c r="AG103" i="1"/>
  <c r="AG113" i="1" s="1"/>
  <c r="AF103" i="1"/>
  <c r="AE103" i="1"/>
  <c r="AD103" i="1"/>
  <c r="AD113" i="1" s="1"/>
  <c r="AC103" i="1"/>
  <c r="AC113" i="1" s="1"/>
  <c r="AB103" i="1"/>
  <c r="AA103" i="1"/>
  <c r="Z103" i="1"/>
  <c r="Z113" i="1" s="1"/>
  <c r="Y103" i="1"/>
  <c r="Y113" i="1" s="1"/>
  <c r="X103" i="1"/>
  <c r="W103" i="1"/>
  <c r="V103" i="1"/>
  <c r="V113" i="1" s="1"/>
  <c r="U103" i="1"/>
  <c r="U113" i="1" s="1"/>
  <c r="T103" i="1"/>
  <c r="S103" i="1"/>
  <c r="R103" i="1"/>
  <c r="Q103" i="1"/>
  <c r="Q113" i="1" s="1"/>
  <c r="M103" i="1"/>
  <c r="L103" i="1"/>
  <c r="K103" i="1"/>
  <c r="K113" i="1" s="1"/>
  <c r="J103" i="1"/>
  <c r="J113" i="1" s="1"/>
  <c r="I103" i="1"/>
  <c r="H103" i="1"/>
  <c r="D103" i="1"/>
  <c r="D113" i="1" s="1"/>
  <c r="BL100" i="1"/>
  <c r="E100" i="1"/>
  <c r="GT99" i="1"/>
  <c r="GT100" i="1" s="1"/>
  <c r="GS99" i="1"/>
  <c r="GS100" i="1" s="1"/>
  <c r="GR99" i="1"/>
  <c r="GR100" i="1" s="1"/>
  <c r="GQ99" i="1"/>
  <c r="GQ100" i="1" s="1"/>
  <c r="GP99" i="1"/>
  <c r="GP100" i="1" s="1"/>
  <c r="GO99" i="1"/>
  <c r="GO100" i="1" s="1"/>
  <c r="GN99" i="1"/>
  <c r="GN100" i="1" s="1"/>
  <c r="GM99" i="1"/>
  <c r="GM100" i="1" s="1"/>
  <c r="GL99" i="1"/>
  <c r="GL100" i="1" s="1"/>
  <c r="GK99" i="1"/>
  <c r="GK100" i="1" s="1"/>
  <c r="GJ99" i="1"/>
  <c r="GJ100" i="1" s="1"/>
  <c r="GI99" i="1"/>
  <c r="GI100" i="1" s="1"/>
  <c r="GH99" i="1"/>
  <c r="GH100" i="1" s="1"/>
  <c r="GG99" i="1"/>
  <c r="GG100" i="1" s="1"/>
  <c r="GF99" i="1"/>
  <c r="GF100" i="1" s="1"/>
  <c r="GE99" i="1"/>
  <c r="GE100" i="1" s="1"/>
  <c r="GD99" i="1"/>
  <c r="GD100" i="1" s="1"/>
  <c r="GC99" i="1"/>
  <c r="GC100" i="1" s="1"/>
  <c r="GB99" i="1"/>
  <c r="GB100" i="1" s="1"/>
  <c r="GA99" i="1"/>
  <c r="GA100" i="1" s="1"/>
  <c r="FZ99" i="1"/>
  <c r="FZ100" i="1" s="1"/>
  <c r="FY99" i="1"/>
  <c r="FY100" i="1" s="1"/>
  <c r="FX99" i="1"/>
  <c r="FX100" i="1" s="1"/>
  <c r="FW99" i="1"/>
  <c r="FW100" i="1" s="1"/>
  <c r="FV99" i="1"/>
  <c r="FR99" i="1"/>
  <c r="FR100" i="1" s="1"/>
  <c r="FQ99" i="1"/>
  <c r="FQ100" i="1" s="1"/>
  <c r="FP99" i="1"/>
  <c r="FP100" i="1" s="1"/>
  <c r="FO99" i="1"/>
  <c r="FO100" i="1" s="1"/>
  <c r="FN99" i="1"/>
  <c r="FN100" i="1" s="1"/>
  <c r="FM99" i="1"/>
  <c r="FM100" i="1" s="1"/>
  <c r="FL99" i="1"/>
  <c r="FL100" i="1" s="1"/>
  <c r="FK99" i="1"/>
  <c r="FK100" i="1" s="1"/>
  <c r="FJ99" i="1"/>
  <c r="FJ100" i="1" s="1"/>
  <c r="FI99" i="1"/>
  <c r="FI100" i="1" s="1"/>
  <c r="FH99" i="1"/>
  <c r="FH100" i="1" s="1"/>
  <c r="FG99" i="1"/>
  <c r="FG100" i="1" s="1"/>
  <c r="FF99" i="1"/>
  <c r="FF100" i="1" s="1"/>
  <c r="FE99" i="1"/>
  <c r="FE100" i="1" s="1"/>
  <c r="FD99" i="1"/>
  <c r="FD100" i="1" s="1"/>
  <c r="FC99" i="1"/>
  <c r="FC100" i="1" s="1"/>
  <c r="FB99" i="1"/>
  <c r="FB100" i="1" s="1"/>
  <c r="FA99" i="1"/>
  <c r="FA100" i="1" s="1"/>
  <c r="EZ99" i="1"/>
  <c r="EZ100" i="1" s="1"/>
  <c r="EY99" i="1"/>
  <c r="EY100" i="1" s="1"/>
  <c r="EX99" i="1"/>
  <c r="EX100" i="1" s="1"/>
  <c r="EW99" i="1"/>
  <c r="EW100" i="1" s="1"/>
  <c r="EV99" i="1"/>
  <c r="EV100" i="1" s="1"/>
  <c r="EU99" i="1"/>
  <c r="EU100" i="1" s="1"/>
  <c r="ET99" i="1"/>
  <c r="ET100" i="1" s="1"/>
  <c r="ES99" i="1"/>
  <c r="ES100" i="1" s="1"/>
  <c r="ER99" i="1"/>
  <c r="ER100" i="1" s="1"/>
  <c r="EQ99" i="1"/>
  <c r="EQ100" i="1" s="1"/>
  <c r="EP99" i="1"/>
  <c r="EP100" i="1" s="1"/>
  <c r="EO99" i="1"/>
  <c r="EO100" i="1" s="1"/>
  <c r="EN99" i="1"/>
  <c r="EN100" i="1" s="1"/>
  <c r="EM99" i="1"/>
  <c r="EM100" i="1" s="1"/>
  <c r="EL99" i="1"/>
  <c r="EL100" i="1" s="1"/>
  <c r="EK99" i="1"/>
  <c r="EK100" i="1" s="1"/>
  <c r="EJ99" i="1"/>
  <c r="EJ100" i="1" s="1"/>
  <c r="EI99" i="1"/>
  <c r="EI100" i="1" s="1"/>
  <c r="EH99" i="1"/>
  <c r="EH100" i="1" s="1"/>
  <c r="EG99" i="1"/>
  <c r="EG100" i="1" s="1"/>
  <c r="EF99" i="1"/>
  <c r="EF100" i="1" s="1"/>
  <c r="EE99" i="1"/>
  <c r="EE100" i="1" s="1"/>
  <c r="ED99" i="1"/>
  <c r="ED100" i="1" s="1"/>
  <c r="EC99" i="1"/>
  <c r="EC100" i="1" s="1"/>
  <c r="EB99" i="1"/>
  <c r="EB100" i="1" s="1"/>
  <c r="EA99" i="1"/>
  <c r="EA100" i="1" s="1"/>
  <c r="DZ99" i="1"/>
  <c r="DZ100" i="1" s="1"/>
  <c r="DY99" i="1"/>
  <c r="DY100" i="1" s="1"/>
  <c r="DX99" i="1"/>
  <c r="DX100" i="1" s="1"/>
  <c r="DW99" i="1"/>
  <c r="DW100" i="1" s="1"/>
  <c r="DV99" i="1"/>
  <c r="DV100" i="1" s="1"/>
  <c r="DU99" i="1"/>
  <c r="DU100" i="1" s="1"/>
  <c r="DT99" i="1"/>
  <c r="DT100" i="1" s="1"/>
  <c r="DS99" i="1"/>
  <c r="DS100" i="1" s="1"/>
  <c r="DR99" i="1"/>
  <c r="DR100" i="1" s="1"/>
  <c r="DQ99" i="1"/>
  <c r="DQ100" i="1" s="1"/>
  <c r="DP99" i="1"/>
  <c r="DP100" i="1" s="1"/>
  <c r="DO99" i="1"/>
  <c r="DO100" i="1" s="1"/>
  <c r="DN99" i="1"/>
  <c r="DN100" i="1" s="1"/>
  <c r="DM99" i="1"/>
  <c r="DM100" i="1" s="1"/>
  <c r="DL99" i="1"/>
  <c r="DL100" i="1" s="1"/>
  <c r="DK99" i="1"/>
  <c r="DK100" i="1" s="1"/>
  <c r="DJ99" i="1"/>
  <c r="DJ100" i="1" s="1"/>
  <c r="DI99" i="1"/>
  <c r="DI100" i="1" s="1"/>
  <c r="DH99" i="1"/>
  <c r="DH100" i="1" s="1"/>
  <c r="DG99" i="1"/>
  <c r="DG100" i="1" s="1"/>
  <c r="DF99" i="1"/>
  <c r="DF100" i="1" s="1"/>
  <c r="DE99" i="1"/>
  <c r="DE100" i="1" s="1"/>
  <c r="DD99" i="1"/>
  <c r="DD100" i="1" s="1"/>
  <c r="DC99" i="1"/>
  <c r="DC100" i="1" s="1"/>
  <c r="DB99" i="1"/>
  <c r="DB100" i="1" s="1"/>
  <c r="DA99" i="1"/>
  <c r="DA100" i="1" s="1"/>
  <c r="CZ99" i="1"/>
  <c r="CZ100" i="1" s="1"/>
  <c r="CY99" i="1"/>
  <c r="CY100" i="1" s="1"/>
  <c r="CX99" i="1"/>
  <c r="CX100" i="1" s="1"/>
  <c r="CW99" i="1"/>
  <c r="CW100" i="1" s="1"/>
  <c r="CV99" i="1"/>
  <c r="CV100" i="1" s="1"/>
  <c r="CU99" i="1"/>
  <c r="CU100" i="1" s="1"/>
  <c r="CT99" i="1"/>
  <c r="CT100" i="1" s="1"/>
  <c r="CS99" i="1"/>
  <c r="CS100" i="1" s="1"/>
  <c r="CR99" i="1"/>
  <c r="CR100" i="1" s="1"/>
  <c r="CQ99" i="1"/>
  <c r="CQ100" i="1" s="1"/>
  <c r="CP99" i="1"/>
  <c r="CP100" i="1" s="1"/>
  <c r="CO99" i="1"/>
  <c r="CO100" i="1" s="1"/>
  <c r="CN99" i="1"/>
  <c r="CN100" i="1" s="1"/>
  <c r="CM99" i="1"/>
  <c r="CM100" i="1" s="1"/>
  <c r="CL99" i="1"/>
  <c r="CL100" i="1" s="1"/>
  <c r="CK99" i="1"/>
  <c r="CK100" i="1" s="1"/>
  <c r="CJ99" i="1"/>
  <c r="CJ100" i="1" s="1"/>
  <c r="CI99" i="1"/>
  <c r="CI100" i="1" s="1"/>
  <c r="CH99" i="1"/>
  <c r="CD99" i="1"/>
  <c r="CD100" i="1" s="1"/>
  <c r="CC99" i="1"/>
  <c r="CC100" i="1" s="1"/>
  <c r="CB99" i="1"/>
  <c r="CB100" i="1" s="1"/>
  <c r="CA99" i="1"/>
  <c r="CA100" i="1" s="1"/>
  <c r="BZ99" i="1"/>
  <c r="BZ100" i="1" s="1"/>
  <c r="BY99" i="1"/>
  <c r="BY100" i="1" s="1"/>
  <c r="BU99" i="1"/>
  <c r="BU100" i="1" s="1"/>
  <c r="BT99" i="1"/>
  <c r="BT100" i="1" s="1"/>
  <c r="BS99" i="1"/>
  <c r="BS100" i="1" s="1"/>
  <c r="BR99" i="1"/>
  <c r="BR100" i="1" s="1"/>
  <c r="BQ99" i="1"/>
  <c r="BQ100" i="1" s="1"/>
  <c r="BP99" i="1"/>
  <c r="BP100" i="1" s="1"/>
  <c r="BO99" i="1"/>
  <c r="BO100" i="1" s="1"/>
  <c r="BN99" i="1"/>
  <c r="BN100" i="1" s="1"/>
  <c r="BM99" i="1"/>
  <c r="BM100" i="1" s="1"/>
  <c r="BL99" i="1"/>
  <c r="BK99" i="1"/>
  <c r="BK100" i="1" s="1"/>
  <c r="BJ99" i="1"/>
  <c r="BJ100" i="1" s="1"/>
  <c r="BI99" i="1"/>
  <c r="BI100" i="1" s="1"/>
  <c r="BH99" i="1"/>
  <c r="BH100" i="1" s="1"/>
  <c r="BG99" i="1"/>
  <c r="BG100" i="1" s="1"/>
  <c r="BF99" i="1"/>
  <c r="BF100" i="1" s="1"/>
  <c r="BE99" i="1"/>
  <c r="BE100" i="1" s="1"/>
  <c r="BD99" i="1"/>
  <c r="BD100" i="1" s="1"/>
  <c r="BC99" i="1"/>
  <c r="BC100" i="1" s="1"/>
  <c r="BB99" i="1"/>
  <c r="BB100" i="1" s="1"/>
  <c r="BA99" i="1"/>
  <c r="BA100" i="1" s="1"/>
  <c r="AZ99" i="1"/>
  <c r="AZ100" i="1" s="1"/>
  <c r="AY99" i="1"/>
  <c r="AY100" i="1" s="1"/>
  <c r="AX99" i="1"/>
  <c r="AX100" i="1" s="1"/>
  <c r="AT99" i="1"/>
  <c r="AT100" i="1" s="1"/>
  <c r="AS99" i="1"/>
  <c r="AS100" i="1" s="1"/>
  <c r="AR99" i="1"/>
  <c r="AR100" i="1" s="1"/>
  <c r="AQ99" i="1"/>
  <c r="AQ100" i="1" s="1"/>
  <c r="AP99" i="1"/>
  <c r="AP100" i="1" s="1"/>
  <c r="AL99" i="1"/>
  <c r="AL100" i="1" s="1"/>
  <c r="AK99" i="1"/>
  <c r="AK100" i="1" s="1"/>
  <c r="AJ99" i="1"/>
  <c r="AJ100" i="1" s="1"/>
  <c r="AI99" i="1"/>
  <c r="AI100" i="1" s="1"/>
  <c r="AH99" i="1"/>
  <c r="AH100" i="1" s="1"/>
  <c r="AG99" i="1"/>
  <c r="AG100" i="1" s="1"/>
  <c r="AF99" i="1"/>
  <c r="AF100" i="1" s="1"/>
  <c r="AE99" i="1"/>
  <c r="AE100" i="1" s="1"/>
  <c r="AD99" i="1"/>
  <c r="AD100" i="1" s="1"/>
  <c r="AC99" i="1"/>
  <c r="AC100" i="1" s="1"/>
  <c r="AB99" i="1"/>
  <c r="AB100" i="1" s="1"/>
  <c r="AA99" i="1"/>
  <c r="AA100" i="1" s="1"/>
  <c r="Z99" i="1"/>
  <c r="Z100" i="1" s="1"/>
  <c r="Y99" i="1"/>
  <c r="Y100" i="1" s="1"/>
  <c r="X99" i="1"/>
  <c r="X100" i="1" s="1"/>
  <c r="W99" i="1"/>
  <c r="W100" i="1" s="1"/>
  <c r="V99" i="1"/>
  <c r="V100" i="1" s="1"/>
  <c r="U99" i="1"/>
  <c r="U100" i="1" s="1"/>
  <c r="T99" i="1"/>
  <c r="T100" i="1" s="1"/>
  <c r="S99" i="1"/>
  <c r="S100" i="1" s="1"/>
  <c r="R99" i="1"/>
  <c r="R100" i="1" s="1"/>
  <c r="Q99" i="1"/>
  <c r="Q100" i="1" s="1"/>
  <c r="M99" i="1"/>
  <c r="M100" i="1" s="1"/>
  <c r="L99" i="1"/>
  <c r="L100" i="1" s="1"/>
  <c r="K99" i="1"/>
  <c r="K100" i="1" s="1"/>
  <c r="J99" i="1"/>
  <c r="J100" i="1" s="1"/>
  <c r="I99" i="1"/>
  <c r="I100" i="1" s="1"/>
  <c r="H99" i="1"/>
  <c r="H100" i="1" s="1"/>
  <c r="D99" i="1"/>
  <c r="D100" i="1" s="1"/>
  <c r="E96" i="1"/>
  <c r="GT95" i="1"/>
  <c r="GS95" i="1"/>
  <c r="GR95" i="1"/>
  <c r="GQ95" i="1"/>
  <c r="GP95" i="1"/>
  <c r="GO95" i="1"/>
  <c r="GN95" i="1"/>
  <c r="GM95" i="1"/>
  <c r="GL95" i="1"/>
  <c r="GK95" i="1"/>
  <c r="GJ95" i="1"/>
  <c r="GI95" i="1"/>
  <c r="GH95" i="1"/>
  <c r="GG95" i="1"/>
  <c r="GF95" i="1"/>
  <c r="GE95" i="1"/>
  <c r="GD95" i="1"/>
  <c r="GC95" i="1"/>
  <c r="GB95" i="1"/>
  <c r="GA95" i="1"/>
  <c r="FZ95" i="1"/>
  <c r="FY95" i="1"/>
  <c r="FX95" i="1"/>
  <c r="FW95" i="1"/>
  <c r="FV95" i="1"/>
  <c r="FR95" i="1"/>
  <c r="FQ95" i="1"/>
  <c r="FP95" i="1"/>
  <c r="FO95" i="1"/>
  <c r="FN95" i="1"/>
  <c r="FM95" i="1"/>
  <c r="FL95" i="1"/>
  <c r="FK95" i="1"/>
  <c r="FJ95" i="1"/>
  <c r="FI95" i="1"/>
  <c r="FH95" i="1"/>
  <c r="FG95" i="1"/>
  <c r="FF95" i="1"/>
  <c r="FE95" i="1"/>
  <c r="FD95" i="1"/>
  <c r="FC95" i="1"/>
  <c r="FB95" i="1"/>
  <c r="FA95" i="1"/>
  <c r="EZ95" i="1"/>
  <c r="EY95" i="1"/>
  <c r="EX95" i="1"/>
  <c r="EW95" i="1"/>
  <c r="EV95" i="1"/>
  <c r="EU95" i="1"/>
  <c r="ET95" i="1"/>
  <c r="ES95" i="1"/>
  <c r="ER95" i="1"/>
  <c r="EQ95" i="1"/>
  <c r="EP95" i="1"/>
  <c r="EO95" i="1"/>
  <c r="EN95" i="1"/>
  <c r="EM95" i="1"/>
  <c r="EL95" i="1"/>
  <c r="EK95" i="1"/>
  <c r="EJ95" i="1"/>
  <c r="EI95" i="1"/>
  <c r="EH95" i="1"/>
  <c r="EG95" i="1"/>
  <c r="EF95" i="1"/>
  <c r="EE95" i="1"/>
  <c r="ED95" i="1"/>
  <c r="EC95" i="1"/>
  <c r="EB95" i="1"/>
  <c r="EA95" i="1"/>
  <c r="DZ95" i="1"/>
  <c r="DY95" i="1"/>
  <c r="DX95" i="1"/>
  <c r="DW95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D95" i="1"/>
  <c r="CC95" i="1"/>
  <c r="CB95" i="1"/>
  <c r="CA95" i="1"/>
  <c r="BZ95" i="1"/>
  <c r="BY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T95" i="1"/>
  <c r="AS95" i="1"/>
  <c r="AR95" i="1"/>
  <c r="AQ95" i="1"/>
  <c r="AP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M95" i="1"/>
  <c r="L95" i="1"/>
  <c r="K95" i="1"/>
  <c r="J95" i="1"/>
  <c r="I95" i="1"/>
  <c r="H95" i="1"/>
  <c r="D95" i="1"/>
  <c r="GT94" i="1"/>
  <c r="GS94" i="1"/>
  <c r="GR94" i="1"/>
  <c r="GQ94" i="1"/>
  <c r="GP94" i="1"/>
  <c r="GO94" i="1"/>
  <c r="GN94" i="1"/>
  <c r="GM94" i="1"/>
  <c r="GL94" i="1"/>
  <c r="GK94" i="1"/>
  <c r="GJ94" i="1"/>
  <c r="GI94" i="1"/>
  <c r="GH94" i="1"/>
  <c r="GG94" i="1"/>
  <c r="GF94" i="1"/>
  <c r="GE94" i="1"/>
  <c r="GD94" i="1"/>
  <c r="GC94" i="1"/>
  <c r="GB94" i="1"/>
  <c r="GA94" i="1"/>
  <c r="FZ94" i="1"/>
  <c r="FY94" i="1"/>
  <c r="FX94" i="1"/>
  <c r="FW94" i="1"/>
  <c r="FV94" i="1"/>
  <c r="FR94" i="1"/>
  <c r="FQ94" i="1"/>
  <c r="FP94" i="1"/>
  <c r="FO94" i="1"/>
  <c r="FN94" i="1"/>
  <c r="FM94" i="1"/>
  <c r="FL94" i="1"/>
  <c r="FK94" i="1"/>
  <c r="FJ94" i="1"/>
  <c r="FI94" i="1"/>
  <c r="FH94" i="1"/>
  <c r="FG94" i="1"/>
  <c r="FF94" i="1"/>
  <c r="FE94" i="1"/>
  <c r="FD94" i="1"/>
  <c r="FC94" i="1"/>
  <c r="FB94" i="1"/>
  <c r="FA94" i="1"/>
  <c r="EZ94" i="1"/>
  <c r="EY94" i="1"/>
  <c r="EX94" i="1"/>
  <c r="EW94" i="1"/>
  <c r="EV94" i="1"/>
  <c r="EU94" i="1"/>
  <c r="ET94" i="1"/>
  <c r="ES94" i="1"/>
  <c r="ER94" i="1"/>
  <c r="EQ94" i="1"/>
  <c r="EP94" i="1"/>
  <c r="EO94" i="1"/>
  <c r="EN94" i="1"/>
  <c r="EM94" i="1"/>
  <c r="EL94" i="1"/>
  <c r="EK94" i="1"/>
  <c r="EJ94" i="1"/>
  <c r="EI94" i="1"/>
  <c r="EH94" i="1"/>
  <c r="EG94" i="1"/>
  <c r="EF94" i="1"/>
  <c r="EE94" i="1"/>
  <c r="ED94" i="1"/>
  <c r="EC94" i="1"/>
  <c r="EB94" i="1"/>
  <c r="EA94" i="1"/>
  <c r="DZ94" i="1"/>
  <c r="DY94" i="1"/>
  <c r="DX94" i="1"/>
  <c r="DW94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D94" i="1"/>
  <c r="CC94" i="1"/>
  <c r="CB94" i="1"/>
  <c r="CA94" i="1"/>
  <c r="BZ94" i="1"/>
  <c r="BY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T94" i="1"/>
  <c r="AS94" i="1"/>
  <c r="AR94" i="1"/>
  <c r="AQ94" i="1"/>
  <c r="AP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M94" i="1"/>
  <c r="L94" i="1"/>
  <c r="K94" i="1"/>
  <c r="J94" i="1"/>
  <c r="I94" i="1"/>
  <c r="H94" i="1"/>
  <c r="D94" i="1"/>
  <c r="GT93" i="1"/>
  <c r="GS93" i="1"/>
  <c r="GR93" i="1"/>
  <c r="GQ93" i="1"/>
  <c r="GP93" i="1"/>
  <c r="GO93" i="1"/>
  <c r="GN93" i="1"/>
  <c r="GM93" i="1"/>
  <c r="GL93" i="1"/>
  <c r="GK93" i="1"/>
  <c r="GJ93" i="1"/>
  <c r="GI93" i="1"/>
  <c r="GH93" i="1"/>
  <c r="GG93" i="1"/>
  <c r="GF93" i="1"/>
  <c r="GE93" i="1"/>
  <c r="GD93" i="1"/>
  <c r="GC93" i="1"/>
  <c r="GB93" i="1"/>
  <c r="GA93" i="1"/>
  <c r="FZ93" i="1"/>
  <c r="FY93" i="1"/>
  <c r="FX93" i="1"/>
  <c r="FW93" i="1"/>
  <c r="FV93" i="1"/>
  <c r="FR93" i="1"/>
  <c r="FQ93" i="1"/>
  <c r="FP93" i="1"/>
  <c r="FO93" i="1"/>
  <c r="FN93" i="1"/>
  <c r="FM93" i="1"/>
  <c r="FL93" i="1"/>
  <c r="FK93" i="1"/>
  <c r="FJ93" i="1"/>
  <c r="FI93" i="1"/>
  <c r="FH93" i="1"/>
  <c r="FG93" i="1"/>
  <c r="FF93" i="1"/>
  <c r="FE93" i="1"/>
  <c r="FD93" i="1"/>
  <c r="FC93" i="1"/>
  <c r="FB93" i="1"/>
  <c r="FA93" i="1"/>
  <c r="EZ93" i="1"/>
  <c r="EY93" i="1"/>
  <c r="EX93" i="1"/>
  <c r="EW93" i="1"/>
  <c r="EV93" i="1"/>
  <c r="EU93" i="1"/>
  <c r="ET93" i="1"/>
  <c r="ES93" i="1"/>
  <c r="ER93" i="1"/>
  <c r="EQ93" i="1"/>
  <c r="EP93" i="1"/>
  <c r="EO93" i="1"/>
  <c r="EN93" i="1"/>
  <c r="EM93" i="1"/>
  <c r="EL93" i="1"/>
  <c r="EK93" i="1"/>
  <c r="EJ93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D93" i="1"/>
  <c r="CC93" i="1"/>
  <c r="CB93" i="1"/>
  <c r="CA93" i="1"/>
  <c r="BZ93" i="1"/>
  <c r="BY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T93" i="1"/>
  <c r="AS93" i="1"/>
  <c r="AR93" i="1"/>
  <c r="AQ93" i="1"/>
  <c r="AP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M93" i="1"/>
  <c r="L93" i="1"/>
  <c r="K93" i="1"/>
  <c r="J93" i="1"/>
  <c r="I93" i="1"/>
  <c r="H93" i="1"/>
  <c r="D93" i="1"/>
  <c r="GT92" i="1"/>
  <c r="GS92" i="1"/>
  <c r="GR92" i="1"/>
  <c r="GR96" i="1" s="1"/>
  <c r="GQ92" i="1"/>
  <c r="GP92" i="1"/>
  <c r="GO92" i="1"/>
  <c r="GN92" i="1"/>
  <c r="GN96" i="1" s="1"/>
  <c r="GM92" i="1"/>
  <c r="GL92" i="1"/>
  <c r="GK92" i="1"/>
  <c r="GJ92" i="1"/>
  <c r="GJ96" i="1" s="1"/>
  <c r="GI92" i="1"/>
  <c r="GH92" i="1"/>
  <c r="GG92" i="1"/>
  <c r="GF92" i="1"/>
  <c r="GF96" i="1" s="1"/>
  <c r="GE92" i="1"/>
  <c r="GD92" i="1"/>
  <c r="GC92" i="1"/>
  <c r="GB92" i="1"/>
  <c r="GB96" i="1" s="1"/>
  <c r="GA92" i="1"/>
  <c r="FZ92" i="1"/>
  <c r="FY92" i="1"/>
  <c r="FX92" i="1"/>
  <c r="FX96" i="1" s="1"/>
  <c r="FW92" i="1"/>
  <c r="FV92" i="1"/>
  <c r="FR92" i="1"/>
  <c r="FQ92" i="1"/>
  <c r="FQ96" i="1" s="1"/>
  <c r="FP92" i="1"/>
  <c r="FO92" i="1"/>
  <c r="FN92" i="1"/>
  <c r="FM92" i="1"/>
  <c r="FM96" i="1" s="1"/>
  <c r="FL92" i="1"/>
  <c r="FK92" i="1"/>
  <c r="FJ92" i="1"/>
  <c r="FI92" i="1"/>
  <c r="FI96" i="1" s="1"/>
  <c r="FH92" i="1"/>
  <c r="FG92" i="1"/>
  <c r="FF92" i="1"/>
  <c r="FE92" i="1"/>
  <c r="FE96" i="1" s="1"/>
  <c r="FD92" i="1"/>
  <c r="FC92" i="1"/>
  <c r="FB92" i="1"/>
  <c r="FA92" i="1"/>
  <c r="FA96" i="1" s="1"/>
  <c r="EZ92" i="1"/>
  <c r="EY92" i="1"/>
  <c r="EX92" i="1"/>
  <c r="EW92" i="1"/>
  <c r="EW96" i="1" s="1"/>
  <c r="EV92" i="1"/>
  <c r="EU92" i="1"/>
  <c r="ET92" i="1"/>
  <c r="ES92" i="1"/>
  <c r="ES96" i="1" s="1"/>
  <c r="ER92" i="1"/>
  <c r="EQ92" i="1"/>
  <c r="EP92" i="1"/>
  <c r="EO92" i="1"/>
  <c r="EO96" i="1" s="1"/>
  <c r="EN92" i="1"/>
  <c r="EM92" i="1"/>
  <c r="EL92" i="1"/>
  <c r="EK92" i="1"/>
  <c r="EK96" i="1" s="1"/>
  <c r="EJ92" i="1"/>
  <c r="EI92" i="1"/>
  <c r="EH92" i="1"/>
  <c r="EG92" i="1"/>
  <c r="EG96" i="1" s="1"/>
  <c r="EF92" i="1"/>
  <c r="EE92" i="1"/>
  <c r="ED92" i="1"/>
  <c r="EC92" i="1"/>
  <c r="EC96" i="1" s="1"/>
  <c r="EB92" i="1"/>
  <c r="EA92" i="1"/>
  <c r="DZ92" i="1"/>
  <c r="DY92" i="1"/>
  <c r="DY96" i="1" s="1"/>
  <c r="DX92" i="1"/>
  <c r="DW92" i="1"/>
  <c r="DV92" i="1"/>
  <c r="DU92" i="1"/>
  <c r="DU96" i="1" s="1"/>
  <c r="DT92" i="1"/>
  <c r="DS92" i="1"/>
  <c r="DR92" i="1"/>
  <c r="DQ92" i="1"/>
  <c r="DQ96" i="1" s="1"/>
  <c r="DP92" i="1"/>
  <c r="DO92" i="1"/>
  <c r="DN92" i="1"/>
  <c r="DM92" i="1"/>
  <c r="DM96" i="1" s="1"/>
  <c r="DL92" i="1"/>
  <c r="DK92" i="1"/>
  <c r="DJ92" i="1"/>
  <c r="DI92" i="1"/>
  <c r="DI96" i="1" s="1"/>
  <c r="DH92" i="1"/>
  <c r="DG92" i="1"/>
  <c r="DF92" i="1"/>
  <c r="DE92" i="1"/>
  <c r="DE96" i="1" s="1"/>
  <c r="DD92" i="1"/>
  <c r="DC92" i="1"/>
  <c r="DB92" i="1"/>
  <c r="DA92" i="1"/>
  <c r="DA96" i="1" s="1"/>
  <c r="CZ92" i="1"/>
  <c r="CY92" i="1"/>
  <c r="CX92" i="1"/>
  <c r="CW92" i="1"/>
  <c r="CW96" i="1" s="1"/>
  <c r="CV92" i="1"/>
  <c r="CU92" i="1"/>
  <c r="CT92" i="1"/>
  <c r="CS92" i="1"/>
  <c r="CS96" i="1" s="1"/>
  <c r="CR92" i="1"/>
  <c r="CQ92" i="1"/>
  <c r="CP92" i="1"/>
  <c r="CO92" i="1"/>
  <c r="CO96" i="1" s="1"/>
  <c r="CN92" i="1"/>
  <c r="CM92" i="1"/>
  <c r="CL92" i="1"/>
  <c r="CK92" i="1"/>
  <c r="CK96" i="1" s="1"/>
  <c r="CJ92" i="1"/>
  <c r="CI92" i="1"/>
  <c r="CH92" i="1"/>
  <c r="CD92" i="1"/>
  <c r="CD96" i="1" s="1"/>
  <c r="CC92" i="1"/>
  <c r="CB92" i="1"/>
  <c r="CA92" i="1"/>
  <c r="BZ92" i="1"/>
  <c r="BZ96" i="1" s="1"/>
  <c r="BY92" i="1"/>
  <c r="BU92" i="1"/>
  <c r="BT92" i="1"/>
  <c r="BS92" i="1"/>
  <c r="BS96" i="1" s="1"/>
  <c r="BR92" i="1"/>
  <c r="BQ92" i="1"/>
  <c r="BP92" i="1"/>
  <c r="BO92" i="1"/>
  <c r="BO96" i="1" s="1"/>
  <c r="BN92" i="1"/>
  <c r="BM92" i="1"/>
  <c r="BL92" i="1"/>
  <c r="BK92" i="1"/>
  <c r="BK96" i="1" s="1"/>
  <c r="BJ92" i="1"/>
  <c r="BI92" i="1"/>
  <c r="BH92" i="1"/>
  <c r="BG92" i="1"/>
  <c r="BG96" i="1" s="1"/>
  <c r="BF92" i="1"/>
  <c r="BE92" i="1"/>
  <c r="BD92" i="1"/>
  <c r="BC92" i="1"/>
  <c r="BC96" i="1" s="1"/>
  <c r="BB92" i="1"/>
  <c r="BA92" i="1"/>
  <c r="AZ92" i="1"/>
  <c r="AY92" i="1"/>
  <c r="AY96" i="1" s="1"/>
  <c r="AX92" i="1"/>
  <c r="AT92" i="1"/>
  <c r="AS92" i="1"/>
  <c r="AR92" i="1"/>
  <c r="AR96" i="1" s="1"/>
  <c r="AQ92" i="1"/>
  <c r="AP92" i="1"/>
  <c r="AL92" i="1"/>
  <c r="AK92" i="1"/>
  <c r="AK96" i="1" s="1"/>
  <c r="AJ92" i="1"/>
  <c r="AI92" i="1"/>
  <c r="AH92" i="1"/>
  <c r="AG92" i="1"/>
  <c r="AG96" i="1" s="1"/>
  <c r="AF92" i="1"/>
  <c r="AE92" i="1"/>
  <c r="AD92" i="1"/>
  <c r="AC92" i="1"/>
  <c r="AC96" i="1" s="1"/>
  <c r="AB92" i="1"/>
  <c r="AA92" i="1"/>
  <c r="Z92" i="1"/>
  <c r="Y92" i="1"/>
  <c r="Y96" i="1" s="1"/>
  <c r="X92" i="1"/>
  <c r="W92" i="1"/>
  <c r="V92" i="1"/>
  <c r="U92" i="1"/>
  <c r="U96" i="1" s="1"/>
  <c r="T92" i="1"/>
  <c r="S92" i="1"/>
  <c r="R92" i="1"/>
  <c r="Q92" i="1"/>
  <c r="M92" i="1"/>
  <c r="L92" i="1"/>
  <c r="K92" i="1"/>
  <c r="J92" i="1"/>
  <c r="J96" i="1" s="1"/>
  <c r="I92" i="1"/>
  <c r="H92" i="1"/>
  <c r="D92" i="1"/>
  <c r="E89" i="1"/>
  <c r="GT88" i="1"/>
  <c r="GS88" i="1"/>
  <c r="GR88" i="1"/>
  <c r="GQ88" i="1"/>
  <c r="GP88" i="1"/>
  <c r="GO88" i="1"/>
  <c r="GN88" i="1"/>
  <c r="GM88" i="1"/>
  <c r="GL88" i="1"/>
  <c r="GK88" i="1"/>
  <c r="GJ88" i="1"/>
  <c r="GI88" i="1"/>
  <c r="GH88" i="1"/>
  <c r="GG88" i="1"/>
  <c r="GF88" i="1"/>
  <c r="GE88" i="1"/>
  <c r="GD88" i="1"/>
  <c r="GC88" i="1"/>
  <c r="GB88" i="1"/>
  <c r="GA88" i="1"/>
  <c r="FZ88" i="1"/>
  <c r="FY88" i="1"/>
  <c r="FX88" i="1"/>
  <c r="FW88" i="1"/>
  <c r="FV88" i="1"/>
  <c r="FR88" i="1"/>
  <c r="FQ88" i="1"/>
  <c r="FP88" i="1"/>
  <c r="FO88" i="1"/>
  <c r="FN88" i="1"/>
  <c r="FM88" i="1"/>
  <c r="FL88" i="1"/>
  <c r="FK88" i="1"/>
  <c r="FJ88" i="1"/>
  <c r="FI88" i="1"/>
  <c r="FH88" i="1"/>
  <c r="FG88" i="1"/>
  <c r="FF88" i="1"/>
  <c r="FE88" i="1"/>
  <c r="FD88" i="1"/>
  <c r="FC88" i="1"/>
  <c r="FB88" i="1"/>
  <c r="FA88" i="1"/>
  <c r="EZ88" i="1"/>
  <c r="EY88" i="1"/>
  <c r="EX88" i="1"/>
  <c r="EW88" i="1"/>
  <c r="EV88" i="1"/>
  <c r="EU88" i="1"/>
  <c r="ET88" i="1"/>
  <c r="ES88" i="1"/>
  <c r="ER88" i="1"/>
  <c r="EQ88" i="1"/>
  <c r="EP88" i="1"/>
  <c r="EO88" i="1"/>
  <c r="EN88" i="1"/>
  <c r="EM88" i="1"/>
  <c r="EL88" i="1"/>
  <c r="EK88" i="1"/>
  <c r="EJ88" i="1"/>
  <c r="EI88" i="1"/>
  <c r="EH88" i="1"/>
  <c r="EG88" i="1"/>
  <c r="EF88" i="1"/>
  <c r="EE88" i="1"/>
  <c r="ED88" i="1"/>
  <c r="EC88" i="1"/>
  <c r="EB88" i="1"/>
  <c r="EA88" i="1"/>
  <c r="DZ88" i="1"/>
  <c r="DY88" i="1"/>
  <c r="DX88" i="1"/>
  <c r="DW88" i="1"/>
  <c r="DV88" i="1"/>
  <c r="DU88" i="1"/>
  <c r="DT88" i="1"/>
  <c r="DS88" i="1"/>
  <c r="DR88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DE88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D88" i="1"/>
  <c r="CC88" i="1"/>
  <c r="CB88" i="1"/>
  <c r="CA88" i="1"/>
  <c r="BZ88" i="1"/>
  <c r="BY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T88" i="1"/>
  <c r="AS88" i="1"/>
  <c r="AR88" i="1"/>
  <c r="AQ88" i="1"/>
  <c r="AP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M88" i="1"/>
  <c r="L88" i="1"/>
  <c r="K88" i="1"/>
  <c r="J88" i="1"/>
  <c r="I88" i="1"/>
  <c r="H88" i="1"/>
  <c r="D88" i="1"/>
  <c r="GT87" i="1"/>
  <c r="GS87" i="1"/>
  <c r="GR87" i="1"/>
  <c r="GQ87" i="1"/>
  <c r="GP87" i="1"/>
  <c r="GO87" i="1"/>
  <c r="GN87" i="1"/>
  <c r="GM87" i="1"/>
  <c r="GL87" i="1"/>
  <c r="GK87" i="1"/>
  <c r="GJ87" i="1"/>
  <c r="GI87" i="1"/>
  <c r="GH87" i="1"/>
  <c r="GG87" i="1"/>
  <c r="GF87" i="1"/>
  <c r="GE87" i="1"/>
  <c r="GD87" i="1"/>
  <c r="GC87" i="1"/>
  <c r="GB87" i="1"/>
  <c r="GA87" i="1"/>
  <c r="FZ87" i="1"/>
  <c r="FY87" i="1"/>
  <c r="FX87" i="1"/>
  <c r="FW87" i="1"/>
  <c r="FV87" i="1"/>
  <c r="FR87" i="1"/>
  <c r="FQ87" i="1"/>
  <c r="FP87" i="1"/>
  <c r="FO87" i="1"/>
  <c r="FN87" i="1"/>
  <c r="FM87" i="1"/>
  <c r="FL87" i="1"/>
  <c r="FK87" i="1"/>
  <c r="FJ87" i="1"/>
  <c r="FI87" i="1"/>
  <c r="FH87" i="1"/>
  <c r="FG87" i="1"/>
  <c r="FF87" i="1"/>
  <c r="FE87" i="1"/>
  <c r="FD87" i="1"/>
  <c r="FC87" i="1"/>
  <c r="FB87" i="1"/>
  <c r="FA87" i="1"/>
  <c r="EZ87" i="1"/>
  <c r="EY87" i="1"/>
  <c r="EX87" i="1"/>
  <c r="EW87" i="1"/>
  <c r="EV87" i="1"/>
  <c r="EU87" i="1"/>
  <c r="ET87" i="1"/>
  <c r="ES87" i="1"/>
  <c r="ER87" i="1"/>
  <c r="EQ87" i="1"/>
  <c r="EP87" i="1"/>
  <c r="EO87" i="1"/>
  <c r="EN87" i="1"/>
  <c r="EM87" i="1"/>
  <c r="EL87" i="1"/>
  <c r="EK87" i="1"/>
  <c r="EJ87" i="1"/>
  <c r="EI87" i="1"/>
  <c r="EH87" i="1"/>
  <c r="EG87" i="1"/>
  <c r="EF87" i="1"/>
  <c r="EE87" i="1"/>
  <c r="ED87" i="1"/>
  <c r="EC87" i="1"/>
  <c r="EB87" i="1"/>
  <c r="EA87" i="1"/>
  <c r="DZ87" i="1"/>
  <c r="DY87" i="1"/>
  <c r="DX87" i="1"/>
  <c r="DW87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D87" i="1"/>
  <c r="CC87" i="1"/>
  <c r="CB87" i="1"/>
  <c r="CA87" i="1"/>
  <c r="BZ87" i="1"/>
  <c r="BY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T87" i="1"/>
  <c r="AS87" i="1"/>
  <c r="AR87" i="1"/>
  <c r="AQ87" i="1"/>
  <c r="AP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M87" i="1"/>
  <c r="L87" i="1"/>
  <c r="K87" i="1"/>
  <c r="J87" i="1"/>
  <c r="I87" i="1"/>
  <c r="H87" i="1"/>
  <c r="D87" i="1"/>
  <c r="GT86" i="1"/>
  <c r="GS86" i="1"/>
  <c r="GR86" i="1"/>
  <c r="GQ86" i="1"/>
  <c r="GP86" i="1"/>
  <c r="GO86" i="1"/>
  <c r="GN86" i="1"/>
  <c r="GM86" i="1"/>
  <c r="GL86" i="1"/>
  <c r="GK86" i="1"/>
  <c r="GJ86" i="1"/>
  <c r="GI86" i="1"/>
  <c r="GH86" i="1"/>
  <c r="GG86" i="1"/>
  <c r="GF86" i="1"/>
  <c r="GE86" i="1"/>
  <c r="GD86" i="1"/>
  <c r="GC86" i="1"/>
  <c r="GB86" i="1"/>
  <c r="GA86" i="1"/>
  <c r="FZ86" i="1"/>
  <c r="FY86" i="1"/>
  <c r="FX86" i="1"/>
  <c r="FW86" i="1"/>
  <c r="FV86" i="1"/>
  <c r="FR86" i="1"/>
  <c r="FQ86" i="1"/>
  <c r="FP86" i="1"/>
  <c r="FO86" i="1"/>
  <c r="FN86" i="1"/>
  <c r="FM86" i="1"/>
  <c r="FL86" i="1"/>
  <c r="FK86" i="1"/>
  <c r="FJ86" i="1"/>
  <c r="FI86" i="1"/>
  <c r="FH86" i="1"/>
  <c r="FG86" i="1"/>
  <c r="FF86" i="1"/>
  <c r="FE86" i="1"/>
  <c r="FD86" i="1"/>
  <c r="FC86" i="1"/>
  <c r="FB86" i="1"/>
  <c r="FA86" i="1"/>
  <c r="EZ86" i="1"/>
  <c r="EY86" i="1"/>
  <c r="EX86" i="1"/>
  <c r="EW86" i="1"/>
  <c r="EV86" i="1"/>
  <c r="EU86" i="1"/>
  <c r="ET86" i="1"/>
  <c r="ES86" i="1"/>
  <c r="ER86" i="1"/>
  <c r="EQ86" i="1"/>
  <c r="EP86" i="1"/>
  <c r="EO86" i="1"/>
  <c r="EN86" i="1"/>
  <c r="EM86" i="1"/>
  <c r="EL86" i="1"/>
  <c r="EK86" i="1"/>
  <c r="EJ86" i="1"/>
  <c r="EI86" i="1"/>
  <c r="EH86" i="1"/>
  <c r="EG86" i="1"/>
  <c r="EF86" i="1"/>
  <c r="EE86" i="1"/>
  <c r="ED86" i="1"/>
  <c r="EC86" i="1"/>
  <c r="EB86" i="1"/>
  <c r="EA86" i="1"/>
  <c r="DZ86" i="1"/>
  <c r="DY86" i="1"/>
  <c r="DX86" i="1"/>
  <c r="DW86" i="1"/>
  <c r="DV86" i="1"/>
  <c r="DU86" i="1"/>
  <c r="DT86" i="1"/>
  <c r="DS86" i="1"/>
  <c r="DR86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D86" i="1"/>
  <c r="CC86" i="1"/>
  <c r="CB86" i="1"/>
  <c r="CA86" i="1"/>
  <c r="BZ86" i="1"/>
  <c r="BY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T86" i="1"/>
  <c r="AS86" i="1"/>
  <c r="AR86" i="1"/>
  <c r="AQ86" i="1"/>
  <c r="AP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M86" i="1"/>
  <c r="L86" i="1"/>
  <c r="K86" i="1"/>
  <c r="J86" i="1"/>
  <c r="I86" i="1"/>
  <c r="H86" i="1"/>
  <c r="D86" i="1"/>
  <c r="GT85" i="1"/>
  <c r="GS85" i="1"/>
  <c r="GR85" i="1"/>
  <c r="GQ85" i="1"/>
  <c r="GP85" i="1"/>
  <c r="GO85" i="1"/>
  <c r="GN85" i="1"/>
  <c r="GM85" i="1"/>
  <c r="GL85" i="1"/>
  <c r="GK85" i="1"/>
  <c r="GJ85" i="1"/>
  <c r="GI85" i="1"/>
  <c r="GH85" i="1"/>
  <c r="GG85" i="1"/>
  <c r="GF85" i="1"/>
  <c r="GE85" i="1"/>
  <c r="GD85" i="1"/>
  <c r="GC85" i="1"/>
  <c r="GB85" i="1"/>
  <c r="GA85" i="1"/>
  <c r="FZ85" i="1"/>
  <c r="FY85" i="1"/>
  <c r="FX85" i="1"/>
  <c r="FW85" i="1"/>
  <c r="FV85" i="1"/>
  <c r="FR85" i="1"/>
  <c r="FQ85" i="1"/>
  <c r="FP85" i="1"/>
  <c r="FO85" i="1"/>
  <c r="FN85" i="1"/>
  <c r="FM85" i="1"/>
  <c r="FL85" i="1"/>
  <c r="FK85" i="1"/>
  <c r="FJ85" i="1"/>
  <c r="FI85" i="1"/>
  <c r="FH85" i="1"/>
  <c r="FG85" i="1"/>
  <c r="FF85" i="1"/>
  <c r="FE85" i="1"/>
  <c r="FD85" i="1"/>
  <c r="FC85" i="1"/>
  <c r="FB85" i="1"/>
  <c r="FA85" i="1"/>
  <c r="EZ85" i="1"/>
  <c r="EY85" i="1"/>
  <c r="EX85" i="1"/>
  <c r="EW85" i="1"/>
  <c r="EV85" i="1"/>
  <c r="EU85" i="1"/>
  <c r="ET85" i="1"/>
  <c r="ES85" i="1"/>
  <c r="ER85" i="1"/>
  <c r="EQ85" i="1"/>
  <c r="EP85" i="1"/>
  <c r="EO85" i="1"/>
  <c r="EN85" i="1"/>
  <c r="EM85" i="1"/>
  <c r="EL85" i="1"/>
  <c r="EK85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D85" i="1"/>
  <c r="CC85" i="1"/>
  <c r="CB85" i="1"/>
  <c r="CA85" i="1"/>
  <c r="BZ85" i="1"/>
  <c r="BY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T85" i="1"/>
  <c r="AS85" i="1"/>
  <c r="AR85" i="1"/>
  <c r="AQ85" i="1"/>
  <c r="AP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M85" i="1"/>
  <c r="L85" i="1"/>
  <c r="K85" i="1"/>
  <c r="J85" i="1"/>
  <c r="I85" i="1"/>
  <c r="H85" i="1"/>
  <c r="D85" i="1"/>
  <c r="GT84" i="1"/>
  <c r="GS84" i="1"/>
  <c r="GR84" i="1"/>
  <c r="GQ84" i="1"/>
  <c r="GQ89" i="1" s="1"/>
  <c r="GP84" i="1"/>
  <c r="GO84" i="1"/>
  <c r="GN84" i="1"/>
  <c r="GM84" i="1"/>
  <c r="GM89" i="1" s="1"/>
  <c r="GL84" i="1"/>
  <c r="GK84" i="1"/>
  <c r="GJ84" i="1"/>
  <c r="GI84" i="1"/>
  <c r="GI89" i="1" s="1"/>
  <c r="GH84" i="1"/>
  <c r="GG84" i="1"/>
  <c r="GF84" i="1"/>
  <c r="GE84" i="1"/>
  <c r="GE89" i="1" s="1"/>
  <c r="GD84" i="1"/>
  <c r="GC84" i="1"/>
  <c r="GB84" i="1"/>
  <c r="GA84" i="1"/>
  <c r="GA89" i="1" s="1"/>
  <c r="FZ84" i="1"/>
  <c r="FY84" i="1"/>
  <c r="FX84" i="1"/>
  <c r="FW84" i="1"/>
  <c r="FW89" i="1" s="1"/>
  <c r="FV84" i="1"/>
  <c r="FR84" i="1"/>
  <c r="FQ84" i="1"/>
  <c r="FP84" i="1"/>
  <c r="FP89" i="1" s="1"/>
  <c r="FO84" i="1"/>
  <c r="FN84" i="1"/>
  <c r="FM84" i="1"/>
  <c r="FL84" i="1"/>
  <c r="FL89" i="1" s="1"/>
  <c r="FK84" i="1"/>
  <c r="FJ84" i="1"/>
  <c r="FI84" i="1"/>
  <c r="FH84" i="1"/>
  <c r="FH89" i="1" s="1"/>
  <c r="FG84" i="1"/>
  <c r="FF84" i="1"/>
  <c r="FE84" i="1"/>
  <c r="FD84" i="1"/>
  <c r="FD89" i="1" s="1"/>
  <c r="FC84" i="1"/>
  <c r="FB84" i="1"/>
  <c r="FA84" i="1"/>
  <c r="EZ84" i="1"/>
  <c r="EZ89" i="1" s="1"/>
  <c r="EY84" i="1"/>
  <c r="EX84" i="1"/>
  <c r="EW84" i="1"/>
  <c r="EV84" i="1"/>
  <c r="EV89" i="1" s="1"/>
  <c r="EU84" i="1"/>
  <c r="ET84" i="1"/>
  <c r="ES84" i="1"/>
  <c r="ER84" i="1"/>
  <c r="ER89" i="1" s="1"/>
  <c r="EQ84" i="1"/>
  <c r="EP84" i="1"/>
  <c r="EO84" i="1"/>
  <c r="EN84" i="1"/>
  <c r="EN89" i="1" s="1"/>
  <c r="EM84" i="1"/>
  <c r="EL84" i="1"/>
  <c r="EK84" i="1"/>
  <c r="EJ84" i="1"/>
  <c r="EJ89" i="1" s="1"/>
  <c r="EI84" i="1"/>
  <c r="EH84" i="1"/>
  <c r="EG84" i="1"/>
  <c r="EF84" i="1"/>
  <c r="EF89" i="1" s="1"/>
  <c r="EE84" i="1"/>
  <c r="ED84" i="1"/>
  <c r="EC84" i="1"/>
  <c r="EB84" i="1"/>
  <c r="EB89" i="1" s="1"/>
  <c r="EA84" i="1"/>
  <c r="DZ84" i="1"/>
  <c r="DY84" i="1"/>
  <c r="DX84" i="1"/>
  <c r="DX89" i="1" s="1"/>
  <c r="DW84" i="1"/>
  <c r="DV84" i="1"/>
  <c r="DU84" i="1"/>
  <c r="DT84" i="1"/>
  <c r="DT89" i="1" s="1"/>
  <c r="DS84" i="1"/>
  <c r="DR84" i="1"/>
  <c r="DQ84" i="1"/>
  <c r="DP84" i="1"/>
  <c r="DP89" i="1" s="1"/>
  <c r="DO84" i="1"/>
  <c r="DN84" i="1"/>
  <c r="DM84" i="1"/>
  <c r="DL84" i="1"/>
  <c r="DL89" i="1" s="1"/>
  <c r="DK84" i="1"/>
  <c r="DJ84" i="1"/>
  <c r="DI84" i="1"/>
  <c r="DH84" i="1"/>
  <c r="DH89" i="1" s="1"/>
  <c r="DG84" i="1"/>
  <c r="DF84" i="1"/>
  <c r="DE84" i="1"/>
  <c r="DD84" i="1"/>
  <c r="DD89" i="1" s="1"/>
  <c r="DC84" i="1"/>
  <c r="DB84" i="1"/>
  <c r="DA84" i="1"/>
  <c r="CZ84" i="1"/>
  <c r="CZ89" i="1" s="1"/>
  <c r="CY84" i="1"/>
  <c r="CX84" i="1"/>
  <c r="CW84" i="1"/>
  <c r="CV84" i="1"/>
  <c r="CV89" i="1" s="1"/>
  <c r="CU84" i="1"/>
  <c r="CT84" i="1"/>
  <c r="CS84" i="1"/>
  <c r="CR84" i="1"/>
  <c r="CR89" i="1" s="1"/>
  <c r="CQ84" i="1"/>
  <c r="CP84" i="1"/>
  <c r="CO84" i="1"/>
  <c r="CN84" i="1"/>
  <c r="CN89" i="1" s="1"/>
  <c r="CM84" i="1"/>
  <c r="CL84" i="1"/>
  <c r="CK84" i="1"/>
  <c r="CJ84" i="1"/>
  <c r="CJ89" i="1" s="1"/>
  <c r="CI84" i="1"/>
  <c r="CH84" i="1"/>
  <c r="CD84" i="1"/>
  <c r="CC84" i="1"/>
  <c r="CC89" i="1" s="1"/>
  <c r="CB84" i="1"/>
  <c r="CA84" i="1"/>
  <c r="BZ84" i="1"/>
  <c r="BY84" i="1"/>
  <c r="BY89" i="1" s="1"/>
  <c r="BU84" i="1"/>
  <c r="BT84" i="1"/>
  <c r="BS84" i="1"/>
  <c r="BR84" i="1"/>
  <c r="BR89" i="1" s="1"/>
  <c r="BQ84" i="1"/>
  <c r="BP84" i="1"/>
  <c r="BO84" i="1"/>
  <c r="BN84" i="1"/>
  <c r="BN89" i="1" s="1"/>
  <c r="BM84" i="1"/>
  <c r="BL84" i="1"/>
  <c r="BK84" i="1"/>
  <c r="BJ84" i="1"/>
  <c r="BJ89" i="1" s="1"/>
  <c r="BI84" i="1"/>
  <c r="BH84" i="1"/>
  <c r="BG84" i="1"/>
  <c r="BF84" i="1"/>
  <c r="BF89" i="1" s="1"/>
  <c r="BE84" i="1"/>
  <c r="BD84" i="1"/>
  <c r="BC84" i="1"/>
  <c r="BB84" i="1"/>
  <c r="BB89" i="1" s="1"/>
  <c r="BA84" i="1"/>
  <c r="AZ84" i="1"/>
  <c r="AY84" i="1"/>
  <c r="AX84" i="1"/>
  <c r="AT84" i="1"/>
  <c r="AS84" i="1"/>
  <c r="AR84" i="1"/>
  <c r="AQ84" i="1"/>
  <c r="AQ89" i="1" s="1"/>
  <c r="AP84" i="1"/>
  <c r="AL84" i="1"/>
  <c r="AK84" i="1"/>
  <c r="AJ84" i="1"/>
  <c r="AJ89" i="1" s="1"/>
  <c r="AI84" i="1"/>
  <c r="AH84" i="1"/>
  <c r="AG84" i="1"/>
  <c r="AF84" i="1"/>
  <c r="AF89" i="1" s="1"/>
  <c r="AE84" i="1"/>
  <c r="AD84" i="1"/>
  <c r="AC84" i="1"/>
  <c r="AB84" i="1"/>
  <c r="AB89" i="1" s="1"/>
  <c r="AA84" i="1"/>
  <c r="Z84" i="1"/>
  <c r="Y84" i="1"/>
  <c r="X84" i="1"/>
  <c r="X89" i="1" s="1"/>
  <c r="W84" i="1"/>
  <c r="V84" i="1"/>
  <c r="U84" i="1"/>
  <c r="T84" i="1"/>
  <c r="T89" i="1" s="1"/>
  <c r="S84" i="1"/>
  <c r="R84" i="1"/>
  <c r="Q84" i="1"/>
  <c r="M84" i="1"/>
  <c r="M89" i="1" s="1"/>
  <c r="L84" i="1"/>
  <c r="K84" i="1"/>
  <c r="J84" i="1"/>
  <c r="I84" i="1"/>
  <c r="I89" i="1" s="1"/>
  <c r="H84" i="1"/>
  <c r="D84" i="1"/>
  <c r="E81" i="1"/>
  <c r="GT80" i="1"/>
  <c r="GS80" i="1"/>
  <c r="GR80" i="1"/>
  <c r="GQ80" i="1"/>
  <c r="GP80" i="1"/>
  <c r="GO80" i="1"/>
  <c r="GN80" i="1"/>
  <c r="GM80" i="1"/>
  <c r="GL80" i="1"/>
  <c r="GK80" i="1"/>
  <c r="GJ80" i="1"/>
  <c r="GI80" i="1"/>
  <c r="GH80" i="1"/>
  <c r="GG80" i="1"/>
  <c r="GF80" i="1"/>
  <c r="GE80" i="1"/>
  <c r="GD80" i="1"/>
  <c r="GC80" i="1"/>
  <c r="GB80" i="1"/>
  <c r="GA80" i="1"/>
  <c r="FZ80" i="1"/>
  <c r="FY80" i="1"/>
  <c r="FX80" i="1"/>
  <c r="FW80" i="1"/>
  <c r="FV80" i="1"/>
  <c r="FR80" i="1"/>
  <c r="FQ80" i="1"/>
  <c r="FP80" i="1"/>
  <c r="FO80" i="1"/>
  <c r="FN80" i="1"/>
  <c r="FM80" i="1"/>
  <c r="FL80" i="1"/>
  <c r="FK80" i="1"/>
  <c r="FJ80" i="1"/>
  <c r="FI80" i="1"/>
  <c r="FH80" i="1"/>
  <c r="FG80" i="1"/>
  <c r="FF80" i="1"/>
  <c r="FE80" i="1"/>
  <c r="FD80" i="1"/>
  <c r="FC80" i="1"/>
  <c r="FB80" i="1"/>
  <c r="FA80" i="1"/>
  <c r="EZ80" i="1"/>
  <c r="EY80" i="1"/>
  <c r="EX80" i="1"/>
  <c r="EW80" i="1"/>
  <c r="EV80" i="1"/>
  <c r="EU80" i="1"/>
  <c r="ET80" i="1"/>
  <c r="ES80" i="1"/>
  <c r="ER80" i="1"/>
  <c r="EQ80" i="1"/>
  <c r="EP80" i="1"/>
  <c r="EO80" i="1"/>
  <c r="EN80" i="1"/>
  <c r="EM80" i="1"/>
  <c r="EL80" i="1"/>
  <c r="EK80" i="1"/>
  <c r="EJ80" i="1"/>
  <c r="EI80" i="1"/>
  <c r="EH80" i="1"/>
  <c r="EG80" i="1"/>
  <c r="EF80" i="1"/>
  <c r="EE80" i="1"/>
  <c r="ED80" i="1"/>
  <c r="EC80" i="1"/>
  <c r="EB80" i="1"/>
  <c r="EA80" i="1"/>
  <c r="DZ80" i="1"/>
  <c r="DY80" i="1"/>
  <c r="DX80" i="1"/>
  <c r="DW80" i="1"/>
  <c r="DV80" i="1"/>
  <c r="DU80" i="1"/>
  <c r="DT80" i="1"/>
  <c r="DS80" i="1"/>
  <c r="DR80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D80" i="1"/>
  <c r="CC80" i="1"/>
  <c r="CB80" i="1"/>
  <c r="CA80" i="1"/>
  <c r="BZ80" i="1"/>
  <c r="BY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T80" i="1"/>
  <c r="AS80" i="1"/>
  <c r="AR80" i="1"/>
  <c r="AQ80" i="1"/>
  <c r="AP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M80" i="1"/>
  <c r="L80" i="1"/>
  <c r="K80" i="1"/>
  <c r="J80" i="1"/>
  <c r="I80" i="1"/>
  <c r="H80" i="1"/>
  <c r="D80" i="1"/>
  <c r="GT79" i="1"/>
  <c r="GS79" i="1"/>
  <c r="GR79" i="1"/>
  <c r="GQ79" i="1"/>
  <c r="GP79" i="1"/>
  <c r="GO79" i="1"/>
  <c r="GN79" i="1"/>
  <c r="GM79" i="1"/>
  <c r="GL79" i="1"/>
  <c r="GK79" i="1"/>
  <c r="GJ79" i="1"/>
  <c r="GI79" i="1"/>
  <c r="GH79" i="1"/>
  <c r="GG79" i="1"/>
  <c r="GF79" i="1"/>
  <c r="GE79" i="1"/>
  <c r="GD79" i="1"/>
  <c r="GC79" i="1"/>
  <c r="GB79" i="1"/>
  <c r="GA79" i="1"/>
  <c r="FZ79" i="1"/>
  <c r="FY79" i="1"/>
  <c r="FX79" i="1"/>
  <c r="FW79" i="1"/>
  <c r="FV79" i="1"/>
  <c r="FR79" i="1"/>
  <c r="FQ79" i="1"/>
  <c r="FP79" i="1"/>
  <c r="FO79" i="1"/>
  <c r="FN79" i="1"/>
  <c r="FM79" i="1"/>
  <c r="FL79" i="1"/>
  <c r="FK79" i="1"/>
  <c r="FJ79" i="1"/>
  <c r="FI79" i="1"/>
  <c r="FH79" i="1"/>
  <c r="FG79" i="1"/>
  <c r="FF79" i="1"/>
  <c r="FE79" i="1"/>
  <c r="FD79" i="1"/>
  <c r="FC79" i="1"/>
  <c r="FB79" i="1"/>
  <c r="FA79" i="1"/>
  <c r="EZ79" i="1"/>
  <c r="EY79" i="1"/>
  <c r="EX79" i="1"/>
  <c r="EW79" i="1"/>
  <c r="EV79" i="1"/>
  <c r="EU79" i="1"/>
  <c r="ET79" i="1"/>
  <c r="ES79" i="1"/>
  <c r="ER79" i="1"/>
  <c r="EQ79" i="1"/>
  <c r="EP79" i="1"/>
  <c r="EO79" i="1"/>
  <c r="EN79" i="1"/>
  <c r="EM79" i="1"/>
  <c r="EL79" i="1"/>
  <c r="EK79" i="1"/>
  <c r="EJ79" i="1"/>
  <c r="EI79" i="1"/>
  <c r="EH79" i="1"/>
  <c r="EG79" i="1"/>
  <c r="EF79" i="1"/>
  <c r="EE79" i="1"/>
  <c r="ED79" i="1"/>
  <c r="EC79" i="1"/>
  <c r="EB79" i="1"/>
  <c r="EA79" i="1"/>
  <c r="DZ79" i="1"/>
  <c r="DY79" i="1"/>
  <c r="DX79" i="1"/>
  <c r="DW79" i="1"/>
  <c r="DV79" i="1"/>
  <c r="DU79" i="1"/>
  <c r="DT79" i="1"/>
  <c r="DS79" i="1"/>
  <c r="DR79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D79" i="1"/>
  <c r="CC79" i="1"/>
  <c r="CB79" i="1"/>
  <c r="CA79" i="1"/>
  <c r="BZ79" i="1"/>
  <c r="BY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T79" i="1"/>
  <c r="AS79" i="1"/>
  <c r="AR79" i="1"/>
  <c r="AQ79" i="1"/>
  <c r="AP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M79" i="1"/>
  <c r="L79" i="1"/>
  <c r="K79" i="1"/>
  <c r="J79" i="1"/>
  <c r="I79" i="1"/>
  <c r="H79" i="1"/>
  <c r="D79" i="1"/>
  <c r="GT78" i="1"/>
  <c r="GS78" i="1"/>
  <c r="GR78" i="1"/>
  <c r="GQ78" i="1"/>
  <c r="GP78" i="1"/>
  <c r="GO78" i="1"/>
  <c r="GN78" i="1"/>
  <c r="GM78" i="1"/>
  <c r="GL78" i="1"/>
  <c r="GK78" i="1"/>
  <c r="GJ78" i="1"/>
  <c r="GI78" i="1"/>
  <c r="GH78" i="1"/>
  <c r="GG78" i="1"/>
  <c r="GF78" i="1"/>
  <c r="GE78" i="1"/>
  <c r="GD78" i="1"/>
  <c r="GC78" i="1"/>
  <c r="GB78" i="1"/>
  <c r="GA78" i="1"/>
  <c r="FZ78" i="1"/>
  <c r="FY78" i="1"/>
  <c r="FX78" i="1"/>
  <c r="FW78" i="1"/>
  <c r="FV78" i="1"/>
  <c r="FR78" i="1"/>
  <c r="FQ78" i="1"/>
  <c r="FP78" i="1"/>
  <c r="FO78" i="1"/>
  <c r="FN78" i="1"/>
  <c r="FM78" i="1"/>
  <c r="FL78" i="1"/>
  <c r="FK78" i="1"/>
  <c r="FJ78" i="1"/>
  <c r="FI78" i="1"/>
  <c r="FH78" i="1"/>
  <c r="FG78" i="1"/>
  <c r="FF78" i="1"/>
  <c r="FE78" i="1"/>
  <c r="FD78" i="1"/>
  <c r="FC78" i="1"/>
  <c r="FB78" i="1"/>
  <c r="FA78" i="1"/>
  <c r="EZ78" i="1"/>
  <c r="EY78" i="1"/>
  <c r="EX78" i="1"/>
  <c r="EW78" i="1"/>
  <c r="EV78" i="1"/>
  <c r="EU78" i="1"/>
  <c r="ET78" i="1"/>
  <c r="ES78" i="1"/>
  <c r="ER78" i="1"/>
  <c r="EQ78" i="1"/>
  <c r="EP78" i="1"/>
  <c r="EO78" i="1"/>
  <c r="EN78" i="1"/>
  <c r="EM78" i="1"/>
  <c r="EL78" i="1"/>
  <c r="EK78" i="1"/>
  <c r="EJ78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DW78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D78" i="1"/>
  <c r="CC78" i="1"/>
  <c r="CB78" i="1"/>
  <c r="CA78" i="1"/>
  <c r="BZ78" i="1"/>
  <c r="BY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T78" i="1"/>
  <c r="AS78" i="1"/>
  <c r="AR78" i="1"/>
  <c r="AQ78" i="1"/>
  <c r="AP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M78" i="1"/>
  <c r="L78" i="1"/>
  <c r="K78" i="1"/>
  <c r="J78" i="1"/>
  <c r="I78" i="1"/>
  <c r="H78" i="1"/>
  <c r="D78" i="1"/>
  <c r="GT77" i="1"/>
  <c r="GS77" i="1"/>
  <c r="GR77" i="1"/>
  <c r="GQ77" i="1"/>
  <c r="GP77" i="1"/>
  <c r="GO77" i="1"/>
  <c r="GN77" i="1"/>
  <c r="GM77" i="1"/>
  <c r="GL77" i="1"/>
  <c r="GK77" i="1"/>
  <c r="GJ77" i="1"/>
  <c r="GI77" i="1"/>
  <c r="GH77" i="1"/>
  <c r="GG77" i="1"/>
  <c r="GF77" i="1"/>
  <c r="GE77" i="1"/>
  <c r="GD77" i="1"/>
  <c r="GC77" i="1"/>
  <c r="GB77" i="1"/>
  <c r="GA77" i="1"/>
  <c r="FZ77" i="1"/>
  <c r="FY77" i="1"/>
  <c r="FX77" i="1"/>
  <c r="FW77" i="1"/>
  <c r="FV77" i="1"/>
  <c r="FR77" i="1"/>
  <c r="FQ77" i="1"/>
  <c r="FP77" i="1"/>
  <c r="FO77" i="1"/>
  <c r="FN77" i="1"/>
  <c r="FM77" i="1"/>
  <c r="FL77" i="1"/>
  <c r="FK77" i="1"/>
  <c r="FJ77" i="1"/>
  <c r="FI77" i="1"/>
  <c r="FH77" i="1"/>
  <c r="FG77" i="1"/>
  <c r="FF77" i="1"/>
  <c r="FE77" i="1"/>
  <c r="FD77" i="1"/>
  <c r="FC77" i="1"/>
  <c r="FB77" i="1"/>
  <c r="FA77" i="1"/>
  <c r="EZ77" i="1"/>
  <c r="EY77" i="1"/>
  <c r="EX77" i="1"/>
  <c r="EW77" i="1"/>
  <c r="EV77" i="1"/>
  <c r="EU77" i="1"/>
  <c r="ET77" i="1"/>
  <c r="ES77" i="1"/>
  <c r="ER77" i="1"/>
  <c r="EQ77" i="1"/>
  <c r="EP77" i="1"/>
  <c r="EO77" i="1"/>
  <c r="EN77" i="1"/>
  <c r="EM77" i="1"/>
  <c r="EL77" i="1"/>
  <c r="EK77" i="1"/>
  <c r="EJ77" i="1"/>
  <c r="EI77" i="1"/>
  <c r="EH77" i="1"/>
  <c r="EG77" i="1"/>
  <c r="EF77" i="1"/>
  <c r="EE77" i="1"/>
  <c r="ED77" i="1"/>
  <c r="EC77" i="1"/>
  <c r="EB77" i="1"/>
  <c r="EA77" i="1"/>
  <c r="DZ77" i="1"/>
  <c r="DY77" i="1"/>
  <c r="DX77" i="1"/>
  <c r="DW77" i="1"/>
  <c r="DV77" i="1"/>
  <c r="DU77" i="1"/>
  <c r="DT77" i="1"/>
  <c r="DS77" i="1"/>
  <c r="DR77" i="1"/>
  <c r="DQ77" i="1"/>
  <c r="DP77" i="1"/>
  <c r="DO77" i="1"/>
  <c r="DN77" i="1"/>
  <c r="DM77" i="1"/>
  <c r="DL77" i="1"/>
  <c r="DK77" i="1"/>
  <c r="DJ77" i="1"/>
  <c r="DI77" i="1"/>
  <c r="DH77" i="1"/>
  <c r="DG77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D77" i="1"/>
  <c r="CC77" i="1"/>
  <c r="CB77" i="1"/>
  <c r="CA77" i="1"/>
  <c r="BZ77" i="1"/>
  <c r="BY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T77" i="1"/>
  <c r="AS77" i="1"/>
  <c r="AR77" i="1"/>
  <c r="AQ77" i="1"/>
  <c r="AP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M77" i="1"/>
  <c r="L77" i="1"/>
  <c r="K77" i="1"/>
  <c r="J77" i="1"/>
  <c r="I77" i="1"/>
  <c r="H77" i="1"/>
  <c r="D77" i="1"/>
  <c r="GT76" i="1"/>
  <c r="GS76" i="1"/>
  <c r="GR76" i="1"/>
  <c r="GQ76" i="1"/>
  <c r="GP76" i="1"/>
  <c r="GO76" i="1"/>
  <c r="GN76" i="1"/>
  <c r="GM76" i="1"/>
  <c r="GL76" i="1"/>
  <c r="GK76" i="1"/>
  <c r="GJ76" i="1"/>
  <c r="GI76" i="1"/>
  <c r="GH76" i="1"/>
  <c r="GG76" i="1"/>
  <c r="GF76" i="1"/>
  <c r="GE76" i="1"/>
  <c r="GD76" i="1"/>
  <c r="GC76" i="1"/>
  <c r="GB76" i="1"/>
  <c r="GA76" i="1"/>
  <c r="FZ76" i="1"/>
  <c r="FY76" i="1"/>
  <c r="FX76" i="1"/>
  <c r="FW76" i="1"/>
  <c r="FV76" i="1"/>
  <c r="FR76" i="1"/>
  <c r="FQ76" i="1"/>
  <c r="FP76" i="1"/>
  <c r="FO76" i="1"/>
  <c r="FN76" i="1"/>
  <c r="FM76" i="1"/>
  <c r="FL76" i="1"/>
  <c r="FK76" i="1"/>
  <c r="FJ76" i="1"/>
  <c r="FI76" i="1"/>
  <c r="FH76" i="1"/>
  <c r="FG76" i="1"/>
  <c r="FF76" i="1"/>
  <c r="FE76" i="1"/>
  <c r="FD76" i="1"/>
  <c r="FC76" i="1"/>
  <c r="FB76" i="1"/>
  <c r="FA76" i="1"/>
  <c r="EZ76" i="1"/>
  <c r="EY76" i="1"/>
  <c r="EX76" i="1"/>
  <c r="EW76" i="1"/>
  <c r="EV76" i="1"/>
  <c r="EU76" i="1"/>
  <c r="ET76" i="1"/>
  <c r="ES76" i="1"/>
  <c r="ER76" i="1"/>
  <c r="EQ76" i="1"/>
  <c r="EP76" i="1"/>
  <c r="EO76" i="1"/>
  <c r="EN76" i="1"/>
  <c r="EM76" i="1"/>
  <c r="EL76" i="1"/>
  <c r="EK76" i="1"/>
  <c r="EJ76" i="1"/>
  <c r="EI76" i="1"/>
  <c r="EH76" i="1"/>
  <c r="EG76" i="1"/>
  <c r="EF76" i="1"/>
  <c r="EE76" i="1"/>
  <c r="ED76" i="1"/>
  <c r="EC76" i="1"/>
  <c r="EB76" i="1"/>
  <c r="EA76" i="1"/>
  <c r="DZ76" i="1"/>
  <c r="DY76" i="1"/>
  <c r="DX76" i="1"/>
  <c r="DW76" i="1"/>
  <c r="DV76" i="1"/>
  <c r="DU76" i="1"/>
  <c r="DT76" i="1"/>
  <c r="DS76" i="1"/>
  <c r="DR76" i="1"/>
  <c r="DQ76" i="1"/>
  <c r="DP76" i="1"/>
  <c r="DO76" i="1"/>
  <c r="DN76" i="1"/>
  <c r="DM76" i="1"/>
  <c r="DL76" i="1"/>
  <c r="DK76" i="1"/>
  <c r="DJ76" i="1"/>
  <c r="DI76" i="1"/>
  <c r="DH76" i="1"/>
  <c r="DG76" i="1"/>
  <c r="DF76" i="1"/>
  <c r="DE76" i="1"/>
  <c r="DD76" i="1"/>
  <c r="DC76" i="1"/>
  <c r="DB76" i="1"/>
  <c r="DA76" i="1"/>
  <c r="CZ76" i="1"/>
  <c r="CY76" i="1"/>
  <c r="CX76" i="1"/>
  <c r="CW76" i="1"/>
  <c r="CV76" i="1"/>
  <c r="CU76" i="1"/>
  <c r="CT76" i="1"/>
  <c r="CS76" i="1"/>
  <c r="CR76" i="1"/>
  <c r="CQ76" i="1"/>
  <c r="CP76" i="1"/>
  <c r="CO76" i="1"/>
  <c r="CN76" i="1"/>
  <c r="CM76" i="1"/>
  <c r="CL76" i="1"/>
  <c r="CK76" i="1"/>
  <c r="CJ76" i="1"/>
  <c r="CI76" i="1"/>
  <c r="CH76" i="1"/>
  <c r="CD76" i="1"/>
  <c r="CC76" i="1"/>
  <c r="CB76" i="1"/>
  <c r="CA76" i="1"/>
  <c r="BZ76" i="1"/>
  <c r="BY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T76" i="1"/>
  <c r="AS76" i="1"/>
  <c r="AR76" i="1"/>
  <c r="AQ76" i="1"/>
  <c r="AP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M76" i="1"/>
  <c r="L76" i="1"/>
  <c r="K76" i="1"/>
  <c r="J76" i="1"/>
  <c r="I76" i="1"/>
  <c r="H76" i="1"/>
  <c r="D76" i="1"/>
  <c r="GT75" i="1"/>
  <c r="GS75" i="1"/>
  <c r="GR75" i="1"/>
  <c r="GR81" i="1" s="1"/>
  <c r="GQ75" i="1"/>
  <c r="GP75" i="1"/>
  <c r="GO75" i="1"/>
  <c r="GN75" i="1"/>
  <c r="GN81" i="1" s="1"/>
  <c r="GM75" i="1"/>
  <c r="GL75" i="1"/>
  <c r="GK75" i="1"/>
  <c r="GJ75" i="1"/>
  <c r="GJ81" i="1" s="1"/>
  <c r="GI75" i="1"/>
  <c r="GH75" i="1"/>
  <c r="GG75" i="1"/>
  <c r="GF75" i="1"/>
  <c r="GF81" i="1" s="1"/>
  <c r="GE75" i="1"/>
  <c r="GD75" i="1"/>
  <c r="GC75" i="1"/>
  <c r="GB75" i="1"/>
  <c r="GB81" i="1" s="1"/>
  <c r="GA75" i="1"/>
  <c r="FZ75" i="1"/>
  <c r="FY75" i="1"/>
  <c r="FX75" i="1"/>
  <c r="FX81" i="1" s="1"/>
  <c r="FW75" i="1"/>
  <c r="FV75" i="1"/>
  <c r="FR75" i="1"/>
  <c r="FQ75" i="1"/>
  <c r="FQ81" i="1" s="1"/>
  <c r="FP75" i="1"/>
  <c r="FO75" i="1"/>
  <c r="FN75" i="1"/>
  <c r="FM75" i="1"/>
  <c r="FM81" i="1" s="1"/>
  <c r="FL75" i="1"/>
  <c r="FK75" i="1"/>
  <c r="FJ75" i="1"/>
  <c r="FI75" i="1"/>
  <c r="FI81" i="1" s="1"/>
  <c r="FH75" i="1"/>
  <c r="FG75" i="1"/>
  <c r="FF75" i="1"/>
  <c r="FE75" i="1"/>
  <c r="FE81" i="1" s="1"/>
  <c r="FD75" i="1"/>
  <c r="FC75" i="1"/>
  <c r="FB75" i="1"/>
  <c r="FA75" i="1"/>
  <c r="FA81" i="1" s="1"/>
  <c r="EZ75" i="1"/>
  <c r="EY75" i="1"/>
  <c r="EX75" i="1"/>
  <c r="EW75" i="1"/>
  <c r="EW81" i="1" s="1"/>
  <c r="EV75" i="1"/>
  <c r="EU75" i="1"/>
  <c r="ET75" i="1"/>
  <c r="ES75" i="1"/>
  <c r="ES81" i="1" s="1"/>
  <c r="ER75" i="1"/>
  <c r="EQ75" i="1"/>
  <c r="EP75" i="1"/>
  <c r="EO75" i="1"/>
  <c r="EO81" i="1" s="1"/>
  <c r="EN75" i="1"/>
  <c r="EM75" i="1"/>
  <c r="EL75" i="1"/>
  <c r="EK75" i="1"/>
  <c r="EK81" i="1" s="1"/>
  <c r="EJ75" i="1"/>
  <c r="EI75" i="1"/>
  <c r="EH75" i="1"/>
  <c r="EG75" i="1"/>
  <c r="EG81" i="1" s="1"/>
  <c r="EF75" i="1"/>
  <c r="EE75" i="1"/>
  <c r="ED75" i="1"/>
  <c r="EC75" i="1"/>
  <c r="EC81" i="1" s="1"/>
  <c r="EB75" i="1"/>
  <c r="EA75" i="1"/>
  <c r="DZ75" i="1"/>
  <c r="DY75" i="1"/>
  <c r="DY81" i="1" s="1"/>
  <c r="DX75" i="1"/>
  <c r="DW75" i="1"/>
  <c r="DV75" i="1"/>
  <c r="DU75" i="1"/>
  <c r="DU81" i="1" s="1"/>
  <c r="DT75" i="1"/>
  <c r="DS75" i="1"/>
  <c r="DR75" i="1"/>
  <c r="DQ75" i="1"/>
  <c r="DQ81" i="1" s="1"/>
  <c r="DP75" i="1"/>
  <c r="DO75" i="1"/>
  <c r="DN75" i="1"/>
  <c r="DM75" i="1"/>
  <c r="DM81" i="1" s="1"/>
  <c r="DL75" i="1"/>
  <c r="DK75" i="1"/>
  <c r="DJ75" i="1"/>
  <c r="DI75" i="1"/>
  <c r="DI81" i="1" s="1"/>
  <c r="DH75" i="1"/>
  <c r="DG75" i="1"/>
  <c r="DF75" i="1"/>
  <c r="DE75" i="1"/>
  <c r="DE81" i="1" s="1"/>
  <c r="DD75" i="1"/>
  <c r="DC75" i="1"/>
  <c r="DB75" i="1"/>
  <c r="DA75" i="1"/>
  <c r="DA81" i="1" s="1"/>
  <c r="CZ75" i="1"/>
  <c r="CY75" i="1"/>
  <c r="CX75" i="1"/>
  <c r="CW75" i="1"/>
  <c r="CW81" i="1" s="1"/>
  <c r="CV75" i="1"/>
  <c r="CU75" i="1"/>
  <c r="CT75" i="1"/>
  <c r="CS75" i="1"/>
  <c r="CS81" i="1" s="1"/>
  <c r="CR75" i="1"/>
  <c r="CQ75" i="1"/>
  <c r="CP75" i="1"/>
  <c r="CO75" i="1"/>
  <c r="CO81" i="1" s="1"/>
  <c r="CN75" i="1"/>
  <c r="CM75" i="1"/>
  <c r="CL75" i="1"/>
  <c r="CK75" i="1"/>
  <c r="CK81" i="1" s="1"/>
  <c r="CJ75" i="1"/>
  <c r="CI75" i="1"/>
  <c r="CH75" i="1"/>
  <c r="CD75" i="1"/>
  <c r="CD81" i="1" s="1"/>
  <c r="CC75" i="1"/>
  <c r="CB75" i="1"/>
  <c r="CA75" i="1"/>
  <c r="BZ75" i="1"/>
  <c r="BY75" i="1"/>
  <c r="BU75" i="1"/>
  <c r="BT75" i="1"/>
  <c r="BS75" i="1"/>
  <c r="BS81" i="1" s="1"/>
  <c r="BR75" i="1"/>
  <c r="BQ75" i="1"/>
  <c r="BP75" i="1"/>
  <c r="BO75" i="1"/>
  <c r="BO81" i="1" s="1"/>
  <c r="BN75" i="1"/>
  <c r="BM75" i="1"/>
  <c r="BL75" i="1"/>
  <c r="BK75" i="1"/>
  <c r="BK81" i="1" s="1"/>
  <c r="BJ75" i="1"/>
  <c r="BI75" i="1"/>
  <c r="BH75" i="1"/>
  <c r="BG75" i="1"/>
  <c r="BG81" i="1" s="1"/>
  <c r="BF75" i="1"/>
  <c r="BE75" i="1"/>
  <c r="BD75" i="1"/>
  <c r="BC75" i="1"/>
  <c r="BC81" i="1" s="1"/>
  <c r="BB75" i="1"/>
  <c r="BA75" i="1"/>
  <c r="AZ75" i="1"/>
  <c r="AY75" i="1"/>
  <c r="AY81" i="1" s="1"/>
  <c r="AX75" i="1"/>
  <c r="AT75" i="1"/>
  <c r="AS75" i="1"/>
  <c r="AR75" i="1"/>
  <c r="AR81" i="1" s="1"/>
  <c r="AQ75" i="1"/>
  <c r="AP75" i="1"/>
  <c r="AL75" i="1"/>
  <c r="AK75" i="1"/>
  <c r="AK81" i="1" s="1"/>
  <c r="AJ75" i="1"/>
  <c r="AI75" i="1"/>
  <c r="AH75" i="1"/>
  <c r="AG75" i="1"/>
  <c r="AG81" i="1" s="1"/>
  <c r="AF75" i="1"/>
  <c r="AE75" i="1"/>
  <c r="AD75" i="1"/>
  <c r="AC75" i="1"/>
  <c r="AC81" i="1" s="1"/>
  <c r="AB75" i="1"/>
  <c r="AA75" i="1"/>
  <c r="Z75" i="1"/>
  <c r="Y75" i="1"/>
  <c r="Y81" i="1" s="1"/>
  <c r="X75" i="1"/>
  <c r="W75" i="1"/>
  <c r="V75" i="1"/>
  <c r="U75" i="1"/>
  <c r="U81" i="1" s="1"/>
  <c r="T75" i="1"/>
  <c r="S75" i="1"/>
  <c r="R75" i="1"/>
  <c r="Q75" i="1"/>
  <c r="Q81" i="1" s="1"/>
  <c r="M75" i="1"/>
  <c r="L75" i="1"/>
  <c r="K75" i="1"/>
  <c r="J75" i="1"/>
  <c r="J81" i="1" s="1"/>
  <c r="I75" i="1"/>
  <c r="H75" i="1"/>
  <c r="D75" i="1"/>
  <c r="E72" i="1"/>
  <c r="GT71" i="1"/>
  <c r="GS71" i="1"/>
  <c r="GR71" i="1"/>
  <c r="GQ71" i="1"/>
  <c r="GP71" i="1"/>
  <c r="GO71" i="1"/>
  <c r="GN71" i="1"/>
  <c r="GM71" i="1"/>
  <c r="GL71" i="1"/>
  <c r="GK71" i="1"/>
  <c r="GJ71" i="1"/>
  <c r="GI71" i="1"/>
  <c r="GH71" i="1"/>
  <c r="GG71" i="1"/>
  <c r="GF71" i="1"/>
  <c r="GE71" i="1"/>
  <c r="GD71" i="1"/>
  <c r="GC71" i="1"/>
  <c r="GB71" i="1"/>
  <c r="GA71" i="1"/>
  <c r="FZ71" i="1"/>
  <c r="FY71" i="1"/>
  <c r="FX71" i="1"/>
  <c r="FW71" i="1"/>
  <c r="FV71" i="1"/>
  <c r="FR71" i="1"/>
  <c r="FQ71" i="1"/>
  <c r="FP71" i="1"/>
  <c r="FO71" i="1"/>
  <c r="FN71" i="1"/>
  <c r="FM71" i="1"/>
  <c r="FL71" i="1"/>
  <c r="FK71" i="1"/>
  <c r="FJ71" i="1"/>
  <c r="FI71" i="1"/>
  <c r="FH71" i="1"/>
  <c r="FG71" i="1"/>
  <c r="FF71" i="1"/>
  <c r="FE71" i="1"/>
  <c r="FD71" i="1"/>
  <c r="FC71" i="1"/>
  <c r="FB71" i="1"/>
  <c r="FA71" i="1"/>
  <c r="EZ71" i="1"/>
  <c r="EY71" i="1"/>
  <c r="EX71" i="1"/>
  <c r="EW71" i="1"/>
  <c r="EV71" i="1"/>
  <c r="EU71" i="1"/>
  <c r="ET71" i="1"/>
  <c r="ES71" i="1"/>
  <c r="ER71" i="1"/>
  <c r="EQ71" i="1"/>
  <c r="EP71" i="1"/>
  <c r="EO71" i="1"/>
  <c r="EN71" i="1"/>
  <c r="EM71" i="1"/>
  <c r="EL71" i="1"/>
  <c r="EK71" i="1"/>
  <c r="EJ71" i="1"/>
  <c r="EI71" i="1"/>
  <c r="EH71" i="1"/>
  <c r="EG71" i="1"/>
  <c r="EF71" i="1"/>
  <c r="EE71" i="1"/>
  <c r="ED71" i="1"/>
  <c r="EC71" i="1"/>
  <c r="EB71" i="1"/>
  <c r="EA71" i="1"/>
  <c r="DZ71" i="1"/>
  <c r="DY71" i="1"/>
  <c r="DX71" i="1"/>
  <c r="DW71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D71" i="1"/>
  <c r="CC71" i="1"/>
  <c r="CB71" i="1"/>
  <c r="CA71" i="1"/>
  <c r="BZ71" i="1"/>
  <c r="BY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T71" i="1"/>
  <c r="AS71" i="1"/>
  <c r="AR71" i="1"/>
  <c r="AQ71" i="1"/>
  <c r="AP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M71" i="1"/>
  <c r="L71" i="1"/>
  <c r="K71" i="1"/>
  <c r="J71" i="1"/>
  <c r="I71" i="1"/>
  <c r="H71" i="1"/>
  <c r="D71" i="1"/>
  <c r="GT70" i="1"/>
  <c r="GS70" i="1"/>
  <c r="GR70" i="1"/>
  <c r="GQ70" i="1"/>
  <c r="GP70" i="1"/>
  <c r="GO70" i="1"/>
  <c r="GN70" i="1"/>
  <c r="GM70" i="1"/>
  <c r="GL70" i="1"/>
  <c r="GK70" i="1"/>
  <c r="GJ70" i="1"/>
  <c r="GI70" i="1"/>
  <c r="GH70" i="1"/>
  <c r="GG70" i="1"/>
  <c r="GF70" i="1"/>
  <c r="GE70" i="1"/>
  <c r="GD70" i="1"/>
  <c r="GC70" i="1"/>
  <c r="GB70" i="1"/>
  <c r="GA70" i="1"/>
  <c r="FZ70" i="1"/>
  <c r="FY70" i="1"/>
  <c r="FX70" i="1"/>
  <c r="FW70" i="1"/>
  <c r="FV70" i="1"/>
  <c r="FR70" i="1"/>
  <c r="FQ70" i="1"/>
  <c r="FP70" i="1"/>
  <c r="FO70" i="1"/>
  <c r="FN70" i="1"/>
  <c r="FM70" i="1"/>
  <c r="FL70" i="1"/>
  <c r="FK70" i="1"/>
  <c r="FJ70" i="1"/>
  <c r="FI70" i="1"/>
  <c r="FH70" i="1"/>
  <c r="FG70" i="1"/>
  <c r="FF70" i="1"/>
  <c r="FE70" i="1"/>
  <c r="FD70" i="1"/>
  <c r="FC70" i="1"/>
  <c r="FB70" i="1"/>
  <c r="FA70" i="1"/>
  <c r="EZ70" i="1"/>
  <c r="EY70" i="1"/>
  <c r="EX70" i="1"/>
  <c r="EW70" i="1"/>
  <c r="EV70" i="1"/>
  <c r="EU70" i="1"/>
  <c r="ET70" i="1"/>
  <c r="ES70" i="1"/>
  <c r="ER70" i="1"/>
  <c r="EQ70" i="1"/>
  <c r="EP70" i="1"/>
  <c r="EO70" i="1"/>
  <c r="EN70" i="1"/>
  <c r="EM70" i="1"/>
  <c r="EL70" i="1"/>
  <c r="EK70" i="1"/>
  <c r="EJ70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D70" i="1"/>
  <c r="CC70" i="1"/>
  <c r="CB70" i="1"/>
  <c r="CA70" i="1"/>
  <c r="BZ70" i="1"/>
  <c r="BY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T70" i="1"/>
  <c r="AS70" i="1"/>
  <c r="AR70" i="1"/>
  <c r="AQ70" i="1"/>
  <c r="AP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M70" i="1"/>
  <c r="L70" i="1"/>
  <c r="K70" i="1"/>
  <c r="J70" i="1"/>
  <c r="I70" i="1"/>
  <c r="H70" i="1"/>
  <c r="D70" i="1"/>
  <c r="GT69" i="1"/>
  <c r="GS69" i="1"/>
  <c r="GR69" i="1"/>
  <c r="GQ69" i="1"/>
  <c r="GP69" i="1"/>
  <c r="GO69" i="1"/>
  <c r="GN69" i="1"/>
  <c r="GM69" i="1"/>
  <c r="GL69" i="1"/>
  <c r="GK69" i="1"/>
  <c r="GJ69" i="1"/>
  <c r="GI69" i="1"/>
  <c r="GH69" i="1"/>
  <c r="GG69" i="1"/>
  <c r="GF69" i="1"/>
  <c r="GE69" i="1"/>
  <c r="GD69" i="1"/>
  <c r="GC69" i="1"/>
  <c r="GB69" i="1"/>
  <c r="GA69" i="1"/>
  <c r="FZ69" i="1"/>
  <c r="FY69" i="1"/>
  <c r="FX69" i="1"/>
  <c r="FW69" i="1"/>
  <c r="FV69" i="1"/>
  <c r="FR69" i="1"/>
  <c r="FQ69" i="1"/>
  <c r="FP69" i="1"/>
  <c r="FO69" i="1"/>
  <c r="FN69" i="1"/>
  <c r="FM69" i="1"/>
  <c r="FL69" i="1"/>
  <c r="FK69" i="1"/>
  <c r="FJ69" i="1"/>
  <c r="FI69" i="1"/>
  <c r="FH69" i="1"/>
  <c r="FG69" i="1"/>
  <c r="FF69" i="1"/>
  <c r="FE69" i="1"/>
  <c r="FD69" i="1"/>
  <c r="FC69" i="1"/>
  <c r="FB69" i="1"/>
  <c r="FA69" i="1"/>
  <c r="EZ69" i="1"/>
  <c r="EY69" i="1"/>
  <c r="EX69" i="1"/>
  <c r="EW69" i="1"/>
  <c r="EV69" i="1"/>
  <c r="EU69" i="1"/>
  <c r="ET69" i="1"/>
  <c r="ES69" i="1"/>
  <c r="ER69" i="1"/>
  <c r="EQ69" i="1"/>
  <c r="EP69" i="1"/>
  <c r="EO69" i="1"/>
  <c r="EN69" i="1"/>
  <c r="EM69" i="1"/>
  <c r="EL69" i="1"/>
  <c r="EK69" i="1"/>
  <c r="EJ69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D69" i="1"/>
  <c r="CC69" i="1"/>
  <c r="CB69" i="1"/>
  <c r="CA69" i="1"/>
  <c r="BZ69" i="1"/>
  <c r="BY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T69" i="1"/>
  <c r="AS69" i="1"/>
  <c r="AR69" i="1"/>
  <c r="AQ69" i="1"/>
  <c r="AP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M69" i="1"/>
  <c r="L69" i="1"/>
  <c r="K69" i="1"/>
  <c r="J69" i="1"/>
  <c r="I69" i="1"/>
  <c r="H69" i="1"/>
  <c r="D69" i="1"/>
  <c r="GT68" i="1"/>
  <c r="GS68" i="1"/>
  <c r="GR68" i="1"/>
  <c r="GQ68" i="1"/>
  <c r="GP68" i="1"/>
  <c r="GO68" i="1"/>
  <c r="GN68" i="1"/>
  <c r="GM68" i="1"/>
  <c r="GL68" i="1"/>
  <c r="GK68" i="1"/>
  <c r="GJ68" i="1"/>
  <c r="GI68" i="1"/>
  <c r="GH68" i="1"/>
  <c r="GG68" i="1"/>
  <c r="GF68" i="1"/>
  <c r="GE68" i="1"/>
  <c r="GD68" i="1"/>
  <c r="GC68" i="1"/>
  <c r="GB68" i="1"/>
  <c r="GA68" i="1"/>
  <c r="FZ68" i="1"/>
  <c r="FY68" i="1"/>
  <c r="FX68" i="1"/>
  <c r="FW68" i="1"/>
  <c r="FV68" i="1"/>
  <c r="FR68" i="1"/>
  <c r="FQ68" i="1"/>
  <c r="FP68" i="1"/>
  <c r="FO68" i="1"/>
  <c r="FN68" i="1"/>
  <c r="FM68" i="1"/>
  <c r="FL68" i="1"/>
  <c r="FK68" i="1"/>
  <c r="FJ68" i="1"/>
  <c r="FI68" i="1"/>
  <c r="FH68" i="1"/>
  <c r="FG68" i="1"/>
  <c r="FF68" i="1"/>
  <c r="FE68" i="1"/>
  <c r="FD68" i="1"/>
  <c r="FC68" i="1"/>
  <c r="FB68" i="1"/>
  <c r="FA68" i="1"/>
  <c r="EZ68" i="1"/>
  <c r="EY68" i="1"/>
  <c r="EX68" i="1"/>
  <c r="EW68" i="1"/>
  <c r="EV68" i="1"/>
  <c r="EU68" i="1"/>
  <c r="ET68" i="1"/>
  <c r="ES68" i="1"/>
  <c r="ER68" i="1"/>
  <c r="EQ68" i="1"/>
  <c r="EP68" i="1"/>
  <c r="EO68" i="1"/>
  <c r="EN68" i="1"/>
  <c r="EM68" i="1"/>
  <c r="EL68" i="1"/>
  <c r="EK68" i="1"/>
  <c r="EJ68" i="1"/>
  <c r="EI68" i="1"/>
  <c r="EH68" i="1"/>
  <c r="EG68" i="1"/>
  <c r="EF68" i="1"/>
  <c r="EE68" i="1"/>
  <c r="ED68" i="1"/>
  <c r="EC68" i="1"/>
  <c r="EB68" i="1"/>
  <c r="EA68" i="1"/>
  <c r="DZ68" i="1"/>
  <c r="DY68" i="1"/>
  <c r="DX68" i="1"/>
  <c r="DW68" i="1"/>
  <c r="DV68" i="1"/>
  <c r="DU68" i="1"/>
  <c r="DT68" i="1"/>
  <c r="DS68" i="1"/>
  <c r="DR68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D68" i="1"/>
  <c r="CC68" i="1"/>
  <c r="CB68" i="1"/>
  <c r="CA68" i="1"/>
  <c r="BZ68" i="1"/>
  <c r="BY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T68" i="1"/>
  <c r="AS68" i="1"/>
  <c r="AR68" i="1"/>
  <c r="AQ68" i="1"/>
  <c r="AP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M68" i="1"/>
  <c r="L68" i="1"/>
  <c r="K68" i="1"/>
  <c r="J68" i="1"/>
  <c r="I68" i="1"/>
  <c r="H68" i="1"/>
  <c r="D68" i="1"/>
  <c r="GT67" i="1"/>
  <c r="GS67" i="1"/>
  <c r="GR67" i="1"/>
  <c r="GQ67" i="1"/>
  <c r="GP67" i="1"/>
  <c r="GO67" i="1"/>
  <c r="GN67" i="1"/>
  <c r="GM67" i="1"/>
  <c r="GL67" i="1"/>
  <c r="GK67" i="1"/>
  <c r="GJ67" i="1"/>
  <c r="GI67" i="1"/>
  <c r="GH67" i="1"/>
  <c r="GG67" i="1"/>
  <c r="GF67" i="1"/>
  <c r="GE67" i="1"/>
  <c r="GD67" i="1"/>
  <c r="GC67" i="1"/>
  <c r="GB67" i="1"/>
  <c r="GA67" i="1"/>
  <c r="FZ67" i="1"/>
  <c r="FY67" i="1"/>
  <c r="FX67" i="1"/>
  <c r="FW67" i="1"/>
  <c r="FV67" i="1"/>
  <c r="FR67" i="1"/>
  <c r="FQ67" i="1"/>
  <c r="FP67" i="1"/>
  <c r="FO67" i="1"/>
  <c r="FN67" i="1"/>
  <c r="FM67" i="1"/>
  <c r="FL67" i="1"/>
  <c r="FK67" i="1"/>
  <c r="FJ67" i="1"/>
  <c r="FI67" i="1"/>
  <c r="FH67" i="1"/>
  <c r="FG67" i="1"/>
  <c r="FF67" i="1"/>
  <c r="FE67" i="1"/>
  <c r="FD67" i="1"/>
  <c r="FC67" i="1"/>
  <c r="FB67" i="1"/>
  <c r="FA67" i="1"/>
  <c r="EZ67" i="1"/>
  <c r="EY67" i="1"/>
  <c r="EX67" i="1"/>
  <c r="EW67" i="1"/>
  <c r="EV67" i="1"/>
  <c r="EU67" i="1"/>
  <c r="ET67" i="1"/>
  <c r="ES67" i="1"/>
  <c r="ER67" i="1"/>
  <c r="EQ67" i="1"/>
  <c r="EP67" i="1"/>
  <c r="EO67" i="1"/>
  <c r="EN67" i="1"/>
  <c r="EM67" i="1"/>
  <c r="EL67" i="1"/>
  <c r="EK67" i="1"/>
  <c r="EJ67" i="1"/>
  <c r="EI67" i="1"/>
  <c r="EH67" i="1"/>
  <c r="EG67" i="1"/>
  <c r="EF67" i="1"/>
  <c r="EE67" i="1"/>
  <c r="ED67" i="1"/>
  <c r="EC67" i="1"/>
  <c r="EB67" i="1"/>
  <c r="EA67" i="1"/>
  <c r="DZ67" i="1"/>
  <c r="DY67" i="1"/>
  <c r="DX67" i="1"/>
  <c r="DW67" i="1"/>
  <c r="DV67" i="1"/>
  <c r="DU67" i="1"/>
  <c r="DT67" i="1"/>
  <c r="DS67" i="1"/>
  <c r="DR67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D67" i="1"/>
  <c r="CC67" i="1"/>
  <c r="CB67" i="1"/>
  <c r="CA67" i="1"/>
  <c r="BZ67" i="1"/>
  <c r="BY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T67" i="1"/>
  <c r="AS67" i="1"/>
  <c r="AR67" i="1"/>
  <c r="AQ67" i="1"/>
  <c r="AP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M67" i="1"/>
  <c r="L67" i="1"/>
  <c r="K67" i="1"/>
  <c r="J67" i="1"/>
  <c r="I67" i="1"/>
  <c r="H67" i="1"/>
  <c r="D67" i="1"/>
  <c r="GT66" i="1"/>
  <c r="GS66" i="1"/>
  <c r="GS72" i="1" s="1"/>
  <c r="GR66" i="1"/>
  <c r="GQ66" i="1"/>
  <c r="GP66" i="1"/>
  <c r="GO66" i="1"/>
  <c r="GO72" i="1" s="1"/>
  <c r="GN66" i="1"/>
  <c r="GM66" i="1"/>
  <c r="GL66" i="1"/>
  <c r="GK66" i="1"/>
  <c r="GK72" i="1" s="1"/>
  <c r="GJ66" i="1"/>
  <c r="GI66" i="1"/>
  <c r="GH66" i="1"/>
  <c r="GG66" i="1"/>
  <c r="GG72" i="1" s="1"/>
  <c r="GF66" i="1"/>
  <c r="GE66" i="1"/>
  <c r="GD66" i="1"/>
  <c r="GC66" i="1"/>
  <c r="GC72" i="1" s="1"/>
  <c r="GB66" i="1"/>
  <c r="GA66" i="1"/>
  <c r="FZ66" i="1"/>
  <c r="FY66" i="1"/>
  <c r="FY72" i="1" s="1"/>
  <c r="FX66" i="1"/>
  <c r="FW66" i="1"/>
  <c r="FV66" i="1"/>
  <c r="FR66" i="1"/>
  <c r="FR72" i="1" s="1"/>
  <c r="FQ66" i="1"/>
  <c r="FP66" i="1"/>
  <c r="FO66" i="1"/>
  <c r="FN66" i="1"/>
  <c r="FN72" i="1" s="1"/>
  <c r="FM66" i="1"/>
  <c r="FL66" i="1"/>
  <c r="FK66" i="1"/>
  <c r="FJ66" i="1"/>
  <c r="FJ72" i="1" s="1"/>
  <c r="FI66" i="1"/>
  <c r="FH66" i="1"/>
  <c r="FG66" i="1"/>
  <c r="FF66" i="1"/>
  <c r="FF72" i="1" s="1"/>
  <c r="FE66" i="1"/>
  <c r="FD66" i="1"/>
  <c r="FC66" i="1"/>
  <c r="FB66" i="1"/>
  <c r="FB72" i="1" s="1"/>
  <c r="FA66" i="1"/>
  <c r="EZ66" i="1"/>
  <c r="EY66" i="1"/>
  <c r="EX66" i="1"/>
  <c r="EX72" i="1" s="1"/>
  <c r="EW66" i="1"/>
  <c r="EV66" i="1"/>
  <c r="EU66" i="1"/>
  <c r="ET66" i="1"/>
  <c r="ET72" i="1" s="1"/>
  <c r="ES66" i="1"/>
  <c r="ER66" i="1"/>
  <c r="EQ66" i="1"/>
  <c r="EP66" i="1"/>
  <c r="EP72" i="1" s="1"/>
  <c r="EO66" i="1"/>
  <c r="EN66" i="1"/>
  <c r="EM66" i="1"/>
  <c r="EL66" i="1"/>
  <c r="EL72" i="1" s="1"/>
  <c r="EK66" i="1"/>
  <c r="EJ66" i="1"/>
  <c r="EI66" i="1"/>
  <c r="EH66" i="1"/>
  <c r="EH72" i="1" s="1"/>
  <c r="EG66" i="1"/>
  <c r="EF66" i="1"/>
  <c r="EE66" i="1"/>
  <c r="ED66" i="1"/>
  <c r="ED72" i="1" s="1"/>
  <c r="EC66" i="1"/>
  <c r="EB66" i="1"/>
  <c r="EA66" i="1"/>
  <c r="DZ66" i="1"/>
  <c r="DZ72" i="1" s="1"/>
  <c r="DY66" i="1"/>
  <c r="DX66" i="1"/>
  <c r="DW66" i="1"/>
  <c r="DV66" i="1"/>
  <c r="DV72" i="1" s="1"/>
  <c r="DU66" i="1"/>
  <c r="DT66" i="1"/>
  <c r="DS66" i="1"/>
  <c r="DR66" i="1"/>
  <c r="DR72" i="1" s="1"/>
  <c r="DQ66" i="1"/>
  <c r="DP66" i="1"/>
  <c r="DO66" i="1"/>
  <c r="DN66" i="1"/>
  <c r="DN72" i="1" s="1"/>
  <c r="DM66" i="1"/>
  <c r="DL66" i="1"/>
  <c r="DK66" i="1"/>
  <c r="DJ66" i="1"/>
  <c r="DJ72" i="1" s="1"/>
  <c r="DI66" i="1"/>
  <c r="DH66" i="1"/>
  <c r="DG66" i="1"/>
  <c r="DF66" i="1"/>
  <c r="DF72" i="1" s="1"/>
  <c r="DE66" i="1"/>
  <c r="DD66" i="1"/>
  <c r="DC66" i="1"/>
  <c r="DB66" i="1"/>
  <c r="DB72" i="1" s="1"/>
  <c r="DA66" i="1"/>
  <c r="CZ66" i="1"/>
  <c r="CY66" i="1"/>
  <c r="CX66" i="1"/>
  <c r="CX72" i="1" s="1"/>
  <c r="CW66" i="1"/>
  <c r="CV66" i="1"/>
  <c r="CU66" i="1"/>
  <c r="CT66" i="1"/>
  <c r="CT72" i="1" s="1"/>
  <c r="CS66" i="1"/>
  <c r="CR66" i="1"/>
  <c r="CQ66" i="1"/>
  <c r="CP66" i="1"/>
  <c r="CP72" i="1" s="1"/>
  <c r="CO66" i="1"/>
  <c r="CN66" i="1"/>
  <c r="CM66" i="1"/>
  <c r="CL66" i="1"/>
  <c r="CL72" i="1" s="1"/>
  <c r="CK66" i="1"/>
  <c r="CJ66" i="1"/>
  <c r="CI66" i="1"/>
  <c r="CH66" i="1"/>
  <c r="CD66" i="1"/>
  <c r="CC66" i="1"/>
  <c r="CB66" i="1"/>
  <c r="CA66" i="1"/>
  <c r="CA72" i="1" s="1"/>
  <c r="BZ66" i="1"/>
  <c r="BY66" i="1"/>
  <c r="BU66" i="1"/>
  <c r="BT66" i="1"/>
  <c r="BT72" i="1" s="1"/>
  <c r="BS66" i="1"/>
  <c r="BR66" i="1"/>
  <c r="BQ66" i="1"/>
  <c r="BP66" i="1"/>
  <c r="BP72" i="1" s="1"/>
  <c r="BO66" i="1"/>
  <c r="BN66" i="1"/>
  <c r="BM66" i="1"/>
  <c r="BL66" i="1"/>
  <c r="BL72" i="1" s="1"/>
  <c r="BK66" i="1"/>
  <c r="BJ66" i="1"/>
  <c r="BI66" i="1"/>
  <c r="BH66" i="1"/>
  <c r="BH72" i="1" s="1"/>
  <c r="BG66" i="1"/>
  <c r="BF66" i="1"/>
  <c r="BE66" i="1"/>
  <c r="BD66" i="1"/>
  <c r="BD72" i="1" s="1"/>
  <c r="BC66" i="1"/>
  <c r="BB66" i="1"/>
  <c r="BA66" i="1"/>
  <c r="AZ66" i="1"/>
  <c r="AZ72" i="1" s="1"/>
  <c r="AY66" i="1"/>
  <c r="AX66" i="1"/>
  <c r="AT66" i="1"/>
  <c r="AS66" i="1"/>
  <c r="AS72" i="1" s="1"/>
  <c r="AR66" i="1"/>
  <c r="AQ66" i="1"/>
  <c r="AP66" i="1"/>
  <c r="AL66" i="1"/>
  <c r="AL72" i="1" s="1"/>
  <c r="AK66" i="1"/>
  <c r="AJ66" i="1"/>
  <c r="AI66" i="1"/>
  <c r="AH66" i="1"/>
  <c r="AH72" i="1" s="1"/>
  <c r="AG66" i="1"/>
  <c r="AF66" i="1"/>
  <c r="AE66" i="1"/>
  <c r="AD66" i="1"/>
  <c r="AD72" i="1" s="1"/>
  <c r="AC66" i="1"/>
  <c r="AB66" i="1"/>
  <c r="AA66" i="1"/>
  <c r="Z66" i="1"/>
  <c r="Z72" i="1" s="1"/>
  <c r="Y66" i="1"/>
  <c r="X66" i="1"/>
  <c r="W66" i="1"/>
  <c r="V66" i="1"/>
  <c r="V72" i="1" s="1"/>
  <c r="U66" i="1"/>
  <c r="T66" i="1"/>
  <c r="S66" i="1"/>
  <c r="R66" i="1"/>
  <c r="Q66" i="1"/>
  <c r="M66" i="1"/>
  <c r="L66" i="1"/>
  <c r="K66" i="1"/>
  <c r="K72" i="1" s="1"/>
  <c r="J66" i="1"/>
  <c r="I66" i="1"/>
  <c r="H66" i="1"/>
  <c r="D66" i="1"/>
  <c r="D72" i="1" s="1"/>
  <c r="E63" i="1"/>
  <c r="GT62" i="1"/>
  <c r="GS62" i="1"/>
  <c r="GR62" i="1"/>
  <c r="GQ62" i="1"/>
  <c r="GP62" i="1"/>
  <c r="GO62" i="1"/>
  <c r="GN62" i="1"/>
  <c r="GM62" i="1"/>
  <c r="GL62" i="1"/>
  <c r="GK62" i="1"/>
  <c r="GJ62" i="1"/>
  <c r="GI62" i="1"/>
  <c r="GH62" i="1"/>
  <c r="GG62" i="1"/>
  <c r="GF62" i="1"/>
  <c r="GE62" i="1"/>
  <c r="GD62" i="1"/>
  <c r="GC62" i="1"/>
  <c r="GB62" i="1"/>
  <c r="GA62" i="1"/>
  <c r="FZ62" i="1"/>
  <c r="FY62" i="1"/>
  <c r="FX62" i="1"/>
  <c r="FW62" i="1"/>
  <c r="FV62" i="1"/>
  <c r="FR62" i="1"/>
  <c r="FQ62" i="1"/>
  <c r="FP62" i="1"/>
  <c r="FO62" i="1"/>
  <c r="FN62" i="1"/>
  <c r="FM62" i="1"/>
  <c r="FL62" i="1"/>
  <c r="FK62" i="1"/>
  <c r="FJ62" i="1"/>
  <c r="FI62" i="1"/>
  <c r="FH62" i="1"/>
  <c r="FG62" i="1"/>
  <c r="FF62" i="1"/>
  <c r="FE62" i="1"/>
  <c r="FD62" i="1"/>
  <c r="FC62" i="1"/>
  <c r="FB62" i="1"/>
  <c r="FA62" i="1"/>
  <c r="EZ62" i="1"/>
  <c r="EY62" i="1"/>
  <c r="EX62" i="1"/>
  <c r="EW62" i="1"/>
  <c r="EV62" i="1"/>
  <c r="EU62" i="1"/>
  <c r="ET62" i="1"/>
  <c r="ES62" i="1"/>
  <c r="ER62" i="1"/>
  <c r="EQ62" i="1"/>
  <c r="EP62" i="1"/>
  <c r="EO62" i="1"/>
  <c r="EN62" i="1"/>
  <c r="EM62" i="1"/>
  <c r="EL62" i="1"/>
  <c r="EK62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D62" i="1"/>
  <c r="CC62" i="1"/>
  <c r="CB62" i="1"/>
  <c r="CA62" i="1"/>
  <c r="BZ62" i="1"/>
  <c r="BY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T62" i="1"/>
  <c r="AS62" i="1"/>
  <c r="AR62" i="1"/>
  <c r="AQ62" i="1"/>
  <c r="AP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M62" i="1"/>
  <c r="L62" i="1"/>
  <c r="K62" i="1"/>
  <c r="J62" i="1"/>
  <c r="I62" i="1"/>
  <c r="H62" i="1"/>
  <c r="D62" i="1"/>
  <c r="GT61" i="1"/>
  <c r="GT63" i="1" s="1"/>
  <c r="GS61" i="1"/>
  <c r="GR61" i="1"/>
  <c r="GQ61" i="1"/>
  <c r="GP61" i="1"/>
  <c r="GP63" i="1" s="1"/>
  <c r="GO61" i="1"/>
  <c r="GN61" i="1"/>
  <c r="GM61" i="1"/>
  <c r="GL61" i="1"/>
  <c r="GL63" i="1" s="1"/>
  <c r="GK61" i="1"/>
  <c r="GJ61" i="1"/>
  <c r="GI61" i="1"/>
  <c r="GH61" i="1"/>
  <c r="GH63" i="1" s="1"/>
  <c r="GG61" i="1"/>
  <c r="GF61" i="1"/>
  <c r="GE61" i="1"/>
  <c r="GD61" i="1"/>
  <c r="GD63" i="1" s="1"/>
  <c r="GC61" i="1"/>
  <c r="GB61" i="1"/>
  <c r="GA61" i="1"/>
  <c r="FZ61" i="1"/>
  <c r="FZ63" i="1" s="1"/>
  <c r="FY61" i="1"/>
  <c r="FX61" i="1"/>
  <c r="FW61" i="1"/>
  <c r="FV61" i="1"/>
  <c r="FV63" i="1" s="1"/>
  <c r="FR61" i="1"/>
  <c r="FQ61" i="1"/>
  <c r="FP61" i="1"/>
  <c r="FO61" i="1"/>
  <c r="FO63" i="1" s="1"/>
  <c r="FN61" i="1"/>
  <c r="FM61" i="1"/>
  <c r="FL61" i="1"/>
  <c r="FK61" i="1"/>
  <c r="FK63" i="1" s="1"/>
  <c r="FJ61" i="1"/>
  <c r="FI61" i="1"/>
  <c r="FH61" i="1"/>
  <c r="FG61" i="1"/>
  <c r="FG63" i="1" s="1"/>
  <c r="FF61" i="1"/>
  <c r="FE61" i="1"/>
  <c r="FD61" i="1"/>
  <c r="FC61" i="1"/>
  <c r="FC63" i="1" s="1"/>
  <c r="FB61" i="1"/>
  <c r="FA61" i="1"/>
  <c r="EZ61" i="1"/>
  <c r="EY61" i="1"/>
  <c r="EY63" i="1" s="1"/>
  <c r="EX61" i="1"/>
  <c r="EW61" i="1"/>
  <c r="EV61" i="1"/>
  <c r="EU61" i="1"/>
  <c r="EU63" i="1" s="1"/>
  <c r="ET61" i="1"/>
  <c r="ES61" i="1"/>
  <c r="ER61" i="1"/>
  <c r="EQ61" i="1"/>
  <c r="EQ63" i="1" s="1"/>
  <c r="EP61" i="1"/>
  <c r="EO61" i="1"/>
  <c r="EN61" i="1"/>
  <c r="EM61" i="1"/>
  <c r="EM63" i="1" s="1"/>
  <c r="EL61" i="1"/>
  <c r="EK61" i="1"/>
  <c r="EJ61" i="1"/>
  <c r="EI61" i="1"/>
  <c r="EI63" i="1" s="1"/>
  <c r="EH61" i="1"/>
  <c r="EG61" i="1"/>
  <c r="EF61" i="1"/>
  <c r="EE61" i="1"/>
  <c r="EE63" i="1" s="1"/>
  <c r="ED61" i="1"/>
  <c r="EC61" i="1"/>
  <c r="EB61" i="1"/>
  <c r="EA61" i="1"/>
  <c r="EA63" i="1" s="1"/>
  <c r="DZ61" i="1"/>
  <c r="DY61" i="1"/>
  <c r="DX61" i="1"/>
  <c r="DW61" i="1"/>
  <c r="DW63" i="1" s="1"/>
  <c r="DV61" i="1"/>
  <c r="DU61" i="1"/>
  <c r="DT61" i="1"/>
  <c r="DS61" i="1"/>
  <c r="DS63" i="1" s="1"/>
  <c r="DR61" i="1"/>
  <c r="DQ61" i="1"/>
  <c r="DP61" i="1"/>
  <c r="DO61" i="1"/>
  <c r="DO63" i="1" s="1"/>
  <c r="DN61" i="1"/>
  <c r="DM61" i="1"/>
  <c r="DL61" i="1"/>
  <c r="DK61" i="1"/>
  <c r="DK63" i="1" s="1"/>
  <c r="DJ61" i="1"/>
  <c r="DI61" i="1"/>
  <c r="DH61" i="1"/>
  <c r="DG61" i="1"/>
  <c r="DG63" i="1" s="1"/>
  <c r="DF61" i="1"/>
  <c r="DE61" i="1"/>
  <c r="DD61" i="1"/>
  <c r="DC61" i="1"/>
  <c r="DC63" i="1" s="1"/>
  <c r="DB61" i="1"/>
  <c r="DA61" i="1"/>
  <c r="CZ61" i="1"/>
  <c r="CY61" i="1"/>
  <c r="CY63" i="1" s="1"/>
  <c r="CX61" i="1"/>
  <c r="CW61" i="1"/>
  <c r="CV61" i="1"/>
  <c r="CU61" i="1"/>
  <c r="CU63" i="1" s="1"/>
  <c r="CT61" i="1"/>
  <c r="CS61" i="1"/>
  <c r="CR61" i="1"/>
  <c r="CQ61" i="1"/>
  <c r="CQ63" i="1" s="1"/>
  <c r="CP61" i="1"/>
  <c r="CO61" i="1"/>
  <c r="CN61" i="1"/>
  <c r="CM61" i="1"/>
  <c r="CM63" i="1" s="1"/>
  <c r="CL61" i="1"/>
  <c r="CK61" i="1"/>
  <c r="CJ61" i="1"/>
  <c r="CI61" i="1"/>
  <c r="CI63" i="1" s="1"/>
  <c r="CH61" i="1"/>
  <c r="CD61" i="1"/>
  <c r="CC61" i="1"/>
  <c r="CB61" i="1"/>
  <c r="CB63" i="1" s="1"/>
  <c r="CA61" i="1"/>
  <c r="BZ61" i="1"/>
  <c r="BY61" i="1"/>
  <c r="BU61" i="1"/>
  <c r="BU63" i="1" s="1"/>
  <c r="BT61" i="1"/>
  <c r="BS61" i="1"/>
  <c r="BR61" i="1"/>
  <c r="BQ61" i="1"/>
  <c r="BQ63" i="1" s="1"/>
  <c r="BP61" i="1"/>
  <c r="BO61" i="1"/>
  <c r="BN61" i="1"/>
  <c r="BM61" i="1"/>
  <c r="BM63" i="1" s="1"/>
  <c r="BL61" i="1"/>
  <c r="BK61" i="1"/>
  <c r="BJ61" i="1"/>
  <c r="BI61" i="1"/>
  <c r="BI63" i="1" s="1"/>
  <c r="BH61" i="1"/>
  <c r="BG61" i="1"/>
  <c r="BF61" i="1"/>
  <c r="BE61" i="1"/>
  <c r="BE63" i="1" s="1"/>
  <c r="BD61" i="1"/>
  <c r="BC61" i="1"/>
  <c r="BB61" i="1"/>
  <c r="BA61" i="1"/>
  <c r="BA63" i="1" s="1"/>
  <c r="AZ61" i="1"/>
  <c r="AY61" i="1"/>
  <c r="AX61" i="1"/>
  <c r="AT61" i="1"/>
  <c r="AT63" i="1" s="1"/>
  <c r="AS61" i="1"/>
  <c r="AR61" i="1"/>
  <c r="AQ61" i="1"/>
  <c r="AP61" i="1"/>
  <c r="AP63" i="1" s="1"/>
  <c r="AL61" i="1"/>
  <c r="AK61" i="1"/>
  <c r="AJ61" i="1"/>
  <c r="AI61" i="1"/>
  <c r="AI63" i="1" s="1"/>
  <c r="AH61" i="1"/>
  <c r="AG61" i="1"/>
  <c r="AF61" i="1"/>
  <c r="AE61" i="1"/>
  <c r="AE63" i="1" s="1"/>
  <c r="AD61" i="1"/>
  <c r="AC61" i="1"/>
  <c r="AB61" i="1"/>
  <c r="AA61" i="1"/>
  <c r="AA63" i="1" s="1"/>
  <c r="Z61" i="1"/>
  <c r="Y61" i="1"/>
  <c r="X61" i="1"/>
  <c r="W61" i="1"/>
  <c r="W63" i="1" s="1"/>
  <c r="V61" i="1"/>
  <c r="U61" i="1"/>
  <c r="T61" i="1"/>
  <c r="S61" i="1"/>
  <c r="S63" i="1" s="1"/>
  <c r="R61" i="1"/>
  <c r="Q61" i="1"/>
  <c r="M61" i="1"/>
  <c r="L61" i="1"/>
  <c r="L63" i="1" s="1"/>
  <c r="K61" i="1"/>
  <c r="J61" i="1"/>
  <c r="I61" i="1"/>
  <c r="H61" i="1"/>
  <c r="H63" i="1" s="1"/>
  <c r="D61" i="1"/>
  <c r="E58" i="1"/>
  <c r="GT57" i="1"/>
  <c r="GS57" i="1"/>
  <c r="GR57" i="1"/>
  <c r="GQ57" i="1"/>
  <c r="GP57" i="1"/>
  <c r="GO57" i="1"/>
  <c r="GN57" i="1"/>
  <c r="GM57" i="1"/>
  <c r="GL57" i="1"/>
  <c r="GK57" i="1"/>
  <c r="GJ57" i="1"/>
  <c r="GI57" i="1"/>
  <c r="GH57" i="1"/>
  <c r="GG57" i="1"/>
  <c r="GF57" i="1"/>
  <c r="GE57" i="1"/>
  <c r="GD57" i="1"/>
  <c r="GC57" i="1"/>
  <c r="GB57" i="1"/>
  <c r="GA57" i="1"/>
  <c r="FZ57" i="1"/>
  <c r="FY57" i="1"/>
  <c r="FX57" i="1"/>
  <c r="FW57" i="1"/>
  <c r="FV57" i="1"/>
  <c r="FR57" i="1"/>
  <c r="FQ57" i="1"/>
  <c r="FP57" i="1"/>
  <c r="FO57" i="1"/>
  <c r="FN57" i="1"/>
  <c r="FM57" i="1"/>
  <c r="FL57" i="1"/>
  <c r="FK57" i="1"/>
  <c r="FJ57" i="1"/>
  <c r="FI57" i="1"/>
  <c r="FH57" i="1"/>
  <c r="FG57" i="1"/>
  <c r="FF57" i="1"/>
  <c r="FE57" i="1"/>
  <c r="FD57" i="1"/>
  <c r="FC57" i="1"/>
  <c r="FB57" i="1"/>
  <c r="FA57" i="1"/>
  <c r="EZ57" i="1"/>
  <c r="EY57" i="1"/>
  <c r="EX57" i="1"/>
  <c r="EW57" i="1"/>
  <c r="EV57" i="1"/>
  <c r="EU57" i="1"/>
  <c r="ET57" i="1"/>
  <c r="ES57" i="1"/>
  <c r="ER57" i="1"/>
  <c r="EQ57" i="1"/>
  <c r="EP57" i="1"/>
  <c r="EO57" i="1"/>
  <c r="EN57" i="1"/>
  <c r="EM57" i="1"/>
  <c r="EL57" i="1"/>
  <c r="EK57" i="1"/>
  <c r="EJ57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D57" i="1"/>
  <c r="CC57" i="1"/>
  <c r="CB57" i="1"/>
  <c r="CA57" i="1"/>
  <c r="BZ57" i="1"/>
  <c r="BY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T57" i="1"/>
  <c r="AS57" i="1"/>
  <c r="AR57" i="1"/>
  <c r="AQ57" i="1"/>
  <c r="AP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M57" i="1"/>
  <c r="L57" i="1"/>
  <c r="K57" i="1"/>
  <c r="J57" i="1"/>
  <c r="I57" i="1"/>
  <c r="H57" i="1"/>
  <c r="D57" i="1"/>
  <c r="GT56" i="1"/>
  <c r="GS56" i="1"/>
  <c r="GR56" i="1"/>
  <c r="GQ56" i="1"/>
  <c r="GP56" i="1"/>
  <c r="GO56" i="1"/>
  <c r="GN56" i="1"/>
  <c r="GM56" i="1"/>
  <c r="GL56" i="1"/>
  <c r="GK56" i="1"/>
  <c r="GJ56" i="1"/>
  <c r="GI56" i="1"/>
  <c r="GH56" i="1"/>
  <c r="GG56" i="1"/>
  <c r="GF56" i="1"/>
  <c r="GE56" i="1"/>
  <c r="GD56" i="1"/>
  <c r="GC56" i="1"/>
  <c r="GB56" i="1"/>
  <c r="GA56" i="1"/>
  <c r="FZ56" i="1"/>
  <c r="FY56" i="1"/>
  <c r="FX56" i="1"/>
  <c r="FW56" i="1"/>
  <c r="FV56" i="1"/>
  <c r="FR56" i="1"/>
  <c r="FQ56" i="1"/>
  <c r="FP56" i="1"/>
  <c r="FO56" i="1"/>
  <c r="FN56" i="1"/>
  <c r="FM56" i="1"/>
  <c r="FL56" i="1"/>
  <c r="FK56" i="1"/>
  <c r="FJ56" i="1"/>
  <c r="FI56" i="1"/>
  <c r="FH56" i="1"/>
  <c r="FG56" i="1"/>
  <c r="FF56" i="1"/>
  <c r="FE56" i="1"/>
  <c r="FD56" i="1"/>
  <c r="FC56" i="1"/>
  <c r="FB56" i="1"/>
  <c r="FA56" i="1"/>
  <c r="EZ56" i="1"/>
  <c r="EY56" i="1"/>
  <c r="EX56" i="1"/>
  <c r="EW56" i="1"/>
  <c r="EV56" i="1"/>
  <c r="EU56" i="1"/>
  <c r="ET56" i="1"/>
  <c r="ES56" i="1"/>
  <c r="ER56" i="1"/>
  <c r="EQ56" i="1"/>
  <c r="EP56" i="1"/>
  <c r="EO56" i="1"/>
  <c r="EN56" i="1"/>
  <c r="EM56" i="1"/>
  <c r="EL56" i="1"/>
  <c r="EK56" i="1"/>
  <c r="EJ56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D56" i="1"/>
  <c r="CC56" i="1"/>
  <c r="CB56" i="1"/>
  <c r="CA56" i="1"/>
  <c r="BZ56" i="1"/>
  <c r="BY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T56" i="1"/>
  <c r="AS56" i="1"/>
  <c r="AR56" i="1"/>
  <c r="AQ56" i="1"/>
  <c r="AP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M56" i="1"/>
  <c r="L56" i="1"/>
  <c r="K56" i="1"/>
  <c r="J56" i="1"/>
  <c r="I56" i="1"/>
  <c r="H56" i="1"/>
  <c r="D56" i="1"/>
  <c r="GT55" i="1"/>
  <c r="GS55" i="1"/>
  <c r="GR55" i="1"/>
  <c r="GQ55" i="1"/>
  <c r="GP55" i="1"/>
  <c r="GO55" i="1"/>
  <c r="GN55" i="1"/>
  <c r="GM55" i="1"/>
  <c r="GL55" i="1"/>
  <c r="GK55" i="1"/>
  <c r="GJ55" i="1"/>
  <c r="GI55" i="1"/>
  <c r="GH55" i="1"/>
  <c r="GG55" i="1"/>
  <c r="GF55" i="1"/>
  <c r="GE55" i="1"/>
  <c r="GD55" i="1"/>
  <c r="GC55" i="1"/>
  <c r="GB55" i="1"/>
  <c r="GA55" i="1"/>
  <c r="FZ55" i="1"/>
  <c r="FY55" i="1"/>
  <c r="FX55" i="1"/>
  <c r="FW55" i="1"/>
  <c r="FV55" i="1"/>
  <c r="FR55" i="1"/>
  <c r="FQ55" i="1"/>
  <c r="FP55" i="1"/>
  <c r="FO55" i="1"/>
  <c r="FN55" i="1"/>
  <c r="FM55" i="1"/>
  <c r="FL55" i="1"/>
  <c r="FK55" i="1"/>
  <c r="FJ55" i="1"/>
  <c r="FI55" i="1"/>
  <c r="FH55" i="1"/>
  <c r="FG55" i="1"/>
  <c r="FF55" i="1"/>
  <c r="FE55" i="1"/>
  <c r="FD55" i="1"/>
  <c r="FC55" i="1"/>
  <c r="FB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O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DW55" i="1"/>
  <c r="DV55" i="1"/>
  <c r="DU55" i="1"/>
  <c r="DT55" i="1"/>
  <c r="DS55" i="1"/>
  <c r="DR55" i="1"/>
  <c r="DQ55" i="1"/>
  <c r="DP55" i="1"/>
  <c r="DO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D55" i="1"/>
  <c r="CC55" i="1"/>
  <c r="CB55" i="1"/>
  <c r="CA55" i="1"/>
  <c r="BZ55" i="1"/>
  <c r="BY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T55" i="1"/>
  <c r="AS55" i="1"/>
  <c r="AR55" i="1"/>
  <c r="AQ55" i="1"/>
  <c r="AP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M55" i="1"/>
  <c r="L55" i="1"/>
  <c r="K55" i="1"/>
  <c r="J55" i="1"/>
  <c r="I55" i="1"/>
  <c r="H55" i="1"/>
  <c r="D55" i="1"/>
  <c r="GT54" i="1"/>
  <c r="GS54" i="1"/>
  <c r="GR54" i="1"/>
  <c r="GQ54" i="1"/>
  <c r="GP54" i="1"/>
  <c r="GO54" i="1"/>
  <c r="GN54" i="1"/>
  <c r="GM54" i="1"/>
  <c r="GL54" i="1"/>
  <c r="GK54" i="1"/>
  <c r="GJ54" i="1"/>
  <c r="GI54" i="1"/>
  <c r="GH54" i="1"/>
  <c r="GG54" i="1"/>
  <c r="GF54" i="1"/>
  <c r="GE54" i="1"/>
  <c r="GD54" i="1"/>
  <c r="GC54" i="1"/>
  <c r="GB54" i="1"/>
  <c r="GA54" i="1"/>
  <c r="FZ54" i="1"/>
  <c r="FY54" i="1"/>
  <c r="FX54" i="1"/>
  <c r="FW54" i="1"/>
  <c r="FV54" i="1"/>
  <c r="FR54" i="1"/>
  <c r="FQ54" i="1"/>
  <c r="FP54" i="1"/>
  <c r="FO54" i="1"/>
  <c r="FN54" i="1"/>
  <c r="FM54" i="1"/>
  <c r="FL54" i="1"/>
  <c r="FK54" i="1"/>
  <c r="FJ54" i="1"/>
  <c r="FI54" i="1"/>
  <c r="FH54" i="1"/>
  <c r="FG54" i="1"/>
  <c r="FF54" i="1"/>
  <c r="FE54" i="1"/>
  <c r="FD54" i="1"/>
  <c r="FC54" i="1"/>
  <c r="FB54" i="1"/>
  <c r="FA54" i="1"/>
  <c r="EZ54" i="1"/>
  <c r="EY54" i="1"/>
  <c r="EX54" i="1"/>
  <c r="EW54" i="1"/>
  <c r="EV54" i="1"/>
  <c r="EU54" i="1"/>
  <c r="ET54" i="1"/>
  <c r="ES54" i="1"/>
  <c r="ER54" i="1"/>
  <c r="EQ54" i="1"/>
  <c r="EP54" i="1"/>
  <c r="EO54" i="1"/>
  <c r="EN54" i="1"/>
  <c r="EM54" i="1"/>
  <c r="EL54" i="1"/>
  <c r="EK54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DW54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D54" i="1"/>
  <c r="CC54" i="1"/>
  <c r="CB54" i="1"/>
  <c r="CA54" i="1"/>
  <c r="BZ54" i="1"/>
  <c r="BY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T54" i="1"/>
  <c r="AS54" i="1"/>
  <c r="AR54" i="1"/>
  <c r="AQ54" i="1"/>
  <c r="AP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M54" i="1"/>
  <c r="L54" i="1"/>
  <c r="K54" i="1"/>
  <c r="J54" i="1"/>
  <c r="I54" i="1"/>
  <c r="H54" i="1"/>
  <c r="D54" i="1"/>
  <c r="GT53" i="1"/>
  <c r="GS53" i="1"/>
  <c r="GR53" i="1"/>
  <c r="GQ53" i="1"/>
  <c r="GP53" i="1"/>
  <c r="GO53" i="1"/>
  <c r="GN53" i="1"/>
  <c r="GM53" i="1"/>
  <c r="GL53" i="1"/>
  <c r="GK53" i="1"/>
  <c r="GJ53" i="1"/>
  <c r="GI53" i="1"/>
  <c r="GH53" i="1"/>
  <c r="GG53" i="1"/>
  <c r="GF53" i="1"/>
  <c r="GE53" i="1"/>
  <c r="GD53" i="1"/>
  <c r="GC53" i="1"/>
  <c r="GB53" i="1"/>
  <c r="GA53" i="1"/>
  <c r="FZ53" i="1"/>
  <c r="FY53" i="1"/>
  <c r="FX53" i="1"/>
  <c r="FW53" i="1"/>
  <c r="FV53" i="1"/>
  <c r="FR53" i="1"/>
  <c r="FQ53" i="1"/>
  <c r="FP53" i="1"/>
  <c r="FO53" i="1"/>
  <c r="FN53" i="1"/>
  <c r="FM53" i="1"/>
  <c r="FL53" i="1"/>
  <c r="FK53" i="1"/>
  <c r="FJ53" i="1"/>
  <c r="FI53" i="1"/>
  <c r="FH53" i="1"/>
  <c r="FG53" i="1"/>
  <c r="FF53" i="1"/>
  <c r="FE53" i="1"/>
  <c r="FD53" i="1"/>
  <c r="FC53" i="1"/>
  <c r="FB53" i="1"/>
  <c r="FA53" i="1"/>
  <c r="EZ53" i="1"/>
  <c r="EY53" i="1"/>
  <c r="EX53" i="1"/>
  <c r="EW53" i="1"/>
  <c r="EV53" i="1"/>
  <c r="EU53" i="1"/>
  <c r="ET53" i="1"/>
  <c r="ES53" i="1"/>
  <c r="ER53" i="1"/>
  <c r="EQ53" i="1"/>
  <c r="EP53" i="1"/>
  <c r="EO53" i="1"/>
  <c r="EN53" i="1"/>
  <c r="EM53" i="1"/>
  <c r="EL53" i="1"/>
  <c r="EK53" i="1"/>
  <c r="EJ53" i="1"/>
  <c r="EI53" i="1"/>
  <c r="EH53" i="1"/>
  <c r="EG53" i="1"/>
  <c r="EF53" i="1"/>
  <c r="EE53" i="1"/>
  <c r="ED53" i="1"/>
  <c r="EC53" i="1"/>
  <c r="EB53" i="1"/>
  <c r="EA53" i="1"/>
  <c r="DZ53" i="1"/>
  <c r="DY53" i="1"/>
  <c r="DX53" i="1"/>
  <c r="DW53" i="1"/>
  <c r="DV53" i="1"/>
  <c r="DU53" i="1"/>
  <c r="DT53" i="1"/>
  <c r="DS53" i="1"/>
  <c r="DR53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D53" i="1"/>
  <c r="CC53" i="1"/>
  <c r="CB53" i="1"/>
  <c r="CA53" i="1"/>
  <c r="BZ53" i="1"/>
  <c r="BY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T53" i="1"/>
  <c r="AS53" i="1"/>
  <c r="AR53" i="1"/>
  <c r="AQ53" i="1"/>
  <c r="AP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M53" i="1"/>
  <c r="L53" i="1"/>
  <c r="K53" i="1"/>
  <c r="J53" i="1"/>
  <c r="I53" i="1"/>
  <c r="H53" i="1"/>
  <c r="D53" i="1"/>
  <c r="GT52" i="1"/>
  <c r="GS52" i="1"/>
  <c r="GR52" i="1"/>
  <c r="GQ52" i="1"/>
  <c r="GP52" i="1"/>
  <c r="GO52" i="1"/>
  <c r="GN52" i="1"/>
  <c r="GM52" i="1"/>
  <c r="GL52" i="1"/>
  <c r="GK52" i="1"/>
  <c r="GJ52" i="1"/>
  <c r="GI52" i="1"/>
  <c r="GH52" i="1"/>
  <c r="GG52" i="1"/>
  <c r="GF52" i="1"/>
  <c r="GE52" i="1"/>
  <c r="GD52" i="1"/>
  <c r="GC52" i="1"/>
  <c r="GB52" i="1"/>
  <c r="GA52" i="1"/>
  <c r="FZ52" i="1"/>
  <c r="FY52" i="1"/>
  <c r="FX52" i="1"/>
  <c r="FW52" i="1"/>
  <c r="FV52" i="1"/>
  <c r="FR52" i="1"/>
  <c r="FQ52" i="1"/>
  <c r="FP52" i="1"/>
  <c r="FO52" i="1"/>
  <c r="FN52" i="1"/>
  <c r="FM52" i="1"/>
  <c r="FL52" i="1"/>
  <c r="FK52" i="1"/>
  <c r="FJ52" i="1"/>
  <c r="FI52" i="1"/>
  <c r="FH52" i="1"/>
  <c r="FG52" i="1"/>
  <c r="FF52" i="1"/>
  <c r="FE52" i="1"/>
  <c r="FD52" i="1"/>
  <c r="FC52" i="1"/>
  <c r="FB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O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DW52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D52" i="1"/>
  <c r="CC52" i="1"/>
  <c r="CB52" i="1"/>
  <c r="CA52" i="1"/>
  <c r="BZ52" i="1"/>
  <c r="BY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T52" i="1"/>
  <c r="AS52" i="1"/>
  <c r="AR52" i="1"/>
  <c r="AQ52" i="1"/>
  <c r="AP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M52" i="1"/>
  <c r="L52" i="1"/>
  <c r="K52" i="1"/>
  <c r="J52" i="1"/>
  <c r="I52" i="1"/>
  <c r="H52" i="1"/>
  <c r="D52" i="1"/>
  <c r="GT51" i="1"/>
  <c r="GS51" i="1"/>
  <c r="GR51" i="1"/>
  <c r="GQ51" i="1"/>
  <c r="GP51" i="1"/>
  <c r="GO51" i="1"/>
  <c r="GN51" i="1"/>
  <c r="GM51" i="1"/>
  <c r="GL51" i="1"/>
  <c r="GK51" i="1"/>
  <c r="GJ51" i="1"/>
  <c r="GI51" i="1"/>
  <c r="GH51" i="1"/>
  <c r="GG51" i="1"/>
  <c r="GF51" i="1"/>
  <c r="GE51" i="1"/>
  <c r="GD51" i="1"/>
  <c r="GC51" i="1"/>
  <c r="GB51" i="1"/>
  <c r="GA51" i="1"/>
  <c r="FZ51" i="1"/>
  <c r="FY51" i="1"/>
  <c r="FX51" i="1"/>
  <c r="FW51" i="1"/>
  <c r="FV51" i="1"/>
  <c r="FR51" i="1"/>
  <c r="FQ51" i="1"/>
  <c r="FP51" i="1"/>
  <c r="FO51" i="1"/>
  <c r="FN51" i="1"/>
  <c r="FM51" i="1"/>
  <c r="FL51" i="1"/>
  <c r="FK51" i="1"/>
  <c r="FJ51" i="1"/>
  <c r="FI51" i="1"/>
  <c r="FH51" i="1"/>
  <c r="FG51" i="1"/>
  <c r="FF51" i="1"/>
  <c r="FE51" i="1"/>
  <c r="FD51" i="1"/>
  <c r="FC51" i="1"/>
  <c r="FB51" i="1"/>
  <c r="FA51" i="1"/>
  <c r="EZ51" i="1"/>
  <c r="EY51" i="1"/>
  <c r="EX51" i="1"/>
  <c r="EW51" i="1"/>
  <c r="EV51" i="1"/>
  <c r="EU51" i="1"/>
  <c r="ET51" i="1"/>
  <c r="ES51" i="1"/>
  <c r="ER51" i="1"/>
  <c r="EQ51" i="1"/>
  <c r="EP51" i="1"/>
  <c r="EO51" i="1"/>
  <c r="EN51" i="1"/>
  <c r="EM51" i="1"/>
  <c r="EL51" i="1"/>
  <c r="EK51" i="1"/>
  <c r="EJ51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DW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D51" i="1"/>
  <c r="CC51" i="1"/>
  <c r="CB51" i="1"/>
  <c r="CA51" i="1"/>
  <c r="BZ51" i="1"/>
  <c r="BY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T51" i="1"/>
  <c r="AS51" i="1"/>
  <c r="AR51" i="1"/>
  <c r="AQ51" i="1"/>
  <c r="AP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M51" i="1"/>
  <c r="L51" i="1"/>
  <c r="K51" i="1"/>
  <c r="J51" i="1"/>
  <c r="I51" i="1"/>
  <c r="H51" i="1"/>
  <c r="D51" i="1"/>
  <c r="GT50" i="1"/>
  <c r="GS50" i="1"/>
  <c r="GR50" i="1"/>
  <c r="GQ50" i="1"/>
  <c r="GP50" i="1"/>
  <c r="GO50" i="1"/>
  <c r="GN50" i="1"/>
  <c r="GM50" i="1"/>
  <c r="GL50" i="1"/>
  <c r="GK50" i="1"/>
  <c r="GJ50" i="1"/>
  <c r="GI50" i="1"/>
  <c r="GH50" i="1"/>
  <c r="GG50" i="1"/>
  <c r="GF50" i="1"/>
  <c r="GE50" i="1"/>
  <c r="GD50" i="1"/>
  <c r="GC50" i="1"/>
  <c r="GB50" i="1"/>
  <c r="GA50" i="1"/>
  <c r="FZ50" i="1"/>
  <c r="FY50" i="1"/>
  <c r="FX50" i="1"/>
  <c r="FW50" i="1"/>
  <c r="FV50" i="1"/>
  <c r="FR50" i="1"/>
  <c r="FQ50" i="1"/>
  <c r="FP50" i="1"/>
  <c r="FO50" i="1"/>
  <c r="FN50" i="1"/>
  <c r="FM50" i="1"/>
  <c r="FL50" i="1"/>
  <c r="FK50" i="1"/>
  <c r="FJ50" i="1"/>
  <c r="FI50" i="1"/>
  <c r="FH50" i="1"/>
  <c r="FG50" i="1"/>
  <c r="FF50" i="1"/>
  <c r="FE50" i="1"/>
  <c r="FD50" i="1"/>
  <c r="FC50" i="1"/>
  <c r="FB50" i="1"/>
  <c r="FA50" i="1"/>
  <c r="EZ50" i="1"/>
  <c r="EY50" i="1"/>
  <c r="EX50" i="1"/>
  <c r="EW50" i="1"/>
  <c r="EV50" i="1"/>
  <c r="EU50" i="1"/>
  <c r="ET50" i="1"/>
  <c r="ES50" i="1"/>
  <c r="ER50" i="1"/>
  <c r="EQ50" i="1"/>
  <c r="EP50" i="1"/>
  <c r="EO50" i="1"/>
  <c r="EN50" i="1"/>
  <c r="EM50" i="1"/>
  <c r="EL50" i="1"/>
  <c r="EK50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D50" i="1"/>
  <c r="CC50" i="1"/>
  <c r="CB50" i="1"/>
  <c r="CA50" i="1"/>
  <c r="BZ50" i="1"/>
  <c r="BY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T50" i="1"/>
  <c r="AS50" i="1"/>
  <c r="AR50" i="1"/>
  <c r="AQ50" i="1"/>
  <c r="AP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M50" i="1"/>
  <c r="L50" i="1"/>
  <c r="K50" i="1"/>
  <c r="J50" i="1"/>
  <c r="I50" i="1"/>
  <c r="H50" i="1"/>
  <c r="D50" i="1"/>
  <c r="GT49" i="1"/>
  <c r="GS49" i="1"/>
  <c r="GS58" i="1" s="1"/>
  <c r="GR49" i="1"/>
  <c r="GQ49" i="1"/>
  <c r="GP49" i="1"/>
  <c r="GO49" i="1"/>
  <c r="GO58" i="1" s="1"/>
  <c r="GN49" i="1"/>
  <c r="GM49" i="1"/>
  <c r="GL49" i="1"/>
  <c r="GK49" i="1"/>
  <c r="GK58" i="1" s="1"/>
  <c r="GJ49" i="1"/>
  <c r="GI49" i="1"/>
  <c r="GH49" i="1"/>
  <c r="GG49" i="1"/>
  <c r="GG58" i="1" s="1"/>
  <c r="GF49" i="1"/>
  <c r="GE49" i="1"/>
  <c r="GD49" i="1"/>
  <c r="GC49" i="1"/>
  <c r="GC58" i="1" s="1"/>
  <c r="GB49" i="1"/>
  <c r="GA49" i="1"/>
  <c r="FZ49" i="1"/>
  <c r="FY49" i="1"/>
  <c r="FY58" i="1" s="1"/>
  <c r="FX49" i="1"/>
  <c r="FW49" i="1"/>
  <c r="FV49" i="1"/>
  <c r="FR49" i="1"/>
  <c r="FR58" i="1" s="1"/>
  <c r="FQ49" i="1"/>
  <c r="FP49" i="1"/>
  <c r="FO49" i="1"/>
  <c r="FN49" i="1"/>
  <c r="FN58" i="1" s="1"/>
  <c r="FM49" i="1"/>
  <c r="FL49" i="1"/>
  <c r="FK49" i="1"/>
  <c r="FJ49" i="1"/>
  <c r="FJ58" i="1" s="1"/>
  <c r="FI49" i="1"/>
  <c r="FH49" i="1"/>
  <c r="FG49" i="1"/>
  <c r="FF49" i="1"/>
  <c r="FF58" i="1" s="1"/>
  <c r="FE49" i="1"/>
  <c r="FD49" i="1"/>
  <c r="FC49" i="1"/>
  <c r="FB49" i="1"/>
  <c r="FB58" i="1" s="1"/>
  <c r="FA49" i="1"/>
  <c r="EZ49" i="1"/>
  <c r="EY49" i="1"/>
  <c r="EX49" i="1"/>
  <c r="EX58" i="1" s="1"/>
  <c r="EW49" i="1"/>
  <c r="EV49" i="1"/>
  <c r="EU49" i="1"/>
  <c r="ET49" i="1"/>
  <c r="ET58" i="1" s="1"/>
  <c r="ES49" i="1"/>
  <c r="ER49" i="1"/>
  <c r="EQ49" i="1"/>
  <c r="EP49" i="1"/>
  <c r="EP58" i="1" s="1"/>
  <c r="EO49" i="1"/>
  <c r="EN49" i="1"/>
  <c r="EM49" i="1"/>
  <c r="EL49" i="1"/>
  <c r="EL58" i="1" s="1"/>
  <c r="EK49" i="1"/>
  <c r="EJ49" i="1"/>
  <c r="EI49" i="1"/>
  <c r="EH49" i="1"/>
  <c r="EH58" i="1" s="1"/>
  <c r="EG49" i="1"/>
  <c r="EF49" i="1"/>
  <c r="EE49" i="1"/>
  <c r="ED49" i="1"/>
  <c r="ED58" i="1" s="1"/>
  <c r="EC49" i="1"/>
  <c r="EB49" i="1"/>
  <c r="EA49" i="1"/>
  <c r="DZ49" i="1"/>
  <c r="DZ58" i="1" s="1"/>
  <c r="DY49" i="1"/>
  <c r="DX49" i="1"/>
  <c r="DW49" i="1"/>
  <c r="DV49" i="1"/>
  <c r="DV58" i="1" s="1"/>
  <c r="DU49" i="1"/>
  <c r="DT49" i="1"/>
  <c r="DS49" i="1"/>
  <c r="DR49" i="1"/>
  <c r="DR58" i="1" s="1"/>
  <c r="DQ49" i="1"/>
  <c r="DP49" i="1"/>
  <c r="DO49" i="1"/>
  <c r="DN49" i="1"/>
  <c r="DN58" i="1" s="1"/>
  <c r="DM49" i="1"/>
  <c r="DL49" i="1"/>
  <c r="DK49" i="1"/>
  <c r="DJ49" i="1"/>
  <c r="DJ58" i="1" s="1"/>
  <c r="DI49" i="1"/>
  <c r="DH49" i="1"/>
  <c r="DG49" i="1"/>
  <c r="DF49" i="1"/>
  <c r="DF58" i="1" s="1"/>
  <c r="DE49" i="1"/>
  <c r="DD49" i="1"/>
  <c r="DC49" i="1"/>
  <c r="DB49" i="1"/>
  <c r="DB58" i="1" s="1"/>
  <c r="DA49" i="1"/>
  <c r="CZ49" i="1"/>
  <c r="CY49" i="1"/>
  <c r="CX49" i="1"/>
  <c r="CX58" i="1" s="1"/>
  <c r="CW49" i="1"/>
  <c r="CV49" i="1"/>
  <c r="CU49" i="1"/>
  <c r="CT49" i="1"/>
  <c r="CT58" i="1" s="1"/>
  <c r="CS49" i="1"/>
  <c r="CR49" i="1"/>
  <c r="CQ49" i="1"/>
  <c r="CP49" i="1"/>
  <c r="CP58" i="1" s="1"/>
  <c r="CO49" i="1"/>
  <c r="CN49" i="1"/>
  <c r="CM49" i="1"/>
  <c r="CL49" i="1"/>
  <c r="CL58" i="1" s="1"/>
  <c r="CK49" i="1"/>
  <c r="CJ49" i="1"/>
  <c r="CI49" i="1"/>
  <c r="CH49" i="1"/>
  <c r="CH58" i="1" s="1"/>
  <c r="CD49" i="1"/>
  <c r="CC49" i="1"/>
  <c r="CB49" i="1"/>
  <c r="CA49" i="1"/>
  <c r="CA58" i="1" s="1"/>
  <c r="BZ49" i="1"/>
  <c r="BY49" i="1"/>
  <c r="BU49" i="1"/>
  <c r="BT49" i="1"/>
  <c r="BT58" i="1" s="1"/>
  <c r="BS49" i="1"/>
  <c r="BR49" i="1"/>
  <c r="BQ49" i="1"/>
  <c r="BP49" i="1"/>
  <c r="BP58" i="1" s="1"/>
  <c r="BO49" i="1"/>
  <c r="BN49" i="1"/>
  <c r="BM49" i="1"/>
  <c r="BL49" i="1"/>
  <c r="BL58" i="1" s="1"/>
  <c r="BK49" i="1"/>
  <c r="BJ49" i="1"/>
  <c r="BI49" i="1"/>
  <c r="BH49" i="1"/>
  <c r="BH58" i="1" s="1"/>
  <c r="BG49" i="1"/>
  <c r="BF49" i="1"/>
  <c r="BE49" i="1"/>
  <c r="BD49" i="1"/>
  <c r="BD58" i="1" s="1"/>
  <c r="BC49" i="1"/>
  <c r="BB49" i="1"/>
  <c r="BA49" i="1"/>
  <c r="AZ49" i="1"/>
  <c r="AZ58" i="1" s="1"/>
  <c r="AY49" i="1"/>
  <c r="AX49" i="1"/>
  <c r="AT49" i="1"/>
  <c r="AS49" i="1"/>
  <c r="AS58" i="1" s="1"/>
  <c r="AR49" i="1"/>
  <c r="AQ49" i="1"/>
  <c r="AP49" i="1"/>
  <c r="AL49" i="1"/>
  <c r="AL58" i="1" s="1"/>
  <c r="AK49" i="1"/>
  <c r="AJ49" i="1"/>
  <c r="AI49" i="1"/>
  <c r="AH49" i="1"/>
  <c r="AH58" i="1" s="1"/>
  <c r="AG49" i="1"/>
  <c r="AF49" i="1"/>
  <c r="AE49" i="1"/>
  <c r="AD49" i="1"/>
  <c r="AD58" i="1" s="1"/>
  <c r="AC49" i="1"/>
  <c r="AB49" i="1"/>
  <c r="AA49" i="1"/>
  <c r="Z49" i="1"/>
  <c r="Z58" i="1" s="1"/>
  <c r="Y49" i="1"/>
  <c r="X49" i="1"/>
  <c r="W49" i="1"/>
  <c r="V49" i="1"/>
  <c r="V58" i="1" s="1"/>
  <c r="U49" i="1"/>
  <c r="T49" i="1"/>
  <c r="S49" i="1"/>
  <c r="R49" i="1"/>
  <c r="R58" i="1" s="1"/>
  <c r="Q49" i="1"/>
  <c r="M49" i="1"/>
  <c r="L49" i="1"/>
  <c r="K49" i="1"/>
  <c r="K58" i="1" s="1"/>
  <c r="J49" i="1"/>
  <c r="I49" i="1"/>
  <c r="H49" i="1"/>
  <c r="D49" i="1"/>
  <c r="D58" i="1" s="1"/>
  <c r="E46" i="1"/>
  <c r="GT45" i="1"/>
  <c r="GS45" i="1"/>
  <c r="GR45" i="1"/>
  <c r="GQ45" i="1"/>
  <c r="GP45" i="1"/>
  <c r="GO45" i="1"/>
  <c r="GN45" i="1"/>
  <c r="GM45" i="1"/>
  <c r="GL45" i="1"/>
  <c r="GK45" i="1"/>
  <c r="GJ45" i="1"/>
  <c r="GI45" i="1"/>
  <c r="GH45" i="1"/>
  <c r="GG45" i="1"/>
  <c r="GF45" i="1"/>
  <c r="GE45" i="1"/>
  <c r="GD45" i="1"/>
  <c r="GC45" i="1"/>
  <c r="GB45" i="1"/>
  <c r="GA45" i="1"/>
  <c r="FZ45" i="1"/>
  <c r="FY45" i="1"/>
  <c r="FX45" i="1"/>
  <c r="FW45" i="1"/>
  <c r="FV45" i="1"/>
  <c r="FR45" i="1"/>
  <c r="FQ45" i="1"/>
  <c r="FP45" i="1"/>
  <c r="FO45" i="1"/>
  <c r="FN45" i="1"/>
  <c r="FM45" i="1"/>
  <c r="FL45" i="1"/>
  <c r="FK45" i="1"/>
  <c r="FJ45" i="1"/>
  <c r="FI45" i="1"/>
  <c r="FH45" i="1"/>
  <c r="FG45" i="1"/>
  <c r="FF45" i="1"/>
  <c r="FE45" i="1"/>
  <c r="FD45" i="1"/>
  <c r="FC45" i="1"/>
  <c r="FB45" i="1"/>
  <c r="FA45" i="1"/>
  <c r="EZ45" i="1"/>
  <c r="EY45" i="1"/>
  <c r="EX45" i="1"/>
  <c r="EW45" i="1"/>
  <c r="EV45" i="1"/>
  <c r="EU45" i="1"/>
  <c r="ET45" i="1"/>
  <c r="ES45" i="1"/>
  <c r="ER45" i="1"/>
  <c r="EQ45" i="1"/>
  <c r="EP45" i="1"/>
  <c r="EO45" i="1"/>
  <c r="EN45" i="1"/>
  <c r="EM45" i="1"/>
  <c r="EL45" i="1"/>
  <c r="EK45" i="1"/>
  <c r="EJ45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DW45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D45" i="1"/>
  <c r="CC45" i="1"/>
  <c r="CB45" i="1"/>
  <c r="CA45" i="1"/>
  <c r="BZ45" i="1"/>
  <c r="BY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T45" i="1"/>
  <c r="AS45" i="1"/>
  <c r="AR45" i="1"/>
  <c r="AQ45" i="1"/>
  <c r="AP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M45" i="1"/>
  <c r="L45" i="1"/>
  <c r="K45" i="1"/>
  <c r="J45" i="1"/>
  <c r="I45" i="1"/>
  <c r="H45" i="1"/>
  <c r="D45" i="1"/>
  <c r="GT44" i="1"/>
  <c r="GS44" i="1"/>
  <c r="GR44" i="1"/>
  <c r="GQ44" i="1"/>
  <c r="GP44" i="1"/>
  <c r="GO44" i="1"/>
  <c r="GN44" i="1"/>
  <c r="GM44" i="1"/>
  <c r="GL44" i="1"/>
  <c r="GK44" i="1"/>
  <c r="GJ44" i="1"/>
  <c r="GI44" i="1"/>
  <c r="GH44" i="1"/>
  <c r="GG44" i="1"/>
  <c r="GF44" i="1"/>
  <c r="GE44" i="1"/>
  <c r="GD44" i="1"/>
  <c r="GC44" i="1"/>
  <c r="GB44" i="1"/>
  <c r="GA44" i="1"/>
  <c r="FZ44" i="1"/>
  <c r="FY44" i="1"/>
  <c r="FX44" i="1"/>
  <c r="FW44" i="1"/>
  <c r="FV44" i="1"/>
  <c r="FR44" i="1"/>
  <c r="FQ44" i="1"/>
  <c r="FP44" i="1"/>
  <c r="FO44" i="1"/>
  <c r="FN44" i="1"/>
  <c r="FM44" i="1"/>
  <c r="FL44" i="1"/>
  <c r="FK44" i="1"/>
  <c r="FJ44" i="1"/>
  <c r="FI44" i="1"/>
  <c r="FH44" i="1"/>
  <c r="FG44" i="1"/>
  <c r="FF44" i="1"/>
  <c r="FE44" i="1"/>
  <c r="FD44" i="1"/>
  <c r="FC44" i="1"/>
  <c r="FB44" i="1"/>
  <c r="FA44" i="1"/>
  <c r="EZ44" i="1"/>
  <c r="EY44" i="1"/>
  <c r="EX44" i="1"/>
  <c r="EW44" i="1"/>
  <c r="EV44" i="1"/>
  <c r="EU44" i="1"/>
  <c r="ET44" i="1"/>
  <c r="ES44" i="1"/>
  <c r="ER44" i="1"/>
  <c r="EQ44" i="1"/>
  <c r="EP44" i="1"/>
  <c r="EO44" i="1"/>
  <c r="EN44" i="1"/>
  <c r="EM44" i="1"/>
  <c r="EL44" i="1"/>
  <c r="EK44" i="1"/>
  <c r="EJ44" i="1"/>
  <c r="EI44" i="1"/>
  <c r="EH44" i="1"/>
  <c r="EG44" i="1"/>
  <c r="EF44" i="1"/>
  <c r="EE44" i="1"/>
  <c r="ED44" i="1"/>
  <c r="EC44" i="1"/>
  <c r="EB44" i="1"/>
  <c r="EA44" i="1"/>
  <c r="DZ44" i="1"/>
  <c r="DY44" i="1"/>
  <c r="DX44" i="1"/>
  <c r="DW44" i="1"/>
  <c r="DV44" i="1"/>
  <c r="DU44" i="1"/>
  <c r="DT44" i="1"/>
  <c r="DS44" i="1"/>
  <c r="DR44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D44" i="1"/>
  <c r="CC44" i="1"/>
  <c r="CB44" i="1"/>
  <c r="CA44" i="1"/>
  <c r="BZ44" i="1"/>
  <c r="BY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T44" i="1"/>
  <c r="AS44" i="1"/>
  <c r="AR44" i="1"/>
  <c r="AQ44" i="1"/>
  <c r="AP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M44" i="1"/>
  <c r="L44" i="1"/>
  <c r="K44" i="1"/>
  <c r="J44" i="1"/>
  <c r="I44" i="1"/>
  <c r="H44" i="1"/>
  <c r="D44" i="1"/>
  <c r="GT43" i="1"/>
  <c r="GS43" i="1"/>
  <c r="GR43" i="1"/>
  <c r="GQ43" i="1"/>
  <c r="GP43" i="1"/>
  <c r="GO43" i="1"/>
  <c r="GN43" i="1"/>
  <c r="GM43" i="1"/>
  <c r="GL43" i="1"/>
  <c r="GK43" i="1"/>
  <c r="GJ43" i="1"/>
  <c r="GI43" i="1"/>
  <c r="GH43" i="1"/>
  <c r="GG43" i="1"/>
  <c r="GF43" i="1"/>
  <c r="GE43" i="1"/>
  <c r="GD43" i="1"/>
  <c r="GC43" i="1"/>
  <c r="GB43" i="1"/>
  <c r="GA43" i="1"/>
  <c r="FZ43" i="1"/>
  <c r="FY43" i="1"/>
  <c r="FX43" i="1"/>
  <c r="FW43" i="1"/>
  <c r="FV43" i="1"/>
  <c r="FR43" i="1"/>
  <c r="FQ43" i="1"/>
  <c r="FP43" i="1"/>
  <c r="FO43" i="1"/>
  <c r="FN43" i="1"/>
  <c r="FM43" i="1"/>
  <c r="FL43" i="1"/>
  <c r="FK43" i="1"/>
  <c r="FJ43" i="1"/>
  <c r="FI43" i="1"/>
  <c r="FH43" i="1"/>
  <c r="FG43" i="1"/>
  <c r="FF43" i="1"/>
  <c r="FE43" i="1"/>
  <c r="FD43" i="1"/>
  <c r="FC43" i="1"/>
  <c r="FB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O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EA43" i="1"/>
  <c r="DZ43" i="1"/>
  <c r="DY43" i="1"/>
  <c r="DX43" i="1"/>
  <c r="DW43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D43" i="1"/>
  <c r="CC43" i="1"/>
  <c r="CB43" i="1"/>
  <c r="CA43" i="1"/>
  <c r="BZ43" i="1"/>
  <c r="BY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T43" i="1"/>
  <c r="AS43" i="1"/>
  <c r="AR43" i="1"/>
  <c r="AQ43" i="1"/>
  <c r="AP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M43" i="1"/>
  <c r="L43" i="1"/>
  <c r="K43" i="1"/>
  <c r="J43" i="1"/>
  <c r="I43" i="1"/>
  <c r="H43" i="1"/>
  <c r="D43" i="1"/>
  <c r="GT42" i="1"/>
  <c r="GS42" i="1"/>
  <c r="GR42" i="1"/>
  <c r="GQ42" i="1"/>
  <c r="GP42" i="1"/>
  <c r="GO42" i="1"/>
  <c r="GN42" i="1"/>
  <c r="GM42" i="1"/>
  <c r="GL42" i="1"/>
  <c r="GK42" i="1"/>
  <c r="GJ42" i="1"/>
  <c r="GI42" i="1"/>
  <c r="GH42" i="1"/>
  <c r="GG42" i="1"/>
  <c r="GF42" i="1"/>
  <c r="GE42" i="1"/>
  <c r="GD42" i="1"/>
  <c r="GC42" i="1"/>
  <c r="GB42" i="1"/>
  <c r="GA42" i="1"/>
  <c r="FZ42" i="1"/>
  <c r="FY42" i="1"/>
  <c r="FX42" i="1"/>
  <c r="FW42" i="1"/>
  <c r="FV42" i="1"/>
  <c r="FR42" i="1"/>
  <c r="FQ42" i="1"/>
  <c r="FP42" i="1"/>
  <c r="FO42" i="1"/>
  <c r="FN42" i="1"/>
  <c r="FM42" i="1"/>
  <c r="FL42" i="1"/>
  <c r="FK42" i="1"/>
  <c r="FJ42" i="1"/>
  <c r="FI42" i="1"/>
  <c r="FH42" i="1"/>
  <c r="FG42" i="1"/>
  <c r="FF42" i="1"/>
  <c r="FE42" i="1"/>
  <c r="FD42" i="1"/>
  <c r="FC42" i="1"/>
  <c r="FB42" i="1"/>
  <c r="FA42" i="1"/>
  <c r="EZ42" i="1"/>
  <c r="EY42" i="1"/>
  <c r="EX42" i="1"/>
  <c r="EW42" i="1"/>
  <c r="EV42" i="1"/>
  <c r="EU42" i="1"/>
  <c r="ET42" i="1"/>
  <c r="ES42" i="1"/>
  <c r="ER42" i="1"/>
  <c r="EQ42" i="1"/>
  <c r="EP42" i="1"/>
  <c r="EO42" i="1"/>
  <c r="EN42" i="1"/>
  <c r="EM42" i="1"/>
  <c r="EL42" i="1"/>
  <c r="EK42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D42" i="1"/>
  <c r="CC42" i="1"/>
  <c r="CB42" i="1"/>
  <c r="CA42" i="1"/>
  <c r="BZ42" i="1"/>
  <c r="BY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T42" i="1"/>
  <c r="AS42" i="1"/>
  <c r="AR42" i="1"/>
  <c r="AQ42" i="1"/>
  <c r="AP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M42" i="1"/>
  <c r="L42" i="1"/>
  <c r="K42" i="1"/>
  <c r="J42" i="1"/>
  <c r="I42" i="1"/>
  <c r="H42" i="1"/>
  <c r="D42" i="1"/>
  <c r="GT41" i="1"/>
  <c r="GS41" i="1"/>
  <c r="GR41" i="1"/>
  <c r="GR46" i="1" s="1"/>
  <c r="GQ41" i="1"/>
  <c r="GP41" i="1"/>
  <c r="GO41" i="1"/>
  <c r="GN41" i="1"/>
  <c r="GN46" i="1" s="1"/>
  <c r="GM41" i="1"/>
  <c r="GL41" i="1"/>
  <c r="GK41" i="1"/>
  <c r="GJ41" i="1"/>
  <c r="GJ46" i="1" s="1"/>
  <c r="GI41" i="1"/>
  <c r="GH41" i="1"/>
  <c r="GG41" i="1"/>
  <c r="GF41" i="1"/>
  <c r="GF46" i="1" s="1"/>
  <c r="GE41" i="1"/>
  <c r="GD41" i="1"/>
  <c r="GC41" i="1"/>
  <c r="GB41" i="1"/>
  <c r="GB46" i="1" s="1"/>
  <c r="GA41" i="1"/>
  <c r="FZ41" i="1"/>
  <c r="FY41" i="1"/>
  <c r="FX41" i="1"/>
  <c r="FX46" i="1" s="1"/>
  <c r="FW41" i="1"/>
  <c r="FV41" i="1"/>
  <c r="FR41" i="1"/>
  <c r="FQ41" i="1"/>
  <c r="FQ46" i="1" s="1"/>
  <c r="FP41" i="1"/>
  <c r="FO41" i="1"/>
  <c r="FN41" i="1"/>
  <c r="FM41" i="1"/>
  <c r="FM46" i="1" s="1"/>
  <c r="FL41" i="1"/>
  <c r="FK41" i="1"/>
  <c r="FJ41" i="1"/>
  <c r="FI41" i="1"/>
  <c r="FI46" i="1" s="1"/>
  <c r="FH41" i="1"/>
  <c r="FG41" i="1"/>
  <c r="FF41" i="1"/>
  <c r="FE41" i="1"/>
  <c r="FE46" i="1" s="1"/>
  <c r="FD41" i="1"/>
  <c r="FC41" i="1"/>
  <c r="FB41" i="1"/>
  <c r="FA41" i="1"/>
  <c r="FA46" i="1" s="1"/>
  <c r="EZ41" i="1"/>
  <c r="EY41" i="1"/>
  <c r="EX41" i="1"/>
  <c r="EW41" i="1"/>
  <c r="EW46" i="1" s="1"/>
  <c r="EV41" i="1"/>
  <c r="EU41" i="1"/>
  <c r="ET41" i="1"/>
  <c r="ES41" i="1"/>
  <c r="ES46" i="1" s="1"/>
  <c r="ER41" i="1"/>
  <c r="EQ41" i="1"/>
  <c r="EP41" i="1"/>
  <c r="EO41" i="1"/>
  <c r="EO46" i="1" s="1"/>
  <c r="EN41" i="1"/>
  <c r="EM41" i="1"/>
  <c r="EL41" i="1"/>
  <c r="EK41" i="1"/>
  <c r="EK46" i="1" s="1"/>
  <c r="EJ41" i="1"/>
  <c r="EI41" i="1"/>
  <c r="EH41" i="1"/>
  <c r="EG41" i="1"/>
  <c r="EG46" i="1" s="1"/>
  <c r="EF41" i="1"/>
  <c r="EE41" i="1"/>
  <c r="ED41" i="1"/>
  <c r="EC41" i="1"/>
  <c r="EC46" i="1" s="1"/>
  <c r="EB41" i="1"/>
  <c r="EA41" i="1"/>
  <c r="DZ41" i="1"/>
  <c r="DY41" i="1"/>
  <c r="DY46" i="1" s="1"/>
  <c r="DX41" i="1"/>
  <c r="DW41" i="1"/>
  <c r="DV41" i="1"/>
  <c r="DU41" i="1"/>
  <c r="DU46" i="1" s="1"/>
  <c r="DT41" i="1"/>
  <c r="DS41" i="1"/>
  <c r="DR41" i="1"/>
  <c r="DQ41" i="1"/>
  <c r="DQ46" i="1" s="1"/>
  <c r="DP41" i="1"/>
  <c r="DO41" i="1"/>
  <c r="DN41" i="1"/>
  <c r="DM41" i="1"/>
  <c r="DM46" i="1" s="1"/>
  <c r="DL41" i="1"/>
  <c r="DK41" i="1"/>
  <c r="DJ41" i="1"/>
  <c r="DI41" i="1"/>
  <c r="DI46" i="1" s="1"/>
  <c r="DH41" i="1"/>
  <c r="DG41" i="1"/>
  <c r="DF41" i="1"/>
  <c r="DE41" i="1"/>
  <c r="DE46" i="1" s="1"/>
  <c r="DD41" i="1"/>
  <c r="DC41" i="1"/>
  <c r="DB41" i="1"/>
  <c r="DA41" i="1"/>
  <c r="DA46" i="1" s="1"/>
  <c r="CZ41" i="1"/>
  <c r="CY41" i="1"/>
  <c r="CX41" i="1"/>
  <c r="CW41" i="1"/>
  <c r="CW46" i="1" s="1"/>
  <c r="CV41" i="1"/>
  <c r="CU41" i="1"/>
  <c r="CT41" i="1"/>
  <c r="CS41" i="1"/>
  <c r="CS46" i="1" s="1"/>
  <c r="CR41" i="1"/>
  <c r="CQ41" i="1"/>
  <c r="CP41" i="1"/>
  <c r="CO41" i="1"/>
  <c r="CO46" i="1" s="1"/>
  <c r="CN41" i="1"/>
  <c r="CM41" i="1"/>
  <c r="CL41" i="1"/>
  <c r="CK41" i="1"/>
  <c r="CK46" i="1" s="1"/>
  <c r="CJ41" i="1"/>
  <c r="CI41" i="1"/>
  <c r="CH41" i="1"/>
  <c r="CD41" i="1"/>
  <c r="CD46" i="1" s="1"/>
  <c r="CC41" i="1"/>
  <c r="CB41" i="1"/>
  <c r="CA41" i="1"/>
  <c r="BZ41" i="1"/>
  <c r="BZ46" i="1" s="1"/>
  <c r="BY41" i="1"/>
  <c r="BU41" i="1"/>
  <c r="BT41" i="1"/>
  <c r="BS41" i="1"/>
  <c r="BS46" i="1" s="1"/>
  <c r="BR41" i="1"/>
  <c r="BQ41" i="1"/>
  <c r="BP41" i="1"/>
  <c r="BO41" i="1"/>
  <c r="BO46" i="1" s="1"/>
  <c r="BN41" i="1"/>
  <c r="BM41" i="1"/>
  <c r="BL41" i="1"/>
  <c r="BK41" i="1"/>
  <c r="BK46" i="1" s="1"/>
  <c r="BJ41" i="1"/>
  <c r="BI41" i="1"/>
  <c r="BH41" i="1"/>
  <c r="BG41" i="1"/>
  <c r="BG46" i="1" s="1"/>
  <c r="BF41" i="1"/>
  <c r="BE41" i="1"/>
  <c r="BD41" i="1"/>
  <c r="BC41" i="1"/>
  <c r="BC46" i="1" s="1"/>
  <c r="BB41" i="1"/>
  <c r="BA41" i="1"/>
  <c r="AZ41" i="1"/>
  <c r="AY41" i="1"/>
  <c r="AY46" i="1" s="1"/>
  <c r="AX41" i="1"/>
  <c r="AT41" i="1"/>
  <c r="AS41" i="1"/>
  <c r="AR41" i="1"/>
  <c r="AR46" i="1" s="1"/>
  <c r="AQ41" i="1"/>
  <c r="AP41" i="1"/>
  <c r="AL41" i="1"/>
  <c r="AK41" i="1"/>
  <c r="AK46" i="1" s="1"/>
  <c r="AJ41" i="1"/>
  <c r="AI41" i="1"/>
  <c r="AH41" i="1"/>
  <c r="AG41" i="1"/>
  <c r="AG46" i="1" s="1"/>
  <c r="AF41" i="1"/>
  <c r="AE41" i="1"/>
  <c r="AD41" i="1"/>
  <c r="AC41" i="1"/>
  <c r="AC46" i="1" s="1"/>
  <c r="AB41" i="1"/>
  <c r="AA41" i="1"/>
  <c r="Z41" i="1"/>
  <c r="Y41" i="1"/>
  <c r="Y46" i="1" s="1"/>
  <c r="X41" i="1"/>
  <c r="W41" i="1"/>
  <c r="V41" i="1"/>
  <c r="U41" i="1"/>
  <c r="U46" i="1" s="1"/>
  <c r="T41" i="1"/>
  <c r="S41" i="1"/>
  <c r="R41" i="1"/>
  <c r="Q41" i="1"/>
  <c r="Q46" i="1" s="1"/>
  <c r="M41" i="1"/>
  <c r="L41" i="1"/>
  <c r="K41" i="1"/>
  <c r="J41" i="1"/>
  <c r="J46" i="1" s="1"/>
  <c r="I41" i="1"/>
  <c r="H41" i="1"/>
  <c r="D41" i="1"/>
  <c r="E38" i="1"/>
  <c r="GT37" i="1"/>
  <c r="GS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R37" i="1"/>
  <c r="FQ37" i="1"/>
  <c r="FP37" i="1"/>
  <c r="FO37" i="1"/>
  <c r="FN37" i="1"/>
  <c r="FM37" i="1"/>
  <c r="FL37" i="1"/>
  <c r="FK37" i="1"/>
  <c r="FJ37" i="1"/>
  <c r="FI37" i="1"/>
  <c r="FH37" i="1"/>
  <c r="FG37" i="1"/>
  <c r="FF37" i="1"/>
  <c r="FE37" i="1"/>
  <c r="FD37" i="1"/>
  <c r="FC37" i="1"/>
  <c r="FB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O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EA37" i="1"/>
  <c r="DZ37" i="1"/>
  <c r="DY37" i="1"/>
  <c r="DX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D37" i="1"/>
  <c r="CC37" i="1"/>
  <c r="CB37" i="1"/>
  <c r="CA37" i="1"/>
  <c r="BZ37" i="1"/>
  <c r="BY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T37" i="1"/>
  <c r="AS37" i="1"/>
  <c r="AR37" i="1"/>
  <c r="AQ37" i="1"/>
  <c r="AP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M37" i="1"/>
  <c r="L37" i="1"/>
  <c r="K37" i="1"/>
  <c r="J37" i="1"/>
  <c r="I37" i="1"/>
  <c r="H37" i="1"/>
  <c r="D37" i="1"/>
  <c r="GT36" i="1"/>
  <c r="GS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R36" i="1"/>
  <c r="FQ36" i="1"/>
  <c r="FP36" i="1"/>
  <c r="FO36" i="1"/>
  <c r="FN36" i="1"/>
  <c r="FM36" i="1"/>
  <c r="FL36" i="1"/>
  <c r="FK36" i="1"/>
  <c r="FJ36" i="1"/>
  <c r="FI36" i="1"/>
  <c r="FH36" i="1"/>
  <c r="FG36" i="1"/>
  <c r="FF36" i="1"/>
  <c r="FE36" i="1"/>
  <c r="FD36" i="1"/>
  <c r="FC36" i="1"/>
  <c r="FB36" i="1"/>
  <c r="FA36" i="1"/>
  <c r="EZ36" i="1"/>
  <c r="EY36" i="1"/>
  <c r="EX36" i="1"/>
  <c r="EW36" i="1"/>
  <c r="EV36" i="1"/>
  <c r="EU36" i="1"/>
  <c r="ET36" i="1"/>
  <c r="ES36" i="1"/>
  <c r="ER36" i="1"/>
  <c r="EQ36" i="1"/>
  <c r="EP36" i="1"/>
  <c r="EO36" i="1"/>
  <c r="EN36" i="1"/>
  <c r="EM36" i="1"/>
  <c r="EL36" i="1"/>
  <c r="EK36" i="1"/>
  <c r="EJ36" i="1"/>
  <c r="EI36" i="1"/>
  <c r="EH36" i="1"/>
  <c r="EG36" i="1"/>
  <c r="EF36" i="1"/>
  <c r="EE36" i="1"/>
  <c r="ED36" i="1"/>
  <c r="EC36" i="1"/>
  <c r="EB36" i="1"/>
  <c r="EA36" i="1"/>
  <c r="DZ36" i="1"/>
  <c r="DY36" i="1"/>
  <c r="DX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D36" i="1"/>
  <c r="CC36" i="1"/>
  <c r="CB36" i="1"/>
  <c r="CA36" i="1"/>
  <c r="BZ36" i="1"/>
  <c r="BY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T36" i="1"/>
  <c r="AS36" i="1"/>
  <c r="AR36" i="1"/>
  <c r="AQ36" i="1"/>
  <c r="AP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M36" i="1"/>
  <c r="L36" i="1"/>
  <c r="K36" i="1"/>
  <c r="J36" i="1"/>
  <c r="I36" i="1"/>
  <c r="H36" i="1"/>
  <c r="D36" i="1"/>
  <c r="GT35" i="1"/>
  <c r="GS35" i="1"/>
  <c r="GR35" i="1"/>
  <c r="GQ35" i="1"/>
  <c r="GP35" i="1"/>
  <c r="GO35" i="1"/>
  <c r="GN35" i="1"/>
  <c r="GM35" i="1"/>
  <c r="GL35" i="1"/>
  <c r="GK35" i="1"/>
  <c r="GJ35" i="1"/>
  <c r="GI35" i="1"/>
  <c r="GH35" i="1"/>
  <c r="GG35" i="1"/>
  <c r="GF35" i="1"/>
  <c r="GE35" i="1"/>
  <c r="GD35" i="1"/>
  <c r="GC35" i="1"/>
  <c r="GB35" i="1"/>
  <c r="GA35" i="1"/>
  <c r="FZ35" i="1"/>
  <c r="FY35" i="1"/>
  <c r="FX35" i="1"/>
  <c r="FW35" i="1"/>
  <c r="FV35" i="1"/>
  <c r="FR35" i="1"/>
  <c r="FQ35" i="1"/>
  <c r="FP35" i="1"/>
  <c r="FO35" i="1"/>
  <c r="FN35" i="1"/>
  <c r="FM35" i="1"/>
  <c r="FL35" i="1"/>
  <c r="FK35" i="1"/>
  <c r="FJ35" i="1"/>
  <c r="FI35" i="1"/>
  <c r="FH35" i="1"/>
  <c r="FG35" i="1"/>
  <c r="FF35" i="1"/>
  <c r="FE35" i="1"/>
  <c r="FD35" i="1"/>
  <c r="FC35" i="1"/>
  <c r="FB35" i="1"/>
  <c r="FA35" i="1"/>
  <c r="EZ35" i="1"/>
  <c r="EY35" i="1"/>
  <c r="EX35" i="1"/>
  <c r="EW35" i="1"/>
  <c r="EV35" i="1"/>
  <c r="EU35" i="1"/>
  <c r="ET35" i="1"/>
  <c r="ES35" i="1"/>
  <c r="ER35" i="1"/>
  <c r="EQ35" i="1"/>
  <c r="EP35" i="1"/>
  <c r="EO35" i="1"/>
  <c r="EN35" i="1"/>
  <c r="EM35" i="1"/>
  <c r="EL35" i="1"/>
  <c r="EK35" i="1"/>
  <c r="EJ35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DW35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D35" i="1"/>
  <c r="CC35" i="1"/>
  <c r="CB35" i="1"/>
  <c r="CA35" i="1"/>
  <c r="BZ35" i="1"/>
  <c r="BY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T35" i="1"/>
  <c r="AS35" i="1"/>
  <c r="AR35" i="1"/>
  <c r="AQ35" i="1"/>
  <c r="AP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M35" i="1"/>
  <c r="L35" i="1"/>
  <c r="K35" i="1"/>
  <c r="J35" i="1"/>
  <c r="I35" i="1"/>
  <c r="H35" i="1"/>
  <c r="D35" i="1"/>
  <c r="GT34" i="1"/>
  <c r="GS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R34" i="1"/>
  <c r="FQ34" i="1"/>
  <c r="FP34" i="1"/>
  <c r="FO34" i="1"/>
  <c r="FN34" i="1"/>
  <c r="FM34" i="1"/>
  <c r="FL34" i="1"/>
  <c r="FK34" i="1"/>
  <c r="FJ34" i="1"/>
  <c r="FI34" i="1"/>
  <c r="FH34" i="1"/>
  <c r="FG34" i="1"/>
  <c r="FF34" i="1"/>
  <c r="FE34" i="1"/>
  <c r="FD34" i="1"/>
  <c r="FC34" i="1"/>
  <c r="FB34" i="1"/>
  <c r="FA34" i="1"/>
  <c r="EZ34" i="1"/>
  <c r="EY34" i="1"/>
  <c r="EX34" i="1"/>
  <c r="EW34" i="1"/>
  <c r="EV34" i="1"/>
  <c r="EU34" i="1"/>
  <c r="ET34" i="1"/>
  <c r="ES34" i="1"/>
  <c r="ER34" i="1"/>
  <c r="EQ34" i="1"/>
  <c r="EP34" i="1"/>
  <c r="EO34" i="1"/>
  <c r="EN34" i="1"/>
  <c r="EM34" i="1"/>
  <c r="EL34" i="1"/>
  <c r="EK34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D34" i="1"/>
  <c r="CC34" i="1"/>
  <c r="CB34" i="1"/>
  <c r="CA34" i="1"/>
  <c r="BZ34" i="1"/>
  <c r="BY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T34" i="1"/>
  <c r="AS34" i="1"/>
  <c r="AR34" i="1"/>
  <c r="AQ34" i="1"/>
  <c r="AP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M34" i="1"/>
  <c r="L34" i="1"/>
  <c r="K34" i="1"/>
  <c r="J34" i="1"/>
  <c r="I34" i="1"/>
  <c r="H34" i="1"/>
  <c r="D34" i="1"/>
  <c r="GT33" i="1"/>
  <c r="GS33" i="1"/>
  <c r="GR33" i="1"/>
  <c r="GQ33" i="1"/>
  <c r="GP33" i="1"/>
  <c r="GO33" i="1"/>
  <c r="GN33" i="1"/>
  <c r="GM33" i="1"/>
  <c r="GL33" i="1"/>
  <c r="GK33" i="1"/>
  <c r="GJ33" i="1"/>
  <c r="GI33" i="1"/>
  <c r="GH33" i="1"/>
  <c r="GG33" i="1"/>
  <c r="GF33" i="1"/>
  <c r="GE33" i="1"/>
  <c r="GD33" i="1"/>
  <c r="GC33" i="1"/>
  <c r="GB33" i="1"/>
  <c r="GA33" i="1"/>
  <c r="FZ33" i="1"/>
  <c r="FY33" i="1"/>
  <c r="FX33" i="1"/>
  <c r="FW33" i="1"/>
  <c r="FV33" i="1"/>
  <c r="FR33" i="1"/>
  <c r="FQ33" i="1"/>
  <c r="FP33" i="1"/>
  <c r="FO33" i="1"/>
  <c r="FN33" i="1"/>
  <c r="FM33" i="1"/>
  <c r="FL33" i="1"/>
  <c r="FK33" i="1"/>
  <c r="FJ33" i="1"/>
  <c r="FI33" i="1"/>
  <c r="FH33" i="1"/>
  <c r="FG33" i="1"/>
  <c r="FF33" i="1"/>
  <c r="FE33" i="1"/>
  <c r="FD33" i="1"/>
  <c r="FC33" i="1"/>
  <c r="FB33" i="1"/>
  <c r="FA33" i="1"/>
  <c r="EZ33" i="1"/>
  <c r="EY33" i="1"/>
  <c r="EX33" i="1"/>
  <c r="EW33" i="1"/>
  <c r="EV33" i="1"/>
  <c r="EU33" i="1"/>
  <c r="ET33" i="1"/>
  <c r="ES33" i="1"/>
  <c r="ER33" i="1"/>
  <c r="EQ33" i="1"/>
  <c r="EP33" i="1"/>
  <c r="EO33" i="1"/>
  <c r="EN33" i="1"/>
  <c r="EM33" i="1"/>
  <c r="EL33" i="1"/>
  <c r="EK33" i="1"/>
  <c r="EJ33" i="1"/>
  <c r="EI33" i="1"/>
  <c r="EH33" i="1"/>
  <c r="EG33" i="1"/>
  <c r="EF33" i="1"/>
  <c r="EE33" i="1"/>
  <c r="ED33" i="1"/>
  <c r="EC33" i="1"/>
  <c r="EB33" i="1"/>
  <c r="EA33" i="1"/>
  <c r="DZ33" i="1"/>
  <c r="DY33" i="1"/>
  <c r="DX33" i="1"/>
  <c r="DW33" i="1"/>
  <c r="DV33" i="1"/>
  <c r="DU33" i="1"/>
  <c r="DT33" i="1"/>
  <c r="DS33" i="1"/>
  <c r="DR33" i="1"/>
  <c r="DQ33" i="1"/>
  <c r="DP33" i="1"/>
  <c r="DO33" i="1"/>
  <c r="DN33" i="1"/>
  <c r="DM33" i="1"/>
  <c r="DL33" i="1"/>
  <c r="DK33" i="1"/>
  <c r="DJ33" i="1"/>
  <c r="DI33" i="1"/>
  <c r="DH33" i="1"/>
  <c r="DG33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D33" i="1"/>
  <c r="CC33" i="1"/>
  <c r="CB33" i="1"/>
  <c r="CA33" i="1"/>
  <c r="BZ33" i="1"/>
  <c r="BY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T33" i="1"/>
  <c r="AS33" i="1"/>
  <c r="AR33" i="1"/>
  <c r="AQ33" i="1"/>
  <c r="AP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M33" i="1"/>
  <c r="L33" i="1"/>
  <c r="K33" i="1"/>
  <c r="J33" i="1"/>
  <c r="I33" i="1"/>
  <c r="H33" i="1"/>
  <c r="D33" i="1"/>
  <c r="GT32" i="1"/>
  <c r="GS32" i="1"/>
  <c r="GR32" i="1"/>
  <c r="GQ32" i="1"/>
  <c r="GP32" i="1"/>
  <c r="GO32" i="1"/>
  <c r="GN32" i="1"/>
  <c r="GM32" i="1"/>
  <c r="GL32" i="1"/>
  <c r="GK32" i="1"/>
  <c r="GJ32" i="1"/>
  <c r="GI32" i="1"/>
  <c r="GH32" i="1"/>
  <c r="GG32" i="1"/>
  <c r="GF32" i="1"/>
  <c r="GE32" i="1"/>
  <c r="GD32" i="1"/>
  <c r="GC32" i="1"/>
  <c r="GB32" i="1"/>
  <c r="GA32" i="1"/>
  <c r="FZ32" i="1"/>
  <c r="FY32" i="1"/>
  <c r="FX32" i="1"/>
  <c r="FW32" i="1"/>
  <c r="FV32" i="1"/>
  <c r="FR32" i="1"/>
  <c r="FQ32" i="1"/>
  <c r="FP32" i="1"/>
  <c r="FO32" i="1"/>
  <c r="FN32" i="1"/>
  <c r="FM32" i="1"/>
  <c r="FL32" i="1"/>
  <c r="FK32" i="1"/>
  <c r="FJ32" i="1"/>
  <c r="FI32" i="1"/>
  <c r="FH32" i="1"/>
  <c r="FG32" i="1"/>
  <c r="FF32" i="1"/>
  <c r="FE32" i="1"/>
  <c r="FD32" i="1"/>
  <c r="FC32" i="1"/>
  <c r="FB32" i="1"/>
  <c r="FA32" i="1"/>
  <c r="EZ32" i="1"/>
  <c r="EY32" i="1"/>
  <c r="EX32" i="1"/>
  <c r="EW32" i="1"/>
  <c r="EV32" i="1"/>
  <c r="EU32" i="1"/>
  <c r="ET32" i="1"/>
  <c r="ES32" i="1"/>
  <c r="ER32" i="1"/>
  <c r="EQ32" i="1"/>
  <c r="EP32" i="1"/>
  <c r="EO32" i="1"/>
  <c r="EN32" i="1"/>
  <c r="EM32" i="1"/>
  <c r="EL32" i="1"/>
  <c r="EK32" i="1"/>
  <c r="EJ32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DW32" i="1"/>
  <c r="DV32" i="1"/>
  <c r="DU32" i="1"/>
  <c r="DT32" i="1"/>
  <c r="DS32" i="1"/>
  <c r="DR32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D32" i="1"/>
  <c r="CC32" i="1"/>
  <c r="CB32" i="1"/>
  <c r="CA32" i="1"/>
  <c r="BZ32" i="1"/>
  <c r="BY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T32" i="1"/>
  <c r="AS32" i="1"/>
  <c r="AR32" i="1"/>
  <c r="AQ32" i="1"/>
  <c r="AP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M32" i="1"/>
  <c r="L32" i="1"/>
  <c r="K32" i="1"/>
  <c r="J32" i="1"/>
  <c r="I32" i="1"/>
  <c r="H32" i="1"/>
  <c r="D32" i="1"/>
  <c r="GT31" i="1"/>
  <c r="GS31" i="1"/>
  <c r="GR31" i="1"/>
  <c r="GQ31" i="1"/>
  <c r="GQ38" i="1" s="1"/>
  <c r="GP31" i="1"/>
  <c r="GO31" i="1"/>
  <c r="GN31" i="1"/>
  <c r="GM31" i="1"/>
  <c r="GM38" i="1" s="1"/>
  <c r="GL31" i="1"/>
  <c r="GK31" i="1"/>
  <c r="GJ31" i="1"/>
  <c r="GI31" i="1"/>
  <c r="GI38" i="1" s="1"/>
  <c r="GH31" i="1"/>
  <c r="GG31" i="1"/>
  <c r="GF31" i="1"/>
  <c r="GE31" i="1"/>
  <c r="GE38" i="1" s="1"/>
  <c r="GD31" i="1"/>
  <c r="GC31" i="1"/>
  <c r="GB31" i="1"/>
  <c r="GA31" i="1"/>
  <c r="GA38" i="1" s="1"/>
  <c r="FZ31" i="1"/>
  <c r="FY31" i="1"/>
  <c r="FX31" i="1"/>
  <c r="FW31" i="1"/>
  <c r="FW38" i="1" s="1"/>
  <c r="FV31" i="1"/>
  <c r="FR31" i="1"/>
  <c r="FQ31" i="1"/>
  <c r="FP31" i="1"/>
  <c r="FP38" i="1" s="1"/>
  <c r="FO31" i="1"/>
  <c r="FN31" i="1"/>
  <c r="FM31" i="1"/>
  <c r="FL31" i="1"/>
  <c r="FL38" i="1" s="1"/>
  <c r="FK31" i="1"/>
  <c r="FJ31" i="1"/>
  <c r="FI31" i="1"/>
  <c r="FH31" i="1"/>
  <c r="FH38" i="1" s="1"/>
  <c r="FG31" i="1"/>
  <c r="FF31" i="1"/>
  <c r="FE31" i="1"/>
  <c r="FD31" i="1"/>
  <c r="FD38" i="1" s="1"/>
  <c r="FC31" i="1"/>
  <c r="FB31" i="1"/>
  <c r="FA31" i="1"/>
  <c r="EZ31" i="1"/>
  <c r="EZ38" i="1" s="1"/>
  <c r="EY31" i="1"/>
  <c r="EX31" i="1"/>
  <c r="EW31" i="1"/>
  <c r="EV31" i="1"/>
  <c r="EV38" i="1" s="1"/>
  <c r="EU31" i="1"/>
  <c r="ET31" i="1"/>
  <c r="ES31" i="1"/>
  <c r="ER31" i="1"/>
  <c r="ER38" i="1" s="1"/>
  <c r="EQ31" i="1"/>
  <c r="EP31" i="1"/>
  <c r="EO31" i="1"/>
  <c r="EN31" i="1"/>
  <c r="EN38" i="1" s="1"/>
  <c r="EM31" i="1"/>
  <c r="EL31" i="1"/>
  <c r="EK31" i="1"/>
  <c r="EJ31" i="1"/>
  <c r="EJ38" i="1" s="1"/>
  <c r="EI31" i="1"/>
  <c r="EH31" i="1"/>
  <c r="EG31" i="1"/>
  <c r="EF31" i="1"/>
  <c r="EF38" i="1" s="1"/>
  <c r="EE31" i="1"/>
  <c r="ED31" i="1"/>
  <c r="EC31" i="1"/>
  <c r="EB31" i="1"/>
  <c r="EB38" i="1" s="1"/>
  <c r="EA31" i="1"/>
  <c r="DZ31" i="1"/>
  <c r="DY31" i="1"/>
  <c r="DX31" i="1"/>
  <c r="DX38" i="1" s="1"/>
  <c r="DW31" i="1"/>
  <c r="DV31" i="1"/>
  <c r="DU31" i="1"/>
  <c r="DT31" i="1"/>
  <c r="DT38" i="1" s="1"/>
  <c r="DS31" i="1"/>
  <c r="DR31" i="1"/>
  <c r="DQ31" i="1"/>
  <c r="DP31" i="1"/>
  <c r="DP38" i="1" s="1"/>
  <c r="DO31" i="1"/>
  <c r="DN31" i="1"/>
  <c r="DM31" i="1"/>
  <c r="DL31" i="1"/>
  <c r="DL38" i="1" s="1"/>
  <c r="DK31" i="1"/>
  <c r="DJ31" i="1"/>
  <c r="DI31" i="1"/>
  <c r="DH31" i="1"/>
  <c r="DH38" i="1" s="1"/>
  <c r="DG31" i="1"/>
  <c r="DF31" i="1"/>
  <c r="DE31" i="1"/>
  <c r="DD31" i="1"/>
  <c r="DD38" i="1" s="1"/>
  <c r="DC31" i="1"/>
  <c r="DB31" i="1"/>
  <c r="DA31" i="1"/>
  <c r="CZ31" i="1"/>
  <c r="CZ38" i="1" s="1"/>
  <c r="CY31" i="1"/>
  <c r="CX31" i="1"/>
  <c r="CW31" i="1"/>
  <c r="CV31" i="1"/>
  <c r="CV38" i="1" s="1"/>
  <c r="CU31" i="1"/>
  <c r="CT31" i="1"/>
  <c r="CS31" i="1"/>
  <c r="CR31" i="1"/>
  <c r="CR38" i="1" s="1"/>
  <c r="CQ31" i="1"/>
  <c r="CP31" i="1"/>
  <c r="CO31" i="1"/>
  <c r="CN31" i="1"/>
  <c r="CN38" i="1" s="1"/>
  <c r="CM31" i="1"/>
  <c r="CL31" i="1"/>
  <c r="CK31" i="1"/>
  <c r="CJ31" i="1"/>
  <c r="CJ38" i="1" s="1"/>
  <c r="CI31" i="1"/>
  <c r="CH31" i="1"/>
  <c r="CD31" i="1"/>
  <c r="CC31" i="1"/>
  <c r="CC38" i="1" s="1"/>
  <c r="CB31" i="1"/>
  <c r="CA31" i="1"/>
  <c r="BZ31" i="1"/>
  <c r="BY31" i="1"/>
  <c r="BY38" i="1" s="1"/>
  <c r="BU31" i="1"/>
  <c r="BT31" i="1"/>
  <c r="BS31" i="1"/>
  <c r="BR31" i="1"/>
  <c r="BR38" i="1" s="1"/>
  <c r="BQ31" i="1"/>
  <c r="BP31" i="1"/>
  <c r="BO31" i="1"/>
  <c r="BN31" i="1"/>
  <c r="BN38" i="1" s="1"/>
  <c r="BM31" i="1"/>
  <c r="BL31" i="1"/>
  <c r="BK31" i="1"/>
  <c r="BJ31" i="1"/>
  <c r="BJ38" i="1" s="1"/>
  <c r="BI31" i="1"/>
  <c r="BH31" i="1"/>
  <c r="BG31" i="1"/>
  <c r="BF31" i="1"/>
  <c r="BF38" i="1" s="1"/>
  <c r="BE31" i="1"/>
  <c r="BD31" i="1"/>
  <c r="BC31" i="1"/>
  <c r="BB31" i="1"/>
  <c r="BB38" i="1" s="1"/>
  <c r="BA31" i="1"/>
  <c r="AZ31" i="1"/>
  <c r="AY31" i="1"/>
  <c r="AX31" i="1"/>
  <c r="AX38" i="1" s="1"/>
  <c r="AT31" i="1"/>
  <c r="AS31" i="1"/>
  <c r="AR31" i="1"/>
  <c r="AQ31" i="1"/>
  <c r="AP31" i="1"/>
  <c r="AL31" i="1"/>
  <c r="AK31" i="1"/>
  <c r="AJ31" i="1"/>
  <c r="AJ38" i="1" s="1"/>
  <c r="AI31" i="1"/>
  <c r="AH31" i="1"/>
  <c r="AG31" i="1"/>
  <c r="AF31" i="1"/>
  <c r="AF38" i="1" s="1"/>
  <c r="AE31" i="1"/>
  <c r="AD31" i="1"/>
  <c r="AC31" i="1"/>
  <c r="AB31" i="1"/>
  <c r="AB38" i="1" s="1"/>
  <c r="AA31" i="1"/>
  <c r="Z31" i="1"/>
  <c r="Y31" i="1"/>
  <c r="X31" i="1"/>
  <c r="X38" i="1" s="1"/>
  <c r="W31" i="1"/>
  <c r="V31" i="1"/>
  <c r="U31" i="1"/>
  <c r="T31" i="1"/>
  <c r="T38" i="1" s="1"/>
  <c r="S31" i="1"/>
  <c r="R31" i="1"/>
  <c r="Q31" i="1"/>
  <c r="M31" i="1"/>
  <c r="L31" i="1"/>
  <c r="K31" i="1"/>
  <c r="J31" i="1"/>
  <c r="I31" i="1"/>
  <c r="H31" i="1"/>
  <c r="D31" i="1"/>
  <c r="E28" i="1"/>
  <c r="GT27" i="1"/>
  <c r="GS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R27" i="1"/>
  <c r="FQ27" i="1"/>
  <c r="FP27" i="1"/>
  <c r="FO27" i="1"/>
  <c r="FN27" i="1"/>
  <c r="FM27" i="1"/>
  <c r="FL27" i="1"/>
  <c r="FK27" i="1"/>
  <c r="FJ27" i="1"/>
  <c r="FI27" i="1"/>
  <c r="FH27" i="1"/>
  <c r="FG27" i="1"/>
  <c r="FF27" i="1"/>
  <c r="FE27" i="1"/>
  <c r="FD27" i="1"/>
  <c r="FC27" i="1"/>
  <c r="FB27" i="1"/>
  <c r="FA27" i="1"/>
  <c r="EZ27" i="1"/>
  <c r="EY27" i="1"/>
  <c r="EX27" i="1"/>
  <c r="EW27" i="1"/>
  <c r="EV27" i="1"/>
  <c r="EU27" i="1"/>
  <c r="ET27" i="1"/>
  <c r="ES27" i="1"/>
  <c r="ER27" i="1"/>
  <c r="EQ27" i="1"/>
  <c r="EP27" i="1"/>
  <c r="EO27" i="1"/>
  <c r="EN27" i="1"/>
  <c r="EM27" i="1"/>
  <c r="EL27" i="1"/>
  <c r="EK27" i="1"/>
  <c r="EJ27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D27" i="1"/>
  <c r="CC27" i="1"/>
  <c r="CB27" i="1"/>
  <c r="CA27" i="1"/>
  <c r="BZ27" i="1"/>
  <c r="BY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T27" i="1"/>
  <c r="AS27" i="1"/>
  <c r="AR27" i="1"/>
  <c r="AQ27" i="1"/>
  <c r="AP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M27" i="1"/>
  <c r="L27" i="1"/>
  <c r="K27" i="1"/>
  <c r="J27" i="1"/>
  <c r="I27" i="1"/>
  <c r="H27" i="1"/>
  <c r="D27" i="1"/>
  <c r="GT26" i="1"/>
  <c r="GS26" i="1"/>
  <c r="GR26" i="1"/>
  <c r="GQ26" i="1"/>
  <c r="GP26" i="1"/>
  <c r="GO26" i="1"/>
  <c r="GN26" i="1"/>
  <c r="GM26" i="1"/>
  <c r="GL26" i="1"/>
  <c r="GK26" i="1"/>
  <c r="GJ26" i="1"/>
  <c r="GI26" i="1"/>
  <c r="GH26" i="1"/>
  <c r="GG26" i="1"/>
  <c r="GF26" i="1"/>
  <c r="GE26" i="1"/>
  <c r="GD26" i="1"/>
  <c r="GC26" i="1"/>
  <c r="GB26" i="1"/>
  <c r="GA26" i="1"/>
  <c r="FZ26" i="1"/>
  <c r="FY26" i="1"/>
  <c r="FX26" i="1"/>
  <c r="FW26" i="1"/>
  <c r="FV26" i="1"/>
  <c r="FR26" i="1"/>
  <c r="FQ26" i="1"/>
  <c r="FP26" i="1"/>
  <c r="FO26" i="1"/>
  <c r="FN26" i="1"/>
  <c r="FM26" i="1"/>
  <c r="FL26" i="1"/>
  <c r="FK26" i="1"/>
  <c r="FJ26" i="1"/>
  <c r="FI26" i="1"/>
  <c r="FH26" i="1"/>
  <c r="FG26" i="1"/>
  <c r="FF26" i="1"/>
  <c r="FE26" i="1"/>
  <c r="FD26" i="1"/>
  <c r="FC26" i="1"/>
  <c r="FB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O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DW26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D26" i="1"/>
  <c r="CC26" i="1"/>
  <c r="CB26" i="1"/>
  <c r="CA26" i="1"/>
  <c r="BZ26" i="1"/>
  <c r="BY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T26" i="1"/>
  <c r="AS26" i="1"/>
  <c r="AR26" i="1"/>
  <c r="AQ26" i="1"/>
  <c r="AP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M26" i="1"/>
  <c r="L26" i="1"/>
  <c r="K26" i="1"/>
  <c r="J26" i="1"/>
  <c r="I26" i="1"/>
  <c r="H26" i="1"/>
  <c r="D26" i="1"/>
  <c r="GT25" i="1"/>
  <c r="GS25" i="1"/>
  <c r="GR25" i="1"/>
  <c r="GQ25" i="1"/>
  <c r="GP25" i="1"/>
  <c r="GO25" i="1"/>
  <c r="GN25" i="1"/>
  <c r="GM25" i="1"/>
  <c r="GL25" i="1"/>
  <c r="GK25" i="1"/>
  <c r="GJ25" i="1"/>
  <c r="GI25" i="1"/>
  <c r="GH25" i="1"/>
  <c r="GG25" i="1"/>
  <c r="GF25" i="1"/>
  <c r="GE25" i="1"/>
  <c r="GD25" i="1"/>
  <c r="GC25" i="1"/>
  <c r="GB25" i="1"/>
  <c r="GA25" i="1"/>
  <c r="FZ25" i="1"/>
  <c r="FY25" i="1"/>
  <c r="FX25" i="1"/>
  <c r="FW25" i="1"/>
  <c r="FV25" i="1"/>
  <c r="FR25" i="1"/>
  <c r="FQ25" i="1"/>
  <c r="FP25" i="1"/>
  <c r="FO25" i="1"/>
  <c r="FN25" i="1"/>
  <c r="FM25" i="1"/>
  <c r="FL25" i="1"/>
  <c r="FK25" i="1"/>
  <c r="FJ25" i="1"/>
  <c r="FI25" i="1"/>
  <c r="FH25" i="1"/>
  <c r="FG25" i="1"/>
  <c r="FF25" i="1"/>
  <c r="FE25" i="1"/>
  <c r="FD25" i="1"/>
  <c r="FC25" i="1"/>
  <c r="FB25" i="1"/>
  <c r="FA25" i="1"/>
  <c r="EZ25" i="1"/>
  <c r="EY25" i="1"/>
  <c r="EX25" i="1"/>
  <c r="EW25" i="1"/>
  <c r="EV25" i="1"/>
  <c r="EU25" i="1"/>
  <c r="ET25" i="1"/>
  <c r="ES25" i="1"/>
  <c r="ER25" i="1"/>
  <c r="EQ25" i="1"/>
  <c r="EP25" i="1"/>
  <c r="EO25" i="1"/>
  <c r="EN25" i="1"/>
  <c r="EM25" i="1"/>
  <c r="EL25" i="1"/>
  <c r="EK25" i="1"/>
  <c r="EJ25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DW25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D25" i="1"/>
  <c r="CC25" i="1"/>
  <c r="CB25" i="1"/>
  <c r="CA25" i="1"/>
  <c r="BZ25" i="1"/>
  <c r="BY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T25" i="1"/>
  <c r="AS25" i="1"/>
  <c r="AR25" i="1"/>
  <c r="AQ25" i="1"/>
  <c r="AP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M25" i="1"/>
  <c r="L25" i="1"/>
  <c r="K25" i="1"/>
  <c r="J25" i="1"/>
  <c r="I25" i="1"/>
  <c r="H25" i="1"/>
  <c r="D25" i="1"/>
  <c r="GT24" i="1"/>
  <c r="GS24" i="1"/>
  <c r="GR24" i="1"/>
  <c r="GQ24" i="1"/>
  <c r="GP24" i="1"/>
  <c r="GO24" i="1"/>
  <c r="GN24" i="1"/>
  <c r="GM24" i="1"/>
  <c r="GL24" i="1"/>
  <c r="GK24" i="1"/>
  <c r="GJ24" i="1"/>
  <c r="GI24" i="1"/>
  <c r="GH24" i="1"/>
  <c r="GG24" i="1"/>
  <c r="GF24" i="1"/>
  <c r="GE24" i="1"/>
  <c r="GD24" i="1"/>
  <c r="GC24" i="1"/>
  <c r="GB24" i="1"/>
  <c r="GA24" i="1"/>
  <c r="FZ24" i="1"/>
  <c r="FY24" i="1"/>
  <c r="FX24" i="1"/>
  <c r="FW24" i="1"/>
  <c r="FV24" i="1"/>
  <c r="FR24" i="1"/>
  <c r="FQ24" i="1"/>
  <c r="FP24" i="1"/>
  <c r="FO24" i="1"/>
  <c r="FN24" i="1"/>
  <c r="FM24" i="1"/>
  <c r="FL24" i="1"/>
  <c r="FK24" i="1"/>
  <c r="FJ24" i="1"/>
  <c r="FI24" i="1"/>
  <c r="FH24" i="1"/>
  <c r="FG24" i="1"/>
  <c r="FF24" i="1"/>
  <c r="FE24" i="1"/>
  <c r="FD24" i="1"/>
  <c r="FC24" i="1"/>
  <c r="FB24" i="1"/>
  <c r="FA24" i="1"/>
  <c r="EZ24" i="1"/>
  <c r="EY24" i="1"/>
  <c r="EX24" i="1"/>
  <c r="EW24" i="1"/>
  <c r="EV24" i="1"/>
  <c r="EU24" i="1"/>
  <c r="ET24" i="1"/>
  <c r="ES24" i="1"/>
  <c r="ER24" i="1"/>
  <c r="EQ24" i="1"/>
  <c r="EP24" i="1"/>
  <c r="EO24" i="1"/>
  <c r="EN24" i="1"/>
  <c r="EM24" i="1"/>
  <c r="EL24" i="1"/>
  <c r="EK24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D24" i="1"/>
  <c r="CC24" i="1"/>
  <c r="CB24" i="1"/>
  <c r="CA24" i="1"/>
  <c r="BZ24" i="1"/>
  <c r="BY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T24" i="1"/>
  <c r="AS24" i="1"/>
  <c r="AR24" i="1"/>
  <c r="AQ24" i="1"/>
  <c r="AP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M24" i="1"/>
  <c r="L24" i="1"/>
  <c r="K24" i="1"/>
  <c r="J24" i="1"/>
  <c r="I24" i="1"/>
  <c r="H24" i="1"/>
  <c r="D24" i="1"/>
  <c r="GT23" i="1"/>
  <c r="GS23" i="1"/>
  <c r="GR23" i="1"/>
  <c r="GQ23" i="1"/>
  <c r="GP23" i="1"/>
  <c r="GO23" i="1"/>
  <c r="GN23" i="1"/>
  <c r="GM23" i="1"/>
  <c r="GL23" i="1"/>
  <c r="GK23" i="1"/>
  <c r="GJ23" i="1"/>
  <c r="GI23" i="1"/>
  <c r="GH23" i="1"/>
  <c r="GG23" i="1"/>
  <c r="GF23" i="1"/>
  <c r="GE23" i="1"/>
  <c r="GD23" i="1"/>
  <c r="GC23" i="1"/>
  <c r="GB23" i="1"/>
  <c r="GA23" i="1"/>
  <c r="FZ23" i="1"/>
  <c r="FY23" i="1"/>
  <c r="FX23" i="1"/>
  <c r="FW23" i="1"/>
  <c r="FV23" i="1"/>
  <c r="FR23" i="1"/>
  <c r="FQ23" i="1"/>
  <c r="FP23" i="1"/>
  <c r="FO23" i="1"/>
  <c r="FN23" i="1"/>
  <c r="FM23" i="1"/>
  <c r="FL23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D23" i="1"/>
  <c r="CC23" i="1"/>
  <c r="CB23" i="1"/>
  <c r="CA23" i="1"/>
  <c r="BZ23" i="1"/>
  <c r="BY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T23" i="1"/>
  <c r="AS23" i="1"/>
  <c r="AR23" i="1"/>
  <c r="AQ23" i="1"/>
  <c r="AP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M23" i="1"/>
  <c r="L23" i="1"/>
  <c r="K23" i="1"/>
  <c r="J23" i="1"/>
  <c r="I23" i="1"/>
  <c r="H23" i="1"/>
  <c r="D23" i="1"/>
  <c r="GT22" i="1"/>
  <c r="GS22" i="1"/>
  <c r="GR22" i="1"/>
  <c r="GR28" i="1" s="1"/>
  <c r="GQ22" i="1"/>
  <c r="GP22" i="1"/>
  <c r="GO22" i="1"/>
  <c r="GN22" i="1"/>
  <c r="GN28" i="1" s="1"/>
  <c r="GM22" i="1"/>
  <c r="GL22" i="1"/>
  <c r="GK22" i="1"/>
  <c r="GJ22" i="1"/>
  <c r="GJ28" i="1" s="1"/>
  <c r="GI22" i="1"/>
  <c r="GH22" i="1"/>
  <c r="GG22" i="1"/>
  <c r="GF22" i="1"/>
  <c r="GF28" i="1" s="1"/>
  <c r="GE22" i="1"/>
  <c r="GD22" i="1"/>
  <c r="GC22" i="1"/>
  <c r="GB22" i="1"/>
  <c r="GB28" i="1" s="1"/>
  <c r="GA22" i="1"/>
  <c r="FZ22" i="1"/>
  <c r="FY22" i="1"/>
  <c r="FX22" i="1"/>
  <c r="FX28" i="1" s="1"/>
  <c r="FW22" i="1"/>
  <c r="FV22" i="1"/>
  <c r="FR22" i="1"/>
  <c r="FQ22" i="1"/>
  <c r="FQ28" i="1" s="1"/>
  <c r="FP22" i="1"/>
  <c r="FO22" i="1"/>
  <c r="FN22" i="1"/>
  <c r="FM22" i="1"/>
  <c r="FM28" i="1" s="1"/>
  <c r="FL22" i="1"/>
  <c r="FK22" i="1"/>
  <c r="FJ22" i="1"/>
  <c r="FI22" i="1"/>
  <c r="FI28" i="1" s="1"/>
  <c r="FH22" i="1"/>
  <c r="FG22" i="1"/>
  <c r="FF22" i="1"/>
  <c r="FE22" i="1"/>
  <c r="FE28" i="1" s="1"/>
  <c r="FD22" i="1"/>
  <c r="FC22" i="1"/>
  <c r="FB22" i="1"/>
  <c r="FA22" i="1"/>
  <c r="FA28" i="1" s="1"/>
  <c r="EZ22" i="1"/>
  <c r="EY22" i="1"/>
  <c r="EX22" i="1"/>
  <c r="EW22" i="1"/>
  <c r="EW28" i="1" s="1"/>
  <c r="EV22" i="1"/>
  <c r="EU22" i="1"/>
  <c r="ET22" i="1"/>
  <c r="ES22" i="1"/>
  <c r="ES28" i="1" s="1"/>
  <c r="ER22" i="1"/>
  <c r="EQ22" i="1"/>
  <c r="EP22" i="1"/>
  <c r="EO22" i="1"/>
  <c r="EO28" i="1" s="1"/>
  <c r="EN22" i="1"/>
  <c r="EM22" i="1"/>
  <c r="EL22" i="1"/>
  <c r="EK22" i="1"/>
  <c r="EK28" i="1" s="1"/>
  <c r="EJ22" i="1"/>
  <c r="EI22" i="1"/>
  <c r="EH22" i="1"/>
  <c r="EG22" i="1"/>
  <c r="EG28" i="1" s="1"/>
  <c r="EF22" i="1"/>
  <c r="EE22" i="1"/>
  <c r="ED22" i="1"/>
  <c r="EC22" i="1"/>
  <c r="EC28" i="1" s="1"/>
  <c r="EB22" i="1"/>
  <c r="EA22" i="1"/>
  <c r="DZ22" i="1"/>
  <c r="DY22" i="1"/>
  <c r="DY28" i="1" s="1"/>
  <c r="DX22" i="1"/>
  <c r="DW22" i="1"/>
  <c r="DV22" i="1"/>
  <c r="DU22" i="1"/>
  <c r="DU28" i="1" s="1"/>
  <c r="DT22" i="1"/>
  <c r="DS22" i="1"/>
  <c r="DR22" i="1"/>
  <c r="DQ22" i="1"/>
  <c r="DQ28" i="1" s="1"/>
  <c r="DP22" i="1"/>
  <c r="DO22" i="1"/>
  <c r="DN22" i="1"/>
  <c r="DM22" i="1"/>
  <c r="DM28" i="1" s="1"/>
  <c r="DL22" i="1"/>
  <c r="DK22" i="1"/>
  <c r="DJ22" i="1"/>
  <c r="DI22" i="1"/>
  <c r="DI28" i="1" s="1"/>
  <c r="DH22" i="1"/>
  <c r="DG22" i="1"/>
  <c r="DF22" i="1"/>
  <c r="DE22" i="1"/>
  <c r="DE28" i="1" s="1"/>
  <c r="DD22" i="1"/>
  <c r="DC22" i="1"/>
  <c r="DB22" i="1"/>
  <c r="DA22" i="1"/>
  <c r="DA28" i="1" s="1"/>
  <c r="CZ22" i="1"/>
  <c r="CY22" i="1"/>
  <c r="CX22" i="1"/>
  <c r="CW22" i="1"/>
  <c r="CW28" i="1" s="1"/>
  <c r="CV22" i="1"/>
  <c r="CU22" i="1"/>
  <c r="CT22" i="1"/>
  <c r="CS22" i="1"/>
  <c r="CS28" i="1" s="1"/>
  <c r="CR22" i="1"/>
  <c r="CQ22" i="1"/>
  <c r="CP22" i="1"/>
  <c r="CO22" i="1"/>
  <c r="CO28" i="1" s="1"/>
  <c r="CN22" i="1"/>
  <c r="CM22" i="1"/>
  <c r="CL22" i="1"/>
  <c r="CK22" i="1"/>
  <c r="CK28" i="1" s="1"/>
  <c r="CJ22" i="1"/>
  <c r="CI22" i="1"/>
  <c r="CH22" i="1"/>
  <c r="CD22" i="1"/>
  <c r="CD28" i="1" s="1"/>
  <c r="CC22" i="1"/>
  <c r="CB22" i="1"/>
  <c r="CA22" i="1"/>
  <c r="BZ22" i="1"/>
  <c r="BZ28" i="1" s="1"/>
  <c r="BY22" i="1"/>
  <c r="BU22" i="1"/>
  <c r="BT22" i="1"/>
  <c r="BS22" i="1"/>
  <c r="BS28" i="1" s="1"/>
  <c r="BR22" i="1"/>
  <c r="BQ22" i="1"/>
  <c r="BP22" i="1"/>
  <c r="BO22" i="1"/>
  <c r="BO28" i="1" s="1"/>
  <c r="BN22" i="1"/>
  <c r="BM22" i="1"/>
  <c r="BL22" i="1"/>
  <c r="BK22" i="1"/>
  <c r="BK28" i="1" s="1"/>
  <c r="BJ22" i="1"/>
  <c r="BI22" i="1"/>
  <c r="BH22" i="1"/>
  <c r="BG22" i="1"/>
  <c r="BG28" i="1" s="1"/>
  <c r="BF22" i="1"/>
  <c r="BE22" i="1"/>
  <c r="BD22" i="1"/>
  <c r="BC22" i="1"/>
  <c r="BC28" i="1" s="1"/>
  <c r="BB22" i="1"/>
  <c r="BA22" i="1"/>
  <c r="AZ22" i="1"/>
  <c r="AY22" i="1"/>
  <c r="AY28" i="1" s="1"/>
  <c r="AX22" i="1"/>
  <c r="AT22" i="1"/>
  <c r="AS22" i="1"/>
  <c r="AR22" i="1"/>
  <c r="AR28" i="1" s="1"/>
  <c r="AQ22" i="1"/>
  <c r="AP22" i="1"/>
  <c r="AL22" i="1"/>
  <c r="AK22" i="1"/>
  <c r="AK28" i="1" s="1"/>
  <c r="AJ22" i="1"/>
  <c r="AI22" i="1"/>
  <c r="AH22" i="1"/>
  <c r="AG22" i="1"/>
  <c r="AG28" i="1" s="1"/>
  <c r="AF22" i="1"/>
  <c r="AE22" i="1"/>
  <c r="AD22" i="1"/>
  <c r="AC22" i="1"/>
  <c r="AC28" i="1" s="1"/>
  <c r="AB22" i="1"/>
  <c r="AA22" i="1"/>
  <c r="Z22" i="1"/>
  <c r="Y22" i="1"/>
  <c r="Y28" i="1" s="1"/>
  <c r="X22" i="1"/>
  <c r="W22" i="1"/>
  <c r="V22" i="1"/>
  <c r="U22" i="1"/>
  <c r="U28" i="1" s="1"/>
  <c r="T22" i="1"/>
  <c r="S22" i="1"/>
  <c r="R22" i="1"/>
  <c r="Q22" i="1"/>
  <c r="Q28" i="1" s="1"/>
  <c r="M22" i="1"/>
  <c r="L22" i="1"/>
  <c r="K22" i="1"/>
  <c r="J22" i="1"/>
  <c r="J28" i="1" s="1"/>
  <c r="I22" i="1"/>
  <c r="H22" i="1"/>
  <c r="D22" i="1"/>
  <c r="E19" i="1"/>
  <c r="GT18" i="1"/>
  <c r="GT19" i="1" s="1"/>
  <c r="GS18" i="1"/>
  <c r="GR18" i="1"/>
  <c r="GQ18" i="1"/>
  <c r="GP18" i="1"/>
  <c r="GO18" i="1"/>
  <c r="GN18" i="1"/>
  <c r="GM18" i="1"/>
  <c r="GL18" i="1"/>
  <c r="GK18" i="1"/>
  <c r="GJ18" i="1"/>
  <c r="GI18" i="1"/>
  <c r="GH18" i="1"/>
  <c r="GG18" i="1"/>
  <c r="GF18" i="1"/>
  <c r="GE18" i="1"/>
  <c r="GD18" i="1"/>
  <c r="GC18" i="1"/>
  <c r="GB18" i="1"/>
  <c r="GA18" i="1"/>
  <c r="FZ18" i="1"/>
  <c r="FY18" i="1"/>
  <c r="FX18" i="1"/>
  <c r="FW18" i="1"/>
  <c r="FV18" i="1"/>
  <c r="FV19" i="1" s="1"/>
  <c r="FR18" i="1"/>
  <c r="FQ18" i="1"/>
  <c r="FP18" i="1"/>
  <c r="FO18" i="1"/>
  <c r="FN18" i="1"/>
  <c r="FM18" i="1"/>
  <c r="FL18" i="1"/>
  <c r="FK18" i="1"/>
  <c r="FJ18" i="1"/>
  <c r="FI18" i="1"/>
  <c r="FH18" i="1"/>
  <c r="FG18" i="1"/>
  <c r="FF18" i="1"/>
  <c r="FE18" i="1"/>
  <c r="FD18" i="1"/>
  <c r="FC18" i="1"/>
  <c r="FB18" i="1"/>
  <c r="FA18" i="1"/>
  <c r="EZ18" i="1"/>
  <c r="EY18" i="1"/>
  <c r="EX18" i="1"/>
  <c r="EW18" i="1"/>
  <c r="EV18" i="1"/>
  <c r="EU18" i="1"/>
  <c r="ET18" i="1"/>
  <c r="ES18" i="1"/>
  <c r="ER18" i="1"/>
  <c r="EQ18" i="1"/>
  <c r="EP18" i="1"/>
  <c r="EO18" i="1"/>
  <c r="EN18" i="1"/>
  <c r="EM18" i="1"/>
  <c r="EL18" i="1"/>
  <c r="EK18" i="1"/>
  <c r="EJ18" i="1"/>
  <c r="EI18" i="1"/>
  <c r="EH18" i="1"/>
  <c r="EG18" i="1"/>
  <c r="EF18" i="1"/>
  <c r="EE18" i="1"/>
  <c r="ED18" i="1"/>
  <c r="EC18" i="1"/>
  <c r="EB18" i="1"/>
  <c r="EA18" i="1"/>
  <c r="DZ18" i="1"/>
  <c r="DY18" i="1"/>
  <c r="DX18" i="1"/>
  <c r="DW18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D18" i="1"/>
  <c r="CC18" i="1"/>
  <c r="CB18" i="1"/>
  <c r="CA18" i="1"/>
  <c r="BZ18" i="1"/>
  <c r="BY18" i="1"/>
  <c r="BU18" i="1"/>
  <c r="BT18" i="1"/>
  <c r="BS18" i="1"/>
  <c r="BR18" i="1"/>
  <c r="BR19" i="1" s="1"/>
  <c r="BQ18" i="1"/>
  <c r="BP18" i="1"/>
  <c r="BO18" i="1"/>
  <c r="BN18" i="1"/>
  <c r="BM18" i="1"/>
  <c r="BL18" i="1"/>
  <c r="BK18" i="1"/>
  <c r="BJ18" i="1"/>
  <c r="BJ19" i="1" s="1"/>
  <c r="BI18" i="1"/>
  <c r="BH18" i="1"/>
  <c r="BG18" i="1"/>
  <c r="BF18" i="1"/>
  <c r="BF19" i="1" s="1"/>
  <c r="BE18" i="1"/>
  <c r="BD18" i="1"/>
  <c r="BC18" i="1"/>
  <c r="BB18" i="1"/>
  <c r="BA18" i="1"/>
  <c r="AZ18" i="1"/>
  <c r="AY18" i="1"/>
  <c r="AX18" i="1"/>
  <c r="AT18" i="1"/>
  <c r="AS18" i="1"/>
  <c r="AR18" i="1"/>
  <c r="AQ18" i="1"/>
  <c r="AP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M18" i="1"/>
  <c r="L18" i="1"/>
  <c r="K18" i="1"/>
  <c r="J18" i="1"/>
  <c r="I18" i="1"/>
  <c r="H18" i="1"/>
  <c r="D18" i="1"/>
  <c r="GT17" i="1"/>
  <c r="GS17" i="1"/>
  <c r="GS19" i="1" s="1"/>
  <c r="GR17" i="1"/>
  <c r="GR19" i="1" s="1"/>
  <c r="GQ17" i="1"/>
  <c r="GP17" i="1"/>
  <c r="GO17" i="1"/>
  <c r="GO19" i="1" s="1"/>
  <c r="GN17" i="1"/>
  <c r="GN19" i="1" s="1"/>
  <c r="GM17" i="1"/>
  <c r="GL17" i="1"/>
  <c r="GK17" i="1"/>
  <c r="GK19" i="1" s="1"/>
  <c r="GJ17" i="1"/>
  <c r="GJ19" i="1" s="1"/>
  <c r="GI17" i="1"/>
  <c r="GH17" i="1"/>
  <c r="GG17" i="1"/>
  <c r="GG19" i="1" s="1"/>
  <c r="GF17" i="1"/>
  <c r="GF19" i="1" s="1"/>
  <c r="GE17" i="1"/>
  <c r="GD17" i="1"/>
  <c r="GC17" i="1"/>
  <c r="GC19" i="1" s="1"/>
  <c r="GB17" i="1"/>
  <c r="GB19" i="1" s="1"/>
  <c r="GA17" i="1"/>
  <c r="FZ17" i="1"/>
  <c r="FY17" i="1"/>
  <c r="FY19" i="1" s="1"/>
  <c r="FX17" i="1"/>
  <c r="FX19" i="1" s="1"/>
  <c r="FW17" i="1"/>
  <c r="FV17" i="1"/>
  <c r="FR17" i="1"/>
  <c r="FR19" i="1" s="1"/>
  <c r="FQ17" i="1"/>
  <c r="FQ19" i="1" s="1"/>
  <c r="FP17" i="1"/>
  <c r="FO17" i="1"/>
  <c r="FN17" i="1"/>
  <c r="FN19" i="1" s="1"/>
  <c r="FM17" i="1"/>
  <c r="FM19" i="1" s="1"/>
  <c r="FL17" i="1"/>
  <c r="FK17" i="1"/>
  <c r="FJ17" i="1"/>
  <c r="FJ19" i="1" s="1"/>
  <c r="FI17" i="1"/>
  <c r="FI19" i="1" s="1"/>
  <c r="FH17" i="1"/>
  <c r="FG17" i="1"/>
  <c r="FF17" i="1"/>
  <c r="FF19" i="1" s="1"/>
  <c r="FE17" i="1"/>
  <c r="FE19" i="1" s="1"/>
  <c r="FD17" i="1"/>
  <c r="FC17" i="1"/>
  <c r="FB17" i="1"/>
  <c r="FB19" i="1" s="1"/>
  <c r="FA17" i="1"/>
  <c r="FA19" i="1" s="1"/>
  <c r="EZ17" i="1"/>
  <c r="EY17" i="1"/>
  <c r="EX17" i="1"/>
  <c r="EX19" i="1" s="1"/>
  <c r="EW17" i="1"/>
  <c r="EW19" i="1" s="1"/>
  <c r="EV17" i="1"/>
  <c r="EU17" i="1"/>
  <c r="ET17" i="1"/>
  <c r="ET19" i="1" s="1"/>
  <c r="ES17" i="1"/>
  <c r="ES19" i="1" s="1"/>
  <c r="ER17" i="1"/>
  <c r="EQ17" i="1"/>
  <c r="EP17" i="1"/>
  <c r="EP19" i="1" s="1"/>
  <c r="EO17" i="1"/>
  <c r="EO19" i="1" s="1"/>
  <c r="EN17" i="1"/>
  <c r="EM17" i="1"/>
  <c r="EL17" i="1"/>
  <c r="EL19" i="1" s="1"/>
  <c r="EK17" i="1"/>
  <c r="EK19" i="1" s="1"/>
  <c r="EJ17" i="1"/>
  <c r="EI17" i="1"/>
  <c r="EH17" i="1"/>
  <c r="EH19" i="1" s="1"/>
  <c r="EG17" i="1"/>
  <c r="EG19" i="1" s="1"/>
  <c r="EF17" i="1"/>
  <c r="EE17" i="1"/>
  <c r="ED17" i="1"/>
  <c r="ED19" i="1" s="1"/>
  <c r="EC17" i="1"/>
  <c r="EC19" i="1" s="1"/>
  <c r="EB17" i="1"/>
  <c r="EA17" i="1"/>
  <c r="DZ17" i="1"/>
  <c r="DZ19" i="1" s="1"/>
  <c r="DY17" i="1"/>
  <c r="DY19" i="1" s="1"/>
  <c r="DX17" i="1"/>
  <c r="DW17" i="1"/>
  <c r="DV17" i="1"/>
  <c r="DV19" i="1" s="1"/>
  <c r="DU17" i="1"/>
  <c r="DU19" i="1" s="1"/>
  <c r="DT17" i="1"/>
  <c r="DS17" i="1"/>
  <c r="DR17" i="1"/>
  <c r="DR19" i="1" s="1"/>
  <c r="DQ17" i="1"/>
  <c r="DQ19" i="1" s="1"/>
  <c r="DP17" i="1"/>
  <c r="DO17" i="1"/>
  <c r="DN17" i="1"/>
  <c r="DN19" i="1" s="1"/>
  <c r="DM17" i="1"/>
  <c r="DM19" i="1" s="1"/>
  <c r="DL17" i="1"/>
  <c r="DK17" i="1"/>
  <c r="DJ17" i="1"/>
  <c r="DJ19" i="1" s="1"/>
  <c r="DI17" i="1"/>
  <c r="DI19" i="1" s="1"/>
  <c r="DH17" i="1"/>
  <c r="DG17" i="1"/>
  <c r="DF17" i="1"/>
  <c r="DF19" i="1" s="1"/>
  <c r="DE17" i="1"/>
  <c r="DE19" i="1" s="1"/>
  <c r="DD17" i="1"/>
  <c r="DC17" i="1"/>
  <c r="DB17" i="1"/>
  <c r="DB19" i="1" s="1"/>
  <c r="DA17" i="1"/>
  <c r="DA19" i="1" s="1"/>
  <c r="CZ17" i="1"/>
  <c r="CY17" i="1"/>
  <c r="CX17" i="1"/>
  <c r="CX19" i="1" s="1"/>
  <c r="CW17" i="1"/>
  <c r="CW19" i="1" s="1"/>
  <c r="CV17" i="1"/>
  <c r="CU17" i="1"/>
  <c r="CT17" i="1"/>
  <c r="CT19" i="1" s="1"/>
  <c r="CS17" i="1"/>
  <c r="CS19" i="1" s="1"/>
  <c r="CR17" i="1"/>
  <c r="CQ17" i="1"/>
  <c r="CP17" i="1"/>
  <c r="CP19" i="1" s="1"/>
  <c r="CO17" i="1"/>
  <c r="CO19" i="1" s="1"/>
  <c r="CN17" i="1"/>
  <c r="CM17" i="1"/>
  <c r="CL17" i="1"/>
  <c r="CL19" i="1" s="1"/>
  <c r="CK17" i="1"/>
  <c r="CK19" i="1" s="1"/>
  <c r="CJ17" i="1"/>
  <c r="CI17" i="1"/>
  <c r="CH17" i="1"/>
  <c r="CD17" i="1"/>
  <c r="CD19" i="1" s="1"/>
  <c r="CC17" i="1"/>
  <c r="CB17" i="1"/>
  <c r="CA17" i="1"/>
  <c r="CA19" i="1" s="1"/>
  <c r="BZ17" i="1"/>
  <c r="BZ19" i="1" s="1"/>
  <c r="BY17" i="1"/>
  <c r="BU17" i="1"/>
  <c r="BT17" i="1"/>
  <c r="BT19" i="1" s="1"/>
  <c r="BS17" i="1"/>
  <c r="BS19" i="1" s="1"/>
  <c r="BR17" i="1"/>
  <c r="BQ17" i="1"/>
  <c r="BP17" i="1"/>
  <c r="BP19" i="1" s="1"/>
  <c r="BO17" i="1"/>
  <c r="BO19" i="1" s="1"/>
  <c r="BN17" i="1"/>
  <c r="BM17" i="1"/>
  <c r="BL17" i="1"/>
  <c r="BL19" i="1" s="1"/>
  <c r="BK17" i="1"/>
  <c r="BK19" i="1" s="1"/>
  <c r="BJ17" i="1"/>
  <c r="BI17" i="1"/>
  <c r="BH17" i="1"/>
  <c r="BH19" i="1" s="1"/>
  <c r="BG17" i="1"/>
  <c r="BG19" i="1" s="1"/>
  <c r="BF17" i="1"/>
  <c r="BE17" i="1"/>
  <c r="BD17" i="1"/>
  <c r="BD19" i="1" s="1"/>
  <c r="BC17" i="1"/>
  <c r="BC19" i="1" s="1"/>
  <c r="BB17" i="1"/>
  <c r="BB19" i="1" s="1"/>
  <c r="BA17" i="1"/>
  <c r="AZ17" i="1"/>
  <c r="AZ19" i="1" s="1"/>
  <c r="AY17" i="1"/>
  <c r="AY19" i="1" s="1"/>
  <c r="AX17" i="1"/>
  <c r="AT17" i="1"/>
  <c r="AS17" i="1"/>
  <c r="AS19" i="1" s="1"/>
  <c r="AR17" i="1"/>
  <c r="AR19" i="1" s="1"/>
  <c r="AQ17" i="1"/>
  <c r="AP17" i="1"/>
  <c r="AL17" i="1"/>
  <c r="AL19" i="1" s="1"/>
  <c r="AK17" i="1"/>
  <c r="AK19" i="1" s="1"/>
  <c r="AJ17" i="1"/>
  <c r="AI17" i="1"/>
  <c r="AH17" i="1"/>
  <c r="AH19" i="1" s="1"/>
  <c r="AG17" i="1"/>
  <c r="AG19" i="1" s="1"/>
  <c r="AF17" i="1"/>
  <c r="AE17" i="1"/>
  <c r="AD17" i="1"/>
  <c r="AD19" i="1" s="1"/>
  <c r="AC17" i="1"/>
  <c r="AC19" i="1" s="1"/>
  <c r="AB17" i="1"/>
  <c r="AA17" i="1"/>
  <c r="Z17" i="1"/>
  <c r="Z19" i="1" s="1"/>
  <c r="Y17" i="1"/>
  <c r="Y19" i="1" s="1"/>
  <c r="X17" i="1"/>
  <c r="W17" i="1"/>
  <c r="V17" i="1"/>
  <c r="V19" i="1" s="1"/>
  <c r="U17" i="1"/>
  <c r="U19" i="1" s="1"/>
  <c r="T17" i="1"/>
  <c r="S17" i="1"/>
  <c r="R17" i="1"/>
  <c r="R19" i="1" s="1"/>
  <c r="Q17" i="1"/>
  <c r="Q19" i="1" s="1"/>
  <c r="M17" i="1"/>
  <c r="L17" i="1"/>
  <c r="K17" i="1"/>
  <c r="K19" i="1" s="1"/>
  <c r="J17" i="1"/>
  <c r="J19" i="1" s="1"/>
  <c r="I17" i="1"/>
  <c r="H17" i="1"/>
  <c r="D17" i="1"/>
  <c r="D19" i="1" s="1"/>
  <c r="E14" i="1"/>
  <c r="GT13" i="1"/>
  <c r="GS13" i="1"/>
  <c r="GR13" i="1"/>
  <c r="GQ13" i="1"/>
  <c r="GP13" i="1"/>
  <c r="GO13" i="1"/>
  <c r="GN13" i="1"/>
  <c r="GM13" i="1"/>
  <c r="GL13" i="1"/>
  <c r="GK13" i="1"/>
  <c r="GJ13" i="1"/>
  <c r="GI13" i="1"/>
  <c r="GH13" i="1"/>
  <c r="GG13" i="1"/>
  <c r="GF13" i="1"/>
  <c r="GE13" i="1"/>
  <c r="GD13" i="1"/>
  <c r="GC13" i="1"/>
  <c r="GB13" i="1"/>
  <c r="GA13" i="1"/>
  <c r="FZ13" i="1"/>
  <c r="FY13" i="1"/>
  <c r="FX13" i="1"/>
  <c r="FW13" i="1"/>
  <c r="FV13" i="1"/>
  <c r="FR13" i="1"/>
  <c r="FQ13" i="1"/>
  <c r="FP13" i="1"/>
  <c r="FO13" i="1"/>
  <c r="FN13" i="1"/>
  <c r="FM13" i="1"/>
  <c r="FL13" i="1"/>
  <c r="FK13" i="1"/>
  <c r="FJ13" i="1"/>
  <c r="FI13" i="1"/>
  <c r="FH13" i="1"/>
  <c r="FG13" i="1"/>
  <c r="FF13" i="1"/>
  <c r="FE13" i="1"/>
  <c r="FD13" i="1"/>
  <c r="FC13" i="1"/>
  <c r="FB13" i="1"/>
  <c r="FA13" i="1"/>
  <c r="EZ13" i="1"/>
  <c r="EY13" i="1"/>
  <c r="EX13" i="1"/>
  <c r="EW13" i="1"/>
  <c r="EV13" i="1"/>
  <c r="EU13" i="1"/>
  <c r="ET13" i="1"/>
  <c r="ES13" i="1"/>
  <c r="ER13" i="1"/>
  <c r="EQ13" i="1"/>
  <c r="EP13" i="1"/>
  <c r="EO13" i="1"/>
  <c r="EN13" i="1"/>
  <c r="EM13" i="1"/>
  <c r="EL13" i="1"/>
  <c r="EK13" i="1"/>
  <c r="EJ13" i="1"/>
  <c r="EI13" i="1"/>
  <c r="EH13" i="1"/>
  <c r="EG13" i="1"/>
  <c r="EF13" i="1"/>
  <c r="EE13" i="1"/>
  <c r="ED13" i="1"/>
  <c r="EC13" i="1"/>
  <c r="EB13" i="1"/>
  <c r="EA13" i="1"/>
  <c r="DZ13" i="1"/>
  <c r="DY13" i="1"/>
  <c r="DX13" i="1"/>
  <c r="DW13" i="1"/>
  <c r="DV13" i="1"/>
  <c r="DU13" i="1"/>
  <c r="DT13" i="1"/>
  <c r="DS13" i="1"/>
  <c r="DR13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D13" i="1"/>
  <c r="CC13" i="1"/>
  <c r="CB13" i="1"/>
  <c r="CA13" i="1"/>
  <c r="BZ13" i="1"/>
  <c r="BY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T13" i="1"/>
  <c r="AS13" i="1"/>
  <c r="AR13" i="1"/>
  <c r="AQ13" i="1"/>
  <c r="AP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M13" i="1"/>
  <c r="L13" i="1"/>
  <c r="K13" i="1"/>
  <c r="J13" i="1"/>
  <c r="I13" i="1"/>
  <c r="H13" i="1"/>
  <c r="D13" i="1"/>
  <c r="GT12" i="1"/>
  <c r="GS12" i="1"/>
  <c r="GR12" i="1"/>
  <c r="GQ12" i="1"/>
  <c r="GP12" i="1"/>
  <c r="GO12" i="1"/>
  <c r="GN12" i="1"/>
  <c r="GM12" i="1"/>
  <c r="GL12" i="1"/>
  <c r="GK12" i="1"/>
  <c r="GJ12" i="1"/>
  <c r="GI12" i="1"/>
  <c r="GH12" i="1"/>
  <c r="GG12" i="1"/>
  <c r="GF12" i="1"/>
  <c r="GE12" i="1"/>
  <c r="GD12" i="1"/>
  <c r="GC12" i="1"/>
  <c r="GB12" i="1"/>
  <c r="GA12" i="1"/>
  <c r="FZ12" i="1"/>
  <c r="FY12" i="1"/>
  <c r="FX12" i="1"/>
  <c r="FW12" i="1"/>
  <c r="FV12" i="1"/>
  <c r="FR12" i="1"/>
  <c r="FQ12" i="1"/>
  <c r="FP12" i="1"/>
  <c r="FO12" i="1"/>
  <c r="FN12" i="1"/>
  <c r="FM12" i="1"/>
  <c r="FL12" i="1"/>
  <c r="FK12" i="1"/>
  <c r="FJ12" i="1"/>
  <c r="FI12" i="1"/>
  <c r="FH12" i="1"/>
  <c r="FG12" i="1"/>
  <c r="FF12" i="1"/>
  <c r="FE12" i="1"/>
  <c r="FD12" i="1"/>
  <c r="FC12" i="1"/>
  <c r="FB12" i="1"/>
  <c r="FA12" i="1"/>
  <c r="EZ12" i="1"/>
  <c r="EY12" i="1"/>
  <c r="EX12" i="1"/>
  <c r="EW12" i="1"/>
  <c r="EV12" i="1"/>
  <c r="EU12" i="1"/>
  <c r="ET12" i="1"/>
  <c r="ES12" i="1"/>
  <c r="ER12" i="1"/>
  <c r="EQ12" i="1"/>
  <c r="EP12" i="1"/>
  <c r="EO12" i="1"/>
  <c r="EN12" i="1"/>
  <c r="EM12" i="1"/>
  <c r="EL12" i="1"/>
  <c r="EK12" i="1"/>
  <c r="EJ12" i="1"/>
  <c r="EI12" i="1"/>
  <c r="EH12" i="1"/>
  <c r="EG12" i="1"/>
  <c r="EF12" i="1"/>
  <c r="EE12" i="1"/>
  <c r="ED12" i="1"/>
  <c r="EC12" i="1"/>
  <c r="EB12" i="1"/>
  <c r="EA12" i="1"/>
  <c r="DZ12" i="1"/>
  <c r="DY12" i="1"/>
  <c r="DX12" i="1"/>
  <c r="DW12" i="1"/>
  <c r="DV12" i="1"/>
  <c r="DU12" i="1"/>
  <c r="DT12" i="1"/>
  <c r="DS12" i="1"/>
  <c r="DR12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D12" i="1"/>
  <c r="CC12" i="1"/>
  <c r="CB12" i="1"/>
  <c r="CA12" i="1"/>
  <c r="BZ12" i="1"/>
  <c r="BY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T12" i="1"/>
  <c r="AS12" i="1"/>
  <c r="AR12" i="1"/>
  <c r="AQ12" i="1"/>
  <c r="AP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M12" i="1"/>
  <c r="L12" i="1"/>
  <c r="K12" i="1"/>
  <c r="J12" i="1"/>
  <c r="I12" i="1"/>
  <c r="H12" i="1"/>
  <c r="D12" i="1"/>
  <c r="GT11" i="1"/>
  <c r="GS11" i="1"/>
  <c r="GR11" i="1"/>
  <c r="GQ11" i="1"/>
  <c r="GP11" i="1"/>
  <c r="GO11" i="1"/>
  <c r="GN11" i="1"/>
  <c r="GM11" i="1"/>
  <c r="GL11" i="1"/>
  <c r="GK11" i="1"/>
  <c r="GJ11" i="1"/>
  <c r="GI11" i="1"/>
  <c r="GH11" i="1"/>
  <c r="GG11" i="1"/>
  <c r="GF11" i="1"/>
  <c r="GE11" i="1"/>
  <c r="GD11" i="1"/>
  <c r="GC11" i="1"/>
  <c r="GB11" i="1"/>
  <c r="GA11" i="1"/>
  <c r="FZ11" i="1"/>
  <c r="FY11" i="1"/>
  <c r="FX11" i="1"/>
  <c r="FW11" i="1"/>
  <c r="FV11" i="1"/>
  <c r="FR11" i="1"/>
  <c r="FQ11" i="1"/>
  <c r="FP11" i="1"/>
  <c r="FO11" i="1"/>
  <c r="FN11" i="1"/>
  <c r="FM11" i="1"/>
  <c r="FL11" i="1"/>
  <c r="FK11" i="1"/>
  <c r="FJ11" i="1"/>
  <c r="FI11" i="1"/>
  <c r="FH11" i="1"/>
  <c r="FG11" i="1"/>
  <c r="FF11" i="1"/>
  <c r="FE11" i="1"/>
  <c r="FD11" i="1"/>
  <c r="FC11" i="1"/>
  <c r="FB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O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EA11" i="1"/>
  <c r="DZ11" i="1"/>
  <c r="DY11" i="1"/>
  <c r="DX11" i="1"/>
  <c r="DW11" i="1"/>
  <c r="DV11" i="1"/>
  <c r="DU11" i="1"/>
  <c r="DT11" i="1"/>
  <c r="DS11" i="1"/>
  <c r="DR11" i="1"/>
  <c r="DQ11" i="1"/>
  <c r="DP11" i="1"/>
  <c r="DO11" i="1"/>
  <c r="DN11" i="1"/>
  <c r="DM11" i="1"/>
  <c r="DL11" i="1"/>
  <c r="DK11" i="1"/>
  <c r="DJ11" i="1"/>
  <c r="DI11" i="1"/>
  <c r="DH11" i="1"/>
  <c r="DG11" i="1"/>
  <c r="DF11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D11" i="1"/>
  <c r="CC11" i="1"/>
  <c r="CB11" i="1"/>
  <c r="CA11" i="1"/>
  <c r="BZ11" i="1"/>
  <c r="BY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T11" i="1"/>
  <c r="AS11" i="1"/>
  <c r="AR11" i="1"/>
  <c r="AQ11" i="1"/>
  <c r="AP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M11" i="1"/>
  <c r="L11" i="1"/>
  <c r="K11" i="1"/>
  <c r="J11" i="1"/>
  <c r="I11" i="1"/>
  <c r="H11" i="1"/>
  <c r="D11" i="1"/>
  <c r="GT10" i="1"/>
  <c r="GS10" i="1"/>
  <c r="GR10" i="1"/>
  <c r="GQ10" i="1"/>
  <c r="GP10" i="1"/>
  <c r="GO10" i="1"/>
  <c r="GN10" i="1"/>
  <c r="GM10" i="1"/>
  <c r="GL10" i="1"/>
  <c r="GK10" i="1"/>
  <c r="GJ10" i="1"/>
  <c r="GI10" i="1"/>
  <c r="GH10" i="1"/>
  <c r="GG10" i="1"/>
  <c r="GF10" i="1"/>
  <c r="GE10" i="1"/>
  <c r="GD10" i="1"/>
  <c r="GC10" i="1"/>
  <c r="GB10" i="1"/>
  <c r="GA10" i="1"/>
  <c r="FZ10" i="1"/>
  <c r="FY10" i="1"/>
  <c r="FX10" i="1"/>
  <c r="FW10" i="1"/>
  <c r="FV10" i="1"/>
  <c r="FR10" i="1"/>
  <c r="FQ10" i="1"/>
  <c r="FP10" i="1"/>
  <c r="FO10" i="1"/>
  <c r="FN10" i="1"/>
  <c r="FM10" i="1"/>
  <c r="FL10" i="1"/>
  <c r="FK10" i="1"/>
  <c r="FJ10" i="1"/>
  <c r="FI10" i="1"/>
  <c r="FH10" i="1"/>
  <c r="FG10" i="1"/>
  <c r="FF10" i="1"/>
  <c r="FE10" i="1"/>
  <c r="FD10" i="1"/>
  <c r="FC10" i="1"/>
  <c r="FB10" i="1"/>
  <c r="FA10" i="1"/>
  <c r="EZ10" i="1"/>
  <c r="EY10" i="1"/>
  <c r="EX10" i="1"/>
  <c r="EW10" i="1"/>
  <c r="EV10" i="1"/>
  <c r="EU10" i="1"/>
  <c r="ET10" i="1"/>
  <c r="ES10" i="1"/>
  <c r="ER10" i="1"/>
  <c r="EQ10" i="1"/>
  <c r="EP10" i="1"/>
  <c r="EO10" i="1"/>
  <c r="EN10" i="1"/>
  <c r="EM10" i="1"/>
  <c r="EL10" i="1"/>
  <c r="EK10" i="1"/>
  <c r="EJ10" i="1"/>
  <c r="EI10" i="1"/>
  <c r="EH10" i="1"/>
  <c r="EG10" i="1"/>
  <c r="EF10" i="1"/>
  <c r="EE10" i="1"/>
  <c r="ED10" i="1"/>
  <c r="EC10" i="1"/>
  <c r="EB10" i="1"/>
  <c r="EA10" i="1"/>
  <c r="DZ10" i="1"/>
  <c r="DY10" i="1"/>
  <c r="DX10" i="1"/>
  <c r="DW10" i="1"/>
  <c r="DV10" i="1"/>
  <c r="DU10" i="1"/>
  <c r="DT10" i="1"/>
  <c r="DS10" i="1"/>
  <c r="DR10" i="1"/>
  <c r="DQ10" i="1"/>
  <c r="DP10" i="1"/>
  <c r="DO10" i="1"/>
  <c r="DN10" i="1"/>
  <c r="DM10" i="1"/>
  <c r="DL10" i="1"/>
  <c r="DK10" i="1"/>
  <c r="DJ10" i="1"/>
  <c r="DI10" i="1"/>
  <c r="DH10" i="1"/>
  <c r="DG10" i="1"/>
  <c r="DF10" i="1"/>
  <c r="DE10" i="1"/>
  <c r="DD10" i="1"/>
  <c r="DC10" i="1"/>
  <c r="DB10" i="1"/>
  <c r="DA10" i="1"/>
  <c r="CZ10" i="1"/>
  <c r="CY10" i="1"/>
  <c r="CX10" i="1"/>
  <c r="CW10" i="1"/>
  <c r="CV10" i="1"/>
  <c r="CU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H10" i="1"/>
  <c r="CD10" i="1"/>
  <c r="CC10" i="1"/>
  <c r="CB10" i="1"/>
  <c r="CA10" i="1"/>
  <c r="BZ10" i="1"/>
  <c r="BY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T10" i="1"/>
  <c r="AS10" i="1"/>
  <c r="AR10" i="1"/>
  <c r="AQ10" i="1"/>
  <c r="AP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M10" i="1"/>
  <c r="L10" i="1"/>
  <c r="K10" i="1"/>
  <c r="J10" i="1"/>
  <c r="I10" i="1"/>
  <c r="H10" i="1"/>
  <c r="D10" i="1"/>
  <c r="GT9" i="1"/>
  <c r="GS9" i="1"/>
  <c r="GR9" i="1"/>
  <c r="GR14" i="1" s="1"/>
  <c r="GQ9" i="1"/>
  <c r="GQ14" i="1" s="1"/>
  <c r="GP9" i="1"/>
  <c r="GO9" i="1"/>
  <c r="GN9" i="1"/>
  <c r="GN14" i="1" s="1"/>
  <c r="GM9" i="1"/>
  <c r="GM14" i="1" s="1"/>
  <c r="GL9" i="1"/>
  <c r="GK9" i="1"/>
  <c r="GJ9" i="1"/>
  <c r="GJ14" i="1" s="1"/>
  <c r="GI9" i="1"/>
  <c r="GI14" i="1" s="1"/>
  <c r="GH9" i="1"/>
  <c r="GG9" i="1"/>
  <c r="GF9" i="1"/>
  <c r="GF14" i="1" s="1"/>
  <c r="GE9" i="1"/>
  <c r="GE14" i="1" s="1"/>
  <c r="GD9" i="1"/>
  <c r="GC9" i="1"/>
  <c r="GB9" i="1"/>
  <c r="GB14" i="1" s="1"/>
  <c r="GA9" i="1"/>
  <c r="GA14" i="1" s="1"/>
  <c r="FZ9" i="1"/>
  <c r="FY9" i="1"/>
  <c r="FX9" i="1"/>
  <c r="FX14" i="1" s="1"/>
  <c r="FW9" i="1"/>
  <c r="FW14" i="1" s="1"/>
  <c r="FV9" i="1"/>
  <c r="FR9" i="1"/>
  <c r="FQ9" i="1"/>
  <c r="FQ14" i="1" s="1"/>
  <c r="FP9" i="1"/>
  <c r="FP14" i="1" s="1"/>
  <c r="FO9" i="1"/>
  <c r="FN9" i="1"/>
  <c r="FM9" i="1"/>
  <c r="FM14" i="1" s="1"/>
  <c r="FL9" i="1"/>
  <c r="FL14" i="1" s="1"/>
  <c r="FK9" i="1"/>
  <c r="FJ9" i="1"/>
  <c r="FI9" i="1"/>
  <c r="FI14" i="1" s="1"/>
  <c r="FH9" i="1"/>
  <c r="FH14" i="1" s="1"/>
  <c r="FG9" i="1"/>
  <c r="FF9" i="1"/>
  <c r="FE9" i="1"/>
  <c r="FE14" i="1" s="1"/>
  <c r="FD9" i="1"/>
  <c r="FD14" i="1" s="1"/>
  <c r="FC9" i="1"/>
  <c r="FB9" i="1"/>
  <c r="FA9" i="1"/>
  <c r="FA14" i="1" s="1"/>
  <c r="EZ9" i="1"/>
  <c r="EZ14" i="1" s="1"/>
  <c r="EY9" i="1"/>
  <c r="EX9" i="1"/>
  <c r="EW9" i="1"/>
  <c r="EW14" i="1" s="1"/>
  <c r="EV9" i="1"/>
  <c r="EV14" i="1" s="1"/>
  <c r="EU9" i="1"/>
  <c r="ET9" i="1"/>
  <c r="ES9" i="1"/>
  <c r="ES14" i="1" s="1"/>
  <c r="ER9" i="1"/>
  <c r="ER14" i="1" s="1"/>
  <c r="EQ9" i="1"/>
  <c r="EP9" i="1"/>
  <c r="EO9" i="1"/>
  <c r="EO14" i="1" s="1"/>
  <c r="EN9" i="1"/>
  <c r="EN14" i="1" s="1"/>
  <c r="EM9" i="1"/>
  <c r="EL9" i="1"/>
  <c r="EK9" i="1"/>
  <c r="EK14" i="1" s="1"/>
  <c r="EJ9" i="1"/>
  <c r="EJ14" i="1" s="1"/>
  <c r="EI9" i="1"/>
  <c r="EH9" i="1"/>
  <c r="EG9" i="1"/>
  <c r="EG14" i="1" s="1"/>
  <c r="EF9" i="1"/>
  <c r="EF14" i="1" s="1"/>
  <c r="EE9" i="1"/>
  <c r="ED9" i="1"/>
  <c r="EC9" i="1"/>
  <c r="EC14" i="1" s="1"/>
  <c r="EB9" i="1"/>
  <c r="EB14" i="1" s="1"/>
  <c r="EA9" i="1"/>
  <c r="DZ9" i="1"/>
  <c r="DY9" i="1"/>
  <c r="DY14" i="1" s="1"/>
  <c r="DX9" i="1"/>
  <c r="DX14" i="1" s="1"/>
  <c r="DW9" i="1"/>
  <c r="DV9" i="1"/>
  <c r="DU9" i="1"/>
  <c r="DU14" i="1" s="1"/>
  <c r="DT9" i="1"/>
  <c r="DT14" i="1" s="1"/>
  <c r="DS9" i="1"/>
  <c r="DR9" i="1"/>
  <c r="DQ9" i="1"/>
  <c r="DQ14" i="1" s="1"/>
  <c r="DP9" i="1"/>
  <c r="DP14" i="1" s="1"/>
  <c r="DO9" i="1"/>
  <c r="DN9" i="1"/>
  <c r="DM9" i="1"/>
  <c r="DM14" i="1" s="1"/>
  <c r="DL9" i="1"/>
  <c r="DL14" i="1" s="1"/>
  <c r="DK9" i="1"/>
  <c r="DJ9" i="1"/>
  <c r="DI9" i="1"/>
  <c r="DI14" i="1" s="1"/>
  <c r="DH9" i="1"/>
  <c r="DH14" i="1" s="1"/>
  <c r="DG9" i="1"/>
  <c r="DF9" i="1"/>
  <c r="DE9" i="1"/>
  <c r="DE14" i="1" s="1"/>
  <c r="DD9" i="1"/>
  <c r="DD14" i="1" s="1"/>
  <c r="DC9" i="1"/>
  <c r="DB9" i="1"/>
  <c r="DA9" i="1"/>
  <c r="DA14" i="1" s="1"/>
  <c r="CZ9" i="1"/>
  <c r="CZ14" i="1" s="1"/>
  <c r="CY9" i="1"/>
  <c r="CX9" i="1"/>
  <c r="CW9" i="1"/>
  <c r="CW14" i="1" s="1"/>
  <c r="CV9" i="1"/>
  <c r="CV14" i="1" s="1"/>
  <c r="CU9" i="1"/>
  <c r="CT9" i="1"/>
  <c r="CS9" i="1"/>
  <c r="CS14" i="1" s="1"/>
  <c r="CR9" i="1"/>
  <c r="CR14" i="1" s="1"/>
  <c r="CQ9" i="1"/>
  <c r="CP9" i="1"/>
  <c r="CO9" i="1"/>
  <c r="CO14" i="1" s="1"/>
  <c r="CN9" i="1"/>
  <c r="CN14" i="1" s="1"/>
  <c r="CM9" i="1"/>
  <c r="CL9" i="1"/>
  <c r="CK9" i="1"/>
  <c r="CK14" i="1" s="1"/>
  <c r="CJ9" i="1"/>
  <c r="CJ14" i="1" s="1"/>
  <c r="CI9" i="1"/>
  <c r="CH9" i="1"/>
  <c r="CD9" i="1"/>
  <c r="CC9" i="1"/>
  <c r="CC14" i="1" s="1"/>
  <c r="CB9" i="1"/>
  <c r="CA9" i="1"/>
  <c r="BZ9" i="1"/>
  <c r="BY9" i="1"/>
  <c r="BY14" i="1" s="1"/>
  <c r="BU9" i="1"/>
  <c r="BT9" i="1"/>
  <c r="BS9" i="1"/>
  <c r="BS14" i="1" s="1"/>
  <c r="BR9" i="1"/>
  <c r="BQ9" i="1"/>
  <c r="BP9" i="1"/>
  <c r="BO9" i="1"/>
  <c r="BO14" i="1" s="1"/>
  <c r="BN9" i="1"/>
  <c r="BM9" i="1"/>
  <c r="BL9" i="1"/>
  <c r="BK9" i="1"/>
  <c r="BK14" i="1" s="1"/>
  <c r="BJ9" i="1"/>
  <c r="BI9" i="1"/>
  <c r="BH9" i="1"/>
  <c r="BG9" i="1"/>
  <c r="BG14" i="1" s="1"/>
  <c r="BF9" i="1"/>
  <c r="BE9" i="1"/>
  <c r="BD9" i="1"/>
  <c r="BC9" i="1"/>
  <c r="BC14" i="1" s="1"/>
  <c r="BB9" i="1"/>
  <c r="BA9" i="1"/>
  <c r="AZ9" i="1"/>
  <c r="AY9" i="1"/>
  <c r="AY14" i="1" s="1"/>
  <c r="AX9" i="1"/>
  <c r="AT9" i="1"/>
  <c r="AS9" i="1"/>
  <c r="AR9" i="1"/>
  <c r="AR14" i="1" s="1"/>
  <c r="AQ9" i="1"/>
  <c r="AQ14" i="1" s="1"/>
  <c r="AP9" i="1"/>
  <c r="AL9" i="1"/>
  <c r="AK9" i="1"/>
  <c r="AK14" i="1" s="1"/>
  <c r="AJ9" i="1"/>
  <c r="AJ14" i="1" s="1"/>
  <c r="AI9" i="1"/>
  <c r="AH9" i="1"/>
  <c r="AG9" i="1"/>
  <c r="AG14" i="1" s="1"/>
  <c r="AF9" i="1"/>
  <c r="AF14" i="1" s="1"/>
  <c r="AE9" i="1"/>
  <c r="AD9" i="1"/>
  <c r="AC9" i="1"/>
  <c r="AC14" i="1" s="1"/>
  <c r="AB9" i="1"/>
  <c r="AB14" i="1" s="1"/>
  <c r="AA9" i="1"/>
  <c r="Z9" i="1"/>
  <c r="Y9" i="1"/>
  <c r="Y14" i="1" s="1"/>
  <c r="X9" i="1"/>
  <c r="X14" i="1" s="1"/>
  <c r="W9" i="1"/>
  <c r="V9" i="1"/>
  <c r="U9" i="1"/>
  <c r="U14" i="1" s="1"/>
  <c r="T9" i="1"/>
  <c r="T14" i="1" s="1"/>
  <c r="S9" i="1"/>
  <c r="R9" i="1"/>
  <c r="Q9" i="1"/>
  <c r="Q14" i="1" s="1"/>
  <c r="M9" i="1"/>
  <c r="M14" i="1" s="1"/>
  <c r="L9" i="1"/>
  <c r="K9" i="1"/>
  <c r="J9" i="1"/>
  <c r="I9" i="1"/>
  <c r="I14" i="1" s="1"/>
  <c r="H9" i="1"/>
  <c r="D9" i="1"/>
  <c r="E6" i="1"/>
  <c r="GT5" i="1"/>
  <c r="GS5" i="1"/>
  <c r="GR5" i="1"/>
  <c r="GQ5" i="1"/>
  <c r="GP5" i="1"/>
  <c r="GO5" i="1"/>
  <c r="GN5" i="1"/>
  <c r="GM5" i="1"/>
  <c r="GL5" i="1"/>
  <c r="GK5" i="1"/>
  <c r="GJ5" i="1"/>
  <c r="GI5" i="1"/>
  <c r="GH5" i="1"/>
  <c r="GG5" i="1"/>
  <c r="GF5" i="1"/>
  <c r="GE5" i="1"/>
  <c r="GD5" i="1"/>
  <c r="GC5" i="1"/>
  <c r="GB5" i="1"/>
  <c r="GA5" i="1"/>
  <c r="FZ5" i="1"/>
  <c r="FY5" i="1"/>
  <c r="FX5" i="1"/>
  <c r="FW5" i="1"/>
  <c r="FV5" i="1"/>
  <c r="FR5" i="1"/>
  <c r="FQ5" i="1"/>
  <c r="FP5" i="1"/>
  <c r="FO5" i="1"/>
  <c r="FN5" i="1"/>
  <c r="FM5" i="1"/>
  <c r="FL5" i="1"/>
  <c r="FK5" i="1"/>
  <c r="FJ5" i="1"/>
  <c r="FI5" i="1"/>
  <c r="FH5" i="1"/>
  <c r="FG5" i="1"/>
  <c r="FF5" i="1"/>
  <c r="FE5" i="1"/>
  <c r="FD5" i="1"/>
  <c r="FC5" i="1"/>
  <c r="FB5" i="1"/>
  <c r="FA5" i="1"/>
  <c r="EZ5" i="1"/>
  <c r="EY5" i="1"/>
  <c r="EX5" i="1"/>
  <c r="EW5" i="1"/>
  <c r="EV5" i="1"/>
  <c r="EU5" i="1"/>
  <c r="ET5" i="1"/>
  <c r="ES5" i="1"/>
  <c r="ER5" i="1"/>
  <c r="EQ5" i="1"/>
  <c r="EP5" i="1"/>
  <c r="EO5" i="1"/>
  <c r="EN5" i="1"/>
  <c r="EM5" i="1"/>
  <c r="EL5" i="1"/>
  <c r="EK5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O5" i="1"/>
  <c r="DN5" i="1"/>
  <c r="DM5" i="1"/>
  <c r="DL5" i="1"/>
  <c r="DK5" i="1"/>
  <c r="DJ5" i="1"/>
  <c r="DI5" i="1"/>
  <c r="DH5" i="1"/>
  <c r="DG5" i="1"/>
  <c r="DF5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D5" i="1"/>
  <c r="CC5" i="1"/>
  <c r="CB5" i="1"/>
  <c r="CA5" i="1"/>
  <c r="BZ5" i="1"/>
  <c r="BY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AZ5" i="1"/>
  <c r="AY5" i="1"/>
  <c r="AX5" i="1"/>
  <c r="AT5" i="1"/>
  <c r="AS5" i="1"/>
  <c r="AR5" i="1"/>
  <c r="AQ5" i="1"/>
  <c r="AP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M5" i="1"/>
  <c r="L5" i="1"/>
  <c r="K5" i="1"/>
  <c r="J5" i="1"/>
  <c r="I5" i="1"/>
  <c r="H5" i="1"/>
  <c r="FS5" i="1" l="1"/>
  <c r="FS10" i="1"/>
  <c r="BV11" i="1"/>
  <c r="CE11" i="1"/>
  <c r="CG11" i="1" s="1"/>
  <c r="GU11" i="1"/>
  <c r="BV13" i="1"/>
  <c r="CE13" i="1"/>
  <c r="CG13" i="1" s="1"/>
  <c r="GU13" i="1"/>
  <c r="GW13" i="1" s="1"/>
  <c r="N18" i="1"/>
  <c r="AM18" i="1"/>
  <c r="AU104" i="1"/>
  <c r="GU104" i="1"/>
  <c r="AM105" i="1"/>
  <c r="N106" i="1"/>
  <c r="AM106" i="1"/>
  <c r="FS106" i="1"/>
  <c r="N107" i="1"/>
  <c r="CE107" i="1"/>
  <c r="AU108" i="1"/>
  <c r="GU108" i="1"/>
  <c r="GW108" i="1" s="1"/>
  <c r="N109" i="1"/>
  <c r="CE109" i="1"/>
  <c r="AU110" i="1"/>
  <c r="GU110" i="1"/>
  <c r="AM111" i="1"/>
  <c r="N112" i="1"/>
  <c r="AU112" i="1"/>
  <c r="GU112" i="1"/>
  <c r="BV116" i="1"/>
  <c r="FS117" i="1"/>
  <c r="AU118" i="1"/>
  <c r="BV118" i="1"/>
  <c r="GU118" i="1"/>
  <c r="AM119" i="1"/>
  <c r="FS119" i="1"/>
  <c r="BV120" i="1"/>
  <c r="FS121" i="1"/>
  <c r="BV122" i="1"/>
  <c r="CE122" i="1"/>
  <c r="CE123" i="1"/>
  <c r="BV124" i="1"/>
  <c r="FS125" i="1"/>
  <c r="BV126" i="1"/>
  <c r="CE126" i="1"/>
  <c r="FS127" i="1"/>
  <c r="BV128" i="1"/>
  <c r="CE128" i="1"/>
  <c r="N132" i="1"/>
  <c r="CE132" i="1"/>
  <c r="AU133" i="1"/>
  <c r="GU133" i="1"/>
  <c r="N134" i="1"/>
  <c r="AM134" i="1"/>
  <c r="AM138" i="1"/>
  <c r="FS138" i="1"/>
  <c r="AU139" i="1"/>
  <c r="BV139" i="1"/>
  <c r="GU139" i="1"/>
  <c r="GW139" i="1" s="1"/>
  <c r="CE140" i="1"/>
  <c r="FS140" i="1"/>
  <c r="AU141" i="1"/>
  <c r="BV141" i="1"/>
  <c r="FS142" i="1"/>
  <c r="AM146" i="1"/>
  <c r="N147" i="1"/>
  <c r="AM147" i="1"/>
  <c r="N148" i="1"/>
  <c r="N151" i="1"/>
  <c r="AM151" i="1"/>
  <c r="N152" i="1"/>
  <c r="N155" i="1"/>
  <c r="AM155" i="1"/>
  <c r="N156" i="1"/>
  <c r="N159" i="1"/>
  <c r="AM159" i="1"/>
  <c r="N160" i="1"/>
  <c r="N163" i="1"/>
  <c r="AM163" i="1"/>
  <c r="N164" i="1"/>
  <c r="FS166" i="1"/>
  <c r="N171" i="1"/>
  <c r="CE171" i="1"/>
  <c r="CG171" i="1" s="1"/>
  <c r="GU172" i="1"/>
  <c r="N173" i="1"/>
  <c r="AM173" i="1"/>
  <c r="N174" i="1"/>
  <c r="AU180" i="1"/>
  <c r="BV180" i="1"/>
  <c r="GU180" i="1"/>
  <c r="CE181" i="1"/>
  <c r="FS181" i="1"/>
  <c r="AU182" i="1"/>
  <c r="BV182" i="1"/>
  <c r="GU182" i="1"/>
  <c r="FS183" i="1"/>
  <c r="BV184" i="1"/>
  <c r="CE184" i="1"/>
  <c r="N187" i="1"/>
  <c r="AM188" i="1"/>
  <c r="N189" i="1"/>
  <c r="AM190" i="1"/>
  <c r="FS190" i="1"/>
  <c r="N191" i="1"/>
  <c r="AM191" i="1"/>
  <c r="N192" i="1"/>
  <c r="AU192" i="1"/>
  <c r="GU192" i="1"/>
  <c r="AM194" i="1"/>
  <c r="FS194" i="1"/>
  <c r="N195" i="1"/>
  <c r="AM195" i="1"/>
  <c r="N196" i="1"/>
  <c r="AU196" i="1"/>
  <c r="GU196" i="1"/>
  <c r="BV200" i="1"/>
  <c r="FS201" i="1"/>
  <c r="AU202" i="1"/>
  <c r="BV202" i="1"/>
  <c r="GU202" i="1"/>
  <c r="CE203" i="1"/>
  <c r="BV204" i="1"/>
  <c r="CE204" i="1"/>
  <c r="FS205" i="1"/>
  <c r="AU206" i="1"/>
  <c r="BV206" i="1"/>
  <c r="GU206" i="1"/>
  <c r="FS207" i="1"/>
  <c r="BV208" i="1"/>
  <c r="CE208" i="1"/>
  <c r="CE209" i="1"/>
  <c r="FS209" i="1"/>
  <c r="BV210" i="1"/>
  <c r="CE210" i="1"/>
  <c r="FS211" i="1"/>
  <c r="AU212" i="1"/>
  <c r="CE212" i="1"/>
  <c r="GU212" i="1"/>
  <c r="GW212" i="1" s="1"/>
  <c r="AU217" i="1"/>
  <c r="GU217" i="1"/>
  <c r="AM218" i="1"/>
  <c r="AU219" i="1"/>
  <c r="GU219" i="1"/>
  <c r="AM220" i="1"/>
  <c r="AU221" i="1"/>
  <c r="GU221" i="1"/>
  <c r="GW221" i="1" s="1"/>
  <c r="AM222" i="1"/>
  <c r="AU223" i="1"/>
  <c r="GU223" i="1"/>
  <c r="AU227" i="1"/>
  <c r="BV227" i="1"/>
  <c r="GU227" i="1"/>
  <c r="AM228" i="1"/>
  <c r="FS228" i="1"/>
  <c r="BV229" i="1"/>
  <c r="FS230" i="1"/>
  <c r="AU231" i="1"/>
  <c r="BV231" i="1"/>
  <c r="CE231" i="1"/>
  <c r="GU231" i="1"/>
  <c r="CE232" i="1"/>
  <c r="BV233" i="1"/>
  <c r="AU238" i="1"/>
  <c r="BV238" i="1"/>
  <c r="CE238" i="1"/>
  <c r="GU238" i="1"/>
  <c r="GW238" i="1" s="1"/>
  <c r="FS239" i="1"/>
  <c r="AU240" i="1"/>
  <c r="BV240" i="1"/>
  <c r="GU240" i="1"/>
  <c r="AM241" i="1"/>
  <c r="FS241" i="1"/>
  <c r="BV242" i="1"/>
  <c r="FS243" i="1"/>
  <c r="AU244" i="1"/>
  <c r="BV244" i="1"/>
  <c r="CE244" i="1"/>
  <c r="GU244" i="1"/>
  <c r="GW244" i="1" s="1"/>
  <c r="N249" i="1"/>
  <c r="AU249" i="1"/>
  <c r="GU249" i="1"/>
  <c r="AM250" i="1"/>
  <c r="N251" i="1"/>
  <c r="AU251" i="1"/>
  <c r="GU251" i="1"/>
  <c r="N253" i="1"/>
  <c r="AM253" i="1"/>
  <c r="GU253" i="1"/>
  <c r="GW253" i="1" s="1"/>
  <c r="FS258" i="1"/>
  <c r="BV259" i="1"/>
  <c r="CE259" i="1"/>
  <c r="N264" i="1"/>
  <c r="AU264" i="1"/>
  <c r="GU264" i="1"/>
  <c r="AU266" i="1"/>
  <c r="GU266" i="1"/>
  <c r="AM267" i="1"/>
  <c r="N268" i="1"/>
  <c r="AU268" i="1"/>
  <c r="GU268" i="1"/>
  <c r="AU270" i="1"/>
  <c r="GU270" i="1"/>
  <c r="AM271" i="1"/>
  <c r="N272" i="1"/>
  <c r="AU272" i="1"/>
  <c r="GU272" i="1"/>
  <c r="AU274" i="1"/>
  <c r="GU274" i="1"/>
  <c r="N275" i="1"/>
  <c r="AM275" i="1"/>
  <c r="N276" i="1"/>
  <c r="AU276" i="1"/>
  <c r="GU276" i="1"/>
  <c r="AU282" i="1"/>
  <c r="AW282" i="1" s="1"/>
  <c r="CE282" i="1"/>
  <c r="FS283" i="1"/>
  <c r="AU284" i="1"/>
  <c r="BV284" i="1"/>
  <c r="CE284" i="1"/>
  <c r="CG284" i="1" s="1"/>
  <c r="AU289" i="1"/>
  <c r="GU289" i="1"/>
  <c r="AM290" i="1"/>
  <c r="N291" i="1"/>
  <c r="N292" i="1"/>
  <c r="N318" i="1"/>
  <c r="P318" i="1" s="1"/>
  <c r="GU361" i="1"/>
  <c r="GW361" i="1" s="1"/>
  <c r="AW391" i="1"/>
  <c r="AM24" i="1"/>
  <c r="AU25" i="1"/>
  <c r="FS25" i="1"/>
  <c r="AM26" i="1"/>
  <c r="AU35" i="1"/>
  <c r="FS36" i="1"/>
  <c r="CE37" i="1"/>
  <c r="GU42" i="1"/>
  <c r="GW42" i="1" s="1"/>
  <c r="GU44" i="1"/>
  <c r="AU50" i="1"/>
  <c r="N52" i="1"/>
  <c r="BV54" i="1"/>
  <c r="FS55" i="1"/>
  <c r="N56" i="1"/>
  <c r="BV56" i="1"/>
  <c r="AM66" i="1"/>
  <c r="N67" i="1"/>
  <c r="BV67" i="1"/>
  <c r="CE67" i="1"/>
  <c r="AU69" i="1"/>
  <c r="BV69" i="1"/>
  <c r="GU69" i="1"/>
  <c r="AM70" i="1"/>
  <c r="FS70" i="1"/>
  <c r="N71" i="1"/>
  <c r="GU23" i="1"/>
  <c r="GW23" i="1" s="1"/>
  <c r="N26" i="1"/>
  <c r="N27" i="1"/>
  <c r="FS27" i="1"/>
  <c r="CE32" i="1"/>
  <c r="N37" i="1"/>
  <c r="AU42" i="1"/>
  <c r="AM43" i="1"/>
  <c r="N44" i="1"/>
  <c r="BV50" i="1"/>
  <c r="GU50" i="1"/>
  <c r="AM51" i="1"/>
  <c r="FS51" i="1"/>
  <c r="BV52" i="1"/>
  <c r="CE52" i="1"/>
  <c r="FS53" i="1"/>
  <c r="AU54" i="1"/>
  <c r="GU54" i="1"/>
  <c r="AM55" i="1"/>
  <c r="CE56" i="1"/>
  <c r="FS57" i="1"/>
  <c r="AM62" i="1"/>
  <c r="FS68" i="1"/>
  <c r="AT19" i="1"/>
  <c r="GD19" i="1"/>
  <c r="GH19" i="1"/>
  <c r="D28" i="1"/>
  <c r="K28" i="1"/>
  <c r="R28" i="1"/>
  <c r="V28" i="1"/>
  <c r="Z28" i="1"/>
  <c r="AD28" i="1"/>
  <c r="AH28" i="1"/>
  <c r="AL28" i="1"/>
  <c r="AS28" i="1"/>
  <c r="AZ28" i="1"/>
  <c r="BD28" i="1"/>
  <c r="BH28" i="1"/>
  <c r="BL28" i="1"/>
  <c r="BP28" i="1"/>
  <c r="BT28" i="1"/>
  <c r="CA28" i="1"/>
  <c r="CH28" i="1"/>
  <c r="CL28" i="1"/>
  <c r="CP28" i="1"/>
  <c r="CT28" i="1"/>
  <c r="CX28" i="1"/>
  <c r="N24" i="1"/>
  <c r="GU35" i="1"/>
  <c r="AM36" i="1"/>
  <c r="BV37" i="1"/>
  <c r="AU44" i="1"/>
  <c r="BV71" i="1"/>
  <c r="CE71" i="1"/>
  <c r="CE75" i="1"/>
  <c r="AU76" i="1"/>
  <c r="GU76" i="1"/>
  <c r="N77" i="1"/>
  <c r="AM77" i="1"/>
  <c r="AU78" i="1"/>
  <c r="GU78" i="1"/>
  <c r="AM79" i="1"/>
  <c r="N80" i="1"/>
  <c r="AU80" i="1"/>
  <c r="GU80" i="1"/>
  <c r="BV84" i="1"/>
  <c r="FS85" i="1"/>
  <c r="AU86" i="1"/>
  <c r="BV86" i="1"/>
  <c r="CE86" i="1"/>
  <c r="GU86" i="1"/>
  <c r="GW86" i="1" s="1"/>
  <c r="CE87" i="1"/>
  <c r="AU88" i="1"/>
  <c r="BV88" i="1"/>
  <c r="GU88" i="1"/>
  <c r="AM92" i="1"/>
  <c r="N93" i="1"/>
  <c r="AM93" i="1"/>
  <c r="FS93" i="1"/>
  <c r="N94" i="1"/>
  <c r="AM94" i="1"/>
  <c r="AU95" i="1"/>
  <c r="GU95" i="1"/>
  <c r="DU260" i="1"/>
  <c r="DY260" i="1"/>
  <c r="EC260" i="1"/>
  <c r="EG260" i="1"/>
  <c r="EK260" i="1"/>
  <c r="EO260" i="1"/>
  <c r="ES260" i="1"/>
  <c r="EW260" i="1"/>
  <c r="FA260" i="1"/>
  <c r="FE260" i="1"/>
  <c r="FI260" i="1"/>
  <c r="FM260" i="1"/>
  <c r="FQ260" i="1"/>
  <c r="FX260" i="1"/>
  <c r="GB260" i="1"/>
  <c r="GF260" i="1"/>
  <c r="GJ260" i="1"/>
  <c r="GN260" i="1"/>
  <c r="GR260" i="1"/>
  <c r="D278" i="1"/>
  <c r="K278" i="1"/>
  <c r="R278" i="1"/>
  <c r="V278" i="1"/>
  <c r="Z278" i="1"/>
  <c r="DB28" i="1"/>
  <c r="DF28" i="1"/>
  <c r="DJ28" i="1"/>
  <c r="DN28" i="1"/>
  <c r="DR28" i="1"/>
  <c r="DV28" i="1"/>
  <c r="DZ28" i="1"/>
  <c r="ED28" i="1"/>
  <c r="EH28" i="1"/>
  <c r="EL28" i="1"/>
  <c r="EP28" i="1"/>
  <c r="ET28" i="1"/>
  <c r="EX28" i="1"/>
  <c r="FB28" i="1"/>
  <c r="FF28" i="1"/>
  <c r="FJ28" i="1"/>
  <c r="FN28" i="1"/>
  <c r="FR28" i="1"/>
  <c r="FY28" i="1"/>
  <c r="GC28" i="1"/>
  <c r="GG28" i="1"/>
  <c r="GK28" i="1"/>
  <c r="GO28" i="1"/>
  <c r="GS28" i="1"/>
  <c r="J38" i="1"/>
  <c r="AR38" i="1"/>
  <c r="BZ38" i="1"/>
  <c r="CD38" i="1"/>
  <c r="GU32" i="1"/>
  <c r="N34" i="1"/>
  <c r="P34" i="1" s="1"/>
  <c r="D46" i="1"/>
  <c r="K46" i="1"/>
  <c r="R46" i="1"/>
  <c r="V46" i="1"/>
  <c r="Z46" i="1"/>
  <c r="AD46" i="1"/>
  <c r="AH46" i="1"/>
  <c r="AL46" i="1"/>
  <c r="AS46" i="1"/>
  <c r="AZ46" i="1"/>
  <c r="BD46" i="1"/>
  <c r="BH46" i="1"/>
  <c r="BL46" i="1"/>
  <c r="BP46" i="1"/>
  <c r="BT46" i="1"/>
  <c r="CA46" i="1"/>
  <c r="CH46" i="1"/>
  <c r="CL46" i="1"/>
  <c r="CP46" i="1"/>
  <c r="CT46" i="1"/>
  <c r="CX46" i="1"/>
  <c r="DB46" i="1"/>
  <c r="DF46" i="1"/>
  <c r="DJ46" i="1"/>
  <c r="DN46" i="1"/>
  <c r="DR46" i="1"/>
  <c r="DV46" i="1"/>
  <c r="DZ46" i="1"/>
  <c r="ED46" i="1"/>
  <c r="EH46" i="1"/>
  <c r="EL46" i="1"/>
  <c r="EP46" i="1"/>
  <c r="ET46" i="1"/>
  <c r="EX46" i="1"/>
  <c r="FB46" i="1"/>
  <c r="FF46" i="1"/>
  <c r="FJ46" i="1"/>
  <c r="FN46" i="1"/>
  <c r="FR46" i="1"/>
  <c r="FY46" i="1"/>
  <c r="GC46" i="1"/>
  <c r="GG46" i="1"/>
  <c r="GK46" i="1"/>
  <c r="GO46" i="1"/>
  <c r="GS46" i="1"/>
  <c r="H58" i="1"/>
  <c r="L58" i="1"/>
  <c r="S58" i="1"/>
  <c r="W58" i="1"/>
  <c r="AA58" i="1"/>
  <c r="AE58" i="1"/>
  <c r="AI58" i="1"/>
  <c r="AP58" i="1"/>
  <c r="AT58" i="1"/>
  <c r="BA58" i="1"/>
  <c r="BE58" i="1"/>
  <c r="BI58" i="1"/>
  <c r="BM58" i="1"/>
  <c r="BQ58" i="1"/>
  <c r="BU58" i="1"/>
  <c r="CB58" i="1"/>
  <c r="CI58" i="1"/>
  <c r="CM58" i="1"/>
  <c r="CQ58" i="1"/>
  <c r="CU58" i="1"/>
  <c r="CY58" i="1"/>
  <c r="DC58" i="1"/>
  <c r="DG58" i="1"/>
  <c r="DK58" i="1"/>
  <c r="DO58" i="1"/>
  <c r="DS58" i="1"/>
  <c r="DW58" i="1"/>
  <c r="EA58" i="1"/>
  <c r="EE58" i="1"/>
  <c r="EI58" i="1"/>
  <c r="EM58" i="1"/>
  <c r="EQ58" i="1"/>
  <c r="EU58" i="1"/>
  <c r="EY58" i="1"/>
  <c r="FC58" i="1"/>
  <c r="FG58" i="1"/>
  <c r="FK58" i="1"/>
  <c r="FO58" i="1"/>
  <c r="FV58" i="1"/>
  <c r="FZ58" i="1"/>
  <c r="GD58" i="1"/>
  <c r="GH58" i="1"/>
  <c r="GL58" i="1"/>
  <c r="GP58" i="1"/>
  <c r="GT58" i="1"/>
  <c r="M63" i="1"/>
  <c r="T63" i="1"/>
  <c r="X63" i="1"/>
  <c r="AB63" i="1"/>
  <c r="AF63" i="1"/>
  <c r="AJ63" i="1"/>
  <c r="AQ63" i="1"/>
  <c r="BB63" i="1"/>
  <c r="BF63" i="1"/>
  <c r="BJ63" i="1"/>
  <c r="BN63" i="1"/>
  <c r="BR63" i="1"/>
  <c r="BY63" i="1"/>
  <c r="CC63" i="1"/>
  <c r="CJ63" i="1"/>
  <c r="CN63" i="1"/>
  <c r="CR63" i="1"/>
  <c r="CV63" i="1"/>
  <c r="CZ63" i="1"/>
  <c r="DD63" i="1"/>
  <c r="DH63" i="1"/>
  <c r="DL63" i="1"/>
  <c r="DP63" i="1"/>
  <c r="DT63" i="1"/>
  <c r="DX63" i="1"/>
  <c r="EB63" i="1"/>
  <c r="EF63" i="1"/>
  <c r="EJ63" i="1"/>
  <c r="EN63" i="1"/>
  <c r="ER63" i="1"/>
  <c r="EV63" i="1"/>
  <c r="EZ63" i="1"/>
  <c r="FD63" i="1"/>
  <c r="FH63" i="1"/>
  <c r="FL63" i="1"/>
  <c r="FP63" i="1"/>
  <c r="FW63" i="1"/>
  <c r="GA63" i="1"/>
  <c r="GE63" i="1"/>
  <c r="GI63" i="1"/>
  <c r="GM63" i="1"/>
  <c r="GQ63" i="1"/>
  <c r="H72" i="1"/>
  <c r="L72" i="1"/>
  <c r="S72" i="1"/>
  <c r="W72" i="1"/>
  <c r="AA72" i="1"/>
  <c r="AE72" i="1"/>
  <c r="AI72" i="1"/>
  <c r="AT72" i="1"/>
  <c r="BA72" i="1"/>
  <c r="BE72" i="1"/>
  <c r="BI72" i="1"/>
  <c r="BM72" i="1"/>
  <c r="BQ72" i="1"/>
  <c r="BU72" i="1"/>
  <c r="CB72" i="1"/>
  <c r="CI72" i="1"/>
  <c r="CM72" i="1"/>
  <c r="CQ72" i="1"/>
  <c r="CU72" i="1"/>
  <c r="CY72" i="1"/>
  <c r="DC72" i="1"/>
  <c r="DG72" i="1"/>
  <c r="DK72" i="1"/>
  <c r="DO72" i="1"/>
  <c r="DS72" i="1"/>
  <c r="DW72" i="1"/>
  <c r="EA72" i="1"/>
  <c r="EE72" i="1"/>
  <c r="EI72" i="1"/>
  <c r="EM72" i="1"/>
  <c r="EQ72" i="1"/>
  <c r="EU72" i="1"/>
  <c r="EY72" i="1"/>
  <c r="FC72" i="1"/>
  <c r="FG72" i="1"/>
  <c r="FK72" i="1"/>
  <c r="FO72" i="1"/>
  <c r="FZ72" i="1"/>
  <c r="GD72" i="1"/>
  <c r="GH72" i="1"/>
  <c r="GL72" i="1"/>
  <c r="GP72" i="1"/>
  <c r="GT72" i="1"/>
  <c r="D81" i="1"/>
  <c r="K81" i="1"/>
  <c r="V81" i="1"/>
  <c r="Z81" i="1"/>
  <c r="AD81" i="1"/>
  <c r="AH81" i="1"/>
  <c r="AL81" i="1"/>
  <c r="AS81" i="1"/>
  <c r="AZ81" i="1"/>
  <c r="BD81" i="1"/>
  <c r="BH81" i="1"/>
  <c r="BL81" i="1"/>
  <c r="BP81" i="1"/>
  <c r="BT81" i="1"/>
  <c r="CA81" i="1"/>
  <c r="CL81" i="1"/>
  <c r="CP81" i="1"/>
  <c r="CT81" i="1"/>
  <c r="CX81" i="1"/>
  <c r="DB81" i="1"/>
  <c r="DF81" i="1"/>
  <c r="DJ81" i="1"/>
  <c r="DN81" i="1"/>
  <c r="DR81" i="1"/>
  <c r="DV81" i="1"/>
  <c r="DZ81" i="1"/>
  <c r="ED81" i="1"/>
  <c r="EH81" i="1"/>
  <c r="EL81" i="1"/>
  <c r="EP81" i="1"/>
  <c r="ET81" i="1"/>
  <c r="EX81" i="1"/>
  <c r="FB81" i="1"/>
  <c r="FF81" i="1"/>
  <c r="FJ81" i="1"/>
  <c r="FN81" i="1"/>
  <c r="FR81" i="1"/>
  <c r="FY81" i="1"/>
  <c r="GC81" i="1"/>
  <c r="GG81" i="1"/>
  <c r="GK81" i="1"/>
  <c r="GO81" i="1"/>
  <c r="GS81" i="1"/>
  <c r="J89" i="1"/>
  <c r="Q89" i="1"/>
  <c r="U89" i="1"/>
  <c r="Y89" i="1"/>
  <c r="AC89" i="1"/>
  <c r="AG89" i="1"/>
  <c r="AK89" i="1"/>
  <c r="AR89" i="1"/>
  <c r="AY89" i="1"/>
  <c r="BC89" i="1"/>
  <c r="BG89" i="1"/>
  <c r="BK89" i="1"/>
  <c r="BO89" i="1"/>
  <c r="BS89" i="1"/>
  <c r="BZ89" i="1"/>
  <c r="CD89" i="1"/>
  <c r="CK89" i="1"/>
  <c r="CO89" i="1"/>
  <c r="CS89" i="1"/>
  <c r="CW89" i="1"/>
  <c r="DA89" i="1"/>
  <c r="DE89" i="1"/>
  <c r="DI89" i="1"/>
  <c r="DM89" i="1"/>
  <c r="DQ89" i="1"/>
  <c r="DU89" i="1"/>
  <c r="DY89" i="1"/>
  <c r="EC89" i="1"/>
  <c r="EG89" i="1"/>
  <c r="EK89" i="1"/>
  <c r="EO89" i="1"/>
  <c r="ES89" i="1"/>
  <c r="EW89" i="1"/>
  <c r="FA89" i="1"/>
  <c r="FE89" i="1"/>
  <c r="FI89" i="1"/>
  <c r="FM89" i="1"/>
  <c r="FQ89" i="1"/>
  <c r="FX89" i="1"/>
  <c r="GB89" i="1"/>
  <c r="GF89" i="1"/>
  <c r="GJ89" i="1"/>
  <c r="GN89" i="1"/>
  <c r="GR89" i="1"/>
  <c r="D96" i="1"/>
  <c r="K96" i="1"/>
  <c r="R96" i="1"/>
  <c r="V96" i="1"/>
  <c r="Z96" i="1"/>
  <c r="AD96" i="1"/>
  <c r="AH96" i="1"/>
  <c r="AL96" i="1"/>
  <c r="AS96" i="1"/>
  <c r="AZ96" i="1"/>
  <c r="BD96" i="1"/>
  <c r="BH96" i="1"/>
  <c r="BL96" i="1"/>
  <c r="BP96" i="1"/>
  <c r="BT96" i="1"/>
  <c r="CA96" i="1"/>
  <c r="CH96" i="1"/>
  <c r="CL96" i="1"/>
  <c r="CP96" i="1"/>
  <c r="CT96" i="1"/>
  <c r="CX96" i="1"/>
  <c r="DB96" i="1"/>
  <c r="DF96" i="1"/>
  <c r="DJ96" i="1"/>
  <c r="DN96" i="1"/>
  <c r="DR96" i="1"/>
  <c r="DV96" i="1"/>
  <c r="DZ96" i="1"/>
  <c r="ED96" i="1"/>
  <c r="EH96" i="1"/>
  <c r="EL96" i="1"/>
  <c r="EP96" i="1"/>
  <c r="ET96" i="1"/>
  <c r="EX96" i="1"/>
  <c r="FB96" i="1"/>
  <c r="FF96" i="1"/>
  <c r="FJ96" i="1"/>
  <c r="FN96" i="1"/>
  <c r="FR96" i="1"/>
  <c r="FY96" i="1"/>
  <c r="GC96" i="1"/>
  <c r="GG96" i="1"/>
  <c r="GK96" i="1"/>
  <c r="GO96" i="1"/>
  <c r="GS96" i="1"/>
  <c r="AD278" i="1"/>
  <c r="AH278" i="1"/>
  <c r="AL278" i="1"/>
  <c r="AS278" i="1"/>
  <c r="AZ278" i="1"/>
  <c r="BD278" i="1"/>
  <c r="BH278" i="1"/>
  <c r="BL278" i="1"/>
  <c r="BP278" i="1"/>
  <c r="BT278" i="1"/>
  <c r="CA278" i="1"/>
  <c r="CH278" i="1"/>
  <c r="CL278" i="1"/>
  <c r="CP278" i="1"/>
  <c r="CT278" i="1"/>
  <c r="CX278" i="1"/>
  <c r="DB278" i="1"/>
  <c r="DF278" i="1"/>
  <c r="DJ278" i="1"/>
  <c r="DN278" i="1"/>
  <c r="DR278" i="1"/>
  <c r="DV278" i="1"/>
  <c r="DZ278" i="1"/>
  <c r="ED278" i="1"/>
  <c r="EH278" i="1"/>
  <c r="EL278" i="1"/>
  <c r="EP278" i="1"/>
  <c r="ET278" i="1"/>
  <c r="EX278" i="1"/>
  <c r="FB278" i="1"/>
  <c r="FF278" i="1"/>
  <c r="FJ278" i="1"/>
  <c r="FN278" i="1"/>
  <c r="FR278" i="1"/>
  <c r="FY278" i="1"/>
  <c r="GC278" i="1"/>
  <c r="GG278" i="1"/>
  <c r="GK278" i="1"/>
  <c r="GO278" i="1"/>
  <c r="GS278" i="1"/>
  <c r="H285" i="1"/>
  <c r="L285" i="1"/>
  <c r="S285" i="1"/>
  <c r="W285" i="1"/>
  <c r="AA285" i="1"/>
  <c r="AE285" i="1"/>
  <c r="AI285" i="1"/>
  <c r="AP285" i="1"/>
  <c r="AT285" i="1"/>
  <c r="BA285" i="1"/>
  <c r="BE285" i="1"/>
  <c r="BI285" i="1"/>
  <c r="BM285" i="1"/>
  <c r="BQ285" i="1"/>
  <c r="BU285" i="1"/>
  <c r="CB285" i="1"/>
  <c r="CI285" i="1"/>
  <c r="CM285" i="1"/>
  <c r="CQ285" i="1"/>
  <c r="CU285" i="1"/>
  <c r="CY285" i="1"/>
  <c r="DC285" i="1"/>
  <c r="DG285" i="1"/>
  <c r="DK285" i="1"/>
  <c r="DO285" i="1"/>
  <c r="DS285" i="1"/>
  <c r="DW285" i="1"/>
  <c r="EA285" i="1"/>
  <c r="EE285" i="1"/>
  <c r="EI285" i="1"/>
  <c r="EM285" i="1"/>
  <c r="EQ285" i="1"/>
  <c r="EU285" i="1"/>
  <c r="EY285" i="1"/>
  <c r="FC285" i="1"/>
  <c r="FG285" i="1"/>
  <c r="FK285" i="1"/>
  <c r="FO285" i="1"/>
  <c r="D295" i="1"/>
  <c r="K295" i="1"/>
  <c r="R295" i="1"/>
  <c r="V295" i="1"/>
  <c r="Z295" i="1"/>
  <c r="AD295" i="1"/>
  <c r="AH295" i="1"/>
  <c r="AM323" i="1"/>
  <c r="AU324" i="1"/>
  <c r="GU324" i="1"/>
  <c r="GW324" i="1" s="1"/>
  <c r="N325" i="1"/>
  <c r="AM325" i="1"/>
  <c r="CE325" i="1"/>
  <c r="CG325" i="1" s="1"/>
  <c r="AU326" i="1"/>
  <c r="GU326" i="1"/>
  <c r="AM327" i="1"/>
  <c r="AU328" i="1"/>
  <c r="GU328" i="1"/>
  <c r="AM329" i="1"/>
  <c r="AU330" i="1"/>
  <c r="GU330" i="1"/>
  <c r="AM331" i="1"/>
  <c r="AU332" i="1"/>
  <c r="GU332" i="1"/>
  <c r="AM333" i="1"/>
  <c r="AU334" i="1"/>
  <c r="GU334" i="1"/>
  <c r="AM335" i="1"/>
  <c r="N340" i="1"/>
  <c r="AU340" i="1"/>
  <c r="AV340" i="1" s="1"/>
  <c r="CE340" i="1"/>
  <c r="GU340" i="1"/>
  <c r="FS341" i="1"/>
  <c r="AU342" i="1"/>
  <c r="BV342" i="1"/>
  <c r="GU342" i="1"/>
  <c r="AM343" i="1"/>
  <c r="FS343" i="1"/>
  <c r="N344" i="1"/>
  <c r="AU344" i="1"/>
  <c r="BV344" i="1"/>
  <c r="CE344" i="1"/>
  <c r="GU344" i="1"/>
  <c r="GW344" i="1" s="1"/>
  <c r="FS345" i="1"/>
  <c r="BV346" i="1"/>
  <c r="FS347" i="1"/>
  <c r="AU348" i="1"/>
  <c r="BV348" i="1"/>
  <c r="GU348" i="1"/>
  <c r="AM349" i="1"/>
  <c r="FS349" i="1"/>
  <c r="N350" i="1"/>
  <c r="AU350" i="1"/>
  <c r="BV350" i="1"/>
  <c r="CE350" i="1"/>
  <c r="N355" i="1"/>
  <c r="AM355" i="1"/>
  <c r="FS355" i="1"/>
  <c r="N356" i="1"/>
  <c r="CE356" i="1"/>
  <c r="GU357" i="1"/>
  <c r="AM358" i="1"/>
  <c r="N359" i="1"/>
  <c r="AM359" i="1"/>
  <c r="N360" i="1"/>
  <c r="CE360" i="1"/>
  <c r="AL295" i="1"/>
  <c r="AS295" i="1"/>
  <c r="AZ295" i="1"/>
  <c r="BD295" i="1"/>
  <c r="BH295" i="1"/>
  <c r="BL295" i="1"/>
  <c r="BP295" i="1"/>
  <c r="BT295" i="1"/>
  <c r="CA295" i="1"/>
  <c r="CH295" i="1"/>
  <c r="CL295" i="1"/>
  <c r="CP295" i="1"/>
  <c r="CT295" i="1"/>
  <c r="CX295" i="1"/>
  <c r="DB295" i="1"/>
  <c r="DF295" i="1"/>
  <c r="DJ295" i="1"/>
  <c r="DN295" i="1"/>
  <c r="DR295" i="1"/>
  <c r="DV295" i="1"/>
  <c r="DZ295" i="1"/>
  <c r="ED295" i="1"/>
  <c r="EH295" i="1"/>
  <c r="EL295" i="1"/>
  <c r="EP295" i="1"/>
  <c r="ET295" i="1"/>
  <c r="EX295" i="1"/>
  <c r="FB295" i="1"/>
  <c r="FF295" i="1"/>
  <c r="FJ295" i="1"/>
  <c r="FN295" i="1"/>
  <c r="FR295" i="1"/>
  <c r="FY295" i="1"/>
  <c r="GC295" i="1"/>
  <c r="GG295" i="1"/>
  <c r="GK295" i="1"/>
  <c r="GO295" i="1"/>
  <c r="GS295" i="1"/>
  <c r="H302" i="1"/>
  <c r="L302" i="1"/>
  <c r="S302" i="1"/>
  <c r="W302" i="1"/>
  <c r="AA302" i="1"/>
  <c r="AE302" i="1"/>
  <c r="AI302" i="1"/>
  <c r="AP302" i="1"/>
  <c r="AT302" i="1"/>
  <c r="BA302" i="1"/>
  <c r="BE302" i="1"/>
  <c r="BI302" i="1"/>
  <c r="BM302" i="1"/>
  <c r="BQ302" i="1"/>
  <c r="BU302" i="1"/>
  <c r="CB302" i="1"/>
  <c r="CI302" i="1"/>
  <c r="CM302" i="1"/>
  <c r="CQ302" i="1"/>
  <c r="CU302" i="1"/>
  <c r="CY302" i="1"/>
  <c r="DC302" i="1"/>
  <c r="DG302" i="1"/>
  <c r="DK302" i="1"/>
  <c r="DO302" i="1"/>
  <c r="DS302" i="1"/>
  <c r="DW302" i="1"/>
  <c r="EA302" i="1"/>
  <c r="EE302" i="1"/>
  <c r="EI302" i="1"/>
  <c r="EM302" i="1"/>
  <c r="EQ302" i="1"/>
  <c r="EU302" i="1"/>
  <c r="EY302" i="1"/>
  <c r="FC302" i="1"/>
  <c r="FG302" i="1"/>
  <c r="FK302" i="1"/>
  <c r="FO302" i="1"/>
  <c r="FV302" i="1"/>
  <c r="FZ302" i="1"/>
  <c r="GD302" i="1"/>
  <c r="GH302" i="1"/>
  <c r="GL302" i="1"/>
  <c r="GP302" i="1"/>
  <c r="GT302" i="1"/>
  <c r="D319" i="1"/>
  <c r="K319" i="1"/>
  <c r="R319" i="1"/>
  <c r="V319" i="1"/>
  <c r="Z319" i="1"/>
  <c r="AD319" i="1"/>
  <c r="AH319" i="1"/>
  <c r="AL319" i="1"/>
  <c r="AS319" i="1"/>
  <c r="AZ319" i="1"/>
  <c r="BD319" i="1"/>
  <c r="BH319" i="1"/>
  <c r="BL319" i="1"/>
  <c r="BP319" i="1"/>
  <c r="BT319" i="1"/>
  <c r="CA319" i="1"/>
  <c r="CH319" i="1"/>
  <c r="CL319" i="1"/>
  <c r="CP319" i="1"/>
  <c r="CT319" i="1"/>
  <c r="CX319" i="1"/>
  <c r="DB319" i="1"/>
  <c r="DF319" i="1"/>
  <c r="DJ319" i="1"/>
  <c r="DN319" i="1"/>
  <c r="DR319" i="1"/>
  <c r="DV319" i="1"/>
  <c r="DZ319" i="1"/>
  <c r="ED319" i="1"/>
  <c r="EH319" i="1"/>
  <c r="EL319" i="1"/>
  <c r="EP319" i="1"/>
  <c r="ET319" i="1"/>
  <c r="EX319" i="1"/>
  <c r="FB319" i="1"/>
  <c r="FF319" i="1"/>
  <c r="FJ319" i="1"/>
  <c r="FN319" i="1"/>
  <c r="FR319" i="1"/>
  <c r="FY319" i="1"/>
  <c r="GC319" i="1"/>
  <c r="GG319" i="1"/>
  <c r="GK319" i="1"/>
  <c r="GO319" i="1"/>
  <c r="GS319" i="1"/>
  <c r="BU362" i="1"/>
  <c r="CB362" i="1"/>
  <c r="CI362" i="1"/>
  <c r="CM362" i="1"/>
  <c r="CQ362" i="1"/>
  <c r="CU362" i="1"/>
  <c r="CY362" i="1"/>
  <c r="DC362" i="1"/>
  <c r="DG362" i="1"/>
  <c r="DK362" i="1"/>
  <c r="DO362" i="1"/>
  <c r="DS362" i="1"/>
  <c r="DW362" i="1"/>
  <c r="EA362" i="1"/>
  <c r="EE362" i="1"/>
  <c r="EI362" i="1"/>
  <c r="EM362" i="1"/>
  <c r="EQ362" i="1"/>
  <c r="EU362" i="1"/>
  <c r="EY362" i="1"/>
  <c r="FC362" i="1"/>
  <c r="FG362" i="1"/>
  <c r="FK362" i="1"/>
  <c r="FO362" i="1"/>
  <c r="FV362" i="1"/>
  <c r="FZ362" i="1"/>
  <c r="GD362" i="1"/>
  <c r="GH362" i="1"/>
  <c r="GL362" i="1"/>
  <c r="GP362" i="1"/>
  <c r="GT362" i="1"/>
  <c r="I376" i="1"/>
  <c r="M376" i="1"/>
  <c r="T376" i="1"/>
  <c r="X376" i="1"/>
  <c r="AB376" i="1"/>
  <c r="AF376" i="1"/>
  <c r="AJ376" i="1"/>
  <c r="AQ376" i="1"/>
  <c r="AX376" i="1"/>
  <c r="J376" i="1"/>
  <c r="Q376" i="1"/>
  <c r="U376" i="1"/>
  <c r="Y376" i="1"/>
  <c r="AC376" i="1"/>
  <c r="AG376" i="1"/>
  <c r="AK376" i="1"/>
  <c r="AR376" i="1"/>
  <c r="AY376" i="1"/>
  <c r="BC376" i="1"/>
  <c r="BG376" i="1"/>
  <c r="BK376" i="1"/>
  <c r="BO376" i="1"/>
  <c r="BS376" i="1"/>
  <c r="FS391" i="1"/>
  <c r="AU392" i="1"/>
  <c r="BV392" i="1"/>
  <c r="CE392" i="1"/>
  <c r="GU392" i="1"/>
  <c r="CE393" i="1"/>
  <c r="BV394" i="1"/>
  <c r="FS395" i="1"/>
  <c r="BV396" i="1"/>
  <c r="CE396" i="1"/>
  <c r="GU396" i="1"/>
  <c r="AM397" i="1"/>
  <c r="CE397" i="1"/>
  <c r="FS397" i="1"/>
  <c r="N398" i="1"/>
  <c r="BV398" i="1"/>
  <c r="CE398" i="1"/>
  <c r="FS399" i="1"/>
  <c r="BV400" i="1"/>
  <c r="CE400" i="1"/>
  <c r="CG400" i="1" s="1"/>
  <c r="FS401" i="1"/>
  <c r="GU409" i="1"/>
  <c r="AM410" i="1"/>
  <c r="N415" i="1"/>
  <c r="AM415" i="1"/>
  <c r="GU415" i="1"/>
  <c r="N416" i="1"/>
  <c r="CE416" i="1"/>
  <c r="GU417" i="1"/>
  <c r="AM418" i="1"/>
  <c r="BB376" i="1"/>
  <c r="BF376" i="1"/>
  <c r="BJ376" i="1"/>
  <c r="BN376" i="1"/>
  <c r="BR376" i="1"/>
  <c r="BY376" i="1"/>
  <c r="CC376" i="1"/>
  <c r="CJ376" i="1"/>
  <c r="CN376" i="1"/>
  <c r="CR376" i="1"/>
  <c r="CV376" i="1"/>
  <c r="CZ376" i="1"/>
  <c r="DD376" i="1"/>
  <c r="DH376" i="1"/>
  <c r="DL376" i="1"/>
  <c r="DP376" i="1"/>
  <c r="DT376" i="1"/>
  <c r="DX376" i="1"/>
  <c r="EB376" i="1"/>
  <c r="EF376" i="1"/>
  <c r="EJ376" i="1"/>
  <c r="EN376" i="1"/>
  <c r="ER376" i="1"/>
  <c r="EV376" i="1"/>
  <c r="EZ376" i="1"/>
  <c r="FD376" i="1"/>
  <c r="FH376" i="1"/>
  <c r="FL376" i="1"/>
  <c r="FP376" i="1"/>
  <c r="FW376" i="1"/>
  <c r="GA376" i="1"/>
  <c r="GE376" i="1"/>
  <c r="GI376" i="1"/>
  <c r="GM376" i="1"/>
  <c r="GQ376" i="1"/>
  <c r="N371" i="1"/>
  <c r="BV371" i="1"/>
  <c r="CE371" i="1"/>
  <c r="L421" i="1"/>
  <c r="S421" i="1"/>
  <c r="W421" i="1"/>
  <c r="AA421" i="1"/>
  <c r="AE421" i="1"/>
  <c r="AI421" i="1"/>
  <c r="AP421" i="1"/>
  <c r="AT421" i="1"/>
  <c r="BA421" i="1"/>
  <c r="BE421" i="1"/>
  <c r="BI421" i="1"/>
  <c r="BM421" i="1"/>
  <c r="BQ421" i="1"/>
  <c r="BU421" i="1"/>
  <c r="CB421" i="1"/>
  <c r="CI421" i="1"/>
  <c r="CM421" i="1"/>
  <c r="CQ421" i="1"/>
  <c r="CU421" i="1"/>
  <c r="CY421" i="1"/>
  <c r="DC421" i="1"/>
  <c r="DG421" i="1"/>
  <c r="DK421" i="1"/>
  <c r="DO421" i="1"/>
  <c r="DS421" i="1"/>
  <c r="DW421" i="1"/>
  <c r="EA421" i="1"/>
  <c r="EE421" i="1"/>
  <c r="EI421" i="1"/>
  <c r="EM421" i="1"/>
  <c r="EQ421" i="1"/>
  <c r="EU421" i="1"/>
  <c r="EY421" i="1"/>
  <c r="FC421" i="1"/>
  <c r="FG421" i="1"/>
  <c r="FK421" i="1"/>
  <c r="FO421" i="1"/>
  <c r="FV421" i="1"/>
  <c r="FZ421" i="1"/>
  <c r="GD421" i="1"/>
  <c r="GH421" i="1"/>
  <c r="GL421" i="1"/>
  <c r="GP421" i="1"/>
  <c r="GT421" i="1"/>
  <c r="N420" i="1"/>
  <c r="AM420" i="1"/>
  <c r="FS420" i="1"/>
  <c r="BZ376" i="1"/>
  <c r="CD376" i="1"/>
  <c r="CK376" i="1"/>
  <c r="CO376" i="1"/>
  <c r="CS376" i="1"/>
  <c r="CW376" i="1"/>
  <c r="DA376" i="1"/>
  <c r="DE376" i="1"/>
  <c r="DI376" i="1"/>
  <c r="DM376" i="1"/>
  <c r="DQ376" i="1"/>
  <c r="DU376" i="1"/>
  <c r="DY376" i="1"/>
  <c r="EC376" i="1"/>
  <c r="EG376" i="1"/>
  <c r="EK376" i="1"/>
  <c r="EO376" i="1"/>
  <c r="ES376" i="1"/>
  <c r="EW376" i="1"/>
  <c r="FA376" i="1"/>
  <c r="FE376" i="1"/>
  <c r="FI376" i="1"/>
  <c r="FM376" i="1"/>
  <c r="FQ376" i="1"/>
  <c r="FX376" i="1"/>
  <c r="GB376" i="1"/>
  <c r="GF376" i="1"/>
  <c r="GJ376" i="1"/>
  <c r="GN376" i="1"/>
  <c r="GR376" i="1"/>
  <c r="S403" i="1"/>
  <c r="W403" i="1"/>
  <c r="AA403" i="1"/>
  <c r="AE403" i="1"/>
  <c r="AI403" i="1"/>
  <c r="BA403" i="1"/>
  <c r="BE403" i="1"/>
  <c r="BI403" i="1"/>
  <c r="BM403" i="1"/>
  <c r="BQ403" i="1"/>
  <c r="BU403" i="1"/>
  <c r="CI403" i="1"/>
  <c r="CM403" i="1"/>
  <c r="CQ403" i="1"/>
  <c r="CU403" i="1"/>
  <c r="CY403" i="1"/>
  <c r="DC403" i="1"/>
  <c r="DG403" i="1"/>
  <c r="DK403" i="1"/>
  <c r="DO403" i="1"/>
  <c r="DS403" i="1"/>
  <c r="DW403" i="1"/>
  <c r="EA403" i="1"/>
  <c r="EE403" i="1"/>
  <c r="EI403" i="1"/>
  <c r="EM403" i="1"/>
  <c r="EQ403" i="1"/>
  <c r="EU403" i="1"/>
  <c r="EY403" i="1"/>
  <c r="FC403" i="1"/>
  <c r="FG403" i="1"/>
  <c r="FK403" i="1"/>
  <c r="FO403" i="1"/>
  <c r="FZ403" i="1"/>
  <c r="GD403" i="1"/>
  <c r="GH403" i="1"/>
  <c r="GL403" i="1"/>
  <c r="GP403" i="1"/>
  <c r="GT403" i="1"/>
  <c r="FS66" i="1"/>
  <c r="AU23" i="1"/>
  <c r="CE23" i="1"/>
  <c r="CG23" i="1" s="1"/>
  <c r="BV25" i="1"/>
  <c r="CE25" i="1"/>
  <c r="CG25" i="1" s="1"/>
  <c r="AU27" i="1"/>
  <c r="N42" i="1"/>
  <c r="BV42" i="1"/>
  <c r="CE42" i="1"/>
  <c r="FS43" i="1"/>
  <c r="BV44" i="1"/>
  <c r="CE44" i="1"/>
  <c r="CE45" i="1"/>
  <c r="N23" i="1"/>
  <c r="BV23" i="1"/>
  <c r="GU25" i="1"/>
  <c r="BV27" i="1"/>
  <c r="CE27" i="1"/>
  <c r="AM31" i="1"/>
  <c r="FS32" i="1"/>
  <c r="FU32" i="1" s="1"/>
  <c r="AM37" i="1"/>
  <c r="AU5" i="1"/>
  <c r="BV5" i="1"/>
  <c r="GU5" i="1"/>
  <c r="N10" i="1"/>
  <c r="GU10" i="1"/>
  <c r="GW10" i="1" s="1"/>
  <c r="N11" i="1"/>
  <c r="AM11" i="1"/>
  <c r="AU12" i="1"/>
  <c r="FS12" i="1"/>
  <c r="N13" i="1"/>
  <c r="AM13" i="1"/>
  <c r="FS17" i="1"/>
  <c r="CH19" i="1"/>
  <c r="AU18" i="1"/>
  <c r="BV18" i="1"/>
  <c r="GU18" i="1"/>
  <c r="H28" i="1"/>
  <c r="L28" i="1"/>
  <c r="S28" i="1"/>
  <c r="W28" i="1"/>
  <c r="AA28" i="1"/>
  <c r="AE28" i="1"/>
  <c r="AI28" i="1"/>
  <c r="AP28" i="1"/>
  <c r="AT28" i="1"/>
  <c r="BA28" i="1"/>
  <c r="FS26" i="1"/>
  <c r="GU27" i="1"/>
  <c r="N32" i="1"/>
  <c r="AU36" i="1"/>
  <c r="GU36" i="1"/>
  <c r="N5" i="1"/>
  <c r="AM5" i="1"/>
  <c r="D14" i="1"/>
  <c r="K14" i="1"/>
  <c r="AS14" i="1"/>
  <c r="AZ14" i="1"/>
  <c r="BD14" i="1"/>
  <c r="BH14" i="1"/>
  <c r="BL14" i="1"/>
  <c r="BP14" i="1"/>
  <c r="BT14" i="1"/>
  <c r="CA14" i="1"/>
  <c r="FY14" i="1"/>
  <c r="GC14" i="1"/>
  <c r="GG14" i="1"/>
  <c r="GK14" i="1"/>
  <c r="GO14" i="1"/>
  <c r="GS14" i="1"/>
  <c r="AU10" i="1"/>
  <c r="BV10" i="1"/>
  <c r="CE10" i="1"/>
  <c r="CG10" i="1" s="1"/>
  <c r="BV12" i="1"/>
  <c r="CE12" i="1"/>
  <c r="CG12" i="1" s="1"/>
  <c r="GU12" i="1"/>
  <c r="H19" i="1"/>
  <c r="L19" i="1"/>
  <c r="S19" i="1"/>
  <c r="W19" i="1"/>
  <c r="AA19" i="1"/>
  <c r="AE19" i="1"/>
  <c r="AI19" i="1"/>
  <c r="AP19" i="1"/>
  <c r="BA19" i="1"/>
  <c r="BE19" i="1"/>
  <c r="BI19" i="1"/>
  <c r="BM19" i="1"/>
  <c r="BQ19" i="1"/>
  <c r="BU19" i="1"/>
  <c r="CB19" i="1"/>
  <c r="CI19" i="1"/>
  <c r="CM19" i="1"/>
  <c r="CQ19" i="1"/>
  <c r="CU19" i="1"/>
  <c r="CY19" i="1"/>
  <c r="DC19" i="1"/>
  <c r="DG19" i="1"/>
  <c r="DK19" i="1"/>
  <c r="DO19" i="1"/>
  <c r="DS19" i="1"/>
  <c r="DW19" i="1"/>
  <c r="EA19" i="1"/>
  <c r="EE19" i="1"/>
  <c r="EI19" i="1"/>
  <c r="EM19" i="1"/>
  <c r="EQ19" i="1"/>
  <c r="EU19" i="1"/>
  <c r="EY19" i="1"/>
  <c r="FC19" i="1"/>
  <c r="FG19" i="1"/>
  <c r="FK19" i="1"/>
  <c r="FO19" i="1"/>
  <c r="FZ19" i="1"/>
  <c r="GL19" i="1"/>
  <c r="GP19" i="1"/>
  <c r="AU51" i="1"/>
  <c r="BI28" i="1"/>
  <c r="BQ28" i="1"/>
  <c r="CB28" i="1"/>
  <c r="CM28" i="1"/>
  <c r="CU28" i="1"/>
  <c r="DC28" i="1"/>
  <c r="DK28" i="1"/>
  <c r="DS28" i="1"/>
  <c r="EA28" i="1"/>
  <c r="EI28" i="1"/>
  <c r="EQ28" i="1"/>
  <c r="EY28" i="1"/>
  <c r="FG28" i="1"/>
  <c r="FO28" i="1"/>
  <c r="FZ28" i="1"/>
  <c r="GH28" i="1"/>
  <c r="GP28" i="1"/>
  <c r="FS24" i="1"/>
  <c r="AM25" i="1"/>
  <c r="AU26" i="1"/>
  <c r="GU26" i="1"/>
  <c r="R38" i="1"/>
  <c r="Z38" i="1"/>
  <c r="AH38" i="1"/>
  <c r="BD38" i="1"/>
  <c r="BL38" i="1"/>
  <c r="BT38" i="1"/>
  <c r="CH38" i="1"/>
  <c r="CP38" i="1"/>
  <c r="CX38" i="1"/>
  <c r="DF38" i="1"/>
  <c r="DN38" i="1"/>
  <c r="DV38" i="1"/>
  <c r="ED38" i="1"/>
  <c r="EL38" i="1"/>
  <c r="ET38" i="1"/>
  <c r="FB38" i="1"/>
  <c r="FJ38" i="1"/>
  <c r="FR38" i="1"/>
  <c r="GC38" i="1"/>
  <c r="GK38" i="1"/>
  <c r="GS38" i="1"/>
  <c r="AU32" i="1"/>
  <c r="BE28" i="1"/>
  <c r="BM28" i="1"/>
  <c r="BU28" i="1"/>
  <c r="CI28" i="1"/>
  <c r="CQ28" i="1"/>
  <c r="CY28" i="1"/>
  <c r="DG28" i="1"/>
  <c r="DO28" i="1"/>
  <c r="DW28" i="1"/>
  <c r="EE28" i="1"/>
  <c r="EM28" i="1"/>
  <c r="EU28" i="1"/>
  <c r="FC28" i="1"/>
  <c r="FK28" i="1"/>
  <c r="FV28" i="1"/>
  <c r="GD28" i="1"/>
  <c r="GL28" i="1"/>
  <c r="GT28" i="1"/>
  <c r="AM23" i="1"/>
  <c r="AU24" i="1"/>
  <c r="N25" i="1"/>
  <c r="AM27" i="1"/>
  <c r="V38" i="1"/>
  <c r="AD38" i="1"/>
  <c r="AL38" i="1"/>
  <c r="AZ38" i="1"/>
  <c r="BH38" i="1"/>
  <c r="BP38" i="1"/>
  <c r="CL38" i="1"/>
  <c r="CT38" i="1"/>
  <c r="DB38" i="1"/>
  <c r="DJ38" i="1"/>
  <c r="DR38" i="1"/>
  <c r="DZ38" i="1"/>
  <c r="EH38" i="1"/>
  <c r="EP38" i="1"/>
  <c r="EX38" i="1"/>
  <c r="FF38" i="1"/>
  <c r="FN38" i="1"/>
  <c r="FY38" i="1"/>
  <c r="GG38" i="1"/>
  <c r="GO38" i="1"/>
  <c r="BV32" i="1"/>
  <c r="CE5" i="1"/>
  <c r="H14" i="1"/>
  <c r="L14" i="1"/>
  <c r="S14" i="1"/>
  <c r="W14" i="1"/>
  <c r="AA14" i="1"/>
  <c r="AE14" i="1"/>
  <c r="AI14" i="1"/>
  <c r="BA14" i="1"/>
  <c r="BE14" i="1"/>
  <c r="BI14" i="1"/>
  <c r="BM14" i="1"/>
  <c r="BQ14" i="1"/>
  <c r="BU14" i="1"/>
  <c r="CB14" i="1"/>
  <c r="CI14" i="1"/>
  <c r="CM14" i="1"/>
  <c r="CQ14" i="1"/>
  <c r="CU14" i="1"/>
  <c r="CY14" i="1"/>
  <c r="DC14" i="1"/>
  <c r="DG14" i="1"/>
  <c r="DK14" i="1"/>
  <c r="DO14" i="1"/>
  <c r="DS14" i="1"/>
  <c r="DW14" i="1"/>
  <c r="EA14" i="1"/>
  <c r="EE14" i="1"/>
  <c r="EI14" i="1"/>
  <c r="EM14" i="1"/>
  <c r="EQ14" i="1"/>
  <c r="EU14" i="1"/>
  <c r="BN19" i="1"/>
  <c r="GU51" i="1"/>
  <c r="AM52" i="1"/>
  <c r="N53" i="1"/>
  <c r="AU53" i="1"/>
  <c r="GU53" i="1"/>
  <c r="AU55" i="1"/>
  <c r="GU55" i="1"/>
  <c r="AM56" i="1"/>
  <c r="N57" i="1"/>
  <c r="AU57" i="1"/>
  <c r="GU57" i="1"/>
  <c r="N61" i="1"/>
  <c r="BV61" i="1"/>
  <c r="FS62" i="1"/>
  <c r="AU66" i="1"/>
  <c r="GU66" i="1"/>
  <c r="AM67" i="1"/>
  <c r="N68" i="1"/>
  <c r="AU68" i="1"/>
  <c r="GU68" i="1"/>
  <c r="AU70" i="1"/>
  <c r="GU70" i="1"/>
  <c r="AM71" i="1"/>
  <c r="AM75" i="1"/>
  <c r="FS75" i="1"/>
  <c r="BV76" i="1"/>
  <c r="CE76" i="1"/>
  <c r="CG76" i="1" s="1"/>
  <c r="FS77" i="1"/>
  <c r="BV78" i="1"/>
  <c r="CE78" i="1"/>
  <c r="FS79" i="1"/>
  <c r="BV80" i="1"/>
  <c r="CE80" i="1"/>
  <c r="AU85" i="1"/>
  <c r="GU85" i="1"/>
  <c r="GW85" i="1" s="1"/>
  <c r="N86" i="1"/>
  <c r="AM86" i="1"/>
  <c r="N87" i="1"/>
  <c r="FS87" i="1"/>
  <c r="N88" i="1"/>
  <c r="AU93" i="1"/>
  <c r="BV93" i="1"/>
  <c r="GU93" i="1"/>
  <c r="FS94" i="1"/>
  <c r="BV95" i="1"/>
  <c r="CE95" i="1"/>
  <c r="N104" i="1"/>
  <c r="BV104" i="1"/>
  <c r="CE104" i="1"/>
  <c r="FS105" i="1"/>
  <c r="AU106" i="1"/>
  <c r="BV106" i="1"/>
  <c r="GU106" i="1"/>
  <c r="AM107" i="1"/>
  <c r="FS107" i="1"/>
  <c r="N108" i="1"/>
  <c r="BV108" i="1"/>
  <c r="CE108" i="1"/>
  <c r="CG108" i="1" s="1"/>
  <c r="AM109" i="1"/>
  <c r="FS109" i="1"/>
  <c r="N110" i="1"/>
  <c r="BV110" i="1"/>
  <c r="CE110" i="1"/>
  <c r="FS111" i="1"/>
  <c r="BV112" i="1"/>
  <c r="CE112" i="1"/>
  <c r="N117" i="1"/>
  <c r="AU117" i="1"/>
  <c r="GU117" i="1"/>
  <c r="AU119" i="1"/>
  <c r="GU119" i="1"/>
  <c r="GW119" i="1" s="1"/>
  <c r="N120" i="1"/>
  <c r="CE120" i="1"/>
  <c r="AU121" i="1"/>
  <c r="GU121" i="1"/>
  <c r="AM122" i="1"/>
  <c r="N123" i="1"/>
  <c r="AM123" i="1"/>
  <c r="FS123" i="1"/>
  <c r="N124" i="1"/>
  <c r="CE124" i="1"/>
  <c r="AU125" i="1"/>
  <c r="GU125" i="1"/>
  <c r="GW125" i="1" s="1"/>
  <c r="N126" i="1"/>
  <c r="AM126" i="1"/>
  <c r="AU127" i="1"/>
  <c r="GU127" i="1"/>
  <c r="N128" i="1"/>
  <c r="AM128" i="1"/>
  <c r="AM132" i="1"/>
  <c r="FS132" i="1"/>
  <c r="BV133" i="1"/>
  <c r="FS134" i="1"/>
  <c r="AU138" i="1"/>
  <c r="GU138" i="1"/>
  <c r="N140" i="1"/>
  <c r="AM140" i="1"/>
  <c r="N141" i="1"/>
  <c r="AU142" i="1"/>
  <c r="GU142" i="1"/>
  <c r="AU146" i="1"/>
  <c r="BV146" i="1"/>
  <c r="EY14" i="1"/>
  <c r="FC14" i="1"/>
  <c r="FG14" i="1"/>
  <c r="FK14" i="1"/>
  <c r="FO14" i="1"/>
  <c r="AM10" i="1"/>
  <c r="AU11" i="1"/>
  <c r="FS11" i="1"/>
  <c r="N12" i="1"/>
  <c r="AM12" i="1"/>
  <c r="AU13" i="1"/>
  <c r="FS13" i="1"/>
  <c r="I19" i="1"/>
  <c r="M19" i="1"/>
  <c r="T19" i="1"/>
  <c r="X19" i="1"/>
  <c r="AB19" i="1"/>
  <c r="AF19" i="1"/>
  <c r="AJ19" i="1"/>
  <c r="AU17" i="1"/>
  <c r="BV17" i="1"/>
  <c r="BY19" i="1"/>
  <c r="CC19" i="1"/>
  <c r="CJ19" i="1"/>
  <c r="CN19" i="1"/>
  <c r="CR19" i="1"/>
  <c r="CV19" i="1"/>
  <c r="CZ19" i="1"/>
  <c r="DD19" i="1"/>
  <c r="DH19" i="1"/>
  <c r="DL19" i="1"/>
  <c r="DP19" i="1"/>
  <c r="DT19" i="1"/>
  <c r="DX19" i="1"/>
  <c r="EB19" i="1"/>
  <c r="EF19" i="1"/>
  <c r="EJ19" i="1"/>
  <c r="EN19" i="1"/>
  <c r="ER19" i="1"/>
  <c r="EV19" i="1"/>
  <c r="EZ19" i="1"/>
  <c r="FD19" i="1"/>
  <c r="FH19" i="1"/>
  <c r="FL19" i="1"/>
  <c r="FP19" i="1"/>
  <c r="GU17" i="1"/>
  <c r="GA19" i="1"/>
  <c r="GE19" i="1"/>
  <c r="GI19" i="1"/>
  <c r="GM19" i="1"/>
  <c r="GQ19" i="1"/>
  <c r="CE18" i="1"/>
  <c r="FS18" i="1"/>
  <c r="AX19" i="1"/>
  <c r="I28" i="1"/>
  <c r="M28" i="1"/>
  <c r="T28" i="1"/>
  <c r="X28" i="1"/>
  <c r="AB28" i="1"/>
  <c r="AF28" i="1"/>
  <c r="AJ28" i="1"/>
  <c r="AU22" i="1"/>
  <c r="AX28" i="1"/>
  <c r="BB28" i="1"/>
  <c r="BF28" i="1"/>
  <c r="BJ28" i="1"/>
  <c r="BN28" i="1"/>
  <c r="BR28" i="1"/>
  <c r="BY28" i="1"/>
  <c r="CC28" i="1"/>
  <c r="CJ28" i="1"/>
  <c r="CN28" i="1"/>
  <c r="CR28" i="1"/>
  <c r="CV28" i="1"/>
  <c r="CZ28" i="1"/>
  <c r="DD28" i="1"/>
  <c r="DH28" i="1"/>
  <c r="DL28" i="1"/>
  <c r="DP28" i="1"/>
  <c r="DT28" i="1"/>
  <c r="DX28" i="1"/>
  <c r="EB28" i="1"/>
  <c r="EF28" i="1"/>
  <c r="EJ28" i="1"/>
  <c r="EN28" i="1"/>
  <c r="ER28" i="1"/>
  <c r="EV28" i="1"/>
  <c r="EZ28" i="1"/>
  <c r="FD28" i="1"/>
  <c r="FH28" i="1"/>
  <c r="FL28" i="1"/>
  <c r="FP28" i="1"/>
  <c r="FW28" i="1"/>
  <c r="GA28" i="1"/>
  <c r="GE28" i="1"/>
  <c r="GI28" i="1"/>
  <c r="GM28" i="1"/>
  <c r="GQ28" i="1"/>
  <c r="FS23" i="1"/>
  <c r="BV24" i="1"/>
  <c r="CE24" i="1"/>
  <c r="CG24" i="1" s="1"/>
  <c r="GU24" i="1"/>
  <c r="BV26" i="1"/>
  <c r="CE26" i="1"/>
  <c r="H38" i="1"/>
  <c r="L38" i="1"/>
  <c r="AP38" i="1"/>
  <c r="AT38" i="1"/>
  <c r="CB38" i="1"/>
  <c r="FV38" i="1"/>
  <c r="FZ38" i="1"/>
  <c r="GD38" i="1"/>
  <c r="GH38" i="1"/>
  <c r="GL38" i="1"/>
  <c r="GP38" i="1"/>
  <c r="GT38" i="1"/>
  <c r="AM32" i="1"/>
  <c r="AM33" i="1"/>
  <c r="BV34" i="1"/>
  <c r="BW34" i="1" s="1"/>
  <c r="CE35" i="1"/>
  <c r="BV36" i="1"/>
  <c r="FS37" i="1"/>
  <c r="H46" i="1"/>
  <c r="L46" i="1"/>
  <c r="S46" i="1"/>
  <c r="W46" i="1"/>
  <c r="AA46" i="1"/>
  <c r="AE46" i="1"/>
  <c r="AI46" i="1"/>
  <c r="AP46" i="1"/>
  <c r="AT46" i="1"/>
  <c r="BA46" i="1"/>
  <c r="BE46" i="1"/>
  <c r="BI46" i="1"/>
  <c r="BM46" i="1"/>
  <c r="BQ46" i="1"/>
  <c r="BU46" i="1"/>
  <c r="CB46" i="1"/>
  <c r="CI46" i="1"/>
  <c r="CM46" i="1"/>
  <c r="CQ46" i="1"/>
  <c r="CU46" i="1"/>
  <c r="CY46" i="1"/>
  <c r="DC46" i="1"/>
  <c r="DG46" i="1"/>
  <c r="DK46" i="1"/>
  <c r="DO46" i="1"/>
  <c r="DS46" i="1"/>
  <c r="DW46" i="1"/>
  <c r="EA46" i="1"/>
  <c r="EE46" i="1"/>
  <c r="EI46" i="1"/>
  <c r="EM46" i="1"/>
  <c r="EQ46" i="1"/>
  <c r="EU46" i="1"/>
  <c r="EY46" i="1"/>
  <c r="FC46" i="1"/>
  <c r="FG46" i="1"/>
  <c r="FK46" i="1"/>
  <c r="FO46" i="1"/>
  <c r="FV46" i="1"/>
  <c r="FZ46" i="1"/>
  <c r="GD46" i="1"/>
  <c r="GH46" i="1"/>
  <c r="GL46" i="1"/>
  <c r="GP46" i="1"/>
  <c r="GT46" i="1"/>
  <c r="AM42" i="1"/>
  <c r="AU43" i="1"/>
  <c r="GU43" i="1"/>
  <c r="AM44" i="1"/>
  <c r="N45" i="1"/>
  <c r="AM45" i="1"/>
  <c r="FS45" i="1"/>
  <c r="I58" i="1"/>
  <c r="M58" i="1"/>
  <c r="T58" i="1"/>
  <c r="X58" i="1"/>
  <c r="AB58" i="1"/>
  <c r="AF58" i="1"/>
  <c r="AJ58" i="1"/>
  <c r="AQ58" i="1"/>
  <c r="AX58" i="1"/>
  <c r="BB58" i="1"/>
  <c r="BF58" i="1"/>
  <c r="BJ58" i="1"/>
  <c r="BN58" i="1"/>
  <c r="BR58" i="1"/>
  <c r="BY58" i="1"/>
  <c r="CC58" i="1"/>
  <c r="CJ58" i="1"/>
  <c r="CN58" i="1"/>
  <c r="CR58" i="1"/>
  <c r="CV58" i="1"/>
  <c r="CZ58" i="1"/>
  <c r="DD58" i="1"/>
  <c r="DH58" i="1"/>
  <c r="DL58" i="1"/>
  <c r="DP58" i="1"/>
  <c r="DT58" i="1"/>
  <c r="DX58" i="1"/>
  <c r="EB58" i="1"/>
  <c r="EF58" i="1"/>
  <c r="EJ58" i="1"/>
  <c r="EN58" i="1"/>
  <c r="ER58" i="1"/>
  <c r="EV58" i="1"/>
  <c r="EZ58" i="1"/>
  <c r="FD58" i="1"/>
  <c r="FH58" i="1"/>
  <c r="FL58" i="1"/>
  <c r="FP58" i="1"/>
  <c r="FW58" i="1"/>
  <c r="GA58" i="1"/>
  <c r="GE58" i="1"/>
  <c r="GI58" i="1"/>
  <c r="GM58" i="1"/>
  <c r="GQ58" i="1"/>
  <c r="CE50" i="1"/>
  <c r="BV51" i="1"/>
  <c r="FS52" i="1"/>
  <c r="BV53" i="1"/>
  <c r="CE53" i="1"/>
  <c r="CE54" i="1"/>
  <c r="BV55" i="1"/>
  <c r="FS56" i="1"/>
  <c r="BV57" i="1"/>
  <c r="CE57" i="1"/>
  <c r="J63" i="1"/>
  <c r="Q63" i="1"/>
  <c r="U63" i="1"/>
  <c r="Y63" i="1"/>
  <c r="AC63" i="1"/>
  <c r="AG63" i="1"/>
  <c r="AK63" i="1"/>
  <c r="AR63" i="1"/>
  <c r="AY63" i="1"/>
  <c r="BC63" i="1"/>
  <c r="BG63" i="1"/>
  <c r="BK63" i="1"/>
  <c r="BO63" i="1"/>
  <c r="BS63" i="1"/>
  <c r="BZ63" i="1"/>
  <c r="CD63" i="1"/>
  <c r="CK63" i="1"/>
  <c r="CO63" i="1"/>
  <c r="CS63" i="1"/>
  <c r="CW63" i="1"/>
  <c r="DA63" i="1"/>
  <c r="DE63" i="1"/>
  <c r="DI63" i="1"/>
  <c r="DM63" i="1"/>
  <c r="DQ63" i="1"/>
  <c r="DU63" i="1"/>
  <c r="DY63" i="1"/>
  <c r="EC63" i="1"/>
  <c r="EG63" i="1"/>
  <c r="EK63" i="1"/>
  <c r="EO63" i="1"/>
  <c r="ES63" i="1"/>
  <c r="EW63" i="1"/>
  <c r="FA63" i="1"/>
  <c r="FE63" i="1"/>
  <c r="FI63" i="1"/>
  <c r="FM63" i="1"/>
  <c r="FQ63" i="1"/>
  <c r="FX63" i="1"/>
  <c r="GB63" i="1"/>
  <c r="GF63" i="1"/>
  <c r="GJ63" i="1"/>
  <c r="GN63" i="1"/>
  <c r="GR63" i="1"/>
  <c r="N62" i="1"/>
  <c r="AU62" i="1"/>
  <c r="GU62" i="1"/>
  <c r="GW62" i="1" s="1"/>
  <c r="I72" i="1"/>
  <c r="M72" i="1"/>
  <c r="T72" i="1"/>
  <c r="X72" i="1"/>
  <c r="AB72" i="1"/>
  <c r="AF72" i="1"/>
  <c r="AJ72" i="1"/>
  <c r="AQ72" i="1"/>
  <c r="BV66" i="1"/>
  <c r="BB72" i="1"/>
  <c r="BF72" i="1"/>
  <c r="BJ72" i="1"/>
  <c r="BN72" i="1"/>
  <c r="BR72" i="1"/>
  <c r="BY72" i="1"/>
  <c r="CC72" i="1"/>
  <c r="CJ72" i="1"/>
  <c r="CN72" i="1"/>
  <c r="CR72" i="1"/>
  <c r="CV72" i="1"/>
  <c r="CZ72" i="1"/>
  <c r="DD72" i="1"/>
  <c r="DH72" i="1"/>
  <c r="DL72" i="1"/>
  <c r="DP72" i="1"/>
  <c r="DT72" i="1"/>
  <c r="DX72" i="1"/>
  <c r="EB72" i="1"/>
  <c r="EF72" i="1"/>
  <c r="EJ72" i="1"/>
  <c r="EN72" i="1"/>
  <c r="ER72" i="1"/>
  <c r="EV72" i="1"/>
  <c r="EZ72" i="1"/>
  <c r="FD72" i="1"/>
  <c r="FH72" i="1"/>
  <c r="FL72" i="1"/>
  <c r="FP72" i="1"/>
  <c r="FW72" i="1"/>
  <c r="GA72" i="1"/>
  <c r="GE72" i="1"/>
  <c r="GI72" i="1"/>
  <c r="GM72" i="1"/>
  <c r="GQ72" i="1"/>
  <c r="FS67" i="1"/>
  <c r="BV68" i="1"/>
  <c r="CE68" i="1"/>
  <c r="CE69" i="1"/>
  <c r="BV70" i="1"/>
  <c r="FS71" i="1"/>
  <c r="H81" i="1"/>
  <c r="L81" i="1"/>
  <c r="S81" i="1"/>
  <c r="W81" i="1"/>
  <c r="AA81" i="1"/>
  <c r="AE81" i="1"/>
  <c r="AI81" i="1"/>
  <c r="AU75" i="1"/>
  <c r="AT81" i="1"/>
  <c r="BA81" i="1"/>
  <c r="BE81" i="1"/>
  <c r="BI81" i="1"/>
  <c r="BM81" i="1"/>
  <c r="BQ81" i="1"/>
  <c r="BU81" i="1"/>
  <c r="CB81" i="1"/>
  <c r="CI81" i="1"/>
  <c r="CM81" i="1"/>
  <c r="CQ81" i="1"/>
  <c r="CU81" i="1"/>
  <c r="CY81" i="1"/>
  <c r="DC81" i="1"/>
  <c r="DG81" i="1"/>
  <c r="DK81" i="1"/>
  <c r="DO81" i="1"/>
  <c r="DS81" i="1"/>
  <c r="DW81" i="1"/>
  <c r="EA81" i="1"/>
  <c r="EE81" i="1"/>
  <c r="EI81" i="1"/>
  <c r="EM81" i="1"/>
  <c r="EQ81" i="1"/>
  <c r="EU81" i="1"/>
  <c r="EY81" i="1"/>
  <c r="FC81" i="1"/>
  <c r="FG81" i="1"/>
  <c r="FK81" i="1"/>
  <c r="FO81" i="1"/>
  <c r="GU75" i="1"/>
  <c r="FZ81" i="1"/>
  <c r="GD81" i="1"/>
  <c r="GH81" i="1"/>
  <c r="GL81" i="1"/>
  <c r="GP81" i="1"/>
  <c r="GT81" i="1"/>
  <c r="N76" i="1"/>
  <c r="AM76" i="1"/>
  <c r="AU77" i="1"/>
  <c r="GU77" i="1"/>
  <c r="GW77" i="1" s="1"/>
  <c r="N78" i="1"/>
  <c r="AM78" i="1"/>
  <c r="N79" i="1"/>
  <c r="AU79" i="1"/>
  <c r="GU79" i="1"/>
  <c r="AM80" i="1"/>
  <c r="D89" i="1"/>
  <c r="K89" i="1"/>
  <c r="R89" i="1"/>
  <c r="V89" i="1"/>
  <c r="Z89" i="1"/>
  <c r="AD89" i="1"/>
  <c r="AH89" i="1"/>
  <c r="AL89" i="1"/>
  <c r="AS89" i="1"/>
  <c r="AZ89" i="1"/>
  <c r="BD89" i="1"/>
  <c r="BH89" i="1"/>
  <c r="BL89" i="1"/>
  <c r="BP89" i="1"/>
  <c r="BT89" i="1"/>
  <c r="CA89" i="1"/>
  <c r="CH89" i="1"/>
  <c r="CL89" i="1"/>
  <c r="CP89" i="1"/>
  <c r="CT89" i="1"/>
  <c r="CX89" i="1"/>
  <c r="DB89" i="1"/>
  <c r="DF89" i="1"/>
  <c r="DJ89" i="1"/>
  <c r="DN89" i="1"/>
  <c r="DR89" i="1"/>
  <c r="DV89" i="1"/>
  <c r="DZ89" i="1"/>
  <c r="ED89" i="1"/>
  <c r="EH89" i="1"/>
  <c r="EL89" i="1"/>
  <c r="EP89" i="1"/>
  <c r="ET89" i="1"/>
  <c r="EX89" i="1"/>
  <c r="FB89" i="1"/>
  <c r="FF89" i="1"/>
  <c r="FJ89" i="1"/>
  <c r="FN89" i="1"/>
  <c r="FR89" i="1"/>
  <c r="FY89" i="1"/>
  <c r="GC89" i="1"/>
  <c r="GG89" i="1"/>
  <c r="GK89" i="1"/>
  <c r="GO89" i="1"/>
  <c r="GS89" i="1"/>
  <c r="N85" i="1"/>
  <c r="BV85" i="1"/>
  <c r="CE85" i="1"/>
  <c r="FS86" i="1"/>
  <c r="AU87" i="1"/>
  <c r="BV87" i="1"/>
  <c r="GU87" i="1"/>
  <c r="AM88" i="1"/>
  <c r="CE88" i="1"/>
  <c r="FS88" i="1"/>
  <c r="H96" i="1"/>
  <c r="L96" i="1"/>
  <c r="S96" i="1"/>
  <c r="W96" i="1"/>
  <c r="AA96" i="1"/>
  <c r="AE96" i="1"/>
  <c r="AI96" i="1"/>
  <c r="AP96" i="1"/>
  <c r="AT96" i="1"/>
  <c r="BA96" i="1"/>
  <c r="BE96" i="1"/>
  <c r="BI96" i="1"/>
  <c r="BM96" i="1"/>
  <c r="BQ96" i="1"/>
  <c r="BU96" i="1"/>
  <c r="CB96" i="1"/>
  <c r="CI96" i="1"/>
  <c r="CM96" i="1"/>
  <c r="CQ96" i="1"/>
  <c r="CU96" i="1"/>
  <c r="CY96" i="1"/>
  <c r="DC96" i="1"/>
  <c r="DG96" i="1"/>
  <c r="DK96" i="1"/>
  <c r="DO96" i="1"/>
  <c r="DS96" i="1"/>
  <c r="DW96" i="1"/>
  <c r="EA96" i="1"/>
  <c r="EE96" i="1"/>
  <c r="EI96" i="1"/>
  <c r="EM96" i="1"/>
  <c r="EQ96" i="1"/>
  <c r="EU96" i="1"/>
  <c r="EY96" i="1"/>
  <c r="FC96" i="1"/>
  <c r="FG96" i="1"/>
  <c r="FK96" i="1"/>
  <c r="FO96" i="1"/>
  <c r="FV96" i="1"/>
  <c r="FZ96" i="1"/>
  <c r="GD96" i="1"/>
  <c r="GH96" i="1"/>
  <c r="GL96" i="1"/>
  <c r="GP96" i="1"/>
  <c r="GT96" i="1"/>
  <c r="AU94" i="1"/>
  <c r="GU94" i="1"/>
  <c r="GW94" i="1" s="1"/>
  <c r="N95" i="1"/>
  <c r="AM95" i="1"/>
  <c r="H113" i="1"/>
  <c r="L113" i="1"/>
  <c r="S113" i="1"/>
  <c r="W113" i="1"/>
  <c r="AA113" i="1"/>
  <c r="AE113" i="1"/>
  <c r="AI113" i="1"/>
  <c r="AT113" i="1"/>
  <c r="BA113" i="1"/>
  <c r="BE113" i="1"/>
  <c r="BI113" i="1"/>
  <c r="BM113" i="1"/>
  <c r="BQ113" i="1"/>
  <c r="BU113" i="1"/>
  <c r="CB113" i="1"/>
  <c r="CI113" i="1"/>
  <c r="CM113" i="1"/>
  <c r="CQ113" i="1"/>
  <c r="CU113" i="1"/>
  <c r="CY113" i="1"/>
  <c r="DC113" i="1"/>
  <c r="DG113" i="1"/>
  <c r="DK113" i="1"/>
  <c r="DO113" i="1"/>
  <c r="DS113" i="1"/>
  <c r="DW113" i="1"/>
  <c r="EA113" i="1"/>
  <c r="EE113" i="1"/>
  <c r="EI113" i="1"/>
  <c r="EM113" i="1"/>
  <c r="EQ113" i="1"/>
  <c r="EU113" i="1"/>
  <c r="EY113" i="1"/>
  <c r="FC113" i="1"/>
  <c r="FG113" i="1"/>
  <c r="FK113" i="1"/>
  <c r="FO113" i="1"/>
  <c r="GU103" i="1"/>
  <c r="FZ113" i="1"/>
  <c r="GD113" i="1"/>
  <c r="GH113" i="1"/>
  <c r="GL113" i="1"/>
  <c r="GP113" i="1"/>
  <c r="GT113" i="1"/>
  <c r="AM104" i="1"/>
  <c r="N105" i="1"/>
  <c r="AU105" i="1"/>
  <c r="GU105" i="1"/>
  <c r="AU107" i="1"/>
  <c r="GU107" i="1"/>
  <c r="AM108" i="1"/>
  <c r="AU109" i="1"/>
  <c r="GU109" i="1"/>
  <c r="AM110" i="1"/>
  <c r="N111" i="1"/>
  <c r="AU111" i="1"/>
  <c r="GU111" i="1"/>
  <c r="AM112" i="1"/>
  <c r="D129" i="1"/>
  <c r="K129" i="1"/>
  <c r="R129" i="1"/>
  <c r="V129" i="1"/>
  <c r="Z129" i="1"/>
  <c r="AD129" i="1"/>
  <c r="AH129" i="1"/>
  <c r="AL129" i="1"/>
  <c r="AS129" i="1"/>
  <c r="AZ129" i="1"/>
  <c r="BD129" i="1"/>
  <c r="BH129" i="1"/>
  <c r="BL129" i="1"/>
  <c r="BP129" i="1"/>
  <c r="BT129" i="1"/>
  <c r="CA129" i="1"/>
  <c r="FS116" i="1"/>
  <c r="CL129" i="1"/>
  <c r="CP129" i="1"/>
  <c r="CT129" i="1"/>
  <c r="CX129" i="1"/>
  <c r="DB129" i="1"/>
  <c r="DF129" i="1"/>
  <c r="DJ129" i="1"/>
  <c r="DN129" i="1"/>
  <c r="DR129" i="1"/>
  <c r="DV129" i="1"/>
  <c r="DZ129" i="1"/>
  <c r="ED129" i="1"/>
  <c r="EH129" i="1"/>
  <c r="EL129" i="1"/>
  <c r="EP129" i="1"/>
  <c r="ET129" i="1"/>
  <c r="EX129" i="1"/>
  <c r="FB129" i="1"/>
  <c r="FF129" i="1"/>
  <c r="FJ129" i="1"/>
  <c r="FN129" i="1"/>
  <c r="FR129" i="1"/>
  <c r="FY129" i="1"/>
  <c r="GC129" i="1"/>
  <c r="GG129" i="1"/>
  <c r="GK129" i="1"/>
  <c r="GO129" i="1"/>
  <c r="GS129" i="1"/>
  <c r="BV117" i="1"/>
  <c r="CE117" i="1"/>
  <c r="CE118" i="1"/>
  <c r="BV119" i="1"/>
  <c r="AM120" i="1"/>
  <c r="FS120" i="1"/>
  <c r="N121" i="1"/>
  <c r="BV121" i="1"/>
  <c r="CE121" i="1"/>
  <c r="FS122" i="1"/>
  <c r="AU123" i="1"/>
  <c r="BV123" i="1"/>
  <c r="GU123" i="1"/>
  <c r="AM124" i="1"/>
  <c r="FS124" i="1"/>
  <c r="BV125" i="1"/>
  <c r="CE125" i="1"/>
  <c r="FS126" i="1"/>
  <c r="BV127" i="1"/>
  <c r="FS128" i="1"/>
  <c r="H135" i="1"/>
  <c r="L135" i="1"/>
  <c r="S135" i="1"/>
  <c r="W135" i="1"/>
  <c r="AA135" i="1"/>
  <c r="AE135" i="1"/>
  <c r="AI135" i="1"/>
  <c r="AU132" i="1"/>
  <c r="AT135" i="1"/>
  <c r="BA135" i="1"/>
  <c r="BE135" i="1"/>
  <c r="BI135" i="1"/>
  <c r="BM135" i="1"/>
  <c r="BQ135" i="1"/>
  <c r="BU135" i="1"/>
  <c r="CB135" i="1"/>
  <c r="CI135" i="1"/>
  <c r="CM135" i="1"/>
  <c r="CQ135" i="1"/>
  <c r="CU135" i="1"/>
  <c r="CY135" i="1"/>
  <c r="DC135" i="1"/>
  <c r="DG135" i="1"/>
  <c r="DK135" i="1"/>
  <c r="DO135" i="1"/>
  <c r="DS135" i="1"/>
  <c r="DW135" i="1"/>
  <c r="EA135" i="1"/>
  <c r="EE135" i="1"/>
  <c r="EI135" i="1"/>
  <c r="EM135" i="1"/>
  <c r="EQ135" i="1"/>
  <c r="EU135" i="1"/>
  <c r="EY135" i="1"/>
  <c r="FC135" i="1"/>
  <c r="FG135" i="1"/>
  <c r="FK135" i="1"/>
  <c r="FO135" i="1"/>
  <c r="GU132" i="1"/>
  <c r="FZ135" i="1"/>
  <c r="GD135" i="1"/>
  <c r="GH135" i="1"/>
  <c r="GL135" i="1"/>
  <c r="GP135" i="1"/>
  <c r="GT135" i="1"/>
  <c r="N133" i="1"/>
  <c r="AM133" i="1"/>
  <c r="CE133" i="1"/>
  <c r="N33" i="1"/>
  <c r="AU33" i="1"/>
  <c r="BV33" i="1"/>
  <c r="CE33" i="1"/>
  <c r="AM35" i="1"/>
  <c r="FS35" i="1"/>
  <c r="N36" i="1"/>
  <c r="CE36" i="1"/>
  <c r="AU37" i="1"/>
  <c r="GU37" i="1"/>
  <c r="I46" i="1"/>
  <c r="M46" i="1"/>
  <c r="T46" i="1"/>
  <c r="X46" i="1"/>
  <c r="AB46" i="1"/>
  <c r="AF46" i="1"/>
  <c r="AJ46" i="1"/>
  <c r="AQ46" i="1"/>
  <c r="AX46" i="1"/>
  <c r="BB46" i="1"/>
  <c r="BF46" i="1"/>
  <c r="BJ46" i="1"/>
  <c r="BN46" i="1"/>
  <c r="BR46" i="1"/>
  <c r="BY46" i="1"/>
  <c r="CC46" i="1"/>
  <c r="CJ46" i="1"/>
  <c r="CN46" i="1"/>
  <c r="CR46" i="1"/>
  <c r="CV46" i="1"/>
  <c r="CZ46" i="1"/>
  <c r="DD46" i="1"/>
  <c r="DH46" i="1"/>
  <c r="DL46" i="1"/>
  <c r="DP46" i="1"/>
  <c r="DT46" i="1"/>
  <c r="DX46" i="1"/>
  <c r="EB46" i="1"/>
  <c r="EF46" i="1"/>
  <c r="EJ46" i="1"/>
  <c r="EN46" i="1"/>
  <c r="ER46" i="1"/>
  <c r="EV46" i="1"/>
  <c r="EZ46" i="1"/>
  <c r="FD46" i="1"/>
  <c r="FH46" i="1"/>
  <c r="FL46" i="1"/>
  <c r="FP46" i="1"/>
  <c r="FW46" i="1"/>
  <c r="GA46" i="1"/>
  <c r="GE46" i="1"/>
  <c r="GI46" i="1"/>
  <c r="GM46" i="1"/>
  <c r="GQ46" i="1"/>
  <c r="FS42" i="1"/>
  <c r="N43" i="1"/>
  <c r="BV43" i="1"/>
  <c r="CE43" i="1"/>
  <c r="FS44" i="1"/>
  <c r="AU45" i="1"/>
  <c r="BV45" i="1"/>
  <c r="GU45" i="1"/>
  <c r="J58" i="1"/>
  <c r="Q58" i="1"/>
  <c r="U58" i="1"/>
  <c r="Y58" i="1"/>
  <c r="AC58" i="1"/>
  <c r="AG58" i="1"/>
  <c r="AK58" i="1"/>
  <c r="AR58" i="1"/>
  <c r="AY58" i="1"/>
  <c r="BC58" i="1"/>
  <c r="BG58" i="1"/>
  <c r="BK58" i="1"/>
  <c r="BO58" i="1"/>
  <c r="BS58" i="1"/>
  <c r="BZ58" i="1"/>
  <c r="CD58" i="1"/>
  <c r="CK58" i="1"/>
  <c r="CO58" i="1"/>
  <c r="CS58" i="1"/>
  <c r="CW58" i="1"/>
  <c r="DA58" i="1"/>
  <c r="DE58" i="1"/>
  <c r="DI58" i="1"/>
  <c r="DM58" i="1"/>
  <c r="DQ58" i="1"/>
  <c r="DU58" i="1"/>
  <c r="DY58" i="1"/>
  <c r="EC58" i="1"/>
  <c r="EG58" i="1"/>
  <c r="EK58" i="1"/>
  <c r="EO58" i="1"/>
  <c r="ES58" i="1"/>
  <c r="EW58" i="1"/>
  <c r="FA58" i="1"/>
  <c r="FE58" i="1"/>
  <c r="FI58" i="1"/>
  <c r="FM58" i="1"/>
  <c r="FQ58" i="1"/>
  <c r="FX58" i="1"/>
  <c r="GB58" i="1"/>
  <c r="GF58" i="1"/>
  <c r="GJ58" i="1"/>
  <c r="GN58" i="1"/>
  <c r="GR58" i="1"/>
  <c r="N50" i="1"/>
  <c r="AM50" i="1"/>
  <c r="FS50" i="1"/>
  <c r="N51" i="1"/>
  <c r="CE51" i="1"/>
  <c r="AU52" i="1"/>
  <c r="GU52" i="1"/>
  <c r="AM53" i="1"/>
  <c r="N54" i="1"/>
  <c r="AM54" i="1"/>
  <c r="FS54" i="1"/>
  <c r="N55" i="1"/>
  <c r="CE55" i="1"/>
  <c r="AU56" i="1"/>
  <c r="GU56" i="1"/>
  <c r="AM57" i="1"/>
  <c r="D63" i="1"/>
  <c r="K63" i="1"/>
  <c r="R63" i="1"/>
  <c r="V63" i="1"/>
  <c r="Z63" i="1"/>
  <c r="AD63" i="1"/>
  <c r="AH63" i="1"/>
  <c r="AL63" i="1"/>
  <c r="AS63" i="1"/>
  <c r="AZ63" i="1"/>
  <c r="BD63" i="1"/>
  <c r="BH63" i="1"/>
  <c r="BL63" i="1"/>
  <c r="BP63" i="1"/>
  <c r="BT63" i="1"/>
  <c r="CA63" i="1"/>
  <c r="CH63" i="1"/>
  <c r="CL63" i="1"/>
  <c r="CP63" i="1"/>
  <c r="CT63" i="1"/>
  <c r="CX63" i="1"/>
  <c r="DB63" i="1"/>
  <c r="DF63" i="1"/>
  <c r="DJ63" i="1"/>
  <c r="DN63" i="1"/>
  <c r="DR63" i="1"/>
  <c r="DV63" i="1"/>
  <c r="DZ63" i="1"/>
  <c r="ED63" i="1"/>
  <c r="EH63" i="1"/>
  <c r="EL63" i="1"/>
  <c r="EP63" i="1"/>
  <c r="ET63" i="1"/>
  <c r="EX63" i="1"/>
  <c r="FB63" i="1"/>
  <c r="FF63" i="1"/>
  <c r="FJ63" i="1"/>
  <c r="FN63" i="1"/>
  <c r="FR63" i="1"/>
  <c r="FY63" i="1"/>
  <c r="GC63" i="1"/>
  <c r="GG63" i="1"/>
  <c r="GK63" i="1"/>
  <c r="GO63" i="1"/>
  <c r="GS63" i="1"/>
  <c r="BV62" i="1"/>
  <c r="CE62" i="1"/>
  <c r="N66" i="1"/>
  <c r="Q72" i="1"/>
  <c r="U72" i="1"/>
  <c r="Y72" i="1"/>
  <c r="AC72" i="1"/>
  <c r="AG72" i="1"/>
  <c r="AK72" i="1"/>
  <c r="AR72" i="1"/>
  <c r="AY72" i="1"/>
  <c r="BC72" i="1"/>
  <c r="BG72" i="1"/>
  <c r="BK72" i="1"/>
  <c r="BO72" i="1"/>
  <c r="BS72" i="1"/>
  <c r="CE66" i="1"/>
  <c r="CD72" i="1"/>
  <c r="CK72" i="1"/>
  <c r="CO72" i="1"/>
  <c r="CS72" i="1"/>
  <c r="CW72" i="1"/>
  <c r="DA72" i="1"/>
  <c r="DE72" i="1"/>
  <c r="DI72" i="1"/>
  <c r="DM72" i="1"/>
  <c r="DQ72" i="1"/>
  <c r="DU72" i="1"/>
  <c r="DY72" i="1"/>
  <c r="EC72" i="1"/>
  <c r="EG72" i="1"/>
  <c r="EK72" i="1"/>
  <c r="EO72" i="1"/>
  <c r="ES72" i="1"/>
  <c r="EW72" i="1"/>
  <c r="FA72" i="1"/>
  <c r="FE72" i="1"/>
  <c r="FI72" i="1"/>
  <c r="FM72" i="1"/>
  <c r="FQ72" i="1"/>
  <c r="FX72" i="1"/>
  <c r="GB72" i="1"/>
  <c r="GF72" i="1"/>
  <c r="GJ72" i="1"/>
  <c r="GN72" i="1"/>
  <c r="GR72" i="1"/>
  <c r="AU67" i="1"/>
  <c r="GU67" i="1"/>
  <c r="AM68" i="1"/>
  <c r="N69" i="1"/>
  <c r="AM69" i="1"/>
  <c r="FS69" i="1"/>
  <c r="N70" i="1"/>
  <c r="CE70" i="1"/>
  <c r="AU71" i="1"/>
  <c r="GU71" i="1"/>
  <c r="I81" i="1"/>
  <c r="M81" i="1"/>
  <c r="T81" i="1"/>
  <c r="X81" i="1"/>
  <c r="AB81" i="1"/>
  <c r="AF81" i="1"/>
  <c r="AJ81" i="1"/>
  <c r="AQ81" i="1"/>
  <c r="AX81" i="1"/>
  <c r="BB81" i="1"/>
  <c r="BF81" i="1"/>
  <c r="BJ81" i="1"/>
  <c r="BN81" i="1"/>
  <c r="BR81" i="1"/>
  <c r="BY81" i="1"/>
  <c r="CC81" i="1"/>
  <c r="CJ81" i="1"/>
  <c r="CN81" i="1"/>
  <c r="CR81" i="1"/>
  <c r="CV81" i="1"/>
  <c r="CZ81" i="1"/>
  <c r="DD81" i="1"/>
  <c r="DH81" i="1"/>
  <c r="DL81" i="1"/>
  <c r="DP81" i="1"/>
  <c r="DT81" i="1"/>
  <c r="DX81" i="1"/>
  <c r="EB81" i="1"/>
  <c r="EF81" i="1"/>
  <c r="EJ81" i="1"/>
  <c r="EN81" i="1"/>
  <c r="ER81" i="1"/>
  <c r="EV81" i="1"/>
  <c r="EZ81" i="1"/>
  <c r="FD81" i="1"/>
  <c r="FH81" i="1"/>
  <c r="FL81" i="1"/>
  <c r="FP81" i="1"/>
  <c r="FW81" i="1"/>
  <c r="GA81" i="1"/>
  <c r="GE81" i="1"/>
  <c r="GI81" i="1"/>
  <c r="GM81" i="1"/>
  <c r="GQ81" i="1"/>
  <c r="FS76" i="1"/>
  <c r="BV77" i="1"/>
  <c r="CE77" i="1"/>
  <c r="FS78" i="1"/>
  <c r="BV79" i="1"/>
  <c r="CE79" i="1"/>
  <c r="CG79" i="1" s="1"/>
  <c r="FS80" i="1"/>
  <c r="H89" i="1"/>
  <c r="L89" i="1"/>
  <c r="S89" i="1"/>
  <c r="W89" i="1"/>
  <c r="AA89" i="1"/>
  <c r="AE89" i="1"/>
  <c r="AI89" i="1"/>
  <c r="AP89" i="1"/>
  <c r="AT89" i="1"/>
  <c r="BA89" i="1"/>
  <c r="BE89" i="1"/>
  <c r="BI89" i="1"/>
  <c r="BM89" i="1"/>
  <c r="BQ89" i="1"/>
  <c r="BU89" i="1"/>
  <c r="CB89" i="1"/>
  <c r="CI89" i="1"/>
  <c r="CM89" i="1"/>
  <c r="CQ89" i="1"/>
  <c r="CU89" i="1"/>
  <c r="CY89" i="1"/>
  <c r="DC89" i="1"/>
  <c r="DG89" i="1"/>
  <c r="DK89" i="1"/>
  <c r="DO89" i="1"/>
  <c r="DS89" i="1"/>
  <c r="DW89" i="1"/>
  <c r="EA89" i="1"/>
  <c r="EE89" i="1"/>
  <c r="EI89" i="1"/>
  <c r="EM89" i="1"/>
  <c r="EQ89" i="1"/>
  <c r="EU89" i="1"/>
  <c r="EY89" i="1"/>
  <c r="FC89" i="1"/>
  <c r="FG89" i="1"/>
  <c r="FK89" i="1"/>
  <c r="FO89" i="1"/>
  <c r="FV89" i="1"/>
  <c r="FZ89" i="1"/>
  <c r="GD89" i="1"/>
  <c r="GH89" i="1"/>
  <c r="GL89" i="1"/>
  <c r="GP89" i="1"/>
  <c r="GT89" i="1"/>
  <c r="AM85" i="1"/>
  <c r="AM87" i="1"/>
  <c r="I96" i="1"/>
  <c r="M96" i="1"/>
  <c r="T96" i="1"/>
  <c r="X96" i="1"/>
  <c r="AB96" i="1"/>
  <c r="AF96" i="1"/>
  <c r="AJ96" i="1"/>
  <c r="AQ96" i="1"/>
  <c r="AX96" i="1"/>
  <c r="BB96" i="1"/>
  <c r="BF96" i="1"/>
  <c r="BJ96" i="1"/>
  <c r="BN96" i="1"/>
  <c r="BR96" i="1"/>
  <c r="BY96" i="1"/>
  <c r="CC96" i="1"/>
  <c r="CJ96" i="1"/>
  <c r="CN96" i="1"/>
  <c r="CR96" i="1"/>
  <c r="CV96" i="1"/>
  <c r="CZ96" i="1"/>
  <c r="DD96" i="1"/>
  <c r="DH96" i="1"/>
  <c r="DL96" i="1"/>
  <c r="DP96" i="1"/>
  <c r="DT96" i="1"/>
  <c r="DX96" i="1"/>
  <c r="EB96" i="1"/>
  <c r="EF96" i="1"/>
  <c r="EJ96" i="1"/>
  <c r="EN96" i="1"/>
  <c r="ER96" i="1"/>
  <c r="EV96" i="1"/>
  <c r="EZ96" i="1"/>
  <c r="FD96" i="1"/>
  <c r="FH96" i="1"/>
  <c r="FL96" i="1"/>
  <c r="FP96" i="1"/>
  <c r="FW96" i="1"/>
  <c r="GA96" i="1"/>
  <c r="GE96" i="1"/>
  <c r="GI96" i="1"/>
  <c r="GM96" i="1"/>
  <c r="GQ96" i="1"/>
  <c r="CE93" i="1"/>
  <c r="BV94" i="1"/>
  <c r="CE94" i="1"/>
  <c r="CG94" i="1" s="1"/>
  <c r="FS95" i="1"/>
  <c r="I113" i="1"/>
  <c r="M113" i="1"/>
  <c r="T113" i="1"/>
  <c r="X113" i="1"/>
  <c r="AB113" i="1"/>
  <c r="AF113" i="1"/>
  <c r="AJ113" i="1"/>
  <c r="AQ113" i="1"/>
  <c r="AX113" i="1"/>
  <c r="BB113" i="1"/>
  <c r="BF113" i="1"/>
  <c r="BJ113" i="1"/>
  <c r="BN113" i="1"/>
  <c r="BR113" i="1"/>
  <c r="BY113" i="1"/>
  <c r="CC113" i="1"/>
  <c r="CJ113" i="1"/>
  <c r="CN113" i="1"/>
  <c r="CR113" i="1"/>
  <c r="CV113" i="1"/>
  <c r="CZ113" i="1"/>
  <c r="DD113" i="1"/>
  <c r="DH113" i="1"/>
  <c r="DL113" i="1"/>
  <c r="DP113" i="1"/>
  <c r="DT113" i="1"/>
  <c r="DX113" i="1"/>
  <c r="EB113" i="1"/>
  <c r="EF113" i="1"/>
  <c r="EJ113" i="1"/>
  <c r="EN113" i="1"/>
  <c r="ER113" i="1"/>
  <c r="EV113" i="1"/>
  <c r="EZ113" i="1"/>
  <c r="FD113" i="1"/>
  <c r="FH113" i="1"/>
  <c r="FL113" i="1"/>
  <c r="FP113" i="1"/>
  <c r="FW113" i="1"/>
  <c r="GA113" i="1"/>
  <c r="GE113" i="1"/>
  <c r="GI113" i="1"/>
  <c r="GM113" i="1"/>
  <c r="GQ113" i="1"/>
  <c r="FS104" i="1"/>
  <c r="BV105" i="1"/>
  <c r="CE105" i="1"/>
  <c r="CE106" i="1"/>
  <c r="BV107" i="1"/>
  <c r="FS108" i="1"/>
  <c r="BV109" i="1"/>
  <c r="FS110" i="1"/>
  <c r="BV111" i="1"/>
  <c r="CE111" i="1"/>
  <c r="CG111" i="1" s="1"/>
  <c r="FS112" i="1"/>
  <c r="H129" i="1"/>
  <c r="L129" i="1"/>
  <c r="S129" i="1"/>
  <c r="W129" i="1"/>
  <c r="AA129" i="1"/>
  <c r="AE129" i="1"/>
  <c r="AI129" i="1"/>
  <c r="AU116" i="1"/>
  <c r="AT129" i="1"/>
  <c r="BA129" i="1"/>
  <c r="BE129" i="1"/>
  <c r="BI129" i="1"/>
  <c r="BM129" i="1"/>
  <c r="BQ129" i="1"/>
  <c r="BU129" i="1"/>
  <c r="CB129" i="1"/>
  <c r="CI129" i="1"/>
  <c r="CM129" i="1"/>
  <c r="CQ129" i="1"/>
  <c r="CU129" i="1"/>
  <c r="CY129" i="1"/>
  <c r="DC129" i="1"/>
  <c r="DG129" i="1"/>
  <c r="DK129" i="1"/>
  <c r="DO129" i="1"/>
  <c r="DS129" i="1"/>
  <c r="DW129" i="1"/>
  <c r="EA129" i="1"/>
  <c r="EE129" i="1"/>
  <c r="EI129" i="1"/>
  <c r="EM129" i="1"/>
  <c r="EQ129" i="1"/>
  <c r="EU129" i="1"/>
  <c r="EY129" i="1"/>
  <c r="FC129" i="1"/>
  <c r="FG129" i="1"/>
  <c r="FK129" i="1"/>
  <c r="FO129" i="1"/>
  <c r="GU116" i="1"/>
  <c r="FZ129" i="1"/>
  <c r="GD129" i="1"/>
  <c r="GH129" i="1"/>
  <c r="GL129" i="1"/>
  <c r="GP129" i="1"/>
  <c r="GT129" i="1"/>
  <c r="AM117" i="1"/>
  <c r="N118" i="1"/>
  <c r="AM118" i="1"/>
  <c r="FS118" i="1"/>
  <c r="N119" i="1"/>
  <c r="CE119" i="1"/>
  <c r="AU120" i="1"/>
  <c r="GU120" i="1"/>
  <c r="AM121" i="1"/>
  <c r="N122" i="1"/>
  <c r="AU122" i="1"/>
  <c r="GU122" i="1"/>
  <c r="AU124" i="1"/>
  <c r="GU124" i="1"/>
  <c r="N125" i="1"/>
  <c r="AM125" i="1"/>
  <c r="AU126" i="1"/>
  <c r="GU126" i="1"/>
  <c r="GW126" i="1" s="1"/>
  <c r="N127" i="1"/>
  <c r="AM127" i="1"/>
  <c r="CE127" i="1"/>
  <c r="AU128" i="1"/>
  <c r="GU128" i="1"/>
  <c r="GW128" i="1" s="1"/>
  <c r="I135" i="1"/>
  <c r="M135" i="1"/>
  <c r="T135" i="1"/>
  <c r="X135" i="1"/>
  <c r="AB135" i="1"/>
  <c r="AF135" i="1"/>
  <c r="AJ135" i="1"/>
  <c r="AQ135" i="1"/>
  <c r="BV132" i="1"/>
  <c r="BB135" i="1"/>
  <c r="BF135" i="1"/>
  <c r="BJ135" i="1"/>
  <c r="BN135" i="1"/>
  <c r="BR135" i="1"/>
  <c r="BY135" i="1"/>
  <c r="CC135" i="1"/>
  <c r="CJ135" i="1"/>
  <c r="CN135" i="1"/>
  <c r="CR135" i="1"/>
  <c r="CV135" i="1"/>
  <c r="CZ135" i="1"/>
  <c r="DD135" i="1"/>
  <c r="DH135" i="1"/>
  <c r="DL135" i="1"/>
  <c r="DP135" i="1"/>
  <c r="DT135" i="1"/>
  <c r="DX135" i="1"/>
  <c r="EB135" i="1"/>
  <c r="EF135" i="1"/>
  <c r="EJ135" i="1"/>
  <c r="EN135" i="1"/>
  <c r="ER135" i="1"/>
  <c r="EV135" i="1"/>
  <c r="EZ135" i="1"/>
  <c r="FD135" i="1"/>
  <c r="FH135" i="1"/>
  <c r="FL135" i="1"/>
  <c r="FP135" i="1"/>
  <c r="FW135" i="1"/>
  <c r="GA135" i="1"/>
  <c r="GE135" i="1"/>
  <c r="GI135" i="1"/>
  <c r="GM135" i="1"/>
  <c r="GQ135" i="1"/>
  <c r="FS133" i="1"/>
  <c r="BV134" i="1"/>
  <c r="CE134" i="1"/>
  <c r="CG134" i="1" s="1"/>
  <c r="J143" i="1"/>
  <c r="Q143" i="1"/>
  <c r="U143" i="1"/>
  <c r="Y143" i="1"/>
  <c r="AC143" i="1"/>
  <c r="AG143" i="1"/>
  <c r="AK143" i="1"/>
  <c r="AR143" i="1"/>
  <c r="AY143" i="1"/>
  <c r="BC143" i="1"/>
  <c r="BG143" i="1"/>
  <c r="BK143" i="1"/>
  <c r="BO143" i="1"/>
  <c r="BS143" i="1"/>
  <c r="CE138" i="1"/>
  <c r="CD143" i="1"/>
  <c r="CK143" i="1"/>
  <c r="CO143" i="1"/>
  <c r="CS143" i="1"/>
  <c r="CW143" i="1"/>
  <c r="DA143" i="1"/>
  <c r="DE143" i="1"/>
  <c r="GU146" i="1"/>
  <c r="FS147" i="1"/>
  <c r="AU148" i="1"/>
  <c r="BV148" i="1"/>
  <c r="CE148" i="1"/>
  <c r="GU148" i="1"/>
  <c r="AM149" i="1"/>
  <c r="CE149" i="1"/>
  <c r="FS149" i="1"/>
  <c r="AU150" i="1"/>
  <c r="BV150" i="1"/>
  <c r="GU150" i="1"/>
  <c r="FS151" i="1"/>
  <c r="AU152" i="1"/>
  <c r="BV152" i="1"/>
  <c r="CE152" i="1"/>
  <c r="GU152" i="1"/>
  <c r="AM153" i="1"/>
  <c r="CE153" i="1"/>
  <c r="FS153" i="1"/>
  <c r="AU154" i="1"/>
  <c r="BV154" i="1"/>
  <c r="GU154" i="1"/>
  <c r="FS155" i="1"/>
  <c r="AU156" i="1"/>
  <c r="BV156" i="1"/>
  <c r="CE156" i="1"/>
  <c r="GU156" i="1"/>
  <c r="AM157" i="1"/>
  <c r="CE157" i="1"/>
  <c r="FS157" i="1"/>
  <c r="AU158" i="1"/>
  <c r="BV158" i="1"/>
  <c r="GU158" i="1"/>
  <c r="FS159" i="1"/>
  <c r="AU160" i="1"/>
  <c r="BV160" i="1"/>
  <c r="CE160" i="1"/>
  <c r="GU160" i="1"/>
  <c r="AM161" i="1"/>
  <c r="CE161" i="1"/>
  <c r="FS161" i="1"/>
  <c r="AU162" i="1"/>
  <c r="BV162" i="1"/>
  <c r="GU162" i="1"/>
  <c r="FS163" i="1"/>
  <c r="AU164" i="1"/>
  <c r="BV164" i="1"/>
  <c r="CE164" i="1"/>
  <c r="GU164" i="1"/>
  <c r="N166" i="1"/>
  <c r="GU166" i="1"/>
  <c r="GW166" i="1" s="1"/>
  <c r="AM171" i="1"/>
  <c r="FS171" i="1"/>
  <c r="AU172" i="1"/>
  <c r="BV172" i="1"/>
  <c r="FS173" i="1"/>
  <c r="AU174" i="1"/>
  <c r="BV174" i="1"/>
  <c r="CE174" i="1"/>
  <c r="CE175" i="1"/>
  <c r="FS175" i="1"/>
  <c r="AM181" i="1"/>
  <c r="N182" i="1"/>
  <c r="AU183" i="1"/>
  <c r="GU183" i="1"/>
  <c r="AM184" i="1"/>
  <c r="AU188" i="1"/>
  <c r="BV188" i="1"/>
  <c r="GU188" i="1"/>
  <c r="GW188" i="1" s="1"/>
  <c r="CE189" i="1"/>
  <c r="AU190" i="1"/>
  <c r="BV190" i="1"/>
  <c r="GU190" i="1"/>
  <c r="FS191" i="1"/>
  <c r="BV192" i="1"/>
  <c r="CE192" i="1"/>
  <c r="CE193" i="1"/>
  <c r="FS193" i="1"/>
  <c r="AU194" i="1"/>
  <c r="BV194" i="1"/>
  <c r="GU194" i="1"/>
  <c r="FS195" i="1"/>
  <c r="BV196" i="1"/>
  <c r="CE196" i="1"/>
  <c r="N200" i="1"/>
  <c r="N201" i="1"/>
  <c r="AU201" i="1"/>
  <c r="GU201" i="1"/>
  <c r="AM203" i="1"/>
  <c r="FS203" i="1"/>
  <c r="N204" i="1"/>
  <c r="AM204" i="1"/>
  <c r="N205" i="1"/>
  <c r="AU205" i="1"/>
  <c r="GU205" i="1"/>
  <c r="N207" i="1"/>
  <c r="AU207" i="1"/>
  <c r="GU207" i="1"/>
  <c r="N208" i="1"/>
  <c r="AM208" i="1"/>
  <c r="AM209" i="1"/>
  <c r="N210" i="1"/>
  <c r="AM210" i="1"/>
  <c r="N211" i="1"/>
  <c r="AU211" i="1"/>
  <c r="GU211" i="1"/>
  <c r="N217" i="1"/>
  <c r="BV217" i="1"/>
  <c r="CE217" i="1"/>
  <c r="CG217" i="1" s="1"/>
  <c r="FS218" i="1"/>
  <c r="N219" i="1"/>
  <c r="BV219" i="1"/>
  <c r="CE219" i="1"/>
  <c r="CG219" i="1" s="1"/>
  <c r="AU134" i="1"/>
  <c r="GU134" i="1"/>
  <c r="I143" i="1"/>
  <c r="M143" i="1"/>
  <c r="T143" i="1"/>
  <c r="X143" i="1"/>
  <c r="AB143" i="1"/>
  <c r="AF143" i="1"/>
  <c r="AJ143" i="1"/>
  <c r="AQ143" i="1"/>
  <c r="AX143" i="1"/>
  <c r="BB143" i="1"/>
  <c r="BF143" i="1"/>
  <c r="BJ143" i="1"/>
  <c r="BN143" i="1"/>
  <c r="BR143" i="1"/>
  <c r="BY143" i="1"/>
  <c r="CC143" i="1"/>
  <c r="CJ143" i="1"/>
  <c r="CN143" i="1"/>
  <c r="CR143" i="1"/>
  <c r="CV143" i="1"/>
  <c r="CZ143" i="1"/>
  <c r="DD143" i="1"/>
  <c r="DH143" i="1"/>
  <c r="DL143" i="1"/>
  <c r="DP143" i="1"/>
  <c r="DT143" i="1"/>
  <c r="DX143" i="1"/>
  <c r="EB143" i="1"/>
  <c r="EF143" i="1"/>
  <c r="EJ143" i="1"/>
  <c r="EN143" i="1"/>
  <c r="ER143" i="1"/>
  <c r="EV143" i="1"/>
  <c r="EZ143" i="1"/>
  <c r="FD143" i="1"/>
  <c r="FH143" i="1"/>
  <c r="FL143" i="1"/>
  <c r="FP143" i="1"/>
  <c r="FW143" i="1"/>
  <c r="GA143" i="1"/>
  <c r="GE143" i="1"/>
  <c r="GI143" i="1"/>
  <c r="GM143" i="1"/>
  <c r="GQ143" i="1"/>
  <c r="AM139" i="1"/>
  <c r="CE139" i="1"/>
  <c r="FS139" i="1"/>
  <c r="FU139" i="1" s="1"/>
  <c r="AU140" i="1"/>
  <c r="BV140" i="1"/>
  <c r="GU140" i="1"/>
  <c r="AM141" i="1"/>
  <c r="CE141" i="1"/>
  <c r="FS141" i="1"/>
  <c r="BV142" i="1"/>
  <c r="CE142" i="1"/>
  <c r="N146" i="1"/>
  <c r="Q167" i="1"/>
  <c r="U167" i="1"/>
  <c r="Y167" i="1"/>
  <c r="AC167" i="1"/>
  <c r="AG167" i="1"/>
  <c r="AK167" i="1"/>
  <c r="AR167" i="1"/>
  <c r="AY167" i="1"/>
  <c r="BC167" i="1"/>
  <c r="BG167" i="1"/>
  <c r="BK167" i="1"/>
  <c r="BO167" i="1"/>
  <c r="BS167" i="1"/>
  <c r="BZ167" i="1"/>
  <c r="CD167" i="1"/>
  <c r="CK167" i="1"/>
  <c r="CO167" i="1"/>
  <c r="CS167" i="1"/>
  <c r="CW167" i="1"/>
  <c r="DA167" i="1"/>
  <c r="DE167" i="1"/>
  <c r="DI167" i="1"/>
  <c r="DM167" i="1"/>
  <c r="DQ167" i="1"/>
  <c r="DU167" i="1"/>
  <c r="DY167" i="1"/>
  <c r="EC167" i="1"/>
  <c r="EG167" i="1"/>
  <c r="EK167" i="1"/>
  <c r="EO167" i="1"/>
  <c r="ES167" i="1"/>
  <c r="EW167" i="1"/>
  <c r="FA167" i="1"/>
  <c r="FE167" i="1"/>
  <c r="FI167" i="1"/>
  <c r="FM167" i="1"/>
  <c r="FQ167" i="1"/>
  <c r="FX167" i="1"/>
  <c r="GB167" i="1"/>
  <c r="GF167" i="1"/>
  <c r="GJ167" i="1"/>
  <c r="GN167" i="1"/>
  <c r="GR167" i="1"/>
  <c r="AU147" i="1"/>
  <c r="GU147" i="1"/>
  <c r="AM148" i="1"/>
  <c r="N149" i="1"/>
  <c r="N150" i="1"/>
  <c r="AU151" i="1"/>
  <c r="GU151" i="1"/>
  <c r="AM152" i="1"/>
  <c r="N153" i="1"/>
  <c r="N154" i="1"/>
  <c r="AU155" i="1"/>
  <c r="GU155" i="1"/>
  <c r="AM156" i="1"/>
  <c r="N157" i="1"/>
  <c r="N158" i="1"/>
  <c r="AU159" i="1"/>
  <c r="GU159" i="1"/>
  <c r="AM160" i="1"/>
  <c r="N161" i="1"/>
  <c r="N162" i="1"/>
  <c r="AU163" i="1"/>
  <c r="GU163" i="1"/>
  <c r="AM164" i="1"/>
  <c r="AU166" i="1"/>
  <c r="BV166" i="1"/>
  <c r="CE166" i="1"/>
  <c r="CG166" i="1" s="1"/>
  <c r="J176" i="1"/>
  <c r="Q176" i="1"/>
  <c r="U176" i="1"/>
  <c r="Y176" i="1"/>
  <c r="AC176" i="1"/>
  <c r="AG176" i="1"/>
  <c r="AK176" i="1"/>
  <c r="AR176" i="1"/>
  <c r="AY176" i="1"/>
  <c r="BC176" i="1"/>
  <c r="BG176" i="1"/>
  <c r="BK176" i="1"/>
  <c r="BO176" i="1"/>
  <c r="BS176" i="1"/>
  <c r="BZ176" i="1"/>
  <c r="CD176" i="1"/>
  <c r="CK176" i="1"/>
  <c r="CO176" i="1"/>
  <c r="CS176" i="1"/>
  <c r="CW176" i="1"/>
  <c r="DA176" i="1"/>
  <c r="DE176" i="1"/>
  <c r="DI176" i="1"/>
  <c r="DM176" i="1"/>
  <c r="DQ176" i="1"/>
  <c r="DU176" i="1"/>
  <c r="DY176" i="1"/>
  <c r="EC176" i="1"/>
  <c r="EG176" i="1"/>
  <c r="EK176" i="1"/>
  <c r="EO176" i="1"/>
  <c r="ES176" i="1"/>
  <c r="EW176" i="1"/>
  <c r="FA176" i="1"/>
  <c r="FE176" i="1"/>
  <c r="FI176" i="1"/>
  <c r="FM176" i="1"/>
  <c r="FQ176" i="1"/>
  <c r="FX176" i="1"/>
  <c r="GB176" i="1"/>
  <c r="GF176" i="1"/>
  <c r="GJ176" i="1"/>
  <c r="GN176" i="1"/>
  <c r="GR176" i="1"/>
  <c r="AU171" i="1"/>
  <c r="N172" i="1"/>
  <c r="AU173" i="1"/>
  <c r="GU173" i="1"/>
  <c r="AM174" i="1"/>
  <c r="N175" i="1"/>
  <c r="I185" i="1"/>
  <c r="M185" i="1"/>
  <c r="T185" i="1"/>
  <c r="X185" i="1"/>
  <c r="AB185" i="1"/>
  <c r="AF185" i="1"/>
  <c r="AJ185" i="1"/>
  <c r="AQ185" i="1"/>
  <c r="BV179" i="1"/>
  <c r="BB185" i="1"/>
  <c r="BF185" i="1"/>
  <c r="BJ185" i="1"/>
  <c r="BN185" i="1"/>
  <c r="BR185" i="1"/>
  <c r="BY185" i="1"/>
  <c r="CC185" i="1"/>
  <c r="CJ185" i="1"/>
  <c r="CN185" i="1"/>
  <c r="CR185" i="1"/>
  <c r="CV185" i="1"/>
  <c r="CZ185" i="1"/>
  <c r="DD185" i="1"/>
  <c r="DH185" i="1"/>
  <c r="DL185" i="1"/>
  <c r="DP185" i="1"/>
  <c r="DT185" i="1"/>
  <c r="DX185" i="1"/>
  <c r="EB185" i="1"/>
  <c r="EF185" i="1"/>
  <c r="EJ185" i="1"/>
  <c r="EN185" i="1"/>
  <c r="ER185" i="1"/>
  <c r="EV185" i="1"/>
  <c r="EZ185" i="1"/>
  <c r="FD185" i="1"/>
  <c r="FH185" i="1"/>
  <c r="FL185" i="1"/>
  <c r="FP185" i="1"/>
  <c r="FW185" i="1"/>
  <c r="GA185" i="1"/>
  <c r="GE185" i="1"/>
  <c r="GI185" i="1"/>
  <c r="GM185" i="1"/>
  <c r="GQ185" i="1"/>
  <c r="CE180" i="1"/>
  <c r="AU181" i="1"/>
  <c r="BV181" i="1"/>
  <c r="GU181" i="1"/>
  <c r="GW181" i="1" s="1"/>
  <c r="CE182" i="1"/>
  <c r="FS182" i="1"/>
  <c r="BV183" i="1"/>
  <c r="CE183" i="1"/>
  <c r="FS184" i="1"/>
  <c r="H197" i="1"/>
  <c r="L197" i="1"/>
  <c r="S197" i="1"/>
  <c r="W197" i="1"/>
  <c r="AA197" i="1"/>
  <c r="AE197" i="1"/>
  <c r="AI197" i="1"/>
  <c r="AP197" i="1"/>
  <c r="AT197" i="1"/>
  <c r="BA197" i="1"/>
  <c r="BE197" i="1"/>
  <c r="BI197" i="1"/>
  <c r="BM197" i="1"/>
  <c r="BQ197" i="1"/>
  <c r="BU197" i="1"/>
  <c r="CB197" i="1"/>
  <c r="CI197" i="1"/>
  <c r="CM197" i="1"/>
  <c r="CQ197" i="1"/>
  <c r="CU197" i="1"/>
  <c r="CY197" i="1"/>
  <c r="DC197" i="1"/>
  <c r="DG197" i="1"/>
  <c r="DK197" i="1"/>
  <c r="DO197" i="1"/>
  <c r="DS197" i="1"/>
  <c r="DW197" i="1"/>
  <c r="EA197" i="1"/>
  <c r="EE197" i="1"/>
  <c r="EI197" i="1"/>
  <c r="EM197" i="1"/>
  <c r="EQ197" i="1"/>
  <c r="EU197" i="1"/>
  <c r="EY197" i="1"/>
  <c r="FC197" i="1"/>
  <c r="FG197" i="1"/>
  <c r="FK197" i="1"/>
  <c r="FO197" i="1"/>
  <c r="FV197" i="1"/>
  <c r="FZ197" i="1"/>
  <c r="GD197" i="1"/>
  <c r="GH197" i="1"/>
  <c r="GL197" i="1"/>
  <c r="GP197" i="1"/>
  <c r="GT197" i="1"/>
  <c r="N188" i="1"/>
  <c r="AM189" i="1"/>
  <c r="FS189" i="1"/>
  <c r="N190" i="1"/>
  <c r="AU191" i="1"/>
  <c r="GU191" i="1"/>
  <c r="AM192" i="1"/>
  <c r="N193" i="1"/>
  <c r="AM193" i="1"/>
  <c r="N194" i="1"/>
  <c r="AU195" i="1"/>
  <c r="GU195" i="1"/>
  <c r="AM196" i="1"/>
  <c r="D213" i="1"/>
  <c r="K213" i="1"/>
  <c r="R213" i="1"/>
  <c r="V213" i="1"/>
  <c r="Z213" i="1"/>
  <c r="AD213" i="1"/>
  <c r="AH213" i="1"/>
  <c r="AL213" i="1"/>
  <c r="AS213" i="1"/>
  <c r="AZ213" i="1"/>
  <c r="BD213" i="1"/>
  <c r="BH213" i="1"/>
  <c r="BL213" i="1"/>
  <c r="BP213" i="1"/>
  <c r="BT213" i="1"/>
  <c r="CA213" i="1"/>
  <c r="CH213" i="1"/>
  <c r="CL213" i="1"/>
  <c r="CP213" i="1"/>
  <c r="CT213" i="1"/>
  <c r="CX213" i="1"/>
  <c r="DB213" i="1"/>
  <c r="DF213" i="1"/>
  <c r="DJ213" i="1"/>
  <c r="DN213" i="1"/>
  <c r="DR213" i="1"/>
  <c r="DV213" i="1"/>
  <c r="DZ213" i="1"/>
  <c r="ED213" i="1"/>
  <c r="EH213" i="1"/>
  <c r="EL213" i="1"/>
  <c r="EP213" i="1"/>
  <c r="ET213" i="1"/>
  <c r="EX213" i="1"/>
  <c r="FB213" i="1"/>
  <c r="FF213" i="1"/>
  <c r="FJ213" i="1"/>
  <c r="FN213" i="1"/>
  <c r="FR213" i="1"/>
  <c r="FY213" i="1"/>
  <c r="GC213" i="1"/>
  <c r="GG213" i="1"/>
  <c r="GK213" i="1"/>
  <c r="GO213" i="1"/>
  <c r="GS213" i="1"/>
  <c r="BV201" i="1"/>
  <c r="CE201" i="1"/>
  <c r="CE202" i="1"/>
  <c r="FS202" i="1"/>
  <c r="AU203" i="1"/>
  <c r="BV203" i="1"/>
  <c r="GU203" i="1"/>
  <c r="FS204" i="1"/>
  <c r="BV205" i="1"/>
  <c r="CE205" i="1"/>
  <c r="CE206" i="1"/>
  <c r="FS206" i="1"/>
  <c r="BV207" i="1"/>
  <c r="CE207" i="1"/>
  <c r="FS208" i="1"/>
  <c r="AU209" i="1"/>
  <c r="BV209" i="1"/>
  <c r="GU209" i="1"/>
  <c r="FS210" i="1"/>
  <c r="BV211" i="1"/>
  <c r="CE211" i="1"/>
  <c r="H224" i="1"/>
  <c r="L224" i="1"/>
  <c r="S224" i="1"/>
  <c r="W224" i="1"/>
  <c r="AA224" i="1"/>
  <c r="AE224" i="1"/>
  <c r="AI224" i="1"/>
  <c r="AP224" i="1"/>
  <c r="AT224" i="1"/>
  <c r="BA224" i="1"/>
  <c r="BE224" i="1"/>
  <c r="BI224" i="1"/>
  <c r="BM224" i="1"/>
  <c r="BQ224" i="1"/>
  <c r="BU224" i="1"/>
  <c r="CB224" i="1"/>
  <c r="CI224" i="1"/>
  <c r="CM224" i="1"/>
  <c r="DI143" i="1"/>
  <c r="DM143" i="1"/>
  <c r="DQ143" i="1"/>
  <c r="DU143" i="1"/>
  <c r="DY143" i="1"/>
  <c r="EC143" i="1"/>
  <c r="EG143" i="1"/>
  <c r="EK143" i="1"/>
  <c r="EO143" i="1"/>
  <c r="ES143" i="1"/>
  <c r="EW143" i="1"/>
  <c r="FA143" i="1"/>
  <c r="FE143" i="1"/>
  <c r="FI143" i="1"/>
  <c r="FM143" i="1"/>
  <c r="FQ143" i="1"/>
  <c r="FX143" i="1"/>
  <c r="GB143" i="1"/>
  <c r="GF143" i="1"/>
  <c r="GJ143" i="1"/>
  <c r="GN143" i="1"/>
  <c r="GR143" i="1"/>
  <c r="N139" i="1"/>
  <c r="GU141" i="1"/>
  <c r="N142" i="1"/>
  <c r="AM142" i="1"/>
  <c r="D167" i="1"/>
  <c r="K167" i="1"/>
  <c r="R167" i="1"/>
  <c r="V167" i="1"/>
  <c r="Z167" i="1"/>
  <c r="AD167" i="1"/>
  <c r="AH167" i="1"/>
  <c r="AL167" i="1"/>
  <c r="AS167" i="1"/>
  <c r="AZ167" i="1"/>
  <c r="BD167" i="1"/>
  <c r="BH167" i="1"/>
  <c r="BL167" i="1"/>
  <c r="BP167" i="1"/>
  <c r="BT167" i="1"/>
  <c r="CE146" i="1"/>
  <c r="FS146" i="1"/>
  <c r="CL167" i="1"/>
  <c r="CP167" i="1"/>
  <c r="CT167" i="1"/>
  <c r="CX167" i="1"/>
  <c r="DB167" i="1"/>
  <c r="DF167" i="1"/>
  <c r="DJ167" i="1"/>
  <c r="DN167" i="1"/>
  <c r="DR167" i="1"/>
  <c r="DV167" i="1"/>
  <c r="DZ167" i="1"/>
  <c r="ED167" i="1"/>
  <c r="EH167" i="1"/>
  <c r="EL167" i="1"/>
  <c r="EP167" i="1"/>
  <c r="ET167" i="1"/>
  <c r="EX167" i="1"/>
  <c r="FB167" i="1"/>
  <c r="FF167" i="1"/>
  <c r="FJ167" i="1"/>
  <c r="FN167" i="1"/>
  <c r="FR167" i="1"/>
  <c r="FY167" i="1"/>
  <c r="GC167" i="1"/>
  <c r="GG167" i="1"/>
  <c r="GK167" i="1"/>
  <c r="GO167" i="1"/>
  <c r="GS167" i="1"/>
  <c r="BV147" i="1"/>
  <c r="CE147" i="1"/>
  <c r="FS148" i="1"/>
  <c r="AU149" i="1"/>
  <c r="BV149" i="1"/>
  <c r="GU149" i="1"/>
  <c r="AM150" i="1"/>
  <c r="CE150" i="1"/>
  <c r="FS150" i="1"/>
  <c r="BV151" i="1"/>
  <c r="CE151" i="1"/>
  <c r="FS152" i="1"/>
  <c r="FU152" i="1" s="1"/>
  <c r="AU153" i="1"/>
  <c r="BV153" i="1"/>
  <c r="GU153" i="1"/>
  <c r="AM154" i="1"/>
  <c r="CE154" i="1"/>
  <c r="FS154" i="1"/>
  <c r="BV155" i="1"/>
  <c r="CE155" i="1"/>
  <c r="FS156" i="1"/>
  <c r="AU157" i="1"/>
  <c r="BV157" i="1"/>
  <c r="GU157" i="1"/>
  <c r="AM158" i="1"/>
  <c r="CE158" i="1"/>
  <c r="FS158" i="1"/>
  <c r="BV159" i="1"/>
  <c r="CE159" i="1"/>
  <c r="FS160" i="1"/>
  <c r="AU161" i="1"/>
  <c r="BV161" i="1"/>
  <c r="GU161" i="1"/>
  <c r="AM162" i="1"/>
  <c r="CE162" i="1"/>
  <c r="FS162" i="1"/>
  <c r="BV163" i="1"/>
  <c r="CE163" i="1"/>
  <c r="FS164" i="1"/>
  <c r="D176" i="1"/>
  <c r="K176" i="1"/>
  <c r="R176" i="1"/>
  <c r="V176" i="1"/>
  <c r="Z176" i="1"/>
  <c r="AD176" i="1"/>
  <c r="AH176" i="1"/>
  <c r="AL176" i="1"/>
  <c r="AS176" i="1"/>
  <c r="AZ176" i="1"/>
  <c r="BD176" i="1"/>
  <c r="BH176" i="1"/>
  <c r="BL176" i="1"/>
  <c r="BP176" i="1"/>
  <c r="BT176" i="1"/>
  <c r="CA176" i="1"/>
  <c r="CH176" i="1"/>
  <c r="CL176" i="1"/>
  <c r="CP176" i="1"/>
  <c r="CT176" i="1"/>
  <c r="CX176" i="1"/>
  <c r="DB176" i="1"/>
  <c r="DF176" i="1"/>
  <c r="DJ176" i="1"/>
  <c r="DN176" i="1"/>
  <c r="DR176" i="1"/>
  <c r="DV176" i="1"/>
  <c r="DZ176" i="1"/>
  <c r="ED176" i="1"/>
  <c r="EH176" i="1"/>
  <c r="EL176" i="1"/>
  <c r="EP176" i="1"/>
  <c r="ET176" i="1"/>
  <c r="EX176" i="1"/>
  <c r="FB176" i="1"/>
  <c r="FF176" i="1"/>
  <c r="FJ176" i="1"/>
  <c r="FN176" i="1"/>
  <c r="FR176" i="1"/>
  <c r="FY176" i="1"/>
  <c r="GC176" i="1"/>
  <c r="GG176" i="1"/>
  <c r="GK176" i="1"/>
  <c r="GO176" i="1"/>
  <c r="GS176" i="1"/>
  <c r="BV171" i="1"/>
  <c r="GU171" i="1"/>
  <c r="AM172" i="1"/>
  <c r="CE172" i="1"/>
  <c r="FS172" i="1"/>
  <c r="BV173" i="1"/>
  <c r="CE173" i="1"/>
  <c r="BV175" i="1"/>
  <c r="GU175" i="1"/>
  <c r="GW175" i="1" s="1"/>
  <c r="N179" i="1"/>
  <c r="Q185" i="1"/>
  <c r="U185" i="1"/>
  <c r="Y185" i="1"/>
  <c r="AC185" i="1"/>
  <c r="AG185" i="1"/>
  <c r="AK185" i="1"/>
  <c r="AR185" i="1"/>
  <c r="AY185" i="1"/>
  <c r="BC185" i="1"/>
  <c r="BG185" i="1"/>
  <c r="BK185" i="1"/>
  <c r="BO185" i="1"/>
  <c r="BS185" i="1"/>
  <c r="BZ185" i="1"/>
  <c r="CD185" i="1"/>
  <c r="CK185" i="1"/>
  <c r="CO185" i="1"/>
  <c r="CS185" i="1"/>
  <c r="CW185" i="1"/>
  <c r="DA185" i="1"/>
  <c r="DE185" i="1"/>
  <c r="DI185" i="1"/>
  <c r="DM185" i="1"/>
  <c r="DQ185" i="1"/>
  <c r="DU185" i="1"/>
  <c r="DY185" i="1"/>
  <c r="EC185" i="1"/>
  <c r="EG185" i="1"/>
  <c r="EK185" i="1"/>
  <c r="EO185" i="1"/>
  <c r="ES185" i="1"/>
  <c r="EW185" i="1"/>
  <c r="FA185" i="1"/>
  <c r="FE185" i="1"/>
  <c r="FI185" i="1"/>
  <c r="FM185" i="1"/>
  <c r="FQ185" i="1"/>
  <c r="FX185" i="1"/>
  <c r="GB185" i="1"/>
  <c r="GF185" i="1"/>
  <c r="GJ185" i="1"/>
  <c r="GN185" i="1"/>
  <c r="GR185" i="1"/>
  <c r="N180" i="1"/>
  <c r="AM180" i="1"/>
  <c r="FS180" i="1"/>
  <c r="N181" i="1"/>
  <c r="AM182" i="1"/>
  <c r="N183" i="1"/>
  <c r="AM183" i="1"/>
  <c r="N184" i="1"/>
  <c r="AU184" i="1"/>
  <c r="GU184" i="1"/>
  <c r="I197" i="1"/>
  <c r="M197" i="1"/>
  <c r="T197" i="1"/>
  <c r="X197" i="1"/>
  <c r="AB197" i="1"/>
  <c r="AF197" i="1"/>
  <c r="AJ197" i="1"/>
  <c r="AQ197" i="1"/>
  <c r="AX197" i="1"/>
  <c r="BB197" i="1"/>
  <c r="BF197" i="1"/>
  <c r="BJ197" i="1"/>
  <c r="BN197" i="1"/>
  <c r="BR197" i="1"/>
  <c r="BY197" i="1"/>
  <c r="CC197" i="1"/>
  <c r="CJ197" i="1"/>
  <c r="CN197" i="1"/>
  <c r="CR197" i="1"/>
  <c r="CV197" i="1"/>
  <c r="CZ197" i="1"/>
  <c r="DD197" i="1"/>
  <c r="DH197" i="1"/>
  <c r="DL197" i="1"/>
  <c r="DP197" i="1"/>
  <c r="DT197" i="1"/>
  <c r="DX197" i="1"/>
  <c r="EB197" i="1"/>
  <c r="EF197" i="1"/>
  <c r="EJ197" i="1"/>
  <c r="EN197" i="1"/>
  <c r="ER197" i="1"/>
  <c r="EV197" i="1"/>
  <c r="EZ197" i="1"/>
  <c r="FD197" i="1"/>
  <c r="FH197" i="1"/>
  <c r="FL197" i="1"/>
  <c r="FP197" i="1"/>
  <c r="FW197" i="1"/>
  <c r="GA197" i="1"/>
  <c r="GE197" i="1"/>
  <c r="GI197" i="1"/>
  <c r="GM197" i="1"/>
  <c r="GQ197" i="1"/>
  <c r="CE188" i="1"/>
  <c r="FS188" i="1"/>
  <c r="AU189" i="1"/>
  <c r="BV189" i="1"/>
  <c r="GU189" i="1"/>
  <c r="GW189" i="1" s="1"/>
  <c r="CE190" i="1"/>
  <c r="BV191" i="1"/>
  <c r="CE191" i="1"/>
  <c r="FS192" i="1"/>
  <c r="AU193" i="1"/>
  <c r="BV193" i="1"/>
  <c r="GU193" i="1"/>
  <c r="CE194" i="1"/>
  <c r="BV195" i="1"/>
  <c r="CE195" i="1"/>
  <c r="FS196" i="1"/>
  <c r="H213" i="1"/>
  <c r="L213" i="1"/>
  <c r="S213" i="1"/>
  <c r="W213" i="1"/>
  <c r="AA213" i="1"/>
  <c r="AE213" i="1"/>
  <c r="AI213" i="1"/>
  <c r="AP213" i="1"/>
  <c r="AT213" i="1"/>
  <c r="BA213" i="1"/>
  <c r="BE213" i="1"/>
  <c r="BI213" i="1"/>
  <c r="BM213" i="1"/>
  <c r="BQ213" i="1"/>
  <c r="BU213" i="1"/>
  <c r="CB213" i="1"/>
  <c r="CI213" i="1"/>
  <c r="CM213" i="1"/>
  <c r="CQ213" i="1"/>
  <c r="CU213" i="1"/>
  <c r="CY213" i="1"/>
  <c r="DC213" i="1"/>
  <c r="DG213" i="1"/>
  <c r="DK213" i="1"/>
  <c r="DO213" i="1"/>
  <c r="DS213" i="1"/>
  <c r="DW213" i="1"/>
  <c r="EA213" i="1"/>
  <c r="EE213" i="1"/>
  <c r="EI213" i="1"/>
  <c r="EM213" i="1"/>
  <c r="EQ213" i="1"/>
  <c r="EU213" i="1"/>
  <c r="EY213" i="1"/>
  <c r="FC213" i="1"/>
  <c r="FG213" i="1"/>
  <c r="FK213" i="1"/>
  <c r="FO213" i="1"/>
  <c r="FV213" i="1"/>
  <c r="FZ213" i="1"/>
  <c r="GD213" i="1"/>
  <c r="GH213" i="1"/>
  <c r="GL213" i="1"/>
  <c r="GP213" i="1"/>
  <c r="GT213" i="1"/>
  <c r="AM201" i="1"/>
  <c r="N202" i="1"/>
  <c r="AM202" i="1"/>
  <c r="N203" i="1"/>
  <c r="AU204" i="1"/>
  <c r="GU204" i="1"/>
  <c r="AM205" i="1"/>
  <c r="N206" i="1"/>
  <c r="AM206" i="1"/>
  <c r="AM207" i="1"/>
  <c r="AU208" i="1"/>
  <c r="GU208" i="1"/>
  <c r="N209" i="1"/>
  <c r="AU210" i="1"/>
  <c r="GU210" i="1"/>
  <c r="AM211" i="1"/>
  <c r="N212" i="1"/>
  <c r="AM212" i="1"/>
  <c r="FS220" i="1"/>
  <c r="N221" i="1"/>
  <c r="BV221" i="1"/>
  <c r="CE221" i="1"/>
  <c r="FS222" i="1"/>
  <c r="N223" i="1"/>
  <c r="BV223" i="1"/>
  <c r="CE223" i="1"/>
  <c r="CG223" i="1" s="1"/>
  <c r="AU228" i="1"/>
  <c r="GU228" i="1"/>
  <c r="GW228" i="1" s="1"/>
  <c r="N229" i="1"/>
  <c r="CE229" i="1"/>
  <c r="AU230" i="1"/>
  <c r="GU230" i="1"/>
  <c r="AM231" i="1"/>
  <c r="N232" i="1"/>
  <c r="AM232" i="1"/>
  <c r="FS232" i="1"/>
  <c r="N233" i="1"/>
  <c r="CE233" i="1"/>
  <c r="AM238" i="1"/>
  <c r="N239" i="1"/>
  <c r="AU241" i="1"/>
  <c r="GU241" i="1"/>
  <c r="GW241" i="1" s="1"/>
  <c r="N242" i="1"/>
  <c r="CE242" i="1"/>
  <c r="AU243" i="1"/>
  <c r="GU243" i="1"/>
  <c r="AM244" i="1"/>
  <c r="BV249" i="1"/>
  <c r="CE249" i="1"/>
  <c r="CG249" i="1" s="1"/>
  <c r="FS250" i="1"/>
  <c r="BV251" i="1"/>
  <c r="CE251" i="1"/>
  <c r="CE252" i="1"/>
  <c r="CG252" i="1" s="1"/>
  <c r="FS252" i="1"/>
  <c r="AU253" i="1"/>
  <c r="BV253" i="1"/>
  <c r="AU258" i="1"/>
  <c r="GU258" i="1"/>
  <c r="AM259" i="1"/>
  <c r="BV264" i="1"/>
  <c r="CE264" i="1"/>
  <c r="CE265" i="1"/>
  <c r="BV266" i="1"/>
  <c r="FS267" i="1"/>
  <c r="BV268" i="1"/>
  <c r="CE268" i="1"/>
  <c r="CE269" i="1"/>
  <c r="BV270" i="1"/>
  <c r="FS271" i="1"/>
  <c r="BV272" i="1"/>
  <c r="CE272" i="1"/>
  <c r="CE273" i="1"/>
  <c r="BV274" i="1"/>
  <c r="FS275" i="1"/>
  <c r="BV276" i="1"/>
  <c r="CE276" i="1"/>
  <c r="CE277" i="1"/>
  <c r="FS277" i="1"/>
  <c r="CQ224" i="1"/>
  <c r="CU224" i="1"/>
  <c r="CY224" i="1"/>
  <c r="DC224" i="1"/>
  <c r="DG224" i="1"/>
  <c r="DK224" i="1"/>
  <c r="DO224" i="1"/>
  <c r="DS224" i="1"/>
  <c r="DW224" i="1"/>
  <c r="EA224" i="1"/>
  <c r="EE224" i="1"/>
  <c r="EI224" i="1"/>
  <c r="EM224" i="1"/>
  <c r="EQ224" i="1"/>
  <c r="EU224" i="1"/>
  <c r="EY224" i="1"/>
  <c r="FC224" i="1"/>
  <c r="FG224" i="1"/>
  <c r="FK224" i="1"/>
  <c r="FO224" i="1"/>
  <c r="FZ224" i="1"/>
  <c r="GD224" i="1"/>
  <c r="GH224" i="1"/>
  <c r="GL224" i="1"/>
  <c r="GP224" i="1"/>
  <c r="GT224" i="1"/>
  <c r="AM217" i="1"/>
  <c r="AU218" i="1"/>
  <c r="GU218" i="1"/>
  <c r="AM219" i="1"/>
  <c r="AU220" i="1"/>
  <c r="GU220" i="1"/>
  <c r="AM221" i="1"/>
  <c r="AU222" i="1"/>
  <c r="GU222" i="1"/>
  <c r="AM223" i="1"/>
  <c r="D234" i="1"/>
  <c r="K234" i="1"/>
  <c r="R234" i="1"/>
  <c r="V234" i="1"/>
  <c r="Z234" i="1"/>
  <c r="AD234" i="1"/>
  <c r="AH234" i="1"/>
  <c r="AL234" i="1"/>
  <c r="AS234" i="1"/>
  <c r="AZ234" i="1"/>
  <c r="BD234" i="1"/>
  <c r="BH234" i="1"/>
  <c r="BL234" i="1"/>
  <c r="BP234" i="1"/>
  <c r="BT234" i="1"/>
  <c r="CE227" i="1"/>
  <c r="CH234" i="1"/>
  <c r="CL234" i="1"/>
  <c r="CP234" i="1"/>
  <c r="CT234" i="1"/>
  <c r="CX234" i="1"/>
  <c r="DB234" i="1"/>
  <c r="DF234" i="1"/>
  <c r="DJ234" i="1"/>
  <c r="DN234" i="1"/>
  <c r="DR234" i="1"/>
  <c r="DV234" i="1"/>
  <c r="DZ234" i="1"/>
  <c r="ED234" i="1"/>
  <c r="EH234" i="1"/>
  <c r="EL234" i="1"/>
  <c r="EP234" i="1"/>
  <c r="ET234" i="1"/>
  <c r="EX234" i="1"/>
  <c r="FB234" i="1"/>
  <c r="FF234" i="1"/>
  <c r="FJ234" i="1"/>
  <c r="FN234" i="1"/>
  <c r="FR234" i="1"/>
  <c r="FY234" i="1"/>
  <c r="GC234" i="1"/>
  <c r="GG234" i="1"/>
  <c r="GK234" i="1"/>
  <c r="GO234" i="1"/>
  <c r="GS234" i="1"/>
  <c r="BV228" i="1"/>
  <c r="AM229" i="1"/>
  <c r="FS229" i="1"/>
  <c r="N230" i="1"/>
  <c r="BV230" i="1"/>
  <c r="CE230" i="1"/>
  <c r="FS231" i="1"/>
  <c r="AU232" i="1"/>
  <c r="BV232" i="1"/>
  <c r="GU232" i="1"/>
  <c r="AM233" i="1"/>
  <c r="FS233" i="1"/>
  <c r="I245" i="1"/>
  <c r="M245" i="1"/>
  <c r="T245" i="1"/>
  <c r="X245" i="1"/>
  <c r="AB245" i="1"/>
  <c r="AF245" i="1"/>
  <c r="AJ245" i="1"/>
  <c r="AQ245" i="1"/>
  <c r="AX245" i="1"/>
  <c r="BB245" i="1"/>
  <c r="BF245" i="1"/>
  <c r="BJ245" i="1"/>
  <c r="BN245" i="1"/>
  <c r="BR245" i="1"/>
  <c r="BY245" i="1"/>
  <c r="CC245" i="1"/>
  <c r="CJ245" i="1"/>
  <c r="CN245" i="1"/>
  <c r="CR245" i="1"/>
  <c r="CV245" i="1"/>
  <c r="CZ245" i="1"/>
  <c r="DD245" i="1"/>
  <c r="DH245" i="1"/>
  <c r="DL245" i="1"/>
  <c r="DP245" i="1"/>
  <c r="DT245" i="1"/>
  <c r="DX245" i="1"/>
  <c r="EB245" i="1"/>
  <c r="EF245" i="1"/>
  <c r="EJ245" i="1"/>
  <c r="EN245" i="1"/>
  <c r="ER245" i="1"/>
  <c r="EV245" i="1"/>
  <c r="EZ245" i="1"/>
  <c r="FD245" i="1"/>
  <c r="FH245" i="1"/>
  <c r="FL245" i="1"/>
  <c r="FP245" i="1"/>
  <c r="FW245" i="1"/>
  <c r="GA245" i="1"/>
  <c r="GE245" i="1"/>
  <c r="GI245" i="1"/>
  <c r="GM245" i="1"/>
  <c r="GQ245" i="1"/>
  <c r="FS238" i="1"/>
  <c r="AU239" i="1"/>
  <c r="BV239" i="1"/>
  <c r="CE239" i="1"/>
  <c r="GU239" i="1"/>
  <c r="CE240" i="1"/>
  <c r="BV241" i="1"/>
  <c r="AM242" i="1"/>
  <c r="FS242" i="1"/>
  <c r="N243" i="1"/>
  <c r="BV243" i="1"/>
  <c r="CE243" i="1"/>
  <c r="FS244" i="1"/>
  <c r="H254" i="1"/>
  <c r="L254" i="1"/>
  <c r="S254" i="1"/>
  <c r="W254" i="1"/>
  <c r="AA254" i="1"/>
  <c r="AE254" i="1"/>
  <c r="AI254" i="1"/>
  <c r="AP254" i="1"/>
  <c r="AT254" i="1"/>
  <c r="BA254" i="1"/>
  <c r="BE254" i="1"/>
  <c r="BI254" i="1"/>
  <c r="BM254" i="1"/>
  <c r="BQ254" i="1"/>
  <c r="BU254" i="1"/>
  <c r="CB254" i="1"/>
  <c r="CI254" i="1"/>
  <c r="CM254" i="1"/>
  <c r="CQ254" i="1"/>
  <c r="CU254" i="1"/>
  <c r="CY254" i="1"/>
  <c r="DC254" i="1"/>
  <c r="DG254" i="1"/>
  <c r="DK254" i="1"/>
  <c r="DO254" i="1"/>
  <c r="DS254" i="1"/>
  <c r="DW254" i="1"/>
  <c r="EA254" i="1"/>
  <c r="EE254" i="1"/>
  <c r="EI254" i="1"/>
  <c r="EM254" i="1"/>
  <c r="EQ254" i="1"/>
  <c r="EU254" i="1"/>
  <c r="EY254" i="1"/>
  <c r="FC254" i="1"/>
  <c r="FG254" i="1"/>
  <c r="FK254" i="1"/>
  <c r="FO254" i="1"/>
  <c r="FZ254" i="1"/>
  <c r="GD254" i="1"/>
  <c r="GH254" i="1"/>
  <c r="GL254" i="1"/>
  <c r="GP254" i="1"/>
  <c r="GT254" i="1"/>
  <c r="AM249" i="1"/>
  <c r="N250" i="1"/>
  <c r="AU250" i="1"/>
  <c r="GU250" i="1"/>
  <c r="AM251" i="1"/>
  <c r="N252" i="1"/>
  <c r="AM252" i="1"/>
  <c r="GU252" i="1"/>
  <c r="D260" i="1"/>
  <c r="K260" i="1"/>
  <c r="AM257" i="1"/>
  <c r="V260" i="1"/>
  <c r="Z260" i="1"/>
  <c r="AD260" i="1"/>
  <c r="AH260" i="1"/>
  <c r="AL260" i="1"/>
  <c r="AS260" i="1"/>
  <c r="AZ260" i="1"/>
  <c r="BD260" i="1"/>
  <c r="BH260" i="1"/>
  <c r="BL260" i="1"/>
  <c r="BP260" i="1"/>
  <c r="BT260" i="1"/>
  <c r="CA260" i="1"/>
  <c r="FS257" i="1"/>
  <c r="CL260" i="1"/>
  <c r="CP260" i="1"/>
  <c r="CT260" i="1"/>
  <c r="CX260" i="1"/>
  <c r="DB260" i="1"/>
  <c r="DF260" i="1"/>
  <c r="DJ260" i="1"/>
  <c r="DN260" i="1"/>
  <c r="DR260" i="1"/>
  <c r="DV260" i="1"/>
  <c r="DZ260" i="1"/>
  <c r="ED260" i="1"/>
  <c r="EH260" i="1"/>
  <c r="EL260" i="1"/>
  <c r="EP260" i="1"/>
  <c r="ET260" i="1"/>
  <c r="EX260" i="1"/>
  <c r="FB260" i="1"/>
  <c r="FF260" i="1"/>
  <c r="FJ260" i="1"/>
  <c r="FN260" i="1"/>
  <c r="FR260" i="1"/>
  <c r="FY260" i="1"/>
  <c r="GC260" i="1"/>
  <c r="GG260" i="1"/>
  <c r="GK260" i="1"/>
  <c r="GO260" i="1"/>
  <c r="GS260" i="1"/>
  <c r="BV258" i="1"/>
  <c r="CE258" i="1"/>
  <c r="FS259" i="1"/>
  <c r="H278" i="1"/>
  <c r="L278" i="1"/>
  <c r="S278" i="1"/>
  <c r="W278" i="1"/>
  <c r="AA278" i="1"/>
  <c r="AE278" i="1"/>
  <c r="AI278" i="1"/>
  <c r="AP278" i="1"/>
  <c r="AT278" i="1"/>
  <c r="BA278" i="1"/>
  <c r="BE278" i="1"/>
  <c r="BI278" i="1"/>
  <c r="BM278" i="1"/>
  <c r="BQ278" i="1"/>
  <c r="BU278" i="1"/>
  <c r="CB278" i="1"/>
  <c r="CI278" i="1"/>
  <c r="CM278" i="1"/>
  <c r="CQ278" i="1"/>
  <c r="CU278" i="1"/>
  <c r="CY278" i="1"/>
  <c r="DC278" i="1"/>
  <c r="DG278" i="1"/>
  <c r="DK278" i="1"/>
  <c r="DO278" i="1"/>
  <c r="DS278" i="1"/>
  <c r="DW278" i="1"/>
  <c r="EA278" i="1"/>
  <c r="EE278" i="1"/>
  <c r="EI278" i="1"/>
  <c r="EM278" i="1"/>
  <c r="EQ278" i="1"/>
  <c r="EU278" i="1"/>
  <c r="EY278" i="1"/>
  <c r="FC278" i="1"/>
  <c r="FG278" i="1"/>
  <c r="FK278" i="1"/>
  <c r="FO278" i="1"/>
  <c r="FV278" i="1"/>
  <c r="FZ278" i="1"/>
  <c r="GD278" i="1"/>
  <c r="GH278" i="1"/>
  <c r="GL278" i="1"/>
  <c r="GP278" i="1"/>
  <c r="GT278" i="1"/>
  <c r="AM264" i="1"/>
  <c r="N265" i="1"/>
  <c r="AM265" i="1"/>
  <c r="FS265" i="1"/>
  <c r="N266" i="1"/>
  <c r="CE266" i="1"/>
  <c r="AU267" i="1"/>
  <c r="GU267" i="1"/>
  <c r="AM268" i="1"/>
  <c r="N269" i="1"/>
  <c r="AM269" i="1"/>
  <c r="FS269" i="1"/>
  <c r="N270" i="1"/>
  <c r="CE270" i="1"/>
  <c r="AU271" i="1"/>
  <c r="GU271" i="1"/>
  <c r="AM272" i="1"/>
  <c r="N273" i="1"/>
  <c r="AM273" i="1"/>
  <c r="FS273" i="1"/>
  <c r="N274" i="1"/>
  <c r="CE274" i="1"/>
  <c r="AU275" i="1"/>
  <c r="GU275" i="1"/>
  <c r="AM276" i="1"/>
  <c r="N277" i="1"/>
  <c r="AM277" i="1"/>
  <c r="I285" i="1"/>
  <c r="M285" i="1"/>
  <c r="T285" i="1"/>
  <c r="X285" i="1"/>
  <c r="AB285" i="1"/>
  <c r="AF285" i="1"/>
  <c r="AJ285" i="1"/>
  <c r="AQ285" i="1"/>
  <c r="AX285" i="1"/>
  <c r="BB285" i="1"/>
  <c r="BF285" i="1"/>
  <c r="BJ285" i="1"/>
  <c r="BN285" i="1"/>
  <c r="BR285" i="1"/>
  <c r="BY285" i="1"/>
  <c r="CC285" i="1"/>
  <c r="CJ285" i="1"/>
  <c r="CN285" i="1"/>
  <c r="CR285" i="1"/>
  <c r="M224" i="1"/>
  <c r="T224" i="1"/>
  <c r="X224" i="1"/>
  <c r="AB224" i="1"/>
  <c r="AF224" i="1"/>
  <c r="AJ224" i="1"/>
  <c r="AQ224" i="1"/>
  <c r="AX224" i="1"/>
  <c r="BB224" i="1"/>
  <c r="BF224" i="1"/>
  <c r="BJ224" i="1"/>
  <c r="BN224" i="1"/>
  <c r="BR224" i="1"/>
  <c r="CC224" i="1"/>
  <c r="CJ224" i="1"/>
  <c r="CN224" i="1"/>
  <c r="CR224" i="1"/>
  <c r="CV224" i="1"/>
  <c r="CZ224" i="1"/>
  <c r="DD224" i="1"/>
  <c r="DH224" i="1"/>
  <c r="DL224" i="1"/>
  <c r="DP224" i="1"/>
  <c r="DT224" i="1"/>
  <c r="DX224" i="1"/>
  <c r="EB224" i="1"/>
  <c r="EF224" i="1"/>
  <c r="EJ224" i="1"/>
  <c r="EN224" i="1"/>
  <c r="ER224" i="1"/>
  <c r="EV224" i="1"/>
  <c r="EZ224" i="1"/>
  <c r="FD224" i="1"/>
  <c r="FH224" i="1"/>
  <c r="FL224" i="1"/>
  <c r="FP224" i="1"/>
  <c r="FW224" i="1"/>
  <c r="GA224" i="1"/>
  <c r="GE224" i="1"/>
  <c r="GI224" i="1"/>
  <c r="GM224" i="1"/>
  <c r="GQ224" i="1"/>
  <c r="FS217" i="1"/>
  <c r="N218" i="1"/>
  <c r="BV218" i="1"/>
  <c r="CE218" i="1"/>
  <c r="CG218" i="1" s="1"/>
  <c r="FS219" i="1"/>
  <c r="N220" i="1"/>
  <c r="BV220" i="1"/>
  <c r="CE220" i="1"/>
  <c r="CG220" i="1" s="1"/>
  <c r="FS221" i="1"/>
  <c r="N222" i="1"/>
  <c r="BV222" i="1"/>
  <c r="CE222" i="1"/>
  <c r="CG222" i="1" s="1"/>
  <c r="FS223" i="1"/>
  <c r="H234" i="1"/>
  <c r="L234" i="1"/>
  <c r="AM227" i="1"/>
  <c r="W234" i="1"/>
  <c r="AA234" i="1"/>
  <c r="AE234" i="1"/>
  <c r="AI234" i="1"/>
  <c r="AP234" i="1"/>
  <c r="AT234" i="1"/>
  <c r="BA234" i="1"/>
  <c r="BE234" i="1"/>
  <c r="BI234" i="1"/>
  <c r="BM234" i="1"/>
  <c r="BQ234" i="1"/>
  <c r="BU234" i="1"/>
  <c r="CB234" i="1"/>
  <c r="FS227" i="1"/>
  <c r="CM234" i="1"/>
  <c r="CQ234" i="1"/>
  <c r="CU234" i="1"/>
  <c r="CY234" i="1"/>
  <c r="DC234" i="1"/>
  <c r="DG234" i="1"/>
  <c r="DK234" i="1"/>
  <c r="DO234" i="1"/>
  <c r="DS234" i="1"/>
  <c r="DW234" i="1"/>
  <c r="EA234" i="1"/>
  <c r="EE234" i="1"/>
  <c r="EI234" i="1"/>
  <c r="EM234" i="1"/>
  <c r="EQ234" i="1"/>
  <c r="EU234" i="1"/>
  <c r="EY234" i="1"/>
  <c r="FC234" i="1"/>
  <c r="FG234" i="1"/>
  <c r="FK234" i="1"/>
  <c r="FO234" i="1"/>
  <c r="FV234" i="1"/>
  <c r="FZ234" i="1"/>
  <c r="GD234" i="1"/>
  <c r="GH234" i="1"/>
  <c r="GL234" i="1"/>
  <c r="GP234" i="1"/>
  <c r="GT234" i="1"/>
  <c r="N228" i="1"/>
  <c r="CE228" i="1"/>
  <c r="AU229" i="1"/>
  <c r="GU229" i="1"/>
  <c r="AM230" i="1"/>
  <c r="N231" i="1"/>
  <c r="AU233" i="1"/>
  <c r="GU233" i="1"/>
  <c r="J245" i="1"/>
  <c r="Q245" i="1"/>
  <c r="U245" i="1"/>
  <c r="Y245" i="1"/>
  <c r="AC245" i="1"/>
  <c r="AG245" i="1"/>
  <c r="AK245" i="1"/>
  <c r="AR245" i="1"/>
  <c r="AY245" i="1"/>
  <c r="BC245" i="1"/>
  <c r="BG245" i="1"/>
  <c r="BK245" i="1"/>
  <c r="BO245" i="1"/>
  <c r="BS245" i="1"/>
  <c r="BZ245" i="1"/>
  <c r="CD245" i="1"/>
  <c r="CK245" i="1"/>
  <c r="CO245" i="1"/>
  <c r="CS245" i="1"/>
  <c r="CW245" i="1"/>
  <c r="DA245" i="1"/>
  <c r="DE245" i="1"/>
  <c r="DI245" i="1"/>
  <c r="DM245" i="1"/>
  <c r="DQ245" i="1"/>
  <c r="DU245" i="1"/>
  <c r="DY245" i="1"/>
  <c r="EC245" i="1"/>
  <c r="EG245" i="1"/>
  <c r="EK245" i="1"/>
  <c r="EO245" i="1"/>
  <c r="ES245" i="1"/>
  <c r="EW245" i="1"/>
  <c r="FA245" i="1"/>
  <c r="FE245" i="1"/>
  <c r="FI245" i="1"/>
  <c r="FM245" i="1"/>
  <c r="FQ245" i="1"/>
  <c r="FX245" i="1"/>
  <c r="GB245" i="1"/>
  <c r="GF245" i="1"/>
  <c r="GJ245" i="1"/>
  <c r="GN245" i="1"/>
  <c r="GR245" i="1"/>
  <c r="N238" i="1"/>
  <c r="AM239" i="1"/>
  <c r="N240" i="1"/>
  <c r="AM240" i="1"/>
  <c r="FS240" i="1"/>
  <c r="N241" i="1"/>
  <c r="CE241" i="1"/>
  <c r="AU242" i="1"/>
  <c r="GU242" i="1"/>
  <c r="AM243" i="1"/>
  <c r="N244" i="1"/>
  <c r="I254" i="1"/>
  <c r="M254" i="1"/>
  <c r="T254" i="1"/>
  <c r="X254" i="1"/>
  <c r="AB254" i="1"/>
  <c r="AF254" i="1"/>
  <c r="AJ254" i="1"/>
  <c r="AQ254" i="1"/>
  <c r="AX254" i="1"/>
  <c r="BB254" i="1"/>
  <c r="BF254" i="1"/>
  <c r="BJ254" i="1"/>
  <c r="BN254" i="1"/>
  <c r="BR254" i="1"/>
  <c r="BY254" i="1"/>
  <c r="CC254" i="1"/>
  <c r="CJ254" i="1"/>
  <c r="CN254" i="1"/>
  <c r="CR254" i="1"/>
  <c r="CV254" i="1"/>
  <c r="CZ254" i="1"/>
  <c r="DD254" i="1"/>
  <c r="DH254" i="1"/>
  <c r="DL254" i="1"/>
  <c r="DP254" i="1"/>
  <c r="DT254" i="1"/>
  <c r="DX254" i="1"/>
  <c r="EB254" i="1"/>
  <c r="EF254" i="1"/>
  <c r="EJ254" i="1"/>
  <c r="EN254" i="1"/>
  <c r="ER254" i="1"/>
  <c r="EV254" i="1"/>
  <c r="EZ254" i="1"/>
  <c r="FD254" i="1"/>
  <c r="FH254" i="1"/>
  <c r="FL254" i="1"/>
  <c r="FP254" i="1"/>
  <c r="FW254" i="1"/>
  <c r="GA254" i="1"/>
  <c r="GE254" i="1"/>
  <c r="GI254" i="1"/>
  <c r="GM254" i="1"/>
  <c r="GQ254" i="1"/>
  <c r="FS249" i="1"/>
  <c r="BV250" i="1"/>
  <c r="CE250" i="1"/>
  <c r="CG250" i="1" s="1"/>
  <c r="FS251" i="1"/>
  <c r="AU252" i="1"/>
  <c r="BV252" i="1"/>
  <c r="CE253" i="1"/>
  <c r="CG253" i="1" s="1"/>
  <c r="FS253" i="1"/>
  <c r="H260" i="1"/>
  <c r="L260" i="1"/>
  <c r="S260" i="1"/>
  <c r="W260" i="1"/>
  <c r="AA260" i="1"/>
  <c r="AE260" i="1"/>
  <c r="AI260" i="1"/>
  <c r="AP260" i="1"/>
  <c r="AT260" i="1"/>
  <c r="BA260" i="1"/>
  <c r="BE260" i="1"/>
  <c r="BI260" i="1"/>
  <c r="BM260" i="1"/>
  <c r="BQ260" i="1"/>
  <c r="BU260" i="1"/>
  <c r="CB260" i="1"/>
  <c r="CI260" i="1"/>
  <c r="CM260" i="1"/>
  <c r="CQ260" i="1"/>
  <c r="CU260" i="1"/>
  <c r="CY260" i="1"/>
  <c r="DC260" i="1"/>
  <c r="DG260" i="1"/>
  <c r="DK260" i="1"/>
  <c r="DO260" i="1"/>
  <c r="DS260" i="1"/>
  <c r="DW260" i="1"/>
  <c r="EA260" i="1"/>
  <c r="EE260" i="1"/>
  <c r="EI260" i="1"/>
  <c r="EM260" i="1"/>
  <c r="EQ260" i="1"/>
  <c r="EU260" i="1"/>
  <c r="EY260" i="1"/>
  <c r="FC260" i="1"/>
  <c r="FG260" i="1"/>
  <c r="FK260" i="1"/>
  <c r="FO260" i="1"/>
  <c r="GU257" i="1"/>
  <c r="FZ260" i="1"/>
  <c r="GD260" i="1"/>
  <c r="GH260" i="1"/>
  <c r="GL260" i="1"/>
  <c r="GP260" i="1"/>
  <c r="GT260" i="1"/>
  <c r="N258" i="1"/>
  <c r="AM258" i="1"/>
  <c r="N259" i="1"/>
  <c r="AU259" i="1"/>
  <c r="GU259" i="1"/>
  <c r="N263" i="1"/>
  <c r="M278" i="1"/>
  <c r="T278" i="1"/>
  <c r="X278" i="1"/>
  <c r="AB278" i="1"/>
  <c r="AF278" i="1"/>
  <c r="AJ278" i="1"/>
  <c r="AQ278" i="1"/>
  <c r="AX278" i="1"/>
  <c r="BB278" i="1"/>
  <c r="BF278" i="1"/>
  <c r="BJ278" i="1"/>
  <c r="BN278" i="1"/>
  <c r="BR278" i="1"/>
  <c r="BY278" i="1"/>
  <c r="CC278" i="1"/>
  <c r="CJ278" i="1"/>
  <c r="CN278" i="1"/>
  <c r="CR278" i="1"/>
  <c r="CV278" i="1"/>
  <c r="CZ278" i="1"/>
  <c r="DD278" i="1"/>
  <c r="DH278" i="1"/>
  <c r="DL278" i="1"/>
  <c r="DP278" i="1"/>
  <c r="DT278" i="1"/>
  <c r="DX278" i="1"/>
  <c r="EB278" i="1"/>
  <c r="EF278" i="1"/>
  <c r="EJ278" i="1"/>
  <c r="EN278" i="1"/>
  <c r="ER278" i="1"/>
  <c r="EV278" i="1"/>
  <c r="EZ278" i="1"/>
  <c r="FD278" i="1"/>
  <c r="FH278" i="1"/>
  <c r="FL278" i="1"/>
  <c r="FP278" i="1"/>
  <c r="FW278" i="1"/>
  <c r="GA278" i="1"/>
  <c r="GE278" i="1"/>
  <c r="GI278" i="1"/>
  <c r="GM278" i="1"/>
  <c r="GQ278" i="1"/>
  <c r="FS264" i="1"/>
  <c r="AU265" i="1"/>
  <c r="BV265" i="1"/>
  <c r="GU265" i="1"/>
  <c r="AM266" i="1"/>
  <c r="FS266" i="1"/>
  <c r="N267" i="1"/>
  <c r="BV267" i="1"/>
  <c r="CE267" i="1"/>
  <c r="FS268" i="1"/>
  <c r="AU269" i="1"/>
  <c r="BV269" i="1"/>
  <c r="GU269" i="1"/>
  <c r="AM270" i="1"/>
  <c r="FS270" i="1"/>
  <c r="N271" i="1"/>
  <c r="BV271" i="1"/>
  <c r="CE271" i="1"/>
  <c r="FS272" i="1"/>
  <c r="AU273" i="1"/>
  <c r="BV273" i="1"/>
  <c r="GU273" i="1"/>
  <c r="AM274" i="1"/>
  <c r="FS274" i="1"/>
  <c r="BV275" i="1"/>
  <c r="CE275" i="1"/>
  <c r="GU283" i="1"/>
  <c r="AM284" i="1"/>
  <c r="BV289" i="1"/>
  <c r="CE289" i="1"/>
  <c r="FS290" i="1"/>
  <c r="AU291" i="1"/>
  <c r="BV291" i="1"/>
  <c r="GU291" i="1"/>
  <c r="CE292" i="1"/>
  <c r="BV293" i="1"/>
  <c r="CE293" i="1"/>
  <c r="FS294" i="1"/>
  <c r="AM299" i="1"/>
  <c r="N300" i="1"/>
  <c r="AU300" i="1"/>
  <c r="GU300" i="1"/>
  <c r="AM301" i="1"/>
  <c r="AU306" i="1"/>
  <c r="BV306" i="1"/>
  <c r="CE306" i="1"/>
  <c r="GU306" i="1"/>
  <c r="AM307" i="1"/>
  <c r="FS307" i="1"/>
  <c r="N308" i="1"/>
  <c r="AU308" i="1"/>
  <c r="BV308" i="1"/>
  <c r="GU308" i="1"/>
  <c r="CV285" i="1"/>
  <c r="CZ285" i="1"/>
  <c r="DD285" i="1"/>
  <c r="DH285" i="1"/>
  <c r="DL285" i="1"/>
  <c r="DP285" i="1"/>
  <c r="DT285" i="1"/>
  <c r="DX285" i="1"/>
  <c r="EB285" i="1"/>
  <c r="EF285" i="1"/>
  <c r="EJ285" i="1"/>
  <c r="EN285" i="1"/>
  <c r="ER285" i="1"/>
  <c r="EV285" i="1"/>
  <c r="EZ285" i="1"/>
  <c r="FD285" i="1"/>
  <c r="FH285" i="1"/>
  <c r="FL285" i="1"/>
  <c r="FP285" i="1"/>
  <c r="FW285" i="1"/>
  <c r="GA285" i="1"/>
  <c r="GE285" i="1"/>
  <c r="GI285" i="1"/>
  <c r="GM285" i="1"/>
  <c r="GQ285" i="1"/>
  <c r="FS282" i="1"/>
  <c r="AU283" i="1"/>
  <c r="AV283" i="1" s="1"/>
  <c r="CE283" i="1"/>
  <c r="FS284" i="1"/>
  <c r="H295" i="1"/>
  <c r="L295" i="1"/>
  <c r="S295" i="1"/>
  <c r="W295" i="1"/>
  <c r="AA295" i="1"/>
  <c r="AE295" i="1"/>
  <c r="AI295" i="1"/>
  <c r="AP295" i="1"/>
  <c r="AT295" i="1"/>
  <c r="BA295" i="1"/>
  <c r="BE295" i="1"/>
  <c r="BI295" i="1"/>
  <c r="BM295" i="1"/>
  <c r="BQ295" i="1"/>
  <c r="BU295" i="1"/>
  <c r="CB295" i="1"/>
  <c r="CI295" i="1"/>
  <c r="CM295" i="1"/>
  <c r="CQ295" i="1"/>
  <c r="CU295" i="1"/>
  <c r="CY295" i="1"/>
  <c r="DC295" i="1"/>
  <c r="DG295" i="1"/>
  <c r="DK295" i="1"/>
  <c r="DO295" i="1"/>
  <c r="DS295" i="1"/>
  <c r="DW295" i="1"/>
  <c r="EA295" i="1"/>
  <c r="EE295" i="1"/>
  <c r="EI295" i="1"/>
  <c r="EM295" i="1"/>
  <c r="EQ295" i="1"/>
  <c r="EU295" i="1"/>
  <c r="EY295" i="1"/>
  <c r="FC295" i="1"/>
  <c r="FG295" i="1"/>
  <c r="FK295" i="1"/>
  <c r="FO295" i="1"/>
  <c r="FV295" i="1"/>
  <c r="FZ295" i="1"/>
  <c r="GD295" i="1"/>
  <c r="GH295" i="1"/>
  <c r="GL295" i="1"/>
  <c r="GP295" i="1"/>
  <c r="GT295" i="1"/>
  <c r="N289" i="1"/>
  <c r="AM289" i="1"/>
  <c r="N290" i="1"/>
  <c r="AM292" i="1"/>
  <c r="FS292" i="1"/>
  <c r="N293" i="1"/>
  <c r="AM293" i="1"/>
  <c r="N294" i="1"/>
  <c r="I302" i="1"/>
  <c r="M302" i="1"/>
  <c r="T302" i="1"/>
  <c r="X302" i="1"/>
  <c r="AB302" i="1"/>
  <c r="AF302" i="1"/>
  <c r="AJ302" i="1"/>
  <c r="AQ302" i="1"/>
  <c r="AX302" i="1"/>
  <c r="BB302" i="1"/>
  <c r="BF302" i="1"/>
  <c r="BJ302" i="1"/>
  <c r="BN302" i="1"/>
  <c r="BR302" i="1"/>
  <c r="BY302" i="1"/>
  <c r="CC302" i="1"/>
  <c r="CJ302" i="1"/>
  <c r="CN302" i="1"/>
  <c r="CR302" i="1"/>
  <c r="CV302" i="1"/>
  <c r="CZ302" i="1"/>
  <c r="DD302" i="1"/>
  <c r="DH302" i="1"/>
  <c r="DL302" i="1"/>
  <c r="DP302" i="1"/>
  <c r="DT302" i="1"/>
  <c r="DX302" i="1"/>
  <c r="EB302" i="1"/>
  <c r="EF302" i="1"/>
  <c r="EJ302" i="1"/>
  <c r="EN302" i="1"/>
  <c r="ER302" i="1"/>
  <c r="EV302" i="1"/>
  <c r="EZ302" i="1"/>
  <c r="FD302" i="1"/>
  <c r="FH302" i="1"/>
  <c r="FL302" i="1"/>
  <c r="FP302" i="1"/>
  <c r="FW302" i="1"/>
  <c r="GA302" i="1"/>
  <c r="GE302" i="1"/>
  <c r="GI302" i="1"/>
  <c r="GM302" i="1"/>
  <c r="GQ302" i="1"/>
  <c r="FS299" i="1"/>
  <c r="BV300" i="1"/>
  <c r="CE300" i="1"/>
  <c r="FS301" i="1"/>
  <c r="H319" i="1"/>
  <c r="L319" i="1"/>
  <c r="S319" i="1"/>
  <c r="W319" i="1"/>
  <c r="AA319" i="1"/>
  <c r="AE319" i="1"/>
  <c r="AI319" i="1"/>
  <c r="AU305" i="1"/>
  <c r="AT319" i="1"/>
  <c r="BA319" i="1"/>
  <c r="BE319" i="1"/>
  <c r="BI319" i="1"/>
  <c r="BM319" i="1"/>
  <c r="BQ319" i="1"/>
  <c r="BU319" i="1"/>
  <c r="CB319" i="1"/>
  <c r="CI319" i="1"/>
  <c r="CM319" i="1"/>
  <c r="CQ319" i="1"/>
  <c r="CU319" i="1"/>
  <c r="CY319" i="1"/>
  <c r="DC319" i="1"/>
  <c r="DG319" i="1"/>
  <c r="DK319" i="1"/>
  <c r="DO319" i="1"/>
  <c r="DS319" i="1"/>
  <c r="DW319" i="1"/>
  <c r="EA319" i="1"/>
  <c r="EE319" i="1"/>
  <c r="EI319" i="1"/>
  <c r="EM319" i="1"/>
  <c r="EQ319" i="1"/>
  <c r="EU319" i="1"/>
  <c r="EY319" i="1"/>
  <c r="FC319" i="1"/>
  <c r="FG319" i="1"/>
  <c r="FK319" i="1"/>
  <c r="FO319" i="1"/>
  <c r="FV319" i="1"/>
  <c r="FZ319" i="1"/>
  <c r="GD319" i="1"/>
  <c r="GH319" i="1"/>
  <c r="GL319" i="1"/>
  <c r="GP319" i="1"/>
  <c r="GT319" i="1"/>
  <c r="AM306" i="1"/>
  <c r="N307" i="1"/>
  <c r="AU307" i="1"/>
  <c r="GU307" i="1"/>
  <c r="FS276" i="1"/>
  <c r="AU277" i="1"/>
  <c r="BV277" i="1"/>
  <c r="GU277" i="1"/>
  <c r="J285" i="1"/>
  <c r="Q285" i="1"/>
  <c r="U285" i="1"/>
  <c r="Y285" i="1"/>
  <c r="AC285" i="1"/>
  <c r="AG285" i="1"/>
  <c r="AK285" i="1"/>
  <c r="AR285" i="1"/>
  <c r="AY285" i="1"/>
  <c r="BC285" i="1"/>
  <c r="BG285" i="1"/>
  <c r="BK285" i="1"/>
  <c r="BO285" i="1"/>
  <c r="BS285" i="1"/>
  <c r="BZ285" i="1"/>
  <c r="CD285" i="1"/>
  <c r="CK285" i="1"/>
  <c r="CO285" i="1"/>
  <c r="CS285" i="1"/>
  <c r="CW285" i="1"/>
  <c r="DA285" i="1"/>
  <c r="DE285" i="1"/>
  <c r="DI285" i="1"/>
  <c r="DM285" i="1"/>
  <c r="DQ285" i="1"/>
  <c r="DU285" i="1"/>
  <c r="DY285" i="1"/>
  <c r="EC285" i="1"/>
  <c r="EG285" i="1"/>
  <c r="EK285" i="1"/>
  <c r="EO285" i="1"/>
  <c r="ES285" i="1"/>
  <c r="EW285" i="1"/>
  <c r="FA285" i="1"/>
  <c r="FE285" i="1"/>
  <c r="FI285" i="1"/>
  <c r="FM285" i="1"/>
  <c r="FQ285" i="1"/>
  <c r="FX285" i="1"/>
  <c r="GB285" i="1"/>
  <c r="GF285" i="1"/>
  <c r="GJ285" i="1"/>
  <c r="GN285" i="1"/>
  <c r="GR285" i="1"/>
  <c r="N282" i="1"/>
  <c r="P282" i="1" s="1"/>
  <c r="GU282" i="1"/>
  <c r="AM283" i="1"/>
  <c r="AN283" i="1" s="1"/>
  <c r="N284" i="1"/>
  <c r="GU284" i="1"/>
  <c r="I295" i="1"/>
  <c r="M295" i="1"/>
  <c r="T295" i="1"/>
  <c r="X295" i="1"/>
  <c r="AB295" i="1"/>
  <c r="AF295" i="1"/>
  <c r="AJ295" i="1"/>
  <c r="AQ295" i="1"/>
  <c r="AX295" i="1"/>
  <c r="BB295" i="1"/>
  <c r="BF295" i="1"/>
  <c r="BJ295" i="1"/>
  <c r="BN295" i="1"/>
  <c r="BR295" i="1"/>
  <c r="BY295" i="1"/>
  <c r="CC295" i="1"/>
  <c r="CJ295" i="1"/>
  <c r="CN295" i="1"/>
  <c r="CR295" i="1"/>
  <c r="CV295" i="1"/>
  <c r="CZ295" i="1"/>
  <c r="DD295" i="1"/>
  <c r="DH295" i="1"/>
  <c r="DL295" i="1"/>
  <c r="DP295" i="1"/>
  <c r="DT295" i="1"/>
  <c r="DX295" i="1"/>
  <c r="EB295" i="1"/>
  <c r="EF295" i="1"/>
  <c r="EJ295" i="1"/>
  <c r="EN295" i="1"/>
  <c r="ER295" i="1"/>
  <c r="EV295" i="1"/>
  <c r="EZ295" i="1"/>
  <c r="FD295" i="1"/>
  <c r="FH295" i="1"/>
  <c r="FL295" i="1"/>
  <c r="FP295" i="1"/>
  <c r="FW295" i="1"/>
  <c r="GA295" i="1"/>
  <c r="GE295" i="1"/>
  <c r="GI295" i="1"/>
  <c r="GM295" i="1"/>
  <c r="GQ295" i="1"/>
  <c r="FS289" i="1"/>
  <c r="AU290" i="1"/>
  <c r="BV290" i="1"/>
  <c r="CE290" i="1"/>
  <c r="GU290" i="1"/>
  <c r="AM291" i="1"/>
  <c r="CE291" i="1"/>
  <c r="FS291" i="1"/>
  <c r="AU292" i="1"/>
  <c r="BV292" i="1"/>
  <c r="GU292" i="1"/>
  <c r="FS293" i="1"/>
  <c r="AU294" i="1"/>
  <c r="BV294" i="1"/>
  <c r="CE294" i="1"/>
  <c r="GU294" i="1"/>
  <c r="J302" i="1"/>
  <c r="Q302" i="1"/>
  <c r="U302" i="1"/>
  <c r="Y302" i="1"/>
  <c r="AC302" i="1"/>
  <c r="AG302" i="1"/>
  <c r="AK302" i="1"/>
  <c r="AR302" i="1"/>
  <c r="AY302" i="1"/>
  <c r="BC302" i="1"/>
  <c r="BG302" i="1"/>
  <c r="BK302" i="1"/>
  <c r="BO302" i="1"/>
  <c r="BS302" i="1"/>
  <c r="BZ302" i="1"/>
  <c r="CD302" i="1"/>
  <c r="CK302" i="1"/>
  <c r="CO302" i="1"/>
  <c r="CS302" i="1"/>
  <c r="CW302" i="1"/>
  <c r="DA302" i="1"/>
  <c r="DE302" i="1"/>
  <c r="DI302" i="1"/>
  <c r="DM302" i="1"/>
  <c r="DQ302" i="1"/>
  <c r="DU302" i="1"/>
  <c r="DY302" i="1"/>
  <c r="EC302" i="1"/>
  <c r="EG302" i="1"/>
  <c r="EK302" i="1"/>
  <c r="EO302" i="1"/>
  <c r="ES302" i="1"/>
  <c r="EW302" i="1"/>
  <c r="FA302" i="1"/>
  <c r="FE302" i="1"/>
  <c r="FI302" i="1"/>
  <c r="FM302" i="1"/>
  <c r="FQ302" i="1"/>
  <c r="FX302" i="1"/>
  <c r="GB302" i="1"/>
  <c r="GF302" i="1"/>
  <c r="GJ302" i="1"/>
  <c r="GN302" i="1"/>
  <c r="GR302" i="1"/>
  <c r="N299" i="1"/>
  <c r="AM300" i="1"/>
  <c r="N301" i="1"/>
  <c r="I319" i="1"/>
  <c r="M319" i="1"/>
  <c r="T319" i="1"/>
  <c r="X319" i="1"/>
  <c r="AB319" i="1"/>
  <c r="AF319" i="1"/>
  <c r="AJ319" i="1"/>
  <c r="AQ319" i="1"/>
  <c r="AX319" i="1"/>
  <c r="BB319" i="1"/>
  <c r="AU309" i="1"/>
  <c r="GU309" i="1"/>
  <c r="AM310" i="1"/>
  <c r="N311" i="1"/>
  <c r="AU311" i="1"/>
  <c r="GU311" i="1"/>
  <c r="GW311" i="1" s="1"/>
  <c r="CE312" i="1"/>
  <c r="AM313" i="1"/>
  <c r="FS313" i="1"/>
  <c r="N314" i="1"/>
  <c r="AM314" i="1"/>
  <c r="N315" i="1"/>
  <c r="FS315" i="1"/>
  <c r="CE316" i="1"/>
  <c r="N317" i="1"/>
  <c r="J336" i="1"/>
  <c r="U336" i="1"/>
  <c r="Y336" i="1"/>
  <c r="AC336" i="1"/>
  <c r="AG336" i="1"/>
  <c r="AK336" i="1"/>
  <c r="AR336" i="1"/>
  <c r="AY336" i="1"/>
  <c r="BC336" i="1"/>
  <c r="BG336" i="1"/>
  <c r="BK336" i="1"/>
  <c r="BO336" i="1"/>
  <c r="BS336" i="1"/>
  <c r="BZ336" i="1"/>
  <c r="CD336" i="1"/>
  <c r="CK336" i="1"/>
  <c r="CO336" i="1"/>
  <c r="CS336" i="1"/>
  <c r="CW336" i="1"/>
  <c r="DA336" i="1"/>
  <c r="DE336" i="1"/>
  <c r="DI336" i="1"/>
  <c r="DM336" i="1"/>
  <c r="DQ336" i="1"/>
  <c r="DU336" i="1"/>
  <c r="DY336" i="1"/>
  <c r="EC336" i="1"/>
  <c r="EG336" i="1"/>
  <c r="EK336" i="1"/>
  <c r="EO336" i="1"/>
  <c r="ES336" i="1"/>
  <c r="EW336" i="1"/>
  <c r="FA336" i="1"/>
  <c r="FE336" i="1"/>
  <c r="FI336" i="1"/>
  <c r="FM336" i="1"/>
  <c r="FQ336" i="1"/>
  <c r="FX336" i="1"/>
  <c r="GB336" i="1"/>
  <c r="GF336" i="1"/>
  <c r="GJ336" i="1"/>
  <c r="GN336" i="1"/>
  <c r="GR336" i="1"/>
  <c r="AU323" i="1"/>
  <c r="GU323" i="1"/>
  <c r="AM324" i="1"/>
  <c r="AU325" i="1"/>
  <c r="FS325" i="1"/>
  <c r="N326" i="1"/>
  <c r="CE326" i="1"/>
  <c r="AU327" i="1"/>
  <c r="GU327" i="1"/>
  <c r="AM328" i="1"/>
  <c r="AU329" i="1"/>
  <c r="GU329" i="1"/>
  <c r="AM330" i="1"/>
  <c r="N331" i="1"/>
  <c r="GU331" i="1"/>
  <c r="GW331" i="1" s="1"/>
  <c r="AM332" i="1"/>
  <c r="AU333" i="1"/>
  <c r="GU333" i="1"/>
  <c r="AM334" i="1"/>
  <c r="AU335" i="1"/>
  <c r="I351" i="1"/>
  <c r="M351" i="1"/>
  <c r="T351" i="1"/>
  <c r="X351" i="1"/>
  <c r="AB351" i="1"/>
  <c r="AF351" i="1"/>
  <c r="AJ351" i="1"/>
  <c r="AQ351" i="1"/>
  <c r="AX351" i="1"/>
  <c r="BB351" i="1"/>
  <c r="BF351" i="1"/>
  <c r="BJ351" i="1"/>
  <c r="BN351" i="1"/>
  <c r="BR351" i="1"/>
  <c r="BY351" i="1"/>
  <c r="CC351" i="1"/>
  <c r="CJ351" i="1"/>
  <c r="CN351" i="1"/>
  <c r="CR351" i="1"/>
  <c r="CV351" i="1"/>
  <c r="CZ351" i="1"/>
  <c r="DD351" i="1"/>
  <c r="DH351" i="1"/>
  <c r="DL351" i="1"/>
  <c r="DP351" i="1"/>
  <c r="DT351" i="1"/>
  <c r="DX351" i="1"/>
  <c r="EB351" i="1"/>
  <c r="EF351" i="1"/>
  <c r="EJ351" i="1"/>
  <c r="EN351" i="1"/>
  <c r="ER351" i="1"/>
  <c r="EV351" i="1"/>
  <c r="EZ351" i="1"/>
  <c r="FD351" i="1"/>
  <c r="FH351" i="1"/>
  <c r="FL351" i="1"/>
  <c r="FP351" i="1"/>
  <c r="FW351" i="1"/>
  <c r="GA351" i="1"/>
  <c r="GE351" i="1"/>
  <c r="GI351" i="1"/>
  <c r="GM351" i="1"/>
  <c r="GQ351" i="1"/>
  <c r="FS340" i="1"/>
  <c r="BV341" i="1"/>
  <c r="CE341" i="1"/>
  <c r="CE342" i="1"/>
  <c r="BV343" i="1"/>
  <c r="FS344" i="1"/>
  <c r="N345" i="1"/>
  <c r="AU345" i="1"/>
  <c r="BV345" i="1"/>
  <c r="CE345" i="1"/>
  <c r="GU345" i="1"/>
  <c r="AM346" i="1"/>
  <c r="BF319" i="1"/>
  <c r="BJ319" i="1"/>
  <c r="BN319" i="1"/>
  <c r="BR319" i="1"/>
  <c r="BY319" i="1"/>
  <c r="CC319" i="1"/>
  <c r="CJ319" i="1"/>
  <c r="CN319" i="1"/>
  <c r="CR319" i="1"/>
  <c r="CV319" i="1"/>
  <c r="CZ319" i="1"/>
  <c r="DD319" i="1"/>
  <c r="DH319" i="1"/>
  <c r="DL319" i="1"/>
  <c r="DP319" i="1"/>
  <c r="DT319" i="1"/>
  <c r="DX319" i="1"/>
  <c r="EB319" i="1"/>
  <c r="EF319" i="1"/>
  <c r="EJ319" i="1"/>
  <c r="EN319" i="1"/>
  <c r="ER319" i="1"/>
  <c r="EV319" i="1"/>
  <c r="EZ319" i="1"/>
  <c r="FD319" i="1"/>
  <c r="FH319" i="1"/>
  <c r="FL319" i="1"/>
  <c r="FP319" i="1"/>
  <c r="FW319" i="1"/>
  <c r="GA319" i="1"/>
  <c r="GE319" i="1"/>
  <c r="GI319" i="1"/>
  <c r="GM319" i="1"/>
  <c r="GQ319" i="1"/>
  <c r="BV307" i="1"/>
  <c r="CE308" i="1"/>
  <c r="BV309" i="1"/>
  <c r="CE309" i="1"/>
  <c r="BV311" i="1"/>
  <c r="AM312" i="1"/>
  <c r="FS312" i="1"/>
  <c r="N313" i="1"/>
  <c r="AU313" i="1"/>
  <c r="BV313" i="1"/>
  <c r="GU313" i="1"/>
  <c r="FS314" i="1"/>
  <c r="AU315" i="1"/>
  <c r="BV315" i="1"/>
  <c r="CE315" i="1"/>
  <c r="GU315" i="1"/>
  <c r="AM316" i="1"/>
  <c r="FS316" i="1"/>
  <c r="BV317" i="1"/>
  <c r="CE317" i="1"/>
  <c r="CG317" i="1" s="1"/>
  <c r="D336" i="1"/>
  <c r="K336" i="1"/>
  <c r="R336" i="1"/>
  <c r="V336" i="1"/>
  <c r="Z336" i="1"/>
  <c r="AD336" i="1"/>
  <c r="AH336" i="1"/>
  <c r="AL336" i="1"/>
  <c r="AS336" i="1"/>
  <c r="AZ336" i="1"/>
  <c r="BD336" i="1"/>
  <c r="BH336" i="1"/>
  <c r="BL336" i="1"/>
  <c r="BP336" i="1"/>
  <c r="BT336" i="1"/>
  <c r="CA336" i="1"/>
  <c r="CH336" i="1"/>
  <c r="CL336" i="1"/>
  <c r="CP336" i="1"/>
  <c r="CT336" i="1"/>
  <c r="CX336" i="1"/>
  <c r="DB336" i="1"/>
  <c r="DF336" i="1"/>
  <c r="DJ336" i="1"/>
  <c r="DN336" i="1"/>
  <c r="DR336" i="1"/>
  <c r="DV336" i="1"/>
  <c r="DZ336" i="1"/>
  <c r="ED336" i="1"/>
  <c r="EH336" i="1"/>
  <c r="EL336" i="1"/>
  <c r="EP336" i="1"/>
  <c r="ET336" i="1"/>
  <c r="EX336" i="1"/>
  <c r="FB336" i="1"/>
  <c r="FF336" i="1"/>
  <c r="FJ336" i="1"/>
  <c r="FN336" i="1"/>
  <c r="FR336" i="1"/>
  <c r="FY336" i="1"/>
  <c r="GC336" i="1"/>
  <c r="GG336" i="1"/>
  <c r="GK336" i="1"/>
  <c r="GO336" i="1"/>
  <c r="GS336" i="1"/>
  <c r="N323" i="1"/>
  <c r="BV323" i="1"/>
  <c r="CE323" i="1"/>
  <c r="CG323" i="1" s="1"/>
  <c r="FS324" i="1"/>
  <c r="BV325" i="1"/>
  <c r="GU325" i="1"/>
  <c r="AM326" i="1"/>
  <c r="FS326" i="1"/>
  <c r="N327" i="1"/>
  <c r="BV327" i="1"/>
  <c r="CE327" i="1"/>
  <c r="CG327" i="1" s="1"/>
  <c r="FS328" i="1"/>
  <c r="N329" i="1"/>
  <c r="BV329" i="1"/>
  <c r="CE329" i="1"/>
  <c r="CG329" i="1" s="1"/>
  <c r="FS330" i="1"/>
  <c r="AU331" i="1"/>
  <c r="BV331" i="1"/>
  <c r="CE331" i="1"/>
  <c r="CG331" i="1" s="1"/>
  <c r="FS332" i="1"/>
  <c r="N333" i="1"/>
  <c r="BV333" i="1"/>
  <c r="CE333" i="1"/>
  <c r="CG333" i="1" s="1"/>
  <c r="FS334" i="1"/>
  <c r="N335" i="1"/>
  <c r="BV335" i="1"/>
  <c r="CE335" i="1"/>
  <c r="CG335" i="1" s="1"/>
  <c r="GU335" i="1"/>
  <c r="J351" i="1"/>
  <c r="AR351" i="1"/>
  <c r="AY351" i="1"/>
  <c r="BC351" i="1"/>
  <c r="BG351" i="1"/>
  <c r="BK351" i="1"/>
  <c r="BO351" i="1"/>
  <c r="BS351" i="1"/>
  <c r="CD351" i="1"/>
  <c r="CK351" i="1"/>
  <c r="CO351" i="1"/>
  <c r="CS351" i="1"/>
  <c r="CW351" i="1"/>
  <c r="DA351" i="1"/>
  <c r="DE351" i="1"/>
  <c r="DI351" i="1"/>
  <c r="DM351" i="1"/>
  <c r="DQ351" i="1"/>
  <c r="DU351" i="1"/>
  <c r="DY351" i="1"/>
  <c r="EC351" i="1"/>
  <c r="EG351" i="1"/>
  <c r="EK351" i="1"/>
  <c r="EO351" i="1"/>
  <c r="ES351" i="1"/>
  <c r="EW351" i="1"/>
  <c r="FA351" i="1"/>
  <c r="FE351" i="1"/>
  <c r="FI351" i="1"/>
  <c r="FM351" i="1"/>
  <c r="FQ351" i="1"/>
  <c r="FX351" i="1"/>
  <c r="GB351" i="1"/>
  <c r="GF351" i="1"/>
  <c r="GJ351" i="1"/>
  <c r="GN351" i="1"/>
  <c r="GR351" i="1"/>
  <c r="AM341" i="1"/>
  <c r="N342" i="1"/>
  <c r="AM342" i="1"/>
  <c r="FS342" i="1"/>
  <c r="N343" i="1"/>
  <c r="CE343" i="1"/>
  <c r="FS309" i="1"/>
  <c r="AU310" i="1"/>
  <c r="BV310" i="1"/>
  <c r="CE310" i="1"/>
  <c r="GU310" i="1"/>
  <c r="AM311" i="1"/>
  <c r="FS311" i="1"/>
  <c r="BV312" i="1"/>
  <c r="CE313" i="1"/>
  <c r="BV314" i="1"/>
  <c r="CE314" i="1"/>
  <c r="BV316" i="1"/>
  <c r="FS317" i="1"/>
  <c r="FU317" i="1" s="1"/>
  <c r="FS323" i="1"/>
  <c r="N324" i="1"/>
  <c r="BV324" i="1"/>
  <c r="CE324" i="1"/>
  <c r="CG324" i="1" s="1"/>
  <c r="BV326" i="1"/>
  <c r="FS327" i="1"/>
  <c r="N328" i="1"/>
  <c r="BV328" i="1"/>
  <c r="CE328" i="1"/>
  <c r="CG328" i="1" s="1"/>
  <c r="FS329" i="1"/>
  <c r="N330" i="1"/>
  <c r="BV330" i="1"/>
  <c r="CE330" i="1"/>
  <c r="FS331" i="1"/>
  <c r="N332" i="1"/>
  <c r="BV332" i="1"/>
  <c r="CE332" i="1"/>
  <c r="CG332" i="1" s="1"/>
  <c r="FS333" i="1"/>
  <c r="N334" i="1"/>
  <c r="BV334" i="1"/>
  <c r="CE334" i="1"/>
  <c r="CG334" i="1" s="1"/>
  <c r="FS335" i="1"/>
  <c r="AM340" i="1"/>
  <c r="AN340" i="1" s="1"/>
  <c r="N341" i="1"/>
  <c r="AU341" i="1"/>
  <c r="GU341" i="1"/>
  <c r="AU343" i="1"/>
  <c r="GU343" i="1"/>
  <c r="AM344" i="1"/>
  <c r="CE346" i="1"/>
  <c r="AU347" i="1"/>
  <c r="GU347" i="1"/>
  <c r="AM348" i="1"/>
  <c r="AU349" i="1"/>
  <c r="GU349" i="1"/>
  <c r="AM350" i="1"/>
  <c r="AU355" i="1"/>
  <c r="BV355" i="1"/>
  <c r="GU355" i="1"/>
  <c r="AM356" i="1"/>
  <c r="FS356" i="1"/>
  <c r="N357" i="1"/>
  <c r="AU357" i="1"/>
  <c r="BV357" i="1"/>
  <c r="CE357" i="1"/>
  <c r="FS358" i="1"/>
  <c r="AU359" i="1"/>
  <c r="BV359" i="1"/>
  <c r="GU359" i="1"/>
  <c r="AM360" i="1"/>
  <c r="FS360" i="1"/>
  <c r="N361" i="1"/>
  <c r="AU361" i="1"/>
  <c r="BV361" i="1"/>
  <c r="CE361" i="1"/>
  <c r="CF371" i="1"/>
  <c r="CG371" i="1"/>
  <c r="FS346" i="1"/>
  <c r="BV347" i="1"/>
  <c r="CE347" i="1"/>
  <c r="CE348" i="1"/>
  <c r="FS348" i="1"/>
  <c r="BV349" i="1"/>
  <c r="FS350" i="1"/>
  <c r="H362" i="1"/>
  <c r="L362" i="1"/>
  <c r="S362" i="1"/>
  <c r="W362" i="1"/>
  <c r="AA362" i="1"/>
  <c r="AE362" i="1"/>
  <c r="AI362" i="1"/>
  <c r="AT362" i="1"/>
  <c r="BA362" i="1"/>
  <c r="BE362" i="1"/>
  <c r="BI362" i="1"/>
  <c r="BM362" i="1"/>
  <c r="BQ362" i="1"/>
  <c r="AU356" i="1"/>
  <c r="GU356" i="1"/>
  <c r="AM357" i="1"/>
  <c r="N358" i="1"/>
  <c r="AU358" i="1"/>
  <c r="GU358" i="1"/>
  <c r="AU360" i="1"/>
  <c r="GU360" i="1"/>
  <c r="AM361" i="1"/>
  <c r="AM370" i="1"/>
  <c r="AU370" i="1"/>
  <c r="FS370" i="1"/>
  <c r="GU370" i="1"/>
  <c r="AM371" i="1"/>
  <c r="AN371" i="1" s="1"/>
  <c r="AM345" i="1"/>
  <c r="N346" i="1"/>
  <c r="AU346" i="1"/>
  <c r="GU346" i="1"/>
  <c r="GW346" i="1" s="1"/>
  <c r="N347" i="1"/>
  <c r="AM347" i="1"/>
  <c r="N348" i="1"/>
  <c r="N349" i="1"/>
  <c r="CE349" i="1"/>
  <c r="GU350" i="1"/>
  <c r="I362" i="1"/>
  <c r="M362" i="1"/>
  <c r="T362" i="1"/>
  <c r="X362" i="1"/>
  <c r="AB362" i="1"/>
  <c r="AF362" i="1"/>
  <c r="AJ362" i="1"/>
  <c r="AQ362" i="1"/>
  <c r="BB362" i="1"/>
  <c r="BF362" i="1"/>
  <c r="BJ362" i="1"/>
  <c r="BN362" i="1"/>
  <c r="BR362" i="1"/>
  <c r="BY362" i="1"/>
  <c r="CC362" i="1"/>
  <c r="CJ362" i="1"/>
  <c r="CN362" i="1"/>
  <c r="CR362" i="1"/>
  <c r="CV362" i="1"/>
  <c r="CZ362" i="1"/>
  <c r="DD362" i="1"/>
  <c r="DH362" i="1"/>
  <c r="DL362" i="1"/>
  <c r="DP362" i="1"/>
  <c r="DT362" i="1"/>
  <c r="DX362" i="1"/>
  <c r="EB362" i="1"/>
  <c r="EF362" i="1"/>
  <c r="EJ362" i="1"/>
  <c r="EN362" i="1"/>
  <c r="ER362" i="1"/>
  <c r="EV362" i="1"/>
  <c r="EZ362" i="1"/>
  <c r="FD362" i="1"/>
  <c r="FH362" i="1"/>
  <c r="FL362" i="1"/>
  <c r="FP362" i="1"/>
  <c r="FW362" i="1"/>
  <c r="GA362" i="1"/>
  <c r="GE362" i="1"/>
  <c r="GI362" i="1"/>
  <c r="GM362" i="1"/>
  <c r="GQ362" i="1"/>
  <c r="CE355" i="1"/>
  <c r="BV356" i="1"/>
  <c r="FS357" i="1"/>
  <c r="BV358" i="1"/>
  <c r="CE358" i="1"/>
  <c r="CE359" i="1"/>
  <c r="FS359" i="1"/>
  <c r="BV360" i="1"/>
  <c r="FS361" i="1"/>
  <c r="D376" i="1"/>
  <c r="K376" i="1"/>
  <c r="R376" i="1"/>
  <c r="V376" i="1"/>
  <c r="Z376" i="1"/>
  <c r="AD376" i="1"/>
  <c r="AH376" i="1"/>
  <c r="AL376" i="1"/>
  <c r="AS376" i="1"/>
  <c r="AZ376" i="1"/>
  <c r="BD376" i="1"/>
  <c r="BH376" i="1"/>
  <c r="BL376" i="1"/>
  <c r="BP376" i="1"/>
  <c r="BT376" i="1"/>
  <c r="CA376" i="1"/>
  <c r="CH376" i="1"/>
  <c r="CL376" i="1"/>
  <c r="CP376" i="1"/>
  <c r="CT376" i="1"/>
  <c r="N370" i="1"/>
  <c r="CX376" i="1"/>
  <c r="DB376" i="1"/>
  <c r="DF376" i="1"/>
  <c r="DJ376" i="1"/>
  <c r="DN376" i="1"/>
  <c r="DR376" i="1"/>
  <c r="DV376" i="1"/>
  <c r="DZ376" i="1"/>
  <c r="ED376" i="1"/>
  <c r="EH376" i="1"/>
  <c r="EL376" i="1"/>
  <c r="EP376" i="1"/>
  <c r="ET376" i="1"/>
  <c r="EX376" i="1"/>
  <c r="FB376" i="1"/>
  <c r="FF376" i="1"/>
  <c r="FJ376" i="1"/>
  <c r="FN376" i="1"/>
  <c r="FR376" i="1"/>
  <c r="FY376" i="1"/>
  <c r="GC376" i="1"/>
  <c r="GG376" i="1"/>
  <c r="GK376" i="1"/>
  <c r="GO376" i="1"/>
  <c r="GS376" i="1"/>
  <c r="BV370" i="1"/>
  <c r="CE370" i="1"/>
  <c r="N372" i="1"/>
  <c r="P372" i="1" s="1"/>
  <c r="FS372" i="1"/>
  <c r="BV373" i="1"/>
  <c r="CE373" i="1"/>
  <c r="FS374" i="1"/>
  <c r="AU375" i="1"/>
  <c r="BV375" i="1"/>
  <c r="GU375" i="1"/>
  <c r="J387" i="1"/>
  <c r="Q387" i="1"/>
  <c r="U387" i="1"/>
  <c r="Y387" i="1"/>
  <c r="AC387" i="1"/>
  <c r="AG387" i="1"/>
  <c r="AK387" i="1"/>
  <c r="AR387" i="1"/>
  <c r="AY387" i="1"/>
  <c r="BC387" i="1"/>
  <c r="BG387" i="1"/>
  <c r="BK387" i="1"/>
  <c r="BO387" i="1"/>
  <c r="BS387" i="1"/>
  <c r="BZ387" i="1"/>
  <c r="CD387" i="1"/>
  <c r="CK387" i="1"/>
  <c r="CO387" i="1"/>
  <c r="CS387" i="1"/>
  <c r="CW387" i="1"/>
  <c r="DA387" i="1"/>
  <c r="DE387" i="1"/>
  <c r="DI387" i="1"/>
  <c r="DM387" i="1"/>
  <c r="DQ387" i="1"/>
  <c r="DU387" i="1"/>
  <c r="DY387" i="1"/>
  <c r="EC387" i="1"/>
  <c r="EG387" i="1"/>
  <c r="EK387" i="1"/>
  <c r="EO387" i="1"/>
  <c r="ES387" i="1"/>
  <c r="EW387" i="1"/>
  <c r="FA387" i="1"/>
  <c r="FE387" i="1"/>
  <c r="FI387" i="1"/>
  <c r="FM387" i="1"/>
  <c r="FQ387" i="1"/>
  <c r="FX387" i="1"/>
  <c r="GB387" i="1"/>
  <c r="GF387" i="1"/>
  <c r="GJ387" i="1"/>
  <c r="GN387" i="1"/>
  <c r="GR387" i="1"/>
  <c r="N380" i="1"/>
  <c r="AM380" i="1"/>
  <c r="FS380" i="1"/>
  <c r="N381" i="1"/>
  <c r="AU382" i="1"/>
  <c r="AU371" i="1"/>
  <c r="AV371" i="1" s="1"/>
  <c r="GU372" i="1"/>
  <c r="GW372" i="1" s="1"/>
  <c r="N373" i="1"/>
  <c r="AM373" i="1"/>
  <c r="N374" i="1"/>
  <c r="AU374" i="1"/>
  <c r="GU374" i="1"/>
  <c r="D387" i="1"/>
  <c r="K387" i="1"/>
  <c r="R387" i="1"/>
  <c r="V387" i="1"/>
  <c r="Z387" i="1"/>
  <c r="AD387" i="1"/>
  <c r="AH387" i="1"/>
  <c r="AL387" i="1"/>
  <c r="AS387" i="1"/>
  <c r="AZ387" i="1"/>
  <c r="BD387" i="1"/>
  <c r="BH387" i="1"/>
  <c r="BL387" i="1"/>
  <c r="BP387" i="1"/>
  <c r="BT387" i="1"/>
  <c r="CA387" i="1"/>
  <c r="FS379" i="1"/>
  <c r="CL387" i="1"/>
  <c r="CP387" i="1"/>
  <c r="CT387" i="1"/>
  <c r="CX387" i="1"/>
  <c r="DB387" i="1"/>
  <c r="DF387" i="1"/>
  <c r="DJ387" i="1"/>
  <c r="DN387" i="1"/>
  <c r="DR387" i="1"/>
  <c r="DV387" i="1"/>
  <c r="DZ387" i="1"/>
  <c r="ED387" i="1"/>
  <c r="EH387" i="1"/>
  <c r="EL387" i="1"/>
  <c r="EP387" i="1"/>
  <c r="ET387" i="1"/>
  <c r="EX387" i="1"/>
  <c r="FB387" i="1"/>
  <c r="FF387" i="1"/>
  <c r="FJ387" i="1"/>
  <c r="FN387" i="1"/>
  <c r="FR387" i="1"/>
  <c r="FY387" i="1"/>
  <c r="GC387" i="1"/>
  <c r="GG387" i="1"/>
  <c r="GK387" i="1"/>
  <c r="GO387" i="1"/>
  <c r="GS387" i="1"/>
  <c r="AU380" i="1"/>
  <c r="BV380" i="1"/>
  <c r="GU380" i="1"/>
  <c r="CE381" i="1"/>
  <c r="FS381" i="1"/>
  <c r="BV382" i="1"/>
  <c r="CE382" i="1"/>
  <c r="FS383" i="1"/>
  <c r="AU384" i="1"/>
  <c r="BV384" i="1"/>
  <c r="CE372" i="1"/>
  <c r="CG372" i="1" s="1"/>
  <c r="FS373" i="1"/>
  <c r="BV374" i="1"/>
  <c r="CE374" i="1"/>
  <c r="CE375" i="1"/>
  <c r="N379" i="1"/>
  <c r="AU379" i="1"/>
  <c r="GU379" i="1"/>
  <c r="AM381" i="1"/>
  <c r="N382" i="1"/>
  <c r="AM382" i="1"/>
  <c r="N383" i="1"/>
  <c r="AU383" i="1"/>
  <c r="GU383" i="1"/>
  <c r="CG386" i="1"/>
  <c r="GW392" i="1"/>
  <c r="GU419" i="1"/>
  <c r="GU382" i="1"/>
  <c r="AM383" i="1"/>
  <c r="N384" i="1"/>
  <c r="AM384" i="1"/>
  <c r="FS384" i="1"/>
  <c r="N385" i="1"/>
  <c r="CE385" i="1"/>
  <c r="D403" i="1"/>
  <c r="K403" i="1"/>
  <c r="AS403" i="1"/>
  <c r="CA403" i="1"/>
  <c r="CL403" i="1"/>
  <c r="CP403" i="1"/>
  <c r="CT403" i="1"/>
  <c r="CX403" i="1"/>
  <c r="DB403" i="1"/>
  <c r="DF403" i="1"/>
  <c r="DJ403" i="1"/>
  <c r="DN403" i="1"/>
  <c r="DR403" i="1"/>
  <c r="DV403" i="1"/>
  <c r="DZ403" i="1"/>
  <c r="ED403" i="1"/>
  <c r="EH403" i="1"/>
  <c r="EL403" i="1"/>
  <c r="EP403" i="1"/>
  <c r="ET403" i="1"/>
  <c r="EX403" i="1"/>
  <c r="FB403" i="1"/>
  <c r="FF403" i="1"/>
  <c r="FJ403" i="1"/>
  <c r="FN403" i="1"/>
  <c r="FR403" i="1"/>
  <c r="FY403" i="1"/>
  <c r="GC403" i="1"/>
  <c r="GG403" i="1"/>
  <c r="GK403" i="1"/>
  <c r="GO403" i="1"/>
  <c r="GS403" i="1"/>
  <c r="AV391" i="1"/>
  <c r="GU391" i="1"/>
  <c r="AM392" i="1"/>
  <c r="FS393" i="1"/>
  <c r="N394" i="1"/>
  <c r="CE394" i="1"/>
  <c r="N395" i="1"/>
  <c r="GU395" i="1"/>
  <c r="N396" i="1"/>
  <c r="AM396" i="1"/>
  <c r="AU397" i="1"/>
  <c r="GU397" i="1"/>
  <c r="GW397" i="1" s="1"/>
  <c r="AM398" i="1"/>
  <c r="N399" i="1"/>
  <c r="AU399" i="1"/>
  <c r="GU399" i="1"/>
  <c r="AM400" i="1"/>
  <c r="N401" i="1"/>
  <c r="AU401" i="1"/>
  <c r="GU401" i="1"/>
  <c r="AM402" i="1"/>
  <c r="AU407" i="1"/>
  <c r="BV407" i="1"/>
  <c r="BW407" i="1" s="1"/>
  <c r="GU407" i="1"/>
  <c r="GW407" i="1" s="1"/>
  <c r="CE408" i="1"/>
  <c r="BV409" i="1"/>
  <c r="CE409" i="1"/>
  <c r="FS410" i="1"/>
  <c r="AU411" i="1"/>
  <c r="BV411" i="1"/>
  <c r="GU411" i="1"/>
  <c r="AM412" i="1"/>
  <c r="FS412" i="1"/>
  <c r="BV413" i="1"/>
  <c r="CE413" i="1"/>
  <c r="FS414" i="1"/>
  <c r="AU415" i="1"/>
  <c r="BV415" i="1"/>
  <c r="AM416" i="1"/>
  <c r="FS416" i="1"/>
  <c r="N417" i="1"/>
  <c r="CE417" i="1"/>
  <c r="FS418" i="1"/>
  <c r="BV419" i="1"/>
  <c r="CE419" i="1"/>
  <c r="CE420" i="1"/>
  <c r="GU384" i="1"/>
  <c r="AM385" i="1"/>
  <c r="FS385" i="1"/>
  <c r="N386" i="1"/>
  <c r="FS386" i="1"/>
  <c r="BV391" i="1"/>
  <c r="BW391" i="1" s="1"/>
  <c r="N393" i="1"/>
  <c r="AU393" i="1"/>
  <c r="BV393" i="1"/>
  <c r="GU393" i="1"/>
  <c r="AM394" i="1"/>
  <c r="FS394" i="1"/>
  <c r="AU395" i="1"/>
  <c r="BV395" i="1"/>
  <c r="CE395" i="1"/>
  <c r="FS396" i="1"/>
  <c r="BV397" i="1"/>
  <c r="FS398" i="1"/>
  <c r="BV399" i="1"/>
  <c r="CE399" i="1"/>
  <c r="CG399" i="1" s="1"/>
  <c r="FS400" i="1"/>
  <c r="BV401" i="1"/>
  <c r="CE401" i="1"/>
  <c r="CG401" i="1" s="1"/>
  <c r="FS402" i="1"/>
  <c r="AM408" i="1"/>
  <c r="FS408" i="1"/>
  <c r="N409" i="1"/>
  <c r="AM409" i="1"/>
  <c r="N410" i="1"/>
  <c r="AU410" i="1"/>
  <c r="GU410" i="1"/>
  <c r="AU412" i="1"/>
  <c r="N413" i="1"/>
  <c r="AM413" i="1"/>
  <c r="N414" i="1"/>
  <c r="AU414" i="1"/>
  <c r="GU414" i="1"/>
  <c r="CE415" i="1"/>
  <c r="AU416" i="1"/>
  <c r="GU416" i="1"/>
  <c r="AM417" i="1"/>
  <c r="AN417" i="1" s="1"/>
  <c r="AU418" i="1"/>
  <c r="GU418" i="1"/>
  <c r="AM419" i="1"/>
  <c r="AU385" i="1"/>
  <c r="GU385" i="1"/>
  <c r="AU386" i="1"/>
  <c r="GU386" i="1"/>
  <c r="GW386" i="1" s="1"/>
  <c r="AM391" i="1"/>
  <c r="AO391" i="1" s="1"/>
  <c r="CE391" i="1"/>
  <c r="N392" i="1"/>
  <c r="FS392" i="1"/>
  <c r="AM393" i="1"/>
  <c r="AU394" i="1"/>
  <c r="GU394" i="1"/>
  <c r="AM395" i="1"/>
  <c r="AU396" i="1"/>
  <c r="N397" i="1"/>
  <c r="AU398" i="1"/>
  <c r="GU398" i="1"/>
  <c r="AM399" i="1"/>
  <c r="N400" i="1"/>
  <c r="AU400" i="1"/>
  <c r="GU400" i="1"/>
  <c r="AM401" i="1"/>
  <c r="N402" i="1"/>
  <c r="GU402" i="1"/>
  <c r="GW402" i="1" s="1"/>
  <c r="CE407" i="1"/>
  <c r="AU408" i="1"/>
  <c r="GU408" i="1"/>
  <c r="FS409" i="1"/>
  <c r="BV410" i="1"/>
  <c r="CE410" i="1"/>
  <c r="CE411" i="1"/>
  <c r="BV412" i="1"/>
  <c r="GU412" i="1"/>
  <c r="FS413" i="1"/>
  <c r="BV414" i="1"/>
  <c r="CE414" i="1"/>
  <c r="BV416" i="1"/>
  <c r="FS417" i="1"/>
  <c r="N418" i="1"/>
  <c r="BV418" i="1"/>
  <c r="CE418" i="1"/>
  <c r="FS419" i="1"/>
  <c r="AU420" i="1"/>
  <c r="BV420" i="1"/>
  <c r="GU420" i="1"/>
  <c r="AN10" i="1"/>
  <c r="AO10" i="1"/>
  <c r="AW11" i="1"/>
  <c r="AV11" i="1"/>
  <c r="FU11" i="1"/>
  <c r="FT11" i="1"/>
  <c r="P12" i="1"/>
  <c r="O12" i="1"/>
  <c r="F12" i="1"/>
  <c r="G12" i="1" s="1"/>
  <c r="AO12" i="1"/>
  <c r="AN12" i="1"/>
  <c r="AW13" i="1"/>
  <c r="AV13" i="1"/>
  <c r="FU13" i="1"/>
  <c r="FT13" i="1"/>
  <c r="AV17" i="1"/>
  <c r="AU19" i="1"/>
  <c r="AW17" i="1"/>
  <c r="BX17" i="1"/>
  <c r="BW17" i="1"/>
  <c r="BV19" i="1"/>
  <c r="GV17" i="1"/>
  <c r="GU19" i="1"/>
  <c r="GW17" i="1"/>
  <c r="CG18" i="1"/>
  <c r="CF18" i="1"/>
  <c r="FU18" i="1"/>
  <c r="FT18" i="1"/>
  <c r="AV22" i="1"/>
  <c r="AU28" i="1"/>
  <c r="AW22" i="1"/>
  <c r="FU23" i="1"/>
  <c r="FT23" i="1"/>
  <c r="BX24" i="1"/>
  <c r="BW24" i="1"/>
  <c r="GW24" i="1"/>
  <c r="GV24" i="1"/>
  <c r="BX26" i="1"/>
  <c r="BW26" i="1"/>
  <c r="CG26" i="1"/>
  <c r="CF26" i="1"/>
  <c r="AN32" i="1"/>
  <c r="AO32" i="1"/>
  <c r="AO33" i="1"/>
  <c r="AN33" i="1"/>
  <c r="CF35" i="1"/>
  <c r="CG35" i="1"/>
  <c r="BW36" i="1"/>
  <c r="BX36" i="1"/>
  <c r="FU10" i="1"/>
  <c r="FT10" i="1"/>
  <c r="BX11" i="1"/>
  <c r="BW11" i="1"/>
  <c r="GW11" i="1"/>
  <c r="GV11" i="1"/>
  <c r="BX13" i="1"/>
  <c r="BW13" i="1"/>
  <c r="O18" i="1"/>
  <c r="F18" i="1"/>
  <c r="G18" i="1" s="1"/>
  <c r="P18" i="1"/>
  <c r="AO18" i="1"/>
  <c r="AN18" i="1"/>
  <c r="P23" i="1"/>
  <c r="O23" i="1"/>
  <c r="F23" i="1"/>
  <c r="G23" i="1" s="1"/>
  <c r="P24" i="1"/>
  <c r="O24" i="1"/>
  <c r="F24" i="1"/>
  <c r="G24" i="1" s="1"/>
  <c r="AO24" i="1"/>
  <c r="AN24" i="1"/>
  <c r="AW25" i="1"/>
  <c r="AV25" i="1"/>
  <c r="FU25" i="1"/>
  <c r="FT25" i="1"/>
  <c r="P26" i="1"/>
  <c r="O26" i="1"/>
  <c r="F26" i="1"/>
  <c r="G26" i="1" s="1"/>
  <c r="AO26" i="1"/>
  <c r="AN26" i="1"/>
  <c r="P27" i="1"/>
  <c r="O27" i="1"/>
  <c r="F27" i="1"/>
  <c r="G27" i="1" s="1"/>
  <c r="FT27" i="1"/>
  <c r="FU27" i="1"/>
  <c r="CG32" i="1"/>
  <c r="CF32" i="1"/>
  <c r="P33" i="1"/>
  <c r="O33" i="1"/>
  <c r="AW33" i="1"/>
  <c r="AV33" i="1"/>
  <c r="BX33" i="1"/>
  <c r="BW33" i="1"/>
  <c r="CF33" i="1"/>
  <c r="CG33" i="1"/>
  <c r="AN35" i="1"/>
  <c r="AO35" i="1"/>
  <c r="FT35" i="1"/>
  <c r="FU35" i="1"/>
  <c r="O36" i="1"/>
  <c r="P36" i="1"/>
  <c r="F36" i="1"/>
  <c r="G36" i="1" s="1"/>
  <c r="P10" i="1"/>
  <c r="O10" i="1"/>
  <c r="F10" i="1"/>
  <c r="G10" i="1" s="1"/>
  <c r="P11" i="1"/>
  <c r="O11" i="1"/>
  <c r="F11" i="1"/>
  <c r="G11" i="1" s="1"/>
  <c r="AO11" i="1"/>
  <c r="AN11" i="1"/>
  <c r="AW12" i="1"/>
  <c r="AV12" i="1"/>
  <c r="FU12" i="1"/>
  <c r="FT12" i="1"/>
  <c r="P13" i="1"/>
  <c r="O13" i="1"/>
  <c r="F13" i="1"/>
  <c r="G13" i="1" s="1"/>
  <c r="AO13" i="1"/>
  <c r="AN13" i="1"/>
  <c r="FT17" i="1"/>
  <c r="FS19" i="1"/>
  <c r="FU17" i="1"/>
  <c r="AW18" i="1"/>
  <c r="AV18" i="1"/>
  <c r="BW18" i="1"/>
  <c r="BX18" i="1"/>
  <c r="GW18" i="1"/>
  <c r="GV18" i="1"/>
  <c r="AV23" i="1"/>
  <c r="AW23" i="1"/>
  <c r="BX23" i="1"/>
  <c r="BW23" i="1"/>
  <c r="BX25" i="1"/>
  <c r="BW25" i="1"/>
  <c r="GW25" i="1"/>
  <c r="GV25" i="1"/>
  <c r="FU26" i="1"/>
  <c r="FT26" i="1"/>
  <c r="AV27" i="1"/>
  <c r="AW27" i="1"/>
  <c r="BX27" i="1"/>
  <c r="BW27" i="1"/>
  <c r="CF27" i="1"/>
  <c r="CG27" i="1"/>
  <c r="GV27" i="1"/>
  <c r="GW27" i="1"/>
  <c r="AO31" i="1"/>
  <c r="AN31" i="1"/>
  <c r="F32" i="1"/>
  <c r="G32" i="1" s="1"/>
  <c r="GW32" i="1"/>
  <c r="GV32" i="1"/>
  <c r="AV35" i="1"/>
  <c r="AW35" i="1"/>
  <c r="GV35" i="1"/>
  <c r="GW35" i="1"/>
  <c r="AV10" i="1"/>
  <c r="AW10" i="1"/>
  <c r="BX10" i="1"/>
  <c r="BW10" i="1"/>
  <c r="BX12" i="1"/>
  <c r="BW12" i="1"/>
  <c r="GW12" i="1"/>
  <c r="GV12" i="1"/>
  <c r="AN23" i="1"/>
  <c r="AO23" i="1"/>
  <c r="AW24" i="1"/>
  <c r="AV24" i="1"/>
  <c r="FU24" i="1"/>
  <c r="FT24" i="1"/>
  <c r="P25" i="1"/>
  <c r="O25" i="1"/>
  <c r="F25" i="1"/>
  <c r="G25" i="1" s="1"/>
  <c r="AO25" i="1"/>
  <c r="AN25" i="1"/>
  <c r="AW26" i="1"/>
  <c r="AV26" i="1"/>
  <c r="GW26" i="1"/>
  <c r="GV26" i="1"/>
  <c r="AN27" i="1"/>
  <c r="AO27" i="1"/>
  <c r="AV32" i="1"/>
  <c r="AW32" i="1"/>
  <c r="N9" i="1"/>
  <c r="BV9" i="1"/>
  <c r="J14" i="1"/>
  <c r="R14" i="1"/>
  <c r="V14" i="1"/>
  <c r="Z14" i="1"/>
  <c r="AD14" i="1"/>
  <c r="AH14" i="1"/>
  <c r="AL14" i="1"/>
  <c r="AP14" i="1"/>
  <c r="AT14" i="1"/>
  <c r="AX14" i="1"/>
  <c r="BB14" i="1"/>
  <c r="BF14" i="1"/>
  <c r="BJ14" i="1"/>
  <c r="BN14" i="1"/>
  <c r="BR14" i="1"/>
  <c r="BZ14" i="1"/>
  <c r="CD14" i="1"/>
  <c r="CH14" i="1"/>
  <c r="CL14" i="1"/>
  <c r="CL6" i="1" s="1"/>
  <c r="CL7" i="1" s="1"/>
  <c r="CP14" i="1"/>
  <c r="CP6" i="1" s="1"/>
  <c r="CP7" i="1" s="1"/>
  <c r="CT14" i="1"/>
  <c r="CT6" i="1" s="1"/>
  <c r="CT7" i="1" s="1"/>
  <c r="CX14" i="1"/>
  <c r="CX6" i="1" s="1"/>
  <c r="CX7" i="1" s="1"/>
  <c r="DB14" i="1"/>
  <c r="DB6" i="1" s="1"/>
  <c r="DB7" i="1" s="1"/>
  <c r="DF14" i="1"/>
  <c r="DF6" i="1" s="1"/>
  <c r="DF7" i="1" s="1"/>
  <c r="DJ14" i="1"/>
  <c r="DJ6" i="1" s="1"/>
  <c r="DJ7" i="1" s="1"/>
  <c r="DN14" i="1"/>
  <c r="DN6" i="1" s="1"/>
  <c r="DN7" i="1" s="1"/>
  <c r="DR14" i="1"/>
  <c r="DR6" i="1" s="1"/>
  <c r="DR7" i="1" s="1"/>
  <c r="DV14" i="1"/>
  <c r="DV6" i="1" s="1"/>
  <c r="DV7" i="1" s="1"/>
  <c r="DZ14" i="1"/>
  <c r="DZ6" i="1" s="1"/>
  <c r="DZ7" i="1" s="1"/>
  <c r="ED14" i="1"/>
  <c r="ED6" i="1" s="1"/>
  <c r="ED7" i="1" s="1"/>
  <c r="EH14" i="1"/>
  <c r="EH6" i="1" s="1"/>
  <c r="EH7" i="1" s="1"/>
  <c r="EL14" i="1"/>
  <c r="EL6" i="1" s="1"/>
  <c r="EL7" i="1" s="1"/>
  <c r="EP14" i="1"/>
  <c r="EP6" i="1" s="1"/>
  <c r="EP7" i="1" s="1"/>
  <c r="ET14" i="1"/>
  <c r="ET6" i="1" s="1"/>
  <c r="ET7" i="1" s="1"/>
  <c r="EX14" i="1"/>
  <c r="EX6" i="1" s="1"/>
  <c r="EX7" i="1" s="1"/>
  <c r="FB14" i="1"/>
  <c r="FB6" i="1" s="1"/>
  <c r="FB7" i="1" s="1"/>
  <c r="FF14" i="1"/>
  <c r="FF6" i="1" s="1"/>
  <c r="FF7" i="1" s="1"/>
  <c r="FJ14" i="1"/>
  <c r="FJ6" i="1" s="1"/>
  <c r="FJ7" i="1" s="1"/>
  <c r="FN14" i="1"/>
  <c r="FN6" i="1" s="1"/>
  <c r="FN7" i="1" s="1"/>
  <c r="FR14" i="1"/>
  <c r="FR6" i="1" s="1"/>
  <c r="FR7" i="1" s="1"/>
  <c r="FV14" i="1"/>
  <c r="FZ14" i="1"/>
  <c r="GD14" i="1"/>
  <c r="GH14" i="1"/>
  <c r="GL14" i="1"/>
  <c r="GP14" i="1"/>
  <c r="GT14" i="1"/>
  <c r="AQ28" i="1"/>
  <c r="N31" i="1"/>
  <c r="BV31" i="1"/>
  <c r="BX34" i="1"/>
  <c r="FU37" i="1"/>
  <c r="FT37" i="1"/>
  <c r="AO42" i="1"/>
  <c r="AN42" i="1"/>
  <c r="AW43" i="1"/>
  <c r="AV43" i="1"/>
  <c r="GW43" i="1"/>
  <c r="GV43" i="1"/>
  <c r="AO44" i="1"/>
  <c r="AN44" i="1"/>
  <c r="P45" i="1"/>
  <c r="O45" i="1"/>
  <c r="F45" i="1"/>
  <c r="G45" i="1" s="1"/>
  <c r="AN45" i="1"/>
  <c r="AO45" i="1"/>
  <c r="FT45" i="1"/>
  <c r="FU45" i="1"/>
  <c r="CF50" i="1"/>
  <c r="CG50" i="1"/>
  <c r="BW51" i="1"/>
  <c r="BX51" i="1"/>
  <c r="FU52" i="1"/>
  <c r="FT52" i="1"/>
  <c r="BX53" i="1"/>
  <c r="BW53" i="1"/>
  <c r="CG53" i="1"/>
  <c r="CF53" i="1"/>
  <c r="CF54" i="1"/>
  <c r="CG54" i="1"/>
  <c r="BW55" i="1"/>
  <c r="BX55" i="1"/>
  <c r="FU56" i="1"/>
  <c r="FT56" i="1"/>
  <c r="BX57" i="1"/>
  <c r="BW57" i="1"/>
  <c r="CG57" i="1"/>
  <c r="CF57" i="1"/>
  <c r="F62" i="1"/>
  <c r="G62" i="1" s="1"/>
  <c r="AW62" i="1"/>
  <c r="AV62" i="1"/>
  <c r="BW66" i="1"/>
  <c r="BV72" i="1"/>
  <c r="BX66" i="1"/>
  <c r="FU67" i="1"/>
  <c r="FT67" i="1"/>
  <c r="BX68" i="1"/>
  <c r="BW68" i="1"/>
  <c r="CG68" i="1"/>
  <c r="CF68" i="1"/>
  <c r="CF69" i="1"/>
  <c r="CG69" i="1"/>
  <c r="BW70" i="1"/>
  <c r="BX70" i="1"/>
  <c r="FU71" i="1"/>
  <c r="FT71" i="1"/>
  <c r="AU81" i="1"/>
  <c r="AW75" i="1"/>
  <c r="AV75" i="1"/>
  <c r="GU81" i="1"/>
  <c r="GW75" i="1"/>
  <c r="GV75" i="1"/>
  <c r="F76" i="1"/>
  <c r="G76" i="1" s="1"/>
  <c r="P76" i="1"/>
  <c r="O76" i="1"/>
  <c r="AO76" i="1"/>
  <c r="AN76" i="1"/>
  <c r="AW77" i="1"/>
  <c r="AV77" i="1"/>
  <c r="F78" i="1"/>
  <c r="G78" i="1" s="1"/>
  <c r="P78" i="1"/>
  <c r="O78" i="1"/>
  <c r="AO78" i="1"/>
  <c r="AN78" i="1"/>
  <c r="P79" i="1"/>
  <c r="O79" i="1"/>
  <c r="F79" i="1"/>
  <c r="G79" i="1" s="1"/>
  <c r="AW79" i="1"/>
  <c r="AV79" i="1"/>
  <c r="GW79" i="1"/>
  <c r="GV79" i="1"/>
  <c r="AO80" i="1"/>
  <c r="AN80" i="1"/>
  <c r="F85" i="1"/>
  <c r="G85" i="1" s="1"/>
  <c r="P85" i="1"/>
  <c r="O85" i="1"/>
  <c r="BX85" i="1"/>
  <c r="BW85" i="1"/>
  <c r="CG85" i="1"/>
  <c r="CF85" i="1"/>
  <c r="FT86" i="1"/>
  <c r="FU86" i="1"/>
  <c r="AV87" i="1"/>
  <c r="AW87" i="1"/>
  <c r="BX87" i="1"/>
  <c r="BW87" i="1"/>
  <c r="GV87" i="1"/>
  <c r="GW87" i="1"/>
  <c r="AO88" i="1"/>
  <c r="AN88" i="1"/>
  <c r="CG88" i="1"/>
  <c r="CF88" i="1"/>
  <c r="FU88" i="1"/>
  <c r="FT88" i="1"/>
  <c r="AW94" i="1"/>
  <c r="AV94" i="1"/>
  <c r="F95" i="1"/>
  <c r="G95" i="1" s="1"/>
  <c r="P95" i="1"/>
  <c r="O95" i="1"/>
  <c r="AO95" i="1"/>
  <c r="AN95" i="1"/>
  <c r="AM9" i="1"/>
  <c r="AU9" i="1"/>
  <c r="CE9" i="1"/>
  <c r="FS9" i="1"/>
  <c r="GU9" i="1"/>
  <c r="N17" i="1"/>
  <c r="AQ19" i="1"/>
  <c r="FW19" i="1"/>
  <c r="N22" i="1"/>
  <c r="BV22" i="1"/>
  <c r="FS22" i="1"/>
  <c r="GU22" i="1"/>
  <c r="K38" i="1"/>
  <c r="K6" i="1" s="1"/>
  <c r="K7" i="1" s="1"/>
  <c r="S38" i="1"/>
  <c r="W38" i="1"/>
  <c r="W6" i="1" s="1"/>
  <c r="W7" i="1" s="1"/>
  <c r="AA38" i="1"/>
  <c r="AA6" i="1" s="1"/>
  <c r="AA7" i="1" s="1"/>
  <c r="AE38" i="1"/>
  <c r="AE6" i="1" s="1"/>
  <c r="AE7" i="1" s="1"/>
  <c r="AI38" i="1"/>
  <c r="AI6" i="1" s="1"/>
  <c r="AI7" i="1" s="1"/>
  <c r="AQ38" i="1"/>
  <c r="AU31" i="1"/>
  <c r="AY38" i="1"/>
  <c r="AY6" i="1" s="1"/>
  <c r="AY7" i="1" s="1"/>
  <c r="BC38" i="1"/>
  <c r="BC6" i="1" s="1"/>
  <c r="BC7" i="1" s="1"/>
  <c r="BG38" i="1"/>
  <c r="BG6" i="1" s="1"/>
  <c r="BG7" i="1" s="1"/>
  <c r="BK38" i="1"/>
  <c r="BK6" i="1" s="1"/>
  <c r="BK7" i="1" s="1"/>
  <c r="BO38" i="1"/>
  <c r="BO6" i="1" s="1"/>
  <c r="BO7" i="1" s="1"/>
  <c r="BS38" i="1"/>
  <c r="BS6" i="1" s="1"/>
  <c r="BS7" i="1" s="1"/>
  <c r="CA38" i="1"/>
  <c r="CE31" i="1"/>
  <c r="CI38" i="1"/>
  <c r="CM38" i="1"/>
  <c r="CM6" i="1" s="1"/>
  <c r="CM7" i="1" s="1"/>
  <c r="CQ38" i="1"/>
  <c r="CQ6" i="1" s="1"/>
  <c r="CQ7" i="1" s="1"/>
  <c r="CU38" i="1"/>
  <c r="CU6" i="1" s="1"/>
  <c r="CU7" i="1" s="1"/>
  <c r="CY38" i="1"/>
  <c r="CY6" i="1" s="1"/>
  <c r="CY7" i="1" s="1"/>
  <c r="DC38" i="1"/>
  <c r="DC6" i="1" s="1"/>
  <c r="DC7" i="1" s="1"/>
  <c r="DG38" i="1"/>
  <c r="DG6" i="1" s="1"/>
  <c r="DG7" i="1" s="1"/>
  <c r="DK38" i="1"/>
  <c r="DK6" i="1" s="1"/>
  <c r="DK7" i="1" s="1"/>
  <c r="DO38" i="1"/>
  <c r="DO6" i="1" s="1"/>
  <c r="DO7" i="1" s="1"/>
  <c r="DS38" i="1"/>
  <c r="DS6" i="1" s="1"/>
  <c r="DS7" i="1" s="1"/>
  <c r="DW38" i="1"/>
  <c r="DW6" i="1" s="1"/>
  <c r="DW7" i="1" s="1"/>
  <c r="EA38" i="1"/>
  <c r="EA6" i="1" s="1"/>
  <c r="EA7" i="1" s="1"/>
  <c r="EE38" i="1"/>
  <c r="EE6" i="1" s="1"/>
  <c r="EE7" i="1" s="1"/>
  <c r="EI38" i="1"/>
  <c r="EI6" i="1" s="1"/>
  <c r="EI7" i="1" s="1"/>
  <c r="EM38" i="1"/>
  <c r="EM6" i="1" s="1"/>
  <c r="EM7" i="1" s="1"/>
  <c r="EQ38" i="1"/>
  <c r="EQ6" i="1" s="1"/>
  <c r="EQ7" i="1" s="1"/>
  <c r="EU38" i="1"/>
  <c r="EU6" i="1" s="1"/>
  <c r="EU7" i="1" s="1"/>
  <c r="EY38" i="1"/>
  <c r="EY6" i="1" s="1"/>
  <c r="EY7" i="1" s="1"/>
  <c r="FC38" i="1"/>
  <c r="FC6" i="1" s="1"/>
  <c r="FC7" i="1" s="1"/>
  <c r="FG38" i="1"/>
  <c r="FG6" i="1" s="1"/>
  <c r="FG7" i="1" s="1"/>
  <c r="FK38" i="1"/>
  <c r="FK6" i="1" s="1"/>
  <c r="FK7" i="1" s="1"/>
  <c r="FO38" i="1"/>
  <c r="FO6" i="1" s="1"/>
  <c r="FO7" i="1" s="1"/>
  <c r="FS31" i="1"/>
  <c r="GU31" i="1"/>
  <c r="FS33" i="1"/>
  <c r="AM34" i="1"/>
  <c r="AU34" i="1"/>
  <c r="CE34" i="1"/>
  <c r="FS34" i="1"/>
  <c r="AO36" i="1"/>
  <c r="AN36" i="1"/>
  <c r="CG36" i="1"/>
  <c r="CF36" i="1"/>
  <c r="AW37" i="1"/>
  <c r="AV37" i="1"/>
  <c r="GW37" i="1"/>
  <c r="GV37" i="1"/>
  <c r="FU42" i="1"/>
  <c r="FT42" i="1"/>
  <c r="F43" i="1"/>
  <c r="G43" i="1" s="1"/>
  <c r="P43" i="1"/>
  <c r="O43" i="1"/>
  <c r="BX43" i="1"/>
  <c r="BW43" i="1"/>
  <c r="CG43" i="1"/>
  <c r="CF43" i="1"/>
  <c r="FU44" i="1"/>
  <c r="FT44" i="1"/>
  <c r="AV45" i="1"/>
  <c r="AW45" i="1"/>
  <c r="BX45" i="1"/>
  <c r="BW45" i="1"/>
  <c r="GV45" i="1"/>
  <c r="GW45" i="1"/>
  <c r="P50" i="1"/>
  <c r="O50" i="1"/>
  <c r="F50" i="1"/>
  <c r="G50" i="1" s="1"/>
  <c r="AN50" i="1"/>
  <c r="AO50" i="1"/>
  <c r="FT50" i="1"/>
  <c r="FU50" i="1"/>
  <c r="O51" i="1"/>
  <c r="F51" i="1"/>
  <c r="G51" i="1" s="1"/>
  <c r="P51" i="1"/>
  <c r="CG51" i="1"/>
  <c r="CF51" i="1"/>
  <c r="AW52" i="1"/>
  <c r="AV52" i="1"/>
  <c r="GW52" i="1"/>
  <c r="GV52" i="1"/>
  <c r="AO53" i="1"/>
  <c r="AN53" i="1"/>
  <c r="P54" i="1"/>
  <c r="O54" i="1"/>
  <c r="F54" i="1"/>
  <c r="G54" i="1" s="1"/>
  <c r="AN54" i="1"/>
  <c r="AO54" i="1"/>
  <c r="FT54" i="1"/>
  <c r="FU54" i="1"/>
  <c r="O55" i="1"/>
  <c r="F55" i="1"/>
  <c r="G55" i="1" s="1"/>
  <c r="P55" i="1"/>
  <c r="CG55" i="1"/>
  <c r="CF55" i="1"/>
  <c r="AW56" i="1"/>
  <c r="AV56" i="1"/>
  <c r="GW56" i="1"/>
  <c r="GV56" i="1"/>
  <c r="AO57" i="1"/>
  <c r="AN57" i="1"/>
  <c r="BX62" i="1"/>
  <c r="BW62" i="1"/>
  <c r="CG62" i="1"/>
  <c r="CF62" i="1"/>
  <c r="O66" i="1"/>
  <c r="F66" i="1"/>
  <c r="N72" i="1"/>
  <c r="P66" i="1"/>
  <c r="CE72" i="1"/>
  <c r="CG66" i="1"/>
  <c r="CF66" i="1"/>
  <c r="AW67" i="1"/>
  <c r="AV67" i="1"/>
  <c r="GW67" i="1"/>
  <c r="GV67" i="1"/>
  <c r="AO68" i="1"/>
  <c r="AN68" i="1"/>
  <c r="P69" i="1"/>
  <c r="O69" i="1"/>
  <c r="F69" i="1"/>
  <c r="G69" i="1" s="1"/>
  <c r="AN69" i="1"/>
  <c r="AO69" i="1"/>
  <c r="FT69" i="1"/>
  <c r="FU69" i="1"/>
  <c r="O70" i="1"/>
  <c r="F70" i="1"/>
  <c r="G70" i="1" s="1"/>
  <c r="P70" i="1"/>
  <c r="CG70" i="1"/>
  <c r="CF70" i="1"/>
  <c r="AW71" i="1"/>
  <c r="AV71" i="1"/>
  <c r="GW71" i="1"/>
  <c r="GV71" i="1"/>
  <c r="FU76" i="1"/>
  <c r="FT76" i="1"/>
  <c r="BX77" i="1"/>
  <c r="BW77" i="1"/>
  <c r="CG77" i="1"/>
  <c r="CF77" i="1"/>
  <c r="FU78" i="1"/>
  <c r="FT78" i="1"/>
  <c r="BX79" i="1"/>
  <c r="BW79" i="1"/>
  <c r="FU80" i="1"/>
  <c r="FT80" i="1"/>
  <c r="AO85" i="1"/>
  <c r="AN85" i="1"/>
  <c r="AN87" i="1"/>
  <c r="AO87" i="1"/>
  <c r="CF93" i="1"/>
  <c r="CG93" i="1"/>
  <c r="BX94" i="1"/>
  <c r="BW94" i="1"/>
  <c r="FU95" i="1"/>
  <c r="FT95" i="1"/>
  <c r="CC6" i="1"/>
  <c r="CC7" i="1" s="1"/>
  <c r="FY6" i="1"/>
  <c r="FY7" i="1" s="1"/>
  <c r="GC6" i="1"/>
  <c r="GC7" i="1" s="1"/>
  <c r="GG6" i="1"/>
  <c r="GG7" i="1" s="1"/>
  <c r="GK6" i="1"/>
  <c r="GK7" i="1" s="1"/>
  <c r="GO6" i="1"/>
  <c r="GO7" i="1" s="1"/>
  <c r="GS6" i="1"/>
  <c r="GS7" i="1" s="1"/>
  <c r="AM17" i="1"/>
  <c r="CE17" i="1"/>
  <c r="AM22" i="1"/>
  <c r="CE22" i="1"/>
  <c r="FX38" i="1"/>
  <c r="FX6" i="1" s="1"/>
  <c r="FX7" i="1" s="1"/>
  <c r="GB38" i="1"/>
  <c r="GB6" i="1" s="1"/>
  <c r="GB7" i="1" s="1"/>
  <c r="GF38" i="1"/>
  <c r="GF6" i="1" s="1"/>
  <c r="GF7" i="1" s="1"/>
  <c r="GJ38" i="1"/>
  <c r="GJ6" i="1" s="1"/>
  <c r="GJ7" i="1" s="1"/>
  <c r="GN38" i="1"/>
  <c r="GN6" i="1" s="1"/>
  <c r="GN7" i="1" s="1"/>
  <c r="GR38" i="1"/>
  <c r="GR6" i="1" s="1"/>
  <c r="GR7" i="1" s="1"/>
  <c r="O34" i="1"/>
  <c r="AW36" i="1"/>
  <c r="AV36" i="1"/>
  <c r="FU36" i="1"/>
  <c r="FT36" i="1"/>
  <c r="F37" i="1"/>
  <c r="G37" i="1" s="1"/>
  <c r="P37" i="1"/>
  <c r="O37" i="1"/>
  <c r="BX37" i="1"/>
  <c r="BW37" i="1"/>
  <c r="CG37" i="1"/>
  <c r="CF37" i="1"/>
  <c r="AW42" i="1"/>
  <c r="AV42" i="1"/>
  <c r="AO43" i="1"/>
  <c r="AN43" i="1"/>
  <c r="P44" i="1"/>
  <c r="O44" i="1"/>
  <c r="F44" i="1"/>
  <c r="G44" i="1" s="1"/>
  <c r="AW44" i="1"/>
  <c r="AV44" i="1"/>
  <c r="GW44" i="1"/>
  <c r="GV44" i="1"/>
  <c r="AV50" i="1"/>
  <c r="AW50" i="1"/>
  <c r="BX50" i="1"/>
  <c r="BW50" i="1"/>
  <c r="GV50" i="1"/>
  <c r="GW50" i="1"/>
  <c r="AO51" i="1"/>
  <c r="AN51" i="1"/>
  <c r="FU51" i="1"/>
  <c r="FT51" i="1"/>
  <c r="F52" i="1"/>
  <c r="G52" i="1" s="1"/>
  <c r="P52" i="1"/>
  <c r="O52" i="1"/>
  <c r="BX52" i="1"/>
  <c r="BW52" i="1"/>
  <c r="CG52" i="1"/>
  <c r="CF52" i="1"/>
  <c r="FU53" i="1"/>
  <c r="FT53" i="1"/>
  <c r="AV54" i="1"/>
  <c r="AW54" i="1"/>
  <c r="BX54" i="1"/>
  <c r="BW54" i="1"/>
  <c r="GV54" i="1"/>
  <c r="GW54" i="1"/>
  <c r="AO55" i="1"/>
  <c r="AN55" i="1"/>
  <c r="FU55" i="1"/>
  <c r="FT55" i="1"/>
  <c r="F56" i="1"/>
  <c r="G56" i="1" s="1"/>
  <c r="P56" i="1"/>
  <c r="O56" i="1"/>
  <c r="BX56" i="1"/>
  <c r="BW56" i="1"/>
  <c r="CG56" i="1"/>
  <c r="CF56" i="1"/>
  <c r="FU57" i="1"/>
  <c r="FT57" i="1"/>
  <c r="AO62" i="1"/>
  <c r="AN62" i="1"/>
  <c r="AM72" i="1"/>
  <c r="AO66" i="1"/>
  <c r="AN66" i="1"/>
  <c r="FS72" i="1"/>
  <c r="FU66" i="1"/>
  <c r="FT66" i="1"/>
  <c r="F67" i="1"/>
  <c r="G67" i="1" s="1"/>
  <c r="P67" i="1"/>
  <c r="O67" i="1"/>
  <c r="BX67" i="1"/>
  <c r="BW67" i="1"/>
  <c r="CG67" i="1"/>
  <c r="CF67" i="1"/>
  <c r="FU68" i="1"/>
  <c r="FT68" i="1"/>
  <c r="AV69" i="1"/>
  <c r="AW69" i="1"/>
  <c r="BX69" i="1"/>
  <c r="BW69" i="1"/>
  <c r="GV69" i="1"/>
  <c r="GW69" i="1"/>
  <c r="AO70" i="1"/>
  <c r="AN70" i="1"/>
  <c r="FU70" i="1"/>
  <c r="FT70" i="1"/>
  <c r="F71" i="1"/>
  <c r="G71" i="1" s="1"/>
  <c r="P71" i="1"/>
  <c r="O71" i="1"/>
  <c r="BX71" i="1"/>
  <c r="BW71" i="1"/>
  <c r="CG71" i="1"/>
  <c r="CF71" i="1"/>
  <c r="CE81" i="1"/>
  <c r="CG75" i="1"/>
  <c r="CF75" i="1"/>
  <c r="AW76" i="1"/>
  <c r="AV76" i="1"/>
  <c r="GW76" i="1"/>
  <c r="GV76" i="1"/>
  <c r="F77" i="1"/>
  <c r="G77" i="1" s="1"/>
  <c r="P77" i="1"/>
  <c r="O77" i="1"/>
  <c r="AO77" i="1"/>
  <c r="AN77" i="1"/>
  <c r="AW78" i="1"/>
  <c r="AV78" i="1"/>
  <c r="GW78" i="1"/>
  <c r="GV78" i="1"/>
  <c r="AO79" i="1"/>
  <c r="AN79" i="1"/>
  <c r="P80" i="1"/>
  <c r="O80" i="1"/>
  <c r="F80" i="1"/>
  <c r="G80" i="1" s="1"/>
  <c r="AW80" i="1"/>
  <c r="AV80" i="1"/>
  <c r="GW80" i="1"/>
  <c r="GV80" i="1"/>
  <c r="BX84" i="1"/>
  <c r="BV89" i="1"/>
  <c r="BW84" i="1"/>
  <c r="FU85" i="1"/>
  <c r="FT85" i="1"/>
  <c r="AV86" i="1"/>
  <c r="AW86" i="1"/>
  <c r="BX86" i="1"/>
  <c r="BW86" i="1"/>
  <c r="CF86" i="1"/>
  <c r="CG86" i="1"/>
  <c r="CF87" i="1"/>
  <c r="CG87" i="1"/>
  <c r="AW88" i="1"/>
  <c r="AV88" i="1"/>
  <c r="BW88" i="1"/>
  <c r="BX88" i="1"/>
  <c r="GW88" i="1"/>
  <c r="GV88" i="1"/>
  <c r="AN92" i="1"/>
  <c r="AM96" i="1"/>
  <c r="AO92" i="1"/>
  <c r="P93" i="1"/>
  <c r="O93" i="1"/>
  <c r="F93" i="1"/>
  <c r="G93" i="1" s="1"/>
  <c r="AN93" i="1"/>
  <c r="AO93" i="1"/>
  <c r="FT93" i="1"/>
  <c r="FU93" i="1"/>
  <c r="F94" i="1"/>
  <c r="G94" i="1" s="1"/>
  <c r="AO94" i="1"/>
  <c r="AN94" i="1"/>
  <c r="AW95" i="1"/>
  <c r="AV95" i="1"/>
  <c r="GW95" i="1"/>
  <c r="GV95" i="1"/>
  <c r="D38" i="1"/>
  <c r="D6" i="1" s="1"/>
  <c r="I38" i="1"/>
  <c r="M38" i="1"/>
  <c r="M6" i="1" s="1"/>
  <c r="M7" i="1" s="1"/>
  <c r="Q38" i="1"/>
  <c r="U38" i="1"/>
  <c r="Y38" i="1"/>
  <c r="AC38" i="1"/>
  <c r="AG38" i="1"/>
  <c r="AK38" i="1"/>
  <c r="AS38" i="1"/>
  <c r="AS6" i="1" s="1"/>
  <c r="AS7" i="1" s="1"/>
  <c r="BA38" i="1"/>
  <c r="BA6" i="1" s="1"/>
  <c r="BA7" i="1" s="1"/>
  <c r="BE38" i="1"/>
  <c r="BE6" i="1" s="1"/>
  <c r="BE7" i="1" s="1"/>
  <c r="BI38" i="1"/>
  <c r="BI6" i="1" s="1"/>
  <c r="BI7" i="1" s="1"/>
  <c r="BM38" i="1"/>
  <c r="BM6" i="1" s="1"/>
  <c r="BM7" i="1" s="1"/>
  <c r="BQ38" i="1"/>
  <c r="BQ6" i="1" s="1"/>
  <c r="BQ7" i="1" s="1"/>
  <c r="BU38" i="1"/>
  <c r="BU6" i="1" s="1"/>
  <c r="BU7" i="1" s="1"/>
  <c r="CK38" i="1"/>
  <c r="CK6" i="1" s="1"/>
  <c r="CK7" i="1" s="1"/>
  <c r="CO38" i="1"/>
  <c r="CO6" i="1" s="1"/>
  <c r="CO7" i="1" s="1"/>
  <c r="CS38" i="1"/>
  <c r="CS6" i="1" s="1"/>
  <c r="CS7" i="1" s="1"/>
  <c r="CW38" i="1"/>
  <c r="CW6" i="1" s="1"/>
  <c r="CW7" i="1" s="1"/>
  <c r="DA38" i="1"/>
  <c r="DA6" i="1" s="1"/>
  <c r="DA7" i="1" s="1"/>
  <c r="DE38" i="1"/>
  <c r="DE6" i="1" s="1"/>
  <c r="DE7" i="1" s="1"/>
  <c r="DI38" i="1"/>
  <c r="DI6" i="1" s="1"/>
  <c r="DI7" i="1" s="1"/>
  <c r="DM38" i="1"/>
  <c r="DM6" i="1" s="1"/>
  <c r="DM7" i="1" s="1"/>
  <c r="DQ38" i="1"/>
  <c r="DQ6" i="1" s="1"/>
  <c r="DQ7" i="1" s="1"/>
  <c r="DU38" i="1"/>
  <c r="DU6" i="1" s="1"/>
  <c r="DU7" i="1" s="1"/>
  <c r="DY38" i="1"/>
  <c r="DY6" i="1" s="1"/>
  <c r="DY7" i="1" s="1"/>
  <c r="EC38" i="1"/>
  <c r="EC6" i="1" s="1"/>
  <c r="EC7" i="1" s="1"/>
  <c r="EG38" i="1"/>
  <c r="EG6" i="1" s="1"/>
  <c r="EG7" i="1" s="1"/>
  <c r="EK38" i="1"/>
  <c r="EK6" i="1" s="1"/>
  <c r="EK7" i="1" s="1"/>
  <c r="EO38" i="1"/>
  <c r="EO6" i="1" s="1"/>
  <c r="EO7" i="1" s="1"/>
  <c r="ES38" i="1"/>
  <c r="ES6" i="1" s="1"/>
  <c r="ES7" i="1" s="1"/>
  <c r="EW38" i="1"/>
  <c r="EW6" i="1" s="1"/>
  <c r="EW7" i="1" s="1"/>
  <c r="FA38" i="1"/>
  <c r="FA6" i="1" s="1"/>
  <c r="FA7" i="1" s="1"/>
  <c r="FE38" i="1"/>
  <c r="FE6" i="1" s="1"/>
  <c r="FE7" i="1" s="1"/>
  <c r="FI38" i="1"/>
  <c r="FI6" i="1" s="1"/>
  <c r="FI7" i="1" s="1"/>
  <c r="FM38" i="1"/>
  <c r="FM6" i="1" s="1"/>
  <c r="FM7" i="1" s="1"/>
  <c r="FQ38" i="1"/>
  <c r="FQ6" i="1" s="1"/>
  <c r="FQ7" i="1" s="1"/>
  <c r="GU33" i="1"/>
  <c r="GU34" i="1"/>
  <c r="N35" i="1"/>
  <c r="BV35" i="1"/>
  <c r="GW36" i="1"/>
  <c r="GV36" i="1"/>
  <c r="AO37" i="1"/>
  <c r="AN37" i="1"/>
  <c r="F42" i="1"/>
  <c r="G42" i="1" s="1"/>
  <c r="P42" i="1"/>
  <c r="O42" i="1"/>
  <c r="BX42" i="1"/>
  <c r="BW42" i="1"/>
  <c r="CG42" i="1"/>
  <c r="CF42" i="1"/>
  <c r="FU43" i="1"/>
  <c r="FT43" i="1"/>
  <c r="BX44" i="1"/>
  <c r="BW44" i="1"/>
  <c r="CG44" i="1"/>
  <c r="CF44" i="1"/>
  <c r="CF45" i="1"/>
  <c r="CG45" i="1"/>
  <c r="AW51" i="1"/>
  <c r="AV51" i="1"/>
  <c r="GW51" i="1"/>
  <c r="GV51" i="1"/>
  <c r="AO52" i="1"/>
  <c r="AN52" i="1"/>
  <c r="P53" i="1"/>
  <c r="O53" i="1"/>
  <c r="F53" i="1"/>
  <c r="G53" i="1" s="1"/>
  <c r="AW53" i="1"/>
  <c r="AV53" i="1"/>
  <c r="GW53" i="1"/>
  <c r="GV53" i="1"/>
  <c r="AW55" i="1"/>
  <c r="AV55" i="1"/>
  <c r="GW55" i="1"/>
  <c r="GV55" i="1"/>
  <c r="AO56" i="1"/>
  <c r="AN56" i="1"/>
  <c r="P57" i="1"/>
  <c r="O57" i="1"/>
  <c r="F57" i="1"/>
  <c r="G57" i="1" s="1"/>
  <c r="AW57" i="1"/>
  <c r="AV57" i="1"/>
  <c r="GW57" i="1"/>
  <c r="GV57" i="1"/>
  <c r="N63" i="1"/>
  <c r="P61" i="1"/>
  <c r="O61" i="1"/>
  <c r="BV63" i="1"/>
  <c r="BX61" i="1"/>
  <c r="BW61" i="1"/>
  <c r="FU62" i="1"/>
  <c r="FT62" i="1"/>
  <c r="AU72" i="1"/>
  <c r="AW66" i="1"/>
  <c r="AV66" i="1"/>
  <c r="GU72" i="1"/>
  <c r="GW66" i="1"/>
  <c r="GV66" i="1"/>
  <c r="AO67" i="1"/>
  <c r="AN67" i="1"/>
  <c r="P68" i="1"/>
  <c r="O68" i="1"/>
  <c r="F68" i="1"/>
  <c r="G68" i="1" s="1"/>
  <c r="AW68" i="1"/>
  <c r="AV68" i="1"/>
  <c r="GW68" i="1"/>
  <c r="GV68" i="1"/>
  <c r="AW70" i="1"/>
  <c r="AV70" i="1"/>
  <c r="GW70" i="1"/>
  <c r="GV70" i="1"/>
  <c r="AO71" i="1"/>
  <c r="AN71" i="1"/>
  <c r="AM81" i="1"/>
  <c r="AO75" i="1"/>
  <c r="AN75" i="1"/>
  <c r="FS81" i="1"/>
  <c r="FU75" i="1"/>
  <c r="FT75" i="1"/>
  <c r="BX76" i="1"/>
  <c r="BW76" i="1"/>
  <c r="FU77" i="1"/>
  <c r="FT77" i="1"/>
  <c r="BX78" i="1"/>
  <c r="BW78" i="1"/>
  <c r="CG78" i="1"/>
  <c r="CF78" i="1"/>
  <c r="FU79" i="1"/>
  <c r="FT79" i="1"/>
  <c r="BX80" i="1"/>
  <c r="BW80" i="1"/>
  <c r="CG80" i="1"/>
  <c r="CF80" i="1"/>
  <c r="AW85" i="1"/>
  <c r="AV85" i="1"/>
  <c r="F86" i="1"/>
  <c r="G86" i="1" s="1"/>
  <c r="AN86" i="1"/>
  <c r="AO86" i="1"/>
  <c r="P87" i="1"/>
  <c r="O87" i="1"/>
  <c r="F87" i="1"/>
  <c r="G87" i="1" s="1"/>
  <c r="FT87" i="1"/>
  <c r="FU87" i="1"/>
  <c r="O88" i="1"/>
  <c r="F88" i="1"/>
  <c r="G88" i="1" s="1"/>
  <c r="P88" i="1"/>
  <c r="AV93" i="1"/>
  <c r="AW93" i="1"/>
  <c r="BX93" i="1"/>
  <c r="BW93" i="1"/>
  <c r="GV93" i="1"/>
  <c r="GW93" i="1"/>
  <c r="FU94" i="1"/>
  <c r="FT94" i="1"/>
  <c r="BX95" i="1"/>
  <c r="BW95" i="1"/>
  <c r="CG95" i="1"/>
  <c r="CF95" i="1"/>
  <c r="N49" i="1"/>
  <c r="BV49" i="1"/>
  <c r="AM61" i="1"/>
  <c r="AU61" i="1"/>
  <c r="CE61" i="1"/>
  <c r="FS61" i="1"/>
  <c r="GU61" i="1"/>
  <c r="I63" i="1"/>
  <c r="AM84" i="1"/>
  <c r="AU84" i="1"/>
  <c r="CE84" i="1"/>
  <c r="FS84" i="1"/>
  <c r="GU84" i="1"/>
  <c r="AX89" i="1"/>
  <c r="Q96" i="1"/>
  <c r="N99" i="1"/>
  <c r="AM99" i="1"/>
  <c r="N103" i="1"/>
  <c r="BV103" i="1"/>
  <c r="GV103" i="1"/>
  <c r="GU113" i="1"/>
  <c r="GW103" i="1"/>
  <c r="AO104" i="1"/>
  <c r="AN104" i="1"/>
  <c r="F105" i="1"/>
  <c r="G105" i="1" s="1"/>
  <c r="P105" i="1"/>
  <c r="O105" i="1"/>
  <c r="AW105" i="1"/>
  <c r="AV105" i="1"/>
  <c r="GW105" i="1"/>
  <c r="GV105" i="1"/>
  <c r="AV107" i="1"/>
  <c r="AW107" i="1"/>
  <c r="GV107" i="1"/>
  <c r="GW107" i="1"/>
  <c r="AO108" i="1"/>
  <c r="AN108" i="1"/>
  <c r="AV109" i="1"/>
  <c r="AW109" i="1"/>
  <c r="GV109" i="1"/>
  <c r="GW109" i="1"/>
  <c r="AO110" i="1"/>
  <c r="AN110" i="1"/>
  <c r="F111" i="1"/>
  <c r="G111" i="1" s="1"/>
  <c r="P111" i="1"/>
  <c r="O111" i="1"/>
  <c r="AW111" i="1"/>
  <c r="AV111" i="1"/>
  <c r="GW111" i="1"/>
  <c r="GV111" i="1"/>
  <c r="AO112" i="1"/>
  <c r="AN112" i="1"/>
  <c r="FS129" i="1"/>
  <c r="FU116" i="1"/>
  <c r="FT116" i="1"/>
  <c r="BX117" i="1"/>
  <c r="BW117" i="1"/>
  <c r="CG117" i="1"/>
  <c r="CF117" i="1"/>
  <c r="CG118" i="1"/>
  <c r="CF118" i="1"/>
  <c r="BX119" i="1"/>
  <c r="BW119" i="1"/>
  <c r="AN120" i="1"/>
  <c r="AO120" i="1"/>
  <c r="FT120" i="1"/>
  <c r="FU120" i="1"/>
  <c r="O121" i="1"/>
  <c r="F121" i="1"/>
  <c r="G121" i="1" s="1"/>
  <c r="P121" i="1"/>
  <c r="BW121" i="1"/>
  <c r="BX121" i="1"/>
  <c r="CG121" i="1"/>
  <c r="CF121" i="1"/>
  <c r="FU122" i="1"/>
  <c r="FT122" i="1"/>
  <c r="AW123" i="1"/>
  <c r="AV123" i="1"/>
  <c r="BX123" i="1"/>
  <c r="BW123" i="1"/>
  <c r="GW123" i="1"/>
  <c r="GV123" i="1"/>
  <c r="AN124" i="1"/>
  <c r="AO124" i="1"/>
  <c r="FT124" i="1"/>
  <c r="FU124" i="1"/>
  <c r="BW125" i="1"/>
  <c r="BX125" i="1"/>
  <c r="CG125" i="1"/>
  <c r="CF125" i="1"/>
  <c r="FU126" i="1"/>
  <c r="FT126" i="1"/>
  <c r="BW127" i="1"/>
  <c r="BX127" i="1"/>
  <c r="FU128" i="1"/>
  <c r="FT128" i="1"/>
  <c r="AV132" i="1"/>
  <c r="AU135" i="1"/>
  <c r="AW132" i="1"/>
  <c r="GV132" i="1"/>
  <c r="GU135" i="1"/>
  <c r="GW132" i="1"/>
  <c r="O133" i="1"/>
  <c r="F133" i="1"/>
  <c r="G133" i="1" s="1"/>
  <c r="P133" i="1"/>
  <c r="AO133" i="1"/>
  <c r="AN133" i="1"/>
  <c r="CG133" i="1"/>
  <c r="CF133" i="1"/>
  <c r="AW134" i="1"/>
  <c r="AV134" i="1"/>
  <c r="GW134" i="1"/>
  <c r="GV134" i="1"/>
  <c r="AN139" i="1"/>
  <c r="AO139" i="1"/>
  <c r="CF139" i="1"/>
  <c r="CG139" i="1"/>
  <c r="FT139" i="1"/>
  <c r="AV140" i="1"/>
  <c r="AW140" i="1"/>
  <c r="BX140" i="1"/>
  <c r="BW140" i="1"/>
  <c r="GV140" i="1"/>
  <c r="GW140" i="1"/>
  <c r="AO141" i="1"/>
  <c r="AN141" i="1"/>
  <c r="CG141" i="1"/>
  <c r="CF141" i="1"/>
  <c r="FU141" i="1"/>
  <c r="FT141" i="1"/>
  <c r="BX142" i="1"/>
  <c r="BW142" i="1"/>
  <c r="CG142" i="1"/>
  <c r="CF142" i="1"/>
  <c r="O146" i="1"/>
  <c r="F146" i="1"/>
  <c r="N167" i="1"/>
  <c r="P146" i="1"/>
  <c r="AW147" i="1"/>
  <c r="AV147" i="1"/>
  <c r="GW147" i="1"/>
  <c r="GV147" i="1"/>
  <c r="AO148" i="1"/>
  <c r="AN148" i="1"/>
  <c r="P149" i="1"/>
  <c r="O149" i="1"/>
  <c r="F149" i="1"/>
  <c r="G149" i="1" s="1"/>
  <c r="O150" i="1"/>
  <c r="F150" i="1"/>
  <c r="G150" i="1" s="1"/>
  <c r="P150" i="1"/>
  <c r="AW151" i="1"/>
  <c r="AV151" i="1"/>
  <c r="GW151" i="1"/>
  <c r="GV151" i="1"/>
  <c r="AO152" i="1"/>
  <c r="AN152" i="1"/>
  <c r="P153" i="1"/>
  <c r="O153" i="1"/>
  <c r="F153" i="1"/>
  <c r="G153" i="1" s="1"/>
  <c r="O154" i="1"/>
  <c r="F154" i="1"/>
  <c r="G154" i="1" s="1"/>
  <c r="P154" i="1"/>
  <c r="AW155" i="1"/>
  <c r="AV155" i="1"/>
  <c r="GW155" i="1"/>
  <c r="GV155" i="1"/>
  <c r="AO156" i="1"/>
  <c r="AN156" i="1"/>
  <c r="P157" i="1"/>
  <c r="O157" i="1"/>
  <c r="F157" i="1"/>
  <c r="G157" i="1" s="1"/>
  <c r="O158" i="1"/>
  <c r="F158" i="1"/>
  <c r="G158" i="1" s="1"/>
  <c r="P158" i="1"/>
  <c r="AW159" i="1"/>
  <c r="AV159" i="1"/>
  <c r="GW159" i="1"/>
  <c r="GV159" i="1"/>
  <c r="AO160" i="1"/>
  <c r="AN160" i="1"/>
  <c r="P161" i="1"/>
  <c r="O161" i="1"/>
  <c r="F161" i="1"/>
  <c r="G161" i="1" s="1"/>
  <c r="O162" i="1"/>
  <c r="F162" i="1"/>
  <c r="G162" i="1" s="1"/>
  <c r="P162" i="1"/>
  <c r="AW163" i="1"/>
  <c r="AV163" i="1"/>
  <c r="GW163" i="1"/>
  <c r="GV163" i="1"/>
  <c r="AO164" i="1"/>
  <c r="AN164" i="1"/>
  <c r="AW166" i="1"/>
  <c r="AV166" i="1"/>
  <c r="BX166" i="1"/>
  <c r="BW166" i="1"/>
  <c r="AW171" i="1"/>
  <c r="AV171" i="1"/>
  <c r="O172" i="1"/>
  <c r="F172" i="1"/>
  <c r="G172" i="1" s="1"/>
  <c r="P172" i="1"/>
  <c r="AW173" i="1"/>
  <c r="AV173" i="1"/>
  <c r="GW173" i="1"/>
  <c r="GV173" i="1"/>
  <c r="AO174" i="1"/>
  <c r="AN174" i="1"/>
  <c r="AM49" i="1"/>
  <c r="AU49" i="1"/>
  <c r="CE49" i="1"/>
  <c r="FS49" i="1"/>
  <c r="GU49" i="1"/>
  <c r="AX63" i="1"/>
  <c r="J72" i="1"/>
  <c r="R72" i="1"/>
  <c r="AP72" i="1"/>
  <c r="AX72" i="1"/>
  <c r="BZ72" i="1"/>
  <c r="CH72" i="1"/>
  <c r="FV72" i="1"/>
  <c r="N92" i="1"/>
  <c r="BV92" i="1"/>
  <c r="FS92" i="1"/>
  <c r="GU92" i="1"/>
  <c r="BV99" i="1"/>
  <c r="CE99" i="1"/>
  <c r="GU99" i="1"/>
  <c r="FV100" i="1"/>
  <c r="FU104" i="1"/>
  <c r="FT104" i="1"/>
  <c r="BX105" i="1"/>
  <c r="BW105" i="1"/>
  <c r="CG105" i="1"/>
  <c r="CF105" i="1"/>
  <c r="CG106" i="1"/>
  <c r="CF106" i="1"/>
  <c r="BX107" i="1"/>
  <c r="BW107" i="1"/>
  <c r="FT108" i="1"/>
  <c r="FU108" i="1"/>
  <c r="BX109" i="1"/>
  <c r="BW109" i="1"/>
  <c r="FU110" i="1"/>
  <c r="FT110" i="1"/>
  <c r="BX111" i="1"/>
  <c r="BW111" i="1"/>
  <c r="FU112" i="1"/>
  <c r="FT112" i="1"/>
  <c r="AU129" i="1"/>
  <c r="AW116" i="1"/>
  <c r="AV116" i="1"/>
  <c r="GU129" i="1"/>
  <c r="GW116" i="1"/>
  <c r="GV116" i="1"/>
  <c r="AO117" i="1"/>
  <c r="AN117" i="1"/>
  <c r="P118" i="1"/>
  <c r="O118" i="1"/>
  <c r="F118" i="1"/>
  <c r="G118" i="1" s="1"/>
  <c r="AO118" i="1"/>
  <c r="AN118" i="1"/>
  <c r="FU118" i="1"/>
  <c r="FT118" i="1"/>
  <c r="P119" i="1"/>
  <c r="O119" i="1"/>
  <c r="F119" i="1"/>
  <c r="G119" i="1" s="1"/>
  <c r="CF119" i="1"/>
  <c r="CG119" i="1"/>
  <c r="AV120" i="1"/>
  <c r="AW120" i="1"/>
  <c r="GV120" i="1"/>
  <c r="GW120" i="1"/>
  <c r="AO121" i="1"/>
  <c r="AN121" i="1"/>
  <c r="F122" i="1"/>
  <c r="G122" i="1" s="1"/>
  <c r="P122" i="1"/>
  <c r="O122" i="1"/>
  <c r="AW122" i="1"/>
  <c r="AV122" i="1"/>
  <c r="GW122" i="1"/>
  <c r="GV122" i="1"/>
  <c r="AV124" i="1"/>
  <c r="AW124" i="1"/>
  <c r="GV124" i="1"/>
  <c r="GW124" i="1"/>
  <c r="O125" i="1"/>
  <c r="F125" i="1"/>
  <c r="G125" i="1" s="1"/>
  <c r="P125" i="1"/>
  <c r="AO125" i="1"/>
  <c r="AN125" i="1"/>
  <c r="AW126" i="1"/>
  <c r="AV126" i="1"/>
  <c r="O127" i="1"/>
  <c r="F127" i="1"/>
  <c r="G127" i="1" s="1"/>
  <c r="P127" i="1"/>
  <c r="AO127" i="1"/>
  <c r="AN127" i="1"/>
  <c r="CG127" i="1"/>
  <c r="CF127" i="1"/>
  <c r="AW128" i="1"/>
  <c r="AV128" i="1"/>
  <c r="BX132" i="1"/>
  <c r="BW132" i="1"/>
  <c r="BV135" i="1"/>
  <c r="FU133" i="1"/>
  <c r="FT133" i="1"/>
  <c r="BX134" i="1"/>
  <c r="BW134" i="1"/>
  <c r="CF138" i="1"/>
  <c r="CE143" i="1"/>
  <c r="CG138" i="1"/>
  <c r="P139" i="1"/>
  <c r="O139" i="1"/>
  <c r="F139" i="1"/>
  <c r="G139" i="1" s="1"/>
  <c r="GW141" i="1"/>
  <c r="GV141" i="1"/>
  <c r="F142" i="1"/>
  <c r="G142" i="1" s="1"/>
  <c r="P142" i="1"/>
  <c r="O142" i="1"/>
  <c r="AO142" i="1"/>
  <c r="AN142" i="1"/>
  <c r="CE167" i="1"/>
  <c r="CG146" i="1"/>
  <c r="CF146" i="1"/>
  <c r="FS167" i="1"/>
  <c r="FU146" i="1"/>
  <c r="FT146" i="1"/>
  <c r="BX147" i="1"/>
  <c r="BW147" i="1"/>
  <c r="CG147" i="1"/>
  <c r="CF147" i="1"/>
  <c r="FU148" i="1"/>
  <c r="FT148" i="1"/>
  <c r="AV149" i="1"/>
  <c r="AW149" i="1"/>
  <c r="BX149" i="1"/>
  <c r="BW149" i="1"/>
  <c r="GV149" i="1"/>
  <c r="GW149" i="1"/>
  <c r="AO150" i="1"/>
  <c r="AN150" i="1"/>
  <c r="CG150" i="1"/>
  <c r="CF150" i="1"/>
  <c r="FU150" i="1"/>
  <c r="FT150" i="1"/>
  <c r="BX151" i="1"/>
  <c r="BW151" i="1"/>
  <c r="CG151" i="1"/>
  <c r="CF151" i="1"/>
  <c r="FT152" i="1"/>
  <c r="AV153" i="1"/>
  <c r="AW153" i="1"/>
  <c r="BX153" i="1"/>
  <c r="BW153" i="1"/>
  <c r="GV153" i="1"/>
  <c r="GW153" i="1"/>
  <c r="AO154" i="1"/>
  <c r="AN154" i="1"/>
  <c r="CG154" i="1"/>
  <c r="CF154" i="1"/>
  <c r="FU154" i="1"/>
  <c r="FT154" i="1"/>
  <c r="BX155" i="1"/>
  <c r="BW155" i="1"/>
  <c r="CG155" i="1"/>
  <c r="CF155" i="1"/>
  <c r="FU156" i="1"/>
  <c r="FT156" i="1"/>
  <c r="AV157" i="1"/>
  <c r="AW157" i="1"/>
  <c r="BX157" i="1"/>
  <c r="BW157" i="1"/>
  <c r="GV157" i="1"/>
  <c r="GW157" i="1"/>
  <c r="AO158" i="1"/>
  <c r="AN158" i="1"/>
  <c r="CG158" i="1"/>
  <c r="CF158" i="1"/>
  <c r="FU158" i="1"/>
  <c r="FT158" i="1"/>
  <c r="BX159" i="1"/>
  <c r="BW159" i="1"/>
  <c r="CG159" i="1"/>
  <c r="CF159" i="1"/>
  <c r="FU160" i="1"/>
  <c r="FT160" i="1"/>
  <c r="AV161" i="1"/>
  <c r="AW161" i="1"/>
  <c r="BX161" i="1"/>
  <c r="BW161" i="1"/>
  <c r="GV161" i="1"/>
  <c r="GW161" i="1"/>
  <c r="AO162" i="1"/>
  <c r="AN162" i="1"/>
  <c r="CG162" i="1"/>
  <c r="CF162" i="1"/>
  <c r="FU162" i="1"/>
  <c r="FT162" i="1"/>
  <c r="BX163" i="1"/>
  <c r="BW163" i="1"/>
  <c r="CG163" i="1"/>
  <c r="CF163" i="1"/>
  <c r="FU164" i="1"/>
  <c r="FT164" i="1"/>
  <c r="BW171" i="1"/>
  <c r="BX171" i="1"/>
  <c r="GV171" i="1"/>
  <c r="GW171" i="1"/>
  <c r="AO172" i="1"/>
  <c r="AN172" i="1"/>
  <c r="CG172" i="1"/>
  <c r="CF172" i="1"/>
  <c r="FU172" i="1"/>
  <c r="FT172" i="1"/>
  <c r="BX173" i="1"/>
  <c r="BW173" i="1"/>
  <c r="CG173" i="1"/>
  <c r="CF173" i="1"/>
  <c r="N41" i="1"/>
  <c r="BV41" i="1"/>
  <c r="N75" i="1"/>
  <c r="BV75" i="1"/>
  <c r="R81" i="1"/>
  <c r="AP81" i="1"/>
  <c r="BZ81" i="1"/>
  <c r="CH81" i="1"/>
  <c r="FV81" i="1"/>
  <c r="AU92" i="1"/>
  <c r="CE92" i="1"/>
  <c r="AM103" i="1"/>
  <c r="R113" i="1"/>
  <c r="CE103" i="1"/>
  <c r="BZ113" i="1"/>
  <c r="AW104" i="1"/>
  <c r="AV104" i="1"/>
  <c r="GW104" i="1"/>
  <c r="GV104" i="1"/>
  <c r="AO105" i="1"/>
  <c r="AN105" i="1"/>
  <c r="P106" i="1"/>
  <c r="O106" i="1"/>
  <c r="F106" i="1"/>
  <c r="G106" i="1" s="1"/>
  <c r="AO106" i="1"/>
  <c r="AN106" i="1"/>
  <c r="FU106" i="1"/>
  <c r="FT106" i="1"/>
  <c r="P107" i="1"/>
  <c r="O107" i="1"/>
  <c r="F107" i="1"/>
  <c r="G107" i="1" s="1"/>
  <c r="CF107" i="1"/>
  <c r="CG107" i="1"/>
  <c r="AW108" i="1"/>
  <c r="AV108" i="1"/>
  <c r="P109" i="1"/>
  <c r="O109" i="1"/>
  <c r="F109" i="1"/>
  <c r="G109" i="1" s="1"/>
  <c r="CF109" i="1"/>
  <c r="CG109" i="1"/>
  <c r="AW110" i="1"/>
  <c r="AV110" i="1"/>
  <c r="GW110" i="1"/>
  <c r="GV110" i="1"/>
  <c r="AO111" i="1"/>
  <c r="AN111" i="1"/>
  <c r="F112" i="1"/>
  <c r="G112" i="1" s="1"/>
  <c r="P112" i="1"/>
  <c r="O112" i="1"/>
  <c r="AW112" i="1"/>
  <c r="AV112" i="1"/>
  <c r="GW112" i="1"/>
  <c r="GV112" i="1"/>
  <c r="BW116" i="1"/>
  <c r="BV129" i="1"/>
  <c r="BX116" i="1"/>
  <c r="FU117" i="1"/>
  <c r="FT117" i="1"/>
  <c r="AW118" i="1"/>
  <c r="AV118" i="1"/>
  <c r="BX118" i="1"/>
  <c r="BW118" i="1"/>
  <c r="GW118" i="1"/>
  <c r="GV118" i="1"/>
  <c r="AN119" i="1"/>
  <c r="AO119" i="1"/>
  <c r="FT119" i="1"/>
  <c r="FU119" i="1"/>
  <c r="BX120" i="1"/>
  <c r="BW120" i="1"/>
  <c r="FU121" i="1"/>
  <c r="FT121" i="1"/>
  <c r="BX122" i="1"/>
  <c r="BW122" i="1"/>
  <c r="CG122" i="1"/>
  <c r="CF122" i="1"/>
  <c r="CG123" i="1"/>
  <c r="CF123" i="1"/>
  <c r="BX124" i="1"/>
  <c r="BW124" i="1"/>
  <c r="FU125" i="1"/>
  <c r="FT125" i="1"/>
  <c r="BW126" i="1"/>
  <c r="BX126" i="1"/>
  <c r="CG126" i="1"/>
  <c r="CF126" i="1"/>
  <c r="FU127" i="1"/>
  <c r="FT127" i="1"/>
  <c r="BX128" i="1"/>
  <c r="BW128" i="1"/>
  <c r="CG128" i="1"/>
  <c r="CF128" i="1"/>
  <c r="P132" i="1"/>
  <c r="O132" i="1"/>
  <c r="F132" i="1"/>
  <c r="N135" i="1"/>
  <c r="CF132" i="1"/>
  <c r="CE135" i="1"/>
  <c r="CG132" i="1"/>
  <c r="AW133" i="1"/>
  <c r="AV133" i="1"/>
  <c r="GW133" i="1"/>
  <c r="GV133" i="1"/>
  <c r="F134" i="1"/>
  <c r="G134" i="1" s="1"/>
  <c r="P134" i="1"/>
  <c r="O134" i="1"/>
  <c r="AO134" i="1"/>
  <c r="AN134" i="1"/>
  <c r="AN138" i="1"/>
  <c r="AM143" i="1"/>
  <c r="AO138" i="1"/>
  <c r="FT138" i="1"/>
  <c r="FS143" i="1"/>
  <c r="FU138" i="1"/>
  <c r="AV139" i="1"/>
  <c r="AW139" i="1"/>
  <c r="BX139" i="1"/>
  <c r="BW139" i="1"/>
  <c r="CF140" i="1"/>
  <c r="CG140" i="1"/>
  <c r="FT140" i="1"/>
  <c r="FU140" i="1"/>
  <c r="AW141" i="1"/>
  <c r="AV141" i="1"/>
  <c r="BW141" i="1"/>
  <c r="BX141" i="1"/>
  <c r="FU142" i="1"/>
  <c r="FT142" i="1"/>
  <c r="AM167" i="1"/>
  <c r="AO146" i="1"/>
  <c r="AN146" i="1"/>
  <c r="F147" i="1"/>
  <c r="G147" i="1" s="1"/>
  <c r="P147" i="1"/>
  <c r="O147" i="1"/>
  <c r="AO147" i="1"/>
  <c r="AN147" i="1"/>
  <c r="P148" i="1"/>
  <c r="O148" i="1"/>
  <c r="F148" i="1"/>
  <c r="G148" i="1" s="1"/>
  <c r="F151" i="1"/>
  <c r="G151" i="1" s="1"/>
  <c r="P151" i="1"/>
  <c r="O151" i="1"/>
  <c r="AO151" i="1"/>
  <c r="AN151" i="1"/>
  <c r="P152" i="1"/>
  <c r="O152" i="1"/>
  <c r="F152" i="1"/>
  <c r="G152" i="1" s="1"/>
  <c r="F155" i="1"/>
  <c r="G155" i="1" s="1"/>
  <c r="P155" i="1"/>
  <c r="O155" i="1"/>
  <c r="AO155" i="1"/>
  <c r="AN155" i="1"/>
  <c r="P156" i="1"/>
  <c r="O156" i="1"/>
  <c r="F156" i="1"/>
  <c r="G156" i="1" s="1"/>
  <c r="F159" i="1"/>
  <c r="G159" i="1" s="1"/>
  <c r="P159" i="1"/>
  <c r="O159" i="1"/>
  <c r="AO159" i="1"/>
  <c r="AN159" i="1"/>
  <c r="P160" i="1"/>
  <c r="O160" i="1"/>
  <c r="F160" i="1"/>
  <c r="G160" i="1" s="1"/>
  <c r="F163" i="1"/>
  <c r="G163" i="1" s="1"/>
  <c r="P163" i="1"/>
  <c r="O163" i="1"/>
  <c r="AO163" i="1"/>
  <c r="AN163" i="1"/>
  <c r="P164" i="1"/>
  <c r="O164" i="1"/>
  <c r="F164" i="1"/>
  <c r="G164" i="1" s="1"/>
  <c r="FU166" i="1"/>
  <c r="FT166" i="1"/>
  <c r="O171" i="1"/>
  <c r="F171" i="1"/>
  <c r="G171" i="1" s="1"/>
  <c r="P171" i="1"/>
  <c r="GW172" i="1"/>
  <c r="GV172" i="1"/>
  <c r="F173" i="1"/>
  <c r="G173" i="1" s="1"/>
  <c r="P173" i="1"/>
  <c r="O173" i="1"/>
  <c r="AO173" i="1"/>
  <c r="AN173" i="1"/>
  <c r="P174" i="1"/>
  <c r="O174" i="1"/>
  <c r="AM41" i="1"/>
  <c r="AU41" i="1"/>
  <c r="CE41" i="1"/>
  <c r="FS41" i="1"/>
  <c r="GU41" i="1"/>
  <c r="N84" i="1"/>
  <c r="AU99" i="1"/>
  <c r="FS99" i="1"/>
  <c r="CH100" i="1"/>
  <c r="AU103" i="1"/>
  <c r="AP113" i="1"/>
  <c r="FS103" i="1"/>
  <c r="CH113" i="1"/>
  <c r="O104" i="1"/>
  <c r="F104" i="1"/>
  <c r="G104" i="1" s="1"/>
  <c r="P104" i="1"/>
  <c r="BW104" i="1"/>
  <c r="BX104" i="1"/>
  <c r="CG104" i="1"/>
  <c r="CF104" i="1"/>
  <c r="FU105" i="1"/>
  <c r="FT105" i="1"/>
  <c r="AW106" i="1"/>
  <c r="AV106" i="1"/>
  <c r="BX106" i="1"/>
  <c r="BW106" i="1"/>
  <c r="GW106" i="1"/>
  <c r="GV106" i="1"/>
  <c r="AN107" i="1"/>
  <c r="AO107" i="1"/>
  <c r="FT107" i="1"/>
  <c r="FU107" i="1"/>
  <c r="O108" i="1"/>
  <c r="F108" i="1"/>
  <c r="G108" i="1" s="1"/>
  <c r="P108" i="1"/>
  <c r="BW108" i="1"/>
  <c r="BX108" i="1"/>
  <c r="AN109" i="1"/>
  <c r="AO109" i="1"/>
  <c r="FT109" i="1"/>
  <c r="FU109" i="1"/>
  <c r="O110" i="1"/>
  <c r="F110" i="1"/>
  <c r="G110" i="1" s="1"/>
  <c r="P110" i="1"/>
  <c r="BW110" i="1"/>
  <c r="BX110" i="1"/>
  <c r="CG110" i="1"/>
  <c r="CF110" i="1"/>
  <c r="FU111" i="1"/>
  <c r="FT111" i="1"/>
  <c r="BX112" i="1"/>
  <c r="BW112" i="1"/>
  <c r="CG112" i="1"/>
  <c r="CF112" i="1"/>
  <c r="F117" i="1"/>
  <c r="G117" i="1" s="1"/>
  <c r="P117" i="1"/>
  <c r="O117" i="1"/>
  <c r="AW117" i="1"/>
  <c r="AV117" i="1"/>
  <c r="GW117" i="1"/>
  <c r="GV117" i="1"/>
  <c r="AV119" i="1"/>
  <c r="AW119" i="1"/>
  <c r="P120" i="1"/>
  <c r="O120" i="1"/>
  <c r="F120" i="1"/>
  <c r="G120" i="1" s="1"/>
  <c r="CF120" i="1"/>
  <c r="CG120" i="1"/>
  <c r="AW121" i="1"/>
  <c r="AV121" i="1"/>
  <c r="GW121" i="1"/>
  <c r="GV121" i="1"/>
  <c r="AO122" i="1"/>
  <c r="AN122" i="1"/>
  <c r="P123" i="1"/>
  <c r="O123" i="1"/>
  <c r="F123" i="1"/>
  <c r="G123" i="1" s="1"/>
  <c r="AO123" i="1"/>
  <c r="AN123" i="1"/>
  <c r="FU123" i="1"/>
  <c r="FT123" i="1"/>
  <c r="P124" i="1"/>
  <c r="O124" i="1"/>
  <c r="F124" i="1"/>
  <c r="G124" i="1" s="1"/>
  <c r="CF124" i="1"/>
  <c r="CG124" i="1"/>
  <c r="AW125" i="1"/>
  <c r="AV125" i="1"/>
  <c r="O126" i="1"/>
  <c r="F126" i="1"/>
  <c r="G126" i="1" s="1"/>
  <c r="P126" i="1"/>
  <c r="AO126" i="1"/>
  <c r="AN126" i="1"/>
  <c r="AW127" i="1"/>
  <c r="AV127" i="1"/>
  <c r="GW127" i="1"/>
  <c r="GV127" i="1"/>
  <c r="F128" i="1"/>
  <c r="G128" i="1" s="1"/>
  <c r="P128" i="1"/>
  <c r="O128" i="1"/>
  <c r="AO128" i="1"/>
  <c r="AN128" i="1"/>
  <c r="AN132" i="1"/>
  <c r="AM135" i="1"/>
  <c r="AO132" i="1"/>
  <c r="FT132" i="1"/>
  <c r="FU129" i="1"/>
  <c r="FT129" i="1"/>
  <c r="FS135" i="1"/>
  <c r="FU132" i="1"/>
  <c r="BW133" i="1"/>
  <c r="BX133" i="1"/>
  <c r="FU134" i="1"/>
  <c r="FT134" i="1"/>
  <c r="AV138" i="1"/>
  <c r="AU143" i="1"/>
  <c r="AW138" i="1"/>
  <c r="GW138" i="1"/>
  <c r="GU143" i="1"/>
  <c r="P140" i="1"/>
  <c r="O140" i="1"/>
  <c r="F140" i="1"/>
  <c r="G140" i="1" s="1"/>
  <c r="AN140" i="1"/>
  <c r="AO140" i="1"/>
  <c r="O141" i="1"/>
  <c r="F141" i="1"/>
  <c r="G141" i="1" s="1"/>
  <c r="P141" i="1"/>
  <c r="AW142" i="1"/>
  <c r="AV142" i="1"/>
  <c r="GW142" i="1"/>
  <c r="GV142" i="1"/>
  <c r="AU167" i="1"/>
  <c r="AW146" i="1"/>
  <c r="AV146" i="1"/>
  <c r="BW146" i="1"/>
  <c r="BV167" i="1"/>
  <c r="BX146" i="1"/>
  <c r="GU167" i="1"/>
  <c r="GW146" i="1"/>
  <c r="GV146" i="1"/>
  <c r="FU147" i="1"/>
  <c r="FT147" i="1"/>
  <c r="AW148" i="1"/>
  <c r="AV148" i="1"/>
  <c r="BX148" i="1"/>
  <c r="BW148" i="1"/>
  <c r="CG148" i="1"/>
  <c r="CF148" i="1"/>
  <c r="GW148" i="1"/>
  <c r="GV148" i="1"/>
  <c r="AN149" i="1"/>
  <c r="AO149" i="1"/>
  <c r="CF149" i="1"/>
  <c r="CG149" i="1"/>
  <c r="FT149" i="1"/>
  <c r="FU149" i="1"/>
  <c r="AW150" i="1"/>
  <c r="AV150" i="1"/>
  <c r="BW150" i="1"/>
  <c r="BX150" i="1"/>
  <c r="GW150" i="1"/>
  <c r="GV150" i="1"/>
  <c r="FU151" i="1"/>
  <c r="FT151" i="1"/>
  <c r="AW152" i="1"/>
  <c r="AV152" i="1"/>
  <c r="BX152" i="1"/>
  <c r="BW152" i="1"/>
  <c r="CG152" i="1"/>
  <c r="CF152" i="1"/>
  <c r="GW152" i="1"/>
  <c r="GV152" i="1"/>
  <c r="AN153" i="1"/>
  <c r="AO153" i="1"/>
  <c r="CF153" i="1"/>
  <c r="CG153" i="1"/>
  <c r="FT153" i="1"/>
  <c r="FU153" i="1"/>
  <c r="AW154" i="1"/>
  <c r="AV154" i="1"/>
  <c r="BW154" i="1"/>
  <c r="BX154" i="1"/>
  <c r="GW154" i="1"/>
  <c r="GV154" i="1"/>
  <c r="FU155" i="1"/>
  <c r="FT155" i="1"/>
  <c r="AW156" i="1"/>
  <c r="AV156" i="1"/>
  <c r="BX156" i="1"/>
  <c r="BW156" i="1"/>
  <c r="CG156" i="1"/>
  <c r="CF156" i="1"/>
  <c r="GW156" i="1"/>
  <c r="GV156" i="1"/>
  <c r="AN157" i="1"/>
  <c r="AO157" i="1"/>
  <c r="CF157" i="1"/>
  <c r="CG157" i="1"/>
  <c r="FT157" i="1"/>
  <c r="FU157" i="1"/>
  <c r="AW158" i="1"/>
  <c r="AV158" i="1"/>
  <c r="BW158" i="1"/>
  <c r="BX158" i="1"/>
  <c r="GW158" i="1"/>
  <c r="GV158" i="1"/>
  <c r="FU159" i="1"/>
  <c r="FT159" i="1"/>
  <c r="AW160" i="1"/>
  <c r="AV160" i="1"/>
  <c r="BX160" i="1"/>
  <c r="BW160" i="1"/>
  <c r="CG160" i="1"/>
  <c r="CF160" i="1"/>
  <c r="GW160" i="1"/>
  <c r="GV160" i="1"/>
  <c r="AN161" i="1"/>
  <c r="AO161" i="1"/>
  <c r="CF161" i="1"/>
  <c r="CG161" i="1"/>
  <c r="FT161" i="1"/>
  <c r="FU161" i="1"/>
  <c r="AW162" i="1"/>
  <c r="AV162" i="1"/>
  <c r="BW162" i="1"/>
  <c r="BX162" i="1"/>
  <c r="GW162" i="1"/>
  <c r="GV162" i="1"/>
  <c r="FU163" i="1"/>
  <c r="FT163" i="1"/>
  <c r="AW164" i="1"/>
  <c r="AV164" i="1"/>
  <c r="BX164" i="1"/>
  <c r="BW164" i="1"/>
  <c r="CG164" i="1"/>
  <c r="CF164" i="1"/>
  <c r="GW164" i="1"/>
  <c r="GV164" i="1"/>
  <c r="F166" i="1"/>
  <c r="G166" i="1" s="1"/>
  <c r="AO171" i="1"/>
  <c r="AN171" i="1"/>
  <c r="FT171" i="1"/>
  <c r="FU171" i="1"/>
  <c r="AW172" i="1"/>
  <c r="AV172" i="1"/>
  <c r="BW172" i="1"/>
  <c r="BX172" i="1"/>
  <c r="FU173" i="1"/>
  <c r="FT173" i="1"/>
  <c r="AW174" i="1"/>
  <c r="AV174" i="1"/>
  <c r="BX174" i="1"/>
  <c r="BW174" i="1"/>
  <c r="CG174" i="1"/>
  <c r="CF174" i="1"/>
  <c r="AP129" i="1"/>
  <c r="AX129" i="1"/>
  <c r="CH129" i="1"/>
  <c r="FV129" i="1"/>
  <c r="J135" i="1"/>
  <c r="R135" i="1"/>
  <c r="AP135" i="1"/>
  <c r="AX135" i="1"/>
  <c r="BZ135" i="1"/>
  <c r="CH135" i="1"/>
  <c r="FV135" i="1"/>
  <c r="J167" i="1"/>
  <c r="AX167" i="1"/>
  <c r="CH167" i="1"/>
  <c r="FS174" i="1"/>
  <c r="BV185" i="1"/>
  <c r="BX179" i="1"/>
  <c r="BW179" i="1"/>
  <c r="CF180" i="1"/>
  <c r="CG180" i="1"/>
  <c r="AW181" i="1"/>
  <c r="AV181" i="1"/>
  <c r="BW181" i="1"/>
  <c r="BX181" i="1"/>
  <c r="CG182" i="1"/>
  <c r="CF182" i="1"/>
  <c r="FU182" i="1"/>
  <c r="FT182" i="1"/>
  <c r="BX183" i="1"/>
  <c r="BW183" i="1"/>
  <c r="CG183" i="1"/>
  <c r="CF183" i="1"/>
  <c r="FU184" i="1"/>
  <c r="FT184" i="1"/>
  <c r="O188" i="1"/>
  <c r="F188" i="1"/>
  <c r="G188" i="1" s="1"/>
  <c r="P188" i="1"/>
  <c r="AO189" i="1"/>
  <c r="AN189" i="1"/>
  <c r="FU189" i="1"/>
  <c r="FT189" i="1"/>
  <c r="O190" i="1"/>
  <c r="F190" i="1"/>
  <c r="G190" i="1" s="1"/>
  <c r="P190" i="1"/>
  <c r="AW191" i="1"/>
  <c r="AV191" i="1"/>
  <c r="GW191" i="1"/>
  <c r="GV191" i="1"/>
  <c r="AO192" i="1"/>
  <c r="AN192" i="1"/>
  <c r="P193" i="1"/>
  <c r="O193" i="1"/>
  <c r="F193" i="1"/>
  <c r="G193" i="1" s="1"/>
  <c r="AN193" i="1"/>
  <c r="AO193" i="1"/>
  <c r="O194" i="1"/>
  <c r="F194" i="1"/>
  <c r="G194" i="1" s="1"/>
  <c r="P194" i="1"/>
  <c r="AW195" i="1"/>
  <c r="AV195" i="1"/>
  <c r="GW195" i="1"/>
  <c r="GV195" i="1"/>
  <c r="AO196" i="1"/>
  <c r="AN196" i="1"/>
  <c r="BX201" i="1"/>
  <c r="BW201" i="1"/>
  <c r="CG201" i="1"/>
  <c r="CF201" i="1"/>
  <c r="CF202" i="1"/>
  <c r="CG202" i="1"/>
  <c r="FT202" i="1"/>
  <c r="FU202" i="1"/>
  <c r="AW203" i="1"/>
  <c r="AV203" i="1"/>
  <c r="BW203" i="1"/>
  <c r="BX203" i="1"/>
  <c r="GW203" i="1"/>
  <c r="GV203" i="1"/>
  <c r="FU204" i="1"/>
  <c r="FT204" i="1"/>
  <c r="BX205" i="1"/>
  <c r="BW205" i="1"/>
  <c r="CG205" i="1"/>
  <c r="CF205" i="1"/>
  <c r="CF206" i="1"/>
  <c r="CG206" i="1"/>
  <c r="FT206" i="1"/>
  <c r="FU206" i="1"/>
  <c r="BX207" i="1"/>
  <c r="BW207" i="1"/>
  <c r="CG207" i="1"/>
  <c r="CF207" i="1"/>
  <c r="FU208" i="1"/>
  <c r="FT208" i="1"/>
  <c r="AW209" i="1"/>
  <c r="AV209" i="1"/>
  <c r="BW209" i="1"/>
  <c r="BX209" i="1"/>
  <c r="GW209" i="1"/>
  <c r="GV209" i="1"/>
  <c r="FU210" i="1"/>
  <c r="FT210" i="1"/>
  <c r="BX211" i="1"/>
  <c r="BW211" i="1"/>
  <c r="CG211" i="1"/>
  <c r="CF211" i="1"/>
  <c r="FV113" i="1"/>
  <c r="N138" i="1"/>
  <c r="BV138" i="1"/>
  <c r="R143" i="1"/>
  <c r="AP143" i="1"/>
  <c r="BZ143" i="1"/>
  <c r="CH143" i="1"/>
  <c r="FV143" i="1"/>
  <c r="S167" i="1"/>
  <c r="AQ167" i="1"/>
  <c r="CA167" i="1"/>
  <c r="FW167" i="1"/>
  <c r="N170" i="1"/>
  <c r="BV170" i="1"/>
  <c r="AU175" i="1"/>
  <c r="BX175" i="1"/>
  <c r="BW175" i="1"/>
  <c r="N185" i="1"/>
  <c r="P179" i="1"/>
  <c r="O179" i="1"/>
  <c r="P180" i="1"/>
  <c r="O180" i="1"/>
  <c r="F180" i="1"/>
  <c r="G180" i="1" s="1"/>
  <c r="AN180" i="1"/>
  <c r="AO180" i="1"/>
  <c r="FT180" i="1"/>
  <c r="FU180" i="1"/>
  <c r="O181" i="1"/>
  <c r="F181" i="1"/>
  <c r="G181" i="1" s="1"/>
  <c r="P181" i="1"/>
  <c r="AO182" i="1"/>
  <c r="AN182" i="1"/>
  <c r="F183" i="1"/>
  <c r="G183" i="1" s="1"/>
  <c r="P183" i="1"/>
  <c r="O183" i="1"/>
  <c r="AO183" i="1"/>
  <c r="AN183" i="1"/>
  <c r="P184" i="1"/>
  <c r="O184" i="1"/>
  <c r="F184" i="1"/>
  <c r="G184" i="1" s="1"/>
  <c r="AW184" i="1"/>
  <c r="AV184" i="1"/>
  <c r="GW184" i="1"/>
  <c r="GV184" i="1"/>
  <c r="CG188" i="1"/>
  <c r="CF188" i="1"/>
  <c r="FU188" i="1"/>
  <c r="FT188" i="1"/>
  <c r="AW189" i="1"/>
  <c r="AV189" i="1"/>
  <c r="BW189" i="1"/>
  <c r="BX189" i="1"/>
  <c r="CG190" i="1"/>
  <c r="CF190" i="1"/>
  <c r="BX191" i="1"/>
  <c r="BW191" i="1"/>
  <c r="CG191" i="1"/>
  <c r="CF191" i="1"/>
  <c r="FU192" i="1"/>
  <c r="FT192" i="1"/>
  <c r="AV193" i="1"/>
  <c r="AW193" i="1"/>
  <c r="BX193" i="1"/>
  <c r="BW193" i="1"/>
  <c r="GV193" i="1"/>
  <c r="GW193" i="1"/>
  <c r="CG194" i="1"/>
  <c r="CF194" i="1"/>
  <c r="BX195" i="1"/>
  <c r="BW195" i="1"/>
  <c r="CG195" i="1"/>
  <c r="CF195" i="1"/>
  <c r="FU196" i="1"/>
  <c r="FT196" i="1"/>
  <c r="AO201" i="1"/>
  <c r="AN201" i="1"/>
  <c r="P202" i="1"/>
  <c r="O202" i="1"/>
  <c r="F202" i="1"/>
  <c r="G202" i="1" s="1"/>
  <c r="AN202" i="1"/>
  <c r="AO202" i="1"/>
  <c r="O203" i="1"/>
  <c r="F203" i="1"/>
  <c r="G203" i="1" s="1"/>
  <c r="P203" i="1"/>
  <c r="AW204" i="1"/>
  <c r="AV204" i="1"/>
  <c r="GW204" i="1"/>
  <c r="GV204" i="1"/>
  <c r="AO205" i="1"/>
  <c r="AN205" i="1"/>
  <c r="P206" i="1"/>
  <c r="O206" i="1"/>
  <c r="F206" i="1"/>
  <c r="G206" i="1" s="1"/>
  <c r="AN206" i="1"/>
  <c r="AO206" i="1"/>
  <c r="AO207" i="1"/>
  <c r="AN207" i="1"/>
  <c r="AW208" i="1"/>
  <c r="AV208" i="1"/>
  <c r="O209" i="1"/>
  <c r="F209" i="1"/>
  <c r="G209" i="1" s="1"/>
  <c r="P209" i="1"/>
  <c r="AW210" i="1"/>
  <c r="AV210" i="1"/>
  <c r="GW210" i="1"/>
  <c r="GV210" i="1"/>
  <c r="AO211" i="1"/>
  <c r="AN211" i="1"/>
  <c r="P212" i="1"/>
  <c r="O212" i="1"/>
  <c r="AN212" i="1"/>
  <c r="AO212" i="1"/>
  <c r="N116" i="1"/>
  <c r="AM170" i="1"/>
  <c r="AU170" i="1"/>
  <c r="CE170" i="1"/>
  <c r="FS170" i="1"/>
  <c r="GU170" i="1"/>
  <c r="AM175" i="1"/>
  <c r="F175" i="1" s="1"/>
  <c r="G175" i="1" s="1"/>
  <c r="AV180" i="1"/>
  <c r="AW180" i="1"/>
  <c r="BX180" i="1"/>
  <c r="BW180" i="1"/>
  <c r="GV180" i="1"/>
  <c r="GW180" i="1"/>
  <c r="CG181" i="1"/>
  <c r="CF181" i="1"/>
  <c r="FU181" i="1"/>
  <c r="FT181" i="1"/>
  <c r="AW182" i="1"/>
  <c r="AV182" i="1"/>
  <c r="BW182" i="1"/>
  <c r="BX182" i="1"/>
  <c r="GW182" i="1"/>
  <c r="GV182" i="1"/>
  <c r="FU183" i="1"/>
  <c r="FT183" i="1"/>
  <c r="BX184" i="1"/>
  <c r="BW184" i="1"/>
  <c r="CG184" i="1"/>
  <c r="CF184" i="1"/>
  <c r="N197" i="1"/>
  <c r="AO188" i="1"/>
  <c r="AN188" i="1"/>
  <c r="O189" i="1"/>
  <c r="F189" i="1"/>
  <c r="G189" i="1" s="1"/>
  <c r="P189" i="1"/>
  <c r="AO190" i="1"/>
  <c r="AN190" i="1"/>
  <c r="FU190" i="1"/>
  <c r="FT190" i="1"/>
  <c r="F191" i="1"/>
  <c r="G191" i="1" s="1"/>
  <c r="P191" i="1"/>
  <c r="O191" i="1"/>
  <c r="AO191" i="1"/>
  <c r="AN191" i="1"/>
  <c r="P192" i="1"/>
  <c r="O192" i="1"/>
  <c r="F192" i="1"/>
  <c r="G192" i="1" s="1"/>
  <c r="AW192" i="1"/>
  <c r="AV192" i="1"/>
  <c r="GW192" i="1"/>
  <c r="GV192" i="1"/>
  <c r="AO194" i="1"/>
  <c r="AN194" i="1"/>
  <c r="FU194" i="1"/>
  <c r="FT194" i="1"/>
  <c r="F195" i="1"/>
  <c r="G195" i="1" s="1"/>
  <c r="P195" i="1"/>
  <c r="O195" i="1"/>
  <c r="AO195" i="1"/>
  <c r="AN195" i="1"/>
  <c r="P196" i="1"/>
  <c r="O196" i="1"/>
  <c r="F196" i="1"/>
  <c r="G196" i="1" s="1"/>
  <c r="AW196" i="1"/>
  <c r="AV196" i="1"/>
  <c r="GW196" i="1"/>
  <c r="GV196" i="1"/>
  <c r="BX200" i="1"/>
  <c r="BW200" i="1"/>
  <c r="FU201" i="1"/>
  <c r="FT201" i="1"/>
  <c r="AV202" i="1"/>
  <c r="AW202" i="1"/>
  <c r="BX202" i="1"/>
  <c r="BW202" i="1"/>
  <c r="GV202" i="1"/>
  <c r="GW202" i="1"/>
  <c r="CG203" i="1"/>
  <c r="CF203" i="1"/>
  <c r="BX204" i="1"/>
  <c r="BW204" i="1"/>
  <c r="CG204" i="1"/>
  <c r="CF204" i="1"/>
  <c r="FU205" i="1"/>
  <c r="FT205" i="1"/>
  <c r="AV206" i="1"/>
  <c r="AW206" i="1"/>
  <c r="BX206" i="1"/>
  <c r="BW206" i="1"/>
  <c r="FU207" i="1"/>
  <c r="FT207" i="1"/>
  <c r="BX208" i="1"/>
  <c r="BW208" i="1"/>
  <c r="CG208" i="1"/>
  <c r="CF208" i="1"/>
  <c r="CG209" i="1"/>
  <c r="CF209" i="1"/>
  <c r="FU209" i="1"/>
  <c r="FT209" i="1"/>
  <c r="BX210" i="1"/>
  <c r="BW210" i="1"/>
  <c r="CG210" i="1"/>
  <c r="CF210" i="1"/>
  <c r="FU211" i="1"/>
  <c r="FT211" i="1"/>
  <c r="AV212" i="1"/>
  <c r="AW212" i="1"/>
  <c r="CG212" i="1"/>
  <c r="CF212" i="1"/>
  <c r="AM116" i="1"/>
  <c r="CE116" i="1"/>
  <c r="GU174" i="1"/>
  <c r="CF175" i="1"/>
  <c r="CG175" i="1"/>
  <c r="FT175" i="1"/>
  <c r="FU175" i="1"/>
  <c r="AO181" i="1"/>
  <c r="AN181" i="1"/>
  <c r="O182" i="1"/>
  <c r="F182" i="1"/>
  <c r="G182" i="1" s="1"/>
  <c r="P182" i="1"/>
  <c r="AW183" i="1"/>
  <c r="AV183" i="1"/>
  <c r="GW183" i="1"/>
  <c r="GV183" i="1"/>
  <c r="AO184" i="1"/>
  <c r="AN184" i="1"/>
  <c r="AW188" i="1"/>
  <c r="AV188" i="1"/>
  <c r="BW188" i="1"/>
  <c r="BX188" i="1"/>
  <c r="CG189" i="1"/>
  <c r="CF189" i="1"/>
  <c r="AW190" i="1"/>
  <c r="AV190" i="1"/>
  <c r="BW190" i="1"/>
  <c r="BX190" i="1"/>
  <c r="GW190" i="1"/>
  <c r="GV190" i="1"/>
  <c r="FU191" i="1"/>
  <c r="FT191" i="1"/>
  <c r="BX192" i="1"/>
  <c r="BW192" i="1"/>
  <c r="CG192" i="1"/>
  <c r="CF192" i="1"/>
  <c r="CF193" i="1"/>
  <c r="CG193" i="1"/>
  <c r="FT193" i="1"/>
  <c r="FU193" i="1"/>
  <c r="AW194" i="1"/>
  <c r="AV194" i="1"/>
  <c r="BW194" i="1"/>
  <c r="BX194" i="1"/>
  <c r="GW194" i="1"/>
  <c r="GV194" i="1"/>
  <c r="FU195" i="1"/>
  <c r="FT195" i="1"/>
  <c r="BX196" i="1"/>
  <c r="BW196" i="1"/>
  <c r="CG196" i="1"/>
  <c r="CF196" i="1"/>
  <c r="N213" i="1"/>
  <c r="P200" i="1"/>
  <c r="O200" i="1"/>
  <c r="P201" i="1"/>
  <c r="O201" i="1"/>
  <c r="F201" i="1"/>
  <c r="G201" i="1" s="1"/>
  <c r="AW201" i="1"/>
  <c r="AV201" i="1"/>
  <c r="GW201" i="1"/>
  <c r="GV201" i="1"/>
  <c r="AO203" i="1"/>
  <c r="AN203" i="1"/>
  <c r="FU203" i="1"/>
  <c r="FT203" i="1"/>
  <c r="F204" i="1"/>
  <c r="G204" i="1" s="1"/>
  <c r="P204" i="1"/>
  <c r="O204" i="1"/>
  <c r="AO204" i="1"/>
  <c r="AN204" i="1"/>
  <c r="P205" i="1"/>
  <c r="O205" i="1"/>
  <c r="F205" i="1"/>
  <c r="G205" i="1" s="1"/>
  <c r="AW205" i="1"/>
  <c r="AV205" i="1"/>
  <c r="GW205" i="1"/>
  <c r="GV205" i="1"/>
  <c r="P207" i="1"/>
  <c r="O207" i="1"/>
  <c r="F207" i="1"/>
  <c r="G207" i="1" s="1"/>
  <c r="AW207" i="1"/>
  <c r="AV207" i="1"/>
  <c r="F208" i="1"/>
  <c r="G208" i="1" s="1"/>
  <c r="P208" i="1"/>
  <c r="O208" i="1"/>
  <c r="AO208" i="1"/>
  <c r="AN208" i="1"/>
  <c r="AO209" i="1"/>
  <c r="AN209" i="1"/>
  <c r="F210" i="1"/>
  <c r="G210" i="1" s="1"/>
  <c r="P210" i="1"/>
  <c r="O210" i="1"/>
  <c r="AO210" i="1"/>
  <c r="AN210" i="1"/>
  <c r="P211" i="1"/>
  <c r="O211" i="1"/>
  <c r="F211" i="1"/>
  <c r="G211" i="1" s="1"/>
  <c r="AW211" i="1"/>
  <c r="AV211" i="1"/>
  <c r="GW211" i="1"/>
  <c r="GV211" i="1"/>
  <c r="AM179" i="1"/>
  <c r="AU179" i="1"/>
  <c r="CE179" i="1"/>
  <c r="FS179" i="1"/>
  <c r="FS185" i="1" s="1"/>
  <c r="AM200" i="1"/>
  <c r="AU200" i="1"/>
  <c r="CE200" i="1"/>
  <c r="FS200" i="1"/>
  <c r="GU200" i="1"/>
  <c r="FS212" i="1"/>
  <c r="GV212" i="1"/>
  <c r="J213" i="1"/>
  <c r="AM216" i="1"/>
  <c r="Q224" i="1"/>
  <c r="FV224" i="1"/>
  <c r="GU216" i="1"/>
  <c r="AO217" i="1"/>
  <c r="AN217" i="1"/>
  <c r="AW218" i="1"/>
  <c r="AV218" i="1"/>
  <c r="GW218" i="1"/>
  <c r="GV218" i="1"/>
  <c r="AO219" i="1"/>
  <c r="AN219" i="1"/>
  <c r="AW220" i="1"/>
  <c r="AV220" i="1"/>
  <c r="GW220" i="1"/>
  <c r="GV220" i="1"/>
  <c r="AO221" i="1"/>
  <c r="AN221" i="1"/>
  <c r="AW222" i="1"/>
  <c r="AV222" i="1"/>
  <c r="GW222" i="1"/>
  <c r="GV222" i="1"/>
  <c r="AO223" i="1"/>
  <c r="AN223" i="1"/>
  <c r="CE234" i="1"/>
  <c r="CG227" i="1"/>
  <c r="CF227" i="1"/>
  <c r="BX228" i="1"/>
  <c r="BW228" i="1"/>
  <c r="AO229" i="1"/>
  <c r="AN229" i="1"/>
  <c r="FU229" i="1"/>
  <c r="FT229" i="1"/>
  <c r="P230" i="1"/>
  <c r="O230" i="1"/>
  <c r="F230" i="1"/>
  <c r="G230" i="1" s="1"/>
  <c r="BX230" i="1"/>
  <c r="BW230" i="1"/>
  <c r="CG230" i="1"/>
  <c r="CF230" i="1"/>
  <c r="FT231" i="1"/>
  <c r="FU231" i="1"/>
  <c r="AW232" i="1"/>
  <c r="AV232" i="1"/>
  <c r="BW232" i="1"/>
  <c r="BX232" i="1"/>
  <c r="GW232" i="1"/>
  <c r="GV232" i="1"/>
  <c r="AO233" i="1"/>
  <c r="AN233" i="1"/>
  <c r="FU233" i="1"/>
  <c r="FT233" i="1"/>
  <c r="FT238" i="1"/>
  <c r="FU238" i="1"/>
  <c r="AV239" i="1"/>
  <c r="AW239" i="1"/>
  <c r="BX239" i="1"/>
  <c r="BW239" i="1"/>
  <c r="CF239" i="1"/>
  <c r="CG239" i="1"/>
  <c r="GV239" i="1"/>
  <c r="GW239" i="1"/>
  <c r="CG240" i="1"/>
  <c r="CF240" i="1"/>
  <c r="BX241" i="1"/>
  <c r="BW241" i="1"/>
  <c r="AO242" i="1"/>
  <c r="AN242" i="1"/>
  <c r="FU242" i="1"/>
  <c r="FT242" i="1"/>
  <c r="P243" i="1"/>
  <c r="O243" i="1"/>
  <c r="F243" i="1"/>
  <c r="G243" i="1" s="1"/>
  <c r="BX243" i="1"/>
  <c r="BW243" i="1"/>
  <c r="CG243" i="1"/>
  <c r="CF243" i="1"/>
  <c r="FT244" i="1"/>
  <c r="FU244" i="1"/>
  <c r="BV187" i="1"/>
  <c r="BV212" i="1"/>
  <c r="BV213" i="1" s="1"/>
  <c r="CE216" i="1"/>
  <c r="BY224" i="1"/>
  <c r="BY6" i="1" s="1"/>
  <c r="BY7" i="1" s="1"/>
  <c r="FU217" i="1"/>
  <c r="FT217" i="1"/>
  <c r="P218" i="1"/>
  <c r="O218" i="1"/>
  <c r="F218" i="1"/>
  <c r="G218" i="1" s="1"/>
  <c r="BX218" i="1"/>
  <c r="BW218" i="1"/>
  <c r="FU219" i="1"/>
  <c r="FT219" i="1"/>
  <c r="P220" i="1"/>
  <c r="O220" i="1"/>
  <c r="F220" i="1"/>
  <c r="G220" i="1" s="1"/>
  <c r="BX220" i="1"/>
  <c r="BW220" i="1"/>
  <c r="FU221" i="1"/>
  <c r="FT221" i="1"/>
  <c r="P222" i="1"/>
  <c r="O222" i="1"/>
  <c r="F222" i="1"/>
  <c r="G222" i="1" s="1"/>
  <c r="BX222" i="1"/>
  <c r="BW222" i="1"/>
  <c r="FU223" i="1"/>
  <c r="FT223" i="1"/>
  <c r="AM234" i="1"/>
  <c r="AO227" i="1"/>
  <c r="AN227" i="1"/>
  <c r="FS234" i="1"/>
  <c r="FU227" i="1"/>
  <c r="FT227" i="1"/>
  <c r="F228" i="1"/>
  <c r="G228" i="1" s="1"/>
  <c r="P228" i="1"/>
  <c r="O228" i="1"/>
  <c r="CG228" i="1"/>
  <c r="CF228" i="1"/>
  <c r="AW229" i="1"/>
  <c r="AV229" i="1"/>
  <c r="GW229" i="1"/>
  <c r="GV229" i="1"/>
  <c r="AO230" i="1"/>
  <c r="AN230" i="1"/>
  <c r="P231" i="1"/>
  <c r="O231" i="1"/>
  <c r="F231" i="1"/>
  <c r="G231" i="1" s="1"/>
  <c r="AW233" i="1"/>
  <c r="AV233" i="1"/>
  <c r="GW233" i="1"/>
  <c r="GV233" i="1"/>
  <c r="P238" i="1"/>
  <c r="O238" i="1"/>
  <c r="F238" i="1"/>
  <c r="G238" i="1" s="1"/>
  <c r="AN239" i="1"/>
  <c r="AO239" i="1"/>
  <c r="O240" i="1"/>
  <c r="F240" i="1"/>
  <c r="G240" i="1" s="1"/>
  <c r="P240" i="1"/>
  <c r="AO240" i="1"/>
  <c r="AN240" i="1"/>
  <c r="FU240" i="1"/>
  <c r="FT240" i="1"/>
  <c r="F241" i="1"/>
  <c r="G241" i="1" s="1"/>
  <c r="P241" i="1"/>
  <c r="O241" i="1"/>
  <c r="CG241" i="1"/>
  <c r="CF241" i="1"/>
  <c r="AW242" i="1"/>
  <c r="AV242" i="1"/>
  <c r="GW242" i="1"/>
  <c r="GV242" i="1"/>
  <c r="AO243" i="1"/>
  <c r="AN243" i="1"/>
  <c r="P244" i="1"/>
  <c r="O244" i="1"/>
  <c r="F244" i="1"/>
  <c r="G244" i="1" s="1"/>
  <c r="GU179" i="1"/>
  <c r="J185" i="1"/>
  <c r="AX185" i="1"/>
  <c r="AM187" i="1"/>
  <c r="AU187" i="1"/>
  <c r="CE187" i="1"/>
  <c r="FS187" i="1"/>
  <c r="GU187" i="1"/>
  <c r="J197" i="1"/>
  <c r="AX213" i="1"/>
  <c r="AW217" i="1"/>
  <c r="AV217" i="1"/>
  <c r="GW217" i="1"/>
  <c r="GV217" i="1"/>
  <c r="AO218" i="1"/>
  <c r="AN218" i="1"/>
  <c r="AW219" i="1"/>
  <c r="AV219" i="1"/>
  <c r="GW219" i="1"/>
  <c r="GV219" i="1"/>
  <c r="AO220" i="1"/>
  <c r="AN220" i="1"/>
  <c r="AW221" i="1"/>
  <c r="AV221" i="1"/>
  <c r="AO222" i="1"/>
  <c r="AN222" i="1"/>
  <c r="AW223" i="1"/>
  <c r="AV223" i="1"/>
  <c r="GW223" i="1"/>
  <c r="GV223" i="1"/>
  <c r="AU234" i="1"/>
  <c r="AW227" i="1"/>
  <c r="AV227" i="1"/>
  <c r="BW227" i="1"/>
  <c r="BV234" i="1"/>
  <c r="BX227" i="1"/>
  <c r="GU234" i="1"/>
  <c r="GW227" i="1"/>
  <c r="GV227" i="1"/>
  <c r="AO228" i="1"/>
  <c r="AN228" i="1"/>
  <c r="FU228" i="1"/>
  <c r="FT228" i="1"/>
  <c r="BX229" i="1"/>
  <c r="BW229" i="1"/>
  <c r="FU230" i="1"/>
  <c r="FT230" i="1"/>
  <c r="AV231" i="1"/>
  <c r="AW231" i="1"/>
  <c r="BX231" i="1"/>
  <c r="BW231" i="1"/>
  <c r="CF231" i="1"/>
  <c r="CG231" i="1"/>
  <c r="GV231" i="1"/>
  <c r="GW231" i="1"/>
  <c r="CG232" i="1"/>
  <c r="CF232" i="1"/>
  <c r="BX233" i="1"/>
  <c r="BW233" i="1"/>
  <c r="AV238" i="1"/>
  <c r="AW238" i="1"/>
  <c r="BX238" i="1"/>
  <c r="BW238" i="1"/>
  <c r="CF238" i="1"/>
  <c r="CG238" i="1"/>
  <c r="FT239" i="1"/>
  <c r="FU239" i="1"/>
  <c r="AW240" i="1"/>
  <c r="AV240" i="1"/>
  <c r="BW240" i="1"/>
  <c r="BX240" i="1"/>
  <c r="GW240" i="1"/>
  <c r="GV240" i="1"/>
  <c r="AO241" i="1"/>
  <c r="AN241" i="1"/>
  <c r="FU241" i="1"/>
  <c r="FT241" i="1"/>
  <c r="BX242" i="1"/>
  <c r="BW242" i="1"/>
  <c r="FU243" i="1"/>
  <c r="FT243" i="1"/>
  <c r="AV244" i="1"/>
  <c r="AW244" i="1"/>
  <c r="BX244" i="1"/>
  <c r="BW244" i="1"/>
  <c r="CF244" i="1"/>
  <c r="CG244" i="1"/>
  <c r="I224" i="1"/>
  <c r="N216" i="1"/>
  <c r="CH224" i="1"/>
  <c r="FS216" i="1"/>
  <c r="P217" i="1"/>
  <c r="O217" i="1"/>
  <c r="F217" i="1"/>
  <c r="G217" i="1" s="1"/>
  <c r="BX217" i="1"/>
  <c r="BW217" i="1"/>
  <c r="FU218" i="1"/>
  <c r="FT218" i="1"/>
  <c r="P219" i="1"/>
  <c r="O219" i="1"/>
  <c r="F219" i="1"/>
  <c r="G219" i="1" s="1"/>
  <c r="BX219" i="1"/>
  <c r="BW219" i="1"/>
  <c r="FU220" i="1"/>
  <c r="FT220" i="1"/>
  <c r="P221" i="1"/>
  <c r="O221" i="1"/>
  <c r="F221" i="1"/>
  <c r="G221" i="1" s="1"/>
  <c r="BX221" i="1"/>
  <c r="BW221" i="1"/>
  <c r="CG221" i="1"/>
  <c r="CF221" i="1"/>
  <c r="FU222" i="1"/>
  <c r="FT222" i="1"/>
  <c r="P223" i="1"/>
  <c r="O223" i="1"/>
  <c r="F223" i="1"/>
  <c r="G223" i="1" s="1"/>
  <c r="BX223" i="1"/>
  <c r="BW223" i="1"/>
  <c r="AW228" i="1"/>
  <c r="AV228" i="1"/>
  <c r="F229" i="1"/>
  <c r="G229" i="1" s="1"/>
  <c r="P229" i="1"/>
  <c r="O229" i="1"/>
  <c r="CG229" i="1"/>
  <c r="CF229" i="1"/>
  <c r="AW230" i="1"/>
  <c r="AV230" i="1"/>
  <c r="GW230" i="1"/>
  <c r="GV230" i="1"/>
  <c r="AN231" i="1"/>
  <c r="AO231" i="1"/>
  <c r="O232" i="1"/>
  <c r="F232" i="1"/>
  <c r="G232" i="1" s="1"/>
  <c r="P232" i="1"/>
  <c r="AO232" i="1"/>
  <c r="AN232" i="1"/>
  <c r="FU232" i="1"/>
  <c r="FT232" i="1"/>
  <c r="F233" i="1"/>
  <c r="G233" i="1" s="1"/>
  <c r="P233" i="1"/>
  <c r="O233" i="1"/>
  <c r="CG233" i="1"/>
  <c r="CF233" i="1"/>
  <c r="AN238" i="1"/>
  <c r="AO238" i="1"/>
  <c r="P239" i="1"/>
  <c r="O239" i="1"/>
  <c r="F239" i="1"/>
  <c r="G239" i="1" s="1"/>
  <c r="AW241" i="1"/>
  <c r="AV241" i="1"/>
  <c r="F242" i="1"/>
  <c r="G242" i="1" s="1"/>
  <c r="P242" i="1"/>
  <c r="O242" i="1"/>
  <c r="CG242" i="1"/>
  <c r="CF242" i="1"/>
  <c r="AW243" i="1"/>
  <c r="AV243" i="1"/>
  <c r="GW243" i="1"/>
  <c r="GV243" i="1"/>
  <c r="AN244" i="1"/>
  <c r="AO244" i="1"/>
  <c r="BV216" i="1"/>
  <c r="N237" i="1"/>
  <c r="BV237" i="1"/>
  <c r="N248" i="1"/>
  <c r="AM248" i="1"/>
  <c r="FV254" i="1"/>
  <c r="GU248" i="1"/>
  <c r="AO249" i="1"/>
  <c r="AN249" i="1"/>
  <c r="P250" i="1"/>
  <c r="O250" i="1"/>
  <c r="F250" i="1"/>
  <c r="G250" i="1" s="1"/>
  <c r="AW250" i="1"/>
  <c r="AV250" i="1"/>
  <c r="GW250" i="1"/>
  <c r="GV250" i="1"/>
  <c r="AO251" i="1"/>
  <c r="AN251" i="1"/>
  <c r="P252" i="1"/>
  <c r="O252" i="1"/>
  <c r="F252" i="1"/>
  <c r="G252" i="1" s="1"/>
  <c r="AN252" i="1"/>
  <c r="AO252" i="1"/>
  <c r="GW252" i="1"/>
  <c r="GV252" i="1"/>
  <c r="AM260" i="1"/>
  <c r="AO257" i="1"/>
  <c r="AN257" i="1"/>
  <c r="FS260" i="1"/>
  <c r="FT254" i="1"/>
  <c r="FU257" i="1"/>
  <c r="FT257" i="1"/>
  <c r="FU254" i="1"/>
  <c r="BX258" i="1"/>
  <c r="BW258" i="1"/>
  <c r="CG258" i="1"/>
  <c r="CF258" i="1"/>
  <c r="FU259" i="1"/>
  <c r="FT259" i="1"/>
  <c r="AO264" i="1"/>
  <c r="AN264" i="1"/>
  <c r="P265" i="1"/>
  <c r="O265" i="1"/>
  <c r="F265" i="1"/>
  <c r="G265" i="1" s="1"/>
  <c r="AN265" i="1"/>
  <c r="AO265" i="1"/>
  <c r="FT265" i="1"/>
  <c r="FU265" i="1"/>
  <c r="O266" i="1"/>
  <c r="F266" i="1"/>
  <c r="G266" i="1" s="1"/>
  <c r="P266" i="1"/>
  <c r="CG266" i="1"/>
  <c r="CF266" i="1"/>
  <c r="AW267" i="1"/>
  <c r="AV267" i="1"/>
  <c r="GW267" i="1"/>
  <c r="GV267" i="1"/>
  <c r="AO268" i="1"/>
  <c r="AN268" i="1"/>
  <c r="P269" i="1"/>
  <c r="O269" i="1"/>
  <c r="F269" i="1"/>
  <c r="G269" i="1" s="1"/>
  <c r="AN269" i="1"/>
  <c r="AO269" i="1"/>
  <c r="FT269" i="1"/>
  <c r="FU269" i="1"/>
  <c r="O270" i="1"/>
  <c r="F270" i="1"/>
  <c r="G270" i="1" s="1"/>
  <c r="P270" i="1"/>
  <c r="CG270" i="1"/>
  <c r="CF270" i="1"/>
  <c r="AW271" i="1"/>
  <c r="AV271" i="1"/>
  <c r="GW271" i="1"/>
  <c r="GV271" i="1"/>
  <c r="AO272" i="1"/>
  <c r="AN272" i="1"/>
  <c r="P273" i="1"/>
  <c r="O273" i="1"/>
  <c r="F273" i="1"/>
  <c r="G273" i="1" s="1"/>
  <c r="AN273" i="1"/>
  <c r="AO273" i="1"/>
  <c r="FT273" i="1"/>
  <c r="FU273" i="1"/>
  <c r="O274" i="1"/>
  <c r="F274" i="1"/>
  <c r="G274" i="1" s="1"/>
  <c r="P274" i="1"/>
  <c r="CG274" i="1"/>
  <c r="CF274" i="1"/>
  <c r="AW275" i="1"/>
  <c r="AV275" i="1"/>
  <c r="GW275" i="1"/>
  <c r="GV275" i="1"/>
  <c r="AO276" i="1"/>
  <c r="AN276" i="1"/>
  <c r="P277" i="1"/>
  <c r="O277" i="1"/>
  <c r="F277" i="1"/>
  <c r="G277" i="1" s="1"/>
  <c r="AN277" i="1"/>
  <c r="AO277" i="1"/>
  <c r="AU216" i="1"/>
  <c r="AX234" i="1"/>
  <c r="AM237" i="1"/>
  <c r="AU237" i="1"/>
  <c r="CE237" i="1"/>
  <c r="FS237" i="1"/>
  <c r="GU237" i="1"/>
  <c r="BV248" i="1"/>
  <c r="CE248" i="1"/>
  <c r="FU249" i="1"/>
  <c r="FT249" i="1"/>
  <c r="BX250" i="1"/>
  <c r="BW250" i="1"/>
  <c r="FU251" i="1"/>
  <c r="FT251" i="1"/>
  <c r="AV252" i="1"/>
  <c r="AW252" i="1"/>
  <c r="BX252" i="1"/>
  <c r="BW252" i="1"/>
  <c r="FU253" i="1"/>
  <c r="FT253" i="1"/>
  <c r="GU260" i="1"/>
  <c r="GW257" i="1"/>
  <c r="GV257" i="1"/>
  <c r="F258" i="1"/>
  <c r="G258" i="1" s="1"/>
  <c r="P258" i="1"/>
  <c r="O258" i="1"/>
  <c r="AO258" i="1"/>
  <c r="AN258" i="1"/>
  <c r="P259" i="1"/>
  <c r="O259" i="1"/>
  <c r="F259" i="1"/>
  <c r="G259" i="1" s="1"/>
  <c r="AW259" i="1"/>
  <c r="AV259" i="1"/>
  <c r="GW259" i="1"/>
  <c r="GV259" i="1"/>
  <c r="N278" i="1"/>
  <c r="P263" i="1"/>
  <c r="O263" i="1"/>
  <c r="FU264" i="1"/>
  <c r="FT264" i="1"/>
  <c r="AV265" i="1"/>
  <c r="AW265" i="1"/>
  <c r="BX265" i="1"/>
  <c r="BW265" i="1"/>
  <c r="GV265" i="1"/>
  <c r="GW265" i="1"/>
  <c r="AO266" i="1"/>
  <c r="AN266" i="1"/>
  <c r="FU266" i="1"/>
  <c r="FT266" i="1"/>
  <c r="F267" i="1"/>
  <c r="G267" i="1" s="1"/>
  <c r="P267" i="1"/>
  <c r="O267" i="1"/>
  <c r="BX267" i="1"/>
  <c r="BW267" i="1"/>
  <c r="CG267" i="1"/>
  <c r="CF267" i="1"/>
  <c r="FU268" i="1"/>
  <c r="FT268" i="1"/>
  <c r="AV269" i="1"/>
  <c r="AW269" i="1"/>
  <c r="BX269" i="1"/>
  <c r="BW269" i="1"/>
  <c r="GV269" i="1"/>
  <c r="GW269" i="1"/>
  <c r="AO270" i="1"/>
  <c r="AN270" i="1"/>
  <c r="FU270" i="1"/>
  <c r="FT270" i="1"/>
  <c r="F271" i="1"/>
  <c r="G271" i="1" s="1"/>
  <c r="P271" i="1"/>
  <c r="O271" i="1"/>
  <c r="BX271" i="1"/>
  <c r="BW271" i="1"/>
  <c r="CG271" i="1"/>
  <c r="CF271" i="1"/>
  <c r="FU272" i="1"/>
  <c r="FT272" i="1"/>
  <c r="AV273" i="1"/>
  <c r="AW273" i="1"/>
  <c r="BX273" i="1"/>
  <c r="BW273" i="1"/>
  <c r="GV273" i="1"/>
  <c r="GW273" i="1"/>
  <c r="AO274" i="1"/>
  <c r="AN274" i="1"/>
  <c r="FU274" i="1"/>
  <c r="FT274" i="1"/>
  <c r="BX275" i="1"/>
  <c r="BW275" i="1"/>
  <c r="CG275" i="1"/>
  <c r="CF275" i="1"/>
  <c r="FU276" i="1"/>
  <c r="FT276" i="1"/>
  <c r="AV277" i="1"/>
  <c r="AW277" i="1"/>
  <c r="BX277" i="1"/>
  <c r="BW277" i="1"/>
  <c r="GV277" i="1"/>
  <c r="GW277" i="1"/>
  <c r="N227" i="1"/>
  <c r="S234" i="1"/>
  <c r="AQ234" i="1"/>
  <c r="CA234" i="1"/>
  <c r="CI234" i="1"/>
  <c r="FW234" i="1"/>
  <c r="P249" i="1"/>
  <c r="O249" i="1"/>
  <c r="F249" i="1"/>
  <c r="G249" i="1" s="1"/>
  <c r="AW249" i="1"/>
  <c r="AV249" i="1"/>
  <c r="GW249" i="1"/>
  <c r="GV249" i="1"/>
  <c r="AO250" i="1"/>
  <c r="AN250" i="1"/>
  <c r="P251" i="1"/>
  <c r="O251" i="1"/>
  <c r="F251" i="1"/>
  <c r="G251" i="1" s="1"/>
  <c r="AW251" i="1"/>
  <c r="AV251" i="1"/>
  <c r="GW251" i="1"/>
  <c r="GV251" i="1"/>
  <c r="F253" i="1"/>
  <c r="G253" i="1" s="1"/>
  <c r="AN253" i="1"/>
  <c r="AO253" i="1"/>
  <c r="FU258" i="1"/>
  <c r="FT258" i="1"/>
  <c r="BX259" i="1"/>
  <c r="BW259" i="1"/>
  <c r="CG259" i="1"/>
  <c r="CF259" i="1"/>
  <c r="P264" i="1"/>
  <c r="O264" i="1"/>
  <c r="F264" i="1"/>
  <c r="G264" i="1" s="1"/>
  <c r="AW264" i="1"/>
  <c r="AV264" i="1"/>
  <c r="GW264" i="1"/>
  <c r="GV264" i="1"/>
  <c r="AW266" i="1"/>
  <c r="AV266" i="1"/>
  <c r="GW266" i="1"/>
  <c r="GV266" i="1"/>
  <c r="AO267" i="1"/>
  <c r="AN267" i="1"/>
  <c r="P268" i="1"/>
  <c r="O268" i="1"/>
  <c r="F268" i="1"/>
  <c r="G268" i="1" s="1"/>
  <c r="AW268" i="1"/>
  <c r="AV268" i="1"/>
  <c r="GW268" i="1"/>
  <c r="GV268" i="1"/>
  <c r="AW270" i="1"/>
  <c r="AV270" i="1"/>
  <c r="GW270" i="1"/>
  <c r="GV270" i="1"/>
  <c r="AO271" i="1"/>
  <c r="AN271" i="1"/>
  <c r="P272" i="1"/>
  <c r="O272" i="1"/>
  <c r="F272" i="1"/>
  <c r="G272" i="1" s="1"/>
  <c r="AW272" i="1"/>
  <c r="AV272" i="1"/>
  <c r="GW272" i="1"/>
  <c r="GV272" i="1"/>
  <c r="AW274" i="1"/>
  <c r="AV274" i="1"/>
  <c r="GW274" i="1"/>
  <c r="GV274" i="1"/>
  <c r="F275" i="1"/>
  <c r="G275" i="1" s="1"/>
  <c r="P275" i="1"/>
  <c r="O275" i="1"/>
  <c r="AO275" i="1"/>
  <c r="AN275" i="1"/>
  <c r="P276" i="1"/>
  <c r="O276" i="1"/>
  <c r="F276" i="1"/>
  <c r="G276" i="1" s="1"/>
  <c r="AW276" i="1"/>
  <c r="AV276" i="1"/>
  <c r="GW276" i="1"/>
  <c r="GV276" i="1"/>
  <c r="AU248" i="1"/>
  <c r="CH254" i="1"/>
  <c r="FS248" i="1"/>
  <c r="BX249" i="1"/>
  <c r="BW249" i="1"/>
  <c r="FU250" i="1"/>
  <c r="FT250" i="1"/>
  <c r="BX251" i="1"/>
  <c r="BW251" i="1"/>
  <c r="CG251" i="1"/>
  <c r="CF251" i="1"/>
  <c r="FU252" i="1"/>
  <c r="FT252" i="1"/>
  <c r="AV253" i="1"/>
  <c r="AW253" i="1"/>
  <c r="BX253" i="1"/>
  <c r="BW253" i="1"/>
  <c r="AW258" i="1"/>
  <c r="AV258" i="1"/>
  <c r="GW258" i="1"/>
  <c r="GV258" i="1"/>
  <c r="AO259" i="1"/>
  <c r="AN259" i="1"/>
  <c r="BX264" i="1"/>
  <c r="BW264" i="1"/>
  <c r="CG264" i="1"/>
  <c r="CF264" i="1"/>
  <c r="CF265" i="1"/>
  <c r="CG265" i="1"/>
  <c r="BW266" i="1"/>
  <c r="BX266" i="1"/>
  <c r="FU267" i="1"/>
  <c r="FT267" i="1"/>
  <c r="BX268" i="1"/>
  <c r="BW268" i="1"/>
  <c r="CG268" i="1"/>
  <c r="CF268" i="1"/>
  <c r="CF269" i="1"/>
  <c r="CG269" i="1"/>
  <c r="BW270" i="1"/>
  <c r="BX270" i="1"/>
  <c r="FU271" i="1"/>
  <c r="FT271" i="1"/>
  <c r="BX272" i="1"/>
  <c r="BW272" i="1"/>
  <c r="CG272" i="1"/>
  <c r="CF272" i="1"/>
  <c r="CF273" i="1"/>
  <c r="CG273" i="1"/>
  <c r="BW274" i="1"/>
  <c r="BX274" i="1"/>
  <c r="FU275" i="1"/>
  <c r="FT275" i="1"/>
  <c r="BX276" i="1"/>
  <c r="BW276" i="1"/>
  <c r="CG276" i="1"/>
  <c r="CF276" i="1"/>
  <c r="CF277" i="1"/>
  <c r="CG277" i="1"/>
  <c r="FT277" i="1"/>
  <c r="FU277" i="1"/>
  <c r="AM263" i="1"/>
  <c r="AU263" i="1"/>
  <c r="CE263" i="1"/>
  <c r="FS263" i="1"/>
  <c r="GU263" i="1"/>
  <c r="N281" i="1"/>
  <c r="BV282" i="1"/>
  <c r="CG282" i="1"/>
  <c r="BV283" i="1"/>
  <c r="CG283" i="1"/>
  <c r="FU284" i="1"/>
  <c r="FT284" i="1"/>
  <c r="P289" i="1"/>
  <c r="O289" i="1"/>
  <c r="F289" i="1"/>
  <c r="G289" i="1" s="1"/>
  <c r="AO289" i="1"/>
  <c r="AN289" i="1"/>
  <c r="P290" i="1"/>
  <c r="O290" i="1"/>
  <c r="F290" i="1"/>
  <c r="G290" i="1" s="1"/>
  <c r="AO292" i="1"/>
  <c r="AN292" i="1"/>
  <c r="FU292" i="1"/>
  <c r="FT292" i="1"/>
  <c r="P293" i="1"/>
  <c r="O293" i="1"/>
  <c r="F293" i="1"/>
  <c r="G293" i="1" s="1"/>
  <c r="AO293" i="1"/>
  <c r="AN293" i="1"/>
  <c r="P294" i="1"/>
  <c r="O294" i="1"/>
  <c r="F294" i="1"/>
  <c r="G294" i="1" s="1"/>
  <c r="FT299" i="1"/>
  <c r="FU299" i="1"/>
  <c r="BX300" i="1"/>
  <c r="BW300" i="1"/>
  <c r="CG300" i="1"/>
  <c r="CF300" i="1"/>
  <c r="FT301" i="1"/>
  <c r="FU301" i="1"/>
  <c r="AW305" i="1"/>
  <c r="AV305" i="1"/>
  <c r="AN306" i="1"/>
  <c r="AO306" i="1"/>
  <c r="O307" i="1"/>
  <c r="F307" i="1"/>
  <c r="G307" i="1" s="1"/>
  <c r="P307" i="1"/>
  <c r="AW307" i="1"/>
  <c r="AV307" i="1"/>
  <c r="GW307" i="1"/>
  <c r="GV307" i="1"/>
  <c r="AW309" i="1"/>
  <c r="AV309" i="1"/>
  <c r="GW309" i="1"/>
  <c r="GV309" i="1"/>
  <c r="AN310" i="1"/>
  <c r="AO310" i="1"/>
  <c r="O311" i="1"/>
  <c r="F311" i="1"/>
  <c r="G311" i="1" s="1"/>
  <c r="P311" i="1"/>
  <c r="AW311" i="1"/>
  <c r="AV311" i="1"/>
  <c r="CG312" i="1"/>
  <c r="CF312" i="1"/>
  <c r="AO313" i="1"/>
  <c r="AN313" i="1"/>
  <c r="FU313" i="1"/>
  <c r="FT313" i="1"/>
  <c r="P314" i="1"/>
  <c r="O314" i="1"/>
  <c r="F314" i="1"/>
  <c r="G314" i="1" s="1"/>
  <c r="AO314" i="1"/>
  <c r="AN314" i="1"/>
  <c r="P315" i="1"/>
  <c r="O315" i="1"/>
  <c r="F315" i="1"/>
  <c r="G315" i="1" s="1"/>
  <c r="FT315" i="1"/>
  <c r="FU315" i="1"/>
  <c r="CG316" i="1"/>
  <c r="CF316" i="1"/>
  <c r="O317" i="1"/>
  <c r="P317" i="1"/>
  <c r="FV285" i="1"/>
  <c r="FZ285" i="1"/>
  <c r="GD285" i="1"/>
  <c r="GH285" i="1"/>
  <c r="GL285" i="1"/>
  <c r="GP285" i="1"/>
  <c r="GT285" i="1"/>
  <c r="AM282" i="1"/>
  <c r="F282" i="1" s="1"/>
  <c r="G282" i="1" s="1"/>
  <c r="N283" i="1"/>
  <c r="AO283" i="1"/>
  <c r="P284" i="1"/>
  <c r="O284" i="1"/>
  <c r="F284" i="1"/>
  <c r="G284" i="1" s="1"/>
  <c r="GW284" i="1"/>
  <c r="GV284" i="1"/>
  <c r="FU289" i="1"/>
  <c r="FT289" i="1"/>
  <c r="AV290" i="1"/>
  <c r="AW290" i="1"/>
  <c r="BX290" i="1"/>
  <c r="BW290" i="1"/>
  <c r="CF290" i="1"/>
  <c r="CG290" i="1"/>
  <c r="GV290" i="1"/>
  <c r="GW290" i="1"/>
  <c r="AO291" i="1"/>
  <c r="AN291" i="1"/>
  <c r="CG291" i="1"/>
  <c r="CF291" i="1"/>
  <c r="FU291" i="1"/>
  <c r="FT291" i="1"/>
  <c r="AW292" i="1"/>
  <c r="AV292" i="1"/>
  <c r="BX292" i="1"/>
  <c r="BW292" i="1"/>
  <c r="GW292" i="1"/>
  <c r="GV292" i="1"/>
  <c r="FU293" i="1"/>
  <c r="FT293" i="1"/>
  <c r="AV294" i="1"/>
  <c r="AW294" i="1"/>
  <c r="BX294" i="1"/>
  <c r="BW294" i="1"/>
  <c r="CF294" i="1"/>
  <c r="CG294" i="1"/>
  <c r="GV294" i="1"/>
  <c r="GW294" i="1"/>
  <c r="P299" i="1"/>
  <c r="O299" i="1"/>
  <c r="F299" i="1"/>
  <c r="G299" i="1" s="1"/>
  <c r="AO300" i="1"/>
  <c r="AN300" i="1"/>
  <c r="P301" i="1"/>
  <c r="O301" i="1"/>
  <c r="F301" i="1"/>
  <c r="G301" i="1" s="1"/>
  <c r="BW307" i="1"/>
  <c r="BX307" i="1"/>
  <c r="CG308" i="1"/>
  <c r="CF308" i="1"/>
  <c r="BX309" i="1"/>
  <c r="BW309" i="1"/>
  <c r="CG309" i="1"/>
  <c r="CF309" i="1"/>
  <c r="BW311" i="1"/>
  <c r="BX311" i="1"/>
  <c r="AO312" i="1"/>
  <c r="AN312" i="1"/>
  <c r="FU312" i="1"/>
  <c r="FT312" i="1"/>
  <c r="F313" i="1"/>
  <c r="G313" i="1" s="1"/>
  <c r="P313" i="1"/>
  <c r="O313" i="1"/>
  <c r="AW313" i="1"/>
  <c r="AV313" i="1"/>
  <c r="BX313" i="1"/>
  <c r="BW313" i="1"/>
  <c r="GW313" i="1"/>
  <c r="GV313" i="1"/>
  <c r="FU314" i="1"/>
  <c r="FT314" i="1"/>
  <c r="AV315" i="1"/>
  <c r="AW315" i="1"/>
  <c r="BX315" i="1"/>
  <c r="BW315" i="1"/>
  <c r="CF315" i="1"/>
  <c r="CG315" i="1"/>
  <c r="GV315" i="1"/>
  <c r="GW315" i="1"/>
  <c r="AO316" i="1"/>
  <c r="AN316" i="1"/>
  <c r="FU316" i="1"/>
  <c r="FT316" i="1"/>
  <c r="BW317" i="1"/>
  <c r="BX317" i="1"/>
  <c r="N257" i="1"/>
  <c r="BV257" i="1"/>
  <c r="R260" i="1"/>
  <c r="CH260" i="1"/>
  <c r="FV260" i="1"/>
  <c r="I278" i="1"/>
  <c r="BV281" i="1"/>
  <c r="FS281" i="1"/>
  <c r="GU281" i="1"/>
  <c r="O282" i="1"/>
  <c r="AV282" i="1"/>
  <c r="FU282" i="1"/>
  <c r="FT282" i="1"/>
  <c r="FU283" i="1"/>
  <c r="FT283" i="1"/>
  <c r="AV284" i="1"/>
  <c r="AW284" i="1"/>
  <c r="BX284" i="1"/>
  <c r="BW284" i="1"/>
  <c r="AW289" i="1"/>
  <c r="AV289" i="1"/>
  <c r="GW289" i="1"/>
  <c r="GV289" i="1"/>
  <c r="AN290" i="1"/>
  <c r="AO290" i="1"/>
  <c r="O291" i="1"/>
  <c r="F291" i="1"/>
  <c r="G291" i="1" s="1"/>
  <c r="P291" i="1"/>
  <c r="F292" i="1"/>
  <c r="G292" i="1" s="1"/>
  <c r="P292" i="1"/>
  <c r="O292" i="1"/>
  <c r="AW293" i="1"/>
  <c r="AV293" i="1"/>
  <c r="GW293" i="1"/>
  <c r="GV293" i="1"/>
  <c r="AN294" i="1"/>
  <c r="AO294" i="1"/>
  <c r="AV299" i="1"/>
  <c r="AW299" i="1"/>
  <c r="BX299" i="1"/>
  <c r="BW299" i="1"/>
  <c r="CF299" i="1"/>
  <c r="CG299" i="1"/>
  <c r="GV299" i="1"/>
  <c r="GW299" i="1"/>
  <c r="FU300" i="1"/>
  <c r="FT300" i="1"/>
  <c r="AV301" i="1"/>
  <c r="AW301" i="1"/>
  <c r="BX301" i="1"/>
  <c r="BW301" i="1"/>
  <c r="CF301" i="1"/>
  <c r="CG301" i="1"/>
  <c r="GV301" i="1"/>
  <c r="GW301" i="1"/>
  <c r="P306" i="1"/>
  <c r="O306" i="1"/>
  <c r="F306" i="1"/>
  <c r="G306" i="1" s="1"/>
  <c r="FT306" i="1"/>
  <c r="FU306" i="1"/>
  <c r="CG307" i="1"/>
  <c r="CF307" i="1"/>
  <c r="AO308" i="1"/>
  <c r="AN308" i="1"/>
  <c r="FU308" i="1"/>
  <c r="FT308" i="1"/>
  <c r="P309" i="1"/>
  <c r="O309" i="1"/>
  <c r="F309" i="1"/>
  <c r="G309" i="1" s="1"/>
  <c r="AO309" i="1"/>
  <c r="AN309" i="1"/>
  <c r="P310" i="1"/>
  <c r="O310" i="1"/>
  <c r="F310" i="1"/>
  <c r="G310" i="1" s="1"/>
  <c r="FT310" i="1"/>
  <c r="FU310" i="1"/>
  <c r="CG311" i="1"/>
  <c r="CF311" i="1"/>
  <c r="O312" i="1"/>
  <c r="F312" i="1"/>
  <c r="G312" i="1" s="1"/>
  <c r="P312" i="1"/>
  <c r="AW312" i="1"/>
  <c r="AV312" i="1"/>
  <c r="GW312" i="1"/>
  <c r="GV312" i="1"/>
  <c r="AW314" i="1"/>
  <c r="AV314" i="1"/>
  <c r="GW314" i="1"/>
  <c r="GV314" i="1"/>
  <c r="AN315" i="1"/>
  <c r="AO315" i="1"/>
  <c r="O316" i="1"/>
  <c r="F316" i="1"/>
  <c r="G316" i="1" s="1"/>
  <c r="P316" i="1"/>
  <c r="AW316" i="1"/>
  <c r="AV316" i="1"/>
  <c r="GV316" i="1"/>
  <c r="GW316" i="1"/>
  <c r="AU257" i="1"/>
  <c r="CE257" i="1"/>
  <c r="BV263" i="1"/>
  <c r="AM281" i="1"/>
  <c r="AU281" i="1"/>
  <c r="CE281" i="1"/>
  <c r="GW282" i="1"/>
  <c r="GV282" i="1"/>
  <c r="AW283" i="1"/>
  <c r="GW283" i="1"/>
  <c r="GV283" i="1"/>
  <c r="AN284" i="1"/>
  <c r="AO284" i="1"/>
  <c r="BX289" i="1"/>
  <c r="BW289" i="1"/>
  <c r="CG289" i="1"/>
  <c r="CF289" i="1"/>
  <c r="FT290" i="1"/>
  <c r="FU290" i="1"/>
  <c r="AW291" i="1"/>
  <c r="AV291" i="1"/>
  <c r="BW291" i="1"/>
  <c r="BX291" i="1"/>
  <c r="GW291" i="1"/>
  <c r="GV291" i="1"/>
  <c r="CG292" i="1"/>
  <c r="CF292" i="1"/>
  <c r="BX293" i="1"/>
  <c r="BW293" i="1"/>
  <c r="CG293" i="1"/>
  <c r="CF293" i="1"/>
  <c r="FT294" i="1"/>
  <c r="FU294" i="1"/>
  <c r="AN299" i="1"/>
  <c r="AO299" i="1"/>
  <c r="AW300" i="1"/>
  <c r="AV300" i="1"/>
  <c r="GW300" i="1"/>
  <c r="GV300" i="1"/>
  <c r="AN301" i="1"/>
  <c r="AO301" i="1"/>
  <c r="AV306" i="1"/>
  <c r="AW306" i="1"/>
  <c r="BX306" i="1"/>
  <c r="BW306" i="1"/>
  <c r="CF306" i="1"/>
  <c r="CG306" i="1"/>
  <c r="GV306" i="1"/>
  <c r="GW306" i="1"/>
  <c r="AO307" i="1"/>
  <c r="AN307" i="1"/>
  <c r="FU307" i="1"/>
  <c r="FT307" i="1"/>
  <c r="F308" i="1"/>
  <c r="G308" i="1" s="1"/>
  <c r="P308" i="1"/>
  <c r="O308" i="1"/>
  <c r="AW308" i="1"/>
  <c r="AV308" i="1"/>
  <c r="BX308" i="1"/>
  <c r="BW308" i="1"/>
  <c r="GW308" i="1"/>
  <c r="GV308" i="1"/>
  <c r="FU309" i="1"/>
  <c r="FT309" i="1"/>
  <c r="AV310" i="1"/>
  <c r="AW310" i="1"/>
  <c r="BX310" i="1"/>
  <c r="BW310" i="1"/>
  <c r="CF310" i="1"/>
  <c r="CG310" i="1"/>
  <c r="GV310" i="1"/>
  <c r="GW310" i="1"/>
  <c r="AO311" i="1"/>
  <c r="AN311" i="1"/>
  <c r="FU311" i="1"/>
  <c r="FT311" i="1"/>
  <c r="BW312" i="1"/>
  <c r="BX312" i="1"/>
  <c r="CG313" i="1"/>
  <c r="CF313" i="1"/>
  <c r="BX314" i="1"/>
  <c r="BW314" i="1"/>
  <c r="CG314" i="1"/>
  <c r="CF314" i="1"/>
  <c r="BW316" i="1"/>
  <c r="BX316" i="1"/>
  <c r="AM288" i="1"/>
  <c r="AU288" i="1"/>
  <c r="CE288" i="1"/>
  <c r="FS288" i="1"/>
  <c r="GU288" i="1"/>
  <c r="N298" i="1"/>
  <c r="BV298" i="1"/>
  <c r="N305" i="1"/>
  <c r="BV305" i="1"/>
  <c r="AP319" i="1"/>
  <c r="AM322" i="1"/>
  <c r="Q336" i="1"/>
  <c r="AV323" i="1"/>
  <c r="AW323" i="1"/>
  <c r="GW323" i="1"/>
  <c r="GV323" i="1"/>
  <c r="AN324" i="1"/>
  <c r="AO324" i="1"/>
  <c r="AW325" i="1"/>
  <c r="AV325" i="1"/>
  <c r="FU325" i="1"/>
  <c r="FT325" i="1"/>
  <c r="P326" i="1"/>
  <c r="O326" i="1"/>
  <c r="F326" i="1"/>
  <c r="G326" i="1" s="1"/>
  <c r="CG326" i="1"/>
  <c r="CF326" i="1"/>
  <c r="AV327" i="1"/>
  <c r="AW327" i="1"/>
  <c r="GW327" i="1"/>
  <c r="GV327" i="1"/>
  <c r="AN328" i="1"/>
  <c r="AO328" i="1"/>
  <c r="AV329" i="1"/>
  <c r="AW329" i="1"/>
  <c r="GW329" i="1"/>
  <c r="GV329" i="1"/>
  <c r="AN330" i="1"/>
  <c r="AO330" i="1"/>
  <c r="O331" i="1"/>
  <c r="F331" i="1"/>
  <c r="G331" i="1" s="1"/>
  <c r="P331" i="1"/>
  <c r="AN332" i="1"/>
  <c r="AO332" i="1"/>
  <c r="AV333" i="1"/>
  <c r="AW333" i="1"/>
  <c r="GW333" i="1"/>
  <c r="GV333" i="1"/>
  <c r="AN334" i="1"/>
  <c r="AO334" i="1"/>
  <c r="AV335" i="1"/>
  <c r="AW335" i="1"/>
  <c r="AM298" i="1"/>
  <c r="AU298" i="1"/>
  <c r="CE298" i="1"/>
  <c r="FS298" i="1"/>
  <c r="GU298" i="1"/>
  <c r="AM305" i="1"/>
  <c r="CE305" i="1"/>
  <c r="FS305" i="1"/>
  <c r="GU305" i="1"/>
  <c r="FT317" i="1"/>
  <c r="AM318" i="1"/>
  <c r="AU318" i="1"/>
  <c r="GU318" i="1"/>
  <c r="P323" i="1"/>
  <c r="O323" i="1"/>
  <c r="F323" i="1"/>
  <c r="G323" i="1" s="1"/>
  <c r="BX323" i="1"/>
  <c r="BW323" i="1"/>
  <c r="FU324" i="1"/>
  <c r="FT324" i="1"/>
  <c r="BX325" i="1"/>
  <c r="BW325" i="1"/>
  <c r="GW325" i="1"/>
  <c r="GV325" i="1"/>
  <c r="AO326" i="1"/>
  <c r="AN326" i="1"/>
  <c r="FU326" i="1"/>
  <c r="FT326" i="1"/>
  <c r="P327" i="1"/>
  <c r="O327" i="1"/>
  <c r="F327" i="1"/>
  <c r="G327" i="1" s="1"/>
  <c r="BX327" i="1"/>
  <c r="BW327" i="1"/>
  <c r="FU328" i="1"/>
  <c r="FT328" i="1"/>
  <c r="P329" i="1"/>
  <c r="O329" i="1"/>
  <c r="F329" i="1"/>
  <c r="G329" i="1" s="1"/>
  <c r="BX329" i="1"/>
  <c r="BW329" i="1"/>
  <c r="FT330" i="1"/>
  <c r="FU330" i="1"/>
  <c r="AW331" i="1"/>
  <c r="AV331" i="1"/>
  <c r="BW331" i="1"/>
  <c r="BX331" i="1"/>
  <c r="FU332" i="1"/>
  <c r="FT332" i="1"/>
  <c r="P333" i="1"/>
  <c r="O333" i="1"/>
  <c r="F333" i="1"/>
  <c r="G333" i="1" s="1"/>
  <c r="BX333" i="1"/>
  <c r="BW333" i="1"/>
  <c r="FU334" i="1"/>
  <c r="FT334" i="1"/>
  <c r="P335" i="1"/>
  <c r="O335" i="1"/>
  <c r="F335" i="1"/>
  <c r="G335" i="1" s="1"/>
  <c r="BX335" i="1"/>
  <c r="BW335" i="1"/>
  <c r="GV335" i="1"/>
  <c r="GW335" i="1"/>
  <c r="CF317" i="1"/>
  <c r="O318" i="1"/>
  <c r="BV318" i="1"/>
  <c r="AN323" i="1"/>
  <c r="AO323" i="1"/>
  <c r="AV324" i="1"/>
  <c r="AW324" i="1"/>
  <c r="P325" i="1"/>
  <c r="O325" i="1"/>
  <c r="F325" i="1"/>
  <c r="G325" i="1" s="1"/>
  <c r="AO325" i="1"/>
  <c r="AN325" i="1"/>
  <c r="AW326" i="1"/>
  <c r="AV326" i="1"/>
  <c r="GW326" i="1"/>
  <c r="GV326" i="1"/>
  <c r="AN327" i="1"/>
  <c r="AO327" i="1"/>
  <c r="AV328" i="1"/>
  <c r="AW328" i="1"/>
  <c r="GW328" i="1"/>
  <c r="GV328" i="1"/>
  <c r="AN329" i="1"/>
  <c r="AO329" i="1"/>
  <c r="AV330" i="1"/>
  <c r="AW330" i="1"/>
  <c r="GV330" i="1"/>
  <c r="GW330" i="1"/>
  <c r="AO331" i="1"/>
  <c r="AN331" i="1"/>
  <c r="AV332" i="1"/>
  <c r="AW332" i="1"/>
  <c r="GW332" i="1"/>
  <c r="GV332" i="1"/>
  <c r="AN333" i="1"/>
  <c r="AO333" i="1"/>
  <c r="AV334" i="1"/>
  <c r="AW334" i="1"/>
  <c r="GW334" i="1"/>
  <c r="GV334" i="1"/>
  <c r="AN335" i="1"/>
  <c r="AO335" i="1"/>
  <c r="N288" i="1"/>
  <c r="BV288" i="1"/>
  <c r="AM319" i="1"/>
  <c r="AM317" i="1"/>
  <c r="AU317" i="1"/>
  <c r="GU317" i="1"/>
  <c r="CE318" i="1"/>
  <c r="FS318" i="1"/>
  <c r="N322" i="1"/>
  <c r="I336" i="1"/>
  <c r="FU323" i="1"/>
  <c r="FT323" i="1"/>
  <c r="P324" i="1"/>
  <c r="O324" i="1"/>
  <c r="F324" i="1"/>
  <c r="G324" i="1" s="1"/>
  <c r="BX324" i="1"/>
  <c r="BW324" i="1"/>
  <c r="BX326" i="1"/>
  <c r="BW326" i="1"/>
  <c r="FU327" i="1"/>
  <c r="FT327" i="1"/>
  <c r="P328" i="1"/>
  <c r="O328" i="1"/>
  <c r="F328" i="1"/>
  <c r="G328" i="1" s="1"/>
  <c r="BX328" i="1"/>
  <c r="BW328" i="1"/>
  <c r="FU329" i="1"/>
  <c r="FT329" i="1"/>
  <c r="P330" i="1"/>
  <c r="O330" i="1"/>
  <c r="F330" i="1"/>
  <c r="G330" i="1" s="1"/>
  <c r="BX330" i="1"/>
  <c r="BW330" i="1"/>
  <c r="CF330" i="1"/>
  <c r="CG330" i="1"/>
  <c r="FT331" i="1"/>
  <c r="FU331" i="1"/>
  <c r="P332" i="1"/>
  <c r="O332" i="1"/>
  <c r="F332" i="1"/>
  <c r="G332" i="1" s="1"/>
  <c r="BX332" i="1"/>
  <c r="BW332" i="1"/>
  <c r="FU333" i="1"/>
  <c r="FT333" i="1"/>
  <c r="P334" i="1"/>
  <c r="O334" i="1"/>
  <c r="F334" i="1"/>
  <c r="G334" i="1" s="1"/>
  <c r="BX334" i="1"/>
  <c r="BW334" i="1"/>
  <c r="FT335" i="1"/>
  <c r="FU335" i="1"/>
  <c r="AP351" i="1"/>
  <c r="AU339" i="1"/>
  <c r="CH351" i="1"/>
  <c r="FS339" i="1"/>
  <c r="P340" i="1"/>
  <c r="O340" i="1"/>
  <c r="FU340" i="1"/>
  <c r="FT340" i="1"/>
  <c r="BX341" i="1"/>
  <c r="BW341" i="1"/>
  <c r="CF341" i="1"/>
  <c r="CG341" i="1"/>
  <c r="CG342" i="1"/>
  <c r="CF342" i="1"/>
  <c r="BX343" i="1"/>
  <c r="BW343" i="1"/>
  <c r="FU344" i="1"/>
  <c r="FT344" i="1"/>
  <c r="P345" i="1"/>
  <c r="O345" i="1"/>
  <c r="F345" i="1"/>
  <c r="G345" i="1" s="1"/>
  <c r="AW345" i="1"/>
  <c r="AV345" i="1"/>
  <c r="BX345" i="1"/>
  <c r="BW345" i="1"/>
  <c r="CG345" i="1"/>
  <c r="CF345" i="1"/>
  <c r="GW345" i="1"/>
  <c r="GV345" i="1"/>
  <c r="AO346" i="1"/>
  <c r="AN346" i="1"/>
  <c r="FU346" i="1"/>
  <c r="FT346" i="1"/>
  <c r="BX347" i="1"/>
  <c r="BW347" i="1"/>
  <c r="CG347" i="1"/>
  <c r="CF347" i="1"/>
  <c r="CG348" i="1"/>
  <c r="CF348" i="1"/>
  <c r="FU348" i="1"/>
  <c r="FT348" i="1"/>
  <c r="BX349" i="1"/>
  <c r="BW349" i="1"/>
  <c r="FU350" i="1"/>
  <c r="FT350" i="1"/>
  <c r="BV322" i="1"/>
  <c r="FS322" i="1"/>
  <c r="GU322" i="1"/>
  <c r="N339" i="1"/>
  <c r="BV339" i="1"/>
  <c r="FV351" i="1"/>
  <c r="GU339" i="1"/>
  <c r="AW340" i="1"/>
  <c r="AN341" i="1"/>
  <c r="AO341" i="1"/>
  <c r="O342" i="1"/>
  <c r="F342" i="1"/>
  <c r="G342" i="1" s="1"/>
  <c r="P342" i="1"/>
  <c r="AO342" i="1"/>
  <c r="AN342" i="1"/>
  <c r="FU342" i="1"/>
  <c r="FT342" i="1"/>
  <c r="F343" i="1"/>
  <c r="G343" i="1" s="1"/>
  <c r="P343" i="1"/>
  <c r="O343" i="1"/>
  <c r="CG343" i="1"/>
  <c r="CF343" i="1"/>
  <c r="AO345" i="1"/>
  <c r="AN345" i="1"/>
  <c r="F346" i="1"/>
  <c r="G346" i="1" s="1"/>
  <c r="AW346" i="1"/>
  <c r="AV346" i="1"/>
  <c r="F347" i="1"/>
  <c r="G347" i="1" s="1"/>
  <c r="P347" i="1"/>
  <c r="O347" i="1"/>
  <c r="AO347" i="1"/>
  <c r="AN347" i="1"/>
  <c r="P348" i="1"/>
  <c r="O348" i="1"/>
  <c r="F348" i="1"/>
  <c r="G348" i="1" s="1"/>
  <c r="P349" i="1"/>
  <c r="O349" i="1"/>
  <c r="F349" i="1"/>
  <c r="G349" i="1" s="1"/>
  <c r="CF349" i="1"/>
  <c r="CG349" i="1"/>
  <c r="GW350" i="1"/>
  <c r="GV350" i="1"/>
  <c r="AU322" i="1"/>
  <c r="CE322" i="1"/>
  <c r="Q351" i="1"/>
  <c r="U351" i="1"/>
  <c r="Y351" i="1"/>
  <c r="AC351" i="1"/>
  <c r="AG351" i="1"/>
  <c r="AG6" i="1" s="1"/>
  <c r="AG7" i="1" s="1"/>
  <c r="AK351" i="1"/>
  <c r="BV340" i="1"/>
  <c r="CG340" i="1"/>
  <c r="CF340" i="1"/>
  <c r="GW340" i="1"/>
  <c r="GV340" i="1"/>
  <c r="FT341" i="1"/>
  <c r="FU341" i="1"/>
  <c r="AW342" i="1"/>
  <c r="AV342" i="1"/>
  <c r="BW342" i="1"/>
  <c r="BX342" i="1"/>
  <c r="GW342" i="1"/>
  <c r="GV342" i="1"/>
  <c r="AO343" i="1"/>
  <c r="AN343" i="1"/>
  <c r="FU343" i="1"/>
  <c r="FT343" i="1"/>
  <c r="P344" i="1"/>
  <c r="O344" i="1"/>
  <c r="F344" i="1"/>
  <c r="G344" i="1" s="1"/>
  <c r="AW344" i="1"/>
  <c r="AV344" i="1"/>
  <c r="BX344" i="1"/>
  <c r="BW344" i="1"/>
  <c r="CG344" i="1"/>
  <c r="CF344" i="1"/>
  <c r="FU345" i="1"/>
  <c r="FT345" i="1"/>
  <c r="BX346" i="1"/>
  <c r="BW346" i="1"/>
  <c r="FU347" i="1"/>
  <c r="FT347" i="1"/>
  <c r="AW348" i="1"/>
  <c r="AV348" i="1"/>
  <c r="BX348" i="1"/>
  <c r="BW348" i="1"/>
  <c r="GW348" i="1"/>
  <c r="GV348" i="1"/>
  <c r="AN349" i="1"/>
  <c r="AO349" i="1"/>
  <c r="FT349" i="1"/>
  <c r="FU349" i="1"/>
  <c r="O350" i="1"/>
  <c r="F350" i="1"/>
  <c r="G350" i="1" s="1"/>
  <c r="P350" i="1"/>
  <c r="AW350" i="1"/>
  <c r="AV350" i="1"/>
  <c r="BW350" i="1"/>
  <c r="BX350" i="1"/>
  <c r="CG350" i="1"/>
  <c r="CF350" i="1"/>
  <c r="R351" i="1"/>
  <c r="AM339" i="1"/>
  <c r="BZ351" i="1"/>
  <c r="CE339" i="1"/>
  <c r="AO340" i="1"/>
  <c r="P341" i="1"/>
  <c r="O341" i="1"/>
  <c r="F341" i="1"/>
  <c r="G341" i="1" s="1"/>
  <c r="AV341" i="1"/>
  <c r="AW341" i="1"/>
  <c r="GV341" i="1"/>
  <c r="GW341" i="1"/>
  <c r="AW343" i="1"/>
  <c r="AV343" i="1"/>
  <c r="GW343" i="1"/>
  <c r="GV343" i="1"/>
  <c r="AO344" i="1"/>
  <c r="AN344" i="1"/>
  <c r="CG346" i="1"/>
  <c r="CF346" i="1"/>
  <c r="AW347" i="1"/>
  <c r="AV347" i="1"/>
  <c r="GW347" i="1"/>
  <c r="GV347" i="1"/>
  <c r="AO348" i="1"/>
  <c r="AN348" i="1"/>
  <c r="AV349" i="1"/>
  <c r="AW349" i="1"/>
  <c r="GV349" i="1"/>
  <c r="GW349" i="1"/>
  <c r="AO350" i="1"/>
  <c r="AN350" i="1"/>
  <c r="N354" i="1"/>
  <c r="AV356" i="1"/>
  <c r="AW356" i="1"/>
  <c r="GV356" i="1"/>
  <c r="GW356" i="1"/>
  <c r="AO357" i="1"/>
  <c r="AN357" i="1"/>
  <c r="F358" i="1"/>
  <c r="G358" i="1" s="1"/>
  <c r="P358" i="1"/>
  <c r="O358" i="1"/>
  <c r="AW358" i="1"/>
  <c r="AV358" i="1"/>
  <c r="GW358" i="1"/>
  <c r="GV358" i="1"/>
  <c r="AV360" i="1"/>
  <c r="AW360" i="1"/>
  <c r="GV360" i="1"/>
  <c r="GW360" i="1"/>
  <c r="AO361" i="1"/>
  <c r="AN361" i="1"/>
  <c r="AN370" i="1"/>
  <c r="AO370" i="1"/>
  <c r="AV370" i="1"/>
  <c r="AW370" i="1"/>
  <c r="FU370" i="1"/>
  <c r="FT370" i="1"/>
  <c r="AP362" i="1"/>
  <c r="AU354" i="1"/>
  <c r="CG355" i="1"/>
  <c r="CF355" i="1"/>
  <c r="BX356" i="1"/>
  <c r="BW356" i="1"/>
  <c r="FU357" i="1"/>
  <c r="FT357" i="1"/>
  <c r="BX358" i="1"/>
  <c r="BW358" i="1"/>
  <c r="CG358" i="1"/>
  <c r="CF358" i="1"/>
  <c r="CG359" i="1"/>
  <c r="CF359" i="1"/>
  <c r="FU359" i="1"/>
  <c r="FT359" i="1"/>
  <c r="BX360" i="1"/>
  <c r="BW360" i="1"/>
  <c r="FU361" i="1"/>
  <c r="FT361" i="1"/>
  <c r="BX370" i="1"/>
  <c r="BW370" i="1"/>
  <c r="CF370" i="1"/>
  <c r="CG370" i="1"/>
  <c r="Q362" i="1"/>
  <c r="AM354" i="1"/>
  <c r="P355" i="1"/>
  <c r="O355" i="1"/>
  <c r="F355" i="1"/>
  <c r="G355" i="1" s="1"/>
  <c r="AO355" i="1"/>
  <c r="AN355" i="1"/>
  <c r="FU355" i="1"/>
  <c r="FT355" i="1"/>
  <c r="P356" i="1"/>
  <c r="O356" i="1"/>
  <c r="F356" i="1"/>
  <c r="G356" i="1" s="1"/>
  <c r="CF356" i="1"/>
  <c r="CG356" i="1"/>
  <c r="GW357" i="1"/>
  <c r="GV357" i="1"/>
  <c r="AO358" i="1"/>
  <c r="AN358" i="1"/>
  <c r="P359" i="1"/>
  <c r="O359" i="1"/>
  <c r="F359" i="1"/>
  <c r="G359" i="1" s="1"/>
  <c r="AO359" i="1"/>
  <c r="AN359" i="1"/>
  <c r="P360" i="1"/>
  <c r="O360" i="1"/>
  <c r="F360" i="1"/>
  <c r="G360" i="1" s="1"/>
  <c r="CF360" i="1"/>
  <c r="CG360" i="1"/>
  <c r="P370" i="1"/>
  <c r="O370" i="1"/>
  <c r="F370" i="1"/>
  <c r="G370" i="1" s="1"/>
  <c r="AX362" i="1"/>
  <c r="BV354" i="1"/>
  <c r="AW355" i="1"/>
  <c r="AV355" i="1"/>
  <c r="BX355" i="1"/>
  <c r="BW355" i="1"/>
  <c r="GW355" i="1"/>
  <c r="GV355" i="1"/>
  <c r="AN356" i="1"/>
  <c r="AO356" i="1"/>
  <c r="FT356" i="1"/>
  <c r="FU356" i="1"/>
  <c r="O357" i="1"/>
  <c r="F357" i="1"/>
  <c r="G357" i="1" s="1"/>
  <c r="P357" i="1"/>
  <c r="AW357" i="1"/>
  <c r="AV357" i="1"/>
  <c r="BW357" i="1"/>
  <c r="BX357" i="1"/>
  <c r="CG357" i="1"/>
  <c r="CF357" i="1"/>
  <c r="FU358" i="1"/>
  <c r="FT358" i="1"/>
  <c r="AW359" i="1"/>
  <c r="AV359" i="1"/>
  <c r="BX359" i="1"/>
  <c r="BW359" i="1"/>
  <c r="GW359" i="1"/>
  <c r="GV359" i="1"/>
  <c r="AN360" i="1"/>
  <c r="AO360" i="1"/>
  <c r="FT360" i="1"/>
  <c r="FU360" i="1"/>
  <c r="O361" i="1"/>
  <c r="F361" i="1"/>
  <c r="G361" i="1" s="1"/>
  <c r="P361" i="1"/>
  <c r="AW361" i="1"/>
  <c r="AV361" i="1"/>
  <c r="BW361" i="1"/>
  <c r="BX361" i="1"/>
  <c r="CG361" i="1"/>
  <c r="CF361" i="1"/>
  <c r="CE354" i="1"/>
  <c r="FS354" i="1"/>
  <c r="GU354" i="1"/>
  <c r="N365" i="1"/>
  <c r="BV365" i="1"/>
  <c r="AM369" i="1"/>
  <c r="AU369" i="1"/>
  <c r="CE369" i="1"/>
  <c r="AO371" i="1"/>
  <c r="GU371" i="1"/>
  <c r="AV373" i="1"/>
  <c r="AW373" i="1"/>
  <c r="GV373" i="1"/>
  <c r="GW373" i="1"/>
  <c r="AO374" i="1"/>
  <c r="AN374" i="1"/>
  <c r="F375" i="1"/>
  <c r="G375" i="1" s="1"/>
  <c r="P375" i="1"/>
  <c r="O375" i="1"/>
  <c r="AO375" i="1"/>
  <c r="AN375" i="1"/>
  <c r="FU375" i="1"/>
  <c r="FT375" i="1"/>
  <c r="CG380" i="1"/>
  <c r="CF380" i="1"/>
  <c r="AW381" i="1"/>
  <c r="AV381" i="1"/>
  <c r="BX381" i="1"/>
  <c r="BW381" i="1"/>
  <c r="GW381" i="1"/>
  <c r="GV381" i="1"/>
  <c r="FT382" i="1"/>
  <c r="FU382" i="1"/>
  <c r="BW383" i="1"/>
  <c r="BX383" i="1"/>
  <c r="CG383" i="1"/>
  <c r="CF383" i="1"/>
  <c r="CG384" i="1"/>
  <c r="CF384" i="1"/>
  <c r="BX385" i="1"/>
  <c r="BW385" i="1"/>
  <c r="BW386" i="1"/>
  <c r="BX386" i="1"/>
  <c r="O391" i="1"/>
  <c r="P391" i="1"/>
  <c r="F391" i="1"/>
  <c r="G391" i="1" s="1"/>
  <c r="AM365" i="1"/>
  <c r="AU365" i="1"/>
  <c r="CE365" i="1"/>
  <c r="FS365" i="1"/>
  <c r="GU365" i="1"/>
  <c r="P371" i="1"/>
  <c r="O371" i="1"/>
  <c r="FT372" i="1"/>
  <c r="FU372" i="1"/>
  <c r="BX373" i="1"/>
  <c r="BW373" i="1"/>
  <c r="CF373" i="1"/>
  <c r="CG373" i="1"/>
  <c r="FU374" i="1"/>
  <c r="FT374" i="1"/>
  <c r="AW375" i="1"/>
  <c r="AV375" i="1"/>
  <c r="BX375" i="1"/>
  <c r="BW375" i="1"/>
  <c r="GW375" i="1"/>
  <c r="GV375" i="1"/>
  <c r="F380" i="1"/>
  <c r="G380" i="1" s="1"/>
  <c r="P380" i="1"/>
  <c r="O380" i="1"/>
  <c r="AO380" i="1"/>
  <c r="AN380" i="1"/>
  <c r="FU380" i="1"/>
  <c r="FT380" i="1"/>
  <c r="P381" i="1"/>
  <c r="O381" i="1"/>
  <c r="F381" i="1"/>
  <c r="G381" i="1" s="1"/>
  <c r="AV382" i="1"/>
  <c r="AW382" i="1"/>
  <c r="GV382" i="1"/>
  <c r="GW382" i="1"/>
  <c r="AO383" i="1"/>
  <c r="AN383" i="1"/>
  <c r="F384" i="1"/>
  <c r="G384" i="1" s="1"/>
  <c r="P384" i="1"/>
  <c r="O384" i="1"/>
  <c r="AO384" i="1"/>
  <c r="AN384" i="1"/>
  <c r="FU384" i="1"/>
  <c r="FT384" i="1"/>
  <c r="P385" i="1"/>
  <c r="O385" i="1"/>
  <c r="F385" i="1"/>
  <c r="G385" i="1" s="1"/>
  <c r="CG385" i="1"/>
  <c r="CF385" i="1"/>
  <c r="GU369" i="1"/>
  <c r="GW370" i="1"/>
  <c r="GV370" i="1"/>
  <c r="AW371" i="1"/>
  <c r="FS371" i="1"/>
  <c r="F371" i="1" s="1"/>
  <c r="G371" i="1" s="1"/>
  <c r="AM372" i="1"/>
  <c r="AU372" i="1"/>
  <c r="P373" i="1"/>
  <c r="O373" i="1"/>
  <c r="F373" i="1"/>
  <c r="G373" i="1" s="1"/>
  <c r="AN373" i="1"/>
  <c r="AO373" i="1"/>
  <c r="O374" i="1"/>
  <c r="F374" i="1"/>
  <c r="G374" i="1" s="1"/>
  <c r="P374" i="1"/>
  <c r="AW374" i="1"/>
  <c r="AV374" i="1"/>
  <c r="GW374" i="1"/>
  <c r="GV374" i="1"/>
  <c r="FS387" i="1"/>
  <c r="FT376" i="1"/>
  <c r="FU379" i="1"/>
  <c r="FT379" i="1"/>
  <c r="FU376" i="1"/>
  <c r="AW380" i="1"/>
  <c r="AV380" i="1"/>
  <c r="BX380" i="1"/>
  <c r="BW380" i="1"/>
  <c r="GW380" i="1"/>
  <c r="GV380" i="1"/>
  <c r="CG381" i="1"/>
  <c r="CF381" i="1"/>
  <c r="FU381" i="1"/>
  <c r="FT381" i="1"/>
  <c r="BX382" i="1"/>
  <c r="BW382" i="1"/>
  <c r="CF382" i="1"/>
  <c r="CG382" i="1"/>
  <c r="FU383" i="1"/>
  <c r="FT383" i="1"/>
  <c r="AW384" i="1"/>
  <c r="AV384" i="1"/>
  <c r="BX384" i="1"/>
  <c r="BW384" i="1"/>
  <c r="GW384" i="1"/>
  <c r="GV384" i="1"/>
  <c r="AO385" i="1"/>
  <c r="AN385" i="1"/>
  <c r="FU385" i="1"/>
  <c r="FT385" i="1"/>
  <c r="F386" i="1"/>
  <c r="G386" i="1" s="1"/>
  <c r="FT386" i="1"/>
  <c r="FU386" i="1"/>
  <c r="N369" i="1"/>
  <c r="BV369" i="1"/>
  <c r="FS369" i="1"/>
  <c r="BX371" i="1"/>
  <c r="BW371" i="1"/>
  <c r="O372" i="1"/>
  <c r="BV372" i="1"/>
  <c r="FT373" i="1"/>
  <c r="FU373" i="1"/>
  <c r="BW374" i="1"/>
  <c r="BX374" i="1"/>
  <c r="CG374" i="1"/>
  <c r="CF374" i="1"/>
  <c r="CG375" i="1"/>
  <c r="CF375" i="1"/>
  <c r="O379" i="1"/>
  <c r="N387" i="1"/>
  <c r="P379" i="1"/>
  <c r="AU387" i="1"/>
  <c r="AW379" i="1"/>
  <c r="AV379" i="1"/>
  <c r="GU387" i="1"/>
  <c r="GW379" i="1"/>
  <c r="GV379" i="1"/>
  <c r="AO381" i="1"/>
  <c r="AN381" i="1"/>
  <c r="P382" i="1"/>
  <c r="O382" i="1"/>
  <c r="F382" i="1"/>
  <c r="G382" i="1" s="1"/>
  <c r="AN382" i="1"/>
  <c r="AO382" i="1"/>
  <c r="O383" i="1"/>
  <c r="F383" i="1"/>
  <c r="G383" i="1" s="1"/>
  <c r="P383" i="1"/>
  <c r="AW383" i="1"/>
  <c r="AV383" i="1"/>
  <c r="GW383" i="1"/>
  <c r="GV383" i="1"/>
  <c r="AW385" i="1"/>
  <c r="AV385" i="1"/>
  <c r="GW385" i="1"/>
  <c r="GV385" i="1"/>
  <c r="AW386" i="1"/>
  <c r="AV386" i="1"/>
  <c r="H387" i="1"/>
  <c r="FV387" i="1"/>
  <c r="AU390" i="1"/>
  <c r="FV403" i="1"/>
  <c r="GU390" i="1"/>
  <c r="FU391" i="1"/>
  <c r="FT391" i="1"/>
  <c r="AV392" i="1"/>
  <c r="AW392" i="1"/>
  <c r="BX392" i="1"/>
  <c r="BW392" i="1"/>
  <c r="BW394" i="1"/>
  <c r="BX394" i="1"/>
  <c r="FU395" i="1"/>
  <c r="FT395" i="1"/>
  <c r="BX396" i="1"/>
  <c r="BW396" i="1"/>
  <c r="GW396" i="1"/>
  <c r="GV396" i="1"/>
  <c r="AP387" i="1"/>
  <c r="I403" i="1"/>
  <c r="N390" i="1"/>
  <c r="AM390" i="1"/>
  <c r="CE390" i="1"/>
  <c r="BX391" i="1"/>
  <c r="GW391" i="1"/>
  <c r="GV391" i="1"/>
  <c r="AN392" i="1"/>
  <c r="AO392" i="1"/>
  <c r="FT393" i="1"/>
  <c r="FU393" i="1"/>
  <c r="O394" i="1"/>
  <c r="F394" i="1"/>
  <c r="G394" i="1" s="1"/>
  <c r="P394" i="1"/>
  <c r="P395" i="1"/>
  <c r="O395" i="1"/>
  <c r="F395" i="1"/>
  <c r="G395" i="1" s="1"/>
  <c r="GW395" i="1"/>
  <c r="GV395" i="1"/>
  <c r="P396" i="1"/>
  <c r="O396" i="1"/>
  <c r="F396" i="1"/>
  <c r="G396" i="1" s="1"/>
  <c r="AO396" i="1"/>
  <c r="AN396" i="1"/>
  <c r="BV379" i="1"/>
  <c r="CH387" i="1"/>
  <c r="CH403" i="1"/>
  <c r="FS390" i="1"/>
  <c r="AN391" i="1"/>
  <c r="F393" i="1"/>
  <c r="G393" i="1" s="1"/>
  <c r="P393" i="1"/>
  <c r="O393" i="1"/>
  <c r="AW393" i="1"/>
  <c r="AV393" i="1"/>
  <c r="BX393" i="1"/>
  <c r="BW393" i="1"/>
  <c r="GV393" i="1"/>
  <c r="GW393" i="1"/>
  <c r="AO394" i="1"/>
  <c r="AN394" i="1"/>
  <c r="FU394" i="1"/>
  <c r="FT394" i="1"/>
  <c r="AV395" i="1"/>
  <c r="AW395" i="1"/>
  <c r="BX395" i="1"/>
  <c r="BW395" i="1"/>
  <c r="FU396" i="1"/>
  <c r="FT396" i="1"/>
  <c r="AM379" i="1"/>
  <c r="CE379" i="1"/>
  <c r="P392" i="1"/>
  <c r="O392" i="1"/>
  <c r="F392" i="1"/>
  <c r="G392" i="1" s="1"/>
  <c r="FU392" i="1"/>
  <c r="FT392" i="1"/>
  <c r="AO393" i="1"/>
  <c r="AN393" i="1"/>
  <c r="AW394" i="1"/>
  <c r="AV394" i="1"/>
  <c r="GW394" i="1"/>
  <c r="GV394" i="1"/>
  <c r="AN395" i="1"/>
  <c r="AO395" i="1"/>
  <c r="AW396" i="1"/>
  <c r="AV396" i="1"/>
  <c r="P397" i="1"/>
  <c r="O397" i="1"/>
  <c r="F397" i="1"/>
  <c r="G397" i="1" s="1"/>
  <c r="AN397" i="1"/>
  <c r="AO397" i="1"/>
  <c r="FU397" i="1"/>
  <c r="FT397" i="1"/>
  <c r="F398" i="1"/>
  <c r="G398" i="1" s="1"/>
  <c r="P398" i="1"/>
  <c r="O398" i="1"/>
  <c r="BX398" i="1"/>
  <c r="BW398" i="1"/>
  <c r="CG398" i="1"/>
  <c r="CF398" i="1"/>
  <c r="FU399" i="1"/>
  <c r="FT399" i="1"/>
  <c r="BX400" i="1"/>
  <c r="BW400" i="1"/>
  <c r="FU401" i="1"/>
  <c r="FT401" i="1"/>
  <c r="AW402" i="1"/>
  <c r="AV402" i="1"/>
  <c r="BX402" i="1"/>
  <c r="BW402" i="1"/>
  <c r="AO407" i="1"/>
  <c r="AN407" i="1"/>
  <c r="H403" i="1"/>
  <c r="L403" i="1"/>
  <c r="L6" i="1" s="1"/>
  <c r="L7" i="1" s="1"/>
  <c r="T403" i="1"/>
  <c r="T6" i="1" s="1"/>
  <c r="T7" i="1" s="1"/>
  <c r="X403" i="1"/>
  <c r="X6" i="1" s="1"/>
  <c r="X7" i="1" s="1"/>
  <c r="AB403" i="1"/>
  <c r="AB6" i="1" s="1"/>
  <c r="AB7" i="1" s="1"/>
  <c r="AF403" i="1"/>
  <c r="AF6" i="1" s="1"/>
  <c r="AF7" i="1" s="1"/>
  <c r="AJ403" i="1"/>
  <c r="AJ6" i="1" s="1"/>
  <c r="AJ7" i="1" s="1"/>
  <c r="AR403" i="1"/>
  <c r="AR6" i="1" s="1"/>
  <c r="AR7" i="1" s="1"/>
  <c r="AZ403" i="1"/>
  <c r="AZ6" i="1" s="1"/>
  <c r="AZ7" i="1" s="1"/>
  <c r="BD403" i="1"/>
  <c r="BD6" i="1" s="1"/>
  <c r="BD7" i="1" s="1"/>
  <c r="BH403" i="1"/>
  <c r="BH6" i="1" s="1"/>
  <c r="BH7" i="1" s="1"/>
  <c r="BL403" i="1"/>
  <c r="BL6" i="1" s="1"/>
  <c r="BL7" i="1" s="1"/>
  <c r="BP403" i="1"/>
  <c r="BP6" i="1" s="1"/>
  <c r="BP7" i="1" s="1"/>
  <c r="BT403" i="1"/>
  <c r="BT6" i="1" s="1"/>
  <c r="BT7" i="1" s="1"/>
  <c r="CB403" i="1"/>
  <c r="CB6" i="1" s="1"/>
  <c r="CB7" i="1" s="1"/>
  <c r="AV397" i="1"/>
  <c r="AW397" i="1"/>
  <c r="AO398" i="1"/>
  <c r="AN398" i="1"/>
  <c r="P399" i="1"/>
  <c r="O399" i="1"/>
  <c r="F399" i="1"/>
  <c r="G399" i="1" s="1"/>
  <c r="AW399" i="1"/>
  <c r="AV399" i="1"/>
  <c r="GW399" i="1"/>
  <c r="GV399" i="1"/>
  <c r="AO400" i="1"/>
  <c r="AN400" i="1"/>
  <c r="P401" i="1"/>
  <c r="O401" i="1"/>
  <c r="F401" i="1"/>
  <c r="G401" i="1" s="1"/>
  <c r="AW401" i="1"/>
  <c r="AV401" i="1"/>
  <c r="GW401" i="1"/>
  <c r="GV401" i="1"/>
  <c r="AO402" i="1"/>
  <c r="AN402" i="1"/>
  <c r="AW407" i="1"/>
  <c r="AV407" i="1"/>
  <c r="BX397" i="1"/>
  <c r="BW397" i="1"/>
  <c r="FU398" i="1"/>
  <c r="FT398" i="1"/>
  <c r="BX399" i="1"/>
  <c r="BW399" i="1"/>
  <c r="FU400" i="1"/>
  <c r="FT400" i="1"/>
  <c r="BX401" i="1"/>
  <c r="BW401" i="1"/>
  <c r="FT402" i="1"/>
  <c r="FU402" i="1"/>
  <c r="AO408" i="1"/>
  <c r="AN408" i="1"/>
  <c r="J403" i="1"/>
  <c r="R403" i="1"/>
  <c r="V403" i="1"/>
  <c r="Z403" i="1"/>
  <c r="AD403" i="1"/>
  <c r="AH403" i="1"/>
  <c r="AL403" i="1"/>
  <c r="AP403" i="1"/>
  <c r="AT403" i="1"/>
  <c r="AX403" i="1"/>
  <c r="BB403" i="1"/>
  <c r="BF403" i="1"/>
  <c r="BJ403" i="1"/>
  <c r="BN403" i="1"/>
  <c r="BR403" i="1"/>
  <c r="BV390" i="1"/>
  <c r="BZ403" i="1"/>
  <c r="CD403" i="1"/>
  <c r="AW398" i="1"/>
  <c r="AV398" i="1"/>
  <c r="GW398" i="1"/>
  <c r="GV398" i="1"/>
  <c r="AO399" i="1"/>
  <c r="AN399" i="1"/>
  <c r="P400" i="1"/>
  <c r="O400" i="1"/>
  <c r="F400" i="1"/>
  <c r="G400" i="1" s="1"/>
  <c r="AW400" i="1"/>
  <c r="AV400" i="1"/>
  <c r="GW400" i="1"/>
  <c r="GV400" i="1"/>
  <c r="AO401" i="1"/>
  <c r="AN401" i="1"/>
  <c r="P402" i="1"/>
  <c r="O402" i="1"/>
  <c r="F402" i="1"/>
  <c r="G402" i="1" s="1"/>
  <c r="CG407" i="1"/>
  <c r="CF407" i="1"/>
  <c r="AW408" i="1"/>
  <c r="AV408" i="1"/>
  <c r="AU406" i="1"/>
  <c r="GU406" i="1"/>
  <c r="N407" i="1"/>
  <c r="BX407" i="1"/>
  <c r="GV407" i="1"/>
  <c r="AW409" i="1"/>
  <c r="AV409" i="1"/>
  <c r="GW409" i="1"/>
  <c r="GV409" i="1"/>
  <c r="AO410" i="1"/>
  <c r="AN410" i="1"/>
  <c r="P411" i="1"/>
  <c r="O411" i="1"/>
  <c r="F411" i="1"/>
  <c r="G411" i="1" s="1"/>
  <c r="AN411" i="1"/>
  <c r="AO411" i="1"/>
  <c r="FT411" i="1"/>
  <c r="FU411" i="1"/>
  <c r="O412" i="1"/>
  <c r="F412" i="1"/>
  <c r="G412" i="1" s="1"/>
  <c r="P412" i="1"/>
  <c r="CG412" i="1"/>
  <c r="CF412" i="1"/>
  <c r="AW413" i="1"/>
  <c r="AV413" i="1"/>
  <c r="GW413" i="1"/>
  <c r="GV413" i="1"/>
  <c r="AO414" i="1"/>
  <c r="AN414" i="1"/>
  <c r="P415" i="1"/>
  <c r="O415" i="1"/>
  <c r="AN415" i="1"/>
  <c r="AO415" i="1"/>
  <c r="P416" i="1"/>
  <c r="O416" i="1"/>
  <c r="F416" i="1"/>
  <c r="G416" i="1" s="1"/>
  <c r="AM406" i="1"/>
  <c r="FS406" i="1"/>
  <c r="N408" i="1"/>
  <c r="CG408" i="1"/>
  <c r="CF408" i="1"/>
  <c r="BX409" i="1"/>
  <c r="BW409" i="1"/>
  <c r="CG409" i="1"/>
  <c r="CF409" i="1"/>
  <c r="FU410" i="1"/>
  <c r="FT410" i="1"/>
  <c r="AV411" i="1"/>
  <c r="AW411" i="1"/>
  <c r="BX411" i="1"/>
  <c r="BW411" i="1"/>
  <c r="GV411" i="1"/>
  <c r="GW411" i="1"/>
  <c r="AO412" i="1"/>
  <c r="AN412" i="1"/>
  <c r="FU412" i="1"/>
  <c r="FT412" i="1"/>
  <c r="BX413" i="1"/>
  <c r="BW413" i="1"/>
  <c r="CG413" i="1"/>
  <c r="CF413" i="1"/>
  <c r="FU414" i="1"/>
  <c r="FT414" i="1"/>
  <c r="AV415" i="1"/>
  <c r="AW415" i="1"/>
  <c r="BX415" i="1"/>
  <c r="BW415" i="1"/>
  <c r="CE406" i="1"/>
  <c r="FS407" i="1"/>
  <c r="FU408" i="1"/>
  <c r="FT408" i="1"/>
  <c r="F409" i="1"/>
  <c r="G409" i="1" s="1"/>
  <c r="P409" i="1"/>
  <c r="O409" i="1"/>
  <c r="AO409" i="1"/>
  <c r="AN409" i="1"/>
  <c r="P410" i="1"/>
  <c r="O410" i="1"/>
  <c r="F410" i="1"/>
  <c r="G410" i="1" s="1"/>
  <c r="AW410" i="1"/>
  <c r="AV410" i="1"/>
  <c r="GW410" i="1"/>
  <c r="GV410" i="1"/>
  <c r="AW412" i="1"/>
  <c r="AV412" i="1"/>
  <c r="F413" i="1"/>
  <c r="G413" i="1" s="1"/>
  <c r="P413" i="1"/>
  <c r="O413" i="1"/>
  <c r="AO413" i="1"/>
  <c r="AN413" i="1"/>
  <c r="P414" i="1"/>
  <c r="O414" i="1"/>
  <c r="F414" i="1"/>
  <c r="G414" i="1" s="1"/>
  <c r="AW414" i="1"/>
  <c r="AV414" i="1"/>
  <c r="GW414" i="1"/>
  <c r="GV414" i="1"/>
  <c r="CG415" i="1"/>
  <c r="CF415" i="1"/>
  <c r="H421" i="1"/>
  <c r="N406" i="1"/>
  <c r="BV408" i="1"/>
  <c r="GW408" i="1"/>
  <c r="GV408" i="1"/>
  <c r="FU409" i="1"/>
  <c r="FT409" i="1"/>
  <c r="BX410" i="1"/>
  <c r="BW410" i="1"/>
  <c r="CG410" i="1"/>
  <c r="CF410" i="1"/>
  <c r="CF411" i="1"/>
  <c r="CG411" i="1"/>
  <c r="BW412" i="1"/>
  <c r="BX412" i="1"/>
  <c r="GW412" i="1"/>
  <c r="GV412" i="1"/>
  <c r="FU413" i="1"/>
  <c r="FT413" i="1"/>
  <c r="BX414" i="1"/>
  <c r="BW414" i="1"/>
  <c r="CG414" i="1"/>
  <c r="CF414" i="1"/>
  <c r="BX416" i="1"/>
  <c r="BW416" i="1"/>
  <c r="GW416" i="1"/>
  <c r="GV416" i="1"/>
  <c r="GW417" i="1"/>
  <c r="AO418" i="1"/>
  <c r="AN418" i="1"/>
  <c r="P419" i="1"/>
  <c r="O419" i="1"/>
  <c r="F419" i="1"/>
  <c r="G419" i="1" s="1"/>
  <c r="AV419" i="1"/>
  <c r="AW419" i="1"/>
  <c r="GV419" i="1"/>
  <c r="GW419" i="1"/>
  <c r="BV406" i="1"/>
  <c r="BV417" i="1"/>
  <c r="CG417" i="1"/>
  <c r="CF417" i="1"/>
  <c r="FU418" i="1"/>
  <c r="FT418" i="1"/>
  <c r="BX419" i="1"/>
  <c r="BW419" i="1"/>
  <c r="CF419" i="1"/>
  <c r="CG419" i="1"/>
  <c r="CG420" i="1"/>
  <c r="CF420" i="1"/>
  <c r="FS415" i="1"/>
  <c r="F415" i="1" s="1"/>
  <c r="G415" i="1" s="1"/>
  <c r="AO416" i="1"/>
  <c r="AN416" i="1"/>
  <c r="CG416" i="1"/>
  <c r="CF416" i="1"/>
  <c r="AO417" i="1"/>
  <c r="AW418" i="1"/>
  <c r="AV418" i="1"/>
  <c r="GW418" i="1"/>
  <c r="GV418" i="1"/>
  <c r="AN419" i="1"/>
  <c r="AO419" i="1"/>
  <c r="O420" i="1"/>
  <c r="F420" i="1"/>
  <c r="G420" i="1" s="1"/>
  <c r="P420" i="1"/>
  <c r="AO420" i="1"/>
  <c r="AN420" i="1"/>
  <c r="FU420" i="1"/>
  <c r="FT420" i="1"/>
  <c r="GW415" i="1"/>
  <c r="AW416" i="1"/>
  <c r="AV416" i="1"/>
  <c r="FU416" i="1"/>
  <c r="FT416" i="1"/>
  <c r="P417" i="1"/>
  <c r="O417" i="1"/>
  <c r="AU417" i="1"/>
  <c r="FU417" i="1"/>
  <c r="FT417" i="1"/>
  <c r="P418" i="1"/>
  <c r="O418" i="1"/>
  <c r="F418" i="1"/>
  <c r="G418" i="1" s="1"/>
  <c r="BX418" i="1"/>
  <c r="BW418" i="1"/>
  <c r="CG418" i="1"/>
  <c r="CF418" i="1"/>
  <c r="FT419" i="1"/>
  <c r="FU419" i="1"/>
  <c r="AW420" i="1"/>
  <c r="AV420" i="1"/>
  <c r="BW420" i="1"/>
  <c r="BX420" i="1"/>
  <c r="GW420" i="1"/>
  <c r="GV420" i="1"/>
  <c r="GQ6" i="1" l="1"/>
  <c r="GQ7" i="1" s="1"/>
  <c r="GA6" i="1"/>
  <c r="GA7" i="1" s="1"/>
  <c r="FH6" i="1"/>
  <c r="FH7" i="1" s="1"/>
  <c r="ER6" i="1"/>
  <c r="ER7" i="1" s="1"/>
  <c r="EB6" i="1"/>
  <c r="EB7" i="1" s="1"/>
  <c r="DL6" i="1"/>
  <c r="DL7" i="1" s="1"/>
  <c r="CV6" i="1"/>
  <c r="CV7" i="1" s="1"/>
  <c r="F372" i="1"/>
  <c r="G372" i="1" s="1"/>
  <c r="GM6" i="1"/>
  <c r="GM7" i="1" s="1"/>
  <c r="FD6" i="1"/>
  <c r="FD7" i="1" s="1"/>
  <c r="EN6" i="1"/>
  <c r="EN7" i="1" s="1"/>
  <c r="DX6" i="1"/>
  <c r="DX7" i="1" s="1"/>
  <c r="DH6" i="1"/>
  <c r="DH7" i="1" s="1"/>
  <c r="CR6" i="1"/>
  <c r="CR7" i="1" s="1"/>
  <c r="GI6" i="1"/>
  <c r="GI7" i="1" s="1"/>
  <c r="FP6" i="1"/>
  <c r="FP7" i="1" s="1"/>
  <c r="EZ6" i="1"/>
  <c r="EZ7" i="1" s="1"/>
  <c r="EJ6" i="1"/>
  <c r="EJ7" i="1" s="1"/>
  <c r="DT6" i="1"/>
  <c r="DT7" i="1" s="1"/>
  <c r="DD6" i="1"/>
  <c r="DD7" i="1" s="1"/>
  <c r="CN6" i="1"/>
  <c r="CN7" i="1" s="1"/>
  <c r="GE6" i="1"/>
  <c r="GE7" i="1" s="1"/>
  <c r="FL6" i="1"/>
  <c r="FL7" i="1" s="1"/>
  <c r="EV6" i="1"/>
  <c r="EV7" i="1" s="1"/>
  <c r="EF6" i="1"/>
  <c r="EF7" i="1" s="1"/>
  <c r="DP6" i="1"/>
  <c r="DP7" i="1" s="1"/>
  <c r="CZ6" i="1"/>
  <c r="CZ7" i="1" s="1"/>
  <c r="CJ6" i="1"/>
  <c r="CJ7" i="1" s="1"/>
  <c r="AK6" i="1"/>
  <c r="AK7" i="1" s="1"/>
  <c r="U6" i="1"/>
  <c r="U7" i="1" s="1"/>
  <c r="CA6" i="1"/>
  <c r="CA7" i="1" s="1"/>
  <c r="AQ6" i="1"/>
  <c r="AQ7" i="1" s="1"/>
  <c r="GP6" i="1"/>
  <c r="GP7" i="1" s="1"/>
  <c r="FZ6" i="1"/>
  <c r="FZ7" i="1" s="1"/>
  <c r="CH6" i="1"/>
  <c r="CH7" i="1" s="1"/>
  <c r="BN6" i="1"/>
  <c r="BN7" i="1" s="1"/>
  <c r="AX6" i="1"/>
  <c r="AX7" i="1" s="1"/>
  <c r="AH6" i="1"/>
  <c r="AH7" i="1" s="1"/>
  <c r="R6" i="1"/>
  <c r="R7" i="1" s="1"/>
  <c r="S6" i="1"/>
  <c r="S7" i="1" s="1"/>
  <c r="GL6" i="1"/>
  <c r="GL7" i="1" s="1"/>
  <c r="FV6" i="1"/>
  <c r="FV7" i="1" s="1"/>
  <c r="CD6" i="1"/>
  <c r="CD7" i="1" s="1"/>
  <c r="BJ6" i="1"/>
  <c r="BJ7" i="1" s="1"/>
  <c r="AT6" i="1"/>
  <c r="AT7" i="1" s="1"/>
  <c r="AD6" i="1"/>
  <c r="AD7" i="1" s="1"/>
  <c r="J6" i="1"/>
  <c r="J7" i="1" s="1"/>
  <c r="H6" i="1"/>
  <c r="H7" i="1" s="1"/>
  <c r="Q6" i="1"/>
  <c r="Q7" i="1" s="1"/>
  <c r="F212" i="1"/>
  <c r="G212" i="1" s="1"/>
  <c r="AC6" i="1"/>
  <c r="AC7" i="1" s="1"/>
  <c r="F33" i="1"/>
  <c r="G33" i="1" s="1"/>
  <c r="CI6" i="1"/>
  <c r="CI7" i="1" s="1"/>
  <c r="GH6" i="1"/>
  <c r="GH7" i="1" s="1"/>
  <c r="BZ6" i="1"/>
  <c r="BZ7" i="1" s="1"/>
  <c r="BF6" i="1"/>
  <c r="BF7" i="1" s="1"/>
  <c r="AP6" i="1"/>
  <c r="AP7" i="1" s="1"/>
  <c r="Z6" i="1"/>
  <c r="Z7" i="1" s="1"/>
  <c r="F300" i="1"/>
  <c r="G300" i="1" s="1"/>
  <c r="F200" i="1"/>
  <c r="F179" i="1"/>
  <c r="Y6" i="1"/>
  <c r="Y7" i="1" s="1"/>
  <c r="I6" i="1"/>
  <c r="I7" i="1" s="1"/>
  <c r="FW6" i="1"/>
  <c r="FW7" i="1" s="1"/>
  <c r="GT6" i="1"/>
  <c r="GT7" i="1" s="1"/>
  <c r="GD6" i="1"/>
  <c r="GD7" i="1" s="1"/>
  <c r="BR6" i="1"/>
  <c r="BR7" i="1" s="1"/>
  <c r="BB6" i="1"/>
  <c r="BB7" i="1" s="1"/>
  <c r="AL6" i="1"/>
  <c r="AL7" i="1" s="1"/>
  <c r="V6" i="1"/>
  <c r="V7" i="1" s="1"/>
  <c r="F213" i="1"/>
  <c r="G213" i="1" s="1"/>
  <c r="G200" i="1"/>
  <c r="F185" i="1"/>
  <c r="G185" i="1" s="1"/>
  <c r="G179" i="1"/>
  <c r="AV417" i="1"/>
  <c r="AW417" i="1"/>
  <c r="CE421" i="1"/>
  <c r="CG406" i="1"/>
  <c r="CF406" i="1"/>
  <c r="AU421" i="1"/>
  <c r="AW406" i="1"/>
  <c r="AV406" i="1"/>
  <c r="AM387" i="1"/>
  <c r="AO379" i="1"/>
  <c r="AN379" i="1"/>
  <c r="BW379" i="1"/>
  <c r="BV387" i="1"/>
  <c r="BX379" i="1"/>
  <c r="GU403" i="1"/>
  <c r="GW390" i="1"/>
  <c r="P387" i="1"/>
  <c r="O387" i="1"/>
  <c r="FS376" i="1"/>
  <c r="FU369" i="1"/>
  <c r="FT369" i="1"/>
  <c r="FU387" i="1"/>
  <c r="FT387" i="1"/>
  <c r="AU366" i="1"/>
  <c r="AW365" i="1"/>
  <c r="AV365" i="1"/>
  <c r="CE376" i="1"/>
  <c r="CG369" i="1"/>
  <c r="CG376" i="1" s="1"/>
  <c r="CF369" i="1"/>
  <c r="CF376" i="1" s="1"/>
  <c r="N366" i="1"/>
  <c r="P365" i="1"/>
  <c r="O365" i="1"/>
  <c r="F365" i="1"/>
  <c r="BV362" i="1"/>
  <c r="BW354" i="1"/>
  <c r="BX354" i="1"/>
  <c r="CG322" i="1"/>
  <c r="CE336" i="1"/>
  <c r="P339" i="1"/>
  <c r="N351" i="1"/>
  <c r="O339" i="1"/>
  <c r="F339" i="1"/>
  <c r="AW339" i="1"/>
  <c r="AU351" i="1"/>
  <c r="AV339" i="1"/>
  <c r="N336" i="1"/>
  <c r="P322" i="1"/>
  <c r="O322" i="1"/>
  <c r="F322" i="1"/>
  <c r="AW317" i="1"/>
  <c r="AV317" i="1"/>
  <c r="N295" i="1"/>
  <c r="F288" i="1"/>
  <c r="P288" i="1"/>
  <c r="O288" i="1"/>
  <c r="BW318" i="1"/>
  <c r="BX318" i="1"/>
  <c r="AO305" i="1"/>
  <c r="AN305" i="1"/>
  <c r="AW298" i="1"/>
  <c r="AV298" i="1"/>
  <c r="AU302" i="1"/>
  <c r="N302" i="1"/>
  <c r="P298" i="1"/>
  <c r="O298" i="1"/>
  <c r="F298" i="1"/>
  <c r="AW288" i="1"/>
  <c r="AV288" i="1"/>
  <c r="AU295" i="1"/>
  <c r="AM285" i="1"/>
  <c r="AO281" i="1"/>
  <c r="AN281" i="1"/>
  <c r="BV285" i="1"/>
  <c r="BW281" i="1"/>
  <c r="BX281" i="1"/>
  <c r="P283" i="1"/>
  <c r="O283" i="1"/>
  <c r="F283" i="1"/>
  <c r="G283" i="1" s="1"/>
  <c r="AU319" i="1"/>
  <c r="BX283" i="1"/>
  <c r="BW283" i="1"/>
  <c r="GW263" i="1"/>
  <c r="GV263" i="1"/>
  <c r="GU278" i="1"/>
  <c r="AO263" i="1"/>
  <c r="AN263" i="1"/>
  <c r="AM278" i="1"/>
  <c r="F263" i="1"/>
  <c r="GW260" i="1"/>
  <c r="GV260" i="1"/>
  <c r="FU237" i="1"/>
  <c r="FT237" i="1"/>
  <c r="FS245" i="1"/>
  <c r="AO260" i="1"/>
  <c r="AN260" i="1"/>
  <c r="N245" i="1"/>
  <c r="P237" i="1"/>
  <c r="O237" i="1"/>
  <c r="F237" i="1"/>
  <c r="GU197" i="1"/>
  <c r="GV187" i="1"/>
  <c r="GW187" i="1"/>
  <c r="AM197" i="1"/>
  <c r="AN187" i="1"/>
  <c r="AO187" i="1"/>
  <c r="BX187" i="1"/>
  <c r="BV197" i="1"/>
  <c r="BW187" i="1"/>
  <c r="GU224" i="1"/>
  <c r="GW216" i="1"/>
  <c r="GV216" i="1"/>
  <c r="FS213" i="1"/>
  <c r="FU200" i="1"/>
  <c r="FT200" i="1"/>
  <c r="FU185" i="1"/>
  <c r="FT185" i="1"/>
  <c r="GW174" i="1"/>
  <c r="GV174" i="1"/>
  <c r="BX213" i="1"/>
  <c r="BW213" i="1"/>
  <c r="F187" i="1"/>
  <c r="GU176" i="1"/>
  <c r="GV170" i="1"/>
  <c r="GW170" i="1"/>
  <c r="AM176" i="1"/>
  <c r="AN170" i="1"/>
  <c r="AO170" i="1"/>
  <c r="FU174" i="1"/>
  <c r="FT174" i="1"/>
  <c r="GV143" i="1"/>
  <c r="GW143" i="1"/>
  <c r="AV99" i="1"/>
  <c r="AU100" i="1"/>
  <c r="AW99" i="1"/>
  <c r="CG41" i="1"/>
  <c r="CE46" i="1"/>
  <c r="CF41" i="1"/>
  <c r="AO167" i="1"/>
  <c r="AN167" i="1"/>
  <c r="FT143" i="1"/>
  <c r="FU143" i="1"/>
  <c r="N46" i="1"/>
  <c r="O41" i="1"/>
  <c r="F41" i="1"/>
  <c r="P41" i="1"/>
  <c r="BX135" i="1"/>
  <c r="BW135" i="1"/>
  <c r="GW129" i="1"/>
  <c r="GV129" i="1"/>
  <c r="GW92" i="1"/>
  <c r="GV92" i="1"/>
  <c r="GU96" i="1"/>
  <c r="GU58" i="1"/>
  <c r="GW49" i="1"/>
  <c r="GV49" i="1"/>
  <c r="AM58" i="1"/>
  <c r="AO49" i="1"/>
  <c r="AN49" i="1"/>
  <c r="G146" i="1"/>
  <c r="F167" i="1"/>
  <c r="G167" i="1" s="1"/>
  <c r="GW135" i="1"/>
  <c r="GV135" i="1"/>
  <c r="GV113" i="1"/>
  <c r="GW113" i="1"/>
  <c r="AN99" i="1"/>
  <c r="AM100" i="1"/>
  <c r="AO99" i="1"/>
  <c r="GU89" i="1"/>
  <c r="GW84" i="1"/>
  <c r="AO84" i="1"/>
  <c r="AM89" i="1"/>
  <c r="AN84" i="1"/>
  <c r="CE63" i="1"/>
  <c r="CG61" i="1"/>
  <c r="CF61" i="1"/>
  <c r="N58" i="1"/>
  <c r="P49" i="1"/>
  <c r="O49" i="1"/>
  <c r="F49" i="1"/>
  <c r="GV33" i="1"/>
  <c r="GW33" i="1"/>
  <c r="FT72" i="1"/>
  <c r="FU72" i="1"/>
  <c r="CF17" i="1"/>
  <c r="CE19" i="1"/>
  <c r="CG17" i="1"/>
  <c r="G66" i="1"/>
  <c r="F72" i="1"/>
  <c r="G72" i="1" s="1"/>
  <c r="CF34" i="1"/>
  <c r="CG34" i="1"/>
  <c r="GU38" i="1"/>
  <c r="GW31" i="1"/>
  <c r="GV31" i="1"/>
  <c r="CE38" i="1"/>
  <c r="CG31" i="1"/>
  <c r="CF31" i="1"/>
  <c r="AU38" i="1"/>
  <c r="AW31" i="1"/>
  <c r="AV31" i="1"/>
  <c r="GW22" i="1"/>
  <c r="GV22" i="1"/>
  <c r="GU28" i="1"/>
  <c r="FU9" i="1"/>
  <c r="FT9" i="1"/>
  <c r="FS14" i="1"/>
  <c r="BV38" i="1"/>
  <c r="BX31" i="1"/>
  <c r="BW31" i="1"/>
  <c r="FU19" i="1"/>
  <c r="FT19" i="1"/>
  <c r="GW19" i="1"/>
  <c r="GV19" i="1"/>
  <c r="F417" i="1"/>
  <c r="G417" i="1" s="1"/>
  <c r="F408" i="1"/>
  <c r="G408" i="1" s="1"/>
  <c r="P408" i="1"/>
  <c r="O408" i="1"/>
  <c r="BV403" i="1"/>
  <c r="BX390" i="1"/>
  <c r="BW390" i="1"/>
  <c r="FS403" i="1"/>
  <c r="FU390" i="1"/>
  <c r="FT390" i="1"/>
  <c r="CE403" i="1"/>
  <c r="CG390" i="1"/>
  <c r="F379" i="1"/>
  <c r="BV376" i="1"/>
  <c r="BX369" i="1"/>
  <c r="BW369" i="1"/>
  <c r="AW372" i="1"/>
  <c r="AV372" i="1"/>
  <c r="GU366" i="1"/>
  <c r="GW365" i="1"/>
  <c r="GV365" i="1"/>
  <c r="AM366" i="1"/>
  <c r="AO365" i="1"/>
  <c r="AN365" i="1"/>
  <c r="AU376" i="1"/>
  <c r="AW369" i="1"/>
  <c r="AV369" i="1"/>
  <c r="GW354" i="1"/>
  <c r="GV354" i="1"/>
  <c r="GU362" i="1"/>
  <c r="AO339" i="1"/>
  <c r="AM351" i="1"/>
  <c r="AN339" i="1"/>
  <c r="BX340" i="1"/>
  <c r="BW340" i="1"/>
  <c r="AU336" i="1"/>
  <c r="AV322" i="1"/>
  <c r="AW322" i="1"/>
  <c r="GU351" i="1"/>
  <c r="GW339" i="1"/>
  <c r="GV339" i="1"/>
  <c r="GW322" i="1"/>
  <c r="GV322" i="1"/>
  <c r="GU336" i="1"/>
  <c r="FU318" i="1"/>
  <c r="FT318" i="1"/>
  <c r="AO317" i="1"/>
  <c r="AN317" i="1"/>
  <c r="F318" i="1"/>
  <c r="G318" i="1" s="1"/>
  <c r="GW318" i="1"/>
  <c r="GV318" i="1"/>
  <c r="GU319" i="1"/>
  <c r="GW305" i="1"/>
  <c r="GV305" i="1"/>
  <c r="GW298" i="1"/>
  <c r="GV298" i="1"/>
  <c r="GU302" i="1"/>
  <c r="AO298" i="1"/>
  <c r="AN298" i="1"/>
  <c r="AM302" i="1"/>
  <c r="BX305" i="1"/>
  <c r="BW305" i="1"/>
  <c r="BV319" i="1"/>
  <c r="GW288" i="1"/>
  <c r="GV288" i="1"/>
  <c r="GU295" i="1"/>
  <c r="AO288" i="1"/>
  <c r="AN288" i="1"/>
  <c r="AM295" i="1"/>
  <c r="BV278" i="1"/>
  <c r="BX263" i="1"/>
  <c r="BW263" i="1"/>
  <c r="BW257" i="1"/>
  <c r="BV260" i="1"/>
  <c r="BX257" i="1"/>
  <c r="AN282" i="1"/>
  <c r="AO282" i="1"/>
  <c r="F317" i="1"/>
  <c r="G317" i="1" s="1"/>
  <c r="FU263" i="1"/>
  <c r="FT263" i="1"/>
  <c r="FS278" i="1"/>
  <c r="AU254" i="1"/>
  <c r="AV248" i="1"/>
  <c r="AW248" i="1"/>
  <c r="P278" i="1"/>
  <c r="O278" i="1"/>
  <c r="CE254" i="1"/>
  <c r="CF248" i="1"/>
  <c r="CG248" i="1"/>
  <c r="CE245" i="1"/>
  <c r="CG237" i="1"/>
  <c r="CF237" i="1"/>
  <c r="AU224" i="1"/>
  <c r="AV216" i="1"/>
  <c r="AW216" i="1"/>
  <c r="FU260" i="1"/>
  <c r="FT260" i="1"/>
  <c r="AM254" i="1"/>
  <c r="AN248" i="1"/>
  <c r="AO248" i="1"/>
  <c r="BX216" i="1"/>
  <c r="BV224" i="1"/>
  <c r="BW216" i="1"/>
  <c r="FS224" i="1"/>
  <c r="FU216" i="1"/>
  <c r="FU213" i="1"/>
  <c r="FT216" i="1"/>
  <c r="FT213" i="1"/>
  <c r="BX234" i="1"/>
  <c r="BW234" i="1"/>
  <c r="AV234" i="1"/>
  <c r="AW234" i="1"/>
  <c r="FS197" i="1"/>
  <c r="FT187" i="1"/>
  <c r="FU187" i="1"/>
  <c r="AN234" i="1"/>
  <c r="AO234" i="1"/>
  <c r="CE213" i="1"/>
  <c r="CG200" i="1"/>
  <c r="CF200" i="1"/>
  <c r="CE185" i="1"/>
  <c r="CG179" i="1"/>
  <c r="CF179" i="1"/>
  <c r="P213" i="1"/>
  <c r="O213" i="1"/>
  <c r="CE129" i="1"/>
  <c r="CG116" i="1"/>
  <c r="CF116" i="1"/>
  <c r="FS176" i="1"/>
  <c r="FT170" i="1"/>
  <c r="FU170" i="1"/>
  <c r="O116" i="1"/>
  <c r="F116" i="1"/>
  <c r="N129" i="1"/>
  <c r="P116" i="1"/>
  <c r="O185" i="1"/>
  <c r="P185" i="1"/>
  <c r="AV175" i="1"/>
  <c r="AW175" i="1"/>
  <c r="BX138" i="1"/>
  <c r="BW138" i="1"/>
  <c r="BV143" i="1"/>
  <c r="GW167" i="1"/>
  <c r="GV167" i="1"/>
  <c r="AV103" i="1"/>
  <c r="AU113" i="1"/>
  <c r="AW103" i="1"/>
  <c r="F84" i="1"/>
  <c r="P84" i="1"/>
  <c r="N89" i="1"/>
  <c r="O84" i="1"/>
  <c r="AW41" i="1"/>
  <c r="AU46" i="1"/>
  <c r="AV41" i="1"/>
  <c r="P135" i="1"/>
  <c r="O135" i="1"/>
  <c r="AN103" i="1"/>
  <c r="AM113" i="1"/>
  <c r="AO103" i="1"/>
  <c r="BW75" i="1"/>
  <c r="BV81" i="1"/>
  <c r="BX75" i="1"/>
  <c r="GV99" i="1"/>
  <c r="GU100" i="1"/>
  <c r="GW99" i="1"/>
  <c r="FU92" i="1"/>
  <c r="FU89" i="1"/>
  <c r="FT92" i="1"/>
  <c r="FT89" i="1"/>
  <c r="FS96" i="1"/>
  <c r="FS58" i="1"/>
  <c r="FU49" i="1"/>
  <c r="FT49" i="1"/>
  <c r="FU46" i="1"/>
  <c r="FT46" i="1"/>
  <c r="N100" i="1"/>
  <c r="P99" i="1"/>
  <c r="O99" i="1"/>
  <c r="F99" i="1"/>
  <c r="FU84" i="1"/>
  <c r="FS89" i="1"/>
  <c r="FT84" i="1"/>
  <c r="AU63" i="1"/>
  <c r="AW61" i="1"/>
  <c r="AV61" i="1"/>
  <c r="AO81" i="1"/>
  <c r="AN81" i="1"/>
  <c r="BX35" i="1"/>
  <c r="BW35" i="1"/>
  <c r="BX89" i="1"/>
  <c r="BW89" i="1"/>
  <c r="AN17" i="1"/>
  <c r="AM19" i="1"/>
  <c r="AO17" i="1"/>
  <c r="CF72" i="1"/>
  <c r="CG72" i="1"/>
  <c r="AW34" i="1"/>
  <c r="AV34" i="1"/>
  <c r="FS38" i="1"/>
  <c r="FU31" i="1"/>
  <c r="FT31" i="1"/>
  <c r="FU22" i="1"/>
  <c r="FT22" i="1"/>
  <c r="FS28" i="1"/>
  <c r="CG9" i="1"/>
  <c r="CF9" i="1"/>
  <c r="CE14" i="1"/>
  <c r="AW81" i="1"/>
  <c r="AV81" i="1"/>
  <c r="N38" i="1"/>
  <c r="P31" i="1"/>
  <c r="O31" i="1"/>
  <c r="F31" i="1"/>
  <c r="AW28" i="1"/>
  <c r="AV28" i="1"/>
  <c r="BX417" i="1"/>
  <c r="BW417" i="1"/>
  <c r="BW408" i="1"/>
  <c r="BX408" i="1"/>
  <c r="FS421" i="1"/>
  <c r="FU406" i="1"/>
  <c r="FT406" i="1"/>
  <c r="F407" i="1"/>
  <c r="G407" i="1" s="1"/>
  <c r="P407" i="1"/>
  <c r="O407" i="1"/>
  <c r="AM403" i="1"/>
  <c r="AN390" i="1"/>
  <c r="AO390" i="1"/>
  <c r="AU403" i="1"/>
  <c r="AV390" i="1"/>
  <c r="AW390" i="1"/>
  <c r="AW387" i="1"/>
  <c r="AV387" i="1"/>
  <c r="N376" i="1"/>
  <c r="F369" i="1"/>
  <c r="P369" i="1"/>
  <c r="O369" i="1"/>
  <c r="AO372" i="1"/>
  <c r="AN372" i="1"/>
  <c r="FS366" i="1"/>
  <c r="FU365" i="1"/>
  <c r="FT365" i="1"/>
  <c r="GV371" i="1"/>
  <c r="GW371" i="1"/>
  <c r="AM376" i="1"/>
  <c r="AO369" i="1"/>
  <c r="AN369" i="1"/>
  <c r="FU354" i="1"/>
  <c r="FT354" i="1"/>
  <c r="FS362" i="1"/>
  <c r="N362" i="1"/>
  <c r="O354" i="1"/>
  <c r="P354" i="1"/>
  <c r="F354" i="1"/>
  <c r="FU322" i="1"/>
  <c r="FT322" i="1"/>
  <c r="FS336" i="1"/>
  <c r="FU339" i="1"/>
  <c r="FS351" i="1"/>
  <c r="FT339" i="1"/>
  <c r="FU336" i="1"/>
  <c r="FT336" i="1"/>
  <c r="CG318" i="1"/>
  <c r="CF318" i="1"/>
  <c r="AO319" i="1"/>
  <c r="AN319" i="1"/>
  <c r="AW318" i="1"/>
  <c r="AV318" i="1"/>
  <c r="FS319" i="1"/>
  <c r="FU305" i="1"/>
  <c r="FT305" i="1"/>
  <c r="FU298" i="1"/>
  <c r="FT298" i="1"/>
  <c r="FU295" i="1"/>
  <c r="FT295" i="1"/>
  <c r="FS302" i="1"/>
  <c r="P305" i="1"/>
  <c r="N319" i="1"/>
  <c r="O305" i="1"/>
  <c r="F305" i="1"/>
  <c r="FU288" i="1"/>
  <c r="FT288" i="1"/>
  <c r="FS295" i="1"/>
  <c r="CE285" i="1"/>
  <c r="CG281" i="1"/>
  <c r="CE260" i="1"/>
  <c r="CG257" i="1"/>
  <c r="CF257" i="1"/>
  <c r="GU285" i="1"/>
  <c r="GW281" i="1"/>
  <c r="O257" i="1"/>
  <c r="N260" i="1"/>
  <c r="F257" i="1"/>
  <c r="P257" i="1"/>
  <c r="BX282" i="1"/>
  <c r="BW282" i="1"/>
  <c r="CG263" i="1"/>
  <c r="CF263" i="1"/>
  <c r="CE278" i="1"/>
  <c r="BV254" i="1"/>
  <c r="BX248" i="1"/>
  <c r="BW248" i="1"/>
  <c r="AU245" i="1"/>
  <c r="AW237" i="1"/>
  <c r="AV237" i="1"/>
  <c r="N254" i="1"/>
  <c r="P248" i="1"/>
  <c r="O248" i="1"/>
  <c r="F248" i="1"/>
  <c r="CE197" i="1"/>
  <c r="CF187" i="1"/>
  <c r="CG187" i="1"/>
  <c r="FT234" i="1"/>
  <c r="FU234" i="1"/>
  <c r="CE224" i="1"/>
  <c r="CG216" i="1"/>
  <c r="FU212" i="1"/>
  <c r="FT212" i="1"/>
  <c r="AU213" i="1"/>
  <c r="AW200" i="1"/>
  <c r="AV200" i="1"/>
  <c r="AU185" i="1"/>
  <c r="AW179" i="1"/>
  <c r="AV179" i="1"/>
  <c r="AM129" i="1"/>
  <c r="AO116" i="1"/>
  <c r="AN116" i="1"/>
  <c r="CE176" i="1"/>
  <c r="CF170" i="1"/>
  <c r="CG170" i="1"/>
  <c r="BV176" i="1"/>
  <c r="BX170" i="1"/>
  <c r="BW170" i="1"/>
  <c r="P138" i="1"/>
  <c r="O138" i="1"/>
  <c r="N143" i="1"/>
  <c r="F138" i="1"/>
  <c r="BW185" i="1"/>
  <c r="BX185" i="1"/>
  <c r="FU135" i="1"/>
  <c r="FT135" i="1"/>
  <c r="GW41" i="1"/>
  <c r="GU46" i="1"/>
  <c r="GV41" i="1"/>
  <c r="AO41" i="1"/>
  <c r="AM46" i="1"/>
  <c r="AN41" i="1"/>
  <c r="G132" i="1"/>
  <c r="F135" i="1"/>
  <c r="G135" i="1" s="1"/>
  <c r="BX129" i="1"/>
  <c r="BW129" i="1"/>
  <c r="CG92" i="1"/>
  <c r="CE96" i="1"/>
  <c r="O75" i="1"/>
  <c r="N81" i="1"/>
  <c r="F75" i="1"/>
  <c r="P75" i="1"/>
  <c r="CG167" i="1"/>
  <c r="CF167" i="1"/>
  <c r="CF143" i="1"/>
  <c r="CG143" i="1"/>
  <c r="CF99" i="1"/>
  <c r="CG99" i="1"/>
  <c r="CE100" i="1"/>
  <c r="BX92" i="1"/>
  <c r="BW92" i="1"/>
  <c r="BV96" i="1"/>
  <c r="CE58" i="1"/>
  <c r="CG49" i="1"/>
  <c r="CF49" i="1"/>
  <c r="BX103" i="1"/>
  <c r="BW103" i="1"/>
  <c r="BV113" i="1"/>
  <c r="CG84" i="1"/>
  <c r="CE89" i="1"/>
  <c r="CF84" i="1"/>
  <c r="GU63" i="1"/>
  <c r="GW61" i="1"/>
  <c r="GV61" i="1"/>
  <c r="AM63" i="1"/>
  <c r="AO61" i="1"/>
  <c r="AN61" i="1"/>
  <c r="FU81" i="1"/>
  <c r="FT81" i="1"/>
  <c r="AV72" i="1"/>
  <c r="AW72" i="1"/>
  <c r="P63" i="1"/>
  <c r="O63" i="1"/>
  <c r="P35" i="1"/>
  <c r="F35" i="1"/>
  <c r="G35" i="1" s="1"/>
  <c r="O35" i="1"/>
  <c r="AN96" i="1"/>
  <c r="AO96" i="1"/>
  <c r="F34" i="1"/>
  <c r="G34" i="1" s="1"/>
  <c r="CG22" i="1"/>
  <c r="CE28" i="1"/>
  <c r="AN34" i="1"/>
  <c r="AO34" i="1"/>
  <c r="BV28" i="1"/>
  <c r="BX22" i="1"/>
  <c r="BW22" i="1"/>
  <c r="P17" i="1"/>
  <c r="O17" i="1"/>
  <c r="F17" i="1"/>
  <c r="N19" i="1"/>
  <c r="AW9" i="1"/>
  <c r="AV9" i="1"/>
  <c r="AU14" i="1"/>
  <c r="GW81" i="1"/>
  <c r="GV81" i="1"/>
  <c r="BX9" i="1"/>
  <c r="BW9" i="1"/>
  <c r="BV14" i="1"/>
  <c r="AM38" i="1"/>
  <c r="BX19" i="1"/>
  <c r="BW19" i="1"/>
  <c r="AW19" i="1"/>
  <c r="AV19" i="1"/>
  <c r="FU415" i="1"/>
  <c r="FT415" i="1"/>
  <c r="BV421" i="1"/>
  <c r="BX406" i="1"/>
  <c r="BW406" i="1"/>
  <c r="N421" i="1"/>
  <c r="F406" i="1"/>
  <c r="P406" i="1"/>
  <c r="O406" i="1"/>
  <c r="FU407" i="1"/>
  <c r="FT407" i="1"/>
  <c r="AM421" i="1"/>
  <c r="AO406" i="1"/>
  <c r="AN406" i="1"/>
  <c r="GU421" i="1"/>
  <c r="GW406" i="1"/>
  <c r="CG379" i="1"/>
  <c r="CE387" i="1"/>
  <c r="CF379" i="1"/>
  <c r="N403" i="1"/>
  <c r="F390" i="1"/>
  <c r="P390" i="1"/>
  <c r="O390" i="1"/>
  <c r="GW387" i="1"/>
  <c r="GV387" i="1"/>
  <c r="BW372" i="1"/>
  <c r="BX372" i="1"/>
  <c r="FT371" i="1"/>
  <c r="FU371" i="1"/>
  <c r="GU376" i="1"/>
  <c r="GW369" i="1"/>
  <c r="GV369" i="1"/>
  <c r="CE366" i="1"/>
  <c r="CG365" i="1"/>
  <c r="CF365" i="1"/>
  <c r="BV366" i="1"/>
  <c r="BX365" i="1"/>
  <c r="BW365" i="1"/>
  <c r="CG354" i="1"/>
  <c r="CE362" i="1"/>
  <c r="CF354" i="1"/>
  <c r="AO354" i="1"/>
  <c r="AM362" i="1"/>
  <c r="AN354" i="1"/>
  <c r="AW354" i="1"/>
  <c r="AU362" i="1"/>
  <c r="AV354" i="1"/>
  <c r="CG339" i="1"/>
  <c r="CE351" i="1"/>
  <c r="CF339" i="1"/>
  <c r="BX339" i="1"/>
  <c r="BV351" i="1"/>
  <c r="BW339" i="1"/>
  <c r="BV336" i="1"/>
  <c r="BX322" i="1"/>
  <c r="BW322" i="1"/>
  <c r="F340" i="1"/>
  <c r="G340" i="1" s="1"/>
  <c r="GV317" i="1"/>
  <c r="GW317" i="1"/>
  <c r="BV295" i="1"/>
  <c r="BX288" i="1"/>
  <c r="BW288" i="1"/>
  <c r="AO318" i="1"/>
  <c r="AN318" i="1"/>
  <c r="CE319" i="1"/>
  <c r="CG305" i="1"/>
  <c r="CF305" i="1"/>
  <c r="CG298" i="1"/>
  <c r="CF298" i="1"/>
  <c r="CE302" i="1"/>
  <c r="AM336" i="1"/>
  <c r="AN322" i="1"/>
  <c r="AO322" i="1"/>
  <c r="BV302" i="1"/>
  <c r="BX298" i="1"/>
  <c r="BW298" i="1"/>
  <c r="CG288" i="1"/>
  <c r="CF288" i="1"/>
  <c r="CE295" i="1"/>
  <c r="AU285" i="1"/>
  <c r="AW281" i="1"/>
  <c r="AV281" i="1"/>
  <c r="AU260" i="1"/>
  <c r="AW257" i="1"/>
  <c r="AV257" i="1"/>
  <c r="FS285" i="1"/>
  <c r="FT281" i="1"/>
  <c r="FU281" i="1"/>
  <c r="N285" i="1"/>
  <c r="F281" i="1"/>
  <c r="AW263" i="1"/>
  <c r="AV263" i="1"/>
  <c r="AU278" i="1"/>
  <c r="FS254" i="1"/>
  <c r="FU248" i="1"/>
  <c r="FT248" i="1"/>
  <c r="O227" i="1"/>
  <c r="F227" i="1"/>
  <c r="N234" i="1"/>
  <c r="P227" i="1"/>
  <c r="GW237" i="1"/>
  <c r="GV237" i="1"/>
  <c r="GU245" i="1"/>
  <c r="AM245" i="1"/>
  <c r="AO237" i="1"/>
  <c r="AN237" i="1"/>
  <c r="GU254" i="1"/>
  <c r="GW248" i="1"/>
  <c r="GV248" i="1"/>
  <c r="BV245" i="1"/>
  <c r="BX237" i="1"/>
  <c r="BW237" i="1"/>
  <c r="P216" i="1"/>
  <c r="N224" i="1"/>
  <c r="O216" i="1"/>
  <c r="F216" i="1"/>
  <c r="GV234" i="1"/>
  <c r="GW234" i="1"/>
  <c r="AU197" i="1"/>
  <c r="AV187" i="1"/>
  <c r="AW187" i="1"/>
  <c r="GU185" i="1"/>
  <c r="GW179" i="1"/>
  <c r="BX212" i="1"/>
  <c r="BW212" i="1"/>
  <c r="CF234" i="1"/>
  <c r="CG234" i="1"/>
  <c r="AM224" i="1"/>
  <c r="AN216" i="1"/>
  <c r="AO216" i="1"/>
  <c r="GU213" i="1"/>
  <c r="GW200" i="1"/>
  <c r="GV200" i="1"/>
  <c r="AM213" i="1"/>
  <c r="AO200" i="1"/>
  <c r="AN200" i="1"/>
  <c r="AM185" i="1"/>
  <c r="AO179" i="1"/>
  <c r="AN179" i="1"/>
  <c r="O197" i="1"/>
  <c r="P197" i="1"/>
  <c r="AU176" i="1"/>
  <c r="AV170" i="1"/>
  <c r="AW170" i="1"/>
  <c r="N176" i="1"/>
  <c r="P170" i="1"/>
  <c r="O170" i="1"/>
  <c r="F170" i="1"/>
  <c r="BX167" i="1"/>
  <c r="BW167" i="1"/>
  <c r="AW167" i="1"/>
  <c r="AV167" i="1"/>
  <c r="AV143" i="1"/>
  <c r="AW143" i="1"/>
  <c r="AO135" i="1"/>
  <c r="AN135" i="1"/>
  <c r="FT103" i="1"/>
  <c r="FS113" i="1"/>
  <c r="FU103" i="1"/>
  <c r="FT99" i="1"/>
  <c r="FS100" i="1"/>
  <c r="FU99" i="1"/>
  <c r="FU41" i="1"/>
  <c r="FS46" i="1"/>
  <c r="FT41" i="1"/>
  <c r="F174" i="1"/>
  <c r="G174" i="1" s="1"/>
  <c r="AN143" i="1"/>
  <c r="AO143" i="1"/>
  <c r="CG135" i="1"/>
  <c r="CF135" i="1"/>
  <c r="CF103" i="1"/>
  <c r="CE113" i="1"/>
  <c r="CG103" i="1"/>
  <c r="AV92" i="1"/>
  <c r="AU96" i="1"/>
  <c r="AW92" i="1"/>
  <c r="BV46" i="1"/>
  <c r="BW41" i="1"/>
  <c r="BX41" i="1"/>
  <c r="FU167" i="1"/>
  <c r="FT167" i="1"/>
  <c r="AW129" i="1"/>
  <c r="AV129" i="1"/>
  <c r="BV100" i="1"/>
  <c r="BX99" i="1"/>
  <c r="BW99" i="1"/>
  <c r="P92" i="1"/>
  <c r="O92" i="1"/>
  <c r="N96" i="1"/>
  <c r="F92" i="1"/>
  <c r="AU58" i="1"/>
  <c r="AW49" i="1"/>
  <c r="AV49" i="1"/>
  <c r="P167" i="1"/>
  <c r="O167" i="1"/>
  <c r="AW135" i="1"/>
  <c r="AV135" i="1"/>
  <c r="P103" i="1"/>
  <c r="O103" i="1"/>
  <c r="N113" i="1"/>
  <c r="F103" i="1"/>
  <c r="AW84" i="1"/>
  <c r="AU89" i="1"/>
  <c r="AV84" i="1"/>
  <c r="FS63" i="1"/>
  <c r="FU61" i="1"/>
  <c r="FT61" i="1"/>
  <c r="BV58" i="1"/>
  <c r="BX49" i="1"/>
  <c r="BW49" i="1"/>
  <c r="GV72" i="1"/>
  <c r="GW72" i="1"/>
  <c r="BX63" i="1"/>
  <c r="BW63" i="1"/>
  <c r="F61" i="1"/>
  <c r="GW34" i="1"/>
  <c r="GV34" i="1"/>
  <c r="CG81" i="1"/>
  <c r="CF81" i="1"/>
  <c r="AN72" i="1"/>
  <c r="AO72" i="1"/>
  <c r="AN22" i="1"/>
  <c r="AM28" i="1"/>
  <c r="AM6" i="1" s="1"/>
  <c r="AO22" i="1"/>
  <c r="P72" i="1"/>
  <c r="O72" i="1"/>
  <c r="FU34" i="1"/>
  <c r="FT34" i="1"/>
  <c r="FT33" i="1"/>
  <c r="FU33" i="1"/>
  <c r="N28" i="1"/>
  <c r="P22" i="1"/>
  <c r="O22" i="1"/>
  <c r="F22" i="1"/>
  <c r="GW9" i="1"/>
  <c r="GV9" i="1"/>
  <c r="GU14" i="1"/>
  <c r="AO9" i="1"/>
  <c r="AN9" i="1"/>
  <c r="AM14" i="1"/>
  <c r="BX72" i="1"/>
  <c r="BW72" i="1"/>
  <c r="P9" i="1"/>
  <c r="O9" i="1"/>
  <c r="N14" i="1"/>
  <c r="F9" i="1"/>
  <c r="N6" i="1" l="1"/>
  <c r="GU6" i="1"/>
  <c r="GW6" i="1" s="1"/>
  <c r="AU6" i="1"/>
  <c r="BV6" i="1"/>
  <c r="BV7" i="1" s="1"/>
  <c r="FS6" i="1"/>
  <c r="FT6" i="1" s="1"/>
  <c r="N7" i="1"/>
  <c r="P6" i="1"/>
  <c r="O6" i="1"/>
  <c r="FU6" i="1"/>
  <c r="GU7" i="1"/>
  <c r="GV6" i="1"/>
  <c r="AU7" i="1"/>
  <c r="AW6" i="1"/>
  <c r="AV6" i="1"/>
  <c r="BW6" i="1"/>
  <c r="AO6" i="1"/>
  <c r="AN6" i="1"/>
  <c r="AM7" i="1"/>
  <c r="F28" i="1"/>
  <c r="G28" i="1" s="1"/>
  <c r="G22" i="1"/>
  <c r="G92" i="1"/>
  <c r="F96" i="1"/>
  <c r="G96" i="1" s="1"/>
  <c r="FT113" i="1"/>
  <c r="FU113" i="1"/>
  <c r="AW176" i="1"/>
  <c r="AV176" i="1"/>
  <c r="AO213" i="1"/>
  <c r="AN213" i="1"/>
  <c r="GW185" i="1"/>
  <c r="GV185" i="1"/>
  <c r="P224" i="1"/>
  <c r="O224" i="1"/>
  <c r="BW245" i="1"/>
  <c r="BX245" i="1"/>
  <c r="G227" i="1"/>
  <c r="F234" i="1"/>
  <c r="G234" i="1" s="1"/>
  <c r="F285" i="1"/>
  <c r="G285" i="1" s="1"/>
  <c r="G281" i="1"/>
  <c r="FU285" i="1"/>
  <c r="FT285" i="1"/>
  <c r="BX302" i="1"/>
  <c r="BW302" i="1"/>
  <c r="CG302" i="1"/>
  <c r="CF302" i="1"/>
  <c r="BX336" i="1"/>
  <c r="BW336" i="1"/>
  <c r="AW362" i="1"/>
  <c r="AV362" i="1"/>
  <c r="GV376" i="1"/>
  <c r="GW376" i="1"/>
  <c r="CG387" i="1"/>
  <c r="CF387" i="1"/>
  <c r="P421" i="1"/>
  <c r="O421" i="1"/>
  <c r="AO46" i="1"/>
  <c r="AN46" i="1"/>
  <c r="AW185" i="1"/>
  <c r="AV185" i="1"/>
  <c r="CG197" i="1"/>
  <c r="CF197" i="1"/>
  <c r="P254" i="1"/>
  <c r="O254" i="1"/>
  <c r="CG260" i="1"/>
  <c r="CF260" i="1"/>
  <c r="P319" i="1"/>
  <c r="O319" i="1"/>
  <c r="F362" i="1"/>
  <c r="G362" i="1" s="1"/>
  <c r="G354" i="1"/>
  <c r="FU362" i="1"/>
  <c r="FT362" i="1"/>
  <c r="P376" i="1"/>
  <c r="O376" i="1"/>
  <c r="AN403" i="1"/>
  <c r="AO403" i="1"/>
  <c r="P38" i="1"/>
  <c r="O38" i="1"/>
  <c r="CG14" i="1"/>
  <c r="CF14" i="1"/>
  <c r="FT38" i="1"/>
  <c r="FU38" i="1"/>
  <c r="AV63" i="1"/>
  <c r="AW63" i="1"/>
  <c r="F100" i="1"/>
  <c r="G100" i="1" s="1"/>
  <c r="G99" i="1"/>
  <c r="FU58" i="1"/>
  <c r="FT58" i="1"/>
  <c r="CF254" i="1"/>
  <c r="CG254" i="1"/>
  <c r="BX319" i="1"/>
  <c r="BW319" i="1"/>
  <c r="GV351" i="1"/>
  <c r="GW351" i="1"/>
  <c r="GW366" i="1"/>
  <c r="GV366" i="1"/>
  <c r="CG403" i="1"/>
  <c r="CF403" i="1"/>
  <c r="O58" i="1"/>
  <c r="P58" i="1"/>
  <c r="GW89" i="1"/>
  <c r="GV89" i="1"/>
  <c r="AO58" i="1"/>
  <c r="AN58" i="1"/>
  <c r="GW96" i="1"/>
  <c r="GV96" i="1"/>
  <c r="F46" i="1"/>
  <c r="G46" i="1" s="1"/>
  <c r="G41" i="1"/>
  <c r="CG46" i="1"/>
  <c r="CF46" i="1"/>
  <c r="GW197" i="1"/>
  <c r="GV197" i="1"/>
  <c r="O245" i="1"/>
  <c r="P245" i="1"/>
  <c r="F278" i="1"/>
  <c r="G278" i="1" s="1"/>
  <c r="G263" i="1"/>
  <c r="GW278" i="1"/>
  <c r="GV278" i="1"/>
  <c r="P295" i="1"/>
  <c r="O295" i="1"/>
  <c r="AW351" i="1"/>
  <c r="AV351" i="1"/>
  <c r="P351" i="1"/>
  <c r="O351" i="1"/>
  <c r="AW366" i="1"/>
  <c r="AV366" i="1"/>
  <c r="G9" i="1"/>
  <c r="F14" i="1"/>
  <c r="G14" i="1" s="1"/>
  <c r="AO14" i="1"/>
  <c r="AN14" i="1"/>
  <c r="GW14" i="1"/>
  <c r="GV14" i="1"/>
  <c r="FT63" i="1"/>
  <c r="FU63" i="1"/>
  <c r="G103" i="1"/>
  <c r="F113" i="1"/>
  <c r="G113" i="1" s="1"/>
  <c r="P96" i="1"/>
  <c r="O96" i="1"/>
  <c r="BX46" i="1"/>
  <c r="BW46" i="1"/>
  <c r="FU100" i="1"/>
  <c r="FT100" i="1"/>
  <c r="O176" i="1"/>
  <c r="P176" i="1"/>
  <c r="AO185" i="1"/>
  <c r="AN185" i="1"/>
  <c r="AW278" i="1"/>
  <c r="AV278" i="1"/>
  <c r="O285" i="1"/>
  <c r="P285" i="1"/>
  <c r="CG319" i="1"/>
  <c r="CF319" i="1"/>
  <c r="CG351" i="1"/>
  <c r="CF351" i="1"/>
  <c r="CG366" i="1"/>
  <c r="CF366" i="1"/>
  <c r="F403" i="1"/>
  <c r="G403" i="1" s="1"/>
  <c r="G390" i="1"/>
  <c r="P19" i="1"/>
  <c r="O19" i="1"/>
  <c r="GV63" i="1"/>
  <c r="GW63" i="1"/>
  <c r="BX113" i="1"/>
  <c r="BW113" i="1"/>
  <c r="CF96" i="1"/>
  <c r="CG96" i="1"/>
  <c r="G138" i="1"/>
  <c r="F143" i="1"/>
  <c r="G143" i="1" s="1"/>
  <c r="AO129" i="1"/>
  <c r="AN129" i="1"/>
  <c r="F254" i="1"/>
  <c r="G254" i="1" s="1"/>
  <c r="G248" i="1"/>
  <c r="G257" i="1"/>
  <c r="F260" i="1"/>
  <c r="G260" i="1" s="1"/>
  <c r="GW285" i="1"/>
  <c r="GV285" i="1"/>
  <c r="FU319" i="1"/>
  <c r="FT319" i="1"/>
  <c r="AN376" i="1"/>
  <c r="AO376" i="1"/>
  <c r="AW403" i="1"/>
  <c r="AV403" i="1"/>
  <c r="F38" i="1"/>
  <c r="G38" i="1" s="1"/>
  <c r="G31" i="1"/>
  <c r="FU96" i="1"/>
  <c r="FT96" i="1"/>
  <c r="AN113" i="1"/>
  <c r="AO113" i="1"/>
  <c r="P89" i="1"/>
  <c r="O89" i="1"/>
  <c r="AV113" i="1"/>
  <c r="AW113" i="1"/>
  <c r="BX143" i="1"/>
  <c r="BW143" i="1"/>
  <c r="P129" i="1"/>
  <c r="O129" i="1"/>
  <c r="CG129" i="1"/>
  <c r="CF129" i="1"/>
  <c r="CG213" i="1"/>
  <c r="CF213" i="1"/>
  <c r="BX224" i="1"/>
  <c r="BW224" i="1"/>
  <c r="AN254" i="1"/>
  <c r="AO254" i="1"/>
  <c r="CG245" i="1"/>
  <c r="CF245" i="1"/>
  <c r="AV254" i="1"/>
  <c r="AW254" i="1"/>
  <c r="BW260" i="1"/>
  <c r="BX260" i="1"/>
  <c r="BX278" i="1"/>
  <c r="BW278" i="1"/>
  <c r="GW295" i="1"/>
  <c r="GV295" i="1"/>
  <c r="GW362" i="1"/>
  <c r="GV362" i="1"/>
  <c r="AO366" i="1"/>
  <c r="AN366" i="1"/>
  <c r="BX376" i="1"/>
  <c r="BW376" i="1"/>
  <c r="BX38" i="1"/>
  <c r="BW38" i="1"/>
  <c r="GV38" i="1"/>
  <c r="GW38" i="1"/>
  <c r="F58" i="1"/>
  <c r="G58" i="1" s="1"/>
  <c r="G49" i="1"/>
  <c r="AO89" i="1"/>
  <c r="AN89" i="1"/>
  <c r="BW197" i="1"/>
  <c r="BX197" i="1"/>
  <c r="AO197" i="1"/>
  <c r="AN197" i="1"/>
  <c r="F245" i="1"/>
  <c r="G245" i="1" s="1"/>
  <c r="G237" i="1"/>
  <c r="AO278" i="1"/>
  <c r="AN278" i="1"/>
  <c r="AW319" i="1"/>
  <c r="AV319" i="1"/>
  <c r="P302" i="1"/>
  <c r="O302" i="1"/>
  <c r="GV403" i="1"/>
  <c r="GW403" i="1"/>
  <c r="CG421" i="1"/>
  <c r="CF421" i="1"/>
  <c r="P14" i="1"/>
  <c r="O14" i="1"/>
  <c r="BW58" i="1"/>
  <c r="BX58" i="1"/>
  <c r="P113" i="1"/>
  <c r="O113" i="1"/>
  <c r="BX100" i="1"/>
  <c r="BW100" i="1"/>
  <c r="CF113" i="1"/>
  <c r="CG113" i="1"/>
  <c r="F176" i="1"/>
  <c r="G176" i="1" s="1"/>
  <c r="G170" i="1"/>
  <c r="AN224" i="1"/>
  <c r="AO224" i="1"/>
  <c r="F224" i="1"/>
  <c r="G224" i="1" s="1"/>
  <c r="G216" i="1"/>
  <c r="AO245" i="1"/>
  <c r="AN245" i="1"/>
  <c r="AW285" i="1"/>
  <c r="AV285" i="1"/>
  <c r="BX295" i="1"/>
  <c r="BW295" i="1"/>
  <c r="BX351" i="1"/>
  <c r="BW351" i="1"/>
  <c r="CG362" i="1"/>
  <c r="CF362" i="1"/>
  <c r="BW366" i="1"/>
  <c r="BX366" i="1"/>
  <c r="O403" i="1"/>
  <c r="P403" i="1"/>
  <c r="AO421" i="1"/>
  <c r="AN421" i="1"/>
  <c r="AN38" i="1"/>
  <c r="AO38" i="1"/>
  <c r="AW14" i="1"/>
  <c r="AV14" i="1"/>
  <c r="G17" i="1"/>
  <c r="F19" i="1"/>
  <c r="G19" i="1" s="1"/>
  <c r="CG28" i="1"/>
  <c r="CF28" i="1"/>
  <c r="AN63" i="1"/>
  <c r="AO63" i="1"/>
  <c r="CG58" i="1"/>
  <c r="CF58" i="1"/>
  <c r="CG100" i="1"/>
  <c r="CF100" i="1"/>
  <c r="G75" i="1"/>
  <c r="F81" i="1"/>
  <c r="G81" i="1" s="1"/>
  <c r="P143" i="1"/>
  <c r="O143" i="1"/>
  <c r="CG176" i="1"/>
  <c r="CF176" i="1"/>
  <c r="BX254" i="1"/>
  <c r="BW254" i="1"/>
  <c r="O260" i="1"/>
  <c r="P260" i="1"/>
  <c r="CG285" i="1"/>
  <c r="CF285" i="1"/>
  <c r="F319" i="1"/>
  <c r="G319" i="1" s="1"/>
  <c r="G305" i="1"/>
  <c r="FU302" i="1"/>
  <c r="FT302" i="1"/>
  <c r="FU366" i="1"/>
  <c r="FT366" i="1"/>
  <c r="FU421" i="1"/>
  <c r="FT421" i="1"/>
  <c r="AO19" i="1"/>
  <c r="AN19" i="1"/>
  <c r="BW81" i="1"/>
  <c r="BX81" i="1"/>
  <c r="AW46" i="1"/>
  <c r="AV46" i="1"/>
  <c r="G116" i="1"/>
  <c r="F129" i="1"/>
  <c r="G129" i="1" s="1"/>
  <c r="FU176" i="1"/>
  <c r="FT176" i="1"/>
  <c r="CG185" i="1"/>
  <c r="CF185" i="1"/>
  <c r="FU197" i="1"/>
  <c r="FT197" i="1"/>
  <c r="AV224" i="1"/>
  <c r="AW224" i="1"/>
  <c r="FU278" i="1"/>
  <c r="FT278" i="1"/>
  <c r="AO295" i="1"/>
  <c r="AN295" i="1"/>
  <c r="GW302" i="1"/>
  <c r="GV302" i="1"/>
  <c r="AV376" i="1"/>
  <c r="AW376" i="1"/>
  <c r="G379" i="1"/>
  <c r="F387" i="1"/>
  <c r="G387" i="1" s="1"/>
  <c r="BW403" i="1"/>
  <c r="BX403" i="1"/>
  <c r="GW28" i="1"/>
  <c r="GV28" i="1"/>
  <c r="CF38" i="1"/>
  <c r="CG38" i="1"/>
  <c r="AO100" i="1"/>
  <c r="AN100" i="1"/>
  <c r="P46" i="1"/>
  <c r="O46" i="1"/>
  <c r="GW176" i="1"/>
  <c r="GV176" i="1"/>
  <c r="AO285" i="1"/>
  <c r="AN285" i="1"/>
  <c r="F302" i="1"/>
  <c r="G302" i="1" s="1"/>
  <c r="G298" i="1"/>
  <c r="AW302" i="1"/>
  <c r="AV302" i="1"/>
  <c r="P336" i="1"/>
  <c r="O336" i="1"/>
  <c r="F351" i="1"/>
  <c r="G351" i="1" s="1"/>
  <c r="G339" i="1"/>
  <c r="CG336" i="1"/>
  <c r="CF336" i="1"/>
  <c r="BX362" i="1"/>
  <c r="BW362" i="1"/>
  <c r="O366" i="1"/>
  <c r="P366" i="1"/>
  <c r="AW421" i="1"/>
  <c r="AV421" i="1"/>
  <c r="P28" i="1"/>
  <c r="O28" i="1"/>
  <c r="AO28" i="1"/>
  <c r="AN28" i="1"/>
  <c r="F63" i="1"/>
  <c r="G63" i="1" s="1"/>
  <c r="G61" i="1"/>
  <c r="AW89" i="1"/>
  <c r="AV89" i="1"/>
  <c r="AW58" i="1"/>
  <c r="AV58" i="1"/>
  <c r="AV96" i="1"/>
  <c r="AW96" i="1"/>
  <c r="GW213" i="1"/>
  <c r="GV213" i="1"/>
  <c r="AW197" i="1"/>
  <c r="AV197" i="1"/>
  <c r="GV254" i="1"/>
  <c r="GW254" i="1"/>
  <c r="GW245" i="1"/>
  <c r="GV245" i="1"/>
  <c r="P234" i="1"/>
  <c r="O234" i="1"/>
  <c r="AW260" i="1"/>
  <c r="AV260" i="1"/>
  <c r="CG295" i="1"/>
  <c r="CF295" i="1"/>
  <c r="AN336" i="1"/>
  <c r="AO336" i="1"/>
  <c r="AO362" i="1"/>
  <c r="AN362" i="1"/>
  <c r="GW421" i="1"/>
  <c r="GV421" i="1"/>
  <c r="F421" i="1"/>
  <c r="G421" i="1" s="1"/>
  <c r="G406" i="1"/>
  <c r="BX421" i="1"/>
  <c r="BW421" i="1"/>
  <c r="BX14" i="1"/>
  <c r="BW14" i="1"/>
  <c r="BX28" i="1"/>
  <c r="BW28" i="1"/>
  <c r="CG89" i="1"/>
  <c r="CF89" i="1"/>
  <c r="BX96" i="1"/>
  <c r="BW96" i="1"/>
  <c r="O81" i="1"/>
  <c r="P81" i="1"/>
  <c r="GW46" i="1"/>
  <c r="GV46" i="1"/>
  <c r="BW176" i="1"/>
  <c r="BX176" i="1"/>
  <c r="AW213" i="1"/>
  <c r="AV213" i="1"/>
  <c r="CF224" i="1"/>
  <c r="CG224" i="1"/>
  <c r="AW245" i="1"/>
  <c r="AV245" i="1"/>
  <c r="CG278" i="1"/>
  <c r="CF278" i="1"/>
  <c r="FU351" i="1"/>
  <c r="FT351" i="1"/>
  <c r="P362" i="1"/>
  <c r="O362" i="1"/>
  <c r="F376" i="1"/>
  <c r="G376" i="1" s="1"/>
  <c r="G369" i="1"/>
  <c r="CE6" i="1"/>
  <c r="FU28" i="1"/>
  <c r="FT28" i="1"/>
  <c r="P100" i="1"/>
  <c r="O100" i="1"/>
  <c r="GW100" i="1"/>
  <c r="GV100" i="1"/>
  <c r="F89" i="1"/>
  <c r="G89" i="1" s="1"/>
  <c r="G84" i="1"/>
  <c r="FT224" i="1"/>
  <c r="FU224" i="1"/>
  <c r="AO302" i="1"/>
  <c r="AN302" i="1"/>
  <c r="GW319" i="1"/>
  <c r="GV319" i="1"/>
  <c r="GW336" i="1"/>
  <c r="GV336" i="1"/>
  <c r="AV336" i="1"/>
  <c r="AW336" i="1"/>
  <c r="AO351" i="1"/>
  <c r="AN351" i="1"/>
  <c r="FU403" i="1"/>
  <c r="FT403" i="1"/>
  <c r="FU14" i="1"/>
  <c r="FT14" i="1"/>
  <c r="AV38" i="1"/>
  <c r="AW38" i="1"/>
  <c r="CG19" i="1"/>
  <c r="CF19" i="1"/>
  <c r="CF63" i="1"/>
  <c r="CG63" i="1"/>
  <c r="GW58" i="1"/>
  <c r="GV58" i="1"/>
  <c r="AW100" i="1"/>
  <c r="AV100" i="1"/>
  <c r="AO176" i="1"/>
  <c r="AN176" i="1"/>
  <c r="F197" i="1"/>
  <c r="G197" i="1" s="1"/>
  <c r="G187" i="1"/>
  <c r="GV224" i="1"/>
  <c r="GW224" i="1"/>
  <c r="FU245" i="1"/>
  <c r="FT245" i="1"/>
  <c r="BW285" i="1"/>
  <c r="BX285" i="1"/>
  <c r="AW295" i="1"/>
  <c r="AV295" i="1"/>
  <c r="F295" i="1"/>
  <c r="G295" i="1" s="1"/>
  <c r="G288" i="1"/>
  <c r="F336" i="1"/>
  <c r="G336" i="1" s="1"/>
  <c r="G322" i="1"/>
  <c r="F366" i="1"/>
  <c r="G366" i="1" s="1"/>
  <c r="G365" i="1"/>
  <c r="BX387" i="1"/>
  <c r="BW387" i="1"/>
  <c r="AO387" i="1"/>
  <c r="AN387" i="1"/>
  <c r="BX6" i="1" l="1"/>
  <c r="FS7" i="1"/>
  <c r="CE7" i="1"/>
  <c r="CG6" i="1"/>
  <c r="CF6" i="1"/>
  <c r="F6" i="1"/>
  <c r="G6" i="1" s="1"/>
</calcChain>
</file>

<file path=xl/sharedStrings.xml><?xml version="1.0" encoding="utf-8"?>
<sst xmlns="http://schemas.openxmlformats.org/spreadsheetml/2006/main" count="1046" uniqueCount="808">
  <si>
    <t>Hide</t>
  </si>
  <si>
    <t>TOTAL REV</t>
  </si>
  <si>
    <t>(1000's)</t>
  </si>
  <si>
    <t>HIDE</t>
  </si>
  <si>
    <t>Local Support</t>
  </si>
  <si>
    <t>State General</t>
  </si>
  <si>
    <t>State Special</t>
  </si>
  <si>
    <t>Federal General</t>
  </si>
  <si>
    <t>Federal Special</t>
  </si>
  <si>
    <t>Other Financing</t>
  </si>
  <si>
    <t>FTE</t>
  </si>
  <si>
    <t>Total</t>
  </si>
  <si>
    <t>1100</t>
  </si>
  <si>
    <t>1300</t>
  </si>
  <si>
    <t>1400</t>
  </si>
  <si>
    <t>1500</t>
  </si>
  <si>
    <t>1600</t>
  </si>
  <si>
    <t>1900</t>
  </si>
  <si>
    <t>total local tax</t>
  </si>
  <si>
    <t>Local Taxes</t>
  </si>
  <si>
    <t>2100</t>
  </si>
  <si>
    <t>2131</t>
  </si>
  <si>
    <t>2145</t>
  </si>
  <si>
    <t>2171</t>
  </si>
  <si>
    <t>2173</t>
  </si>
  <si>
    <t>2186</t>
  </si>
  <si>
    <t>2188</t>
  </si>
  <si>
    <t>2200</t>
  </si>
  <si>
    <t>2231</t>
  </si>
  <si>
    <t>2245</t>
  </si>
  <si>
    <t>2288</t>
  </si>
  <si>
    <t>2289</t>
  </si>
  <si>
    <t>2298</t>
  </si>
  <si>
    <t>2300</t>
  </si>
  <si>
    <t>2400</t>
  </si>
  <si>
    <t>2500</t>
  </si>
  <si>
    <t>2600</t>
  </si>
  <si>
    <t>2700</t>
  </si>
  <si>
    <t>2800</t>
  </si>
  <si>
    <t>2900</t>
  </si>
  <si>
    <t>2910</t>
  </si>
  <si>
    <t>local</t>
  </si>
  <si>
    <t xml:space="preserve"> Non-Tax</t>
  </si>
  <si>
    <t>3100</t>
  </si>
  <si>
    <t>3121</t>
  </si>
  <si>
    <t>3300</t>
  </si>
  <si>
    <t>3600</t>
  </si>
  <si>
    <t>3900</t>
  </si>
  <si>
    <t xml:space="preserve">State </t>
  </si>
  <si>
    <t>Purpose Apport'mt</t>
  </si>
  <si>
    <t>4100</t>
  </si>
  <si>
    <t>4121</t>
  </si>
  <si>
    <t>4122</t>
  </si>
  <si>
    <t>4126</t>
  </si>
  <si>
    <t>4134</t>
  </si>
  <si>
    <t>4155</t>
  </si>
  <si>
    <t>4156</t>
  </si>
  <si>
    <t>4158</t>
  </si>
  <si>
    <t>4165</t>
  </si>
  <si>
    <t>4174</t>
  </si>
  <si>
    <t>State</t>
  </si>
  <si>
    <t>Purpose</t>
  </si>
  <si>
    <t>5200</t>
  </si>
  <si>
    <t>5300</t>
  </si>
  <si>
    <t>5329</t>
  </si>
  <si>
    <t>5400</t>
  </si>
  <si>
    <t>Federal</t>
  </si>
  <si>
    <t>6100</t>
  </si>
  <si>
    <t>6111</t>
  </si>
  <si>
    <t>6112</t>
  </si>
  <si>
    <t>6113</t>
  </si>
  <si>
    <t>6114</t>
  </si>
  <si>
    <t>6118</t>
  </si>
  <si>
    <t>6119</t>
  </si>
  <si>
    <t>6121</t>
  </si>
  <si>
    <t>6122</t>
  </si>
  <si>
    <t>6124</t>
  </si>
  <si>
    <t>6125</t>
  </si>
  <si>
    <t>6138</t>
  </si>
  <si>
    <t>6146</t>
  </si>
  <si>
    <t>6151</t>
  </si>
  <si>
    <t>6152</t>
  </si>
  <si>
    <t>6153</t>
  </si>
  <si>
    <t>6154</t>
  </si>
  <si>
    <t>6157</t>
  </si>
  <si>
    <t>6161</t>
  </si>
  <si>
    <t>6162</t>
  </si>
  <si>
    <t>6164</t>
  </si>
  <si>
    <t>6167</t>
  </si>
  <si>
    <t>6168</t>
  </si>
  <si>
    <t>6178</t>
  </si>
  <si>
    <t>6188</t>
  </si>
  <si>
    <t>6189</t>
  </si>
  <si>
    <t>6198</t>
  </si>
  <si>
    <t>6200</t>
  </si>
  <si>
    <t>6211</t>
  </si>
  <si>
    <t>6212</t>
  </si>
  <si>
    <t>6213</t>
  </si>
  <si>
    <t>6214</t>
  </si>
  <si>
    <t>6218</t>
  </si>
  <si>
    <t>6219</t>
  </si>
  <si>
    <t>6221</t>
  </si>
  <si>
    <t>6222</t>
  </si>
  <si>
    <t>6224</t>
  </si>
  <si>
    <t>6225</t>
  </si>
  <si>
    <t>6251</t>
  </si>
  <si>
    <t>6252</t>
  </si>
  <si>
    <t>6261</t>
  </si>
  <si>
    <t>6264</t>
  </si>
  <si>
    <t>6267</t>
  </si>
  <si>
    <t>6268</t>
  </si>
  <si>
    <t>6276</t>
  </si>
  <si>
    <t>6278</t>
  </si>
  <si>
    <t>6300</t>
  </si>
  <si>
    <t>6310</t>
  </si>
  <si>
    <t>6311</t>
  </si>
  <si>
    <t>6312</t>
  </si>
  <si>
    <t>6313</t>
  </si>
  <si>
    <t>6314</t>
  </si>
  <si>
    <t>6318</t>
  </si>
  <si>
    <t>6319</t>
  </si>
  <si>
    <t>6321</t>
  </si>
  <si>
    <t>6322</t>
  </si>
  <si>
    <t>6324</t>
  </si>
  <si>
    <t>6325</t>
  </si>
  <si>
    <t>6338</t>
  </si>
  <si>
    <t>6351</t>
  </si>
  <si>
    <t>6352</t>
  </si>
  <si>
    <t>6354</t>
  </si>
  <si>
    <t>6361</t>
  </si>
  <si>
    <t>6362</t>
  </si>
  <si>
    <t>6364</t>
  </si>
  <si>
    <t>6367</t>
  </si>
  <si>
    <t>6376</t>
  </si>
  <si>
    <t>6378</t>
  </si>
  <si>
    <t>6388</t>
  </si>
  <si>
    <t>6389</t>
  </si>
  <si>
    <t>6398</t>
  </si>
  <si>
    <t>6399</t>
  </si>
  <si>
    <t>6998</t>
  </si>
  <si>
    <t>7100</t>
  </si>
  <si>
    <t>7121</t>
  </si>
  <si>
    <t>7122</t>
  </si>
  <si>
    <t>7131</t>
  </si>
  <si>
    <t>7145</t>
  </si>
  <si>
    <t>7197</t>
  </si>
  <si>
    <t>7198</t>
  </si>
  <si>
    <t>7199</t>
  </si>
  <si>
    <t>7301</t>
  </si>
  <si>
    <t>8100</t>
  </si>
  <si>
    <t>8188</t>
  </si>
  <si>
    <t>8189</t>
  </si>
  <si>
    <t>8198</t>
  </si>
  <si>
    <t>8199</t>
  </si>
  <si>
    <t>8500</t>
  </si>
  <si>
    <t>9100</t>
  </si>
  <si>
    <t>9300</t>
  </si>
  <si>
    <t>9400</t>
  </si>
  <si>
    <t>9500</t>
  </si>
  <si>
    <t>9900</t>
  </si>
  <si>
    <t>OFS</t>
  </si>
  <si>
    <t xml:space="preserve"> Sources</t>
  </si>
  <si>
    <t>County</t>
  </si>
  <si>
    <t>District Name</t>
  </si>
  <si>
    <t>Enrollment</t>
  </si>
  <si>
    <t>Revenues</t>
  </si>
  <si>
    <t>test</t>
  </si>
  <si>
    <t>diff</t>
  </si>
  <si>
    <t>%</t>
  </si>
  <si>
    <t>$/Pupil</t>
  </si>
  <si>
    <t>non tax</t>
  </si>
  <si>
    <t>General</t>
  </si>
  <si>
    <t>check figure</t>
  </si>
  <si>
    <t>State Total</t>
  </si>
  <si>
    <t>Adams Co.</t>
  </si>
  <si>
    <t>01109</t>
  </si>
  <si>
    <t>Washtucna</t>
  </si>
  <si>
    <t>01122</t>
  </si>
  <si>
    <t>Benge</t>
  </si>
  <si>
    <t>01147</t>
  </si>
  <si>
    <t>Othello</t>
  </si>
  <si>
    <t>01158</t>
  </si>
  <si>
    <t>Lind</t>
  </si>
  <si>
    <t>01160</t>
  </si>
  <si>
    <t>Ritzville</t>
  </si>
  <si>
    <t>County Totals</t>
  </si>
  <si>
    <t>Asotin Co.</t>
  </si>
  <si>
    <t>02250</t>
  </si>
  <si>
    <t>Clarkston</t>
  </si>
  <si>
    <t>02420</t>
  </si>
  <si>
    <t>Asotin</t>
  </si>
  <si>
    <t>Benton Co.</t>
  </si>
  <si>
    <t>03017</t>
  </si>
  <si>
    <t>Kennewick</t>
  </si>
  <si>
    <t>03050</t>
  </si>
  <si>
    <t>Paterson</t>
  </si>
  <si>
    <t>03052</t>
  </si>
  <si>
    <t>Kiona-Benton</t>
  </si>
  <si>
    <t>03053</t>
  </si>
  <si>
    <t>Finley</t>
  </si>
  <si>
    <t>03116</t>
  </si>
  <si>
    <t>Prosser</t>
  </si>
  <si>
    <t>03400</t>
  </si>
  <si>
    <t>Richland</t>
  </si>
  <si>
    <t>Chelan Co.</t>
  </si>
  <si>
    <t>04019</t>
  </si>
  <si>
    <t>Manson</t>
  </si>
  <si>
    <t>04069</t>
  </si>
  <si>
    <t>Stehekin</t>
  </si>
  <si>
    <t>04127</t>
  </si>
  <si>
    <t>Entiat</t>
  </si>
  <si>
    <t>04129</t>
  </si>
  <si>
    <t>Lake Chelan</t>
  </si>
  <si>
    <t>04222</t>
  </si>
  <si>
    <t>Cashmere</t>
  </si>
  <si>
    <t>04228</t>
  </si>
  <si>
    <t>Cascade</t>
  </si>
  <si>
    <t>04246</t>
  </si>
  <si>
    <t>Wenatchee</t>
  </si>
  <si>
    <t>Clallam Co.</t>
  </si>
  <si>
    <t>05121</t>
  </si>
  <si>
    <t>Port Angeles</t>
  </si>
  <si>
    <t>05313</t>
  </si>
  <si>
    <t>Crescent</t>
  </si>
  <si>
    <t>05323</t>
  </si>
  <si>
    <t>Sequim</t>
  </si>
  <si>
    <t>05401</t>
  </si>
  <si>
    <t>Cape Flattery</t>
  </si>
  <si>
    <t>05402</t>
  </si>
  <si>
    <t>Quillayute Valley</t>
  </si>
  <si>
    <t>Clark Co.</t>
  </si>
  <si>
    <t>06037</t>
  </si>
  <si>
    <t>Vancouver</t>
  </si>
  <si>
    <t>06098</t>
  </si>
  <si>
    <t>Hockinson</t>
  </si>
  <si>
    <t>06101</t>
  </si>
  <si>
    <t>La Center</t>
  </si>
  <si>
    <t>06103</t>
  </si>
  <si>
    <t>Green Mountain</t>
  </si>
  <si>
    <t>06112</t>
  </si>
  <si>
    <t>Washougal</t>
  </si>
  <si>
    <t>06114</t>
  </si>
  <si>
    <t>Evergreen</t>
  </si>
  <si>
    <t>06117</t>
  </si>
  <si>
    <t>Camas</t>
  </si>
  <si>
    <t>06119</t>
  </si>
  <si>
    <t>Battle Ground</t>
  </si>
  <si>
    <t>06122</t>
  </si>
  <si>
    <t>Ridgefield</t>
  </si>
  <si>
    <t>Columbia Co.</t>
  </si>
  <si>
    <t>07002</t>
  </si>
  <si>
    <t>Dayton</t>
  </si>
  <si>
    <t>07035</t>
  </si>
  <si>
    <t>Starbuck</t>
  </si>
  <si>
    <t>Cowlitz Co.</t>
  </si>
  <si>
    <t>08122</t>
  </si>
  <si>
    <t>Longview</t>
  </si>
  <si>
    <t>08130</t>
  </si>
  <si>
    <t>Toutle Lake</t>
  </si>
  <si>
    <t>08401</t>
  </si>
  <si>
    <t>Castle Rock</t>
  </si>
  <si>
    <t>08402</t>
  </si>
  <si>
    <t>Kalama</t>
  </si>
  <si>
    <t>08404</t>
  </si>
  <si>
    <t>Woodland</t>
  </si>
  <si>
    <t>08458</t>
  </si>
  <si>
    <t>Kelso</t>
  </si>
  <si>
    <t>Douglas Co.</t>
  </si>
  <si>
    <t>09013</t>
  </si>
  <si>
    <t>Orondo</t>
  </si>
  <si>
    <t>09075</t>
  </si>
  <si>
    <t>Bridgeport</t>
  </si>
  <si>
    <t>09102</t>
  </si>
  <si>
    <t>Palisades</t>
  </si>
  <si>
    <t>09206</t>
  </si>
  <si>
    <t>Eastmont</t>
  </si>
  <si>
    <t>09207</t>
  </si>
  <si>
    <t>Mansfield</t>
  </si>
  <si>
    <t>09209</t>
  </si>
  <si>
    <t>Waterville</t>
  </si>
  <si>
    <t>Ferry Co.</t>
  </si>
  <si>
    <t>10003</t>
  </si>
  <si>
    <t>Keller</t>
  </si>
  <si>
    <t>10050</t>
  </si>
  <si>
    <t>Curlew</t>
  </si>
  <si>
    <t>10065</t>
  </si>
  <si>
    <t>Orient</t>
  </si>
  <si>
    <t>10070</t>
  </si>
  <si>
    <t>Inchelium</t>
  </si>
  <si>
    <t>10309</t>
  </si>
  <si>
    <t>Republic</t>
  </si>
  <si>
    <t>Franklin Co.</t>
  </si>
  <si>
    <t>11001</t>
  </si>
  <si>
    <t>Pasco</t>
  </si>
  <si>
    <t>11051</t>
  </si>
  <si>
    <t>North Franklin</t>
  </si>
  <si>
    <t>11054</t>
  </si>
  <si>
    <t>Star</t>
  </si>
  <si>
    <t>11056</t>
  </si>
  <si>
    <t>Kahlotus</t>
  </si>
  <si>
    <t>Garfield Co.</t>
  </si>
  <si>
    <t>12110</t>
  </si>
  <si>
    <t>Pomeroy</t>
  </si>
  <si>
    <t>Grant Co.</t>
  </si>
  <si>
    <t>13073</t>
  </si>
  <si>
    <t>Wahluke</t>
  </si>
  <si>
    <t>13144</t>
  </si>
  <si>
    <t>Quincy</t>
  </si>
  <si>
    <t>13146</t>
  </si>
  <si>
    <t>Warden</t>
  </si>
  <si>
    <t>13151</t>
  </si>
  <si>
    <t>Coulee-Hartline</t>
  </si>
  <si>
    <t>13156</t>
  </si>
  <si>
    <t>Soap Lake</t>
  </si>
  <si>
    <t>13160</t>
  </si>
  <si>
    <t>Royal</t>
  </si>
  <si>
    <t>13161</t>
  </si>
  <si>
    <t>Moses Lake</t>
  </si>
  <si>
    <t>13165</t>
  </si>
  <si>
    <t>Ephrata</t>
  </si>
  <si>
    <t>13167</t>
  </si>
  <si>
    <t>Wilson Creek</t>
  </si>
  <si>
    <t>13301</t>
  </si>
  <si>
    <t>Grand Coulee Dam</t>
  </si>
  <si>
    <t>Grays Harbor Co.</t>
  </si>
  <si>
    <t>14005</t>
  </si>
  <si>
    <t>Aberdeen</t>
  </si>
  <si>
    <t>14028</t>
  </si>
  <si>
    <t>Hoquiam</t>
  </si>
  <si>
    <t>14064</t>
  </si>
  <si>
    <t>North Beach</t>
  </si>
  <si>
    <t>14065</t>
  </si>
  <si>
    <t>McCleary</t>
  </si>
  <si>
    <t>14066</t>
  </si>
  <si>
    <t>Montesano</t>
  </si>
  <si>
    <t>14068</t>
  </si>
  <si>
    <t>Elma</t>
  </si>
  <si>
    <t>14077</t>
  </si>
  <si>
    <t>Taholah</t>
  </si>
  <si>
    <t>14097</t>
  </si>
  <si>
    <t>Lake Quinault</t>
  </si>
  <si>
    <t>14099</t>
  </si>
  <si>
    <t>Cosmopolis</t>
  </si>
  <si>
    <t>14104</t>
  </si>
  <si>
    <t>Satsop</t>
  </si>
  <si>
    <t>14117</t>
  </si>
  <si>
    <t>Wishkah Valley</t>
  </si>
  <si>
    <t>14172</t>
  </si>
  <si>
    <t>Ocosta</t>
  </si>
  <si>
    <t>14400</t>
  </si>
  <si>
    <t>Oakville</t>
  </si>
  <si>
    <t>Island Co.</t>
  </si>
  <si>
    <t>15201</t>
  </si>
  <si>
    <t>Oak Harbor</t>
  </si>
  <si>
    <t>15204</t>
  </si>
  <si>
    <t>Coupeville</t>
  </si>
  <si>
    <t>15206</t>
  </si>
  <si>
    <t>South Whidbey</t>
  </si>
  <si>
    <t>Jefferson Co.</t>
  </si>
  <si>
    <t>16020</t>
  </si>
  <si>
    <t>Queets-Clearwater</t>
  </si>
  <si>
    <t>16046</t>
  </si>
  <si>
    <t>Brinnon</t>
  </si>
  <si>
    <t>16048</t>
  </si>
  <si>
    <t>Quilcene</t>
  </si>
  <si>
    <t>16049</t>
  </si>
  <si>
    <t>Chimacum</t>
  </si>
  <si>
    <t>16050</t>
  </si>
  <si>
    <t>Port Townsend</t>
  </si>
  <si>
    <t>King Co.</t>
  </si>
  <si>
    <t>17001</t>
  </si>
  <si>
    <t>Seattle</t>
  </si>
  <si>
    <t>17210</t>
  </si>
  <si>
    <t>Federal Way</t>
  </si>
  <si>
    <t>17216</t>
  </si>
  <si>
    <t>Enumclaw</t>
  </si>
  <si>
    <t>17400</t>
  </si>
  <si>
    <t>Mercer Island</t>
  </si>
  <si>
    <t>17401</t>
  </si>
  <si>
    <t>Highline</t>
  </si>
  <si>
    <t>17402</t>
  </si>
  <si>
    <t>Vashon Island</t>
  </si>
  <si>
    <t>17403</t>
  </si>
  <si>
    <t>Renton</t>
  </si>
  <si>
    <t>17404</t>
  </si>
  <si>
    <t>Skykomish</t>
  </si>
  <si>
    <t>17405</t>
  </si>
  <si>
    <t>Bellevue</t>
  </si>
  <si>
    <t>17406</t>
  </si>
  <si>
    <t>Tukwila</t>
  </si>
  <si>
    <t>17407</t>
  </si>
  <si>
    <t>Riverview</t>
  </si>
  <si>
    <t>17408</t>
  </si>
  <si>
    <t>Auburn</t>
  </si>
  <si>
    <t>17409</t>
  </si>
  <si>
    <t>Tahoma</t>
  </si>
  <si>
    <t>17410</t>
  </si>
  <si>
    <t>Snoqualmie Valley</t>
  </si>
  <si>
    <t>17411</t>
  </si>
  <si>
    <t>Issaquah</t>
  </si>
  <si>
    <t>17412</t>
  </si>
  <si>
    <t>Shoreline</t>
  </si>
  <si>
    <t>17414</t>
  </si>
  <si>
    <t>Lake Washington</t>
  </si>
  <si>
    <t>17415</t>
  </si>
  <si>
    <t>Kent</t>
  </si>
  <si>
    <t>17417</t>
  </si>
  <si>
    <t>Northshore</t>
  </si>
  <si>
    <t>17901</t>
  </si>
  <si>
    <t>First Place Charter</t>
  </si>
  <si>
    <t>17903</t>
  </si>
  <si>
    <t>Muckleshoot Tribal</t>
  </si>
  <si>
    <t>Kitsap Co.</t>
  </si>
  <si>
    <t>18100</t>
  </si>
  <si>
    <t>Bremerton</t>
  </si>
  <si>
    <t>18303</t>
  </si>
  <si>
    <t>Bainbridge</t>
  </si>
  <si>
    <t>18400</t>
  </si>
  <si>
    <t>North Kitsap</t>
  </si>
  <si>
    <t>18401</t>
  </si>
  <si>
    <t>Central Kitsap</t>
  </si>
  <si>
    <t>18402</t>
  </si>
  <si>
    <t>South Kitsap</t>
  </si>
  <si>
    <t>18902</t>
  </si>
  <si>
    <t>Suquamish Tribal</t>
  </si>
  <si>
    <t>Kittitas Co.</t>
  </si>
  <si>
    <t>19007</t>
  </si>
  <si>
    <t>Damman</t>
  </si>
  <si>
    <t>19028</t>
  </si>
  <si>
    <t>Easton</t>
  </si>
  <si>
    <t>19400</t>
  </si>
  <si>
    <t>Thorp</t>
  </si>
  <si>
    <t>19401</t>
  </si>
  <si>
    <t>Ellensburg</t>
  </si>
  <si>
    <t>19403</t>
  </si>
  <si>
    <t>Kittitas</t>
  </si>
  <si>
    <t>19404</t>
  </si>
  <si>
    <t>Cle Elum-Roslyn</t>
  </si>
  <si>
    <t>Klickitat Co.</t>
  </si>
  <si>
    <t>20094</t>
  </si>
  <si>
    <t>Wishram</t>
  </si>
  <si>
    <t>20203</t>
  </si>
  <si>
    <t>Bickleton</t>
  </si>
  <si>
    <t>20215</t>
  </si>
  <si>
    <t>Centerville</t>
  </si>
  <si>
    <t>20400</t>
  </si>
  <si>
    <t>Trout Lake</t>
  </si>
  <si>
    <t>20401</t>
  </si>
  <si>
    <t>Glenwood</t>
  </si>
  <si>
    <t>20402</t>
  </si>
  <si>
    <t>Klickitat</t>
  </si>
  <si>
    <t>20403</t>
  </si>
  <si>
    <t>Roosevelt</t>
  </si>
  <si>
    <t>20404</t>
  </si>
  <si>
    <t>Goldendale</t>
  </si>
  <si>
    <t>20405</t>
  </si>
  <si>
    <t>White Salmon</t>
  </si>
  <si>
    <t>20406</t>
  </si>
  <si>
    <t>Lyle</t>
  </si>
  <si>
    <t>Lewis Co.</t>
  </si>
  <si>
    <t>21014</t>
  </si>
  <si>
    <t>Napavine</t>
  </si>
  <si>
    <t>21036</t>
  </si>
  <si>
    <t>Evaline</t>
  </si>
  <si>
    <t>21206</t>
  </si>
  <si>
    <t>Mossyrock</t>
  </si>
  <si>
    <t>21214</t>
  </si>
  <si>
    <t>Morton</t>
  </si>
  <si>
    <t>21226</t>
  </si>
  <si>
    <t>Adna</t>
  </si>
  <si>
    <t>21232</t>
  </si>
  <si>
    <t>Winlock</t>
  </si>
  <si>
    <t>21234</t>
  </si>
  <si>
    <t>Boistfort</t>
  </si>
  <si>
    <t>21237</t>
  </si>
  <si>
    <t>Toledo</t>
  </si>
  <si>
    <t>21300</t>
  </si>
  <si>
    <t>Onalaska</t>
  </si>
  <si>
    <t>21301</t>
  </si>
  <si>
    <t>Pe Ell</t>
  </si>
  <si>
    <t>21302</t>
  </si>
  <si>
    <t>Chehalis</t>
  </si>
  <si>
    <t>21303</t>
  </si>
  <si>
    <t>White Pass</t>
  </si>
  <si>
    <t>21401</t>
  </si>
  <si>
    <t>Centralia</t>
  </si>
  <si>
    <t>Lincoln Co.</t>
  </si>
  <si>
    <t>22008</t>
  </si>
  <si>
    <t>Sprague</t>
  </si>
  <si>
    <t>22009</t>
  </si>
  <si>
    <t>Reardan</t>
  </si>
  <si>
    <t>22017</t>
  </si>
  <si>
    <t>Almira</t>
  </si>
  <si>
    <t>22073</t>
  </si>
  <si>
    <t>Creston</t>
  </si>
  <si>
    <t>22105</t>
  </si>
  <si>
    <t>Odessa</t>
  </si>
  <si>
    <t>22200</t>
  </si>
  <si>
    <t>Wilbur</t>
  </si>
  <si>
    <t>22204</t>
  </si>
  <si>
    <t>Harrington</t>
  </si>
  <si>
    <t>22207</t>
  </si>
  <si>
    <t>Davenport</t>
  </si>
  <si>
    <t>Mason Co.</t>
  </si>
  <si>
    <t>23042</t>
  </si>
  <si>
    <t>Southside</t>
  </si>
  <si>
    <t>23054</t>
  </si>
  <si>
    <t>Grapeview</t>
  </si>
  <si>
    <t>23309</t>
  </si>
  <si>
    <t>Shelton</t>
  </si>
  <si>
    <t>23311</t>
  </si>
  <si>
    <t>Mary M. Knight</t>
  </si>
  <si>
    <t>23402</t>
  </si>
  <si>
    <t>Pioneer</t>
  </si>
  <si>
    <t>23403</t>
  </si>
  <si>
    <t>North Mason</t>
  </si>
  <si>
    <t>23404</t>
  </si>
  <si>
    <t>Hood Canal</t>
  </si>
  <si>
    <t>Okanogan Co.</t>
  </si>
  <si>
    <t>24014</t>
  </si>
  <si>
    <t>Nespelem</t>
  </si>
  <si>
    <t>24019</t>
  </si>
  <si>
    <t>Omak</t>
  </si>
  <si>
    <t>24105</t>
  </si>
  <si>
    <t>Okanogan</t>
  </si>
  <si>
    <t>24111</t>
  </si>
  <si>
    <t>Brewster</t>
  </si>
  <si>
    <t>24122</t>
  </si>
  <si>
    <t>Pateros</t>
  </si>
  <si>
    <t>24350</t>
  </si>
  <si>
    <t>Methow Valley</t>
  </si>
  <si>
    <t>24404</t>
  </si>
  <si>
    <t>Tonasket</t>
  </si>
  <si>
    <t>24410</t>
  </si>
  <si>
    <t>Oroville</t>
  </si>
  <si>
    <t>Pacific Co.</t>
  </si>
  <si>
    <t>25101</t>
  </si>
  <si>
    <t>Ocean Beach</t>
  </si>
  <si>
    <t>25116</t>
  </si>
  <si>
    <t>Raymond</t>
  </si>
  <si>
    <t>25118</t>
  </si>
  <si>
    <t>South Bend</t>
  </si>
  <si>
    <t>25155</t>
  </si>
  <si>
    <t>Naselle-Grays River</t>
  </si>
  <si>
    <t>25160</t>
  </si>
  <si>
    <t>Willapa Valley</t>
  </si>
  <si>
    <t>25200</t>
  </si>
  <si>
    <t>North River</t>
  </si>
  <si>
    <t>Pend Oreille Co.</t>
  </si>
  <si>
    <t>26056</t>
  </si>
  <si>
    <t>Newport</t>
  </si>
  <si>
    <t>26059</t>
  </si>
  <si>
    <t>Cusick</t>
  </si>
  <si>
    <t>26070</t>
  </si>
  <si>
    <t>Selkirk</t>
  </si>
  <si>
    <t>Pierce Co.</t>
  </si>
  <si>
    <t>27001</t>
  </si>
  <si>
    <t>Steilacoom</t>
  </si>
  <si>
    <t>27003</t>
  </si>
  <si>
    <t>Puyallup</t>
  </si>
  <si>
    <t>27010</t>
  </si>
  <si>
    <t>Tacoma</t>
  </si>
  <si>
    <t>27019</t>
  </si>
  <si>
    <t>Carbonado</t>
  </si>
  <si>
    <t>27083</t>
  </si>
  <si>
    <t>University Place</t>
  </si>
  <si>
    <t>27320</t>
  </si>
  <si>
    <t>Sumner</t>
  </si>
  <si>
    <t>27343</t>
  </si>
  <si>
    <t>Dieringer</t>
  </si>
  <si>
    <t>27344</t>
  </si>
  <si>
    <t>Orting</t>
  </si>
  <si>
    <t>27400</t>
  </si>
  <si>
    <t>Clover Park</t>
  </si>
  <si>
    <t>27401</t>
  </si>
  <si>
    <t>Peninsula</t>
  </si>
  <si>
    <t>27402</t>
  </si>
  <si>
    <t>Franklin Pierce</t>
  </si>
  <si>
    <t>27403</t>
  </si>
  <si>
    <t>Bethel</t>
  </si>
  <si>
    <t>27404</t>
  </si>
  <si>
    <t>Eatonville</t>
  </si>
  <si>
    <t>27416</t>
  </si>
  <si>
    <t>White River</t>
  </si>
  <si>
    <t>27417</t>
  </si>
  <si>
    <t>Fife</t>
  </si>
  <si>
    <t>San Juan Co.</t>
  </si>
  <si>
    <t>28010</t>
  </si>
  <si>
    <t>Shaw Island</t>
  </si>
  <si>
    <t>28137</t>
  </si>
  <si>
    <t>Orcas Island</t>
  </si>
  <si>
    <t>28144</t>
  </si>
  <si>
    <t>Lopez Island</t>
  </si>
  <si>
    <t>28149</t>
  </si>
  <si>
    <t>San Juan Island</t>
  </si>
  <si>
    <t>Skagit Co.</t>
  </si>
  <si>
    <t>29011</t>
  </si>
  <si>
    <t>Concrete</t>
  </si>
  <si>
    <t>29100</t>
  </si>
  <si>
    <t>Burlington-Edison</t>
  </si>
  <si>
    <t>29101</t>
  </si>
  <si>
    <t>Sedro-Woolley</t>
  </si>
  <si>
    <t>29103</t>
  </si>
  <si>
    <t>Anacortes</t>
  </si>
  <si>
    <t>29311</t>
  </si>
  <si>
    <t>La Conner</t>
  </si>
  <si>
    <t>29317</t>
  </si>
  <si>
    <t>Conway</t>
  </si>
  <si>
    <t>29320</t>
  </si>
  <si>
    <t>Mount Vernon</t>
  </si>
  <si>
    <t>Skamania Co.</t>
  </si>
  <si>
    <t>30002</t>
  </si>
  <si>
    <t>Skamania</t>
  </si>
  <si>
    <t>30029</t>
  </si>
  <si>
    <t>Mount Pleasant</t>
  </si>
  <si>
    <t>30031</t>
  </si>
  <si>
    <t>Mill A</t>
  </si>
  <si>
    <t>30303</t>
  </si>
  <si>
    <t>Stevenson-Carson</t>
  </si>
  <si>
    <t>Snohomish Co.</t>
  </si>
  <si>
    <t>31002</t>
  </si>
  <si>
    <t>Everett</t>
  </si>
  <si>
    <t>31004</t>
  </si>
  <si>
    <t>Lake Stevens</t>
  </si>
  <si>
    <t>31006</t>
  </si>
  <si>
    <t>Mukilteo</t>
  </si>
  <si>
    <t>31015</t>
  </si>
  <si>
    <t>Edmonds</t>
  </si>
  <si>
    <t>31016</t>
  </si>
  <si>
    <t>Arlington</t>
  </si>
  <si>
    <t>31025</t>
  </si>
  <si>
    <t>Marysville</t>
  </si>
  <si>
    <t>31063</t>
  </si>
  <si>
    <t>Index</t>
  </si>
  <si>
    <t>31103</t>
  </si>
  <si>
    <t>Monroe</t>
  </si>
  <si>
    <t>31201</t>
  </si>
  <si>
    <t>Snohomish</t>
  </si>
  <si>
    <t>31306</t>
  </si>
  <si>
    <t>Lakewood</t>
  </si>
  <si>
    <t>31311</t>
  </si>
  <si>
    <t>Sultan</t>
  </si>
  <si>
    <t>31330</t>
  </si>
  <si>
    <t>Darrington</t>
  </si>
  <si>
    <t>31332</t>
  </si>
  <si>
    <t>Granite Falls</t>
  </si>
  <si>
    <t>31401</t>
  </si>
  <si>
    <t>Stanwood-Camano</t>
  </si>
  <si>
    <t>Spokane Co.</t>
  </si>
  <si>
    <t>32081</t>
  </si>
  <si>
    <t>Spokane</t>
  </si>
  <si>
    <t>32123</t>
  </si>
  <si>
    <t>Orchard Prairie</t>
  </si>
  <si>
    <t>32312</t>
  </si>
  <si>
    <t>Great Northern</t>
  </si>
  <si>
    <t>32325</t>
  </si>
  <si>
    <t>Nine Mile Falls</t>
  </si>
  <si>
    <t>32326</t>
  </si>
  <si>
    <t>Medical Lake</t>
  </si>
  <si>
    <t>32354</t>
  </si>
  <si>
    <t>Mead</t>
  </si>
  <si>
    <t>32356</t>
  </si>
  <si>
    <t>Central Valley</t>
  </si>
  <si>
    <t>32358</t>
  </si>
  <si>
    <t>Freeman</t>
  </si>
  <si>
    <t>32360</t>
  </si>
  <si>
    <t>Cheney</t>
  </si>
  <si>
    <t>32361</t>
  </si>
  <si>
    <t>East Valley</t>
  </si>
  <si>
    <t>32362</t>
  </si>
  <si>
    <t>Liberty</t>
  </si>
  <si>
    <t>32363</t>
  </si>
  <si>
    <t>West Valley</t>
  </si>
  <si>
    <t>32414</t>
  </si>
  <si>
    <t>Deer Park</t>
  </si>
  <si>
    <t>32416</t>
  </si>
  <si>
    <t>Riverside</t>
  </si>
  <si>
    <t>Stevens Co.</t>
  </si>
  <si>
    <t>33030</t>
  </si>
  <si>
    <t>Onion Creek</t>
  </si>
  <si>
    <t>33036</t>
  </si>
  <si>
    <t>Chewelah</t>
  </si>
  <si>
    <t>33049</t>
  </si>
  <si>
    <t>Wellpinit</t>
  </si>
  <si>
    <t>33070</t>
  </si>
  <si>
    <t>Valley</t>
  </si>
  <si>
    <t>33115</t>
  </si>
  <si>
    <t>Colville</t>
  </si>
  <si>
    <t>33183</t>
  </si>
  <si>
    <t>Loon Lake</t>
  </si>
  <si>
    <t>33202</t>
  </si>
  <si>
    <t>Summit Valley</t>
  </si>
  <si>
    <t>33205</t>
  </si>
  <si>
    <t>33206</t>
  </si>
  <si>
    <t>Columbia</t>
  </si>
  <si>
    <t>33207</t>
  </si>
  <si>
    <t>Mary Walker</t>
  </si>
  <si>
    <t>33211</t>
  </si>
  <si>
    <t>Northport</t>
  </si>
  <si>
    <t>33212</t>
  </si>
  <si>
    <t>Kettle Falls</t>
  </si>
  <si>
    <t>Thurston Co.</t>
  </si>
  <si>
    <t>34002</t>
  </si>
  <si>
    <t>Yelm</t>
  </si>
  <si>
    <t>34003</t>
  </si>
  <si>
    <t>North Thurston</t>
  </si>
  <si>
    <t>34033</t>
  </si>
  <si>
    <t>Tumwater</t>
  </si>
  <si>
    <t>34111</t>
  </si>
  <si>
    <t>Olympia</t>
  </si>
  <si>
    <t>34307</t>
  </si>
  <si>
    <t>Rainier</t>
  </si>
  <si>
    <t>34324</t>
  </si>
  <si>
    <t>Griffin</t>
  </si>
  <si>
    <t>34401</t>
  </si>
  <si>
    <t>Rochester</t>
  </si>
  <si>
    <t>34402</t>
  </si>
  <si>
    <t>Tenino</t>
  </si>
  <si>
    <t>Wahkiakum Co.</t>
  </si>
  <si>
    <t>35200</t>
  </si>
  <si>
    <t>Wahkiakum</t>
  </si>
  <si>
    <t>Walla Walla Co.</t>
  </si>
  <si>
    <t>36101</t>
  </si>
  <si>
    <t>Dixie</t>
  </si>
  <si>
    <t>36140</t>
  </si>
  <si>
    <t>Walla Walla</t>
  </si>
  <si>
    <t>36250</t>
  </si>
  <si>
    <t>College Place</t>
  </si>
  <si>
    <t>36300</t>
  </si>
  <si>
    <t>Touchet</t>
  </si>
  <si>
    <t>36400</t>
  </si>
  <si>
    <t>36401</t>
  </si>
  <si>
    <t>Waitsburg</t>
  </si>
  <si>
    <t>36402</t>
  </si>
  <si>
    <t>Prescott</t>
  </si>
  <si>
    <t>Whatcom Co.</t>
  </si>
  <si>
    <t>37501</t>
  </si>
  <si>
    <t>Bellingham</t>
  </si>
  <si>
    <t>37502</t>
  </si>
  <si>
    <t>Ferndale</t>
  </si>
  <si>
    <t>37503</t>
  </si>
  <si>
    <t>Blaine</t>
  </si>
  <si>
    <t>37504</t>
  </si>
  <si>
    <t>Lynden</t>
  </si>
  <si>
    <t>37505</t>
  </si>
  <si>
    <t>Meridian</t>
  </si>
  <si>
    <t>37506</t>
  </si>
  <si>
    <t>Nooksack Valley</t>
  </si>
  <si>
    <t>37507</t>
  </si>
  <si>
    <t>Mount Baker</t>
  </si>
  <si>
    <t>37903</t>
  </si>
  <si>
    <t>Lummi Tribal</t>
  </si>
  <si>
    <t>Whitman Co.</t>
  </si>
  <si>
    <t>38126</t>
  </si>
  <si>
    <t>Lacrosse</t>
  </si>
  <si>
    <t>38264</t>
  </si>
  <si>
    <t>Lamont</t>
  </si>
  <si>
    <t>38265</t>
  </si>
  <si>
    <t>Tekoa</t>
  </si>
  <si>
    <t>38267</t>
  </si>
  <si>
    <t>Pullman</t>
  </si>
  <si>
    <t>38300</t>
  </si>
  <si>
    <t>Colfax</t>
  </si>
  <si>
    <t>38301</t>
  </si>
  <si>
    <t>Palouse</t>
  </si>
  <si>
    <t>38302</t>
  </si>
  <si>
    <t>Garfield</t>
  </si>
  <si>
    <t>38304</t>
  </si>
  <si>
    <t>Steptoe</t>
  </si>
  <si>
    <t>38306</t>
  </si>
  <si>
    <t>Colton</t>
  </si>
  <si>
    <t>38308</t>
  </si>
  <si>
    <t>Endicott</t>
  </si>
  <si>
    <t>38320</t>
  </si>
  <si>
    <t>Rosalia</t>
  </si>
  <si>
    <t>38322</t>
  </si>
  <si>
    <t>St. John</t>
  </si>
  <si>
    <t>38324</t>
  </si>
  <si>
    <t>Oakesdale</t>
  </si>
  <si>
    <t>Yakima Co.</t>
  </si>
  <si>
    <t>39002</t>
  </si>
  <si>
    <t>Union Gap</t>
  </si>
  <si>
    <t>39003</t>
  </si>
  <si>
    <t>Naches Valley</t>
  </si>
  <si>
    <t>39007</t>
  </si>
  <si>
    <t>Yakima</t>
  </si>
  <si>
    <t>39090</t>
  </si>
  <si>
    <t>39119</t>
  </si>
  <si>
    <t>Selah</t>
  </si>
  <si>
    <t>39120</t>
  </si>
  <si>
    <t>Mabton</t>
  </si>
  <si>
    <t>39200</t>
  </si>
  <si>
    <t>Grandview</t>
  </si>
  <si>
    <t>39201</t>
  </si>
  <si>
    <t>Sunnyside</t>
  </si>
  <si>
    <t>39202</t>
  </si>
  <si>
    <t>Toppenish</t>
  </si>
  <si>
    <t>39203</t>
  </si>
  <si>
    <t>Highland</t>
  </si>
  <si>
    <t>39204</t>
  </si>
  <si>
    <t>Granger</t>
  </si>
  <si>
    <t>39205</t>
  </si>
  <si>
    <t>Zillah</t>
  </si>
  <si>
    <t>39207</t>
  </si>
  <si>
    <t>Wapato</t>
  </si>
  <si>
    <t>39208</t>
  </si>
  <si>
    <t>39209</t>
  </si>
  <si>
    <t>Mount Adams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</si>
</sst>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0.0#%_);_(* \(0.0#%\);_(* &quot; &quot;_);_(@_)"/>
    <numFmt numFmtId="167" formatCode="_(* #,###.##_);_(* \(#,###.##\);_(* &quot;  &quot;_);_(@_)"/>
    <numFmt numFmtId="168" formatCode="_(* #,###.#0_);_(* \(#,###.#0\);_(* &quot;  &quot;_);_(@_)"/>
    <numFmt numFmtId="169" formatCode="_(* #,###.00_);_(* \(#,###.00\);_(* &quot;  &quot;_);_(@_)"/>
    <numFmt numFmtId="170" formatCode="_(* #,##0.00_);_(* \(#,##0.00\);_(* &quot; &quot;??_);_(@_)"/>
    <numFmt numFmtId="171" formatCode="_(* #,###.00_);_(* \(#,###.##\);_(* &quot;  &quot;_);_(@_)"/>
    <numFmt numFmtId="172" formatCode="_(* 0.##%_);_(* \(0.##%\);_(* &quot; &quot;_);_(@_)"/>
  </numFmts>
  <fonts count="6" x14ac:knownFonts="1">
    <font>
      <sz val="10"/>
      <name val="Arial"/>
    </font>
    <font>
      <b/>
      <sz val="9"/>
      <color rgb="FFFF000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45">
    <xf numFmtId="0" fontId="0" fillId="0" borderId="0" xfId="0"/>
    <xf numFmtId="3" fontId="1" fillId="0" borderId="1" xfId="0" applyNumberFormat="1" applyFont="1" applyFill="1" applyBorder="1" applyAlignment="1">
      <alignment horizontal="center"/>
    </xf>
    <xf numFmtId="0" fontId="2" fillId="2" borderId="2" xfId="0" applyNumberFormat="1" applyFont="1" applyFill="1" applyBorder="1"/>
    <xf numFmtId="3" fontId="2" fillId="0" borderId="3" xfId="0" applyNumberFormat="1" applyFont="1" applyFill="1" applyBorder="1" applyAlignment="1">
      <alignment horizontal="center"/>
    </xf>
    <xf numFmtId="164" fontId="2" fillId="0" borderId="4" xfId="1" applyNumberFormat="1" applyFont="1" applyFill="1" applyBorder="1" applyAlignment="1">
      <alignment horizontal="centerContinuous"/>
    </xf>
    <xf numFmtId="4" fontId="2" fillId="0" borderId="2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4" fontId="2" fillId="2" borderId="2" xfId="0" applyNumberFormat="1" applyFont="1" applyFill="1" applyBorder="1" applyAlignment="1">
      <alignment horizontal="center"/>
    </xf>
    <xf numFmtId="0" fontId="2" fillId="0" borderId="2" xfId="0" applyFont="1" applyFill="1" applyBorder="1" applyAlignment="1">
      <alignment horizontal="centerContinuous"/>
    </xf>
    <xf numFmtId="0" fontId="5" fillId="0" borderId="2" xfId="0" applyFont="1" applyFill="1" applyBorder="1" applyAlignment="1">
      <alignment horizontal="centerContinuous"/>
    </xf>
    <xf numFmtId="4" fontId="2" fillId="2" borderId="4" xfId="0" applyNumberFormat="1" applyFont="1" applyFill="1" applyBorder="1" applyAlignment="1">
      <alignment horizontal="center"/>
    </xf>
    <xf numFmtId="10" fontId="2" fillId="0" borderId="1" xfId="0" applyNumberFormat="1" applyFont="1" applyFill="1" applyBorder="1" applyAlignment="1">
      <alignment horizontal="centerContinuous"/>
    </xf>
    <xf numFmtId="10" fontId="2" fillId="0" borderId="3" xfId="0" applyNumberFormat="1" applyFont="1" applyFill="1" applyBorder="1" applyAlignment="1">
      <alignment horizontal="centerContinuous"/>
    </xf>
    <xf numFmtId="0" fontId="2" fillId="0" borderId="1" xfId="0" applyFont="1" applyFill="1" applyBorder="1" applyAlignment="1">
      <alignment horizontal="centerContinuous"/>
    </xf>
    <xf numFmtId="3" fontId="2" fillId="2" borderId="4" xfId="0" applyNumberFormat="1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3" fontId="2" fillId="0" borderId="2" xfId="0" applyNumberFormat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Continuous"/>
    </xf>
    <xf numFmtId="43" fontId="2" fillId="0" borderId="3" xfId="1" applyFont="1" applyFill="1" applyBorder="1" applyAlignment="1">
      <alignment horizontal="centerContinuous"/>
    </xf>
    <xf numFmtId="10" fontId="2" fillId="0" borderId="0" xfId="0" applyNumberFormat="1" applyFont="1" applyFill="1" applyBorder="1" applyAlignment="1">
      <alignment horizontal="centerContinuous"/>
    </xf>
    <xf numFmtId="0" fontId="5" fillId="0" borderId="0" xfId="0" applyFont="1" applyBorder="1" applyAlignment="1">
      <alignment horizontal="centerContinuous"/>
    </xf>
    <xf numFmtId="43" fontId="5" fillId="0" borderId="0" xfId="1" applyFont="1" applyBorder="1"/>
    <xf numFmtId="0" fontId="2" fillId="0" borderId="5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2" fillId="0" borderId="6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164" fontId="2" fillId="0" borderId="7" xfId="1" applyNumberFormat="1" applyFont="1" applyFill="1" applyBorder="1" applyAlignment="1">
      <alignment horizontal="center"/>
    </xf>
    <xf numFmtId="4" fontId="2" fillId="3" borderId="0" xfId="0" applyNumberFormat="1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10" fontId="2" fillId="0" borderId="5" xfId="0" applyNumberFormat="1" applyFont="1" applyFill="1" applyBorder="1" applyAlignment="1">
      <alignment horizontal="centerContinuous"/>
    </xf>
    <xf numFmtId="10" fontId="2" fillId="0" borderId="6" xfId="0" applyNumberFormat="1" applyFont="1" applyFill="1" applyBorder="1" applyAlignment="1">
      <alignment horizontal="centerContinuous"/>
    </xf>
    <xf numFmtId="0" fontId="2" fillId="0" borderId="5" xfId="0" applyNumberFormat="1" applyFont="1" applyFill="1" applyBorder="1" applyAlignment="1">
      <alignment horizontal="centerContinuous"/>
    </xf>
    <xf numFmtId="0" fontId="5" fillId="0" borderId="6" xfId="0" applyFont="1" applyFill="1" applyBorder="1" applyAlignment="1">
      <alignment horizontal="centerContinuous"/>
    </xf>
    <xf numFmtId="10" fontId="2" fillId="0" borderId="0" xfId="0" applyNumberFormat="1" applyFont="1" applyFill="1" applyBorder="1" applyAlignment="1">
      <alignment horizontal="center"/>
    </xf>
    <xf numFmtId="43" fontId="5" fillId="0" borderId="6" xfId="1" applyFont="1" applyBorder="1" applyAlignment="1">
      <alignment horizontal="centerContinuous"/>
    </xf>
    <xf numFmtId="0" fontId="5" fillId="0" borderId="0" xfId="0" applyFont="1" applyBorder="1"/>
    <xf numFmtId="0" fontId="2" fillId="0" borderId="10" xfId="0" applyNumberFormat="1" applyFont="1" applyFill="1" applyBorder="1" applyAlignment="1">
      <alignment horizontal="left"/>
    </xf>
    <xf numFmtId="0" fontId="2" fillId="0" borderId="11" xfId="0" applyNumberFormat="1" applyFont="1" applyFill="1" applyBorder="1" applyAlignment="1">
      <alignment horizontal="center"/>
    </xf>
    <xf numFmtId="0" fontId="2" fillId="0" borderId="12" xfId="0" applyNumberFormat="1" applyFont="1" applyFill="1" applyBorder="1" applyAlignment="1">
      <alignment horizontal="left"/>
    </xf>
    <xf numFmtId="164" fontId="2" fillId="0" borderId="13" xfId="1" applyNumberFormat="1" applyFont="1" applyFill="1" applyBorder="1" applyAlignment="1">
      <alignment horizontal="center"/>
    </xf>
    <xf numFmtId="4" fontId="2" fillId="0" borderId="0" xfId="0" applyNumberFormat="1" applyFont="1" applyFill="1" applyBorder="1" applyAlignment="1">
      <alignment horizontal="center"/>
    </xf>
    <xf numFmtId="3" fontId="2" fillId="3" borderId="0" xfId="0" applyNumberFormat="1" applyFont="1" applyFill="1" applyBorder="1" applyAlignment="1">
      <alignment horizontal="center"/>
    </xf>
    <xf numFmtId="10" fontId="2" fillId="0" borderId="10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43" fontId="2" fillId="3" borderId="0" xfId="1" applyFont="1" applyFill="1" applyBorder="1" applyAlignment="1">
      <alignment horizontal="center"/>
    </xf>
    <xf numFmtId="43" fontId="2" fillId="0" borderId="12" xfId="1" applyFont="1" applyFill="1" applyBorder="1" applyAlignment="1">
      <alignment horizontal="center"/>
    </xf>
    <xf numFmtId="43" fontId="2" fillId="0" borderId="5" xfId="1" applyFont="1" applyFill="1" applyBorder="1" applyAlignment="1"/>
    <xf numFmtId="43" fontId="2" fillId="0" borderId="0" xfId="1" applyFont="1" applyFill="1" applyBorder="1" applyAlignment="1">
      <alignment horizontal="center"/>
    </xf>
    <xf numFmtId="43" fontId="2" fillId="0" borderId="2" xfId="1" applyFont="1" applyFill="1" applyBorder="1" applyAlignment="1">
      <alignment horizontal="center"/>
    </xf>
    <xf numFmtId="164" fontId="2" fillId="0" borderId="2" xfId="1" applyNumberFormat="1" applyFont="1" applyFill="1" applyBorder="1" applyAlignment="1">
      <alignment horizontal="right"/>
    </xf>
    <xf numFmtId="43" fontId="5" fillId="0" borderId="0" xfId="1" applyFont="1" applyBorder="1" applyAlignment="1">
      <alignment horizontal="right"/>
    </xf>
    <xf numFmtId="43" fontId="0" fillId="0" borderId="14" xfId="0" applyNumberFormat="1" applyBorder="1" applyAlignment="1">
      <alignment horizontal="right"/>
    </xf>
    <xf numFmtId="10" fontId="5" fillId="0" borderId="2" xfId="1" applyNumberFormat="1" applyFont="1" applyFill="1" applyBorder="1" applyAlignment="1">
      <alignment horizontal="right"/>
    </xf>
    <xf numFmtId="43" fontId="5" fillId="0" borderId="2" xfId="1" applyFont="1" applyBorder="1" applyAlignment="1">
      <alignment horizontal="right"/>
    </xf>
    <xf numFmtId="43" fontId="0" fillId="0" borderId="15" xfId="0" applyNumberFormat="1" applyBorder="1" applyAlignment="1">
      <alignment horizontal="right"/>
    </xf>
    <xf numFmtId="10" fontId="5" fillId="0" borderId="0" xfId="1" applyNumberFormat="1" applyFont="1" applyBorder="1" applyAlignment="1">
      <alignment horizontal="right"/>
    </xf>
    <xf numFmtId="43" fontId="0" fillId="0" borderId="2" xfId="0" applyNumberFormat="1" applyBorder="1" applyAlignment="1">
      <alignment horizontal="right"/>
    </xf>
    <xf numFmtId="0" fontId="5" fillId="0" borderId="2" xfId="0" applyFont="1" applyBorder="1" applyAlignment="1">
      <alignment horizontal="right"/>
    </xf>
    <xf numFmtId="10" fontId="5" fillId="0" borderId="2" xfId="1" applyNumberFormat="1" applyFont="1" applyBorder="1" applyAlignment="1">
      <alignment horizontal="right"/>
    </xf>
    <xf numFmtId="43" fontId="5" fillId="0" borderId="3" xfId="1" applyFont="1" applyBorder="1" applyAlignment="1">
      <alignment horizontal="right"/>
    </xf>
    <xf numFmtId="0" fontId="2" fillId="0" borderId="5" xfId="0" applyNumberFormat="1" applyFont="1" applyFill="1" applyBorder="1" applyAlignment="1">
      <alignment horizontal="left"/>
    </xf>
    <xf numFmtId="38" fontId="2" fillId="0" borderId="0" xfId="1" applyNumberFormat="1" applyFont="1" applyFill="1" applyBorder="1" applyAlignment="1">
      <alignment horizontal="right"/>
    </xf>
    <xf numFmtId="43" fontId="2" fillId="0" borderId="0" xfId="1" applyFont="1" applyBorder="1"/>
    <xf numFmtId="3" fontId="2" fillId="0" borderId="0" xfId="0" applyNumberFormat="1" applyFont="1" applyFill="1" applyBorder="1" applyAlignment="1">
      <alignment horizontal="right"/>
    </xf>
    <xf numFmtId="38" fontId="5" fillId="0" borderId="0" xfId="0" applyNumberFormat="1" applyFont="1" applyBorder="1" applyAlignment="1">
      <alignment horizontal="right"/>
    </xf>
    <xf numFmtId="43" fontId="5" fillId="0" borderId="0" xfId="0" applyNumberFormat="1" applyFont="1" applyBorder="1" applyAlignment="1">
      <alignment horizontal="right"/>
    </xf>
    <xf numFmtId="165" fontId="2" fillId="0" borderId="0" xfId="2" applyNumberFormat="1" applyFont="1" applyFill="1" applyBorder="1" applyAlignment="1">
      <alignment horizontal="right"/>
    </xf>
    <xf numFmtId="43" fontId="2" fillId="0" borderId="0" xfId="0" applyNumberFormat="1" applyFont="1" applyBorder="1" applyAlignment="1">
      <alignment horizontal="right"/>
    </xf>
    <xf numFmtId="165" fontId="2" fillId="0" borderId="0" xfId="0" applyNumberFormat="1" applyFont="1" applyBorder="1" applyAlignment="1">
      <alignment horizontal="right"/>
    </xf>
    <xf numFmtId="39" fontId="2" fillId="0" borderId="0" xfId="0" applyNumberFormat="1" applyFont="1" applyBorder="1" applyAlignment="1">
      <alignment horizontal="right"/>
    </xf>
    <xf numFmtId="165" fontId="2" fillId="0" borderId="0" xfId="1" applyNumberFormat="1" applyFont="1" applyBorder="1" applyAlignment="1">
      <alignment horizontal="right"/>
    </xf>
    <xf numFmtId="43" fontId="2" fillId="0" borderId="6" xfId="1" applyFont="1" applyBorder="1" applyAlignment="1">
      <alignment horizontal="right"/>
    </xf>
    <xf numFmtId="0" fontId="0" fillId="0" borderId="5" xfId="0" applyBorder="1"/>
    <xf numFmtId="0" fontId="0" fillId="0" borderId="0" xfId="0" applyBorder="1"/>
    <xf numFmtId="0" fontId="0" fillId="0" borderId="0" xfId="0" applyBorder="1" applyAlignment="1">
      <alignment horizontal="right"/>
    </xf>
    <xf numFmtId="43" fontId="0" fillId="0" borderId="0" xfId="0" applyNumberFormat="1" applyBorder="1" applyAlignment="1">
      <alignment horizontal="right"/>
    </xf>
    <xf numFmtId="0" fontId="0" fillId="0" borderId="6" xfId="0" applyBorder="1" applyAlignment="1">
      <alignment horizontal="right"/>
    </xf>
    <xf numFmtId="0" fontId="2" fillId="0" borderId="5" xfId="0" applyNumberFormat="1" applyFont="1" applyFill="1" applyBorder="1"/>
    <xf numFmtId="0" fontId="5" fillId="0" borderId="0" xfId="0" applyFont="1" applyBorder="1" applyAlignment="1">
      <alignment horizontal="right"/>
    </xf>
    <xf numFmtId="0" fontId="5" fillId="0" borderId="0" xfId="0" applyNumberFormat="1" applyFont="1" applyFill="1" applyBorder="1" applyAlignment="1">
      <alignment horizontal="right"/>
    </xf>
    <xf numFmtId="10" fontId="5" fillId="0" borderId="0" xfId="0" applyNumberFormat="1" applyFont="1" applyFill="1" applyBorder="1" applyAlignment="1">
      <alignment horizontal="right"/>
    </xf>
    <xf numFmtId="166" fontId="5" fillId="0" borderId="6" xfId="0" applyNumberFormat="1" applyFont="1" applyBorder="1" applyAlignment="1">
      <alignment horizontal="right"/>
    </xf>
    <xf numFmtId="167" fontId="5" fillId="0" borderId="0" xfId="1" applyNumberFormat="1" applyFont="1" applyBorder="1"/>
    <xf numFmtId="0" fontId="5" fillId="0" borderId="5" xfId="0" applyFont="1" applyBorder="1"/>
    <xf numFmtId="3" fontId="5" fillId="0" borderId="0" xfId="0" applyNumberFormat="1" applyFont="1" applyFill="1" applyBorder="1"/>
    <xf numFmtId="4" fontId="5" fillId="0" borderId="0" xfId="0" applyNumberFormat="1" applyFont="1" applyBorder="1"/>
    <xf numFmtId="3" fontId="5" fillId="0" borderId="0" xfId="0" applyNumberFormat="1" applyFont="1" applyBorder="1" applyAlignment="1">
      <alignment horizontal="right"/>
    </xf>
    <xf numFmtId="38" fontId="5" fillId="0" borderId="0" xfId="1" applyNumberFormat="1" applyFont="1" applyBorder="1" applyAlignment="1">
      <alignment horizontal="right"/>
    </xf>
    <xf numFmtId="165" fontId="5" fillId="0" borderId="0" xfId="2" applyNumberFormat="1" applyFont="1" applyFill="1" applyBorder="1" applyAlignment="1">
      <alignment horizontal="right"/>
    </xf>
    <xf numFmtId="165" fontId="5" fillId="0" borderId="0" xfId="0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168" fontId="5" fillId="0" borderId="0" xfId="0" applyNumberFormat="1" applyFont="1" applyBorder="1" applyAlignment="1">
      <alignment horizontal="right"/>
    </xf>
    <xf numFmtId="167" fontId="5" fillId="0" borderId="0" xfId="1" applyNumberFormat="1" applyFont="1" applyBorder="1" applyAlignment="1">
      <alignment horizontal="right"/>
    </xf>
    <xf numFmtId="169" fontId="5" fillId="0" borderId="6" xfId="1" applyNumberFormat="1" applyFont="1" applyBorder="1" applyAlignment="1">
      <alignment horizontal="right"/>
    </xf>
    <xf numFmtId="0" fontId="2" fillId="0" borderId="0" xfId="0" applyFont="1" applyBorder="1"/>
    <xf numFmtId="168" fontId="5" fillId="0" borderId="0" xfId="1" applyNumberFormat="1" applyFont="1" applyBorder="1" applyAlignment="1">
      <alignment horizontal="right"/>
    </xf>
    <xf numFmtId="0" fontId="2" fillId="0" borderId="5" xfId="0" applyFont="1" applyBorder="1"/>
    <xf numFmtId="3" fontId="2" fillId="0" borderId="0" xfId="0" applyNumberFormat="1" applyFont="1" applyFill="1" applyBorder="1"/>
    <xf numFmtId="170" fontId="2" fillId="0" borderId="0" xfId="0" applyNumberFormat="1" applyFont="1" applyFill="1" applyBorder="1"/>
    <xf numFmtId="3" fontId="2" fillId="0" borderId="0" xfId="0" applyNumberFormat="1" applyFont="1" applyBorder="1" applyAlignment="1">
      <alignment horizontal="right"/>
    </xf>
    <xf numFmtId="43" fontId="2" fillId="0" borderId="0" xfId="1" applyFont="1" applyBorder="1" applyAlignment="1">
      <alignment horizontal="right"/>
    </xf>
    <xf numFmtId="43" fontId="2" fillId="0" borderId="0" xfId="1" applyFont="1" applyFill="1" applyBorder="1" applyAlignment="1">
      <alignment horizontal="right"/>
    </xf>
    <xf numFmtId="164" fontId="2" fillId="0" borderId="0" xfId="0" applyNumberFormat="1" applyFont="1" applyBorder="1" applyAlignment="1">
      <alignment horizontal="right"/>
    </xf>
    <xf numFmtId="171" fontId="2" fillId="0" borderId="0" xfId="1" applyNumberFormat="1" applyFont="1" applyBorder="1" applyAlignment="1">
      <alignment horizontal="right"/>
    </xf>
    <xf numFmtId="167" fontId="2" fillId="0" borderId="6" xfId="1" applyNumberFormat="1" applyFont="1" applyBorder="1" applyAlignment="1">
      <alignment horizontal="right"/>
    </xf>
    <xf numFmtId="167" fontId="0" fillId="0" borderId="6" xfId="0" applyNumberFormat="1" applyBorder="1" applyAlignment="1">
      <alignment horizontal="right"/>
    </xf>
    <xf numFmtId="0" fontId="4" fillId="0" borderId="5" xfId="0" applyFont="1" applyBorder="1"/>
    <xf numFmtId="3" fontId="0" fillId="0" borderId="0" xfId="0" applyNumberFormat="1" applyBorder="1" applyAlignment="1">
      <alignment horizontal="right"/>
    </xf>
    <xf numFmtId="165" fontId="0" fillId="0" borderId="0" xfId="0" applyNumberFormat="1" applyBorder="1" applyAlignment="1">
      <alignment horizontal="right"/>
    </xf>
    <xf numFmtId="164" fontId="2" fillId="0" borderId="0" xfId="1" applyNumberFormat="1" applyFont="1" applyBorder="1" applyAlignment="1">
      <alignment horizontal="right"/>
    </xf>
    <xf numFmtId="168" fontId="2" fillId="0" borderId="0" xfId="1" applyNumberFormat="1" applyFont="1" applyBorder="1" applyAlignment="1">
      <alignment horizontal="right"/>
    </xf>
    <xf numFmtId="167" fontId="5" fillId="0" borderId="6" xfId="1" applyNumberFormat="1" applyFont="1" applyBorder="1" applyAlignment="1">
      <alignment horizontal="right"/>
    </xf>
    <xf numFmtId="169" fontId="2" fillId="0" borderId="6" xfId="1" applyNumberFormat="1" applyFont="1" applyBorder="1" applyAlignment="1">
      <alignment horizontal="right"/>
    </xf>
    <xf numFmtId="171" fontId="5" fillId="0" borderId="0" xfId="1" applyNumberFormat="1" applyFont="1" applyBorder="1" applyAlignment="1">
      <alignment horizontal="right"/>
    </xf>
    <xf numFmtId="167" fontId="2" fillId="0" borderId="0" xfId="1" applyNumberFormat="1" applyFont="1" applyBorder="1" applyAlignment="1">
      <alignment horizontal="right"/>
    </xf>
    <xf numFmtId="2" fontId="5" fillId="0" borderId="0" xfId="1" applyNumberFormat="1" applyFont="1" applyBorder="1" applyAlignment="1">
      <alignment horizontal="right"/>
    </xf>
    <xf numFmtId="2" fontId="2" fillId="0" borderId="0" xfId="1" applyNumberFormat="1" applyFont="1" applyBorder="1" applyAlignment="1">
      <alignment horizontal="right"/>
    </xf>
    <xf numFmtId="170" fontId="5" fillId="0" borderId="0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167" fontId="0" fillId="0" borderId="0" xfId="0" applyNumberFormat="1" applyBorder="1" applyAlignment="1">
      <alignment horizontal="right"/>
    </xf>
    <xf numFmtId="43" fontId="2" fillId="0" borderId="0" xfId="1" applyNumberFormat="1" applyFont="1" applyBorder="1" applyAlignment="1">
      <alignment horizontal="right"/>
    </xf>
    <xf numFmtId="39" fontId="2" fillId="0" borderId="6" xfId="0" applyNumberFormat="1" applyFont="1" applyBorder="1" applyAlignment="1">
      <alignment horizontal="right"/>
    </xf>
    <xf numFmtId="168" fontId="5" fillId="0" borderId="6" xfId="1" applyNumberFormat="1" applyFont="1" applyBorder="1" applyAlignment="1">
      <alignment horizontal="right"/>
    </xf>
    <xf numFmtId="10" fontId="5" fillId="0" borderId="0" xfId="0" applyNumberFormat="1" applyFont="1" applyBorder="1" applyAlignment="1">
      <alignment horizontal="right"/>
    </xf>
    <xf numFmtId="168" fontId="2" fillId="0" borderId="6" xfId="1" applyNumberFormat="1" applyFont="1" applyBorder="1" applyAlignment="1">
      <alignment horizontal="right"/>
    </xf>
    <xf numFmtId="3" fontId="5" fillId="0" borderId="0" xfId="0" quotePrefix="1" applyNumberFormat="1" applyFont="1" applyFill="1" applyBorder="1"/>
    <xf numFmtId="49" fontId="5" fillId="0" borderId="0" xfId="0" applyNumberFormat="1" applyFont="1" applyFill="1" applyAlignment="1">
      <alignment horizontal="left"/>
    </xf>
    <xf numFmtId="49" fontId="5" fillId="0" borderId="0" xfId="0" applyNumberFormat="1" applyFont="1" applyAlignment="1">
      <alignment horizontal="left"/>
    </xf>
    <xf numFmtId="43" fontId="5" fillId="0" borderId="6" xfId="1" applyFont="1" applyBorder="1" applyAlignment="1">
      <alignment horizontal="right"/>
    </xf>
    <xf numFmtId="171" fontId="5" fillId="0" borderId="0" xfId="0" applyNumberFormat="1" applyFont="1" applyBorder="1" applyAlignment="1">
      <alignment horizontal="right"/>
    </xf>
    <xf numFmtId="38" fontId="2" fillId="0" borderId="0" xfId="0" applyNumberFormat="1" applyFont="1" applyBorder="1" applyAlignment="1">
      <alignment horizontal="right"/>
    </xf>
    <xf numFmtId="38" fontId="2" fillId="0" borderId="0" xfId="1" applyNumberFormat="1" applyFont="1" applyBorder="1" applyAlignment="1">
      <alignment horizontal="right"/>
    </xf>
    <xf numFmtId="168" fontId="2" fillId="0" borderId="0" xfId="0" applyNumberFormat="1" applyFont="1" applyBorder="1" applyAlignment="1">
      <alignment horizontal="right"/>
    </xf>
    <xf numFmtId="39" fontId="2" fillId="0" borderId="0" xfId="1" applyNumberFormat="1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172" fontId="5" fillId="0" borderId="0" xfId="0" applyNumberFormat="1" applyFont="1" applyBorder="1" applyAlignment="1">
      <alignment horizontal="right"/>
    </xf>
    <xf numFmtId="164" fontId="5" fillId="0" borderId="0" xfId="1" applyNumberFormat="1" applyFont="1" applyBorder="1"/>
    <xf numFmtId="10" fontId="5" fillId="0" borderId="0" xfId="0" applyNumberFormat="1" applyFont="1" applyFill="1" applyBorder="1"/>
    <xf numFmtId="0" fontId="5" fillId="0" borderId="0" xfId="0" applyFont="1" applyFill="1" applyBorder="1"/>
    <xf numFmtId="10" fontId="5" fillId="0" borderId="0" xfId="0" applyNumberFormat="1" applyFont="1" applyBorder="1"/>
    <xf numFmtId="169" fontId="5" fillId="0" borderId="0" xfId="1" applyNumberFormat="1" applyFont="1" applyBorder="1" applyAlignment="1">
      <alignment horizontal="right"/>
    </xf>
    <xf numFmtId="2" fontId="2" fillId="0" borderId="6" xfId="1" applyNumberFormat="1" applyFont="1" applyBorder="1" applyAlignment="1">
      <alignment horizontal="right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314/1314%20Financial%20Reporting%20Summary%20-%20Working/1314%20Section%203-working/0809%20Exp_Rev_FB%20per%20pup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pportionment/Sch%20Finance/0ArchiveFinancial%20Summaries-rg/1516/1516%20Financial%20Reporting%20Summary/1516%20Section%203-working/%232%201516%20GFRev-OFS-R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9 OUTPUT TO PAM"/>
      <sheetName val="Exp_Rev_FB by County"/>
      <sheetName val="Master by county"/>
      <sheetName val="Master0809"/>
      <sheetName val=" Exp_Rev_FB by enroll"/>
      <sheetName val="0809 Access"/>
      <sheetName val="0809 enrollment_Rev_Exp by size"/>
      <sheetName val="report comparison verify"/>
      <sheetName val="0708 enrollment by groups"/>
      <sheetName val="0708 Access"/>
      <sheetName val="Master  by county"/>
      <sheetName val="Master0708"/>
      <sheetName val="sheet 1"/>
    </sheetNames>
    <sheetDataSet>
      <sheetData sheetId="0" refreshError="1"/>
      <sheetData sheetId="1">
        <row r="9">
          <cell r="B9" t="str">
            <v>01109</v>
          </cell>
          <cell r="C9" t="str">
            <v>Washtucna</v>
          </cell>
          <cell r="D9">
            <v>58.12</v>
          </cell>
          <cell r="E9">
            <v>1990437.76</v>
          </cell>
          <cell r="F9">
            <v>34247.03647625602</v>
          </cell>
          <cell r="G9">
            <v>2119019.7999999998</v>
          </cell>
          <cell r="H9">
            <v>36459.390915347554</v>
          </cell>
          <cell r="I9">
            <v>2604.045423262216</v>
          </cell>
          <cell r="J9">
            <v>734.80144528561607</v>
          </cell>
          <cell r="K9">
            <v>29375.32329662767</v>
          </cell>
          <cell r="L9">
            <v>3721.8811080523055</v>
          </cell>
          <cell r="M9">
            <v>23.339642119752238</v>
          </cell>
          <cell r="N9">
            <v>583942.52</v>
          </cell>
          <cell r="O9">
            <v>10047.187198898831</v>
          </cell>
        </row>
        <row r="10">
          <cell r="B10" t="str">
            <v>01122</v>
          </cell>
          <cell r="C10" t="str">
            <v>Benge</v>
          </cell>
          <cell r="D10">
            <v>8.8899999999999988</v>
          </cell>
          <cell r="E10">
            <v>345901.21</v>
          </cell>
          <cell r="F10">
            <v>38909.022497187856</v>
          </cell>
          <cell r="G10">
            <v>410733.46</v>
          </cell>
          <cell r="H10">
            <v>46201.739032620928</v>
          </cell>
          <cell r="I10">
            <v>2849.7165354330714</v>
          </cell>
          <cell r="J10">
            <v>474.3082114735659</v>
          </cell>
          <cell r="K10">
            <v>40556.265466816658</v>
          </cell>
          <cell r="L10">
            <v>2321.4488188976379</v>
          </cell>
          <cell r="M10">
            <v>0</v>
          </cell>
          <cell r="N10">
            <v>201930.59</v>
          </cell>
          <cell r="O10">
            <v>22714.35208098988</v>
          </cell>
        </row>
        <row r="11">
          <cell r="B11" t="str">
            <v>01147</v>
          </cell>
          <cell r="C11" t="str">
            <v>Othello</v>
          </cell>
          <cell r="D11">
            <v>3346.0277777777783</v>
          </cell>
          <cell r="E11">
            <v>31157991.300000001</v>
          </cell>
          <cell r="F11">
            <v>9311.9344396755678</v>
          </cell>
          <cell r="G11">
            <v>32741376.98</v>
          </cell>
          <cell r="H11">
            <v>9785.1479887428704</v>
          </cell>
          <cell r="I11">
            <v>610.60841262857275</v>
          </cell>
          <cell r="J11">
            <v>127.46951260615822</v>
          </cell>
          <cell r="K11">
            <v>7281.9711246336865</v>
          </cell>
          <cell r="L11">
            <v>1756.0019582091536</v>
          </cell>
          <cell r="M11">
            <v>9.0969806652996485</v>
          </cell>
          <cell r="N11">
            <v>9000186.6199999992</v>
          </cell>
          <cell r="O11">
            <v>2689.812284217604</v>
          </cell>
        </row>
        <row r="12">
          <cell r="B12" t="str">
            <v>01158</v>
          </cell>
          <cell r="C12" t="str">
            <v>Lind</v>
          </cell>
          <cell r="D12">
            <v>202.24</v>
          </cell>
          <cell r="E12">
            <v>3178680.22</v>
          </cell>
          <cell r="F12">
            <v>15717.366594145569</v>
          </cell>
          <cell r="G12">
            <v>3257069.43</v>
          </cell>
          <cell r="H12">
            <v>16104.971469541139</v>
          </cell>
          <cell r="I12">
            <v>2253.6832476265822</v>
          </cell>
          <cell r="J12">
            <v>151.26725672468353</v>
          </cell>
          <cell r="K12">
            <v>11658.845035601264</v>
          </cell>
          <cell r="L12">
            <v>2041.1759295886077</v>
          </cell>
          <cell r="M12">
            <v>0</v>
          </cell>
          <cell r="N12">
            <v>314855.63</v>
          </cell>
          <cell r="O12">
            <v>1556.8415249208861</v>
          </cell>
        </row>
        <row r="13">
          <cell r="B13" t="str">
            <v>01160</v>
          </cell>
          <cell r="C13" t="str">
            <v>Ritzville</v>
          </cell>
          <cell r="D13">
            <v>340.83000000000004</v>
          </cell>
          <cell r="E13">
            <v>4182997.86</v>
          </cell>
          <cell r="F13">
            <v>12272.974386057564</v>
          </cell>
          <cell r="G13">
            <v>4284853.08</v>
          </cell>
          <cell r="H13">
            <v>12571.819030014962</v>
          </cell>
          <cell r="I13">
            <v>2129.6862072000699</v>
          </cell>
          <cell r="J13">
            <v>286.61540944165711</v>
          </cell>
          <cell r="K13">
            <v>8614.6110671008992</v>
          </cell>
          <cell r="L13">
            <v>1283.7825308804977</v>
          </cell>
          <cell r="M13">
            <v>257.12381539183758</v>
          </cell>
          <cell r="N13">
            <v>254902.66</v>
          </cell>
          <cell r="O13">
            <v>747.88797934454124</v>
          </cell>
        </row>
        <row r="14">
          <cell r="C14" t="str">
            <v>County Totals</v>
          </cell>
          <cell r="D14">
            <v>3956.1077777777782</v>
          </cell>
          <cell r="E14">
            <v>40856008.350000001</v>
          </cell>
          <cell r="F14">
            <v>110458.33439332257</v>
          </cell>
          <cell r="G14">
            <v>42813052.75</v>
          </cell>
          <cell r="H14">
            <v>10822.013745552937</v>
          </cell>
          <cell r="I14">
            <v>859.79448767966926</v>
          </cell>
          <cell r="J14">
            <v>152.09879098339363</v>
          </cell>
          <cell r="K14">
            <v>8019.8824557358139</v>
          </cell>
          <cell r="L14">
            <v>1760.0490560727901</v>
          </cell>
          <cell r="M14">
            <v>30.188955081270958</v>
          </cell>
          <cell r="N14">
            <v>10355818.02</v>
          </cell>
          <cell r="O14">
            <v>2617.6784359037511</v>
          </cell>
        </row>
        <row r="17">
          <cell r="B17" t="str">
            <v>02250</v>
          </cell>
          <cell r="C17" t="str">
            <v>Clarkston</v>
          </cell>
          <cell r="D17">
            <v>2626.402222222222</v>
          </cell>
          <cell r="E17">
            <v>26337996.52</v>
          </cell>
          <cell r="F17">
            <v>10028.165639349478</v>
          </cell>
          <cell r="G17">
            <v>26788242.969999999</v>
          </cell>
          <cell r="H17">
            <v>10199.596521561816</v>
          </cell>
          <cell r="I17">
            <v>1134.3385391591878</v>
          </cell>
          <cell r="J17">
            <v>190.84664403607468</v>
          </cell>
          <cell r="K17">
            <v>7065.4823556686333</v>
          </cell>
          <cell r="L17">
            <v>1803.1328674375848</v>
          </cell>
          <cell r="M17">
            <v>5.7961152603350081</v>
          </cell>
          <cell r="N17">
            <v>1903674.45</v>
          </cell>
          <cell r="O17">
            <v>724.82212887761125</v>
          </cell>
        </row>
        <row r="18">
          <cell r="B18" t="str">
            <v>02420</v>
          </cell>
          <cell r="C18" t="str">
            <v>Asotin</v>
          </cell>
          <cell r="D18">
            <v>592.67666666666673</v>
          </cell>
          <cell r="E18">
            <v>6310989.7999999998</v>
          </cell>
          <cell r="F18">
            <v>10648.284562127747</v>
          </cell>
          <cell r="G18">
            <v>6605072.6900000004</v>
          </cell>
          <cell r="H18">
            <v>11144.479041410999</v>
          </cell>
          <cell r="I18">
            <v>1464.5822905125333</v>
          </cell>
          <cell r="J18">
            <v>702.51954129007936</v>
          </cell>
          <cell r="K18">
            <v>7634.2618909692173</v>
          </cell>
          <cell r="L18">
            <v>1340.7531537713082</v>
          </cell>
          <cell r="M18">
            <v>2.3621648678593723</v>
          </cell>
          <cell r="N18">
            <v>669301.05000000005</v>
          </cell>
          <cell r="O18">
            <v>1129.2853045224208</v>
          </cell>
        </row>
        <row r="19">
          <cell r="C19" t="str">
            <v>County Totals</v>
          </cell>
          <cell r="D19">
            <v>3219.0788888888887</v>
          </cell>
          <cell r="E19">
            <v>32648986.32</v>
          </cell>
          <cell r="F19">
            <v>10142.33805598634</v>
          </cell>
          <cell r="G19">
            <v>33393315.66</v>
          </cell>
          <cell r="H19">
            <v>10373.562379990688</v>
          </cell>
          <cell r="I19">
            <v>1195.1409526741777</v>
          </cell>
          <cell r="J19">
            <v>285.05265688494052</v>
          </cell>
          <cell r="K19">
            <v>7170.2024854590909</v>
          </cell>
          <cell r="L19">
            <v>1718.0024071758276</v>
          </cell>
          <cell r="M19">
            <v>5.1638777966505947</v>
          </cell>
          <cell r="N19">
            <v>2572975.5</v>
          </cell>
          <cell r="O19">
            <v>799.28935848108381</v>
          </cell>
        </row>
        <row r="22">
          <cell r="B22" t="str">
            <v>03017</v>
          </cell>
          <cell r="C22" t="str">
            <v>Kennewick</v>
          </cell>
          <cell r="D22">
            <v>15051.054444444446</v>
          </cell>
          <cell r="E22">
            <v>138391178.72</v>
          </cell>
          <cell r="F22">
            <v>9194.7829456614654</v>
          </cell>
          <cell r="G22">
            <v>145093243.66</v>
          </cell>
          <cell r="H22">
            <v>9640.0716770748204</v>
          </cell>
          <cell r="I22">
            <v>1120.4342693893204</v>
          </cell>
          <cell r="J22">
            <v>283.93239329337501</v>
          </cell>
          <cell r="K22">
            <v>7010.603156043182</v>
          </cell>
          <cell r="L22">
            <v>1172.1563080593316</v>
          </cell>
          <cell r="M22">
            <v>52.945550289610566</v>
          </cell>
          <cell r="N22">
            <v>17731215.190000001</v>
          </cell>
          <cell r="O22">
            <v>1178.0712943035589</v>
          </cell>
        </row>
        <row r="23">
          <cell r="B23" t="str">
            <v>03050</v>
          </cell>
          <cell r="C23" t="str">
            <v>Paterson</v>
          </cell>
          <cell r="D23">
            <v>89.919999999999987</v>
          </cell>
          <cell r="E23">
            <v>1476404.7</v>
          </cell>
          <cell r="F23">
            <v>16419.091414590748</v>
          </cell>
          <cell r="G23">
            <v>1458408.96</v>
          </cell>
          <cell r="H23">
            <v>16218.960854092529</v>
          </cell>
          <cell r="I23">
            <v>1469.0709519572954</v>
          </cell>
          <cell r="J23">
            <v>594.65402580071179</v>
          </cell>
          <cell r="K23">
            <v>9264.5693950177938</v>
          </cell>
          <cell r="L23">
            <v>4723.85153469751</v>
          </cell>
          <cell r="M23">
            <v>166.8149466192171</v>
          </cell>
          <cell r="N23">
            <v>184334.35</v>
          </cell>
          <cell r="O23">
            <v>2049.9816503558723</v>
          </cell>
        </row>
        <row r="24">
          <cell r="B24" t="str">
            <v>03052</v>
          </cell>
          <cell r="C24" t="str">
            <v>Kiona-Benton</v>
          </cell>
          <cell r="D24">
            <v>1477.5711111111111</v>
          </cell>
          <cell r="E24">
            <v>14709583.029999999</v>
          </cell>
          <cell r="F24">
            <v>9955.2454155242758</v>
          </cell>
          <cell r="G24">
            <v>14901583.779999999</v>
          </cell>
          <cell r="H24">
            <v>10085.188907621667</v>
          </cell>
          <cell r="I24">
            <v>1218.7903285722666</v>
          </cell>
          <cell r="J24">
            <v>100.2357645505311</v>
          </cell>
          <cell r="K24">
            <v>7134.6853973563238</v>
          </cell>
          <cell r="L24">
            <v>1631.3173571642349</v>
          </cell>
          <cell r="M24">
            <v>0.16005997831275651</v>
          </cell>
          <cell r="N24">
            <v>1227276.3400000001</v>
          </cell>
          <cell r="O24">
            <v>830.60390851652949</v>
          </cell>
        </row>
        <row r="25">
          <cell r="B25" t="str">
            <v>03053</v>
          </cell>
          <cell r="C25" t="str">
            <v>Finley</v>
          </cell>
          <cell r="D25">
            <v>936.66222222222211</v>
          </cell>
          <cell r="E25">
            <v>9845462.1199999992</v>
          </cell>
          <cell r="F25">
            <v>10511.219398431309</v>
          </cell>
          <cell r="G25">
            <v>9890206.0899999999</v>
          </cell>
          <cell r="H25">
            <v>10558.988988085353</v>
          </cell>
          <cell r="I25">
            <v>1465.9193222743645</v>
          </cell>
          <cell r="J25">
            <v>184.01348523599162</v>
          </cell>
          <cell r="K25">
            <v>7460.3982249026094</v>
          </cell>
          <cell r="L25">
            <v>1316.4461112508247</v>
          </cell>
          <cell r="M25">
            <v>132.21184442156311</v>
          </cell>
          <cell r="N25">
            <v>668167.23</v>
          </cell>
          <cell r="O25">
            <v>713.34918196527633</v>
          </cell>
        </row>
        <row r="26">
          <cell r="B26" t="str">
            <v>03116</v>
          </cell>
          <cell r="C26" t="str">
            <v>Prosser</v>
          </cell>
          <cell r="D26">
            <v>2762.6188888888892</v>
          </cell>
          <cell r="E26">
            <v>27214550.969999999</v>
          </cell>
          <cell r="F26">
            <v>9850.9972111808547</v>
          </cell>
          <cell r="G26">
            <v>27887983.050000001</v>
          </cell>
          <cell r="H26">
            <v>10094.763038855643</v>
          </cell>
          <cell r="I26">
            <v>1105.5899683754183</v>
          </cell>
          <cell r="J26">
            <v>144.33428425604205</v>
          </cell>
          <cell r="K26">
            <v>7417.3390989306827</v>
          </cell>
          <cell r="L26">
            <v>1408.5401412588781</v>
          </cell>
          <cell r="M26">
            <v>18.959546034620129</v>
          </cell>
          <cell r="N26">
            <v>3341921.47</v>
          </cell>
          <cell r="O26">
            <v>1209.6932672983003</v>
          </cell>
        </row>
        <row r="27">
          <cell r="B27" t="str">
            <v>03400</v>
          </cell>
          <cell r="C27" t="str">
            <v>Richland</v>
          </cell>
          <cell r="D27">
            <v>10170.452222222222</v>
          </cell>
          <cell r="E27">
            <v>93579288.120000005</v>
          </cell>
          <cell r="F27">
            <v>9201.0941180699174</v>
          </cell>
          <cell r="G27">
            <v>95796183.060000002</v>
          </cell>
          <cell r="H27">
            <v>9419.0681954817483</v>
          </cell>
          <cell r="I27">
            <v>1350.3808227909019</v>
          </cell>
          <cell r="J27">
            <v>482.6528479504953</v>
          </cell>
          <cell r="K27">
            <v>6473.9860265144998</v>
          </cell>
          <cell r="L27">
            <v>1112.0484982258517</v>
          </cell>
          <cell r="M27">
            <v>0</v>
          </cell>
          <cell r="N27">
            <v>10061511.869999999</v>
          </cell>
          <cell r="O27">
            <v>989.28854392686776</v>
          </cell>
        </row>
        <row r="28">
          <cell r="C28" t="str">
            <v>County Totals</v>
          </cell>
          <cell r="D28">
            <v>30488.27888888889</v>
          </cell>
          <cell r="E28">
            <v>285216467.65999997</v>
          </cell>
          <cell r="F28">
            <v>9354.9546925701961</v>
          </cell>
          <cell r="G28">
            <v>295027608.60000002</v>
          </cell>
          <cell r="H28">
            <v>9676.755112192297</v>
          </cell>
          <cell r="I28">
            <v>1212.2049980154484</v>
          </cell>
          <cell r="J28">
            <v>326.51746385159089</v>
          </cell>
          <cell r="K28">
            <v>6894.9305244846182</v>
          </cell>
          <cell r="L28">
            <v>1210.6851204858287</v>
          </cell>
          <cell r="M28">
            <v>32.417005354808296</v>
          </cell>
          <cell r="N28">
            <v>33214426.450000003</v>
          </cell>
          <cell r="O28">
            <v>1089.4162498003332</v>
          </cell>
        </row>
        <row r="31">
          <cell r="B31" t="str">
            <v>04019</v>
          </cell>
          <cell r="C31" t="str">
            <v>Manson</v>
          </cell>
          <cell r="D31">
            <v>574.26777777777784</v>
          </cell>
          <cell r="E31">
            <v>7159267.7800000003</v>
          </cell>
          <cell r="F31">
            <v>12466.776052983412</v>
          </cell>
          <cell r="G31">
            <v>7415959.8499999996</v>
          </cell>
          <cell r="H31">
            <v>12913.766254999118</v>
          </cell>
          <cell r="I31">
            <v>1482.0088692654026</v>
          </cell>
          <cell r="J31">
            <v>295.91097842469924</v>
          </cell>
          <cell r="K31">
            <v>8569.3158147283193</v>
          </cell>
          <cell r="L31">
            <v>2538.5939215348621</v>
          </cell>
          <cell r="M31">
            <v>27.936671045834206</v>
          </cell>
          <cell r="N31">
            <v>675037.27</v>
          </cell>
          <cell r="O31">
            <v>1175.4747456180914</v>
          </cell>
        </row>
        <row r="32">
          <cell r="B32" t="str">
            <v>04069</v>
          </cell>
          <cell r="C32" t="str">
            <v>Stehekin</v>
          </cell>
          <cell r="D32">
            <v>17.89</v>
          </cell>
          <cell r="E32">
            <v>218150.74</v>
          </cell>
          <cell r="F32">
            <v>12194.004471771939</v>
          </cell>
          <cell r="G32">
            <v>345237.07</v>
          </cell>
          <cell r="H32">
            <v>19297.768026830632</v>
          </cell>
          <cell r="I32">
            <v>0</v>
          </cell>
          <cell r="J32">
            <v>237.60368921185022</v>
          </cell>
          <cell r="K32">
            <v>18959.317495807718</v>
          </cell>
          <cell r="L32">
            <v>85.282280603689216</v>
          </cell>
          <cell r="M32">
            <v>15.564561207378423</v>
          </cell>
          <cell r="N32">
            <v>407392.83</v>
          </cell>
          <cell r="O32">
            <v>22772.097820011179</v>
          </cell>
        </row>
        <row r="33">
          <cell r="B33" t="str">
            <v>04127</v>
          </cell>
          <cell r="C33" t="str">
            <v>Entiat</v>
          </cell>
          <cell r="D33">
            <v>344.22555555555556</v>
          </cell>
          <cell r="E33">
            <v>3803710.01</v>
          </cell>
          <cell r="F33">
            <v>11050.051190595314</v>
          </cell>
          <cell r="G33">
            <v>3892067.16</v>
          </cell>
          <cell r="H33">
            <v>11306.735067123302</v>
          </cell>
          <cell r="I33">
            <v>996.20241572870509</v>
          </cell>
          <cell r="J33">
            <v>286.20228338653925</v>
          </cell>
          <cell r="K33">
            <v>8320.6007043185491</v>
          </cell>
          <cell r="L33">
            <v>1679.3967811802986</v>
          </cell>
          <cell r="M33">
            <v>24.332882509207465</v>
          </cell>
          <cell r="N33">
            <v>562911.6</v>
          </cell>
          <cell r="O33">
            <v>1635.2986898125582</v>
          </cell>
        </row>
        <row r="34">
          <cell r="B34" t="str">
            <v>04129</v>
          </cell>
          <cell r="C34" t="str">
            <v>Lake Chelan</v>
          </cell>
          <cell r="D34">
            <v>1308.9111111111113</v>
          </cell>
          <cell r="E34">
            <v>14134750.59</v>
          </cell>
          <cell r="F34">
            <v>10798.862099964346</v>
          </cell>
          <cell r="G34">
            <v>14586553.550000001</v>
          </cell>
          <cell r="H34">
            <v>11144.036769324799</v>
          </cell>
          <cell r="I34">
            <v>1775.3286073241538</v>
          </cell>
          <cell r="J34">
            <v>220.84706711261265</v>
          </cell>
          <cell r="K34">
            <v>7222.1452089098648</v>
          </cell>
          <cell r="L34">
            <v>1667.6417683910288</v>
          </cell>
          <cell r="M34">
            <v>258.07411758713766</v>
          </cell>
          <cell r="N34">
            <v>1852832.91</v>
          </cell>
          <cell r="O34">
            <v>1415.5528929899319</v>
          </cell>
        </row>
        <row r="35">
          <cell r="B35" t="str">
            <v>04222</v>
          </cell>
          <cell r="C35" t="str">
            <v>Cashmere</v>
          </cell>
          <cell r="D35">
            <v>1439.8366666666668</v>
          </cell>
          <cell r="E35">
            <v>12611188.83</v>
          </cell>
          <cell r="F35">
            <v>8758.7634916923435</v>
          </cell>
          <cell r="G35">
            <v>12853292.279999999</v>
          </cell>
          <cell r="H35">
            <v>8926.9099596945016</v>
          </cell>
          <cell r="I35">
            <v>998.63744498797314</v>
          </cell>
          <cell r="J35">
            <v>161.17668439244264</v>
          </cell>
          <cell r="K35">
            <v>6572.7947961690097</v>
          </cell>
          <cell r="L35">
            <v>1176.6177784054207</v>
          </cell>
          <cell r="M35">
            <v>17.683255739655653</v>
          </cell>
          <cell r="N35">
            <v>455757.68</v>
          </cell>
          <cell r="O35">
            <v>316.53429208405578</v>
          </cell>
        </row>
        <row r="36">
          <cell r="B36" t="str">
            <v>04228</v>
          </cell>
          <cell r="C36" t="str">
            <v>Cascade</v>
          </cell>
          <cell r="D36">
            <v>1194.8177777777778</v>
          </cell>
          <cell r="E36">
            <v>11655847.539999999</v>
          </cell>
          <cell r="F36">
            <v>9755.3348776568437</v>
          </cell>
          <cell r="G36">
            <v>11719929.199999999</v>
          </cell>
          <cell r="H36">
            <v>9808.9678760871011</v>
          </cell>
          <cell r="I36">
            <v>1661.5529220634294</v>
          </cell>
          <cell r="J36">
            <v>212.98264449437201</v>
          </cell>
          <cell r="K36">
            <v>6626.589231644808</v>
          </cell>
          <cell r="L36">
            <v>1307.8430778844936</v>
          </cell>
          <cell r="M36">
            <v>0</v>
          </cell>
          <cell r="N36">
            <v>255291.49</v>
          </cell>
          <cell r="O36">
            <v>213.66562730160618</v>
          </cell>
        </row>
        <row r="37">
          <cell r="B37" t="str">
            <v>04246</v>
          </cell>
          <cell r="C37" t="str">
            <v>Wenatchee</v>
          </cell>
          <cell r="D37">
            <v>7319.9222222222224</v>
          </cell>
          <cell r="E37">
            <v>69833466.829999998</v>
          </cell>
          <cell r="F37">
            <v>9540.1924651597692</v>
          </cell>
          <cell r="G37">
            <v>72062491.640000001</v>
          </cell>
          <cell r="H37">
            <v>9844.7072868108789</v>
          </cell>
          <cell r="I37">
            <v>1274.8346767497528</v>
          </cell>
          <cell r="J37">
            <v>252.19474114023677</v>
          </cell>
          <cell r="K37">
            <v>6692.9523132455879</v>
          </cell>
          <cell r="L37">
            <v>1619.3962913995747</v>
          </cell>
          <cell r="M37">
            <v>5.3292642757284918</v>
          </cell>
          <cell r="N37">
            <v>11562222.6</v>
          </cell>
          <cell r="O37">
            <v>1579.5553899328013</v>
          </cell>
        </row>
        <row r="38">
          <cell r="C38" t="str">
            <v>County Totals</v>
          </cell>
          <cell r="D38">
            <v>12199.871111111112</v>
          </cell>
          <cell r="E38">
            <v>119416382.31999999</v>
          </cell>
          <cell r="F38">
            <v>9788.3314694399305</v>
          </cell>
          <cell r="G38">
            <v>122875530.75</v>
          </cell>
          <cell r="H38">
            <v>10071.871221499243</v>
          </cell>
          <cell r="I38">
            <v>1333.8299988415179</v>
          </cell>
          <cell r="J38">
            <v>237.24509903747617</v>
          </cell>
          <cell r="K38">
            <v>6881.2843041875485</v>
          </cell>
          <cell r="L38">
            <v>1584.5143628111189</v>
          </cell>
          <cell r="M38">
            <v>34.99745662158179</v>
          </cell>
          <cell r="N38">
            <v>15771446.379999999</v>
          </cell>
          <cell r="O38">
            <v>1292.7551640800575</v>
          </cell>
        </row>
        <row r="41">
          <cell r="B41" t="str">
            <v>05121</v>
          </cell>
          <cell r="C41" t="str">
            <v>Port Angeles</v>
          </cell>
          <cell r="D41">
            <v>4139.9911111111114</v>
          </cell>
          <cell r="E41">
            <v>40446691.369999997</v>
          </cell>
          <cell r="F41">
            <v>9769.7531913648745</v>
          </cell>
          <cell r="G41">
            <v>41227870.990000002</v>
          </cell>
          <cell r="H41">
            <v>9958.4443259674208</v>
          </cell>
          <cell r="I41">
            <v>1827.3052301239509</v>
          </cell>
          <cell r="J41">
            <v>213.95372749055821</v>
          </cell>
          <cell r="K41">
            <v>6459.1330252453563</v>
          </cell>
          <cell r="L41">
            <v>1452.1458859815048</v>
          </cell>
          <cell r="M41">
            <v>5.9064571260485792</v>
          </cell>
          <cell r="N41">
            <v>3778091.21</v>
          </cell>
          <cell r="O41">
            <v>912.58437726114278</v>
          </cell>
        </row>
        <row r="42">
          <cell r="B42" t="str">
            <v>05313</v>
          </cell>
          <cell r="C42" t="str">
            <v>Crescent</v>
          </cell>
          <cell r="D42">
            <v>289.8366666666667</v>
          </cell>
          <cell r="E42">
            <v>2917310.23</v>
          </cell>
          <cell r="F42">
            <v>10065.359443824682</v>
          </cell>
          <cell r="G42">
            <v>3165847.56</v>
          </cell>
          <cell r="H42">
            <v>10922.867684097939</v>
          </cell>
          <cell r="I42">
            <v>1195.5344504376028</v>
          </cell>
          <cell r="J42">
            <v>220.36507918252806</v>
          </cell>
          <cell r="K42">
            <v>7773.5935756920562</v>
          </cell>
          <cell r="L42">
            <v>1718.0036802336949</v>
          </cell>
          <cell r="M42">
            <v>15.370898552058055</v>
          </cell>
          <cell r="N42">
            <v>912159.79</v>
          </cell>
          <cell r="O42">
            <v>3147.1511195960943</v>
          </cell>
        </row>
        <row r="43">
          <cell r="B43" t="str">
            <v>05323</v>
          </cell>
          <cell r="C43" t="str">
            <v>Sequim</v>
          </cell>
          <cell r="D43">
            <v>2861.0955555555552</v>
          </cell>
          <cell r="E43">
            <v>24019009.949999999</v>
          </cell>
          <cell r="F43">
            <v>8395.0394118647637</v>
          </cell>
          <cell r="G43">
            <v>24604070.350000001</v>
          </cell>
          <cell r="H43">
            <v>8599.5276537425852</v>
          </cell>
          <cell r="I43">
            <v>1039.1848689662779</v>
          </cell>
          <cell r="J43">
            <v>222.12489854313776</v>
          </cell>
          <cell r="K43">
            <v>6130.8514725905306</v>
          </cell>
          <cell r="L43">
            <v>1171.5681195936602</v>
          </cell>
          <cell r="M43">
            <v>35.798294048977354</v>
          </cell>
          <cell r="N43">
            <v>2838294.63</v>
          </cell>
          <cell r="O43">
            <v>992.03070113779268</v>
          </cell>
        </row>
        <row r="44">
          <cell r="B44" t="str">
            <v>05401</v>
          </cell>
          <cell r="C44" t="str">
            <v>Cape Flattery</v>
          </cell>
          <cell r="D44">
            <v>432.41222222222223</v>
          </cell>
          <cell r="E44">
            <v>7034824</v>
          </cell>
          <cell r="F44">
            <v>16268.790840016341</v>
          </cell>
          <cell r="G44">
            <v>7265183.3099999996</v>
          </cell>
          <cell r="H44">
            <v>16801.521642157302</v>
          </cell>
          <cell r="I44">
            <v>721.93902937269218</v>
          </cell>
          <cell r="J44">
            <v>456.8791765059575</v>
          </cell>
          <cell r="K44">
            <v>8980.7680968006334</v>
          </cell>
          <cell r="L44">
            <v>6632.6570633474748</v>
          </cell>
          <cell r="M44">
            <v>9.2782761305441568</v>
          </cell>
          <cell r="N44">
            <v>1301832.27</v>
          </cell>
          <cell r="O44">
            <v>3010.6278294117496</v>
          </cell>
        </row>
        <row r="45">
          <cell r="B45" t="str">
            <v>05402</v>
          </cell>
          <cell r="C45" t="str">
            <v>Quillayute Valley</v>
          </cell>
          <cell r="D45">
            <v>2767.2344444444448</v>
          </cell>
          <cell r="E45">
            <v>20455842.07</v>
          </cell>
          <cell r="F45">
            <v>7392.1608308495715</v>
          </cell>
          <cell r="G45">
            <v>21016790.629999999</v>
          </cell>
          <cell r="H45">
            <v>7594.8717219076716</v>
          </cell>
          <cell r="I45">
            <v>198.93742689753225</v>
          </cell>
          <cell r="J45">
            <v>79.814917902390306</v>
          </cell>
          <cell r="K45">
            <v>6175.0947608743736</v>
          </cell>
          <cell r="L45">
            <v>1056.3368874901576</v>
          </cell>
          <cell r="M45">
            <v>84.687728743217761</v>
          </cell>
          <cell r="N45">
            <v>1141444.76</v>
          </cell>
          <cell r="O45">
            <v>412.48574449179301</v>
          </cell>
        </row>
        <row r="46">
          <cell r="C46" t="str">
            <v>County Totals</v>
          </cell>
          <cell r="D46">
            <v>10490.570000000002</v>
          </cell>
          <cell r="E46">
            <v>94873677.620000005</v>
          </cell>
          <cell r="F46">
            <v>9043.7104580589985</v>
          </cell>
          <cell r="G46">
            <v>97279762.840000004</v>
          </cell>
          <cell r="H46">
            <v>9273.0674157838894</v>
          </cell>
          <cell r="I46">
            <v>1119.8081801084211</v>
          </cell>
          <cell r="J46">
            <v>190.98902156889471</v>
          </cell>
          <cell r="K46">
            <v>6434.9321790903632</v>
          </cell>
          <cell r="L46">
            <v>1492.0975371214336</v>
          </cell>
          <cell r="M46">
            <v>35.24049789477597</v>
          </cell>
          <cell r="N46">
            <v>9971822.6600000001</v>
          </cell>
          <cell r="O46">
            <v>950.55108159041868</v>
          </cell>
        </row>
        <row r="48">
          <cell r="B48" t="str">
            <v>06037</v>
          </cell>
          <cell r="C48" t="str">
            <v>Vancouver</v>
          </cell>
          <cell r="D48">
            <v>21480.70555555556</v>
          </cell>
          <cell r="E48">
            <v>207888034.47</v>
          </cell>
          <cell r="F48">
            <v>9677.8960045022304</v>
          </cell>
          <cell r="G48">
            <v>210364731.69</v>
          </cell>
          <cell r="H48">
            <v>9793.194694929065</v>
          </cell>
          <cell r="I48">
            <v>1608.0871641139449</v>
          </cell>
          <cell r="J48">
            <v>227.83093354837555</v>
          </cell>
          <cell r="K48">
            <v>6566.6293313870547</v>
          </cell>
          <cell r="L48">
            <v>1347.2570495951534</v>
          </cell>
          <cell r="M48">
            <v>43.390216284536471</v>
          </cell>
          <cell r="N48">
            <v>11779219.119999999</v>
          </cell>
          <cell r="O48">
            <v>548.36276627578172</v>
          </cell>
        </row>
        <row r="49">
          <cell r="B49" t="str">
            <v>06098</v>
          </cell>
          <cell r="C49" t="str">
            <v>Hockinson</v>
          </cell>
          <cell r="D49">
            <v>1986.5911111111111</v>
          </cell>
          <cell r="E49">
            <v>17637474.489999998</v>
          </cell>
          <cell r="F49">
            <v>8878.2610529930662</v>
          </cell>
          <cell r="G49">
            <v>17673495.120000001</v>
          </cell>
          <cell r="H49">
            <v>8896.3929321696796</v>
          </cell>
          <cell r="I49">
            <v>1332.6170922607796</v>
          </cell>
          <cell r="J49">
            <v>392.40303937733648</v>
          </cell>
          <cell r="K49">
            <v>6380.3356358071769</v>
          </cell>
          <cell r="L49">
            <v>791.03716472438543</v>
          </cell>
          <cell r="M49">
            <v>0</v>
          </cell>
          <cell r="N49">
            <v>1201572.77</v>
          </cell>
          <cell r="O49">
            <v>604.84151131027352</v>
          </cell>
        </row>
        <row r="50">
          <cell r="B50" t="str">
            <v>06101</v>
          </cell>
          <cell r="C50" t="str">
            <v>La Center</v>
          </cell>
          <cell r="D50">
            <v>1519.1644444444446</v>
          </cell>
          <cell r="E50">
            <v>13082520.23</v>
          </cell>
          <cell r="F50">
            <v>8611.6550962224846</v>
          </cell>
          <cell r="G50">
            <v>13251077.93</v>
          </cell>
          <cell r="H50">
            <v>8722.6093122827751</v>
          </cell>
          <cell r="I50">
            <v>1329.1531126759739</v>
          </cell>
          <cell r="J50">
            <v>325.37787584988234</v>
          </cell>
          <cell r="K50">
            <v>6157.6052245093788</v>
          </cell>
          <cell r="L50">
            <v>880.81469053163721</v>
          </cell>
          <cell r="M50">
            <v>29.658408715902304</v>
          </cell>
          <cell r="N50">
            <v>1283925.22</v>
          </cell>
          <cell r="O50">
            <v>845.15223134354551</v>
          </cell>
        </row>
        <row r="51">
          <cell r="B51" t="str">
            <v>06103</v>
          </cell>
          <cell r="C51" t="str">
            <v>Green Mountain</v>
          </cell>
          <cell r="D51">
            <v>114.77</v>
          </cell>
          <cell r="E51">
            <v>1180970.7</v>
          </cell>
          <cell r="F51">
            <v>10289.890215213034</v>
          </cell>
          <cell r="G51">
            <v>1154647.52</v>
          </cell>
          <cell r="H51">
            <v>10060.534285963231</v>
          </cell>
          <cell r="I51">
            <v>2329.9255031802736</v>
          </cell>
          <cell r="J51">
            <v>357.39156574017602</v>
          </cell>
          <cell r="K51">
            <v>6215.7286747407852</v>
          </cell>
          <cell r="L51">
            <v>1120.975429119108</v>
          </cell>
          <cell r="M51">
            <v>36.513113182887516</v>
          </cell>
          <cell r="N51">
            <v>143738.38</v>
          </cell>
          <cell r="O51">
            <v>1252.4037640498389</v>
          </cell>
        </row>
        <row r="52">
          <cell r="B52" t="str">
            <v>06112</v>
          </cell>
          <cell r="C52" t="str">
            <v>Washougal</v>
          </cell>
          <cell r="D52">
            <v>2911.818888888889</v>
          </cell>
          <cell r="E52">
            <v>27518239.649999999</v>
          </cell>
          <cell r="F52">
            <v>9450.5327082690201</v>
          </cell>
          <cell r="G52">
            <v>27888125.440000001</v>
          </cell>
          <cell r="H52">
            <v>9577.5618279067276</v>
          </cell>
          <cell r="I52">
            <v>1565.5811346630608</v>
          </cell>
          <cell r="J52">
            <v>337.70670413338433</v>
          </cell>
          <cell r="K52">
            <v>6324.5140452493042</v>
          </cell>
          <cell r="L52">
            <v>1334.1414587369406</v>
          </cell>
          <cell r="M52">
            <v>15.618485124036635</v>
          </cell>
          <cell r="N52">
            <v>3211809.14</v>
          </cell>
          <cell r="O52">
            <v>1103.0250378056937</v>
          </cell>
        </row>
        <row r="53">
          <cell r="B53" t="str">
            <v>06114</v>
          </cell>
          <cell r="C53" t="str">
            <v>Evergreen</v>
          </cell>
          <cell r="D53">
            <v>25598.655555555561</v>
          </cell>
          <cell r="E53">
            <v>235357204.53999999</v>
          </cell>
          <cell r="F53">
            <v>9194.1236534557574</v>
          </cell>
          <cell r="G53">
            <v>236622586.68000001</v>
          </cell>
          <cell r="H53">
            <v>9243.5552393159523</v>
          </cell>
          <cell r="I53">
            <v>1377.8731392143422</v>
          </cell>
          <cell r="J53">
            <v>234.44242050038213</v>
          </cell>
          <cell r="K53">
            <v>6524.892494354086</v>
          </cell>
          <cell r="L53">
            <v>1086.5507041819469</v>
          </cell>
          <cell r="M53">
            <v>19.796481065194822</v>
          </cell>
          <cell r="N53">
            <v>11479171.58</v>
          </cell>
          <cell r="O53">
            <v>448.42869013520232</v>
          </cell>
        </row>
        <row r="54">
          <cell r="B54" t="str">
            <v>06117</v>
          </cell>
          <cell r="C54" t="str">
            <v>Camas</v>
          </cell>
          <cell r="D54">
            <v>5512.6055555555558</v>
          </cell>
          <cell r="E54">
            <v>48511498.990000002</v>
          </cell>
          <cell r="F54">
            <v>8800.1034177224119</v>
          </cell>
          <cell r="G54">
            <v>49661182.789999999</v>
          </cell>
          <cell r="H54">
            <v>9008.6588437208047</v>
          </cell>
          <cell r="I54">
            <v>1618.0881073579844</v>
          </cell>
          <cell r="J54">
            <v>423.18374069934663</v>
          </cell>
          <cell r="K54">
            <v>6172.1720749111364</v>
          </cell>
          <cell r="L54">
            <v>794.83016621500815</v>
          </cell>
          <cell r="M54">
            <v>0.3847545373280834</v>
          </cell>
          <cell r="N54">
            <v>2638117.09</v>
          </cell>
          <cell r="O54">
            <v>478.56082997654863</v>
          </cell>
        </row>
        <row r="55">
          <cell r="B55" t="str">
            <v>06119</v>
          </cell>
          <cell r="C55" t="str">
            <v>Battle Ground</v>
          </cell>
          <cell r="D55">
            <v>12763.797777777774</v>
          </cell>
          <cell r="E55">
            <v>113639396.40000001</v>
          </cell>
          <cell r="F55">
            <v>8903.2589185837969</v>
          </cell>
          <cell r="G55">
            <v>111325392.37</v>
          </cell>
          <cell r="H55">
            <v>8721.9645992685237</v>
          </cell>
          <cell r="I55">
            <v>945.30490533207751</v>
          </cell>
          <cell r="J55">
            <v>268.91443203337781</v>
          </cell>
          <cell r="K55">
            <v>6496.7891660249534</v>
          </cell>
          <cell r="L55">
            <v>989.12043420027032</v>
          </cell>
          <cell r="M55">
            <v>21.835661677846154</v>
          </cell>
          <cell r="N55">
            <v>495780.14</v>
          </cell>
          <cell r="O55">
            <v>38.842682141452514</v>
          </cell>
        </row>
        <row r="56">
          <cell r="B56" t="str">
            <v>06122</v>
          </cell>
          <cell r="C56" t="str">
            <v>Ridgefield</v>
          </cell>
          <cell r="D56">
            <v>2066.7300000000005</v>
          </cell>
          <cell r="E56">
            <v>18054098.539999999</v>
          </cell>
          <cell r="F56">
            <v>8735.5864288029861</v>
          </cell>
          <cell r="G56">
            <v>17980222.440000001</v>
          </cell>
          <cell r="H56">
            <v>8699.8410242266764</v>
          </cell>
          <cell r="I56">
            <v>1576.7556187794241</v>
          </cell>
          <cell r="J56">
            <v>238.8293149080915</v>
          </cell>
          <cell r="K56">
            <v>5944.2748157717733</v>
          </cell>
          <cell r="L56">
            <v>939.98127476738591</v>
          </cell>
          <cell r="M56">
            <v>0</v>
          </cell>
          <cell r="N56">
            <v>2477909.2799999998</v>
          </cell>
          <cell r="O56">
            <v>1198.9516192245717</v>
          </cell>
        </row>
        <row r="57">
          <cell r="C57" t="str">
            <v>County Totals</v>
          </cell>
          <cell r="D57">
            <v>73954.838888888888</v>
          </cell>
          <cell r="E57">
            <v>682869438.00999987</v>
          </cell>
          <cell r="F57">
            <v>9233.6005090343788</v>
          </cell>
          <cell r="G57">
            <v>685921461.98000014</v>
          </cell>
          <cell r="H57">
            <v>9274.8692619091653</v>
          </cell>
          <cell r="I57">
            <v>1400.1990984738359</v>
          </cell>
          <cell r="J57">
            <v>263.03073500336654</v>
          </cell>
          <cell r="K57">
            <v>6469.8501105366777</v>
          </cell>
          <cell r="L57">
            <v>1117.2558652198479</v>
          </cell>
          <cell r="M57">
            <v>24.533452675435328</v>
          </cell>
          <cell r="N57">
            <v>34711242.719999999</v>
          </cell>
          <cell r="O57">
            <v>469.35728941483882</v>
          </cell>
        </row>
        <row r="60">
          <cell r="B60" t="str">
            <v>07002</v>
          </cell>
          <cell r="C60" t="str">
            <v>Dayton</v>
          </cell>
          <cell r="D60">
            <v>485.21555555555545</v>
          </cell>
          <cell r="E60">
            <v>5485427.6600000001</v>
          </cell>
          <cell r="F60">
            <v>11305.135618991791</v>
          </cell>
          <cell r="G60">
            <v>5549424.8200000003</v>
          </cell>
          <cell r="H60">
            <v>11437.029906524938</v>
          </cell>
          <cell r="I60">
            <v>2005.8105698727259</v>
          </cell>
          <cell r="J60">
            <v>304.22353180945936</v>
          </cell>
          <cell r="K60">
            <v>7386.470649928784</v>
          </cell>
          <cell r="L60">
            <v>1720.8576073864083</v>
          </cell>
          <cell r="M60">
            <v>19.667547527559346</v>
          </cell>
          <cell r="N60">
            <v>145241.76999999999</v>
          </cell>
          <cell r="O60">
            <v>299.33452944166856</v>
          </cell>
        </row>
        <row r="61">
          <cell r="B61" t="str">
            <v>07035</v>
          </cell>
          <cell r="C61" t="str">
            <v>Starbuck</v>
          </cell>
          <cell r="D61">
            <v>25.94</v>
          </cell>
          <cell r="E61">
            <v>407764.02</v>
          </cell>
          <cell r="F61">
            <v>15719.507324595219</v>
          </cell>
          <cell r="G61">
            <v>565971.80000000005</v>
          </cell>
          <cell r="H61">
            <v>21818.496530454897</v>
          </cell>
          <cell r="I61">
            <v>0</v>
          </cell>
          <cell r="J61">
            <v>411.52081727062443</v>
          </cell>
          <cell r="K61">
            <v>18687.976869699301</v>
          </cell>
          <cell r="L61">
            <v>2718.9988434849647</v>
          </cell>
          <cell r="M61">
            <v>0</v>
          </cell>
          <cell r="N61">
            <v>435110.43</v>
          </cell>
          <cell r="O61">
            <v>16773.725134926754</v>
          </cell>
        </row>
        <row r="62">
          <cell r="C62" t="str">
            <v>County Totals</v>
          </cell>
          <cell r="D62">
            <v>511.15555555555545</v>
          </cell>
          <cell r="E62">
            <v>5893191.6799999997</v>
          </cell>
          <cell r="F62">
            <v>11529.155099556561</v>
          </cell>
          <cell r="G62">
            <v>6115396.6200000001</v>
          </cell>
          <cell r="H62">
            <v>11963.866094252677</v>
          </cell>
          <cell r="I62">
            <v>1904.020174332667</v>
          </cell>
          <cell r="J62">
            <v>309.66862881488578</v>
          </cell>
          <cell r="K62">
            <v>7959.996787235893</v>
          </cell>
          <cell r="L62">
            <v>1771.5110403443182</v>
          </cell>
          <cell r="M62">
            <v>18.669463524910881</v>
          </cell>
          <cell r="N62">
            <v>580352.19999999995</v>
          </cell>
          <cell r="O62">
            <v>1135.3729675680377</v>
          </cell>
        </row>
        <row r="65">
          <cell r="B65" t="str">
            <v>08122</v>
          </cell>
          <cell r="C65" t="str">
            <v>Longview</v>
          </cell>
          <cell r="D65">
            <v>6885.536666666666</v>
          </cell>
          <cell r="E65">
            <v>68298823.900000006</v>
          </cell>
          <cell r="F65">
            <v>9919.1722020215348</v>
          </cell>
          <cell r="G65">
            <v>67897477.200000003</v>
          </cell>
          <cell r="H65">
            <v>9860.8838333105014</v>
          </cell>
          <cell r="I65">
            <v>1627.5284923324789</v>
          </cell>
          <cell r="J65">
            <v>154.25657452989623</v>
          </cell>
          <cell r="K65">
            <v>6652.3382108680962</v>
          </cell>
          <cell r="L65">
            <v>1412.9985171816675</v>
          </cell>
          <cell r="M65">
            <v>13.762038398362559</v>
          </cell>
          <cell r="N65">
            <v>1335042.81</v>
          </cell>
          <cell r="O65">
            <v>193.89088674279083</v>
          </cell>
        </row>
        <row r="66">
          <cell r="B66" t="str">
            <v>08130</v>
          </cell>
          <cell r="C66" t="str">
            <v>Toutle Lake</v>
          </cell>
          <cell r="D66">
            <v>594.90444444444449</v>
          </cell>
          <cell r="E66">
            <v>6619633.4400000004</v>
          </cell>
          <cell r="F66">
            <v>11127.221357678358</v>
          </cell>
          <cell r="G66">
            <v>6568038.2300000004</v>
          </cell>
          <cell r="H66">
            <v>11040.492790625573</v>
          </cell>
          <cell r="I66">
            <v>1356.1012151344567</v>
          </cell>
          <cell r="J66">
            <v>312.41144983134541</v>
          </cell>
          <cell r="K66">
            <v>7697.9445737317274</v>
          </cell>
          <cell r="L66">
            <v>1307.7371454612692</v>
          </cell>
          <cell r="M66">
            <v>366.2984064667715</v>
          </cell>
          <cell r="N66">
            <v>574047.81000000006</v>
          </cell>
          <cell r="O66">
            <v>964.94120250871288</v>
          </cell>
        </row>
        <row r="67">
          <cell r="B67" t="str">
            <v>08401</v>
          </cell>
          <cell r="C67" t="str">
            <v>Castle Rock</v>
          </cell>
          <cell r="D67">
            <v>1330.4344444444446</v>
          </cell>
          <cell r="E67">
            <v>12030501.220000001</v>
          </cell>
          <cell r="F67">
            <v>9042.5358951253183</v>
          </cell>
          <cell r="G67">
            <v>12760885.939999999</v>
          </cell>
          <cell r="H67">
            <v>9591.5180137482221</v>
          </cell>
          <cell r="I67">
            <v>1200.4284440086819</v>
          </cell>
          <cell r="J67">
            <v>267.93438901745543</v>
          </cell>
          <cell r="K67">
            <v>6755.5830710269238</v>
          </cell>
          <cell r="L67">
            <v>1355.0659692615027</v>
          </cell>
          <cell r="M67">
            <v>12.506140433659512</v>
          </cell>
          <cell r="N67">
            <v>983289.15</v>
          </cell>
          <cell r="O67">
            <v>739.07373197226298</v>
          </cell>
        </row>
        <row r="68">
          <cell r="B68" t="str">
            <v>08402</v>
          </cell>
          <cell r="C68" t="str">
            <v>Kalama</v>
          </cell>
          <cell r="D68">
            <v>992.06444444444458</v>
          </cell>
          <cell r="E68">
            <v>8223958.9800000004</v>
          </cell>
          <cell r="F68">
            <v>8289.7426936870143</v>
          </cell>
          <cell r="G68">
            <v>8300632.5300000003</v>
          </cell>
          <cell r="H68">
            <v>8367.029557891623</v>
          </cell>
          <cell r="I68">
            <v>1267.8158732967615</v>
          </cell>
          <cell r="J68">
            <v>188.03227052902025</v>
          </cell>
          <cell r="K68">
            <v>5700.0089476714093</v>
          </cell>
          <cell r="L68">
            <v>1129.8988349771182</v>
          </cell>
          <cell r="M68">
            <v>81.273631417313823</v>
          </cell>
          <cell r="N68">
            <v>612190.89</v>
          </cell>
          <cell r="O68">
            <v>617.08782471568816</v>
          </cell>
        </row>
        <row r="69">
          <cell r="B69" t="str">
            <v>08404</v>
          </cell>
          <cell r="C69" t="str">
            <v>Woodland</v>
          </cell>
          <cell r="D69">
            <v>2151.701111111111</v>
          </cell>
          <cell r="E69">
            <v>20219203.350000001</v>
          </cell>
          <cell r="F69">
            <v>9396.8457076080904</v>
          </cell>
          <cell r="G69">
            <v>20740096.199999999</v>
          </cell>
          <cell r="H69">
            <v>9638.9299112691715</v>
          </cell>
          <cell r="I69">
            <v>1099.0923589655936</v>
          </cell>
          <cell r="J69">
            <v>242.44496938081554</v>
          </cell>
          <cell r="K69">
            <v>6772.0984502700958</v>
          </cell>
          <cell r="L69">
            <v>1039.0611634928644</v>
          </cell>
          <cell r="M69">
            <v>486.23296915980177</v>
          </cell>
          <cell r="N69">
            <v>1316966.3400000001</v>
          </cell>
          <cell r="O69">
            <v>612.05821440503667</v>
          </cell>
        </row>
        <row r="70">
          <cell r="B70" t="str">
            <v>08458</v>
          </cell>
          <cell r="C70" t="str">
            <v>Kelso</v>
          </cell>
          <cell r="D70">
            <v>4957.4611111111108</v>
          </cell>
          <cell r="E70">
            <v>46373142.280000001</v>
          </cell>
          <cell r="F70">
            <v>9354.21201309362</v>
          </cell>
          <cell r="G70">
            <v>46906679.659999996</v>
          </cell>
          <cell r="H70">
            <v>9461.8351225929946</v>
          </cell>
          <cell r="I70">
            <v>1162.4617441947771</v>
          </cell>
          <cell r="J70">
            <v>210.86455275605903</v>
          </cell>
          <cell r="K70">
            <v>6840.425760273798</v>
          </cell>
          <cell r="L70">
            <v>1234.7481165874558</v>
          </cell>
          <cell r="M70">
            <v>13.334948780905997</v>
          </cell>
          <cell r="N70">
            <v>2540496.1</v>
          </cell>
          <cell r="O70">
            <v>512.45910821287339</v>
          </cell>
        </row>
        <row r="71">
          <cell r="C71" t="str">
            <v>County Totals</v>
          </cell>
          <cell r="D71">
            <v>16912.10222222222</v>
          </cell>
          <cell r="E71">
            <v>161765263.17000002</v>
          </cell>
          <cell r="F71">
            <v>9565.0594494067773</v>
          </cell>
          <cell r="G71">
            <v>163173809.75999999</v>
          </cell>
          <cell r="H71">
            <v>9648.3457594995089</v>
          </cell>
          <cell r="I71">
            <v>1359.7234091799617</v>
          </cell>
          <cell r="J71">
            <v>198.55754275110814</v>
          </cell>
          <cell r="K71">
            <v>6711.7482905732477</v>
          </cell>
          <cell r="L71">
            <v>1288.3055686223909</v>
          </cell>
          <cell r="M71">
            <v>90.010948372802346</v>
          </cell>
          <cell r="N71">
            <v>7362033.0999999996</v>
          </cell>
          <cell r="O71">
            <v>435.31153036234673</v>
          </cell>
        </row>
        <row r="74">
          <cell r="B74" t="str">
            <v>09013</v>
          </cell>
          <cell r="C74" t="str">
            <v>Orondo</v>
          </cell>
          <cell r="D74">
            <v>181.73</v>
          </cell>
          <cell r="E74">
            <v>2976515.43</v>
          </cell>
          <cell r="F74">
            <v>16378.778572607716</v>
          </cell>
          <cell r="G74">
            <v>3019139.43</v>
          </cell>
          <cell r="H74">
            <v>16613.324327298742</v>
          </cell>
          <cell r="I74">
            <v>3140.4914983767126</v>
          </cell>
          <cell r="J74">
            <v>193.54503934408191</v>
          </cell>
          <cell r="K74">
            <v>9133.9602707313043</v>
          </cell>
          <cell r="L74">
            <v>2692.0026963077094</v>
          </cell>
          <cell r="M74">
            <v>1453.3248225389314</v>
          </cell>
          <cell r="N74">
            <v>389762.89</v>
          </cell>
          <cell r="O74">
            <v>2144.7360920046226</v>
          </cell>
        </row>
        <row r="75">
          <cell r="B75" t="str">
            <v>09075</v>
          </cell>
          <cell r="C75" t="str">
            <v>Bridgeport</v>
          </cell>
          <cell r="D75">
            <v>725.19999999999993</v>
          </cell>
          <cell r="E75">
            <v>7694311.4000000004</v>
          </cell>
          <cell r="F75">
            <v>10609.916436845009</v>
          </cell>
          <cell r="G75">
            <v>7893167.5</v>
          </cell>
          <cell r="H75">
            <v>10884.125068946498</v>
          </cell>
          <cell r="I75">
            <v>154.77773028130173</v>
          </cell>
          <cell r="J75">
            <v>115.19500827357972</v>
          </cell>
          <cell r="K75">
            <v>8460.6293712079441</v>
          </cell>
          <cell r="L75">
            <v>2125.9443601765029</v>
          </cell>
          <cell r="M75">
            <v>27.578599007170439</v>
          </cell>
          <cell r="N75">
            <v>241071.56</v>
          </cell>
          <cell r="O75">
            <v>332.42079426365143</v>
          </cell>
        </row>
        <row r="76">
          <cell r="B76" t="str">
            <v>09102</v>
          </cell>
          <cell r="C76" t="str">
            <v>Palisades</v>
          </cell>
          <cell r="D76">
            <v>25.39</v>
          </cell>
          <cell r="E76">
            <v>628823.57999999996</v>
          </cell>
          <cell r="F76">
            <v>24766.584482079557</v>
          </cell>
          <cell r="G76">
            <v>685964.86</v>
          </cell>
          <cell r="H76">
            <v>27017.127215439148</v>
          </cell>
          <cell r="I76">
            <v>3200.1591177628984</v>
          </cell>
          <cell r="J76">
            <v>174.71366679795196</v>
          </cell>
          <cell r="K76">
            <v>17719.492713666797</v>
          </cell>
          <cell r="L76">
            <v>5922.7617172115006</v>
          </cell>
          <cell r="M76">
            <v>0</v>
          </cell>
          <cell r="N76">
            <v>249177.13</v>
          </cell>
          <cell r="O76">
            <v>9813.9870027569905</v>
          </cell>
        </row>
        <row r="77">
          <cell r="B77" t="str">
            <v>09206</v>
          </cell>
          <cell r="C77" t="str">
            <v>Eastmont</v>
          </cell>
          <cell r="D77">
            <v>5439.4600000000009</v>
          </cell>
          <cell r="E77">
            <v>52402550.149999999</v>
          </cell>
          <cell r="F77">
            <v>9633.7780128909835</v>
          </cell>
          <cell r="G77">
            <v>53212257.189999998</v>
          </cell>
          <cell r="H77">
            <v>9782.6359951171598</v>
          </cell>
          <cell r="I77">
            <v>1050.9113992933119</v>
          </cell>
          <cell r="J77">
            <v>287.96867336095858</v>
          </cell>
          <cell r="K77">
            <v>7079.5884904016202</v>
          </cell>
          <cell r="L77">
            <v>1296.37369334456</v>
          </cell>
          <cell r="M77">
            <v>67.793738716710848</v>
          </cell>
          <cell r="N77">
            <v>4226221.8499999996</v>
          </cell>
          <cell r="O77">
            <v>776.9561408669241</v>
          </cell>
        </row>
        <row r="78">
          <cell r="B78" t="str">
            <v>09207</v>
          </cell>
          <cell r="C78" t="str">
            <v>Mansfield</v>
          </cell>
          <cell r="D78">
            <v>77.350000000000009</v>
          </cell>
          <cell r="E78">
            <v>1943065.34</v>
          </cell>
          <cell r="F78">
            <v>25120.43102779573</v>
          </cell>
          <cell r="G78">
            <v>2174011.66</v>
          </cell>
          <cell r="H78">
            <v>28106.162378797671</v>
          </cell>
          <cell r="I78">
            <v>1571.4802844214607</v>
          </cell>
          <cell r="J78">
            <v>545.78720103425985</v>
          </cell>
          <cell r="K78">
            <v>23050.973109243692</v>
          </cell>
          <cell r="L78">
            <v>2937.9217840982542</v>
          </cell>
          <cell r="M78">
            <v>0</v>
          </cell>
          <cell r="N78">
            <v>494141.26</v>
          </cell>
          <cell r="O78">
            <v>6388.3808661926305</v>
          </cell>
        </row>
        <row r="79">
          <cell r="B79" t="str">
            <v>09209</v>
          </cell>
          <cell r="C79" t="str">
            <v>Waterville</v>
          </cell>
          <cell r="D79">
            <v>286.50888888888886</v>
          </cell>
          <cell r="E79">
            <v>3764393.6</v>
          </cell>
          <cell r="F79">
            <v>13138.83703433673</v>
          </cell>
          <cell r="G79">
            <v>3858954.65</v>
          </cell>
          <cell r="H79">
            <v>13468.882815347983</v>
          </cell>
          <cell r="I79">
            <v>1730.9318462099295</v>
          </cell>
          <cell r="J79">
            <v>228.78379185443151</v>
          </cell>
          <cell r="K79">
            <v>9432.7091926564226</v>
          </cell>
          <cell r="L79">
            <v>1761.6484150191193</v>
          </cell>
          <cell r="M79">
            <v>314.80956960807885</v>
          </cell>
          <cell r="N79">
            <v>564067.30000000005</v>
          </cell>
          <cell r="O79">
            <v>1968.7602091073386</v>
          </cell>
        </row>
        <row r="80">
          <cell r="C80" t="str">
            <v>County Totals</v>
          </cell>
          <cell r="D80">
            <v>6735.6388888888896</v>
          </cell>
          <cell r="E80">
            <v>69409659.5</v>
          </cell>
          <cell r="F80">
            <v>10304.836800930374</v>
          </cell>
          <cell r="G80">
            <v>70843495.290000007</v>
          </cell>
          <cell r="H80">
            <v>10517.70982064722</v>
          </cell>
          <cell r="I80">
            <v>1053.8109846875861</v>
          </cell>
          <cell r="J80">
            <v>266.83551176783527</v>
          </cell>
          <cell r="K80">
            <v>7607.3180280679471</v>
          </cell>
          <cell r="L80">
            <v>1479.4261709068264</v>
          </cell>
          <cell r="M80">
            <v>110.31912521702552</v>
          </cell>
          <cell r="N80">
            <v>6164441.9899999993</v>
          </cell>
          <cell r="O80">
            <v>915.1978144447238</v>
          </cell>
        </row>
        <row r="83">
          <cell r="B83" t="str">
            <v>10003</v>
          </cell>
          <cell r="C83" t="str">
            <v>Keller</v>
          </cell>
          <cell r="D83">
            <v>32.840000000000003</v>
          </cell>
          <cell r="E83">
            <v>1095843.6399999999</v>
          </cell>
          <cell r="F83">
            <v>33369.17295980511</v>
          </cell>
          <cell r="G83">
            <v>1150407.3</v>
          </cell>
          <cell r="H83">
            <v>35030.672959805117</v>
          </cell>
          <cell r="I83">
            <v>343.43118148599268</v>
          </cell>
          <cell r="J83">
            <v>236.07247259439708</v>
          </cell>
          <cell r="K83">
            <v>17122.319732034099</v>
          </cell>
          <cell r="L83">
            <v>17328.849573690619</v>
          </cell>
          <cell r="M83">
            <v>0</v>
          </cell>
          <cell r="N83">
            <v>238625.63</v>
          </cell>
          <cell r="O83">
            <v>7266.3102923264305</v>
          </cell>
        </row>
        <row r="84">
          <cell r="B84" t="str">
            <v>10050</v>
          </cell>
          <cell r="C84" t="str">
            <v>Curlew</v>
          </cell>
          <cell r="D84">
            <v>220.42555555555555</v>
          </cell>
          <cell r="E84">
            <v>2698573.9</v>
          </cell>
          <cell r="F84">
            <v>12242.563677331224</v>
          </cell>
          <cell r="G84">
            <v>2694088.86</v>
          </cell>
          <cell r="H84">
            <v>12222.216490324272</v>
          </cell>
          <cell r="I84">
            <v>450.7901533901595</v>
          </cell>
          <cell r="J84">
            <v>340.74293160200216</v>
          </cell>
          <cell r="K84">
            <v>9168.9415272477981</v>
          </cell>
          <cell r="L84">
            <v>2261.7418780843122</v>
          </cell>
          <cell r="M84">
            <v>0</v>
          </cell>
          <cell r="N84">
            <v>708201.1</v>
          </cell>
          <cell r="O84">
            <v>3212.8810936420964</v>
          </cell>
        </row>
        <row r="85">
          <cell r="B85" t="str">
            <v>10065</v>
          </cell>
          <cell r="C85" t="str">
            <v>Orient</v>
          </cell>
          <cell r="D85">
            <v>162.36000000000001</v>
          </cell>
          <cell r="E85">
            <v>1410796.26</v>
          </cell>
          <cell r="F85">
            <v>8689.3093126385811</v>
          </cell>
          <cell r="G85">
            <v>1648850.62</v>
          </cell>
          <cell r="H85">
            <v>10155.522419315103</v>
          </cell>
          <cell r="I85">
            <v>287.13439270756339</v>
          </cell>
          <cell r="J85">
            <v>101.81688839615668</v>
          </cell>
          <cell r="K85">
            <v>8159.4445060359685</v>
          </cell>
          <cell r="L85">
            <v>1564.529933481153</v>
          </cell>
          <cell r="M85">
            <v>42.596698694259665</v>
          </cell>
          <cell r="N85">
            <v>288163.21000000002</v>
          </cell>
          <cell r="O85">
            <v>1774.8411554570091</v>
          </cell>
        </row>
        <row r="86">
          <cell r="B86" t="str">
            <v>10070</v>
          </cell>
          <cell r="C86" t="str">
            <v>Inchelium</v>
          </cell>
          <cell r="D86">
            <v>201.81666666666669</v>
          </cell>
          <cell r="E86">
            <v>3324887.87</v>
          </cell>
          <cell r="F86">
            <v>16474.79331076059</v>
          </cell>
          <cell r="G86">
            <v>3371605.9</v>
          </cell>
          <cell r="H86">
            <v>16706.280782888756</v>
          </cell>
          <cell r="I86">
            <v>0</v>
          </cell>
          <cell r="J86">
            <v>175.05680072673215</v>
          </cell>
          <cell r="K86">
            <v>10123.335370385661</v>
          </cell>
          <cell r="L86">
            <v>6321.7777851185065</v>
          </cell>
          <cell r="M86">
            <v>86.110826657857771</v>
          </cell>
          <cell r="N86">
            <v>372930.53</v>
          </cell>
          <cell r="O86">
            <v>1847.8678503592369</v>
          </cell>
        </row>
        <row r="87">
          <cell r="B87" t="str">
            <v>10309</v>
          </cell>
          <cell r="C87" t="str">
            <v>Republic</v>
          </cell>
          <cell r="D87">
            <v>384.20666666666671</v>
          </cell>
          <cell r="E87">
            <v>3991150.03</v>
          </cell>
          <cell r="F87">
            <v>10388.029090246568</v>
          </cell>
          <cell r="G87">
            <v>4127001.09</v>
          </cell>
          <cell r="H87">
            <v>10741.61759296212</v>
          </cell>
          <cell r="I87">
            <v>770.20199198348121</v>
          </cell>
          <cell r="J87">
            <v>230.00090229216909</v>
          </cell>
          <cell r="K87">
            <v>7605.161631760684</v>
          </cell>
          <cell r="L87">
            <v>2136.2530669257858</v>
          </cell>
          <cell r="M87">
            <v>0</v>
          </cell>
          <cell r="N87">
            <v>389734.97</v>
          </cell>
          <cell r="O87">
            <v>1014.3888792490151</v>
          </cell>
        </row>
        <row r="88">
          <cell r="C88" t="str">
            <v>County Totals</v>
          </cell>
          <cell r="D88">
            <v>1001.648888888889</v>
          </cell>
          <cell r="E88">
            <v>12521251.699999999</v>
          </cell>
          <cell r="F88">
            <v>12500.639534367774</v>
          </cell>
          <cell r="G88">
            <v>12991953.77</v>
          </cell>
          <cell r="H88">
            <v>12970.566746608923</v>
          </cell>
          <cell r="I88">
            <v>452.4338169063455</v>
          </cell>
          <cell r="J88">
            <v>222.72207604350157</v>
          </cell>
          <cell r="K88">
            <v>8858.5382746671021</v>
          </cell>
          <cell r="L88">
            <v>3412.6179721437093</v>
          </cell>
          <cell r="M88">
            <v>24.254606848263524</v>
          </cell>
          <cell r="N88">
            <v>1997655.44</v>
          </cell>
          <cell r="O88">
            <v>1994.3669504949614</v>
          </cell>
        </row>
        <row r="90">
          <cell r="B90" t="str">
            <v>11001</v>
          </cell>
          <cell r="C90" t="str">
            <v>Pasco</v>
          </cell>
          <cell r="D90">
            <v>13024.54888888889</v>
          </cell>
          <cell r="E90">
            <v>121438883.03</v>
          </cell>
          <cell r="F90">
            <v>9323.8456138468082</v>
          </cell>
          <cell r="G90">
            <v>128344039.09</v>
          </cell>
          <cell r="H90">
            <v>9854.0103142834378</v>
          </cell>
          <cell r="I90">
            <v>1097.8555412539772</v>
          </cell>
          <cell r="J90">
            <v>146.81087048099084</v>
          </cell>
          <cell r="K90">
            <v>7209.1364577011573</v>
          </cell>
          <cell r="L90">
            <v>1381.9541239816026</v>
          </cell>
          <cell r="M90">
            <v>18.253320865708805</v>
          </cell>
          <cell r="N90">
            <v>22686500.149999999</v>
          </cell>
          <cell r="O90">
            <v>1741.8261732929284</v>
          </cell>
        </row>
        <row r="91">
          <cell r="B91" t="str">
            <v>11051</v>
          </cell>
          <cell r="C91" t="str">
            <v>North Franklin</v>
          </cell>
          <cell r="D91">
            <v>1836.2566666666669</v>
          </cell>
          <cell r="E91">
            <v>18557284.440000001</v>
          </cell>
          <cell r="F91">
            <v>10106.040607976009</v>
          </cell>
          <cell r="G91">
            <v>19374883.5</v>
          </cell>
          <cell r="H91">
            <v>10551.293755230296</v>
          </cell>
          <cell r="I91">
            <v>842.08024840390851</v>
          </cell>
          <cell r="J91">
            <v>172.58342787954479</v>
          </cell>
          <cell r="K91">
            <v>7771.8598434859323</v>
          </cell>
          <cell r="L91">
            <v>1763.3330725370636</v>
          </cell>
          <cell r="M91">
            <v>1.4371629238468839</v>
          </cell>
          <cell r="N91">
            <v>1648152.31</v>
          </cell>
          <cell r="O91">
            <v>897.56096733027505</v>
          </cell>
        </row>
        <row r="92">
          <cell r="B92" t="str">
            <v>11054</v>
          </cell>
          <cell r="C92" t="str">
            <v>Star</v>
          </cell>
          <cell r="D92">
            <v>9.06</v>
          </cell>
          <cell r="E92">
            <v>362719.41</v>
          </cell>
          <cell r="F92">
            <v>40035.254966887413</v>
          </cell>
          <cell r="G92">
            <v>317959.76</v>
          </cell>
          <cell r="H92">
            <v>35094.89624724062</v>
          </cell>
          <cell r="I92">
            <v>0</v>
          </cell>
          <cell r="J92">
            <v>1350.1567328918322</v>
          </cell>
          <cell r="K92">
            <v>28791.724061810153</v>
          </cell>
          <cell r="L92">
            <v>4953.0154525386306</v>
          </cell>
          <cell r="M92">
            <v>0</v>
          </cell>
          <cell r="N92">
            <v>640479.87</v>
          </cell>
          <cell r="O92">
            <v>70693.142384105959</v>
          </cell>
        </row>
        <row r="93">
          <cell r="B93" t="str">
            <v>11056</v>
          </cell>
          <cell r="C93" t="str">
            <v>Kahlotus</v>
          </cell>
          <cell r="D93">
            <v>59.698888888888888</v>
          </cell>
          <cell r="E93">
            <v>1939595.87</v>
          </cell>
          <cell r="F93">
            <v>32489.647732137208</v>
          </cell>
          <cell r="G93">
            <v>2054190.61</v>
          </cell>
          <cell r="H93">
            <v>34409.193340654027</v>
          </cell>
          <cell r="I93">
            <v>2473.5847307785371</v>
          </cell>
          <cell r="J93">
            <v>548.82478735878203</v>
          </cell>
          <cell r="K93">
            <v>27671.503117497065</v>
          </cell>
          <cell r="L93">
            <v>3566.0316961045246</v>
          </cell>
          <cell r="M93">
            <v>149.24900891511103</v>
          </cell>
          <cell r="N93">
            <v>463186.04</v>
          </cell>
          <cell r="O93">
            <v>7758.7045357255856</v>
          </cell>
        </row>
        <row r="94">
          <cell r="C94" t="str">
            <v>County Totals</v>
          </cell>
          <cell r="D94">
            <v>14929.564444444444</v>
          </cell>
          <cell r="E94">
            <v>142298482.75</v>
          </cell>
          <cell r="F94">
            <v>9531.3217796485551</v>
          </cell>
          <cell r="G94">
            <v>150091072.96000001</v>
          </cell>
          <cell r="H94">
            <v>10053.278748922348</v>
          </cell>
          <cell r="I94">
            <v>1071.2314454659986</v>
          </cell>
          <cell r="J94">
            <v>152.31854140568811</v>
          </cell>
          <cell r="K94">
            <v>7373.2687319597317</v>
          </cell>
          <cell r="L94">
            <v>1439.7622710285214</v>
          </cell>
          <cell r="M94">
            <v>16.697759062406227</v>
          </cell>
          <cell r="N94">
            <v>25438318.369999997</v>
          </cell>
          <cell r="O94">
            <v>1703.888848509981</v>
          </cell>
        </row>
        <row r="97">
          <cell r="B97" t="str">
            <v>12110</v>
          </cell>
          <cell r="C97" t="str">
            <v>Pomeroy</v>
          </cell>
          <cell r="D97">
            <v>321.65555555555557</v>
          </cell>
          <cell r="E97">
            <v>4092868.47</v>
          </cell>
          <cell r="F97">
            <v>12724.382959687728</v>
          </cell>
          <cell r="G97">
            <v>4352839.16</v>
          </cell>
          <cell r="H97">
            <v>13532.609913986666</v>
          </cell>
          <cell r="I97">
            <v>1635.6109537462432</v>
          </cell>
          <cell r="J97">
            <v>457.67072092300253</v>
          </cell>
          <cell r="K97">
            <v>9202.0297765035084</v>
          </cell>
          <cell r="L97">
            <v>2237.2984628139138</v>
          </cell>
          <cell r="M97">
            <v>0</v>
          </cell>
          <cell r="N97">
            <v>658851.56999999995</v>
          </cell>
          <cell r="O97">
            <v>2048.3139763031536</v>
          </cell>
        </row>
        <row r="98">
          <cell r="C98" t="str">
            <v>County Totals</v>
          </cell>
          <cell r="D98">
            <v>321.65555555555557</v>
          </cell>
          <cell r="E98">
            <v>4092868.47</v>
          </cell>
          <cell r="F98">
            <v>12724.382959687728</v>
          </cell>
          <cell r="G98">
            <v>4352839.16</v>
          </cell>
          <cell r="H98">
            <v>13532.609913986666</v>
          </cell>
          <cell r="I98">
            <v>1635.6109537462432</v>
          </cell>
          <cell r="J98">
            <v>457.67072092300253</v>
          </cell>
          <cell r="K98">
            <v>9202.0297765035084</v>
          </cell>
          <cell r="L98">
            <v>2237.2984628139138</v>
          </cell>
          <cell r="M98">
            <v>0</v>
          </cell>
          <cell r="N98">
            <v>658851.56999999995</v>
          </cell>
          <cell r="O98">
            <v>2048.3139763031536</v>
          </cell>
        </row>
        <row r="101">
          <cell r="B101" t="str">
            <v>13073</v>
          </cell>
          <cell r="C101" t="str">
            <v>Wahluke</v>
          </cell>
          <cell r="D101">
            <v>1825.1288888888892</v>
          </cell>
          <cell r="E101">
            <v>19217840.48</v>
          </cell>
          <cell r="F101">
            <v>10529.579909120572</v>
          </cell>
          <cell r="G101">
            <v>19966277.460000001</v>
          </cell>
          <cell r="H101">
            <v>10939.653402864698</v>
          </cell>
          <cell r="I101">
            <v>629.93499637164132</v>
          </cell>
          <cell r="J101">
            <v>140.28413640193446</v>
          </cell>
          <cell r="K101">
            <v>7826.5157529209491</v>
          </cell>
          <cell r="L101">
            <v>2342.9185171701729</v>
          </cell>
          <cell r="M101">
            <v>0</v>
          </cell>
          <cell r="N101">
            <v>3081023.56</v>
          </cell>
          <cell r="O101">
            <v>1688.112866305941</v>
          </cell>
        </row>
        <row r="102">
          <cell r="B102" t="str">
            <v>13144</v>
          </cell>
          <cell r="C102" t="str">
            <v>Quincy</v>
          </cell>
          <cell r="D102">
            <v>2381.0100000000002</v>
          </cell>
          <cell r="E102">
            <v>24507892.649999999</v>
          </cell>
          <cell r="F102">
            <v>10293.065820807135</v>
          </cell>
          <cell r="G102">
            <v>25131293.68</v>
          </cell>
          <cell r="H102">
            <v>10554.887917312401</v>
          </cell>
          <cell r="I102">
            <v>1214.3931188865229</v>
          </cell>
          <cell r="J102">
            <v>116.57700303652651</v>
          </cell>
          <cell r="K102">
            <v>7308.6949949811215</v>
          </cell>
          <cell r="L102">
            <v>1915.0506045753693</v>
          </cell>
          <cell r="M102">
            <v>0.17219583286084475</v>
          </cell>
          <cell r="N102">
            <v>2479020.62</v>
          </cell>
          <cell r="O102">
            <v>1041.1634642441652</v>
          </cell>
        </row>
        <row r="103">
          <cell r="B103" t="str">
            <v>13146</v>
          </cell>
          <cell r="C103" t="str">
            <v>Warden</v>
          </cell>
          <cell r="D103">
            <v>924.8077777777778</v>
          </cell>
          <cell r="E103">
            <v>9483726</v>
          </cell>
          <cell r="F103">
            <v>10254.807785882231</v>
          </cell>
          <cell r="G103">
            <v>9922865.2400000002</v>
          </cell>
          <cell r="H103">
            <v>10729.651586455804</v>
          </cell>
          <cell r="I103">
            <v>934.05376853087785</v>
          </cell>
          <cell r="J103">
            <v>142.00665603783128</v>
          </cell>
          <cell r="K103">
            <v>7632.4915940489745</v>
          </cell>
          <cell r="L103">
            <v>2021.0995678381209</v>
          </cell>
          <cell r="M103">
            <v>0</v>
          </cell>
          <cell r="N103">
            <v>1832790.75</v>
          </cell>
          <cell r="O103">
            <v>1981.8072404235354</v>
          </cell>
        </row>
        <row r="104">
          <cell r="B104" t="str">
            <v>13151</v>
          </cell>
          <cell r="C104" t="str">
            <v>Coulee-Hartline</v>
          </cell>
          <cell r="D104">
            <v>167.4</v>
          </cell>
          <cell r="E104">
            <v>2651257.83</v>
          </cell>
          <cell r="F104">
            <v>15837.860394265233</v>
          </cell>
          <cell r="G104">
            <v>2867559.47</v>
          </cell>
          <cell r="H104">
            <v>17129.984886499402</v>
          </cell>
          <cell r="I104">
            <v>2260.5605734767028</v>
          </cell>
          <cell r="J104">
            <v>391.6939068100358</v>
          </cell>
          <cell r="K104">
            <v>11599.027359617683</v>
          </cell>
          <cell r="L104">
            <v>1866.853643966547</v>
          </cell>
          <cell r="M104">
            <v>1011.849402628435</v>
          </cell>
          <cell r="N104">
            <v>471354.58</v>
          </cell>
          <cell r="O104">
            <v>2815.7382317801671</v>
          </cell>
        </row>
        <row r="105">
          <cell r="B105" t="str">
            <v>13156</v>
          </cell>
          <cell r="C105" t="str">
            <v>Soap Lake</v>
          </cell>
          <cell r="D105">
            <v>499.38555555555553</v>
          </cell>
          <cell r="E105">
            <v>5489479.1299999999</v>
          </cell>
          <cell r="F105">
            <v>10992.466780287776</v>
          </cell>
          <cell r="G105">
            <v>5560187.9199999999</v>
          </cell>
          <cell r="H105">
            <v>11134.058360607592</v>
          </cell>
          <cell r="I105">
            <v>973.97352524324344</v>
          </cell>
          <cell r="J105">
            <v>122.07830066726443</v>
          </cell>
          <cell r="K105">
            <v>7787.3809058687684</v>
          </cell>
          <cell r="L105">
            <v>2250.6256288283162</v>
          </cell>
          <cell r="M105">
            <v>0</v>
          </cell>
          <cell r="N105">
            <v>412680.73</v>
          </cell>
          <cell r="O105">
            <v>826.37698549550896</v>
          </cell>
        </row>
        <row r="106">
          <cell r="B106" t="str">
            <v>13160</v>
          </cell>
          <cell r="C106" t="str">
            <v>Royal</v>
          </cell>
          <cell r="D106">
            <v>1341.9788888888891</v>
          </cell>
          <cell r="E106">
            <v>13503792.640000001</v>
          </cell>
          <cell r="F106">
            <v>10062.596924442427</v>
          </cell>
          <cell r="G106">
            <v>13737341.630000001</v>
          </cell>
          <cell r="H106">
            <v>10236.630206138363</v>
          </cell>
          <cell r="I106">
            <v>687.55411701293519</v>
          </cell>
          <cell r="J106">
            <v>272.9408435800861</v>
          </cell>
          <cell r="K106">
            <v>7499.8080918643345</v>
          </cell>
          <cell r="L106">
            <v>1776.3271536810066</v>
          </cell>
          <cell r="M106">
            <v>0</v>
          </cell>
          <cell r="N106">
            <v>2217206.09</v>
          </cell>
          <cell r="O106">
            <v>1652.1914825618217</v>
          </cell>
        </row>
        <row r="107">
          <cell r="B107" t="str">
            <v>13161</v>
          </cell>
          <cell r="C107" t="str">
            <v>Moses Lake</v>
          </cell>
          <cell r="D107">
            <v>7234.08</v>
          </cell>
          <cell r="E107">
            <v>69582052.819999993</v>
          </cell>
          <cell r="F107">
            <v>9618.6457462455473</v>
          </cell>
          <cell r="G107">
            <v>69584275.319999993</v>
          </cell>
          <cell r="H107">
            <v>9618.9529725963766</v>
          </cell>
          <cell r="I107">
            <v>1118.0111624422179</v>
          </cell>
          <cell r="J107">
            <v>167.82336523787404</v>
          </cell>
          <cell r="K107">
            <v>6913.8379158096122</v>
          </cell>
          <cell r="L107">
            <v>1378.1548393161258</v>
          </cell>
          <cell r="M107">
            <v>41.125689790546971</v>
          </cell>
          <cell r="N107">
            <v>5230179.8099999996</v>
          </cell>
          <cell r="O107">
            <v>722.99170177824953</v>
          </cell>
        </row>
        <row r="108">
          <cell r="B108" t="str">
            <v>13165</v>
          </cell>
          <cell r="C108" t="str">
            <v>Ephrata</v>
          </cell>
          <cell r="D108">
            <v>2225.7855555555557</v>
          </cell>
          <cell r="E108">
            <v>19897559.52</v>
          </cell>
          <cell r="F108">
            <v>8939.567188014018</v>
          </cell>
          <cell r="G108">
            <v>21169850</v>
          </cell>
          <cell r="H108">
            <v>9511.1813207521736</v>
          </cell>
          <cell r="I108">
            <v>1172.2292488993899</v>
          </cell>
          <cell r="J108">
            <v>160.87069084722646</v>
          </cell>
          <cell r="K108">
            <v>6943.4217871642832</v>
          </cell>
          <cell r="L108">
            <v>1192.290822166656</v>
          </cell>
          <cell r="M108">
            <v>42.368771674619737</v>
          </cell>
          <cell r="N108">
            <v>2141104.0299999998</v>
          </cell>
          <cell r="O108">
            <v>961.95431974828352</v>
          </cell>
        </row>
        <row r="109">
          <cell r="B109" t="str">
            <v>13167</v>
          </cell>
          <cell r="C109" t="str">
            <v>Wilson Creek</v>
          </cell>
          <cell r="D109">
            <v>119.1</v>
          </cell>
          <cell r="E109">
            <v>2357893.5099999998</v>
          </cell>
          <cell r="F109">
            <v>19797.594542401341</v>
          </cell>
          <cell r="G109">
            <v>2450636.73</v>
          </cell>
          <cell r="H109">
            <v>20576.294962216627</v>
          </cell>
          <cell r="I109">
            <v>1546.3349286314021</v>
          </cell>
          <cell r="J109">
            <v>372.07774979009235</v>
          </cell>
          <cell r="K109">
            <v>16046.327120067173</v>
          </cell>
          <cell r="L109">
            <v>2265.6530646515534</v>
          </cell>
          <cell r="M109">
            <v>345.90209907640644</v>
          </cell>
          <cell r="N109">
            <v>399142.93</v>
          </cell>
          <cell r="O109">
            <v>3351.3260285474394</v>
          </cell>
        </row>
        <row r="110">
          <cell r="B110" t="str">
            <v>13301</v>
          </cell>
          <cell r="C110" t="str">
            <v>Grand Coulee Dam</v>
          </cell>
          <cell r="D110">
            <v>659.00888888888881</v>
          </cell>
          <cell r="E110">
            <v>8280945.1500000004</v>
          </cell>
          <cell r="F110">
            <v>12565.756379951039</v>
          </cell>
          <cell r="G110">
            <v>8313046.6100000003</v>
          </cell>
          <cell r="H110">
            <v>12614.468105302914</v>
          </cell>
          <cell r="I110">
            <v>1197.5976854131122</v>
          </cell>
          <cell r="J110">
            <v>300.6349282086905</v>
          </cell>
          <cell r="K110">
            <v>7899.5549798687616</v>
          </cell>
          <cell r="L110">
            <v>3199.9129079358231</v>
          </cell>
          <cell r="M110">
            <v>16.767603876528391</v>
          </cell>
          <cell r="N110">
            <v>324573.18</v>
          </cell>
          <cell r="O110">
            <v>492.51715033349751</v>
          </cell>
        </row>
        <row r="111">
          <cell r="C111" t="str">
            <v>County Totals</v>
          </cell>
          <cell r="D111">
            <v>17377.685555555556</v>
          </cell>
          <cell r="E111">
            <v>174972439.72999999</v>
          </cell>
          <cell r="F111">
            <v>10068.799965946109</v>
          </cell>
          <cell r="G111">
            <v>178703334.06</v>
          </cell>
          <cell r="H111">
            <v>10283.494513046329</v>
          </cell>
          <cell r="I111">
            <v>1056.6892375451862</v>
          </cell>
          <cell r="J111">
            <v>171.04106876014751</v>
          </cell>
          <cell r="K111">
            <v>7321.2884951371552</v>
          </cell>
          <cell r="L111">
            <v>1699.1516255489082</v>
          </cell>
          <cell r="M111">
            <v>35.324086054932394</v>
          </cell>
          <cell r="N111">
            <v>18589076.280000001</v>
          </cell>
          <cell r="O111">
            <v>1069.7095548524969</v>
          </cell>
        </row>
        <row r="114">
          <cell r="B114" t="str">
            <v>14005</v>
          </cell>
          <cell r="C114" t="str">
            <v>Aberdeen</v>
          </cell>
          <cell r="D114">
            <v>3256.37</v>
          </cell>
          <cell r="E114">
            <v>35151044.130000003</v>
          </cell>
          <cell r="F114">
            <v>10794.548570954776</v>
          </cell>
          <cell r="G114">
            <v>36004364.310000002</v>
          </cell>
          <cell r="H114">
            <v>11056.595015308458</v>
          </cell>
          <cell r="I114">
            <v>1358.2121964027431</v>
          </cell>
          <cell r="J114">
            <v>254.93816120404006</v>
          </cell>
          <cell r="K114">
            <v>7595.0228935901005</v>
          </cell>
          <cell r="L114">
            <v>1757.5189490137789</v>
          </cell>
          <cell r="M114">
            <v>90.902815097792953</v>
          </cell>
          <cell r="N114">
            <v>2555594.41</v>
          </cell>
          <cell r="O114">
            <v>784.79853640710371</v>
          </cell>
        </row>
        <row r="115">
          <cell r="B115" t="str">
            <v>14028</v>
          </cell>
          <cell r="C115" t="str">
            <v>Hoquiam</v>
          </cell>
          <cell r="D115">
            <v>1899.9711111111108</v>
          </cell>
          <cell r="E115">
            <v>19184693.300000001</v>
          </cell>
          <cell r="F115">
            <v>10097.360527119128</v>
          </cell>
          <cell r="G115">
            <v>19773150.920000002</v>
          </cell>
          <cell r="H115">
            <v>10407.079773142752</v>
          </cell>
          <cell r="I115">
            <v>1137.140853018818</v>
          </cell>
          <cell r="J115">
            <v>168.68906486297456</v>
          </cell>
          <cell r="K115">
            <v>6867.690636816702</v>
          </cell>
          <cell r="L115">
            <v>1831.8434315375562</v>
          </cell>
          <cell r="M115">
            <v>401.71578690670157</v>
          </cell>
          <cell r="N115">
            <v>1634585.35</v>
          </cell>
          <cell r="O115">
            <v>860.32115985389271</v>
          </cell>
        </row>
        <row r="116">
          <cell r="B116" t="str">
            <v>14064</v>
          </cell>
          <cell r="C116" t="str">
            <v>North Beach</v>
          </cell>
          <cell r="D116">
            <v>639.81777777777768</v>
          </cell>
          <cell r="E116">
            <v>7071764.0899999999</v>
          </cell>
          <cell r="F116">
            <v>11052.778362242028</v>
          </cell>
          <cell r="G116">
            <v>7180487.29</v>
          </cell>
          <cell r="H116">
            <v>11222.70674462868</v>
          </cell>
          <cell r="I116">
            <v>2135.0603366236223</v>
          </cell>
          <cell r="J116">
            <v>182.02587368625794</v>
          </cell>
          <cell r="K116">
            <v>6838.0890184010723</v>
          </cell>
          <cell r="L116">
            <v>2022.9205798178652</v>
          </cell>
          <cell r="M116">
            <v>44.610936099861775</v>
          </cell>
          <cell r="N116">
            <v>336219.7</v>
          </cell>
          <cell r="O116">
            <v>525.49290075646547</v>
          </cell>
        </row>
        <row r="117">
          <cell r="B117" t="str">
            <v>14065</v>
          </cell>
          <cell r="C117" t="str">
            <v>McCleary</v>
          </cell>
          <cell r="D117">
            <v>263.81</v>
          </cell>
          <cell r="E117">
            <v>2584206.61</v>
          </cell>
          <cell r="F117">
            <v>9795.7113452863796</v>
          </cell>
          <cell r="G117">
            <v>2635976.42</v>
          </cell>
          <cell r="H117">
            <v>9991.9503430499226</v>
          </cell>
          <cell r="I117">
            <v>1514.3971418824153</v>
          </cell>
          <cell r="J117">
            <v>283.26503923278113</v>
          </cell>
          <cell r="K117">
            <v>6892.8957583109059</v>
          </cell>
          <cell r="L117">
            <v>1289.1568553125358</v>
          </cell>
          <cell r="M117">
            <v>12.235548311284637</v>
          </cell>
          <cell r="N117">
            <v>326692.51</v>
          </cell>
          <cell r="O117">
            <v>1238.3628747962548</v>
          </cell>
        </row>
        <row r="118">
          <cell r="B118" t="str">
            <v>14066</v>
          </cell>
          <cell r="C118" t="str">
            <v>Montesano</v>
          </cell>
          <cell r="D118">
            <v>1268.6133333333332</v>
          </cell>
          <cell r="E118">
            <v>11173860.9</v>
          </cell>
          <cell r="F118">
            <v>8807.9327296996198</v>
          </cell>
          <cell r="G118">
            <v>11544110.23</v>
          </cell>
          <cell r="H118">
            <v>9099.7862994765946</v>
          </cell>
          <cell r="I118">
            <v>1189.562651083598</v>
          </cell>
          <cell r="J118">
            <v>297.73639459357207</v>
          </cell>
          <cell r="K118">
            <v>6512.0054416370631</v>
          </cell>
          <cell r="L118">
            <v>1070.3593162087739</v>
          </cell>
          <cell r="M118">
            <v>30.122495953587123</v>
          </cell>
          <cell r="N118">
            <v>142610.04</v>
          </cell>
          <cell r="O118">
            <v>112.41411094528411</v>
          </cell>
        </row>
        <row r="119">
          <cell r="B119" t="str">
            <v>14068</v>
          </cell>
          <cell r="C119" t="str">
            <v>Elma</v>
          </cell>
          <cell r="D119">
            <v>1705.8766666666663</v>
          </cell>
          <cell r="E119">
            <v>16816022.199999999</v>
          </cell>
          <cell r="F119">
            <v>9857.7010452103823</v>
          </cell>
          <cell r="G119">
            <v>17077354.449999999</v>
          </cell>
          <cell r="H119">
            <v>10010.896323102688</v>
          </cell>
          <cell r="I119">
            <v>1263.0448977358662</v>
          </cell>
          <cell r="J119">
            <v>190.47438560427386</v>
          </cell>
          <cell r="K119">
            <v>7129.9998221833175</v>
          </cell>
          <cell r="L119">
            <v>1311.6548070102765</v>
          </cell>
          <cell r="M119">
            <v>115.7224105689548</v>
          </cell>
          <cell r="N119">
            <v>665387.17000000004</v>
          </cell>
          <cell r="O119">
            <v>390.05584811719496</v>
          </cell>
        </row>
        <row r="120">
          <cell r="B120" t="str">
            <v>14077</v>
          </cell>
          <cell r="C120" t="str">
            <v>Taholah</v>
          </cell>
          <cell r="D120">
            <v>191.89999999999998</v>
          </cell>
          <cell r="E120">
            <v>3291817.29</v>
          </cell>
          <cell r="F120">
            <v>17153.815997915583</v>
          </cell>
          <cell r="G120">
            <v>4190514.74</v>
          </cell>
          <cell r="H120">
            <v>21836.971026576346</v>
          </cell>
          <cell r="I120">
            <v>607.97488275143314</v>
          </cell>
          <cell r="J120">
            <v>447.62694111516419</v>
          </cell>
          <cell r="K120">
            <v>10843.97097446587</v>
          </cell>
          <cell r="L120">
            <v>8232.5584679520598</v>
          </cell>
          <cell r="M120">
            <v>1704.8397602918189</v>
          </cell>
          <cell r="N120">
            <v>1645825.36</v>
          </cell>
          <cell r="O120">
            <v>8576.4739968733738</v>
          </cell>
        </row>
        <row r="121">
          <cell r="B121" t="str">
            <v>14097</v>
          </cell>
          <cell r="C121" t="str">
            <v>Lake Quinault</v>
          </cell>
          <cell r="D121">
            <v>220.90444444444444</v>
          </cell>
          <cell r="E121">
            <v>3692898.81</v>
          </cell>
          <cell r="F121">
            <v>16717.177507620188</v>
          </cell>
          <cell r="G121">
            <v>3749356.47</v>
          </cell>
          <cell r="H121">
            <v>16972.752537547658</v>
          </cell>
          <cell r="I121">
            <v>1847.078319434245</v>
          </cell>
          <cell r="J121">
            <v>180.84230989769333</v>
          </cell>
          <cell r="K121">
            <v>11821.241245586327</v>
          </cell>
          <cell r="L121">
            <v>2950.9697808001447</v>
          </cell>
          <cell r="M121">
            <v>172.62088182924745</v>
          </cell>
          <cell r="N121">
            <v>115938.78</v>
          </cell>
          <cell r="O121">
            <v>524.83679217761323</v>
          </cell>
        </row>
        <row r="122">
          <cell r="B122" t="str">
            <v>14099</v>
          </cell>
          <cell r="C122" t="str">
            <v>Cosmopolis</v>
          </cell>
          <cell r="D122">
            <v>167.28</v>
          </cell>
          <cell r="E122">
            <v>1969848.3</v>
          </cell>
          <cell r="F122">
            <v>11775.755021520803</v>
          </cell>
          <cell r="G122">
            <v>1961352.74</v>
          </cell>
          <cell r="H122">
            <v>11724.96855571497</v>
          </cell>
          <cell r="I122">
            <v>3001.3543161166908</v>
          </cell>
          <cell r="J122">
            <v>338.50442372070779</v>
          </cell>
          <cell r="K122">
            <v>7171.032759445241</v>
          </cell>
          <cell r="L122">
            <v>1133.6729435676709</v>
          </cell>
          <cell r="M122">
            <v>80.40411286465806</v>
          </cell>
          <cell r="N122">
            <v>241151</v>
          </cell>
          <cell r="O122">
            <v>1441.6009086561453</v>
          </cell>
        </row>
        <row r="123">
          <cell r="B123" t="str">
            <v>14104</v>
          </cell>
          <cell r="C123" t="str">
            <v>Satsop</v>
          </cell>
          <cell r="D123">
            <v>46.5</v>
          </cell>
          <cell r="E123">
            <v>539875.32999999996</v>
          </cell>
          <cell r="F123">
            <v>11610.222150537633</v>
          </cell>
          <cell r="G123">
            <v>538894.13</v>
          </cell>
          <cell r="H123">
            <v>11589.121075268817</v>
          </cell>
          <cell r="I123">
            <v>712.48387096774195</v>
          </cell>
          <cell r="J123">
            <v>125.68494623655914</v>
          </cell>
          <cell r="K123">
            <v>8528.46451612903</v>
          </cell>
          <cell r="L123">
            <v>2222.4877419354839</v>
          </cell>
          <cell r="M123">
            <v>0</v>
          </cell>
          <cell r="N123">
            <v>54842.23</v>
          </cell>
          <cell r="O123">
            <v>1179.4027956989248</v>
          </cell>
        </row>
        <row r="124">
          <cell r="B124" t="str">
            <v>14117</v>
          </cell>
          <cell r="C124" t="str">
            <v>Wishkah Valley</v>
          </cell>
          <cell r="D124">
            <v>144.69444444444443</v>
          </cell>
          <cell r="E124">
            <v>2400273.9500000002</v>
          </cell>
          <cell r="F124">
            <v>16588.570205413711</v>
          </cell>
          <cell r="G124">
            <v>2531450.92</v>
          </cell>
          <cell r="H124">
            <v>17495.14937991937</v>
          </cell>
          <cell r="I124">
            <v>5912.813261662508</v>
          </cell>
          <cell r="J124">
            <v>432.35419466308315</v>
          </cell>
          <cell r="K124">
            <v>9138.9077519677521</v>
          </cell>
          <cell r="L124">
            <v>1859.0296333269343</v>
          </cell>
          <cell r="M124">
            <v>152.04453829909772</v>
          </cell>
          <cell r="N124">
            <v>387597.37</v>
          </cell>
          <cell r="O124">
            <v>2678.7301439815706</v>
          </cell>
        </row>
        <row r="125">
          <cell r="B125" t="str">
            <v>14172</v>
          </cell>
          <cell r="C125" t="str">
            <v>Ocosta</v>
          </cell>
          <cell r="D125">
            <v>644.48888888888894</v>
          </cell>
          <cell r="E125">
            <v>7480806</v>
          </cell>
          <cell r="F125">
            <v>11607.34673470795</v>
          </cell>
          <cell r="G125">
            <v>7147264.8700000001</v>
          </cell>
          <cell r="H125">
            <v>11089.818603889385</v>
          </cell>
          <cell r="I125">
            <v>2050.7917091924692</v>
          </cell>
          <cell r="J125">
            <v>242.24772946693327</v>
          </cell>
          <cell r="K125">
            <v>6767.7663109440728</v>
          </cell>
          <cell r="L125">
            <v>1966.7707261568164</v>
          </cell>
          <cell r="M125">
            <v>62.242128129094539</v>
          </cell>
          <cell r="N125">
            <v>1089956.8899999999</v>
          </cell>
          <cell r="O125">
            <v>1691.1957813254255</v>
          </cell>
        </row>
        <row r="126">
          <cell r="B126" t="str">
            <v>14400</v>
          </cell>
          <cell r="C126" t="str">
            <v>Oakville</v>
          </cell>
          <cell r="D126">
            <v>267.58333333333337</v>
          </cell>
          <cell r="E126">
            <v>3335472.46</v>
          </cell>
          <cell r="F126">
            <v>12465.172693864837</v>
          </cell>
          <cell r="G126">
            <v>3874757.59</v>
          </cell>
          <cell r="H126">
            <v>14480.564023668636</v>
          </cell>
          <cell r="I126">
            <v>1268.6386172531923</v>
          </cell>
          <cell r="J126">
            <v>242.35631267517903</v>
          </cell>
          <cell r="K126">
            <v>9669.6010837745234</v>
          </cell>
          <cell r="L126">
            <v>3147.8619370912479</v>
          </cell>
          <cell r="M126">
            <v>152.10607287449392</v>
          </cell>
          <cell r="N126">
            <v>902332.48</v>
          </cell>
          <cell r="O126">
            <v>3372.1550171286199</v>
          </cell>
        </row>
        <row r="127">
          <cell r="C127" t="str">
            <v>County Totals</v>
          </cell>
          <cell r="D127">
            <v>10717.810000000001</v>
          </cell>
          <cell r="E127">
            <v>114692583.37000002</v>
          </cell>
          <cell r="F127">
            <v>10701.121159080074</v>
          </cell>
          <cell r="G127">
            <v>118209035.08</v>
          </cell>
          <cell r="H127">
            <v>11029.215397548565</v>
          </cell>
          <cell r="I127">
            <v>1454.5189959515983</v>
          </cell>
          <cell r="J127">
            <v>234.78309654677577</v>
          </cell>
          <cell r="K127">
            <v>7367.0154350562279</v>
          </cell>
          <cell r="L127">
            <v>1804.1869896928567</v>
          </cell>
          <cell r="M127">
            <v>168.7108803011063</v>
          </cell>
          <cell r="N127">
            <v>10098733.290000001</v>
          </cell>
          <cell r="O127">
            <v>942.23850674718062</v>
          </cell>
        </row>
        <row r="129">
          <cell r="B129" t="str">
            <v>15201</v>
          </cell>
          <cell r="C129" t="str">
            <v>Oak Harbor</v>
          </cell>
          <cell r="D129">
            <v>5442.5066666666671</v>
          </cell>
          <cell r="E129">
            <v>47605698.829999998</v>
          </cell>
          <cell r="F129">
            <v>8747.017090776797</v>
          </cell>
          <cell r="G129">
            <v>49446495.420000002</v>
          </cell>
          <cell r="H129">
            <v>9085.2429677011569</v>
          </cell>
          <cell r="I129">
            <v>370.22937102511588</v>
          </cell>
          <cell r="J129">
            <v>245.38401361627481</v>
          </cell>
          <cell r="K129">
            <v>6217.2994729144393</v>
          </cell>
          <cell r="L129">
            <v>2235.1546640273596</v>
          </cell>
          <cell r="M129">
            <v>17.175446117965251</v>
          </cell>
          <cell r="N129">
            <v>3895035.89</v>
          </cell>
          <cell r="O129">
            <v>715.66947521730185</v>
          </cell>
        </row>
        <row r="130">
          <cell r="B130" t="str">
            <v>15204</v>
          </cell>
          <cell r="C130" t="str">
            <v>Coupeville</v>
          </cell>
          <cell r="D130">
            <v>1073.877777777778</v>
          </cell>
          <cell r="E130">
            <v>9920208.3800000008</v>
          </cell>
          <cell r="F130">
            <v>9237.7443553477005</v>
          </cell>
          <cell r="G130">
            <v>10304152.380000001</v>
          </cell>
          <cell r="H130">
            <v>9595.2748005670001</v>
          </cell>
          <cell r="I130">
            <v>1842.0861395358459</v>
          </cell>
          <cell r="J130">
            <v>403.94225392916633</v>
          </cell>
          <cell r="K130">
            <v>6349.0915922565155</v>
          </cell>
          <cell r="L130">
            <v>1000.1548148454714</v>
          </cell>
          <cell r="M130">
            <v>0</v>
          </cell>
          <cell r="N130">
            <v>1185924.75</v>
          </cell>
          <cell r="O130">
            <v>1104.3386636178334</v>
          </cell>
        </row>
        <row r="131">
          <cell r="B131" t="str">
            <v>15206</v>
          </cell>
          <cell r="C131" t="str">
            <v>South Whidbey</v>
          </cell>
          <cell r="D131">
            <v>1818.4344444444446</v>
          </cell>
          <cell r="E131">
            <v>18012900.850000001</v>
          </cell>
          <cell r="F131">
            <v>9905.7191228596512</v>
          </cell>
          <cell r="G131">
            <v>17659346.129999999</v>
          </cell>
          <cell r="H131">
            <v>9711.2910415613915</v>
          </cell>
          <cell r="I131">
            <v>1960.0462204668117</v>
          </cell>
          <cell r="J131">
            <v>310.3026461712181</v>
          </cell>
          <cell r="K131">
            <v>6446.9893626446674</v>
          </cell>
          <cell r="L131">
            <v>986.6226497640522</v>
          </cell>
          <cell r="M131">
            <v>7.3301625146417155</v>
          </cell>
          <cell r="N131">
            <v>1312643.8600000001</v>
          </cell>
          <cell r="O131">
            <v>721.85382542125672</v>
          </cell>
        </row>
        <row r="132">
          <cell r="C132" t="str">
            <v>County Totals</v>
          </cell>
          <cell r="D132">
            <v>8334.818888888889</v>
          </cell>
          <cell r="E132">
            <v>75538808.060000002</v>
          </cell>
          <cell r="F132">
            <v>9063.0413290324122</v>
          </cell>
          <cell r="G132">
            <v>77409993.930000007</v>
          </cell>
          <cell r="H132">
            <v>9287.5436121587391</v>
          </cell>
          <cell r="I132">
            <v>906.72237162521822</v>
          </cell>
          <cell r="J132">
            <v>279.9765407153418</v>
          </cell>
          <cell r="K132">
            <v>6284.392068773871</v>
          </cell>
          <cell r="L132">
            <v>1803.638087450277</v>
          </cell>
          <cell r="M132">
            <v>12.814543594028637</v>
          </cell>
          <cell r="N132">
            <v>6393604.5000000009</v>
          </cell>
          <cell r="O132">
            <v>767.09579239007667</v>
          </cell>
        </row>
        <row r="135">
          <cell r="B135" t="str">
            <v>16020</v>
          </cell>
          <cell r="C135" t="str">
            <v>Queets-Clearwater</v>
          </cell>
          <cell r="D135">
            <v>24.769999999999996</v>
          </cell>
          <cell r="E135">
            <v>898971.5</v>
          </cell>
          <cell r="F135">
            <v>36292.753330641914</v>
          </cell>
          <cell r="G135">
            <v>1031701.08</v>
          </cell>
          <cell r="H135">
            <v>41651.234557932985</v>
          </cell>
          <cell r="I135">
            <v>2426.8187323375055</v>
          </cell>
          <cell r="J135">
            <v>442.57569640694396</v>
          </cell>
          <cell r="K135">
            <v>19835.417440452158</v>
          </cell>
          <cell r="L135">
            <v>18946.422688736377</v>
          </cell>
          <cell r="M135">
            <v>0</v>
          </cell>
          <cell r="N135">
            <v>239558.8</v>
          </cell>
          <cell r="O135">
            <v>9671.3282196205091</v>
          </cell>
        </row>
        <row r="136">
          <cell r="B136" t="str">
            <v>16046</v>
          </cell>
          <cell r="C136" t="str">
            <v>Brinnon</v>
          </cell>
          <cell r="D136">
            <v>30.069999999999997</v>
          </cell>
          <cell r="E136">
            <v>927608.86</v>
          </cell>
          <cell r="F136">
            <v>30848.31592949784</v>
          </cell>
          <cell r="G136">
            <v>918318.84</v>
          </cell>
          <cell r="H136">
            <v>30539.369471233789</v>
          </cell>
          <cell r="I136">
            <v>8610.3282341203867</v>
          </cell>
          <cell r="J136">
            <v>234.94213501829068</v>
          </cell>
          <cell r="K136">
            <v>16283.943465247758</v>
          </cell>
          <cell r="L136">
            <v>5410.1556368473557</v>
          </cell>
          <cell r="M136">
            <v>0</v>
          </cell>
          <cell r="N136">
            <v>138994.85</v>
          </cell>
          <cell r="O136">
            <v>4622.3761223811116</v>
          </cell>
        </row>
        <row r="137">
          <cell r="B137" t="str">
            <v>16048</v>
          </cell>
          <cell r="C137" t="str">
            <v>Quilcene</v>
          </cell>
          <cell r="D137">
            <v>242.2533333333333</v>
          </cell>
          <cell r="E137">
            <v>3064805.62</v>
          </cell>
          <cell r="F137">
            <v>12651.242308327373</v>
          </cell>
          <cell r="G137">
            <v>3243296.48</v>
          </cell>
          <cell r="H137">
            <v>13388.036545764766</v>
          </cell>
          <cell r="I137">
            <v>1766.9905883647975</v>
          </cell>
          <cell r="J137">
            <v>270.7963564312841</v>
          </cell>
          <cell r="K137">
            <v>8986.1468572843878</v>
          </cell>
          <cell r="L137">
            <v>2145.9913176289288</v>
          </cell>
          <cell r="M137">
            <v>218.11142605536907</v>
          </cell>
          <cell r="N137">
            <v>501210.45</v>
          </cell>
          <cell r="O137">
            <v>2068.9517172106339</v>
          </cell>
        </row>
        <row r="138">
          <cell r="B138" t="str">
            <v>16049</v>
          </cell>
          <cell r="C138" t="str">
            <v>Chimacum</v>
          </cell>
          <cell r="D138">
            <v>1082.4355555555558</v>
          </cell>
          <cell r="E138">
            <v>11189178.220000001</v>
          </cell>
          <cell r="F138">
            <v>10337.038692578053</v>
          </cell>
          <cell r="G138">
            <v>11127726.43</v>
          </cell>
          <cell r="H138">
            <v>10280.266915556685</v>
          </cell>
          <cell r="I138">
            <v>1767.7430219094383</v>
          </cell>
          <cell r="J138">
            <v>277.39042611723352</v>
          </cell>
          <cell r="K138">
            <v>6406.392079795356</v>
          </cell>
          <cell r="L138">
            <v>1664.7498696355542</v>
          </cell>
          <cell r="M138">
            <v>163.99151809910157</v>
          </cell>
          <cell r="N138">
            <v>941040.78</v>
          </cell>
          <cell r="O138">
            <v>869.37349311018761</v>
          </cell>
        </row>
        <row r="139">
          <cell r="B139" t="str">
            <v>16050</v>
          </cell>
          <cell r="C139" t="str">
            <v>Port Townsend</v>
          </cell>
          <cell r="D139">
            <v>1481.9077777777779</v>
          </cell>
          <cell r="E139">
            <v>14135414.85</v>
          </cell>
          <cell r="F139">
            <v>9538.6602742560808</v>
          </cell>
          <cell r="G139">
            <v>14415880.57</v>
          </cell>
          <cell r="H139">
            <v>9727.9201757194351</v>
          </cell>
          <cell r="I139">
            <v>1823.9935915940187</v>
          </cell>
          <cell r="J139">
            <v>338.15889052925019</v>
          </cell>
          <cell r="K139">
            <v>5960.6750112655081</v>
          </cell>
          <cell r="L139">
            <v>1592.0131369698368</v>
          </cell>
          <cell r="M139">
            <v>13.079545360822422</v>
          </cell>
          <cell r="N139">
            <v>923465.55</v>
          </cell>
          <cell r="O139">
            <v>623.15993197957289</v>
          </cell>
        </row>
        <row r="140">
          <cell r="C140" t="str">
            <v>County Totals</v>
          </cell>
          <cell r="D140">
            <v>2861.436666666667</v>
          </cell>
          <cell r="E140">
            <v>30215979.050000001</v>
          </cell>
          <cell r="F140">
            <v>10559.72316353906</v>
          </cell>
          <cell r="G140">
            <v>30736923.399999999</v>
          </cell>
          <cell r="H140">
            <v>10741.780084829181</v>
          </cell>
          <cell r="I140">
            <v>1874.4229017824377</v>
          </cell>
          <cell r="J140">
            <v>309.28735565234712</v>
          </cell>
          <cell r="K140">
            <v>6614.014194501362</v>
          </cell>
          <cell r="L140">
            <v>1856.7808897861328</v>
          </cell>
          <cell r="M140">
            <v>87.274743106900829</v>
          </cell>
          <cell r="N140">
            <v>2744270.43</v>
          </cell>
          <cell r="O140">
            <v>959.05335315243735</v>
          </cell>
        </row>
        <row r="143">
          <cell r="B143" t="str">
            <v>17001</v>
          </cell>
          <cell r="C143" t="str">
            <v>Seattle</v>
          </cell>
          <cell r="D143">
            <v>43769.920000000013</v>
          </cell>
          <cell r="E143">
            <v>528663175.86000001</v>
          </cell>
          <cell r="F143">
            <v>12078.230343121482</v>
          </cell>
          <cell r="G143">
            <v>518171211.74000001</v>
          </cell>
          <cell r="H143">
            <v>11838.523162482359</v>
          </cell>
          <cell r="I143">
            <v>2738.403726577521</v>
          </cell>
          <cell r="J143">
            <v>602.38546220783553</v>
          </cell>
          <cell r="K143">
            <v>6739.6285190834205</v>
          </cell>
          <cell r="L143">
            <v>1553.3547139222549</v>
          </cell>
          <cell r="M143">
            <v>204.75074069132401</v>
          </cell>
          <cell r="N143">
            <v>55854374.560000002</v>
          </cell>
          <cell r="O143">
            <v>1276.090396326975</v>
          </cell>
        </row>
        <row r="144">
          <cell r="B144" t="str">
            <v>17210</v>
          </cell>
          <cell r="C144" t="str">
            <v>Federal Way</v>
          </cell>
          <cell r="D144">
            <v>21258.402222222223</v>
          </cell>
          <cell r="E144">
            <v>202723131.28</v>
          </cell>
          <cell r="F144">
            <v>9536.1414823587129</v>
          </cell>
          <cell r="G144">
            <v>204127186.77000001</v>
          </cell>
          <cell r="H144">
            <v>9602.1885669572112</v>
          </cell>
          <cell r="I144">
            <v>1586.621696090675</v>
          </cell>
          <cell r="J144">
            <v>329.27848983319643</v>
          </cell>
          <cell r="K144">
            <v>6502.069080973054</v>
          </cell>
          <cell r="L144">
            <v>1172.0860029618616</v>
          </cell>
          <cell r="M144">
            <v>12.133297098423096</v>
          </cell>
          <cell r="N144">
            <v>12854139.130000001</v>
          </cell>
          <cell r="O144">
            <v>604.66158254184677</v>
          </cell>
        </row>
        <row r="145">
          <cell r="B145" t="str">
            <v>17216</v>
          </cell>
          <cell r="C145" t="str">
            <v>Enumclaw</v>
          </cell>
          <cell r="D145">
            <v>4342.9400000000005</v>
          </cell>
          <cell r="E145">
            <v>42498956.899999999</v>
          </cell>
          <cell r="F145">
            <v>9785.7573210774244</v>
          </cell>
          <cell r="G145">
            <v>42290128.960000001</v>
          </cell>
          <cell r="H145">
            <v>9737.6728575573215</v>
          </cell>
          <cell r="I145">
            <v>1815.5373272483614</v>
          </cell>
          <cell r="J145">
            <v>343.24456704444447</v>
          </cell>
          <cell r="K145">
            <v>6521.3339742202279</v>
          </cell>
          <cell r="L145">
            <v>1034.2437634413554</v>
          </cell>
          <cell r="M145">
            <v>23.313225602932572</v>
          </cell>
          <cell r="N145">
            <v>3715729.03</v>
          </cell>
          <cell r="O145">
            <v>855.57917677886394</v>
          </cell>
        </row>
        <row r="146">
          <cell r="B146" t="str">
            <v>17400</v>
          </cell>
          <cell r="C146" t="str">
            <v>Mercer Island</v>
          </cell>
          <cell r="D146">
            <v>3927.3466666666668</v>
          </cell>
          <cell r="E146">
            <v>39057485.390000001</v>
          </cell>
          <cell r="F146">
            <v>9945.0058029000065</v>
          </cell>
          <cell r="G146">
            <v>39544433.07</v>
          </cell>
          <cell r="H146">
            <v>10068.99477594712</v>
          </cell>
          <cell r="I146">
            <v>2282.522552970453</v>
          </cell>
          <cell r="J146">
            <v>982.27831852548479</v>
          </cell>
          <cell r="K146">
            <v>5942.8803645209136</v>
          </cell>
          <cell r="L146">
            <v>824.5559062776905</v>
          </cell>
          <cell r="M146">
            <v>36.757633652576295</v>
          </cell>
          <cell r="N146">
            <v>1993398.64</v>
          </cell>
          <cell r="O146">
            <v>507.56880132812307</v>
          </cell>
        </row>
        <row r="147">
          <cell r="B147" t="str">
            <v>17401</v>
          </cell>
          <cell r="C147" t="str">
            <v>Highline</v>
          </cell>
          <cell r="D147">
            <v>17420.107777777775</v>
          </cell>
          <cell r="E147">
            <v>180025984.94</v>
          </cell>
          <cell r="F147">
            <v>10334.378365307984</v>
          </cell>
          <cell r="G147">
            <v>180575058.66</v>
          </cell>
          <cell r="H147">
            <v>10365.897901639466</v>
          </cell>
          <cell r="I147">
            <v>1890.3396792990886</v>
          </cell>
          <cell r="J147">
            <v>476.31829124414787</v>
          </cell>
          <cell r="K147">
            <v>6478.0872385851408</v>
          </cell>
          <cell r="L147">
            <v>1444.0566442470667</v>
          </cell>
          <cell r="M147">
            <v>77.096048264020823</v>
          </cell>
          <cell r="N147">
            <v>5855068.1699999999</v>
          </cell>
          <cell r="O147">
            <v>336.10975573119623</v>
          </cell>
        </row>
        <row r="148">
          <cell r="B148" t="str">
            <v>17402</v>
          </cell>
          <cell r="C148" t="str">
            <v>Vashon Island</v>
          </cell>
          <cell r="D148">
            <v>1499.151111111111</v>
          </cell>
          <cell r="E148">
            <v>13931275.060000001</v>
          </cell>
          <cell r="F148">
            <v>9292.7757293757368</v>
          </cell>
          <cell r="G148">
            <v>14005977.439999999</v>
          </cell>
          <cell r="H148">
            <v>9342.6055160105425</v>
          </cell>
          <cell r="I148">
            <v>1786.134092923699</v>
          </cell>
          <cell r="J148">
            <v>496.40473497594195</v>
          </cell>
          <cell r="K148">
            <v>6199.7550687944904</v>
          </cell>
          <cell r="L148">
            <v>820.33170031039788</v>
          </cell>
          <cell r="M148">
            <v>39.979919006015258</v>
          </cell>
          <cell r="N148">
            <v>473311</v>
          </cell>
          <cell r="O148">
            <v>315.71934042673041</v>
          </cell>
        </row>
        <row r="149">
          <cell r="B149" t="str">
            <v>17403</v>
          </cell>
          <cell r="C149" t="str">
            <v>Renton</v>
          </cell>
          <cell r="D149">
            <v>13443.231111111112</v>
          </cell>
          <cell r="E149">
            <v>128014472.48</v>
          </cell>
          <cell r="F149">
            <v>9522.5970171853514</v>
          </cell>
          <cell r="G149">
            <v>128847994.56999999</v>
          </cell>
          <cell r="H149">
            <v>9584.6001236640514</v>
          </cell>
          <cell r="I149">
            <v>1704.723758044941</v>
          </cell>
          <cell r="J149">
            <v>292.2285310376771</v>
          </cell>
          <cell r="K149">
            <v>6247.6026690177323</v>
          </cell>
          <cell r="L149">
            <v>1319.2738161989491</v>
          </cell>
          <cell r="M149">
            <v>20.771349364752584</v>
          </cell>
          <cell r="N149">
            <v>3280389.96</v>
          </cell>
          <cell r="O149">
            <v>244.01796955559954</v>
          </cell>
        </row>
        <row r="150">
          <cell r="B150" t="str">
            <v>17404</v>
          </cell>
          <cell r="C150" t="str">
            <v>Skykomish</v>
          </cell>
          <cell r="D150">
            <v>59.32555555555556</v>
          </cell>
          <cell r="E150">
            <v>2025823.25</v>
          </cell>
          <cell r="F150">
            <v>34147.564755679581</v>
          </cell>
          <cell r="G150">
            <v>2084053.22</v>
          </cell>
          <cell r="H150">
            <v>35129.09740977281</v>
          </cell>
          <cell r="I150">
            <v>3630.9067480755903</v>
          </cell>
          <cell r="J150">
            <v>2245.2914052403871</v>
          </cell>
          <cell r="K150">
            <v>24664.737250201335</v>
          </cell>
          <cell r="L150">
            <v>4588.1620062555012</v>
          </cell>
          <cell r="M150">
            <v>0</v>
          </cell>
          <cell r="N150">
            <v>196968.19</v>
          </cell>
          <cell r="O150">
            <v>3320.1238177289156</v>
          </cell>
        </row>
        <row r="151">
          <cell r="B151" t="str">
            <v>17405</v>
          </cell>
          <cell r="C151" t="str">
            <v>Bellevue</v>
          </cell>
          <cell r="D151">
            <v>16636.486666666668</v>
          </cell>
          <cell r="E151">
            <v>168401582.31</v>
          </cell>
          <cell r="F151">
            <v>10122.424625111151</v>
          </cell>
          <cell r="G151">
            <v>170897543.65000001</v>
          </cell>
          <cell r="H151">
            <v>10272.453978664566</v>
          </cell>
          <cell r="I151">
            <v>2026.877632617143</v>
          </cell>
          <cell r="J151">
            <v>1002.8515674182811</v>
          </cell>
          <cell r="K151">
            <v>6045.2452266564278</v>
          </cell>
          <cell r="L151">
            <v>989.1456952249132</v>
          </cell>
          <cell r="M151">
            <v>208.33385674779888</v>
          </cell>
          <cell r="N151">
            <v>7468405.0499999998</v>
          </cell>
          <cell r="O151">
            <v>448.91720226987024</v>
          </cell>
        </row>
        <row r="152">
          <cell r="B152" t="str">
            <v>17406</v>
          </cell>
          <cell r="C152" t="str">
            <v>Tukwila</v>
          </cell>
          <cell r="D152">
            <v>2684.7777777777778</v>
          </cell>
          <cell r="E152">
            <v>29329930.34</v>
          </cell>
          <cell r="F152">
            <v>10924.528123991226</v>
          </cell>
          <cell r="G152">
            <v>29706281.629999999</v>
          </cell>
          <cell r="H152">
            <v>11064.707804080619</v>
          </cell>
          <cell r="I152">
            <v>2538.4097806563755</v>
          </cell>
          <cell r="J152">
            <v>278.50969126350202</v>
          </cell>
          <cell r="K152">
            <v>6797.2084099656513</v>
          </cell>
          <cell r="L152">
            <v>1450.5799221950915</v>
          </cell>
          <cell r="M152">
            <v>0</v>
          </cell>
          <cell r="N152">
            <v>2050545.42</v>
          </cell>
          <cell r="O152">
            <v>763.76727972519961</v>
          </cell>
        </row>
        <row r="153">
          <cell r="B153" t="str">
            <v>17407</v>
          </cell>
          <cell r="C153" t="str">
            <v>Riverview</v>
          </cell>
          <cell r="D153">
            <v>3034.3688888888892</v>
          </cell>
          <cell r="E153">
            <v>27749320.690000001</v>
          </cell>
          <cell r="F153">
            <v>9145.0056687607012</v>
          </cell>
          <cell r="G153">
            <v>28150246.52</v>
          </cell>
          <cell r="H153">
            <v>9277.1339117927491</v>
          </cell>
          <cell r="I153">
            <v>1722.1760706601262</v>
          </cell>
          <cell r="J153">
            <v>599.10841646734514</v>
          </cell>
          <cell r="K153">
            <v>6196.5895111998398</v>
          </cell>
          <cell r="L153">
            <v>759.18081958833113</v>
          </cell>
          <cell r="M153">
            <v>7.9093877108620786E-2</v>
          </cell>
          <cell r="N153">
            <v>2569645.0099999998</v>
          </cell>
          <cell r="O153">
            <v>846.84661097383594</v>
          </cell>
        </row>
        <row r="154">
          <cell r="B154" t="str">
            <v>17408</v>
          </cell>
          <cell r="C154" t="str">
            <v>Auburn</v>
          </cell>
          <cell r="D154">
            <v>14311.561111111112</v>
          </cell>
          <cell r="E154">
            <v>132375225.16</v>
          </cell>
          <cell r="F154">
            <v>9249.5307906855396</v>
          </cell>
          <cell r="G154">
            <v>133884114.84</v>
          </cell>
          <cell r="H154">
            <v>9354.9623133744626</v>
          </cell>
          <cell r="I154">
            <v>1603.8798047111095</v>
          </cell>
          <cell r="J154">
            <v>269.43029345738739</v>
          </cell>
          <cell r="K154">
            <v>6251.3612872421327</v>
          </cell>
          <cell r="L154">
            <v>1173.9695278215243</v>
          </cell>
          <cell r="M154">
            <v>56.321400142309187</v>
          </cell>
          <cell r="N154">
            <v>8711222.8300000001</v>
          </cell>
          <cell r="O154">
            <v>608.68431908779257</v>
          </cell>
        </row>
        <row r="155">
          <cell r="B155" t="str">
            <v>17409</v>
          </cell>
          <cell r="C155" t="str">
            <v>Tahoma</v>
          </cell>
          <cell r="D155">
            <v>7044.243333333332</v>
          </cell>
          <cell r="E155">
            <v>63290018.840000004</v>
          </cell>
          <cell r="F155">
            <v>8984.644034159337</v>
          </cell>
          <cell r="G155">
            <v>64417490.229999997</v>
          </cell>
          <cell r="H155">
            <v>9144.6997472640796</v>
          </cell>
          <cell r="I155">
            <v>1643.9750320947649</v>
          </cell>
          <cell r="J155">
            <v>447.41562164471907</v>
          </cell>
          <cell r="K155">
            <v>6239.4760899325383</v>
          </cell>
          <cell r="L155">
            <v>813.83300359205839</v>
          </cell>
          <cell r="M155">
            <v>0</v>
          </cell>
          <cell r="N155">
            <v>3962940.58</v>
          </cell>
          <cell r="O155">
            <v>562.57860390020608</v>
          </cell>
        </row>
        <row r="156">
          <cell r="B156" t="str">
            <v>17410</v>
          </cell>
          <cell r="C156" t="str">
            <v>Snoqualmie Valley</v>
          </cell>
          <cell r="D156">
            <v>5677.1633333333348</v>
          </cell>
          <cell r="E156">
            <v>50592288.579999998</v>
          </cell>
          <cell r="F156">
            <v>8911.5436018809833</v>
          </cell>
          <cell r="G156">
            <v>49273946.909999996</v>
          </cell>
          <cell r="H156">
            <v>8679.3252222794345</v>
          </cell>
          <cell r="I156">
            <v>1526.1034166711188</v>
          </cell>
          <cell r="J156">
            <v>549.69188250705008</v>
          </cell>
          <cell r="K156">
            <v>5836.5482749894454</v>
          </cell>
          <cell r="L156">
            <v>766.98164811182107</v>
          </cell>
          <cell r="M156">
            <v>0</v>
          </cell>
          <cell r="N156">
            <v>2852844.42</v>
          </cell>
          <cell r="O156">
            <v>502.51230279910902</v>
          </cell>
        </row>
        <row r="157">
          <cell r="B157" t="str">
            <v>17411</v>
          </cell>
          <cell r="C157" t="str">
            <v>Issaquah</v>
          </cell>
          <cell r="D157">
            <v>16079.538888888885</v>
          </cell>
          <cell r="E157">
            <v>141831471.09</v>
          </cell>
          <cell r="F157">
            <v>8820.6180581463632</v>
          </cell>
          <cell r="G157">
            <v>142046757.18000001</v>
          </cell>
          <cell r="H157">
            <v>8834.0068805179289</v>
          </cell>
          <cell r="I157">
            <v>1600.7726314705683</v>
          </cell>
          <cell r="J157">
            <v>745.02395577264042</v>
          </cell>
          <cell r="K157">
            <v>5836.7105840859886</v>
          </cell>
          <cell r="L157">
            <v>636.34414336784812</v>
          </cell>
          <cell r="M157">
            <v>15.15556582088279</v>
          </cell>
          <cell r="N157">
            <v>10590966.050000001</v>
          </cell>
          <cell r="O157">
            <v>658.66105509520924</v>
          </cell>
        </row>
        <row r="158">
          <cell r="B158" t="str">
            <v>17412</v>
          </cell>
          <cell r="C158" t="str">
            <v>Shoreline</v>
          </cell>
          <cell r="D158">
            <v>8844.2633333333342</v>
          </cell>
          <cell r="E158">
            <v>87928339.719999999</v>
          </cell>
          <cell r="F158">
            <v>9941.8500338637568</v>
          </cell>
          <cell r="G158">
            <v>91230369.989999995</v>
          </cell>
          <cell r="H158">
            <v>10315.202810183171</v>
          </cell>
          <cell r="I158">
            <v>2103.9539426498304</v>
          </cell>
          <cell r="J158">
            <v>803.81431918769181</v>
          </cell>
          <cell r="K158">
            <v>6425.4035037400899</v>
          </cell>
          <cell r="L158">
            <v>977.07078185143746</v>
          </cell>
          <cell r="M158">
            <v>4.9602627541242361</v>
          </cell>
          <cell r="N158">
            <v>8350224.5199999996</v>
          </cell>
          <cell r="O158">
            <v>944.14019633819123</v>
          </cell>
        </row>
        <row r="159">
          <cell r="B159" t="str">
            <v>17414</v>
          </cell>
          <cell r="C159" t="str">
            <v>Lake Washington</v>
          </cell>
          <cell r="D159">
            <v>23172.882222222222</v>
          </cell>
          <cell r="E159">
            <v>215247346.91</v>
          </cell>
          <cell r="F159">
            <v>9288.7602347360607</v>
          </cell>
          <cell r="G159">
            <v>216255081.97999999</v>
          </cell>
          <cell r="H159">
            <v>9332.247922643679</v>
          </cell>
          <cell r="I159">
            <v>1682.4208769599177</v>
          </cell>
          <cell r="J159">
            <v>629.41020759226524</v>
          </cell>
          <cell r="K159">
            <v>5997.1292343915029</v>
          </cell>
          <cell r="L159">
            <v>845.20046631134073</v>
          </cell>
          <cell r="M159">
            <v>178.08713738865458</v>
          </cell>
          <cell r="N159">
            <v>17016366.02</v>
          </cell>
          <cell r="O159">
            <v>734.32237978932653</v>
          </cell>
        </row>
        <row r="160">
          <cell r="B160" t="str">
            <v>17415</v>
          </cell>
          <cell r="C160" t="str">
            <v>Kent</v>
          </cell>
          <cell r="D160">
            <v>26335.456666666669</v>
          </cell>
          <cell r="E160">
            <v>244536685.22</v>
          </cell>
          <cell r="F160">
            <v>9285.4545229707419</v>
          </cell>
          <cell r="G160">
            <v>248941026.97999999</v>
          </cell>
          <cell r="H160">
            <v>9452.6945224796418</v>
          </cell>
          <cell r="I160">
            <v>1722.7143445522177</v>
          </cell>
          <cell r="J160">
            <v>304.36923199990071</v>
          </cell>
          <cell r="K160">
            <v>6275.4670485430479</v>
          </cell>
          <cell r="L160">
            <v>1144.385319436901</v>
          </cell>
          <cell r="M160">
            <v>5.7585779475756187</v>
          </cell>
          <cell r="N160">
            <v>22648335.52</v>
          </cell>
          <cell r="O160">
            <v>859.99403035476746</v>
          </cell>
        </row>
        <row r="161">
          <cell r="B161" t="str">
            <v>17417</v>
          </cell>
          <cell r="C161" t="str">
            <v>Northshore</v>
          </cell>
          <cell r="D161">
            <v>18939.23</v>
          </cell>
          <cell r="E161">
            <v>182036636.84</v>
          </cell>
          <cell r="F161">
            <v>9611.6176233141487</v>
          </cell>
          <cell r="G161">
            <v>183345987.15000001</v>
          </cell>
          <cell r="H161">
            <v>9680.7519181086045</v>
          </cell>
          <cell r="I161">
            <v>1845.4433770538719</v>
          </cell>
          <cell r="J161">
            <v>633.14682275889777</v>
          </cell>
          <cell r="K161">
            <v>6301.7348081205</v>
          </cell>
          <cell r="L161">
            <v>867.25821693912599</v>
          </cell>
          <cell r="M161">
            <v>33.168693236208654</v>
          </cell>
          <cell r="N161">
            <v>10707202.34</v>
          </cell>
          <cell r="O161">
            <v>565.34517717985364</v>
          </cell>
        </row>
        <row r="162">
          <cell r="C162" t="str">
            <v>County Totals</v>
          </cell>
          <cell r="D162">
            <v>248480.39666666667</v>
          </cell>
          <cell r="E162">
            <v>2480259150.8599997</v>
          </cell>
          <cell r="F162">
            <v>9981.7095599184686</v>
          </cell>
          <cell r="G162">
            <v>2487794891.4900002</v>
          </cell>
          <cell r="H162">
            <v>10012.03686432997</v>
          </cell>
          <cell r="I162">
            <v>1938.9501875526894</v>
          </cell>
          <cell r="J162">
            <v>542.80793482850072</v>
          </cell>
          <cell r="K162">
            <v>6322.0997638995514</v>
          </cell>
          <cell r="L162">
            <v>1125.2183533217421</v>
          </cell>
          <cell r="M162">
            <v>82.960624727485211</v>
          </cell>
          <cell r="N162">
            <v>181152076.44</v>
          </cell>
          <cell r="O162">
            <v>729.03971045656863</v>
          </cell>
        </row>
        <row r="165">
          <cell r="B165" t="str">
            <v>18100</v>
          </cell>
          <cell r="C165" t="str">
            <v>Bremerton</v>
          </cell>
          <cell r="D165">
            <v>5146.123333333333</v>
          </cell>
          <cell r="E165">
            <v>53221482.869999997</v>
          </cell>
          <cell r="F165">
            <v>10342.0535075918</v>
          </cell>
          <cell r="G165">
            <v>55250096.710000001</v>
          </cell>
          <cell r="H165">
            <v>10736.255843719253</v>
          </cell>
          <cell r="I165">
            <v>1789.5509150253556</v>
          </cell>
          <cell r="J165">
            <v>338.30610679754403</v>
          </cell>
          <cell r="K165">
            <v>6892.5607185214521</v>
          </cell>
          <cell r="L165">
            <v>1711.5037571971654</v>
          </cell>
          <cell r="M165">
            <v>4.3343461777376762</v>
          </cell>
          <cell r="N165">
            <v>4137467.95</v>
          </cell>
          <cell r="O165">
            <v>803.99704437709431</v>
          </cell>
        </row>
        <row r="166">
          <cell r="B166" t="str">
            <v>18303</v>
          </cell>
          <cell r="C166" t="str">
            <v>Bainbridge</v>
          </cell>
          <cell r="D166">
            <v>3940.7955555555554</v>
          </cell>
          <cell r="E166">
            <v>37409323.329999998</v>
          </cell>
          <cell r="F166">
            <v>9492.8353431737978</v>
          </cell>
          <cell r="G166">
            <v>37574572.340000004</v>
          </cell>
          <cell r="H166">
            <v>9534.7682492762324</v>
          </cell>
          <cell r="I166">
            <v>1833.9330848593459</v>
          </cell>
          <cell r="J166">
            <v>648.66094522369428</v>
          </cell>
          <cell r="K166">
            <v>6287.202535810593</v>
          </cell>
          <cell r="L166">
            <v>747.81385851023879</v>
          </cell>
          <cell r="M166">
            <v>17.157824872360798</v>
          </cell>
          <cell r="N166">
            <v>1266565.1599999999</v>
          </cell>
          <cell r="O166">
            <v>321.39834257944528</v>
          </cell>
        </row>
        <row r="167">
          <cell r="B167" t="str">
            <v>18400</v>
          </cell>
          <cell r="C167" t="str">
            <v>North Kitsap</v>
          </cell>
          <cell r="D167">
            <v>6521.5555555555566</v>
          </cell>
          <cell r="E167">
            <v>63768952.450000003</v>
          </cell>
          <cell r="F167">
            <v>9778.1812800286225</v>
          </cell>
          <cell r="G167">
            <v>64284698.770000003</v>
          </cell>
          <cell r="H167">
            <v>9857.264608477868</v>
          </cell>
          <cell r="I167">
            <v>1829.5725902136503</v>
          </cell>
          <cell r="J167">
            <v>405.57957798071357</v>
          </cell>
          <cell r="K167">
            <v>6387.3734855351458</v>
          </cell>
          <cell r="L167">
            <v>1166.7634071625719</v>
          </cell>
          <cell r="M167">
            <v>67.975547585783886</v>
          </cell>
          <cell r="N167">
            <v>4897728.1399999997</v>
          </cell>
          <cell r="O167">
            <v>751.00612089821766</v>
          </cell>
        </row>
        <row r="168">
          <cell r="B168" t="str">
            <v>18401</v>
          </cell>
          <cell r="C168" t="str">
            <v>Central Kitsap</v>
          </cell>
          <cell r="D168">
            <v>11692.572222222223</v>
          </cell>
          <cell r="E168">
            <v>116069097.52</v>
          </cell>
          <cell r="F168">
            <v>9926.7377027105995</v>
          </cell>
          <cell r="G168">
            <v>115996607.56</v>
          </cell>
          <cell r="H168">
            <v>9920.5380437628246</v>
          </cell>
          <cell r="I168">
            <v>1147.5304479624529</v>
          </cell>
          <cell r="J168">
            <v>325.35128436238961</v>
          </cell>
          <cell r="K168">
            <v>6648.6719981298656</v>
          </cell>
          <cell r="L168">
            <v>1744.1566955849939</v>
          </cell>
          <cell r="M168">
            <v>54.827617723122408</v>
          </cell>
          <cell r="N168">
            <v>11910772.029999999</v>
          </cell>
          <cell r="O168">
            <v>1018.6614034645926</v>
          </cell>
        </row>
        <row r="169">
          <cell r="B169" t="str">
            <v>18402</v>
          </cell>
          <cell r="C169" t="str">
            <v>South Kitsap</v>
          </cell>
          <cell r="D169">
            <v>9904.3811111111136</v>
          </cell>
          <cell r="E169">
            <v>91194835.510000005</v>
          </cell>
          <cell r="F169">
            <v>9207.5248808523884</v>
          </cell>
          <cell r="G169">
            <v>91588170.730000004</v>
          </cell>
          <cell r="H169">
            <v>9247.2381365911788</v>
          </cell>
          <cell r="I169">
            <v>1396.8796772651563</v>
          </cell>
          <cell r="J169">
            <v>291.7327339876415</v>
          </cell>
          <cell r="K169">
            <v>6446.3062016438716</v>
          </cell>
          <cell r="L169">
            <v>1108.2704478814815</v>
          </cell>
          <cell r="M169">
            <v>4.0490758130268487</v>
          </cell>
          <cell r="N169">
            <v>7332535.1399999997</v>
          </cell>
          <cell r="O169">
            <v>740.33249101996705</v>
          </cell>
        </row>
        <row r="170">
          <cell r="C170" t="str">
            <v>County Totals</v>
          </cell>
          <cell r="D170">
            <v>37205.427777777782</v>
          </cell>
          <cell r="E170">
            <v>361663691.67999995</v>
          </cell>
          <cell r="F170">
            <v>9720.723918030475</v>
          </cell>
          <cell r="G170">
            <v>364694146.11000001</v>
          </cell>
          <cell r="H170">
            <v>9802.1758623032438</v>
          </cell>
          <cell r="I170">
            <v>1494.9667027675321</v>
          </cell>
          <cell r="J170">
            <v>366.50137505325159</v>
          </cell>
          <cell r="K170">
            <v>6544.4459003218908</v>
          </cell>
          <cell r="L170">
            <v>1363.6213149604664</v>
          </cell>
          <cell r="M170">
            <v>32.640569200103272</v>
          </cell>
          <cell r="N170">
            <v>29545068.420000002</v>
          </cell>
          <cell r="O170">
            <v>794.10640287401316</v>
          </cell>
        </row>
        <row r="172">
          <cell r="B172" t="str">
            <v>19007</v>
          </cell>
          <cell r="C172" t="str">
            <v>Damman</v>
          </cell>
          <cell r="D172">
            <v>29.169999999999998</v>
          </cell>
          <cell r="E172">
            <v>444752.86</v>
          </cell>
          <cell r="F172">
            <v>15246.92697977374</v>
          </cell>
          <cell r="G172">
            <v>439961.11</v>
          </cell>
          <cell r="H172">
            <v>15082.657182036339</v>
          </cell>
          <cell r="I172">
            <v>4118.6684950291401</v>
          </cell>
          <cell r="J172">
            <v>4.6280425094274949E-2</v>
          </cell>
          <cell r="K172">
            <v>9991.9002399725723</v>
          </cell>
          <cell r="L172">
            <v>972.04216660953045</v>
          </cell>
          <cell r="M172">
            <v>0</v>
          </cell>
          <cell r="N172">
            <v>28231.7</v>
          </cell>
          <cell r="O172">
            <v>967.83339046966069</v>
          </cell>
        </row>
        <row r="173">
          <cell r="B173" t="str">
            <v>19028</v>
          </cell>
          <cell r="C173" t="str">
            <v>Easton</v>
          </cell>
          <cell r="D173">
            <v>85.351111111111109</v>
          </cell>
          <cell r="E173">
            <v>1974869.91</v>
          </cell>
          <cell r="F173">
            <v>23138.186302332848</v>
          </cell>
          <cell r="G173">
            <v>2014882.52</v>
          </cell>
          <cell r="H173">
            <v>23606.986409081441</v>
          </cell>
          <cell r="I173">
            <v>3029.8626067485943</v>
          </cell>
          <cell r="J173">
            <v>715.7552983753385</v>
          </cell>
          <cell r="K173">
            <v>17072.954540720682</v>
          </cell>
          <cell r="L173">
            <v>2131.3139059570926</v>
          </cell>
          <cell r="M173">
            <v>657.10005727973339</v>
          </cell>
          <cell r="N173">
            <v>296742.67</v>
          </cell>
          <cell r="O173">
            <v>3476.7288455530097</v>
          </cell>
        </row>
        <row r="174">
          <cell r="B174" t="str">
            <v>19400</v>
          </cell>
          <cell r="C174" t="str">
            <v>Thorp</v>
          </cell>
          <cell r="D174">
            <v>150.22333333333333</v>
          </cell>
          <cell r="E174">
            <v>2951062.23</v>
          </cell>
          <cell r="F174">
            <v>19644.499722635188</v>
          </cell>
          <cell r="G174">
            <v>2958333.82</v>
          </cell>
          <cell r="H174">
            <v>19692.904919342312</v>
          </cell>
          <cell r="I174">
            <v>3326.4952182306347</v>
          </cell>
          <cell r="J174">
            <v>340.83892870614864</v>
          </cell>
          <cell r="K174">
            <v>11539.410033949454</v>
          </cell>
          <cell r="L174">
            <v>4486.1607384560766</v>
          </cell>
          <cell r="M174">
            <v>0</v>
          </cell>
          <cell r="N174">
            <v>393307.53</v>
          </cell>
          <cell r="O174">
            <v>2618.1520624847453</v>
          </cell>
        </row>
        <row r="175">
          <cell r="B175" t="str">
            <v>19401</v>
          </cell>
          <cell r="C175" t="str">
            <v>Ellensburg</v>
          </cell>
          <cell r="D175">
            <v>2905.0277777777778</v>
          </cell>
          <cell r="E175">
            <v>27098525.690000001</v>
          </cell>
          <cell r="F175">
            <v>9328.146841586904</v>
          </cell>
          <cell r="G175">
            <v>27460216.329999998</v>
          </cell>
          <cell r="H175">
            <v>9452.6518954685835</v>
          </cell>
          <cell r="I175">
            <v>1569.8163283961715</v>
          </cell>
          <cell r="J175">
            <v>306.44381675447738</v>
          </cell>
          <cell r="K175">
            <v>6240.6540683298108</v>
          </cell>
          <cell r="L175">
            <v>1236.3267186200169</v>
          </cell>
          <cell r="M175">
            <v>99.410963368107005</v>
          </cell>
          <cell r="N175">
            <v>2058236.96</v>
          </cell>
          <cell r="O175">
            <v>708.50852984767789</v>
          </cell>
        </row>
        <row r="176">
          <cell r="B176" t="str">
            <v>19403</v>
          </cell>
          <cell r="C176" t="str">
            <v>Kittitas</v>
          </cell>
          <cell r="D176">
            <v>843.11999999999989</v>
          </cell>
          <cell r="E176">
            <v>7379926.1799999997</v>
          </cell>
          <cell r="F176">
            <v>8753.1148353733752</v>
          </cell>
          <cell r="G176">
            <v>7305839.0499999998</v>
          </cell>
          <cell r="H176">
            <v>8665.2422549577768</v>
          </cell>
          <cell r="I176">
            <v>1191.5808663061014</v>
          </cell>
          <cell r="J176">
            <v>204.63599487617421</v>
          </cell>
          <cell r="K176">
            <v>6196.8933247936257</v>
          </cell>
          <cell r="L176">
            <v>1072.132068981877</v>
          </cell>
          <cell r="M176">
            <v>0</v>
          </cell>
          <cell r="N176">
            <v>278168.3</v>
          </cell>
          <cell r="O176">
            <v>329.92729386089763</v>
          </cell>
        </row>
        <row r="177">
          <cell r="B177" t="str">
            <v>19404</v>
          </cell>
          <cell r="C177" t="str">
            <v>Cle Elum-Roslyn</v>
          </cell>
          <cell r="D177">
            <v>914.12</v>
          </cell>
          <cell r="E177">
            <v>8519128.0500000007</v>
          </cell>
          <cell r="F177">
            <v>9319.4854614273845</v>
          </cell>
          <cell r="G177">
            <v>8502106.9800000004</v>
          </cell>
          <cell r="H177">
            <v>9300.8652912090329</v>
          </cell>
          <cell r="I177">
            <v>1658.0715004594583</v>
          </cell>
          <cell r="J177">
            <v>341.41295453550958</v>
          </cell>
          <cell r="K177">
            <v>6264.4677832232082</v>
          </cell>
          <cell r="L177">
            <v>1036.9130529908546</v>
          </cell>
          <cell r="M177">
            <v>0</v>
          </cell>
          <cell r="N177">
            <v>567472.81999999995</v>
          </cell>
          <cell r="O177">
            <v>620.78591432197084</v>
          </cell>
        </row>
        <row r="178">
          <cell r="C178" t="str">
            <v>County Totals</v>
          </cell>
          <cell r="D178">
            <v>4927.0122222222226</v>
          </cell>
          <cell r="E178">
            <v>48368264.920000002</v>
          </cell>
          <cell r="F178">
            <v>9816.9565526639872</v>
          </cell>
          <cell r="G178">
            <v>48681339.810000002</v>
          </cell>
          <cell r="H178">
            <v>9880.4990964774461</v>
          </cell>
          <cell r="I178">
            <v>1615.4096156088285</v>
          </cell>
          <cell r="J178">
            <v>301.83540509450057</v>
          </cell>
          <cell r="K178">
            <v>6608.9995216844281</v>
          </cell>
          <cell r="L178">
            <v>1284.2576037179169</v>
          </cell>
          <cell r="M178">
            <v>69.996950371771391</v>
          </cell>
          <cell r="N178">
            <v>3622159.9799999995</v>
          </cell>
          <cell r="O178">
            <v>735.16358730815216</v>
          </cell>
        </row>
        <row r="181">
          <cell r="B181" t="str">
            <v>20094</v>
          </cell>
          <cell r="C181" t="str">
            <v>Wishram</v>
          </cell>
          <cell r="D181">
            <v>66.161111111111111</v>
          </cell>
          <cell r="E181">
            <v>1858296.81</v>
          </cell>
          <cell r="F181">
            <v>28087.448635485769</v>
          </cell>
          <cell r="G181">
            <v>1982413.36</v>
          </cell>
          <cell r="H181">
            <v>29963.423024603242</v>
          </cell>
          <cell r="I181">
            <v>0</v>
          </cell>
          <cell r="J181">
            <v>282.52110168779916</v>
          </cell>
          <cell r="K181">
            <v>21841.234914770335</v>
          </cell>
          <cell r="L181">
            <v>6237.1026282643379</v>
          </cell>
          <cell r="M181">
            <v>1602.5643798807625</v>
          </cell>
          <cell r="N181">
            <v>365650.42</v>
          </cell>
          <cell r="O181">
            <v>5526.6668569989079</v>
          </cell>
        </row>
        <row r="182">
          <cell r="B182" t="str">
            <v>20203</v>
          </cell>
          <cell r="C182" t="str">
            <v>Bickleton</v>
          </cell>
          <cell r="D182">
            <v>101.11</v>
          </cell>
          <cell r="E182">
            <v>1778453.56</v>
          </cell>
          <cell r="F182">
            <v>17589.294431806942</v>
          </cell>
          <cell r="G182">
            <v>1821826.99</v>
          </cell>
          <cell r="H182">
            <v>18018.267134803678</v>
          </cell>
          <cell r="I182">
            <v>2.9920878251409353</v>
          </cell>
          <cell r="J182">
            <v>285.50509346256553</v>
          </cell>
          <cell r="K182">
            <v>15081.959549006033</v>
          </cell>
          <cell r="L182">
            <v>2647.8104045099403</v>
          </cell>
          <cell r="M182">
            <v>0</v>
          </cell>
          <cell r="N182">
            <v>503932.11</v>
          </cell>
          <cell r="O182">
            <v>4983.9987142715854</v>
          </cell>
        </row>
        <row r="183">
          <cell r="B183" t="str">
            <v>20215</v>
          </cell>
          <cell r="C183" t="str">
            <v>Centerville</v>
          </cell>
          <cell r="D183">
            <v>76.14</v>
          </cell>
          <cell r="E183">
            <v>1020569.04</v>
          </cell>
          <cell r="F183">
            <v>13403.848699763594</v>
          </cell>
          <cell r="G183">
            <v>1055539.71</v>
          </cell>
          <cell r="H183">
            <v>13863.143026004727</v>
          </cell>
          <cell r="I183">
            <v>2245.3761491988444</v>
          </cell>
          <cell r="J183">
            <v>428.31205673758865</v>
          </cell>
          <cell r="K183">
            <v>9342.0208825847112</v>
          </cell>
          <cell r="L183">
            <v>1807.3547412660887</v>
          </cell>
          <cell r="M183">
            <v>40.079196217494093</v>
          </cell>
          <cell r="N183">
            <v>228162.43</v>
          </cell>
          <cell r="O183">
            <v>2996.6171526136063</v>
          </cell>
        </row>
        <row r="184">
          <cell r="B184" t="str">
            <v>20400</v>
          </cell>
          <cell r="C184" t="str">
            <v>Trout Lake</v>
          </cell>
          <cell r="D184">
            <v>162.33333333333334</v>
          </cell>
          <cell r="E184">
            <v>2543361.29</v>
          </cell>
          <cell r="F184">
            <v>15667.523347022587</v>
          </cell>
          <cell r="G184">
            <v>2611852.4700000002</v>
          </cell>
          <cell r="H184">
            <v>16089.440266940452</v>
          </cell>
          <cell r="I184">
            <v>1373.4520533880902</v>
          </cell>
          <cell r="J184">
            <v>180.72289527720739</v>
          </cell>
          <cell r="K184">
            <v>11651.581724845993</v>
          </cell>
          <cell r="L184">
            <v>2852.1859342915809</v>
          </cell>
          <cell r="M184">
            <v>31.497659137576999</v>
          </cell>
          <cell r="N184">
            <v>283251.09000000003</v>
          </cell>
          <cell r="O184">
            <v>1744.8732443531828</v>
          </cell>
        </row>
        <row r="185">
          <cell r="B185" t="str">
            <v>20401</v>
          </cell>
          <cell r="C185" t="str">
            <v>Glenwood</v>
          </cell>
          <cell r="D185">
            <v>59.025555555555563</v>
          </cell>
          <cell r="E185">
            <v>1851405.42</v>
          </cell>
          <cell r="F185">
            <v>31366.166782749464</v>
          </cell>
          <cell r="G185">
            <v>1928824.76</v>
          </cell>
          <cell r="H185">
            <v>32677.790862714828</v>
          </cell>
          <cell r="I185">
            <v>2438.5569715565762</v>
          </cell>
          <cell r="J185">
            <v>497.52788810872869</v>
          </cell>
          <cell r="K185">
            <v>25174.778551663123</v>
          </cell>
          <cell r="L185">
            <v>3769.9777309263409</v>
          </cell>
          <cell r="M185">
            <v>796.94972046006433</v>
          </cell>
          <cell r="N185">
            <v>601192.82999999996</v>
          </cell>
          <cell r="O185">
            <v>10185.297272367899</v>
          </cell>
        </row>
        <row r="186">
          <cell r="B186" t="str">
            <v>20402</v>
          </cell>
          <cell r="C186" t="str">
            <v>Klickitat</v>
          </cell>
          <cell r="D186">
            <v>113.21</v>
          </cell>
          <cell r="E186">
            <v>2176500.19</v>
          </cell>
          <cell r="F186">
            <v>19225.335129405532</v>
          </cell>
          <cell r="G186">
            <v>2232733.42</v>
          </cell>
          <cell r="H186">
            <v>19722.051232223301</v>
          </cell>
          <cell r="I186">
            <v>1155.1212790389543</v>
          </cell>
          <cell r="J186">
            <v>189.12066071901779</v>
          </cell>
          <cell r="K186">
            <v>15783.921296705239</v>
          </cell>
          <cell r="L186">
            <v>2029.0855048140625</v>
          </cell>
          <cell r="M186">
            <v>564.80249094602948</v>
          </cell>
          <cell r="N186">
            <v>794077.08</v>
          </cell>
          <cell r="O186">
            <v>7014.1955657627423</v>
          </cell>
        </row>
        <row r="187">
          <cell r="B187" t="str">
            <v>20403</v>
          </cell>
          <cell r="C187" t="str">
            <v>Roosevelt</v>
          </cell>
          <cell r="D187">
            <v>25.049999999999997</v>
          </cell>
          <cell r="E187">
            <v>512441.34</v>
          </cell>
          <cell r="F187">
            <v>20456.740119760481</v>
          </cell>
          <cell r="G187">
            <v>557503.5</v>
          </cell>
          <cell r="H187">
            <v>22255.628742514971</v>
          </cell>
          <cell r="I187">
            <v>0</v>
          </cell>
          <cell r="J187">
            <v>65.339720558882235</v>
          </cell>
          <cell r="K187">
            <v>16211.521357285434</v>
          </cell>
          <cell r="L187">
            <v>5583.9568862275455</v>
          </cell>
          <cell r="M187">
            <v>394.81077844311375</v>
          </cell>
          <cell r="N187">
            <v>138178.79999999999</v>
          </cell>
          <cell r="O187">
            <v>5516.1197604790423</v>
          </cell>
        </row>
        <row r="188">
          <cell r="B188" t="str">
            <v>20404</v>
          </cell>
          <cell r="C188" t="str">
            <v>Goldendale</v>
          </cell>
          <cell r="D188">
            <v>1022.5755555555555</v>
          </cell>
          <cell r="E188">
            <v>10060331.17</v>
          </cell>
          <cell r="F188">
            <v>9838.2277136815756</v>
          </cell>
          <cell r="G188">
            <v>10472039.689999999</v>
          </cell>
          <cell r="H188">
            <v>10240.846882273301</v>
          </cell>
          <cell r="I188">
            <v>1716.4681479662465</v>
          </cell>
          <cell r="J188">
            <v>336.1153394804839</v>
          </cell>
          <cell r="K188">
            <v>6504.1704389135075</v>
          </cell>
          <cell r="L188">
            <v>1627.536714483472</v>
          </cell>
          <cell r="M188">
            <v>56.556241429592816</v>
          </cell>
          <cell r="N188">
            <v>1235525.25</v>
          </cell>
          <cell r="O188">
            <v>1208.2483717584576</v>
          </cell>
        </row>
        <row r="189">
          <cell r="B189" t="str">
            <v>20405</v>
          </cell>
          <cell r="C189" t="str">
            <v>White Salmon</v>
          </cell>
          <cell r="D189">
            <v>1168.7033333333331</v>
          </cell>
          <cell r="E189">
            <v>12248217.18</v>
          </cell>
          <cell r="F189">
            <v>10480.176474782595</v>
          </cell>
          <cell r="G189">
            <v>12450753.960000001</v>
          </cell>
          <cell r="H189">
            <v>10653.476896047188</v>
          </cell>
          <cell r="I189">
            <v>1558.5595232323003</v>
          </cell>
          <cell r="J189">
            <v>387.67645909569302</v>
          </cell>
          <cell r="K189">
            <v>7017.4689128407281</v>
          </cell>
          <cell r="L189">
            <v>1550.5989486924261</v>
          </cell>
          <cell r="M189">
            <v>139.17305218604096</v>
          </cell>
          <cell r="N189">
            <v>594363.23</v>
          </cell>
          <cell r="O189">
            <v>508.56638553838877</v>
          </cell>
        </row>
        <row r="190">
          <cell r="B190" t="str">
            <v>20406</v>
          </cell>
          <cell r="C190" t="str">
            <v>Lyle</v>
          </cell>
          <cell r="D190">
            <v>323.98222222222222</v>
          </cell>
          <cell r="E190">
            <v>4054975.49</v>
          </cell>
          <cell r="F190">
            <v>12516.043201958955</v>
          </cell>
          <cell r="G190">
            <v>4098210.27</v>
          </cell>
          <cell r="H190">
            <v>12649.491203221027</v>
          </cell>
          <cell r="I190">
            <v>1136.0265618140913</v>
          </cell>
          <cell r="J190">
            <v>78.84306066176471</v>
          </cell>
          <cell r="K190">
            <v>9316.4099230410429</v>
          </cell>
          <cell r="L190">
            <v>1890.6128731343283</v>
          </cell>
          <cell r="M190">
            <v>227.59878456979806</v>
          </cell>
          <cell r="N190">
            <v>300820.28999999998</v>
          </cell>
          <cell r="O190">
            <v>928.50863216088669</v>
          </cell>
        </row>
        <row r="191">
          <cell r="C191" t="str">
            <v>County Totals</v>
          </cell>
          <cell r="D191">
            <v>3118.2911111111111</v>
          </cell>
          <cell r="E191">
            <v>38104551.490000002</v>
          </cell>
          <cell r="F191">
            <v>12219.690250928037</v>
          </cell>
          <cell r="G191">
            <v>39211698.130000003</v>
          </cell>
          <cell r="H191">
            <v>12574.739411044939</v>
          </cell>
          <cell r="I191">
            <v>1479.5589332761317</v>
          </cell>
          <cell r="J191">
            <v>315.63704122842211</v>
          </cell>
          <cell r="K191">
            <v>8697.83023251339</v>
          </cell>
          <cell r="L191">
            <v>1911.9770020046592</v>
          </cell>
          <cell r="M191">
            <v>169.73620202233275</v>
          </cell>
          <cell r="N191">
            <v>5045153.53</v>
          </cell>
          <cell r="O191">
            <v>1617.9225576544418</v>
          </cell>
        </row>
        <row r="194">
          <cell r="B194" t="str">
            <v>21014</v>
          </cell>
          <cell r="C194" t="str">
            <v>Napavine</v>
          </cell>
          <cell r="D194">
            <v>749.67222222222222</v>
          </cell>
          <cell r="E194">
            <v>6664262.7199999997</v>
          </cell>
          <cell r="F194">
            <v>8889.5686974307282</v>
          </cell>
          <cell r="G194">
            <v>6843547.3300000001</v>
          </cell>
          <cell r="H194">
            <v>9128.7193617951543</v>
          </cell>
          <cell r="I194">
            <v>699.06911909649409</v>
          </cell>
          <cell r="J194">
            <v>164.395727021439</v>
          </cell>
          <cell r="K194">
            <v>6948.3745636982094</v>
          </cell>
          <cell r="L194">
            <v>1267.997255096672</v>
          </cell>
          <cell r="M194">
            <v>48.882696882341172</v>
          </cell>
          <cell r="N194">
            <v>563996.6</v>
          </cell>
          <cell r="O194">
            <v>752.32426023224957</v>
          </cell>
        </row>
        <row r="195">
          <cell r="B195" t="str">
            <v>21036</v>
          </cell>
          <cell r="C195" t="str">
            <v>Evaline</v>
          </cell>
          <cell r="D195">
            <v>37.67</v>
          </cell>
          <cell r="E195">
            <v>451113.7</v>
          </cell>
          <cell r="F195">
            <v>11975.410140695514</v>
          </cell>
          <cell r="G195">
            <v>530972.65</v>
          </cell>
          <cell r="H195">
            <v>14095.37164852668</v>
          </cell>
          <cell r="I195">
            <v>2936.7106450756569</v>
          </cell>
          <cell r="J195">
            <v>230.92407751526412</v>
          </cell>
          <cell r="K195">
            <v>8530.9556676400316</v>
          </cell>
          <cell r="L195">
            <v>2183.0891956464029</v>
          </cell>
          <cell r="M195">
            <v>213.69206264932308</v>
          </cell>
          <cell r="N195">
            <v>33298.83</v>
          </cell>
          <cell r="O195">
            <v>883.96150783116536</v>
          </cell>
        </row>
        <row r="196">
          <cell r="B196" t="str">
            <v>21206</v>
          </cell>
          <cell r="C196" t="str">
            <v>Mossyrock</v>
          </cell>
          <cell r="D196">
            <v>614.98666666666668</v>
          </cell>
          <cell r="E196">
            <v>5832539.5499999998</v>
          </cell>
          <cell r="F196">
            <v>9484.0097617292504</v>
          </cell>
          <cell r="G196">
            <v>6073663.1399999997</v>
          </cell>
          <cell r="H196">
            <v>9876.0891401439585</v>
          </cell>
          <cell r="I196">
            <v>871.73660675570204</v>
          </cell>
          <cell r="J196">
            <v>316.63584034342205</v>
          </cell>
          <cell r="K196">
            <v>7237.2654258086895</v>
          </cell>
          <cell r="L196">
            <v>1437.6550548521377</v>
          </cell>
          <cell r="M196">
            <v>12.796212384008324</v>
          </cell>
          <cell r="N196">
            <v>1039629.01</v>
          </cell>
          <cell r="O196">
            <v>1690.4903249934957</v>
          </cell>
        </row>
        <row r="197">
          <cell r="B197" t="str">
            <v>21214</v>
          </cell>
          <cell r="C197" t="str">
            <v>Morton</v>
          </cell>
          <cell r="D197">
            <v>345.97111111111116</v>
          </cell>
          <cell r="E197">
            <v>4013970.02</v>
          </cell>
          <cell r="F197">
            <v>11602.038121358879</v>
          </cell>
          <cell r="G197">
            <v>4287554.95</v>
          </cell>
          <cell r="H197">
            <v>12392.8120363293</v>
          </cell>
          <cell r="I197">
            <v>1714.3827069697531</v>
          </cell>
          <cell r="J197">
            <v>176.06692594757428</v>
          </cell>
          <cell r="K197">
            <v>8372.6152472589238</v>
          </cell>
          <cell r="L197">
            <v>1832.0344376858695</v>
          </cell>
          <cell r="M197">
            <v>297.71271846718093</v>
          </cell>
          <cell r="N197">
            <v>884909.29</v>
          </cell>
          <cell r="O197">
            <v>2557.754857502553</v>
          </cell>
        </row>
        <row r="198">
          <cell r="B198" t="str">
            <v>21226</v>
          </cell>
          <cell r="C198" t="str">
            <v>Adna</v>
          </cell>
          <cell r="D198">
            <v>575.70444444444445</v>
          </cell>
          <cell r="E198">
            <v>5577819.4100000001</v>
          </cell>
          <cell r="F198">
            <v>9688.6856855562455</v>
          </cell>
          <cell r="G198">
            <v>5441681.54</v>
          </cell>
          <cell r="H198">
            <v>9452.2138790351528</v>
          </cell>
          <cell r="I198">
            <v>941.22318357799327</v>
          </cell>
          <cell r="J198">
            <v>442.61443950792648</v>
          </cell>
          <cell r="K198">
            <v>6728.0279097685143</v>
          </cell>
          <cell r="L198">
            <v>1312.3991264807944</v>
          </cell>
          <cell r="M198">
            <v>27.949219699923184</v>
          </cell>
          <cell r="N198">
            <v>322508.90999999997</v>
          </cell>
          <cell r="O198">
            <v>560.19874974427455</v>
          </cell>
        </row>
        <row r="199">
          <cell r="B199" t="str">
            <v>21232</v>
          </cell>
          <cell r="C199" t="str">
            <v>Winlock</v>
          </cell>
          <cell r="D199">
            <v>747.14222222222224</v>
          </cell>
          <cell r="E199">
            <v>7360436.8499999996</v>
          </cell>
          <cell r="F199">
            <v>9851.4534864699253</v>
          </cell>
          <cell r="G199">
            <v>7414638.2999999998</v>
          </cell>
          <cell r="H199">
            <v>9923.998509877636</v>
          </cell>
          <cell r="I199">
            <v>675.55582456411685</v>
          </cell>
          <cell r="J199">
            <v>159.98731760128965</v>
          </cell>
          <cell r="K199">
            <v>7308.3295490372202</v>
          </cell>
          <cell r="L199">
            <v>1759.4480687895209</v>
          </cell>
          <cell r="M199">
            <v>20.677749885489597</v>
          </cell>
          <cell r="N199">
            <v>888139.62</v>
          </cell>
          <cell r="O199">
            <v>1188.7156067266681</v>
          </cell>
        </row>
        <row r="200">
          <cell r="B200" t="str">
            <v>21234</v>
          </cell>
          <cell r="C200" t="str">
            <v>Boistfort</v>
          </cell>
          <cell r="D200">
            <v>73.820000000000007</v>
          </cell>
          <cell r="E200">
            <v>1134292.46</v>
          </cell>
          <cell r="F200">
            <v>15365.652397724192</v>
          </cell>
          <cell r="G200">
            <v>1144703.58</v>
          </cell>
          <cell r="H200">
            <v>15506.686263885125</v>
          </cell>
          <cell r="I200">
            <v>2928.7695746410182</v>
          </cell>
          <cell r="J200">
            <v>538.17827147114599</v>
          </cell>
          <cell r="K200">
            <v>9508.9195340016249</v>
          </cell>
          <cell r="L200">
            <v>2174.8695475480895</v>
          </cell>
          <cell r="M200">
            <v>355.94933622324572</v>
          </cell>
          <cell r="N200">
            <v>236737.19</v>
          </cell>
          <cell r="O200">
            <v>3206.9519100514763</v>
          </cell>
        </row>
        <row r="201">
          <cell r="B201" t="str">
            <v>21237</v>
          </cell>
          <cell r="C201" t="str">
            <v>Toledo</v>
          </cell>
          <cell r="D201">
            <v>921.30222222222233</v>
          </cell>
          <cell r="E201">
            <v>8509654.1300000008</v>
          </cell>
          <cell r="F201">
            <v>9236.5500969641998</v>
          </cell>
          <cell r="G201">
            <v>8732363.0899999999</v>
          </cell>
          <cell r="H201">
            <v>9478.282890642713</v>
          </cell>
          <cell r="I201">
            <v>933.14537755737024</v>
          </cell>
          <cell r="J201">
            <v>238.49879518362894</v>
          </cell>
          <cell r="K201">
            <v>6770.7100987491112</v>
          </cell>
          <cell r="L201">
            <v>1428.2692239969508</v>
          </cell>
          <cell r="M201">
            <v>107.65939515564924</v>
          </cell>
          <cell r="N201">
            <v>846478.63</v>
          </cell>
          <cell r="O201">
            <v>918.78496500123003</v>
          </cell>
        </row>
        <row r="202">
          <cell r="B202" t="str">
            <v>21300</v>
          </cell>
          <cell r="C202" t="str">
            <v>Onalaska</v>
          </cell>
          <cell r="D202">
            <v>868.29555555555555</v>
          </cell>
          <cell r="E202">
            <v>8055378.9000000004</v>
          </cell>
          <cell r="F202">
            <v>9277.2315238282918</v>
          </cell>
          <cell r="G202">
            <v>8184310.29</v>
          </cell>
          <cell r="H202">
            <v>9425.7194311716703</v>
          </cell>
          <cell r="I202">
            <v>996.96636066060455</v>
          </cell>
          <cell r="J202">
            <v>190.51673009446347</v>
          </cell>
          <cell r="K202">
            <v>6651.1005072517555</v>
          </cell>
          <cell r="L202">
            <v>1583.7095804551955</v>
          </cell>
          <cell r="M202">
            <v>3.4262527096508357</v>
          </cell>
          <cell r="N202">
            <v>156439.06</v>
          </cell>
          <cell r="O202">
            <v>180.16798427570745</v>
          </cell>
        </row>
        <row r="203">
          <cell r="B203" t="str">
            <v>21301</v>
          </cell>
          <cell r="C203" t="str">
            <v>Pe Ell</v>
          </cell>
          <cell r="D203">
            <v>299.63555555555553</v>
          </cell>
          <cell r="E203">
            <v>3390193.6</v>
          </cell>
          <cell r="F203">
            <v>11314.390222195854</v>
          </cell>
          <cell r="G203">
            <v>3580447.59</v>
          </cell>
          <cell r="H203">
            <v>11949.341537126584</v>
          </cell>
          <cell r="I203">
            <v>1171.105342786793</v>
          </cell>
          <cell r="J203">
            <v>167.29890385357027</v>
          </cell>
          <cell r="K203">
            <v>8564.6046085615108</v>
          </cell>
          <cell r="L203">
            <v>1996.295562757721</v>
          </cell>
          <cell r="M203">
            <v>50.037119166988049</v>
          </cell>
          <cell r="N203">
            <v>305753.18</v>
          </cell>
          <cell r="O203">
            <v>1020.4168842148981</v>
          </cell>
        </row>
        <row r="204">
          <cell r="B204" t="str">
            <v>21302</v>
          </cell>
          <cell r="C204" t="str">
            <v>Chehalis</v>
          </cell>
          <cell r="D204">
            <v>2833.661111111111</v>
          </cell>
          <cell r="E204">
            <v>28547151.84</v>
          </cell>
          <cell r="F204">
            <v>10074.29989707073</v>
          </cell>
          <cell r="G204">
            <v>28603428.579999998</v>
          </cell>
          <cell r="H204">
            <v>10094.159978355445</v>
          </cell>
          <cell r="I204">
            <v>1246.4686218653137</v>
          </cell>
          <cell r="J204">
            <v>217.53728333388881</v>
          </cell>
          <cell r="K204">
            <v>6791.4698319214049</v>
          </cell>
          <cell r="L204">
            <v>1271.5045902532845</v>
          </cell>
          <cell r="M204">
            <v>567.17965098155321</v>
          </cell>
          <cell r="N204">
            <v>1217210.8999999999</v>
          </cell>
          <cell r="O204">
            <v>429.55415353910035</v>
          </cell>
        </row>
        <row r="205">
          <cell r="B205" t="str">
            <v>21303</v>
          </cell>
          <cell r="C205" t="str">
            <v>White Pass</v>
          </cell>
          <cell r="D205">
            <v>408.15444444444444</v>
          </cell>
          <cell r="E205">
            <v>5619881.2000000002</v>
          </cell>
          <cell r="F205">
            <v>13769.006503529437</v>
          </cell>
          <cell r="G205">
            <v>5616385.8499999996</v>
          </cell>
          <cell r="H205">
            <v>13760.442710956364</v>
          </cell>
          <cell r="I205">
            <v>2578.9179177816677</v>
          </cell>
          <cell r="J205">
            <v>522.87858898728427</v>
          </cell>
          <cell r="K205">
            <v>7956.6571287012821</v>
          </cell>
          <cell r="L205">
            <v>2597.0600208526726</v>
          </cell>
          <cell r="M205">
            <v>104.92905463345848</v>
          </cell>
          <cell r="N205">
            <v>681125.06</v>
          </cell>
          <cell r="O205">
            <v>1668.7924614593062</v>
          </cell>
        </row>
        <row r="206">
          <cell r="B206" t="str">
            <v>21401</v>
          </cell>
          <cell r="C206" t="str">
            <v>Centralia</v>
          </cell>
          <cell r="D206">
            <v>3316.7855555555557</v>
          </cell>
          <cell r="E206">
            <v>32526809.600000001</v>
          </cell>
          <cell r="F206">
            <v>9806.7267404484992</v>
          </cell>
          <cell r="G206">
            <v>32851402.760000002</v>
          </cell>
          <cell r="H206">
            <v>9904.5905168558456</v>
          </cell>
          <cell r="I206">
            <v>1301.6544626373525</v>
          </cell>
          <cell r="J206">
            <v>145.29634549113314</v>
          </cell>
          <cell r="K206">
            <v>6558.542075041194</v>
          </cell>
          <cell r="L206">
            <v>1625.0305332438666</v>
          </cell>
          <cell r="M206">
            <v>274.06710044229573</v>
          </cell>
          <cell r="N206">
            <v>2560643.89</v>
          </cell>
          <cell r="O206">
            <v>772.0257602156305</v>
          </cell>
        </row>
        <row r="207">
          <cell r="C207" t="str">
            <v>County Totals</v>
          </cell>
          <cell r="D207">
            <v>11792.801111111112</v>
          </cell>
          <cell r="E207">
            <v>117683503.98000002</v>
          </cell>
          <cell r="F207">
            <v>9979.2664076323035</v>
          </cell>
          <cell r="G207">
            <v>119305099.64999999</v>
          </cell>
          <cell r="H207">
            <v>10116.773659278573</v>
          </cell>
          <cell r="I207">
            <v>1187.5877934382002</v>
          </cell>
          <cell r="J207">
            <v>216.12349483267613</v>
          </cell>
          <cell r="K207">
            <v>6931.2059051845272</v>
          </cell>
          <cell r="L207">
            <v>1536.8273278961806</v>
          </cell>
          <cell r="M207">
            <v>245.02913792698953</v>
          </cell>
          <cell r="N207">
            <v>9736870.1699999999</v>
          </cell>
          <cell r="O207">
            <v>825.66220512495329</v>
          </cell>
        </row>
        <row r="209">
          <cell r="B209" t="str">
            <v>22008</v>
          </cell>
          <cell r="C209" t="str">
            <v>Sprague</v>
          </cell>
          <cell r="D209">
            <v>79.77</v>
          </cell>
          <cell r="E209">
            <v>2003439.65</v>
          </cell>
          <cell r="F209">
            <v>25115.201830262002</v>
          </cell>
          <cell r="G209">
            <v>2022061.55</v>
          </cell>
          <cell r="H209">
            <v>25348.646734361289</v>
          </cell>
          <cell r="I209">
            <v>3300.1887927792404</v>
          </cell>
          <cell r="J209">
            <v>228.59684091763819</v>
          </cell>
          <cell r="K209">
            <v>18655.811081860345</v>
          </cell>
          <cell r="L209">
            <v>2763.3675567255864</v>
          </cell>
          <cell r="M209">
            <v>400.68246207847562</v>
          </cell>
          <cell r="N209">
            <v>197642.16</v>
          </cell>
          <cell r="O209">
            <v>2477.6502444528019</v>
          </cell>
        </row>
        <row r="210">
          <cell r="B210" t="str">
            <v>22009</v>
          </cell>
          <cell r="C210" t="str">
            <v>Reardan</v>
          </cell>
          <cell r="D210">
            <v>664.03888888888889</v>
          </cell>
          <cell r="E210">
            <v>6745205.8600000003</v>
          </cell>
          <cell r="F210">
            <v>10157.847639445481</v>
          </cell>
          <cell r="G210">
            <v>6871282.9500000002</v>
          </cell>
          <cell r="H210">
            <v>10347.711655107214</v>
          </cell>
          <cell r="I210">
            <v>1388.9621307319683</v>
          </cell>
          <cell r="J210">
            <v>263.21096990638097</v>
          </cell>
          <cell r="K210">
            <v>7623.4886009018874</v>
          </cell>
          <cell r="L210">
            <v>1071.214159143959</v>
          </cell>
          <cell r="M210">
            <v>0.8357944230173936</v>
          </cell>
          <cell r="N210">
            <v>606108.4</v>
          </cell>
          <cell r="O210">
            <v>912.76039723242445</v>
          </cell>
        </row>
        <row r="211">
          <cell r="B211" t="str">
            <v>22017</v>
          </cell>
          <cell r="C211" t="str">
            <v>Almira</v>
          </cell>
          <cell r="D211">
            <v>68.099999999999994</v>
          </cell>
          <cell r="E211">
            <v>2100291.3199999998</v>
          </cell>
          <cell r="F211">
            <v>30841.282232011748</v>
          </cell>
          <cell r="G211">
            <v>2286865.16</v>
          </cell>
          <cell r="H211">
            <v>33580.98619676946</v>
          </cell>
          <cell r="I211">
            <v>2716.8343612334806</v>
          </cell>
          <cell r="J211">
            <v>563.70425844346562</v>
          </cell>
          <cell r="K211">
            <v>26713.919383259912</v>
          </cell>
          <cell r="L211">
            <v>3421.3348017621147</v>
          </cell>
          <cell r="M211">
            <v>165.19339207048461</v>
          </cell>
          <cell r="N211">
            <v>699738.72</v>
          </cell>
          <cell r="O211">
            <v>10275.164757709252</v>
          </cell>
        </row>
        <row r="212">
          <cell r="B212" t="str">
            <v>22073</v>
          </cell>
          <cell r="C212" t="str">
            <v>Creston</v>
          </cell>
          <cell r="D212">
            <v>102.9711111111111</v>
          </cell>
          <cell r="E212">
            <v>2175163.79</v>
          </cell>
          <cell r="F212">
            <v>21124.019800591323</v>
          </cell>
          <cell r="G212">
            <v>2214495.38</v>
          </cell>
          <cell r="H212">
            <v>21505.987029803397</v>
          </cell>
          <cell r="I212">
            <v>2320.2564041694545</v>
          </cell>
          <cell r="J212">
            <v>206.76944989964821</v>
          </cell>
          <cell r="K212">
            <v>16781.7147096273</v>
          </cell>
          <cell r="L212">
            <v>2176.2486350001082</v>
          </cell>
          <cell r="M212">
            <v>20.997831106890825</v>
          </cell>
          <cell r="N212">
            <v>297225.57</v>
          </cell>
          <cell r="O212">
            <v>2886.4947342296655</v>
          </cell>
        </row>
        <row r="213">
          <cell r="B213" t="str">
            <v>22105</v>
          </cell>
          <cell r="C213" t="str">
            <v>Odessa</v>
          </cell>
          <cell r="D213">
            <v>210.49</v>
          </cell>
          <cell r="E213">
            <v>3549085.04</v>
          </cell>
          <cell r="F213">
            <v>16861.062473276641</v>
          </cell>
          <cell r="G213">
            <v>3446974.1</v>
          </cell>
          <cell r="H213">
            <v>16375.951826690103</v>
          </cell>
          <cell r="I213">
            <v>2526.7804171219536</v>
          </cell>
          <cell r="J213">
            <v>343.94127987077769</v>
          </cell>
          <cell r="K213">
            <v>11303.058197539074</v>
          </cell>
          <cell r="L213">
            <v>2199.6737612238107</v>
          </cell>
          <cell r="M213">
            <v>2.4981709344861982</v>
          </cell>
          <cell r="N213">
            <v>306367.40000000002</v>
          </cell>
          <cell r="O213">
            <v>1455.4962230984845</v>
          </cell>
        </row>
        <row r="214">
          <cell r="B214" t="str">
            <v>22200</v>
          </cell>
          <cell r="C214" t="str">
            <v>Wilbur</v>
          </cell>
          <cell r="D214">
            <v>237.45999999999998</v>
          </cell>
          <cell r="E214">
            <v>3154667.66</v>
          </cell>
          <cell r="F214">
            <v>13285.048681883267</v>
          </cell>
          <cell r="G214">
            <v>3481824.97</v>
          </cell>
          <cell r="H214">
            <v>14662.785184873244</v>
          </cell>
          <cell r="I214">
            <v>1728.968120946686</v>
          </cell>
          <cell r="J214">
            <v>285.78219489598257</v>
          </cell>
          <cell r="K214">
            <v>10327.622125831722</v>
          </cell>
          <cell r="L214">
            <v>1716.3697885959741</v>
          </cell>
          <cell r="M214">
            <v>604.04295460288063</v>
          </cell>
          <cell r="N214">
            <v>375466.08</v>
          </cell>
          <cell r="O214">
            <v>1581.1761138718102</v>
          </cell>
        </row>
        <row r="215">
          <cell r="B215" t="str">
            <v>22204</v>
          </cell>
          <cell r="C215" t="str">
            <v>Harrington</v>
          </cell>
          <cell r="D215">
            <v>122.99999999999999</v>
          </cell>
          <cell r="E215">
            <v>2425302.2400000002</v>
          </cell>
          <cell r="F215">
            <v>19717.904390243908</v>
          </cell>
          <cell r="G215">
            <v>2500446.2999999998</v>
          </cell>
          <cell r="H215">
            <v>20328.831707317073</v>
          </cell>
          <cell r="I215">
            <v>3201.1231707317074</v>
          </cell>
          <cell r="J215">
            <v>315.91487804878045</v>
          </cell>
          <cell r="K215">
            <v>14624.49723577236</v>
          </cell>
          <cell r="L215">
            <v>2030.3856910569111</v>
          </cell>
          <cell r="M215">
            <v>156.9107317073171</v>
          </cell>
          <cell r="N215">
            <v>527050.52</v>
          </cell>
          <cell r="O215">
            <v>4284.9635772357733</v>
          </cell>
        </row>
        <row r="216">
          <cell r="B216" t="str">
            <v>22207</v>
          </cell>
          <cell r="C216" t="str">
            <v>Davenport</v>
          </cell>
          <cell r="D216">
            <v>551.31444444444435</v>
          </cell>
          <cell r="E216">
            <v>5904089.3099999996</v>
          </cell>
          <cell r="F216">
            <v>10709.11413530895</v>
          </cell>
          <cell r="G216">
            <v>5851855.6900000004</v>
          </cell>
          <cell r="H216">
            <v>10614.370345215377</v>
          </cell>
          <cell r="I216">
            <v>1273.0781808324753</v>
          </cell>
          <cell r="J216">
            <v>227.12985531547841</v>
          </cell>
          <cell r="K216">
            <v>7956.1119324926494</v>
          </cell>
          <cell r="L216">
            <v>1158.0503765747719</v>
          </cell>
          <cell r="M216">
            <v>0</v>
          </cell>
          <cell r="N216">
            <v>167193</v>
          </cell>
          <cell r="O216">
            <v>303.26250597057947</v>
          </cell>
        </row>
        <row r="217">
          <cell r="C217" t="str">
            <v>County Totals</v>
          </cell>
          <cell r="D217">
            <v>2037.1444444444442</v>
          </cell>
          <cell r="E217">
            <v>28057244.870000001</v>
          </cell>
          <cell r="F217">
            <v>13772.830368762377</v>
          </cell>
          <cell r="G217">
            <v>28675806.100000001</v>
          </cell>
          <cell r="H217">
            <v>14076.471689674547</v>
          </cell>
          <cell r="I217">
            <v>1790.5181244988903</v>
          </cell>
          <cell r="J217">
            <v>273.43793490888663</v>
          </cell>
          <cell r="K217">
            <v>10364.717724156366</v>
          </cell>
          <cell r="L217">
            <v>1545.109468591656</v>
          </cell>
          <cell r="M217">
            <v>102.68843751874903</v>
          </cell>
          <cell r="N217">
            <v>3176791.85</v>
          </cell>
          <cell r="O217">
            <v>1559.4337744009863</v>
          </cell>
        </row>
        <row r="220">
          <cell r="B220" t="str">
            <v>23042</v>
          </cell>
          <cell r="C220" t="str">
            <v>Southside</v>
          </cell>
          <cell r="D220">
            <v>220.72</v>
          </cell>
          <cell r="E220">
            <v>2111358.64</v>
          </cell>
          <cell r="F220">
            <v>9565.7785429503456</v>
          </cell>
          <cell r="G220">
            <v>2238629.37</v>
          </cell>
          <cell r="H220">
            <v>10142.39475353389</v>
          </cell>
          <cell r="I220">
            <v>2035.9332185574483</v>
          </cell>
          <cell r="J220">
            <v>132.78384378397971</v>
          </cell>
          <cell r="K220">
            <v>6830.2954421891991</v>
          </cell>
          <cell r="L220">
            <v>1142.263184124683</v>
          </cell>
          <cell r="M220">
            <v>1.1190648785791955</v>
          </cell>
          <cell r="N220">
            <v>227532.89</v>
          </cell>
          <cell r="O220">
            <v>1030.8666636462488</v>
          </cell>
        </row>
        <row r="221">
          <cell r="B221" t="str">
            <v>23054</v>
          </cell>
          <cell r="C221" t="str">
            <v>Grapeview</v>
          </cell>
          <cell r="D221">
            <v>196.82</v>
          </cell>
          <cell r="E221">
            <v>1904762.74</v>
          </cell>
          <cell r="F221">
            <v>9677.6889543745565</v>
          </cell>
          <cell r="G221">
            <v>2001487.04</v>
          </cell>
          <cell r="H221">
            <v>10169.124275988213</v>
          </cell>
          <cell r="I221">
            <v>2250.9489381160452</v>
          </cell>
          <cell r="J221">
            <v>266.02687734986284</v>
          </cell>
          <cell r="K221">
            <v>6437.5160552789357</v>
          </cell>
          <cell r="L221">
            <v>994.99791687836603</v>
          </cell>
          <cell r="M221">
            <v>219.63448836500356</v>
          </cell>
          <cell r="N221">
            <v>238925.92</v>
          </cell>
          <cell r="O221">
            <v>1213.9311045625445</v>
          </cell>
        </row>
        <row r="222">
          <cell r="B222" t="str">
            <v>23309</v>
          </cell>
          <cell r="C222" t="str">
            <v>Shelton</v>
          </cell>
          <cell r="D222">
            <v>4096.3833333333332</v>
          </cell>
          <cell r="E222">
            <v>41970862.329999998</v>
          </cell>
          <cell r="F222">
            <v>10245.833681743652</v>
          </cell>
          <cell r="G222">
            <v>42617752.210000001</v>
          </cell>
          <cell r="H222">
            <v>10403.751002306914</v>
          </cell>
          <cell r="I222">
            <v>1230.537300789721</v>
          </cell>
          <cell r="J222">
            <v>187.15579027027908</v>
          </cell>
          <cell r="K222">
            <v>7016.4363344901803</v>
          </cell>
          <cell r="L222">
            <v>1500.5577017124858</v>
          </cell>
          <cell r="M222">
            <v>469.0638750442464</v>
          </cell>
          <cell r="N222">
            <v>2107678.36</v>
          </cell>
          <cell r="O222">
            <v>514.52175943820362</v>
          </cell>
        </row>
        <row r="223">
          <cell r="B223" t="str">
            <v>23311</v>
          </cell>
          <cell r="C223" t="str">
            <v>Mary M. Knight</v>
          </cell>
          <cell r="D223">
            <v>170.79</v>
          </cell>
          <cell r="E223">
            <v>2843479.27</v>
          </cell>
          <cell r="F223">
            <v>16648.979858305524</v>
          </cell>
          <cell r="G223">
            <v>2744222.57</v>
          </cell>
          <cell r="H223">
            <v>16067.817612272382</v>
          </cell>
          <cell r="I223">
            <v>2800.231805140816</v>
          </cell>
          <cell r="J223">
            <v>340.73927044908953</v>
          </cell>
          <cell r="K223">
            <v>11452.427074184672</v>
          </cell>
          <cell r="L223">
            <v>1474.4194624978043</v>
          </cell>
          <cell r="M223">
            <v>0</v>
          </cell>
          <cell r="N223">
            <v>333934.53000000003</v>
          </cell>
          <cell r="O223">
            <v>1955.234674161251</v>
          </cell>
        </row>
        <row r="224">
          <cell r="B224" t="str">
            <v>23402</v>
          </cell>
          <cell r="C224" t="str">
            <v>Pioneer</v>
          </cell>
          <cell r="D224">
            <v>726.49999999999989</v>
          </cell>
          <cell r="E224">
            <v>7239674.2800000003</v>
          </cell>
          <cell r="F224">
            <v>9965.1400963523756</v>
          </cell>
          <cell r="G224">
            <v>7768141.04</v>
          </cell>
          <cell r="H224">
            <v>10692.554769442535</v>
          </cell>
          <cell r="I224">
            <v>2306.9615278733659</v>
          </cell>
          <cell r="J224">
            <v>120.54516173434277</v>
          </cell>
          <cell r="K224">
            <v>6466.6020784583607</v>
          </cell>
          <cell r="L224">
            <v>1767.0088644184441</v>
          </cell>
          <cell r="M224">
            <v>31.437136958017902</v>
          </cell>
          <cell r="N224">
            <v>677672.56</v>
          </cell>
          <cell r="O224">
            <v>932.79086028905738</v>
          </cell>
        </row>
        <row r="225">
          <cell r="B225" t="str">
            <v>23403</v>
          </cell>
          <cell r="C225" t="str">
            <v>North Mason</v>
          </cell>
          <cell r="D225">
            <v>2177.5133333333333</v>
          </cell>
          <cell r="E225">
            <v>20364491.91</v>
          </cell>
          <cell r="F225">
            <v>9352.1778251644846</v>
          </cell>
          <cell r="G225">
            <v>20455235.050000001</v>
          </cell>
          <cell r="H225">
            <v>9393.85065380388</v>
          </cell>
          <cell r="I225">
            <v>1355.259830020176</v>
          </cell>
          <cell r="J225">
            <v>216.32585334341616</v>
          </cell>
          <cell r="K225">
            <v>6605.7669910938175</v>
          </cell>
          <cell r="L225">
            <v>1155.0696390684175</v>
          </cell>
          <cell r="M225">
            <v>61.428340278054172</v>
          </cell>
          <cell r="N225">
            <v>1211646.3400000001</v>
          </cell>
          <cell r="O225">
            <v>556.43578454934834</v>
          </cell>
        </row>
        <row r="226">
          <cell r="B226" t="str">
            <v>23404</v>
          </cell>
          <cell r="C226" t="str">
            <v>Hood Canal</v>
          </cell>
          <cell r="D226">
            <v>291.78000000000003</v>
          </cell>
          <cell r="E226">
            <v>4110047.69</v>
          </cell>
          <cell r="F226">
            <v>14086.118616766054</v>
          </cell>
          <cell r="G226">
            <v>4185147.98</v>
          </cell>
          <cell r="H226">
            <v>14343.505312221536</v>
          </cell>
          <cell r="I226">
            <v>2415.1617657138941</v>
          </cell>
          <cell r="J226">
            <v>98.549455068887511</v>
          </cell>
          <cell r="K226">
            <v>7805.7896702995404</v>
          </cell>
          <cell r="L226">
            <v>4015.6199876619371</v>
          </cell>
          <cell r="M226">
            <v>8.3844334772773994</v>
          </cell>
          <cell r="N226">
            <v>634821.27</v>
          </cell>
          <cell r="O226">
            <v>2175.6846596750975</v>
          </cell>
        </row>
        <row r="227">
          <cell r="C227" t="str">
            <v>County Totals</v>
          </cell>
          <cell r="D227">
            <v>7880.5066666666662</v>
          </cell>
          <cell r="E227">
            <v>80544676.859999999</v>
          </cell>
          <cell r="F227">
            <v>10220.748521245674</v>
          </cell>
          <cell r="G227">
            <v>82010615.260000005</v>
          </cell>
          <cell r="H227">
            <v>10406.769352393587</v>
          </cell>
          <cell r="I227">
            <v>1490.1588599210204</v>
          </cell>
          <cell r="J227">
            <v>189.56997223528776</v>
          </cell>
          <cell r="K227">
            <v>6957.9654379244657</v>
          </cell>
          <cell r="L227">
            <v>1499.5508613659356</v>
          </cell>
          <cell r="M227">
            <v>269.5242209468766</v>
          </cell>
          <cell r="N227">
            <v>5432211.870000001</v>
          </cell>
          <cell r="O227">
            <v>689.32266664749159</v>
          </cell>
        </row>
        <row r="230">
          <cell r="B230" t="str">
            <v>24014</v>
          </cell>
          <cell r="C230" t="str">
            <v>Nespelem</v>
          </cell>
          <cell r="D230">
            <v>140.05000000000001</v>
          </cell>
          <cell r="E230">
            <v>3452219.91</v>
          </cell>
          <cell r="F230">
            <v>24649.91010353445</v>
          </cell>
          <cell r="G230">
            <v>3504353.52</v>
          </cell>
          <cell r="H230">
            <v>25022.160085683681</v>
          </cell>
          <cell r="I230">
            <v>105.30724741163871</v>
          </cell>
          <cell r="J230">
            <v>122.9052481256694</v>
          </cell>
          <cell r="K230">
            <v>10426.946947518743</v>
          </cell>
          <cell r="L230">
            <v>14303.418207782934</v>
          </cell>
          <cell r="M230">
            <v>63.582434844698327</v>
          </cell>
          <cell r="N230">
            <v>475987.93</v>
          </cell>
          <cell r="O230">
            <v>3398.6999642984647</v>
          </cell>
        </row>
        <row r="231">
          <cell r="B231" t="str">
            <v>24019</v>
          </cell>
          <cell r="C231" t="str">
            <v>Omak</v>
          </cell>
          <cell r="D231">
            <v>1642.7655555555561</v>
          </cell>
          <cell r="E231">
            <v>17115651.050000001</v>
          </cell>
          <cell r="F231">
            <v>10418.80321395695</v>
          </cell>
          <cell r="G231">
            <v>17029500.600000001</v>
          </cell>
          <cell r="H231">
            <v>10366.360886012677</v>
          </cell>
          <cell r="I231">
            <v>868.3711410771399</v>
          </cell>
          <cell r="J231">
            <v>248.72249641356808</v>
          </cell>
          <cell r="K231">
            <v>7231.4015592946571</v>
          </cell>
          <cell r="L231">
            <v>1993.4969533084106</v>
          </cell>
          <cell r="M231">
            <v>24.368735918900974</v>
          </cell>
          <cell r="N231">
            <v>1503715.74</v>
          </cell>
          <cell r="O231">
            <v>915.35626304964023</v>
          </cell>
        </row>
        <row r="232">
          <cell r="B232" t="str">
            <v>24105</v>
          </cell>
          <cell r="C232" t="str">
            <v>Okanogan</v>
          </cell>
          <cell r="D232">
            <v>1017.2355555555557</v>
          </cell>
          <cell r="E232">
            <v>10321065.74</v>
          </cell>
          <cell r="F232">
            <v>10146.19050979124</v>
          </cell>
          <cell r="G232">
            <v>10314467.91</v>
          </cell>
          <cell r="H232">
            <v>10139.704470285478</v>
          </cell>
          <cell r="I232">
            <v>595.15268287034996</v>
          </cell>
          <cell r="J232">
            <v>161.31631371298243</v>
          </cell>
          <cell r="K232">
            <v>7205.8246194479152</v>
          </cell>
          <cell r="L232">
            <v>2052.7028165660304</v>
          </cell>
          <cell r="M232">
            <v>124.70803768820068</v>
          </cell>
          <cell r="N232">
            <v>634112.27</v>
          </cell>
          <cell r="O232">
            <v>623.36817321891999</v>
          </cell>
        </row>
        <row r="233">
          <cell r="B233" t="str">
            <v>24111</v>
          </cell>
          <cell r="C233" t="str">
            <v>Brewster</v>
          </cell>
          <cell r="D233">
            <v>839.1144444444443</v>
          </cell>
          <cell r="E233">
            <v>9138991.4700000007</v>
          </cell>
          <cell r="F233">
            <v>10891.233645787956</v>
          </cell>
          <cell r="G233">
            <v>9519019.0099999998</v>
          </cell>
          <cell r="H233">
            <v>11344.124836633331</v>
          </cell>
          <cell r="I233">
            <v>926.4431510468047</v>
          </cell>
          <cell r="J233">
            <v>60.672522487331229</v>
          </cell>
          <cell r="K233">
            <v>7978.7703385712202</v>
          </cell>
          <cell r="L233">
            <v>2262.0684610627873</v>
          </cell>
          <cell r="M233">
            <v>116.17036346518753</v>
          </cell>
          <cell r="N233">
            <v>695605.65</v>
          </cell>
          <cell r="O233">
            <v>828.97589787116863</v>
          </cell>
        </row>
        <row r="234">
          <cell r="B234" t="str">
            <v>24122</v>
          </cell>
          <cell r="C234" t="str">
            <v>Pateros</v>
          </cell>
          <cell r="D234">
            <v>280.36</v>
          </cell>
          <cell r="E234">
            <v>3477584.51</v>
          </cell>
          <cell r="F234">
            <v>12403.996682836352</v>
          </cell>
          <cell r="G234">
            <v>3638146.07</v>
          </cell>
          <cell r="H234">
            <v>12976.694499928662</v>
          </cell>
          <cell r="I234">
            <v>1412.5140176915393</v>
          </cell>
          <cell r="J234">
            <v>297.12469681837632</v>
          </cell>
          <cell r="K234">
            <v>9299.0812526751306</v>
          </cell>
          <cell r="L234">
            <v>1823.8537237837063</v>
          </cell>
          <cell r="M234">
            <v>144.12080895990869</v>
          </cell>
          <cell r="N234">
            <v>332673.05</v>
          </cell>
          <cell r="O234">
            <v>1186.5924168925667</v>
          </cell>
        </row>
        <row r="235">
          <cell r="B235" t="str">
            <v>24350</v>
          </cell>
          <cell r="C235" t="str">
            <v>Methow Valley</v>
          </cell>
          <cell r="D235">
            <v>529.39555555555546</v>
          </cell>
          <cell r="E235">
            <v>6258466.5</v>
          </cell>
          <cell r="F235">
            <v>11821.909788102157</v>
          </cell>
          <cell r="G235">
            <v>6230848.3300000001</v>
          </cell>
          <cell r="H235">
            <v>11769.740536376918</v>
          </cell>
          <cell r="I235">
            <v>2223.5010242288899</v>
          </cell>
          <cell r="J235">
            <v>314.06181683093513</v>
          </cell>
          <cell r="K235">
            <v>7277.5434352804878</v>
          </cell>
          <cell r="L235">
            <v>1537.4119436002488</v>
          </cell>
          <cell r="M235">
            <v>417.22231643635519</v>
          </cell>
          <cell r="N235">
            <v>189412.65</v>
          </cell>
          <cell r="O235">
            <v>357.79040457041157</v>
          </cell>
        </row>
        <row r="236">
          <cell r="B236" t="str">
            <v>24404</v>
          </cell>
          <cell r="C236" t="str">
            <v>Tonasket</v>
          </cell>
          <cell r="D236">
            <v>1036.4322222222222</v>
          </cell>
          <cell r="E236">
            <v>10490731.199999999</v>
          </cell>
          <cell r="F236">
            <v>10121.965503452549</v>
          </cell>
          <cell r="G236">
            <v>10432718.9</v>
          </cell>
          <cell r="H236">
            <v>10065.992427011897</v>
          </cell>
          <cell r="I236">
            <v>699.57822079805828</v>
          </cell>
          <cell r="J236">
            <v>245.84642829192885</v>
          </cell>
          <cell r="K236">
            <v>7274.0443401455204</v>
          </cell>
          <cell r="L236">
            <v>1757.4533008000742</v>
          </cell>
          <cell r="M236">
            <v>89.070136976315126</v>
          </cell>
          <cell r="N236">
            <v>612760.87</v>
          </cell>
          <cell r="O236">
            <v>591.22136195859946</v>
          </cell>
        </row>
        <row r="237">
          <cell r="B237" t="str">
            <v>24410</v>
          </cell>
          <cell r="C237" t="str">
            <v>Oroville</v>
          </cell>
          <cell r="D237">
            <v>603.5233333333332</v>
          </cell>
          <cell r="E237">
            <v>6382839.0199999996</v>
          </cell>
          <cell r="F237">
            <v>10575.960642228692</v>
          </cell>
          <cell r="G237">
            <v>6630476.5499999998</v>
          </cell>
          <cell r="H237">
            <v>10986.280370270139</v>
          </cell>
          <cell r="I237">
            <v>1117.3001485719969</v>
          </cell>
          <cell r="J237">
            <v>179.81334607333608</v>
          </cell>
          <cell r="K237">
            <v>7817.0047112235397</v>
          </cell>
          <cell r="L237">
            <v>1872.1621644012664</v>
          </cell>
          <cell r="M237">
            <v>0</v>
          </cell>
          <cell r="N237">
            <v>513095.2</v>
          </cell>
          <cell r="O237">
            <v>850.16630122005802</v>
          </cell>
        </row>
        <row r="238">
          <cell r="C238" t="str">
            <v>County Totals</v>
          </cell>
          <cell r="D238">
            <v>6088.8766666666679</v>
          </cell>
          <cell r="E238">
            <v>66637549.399999991</v>
          </cell>
          <cell r="F238">
            <v>10944.145044816692</v>
          </cell>
          <cell r="G238">
            <v>67299530.890000001</v>
          </cell>
          <cell r="H238">
            <v>11052.864850823604</v>
          </cell>
          <cell r="I238">
            <v>951.99610820386658</v>
          </cell>
          <cell r="J238">
            <v>205.90054596824916</v>
          </cell>
          <cell r="K238">
            <v>7568.1450853277247</v>
          </cell>
          <cell r="L238">
            <v>2223.8696333149574</v>
          </cell>
          <cell r="M238">
            <v>102.95347800880623</v>
          </cell>
          <cell r="N238">
            <v>4957363.3599999994</v>
          </cell>
          <cell r="O238">
            <v>814.16714960559204</v>
          </cell>
        </row>
        <row r="241">
          <cell r="B241" t="str">
            <v>25101</v>
          </cell>
          <cell r="C241" t="str">
            <v>Ocean Beach</v>
          </cell>
          <cell r="D241">
            <v>900.93444444444435</v>
          </cell>
          <cell r="E241">
            <v>10631354.390000001</v>
          </cell>
          <cell r="F241">
            <v>11800.364006013511</v>
          </cell>
          <cell r="G241">
            <v>10630578.460000001</v>
          </cell>
          <cell r="H241">
            <v>11799.502755780728</v>
          </cell>
          <cell r="I241">
            <v>2152.9865152354164</v>
          </cell>
          <cell r="J241">
            <v>217.37896825641533</v>
          </cell>
          <cell r="K241">
            <v>7406.4319342509825</v>
          </cell>
          <cell r="L241">
            <v>1597.8341364089879</v>
          </cell>
          <cell r="M241">
            <v>424.87120162892603</v>
          </cell>
          <cell r="N241">
            <v>731201.77</v>
          </cell>
          <cell r="O241">
            <v>811.60374598719113</v>
          </cell>
        </row>
        <row r="242">
          <cell r="B242" t="str">
            <v>25116</v>
          </cell>
          <cell r="C242" t="str">
            <v>Raymond</v>
          </cell>
          <cell r="D242">
            <v>514.24666666666656</v>
          </cell>
          <cell r="E242">
            <v>6310095.1299999999</v>
          </cell>
          <cell r="F242">
            <v>12270.561073155557</v>
          </cell>
          <cell r="G242">
            <v>6445346.9900000002</v>
          </cell>
          <cell r="H242">
            <v>12533.570770188109</v>
          </cell>
          <cell r="I242">
            <v>1330.4548271257634</v>
          </cell>
          <cell r="J242">
            <v>331.29404825181177</v>
          </cell>
          <cell r="K242">
            <v>8773.5952850123849</v>
          </cell>
          <cell r="L242">
            <v>1888.9191762707915</v>
          </cell>
          <cell r="M242">
            <v>209.30743352736047</v>
          </cell>
          <cell r="N242">
            <v>349066.35</v>
          </cell>
          <cell r="O242">
            <v>678.79166288551551</v>
          </cell>
        </row>
        <row r="243">
          <cell r="B243" t="str">
            <v>25118</v>
          </cell>
          <cell r="C243" t="str">
            <v>South Bend</v>
          </cell>
          <cell r="D243">
            <v>536.96444444444444</v>
          </cell>
          <cell r="E243">
            <v>6762260.9800000004</v>
          </cell>
          <cell r="F243">
            <v>12593.498601190231</v>
          </cell>
          <cell r="G243">
            <v>7020076.2400000002</v>
          </cell>
          <cell r="H243">
            <v>13073.633296638718</v>
          </cell>
          <cell r="I243">
            <v>1056.9307630548681</v>
          </cell>
          <cell r="J243">
            <v>767.5530554474949</v>
          </cell>
          <cell r="K243">
            <v>9374.1132622064761</v>
          </cell>
          <cell r="L243">
            <v>1684.4821837986376</v>
          </cell>
          <cell r="M243">
            <v>190.55403213123981</v>
          </cell>
          <cell r="N243">
            <v>871224.46</v>
          </cell>
          <cell r="O243">
            <v>1622.4993461185097</v>
          </cell>
        </row>
        <row r="244">
          <cell r="B244" t="str">
            <v>25155</v>
          </cell>
          <cell r="C244" t="str">
            <v>Naselle-Grays River</v>
          </cell>
          <cell r="D244">
            <v>417.80222222222227</v>
          </cell>
          <cell r="E244">
            <v>5354938.3099999996</v>
          </cell>
          <cell r="F244">
            <v>12816.921560440611</v>
          </cell>
          <cell r="G244">
            <v>5398551.46</v>
          </cell>
          <cell r="H244">
            <v>12921.308630877978</v>
          </cell>
          <cell r="I244">
            <v>1236.0514198637313</v>
          </cell>
          <cell r="J244">
            <v>418.24870885214165</v>
          </cell>
          <cell r="K244">
            <v>9925.1247107881991</v>
          </cell>
          <cell r="L244">
            <v>1341.1777156655724</v>
          </cell>
          <cell r="M244">
            <v>0.70607570833621425</v>
          </cell>
          <cell r="N244">
            <v>514173.52</v>
          </cell>
          <cell r="O244">
            <v>1230.6624825143208</v>
          </cell>
        </row>
        <row r="245">
          <cell r="B245" t="str">
            <v>25160</v>
          </cell>
          <cell r="C245" t="str">
            <v>Willapa Valley</v>
          </cell>
          <cell r="D245">
            <v>315.65000000000003</v>
          </cell>
          <cell r="E245">
            <v>4278531.3</v>
          </cell>
          <cell r="F245">
            <v>13554.669095517185</v>
          </cell>
          <cell r="G245">
            <v>4352900.72</v>
          </cell>
          <cell r="H245">
            <v>13790.276318707427</v>
          </cell>
          <cell r="I245">
            <v>1727.8121653730398</v>
          </cell>
          <cell r="J245">
            <v>154.83092032314272</v>
          </cell>
          <cell r="K245">
            <v>10236.778457151906</v>
          </cell>
          <cell r="L245">
            <v>1503.8888325677174</v>
          </cell>
          <cell r="M245">
            <v>166.96594329162045</v>
          </cell>
          <cell r="N245">
            <v>473222.39</v>
          </cell>
          <cell r="O245">
            <v>1499.1997148740693</v>
          </cell>
        </row>
        <row r="246">
          <cell r="B246" t="str">
            <v>25200</v>
          </cell>
          <cell r="C246" t="str">
            <v>North River</v>
          </cell>
          <cell r="D246">
            <v>52.822222222222223</v>
          </cell>
          <cell r="E246">
            <v>1549286.98</v>
          </cell>
          <cell r="F246">
            <v>29330.212074042909</v>
          </cell>
          <cell r="G246">
            <v>1625360.49</v>
          </cell>
          <cell r="H246">
            <v>30770.392111905763</v>
          </cell>
          <cell r="I246">
            <v>185.21560790912915</v>
          </cell>
          <cell r="J246">
            <v>385.88872528397138</v>
          </cell>
          <cell r="K246">
            <v>28013.180016827933</v>
          </cell>
          <cell r="L246">
            <v>2186.1077618847289</v>
          </cell>
          <cell r="M246">
            <v>0</v>
          </cell>
          <cell r="N246">
            <v>351140.46</v>
          </cell>
          <cell r="O246">
            <v>6647.5896928901984</v>
          </cell>
        </row>
        <row r="247">
          <cell r="C247" t="str">
            <v>County Totals</v>
          </cell>
          <cell r="D247">
            <v>2738.4199999999996</v>
          </cell>
          <cell r="E247">
            <v>34886467.089999996</v>
          </cell>
          <cell r="F247">
            <v>12739.633471125686</v>
          </cell>
          <cell r="G247">
            <v>35472814.360000007</v>
          </cell>
          <cell r="H247">
            <v>12953.752295119088</v>
          </cell>
          <cell r="I247">
            <v>1556.7401457774924</v>
          </cell>
          <cell r="J247">
            <v>373.33969223128673</v>
          </cell>
          <cell r="K247">
            <v>9157.0190073107879</v>
          </cell>
          <cell r="L247">
            <v>1630.8476603296797</v>
          </cell>
          <cell r="M247">
            <v>235.80578946984031</v>
          </cell>
          <cell r="N247">
            <v>3290028.95</v>
          </cell>
          <cell r="O247">
            <v>1201.4332899993428</v>
          </cell>
        </row>
        <row r="249">
          <cell r="B249" t="str">
            <v>26056</v>
          </cell>
          <cell r="C249" t="str">
            <v>Newport</v>
          </cell>
          <cell r="D249">
            <v>1102.7677777777776</v>
          </cell>
          <cell r="E249">
            <v>11034711.119999999</v>
          </cell>
          <cell r="F249">
            <v>10006.377899648462</v>
          </cell>
          <cell r="G249">
            <v>11145502.26</v>
          </cell>
          <cell r="H249">
            <v>10106.8443280594</v>
          </cell>
          <cell r="I249">
            <v>772.45407162382332</v>
          </cell>
          <cell r="J249">
            <v>208.27018582536269</v>
          </cell>
          <cell r="K249">
            <v>7335.6539998851376</v>
          </cell>
          <cell r="L249">
            <v>1790.4660707250748</v>
          </cell>
          <cell r="M249">
            <v>0</v>
          </cell>
          <cell r="N249">
            <v>619764.96</v>
          </cell>
          <cell r="O249">
            <v>562.00858647584721</v>
          </cell>
        </row>
        <row r="250">
          <cell r="B250" t="str">
            <v>26059</v>
          </cell>
          <cell r="C250" t="str">
            <v>Cusick</v>
          </cell>
          <cell r="D250">
            <v>288.20999999999998</v>
          </cell>
          <cell r="E250">
            <v>3603163.17</v>
          </cell>
          <cell r="F250">
            <v>12501.867284271886</v>
          </cell>
          <cell r="G250">
            <v>3616375.15</v>
          </cell>
          <cell r="H250">
            <v>12547.708788730441</v>
          </cell>
          <cell r="I250">
            <v>1144.8275562957567</v>
          </cell>
          <cell r="J250">
            <v>310.11897574685128</v>
          </cell>
          <cell r="K250">
            <v>8233.0139828597221</v>
          </cell>
          <cell r="L250">
            <v>2859.1063807640262</v>
          </cell>
          <cell r="M250">
            <v>0.64189306408521574</v>
          </cell>
          <cell r="N250">
            <v>502539.03</v>
          </cell>
          <cell r="O250">
            <v>1743.6557718330387</v>
          </cell>
        </row>
        <row r="251">
          <cell r="B251" t="str">
            <v>26070</v>
          </cell>
          <cell r="C251" t="str">
            <v>Selkirk</v>
          </cell>
          <cell r="D251">
            <v>308.75777777777779</v>
          </cell>
          <cell r="E251">
            <v>3979274.99</v>
          </cell>
          <cell r="F251">
            <v>12888.015384227838</v>
          </cell>
          <cell r="G251">
            <v>3988398.2</v>
          </cell>
          <cell r="H251">
            <v>12917.563498175485</v>
          </cell>
          <cell r="I251">
            <v>843.18954448291004</v>
          </cell>
          <cell r="J251">
            <v>928.82550866914744</v>
          </cell>
          <cell r="K251">
            <v>9441.1277052849746</v>
          </cell>
          <cell r="L251">
            <v>1704.2588004980535</v>
          </cell>
          <cell r="M251">
            <v>0.16193924039700303</v>
          </cell>
          <cell r="N251">
            <v>288344.73</v>
          </cell>
          <cell r="O251">
            <v>933.8865309735786</v>
          </cell>
        </row>
        <row r="252">
          <cell r="C252" t="str">
            <v>County Totals</v>
          </cell>
          <cell r="D252">
            <v>1699.7355555555555</v>
          </cell>
          <cell r="E252">
            <v>18617149.280000001</v>
          </cell>
          <cell r="F252">
            <v>10952.968077387202</v>
          </cell>
          <cell r="G252">
            <v>18750275.609999999</v>
          </cell>
          <cell r="H252">
            <v>11031.289866658997</v>
          </cell>
          <cell r="I252">
            <v>848.44347421363591</v>
          </cell>
          <cell r="J252">
            <v>356.42905628457237</v>
          </cell>
          <cell r="K252">
            <v>7870.2721645589318</v>
          </cell>
          <cell r="L252">
            <v>1956.006914801126</v>
          </cell>
          <cell r="M252">
            <v>0.13825680073109411</v>
          </cell>
          <cell r="N252">
            <v>1410648.72</v>
          </cell>
          <cell r="O252">
            <v>829.92246375579998</v>
          </cell>
        </row>
        <row r="255">
          <cell r="B255" t="str">
            <v>27001</v>
          </cell>
          <cell r="C255" t="str">
            <v>Steilacoom</v>
          </cell>
          <cell r="D255">
            <v>5031.2677777777772</v>
          </cell>
          <cell r="E255">
            <v>34792326.729999997</v>
          </cell>
          <cell r="F255">
            <v>6915.2206296137865</v>
          </cell>
          <cell r="G255">
            <v>37164436.530000001</v>
          </cell>
          <cell r="H255">
            <v>7386.6942034269705</v>
          </cell>
          <cell r="I255">
            <v>1090.9384855727772</v>
          </cell>
          <cell r="J255">
            <v>173.37820973331</v>
          </cell>
          <cell r="K255">
            <v>5441.1688026057491</v>
          </cell>
          <cell r="L255">
            <v>681.1954881705318</v>
          </cell>
          <cell r="M255">
            <v>1.3217344601239229E-2</v>
          </cell>
          <cell r="N255">
            <v>3732665.82</v>
          </cell>
          <cell r="O255">
            <v>741.89369058958198</v>
          </cell>
        </row>
        <row r="256">
          <cell r="B256" t="str">
            <v>27003</v>
          </cell>
          <cell r="C256" t="str">
            <v>Puyallup</v>
          </cell>
          <cell r="D256">
            <v>21118.88111111111</v>
          </cell>
          <cell r="E256">
            <v>193151486.77000001</v>
          </cell>
          <cell r="F256">
            <v>9145.9147742622954</v>
          </cell>
          <cell r="G256">
            <v>193188751.84999999</v>
          </cell>
          <cell r="H256">
            <v>9147.6793128192348</v>
          </cell>
          <cell r="I256">
            <v>1602.5486540664272</v>
          </cell>
          <cell r="J256">
            <v>260.66017139060347</v>
          </cell>
          <cell r="K256">
            <v>6366.7902737166278</v>
          </cell>
          <cell r="L256">
            <v>883.08534727192239</v>
          </cell>
          <cell r="M256">
            <v>34.594866373655215</v>
          </cell>
          <cell r="N256">
            <v>16713996.52</v>
          </cell>
          <cell r="O256">
            <v>791.42433882098032</v>
          </cell>
        </row>
        <row r="257">
          <cell r="B257" t="str">
            <v>27010</v>
          </cell>
          <cell r="C257" t="str">
            <v>Tacoma</v>
          </cell>
          <cell r="D257">
            <v>27900.562222222223</v>
          </cell>
          <cell r="E257">
            <v>308981109.56999999</v>
          </cell>
          <cell r="F257">
            <v>11074.368577558731</v>
          </cell>
          <cell r="G257">
            <v>315503307.61000001</v>
          </cell>
          <cell r="H257">
            <v>11308.134405933517</v>
          </cell>
          <cell r="I257">
            <v>2474.9325013601874</v>
          </cell>
          <cell r="J257">
            <v>253.11509401682309</v>
          </cell>
          <cell r="K257">
            <v>6687.5709239789903</v>
          </cell>
          <cell r="L257">
            <v>1758.970023941373</v>
          </cell>
          <cell r="M257">
            <v>133.54586263614124</v>
          </cell>
          <cell r="N257">
            <v>39376176.509999998</v>
          </cell>
          <cell r="O257">
            <v>1411.304051738344</v>
          </cell>
        </row>
        <row r="258">
          <cell r="B258" t="str">
            <v>27019</v>
          </cell>
          <cell r="C258" t="str">
            <v>Carbonado</v>
          </cell>
          <cell r="D258">
            <v>170.10999999999999</v>
          </cell>
          <cell r="E258">
            <v>1903431.09</v>
          </cell>
          <cell r="F258">
            <v>11189.413262006938</v>
          </cell>
          <cell r="G258">
            <v>1930485.23</v>
          </cell>
          <cell r="H258">
            <v>11348.452354358946</v>
          </cell>
          <cell r="I258">
            <v>2647.3119746046677</v>
          </cell>
          <cell r="J258">
            <v>313.60125800952329</v>
          </cell>
          <cell r="K258">
            <v>7447.5939686085476</v>
          </cell>
          <cell r="L258">
            <v>939.94515313620593</v>
          </cell>
          <cell r="M258">
            <v>0</v>
          </cell>
          <cell r="N258">
            <v>647082.66</v>
          </cell>
          <cell r="O258">
            <v>3803.9072364940339</v>
          </cell>
        </row>
        <row r="259">
          <cell r="B259" t="str">
            <v>27083</v>
          </cell>
          <cell r="C259" t="str">
            <v>University Place</v>
          </cell>
          <cell r="D259">
            <v>5251.3166666666666</v>
          </cell>
          <cell r="E259">
            <v>50034616.18</v>
          </cell>
          <cell r="F259">
            <v>9528.0135166101209</v>
          </cell>
          <cell r="G259">
            <v>50114018.350000001</v>
          </cell>
          <cell r="H259">
            <v>9543.1339473592343</v>
          </cell>
          <cell r="I259">
            <v>1803.7155786326607</v>
          </cell>
          <cell r="J259">
            <v>369.68375804163401</v>
          </cell>
          <cell r="K259">
            <v>6273.3416267031471</v>
          </cell>
          <cell r="L259">
            <v>1069.7844781784886</v>
          </cell>
          <cell r="M259">
            <v>26.608505803306475</v>
          </cell>
          <cell r="N259">
            <v>4158058.55</v>
          </cell>
          <cell r="O259">
            <v>791.81257081557317</v>
          </cell>
        </row>
        <row r="260">
          <cell r="B260" t="str">
            <v>27320</v>
          </cell>
          <cell r="C260" t="str">
            <v>Sumner</v>
          </cell>
          <cell r="D260">
            <v>7963.9155555555544</v>
          </cell>
          <cell r="E260">
            <v>75191701.019999996</v>
          </cell>
          <cell r="F260">
            <v>9441.5492599675999</v>
          </cell>
          <cell r="G260">
            <v>75099343.189999998</v>
          </cell>
          <cell r="H260">
            <v>9429.9522221341722</v>
          </cell>
          <cell r="I260">
            <v>1714.7497929550011</v>
          </cell>
          <cell r="J260">
            <v>559.08346703826874</v>
          </cell>
          <cell r="K260">
            <v>6166.7584428039609</v>
          </cell>
          <cell r="L260">
            <v>917.90641412571517</v>
          </cell>
          <cell r="M260">
            <v>71.454105211227755</v>
          </cell>
          <cell r="N260">
            <v>6540968.5</v>
          </cell>
          <cell r="O260">
            <v>821.32569768863016</v>
          </cell>
        </row>
        <row r="261">
          <cell r="B261" t="str">
            <v>27343</v>
          </cell>
          <cell r="C261" t="str">
            <v>Dieringer</v>
          </cell>
          <cell r="D261">
            <v>1212.2700000000002</v>
          </cell>
          <cell r="E261">
            <v>12696978.439999999</v>
          </cell>
          <cell r="F261">
            <v>10473.721563678057</v>
          </cell>
          <cell r="G261">
            <v>12506911.02</v>
          </cell>
          <cell r="H261">
            <v>10316.935187705707</v>
          </cell>
          <cell r="I261">
            <v>2789.5028417761714</v>
          </cell>
          <cell r="J261">
            <v>327.68353584597486</v>
          </cell>
          <cell r="K261">
            <v>6240.6291750187665</v>
          </cell>
          <cell r="L261">
            <v>891.90497991371558</v>
          </cell>
          <cell r="M261">
            <v>67.214655151080194</v>
          </cell>
          <cell r="N261">
            <v>714299.48</v>
          </cell>
          <cell r="O261">
            <v>589.22474366271524</v>
          </cell>
        </row>
        <row r="262">
          <cell r="B262" t="str">
            <v>27344</v>
          </cell>
          <cell r="C262" t="str">
            <v>Orting</v>
          </cell>
          <cell r="D262">
            <v>2187.557777777778</v>
          </cell>
          <cell r="E262">
            <v>19167806.32</v>
          </cell>
          <cell r="F262">
            <v>8762.194313089889</v>
          </cell>
          <cell r="G262">
            <v>19536191.960000001</v>
          </cell>
          <cell r="H262">
            <v>8930.594729180486</v>
          </cell>
          <cell r="I262">
            <v>1442.1828132031558</v>
          </cell>
          <cell r="J262">
            <v>271.22940295672191</v>
          </cell>
          <cell r="K262">
            <v>5763.3905893025294</v>
          </cell>
          <cell r="L262">
            <v>1409.2842170009983</v>
          </cell>
          <cell r="M262">
            <v>44.507706717079721</v>
          </cell>
          <cell r="N262">
            <v>1174355.5900000001</v>
          </cell>
          <cell r="O262">
            <v>536.83409047735631</v>
          </cell>
        </row>
        <row r="263">
          <cell r="B263" t="str">
            <v>27400</v>
          </cell>
          <cell r="C263" t="str">
            <v>Clover Park</v>
          </cell>
          <cell r="D263">
            <v>11342.100000000002</v>
          </cell>
          <cell r="E263">
            <v>131353174.79000001</v>
          </cell>
          <cell r="F263">
            <v>11581.027745302896</v>
          </cell>
          <cell r="G263">
            <v>133934301.04000001</v>
          </cell>
          <cell r="H263">
            <v>11808.598146727676</v>
          </cell>
          <cell r="I263">
            <v>1611.8850010139211</v>
          </cell>
          <cell r="J263">
            <v>225.6872536831803</v>
          </cell>
          <cell r="K263">
            <v>7262.1695250438634</v>
          </cell>
          <cell r="L263">
            <v>2653.1234727255087</v>
          </cell>
          <cell r="M263">
            <v>55.732894261203825</v>
          </cell>
          <cell r="N263">
            <v>13312177.960000001</v>
          </cell>
          <cell r="O263">
            <v>1173.6960492325054</v>
          </cell>
        </row>
        <row r="264">
          <cell r="B264" t="str">
            <v>27401</v>
          </cell>
          <cell r="C264" t="str">
            <v>Peninsula</v>
          </cell>
          <cell r="D264">
            <v>9098.4111111111106</v>
          </cell>
          <cell r="E264">
            <v>84637994.680000007</v>
          </cell>
          <cell r="F264">
            <v>9302.5027827813665</v>
          </cell>
          <cell r="G264">
            <v>84345459.5</v>
          </cell>
          <cell r="H264">
            <v>9270.3504458043353</v>
          </cell>
          <cell r="I264">
            <v>1646.2201077843874</v>
          </cell>
          <cell r="J264">
            <v>347.71889304237493</v>
          </cell>
          <cell r="K264">
            <v>6342.0715744018808</v>
          </cell>
          <cell r="L264">
            <v>918.4943940150722</v>
          </cell>
          <cell r="M264">
            <v>15.845476560620476</v>
          </cell>
          <cell r="N264">
            <v>5827988.1500000004</v>
          </cell>
          <cell r="O264">
            <v>640.55010032276709</v>
          </cell>
        </row>
        <row r="265">
          <cell r="B265" t="str">
            <v>27402</v>
          </cell>
          <cell r="C265" t="str">
            <v>Franklin Pierce</v>
          </cell>
          <cell r="D265">
            <v>7292.782222222223</v>
          </cell>
          <cell r="E265">
            <v>71506951.709999993</v>
          </cell>
          <cell r="F265">
            <v>9805.1675658306885</v>
          </cell>
          <cell r="G265">
            <v>73069723.230000004</v>
          </cell>
          <cell r="H265">
            <v>10019.45773279029</v>
          </cell>
          <cell r="I265">
            <v>1558.2985345937168</v>
          </cell>
          <cell r="J265">
            <v>190.61778312316102</v>
          </cell>
          <cell r="K265">
            <v>6705.9216989888328</v>
          </cell>
          <cell r="L265">
            <v>1536.9564109353778</v>
          </cell>
          <cell r="M265">
            <v>27.663305149200792</v>
          </cell>
          <cell r="N265">
            <v>4206876.3600000003</v>
          </cell>
          <cell r="O265">
            <v>576.85479036807169</v>
          </cell>
        </row>
        <row r="266">
          <cell r="B266" t="str">
            <v>27403</v>
          </cell>
          <cell r="C266" t="str">
            <v>Bethel</v>
          </cell>
          <cell r="D266">
            <v>17326.03222222222</v>
          </cell>
          <cell r="E266">
            <v>160388735.02000001</v>
          </cell>
          <cell r="F266">
            <v>9257.0955059339431</v>
          </cell>
          <cell r="G266">
            <v>162292880.49000001</v>
          </cell>
          <cell r="H266">
            <v>9366.9963444858749</v>
          </cell>
          <cell r="I266">
            <v>1376.8819845205312</v>
          </cell>
          <cell r="J266">
            <v>266.65538484191006</v>
          </cell>
          <cell r="K266">
            <v>6614.3202159704588</v>
          </cell>
          <cell r="L266">
            <v>1098.8279085376284</v>
          </cell>
          <cell r="M266">
            <v>10.310850615345734</v>
          </cell>
          <cell r="N266">
            <v>18857761.07</v>
          </cell>
          <cell r="O266">
            <v>1088.4062102697233</v>
          </cell>
        </row>
        <row r="267">
          <cell r="B267" t="str">
            <v>27404</v>
          </cell>
          <cell r="C267" t="str">
            <v>Eatonville</v>
          </cell>
          <cell r="D267">
            <v>1982.5666666666666</v>
          </cell>
          <cell r="E267">
            <v>18121167.190000001</v>
          </cell>
          <cell r="F267">
            <v>9140.2561612051722</v>
          </cell>
          <cell r="G267">
            <v>18581408.989999998</v>
          </cell>
          <cell r="H267">
            <v>9372.4005867814449</v>
          </cell>
          <cell r="I267">
            <v>1624.4094910637725</v>
          </cell>
          <cell r="J267">
            <v>296.13135834019874</v>
          </cell>
          <cell r="K267">
            <v>6467.6812011365773</v>
          </cell>
          <cell r="L267">
            <v>984.17853624089992</v>
          </cell>
          <cell r="M267">
            <v>0</v>
          </cell>
          <cell r="N267">
            <v>4907771.58</v>
          </cell>
          <cell r="O267">
            <v>2475.463580880004</v>
          </cell>
        </row>
        <row r="268">
          <cell r="B268" t="str">
            <v>27416</v>
          </cell>
          <cell r="C268" t="str">
            <v>White River</v>
          </cell>
          <cell r="D268">
            <v>4192.3433333333332</v>
          </cell>
          <cell r="E268">
            <v>38643003.579999998</v>
          </cell>
          <cell r="F268">
            <v>9217.5188212161374</v>
          </cell>
          <cell r="G268">
            <v>40129340.409999996</v>
          </cell>
          <cell r="H268">
            <v>9572.0548674846123</v>
          </cell>
          <cell r="I268">
            <v>1595.5481047592318</v>
          </cell>
          <cell r="J268">
            <v>357.48474560369175</v>
          </cell>
          <cell r="K268">
            <v>6473.4362699301837</v>
          </cell>
          <cell r="L268">
            <v>967.36050402996591</v>
          </cell>
          <cell r="M268">
            <v>178.22524316154133</v>
          </cell>
          <cell r="N268">
            <v>2057584.01</v>
          </cell>
          <cell r="O268">
            <v>490.795683082572</v>
          </cell>
        </row>
        <row r="269">
          <cell r="B269" t="str">
            <v>27417</v>
          </cell>
          <cell r="C269" t="str">
            <v>Fife</v>
          </cell>
          <cell r="D269">
            <v>3394.84</v>
          </cell>
          <cell r="E269">
            <v>30968892.890000001</v>
          </cell>
          <cell r="F269">
            <v>9122.3424049439727</v>
          </cell>
          <cell r="G269">
            <v>32018785.190000001</v>
          </cell>
          <cell r="H269">
            <v>9431.6036072392217</v>
          </cell>
          <cell r="I269">
            <v>1764.9613266015483</v>
          </cell>
          <cell r="J269">
            <v>332.1843768778499</v>
          </cell>
          <cell r="K269">
            <v>6173.5556079226135</v>
          </cell>
          <cell r="L269">
            <v>1124.2491987840369</v>
          </cell>
          <cell r="M269">
            <v>36.653097053174818</v>
          </cell>
          <cell r="N269">
            <v>2763196.98</v>
          </cell>
          <cell r="O269">
            <v>813.94026817169583</v>
          </cell>
        </row>
        <row r="270">
          <cell r="C270" t="str">
            <v>County Totals</v>
          </cell>
          <cell r="D270">
            <v>125464.95666666667</v>
          </cell>
          <cell r="E270">
            <v>1231539375.98</v>
          </cell>
          <cell r="F270">
            <v>9815.8036211811286</v>
          </cell>
          <cell r="G270">
            <v>1249415344.5900002</v>
          </cell>
          <cell r="H270">
            <v>9958.2814021083777</v>
          </cell>
          <cell r="I270">
            <v>1776.4434642268109</v>
          </cell>
          <cell r="J270">
            <v>285.53101791743342</v>
          </cell>
          <cell r="K270">
            <v>6507.0980641154847</v>
          </cell>
          <cell r="L270">
            <v>1330.4466008264142</v>
          </cell>
          <cell r="M270">
            <v>58.762255022232381</v>
          </cell>
          <cell r="N270">
            <v>124990959.74000002</v>
          </cell>
          <cell r="O270">
            <v>996.22207714998899</v>
          </cell>
        </row>
        <row r="273">
          <cell r="B273" t="str">
            <v>28010</v>
          </cell>
          <cell r="C273" t="str">
            <v>Shaw Island</v>
          </cell>
          <cell r="D273">
            <v>14.360000000000001</v>
          </cell>
          <cell r="E273">
            <v>339444.44</v>
          </cell>
          <cell r="F273">
            <v>23638.1922005571</v>
          </cell>
          <cell r="G273">
            <v>335412.25</v>
          </cell>
          <cell r="H273">
            <v>23357.399025069637</v>
          </cell>
          <cell r="I273">
            <v>0</v>
          </cell>
          <cell r="J273">
            <v>1178.6810584958216</v>
          </cell>
          <cell r="K273">
            <v>19771.894846796655</v>
          </cell>
          <cell r="L273">
            <v>2406.8231197771584</v>
          </cell>
          <cell r="M273">
            <v>0</v>
          </cell>
          <cell r="N273">
            <v>551750.68000000005</v>
          </cell>
          <cell r="O273">
            <v>38422.749303621167</v>
          </cell>
        </row>
        <row r="274">
          <cell r="B274" t="str">
            <v>28137</v>
          </cell>
          <cell r="C274" t="str">
            <v>Orcas Island</v>
          </cell>
          <cell r="D274">
            <v>466.81111111111113</v>
          </cell>
          <cell r="E274">
            <v>5486204.5899999999</v>
          </cell>
          <cell r="F274">
            <v>11752.515009639872</v>
          </cell>
          <cell r="G274">
            <v>5749761.29</v>
          </cell>
          <cell r="H274">
            <v>12317.104612857924</v>
          </cell>
          <cell r="I274">
            <v>2254.8869445171731</v>
          </cell>
          <cell r="J274">
            <v>839.36828124628084</v>
          </cell>
          <cell r="K274">
            <v>7567.915107228715</v>
          </cell>
          <cell r="L274">
            <v>1566.4003760740723</v>
          </cell>
          <cell r="M274">
            <v>88.533903791683528</v>
          </cell>
          <cell r="N274">
            <v>465273.69</v>
          </cell>
          <cell r="O274">
            <v>996.70654559303068</v>
          </cell>
        </row>
        <row r="275">
          <cell r="B275" t="str">
            <v>28144</v>
          </cell>
          <cell r="C275" t="str">
            <v>Lopez Island</v>
          </cell>
          <cell r="D275">
            <v>215.08000000000004</v>
          </cell>
          <cell r="E275">
            <v>3812734.5</v>
          </cell>
          <cell r="F275">
            <v>17727.052724567598</v>
          </cell>
          <cell r="G275">
            <v>3665025.8</v>
          </cell>
          <cell r="H275">
            <v>17040.291054491347</v>
          </cell>
          <cell r="I275">
            <v>3110.1224660591397</v>
          </cell>
          <cell r="J275">
            <v>1096.9458806025661</v>
          </cell>
          <cell r="K275">
            <v>10858.989492281939</v>
          </cell>
          <cell r="L275">
            <v>1828.0848521480375</v>
          </cell>
          <cell r="M275">
            <v>146.14836339966521</v>
          </cell>
          <cell r="N275">
            <v>265238.46000000002</v>
          </cell>
          <cell r="O275">
            <v>1233.2083875767155</v>
          </cell>
        </row>
        <row r="276">
          <cell r="B276" t="str">
            <v>28149</v>
          </cell>
          <cell r="C276" t="str">
            <v>San Juan Island</v>
          </cell>
          <cell r="D276">
            <v>865.43000000000006</v>
          </cell>
          <cell r="E276">
            <v>9149445.8499999996</v>
          </cell>
          <cell r="F276">
            <v>10572.138532290306</v>
          </cell>
          <cell r="G276">
            <v>9367036.7799999993</v>
          </cell>
          <cell r="H276">
            <v>10823.56375443421</v>
          </cell>
          <cell r="I276">
            <v>1803.0873554186933</v>
          </cell>
          <cell r="J276">
            <v>1286.0451567428909</v>
          </cell>
          <cell r="K276">
            <v>6506.8602313300871</v>
          </cell>
          <cell r="L276">
            <v>1221.7935361612147</v>
          </cell>
          <cell r="M276">
            <v>5.7774747813225789</v>
          </cell>
          <cell r="N276">
            <v>558963.38</v>
          </cell>
          <cell r="O276">
            <v>645.8793663265659</v>
          </cell>
        </row>
        <row r="277">
          <cell r="C277" t="str">
            <v>County Totals</v>
          </cell>
          <cell r="D277">
            <v>1561.6811111111112</v>
          </cell>
          <cell r="E277">
            <v>18787829.380000003</v>
          </cell>
          <cell r="F277">
            <v>12030.515862891343</v>
          </cell>
          <cell r="G277">
            <v>19117236.119999997</v>
          </cell>
          <cell r="H277">
            <v>12241.446723011453</v>
          </cell>
          <cell r="I277">
            <v>2101.5668862543421</v>
          </cell>
          <cell r="J277">
            <v>1125.4957670259896</v>
          </cell>
          <cell r="K277">
            <v>7545.3911148456091</v>
          </cell>
          <cell r="L277">
            <v>1419.199050453464</v>
          </cell>
          <cell r="M277">
            <v>49.793904432047228</v>
          </cell>
          <cell r="N277">
            <v>1841226.21</v>
          </cell>
          <cell r="O277">
            <v>1179.0026766027777</v>
          </cell>
        </row>
        <row r="280">
          <cell r="B280" t="str">
            <v>29011</v>
          </cell>
          <cell r="C280" t="str">
            <v>Concrete</v>
          </cell>
          <cell r="D280">
            <v>692.11222222222216</v>
          </cell>
          <cell r="E280">
            <v>7789295.4299999997</v>
          </cell>
          <cell r="F280">
            <v>11254.382136166101</v>
          </cell>
          <cell r="G280">
            <v>8127343.7999999998</v>
          </cell>
          <cell r="H280">
            <v>11742.812132265</v>
          </cell>
          <cell r="I280">
            <v>1803.4033787070496</v>
          </cell>
          <cell r="J280">
            <v>351.49863300909772</v>
          </cell>
          <cell r="K280">
            <v>7629.7211932554283</v>
          </cell>
          <cell r="L280">
            <v>1939.0039893979938</v>
          </cell>
          <cell r="M280">
            <v>19.184937895428007</v>
          </cell>
          <cell r="N280">
            <v>1228111.6599999999</v>
          </cell>
          <cell r="O280">
            <v>1774.4400699308558</v>
          </cell>
        </row>
        <row r="281">
          <cell r="B281" t="str">
            <v>29100</v>
          </cell>
          <cell r="C281" t="str">
            <v>Burlington-Edison</v>
          </cell>
          <cell r="D281">
            <v>3804.6444444444442</v>
          </cell>
          <cell r="E281">
            <v>35568690.75</v>
          </cell>
          <cell r="F281">
            <v>9348.7555195696496</v>
          </cell>
          <cell r="G281">
            <v>36108430.43</v>
          </cell>
          <cell r="H281">
            <v>9490.6188889018686</v>
          </cell>
          <cell r="I281">
            <v>1587.6489585827849</v>
          </cell>
          <cell r="J281">
            <v>256.11966748243378</v>
          </cell>
          <cell r="K281">
            <v>6540.5213767967789</v>
          </cell>
          <cell r="L281">
            <v>1083.8456655316018</v>
          </cell>
          <cell r="M281">
            <v>22.483220508267674</v>
          </cell>
          <cell r="N281">
            <v>2340581.34</v>
          </cell>
          <cell r="O281">
            <v>615.19055832345259</v>
          </cell>
        </row>
        <row r="282">
          <cell r="B282" t="str">
            <v>29101</v>
          </cell>
          <cell r="C282" t="str">
            <v>Sedro-Woolley</v>
          </cell>
          <cell r="D282">
            <v>4181.5666666666666</v>
          </cell>
          <cell r="E282">
            <v>40130771.759999998</v>
          </cell>
          <cell r="F282">
            <v>9597.0661139764197</v>
          </cell>
          <cell r="G282">
            <v>40802585.030000001</v>
          </cell>
          <cell r="H282">
            <v>9757.726776248137</v>
          </cell>
          <cell r="I282">
            <v>1559.9741675767457</v>
          </cell>
          <cell r="J282">
            <v>360.48496655958297</v>
          </cell>
          <cell r="K282">
            <v>6588.4101955407486</v>
          </cell>
          <cell r="L282">
            <v>1235.3067478696184</v>
          </cell>
          <cell r="M282">
            <v>13.550698701443636</v>
          </cell>
          <cell r="N282">
            <v>3159777.04</v>
          </cell>
          <cell r="O282">
            <v>755.64430556330569</v>
          </cell>
        </row>
        <row r="283">
          <cell r="B283" t="str">
            <v>29103</v>
          </cell>
          <cell r="C283" t="str">
            <v>Anacortes</v>
          </cell>
          <cell r="D283">
            <v>2709.1666666666665</v>
          </cell>
          <cell r="E283">
            <v>26860878.670000002</v>
          </cell>
          <cell r="F283">
            <v>9914.8121820978176</v>
          </cell>
          <cell r="G283">
            <v>27436646.379999999</v>
          </cell>
          <cell r="H283">
            <v>10127.337944017225</v>
          </cell>
          <cell r="I283">
            <v>2425.933823438942</v>
          </cell>
          <cell r="J283">
            <v>458.65983266687175</v>
          </cell>
          <cell r="K283">
            <v>6169.1195066133496</v>
          </cell>
          <cell r="L283">
            <v>1030.2705124577055</v>
          </cell>
          <cell r="M283">
            <v>43.354268840356816</v>
          </cell>
          <cell r="N283">
            <v>2783802.01</v>
          </cell>
          <cell r="O283">
            <v>1027.549188557367</v>
          </cell>
        </row>
        <row r="284">
          <cell r="B284" t="str">
            <v>29311</v>
          </cell>
          <cell r="C284" t="str">
            <v>La Conner</v>
          </cell>
          <cell r="D284">
            <v>615.93666666666672</v>
          </cell>
          <cell r="E284">
            <v>9676867.9900000002</v>
          </cell>
          <cell r="F284">
            <v>15710.816572050155</v>
          </cell>
          <cell r="G284">
            <v>9960160.3000000007</v>
          </cell>
          <cell r="H284">
            <v>16170.753973622828</v>
          </cell>
          <cell r="I284">
            <v>1997.2675220937213</v>
          </cell>
          <cell r="J284">
            <v>1160.4483848447619</v>
          </cell>
          <cell r="K284">
            <v>6682.6366780134313</v>
          </cell>
          <cell r="L284">
            <v>6278.7272446842462</v>
          </cell>
          <cell r="M284">
            <v>51.674143986665293</v>
          </cell>
          <cell r="N284">
            <v>1613851.56</v>
          </cell>
          <cell r="O284">
            <v>2620.1582846721253</v>
          </cell>
        </row>
        <row r="285">
          <cell r="B285" t="str">
            <v>29317</v>
          </cell>
          <cell r="C285" t="str">
            <v>Conway</v>
          </cell>
          <cell r="D285">
            <v>406.64</v>
          </cell>
          <cell r="E285">
            <v>4370180.43</v>
          </cell>
          <cell r="F285">
            <v>10747.050044265197</v>
          </cell>
          <cell r="G285">
            <v>4343449.74</v>
          </cell>
          <cell r="H285">
            <v>10681.314528821564</v>
          </cell>
          <cell r="I285">
            <v>2531.8514902616566</v>
          </cell>
          <cell r="J285">
            <v>336.55019181585686</v>
          </cell>
          <cell r="K285">
            <v>6642.8723440881367</v>
          </cell>
          <cell r="L285">
            <v>1170.0405026559122</v>
          </cell>
          <cell r="M285">
            <v>0</v>
          </cell>
          <cell r="N285">
            <v>117764.73</v>
          </cell>
          <cell r="O285">
            <v>289.60439209128469</v>
          </cell>
        </row>
        <row r="286">
          <cell r="B286" t="str">
            <v>29320</v>
          </cell>
          <cell r="C286" t="str">
            <v>Mount Vernon</v>
          </cell>
          <cell r="D286">
            <v>5837.2666666666673</v>
          </cell>
          <cell r="E286">
            <v>60886724.219999999</v>
          </cell>
          <cell r="F286">
            <v>10430.690886145341</v>
          </cell>
          <cell r="G286">
            <v>61793531.18</v>
          </cell>
          <cell r="H286">
            <v>10586.03875900821</v>
          </cell>
          <cell r="I286">
            <v>1574.203277789833</v>
          </cell>
          <cell r="J286">
            <v>250.22856131294321</v>
          </cell>
          <cell r="K286">
            <v>7062.5951347091677</v>
          </cell>
          <cell r="L286">
            <v>1661.9719594787512</v>
          </cell>
          <cell r="M286">
            <v>37.039825717516187</v>
          </cell>
          <cell r="N286">
            <v>4429899.17</v>
          </cell>
          <cell r="O286">
            <v>758.89957114631272</v>
          </cell>
        </row>
        <row r="287">
          <cell r="C287" t="str">
            <v>County Totals</v>
          </cell>
          <cell r="D287">
            <v>18247.333333333332</v>
          </cell>
          <cell r="E287">
            <v>185283409.25</v>
          </cell>
          <cell r="F287">
            <v>10153.999264732747</v>
          </cell>
          <cell r="G287">
            <v>188572146.85999998</v>
          </cell>
          <cell r="H287">
            <v>10334.230400423807</v>
          </cell>
          <cell r="I287">
            <v>1744.5167723137629</v>
          </cell>
          <cell r="J287">
            <v>344.15806547075368</v>
          </cell>
          <cell r="K287">
            <v>6711.7544516093676</v>
          </cell>
          <cell r="L287">
            <v>1505.2503518322312</v>
          </cell>
          <cell r="M287">
            <v>28.550759197690986</v>
          </cell>
          <cell r="N287">
            <v>15673787.510000002</v>
          </cell>
          <cell r="O287">
            <v>858.96318238281413</v>
          </cell>
        </row>
        <row r="289">
          <cell r="B289" t="str">
            <v>30002</v>
          </cell>
          <cell r="C289" t="str">
            <v>Skamania</v>
          </cell>
          <cell r="D289">
            <v>63.559999999999988</v>
          </cell>
          <cell r="E289">
            <v>893169.16</v>
          </cell>
          <cell r="F289">
            <v>14052.378225298933</v>
          </cell>
          <cell r="G289">
            <v>877303.29</v>
          </cell>
          <cell r="H289">
            <v>13802.75786658276</v>
          </cell>
          <cell r="I289">
            <v>0</v>
          </cell>
          <cell r="J289">
            <v>553.87712397734435</v>
          </cell>
          <cell r="K289">
            <v>7903.7890182504725</v>
          </cell>
          <cell r="L289">
            <v>5156.1636249213352</v>
          </cell>
          <cell r="M289">
            <v>188.92809943360609</v>
          </cell>
          <cell r="N289">
            <v>532624.1</v>
          </cell>
          <cell r="O289">
            <v>8379.8631214600391</v>
          </cell>
        </row>
        <row r="290">
          <cell r="B290" t="str">
            <v>30029</v>
          </cell>
          <cell r="C290" t="str">
            <v>Mount Pleasant</v>
          </cell>
          <cell r="D290">
            <v>37.39</v>
          </cell>
          <cell r="E290">
            <v>595443.24</v>
          </cell>
          <cell r="F290">
            <v>15925.200320941427</v>
          </cell>
          <cell r="G290">
            <v>495134.25</v>
          </cell>
          <cell r="H290">
            <v>13242.42444503878</v>
          </cell>
          <cell r="I290">
            <v>0</v>
          </cell>
          <cell r="J290">
            <v>233.02300080235355</v>
          </cell>
          <cell r="K290">
            <v>8667.4554693768387</v>
          </cell>
          <cell r="L290">
            <v>4320.8761700989571</v>
          </cell>
          <cell r="M290">
            <v>21.069804760631182</v>
          </cell>
          <cell r="N290">
            <v>564066.75</v>
          </cell>
          <cell r="O290">
            <v>15086.032361594009</v>
          </cell>
        </row>
        <row r="291">
          <cell r="B291" t="str">
            <v>30031</v>
          </cell>
          <cell r="C291" t="str">
            <v>Mill A</v>
          </cell>
          <cell r="D291">
            <v>54.63</v>
          </cell>
          <cell r="E291">
            <v>1140747.99</v>
          </cell>
          <cell r="F291">
            <v>20881.347062053814</v>
          </cell>
          <cell r="G291">
            <v>902528.44</v>
          </cell>
          <cell r="H291">
            <v>16520.747574592711</v>
          </cell>
          <cell r="I291">
            <v>0</v>
          </cell>
          <cell r="J291">
            <v>813.39959729086581</v>
          </cell>
          <cell r="K291">
            <v>9761.1382024528648</v>
          </cell>
          <cell r="L291">
            <v>5303.9097565440225</v>
          </cell>
          <cell r="M291">
            <v>642.30001830496053</v>
          </cell>
          <cell r="N291">
            <v>854049.7</v>
          </cell>
          <cell r="O291">
            <v>15633.346146805783</v>
          </cell>
        </row>
        <row r="292">
          <cell r="B292" t="str">
            <v>30303</v>
          </cell>
          <cell r="C292" t="str">
            <v>Stevenson-Carson</v>
          </cell>
          <cell r="D292">
            <v>1095.9866666666667</v>
          </cell>
          <cell r="E292">
            <v>11990820.74</v>
          </cell>
          <cell r="F292">
            <v>10940.662970352438</v>
          </cell>
          <cell r="G292">
            <v>11959261.279999999</v>
          </cell>
          <cell r="H292">
            <v>10911.867492305259</v>
          </cell>
          <cell r="I292">
            <v>0</v>
          </cell>
          <cell r="J292">
            <v>539.69946714680225</v>
          </cell>
          <cell r="K292">
            <v>5371.4751456830372</v>
          </cell>
          <cell r="L292">
            <v>5000.6928794754194</v>
          </cell>
          <cell r="M292">
            <v>0</v>
          </cell>
          <cell r="N292">
            <v>8963981.4199999999</v>
          </cell>
          <cell r="O292">
            <v>8178.9146644119755</v>
          </cell>
        </row>
        <row r="293">
          <cell r="C293" t="str">
            <v>County Totals</v>
          </cell>
          <cell r="D293">
            <v>1251.5666666666666</v>
          </cell>
          <cell r="E293">
            <v>14620181.129999999</v>
          </cell>
          <cell r="F293">
            <v>11681.504085546116</v>
          </cell>
          <cell r="G293">
            <v>14234227.26</v>
          </cell>
          <cell r="H293">
            <v>11373.127488214772</v>
          </cell>
          <cell r="I293">
            <v>0</v>
          </cell>
          <cell r="J293">
            <v>543.20446373878076</v>
          </cell>
          <cell r="K293">
            <v>5790.148701627294</v>
          </cell>
          <cell r="L293">
            <v>5001.5143393613344</v>
          </cell>
          <cell r="M293">
            <v>38.259983487362504</v>
          </cell>
          <cell r="N293">
            <v>10914721.970000001</v>
          </cell>
          <cell r="O293">
            <v>8720.8474471995105</v>
          </cell>
        </row>
        <row r="296">
          <cell r="B296" t="str">
            <v>31002</v>
          </cell>
          <cell r="C296" t="str">
            <v>Everett</v>
          </cell>
          <cell r="D296">
            <v>18168.747777777775</v>
          </cell>
          <cell r="E296">
            <v>180924327.37</v>
          </cell>
          <cell r="F296">
            <v>9957.9965324461627</v>
          </cell>
          <cell r="G296">
            <v>180736988.63999999</v>
          </cell>
          <cell r="H296">
            <v>9947.6854899741465</v>
          </cell>
          <cell r="I296">
            <v>1828.8058344141987</v>
          </cell>
          <cell r="J296">
            <v>291.28784794255688</v>
          </cell>
          <cell r="K296">
            <v>6546.2513341438025</v>
          </cell>
          <cell r="L296">
            <v>1235.6521293921498</v>
          </cell>
          <cell r="M296">
            <v>45.688344081439482</v>
          </cell>
          <cell r="N296">
            <v>10721598.189999999</v>
          </cell>
          <cell r="O296">
            <v>590.11211565794338</v>
          </cell>
        </row>
        <row r="297">
          <cell r="B297" t="str">
            <v>31004</v>
          </cell>
          <cell r="C297" t="str">
            <v>Lake Stevens</v>
          </cell>
          <cell r="D297">
            <v>7464.8</v>
          </cell>
          <cell r="E297">
            <v>68268943.939999998</v>
          </cell>
          <cell r="F297">
            <v>9145.4484969456644</v>
          </cell>
          <cell r="G297">
            <v>68359576.730000004</v>
          </cell>
          <cell r="H297">
            <v>9157.5898523738088</v>
          </cell>
          <cell r="I297">
            <v>1425.3215344014577</v>
          </cell>
          <cell r="J297">
            <v>293.91979557389351</v>
          </cell>
          <cell r="K297">
            <v>6403.508597685136</v>
          </cell>
          <cell r="L297">
            <v>901.1597979852105</v>
          </cell>
          <cell r="M297">
            <v>133.68012672811059</v>
          </cell>
          <cell r="N297">
            <v>4416395.24</v>
          </cell>
          <cell r="O297">
            <v>591.62941271032048</v>
          </cell>
        </row>
        <row r="298">
          <cell r="B298" t="str">
            <v>31006</v>
          </cell>
          <cell r="C298" t="str">
            <v>Mukilteo</v>
          </cell>
          <cell r="D298">
            <v>14279.698888888888</v>
          </cell>
          <cell r="E298">
            <v>133883064.28</v>
          </cell>
          <cell r="F298">
            <v>9375.7624248068114</v>
          </cell>
          <cell r="G298">
            <v>134833531.59999999</v>
          </cell>
          <cell r="H298">
            <v>9442.3231644551488</v>
          </cell>
          <cell r="I298">
            <v>1789.5652876745223</v>
          </cell>
          <cell r="J298">
            <v>231.87238440835472</v>
          </cell>
          <cell r="K298">
            <v>6282.6804786344301</v>
          </cell>
          <cell r="L298">
            <v>1113.0976621900445</v>
          </cell>
          <cell r="M298">
            <v>25.107351547795631</v>
          </cell>
          <cell r="N298">
            <v>13568712.24</v>
          </cell>
          <cell r="O298">
            <v>950.20996910221186</v>
          </cell>
        </row>
        <row r="299">
          <cell r="B299" t="str">
            <v>31015</v>
          </cell>
          <cell r="C299" t="str">
            <v>Edmonds</v>
          </cell>
          <cell r="D299">
            <v>19851.495555555557</v>
          </cell>
          <cell r="E299">
            <v>185730350.97999999</v>
          </cell>
          <cell r="F299">
            <v>9355.987837804103</v>
          </cell>
          <cell r="G299">
            <v>187005069.66999999</v>
          </cell>
          <cell r="H299">
            <v>9420.2005660810537</v>
          </cell>
          <cell r="I299">
            <v>1731.8308816475396</v>
          </cell>
          <cell r="J299">
            <v>294.01845587228632</v>
          </cell>
          <cell r="K299">
            <v>6260.8134587228978</v>
          </cell>
          <cell r="L299">
            <v>1015.8621784219335</v>
          </cell>
          <cell r="M299">
            <v>117.67559141639818</v>
          </cell>
          <cell r="N299">
            <v>7443865.7599999998</v>
          </cell>
          <cell r="O299">
            <v>374.97757985880264</v>
          </cell>
        </row>
        <row r="300">
          <cell r="B300" t="str">
            <v>31016</v>
          </cell>
          <cell r="C300" t="str">
            <v>Arlington</v>
          </cell>
          <cell r="D300">
            <v>5320.1555555555542</v>
          </cell>
          <cell r="E300">
            <v>47860075.950000003</v>
          </cell>
          <cell r="F300">
            <v>8995.9918371225594</v>
          </cell>
          <cell r="G300">
            <v>48250853.109999999</v>
          </cell>
          <cell r="H300">
            <v>9069.4440427807058</v>
          </cell>
          <cell r="I300">
            <v>1579.6338851829735</v>
          </cell>
          <cell r="J300">
            <v>293.74584515072667</v>
          </cell>
          <cell r="K300">
            <v>6282.5396834679023</v>
          </cell>
          <cell r="L300">
            <v>885.25584840877696</v>
          </cell>
          <cell r="M300">
            <v>28.268780570325852</v>
          </cell>
          <cell r="N300">
            <v>575490.06000000006</v>
          </cell>
          <cell r="O300">
            <v>108.17166039422411</v>
          </cell>
        </row>
        <row r="301">
          <cell r="B301" t="str">
            <v>31025</v>
          </cell>
          <cell r="C301" t="str">
            <v>Marysville</v>
          </cell>
          <cell r="D301">
            <v>11320.842222222223</v>
          </cell>
          <cell r="E301">
            <v>110654822.66</v>
          </cell>
          <cell r="F301">
            <v>9774.4337822136895</v>
          </cell>
          <cell r="G301">
            <v>110941230.14</v>
          </cell>
          <cell r="H301">
            <v>9799.7329140607708</v>
          </cell>
          <cell r="I301">
            <v>1547.9476434713631</v>
          </cell>
          <cell r="J301">
            <v>296.84098444579797</v>
          </cell>
          <cell r="K301">
            <v>6668.6452083757413</v>
          </cell>
          <cell r="L301">
            <v>1139.7586563543857</v>
          </cell>
          <cell r="M301">
            <v>146.54042141348336</v>
          </cell>
          <cell r="N301">
            <v>4789770.7300000004</v>
          </cell>
          <cell r="O301">
            <v>423.09314413003034</v>
          </cell>
        </row>
        <row r="302">
          <cell r="B302" t="str">
            <v>31063</v>
          </cell>
          <cell r="C302" t="str">
            <v>Index</v>
          </cell>
          <cell r="D302">
            <v>20.400000000000002</v>
          </cell>
          <cell r="E302">
            <v>677814.38</v>
          </cell>
          <cell r="F302">
            <v>33226.195098039214</v>
          </cell>
          <cell r="G302">
            <v>635116.73</v>
          </cell>
          <cell r="H302">
            <v>31133.173039215682</v>
          </cell>
          <cell r="I302">
            <v>8156.5980392156844</v>
          </cell>
          <cell r="J302">
            <v>949.89264705882351</v>
          </cell>
          <cell r="K302">
            <v>18772.127450980399</v>
          </cell>
          <cell r="L302">
            <v>3254.5549019607838</v>
          </cell>
          <cell r="M302">
            <v>0</v>
          </cell>
          <cell r="N302">
            <v>69354.899999999994</v>
          </cell>
          <cell r="O302">
            <v>3399.7499999999995</v>
          </cell>
        </row>
        <row r="303">
          <cell r="B303" t="str">
            <v>31103</v>
          </cell>
          <cell r="C303" t="str">
            <v>Monroe</v>
          </cell>
          <cell r="D303">
            <v>7540.7800000000007</v>
          </cell>
          <cell r="E303">
            <v>63655588.759999998</v>
          </cell>
          <cell r="F303">
            <v>8441.5125172727476</v>
          </cell>
          <cell r="G303">
            <v>64177730.32</v>
          </cell>
          <cell r="H303">
            <v>8510.75489803442</v>
          </cell>
          <cell r="I303">
            <v>1366.5410129986551</v>
          </cell>
          <cell r="J303">
            <v>232.64643710597574</v>
          </cell>
          <cell r="K303">
            <v>5934.4194552818144</v>
          </cell>
          <cell r="L303">
            <v>835.82335912200062</v>
          </cell>
          <cell r="M303">
            <v>141.32463352597475</v>
          </cell>
          <cell r="N303">
            <v>3507374.33</v>
          </cell>
          <cell r="O303">
            <v>465.12089332933726</v>
          </cell>
        </row>
        <row r="304">
          <cell r="B304" t="str">
            <v>31201</v>
          </cell>
          <cell r="C304" t="str">
            <v>Snohomish</v>
          </cell>
          <cell r="D304">
            <v>9387.7433333333338</v>
          </cell>
          <cell r="E304">
            <v>87042719.269999996</v>
          </cell>
          <cell r="F304">
            <v>9271.9534588184652</v>
          </cell>
          <cell r="G304">
            <v>86944766.569999993</v>
          </cell>
          <cell r="H304">
            <v>9261.5193537815067</v>
          </cell>
          <cell r="I304">
            <v>1690.2156393283014</v>
          </cell>
          <cell r="J304">
            <v>329.85237133666845</v>
          </cell>
          <cell r="K304">
            <v>6263.4984396321024</v>
          </cell>
          <cell r="L304">
            <v>842.81669290063667</v>
          </cell>
          <cell r="M304">
            <v>135.13621058380022</v>
          </cell>
          <cell r="N304">
            <v>5584665.3399999999</v>
          </cell>
          <cell r="O304">
            <v>594.88901024491861</v>
          </cell>
        </row>
        <row r="305">
          <cell r="B305" t="str">
            <v>31306</v>
          </cell>
          <cell r="C305" t="str">
            <v>Lakewood</v>
          </cell>
          <cell r="D305">
            <v>2420.2766666666671</v>
          </cell>
          <cell r="E305">
            <v>23178105.870000001</v>
          </cell>
          <cell r="F305">
            <v>9576.6348489084576</v>
          </cell>
          <cell r="G305">
            <v>23218035.109999999</v>
          </cell>
          <cell r="H305">
            <v>9593.1326487467668</v>
          </cell>
          <cell r="I305">
            <v>1695.8351731138173</v>
          </cell>
          <cell r="J305">
            <v>329.98662962774227</v>
          </cell>
          <cell r="K305">
            <v>6251.4333168522035</v>
          </cell>
          <cell r="L305">
            <v>1315.8775291530028</v>
          </cell>
          <cell r="M305">
            <v>0</v>
          </cell>
          <cell r="N305">
            <v>898033.76</v>
          </cell>
          <cell r="O305">
            <v>371.04591072921409</v>
          </cell>
        </row>
        <row r="306">
          <cell r="B306" t="str">
            <v>31311</v>
          </cell>
          <cell r="C306" t="str">
            <v>Sultan</v>
          </cell>
          <cell r="D306">
            <v>2113.7644444444441</v>
          </cell>
          <cell r="E306">
            <v>19972810.420000002</v>
          </cell>
          <cell r="F306">
            <v>9448.9291238170154</v>
          </cell>
          <cell r="G306">
            <v>19906825.289999999</v>
          </cell>
          <cell r="H306">
            <v>9417.7122442950658</v>
          </cell>
          <cell r="I306">
            <v>1565.3032572745417</v>
          </cell>
          <cell r="J306">
            <v>206.15721924234177</v>
          </cell>
          <cell r="K306">
            <v>6522.861800537009</v>
          </cell>
          <cell r="L306">
            <v>1114.2444354148574</v>
          </cell>
          <cell r="M306">
            <v>9.1455318263151391</v>
          </cell>
          <cell r="N306">
            <v>902256.72</v>
          </cell>
          <cell r="O306">
            <v>426.84828121287569</v>
          </cell>
        </row>
        <row r="307">
          <cell r="B307" t="str">
            <v>31330</v>
          </cell>
          <cell r="C307" t="str">
            <v>Darrington</v>
          </cell>
          <cell r="D307">
            <v>462.20555555555558</v>
          </cell>
          <cell r="E307">
            <v>5351325.13</v>
          </cell>
          <cell r="F307">
            <v>11577.803567436325</v>
          </cell>
          <cell r="G307">
            <v>5689361.8600000003</v>
          </cell>
          <cell r="H307">
            <v>12309.159402382298</v>
          </cell>
          <cell r="I307">
            <v>2157.889921511593</v>
          </cell>
          <cell r="J307">
            <v>337.8180078608604</v>
          </cell>
          <cell r="K307">
            <v>7498.0250634037275</v>
          </cell>
          <cell r="L307">
            <v>2315.4264096061161</v>
          </cell>
          <cell r="M307">
            <v>0</v>
          </cell>
          <cell r="N307">
            <v>726636.74</v>
          </cell>
          <cell r="O307">
            <v>1572.1073259853119</v>
          </cell>
        </row>
        <row r="308">
          <cell r="B308" t="str">
            <v>31332</v>
          </cell>
          <cell r="C308" t="str">
            <v>Granite Falls</v>
          </cell>
          <cell r="D308">
            <v>2222.7766666666666</v>
          </cell>
          <cell r="E308">
            <v>21231276.149999999</v>
          </cell>
          <cell r="F308">
            <v>9551.6911205654178</v>
          </cell>
          <cell r="G308">
            <v>20566386.190000001</v>
          </cell>
          <cell r="H308">
            <v>9252.5652704650201</v>
          </cell>
          <cell r="I308">
            <v>1514.9260699455488</v>
          </cell>
          <cell r="J308">
            <v>218.50313496782556</v>
          </cell>
          <cell r="K308">
            <v>6404.4758717699951</v>
          </cell>
          <cell r="L308">
            <v>1114.6601937816517</v>
          </cell>
          <cell r="M308">
            <v>0</v>
          </cell>
          <cell r="N308">
            <v>-85598.38</v>
          </cell>
          <cell r="O308">
            <v>-38.509662839121638</v>
          </cell>
        </row>
        <row r="309">
          <cell r="B309" t="str">
            <v>31401</v>
          </cell>
          <cell r="C309" t="str">
            <v>Stanwood-Camano</v>
          </cell>
          <cell r="D309">
            <v>5165.2244444444441</v>
          </cell>
          <cell r="E309">
            <v>48450950.469999999</v>
          </cell>
          <cell r="F309">
            <v>9380.2217098450274</v>
          </cell>
          <cell r="G309">
            <v>48252339.049999997</v>
          </cell>
          <cell r="H309">
            <v>9341.7700564587703</v>
          </cell>
          <cell r="I309">
            <v>1759.0841051975372</v>
          </cell>
          <cell r="J309">
            <v>322.19551694214852</v>
          </cell>
          <cell r="K309">
            <v>6273.6030657590027</v>
          </cell>
          <cell r="L309">
            <v>982.3268310164857</v>
          </cell>
          <cell r="M309">
            <v>4.5605375435981923</v>
          </cell>
          <cell r="N309">
            <v>4954423.05</v>
          </cell>
          <cell r="O309">
            <v>959.18833794895863</v>
          </cell>
        </row>
        <row r="310">
          <cell r="C310" t="str">
            <v>County Totals</v>
          </cell>
          <cell r="D310">
            <v>105738.91111111111</v>
          </cell>
          <cell r="E310">
            <v>996882175.63</v>
          </cell>
          <cell r="F310">
            <v>9427.7703936488433</v>
          </cell>
          <cell r="G310">
            <v>999517811.00999999</v>
          </cell>
          <cell r="H310">
            <v>9452.6962733680921</v>
          </cell>
          <cell r="I310">
            <v>1673.28246584722</v>
          </cell>
          <cell r="J310">
            <v>283.41668923098007</v>
          </cell>
          <cell r="K310">
            <v>6361.0953093058761</v>
          </cell>
          <cell r="L310">
            <v>1052.5374054878566</v>
          </cell>
          <cell r="M310">
            <v>82.364403496158559</v>
          </cell>
          <cell r="N310">
            <v>58072978.679999985</v>
          </cell>
          <cell r="O310">
            <v>549.21105267460655</v>
          </cell>
        </row>
        <row r="313">
          <cell r="B313" t="str">
            <v>32081</v>
          </cell>
          <cell r="C313" t="str">
            <v>Spokane</v>
          </cell>
          <cell r="D313">
            <v>28681.467777777776</v>
          </cell>
          <cell r="E313">
            <v>298447642.30000001</v>
          </cell>
          <cell r="F313">
            <v>10405.591673771849</v>
          </cell>
          <cell r="G313">
            <v>303397862.94999999</v>
          </cell>
          <cell r="H313">
            <v>10578.184676624911</v>
          </cell>
          <cell r="I313">
            <v>1559.3221611430781</v>
          </cell>
          <cell r="J313">
            <v>338.22133320234155</v>
          </cell>
          <cell r="K313">
            <v>7087.8053046332179</v>
          </cell>
          <cell r="L313">
            <v>1541.1612352784832</v>
          </cell>
          <cell r="M313">
            <v>51.674642367791428</v>
          </cell>
          <cell r="N313">
            <v>21447312.030000001</v>
          </cell>
          <cell r="O313">
            <v>747.77595749884347</v>
          </cell>
        </row>
        <row r="314">
          <cell r="B314" t="str">
            <v>32123</v>
          </cell>
          <cell r="C314" t="str">
            <v>Orchard Prairie</v>
          </cell>
          <cell r="D314">
            <v>65.28</v>
          </cell>
          <cell r="E314">
            <v>699280.7</v>
          </cell>
          <cell r="F314">
            <v>10712.020526960783</v>
          </cell>
          <cell r="G314">
            <v>693287.26</v>
          </cell>
          <cell r="H314">
            <v>10620.209252450981</v>
          </cell>
          <cell r="I314">
            <v>1094.682138480392</v>
          </cell>
          <cell r="J314">
            <v>154.48667279411762</v>
          </cell>
          <cell r="K314">
            <v>8178.8164828431372</v>
          </cell>
          <cell r="L314">
            <v>1161.6632965686274</v>
          </cell>
          <cell r="M314">
            <v>30.56066176470588</v>
          </cell>
          <cell r="N314">
            <v>72660.08</v>
          </cell>
          <cell r="O314">
            <v>1113.0526960784314</v>
          </cell>
        </row>
        <row r="315">
          <cell r="B315" t="str">
            <v>32312</v>
          </cell>
          <cell r="C315" t="str">
            <v>Great Northern</v>
          </cell>
          <cell r="D315">
            <v>44.36</v>
          </cell>
          <cell r="E315">
            <v>570145.47</v>
          </cell>
          <cell r="F315">
            <v>12852.693192064922</v>
          </cell>
          <cell r="G315">
            <v>590937.46</v>
          </cell>
          <cell r="H315">
            <v>13321.403516681694</v>
          </cell>
          <cell r="I315">
            <v>2958.2261045987375</v>
          </cell>
          <cell r="J315">
            <v>157.33137962128043</v>
          </cell>
          <cell r="K315">
            <v>8881.8221370604169</v>
          </cell>
          <cell r="L315">
            <v>1324.0238954012623</v>
          </cell>
          <cell r="M315">
            <v>0</v>
          </cell>
          <cell r="N315">
            <v>232229.92</v>
          </cell>
          <cell r="O315">
            <v>5235.1199278629401</v>
          </cell>
        </row>
        <row r="316">
          <cell r="B316" t="str">
            <v>32325</v>
          </cell>
          <cell r="C316" t="str">
            <v>Nine Mile Falls</v>
          </cell>
          <cell r="D316">
            <v>1654.3433333333335</v>
          </cell>
          <cell r="E316">
            <v>15162336.109999999</v>
          </cell>
          <cell r="F316">
            <v>9165.1689250316831</v>
          </cell>
          <cell r="G316">
            <v>15403630.17</v>
          </cell>
          <cell r="H316">
            <v>9311.023812066418</v>
          </cell>
          <cell r="I316">
            <v>1278.1809902418479</v>
          </cell>
          <cell r="J316">
            <v>360.17629955893875</v>
          </cell>
          <cell r="K316">
            <v>6781.4970713455277</v>
          </cell>
          <cell r="L316">
            <v>891.10992881364803</v>
          </cell>
          <cell r="M316">
            <v>5.9522106455129217E-2</v>
          </cell>
          <cell r="N316">
            <v>1052999.25</v>
          </cell>
          <cell r="O316">
            <v>636.50587443557663</v>
          </cell>
        </row>
        <row r="317">
          <cell r="B317" t="str">
            <v>32326</v>
          </cell>
          <cell r="C317" t="str">
            <v>Medical Lake</v>
          </cell>
          <cell r="D317">
            <v>2063.2155555555555</v>
          </cell>
          <cell r="E317">
            <v>19747270.59</v>
          </cell>
          <cell r="F317">
            <v>9571.1136613075378</v>
          </cell>
          <cell r="G317">
            <v>21014491.32</v>
          </cell>
          <cell r="H317">
            <v>10185.310625162234</v>
          </cell>
          <cell r="I317">
            <v>293.81293601034849</v>
          </cell>
          <cell r="J317">
            <v>240.52569236585393</v>
          </cell>
          <cell r="K317">
            <v>6929.1957069170357</v>
          </cell>
          <cell r="L317">
            <v>2720.3086535903503</v>
          </cell>
          <cell r="M317">
            <v>1.467636278645954</v>
          </cell>
          <cell r="N317">
            <v>2582497.7799999998</v>
          </cell>
          <cell r="O317">
            <v>1251.6858808311083</v>
          </cell>
        </row>
        <row r="318">
          <cell r="B318" t="str">
            <v>32354</v>
          </cell>
          <cell r="C318" t="str">
            <v>Mead</v>
          </cell>
          <cell r="D318">
            <v>9079.1644444444446</v>
          </cell>
          <cell r="E318">
            <v>81173195.569999993</v>
          </cell>
          <cell r="F318">
            <v>8940.6019757324702</v>
          </cell>
          <cell r="G318">
            <v>81477074.099999994</v>
          </cell>
          <cell r="H318">
            <v>8974.071854140273</v>
          </cell>
          <cell r="I318">
            <v>1356.2772516511554</v>
          </cell>
          <cell r="J318">
            <v>251.97697144915932</v>
          </cell>
          <cell r="K318">
            <v>6490.0534978255464</v>
          </cell>
          <cell r="L318">
            <v>873.75338430555541</v>
          </cell>
          <cell r="M318">
            <v>2.0107489088570065</v>
          </cell>
          <cell r="N318">
            <v>2274220.21</v>
          </cell>
          <cell r="O318">
            <v>250.48783111221198</v>
          </cell>
        </row>
        <row r="319">
          <cell r="B319" t="str">
            <v>32356</v>
          </cell>
          <cell r="C319" t="str">
            <v>Central Valley</v>
          </cell>
          <cell r="D319">
            <v>12077.834444444445</v>
          </cell>
          <cell r="E319">
            <v>110763893.83</v>
          </cell>
          <cell r="F319">
            <v>9170.8405459183214</v>
          </cell>
          <cell r="G319">
            <v>111839245.27</v>
          </cell>
          <cell r="H319">
            <v>9259.8756659927349</v>
          </cell>
          <cell r="I319">
            <v>1400.0787167419912</v>
          </cell>
          <cell r="J319">
            <v>318.57397182405123</v>
          </cell>
          <cell r="K319">
            <v>6513.8816127909604</v>
          </cell>
          <cell r="L319">
            <v>1026.0801981517841</v>
          </cell>
          <cell r="M319">
            <v>1.2611664839474994</v>
          </cell>
          <cell r="N319">
            <v>5236586.6100000003</v>
          </cell>
          <cell r="O319">
            <v>433.56999419781931</v>
          </cell>
        </row>
        <row r="320">
          <cell r="B320" t="str">
            <v>32358</v>
          </cell>
          <cell r="C320" t="str">
            <v>Freeman</v>
          </cell>
          <cell r="D320">
            <v>929.42555555555555</v>
          </cell>
          <cell r="E320">
            <v>8550584.8000000007</v>
          </cell>
          <cell r="F320">
            <v>9199.8597939228894</v>
          </cell>
          <cell r="G320">
            <v>8801118.0899999999</v>
          </cell>
          <cell r="H320">
            <v>9469.4169289752444</v>
          </cell>
          <cell r="I320">
            <v>1257.1987751095958</v>
          </cell>
          <cell r="J320">
            <v>410.53325650371858</v>
          </cell>
          <cell r="K320">
            <v>6952.2330447839349</v>
          </cell>
          <cell r="L320">
            <v>807.8441522421856</v>
          </cell>
          <cell r="M320">
            <v>41.607700335810769</v>
          </cell>
          <cell r="N320">
            <v>591713.61</v>
          </cell>
          <cell r="O320">
            <v>636.64443748408519</v>
          </cell>
        </row>
        <row r="321">
          <cell r="B321" t="str">
            <v>32360</v>
          </cell>
          <cell r="C321" t="str">
            <v>Cheney</v>
          </cell>
          <cell r="D321">
            <v>3694.6688888888889</v>
          </cell>
          <cell r="E321">
            <v>37221702.140000001</v>
          </cell>
          <cell r="F321">
            <v>10074.435154916904</v>
          </cell>
          <cell r="G321">
            <v>37443326.039999999</v>
          </cell>
          <cell r="H321">
            <v>10134.419934788924</v>
          </cell>
          <cell r="I321">
            <v>1535.2595944547127</v>
          </cell>
          <cell r="J321">
            <v>343.33994145318087</v>
          </cell>
          <cell r="K321">
            <v>6957.48180230855</v>
          </cell>
          <cell r="L321">
            <v>1184.2785866843578</v>
          </cell>
          <cell r="M321">
            <v>114.06000988812109</v>
          </cell>
          <cell r="N321">
            <v>2083522.23</v>
          </cell>
          <cell r="O321">
            <v>563.92664475722074</v>
          </cell>
        </row>
        <row r="322">
          <cell r="B322" t="str">
            <v>32361</v>
          </cell>
          <cell r="C322" t="str">
            <v>East Valley</v>
          </cell>
          <cell r="D322">
            <v>4198.0855555555554</v>
          </cell>
          <cell r="E322">
            <v>42319173.640000001</v>
          </cell>
          <cell r="F322">
            <v>10080.588658798706</v>
          </cell>
          <cell r="G322">
            <v>42019376.119999997</v>
          </cell>
          <cell r="H322">
            <v>10009.175745452225</v>
          </cell>
          <cell r="I322">
            <v>1464.264353037112</v>
          </cell>
          <cell r="J322">
            <v>198.38992297282599</v>
          </cell>
          <cell r="K322">
            <v>7085.0770229392929</v>
          </cell>
          <cell r="L322">
            <v>1238.4281861811614</v>
          </cell>
          <cell r="M322">
            <v>23.01626032183453</v>
          </cell>
          <cell r="N322">
            <v>1746117.28</v>
          </cell>
          <cell r="O322">
            <v>415.93179960071751</v>
          </cell>
        </row>
        <row r="323">
          <cell r="B323" t="str">
            <v>32362</v>
          </cell>
          <cell r="C323" t="str">
            <v>Liberty</v>
          </cell>
          <cell r="D323">
            <v>457.13</v>
          </cell>
          <cell r="E323">
            <v>5527308.1500000004</v>
          </cell>
          <cell r="F323">
            <v>12091.326646686939</v>
          </cell>
          <cell r="G323">
            <v>5654746.29</v>
          </cell>
          <cell r="H323">
            <v>12370.105418589897</v>
          </cell>
          <cell r="I323">
            <v>2246.3354625598845</v>
          </cell>
          <cell r="J323">
            <v>276.1296786472119</v>
          </cell>
          <cell r="K323">
            <v>8421.2473694572654</v>
          </cell>
          <cell r="L323">
            <v>1415.4551002996959</v>
          </cell>
          <cell r="M323">
            <v>10.937807625839477</v>
          </cell>
          <cell r="N323">
            <v>355412.78</v>
          </cell>
          <cell r="O323">
            <v>777.48732308096169</v>
          </cell>
        </row>
        <row r="324">
          <cell r="B324" t="str">
            <v>32363</v>
          </cell>
          <cell r="C324" t="str">
            <v>West Valley</v>
          </cell>
          <cell r="D324">
            <v>3752.7455555555557</v>
          </cell>
          <cell r="E324">
            <v>35966200.170000002</v>
          </cell>
          <cell r="F324">
            <v>9583.9698262398106</v>
          </cell>
          <cell r="G324">
            <v>36327664.82</v>
          </cell>
          <cell r="H324">
            <v>9680.2898790248673</v>
          </cell>
          <cell r="I324">
            <v>1551.7868194871251</v>
          </cell>
          <cell r="J324">
            <v>312.86722550689547</v>
          </cell>
          <cell r="K324">
            <v>6622.3953002113121</v>
          </cell>
          <cell r="L324">
            <v>1110.1377826782227</v>
          </cell>
          <cell r="M324">
            <v>83.102751141312552</v>
          </cell>
          <cell r="N324">
            <v>2086929.53</v>
          </cell>
          <cell r="O324">
            <v>556.10738833878952</v>
          </cell>
        </row>
        <row r="325">
          <cell r="B325" t="str">
            <v>32414</v>
          </cell>
          <cell r="C325" t="str">
            <v>Deer Park</v>
          </cell>
          <cell r="D325">
            <v>2436.4044444444439</v>
          </cell>
          <cell r="E325">
            <v>22141670.710000001</v>
          </cell>
          <cell r="F325">
            <v>9087.846954346207</v>
          </cell>
          <cell r="G325">
            <v>22471175.050000001</v>
          </cell>
          <cell r="H325">
            <v>9223.0890077545992</v>
          </cell>
          <cell r="I325">
            <v>590.52425112780043</v>
          </cell>
          <cell r="J325">
            <v>136.17136135033232</v>
          </cell>
          <cell r="K325">
            <v>6973.9967593411784</v>
          </cell>
          <cell r="L325">
            <v>1348.4547064800411</v>
          </cell>
          <cell r="M325">
            <v>173.94192945524466</v>
          </cell>
          <cell r="N325">
            <v>1034798.13</v>
          </cell>
          <cell r="O325">
            <v>424.7234618043712</v>
          </cell>
        </row>
        <row r="326">
          <cell r="B326" t="str">
            <v>32416</v>
          </cell>
          <cell r="C326" t="str">
            <v>Riverside</v>
          </cell>
          <cell r="D326">
            <v>1671.4311111111108</v>
          </cell>
          <cell r="E326">
            <v>16959602.57</v>
          </cell>
          <cell r="F326">
            <v>10146.755350704123</v>
          </cell>
          <cell r="G326">
            <v>17381456.609999999</v>
          </cell>
          <cell r="H326">
            <v>10399.146273187051</v>
          </cell>
          <cell r="I326">
            <v>1136.3178819481377</v>
          </cell>
          <cell r="J326">
            <v>214.30096497479207</v>
          </cell>
          <cell r="K326">
            <v>7536.3343043353407</v>
          </cell>
          <cell r="L326">
            <v>1336.1028672700977</v>
          </cell>
          <cell r="M326">
            <v>176.0902546586824</v>
          </cell>
          <cell r="N326">
            <v>2065049.17</v>
          </cell>
          <cell r="O326">
            <v>1235.4976261194668</v>
          </cell>
        </row>
        <row r="327">
          <cell r="C327" t="str">
            <v>County Totals</v>
          </cell>
          <cell r="D327">
            <v>70805.556666666671</v>
          </cell>
          <cell r="E327">
            <v>695250006.75</v>
          </cell>
          <cell r="F327">
            <v>9819.1447038972965</v>
          </cell>
          <cell r="G327">
            <v>704515391.54999995</v>
          </cell>
          <cell r="H327">
            <v>9950.0014506865191</v>
          </cell>
          <cell r="I327">
            <v>1412.9835356142248</v>
          </cell>
          <cell r="J327">
            <v>302.49780495099566</v>
          </cell>
          <cell r="K327">
            <v>6885.4823333309951</v>
          </cell>
          <cell r="L327">
            <v>1305.0807358951633</v>
          </cell>
          <cell r="M327">
            <v>43.957040895142548</v>
          </cell>
          <cell r="N327">
            <v>42862048.610000007</v>
          </cell>
          <cell r="O327">
            <v>605.34865662850291</v>
          </cell>
        </row>
        <row r="329">
          <cell r="B329" t="str">
            <v>33030</v>
          </cell>
          <cell r="C329" t="str">
            <v>Onion Creek</v>
          </cell>
          <cell r="D329">
            <v>28.119999999999997</v>
          </cell>
          <cell r="E329">
            <v>837219.49</v>
          </cell>
          <cell r="F329">
            <v>29773.097083926034</v>
          </cell>
          <cell r="G329">
            <v>907379.87</v>
          </cell>
          <cell r="H329">
            <v>32268.131934566147</v>
          </cell>
          <cell r="I329">
            <v>1483.1233997155052</v>
          </cell>
          <cell r="J329">
            <v>539.49715504978667</v>
          </cell>
          <cell r="K329">
            <v>24604.920341394023</v>
          </cell>
          <cell r="L329">
            <v>5640.5910384068275</v>
          </cell>
          <cell r="M329">
            <v>0</v>
          </cell>
          <cell r="N329">
            <v>219029.43</v>
          </cell>
          <cell r="O329">
            <v>7789.097795163585</v>
          </cell>
        </row>
        <row r="330">
          <cell r="B330" t="str">
            <v>33036</v>
          </cell>
          <cell r="C330" t="str">
            <v>Chewelah</v>
          </cell>
          <cell r="D330">
            <v>1003.6222222222221</v>
          </cell>
          <cell r="E330">
            <v>9650253.3800000008</v>
          </cell>
          <cell r="F330">
            <v>9615.4241768704487</v>
          </cell>
          <cell r="G330">
            <v>9925494.8399999999</v>
          </cell>
          <cell r="H330">
            <v>9889.6722494077021</v>
          </cell>
          <cell r="I330">
            <v>893.80974248832024</v>
          </cell>
          <cell r="J330">
            <v>133.99310718951358</v>
          </cell>
          <cell r="K330">
            <v>7343.4931359741377</v>
          </cell>
          <cell r="L330">
            <v>1402.2033279454422</v>
          </cell>
          <cell r="M330">
            <v>116.1729358102872</v>
          </cell>
          <cell r="N330">
            <v>1209156.8600000001</v>
          </cell>
          <cell r="O330">
            <v>1204.7928326284793</v>
          </cell>
        </row>
        <row r="331">
          <cell r="B331" t="str">
            <v>33049</v>
          </cell>
          <cell r="C331" t="str">
            <v>Wellpinit</v>
          </cell>
          <cell r="D331">
            <v>597.04</v>
          </cell>
          <cell r="E331">
            <v>7214249.5999999996</v>
          </cell>
          <cell r="F331">
            <v>12083.360578855689</v>
          </cell>
          <cell r="G331">
            <v>7620162.21</v>
          </cell>
          <cell r="H331">
            <v>12763.235645852876</v>
          </cell>
          <cell r="I331">
            <v>0</v>
          </cell>
          <cell r="J331">
            <v>240.42064183304305</v>
          </cell>
          <cell r="K331">
            <v>6300.8171311804908</v>
          </cell>
          <cell r="L331">
            <v>6221.9978728393417</v>
          </cell>
          <cell r="M331">
            <v>0</v>
          </cell>
          <cell r="N331">
            <v>615651.93999999994</v>
          </cell>
          <cell r="O331">
            <v>1031.1736902050113</v>
          </cell>
        </row>
        <row r="332">
          <cell r="B332" t="str">
            <v>33070</v>
          </cell>
          <cell r="C332" t="str">
            <v>Valley</v>
          </cell>
          <cell r="D332">
            <v>872.00999999999988</v>
          </cell>
          <cell r="E332">
            <v>7913241.4800000004</v>
          </cell>
          <cell r="F332">
            <v>9074.7141431864329</v>
          </cell>
          <cell r="G332">
            <v>9375806.9299999997</v>
          </cell>
          <cell r="H332">
            <v>10751.948865265307</v>
          </cell>
          <cell r="I332">
            <v>165.54052132429678</v>
          </cell>
          <cell r="J332">
            <v>76.10943681838512</v>
          </cell>
          <cell r="K332">
            <v>6604.5558078462409</v>
          </cell>
          <cell r="L332">
            <v>777.37575257164497</v>
          </cell>
          <cell r="M332">
            <v>3128.3673467047397</v>
          </cell>
          <cell r="N332">
            <v>1871956.83</v>
          </cell>
          <cell r="O332">
            <v>2146.7148656552108</v>
          </cell>
        </row>
        <row r="333">
          <cell r="B333" t="str">
            <v>33115</v>
          </cell>
          <cell r="C333" t="str">
            <v>Colville</v>
          </cell>
          <cell r="D333">
            <v>2369.7066666666665</v>
          </cell>
          <cell r="E333">
            <v>21401910.539999999</v>
          </cell>
          <cell r="F333">
            <v>9031.4598178114884</v>
          </cell>
          <cell r="G333">
            <v>21275919.66</v>
          </cell>
          <cell r="H333">
            <v>8978.2925284704725</v>
          </cell>
          <cell r="I333">
            <v>807.50864945309684</v>
          </cell>
          <cell r="J333">
            <v>142.80019749279796</v>
          </cell>
          <cell r="K333">
            <v>6918.7862745318689</v>
          </cell>
          <cell r="L333">
            <v>1104.3322478731548</v>
          </cell>
          <cell r="M333">
            <v>4.8651591195534758</v>
          </cell>
          <cell r="N333">
            <v>92457.36</v>
          </cell>
          <cell r="O333">
            <v>39.016373334533675</v>
          </cell>
        </row>
        <row r="334">
          <cell r="B334" t="str">
            <v>33183</v>
          </cell>
          <cell r="C334" t="str">
            <v>Loon Lake</v>
          </cell>
          <cell r="D334">
            <v>262.88</v>
          </cell>
          <cell r="E334">
            <v>2031471.21</v>
          </cell>
          <cell r="F334">
            <v>7727.7511031649419</v>
          </cell>
          <cell r="G334">
            <v>2200508.44</v>
          </cell>
          <cell r="H334">
            <v>8370.7716068167992</v>
          </cell>
          <cell r="I334">
            <v>802.75072276323795</v>
          </cell>
          <cell r="J334">
            <v>112.5876445526476</v>
          </cell>
          <cell r="K334">
            <v>6130.3576917224582</v>
          </cell>
          <cell r="L334">
            <v>1307.2919963481438</v>
          </cell>
          <cell r="M334">
            <v>17.783551430310407</v>
          </cell>
          <cell r="N334">
            <v>612570.80000000005</v>
          </cell>
          <cell r="O334">
            <v>2330.2297626293366</v>
          </cell>
        </row>
        <row r="335">
          <cell r="B335" t="str">
            <v>33202</v>
          </cell>
          <cell r="C335" t="str">
            <v>Summit Valley</v>
          </cell>
          <cell r="D335">
            <v>84.56</v>
          </cell>
          <cell r="E335">
            <v>874809.48</v>
          </cell>
          <cell r="F335">
            <v>10345.429044465467</v>
          </cell>
          <cell r="G335">
            <v>964585.44</v>
          </cell>
          <cell r="H335">
            <v>11407.112582781456</v>
          </cell>
          <cell r="I335">
            <v>420.38292336802272</v>
          </cell>
          <cell r="J335">
            <v>116.5588930936613</v>
          </cell>
          <cell r="K335">
            <v>9057.1812913907288</v>
          </cell>
          <cell r="L335">
            <v>1812.9894749290445</v>
          </cell>
          <cell r="M335">
            <v>0</v>
          </cell>
          <cell r="N335">
            <v>214241.76</v>
          </cell>
          <cell r="O335">
            <v>2533.6064333017976</v>
          </cell>
        </row>
        <row r="336">
          <cell r="B336" t="str">
            <v>33205</v>
          </cell>
          <cell r="C336" t="str">
            <v>Evergreen</v>
          </cell>
          <cell r="D336">
            <v>7.0600000000000005</v>
          </cell>
          <cell r="E336">
            <v>397030.72</v>
          </cell>
          <cell r="F336">
            <v>56236.645892351269</v>
          </cell>
          <cell r="G336">
            <v>314832.48</v>
          </cell>
          <cell r="H336">
            <v>44593.835694050984</v>
          </cell>
          <cell r="I336">
            <v>0</v>
          </cell>
          <cell r="J336">
            <v>574.23087818696877</v>
          </cell>
          <cell r="K336">
            <v>36565.910764872518</v>
          </cell>
          <cell r="L336">
            <v>7453.6940509915012</v>
          </cell>
          <cell r="M336">
            <v>0</v>
          </cell>
          <cell r="N336">
            <v>55780.95</v>
          </cell>
          <cell r="O336">
            <v>7900.9844192634555</v>
          </cell>
        </row>
        <row r="337">
          <cell r="B337" t="str">
            <v>33206</v>
          </cell>
          <cell r="C337" t="str">
            <v>Columbia</v>
          </cell>
          <cell r="D337">
            <v>190.87222222222221</v>
          </cell>
          <cell r="E337">
            <v>3466839.72</v>
          </cell>
          <cell r="F337">
            <v>18163.144325756035</v>
          </cell>
          <cell r="G337">
            <v>3456472.65</v>
          </cell>
          <cell r="H337">
            <v>18108.830136507844</v>
          </cell>
          <cell r="I337">
            <v>403.83833279972066</v>
          </cell>
          <cell r="J337">
            <v>246.85210582996189</v>
          </cell>
          <cell r="K337">
            <v>12865.298949267983</v>
          </cell>
          <cell r="L337">
            <v>4307.5805920190942</v>
          </cell>
          <cell r="M337">
            <v>285.26015659108771</v>
          </cell>
          <cell r="N337">
            <v>529631.44999999995</v>
          </cell>
          <cell r="O337">
            <v>2774.7958494629916</v>
          </cell>
        </row>
        <row r="338">
          <cell r="B338" t="str">
            <v>33207</v>
          </cell>
          <cell r="C338" t="str">
            <v>Mary Walker</v>
          </cell>
          <cell r="D338">
            <v>559.18555555555554</v>
          </cell>
          <cell r="E338">
            <v>5800846.9699999997</v>
          </cell>
          <cell r="F338">
            <v>10373.742512423823</v>
          </cell>
          <cell r="G338">
            <v>6117700.6399999997</v>
          </cell>
          <cell r="H338">
            <v>10940.376730443284</v>
          </cell>
          <cell r="I338">
            <v>253.0059451543614</v>
          </cell>
          <cell r="J338">
            <v>516.38908968797875</v>
          </cell>
          <cell r="K338">
            <v>8127.6667733032355</v>
          </cell>
          <cell r="L338">
            <v>1973.1778996039873</v>
          </cell>
          <cell r="M338">
            <v>70.137022693719246</v>
          </cell>
          <cell r="N338">
            <v>496430.39</v>
          </cell>
          <cell r="O338">
            <v>887.77398677044198</v>
          </cell>
        </row>
        <row r="339">
          <cell r="B339" t="str">
            <v>33211</v>
          </cell>
          <cell r="C339" t="str">
            <v>Northport</v>
          </cell>
          <cell r="D339">
            <v>270.33</v>
          </cell>
          <cell r="E339">
            <v>2844922.56</v>
          </cell>
          <cell r="F339">
            <v>10523.887692819888</v>
          </cell>
          <cell r="G339">
            <v>3063180.52</v>
          </cell>
          <cell r="H339">
            <v>11331.263714719047</v>
          </cell>
          <cell r="I339">
            <v>379.28191469685203</v>
          </cell>
          <cell r="J339">
            <v>264.12525431879556</v>
          </cell>
          <cell r="K339">
            <v>9126.6470609995158</v>
          </cell>
          <cell r="L339">
            <v>1546.5836940036252</v>
          </cell>
          <cell r="M339">
            <v>14.625790700255244</v>
          </cell>
          <cell r="N339">
            <v>300407.99</v>
          </cell>
          <cell r="O339">
            <v>1111.2639736618207</v>
          </cell>
        </row>
        <row r="340">
          <cell r="B340" t="str">
            <v>33212</v>
          </cell>
          <cell r="C340" t="str">
            <v>Kettle Falls</v>
          </cell>
          <cell r="D340">
            <v>769.85333333333347</v>
          </cell>
          <cell r="E340">
            <v>8230059.8200000003</v>
          </cell>
          <cell r="F340">
            <v>10690.425648175409</v>
          </cell>
          <cell r="G340">
            <v>7934365.6100000003</v>
          </cell>
          <cell r="H340">
            <v>10306.334033322362</v>
          </cell>
          <cell r="I340">
            <v>1148.2404137584645</v>
          </cell>
          <cell r="J340">
            <v>213.01840610332704</v>
          </cell>
          <cell r="K340">
            <v>7453.525420426402</v>
          </cell>
          <cell r="L340">
            <v>1483.7511907029909</v>
          </cell>
          <cell r="M340">
            <v>7.7986023311799633</v>
          </cell>
          <cell r="N340">
            <v>344072.21</v>
          </cell>
          <cell r="O340">
            <v>446.93215590848467</v>
          </cell>
        </row>
        <row r="341">
          <cell r="C341" t="str">
            <v>County Totals</v>
          </cell>
          <cell r="D341">
            <v>7015.2400000000007</v>
          </cell>
          <cell r="E341">
            <v>70662854.969999999</v>
          </cell>
          <cell r="F341">
            <v>10072.763721554786</v>
          </cell>
          <cell r="G341">
            <v>73156409.289999992</v>
          </cell>
          <cell r="H341">
            <v>10428.211905793671</v>
          </cell>
          <cell r="I341">
            <v>634.09175452300985</v>
          </cell>
          <cell r="J341">
            <v>187.12523021307894</v>
          </cell>
          <cell r="K341">
            <v>7386.7700534835576</v>
          </cell>
          <cell r="L341">
            <v>1797.660463505169</v>
          </cell>
          <cell r="M341">
            <v>422.56440406885577</v>
          </cell>
          <cell r="N341">
            <v>6561387.9699999997</v>
          </cell>
          <cell r="O341">
            <v>935.30484630604212</v>
          </cell>
        </row>
        <row r="344">
          <cell r="B344" t="str">
            <v>34002</v>
          </cell>
          <cell r="C344" t="str">
            <v>Yelm</v>
          </cell>
          <cell r="D344">
            <v>5279.5533333333342</v>
          </cell>
          <cell r="E344">
            <v>46406156.359999999</v>
          </cell>
          <cell r="F344">
            <v>8789.7883457312655</v>
          </cell>
          <cell r="G344">
            <v>47891072.759999998</v>
          </cell>
          <cell r="H344">
            <v>9071.0463056849494</v>
          </cell>
          <cell r="I344">
            <v>1239.5394452561009</v>
          </cell>
          <cell r="J344">
            <v>262.71930643122585</v>
          </cell>
          <cell r="K344">
            <v>6453.4401944356405</v>
          </cell>
          <cell r="L344">
            <v>1111.7967012360893</v>
          </cell>
          <cell r="M344">
            <v>3.5506583258937301</v>
          </cell>
          <cell r="N344">
            <v>3482389.47</v>
          </cell>
          <cell r="O344">
            <v>659.59925965959235</v>
          </cell>
        </row>
        <row r="345">
          <cell r="B345" t="str">
            <v>34003</v>
          </cell>
          <cell r="C345" t="str">
            <v>North Thurston</v>
          </cell>
          <cell r="D345">
            <v>13336.043333333335</v>
          </cell>
          <cell r="E345">
            <v>123372516.31999999</v>
          </cell>
          <cell r="F345">
            <v>9251.0584463707728</v>
          </cell>
          <cell r="G345">
            <v>124495302.08</v>
          </cell>
          <cell r="H345">
            <v>9335.2502663833566</v>
          </cell>
          <cell r="I345">
            <v>1536.070175236883</v>
          </cell>
          <cell r="J345">
            <v>266.04156955098881</v>
          </cell>
          <cell r="K345">
            <v>6322.1444024002112</v>
          </cell>
          <cell r="L345">
            <v>1180.3738745100054</v>
          </cell>
          <cell r="M345">
            <v>30.620244685267714</v>
          </cell>
          <cell r="N345">
            <v>3282421.17</v>
          </cell>
          <cell r="O345">
            <v>246.13156151012302</v>
          </cell>
        </row>
        <row r="346">
          <cell r="B346" t="str">
            <v>34033</v>
          </cell>
          <cell r="C346" t="str">
            <v>Tumwater</v>
          </cell>
          <cell r="D346">
            <v>6568.4877777777783</v>
          </cell>
          <cell r="E346">
            <v>61056636.579999998</v>
          </cell>
          <cell r="F346">
            <v>9295.3871036441833</v>
          </cell>
          <cell r="G346">
            <v>61523970.909999996</v>
          </cell>
          <cell r="H346">
            <v>9366.5350368992404</v>
          </cell>
          <cell r="I346">
            <v>1523.4023916210037</v>
          </cell>
          <cell r="J346">
            <v>387.02453076042019</v>
          </cell>
          <cell r="K346">
            <v>6524.7733390012472</v>
          </cell>
          <cell r="L346">
            <v>908.61961564297144</v>
          </cell>
          <cell r="M346">
            <v>22.715159873598505</v>
          </cell>
          <cell r="N346">
            <v>4733967.04</v>
          </cell>
          <cell r="O346">
            <v>720.7088145943959</v>
          </cell>
        </row>
        <row r="347">
          <cell r="B347" t="str">
            <v>34111</v>
          </cell>
          <cell r="C347" t="str">
            <v>Olympia</v>
          </cell>
          <cell r="D347">
            <v>9045.5922222222216</v>
          </cell>
          <cell r="E347">
            <v>82713932.629999995</v>
          </cell>
          <cell r="F347">
            <v>9144.1146801640534</v>
          </cell>
          <cell r="G347">
            <v>84742299.810000002</v>
          </cell>
          <cell r="H347">
            <v>9368.3528649251275</v>
          </cell>
          <cell r="I347">
            <v>1698.5702862278047</v>
          </cell>
          <cell r="J347">
            <v>426.13367099728009</v>
          </cell>
          <cell r="K347">
            <v>6195.005691538162</v>
          </cell>
          <cell r="L347">
            <v>995.20041461568815</v>
          </cell>
          <cell r="M347">
            <v>53.442801546191994</v>
          </cell>
          <cell r="N347">
            <v>6844211.75</v>
          </cell>
          <cell r="O347">
            <v>756.63500872677957</v>
          </cell>
        </row>
        <row r="348">
          <cell r="B348" t="str">
            <v>34307</v>
          </cell>
          <cell r="C348" t="str">
            <v>Rainier</v>
          </cell>
          <cell r="D348">
            <v>925.17111111111103</v>
          </cell>
          <cell r="E348">
            <v>8518101.1099999994</v>
          </cell>
          <cell r="F348">
            <v>9207.0547898646983</v>
          </cell>
          <cell r="G348">
            <v>8266174.7999999998</v>
          </cell>
          <cell r="H348">
            <v>8934.7523941517138</v>
          </cell>
          <cell r="I348">
            <v>1273.2163335551143</v>
          </cell>
          <cell r="J348">
            <v>311.45463421781432</v>
          </cell>
          <cell r="K348">
            <v>6284.248373273892</v>
          </cell>
          <cell r="L348">
            <v>1059.4342475986425</v>
          </cell>
          <cell r="M348">
            <v>6.3988055062486939</v>
          </cell>
          <cell r="N348">
            <v>364081.38</v>
          </cell>
          <cell r="O348">
            <v>393.52869499215763</v>
          </cell>
        </row>
        <row r="349">
          <cell r="B349" t="str">
            <v>34324</v>
          </cell>
          <cell r="C349" t="str">
            <v>Griffin</v>
          </cell>
          <cell r="D349">
            <v>608.32000000000005</v>
          </cell>
          <cell r="E349">
            <v>6336796.9500000002</v>
          </cell>
          <cell r="F349">
            <v>10416.880835744345</v>
          </cell>
          <cell r="G349">
            <v>6861991</v>
          </cell>
          <cell r="H349">
            <v>11280.232443450814</v>
          </cell>
          <cell r="I349">
            <v>2571.460152551289</v>
          </cell>
          <cell r="J349">
            <v>492.61114216201997</v>
          </cell>
          <cell r="K349">
            <v>6920.9704431877954</v>
          </cell>
          <cell r="L349">
            <v>928.97175828511274</v>
          </cell>
          <cell r="M349">
            <v>366.21894726459755</v>
          </cell>
          <cell r="N349">
            <v>1196081.08</v>
          </cell>
          <cell r="O349">
            <v>1966.2037743293004</v>
          </cell>
        </row>
        <row r="350">
          <cell r="B350" t="str">
            <v>34401</v>
          </cell>
          <cell r="C350" t="str">
            <v>Rochester</v>
          </cell>
          <cell r="D350">
            <v>2198.6755555555555</v>
          </cell>
          <cell r="E350">
            <v>21311912.07</v>
          </cell>
          <cell r="F350">
            <v>9693.0681819560068</v>
          </cell>
          <cell r="G350">
            <v>21970564.75</v>
          </cell>
          <cell r="H350">
            <v>9992.6361097185782</v>
          </cell>
          <cell r="I350">
            <v>1220.9174305945803</v>
          </cell>
          <cell r="J350">
            <v>229.32248404089731</v>
          </cell>
          <cell r="K350">
            <v>7386.8773266532171</v>
          </cell>
          <cell r="L350">
            <v>1155.3951575898218</v>
          </cell>
          <cell r="M350">
            <v>0.12371084006128942</v>
          </cell>
          <cell r="N350">
            <v>2766222.69</v>
          </cell>
          <cell r="O350">
            <v>1258.1313705018374</v>
          </cell>
        </row>
        <row r="351">
          <cell r="B351" t="str">
            <v>34402</v>
          </cell>
          <cell r="C351" t="str">
            <v>Tenino</v>
          </cell>
          <cell r="D351">
            <v>1251.6588888888889</v>
          </cell>
          <cell r="E351">
            <v>12496857.74</v>
          </cell>
          <cell r="F351">
            <v>9984.2360014664991</v>
          </cell>
          <cell r="G351">
            <v>12740489.93</v>
          </cell>
          <cell r="H351">
            <v>10178.883434695112</v>
          </cell>
          <cell r="I351">
            <v>1665.8030382789773</v>
          </cell>
          <cell r="J351">
            <v>281.72715675996204</v>
          </cell>
          <cell r="K351">
            <v>6795.2441879354765</v>
          </cell>
          <cell r="L351">
            <v>1158.4784184189339</v>
          </cell>
          <cell r="M351">
            <v>277.63063330176038</v>
          </cell>
          <cell r="N351">
            <v>1332313.72</v>
          </cell>
          <cell r="O351">
            <v>1064.4383480412216</v>
          </cell>
        </row>
        <row r="352">
          <cell r="C352" t="str">
            <v>County Totals</v>
          </cell>
          <cell r="D352">
            <v>39213.502222222225</v>
          </cell>
          <cell r="E352">
            <v>362212909.75999999</v>
          </cell>
          <cell r="F352">
            <v>9236.9436350608485</v>
          </cell>
          <cell r="G352">
            <v>368491866.04000002</v>
          </cell>
          <cell r="H352">
            <v>9397.0659379456374</v>
          </cell>
          <cell r="I352">
            <v>1527.8403074145208</v>
          </cell>
          <cell r="J352">
            <v>325.81700603012257</v>
          </cell>
          <cell r="K352">
            <v>6427.6306000835539</v>
          </cell>
          <cell r="L352">
            <v>1074.052753853038</v>
          </cell>
          <cell r="M352">
            <v>41.725270564401967</v>
          </cell>
          <cell r="N352">
            <v>24001688.300000001</v>
          </cell>
          <cell r="O352">
            <v>612.07714026619851</v>
          </cell>
        </row>
        <row r="355">
          <cell r="B355" t="str">
            <v>35200</v>
          </cell>
          <cell r="C355" t="str">
            <v>Wahkiakum</v>
          </cell>
          <cell r="D355">
            <v>459.74444444444435</v>
          </cell>
          <cell r="E355">
            <v>4936884.53</v>
          </cell>
          <cell r="F355">
            <v>10738.323409140346</v>
          </cell>
          <cell r="G355">
            <v>5030684.46</v>
          </cell>
          <cell r="H355">
            <v>10942.349648355368</v>
          </cell>
          <cell r="I355">
            <v>1592.6652923121544</v>
          </cell>
          <cell r="J355">
            <v>206.24118713294831</v>
          </cell>
          <cell r="K355">
            <v>7691.7010585591042</v>
          </cell>
          <cell r="L355">
            <v>1446.3043067404599</v>
          </cell>
          <cell r="M355">
            <v>5.4378036107015983</v>
          </cell>
          <cell r="N355">
            <v>605958.07999999996</v>
          </cell>
          <cell r="O355">
            <v>1318.0324141431231</v>
          </cell>
        </row>
        <row r="356">
          <cell r="C356" t="str">
            <v>County Totals</v>
          </cell>
          <cell r="D356">
            <v>459.74444444444435</v>
          </cell>
          <cell r="E356">
            <v>4936884.53</v>
          </cell>
          <cell r="F356">
            <v>10738.323409140346</v>
          </cell>
          <cell r="G356">
            <v>5030684.46</v>
          </cell>
          <cell r="H356">
            <v>10942.349648355368</v>
          </cell>
          <cell r="I356">
            <v>1592.6652923121544</v>
          </cell>
          <cell r="J356">
            <v>206.24118713294831</v>
          </cell>
          <cell r="K356">
            <v>7691.7010585591042</v>
          </cell>
          <cell r="L356">
            <v>1446.3043067404599</v>
          </cell>
          <cell r="M356">
            <v>5.4378036107015983</v>
          </cell>
          <cell r="N356">
            <v>605958.07999999996</v>
          </cell>
          <cell r="O356">
            <v>1318.0324141431231</v>
          </cell>
        </row>
        <row r="359">
          <cell r="B359" t="str">
            <v>36101</v>
          </cell>
          <cell r="C359" t="str">
            <v>Dixie</v>
          </cell>
          <cell r="D359">
            <v>21.07</v>
          </cell>
          <cell r="E359">
            <v>741743.57</v>
          </cell>
          <cell r="F359">
            <v>35203.776459420973</v>
          </cell>
          <cell r="G359">
            <v>755790.72</v>
          </cell>
          <cell r="H359">
            <v>35870.466065495966</v>
          </cell>
          <cell r="I359">
            <v>9845.8609397247274</v>
          </cell>
          <cell r="J359">
            <v>432.7906976744186</v>
          </cell>
          <cell r="K359">
            <v>20004.817275747511</v>
          </cell>
          <cell r="L359">
            <v>5586.9971523493114</v>
          </cell>
          <cell r="M359">
            <v>0</v>
          </cell>
          <cell r="N359">
            <v>132069.45000000001</v>
          </cell>
          <cell r="O359">
            <v>6268.1276696725208</v>
          </cell>
        </row>
        <row r="360">
          <cell r="B360" t="str">
            <v>36140</v>
          </cell>
          <cell r="C360" t="str">
            <v>Walla Walla</v>
          </cell>
          <cell r="D360">
            <v>5933.6644444444446</v>
          </cell>
          <cell r="E360">
            <v>58926085.939999998</v>
          </cell>
          <cell r="F360">
            <v>9930.8086076844393</v>
          </cell>
          <cell r="G360">
            <v>61264625.079999998</v>
          </cell>
          <cell r="H360">
            <v>10324.922424179324</v>
          </cell>
          <cell r="I360">
            <v>1345.4935335069315</v>
          </cell>
          <cell r="J360">
            <v>237.33996642134954</v>
          </cell>
          <cell r="K360">
            <v>6970.3577236701003</v>
          </cell>
          <cell r="L360">
            <v>1665.1688282189496</v>
          </cell>
          <cell r="M360">
            <v>106.56237236199178</v>
          </cell>
          <cell r="N360">
            <v>5947952.79</v>
          </cell>
          <cell r="O360">
            <v>1002.4080137475474</v>
          </cell>
        </row>
        <row r="361">
          <cell r="B361" t="str">
            <v>36250</v>
          </cell>
          <cell r="C361" t="str">
            <v>College Place</v>
          </cell>
          <cell r="D361">
            <v>709.56</v>
          </cell>
          <cell r="E361">
            <v>8377390.1200000001</v>
          </cell>
          <cell r="F361">
            <v>11806.457692090875</v>
          </cell>
          <cell r="G361">
            <v>8496115.3599999994</v>
          </cell>
          <cell r="H361">
            <v>11973.780032696319</v>
          </cell>
          <cell r="I361">
            <v>2669.2208269913754</v>
          </cell>
          <cell r="J361">
            <v>164.03482439821866</v>
          </cell>
          <cell r="K361">
            <v>7174.9007694909524</v>
          </cell>
          <cell r="L361">
            <v>1920.2244630475229</v>
          </cell>
          <cell r="M361">
            <v>45.399148768250754</v>
          </cell>
          <cell r="N361">
            <v>785100.97</v>
          </cell>
          <cell r="O361">
            <v>1106.4617086645246</v>
          </cell>
        </row>
        <row r="362">
          <cell r="B362" t="str">
            <v>36300</v>
          </cell>
          <cell r="C362" t="str">
            <v>Touchet</v>
          </cell>
          <cell r="D362">
            <v>304.99222222222221</v>
          </cell>
          <cell r="E362">
            <v>3778393.99</v>
          </cell>
          <cell r="F362">
            <v>12388.492934246047</v>
          </cell>
          <cell r="G362">
            <v>3819063.81</v>
          </cell>
          <cell r="H362">
            <v>12521.840006848992</v>
          </cell>
          <cell r="I362">
            <v>2161.9334591410347</v>
          </cell>
          <cell r="J362">
            <v>345.58084541317993</v>
          </cell>
          <cell r="K362">
            <v>8597.7940056759217</v>
          </cell>
          <cell r="L362">
            <v>1416.5316966188575</v>
          </cell>
          <cell r="M362">
            <v>0</v>
          </cell>
          <cell r="N362">
            <v>156053.24</v>
          </cell>
          <cell r="O362">
            <v>511.66301508599491</v>
          </cell>
        </row>
        <row r="363">
          <cell r="B363" t="str">
            <v>36400</v>
          </cell>
          <cell r="C363" t="str">
            <v>Columbia</v>
          </cell>
          <cell r="D363">
            <v>885.56999999999994</v>
          </cell>
          <cell r="E363">
            <v>8861077.3200000003</v>
          </cell>
          <cell r="F363">
            <v>10006.072156915885</v>
          </cell>
          <cell r="G363">
            <v>9000753.4100000001</v>
          </cell>
          <cell r="H363">
            <v>10163.796662036881</v>
          </cell>
          <cell r="I363">
            <v>1934.5268245310931</v>
          </cell>
          <cell r="J363">
            <v>469.51635669681673</v>
          </cell>
          <cell r="K363">
            <v>6568.9501451042825</v>
          </cell>
          <cell r="L363">
            <v>1132.6873877841392</v>
          </cell>
          <cell r="M363">
            <v>58.115947920548358</v>
          </cell>
          <cell r="N363">
            <v>313690.56</v>
          </cell>
          <cell r="O363">
            <v>354.22446559842814</v>
          </cell>
        </row>
        <row r="364">
          <cell r="B364" t="str">
            <v>36401</v>
          </cell>
          <cell r="C364" t="str">
            <v>Waitsburg</v>
          </cell>
          <cell r="D364">
            <v>328.08333333333337</v>
          </cell>
          <cell r="E364">
            <v>3840188.39</v>
          </cell>
          <cell r="F364">
            <v>11704.917622555244</v>
          </cell>
          <cell r="G364">
            <v>3818596.58</v>
          </cell>
          <cell r="H364">
            <v>11639.105654051307</v>
          </cell>
          <cell r="I364">
            <v>1137.6101803403606</v>
          </cell>
          <cell r="J364">
            <v>332.79093726187455</v>
          </cell>
          <cell r="K364">
            <v>8593.8245059690107</v>
          </cell>
          <cell r="L364">
            <v>1510.2793091186181</v>
          </cell>
          <cell r="M364">
            <v>64.600721361442723</v>
          </cell>
          <cell r="N364">
            <v>636149.13</v>
          </cell>
          <cell r="O364">
            <v>1938.9864262128522</v>
          </cell>
        </row>
        <row r="365">
          <cell r="B365" t="str">
            <v>36402</v>
          </cell>
          <cell r="C365" t="str">
            <v>Prescott</v>
          </cell>
          <cell r="D365">
            <v>240.18555555555557</v>
          </cell>
          <cell r="E365">
            <v>3628716.19</v>
          </cell>
          <cell r="F365">
            <v>15107.970092567321</v>
          </cell>
          <cell r="G365">
            <v>3713413.99</v>
          </cell>
          <cell r="H365">
            <v>15460.604953577558</v>
          </cell>
          <cell r="I365">
            <v>1995.0741787599402</v>
          </cell>
          <cell r="J365">
            <v>234.82831792086671</v>
          </cell>
          <cell r="K365">
            <v>10181.700828526089</v>
          </cell>
          <cell r="L365">
            <v>3049.0016283706577</v>
          </cell>
          <cell r="M365">
            <v>0</v>
          </cell>
          <cell r="N365">
            <v>478901.35</v>
          </cell>
          <cell r="O365">
            <v>1993.8807264753639</v>
          </cell>
        </row>
        <row r="366">
          <cell r="C366" t="str">
            <v>County Totals</v>
          </cell>
          <cell r="D366">
            <v>8423.1255555555545</v>
          </cell>
          <cell r="E366">
            <v>88153595.519999996</v>
          </cell>
          <cell r="F366">
            <v>10465.663243243172</v>
          </cell>
          <cell r="G366">
            <v>90868358.949999988</v>
          </cell>
          <cell r="H366">
            <v>10787.962063567589</v>
          </cell>
          <cell r="I366">
            <v>1580.1833205752471</v>
          </cell>
          <cell r="J366">
            <v>263.62919029924637</v>
          </cell>
          <cell r="K366">
            <v>7191.7248556322384</v>
          </cell>
          <cell r="L366">
            <v>1664.9062414545781</v>
          </cell>
          <cell r="M366">
            <v>87.518455606278664</v>
          </cell>
          <cell r="N366">
            <v>8449917.4900000002</v>
          </cell>
          <cell r="O366">
            <v>1003.1807592404668</v>
          </cell>
        </row>
        <row r="368">
          <cell r="B368" t="str">
            <v>37501</v>
          </cell>
          <cell r="C368" t="str">
            <v>Bellingham</v>
          </cell>
          <cell r="D368">
            <v>10317.556666666667</v>
          </cell>
          <cell r="E368">
            <v>99108069.329999998</v>
          </cell>
          <cell r="F368">
            <v>9605.7693242618479</v>
          </cell>
          <cell r="G368">
            <v>99388768.150000006</v>
          </cell>
          <cell r="H368">
            <v>9632.975263523309</v>
          </cell>
          <cell r="I368">
            <v>1892.7889112635517</v>
          </cell>
          <cell r="J368">
            <v>299.31310190687907</v>
          </cell>
          <cell r="K368">
            <v>6185.0392696332819</v>
          </cell>
          <cell r="L368">
            <v>1175.5326180261666</v>
          </cell>
          <cell r="M368">
            <v>80.301362693428374</v>
          </cell>
          <cell r="N368">
            <v>6349295.0999999996</v>
          </cell>
          <cell r="O368">
            <v>615.38747061238973</v>
          </cell>
        </row>
        <row r="369">
          <cell r="B369" t="str">
            <v>37502</v>
          </cell>
          <cell r="C369" t="str">
            <v>Ferndale</v>
          </cell>
          <cell r="D369">
            <v>5140.8711111111115</v>
          </cell>
          <cell r="E369">
            <v>49247601.009999998</v>
          </cell>
          <cell r="F369">
            <v>9579.6218083662425</v>
          </cell>
          <cell r="G369">
            <v>50607702.200000003</v>
          </cell>
          <cell r="H369">
            <v>9844.1880969589238</v>
          </cell>
          <cell r="I369">
            <v>1832.6547867806235</v>
          </cell>
          <cell r="J369">
            <v>175.74180921348392</v>
          </cell>
          <cell r="K369">
            <v>6505.9356181312969</v>
          </cell>
          <cell r="L369">
            <v>1320.587307728219</v>
          </cell>
          <cell r="M369">
            <v>9.2685751052999219</v>
          </cell>
          <cell r="N369">
            <v>2783214.84</v>
          </cell>
          <cell r="O369">
            <v>541.38973334393813</v>
          </cell>
        </row>
        <row r="370">
          <cell r="B370" t="str">
            <v>37503</v>
          </cell>
          <cell r="C370" t="str">
            <v>Blaine</v>
          </cell>
          <cell r="D370">
            <v>2135.42</v>
          </cell>
          <cell r="E370">
            <v>20988830.93</v>
          </cell>
          <cell r="F370">
            <v>9828.9006050332009</v>
          </cell>
          <cell r="G370">
            <v>21142180.149999999</v>
          </cell>
          <cell r="H370">
            <v>9900.7128105946358</v>
          </cell>
          <cell r="I370">
            <v>2075.0086540352718</v>
          </cell>
          <cell r="J370">
            <v>247.96610971143852</v>
          </cell>
          <cell r="K370">
            <v>6470.8191128677254</v>
          </cell>
          <cell r="L370">
            <v>1106.9189339802006</v>
          </cell>
          <cell r="M370">
            <v>0</v>
          </cell>
          <cell r="N370">
            <v>1792412.14</v>
          </cell>
          <cell r="O370">
            <v>839.37217971171935</v>
          </cell>
        </row>
        <row r="371">
          <cell r="B371" t="str">
            <v>37504</v>
          </cell>
          <cell r="C371" t="str">
            <v>Lynden</v>
          </cell>
          <cell r="D371">
            <v>2685.1422222222222</v>
          </cell>
          <cell r="E371">
            <v>23719269.010000002</v>
          </cell>
          <cell r="F371">
            <v>8833.524278043622</v>
          </cell>
          <cell r="G371">
            <v>24452107.390000001</v>
          </cell>
          <cell r="H371">
            <v>9106.4477656470099</v>
          </cell>
          <cell r="I371">
            <v>1455.3165927896227</v>
          </cell>
          <cell r="J371">
            <v>194.69162775569924</v>
          </cell>
          <cell r="K371">
            <v>6273.9453763674019</v>
          </cell>
          <cell r="L371">
            <v>1141.7947342329892</v>
          </cell>
          <cell r="M371">
            <v>40.699434501296849</v>
          </cell>
          <cell r="N371">
            <v>1268998.78</v>
          </cell>
          <cell r="O371">
            <v>472.60021070681961</v>
          </cell>
        </row>
        <row r="372">
          <cell r="B372" t="str">
            <v>37505</v>
          </cell>
          <cell r="C372" t="str">
            <v>Meridian</v>
          </cell>
          <cell r="D372">
            <v>1891.9155555555556</v>
          </cell>
          <cell r="E372">
            <v>15779897.619999999</v>
          </cell>
          <cell r="F372">
            <v>8340.6987027844789</v>
          </cell>
          <cell r="G372">
            <v>16411629.75</v>
          </cell>
          <cell r="H372">
            <v>8674.6100806707364</v>
          </cell>
          <cell r="I372">
            <v>1206.3669719813663</v>
          </cell>
          <cell r="J372">
            <v>239.59672971074585</v>
          </cell>
          <cell r="K372">
            <v>6280.9389114148871</v>
          </cell>
          <cell r="L372">
            <v>947.70746756373899</v>
          </cell>
          <cell r="M372">
            <v>0</v>
          </cell>
          <cell r="N372">
            <v>810709.22</v>
          </cell>
          <cell r="O372">
            <v>428.51237076590218</v>
          </cell>
        </row>
        <row r="373">
          <cell r="B373" t="str">
            <v>37506</v>
          </cell>
          <cell r="C373" t="str">
            <v>Nooksack Valley</v>
          </cell>
          <cell r="D373">
            <v>1592.6077777777778</v>
          </cell>
          <cell r="E373">
            <v>16749345.140000001</v>
          </cell>
          <cell r="F373">
            <v>10516.930391593942</v>
          </cell>
          <cell r="G373">
            <v>16817870.510000002</v>
          </cell>
          <cell r="H373">
            <v>10559.957539242068</v>
          </cell>
          <cell r="I373">
            <v>1504.8184075454164</v>
          </cell>
          <cell r="J373">
            <v>213.1092882602747</v>
          </cell>
          <cell r="K373">
            <v>6954.2256131976401</v>
          </cell>
          <cell r="L373">
            <v>1470.8693958964577</v>
          </cell>
          <cell r="M373">
            <v>416.93483434227721</v>
          </cell>
          <cell r="N373">
            <v>1303062.28</v>
          </cell>
          <cell r="O373">
            <v>818.19409535862565</v>
          </cell>
        </row>
        <row r="374">
          <cell r="B374" t="str">
            <v>37507</v>
          </cell>
          <cell r="C374" t="str">
            <v>Mount Baker</v>
          </cell>
          <cell r="D374">
            <v>2093.7555555555559</v>
          </cell>
          <cell r="E374">
            <v>21946373.539999999</v>
          </cell>
          <cell r="F374">
            <v>10481.822236491576</v>
          </cell>
          <cell r="G374">
            <v>23127216.109999999</v>
          </cell>
          <cell r="H374">
            <v>11045.805251064008</v>
          </cell>
          <cell r="I374">
            <v>1769.7356074677077</v>
          </cell>
          <cell r="J374">
            <v>305.65113406000916</v>
          </cell>
          <cell r="K374">
            <v>7242.1504457699575</v>
          </cell>
          <cell r="L374">
            <v>1371.5227894586017</v>
          </cell>
          <cell r="M374">
            <v>356.7452743077298</v>
          </cell>
          <cell r="N374">
            <v>3418377.08</v>
          </cell>
          <cell r="O374">
            <v>1632.6533777688151</v>
          </cell>
        </row>
        <row r="375">
          <cell r="C375" t="str">
            <v>County Totals</v>
          </cell>
          <cell r="D375">
            <v>25857.268888888892</v>
          </cell>
          <cell r="E375">
            <v>247539386.58000001</v>
          </cell>
          <cell r="F375">
            <v>9573.2997805646046</v>
          </cell>
          <cell r="G375">
            <v>251947474.26000005</v>
          </cell>
          <cell r="H375">
            <v>9743.7774786904974</v>
          </cell>
          <cell r="I375">
            <v>1766.3686681784989</v>
          </cell>
          <cell r="J375">
            <v>250.47453610938197</v>
          </cell>
          <cell r="K375">
            <v>6421.6632883201282</v>
          </cell>
          <cell r="L375">
            <v>1212.5930915106526</v>
          </cell>
          <cell r="M375">
            <v>92.677894571833704</v>
          </cell>
          <cell r="N375">
            <v>17726069.439999998</v>
          </cell>
          <cell r="O375">
            <v>685.53525572134402</v>
          </cell>
        </row>
        <row r="378">
          <cell r="B378" t="str">
            <v>38126</v>
          </cell>
          <cell r="C378" t="str">
            <v>Lacrosse</v>
          </cell>
          <cell r="D378">
            <v>115.59</v>
          </cell>
          <cell r="E378">
            <v>2530235.87</v>
          </cell>
          <cell r="F378">
            <v>21889.747123453588</v>
          </cell>
          <cell r="G378">
            <v>2638129.81</v>
          </cell>
          <cell r="H378">
            <v>22823.166450384982</v>
          </cell>
          <cell r="I378">
            <v>3860.9049225711565</v>
          </cell>
          <cell r="J378">
            <v>634.32597975603414</v>
          </cell>
          <cell r="K378">
            <v>16180.520287222076</v>
          </cell>
          <cell r="L378">
            <v>2147.4152608357122</v>
          </cell>
          <cell r="M378">
            <v>0</v>
          </cell>
          <cell r="N378">
            <v>560521.92000000004</v>
          </cell>
          <cell r="O378">
            <v>4849.2250194653516</v>
          </cell>
        </row>
        <row r="379">
          <cell r="B379" t="str">
            <v>38264</v>
          </cell>
          <cell r="C379" t="str">
            <v>Lamont</v>
          </cell>
          <cell r="D379">
            <v>31.990000000000002</v>
          </cell>
          <cell r="E379">
            <v>736017.78</v>
          </cell>
          <cell r="F379">
            <v>23007.745545482961</v>
          </cell>
          <cell r="G379">
            <v>755203.81</v>
          </cell>
          <cell r="H379">
            <v>23607.496405126603</v>
          </cell>
          <cell r="I379">
            <v>3569.5642388246324</v>
          </cell>
          <cell r="J379">
            <v>200.58268208815255</v>
          </cell>
          <cell r="K379">
            <v>17449.577993122846</v>
          </cell>
          <cell r="L379">
            <v>1928.3263519849952</v>
          </cell>
          <cell r="M379">
            <v>459.44513910597055</v>
          </cell>
          <cell r="N379">
            <v>95658.55</v>
          </cell>
          <cell r="O379">
            <v>2990.2641450453266</v>
          </cell>
        </row>
        <row r="380">
          <cell r="B380" t="str">
            <v>38265</v>
          </cell>
          <cell r="C380" t="str">
            <v>Tekoa</v>
          </cell>
          <cell r="D380">
            <v>199.46</v>
          </cell>
          <cell r="E380">
            <v>3034522.11</v>
          </cell>
          <cell r="F380">
            <v>15213.687506266919</v>
          </cell>
          <cell r="G380">
            <v>3030001.61</v>
          </cell>
          <cell r="H380">
            <v>15191.023814298605</v>
          </cell>
          <cell r="I380">
            <v>1373.7073097362882</v>
          </cell>
          <cell r="J380">
            <v>360.61781810889403</v>
          </cell>
          <cell r="K380">
            <v>11743.39281058859</v>
          </cell>
          <cell r="L380">
            <v>1689.491577258598</v>
          </cell>
          <cell r="M380">
            <v>23.814298606236839</v>
          </cell>
          <cell r="N380">
            <v>473401.81</v>
          </cell>
          <cell r="O380">
            <v>2373.4172766469464</v>
          </cell>
        </row>
        <row r="381">
          <cell r="B381" t="str">
            <v>38267</v>
          </cell>
          <cell r="C381" t="str">
            <v>Pullman</v>
          </cell>
          <cell r="D381">
            <v>2260.8055555555557</v>
          </cell>
          <cell r="E381">
            <v>20271696.989999998</v>
          </cell>
          <cell r="F381">
            <v>8966.5813763530696</v>
          </cell>
          <cell r="G381">
            <v>20765360.59</v>
          </cell>
          <cell r="H381">
            <v>9184.9387661723322</v>
          </cell>
          <cell r="I381">
            <v>1671.1780766442639</v>
          </cell>
          <cell r="J381">
            <v>298.71278772315668</v>
          </cell>
          <cell r="K381">
            <v>6211.3570649596386</v>
          </cell>
          <cell r="L381">
            <v>1002.8108009681899</v>
          </cell>
          <cell r="M381">
            <v>0.88003587708412678</v>
          </cell>
          <cell r="N381">
            <v>2106531.3199999998</v>
          </cell>
          <cell r="O381">
            <v>931.76138691960819</v>
          </cell>
        </row>
        <row r="382">
          <cell r="B382" t="str">
            <v>38300</v>
          </cell>
          <cell r="C382" t="str">
            <v>Colfax</v>
          </cell>
          <cell r="D382">
            <v>651.32111111111112</v>
          </cell>
          <cell r="E382">
            <v>6541714.2300000004</v>
          </cell>
          <cell r="F382">
            <v>10043.762006793031</v>
          </cell>
          <cell r="G382">
            <v>6491235.6699999999</v>
          </cell>
          <cell r="H382">
            <v>9966.2602044733012</v>
          </cell>
          <cell r="I382">
            <v>1363.196747124221</v>
          </cell>
          <cell r="J382">
            <v>371.37491150465121</v>
          </cell>
          <cell r="K382">
            <v>7222.9400364046405</v>
          </cell>
          <cell r="L382">
            <v>980.8720907420643</v>
          </cell>
          <cell r="M382">
            <v>27.876418697723771</v>
          </cell>
          <cell r="N382">
            <v>497936.85</v>
          </cell>
          <cell r="O382">
            <v>764.50285658720986</v>
          </cell>
        </row>
        <row r="383">
          <cell r="B383" t="str">
            <v>38301</v>
          </cell>
          <cell r="C383" t="str">
            <v>Palouse</v>
          </cell>
          <cell r="D383">
            <v>201.7155555555556</v>
          </cell>
          <cell r="E383">
            <v>2858659.34</v>
          </cell>
          <cell r="F383">
            <v>14171.73470894108</v>
          </cell>
          <cell r="G383">
            <v>2800061.73</v>
          </cell>
          <cell r="H383">
            <v>13881.238471114437</v>
          </cell>
          <cell r="I383">
            <v>1551.5387950028642</v>
          </cell>
          <cell r="J383">
            <v>921.48148658176513</v>
          </cell>
          <cell r="K383">
            <v>9914.323635041641</v>
          </cell>
          <cell r="L383">
            <v>1261.9264255497285</v>
          </cell>
          <cell r="M383">
            <v>231.96812893843912</v>
          </cell>
          <cell r="N383">
            <v>563094.92000000004</v>
          </cell>
          <cell r="O383">
            <v>2791.5294804565283</v>
          </cell>
        </row>
        <row r="384">
          <cell r="B384" t="str">
            <v>38302</v>
          </cell>
          <cell r="C384" t="str">
            <v>Garfield</v>
          </cell>
          <cell r="D384">
            <v>93.77</v>
          </cell>
          <cell r="E384">
            <v>2239144.62</v>
          </cell>
          <cell r="F384">
            <v>23879.11506878533</v>
          </cell>
          <cell r="G384">
            <v>2393733.92</v>
          </cell>
          <cell r="H384">
            <v>25527.715900607869</v>
          </cell>
          <cell r="I384">
            <v>2328.8181721232804</v>
          </cell>
          <cell r="J384">
            <v>584.14727524794716</v>
          </cell>
          <cell r="K384">
            <v>19298.22384557961</v>
          </cell>
          <cell r="L384">
            <v>2543.3886104297749</v>
          </cell>
          <cell r="M384">
            <v>773.13799722725821</v>
          </cell>
          <cell r="N384">
            <v>771148.86</v>
          </cell>
          <cell r="O384">
            <v>8223.8334222032627</v>
          </cell>
        </row>
        <row r="385">
          <cell r="B385" t="str">
            <v>38304</v>
          </cell>
          <cell r="C385" t="str">
            <v>Steptoe</v>
          </cell>
          <cell r="D385">
            <v>35.56</v>
          </cell>
          <cell r="E385">
            <v>612355.86</v>
          </cell>
          <cell r="F385">
            <v>17220.35601799775</v>
          </cell>
          <cell r="G385">
            <v>694620.13</v>
          </cell>
          <cell r="H385">
            <v>19533.749437570303</v>
          </cell>
          <cell r="I385">
            <v>2686.138920134983</v>
          </cell>
          <cell r="J385">
            <v>650.09533183352073</v>
          </cell>
          <cell r="K385">
            <v>14455.449100112484</v>
          </cell>
          <cell r="L385">
            <v>1742.0660854893135</v>
          </cell>
          <cell r="M385">
            <v>0</v>
          </cell>
          <cell r="N385">
            <v>172130.69</v>
          </cell>
          <cell r="O385">
            <v>4840.5705849268843</v>
          </cell>
        </row>
        <row r="386">
          <cell r="B386" t="str">
            <v>38306</v>
          </cell>
          <cell r="C386" t="str">
            <v>Colton</v>
          </cell>
          <cell r="D386">
            <v>170.76999999999998</v>
          </cell>
          <cell r="E386">
            <v>2604027.4500000002</v>
          </cell>
          <cell r="F386">
            <v>15248.740703870706</v>
          </cell>
          <cell r="G386">
            <v>2658880.59</v>
          </cell>
          <cell r="H386">
            <v>15569.951338057037</v>
          </cell>
          <cell r="I386">
            <v>2209.0541664226739</v>
          </cell>
          <cell r="J386">
            <v>877.79522164314585</v>
          </cell>
          <cell r="K386">
            <v>11141.507758974059</v>
          </cell>
          <cell r="L386">
            <v>1340.3293318498568</v>
          </cell>
          <cell r="M386">
            <v>1.2648591673010483</v>
          </cell>
          <cell r="N386">
            <v>322600.65999999997</v>
          </cell>
          <cell r="O386">
            <v>1889.0944545294842</v>
          </cell>
        </row>
        <row r="387">
          <cell r="B387" t="str">
            <v>38308</v>
          </cell>
          <cell r="C387" t="str">
            <v>Endicott</v>
          </cell>
          <cell r="D387">
            <v>69.710000000000008</v>
          </cell>
          <cell r="E387">
            <v>2128003.9</v>
          </cell>
          <cell r="F387">
            <v>30526.522737053503</v>
          </cell>
          <cell r="G387">
            <v>2209719.58</v>
          </cell>
          <cell r="H387">
            <v>31698.745947496769</v>
          </cell>
          <cell r="I387">
            <v>3074.5702194807054</v>
          </cell>
          <cell r="J387">
            <v>363.48773490173573</v>
          </cell>
          <cell r="K387">
            <v>24289.745660593882</v>
          </cell>
          <cell r="L387">
            <v>3228.180748816525</v>
          </cell>
          <cell r="M387">
            <v>742.76158370391624</v>
          </cell>
          <cell r="N387">
            <v>382993.18</v>
          </cell>
          <cell r="O387">
            <v>5494.092382728446</v>
          </cell>
        </row>
        <row r="388">
          <cell r="B388" t="str">
            <v>38320</v>
          </cell>
          <cell r="C388" t="str">
            <v>Rosalia</v>
          </cell>
          <cell r="D388">
            <v>213.40999999999997</v>
          </cell>
          <cell r="E388">
            <v>3526687.76</v>
          </cell>
          <cell r="F388">
            <v>16525.410055761211</v>
          </cell>
          <cell r="G388">
            <v>3619834.65</v>
          </cell>
          <cell r="H388">
            <v>16961.879246520784</v>
          </cell>
          <cell r="I388">
            <v>2001.2281055245776</v>
          </cell>
          <cell r="J388">
            <v>1142.0268028677194</v>
          </cell>
          <cell r="K388">
            <v>11990.887915280446</v>
          </cell>
          <cell r="L388">
            <v>1827.7364228480392</v>
          </cell>
          <cell r="M388">
            <v>0</v>
          </cell>
          <cell r="N388">
            <v>253363.64</v>
          </cell>
          <cell r="O388">
            <v>1187.2154069631229</v>
          </cell>
        </row>
        <row r="389">
          <cell r="B389" t="str">
            <v>38322</v>
          </cell>
          <cell r="C389" t="str">
            <v>St. John</v>
          </cell>
          <cell r="D389">
            <v>182.74555555555557</v>
          </cell>
          <cell r="E389">
            <v>2953196.03</v>
          </cell>
          <cell r="F389">
            <v>16160.152409847326</v>
          </cell>
          <cell r="G389">
            <v>2964847.18</v>
          </cell>
          <cell r="H389">
            <v>16223.908543147423</v>
          </cell>
          <cell r="I389">
            <v>1671.8236953627081</v>
          </cell>
          <cell r="J389">
            <v>312.98156513914307</v>
          </cell>
          <cell r="K389">
            <v>12372.953602762798</v>
          </cell>
          <cell r="L389">
            <v>1577.4096892461282</v>
          </cell>
          <cell r="M389">
            <v>288.73999063664718</v>
          </cell>
          <cell r="N389">
            <v>345479.28</v>
          </cell>
          <cell r="O389">
            <v>1890.4934730134796</v>
          </cell>
        </row>
        <row r="390">
          <cell r="B390" t="str">
            <v>38324</v>
          </cell>
          <cell r="C390" t="str">
            <v>Oakesdale</v>
          </cell>
          <cell r="D390">
            <v>109.58</v>
          </cell>
          <cell r="E390">
            <v>2328482.54</v>
          </cell>
          <cell r="F390">
            <v>21249.156232889214</v>
          </cell>
          <cell r="G390">
            <v>2402061.4300000002</v>
          </cell>
          <cell r="H390">
            <v>21920.618999817485</v>
          </cell>
          <cell r="I390">
            <v>2682.286913670378</v>
          </cell>
          <cell r="J390">
            <v>671.01122467603579</v>
          </cell>
          <cell r="K390">
            <v>16663.925625114072</v>
          </cell>
          <cell r="L390">
            <v>1903.395236356999</v>
          </cell>
          <cell r="M390">
            <v>0</v>
          </cell>
          <cell r="N390">
            <v>364514.85</v>
          </cell>
          <cell r="O390">
            <v>3326.4724402263187</v>
          </cell>
        </row>
        <row r="391">
          <cell r="C391" t="str">
            <v>County Totals</v>
          </cell>
          <cell r="D391">
            <v>4336.4277777777779</v>
          </cell>
          <cell r="E391">
            <v>52364744.479999997</v>
          </cell>
          <cell r="F391">
            <v>12075.548622842405</v>
          </cell>
          <cell r="G391">
            <v>53423690.699999996</v>
          </cell>
          <cell r="H391">
            <v>12319.74644516672</v>
          </cell>
          <cell r="I391">
            <v>1786.1511172150142</v>
          </cell>
          <cell r="J391">
            <v>434.07577537578925</v>
          </cell>
          <cell r="K391">
            <v>8782.2209711782725</v>
          </cell>
          <cell r="L391">
            <v>1256.5014590862679</v>
          </cell>
          <cell r="M391">
            <v>60.797122311375084</v>
          </cell>
          <cell r="N391">
            <v>6909376.5300000003</v>
          </cell>
          <cell r="O391">
            <v>1593.3337032401221</v>
          </cell>
        </row>
        <row r="394">
          <cell r="B394" t="str">
            <v>39002</v>
          </cell>
          <cell r="C394" t="str">
            <v>Union Gap</v>
          </cell>
          <cell r="D394">
            <v>578.82999999999993</v>
          </cell>
          <cell r="E394">
            <v>5902633.6299999999</v>
          </cell>
          <cell r="F394">
            <v>10197.52540469568</v>
          </cell>
          <cell r="G394">
            <v>6300081.0300000003</v>
          </cell>
          <cell r="H394">
            <v>10884.16465974466</v>
          </cell>
          <cell r="I394">
            <v>1363.0765855259749</v>
          </cell>
          <cell r="J394">
            <v>172.93526596755527</v>
          </cell>
          <cell r="K394">
            <v>7358.2286681754567</v>
          </cell>
          <cell r="L394">
            <v>1989.9241400756703</v>
          </cell>
          <cell r="M394">
            <v>0</v>
          </cell>
          <cell r="N394">
            <v>799029.36</v>
          </cell>
          <cell r="O394">
            <v>1380.4214708981913</v>
          </cell>
        </row>
        <row r="395">
          <cell r="B395" t="str">
            <v>39003</v>
          </cell>
          <cell r="C395" t="str">
            <v>Naches Valley</v>
          </cell>
          <cell r="D395">
            <v>1441.1255555555556</v>
          </cell>
          <cell r="E395">
            <v>12804261.4</v>
          </cell>
          <cell r="F395">
            <v>8884.9034358175286</v>
          </cell>
          <cell r="G395">
            <v>13170484.49</v>
          </cell>
          <cell r="H395">
            <v>9139.0263944925755</v>
          </cell>
          <cell r="I395">
            <v>1230.0321184136164</v>
          </cell>
          <cell r="J395">
            <v>178.32229746347954</v>
          </cell>
          <cell r="K395">
            <v>6594.5156779461704</v>
          </cell>
          <cell r="L395">
            <v>1132.270449101127</v>
          </cell>
          <cell r="M395">
            <v>3.8858515681801182</v>
          </cell>
          <cell r="N395">
            <v>897897.01</v>
          </cell>
          <cell r="O395">
            <v>623.05259006656058</v>
          </cell>
        </row>
        <row r="396">
          <cell r="B396" t="str">
            <v>39007</v>
          </cell>
          <cell r="C396" t="str">
            <v>Yakima</v>
          </cell>
          <cell r="D396">
            <v>14374.248888888887</v>
          </cell>
          <cell r="E396">
            <v>147995899.91</v>
          </cell>
          <cell r="F396">
            <v>10295.904923727803</v>
          </cell>
          <cell r="G396">
            <v>150269033.87</v>
          </cell>
          <cell r="H396">
            <v>10454.044244785275</v>
          </cell>
          <cell r="I396">
            <v>797.93008168001677</v>
          </cell>
          <cell r="J396">
            <v>113.21516989022962</v>
          </cell>
          <cell r="K396">
            <v>7634.6806541543756</v>
          </cell>
          <cell r="L396">
            <v>1861.3096654171075</v>
          </cell>
          <cell r="M396">
            <v>46.908673643546521</v>
          </cell>
          <cell r="N396">
            <v>13342638.92</v>
          </cell>
          <cell r="O396">
            <v>928.23207829062221</v>
          </cell>
        </row>
        <row r="397">
          <cell r="B397" t="str">
            <v>39090</v>
          </cell>
          <cell r="C397" t="str">
            <v>East Valley</v>
          </cell>
          <cell r="D397">
            <v>2679.4455555555555</v>
          </cell>
          <cell r="E397">
            <v>23939744.66</v>
          </cell>
          <cell r="F397">
            <v>8934.5889526896317</v>
          </cell>
          <cell r="G397">
            <v>24810148.27</v>
          </cell>
          <cell r="H397">
            <v>9259.4336237057341</v>
          </cell>
          <cell r="I397">
            <v>1185.762559501323</v>
          </cell>
          <cell r="J397">
            <v>179.57064998106986</v>
          </cell>
          <cell r="K397">
            <v>6618.886356256955</v>
          </cell>
          <cell r="L397">
            <v>1273.5956261266324</v>
          </cell>
          <cell r="M397">
            <v>1.6184318397545761</v>
          </cell>
          <cell r="N397">
            <v>1438946</v>
          </cell>
          <cell r="O397">
            <v>537.03125149025436</v>
          </cell>
        </row>
        <row r="398">
          <cell r="B398" t="str">
            <v>39119</v>
          </cell>
          <cell r="C398" t="str">
            <v>Selah</v>
          </cell>
          <cell r="D398">
            <v>3258.0444444444438</v>
          </cell>
          <cell r="E398">
            <v>30965702.460000001</v>
          </cell>
          <cell r="F398">
            <v>9504.3830702807427</v>
          </cell>
          <cell r="G398">
            <v>31179867.219999999</v>
          </cell>
          <cell r="H398">
            <v>9570.1172134613826</v>
          </cell>
          <cell r="I398">
            <v>1296.1333223064962</v>
          </cell>
          <cell r="J398">
            <v>207.19593962295039</v>
          </cell>
          <cell r="K398">
            <v>6926.2523040405986</v>
          </cell>
          <cell r="L398">
            <v>1140.5356474913378</v>
          </cell>
          <cell r="M398">
            <v>0</v>
          </cell>
          <cell r="N398">
            <v>2885419.26</v>
          </cell>
          <cell r="O398">
            <v>885.62918928873501</v>
          </cell>
        </row>
        <row r="399">
          <cell r="B399" t="str">
            <v>39120</v>
          </cell>
          <cell r="C399" t="str">
            <v>Mabton</v>
          </cell>
          <cell r="D399">
            <v>914.90888888888878</v>
          </cell>
          <cell r="E399">
            <v>9684352.6999999993</v>
          </cell>
          <cell r="F399">
            <v>10585.046027655457</v>
          </cell>
          <cell r="G399">
            <v>9851944.8699999992</v>
          </cell>
          <cell r="H399">
            <v>10768.225109239778</v>
          </cell>
          <cell r="I399">
            <v>214.40738239873312</v>
          </cell>
          <cell r="J399">
            <v>348.37019715381507</v>
          </cell>
          <cell r="K399">
            <v>7816.3871472326346</v>
          </cell>
          <cell r="L399">
            <v>2389.0603824545988</v>
          </cell>
          <cell r="M399">
            <v>0</v>
          </cell>
          <cell r="N399">
            <v>2251133.92</v>
          </cell>
          <cell r="O399">
            <v>2460.5006545885567</v>
          </cell>
        </row>
        <row r="400">
          <cell r="B400" t="str">
            <v>39200</v>
          </cell>
          <cell r="C400" t="str">
            <v>Grandview</v>
          </cell>
          <cell r="D400">
            <v>3278.7544444444447</v>
          </cell>
          <cell r="E400">
            <v>30695588.010000002</v>
          </cell>
          <cell r="F400">
            <v>9361.9661155201557</v>
          </cell>
          <cell r="G400">
            <v>31764401.960000001</v>
          </cell>
          <cell r="H400">
            <v>9687.9478162269606</v>
          </cell>
          <cell r="I400">
            <v>278.6733881667123</v>
          </cell>
          <cell r="J400">
            <v>147.26366313223957</v>
          </cell>
          <cell r="K400">
            <v>7497.8282748970714</v>
          </cell>
          <cell r="L400">
            <v>1743.2145642027335</v>
          </cell>
          <cell r="M400">
            <v>20.967925828202375</v>
          </cell>
          <cell r="N400">
            <v>4081891.64</v>
          </cell>
          <cell r="O400">
            <v>1244.9519197500133</v>
          </cell>
        </row>
        <row r="401">
          <cell r="B401" t="str">
            <v>39201</v>
          </cell>
          <cell r="C401" t="str">
            <v>Sunnyside</v>
          </cell>
          <cell r="D401">
            <v>5653.4955555555553</v>
          </cell>
          <cell r="E401">
            <v>58746820.32</v>
          </cell>
          <cell r="F401">
            <v>10391.238436947368</v>
          </cell>
          <cell r="G401">
            <v>60707132.640000001</v>
          </cell>
          <cell r="H401">
            <v>10737.981845646726</v>
          </cell>
          <cell r="I401">
            <v>251.51450567652739</v>
          </cell>
          <cell r="J401">
            <v>134.08740354541712</v>
          </cell>
          <cell r="K401">
            <v>7561.6953440408361</v>
          </cell>
          <cell r="L401">
            <v>2773.4658311691528</v>
          </cell>
          <cell r="M401">
            <v>17.218761214792188</v>
          </cell>
          <cell r="N401">
            <v>6602440.8300000001</v>
          </cell>
          <cell r="O401">
            <v>1167.8510693285925</v>
          </cell>
        </row>
        <row r="402">
          <cell r="B402" t="str">
            <v>39202</v>
          </cell>
          <cell r="C402" t="str">
            <v>Toppenish</v>
          </cell>
          <cell r="D402">
            <v>3285.4711111111114</v>
          </cell>
          <cell r="E402">
            <v>34361967.259999998</v>
          </cell>
          <cell r="F402">
            <v>10458.764085245341</v>
          </cell>
          <cell r="G402">
            <v>35398800.5</v>
          </cell>
          <cell r="H402">
            <v>10774.345383919233</v>
          </cell>
          <cell r="I402">
            <v>255.70914538216061</v>
          </cell>
          <cell r="J402">
            <v>426.23017906446017</v>
          </cell>
          <cell r="K402">
            <v>7730.1179164564246</v>
          </cell>
          <cell r="L402">
            <v>2316.6325901511163</v>
          </cell>
          <cell r="M402">
            <v>45.65555286507194</v>
          </cell>
          <cell r="N402">
            <v>3083335.05</v>
          </cell>
          <cell r="O402">
            <v>938.47577584002818</v>
          </cell>
        </row>
        <row r="403">
          <cell r="B403" t="str">
            <v>39203</v>
          </cell>
          <cell r="C403" t="str">
            <v>Highland</v>
          </cell>
          <cell r="D403">
            <v>1107.8566666666668</v>
          </cell>
          <cell r="E403">
            <v>10419498.18</v>
          </cell>
          <cell r="F403">
            <v>9405.0958878555266</v>
          </cell>
          <cell r="G403">
            <v>11066510.199999999</v>
          </cell>
          <cell r="H403">
            <v>9989.1173045851283</v>
          </cell>
          <cell r="I403">
            <v>883.58315606411168</v>
          </cell>
          <cell r="J403">
            <v>161.08958439268611</v>
          </cell>
          <cell r="K403">
            <v>7316.1335882800704</v>
          </cell>
          <cell r="L403">
            <v>1628.3109758482594</v>
          </cell>
          <cell r="M403">
            <v>0</v>
          </cell>
          <cell r="N403">
            <v>984392.06</v>
          </cell>
          <cell r="O403">
            <v>888.55543286285524</v>
          </cell>
        </row>
        <row r="404">
          <cell r="B404" t="str">
            <v>39204</v>
          </cell>
          <cell r="C404" t="str">
            <v>Granger</v>
          </cell>
          <cell r="D404">
            <v>1401.6355555555556</v>
          </cell>
          <cell r="E404">
            <v>15378148.119999999</v>
          </cell>
          <cell r="F404">
            <v>10971.573929504579</v>
          </cell>
          <cell r="G404">
            <v>15936656.619999999</v>
          </cell>
          <cell r="H404">
            <v>11370.043059219704</v>
          </cell>
          <cell r="I404">
            <v>351.12897789249382</v>
          </cell>
          <cell r="J404">
            <v>88.257835290834834</v>
          </cell>
          <cell r="K404">
            <v>8246.4294475026018</v>
          </cell>
          <cell r="L404">
            <v>2684.2267985337767</v>
          </cell>
          <cell r="M404">
            <v>0</v>
          </cell>
          <cell r="N404">
            <v>2245799.67</v>
          </cell>
          <cell r="O404">
            <v>1602.2707622523528</v>
          </cell>
        </row>
        <row r="405">
          <cell r="B405" t="str">
            <v>39205</v>
          </cell>
          <cell r="C405" t="str">
            <v>Zillah</v>
          </cell>
          <cell r="D405">
            <v>1299.8244444444442</v>
          </cell>
          <cell r="E405">
            <v>10820188.25</v>
          </cell>
          <cell r="F405">
            <v>8324.3458732033905</v>
          </cell>
          <cell r="G405">
            <v>11379838.710000001</v>
          </cell>
          <cell r="H405">
            <v>8754.9043708466634</v>
          </cell>
          <cell r="I405">
            <v>495.79846936594862</v>
          </cell>
          <cell r="J405">
            <v>225.04776029583482</v>
          </cell>
          <cell r="K405">
            <v>6700.4608408656914</v>
          </cell>
          <cell r="L405">
            <v>1333.5973003191884</v>
          </cell>
          <cell r="M405">
            <v>0</v>
          </cell>
          <cell r="N405">
            <v>2049296.1</v>
          </cell>
          <cell r="O405">
            <v>1576.594523021058</v>
          </cell>
        </row>
        <row r="406">
          <cell r="B406" t="str">
            <v>39207</v>
          </cell>
          <cell r="C406" t="str">
            <v>Wapato</v>
          </cell>
          <cell r="D406">
            <v>3160.3166666666666</v>
          </cell>
          <cell r="E406">
            <v>35126399.460000001</v>
          </cell>
          <cell r="F406">
            <v>11114.835367763779</v>
          </cell>
          <cell r="G406">
            <v>34712901.350000001</v>
          </cell>
          <cell r="H406">
            <v>10983.994647160887</v>
          </cell>
          <cell r="I406">
            <v>186.76006940232784</v>
          </cell>
          <cell r="J406">
            <v>134.88648289464663</v>
          </cell>
          <cell r="K406">
            <v>7513.1652534819832</v>
          </cell>
          <cell r="L406">
            <v>3127.727497771848</v>
          </cell>
          <cell r="M406">
            <v>21.455343610081265</v>
          </cell>
          <cell r="N406">
            <v>2412158.31</v>
          </cell>
          <cell r="O406">
            <v>763.26474984046956</v>
          </cell>
        </row>
        <row r="407">
          <cell r="B407" t="str">
            <v>39208</v>
          </cell>
          <cell r="C407" t="str">
            <v>West Valley</v>
          </cell>
          <cell r="D407">
            <v>4718.5344444444454</v>
          </cell>
          <cell r="E407">
            <v>42396588.719999999</v>
          </cell>
          <cell r="F407">
            <v>8985.1179893191857</v>
          </cell>
          <cell r="G407">
            <v>43133166.210000001</v>
          </cell>
          <cell r="H407">
            <v>9141.2210121268799</v>
          </cell>
          <cell r="I407">
            <v>1181.1750016071373</v>
          </cell>
          <cell r="J407">
            <v>306.36168857514849</v>
          </cell>
          <cell r="K407">
            <v>6615.7147515907118</v>
          </cell>
          <cell r="L407">
            <v>1037.2170655153991</v>
          </cell>
          <cell r="M407">
            <v>0.75250483848445393</v>
          </cell>
          <cell r="N407">
            <v>3855890.74</v>
          </cell>
          <cell r="O407">
            <v>817.17973777639509</v>
          </cell>
        </row>
        <row r="408">
          <cell r="B408" t="str">
            <v>39209</v>
          </cell>
          <cell r="C408" t="str">
            <v>Mount Adams</v>
          </cell>
          <cell r="D408">
            <v>922.92444444444448</v>
          </cell>
          <cell r="E408">
            <v>12425710.41</v>
          </cell>
          <cell r="F408">
            <v>13463.410233412631</v>
          </cell>
          <cell r="G408">
            <v>12777422.810000001</v>
          </cell>
          <cell r="H408">
            <v>13844.494949628717</v>
          </cell>
          <cell r="I408">
            <v>112.9388333220969</v>
          </cell>
          <cell r="J408">
            <v>163.61246135472749</v>
          </cell>
          <cell r="K408">
            <v>7721.53437141839</v>
          </cell>
          <cell r="L408">
            <v>5667.3110149861777</v>
          </cell>
          <cell r="M408">
            <v>179.09826854732302</v>
          </cell>
          <cell r="N408">
            <v>2016121.98</v>
          </cell>
          <cell r="O408">
            <v>2184.4929908792342</v>
          </cell>
        </row>
        <row r="409">
          <cell r="C409" t="str">
            <v>County Totals</v>
          </cell>
          <cell r="D409">
            <v>48075.416666666664</v>
          </cell>
          <cell r="E409">
            <v>481663503.48999995</v>
          </cell>
          <cell r="F409">
            <v>10018.914798589021</v>
          </cell>
          <cell r="G409">
            <v>492458390.75</v>
          </cell>
          <cell r="H409">
            <v>10243.455489205329</v>
          </cell>
          <cell r="I409">
            <v>690.30285374541745</v>
          </cell>
          <cell r="J409">
            <v>181.34477004012791</v>
          </cell>
          <cell r="K409">
            <v>7366.5169744758687</v>
          </cell>
          <cell r="L409">
            <v>1979.5613398393155</v>
          </cell>
          <cell r="M409">
            <v>25.729551104601281</v>
          </cell>
          <cell r="N409">
            <v>48946390.850000001</v>
          </cell>
          <cell r="O409">
            <v>1018.1168306740278</v>
          </cell>
        </row>
      </sheetData>
      <sheetData sheetId="2" refreshError="1"/>
      <sheetData sheetId="3" refreshError="1">
        <row r="12">
          <cell r="A12" t="str">
            <v>17001</v>
          </cell>
          <cell r="B12" t="str">
            <v>SEATTLE</v>
          </cell>
          <cell r="C12">
            <v>43769.920000000013</v>
          </cell>
          <cell r="D12">
            <v>528663175.86000001</v>
          </cell>
          <cell r="E12">
            <v>12078.230343121482</v>
          </cell>
          <cell r="F12">
            <v>518171211.74000001</v>
          </cell>
          <cell r="G12">
            <v>11838.523162482359</v>
          </cell>
          <cell r="H12">
            <v>119859712.04000001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2738.403726577521</v>
          </cell>
          <cell r="O12">
            <v>3377158.54</v>
          </cell>
          <cell r="P12">
            <v>0</v>
          </cell>
          <cell r="Q12">
            <v>0</v>
          </cell>
          <cell r="R12">
            <v>446642</v>
          </cell>
          <cell r="S12">
            <v>0</v>
          </cell>
          <cell r="T12">
            <v>0</v>
          </cell>
          <cell r="U12">
            <v>0</v>
          </cell>
          <cell r="V12">
            <v>1470.76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3161323.62</v>
          </cell>
          <cell r="AB12">
            <v>0</v>
          </cell>
          <cell r="AC12">
            <v>1845530.53</v>
          </cell>
          <cell r="AD12">
            <v>0</v>
          </cell>
          <cell r="AE12">
            <v>12758880.529999999</v>
          </cell>
          <cell r="AF12">
            <v>64164.53</v>
          </cell>
          <cell r="AG12">
            <v>1859363.11</v>
          </cell>
          <cell r="AH12">
            <v>11904.52</v>
          </cell>
          <cell r="AI12">
            <v>2509506.17</v>
          </cell>
          <cell r="AJ12">
            <v>330419.18</v>
          </cell>
          <cell r="AK12">
            <v>26366363.489999995</v>
          </cell>
          <cell r="AL12">
            <v>602.38546220783553</v>
          </cell>
          <cell r="AM12">
            <v>204679411.75999999</v>
          </cell>
          <cell r="AN12">
            <v>8375956.5300000003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30879944.050000001</v>
          </cell>
          <cell r="AT12">
            <v>0</v>
          </cell>
          <cell r="AU12">
            <v>63610.47</v>
          </cell>
          <cell r="AV12">
            <v>4876552.67</v>
          </cell>
          <cell r="AW12">
            <v>836410.17</v>
          </cell>
          <cell r="AX12">
            <v>1818733.8</v>
          </cell>
          <cell r="AY12">
            <v>0</v>
          </cell>
          <cell r="AZ12">
            <v>4822100.84</v>
          </cell>
          <cell r="BA12">
            <v>15306501.93</v>
          </cell>
          <cell r="BB12">
            <v>404751.96</v>
          </cell>
          <cell r="BC12">
            <v>810918.07</v>
          </cell>
          <cell r="BD12">
            <v>27643.96</v>
          </cell>
          <cell r="BE12">
            <v>411870.14</v>
          </cell>
          <cell r="BF12">
            <v>19255369.98</v>
          </cell>
          <cell r="BG12">
            <v>292224.78000000003</v>
          </cell>
          <cell r="BH12">
            <v>0</v>
          </cell>
          <cell r="BI12">
            <v>0</v>
          </cell>
          <cell r="BJ12">
            <v>2131000</v>
          </cell>
          <cell r="BK12">
            <v>0</v>
          </cell>
          <cell r="BL12">
            <v>294993001.1099999</v>
          </cell>
          <cell r="BM12">
            <v>6739.6285190834205</v>
          </cell>
          <cell r="BN12">
            <v>0</v>
          </cell>
          <cell r="BO12">
            <v>47930.76</v>
          </cell>
          <cell r="BP12">
            <v>2790.04</v>
          </cell>
          <cell r="BQ12">
            <v>0</v>
          </cell>
          <cell r="BR12">
            <v>158159.82</v>
          </cell>
          <cell r="BS12">
            <v>208880.62</v>
          </cell>
          <cell r="BT12">
            <v>346275.99</v>
          </cell>
          <cell r="BU12">
            <v>0</v>
          </cell>
          <cell r="BV12">
            <v>19786731</v>
          </cell>
          <cell r="BW12">
            <v>0</v>
          </cell>
          <cell r="BX12">
            <v>0</v>
          </cell>
          <cell r="BY12">
            <v>0</v>
          </cell>
          <cell r="BZ12">
            <v>536033.31999999995</v>
          </cell>
          <cell r="CA12">
            <v>10716296.699999999</v>
          </cell>
          <cell r="CB12">
            <v>469282.96</v>
          </cell>
          <cell r="CC12">
            <v>0</v>
          </cell>
          <cell r="CD12">
            <v>13407647.25</v>
          </cell>
          <cell r="CE12">
            <v>4259420.91</v>
          </cell>
          <cell r="CF12">
            <v>112469.47</v>
          </cell>
          <cell r="CG12">
            <v>992434.45</v>
          </cell>
          <cell r="CH12">
            <v>93940.49</v>
          </cell>
          <cell r="CI12">
            <v>0</v>
          </cell>
          <cell r="CJ12">
            <v>215991.6</v>
          </cell>
          <cell r="CK12">
            <v>801865.12</v>
          </cell>
          <cell r="CL12">
            <v>0</v>
          </cell>
          <cell r="CM12">
            <v>0</v>
          </cell>
          <cell r="CN12">
            <v>0</v>
          </cell>
          <cell r="CO12">
            <v>214308</v>
          </cell>
          <cell r="CP12">
            <v>0</v>
          </cell>
          <cell r="CQ12">
            <v>7923075.7400000002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723817.39</v>
          </cell>
          <cell r="CW12">
            <v>793316.62</v>
          </cell>
          <cell r="CX12">
            <v>4007009.12</v>
          </cell>
          <cell r="CY12">
            <v>0</v>
          </cell>
          <cell r="CZ12">
            <v>0</v>
          </cell>
          <cell r="DA12">
            <v>189448.35</v>
          </cell>
          <cell r="DB12">
            <v>0</v>
          </cell>
          <cell r="DC12">
            <v>0</v>
          </cell>
          <cell r="DD12">
            <v>1335403.56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443836.95</v>
          </cell>
          <cell r="DT12">
            <v>0</v>
          </cell>
          <cell r="DU12">
            <v>0</v>
          </cell>
          <cell r="DV12">
            <v>412725.95</v>
          </cell>
          <cell r="DW12">
            <v>67990211.560000002</v>
          </cell>
          <cell r="DX12">
            <v>1553.3547139222549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7344867.9699999997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43715.91</v>
          </cell>
          <cell r="EO12">
            <v>0</v>
          </cell>
          <cell r="EP12">
            <v>0</v>
          </cell>
          <cell r="EQ12">
            <v>1573339.66</v>
          </cell>
          <cell r="ER12">
            <v>8961923.5399999991</v>
          </cell>
          <cell r="ES12">
            <v>204.75074069132401</v>
          </cell>
          <cell r="ET12">
            <v>55854374.560000002</v>
          </cell>
          <cell r="EU12">
            <v>1276.090396326975</v>
          </cell>
        </row>
        <row r="13">
          <cell r="A13" t="str">
            <v>32081</v>
          </cell>
          <cell r="B13" t="str">
            <v>SPOKANE</v>
          </cell>
          <cell r="C13">
            <v>28681.467777777776</v>
          </cell>
          <cell r="D13">
            <v>298447642.30000001</v>
          </cell>
          <cell r="E13">
            <v>10405.591673771849</v>
          </cell>
          <cell r="F13">
            <v>303397862.94999999</v>
          </cell>
          <cell r="G13">
            <v>10578.184676624911</v>
          </cell>
          <cell r="H13">
            <v>44723535.210000001</v>
          </cell>
          <cell r="I13">
            <v>0</v>
          </cell>
          <cell r="J13">
            <v>0</v>
          </cell>
          <cell r="K13">
            <v>113.11</v>
          </cell>
          <cell r="L13">
            <v>0</v>
          </cell>
          <cell r="M13">
            <v>0</v>
          </cell>
          <cell r="N13">
            <v>1559.3221611430781</v>
          </cell>
          <cell r="O13">
            <v>37075.5</v>
          </cell>
          <cell r="P13">
            <v>0</v>
          </cell>
          <cell r="Q13">
            <v>20692.099999999999</v>
          </cell>
          <cell r="R13">
            <v>0</v>
          </cell>
          <cell r="S13">
            <v>93614.5</v>
          </cell>
          <cell r="T13">
            <v>2066414.52</v>
          </cell>
          <cell r="U13">
            <v>71548.66</v>
          </cell>
          <cell r="V13">
            <v>765107.16</v>
          </cell>
          <cell r="W13">
            <v>53816.83</v>
          </cell>
          <cell r="X13">
            <v>99245.14</v>
          </cell>
          <cell r="Y13">
            <v>0</v>
          </cell>
          <cell r="Z13">
            <v>163513.85999999999</v>
          </cell>
          <cell r="AA13">
            <v>2973837.49</v>
          </cell>
          <cell r="AB13">
            <v>0</v>
          </cell>
          <cell r="AC13">
            <v>460015.98</v>
          </cell>
          <cell r="AD13">
            <v>0</v>
          </cell>
          <cell r="AE13">
            <v>2392694.46</v>
          </cell>
          <cell r="AF13">
            <v>32029.919999999998</v>
          </cell>
          <cell r="AG13">
            <v>263577.55</v>
          </cell>
          <cell r="AH13">
            <v>138536.85</v>
          </cell>
          <cell r="AI13">
            <v>68963.75</v>
          </cell>
          <cell r="AJ13">
            <v>0</v>
          </cell>
          <cell r="AK13">
            <v>9700684.2699999996</v>
          </cell>
          <cell r="AL13">
            <v>338.22133320234155</v>
          </cell>
          <cell r="AM13">
            <v>136766818.62</v>
          </cell>
          <cell r="AN13">
            <v>5302040.75</v>
          </cell>
          <cell r="AO13">
            <v>12890739.76</v>
          </cell>
          <cell r="AP13">
            <v>0</v>
          </cell>
          <cell r="AQ13">
            <v>0</v>
          </cell>
          <cell r="AR13">
            <v>27282</v>
          </cell>
          <cell r="AS13">
            <v>21043245.170000002</v>
          </cell>
          <cell r="AT13">
            <v>0</v>
          </cell>
          <cell r="AU13">
            <v>43355.65</v>
          </cell>
          <cell r="AV13">
            <v>4378694.22</v>
          </cell>
          <cell r="AW13">
            <v>0</v>
          </cell>
          <cell r="AX13">
            <v>2333173.96</v>
          </cell>
          <cell r="AY13">
            <v>0</v>
          </cell>
          <cell r="AZ13">
            <v>982706.53</v>
          </cell>
          <cell r="BA13">
            <v>10049655.060000001</v>
          </cell>
          <cell r="BB13">
            <v>265294.23</v>
          </cell>
          <cell r="BC13">
            <v>512649.84</v>
          </cell>
          <cell r="BD13">
            <v>0</v>
          </cell>
          <cell r="BE13">
            <v>340773.02</v>
          </cell>
          <cell r="BF13">
            <v>6299041.2300000004</v>
          </cell>
          <cell r="BG13">
            <v>2001361.52</v>
          </cell>
          <cell r="BH13">
            <v>0</v>
          </cell>
          <cell r="BI13">
            <v>0</v>
          </cell>
          <cell r="BJ13">
            <v>0</v>
          </cell>
          <cell r="BK13">
            <v>51827.9</v>
          </cell>
          <cell r="BL13">
            <v>203288659.46000004</v>
          </cell>
          <cell r="BM13">
            <v>7087.8053046332179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267781.93</v>
          </cell>
          <cell r="BU13">
            <v>530.37</v>
          </cell>
          <cell r="BV13">
            <v>13114879</v>
          </cell>
          <cell r="BW13">
            <v>35.049999999999997</v>
          </cell>
          <cell r="BX13">
            <v>0</v>
          </cell>
          <cell r="BY13">
            <v>38838.9</v>
          </cell>
          <cell r="BZ13">
            <v>0</v>
          </cell>
          <cell r="CA13">
            <v>6152276</v>
          </cell>
          <cell r="CB13">
            <v>373928</v>
          </cell>
          <cell r="CC13">
            <v>56861</v>
          </cell>
          <cell r="CD13">
            <v>9991163.8599999994</v>
          </cell>
          <cell r="CE13">
            <v>2318810.91</v>
          </cell>
          <cell r="CF13">
            <v>0</v>
          </cell>
          <cell r="CG13">
            <v>254000</v>
          </cell>
          <cell r="CH13">
            <v>0</v>
          </cell>
          <cell r="CI13">
            <v>0</v>
          </cell>
          <cell r="CJ13">
            <v>0</v>
          </cell>
          <cell r="CK13">
            <v>232461.29</v>
          </cell>
          <cell r="CL13">
            <v>0</v>
          </cell>
          <cell r="CM13">
            <v>0</v>
          </cell>
          <cell r="CN13">
            <v>0</v>
          </cell>
          <cell r="CO13">
            <v>19335.48</v>
          </cell>
          <cell r="CP13">
            <v>235743.17</v>
          </cell>
          <cell r="CQ13">
            <v>7187253.1600000001</v>
          </cell>
          <cell r="CR13">
            <v>992298.73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176573</v>
          </cell>
          <cell r="DB13">
            <v>0</v>
          </cell>
          <cell r="DC13">
            <v>0</v>
          </cell>
          <cell r="DD13">
            <v>768362.19</v>
          </cell>
          <cell r="DE13">
            <v>0</v>
          </cell>
          <cell r="DF13">
            <v>543327.13</v>
          </cell>
          <cell r="DG13">
            <v>0</v>
          </cell>
          <cell r="DH13">
            <v>0</v>
          </cell>
          <cell r="DI13">
            <v>0</v>
          </cell>
          <cell r="DJ13">
            <v>800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811592.45</v>
          </cell>
          <cell r="DT13">
            <v>1558.6</v>
          </cell>
          <cell r="DU13">
            <v>0</v>
          </cell>
          <cell r="DV13">
            <v>664356.09</v>
          </cell>
          <cell r="DW13">
            <v>44202766.31000001</v>
          </cell>
          <cell r="DX13">
            <v>1541.1612352784832</v>
          </cell>
          <cell r="DY13">
            <v>72466.91</v>
          </cell>
          <cell r="DZ13">
            <v>21245.06</v>
          </cell>
          <cell r="EA13">
            <v>0</v>
          </cell>
          <cell r="EB13">
            <v>37665.980000000003</v>
          </cell>
          <cell r="EC13">
            <v>25215.1</v>
          </cell>
          <cell r="ED13">
            <v>0</v>
          </cell>
          <cell r="EE13">
            <v>0</v>
          </cell>
          <cell r="EF13">
            <v>3116</v>
          </cell>
          <cell r="EG13">
            <v>1292539.23</v>
          </cell>
          <cell r="EH13">
            <v>0</v>
          </cell>
          <cell r="EI13">
            <v>11894.87</v>
          </cell>
          <cell r="EJ13">
            <v>0</v>
          </cell>
          <cell r="EK13">
            <v>0</v>
          </cell>
          <cell r="EL13">
            <v>1478.15</v>
          </cell>
          <cell r="EM13">
            <v>0</v>
          </cell>
          <cell r="EN13">
            <v>16483.29</v>
          </cell>
          <cell r="EO13">
            <v>0</v>
          </cell>
          <cell r="EP13">
            <v>0</v>
          </cell>
          <cell r="EQ13">
            <v>0</v>
          </cell>
          <cell r="ER13">
            <v>1482104.59</v>
          </cell>
          <cell r="ES13">
            <v>51.674642367791428</v>
          </cell>
          <cell r="ET13">
            <v>21447312.030000001</v>
          </cell>
          <cell r="EU13">
            <v>747.77595749884347</v>
          </cell>
        </row>
        <row r="14">
          <cell r="A14" t="str">
            <v>27010</v>
          </cell>
          <cell r="B14" t="str">
            <v>TACOMA</v>
          </cell>
          <cell r="C14">
            <v>27900.562222222223</v>
          </cell>
          <cell r="D14">
            <v>308981109.56999999</v>
          </cell>
          <cell r="E14">
            <v>11074.368577558731</v>
          </cell>
          <cell r="F14">
            <v>315503307.61000001</v>
          </cell>
          <cell r="G14">
            <v>11308.134405933517</v>
          </cell>
          <cell r="H14">
            <v>69052008.25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2474.9325013601874</v>
          </cell>
          <cell r="O14">
            <v>451716.71</v>
          </cell>
          <cell r="P14">
            <v>0</v>
          </cell>
          <cell r="Q14">
            <v>0</v>
          </cell>
          <cell r="R14">
            <v>0</v>
          </cell>
          <cell r="S14">
            <v>68422.47</v>
          </cell>
          <cell r="T14">
            <v>0</v>
          </cell>
          <cell r="U14">
            <v>0</v>
          </cell>
          <cell r="V14">
            <v>345156.39</v>
          </cell>
          <cell r="W14">
            <v>29906.05</v>
          </cell>
          <cell r="X14">
            <v>0</v>
          </cell>
          <cell r="Y14">
            <v>0</v>
          </cell>
          <cell r="Z14">
            <v>83469.490000000005</v>
          </cell>
          <cell r="AA14">
            <v>2582723.7400000002</v>
          </cell>
          <cell r="AB14">
            <v>0</v>
          </cell>
          <cell r="AC14">
            <v>478051.6</v>
          </cell>
          <cell r="AD14">
            <v>0</v>
          </cell>
          <cell r="AE14">
            <v>201685.87</v>
          </cell>
          <cell r="AF14">
            <v>52689.62</v>
          </cell>
          <cell r="AG14">
            <v>562554.29</v>
          </cell>
          <cell r="AH14">
            <v>56545.71</v>
          </cell>
          <cell r="AI14">
            <v>2074481.26</v>
          </cell>
          <cell r="AJ14">
            <v>74650.23</v>
          </cell>
          <cell r="AK14">
            <v>7062053.4300000006</v>
          </cell>
          <cell r="AL14">
            <v>253.11509401682309</v>
          </cell>
          <cell r="AM14">
            <v>131528294.63</v>
          </cell>
          <cell r="AN14">
            <v>5806505.2800000003</v>
          </cell>
          <cell r="AO14">
            <v>2937976.67</v>
          </cell>
          <cell r="AP14">
            <v>0</v>
          </cell>
          <cell r="AQ14">
            <v>0</v>
          </cell>
          <cell r="AR14">
            <v>879562.17</v>
          </cell>
          <cell r="AS14">
            <v>19126114.440000001</v>
          </cell>
          <cell r="AT14">
            <v>0</v>
          </cell>
          <cell r="AU14">
            <v>8638.2199999999993</v>
          </cell>
          <cell r="AV14">
            <v>5183368.26</v>
          </cell>
          <cell r="AW14">
            <v>1126249.3899999999</v>
          </cell>
          <cell r="AX14">
            <v>1672019.25</v>
          </cell>
          <cell r="AY14">
            <v>0</v>
          </cell>
          <cell r="AZ14">
            <v>1687662.94</v>
          </cell>
          <cell r="BA14">
            <v>9888324.3000000007</v>
          </cell>
          <cell r="BB14">
            <v>258039.75</v>
          </cell>
          <cell r="BC14">
            <v>516518.27</v>
          </cell>
          <cell r="BD14">
            <v>0</v>
          </cell>
          <cell r="BE14">
            <v>386543.15</v>
          </cell>
          <cell r="BF14">
            <v>5565471.96</v>
          </cell>
          <cell r="BG14">
            <v>15700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186586988.67999998</v>
          </cell>
          <cell r="BM14">
            <v>6687.5709239789903</v>
          </cell>
          <cell r="BN14">
            <v>283362.42</v>
          </cell>
          <cell r="BO14">
            <v>0</v>
          </cell>
          <cell r="BP14">
            <v>0</v>
          </cell>
          <cell r="BQ14">
            <v>94795.21</v>
          </cell>
          <cell r="BR14">
            <v>72295.39</v>
          </cell>
          <cell r="BS14">
            <v>450453.02</v>
          </cell>
          <cell r="BT14">
            <v>105000</v>
          </cell>
          <cell r="BU14">
            <v>0</v>
          </cell>
          <cell r="BV14">
            <v>12664469</v>
          </cell>
          <cell r="BW14">
            <v>1570.65</v>
          </cell>
          <cell r="BX14">
            <v>0</v>
          </cell>
          <cell r="BY14">
            <v>0</v>
          </cell>
          <cell r="BZ14">
            <v>0</v>
          </cell>
          <cell r="CA14">
            <v>6775342.8099999996</v>
          </cell>
          <cell r="CB14">
            <v>354177.23</v>
          </cell>
          <cell r="CC14">
            <v>0</v>
          </cell>
          <cell r="CD14">
            <v>10192565.43</v>
          </cell>
          <cell r="CE14">
            <v>2484258.0499999998</v>
          </cell>
          <cell r="CF14">
            <v>0</v>
          </cell>
          <cell r="CG14">
            <v>1519793.69</v>
          </cell>
          <cell r="CH14">
            <v>0</v>
          </cell>
          <cell r="CI14">
            <v>0</v>
          </cell>
          <cell r="CJ14">
            <v>0</v>
          </cell>
          <cell r="CK14">
            <v>234766.53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99411.87</v>
          </cell>
          <cell r="CQ14">
            <v>8094318.3700000001</v>
          </cell>
          <cell r="CR14">
            <v>-894.34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4804191.49</v>
          </cell>
          <cell r="CY14">
            <v>0</v>
          </cell>
          <cell r="CZ14">
            <v>0</v>
          </cell>
          <cell r="DA14">
            <v>113598.65</v>
          </cell>
          <cell r="DB14">
            <v>0</v>
          </cell>
          <cell r="DC14">
            <v>0</v>
          </cell>
          <cell r="DD14">
            <v>96616.47</v>
          </cell>
          <cell r="DE14">
            <v>0</v>
          </cell>
          <cell r="DF14">
            <v>367356.93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719256.75</v>
          </cell>
          <cell r="DW14">
            <v>49076252.599999994</v>
          </cell>
          <cell r="DX14">
            <v>1758.970023941373</v>
          </cell>
          <cell r="DY14">
            <v>0</v>
          </cell>
          <cell r="DZ14">
            <v>1477629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285477.28000000003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12000</v>
          </cell>
          <cell r="EM14">
            <v>0</v>
          </cell>
          <cell r="EN14">
            <v>10220.51</v>
          </cell>
          <cell r="EO14">
            <v>0</v>
          </cell>
          <cell r="EP14">
            <v>0</v>
          </cell>
          <cell r="EQ14">
            <v>1940677.86</v>
          </cell>
          <cell r="ER14">
            <v>3726004.6500000004</v>
          </cell>
          <cell r="ES14">
            <v>133.54586263614124</v>
          </cell>
          <cell r="ET14">
            <v>39376176.509999998</v>
          </cell>
          <cell r="EU14">
            <v>1411.304051738344</v>
          </cell>
        </row>
        <row r="15">
          <cell r="A15" t="str">
            <v>17415</v>
          </cell>
          <cell r="B15" t="str">
            <v>KENT</v>
          </cell>
          <cell r="C15">
            <v>26335.456666666669</v>
          </cell>
          <cell r="D15">
            <v>244536685.22</v>
          </cell>
          <cell r="E15">
            <v>9285.4545229707419</v>
          </cell>
          <cell r="F15">
            <v>248941026.97999999</v>
          </cell>
          <cell r="G15">
            <v>9452.6945224796418</v>
          </cell>
          <cell r="H15">
            <v>45367824.920000002</v>
          </cell>
          <cell r="I15">
            <v>0</v>
          </cell>
          <cell r="J15">
            <v>0</v>
          </cell>
          <cell r="K15">
            <v>644.04999999999995</v>
          </cell>
          <cell r="L15">
            <v>0</v>
          </cell>
          <cell r="M15">
            <v>0</v>
          </cell>
          <cell r="N15">
            <v>1722.7143445522177</v>
          </cell>
          <cell r="O15">
            <v>949484.15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4529550.51</v>
          </cell>
          <cell r="W15">
            <v>87783.39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372946.09</v>
          </cell>
          <cell r="AD15">
            <v>0</v>
          </cell>
          <cell r="AE15">
            <v>554007.82999999996</v>
          </cell>
          <cell r="AF15">
            <v>77773.5</v>
          </cell>
          <cell r="AG15">
            <v>705881.39</v>
          </cell>
          <cell r="AH15">
            <v>38587.22</v>
          </cell>
          <cell r="AI15">
            <v>400999.03</v>
          </cell>
          <cell r="AJ15">
            <v>298689.61</v>
          </cell>
          <cell r="AK15">
            <v>8015702.7199999997</v>
          </cell>
          <cell r="AL15">
            <v>304.36923199990071</v>
          </cell>
          <cell r="AM15">
            <v>118628391.2</v>
          </cell>
          <cell r="AN15">
            <v>4622734.9400000004</v>
          </cell>
          <cell r="AO15">
            <v>2562374.2799999998</v>
          </cell>
          <cell r="AP15">
            <v>0</v>
          </cell>
          <cell r="AQ15">
            <v>0</v>
          </cell>
          <cell r="AR15">
            <v>8149.66</v>
          </cell>
          <cell r="AS15">
            <v>17139336.77</v>
          </cell>
          <cell r="AT15">
            <v>0</v>
          </cell>
          <cell r="AU15">
            <v>0</v>
          </cell>
          <cell r="AV15">
            <v>3025337.62</v>
          </cell>
          <cell r="AW15">
            <v>0</v>
          </cell>
          <cell r="AX15">
            <v>574122.61</v>
          </cell>
          <cell r="AY15">
            <v>0</v>
          </cell>
          <cell r="AZ15">
            <v>3559708.84</v>
          </cell>
          <cell r="BA15">
            <v>9357435.5500000007</v>
          </cell>
          <cell r="BB15">
            <v>244833.7</v>
          </cell>
          <cell r="BC15">
            <v>586994.07999999996</v>
          </cell>
          <cell r="BD15">
            <v>0</v>
          </cell>
          <cell r="BE15">
            <v>257654.81</v>
          </cell>
          <cell r="BF15">
            <v>4695758.04</v>
          </cell>
          <cell r="BG15">
            <v>4458.42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165267290.52000001</v>
          </cell>
          <cell r="BM15">
            <v>6275.4670485430479</v>
          </cell>
          <cell r="BN15">
            <v>0</v>
          </cell>
          <cell r="BO15">
            <v>10035.540000000001</v>
          </cell>
          <cell r="BP15">
            <v>0</v>
          </cell>
          <cell r="BQ15">
            <v>0</v>
          </cell>
          <cell r="BR15">
            <v>94558.34</v>
          </cell>
          <cell r="BS15">
            <v>104593.88</v>
          </cell>
          <cell r="BT15">
            <v>135125</v>
          </cell>
          <cell r="BU15">
            <v>0</v>
          </cell>
          <cell r="BV15">
            <v>11581901</v>
          </cell>
          <cell r="BW15">
            <v>0</v>
          </cell>
          <cell r="BX15">
            <v>0</v>
          </cell>
          <cell r="BY15">
            <v>0</v>
          </cell>
          <cell r="BZ15">
            <v>223961.36</v>
          </cell>
          <cell r="CA15">
            <v>5121164</v>
          </cell>
          <cell r="CB15">
            <v>187539</v>
          </cell>
          <cell r="CC15">
            <v>0</v>
          </cell>
          <cell r="CD15">
            <v>3754969.85</v>
          </cell>
          <cell r="CE15">
            <v>1678537.69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504715.25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152205.57999999999</v>
          </cell>
          <cell r="CQ15">
            <v>4937445.99</v>
          </cell>
          <cell r="CR15">
            <v>1001101.16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77058</v>
          </cell>
          <cell r="DB15">
            <v>0</v>
          </cell>
          <cell r="DC15">
            <v>0</v>
          </cell>
          <cell r="DD15">
            <v>21736.57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655855.66</v>
          </cell>
          <cell r="DW15">
            <v>30137909.989999998</v>
          </cell>
          <cell r="DX15">
            <v>1144.385319436901</v>
          </cell>
          <cell r="DY15">
            <v>144.06</v>
          </cell>
          <cell r="DZ15">
            <v>59009</v>
          </cell>
          <cell r="EA15">
            <v>0</v>
          </cell>
          <cell r="EB15">
            <v>0</v>
          </cell>
          <cell r="EC15">
            <v>1624.65</v>
          </cell>
          <cell r="ED15">
            <v>0</v>
          </cell>
          <cell r="EE15">
            <v>0</v>
          </cell>
          <cell r="EF15">
            <v>0</v>
          </cell>
          <cell r="EG15">
            <v>34437.599999999999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31732.2</v>
          </cell>
          <cell r="EM15">
            <v>0</v>
          </cell>
          <cell r="EN15">
            <v>24707.27</v>
          </cell>
          <cell r="EO15">
            <v>0</v>
          </cell>
          <cell r="EP15">
            <v>0</v>
          </cell>
          <cell r="EQ15">
            <v>0</v>
          </cell>
          <cell r="ER15">
            <v>151654.78</v>
          </cell>
          <cell r="ES15">
            <v>5.7585779475756187</v>
          </cell>
          <cell r="ET15">
            <v>22648335.52</v>
          </cell>
          <cell r="EU15">
            <v>859.99403035476746</v>
          </cell>
        </row>
        <row r="16">
          <cell r="A16" t="str">
            <v>06114</v>
          </cell>
          <cell r="B16" t="str">
            <v>EVERGREEN-Clark</v>
          </cell>
          <cell r="C16">
            <v>25598.655555555561</v>
          </cell>
          <cell r="D16">
            <v>235357204.53999999</v>
          </cell>
          <cell r="E16">
            <v>9194.1236534557574</v>
          </cell>
          <cell r="F16">
            <v>236622586.68000001</v>
          </cell>
          <cell r="G16">
            <v>9243.5552393159523</v>
          </cell>
          <cell r="H16">
            <v>35271329.539999999</v>
          </cell>
          <cell r="I16">
            <v>0</v>
          </cell>
          <cell r="J16">
            <v>0</v>
          </cell>
          <cell r="K16">
            <v>370.35</v>
          </cell>
          <cell r="L16">
            <v>0</v>
          </cell>
          <cell r="M16">
            <v>0</v>
          </cell>
          <cell r="N16">
            <v>1377.8731392143422</v>
          </cell>
          <cell r="O16">
            <v>161227.78</v>
          </cell>
          <cell r="P16">
            <v>0</v>
          </cell>
          <cell r="Q16">
            <v>76449.37</v>
          </cell>
          <cell r="R16">
            <v>96218.93</v>
          </cell>
          <cell r="S16">
            <v>28887.1</v>
          </cell>
          <cell r="T16">
            <v>0</v>
          </cell>
          <cell r="U16">
            <v>0</v>
          </cell>
          <cell r="V16">
            <v>696548.75</v>
          </cell>
          <cell r="W16">
            <v>67057.69</v>
          </cell>
          <cell r="X16">
            <v>207653.98</v>
          </cell>
          <cell r="Y16">
            <v>0</v>
          </cell>
          <cell r="Z16">
            <v>368102.09</v>
          </cell>
          <cell r="AA16">
            <v>2605008.17</v>
          </cell>
          <cell r="AB16">
            <v>0</v>
          </cell>
          <cell r="AC16">
            <v>267863.11</v>
          </cell>
          <cell r="AD16">
            <v>0</v>
          </cell>
          <cell r="AE16">
            <v>170147.89</v>
          </cell>
          <cell r="AF16">
            <v>58788.74</v>
          </cell>
          <cell r="AG16">
            <v>230379.02</v>
          </cell>
          <cell r="AH16">
            <v>90804.57</v>
          </cell>
          <cell r="AI16">
            <v>428340.13</v>
          </cell>
          <cell r="AJ16">
            <v>447933.45</v>
          </cell>
          <cell r="AK16">
            <v>6001410.7699999996</v>
          </cell>
          <cell r="AL16">
            <v>234.44242050038213</v>
          </cell>
          <cell r="AM16">
            <v>117930139.98999999</v>
          </cell>
          <cell r="AN16">
            <v>4548085.83</v>
          </cell>
          <cell r="AO16">
            <v>8071048.4400000004</v>
          </cell>
          <cell r="AP16">
            <v>277.97000000000003</v>
          </cell>
          <cell r="AQ16">
            <v>0</v>
          </cell>
          <cell r="AR16">
            <v>60046.17</v>
          </cell>
          <cell r="AS16">
            <v>15974444.300000001</v>
          </cell>
          <cell r="AT16">
            <v>0</v>
          </cell>
          <cell r="AU16">
            <v>43225.52</v>
          </cell>
          <cell r="AV16">
            <v>2658744.4300000002</v>
          </cell>
          <cell r="AW16">
            <v>0</v>
          </cell>
          <cell r="AX16">
            <v>896463.99</v>
          </cell>
          <cell r="AY16">
            <v>0</v>
          </cell>
          <cell r="AZ16">
            <v>1874532.92</v>
          </cell>
          <cell r="BA16">
            <v>7975684.6900000004</v>
          </cell>
          <cell r="BB16">
            <v>237660.72</v>
          </cell>
          <cell r="BC16">
            <v>427584.4</v>
          </cell>
          <cell r="BD16">
            <v>0</v>
          </cell>
          <cell r="BE16">
            <v>203266.14</v>
          </cell>
          <cell r="BF16">
            <v>6127269.9900000002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167028475.5</v>
          </cell>
          <cell r="BM16">
            <v>6524.892494354086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2466.62</v>
          </cell>
          <cell r="BS16">
            <v>2466.62</v>
          </cell>
          <cell r="BT16">
            <v>13976.06</v>
          </cell>
          <cell r="BU16">
            <v>0</v>
          </cell>
          <cell r="BV16">
            <v>11546426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4934989.6900000004</v>
          </cell>
          <cell r="CB16">
            <v>187152.34</v>
          </cell>
          <cell r="CC16">
            <v>60140.47</v>
          </cell>
          <cell r="CD16">
            <v>4267562.05</v>
          </cell>
          <cell r="CE16">
            <v>881246.98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331934.7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3777846.74</v>
          </cell>
          <cell r="CR16">
            <v>545753.44999999995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54474.53</v>
          </cell>
          <cell r="DB16">
            <v>0</v>
          </cell>
          <cell r="DC16">
            <v>0</v>
          </cell>
          <cell r="DD16">
            <v>405816.22</v>
          </cell>
          <cell r="DE16">
            <v>0</v>
          </cell>
          <cell r="DF16">
            <v>339967.21</v>
          </cell>
          <cell r="DG16">
            <v>0</v>
          </cell>
          <cell r="DH16">
            <v>0</v>
          </cell>
          <cell r="DI16">
            <v>0</v>
          </cell>
          <cell r="DJ16">
            <v>16062.11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448422.05</v>
          </cell>
          <cell r="DW16">
            <v>27814237.220000003</v>
          </cell>
          <cell r="DX16">
            <v>1086.5507041819469</v>
          </cell>
          <cell r="DY16">
            <v>0</v>
          </cell>
          <cell r="DZ16">
            <v>44127.17</v>
          </cell>
          <cell r="EA16">
            <v>0</v>
          </cell>
          <cell r="EB16">
            <v>85677.63</v>
          </cell>
          <cell r="EC16">
            <v>729.11</v>
          </cell>
          <cell r="ED16">
            <v>0</v>
          </cell>
          <cell r="EE16">
            <v>0</v>
          </cell>
          <cell r="EF16">
            <v>0</v>
          </cell>
          <cell r="EG16">
            <v>301083.03999999998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68959.8</v>
          </cell>
          <cell r="EM16">
            <v>0</v>
          </cell>
          <cell r="EN16">
            <v>6186.55</v>
          </cell>
          <cell r="EO16">
            <v>0</v>
          </cell>
          <cell r="EP16">
            <v>0</v>
          </cell>
          <cell r="EQ16">
            <v>0</v>
          </cell>
          <cell r="ER16">
            <v>506763.29999999993</v>
          </cell>
          <cell r="ES16">
            <v>19.796481065194822</v>
          </cell>
          <cell r="ET16">
            <v>11479171.58</v>
          </cell>
          <cell r="EU16">
            <v>448.42869013520232</v>
          </cell>
        </row>
        <row r="17">
          <cell r="A17" t="str">
            <v>17414</v>
          </cell>
          <cell r="B17" t="str">
            <v>LAKE WASHINGTON</v>
          </cell>
          <cell r="C17">
            <v>23172.882222222222</v>
          </cell>
          <cell r="D17">
            <v>215247346.91</v>
          </cell>
          <cell r="E17">
            <v>9288.7602347360607</v>
          </cell>
          <cell r="F17">
            <v>216255081.97999999</v>
          </cell>
          <cell r="G17">
            <v>9332.247922643679</v>
          </cell>
          <cell r="H17">
            <v>38986411.07</v>
          </cell>
          <cell r="I17">
            <v>0</v>
          </cell>
          <cell r="J17">
            <v>0</v>
          </cell>
          <cell r="K17">
            <v>129.76</v>
          </cell>
          <cell r="L17">
            <v>0</v>
          </cell>
          <cell r="M17">
            <v>0</v>
          </cell>
          <cell r="N17">
            <v>1682.4208769599177</v>
          </cell>
          <cell r="O17">
            <v>3312207.54</v>
          </cell>
          <cell r="P17">
            <v>0</v>
          </cell>
          <cell r="Q17">
            <v>0</v>
          </cell>
          <cell r="R17">
            <v>0</v>
          </cell>
          <cell r="S17">
            <v>151521</v>
          </cell>
          <cell r="T17">
            <v>0</v>
          </cell>
          <cell r="U17">
            <v>675832.82</v>
          </cell>
          <cell r="V17">
            <v>954106.47</v>
          </cell>
          <cell r="W17">
            <v>51134.61</v>
          </cell>
          <cell r="X17">
            <v>0</v>
          </cell>
          <cell r="Y17">
            <v>0</v>
          </cell>
          <cell r="Z17">
            <v>784869.43</v>
          </cell>
          <cell r="AA17">
            <v>4667644.59</v>
          </cell>
          <cell r="AB17">
            <v>1437.59</v>
          </cell>
          <cell r="AC17">
            <v>1261387.78</v>
          </cell>
          <cell r="AD17">
            <v>0</v>
          </cell>
          <cell r="AE17">
            <v>1362936.39</v>
          </cell>
          <cell r="AF17">
            <v>66736.94</v>
          </cell>
          <cell r="AG17">
            <v>553736.81000000006</v>
          </cell>
          <cell r="AH17">
            <v>466793.68</v>
          </cell>
          <cell r="AI17">
            <v>174010.66</v>
          </cell>
          <cell r="AJ17">
            <v>100892.3</v>
          </cell>
          <cell r="AK17">
            <v>14585248.610000001</v>
          </cell>
          <cell r="AL17">
            <v>629.41020759226524</v>
          </cell>
          <cell r="AM17">
            <v>105153185.73</v>
          </cell>
          <cell r="AN17">
            <v>2839943.91</v>
          </cell>
          <cell r="AO17">
            <v>0</v>
          </cell>
          <cell r="AP17">
            <v>0</v>
          </cell>
          <cell r="AQ17">
            <v>0</v>
          </cell>
          <cell r="AR17">
            <v>51709.53</v>
          </cell>
          <cell r="AS17">
            <v>14755727.449999999</v>
          </cell>
          <cell r="AT17">
            <v>0</v>
          </cell>
          <cell r="AU17">
            <v>17300.18</v>
          </cell>
          <cell r="AV17">
            <v>816075.86</v>
          </cell>
          <cell r="AW17">
            <v>0</v>
          </cell>
          <cell r="AX17">
            <v>596406.82999999996</v>
          </cell>
          <cell r="AY17">
            <v>0</v>
          </cell>
          <cell r="AZ17">
            <v>1116896.95</v>
          </cell>
          <cell r="BA17">
            <v>8162258.7800000003</v>
          </cell>
          <cell r="BB17">
            <v>214492.51</v>
          </cell>
          <cell r="BC17">
            <v>426142.86</v>
          </cell>
          <cell r="BD17">
            <v>0</v>
          </cell>
          <cell r="BE17">
            <v>78478.53</v>
          </cell>
          <cell r="BF17">
            <v>4718457.33</v>
          </cell>
          <cell r="BG17">
            <v>23692.97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138970769.42000002</v>
          </cell>
          <cell r="BM17">
            <v>5997.1292343915029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83490.91</v>
          </cell>
          <cell r="BS17">
            <v>83490.91</v>
          </cell>
          <cell r="BT17">
            <v>0</v>
          </cell>
          <cell r="BU17">
            <v>0</v>
          </cell>
          <cell r="BV17">
            <v>10226260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4473793.01</v>
          </cell>
          <cell r="CB17">
            <v>118681.79</v>
          </cell>
          <cell r="CC17">
            <v>0</v>
          </cell>
          <cell r="CD17">
            <v>1463238.82</v>
          </cell>
          <cell r="CE17">
            <v>678604.69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146619.79999999999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1317474.75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572479.03</v>
          </cell>
          <cell r="CY17">
            <v>0</v>
          </cell>
          <cell r="CZ17">
            <v>0</v>
          </cell>
          <cell r="DA17">
            <v>46976</v>
          </cell>
          <cell r="DB17">
            <v>0</v>
          </cell>
          <cell r="DC17">
            <v>0</v>
          </cell>
          <cell r="DD17">
            <v>28430</v>
          </cell>
          <cell r="DE17">
            <v>0</v>
          </cell>
          <cell r="DF17">
            <v>88478.48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341203.58</v>
          </cell>
          <cell r="DW17">
            <v>19585730.859999999</v>
          </cell>
          <cell r="DX17">
            <v>845.20046631134073</v>
          </cell>
          <cell r="DY17">
            <v>18404.2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80862.67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11000</v>
          </cell>
          <cell r="EO17">
            <v>0</v>
          </cell>
          <cell r="EP17">
            <v>0</v>
          </cell>
          <cell r="EQ17">
            <v>4016525.39</v>
          </cell>
          <cell r="ER17">
            <v>4126792.2600000002</v>
          </cell>
          <cell r="ES17">
            <v>178.08713738865458</v>
          </cell>
          <cell r="ET17">
            <v>17016366.02</v>
          </cell>
          <cell r="EU17">
            <v>734.32237978932653</v>
          </cell>
        </row>
        <row r="18">
          <cell r="A18" t="str">
            <v>06037</v>
          </cell>
          <cell r="B18" t="str">
            <v>VANCOUVER</v>
          </cell>
          <cell r="C18">
            <v>21480.70555555556</v>
          </cell>
          <cell r="D18">
            <v>207888034.47</v>
          </cell>
          <cell r="E18">
            <v>9677.8960045022304</v>
          </cell>
          <cell r="F18">
            <v>210364731.69</v>
          </cell>
          <cell r="G18">
            <v>9793.194694929065</v>
          </cell>
          <cell r="H18">
            <v>34542802.109999999</v>
          </cell>
          <cell r="I18">
            <v>0</v>
          </cell>
          <cell r="J18">
            <v>0</v>
          </cell>
          <cell r="K18">
            <v>44.77</v>
          </cell>
          <cell r="L18">
            <v>0</v>
          </cell>
          <cell r="M18">
            <v>0</v>
          </cell>
          <cell r="N18">
            <v>1608.0871641139449</v>
          </cell>
          <cell r="O18">
            <v>449610.55</v>
          </cell>
          <cell r="P18">
            <v>2640</v>
          </cell>
          <cell r="Q18">
            <v>0</v>
          </cell>
          <cell r="R18">
            <v>0</v>
          </cell>
          <cell r="S18">
            <v>51380</v>
          </cell>
          <cell r="T18">
            <v>0</v>
          </cell>
          <cell r="U18">
            <v>3440</v>
          </cell>
          <cell r="V18">
            <v>448118.48</v>
          </cell>
          <cell r="W18">
            <v>51674.15</v>
          </cell>
          <cell r="X18">
            <v>0</v>
          </cell>
          <cell r="Y18">
            <v>0</v>
          </cell>
          <cell r="Z18">
            <v>0</v>
          </cell>
          <cell r="AA18">
            <v>1940262.37</v>
          </cell>
          <cell r="AB18">
            <v>0</v>
          </cell>
          <cell r="AC18">
            <v>311892.59999999998</v>
          </cell>
          <cell r="AD18">
            <v>0</v>
          </cell>
          <cell r="AE18">
            <v>330269.44</v>
          </cell>
          <cell r="AF18">
            <v>34838.71</v>
          </cell>
          <cell r="AG18">
            <v>614990.87</v>
          </cell>
          <cell r="AH18">
            <v>1707.48</v>
          </cell>
          <cell r="AI18">
            <v>422446.64</v>
          </cell>
          <cell r="AJ18">
            <v>230697.91</v>
          </cell>
          <cell r="AK18">
            <v>4893969.2</v>
          </cell>
          <cell r="AL18">
            <v>227.83093354837555</v>
          </cell>
          <cell r="AM18">
            <v>99297763.060000002</v>
          </cell>
          <cell r="AN18">
            <v>3338511.58</v>
          </cell>
          <cell r="AO18">
            <v>5311661.2</v>
          </cell>
          <cell r="AP18">
            <v>0</v>
          </cell>
          <cell r="AQ18">
            <v>0</v>
          </cell>
          <cell r="AR18">
            <v>3779.56</v>
          </cell>
          <cell r="AS18">
            <v>13357858.84</v>
          </cell>
          <cell r="AT18">
            <v>0</v>
          </cell>
          <cell r="AU18">
            <v>34544.910000000003</v>
          </cell>
          <cell r="AV18">
            <v>3043685.73</v>
          </cell>
          <cell r="AW18">
            <v>539741.62</v>
          </cell>
          <cell r="AX18">
            <v>1588900.34</v>
          </cell>
          <cell r="AY18">
            <v>578.96</v>
          </cell>
          <cell r="AZ18">
            <v>1684163.03</v>
          </cell>
          <cell r="BA18">
            <v>7595260.0099999998</v>
          </cell>
          <cell r="BB18">
            <v>199485.75</v>
          </cell>
          <cell r="BC18">
            <v>0</v>
          </cell>
          <cell r="BD18">
            <v>0</v>
          </cell>
          <cell r="BE18">
            <v>184980.66</v>
          </cell>
          <cell r="BF18">
            <v>4874915.91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141055831.16</v>
          </cell>
          <cell r="BM18">
            <v>6566.6293313870547</v>
          </cell>
          <cell r="BN18">
            <v>5.29</v>
          </cell>
          <cell r="BO18">
            <v>0</v>
          </cell>
          <cell r="BP18">
            <v>0</v>
          </cell>
          <cell r="BQ18">
            <v>0</v>
          </cell>
          <cell r="BR18">
            <v>2074.56</v>
          </cell>
          <cell r="BS18">
            <v>2079.85</v>
          </cell>
          <cell r="BT18">
            <v>0</v>
          </cell>
          <cell r="BU18">
            <v>0</v>
          </cell>
          <cell r="BV18">
            <v>9618052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4437414</v>
          </cell>
          <cell r="CB18">
            <v>227648.57</v>
          </cell>
          <cell r="CC18">
            <v>0</v>
          </cell>
          <cell r="CD18">
            <v>6678778.96</v>
          </cell>
          <cell r="CE18">
            <v>1250618.1299999999</v>
          </cell>
          <cell r="CF18">
            <v>38137</v>
          </cell>
          <cell r="CG18">
            <v>1282215.52</v>
          </cell>
          <cell r="CH18">
            <v>0</v>
          </cell>
          <cell r="CI18">
            <v>0</v>
          </cell>
          <cell r="CJ18">
            <v>0</v>
          </cell>
          <cell r="CK18">
            <v>304115.20000000001</v>
          </cell>
          <cell r="CL18">
            <v>0</v>
          </cell>
          <cell r="CM18">
            <v>0</v>
          </cell>
          <cell r="CN18">
            <v>0</v>
          </cell>
          <cell r="CO18">
            <v>134925.19</v>
          </cell>
          <cell r="CP18">
            <v>0</v>
          </cell>
          <cell r="CQ18">
            <v>4085407.48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299576.61</v>
          </cell>
          <cell r="DE18">
            <v>0</v>
          </cell>
          <cell r="DF18">
            <v>79402.75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111000</v>
          </cell>
          <cell r="DT18">
            <v>0</v>
          </cell>
          <cell r="DU18">
            <v>0</v>
          </cell>
          <cell r="DV18">
            <v>390660.73</v>
          </cell>
          <cell r="DW18">
            <v>28940031.990000002</v>
          </cell>
          <cell r="DX18">
            <v>1347.2570495951534</v>
          </cell>
          <cell r="DY18">
            <v>609</v>
          </cell>
          <cell r="DZ18">
            <v>761044.14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5576.59</v>
          </cell>
          <cell r="EF18">
            <v>0</v>
          </cell>
          <cell r="EG18">
            <v>133221.23000000001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30701.5</v>
          </cell>
          <cell r="EM18">
            <v>0</v>
          </cell>
          <cell r="EN18">
            <v>900</v>
          </cell>
          <cell r="EO18">
            <v>0</v>
          </cell>
          <cell r="EP18">
            <v>0</v>
          </cell>
          <cell r="EQ18">
            <v>0</v>
          </cell>
          <cell r="ER18">
            <v>932052.46</v>
          </cell>
          <cell r="ES18">
            <v>43.390216284536471</v>
          </cell>
          <cell r="ET18">
            <v>11779219.119999999</v>
          </cell>
          <cell r="EU18">
            <v>548.36276627578172</v>
          </cell>
        </row>
        <row r="19">
          <cell r="A19" t="str">
            <v>17210</v>
          </cell>
          <cell r="B19" t="str">
            <v>FEDERAL WAY</v>
          </cell>
          <cell r="C19">
            <v>21258.402222222223</v>
          </cell>
          <cell r="D19">
            <v>202723131.28</v>
          </cell>
          <cell r="E19">
            <v>9536.1414823587129</v>
          </cell>
          <cell r="F19">
            <v>204127186.77000001</v>
          </cell>
          <cell r="G19">
            <v>9602.1885669572112</v>
          </cell>
          <cell r="H19">
            <v>33797569.299999997</v>
          </cell>
          <cell r="I19">
            <v>0</v>
          </cell>
          <cell r="J19">
            <v>0</v>
          </cell>
          <cell r="K19">
            <v>-68527.11</v>
          </cell>
          <cell r="L19">
            <v>0</v>
          </cell>
          <cell r="M19">
            <v>0</v>
          </cell>
          <cell r="N19">
            <v>1586.621696090675</v>
          </cell>
          <cell r="O19">
            <v>1082704.57</v>
          </cell>
          <cell r="P19">
            <v>0</v>
          </cell>
          <cell r="Q19">
            <v>0</v>
          </cell>
          <cell r="R19">
            <v>247410</v>
          </cell>
          <cell r="S19">
            <v>156235.99</v>
          </cell>
          <cell r="T19">
            <v>0</v>
          </cell>
          <cell r="U19">
            <v>172674.44</v>
          </cell>
          <cell r="V19">
            <v>423874.41</v>
          </cell>
          <cell r="W19">
            <v>71141.67</v>
          </cell>
          <cell r="X19">
            <v>0</v>
          </cell>
          <cell r="Y19">
            <v>0</v>
          </cell>
          <cell r="Z19">
            <v>465722.14</v>
          </cell>
          <cell r="AA19">
            <v>2306251.09</v>
          </cell>
          <cell r="AB19">
            <v>0</v>
          </cell>
          <cell r="AC19">
            <v>716998.55</v>
          </cell>
          <cell r="AD19">
            <v>0</v>
          </cell>
          <cell r="AE19">
            <v>271361.09999999998</v>
          </cell>
          <cell r="AF19">
            <v>36690.03</v>
          </cell>
          <cell r="AG19">
            <v>161243.57999999999</v>
          </cell>
          <cell r="AH19">
            <v>137618.01</v>
          </cell>
          <cell r="AI19">
            <v>633933.72</v>
          </cell>
          <cell r="AJ19">
            <v>116075.28</v>
          </cell>
          <cell r="AK19">
            <v>6999934.5800000001</v>
          </cell>
          <cell r="AL19">
            <v>329.27848983319643</v>
          </cell>
          <cell r="AM19">
            <v>96893951.439999998</v>
          </cell>
          <cell r="AN19">
            <v>3787119.99</v>
          </cell>
          <cell r="AO19">
            <v>3595811.31</v>
          </cell>
          <cell r="AP19">
            <v>0</v>
          </cell>
          <cell r="AQ19">
            <v>0</v>
          </cell>
          <cell r="AR19">
            <v>8560.17</v>
          </cell>
          <cell r="AS19">
            <v>13829783.49</v>
          </cell>
          <cell r="AT19">
            <v>0</v>
          </cell>
          <cell r="AU19">
            <v>26018.71</v>
          </cell>
          <cell r="AV19">
            <v>3463513.28</v>
          </cell>
          <cell r="AW19">
            <v>0</v>
          </cell>
          <cell r="AX19">
            <v>1485178.7</v>
          </cell>
          <cell r="AY19">
            <v>20831</v>
          </cell>
          <cell r="AZ19">
            <v>2425411.8199999998</v>
          </cell>
          <cell r="BA19">
            <v>7575807.8899999997</v>
          </cell>
          <cell r="BB19">
            <v>197646.44</v>
          </cell>
          <cell r="BC19">
            <v>383278.72</v>
          </cell>
          <cell r="BD19">
            <v>0</v>
          </cell>
          <cell r="BE19">
            <v>225766.5</v>
          </cell>
          <cell r="BF19">
            <v>4299150.71</v>
          </cell>
          <cell r="BG19">
            <v>5769.63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138223599.79999998</v>
          </cell>
          <cell r="BM19">
            <v>6502.069080973054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76233.3</v>
          </cell>
          <cell r="BS19">
            <v>76233.3</v>
          </cell>
          <cell r="BT19">
            <v>1919.88</v>
          </cell>
          <cell r="BU19">
            <v>0</v>
          </cell>
          <cell r="BV19">
            <v>9290198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4371146.2300000004</v>
          </cell>
          <cell r="CB19">
            <v>150561</v>
          </cell>
          <cell r="CC19">
            <v>0</v>
          </cell>
          <cell r="CD19">
            <v>3275887.33</v>
          </cell>
          <cell r="CE19">
            <v>813649.04</v>
          </cell>
          <cell r="CF19">
            <v>0</v>
          </cell>
          <cell r="CG19">
            <v>129000</v>
          </cell>
          <cell r="CH19">
            <v>0</v>
          </cell>
          <cell r="CI19">
            <v>0</v>
          </cell>
          <cell r="CJ19">
            <v>0</v>
          </cell>
          <cell r="CK19">
            <v>425268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78182.789999999994</v>
          </cell>
          <cell r="CQ19">
            <v>4217233.3</v>
          </cell>
          <cell r="CR19">
            <v>120472.42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67374</v>
          </cell>
          <cell r="DB19">
            <v>0</v>
          </cell>
          <cell r="DC19">
            <v>0</v>
          </cell>
          <cell r="DD19">
            <v>297295.15000000002</v>
          </cell>
          <cell r="DE19">
            <v>0</v>
          </cell>
          <cell r="DF19">
            <v>351309.45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753736.99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10555.44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486653.37</v>
          </cell>
          <cell r="DW19">
            <v>24916675.690000001</v>
          </cell>
          <cell r="DX19">
            <v>1172.0860029618616</v>
          </cell>
          <cell r="DY19">
            <v>50415</v>
          </cell>
          <cell r="DZ19">
            <v>125000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5043.8999999999996</v>
          </cell>
          <cell r="EF19">
            <v>0</v>
          </cell>
          <cell r="EG19">
            <v>70962.44</v>
          </cell>
          <cell r="EH19">
            <v>0</v>
          </cell>
          <cell r="EI19">
            <v>0</v>
          </cell>
          <cell r="EJ19">
            <v>0</v>
          </cell>
          <cell r="EK19">
            <v>1646.6</v>
          </cell>
          <cell r="EL19">
            <v>2962.32</v>
          </cell>
          <cell r="EM19">
            <v>0</v>
          </cell>
          <cell r="EN19">
            <v>1904.25</v>
          </cell>
          <cell r="EO19">
            <v>0</v>
          </cell>
          <cell r="EP19">
            <v>0</v>
          </cell>
          <cell r="EQ19">
            <v>0</v>
          </cell>
          <cell r="ER19">
            <v>257934.51</v>
          </cell>
          <cell r="ES19">
            <v>12.133297098423096</v>
          </cell>
          <cell r="ET19">
            <v>12854139.130000001</v>
          </cell>
          <cell r="EU19">
            <v>604.66158254184677</v>
          </cell>
        </row>
        <row r="20">
          <cell r="A20" t="str">
            <v>27003</v>
          </cell>
          <cell r="B20" t="str">
            <v>PUYALLUP</v>
          </cell>
          <cell r="C20">
            <v>21118.88111111111</v>
          </cell>
          <cell r="D20">
            <v>193151486.77000001</v>
          </cell>
          <cell r="E20">
            <v>9145.9147742622954</v>
          </cell>
          <cell r="F20">
            <v>193188751.84999999</v>
          </cell>
          <cell r="G20">
            <v>9147.6793128192348</v>
          </cell>
          <cell r="H20">
            <v>33843071.729999997</v>
          </cell>
          <cell r="I20">
            <v>0</v>
          </cell>
          <cell r="J20">
            <v>0</v>
          </cell>
          <cell r="K20">
            <v>962.77</v>
          </cell>
          <cell r="L20">
            <v>0</v>
          </cell>
          <cell r="M20">
            <v>0</v>
          </cell>
          <cell r="N20">
            <v>1602.5486540664272</v>
          </cell>
          <cell r="O20">
            <v>766122.4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715975.27</v>
          </cell>
          <cell r="W20">
            <v>5588.05</v>
          </cell>
          <cell r="X20">
            <v>0</v>
          </cell>
          <cell r="Y20">
            <v>0</v>
          </cell>
          <cell r="Z20">
            <v>64956.92</v>
          </cell>
          <cell r="AA20">
            <v>2928188.37</v>
          </cell>
          <cell r="AB20">
            <v>0</v>
          </cell>
          <cell r="AC20">
            <v>143408.88</v>
          </cell>
          <cell r="AD20">
            <v>0</v>
          </cell>
          <cell r="AE20">
            <v>207900.92</v>
          </cell>
          <cell r="AF20">
            <v>46054.37</v>
          </cell>
          <cell r="AG20">
            <v>471371.07</v>
          </cell>
          <cell r="AH20">
            <v>0</v>
          </cell>
          <cell r="AI20">
            <v>0</v>
          </cell>
          <cell r="AJ20">
            <v>155284.92000000001</v>
          </cell>
          <cell r="AK20">
            <v>5504851.1699999999</v>
          </cell>
          <cell r="AL20">
            <v>260.66017139060347</v>
          </cell>
          <cell r="AM20">
            <v>98473229.280000001</v>
          </cell>
          <cell r="AN20">
            <v>3138079.1</v>
          </cell>
          <cell r="AO20">
            <v>3835518.4</v>
          </cell>
          <cell r="AP20">
            <v>0</v>
          </cell>
          <cell r="AQ20">
            <v>0</v>
          </cell>
          <cell r="AR20">
            <v>0</v>
          </cell>
          <cell r="AS20">
            <v>13608465.68</v>
          </cell>
          <cell r="AT20">
            <v>0</v>
          </cell>
          <cell r="AU20">
            <v>0.01</v>
          </cell>
          <cell r="AV20">
            <v>1309964.54</v>
          </cell>
          <cell r="AW20">
            <v>0</v>
          </cell>
          <cell r="AX20">
            <v>444767.4</v>
          </cell>
          <cell r="AY20">
            <v>0</v>
          </cell>
          <cell r="AZ20">
            <v>522273.68</v>
          </cell>
          <cell r="BA20">
            <v>7494560.3799999999</v>
          </cell>
          <cell r="BB20">
            <v>196179.86</v>
          </cell>
          <cell r="BC20">
            <v>368928.55</v>
          </cell>
          <cell r="BD20">
            <v>0</v>
          </cell>
          <cell r="BE20">
            <v>81916.5</v>
          </cell>
          <cell r="BF20">
            <v>4847294.55</v>
          </cell>
          <cell r="BG20">
            <v>138308.92000000001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134459486.85000002</v>
          </cell>
          <cell r="BM20">
            <v>6366.7902737166278</v>
          </cell>
          <cell r="BN20">
            <v>0</v>
          </cell>
          <cell r="BO20">
            <v>0</v>
          </cell>
          <cell r="BP20">
            <v>0</v>
          </cell>
          <cell r="BQ20">
            <v>70927.25</v>
          </cell>
          <cell r="BR20">
            <v>54092.52</v>
          </cell>
          <cell r="BS20">
            <v>125019.76999999999</v>
          </cell>
          <cell r="BT20">
            <v>0</v>
          </cell>
          <cell r="BU20">
            <v>0</v>
          </cell>
          <cell r="BV20">
            <v>9639351</v>
          </cell>
          <cell r="BW20">
            <v>11487.2</v>
          </cell>
          <cell r="BX20">
            <v>0</v>
          </cell>
          <cell r="BY20">
            <v>0</v>
          </cell>
          <cell r="BZ20">
            <v>0</v>
          </cell>
          <cell r="CA20">
            <v>4245905.8600000003</v>
          </cell>
          <cell r="CB20">
            <v>100197.45</v>
          </cell>
          <cell r="CC20">
            <v>0</v>
          </cell>
          <cell r="CD20">
            <v>1584110.98</v>
          </cell>
          <cell r="CE20">
            <v>506453.72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116831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1740349.17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3195</v>
          </cell>
          <cell r="DA20">
            <v>45122</v>
          </cell>
          <cell r="DB20">
            <v>0</v>
          </cell>
          <cell r="DC20">
            <v>70579.72</v>
          </cell>
          <cell r="DD20">
            <v>12133.55</v>
          </cell>
          <cell r="DE20">
            <v>0</v>
          </cell>
          <cell r="DF20">
            <v>110386.96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338651.08</v>
          </cell>
          <cell r="DW20">
            <v>18649774.459999997</v>
          </cell>
          <cell r="DX20">
            <v>883.08534727192239</v>
          </cell>
          <cell r="DY20">
            <v>0</v>
          </cell>
          <cell r="DZ20">
            <v>681962.61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24695.9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17815.66</v>
          </cell>
          <cell r="EM20">
            <v>0</v>
          </cell>
          <cell r="EN20">
            <v>6130.7</v>
          </cell>
          <cell r="EO20">
            <v>0</v>
          </cell>
          <cell r="EP20">
            <v>0</v>
          </cell>
          <cell r="EQ20">
            <v>0</v>
          </cell>
          <cell r="ER20">
            <v>730604.87</v>
          </cell>
          <cell r="ES20">
            <v>34.594866373655215</v>
          </cell>
          <cell r="ET20">
            <v>16713996.52</v>
          </cell>
          <cell r="EU20">
            <v>791.42433882098032</v>
          </cell>
        </row>
        <row r="21">
          <cell r="A21">
            <v>9</v>
          </cell>
          <cell r="C21">
            <v>239316.93333333335</v>
          </cell>
          <cell r="D21">
            <v>2434995816.9200001</v>
          </cell>
          <cell r="E21">
            <v>10174.774442426973</v>
          </cell>
          <cell r="F21">
            <v>2446571748.2500005</v>
          </cell>
          <cell r="G21">
            <v>10223.145158066543</v>
          </cell>
          <cell r="H21">
            <v>455444264.17000008</v>
          </cell>
          <cell r="I21">
            <v>0</v>
          </cell>
          <cell r="J21">
            <v>0</v>
          </cell>
          <cell r="K21">
            <v>-66262.3</v>
          </cell>
          <cell r="L21">
            <v>0</v>
          </cell>
          <cell r="M21">
            <v>0</v>
          </cell>
          <cell r="N21">
            <v>1902.8239896243588</v>
          </cell>
          <cell r="O21">
            <v>10587307.740000002</v>
          </cell>
          <cell r="P21">
            <v>2640</v>
          </cell>
          <cell r="Q21">
            <v>97141.47</v>
          </cell>
          <cell r="R21">
            <v>790270.92999999993</v>
          </cell>
          <cell r="S21">
            <v>550061.06000000006</v>
          </cell>
          <cell r="T21">
            <v>2066414.52</v>
          </cell>
          <cell r="U21">
            <v>923495.91999999993</v>
          </cell>
          <cell r="V21">
            <v>8879908.1999999993</v>
          </cell>
          <cell r="W21">
            <v>418102.44</v>
          </cell>
          <cell r="X21">
            <v>306899.12</v>
          </cell>
          <cell r="Y21">
            <v>0</v>
          </cell>
          <cell r="Z21">
            <v>1930633.9300000002</v>
          </cell>
          <cell r="AA21">
            <v>23165239.440000001</v>
          </cell>
          <cell r="AB21">
            <v>1437.59</v>
          </cell>
          <cell r="AC21">
            <v>5858095.1199999992</v>
          </cell>
          <cell r="AD21">
            <v>0</v>
          </cell>
          <cell r="AE21">
            <v>18249884.430000003</v>
          </cell>
          <cell r="AF21">
            <v>469766.36</v>
          </cell>
          <cell r="AG21">
            <v>5423097.6900000004</v>
          </cell>
          <cell r="AH21">
            <v>942498.04</v>
          </cell>
          <cell r="AI21">
            <v>6712681.3599999994</v>
          </cell>
          <cell r="AJ21">
            <v>1754642.88</v>
          </cell>
          <cell r="AK21">
            <v>89130218.239999995</v>
          </cell>
          <cell r="AL21">
            <v>372.43590329588039</v>
          </cell>
          <cell r="AM21">
            <v>1109351185.71</v>
          </cell>
          <cell r="AN21">
            <v>41758977.910000011</v>
          </cell>
          <cell r="AO21">
            <v>39205130.060000002</v>
          </cell>
          <cell r="AP21">
            <v>277.97000000000003</v>
          </cell>
          <cell r="AQ21">
            <v>0</v>
          </cell>
          <cell r="AR21">
            <v>1039089.2600000002</v>
          </cell>
          <cell r="AS21">
            <v>159714920.19</v>
          </cell>
          <cell r="AT21">
            <v>0</v>
          </cell>
          <cell r="AU21">
            <v>236693.66999999998</v>
          </cell>
          <cell r="AV21">
            <v>28755936.609999999</v>
          </cell>
          <cell r="AW21">
            <v>2502401.1800000002</v>
          </cell>
          <cell r="AX21">
            <v>11409766.880000001</v>
          </cell>
          <cell r="AY21">
            <v>21409.96</v>
          </cell>
          <cell r="AZ21">
            <v>18675457.549999997</v>
          </cell>
          <cell r="BA21">
            <v>83405488.590000004</v>
          </cell>
          <cell r="BB21">
            <v>2218384.92</v>
          </cell>
          <cell r="BC21">
            <v>4033014.7899999991</v>
          </cell>
          <cell r="BD21">
            <v>27643.96</v>
          </cell>
          <cell r="BE21">
            <v>2171249.4500000002</v>
          </cell>
          <cell r="BF21">
            <v>60682729.699999996</v>
          </cell>
          <cell r="BG21">
            <v>2481516.2399999998</v>
          </cell>
          <cell r="BH21">
            <v>0</v>
          </cell>
          <cell r="BI21">
            <v>0</v>
          </cell>
          <cell r="BJ21">
            <v>2131000</v>
          </cell>
          <cell r="BK21">
            <v>51827.9</v>
          </cell>
          <cell r="BL21">
            <v>1569874102.5</v>
          </cell>
          <cell r="BM21">
            <v>6559.8120477057755</v>
          </cell>
          <cell r="BN21">
            <v>283367.70999999996</v>
          </cell>
          <cell r="BO21">
            <v>57966.3</v>
          </cell>
          <cell r="BP21">
            <v>2790.04</v>
          </cell>
          <cell r="BQ21">
            <v>165722.46000000002</v>
          </cell>
          <cell r="BR21">
            <v>543371.46000000008</v>
          </cell>
          <cell r="BS21">
            <v>1053217.97</v>
          </cell>
          <cell r="BT21">
            <v>870078.86</v>
          </cell>
          <cell r="BU21">
            <v>530.37</v>
          </cell>
          <cell r="BV21">
            <v>107468267</v>
          </cell>
          <cell r="BW21">
            <v>13092.900000000001</v>
          </cell>
          <cell r="BX21">
            <v>0</v>
          </cell>
          <cell r="BY21">
            <v>38838.9</v>
          </cell>
          <cell r="BZ21">
            <v>759994.67999999993</v>
          </cell>
          <cell r="CA21">
            <v>51228328.299999997</v>
          </cell>
          <cell r="CB21">
            <v>2169168.3400000003</v>
          </cell>
          <cell r="CC21">
            <v>117001.47</v>
          </cell>
          <cell r="CD21">
            <v>54615924.529999994</v>
          </cell>
          <cell r="CE21">
            <v>14871600.119999999</v>
          </cell>
          <cell r="CF21">
            <v>150606.47</v>
          </cell>
          <cell r="CG21">
            <v>4177443.6599999997</v>
          </cell>
          <cell r="CH21">
            <v>93940.49</v>
          </cell>
          <cell r="CI21">
            <v>0</v>
          </cell>
          <cell r="CJ21">
            <v>215991.6</v>
          </cell>
          <cell r="CK21">
            <v>3098576.89</v>
          </cell>
          <cell r="CL21">
            <v>0</v>
          </cell>
          <cell r="CM21">
            <v>0</v>
          </cell>
          <cell r="CN21">
            <v>0</v>
          </cell>
          <cell r="CO21">
            <v>368568.67000000004</v>
          </cell>
          <cell r="CP21">
            <v>565543.41</v>
          </cell>
          <cell r="CQ21">
            <v>43280404.699999996</v>
          </cell>
          <cell r="CR21">
            <v>2658731.42</v>
          </cell>
          <cell r="CS21">
            <v>0</v>
          </cell>
          <cell r="CT21">
            <v>0</v>
          </cell>
          <cell r="CU21">
            <v>0</v>
          </cell>
          <cell r="CV21">
            <v>723817.39</v>
          </cell>
          <cell r="CW21">
            <v>793316.62</v>
          </cell>
          <cell r="CX21">
            <v>9383679.6399999987</v>
          </cell>
          <cell r="CY21">
            <v>0</v>
          </cell>
          <cell r="CZ21">
            <v>3195</v>
          </cell>
          <cell r="DA21">
            <v>770624.53</v>
          </cell>
          <cell r="DB21">
            <v>0</v>
          </cell>
          <cell r="DC21">
            <v>70579.72</v>
          </cell>
          <cell r="DD21">
            <v>3265370.3199999994</v>
          </cell>
          <cell r="DE21">
            <v>0</v>
          </cell>
          <cell r="DF21">
            <v>1880228.91</v>
          </cell>
          <cell r="DG21">
            <v>0</v>
          </cell>
          <cell r="DH21">
            <v>0</v>
          </cell>
          <cell r="DI21">
            <v>0</v>
          </cell>
          <cell r="DJ21">
            <v>16862.11</v>
          </cell>
          <cell r="DK21">
            <v>0</v>
          </cell>
          <cell r="DL21">
            <v>753736.99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10555.44</v>
          </cell>
          <cell r="DR21">
            <v>0</v>
          </cell>
          <cell r="DS21">
            <v>1366429.4</v>
          </cell>
          <cell r="DT21">
            <v>1558.6</v>
          </cell>
          <cell r="DU21">
            <v>0</v>
          </cell>
          <cell r="DV21">
            <v>4457785.26</v>
          </cell>
          <cell r="DW21">
            <v>311313590.68000001</v>
          </cell>
          <cell r="DX21">
            <v>1300.8423028987502</v>
          </cell>
          <cell r="DY21">
            <v>142039.16999999998</v>
          </cell>
          <cell r="DZ21">
            <v>3170016.98</v>
          </cell>
          <cell r="EA21">
            <v>0</v>
          </cell>
          <cell r="EB21">
            <v>123343.61000000002</v>
          </cell>
          <cell r="EC21">
            <v>27568.86</v>
          </cell>
          <cell r="ED21">
            <v>0</v>
          </cell>
          <cell r="EE21">
            <v>10620.49</v>
          </cell>
          <cell r="EF21">
            <v>3116</v>
          </cell>
          <cell r="EG21">
            <v>9568147.3599999975</v>
          </cell>
          <cell r="EH21">
            <v>0</v>
          </cell>
          <cell r="EI21">
            <v>11894.87</v>
          </cell>
          <cell r="EJ21">
            <v>0</v>
          </cell>
          <cell r="EK21">
            <v>1646.6</v>
          </cell>
          <cell r="EL21">
            <v>165649.63</v>
          </cell>
          <cell r="EM21">
            <v>0</v>
          </cell>
          <cell r="EN21">
            <v>121248.48000000001</v>
          </cell>
          <cell r="EO21">
            <v>0</v>
          </cell>
          <cell r="EP21">
            <v>0</v>
          </cell>
          <cell r="EQ21">
            <v>7530542.9100000001</v>
          </cell>
          <cell r="ER21">
            <v>20875834.960000005</v>
          </cell>
          <cell r="ES21">
            <v>87.230914541776414</v>
          </cell>
          <cell r="ET21">
            <v>209169090.99000004</v>
          </cell>
          <cell r="EU21">
            <v>874.02545267725873</v>
          </cell>
        </row>
        <row r="22">
          <cell r="A22" t="str">
            <v>17417</v>
          </cell>
          <cell r="B22" t="str">
            <v>Northshore</v>
          </cell>
          <cell r="C22">
            <v>18939.23</v>
          </cell>
          <cell r="D22">
            <v>182036636.84</v>
          </cell>
          <cell r="E22">
            <v>9611.6176233141487</v>
          </cell>
          <cell r="F22">
            <v>183345987.15000001</v>
          </cell>
          <cell r="G22">
            <v>9680.7519181086045</v>
          </cell>
          <cell r="H22">
            <v>34950928.259999998</v>
          </cell>
          <cell r="I22">
            <v>0</v>
          </cell>
          <cell r="J22">
            <v>0</v>
          </cell>
          <cell r="K22">
            <v>348.31</v>
          </cell>
          <cell r="L22">
            <v>0</v>
          </cell>
          <cell r="M22">
            <v>0</v>
          </cell>
          <cell r="N22">
            <v>1845.4433770538719</v>
          </cell>
          <cell r="O22">
            <v>2741404.56</v>
          </cell>
          <cell r="P22">
            <v>0</v>
          </cell>
          <cell r="Q22">
            <v>0</v>
          </cell>
          <cell r="R22">
            <v>3393</v>
          </cell>
          <cell r="S22">
            <v>105972.76</v>
          </cell>
          <cell r="T22">
            <v>1830</v>
          </cell>
          <cell r="U22">
            <v>0</v>
          </cell>
          <cell r="V22">
            <v>1135025.1399999999</v>
          </cell>
          <cell r="W22">
            <v>0</v>
          </cell>
          <cell r="X22">
            <v>0</v>
          </cell>
          <cell r="Y22">
            <v>0</v>
          </cell>
          <cell r="Z22">
            <v>117632.26</v>
          </cell>
          <cell r="AA22">
            <v>3971351.12</v>
          </cell>
          <cell r="AB22">
            <v>0</v>
          </cell>
          <cell r="AC22">
            <v>1547686.27</v>
          </cell>
          <cell r="AD22">
            <v>0</v>
          </cell>
          <cell r="AE22">
            <v>638495.41</v>
          </cell>
          <cell r="AF22">
            <v>63618.19</v>
          </cell>
          <cell r="AG22">
            <v>1201838.1399999999</v>
          </cell>
          <cell r="AH22">
            <v>10776.45</v>
          </cell>
          <cell r="AI22">
            <v>445096.73</v>
          </cell>
          <cell r="AJ22">
            <v>7193.27</v>
          </cell>
          <cell r="AK22">
            <v>11991313.299999999</v>
          </cell>
          <cell r="AL22">
            <v>633.14682275889777</v>
          </cell>
          <cell r="AM22">
            <v>89010664.540000007</v>
          </cell>
          <cell r="AN22">
            <v>3642697.87</v>
          </cell>
          <cell r="AO22">
            <v>0</v>
          </cell>
          <cell r="AP22">
            <v>0</v>
          </cell>
          <cell r="AQ22">
            <v>0</v>
          </cell>
          <cell r="AR22">
            <v>24121.34</v>
          </cell>
          <cell r="AS22">
            <v>13067897.869999999</v>
          </cell>
          <cell r="AT22">
            <v>0</v>
          </cell>
          <cell r="AU22">
            <v>0</v>
          </cell>
          <cell r="AV22">
            <v>643491.78</v>
          </cell>
          <cell r="AW22">
            <v>107574.53</v>
          </cell>
          <cell r="AX22">
            <v>515060.79</v>
          </cell>
          <cell r="AY22">
            <v>0</v>
          </cell>
          <cell r="AZ22">
            <v>809067.49</v>
          </cell>
          <cell r="BA22">
            <v>6834241.6100000003</v>
          </cell>
          <cell r="BB22">
            <v>176145.55</v>
          </cell>
          <cell r="BC22">
            <v>352277.47</v>
          </cell>
          <cell r="BD22">
            <v>0</v>
          </cell>
          <cell r="BE22">
            <v>82325.61</v>
          </cell>
          <cell r="BF22">
            <v>4084138.48</v>
          </cell>
          <cell r="BG22">
            <v>300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119350004.93000002</v>
          </cell>
          <cell r="BM22">
            <v>6301.7348081205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68583.070000000007</v>
          </cell>
          <cell r="BS22">
            <v>68583.070000000007</v>
          </cell>
          <cell r="BT22">
            <v>15350</v>
          </cell>
          <cell r="BU22">
            <v>0</v>
          </cell>
          <cell r="BV22">
            <v>8800931</v>
          </cell>
          <cell r="BW22">
            <v>88112.65</v>
          </cell>
          <cell r="BX22">
            <v>0</v>
          </cell>
          <cell r="BY22">
            <v>0</v>
          </cell>
          <cell r="BZ22">
            <v>0</v>
          </cell>
          <cell r="CA22">
            <v>3859962</v>
          </cell>
          <cell r="CB22">
            <v>87252.800000000003</v>
          </cell>
          <cell r="CC22">
            <v>0</v>
          </cell>
          <cell r="CD22">
            <v>887995</v>
          </cell>
          <cell r="CE22">
            <v>462074.92</v>
          </cell>
          <cell r="CF22">
            <v>0</v>
          </cell>
          <cell r="CG22">
            <v>0</v>
          </cell>
          <cell r="CH22">
            <v>3510</v>
          </cell>
          <cell r="CI22">
            <v>0</v>
          </cell>
          <cell r="CJ22">
            <v>0</v>
          </cell>
          <cell r="CK22">
            <v>168359.24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1156649.17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347383.51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25694</v>
          </cell>
          <cell r="DE22">
            <v>0</v>
          </cell>
          <cell r="DF22">
            <v>130431.32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322914.15999999997</v>
          </cell>
          <cell r="DW22">
            <v>16425202.840000002</v>
          </cell>
          <cell r="DX22">
            <v>867.25821693912599</v>
          </cell>
          <cell r="DY22">
            <v>586.58000000000004</v>
          </cell>
          <cell r="DZ22">
            <v>0</v>
          </cell>
          <cell r="EA22">
            <v>0</v>
          </cell>
          <cell r="EB22">
            <v>0</v>
          </cell>
          <cell r="EC22">
            <v>118765.36</v>
          </cell>
          <cell r="ED22">
            <v>0</v>
          </cell>
          <cell r="EE22">
            <v>17369</v>
          </cell>
          <cell r="EF22">
            <v>0</v>
          </cell>
          <cell r="EG22">
            <v>26975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9834.82</v>
          </cell>
          <cell r="EM22">
            <v>0</v>
          </cell>
          <cell r="EN22">
            <v>9156.18</v>
          </cell>
          <cell r="EO22">
            <v>0</v>
          </cell>
          <cell r="EP22">
            <v>0</v>
          </cell>
          <cell r="EQ22">
            <v>445502.57</v>
          </cell>
          <cell r="ER22">
            <v>628189.51</v>
          </cell>
          <cell r="ES22">
            <v>33.168693236208654</v>
          </cell>
          <cell r="ET22">
            <v>10707202.34</v>
          </cell>
          <cell r="EU22">
            <v>565.34517717985364</v>
          </cell>
        </row>
        <row r="23">
          <cell r="A23" t="str">
            <v>31015</v>
          </cell>
          <cell r="B23" t="str">
            <v>Edmonds</v>
          </cell>
          <cell r="C23">
            <v>19851.495555555557</v>
          </cell>
          <cell r="D23">
            <v>185730350.97999999</v>
          </cell>
          <cell r="E23">
            <v>9355.987837804103</v>
          </cell>
          <cell r="F23">
            <v>187005069.66999999</v>
          </cell>
          <cell r="G23">
            <v>9420.2005660810537</v>
          </cell>
          <cell r="H23">
            <v>34379433.049999997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1731.8308816475396</v>
          </cell>
          <cell r="O23">
            <v>1258787.99</v>
          </cell>
          <cell r="P23">
            <v>3065</v>
          </cell>
          <cell r="Q23">
            <v>0</v>
          </cell>
          <cell r="R23">
            <v>0</v>
          </cell>
          <cell r="S23">
            <v>84647.5</v>
          </cell>
          <cell r="T23">
            <v>0</v>
          </cell>
          <cell r="U23">
            <v>0</v>
          </cell>
          <cell r="V23">
            <v>561093.78</v>
          </cell>
          <cell r="W23">
            <v>25976.14</v>
          </cell>
          <cell r="X23">
            <v>0</v>
          </cell>
          <cell r="Y23">
            <v>0</v>
          </cell>
          <cell r="Z23">
            <v>17132.38</v>
          </cell>
          <cell r="AA23">
            <v>2056936.07</v>
          </cell>
          <cell r="AB23">
            <v>337105.56</v>
          </cell>
          <cell r="AC23">
            <v>107785.5</v>
          </cell>
          <cell r="AD23">
            <v>0</v>
          </cell>
          <cell r="AE23">
            <v>672277.93</v>
          </cell>
          <cell r="AF23">
            <v>50080.46</v>
          </cell>
          <cell r="AG23">
            <v>458012.94</v>
          </cell>
          <cell r="AH23">
            <v>37629.17</v>
          </cell>
          <cell r="AI23">
            <v>179172.06</v>
          </cell>
          <cell r="AJ23">
            <v>-12996.41</v>
          </cell>
          <cell r="AK23">
            <v>5836706.0699999994</v>
          </cell>
          <cell r="AL23">
            <v>294.01845587228632</v>
          </cell>
          <cell r="AM23">
            <v>90529634.950000003</v>
          </cell>
          <cell r="AN23">
            <v>3444862.15</v>
          </cell>
          <cell r="AO23">
            <v>0</v>
          </cell>
          <cell r="AP23">
            <v>0</v>
          </cell>
          <cell r="AQ23">
            <v>0</v>
          </cell>
          <cell r="AR23">
            <v>4914.5600000000004</v>
          </cell>
          <cell r="AS23">
            <v>13745559.869999999</v>
          </cell>
          <cell r="AT23">
            <v>0</v>
          </cell>
          <cell r="AU23">
            <v>37995.25</v>
          </cell>
          <cell r="AV23">
            <v>1651097.53</v>
          </cell>
          <cell r="AW23">
            <v>0</v>
          </cell>
          <cell r="AX23">
            <v>673468.48</v>
          </cell>
          <cell r="AY23">
            <v>0</v>
          </cell>
          <cell r="AZ23">
            <v>1729381.53</v>
          </cell>
          <cell r="BA23">
            <v>7042071.1799999997</v>
          </cell>
          <cell r="BB23">
            <v>183673.2</v>
          </cell>
          <cell r="BC23">
            <v>370985.5</v>
          </cell>
          <cell r="BD23">
            <v>0</v>
          </cell>
          <cell r="BE23">
            <v>147623.53</v>
          </cell>
          <cell r="BF23">
            <v>4724160.75</v>
          </cell>
          <cell r="BG23">
            <v>1082.07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124286510.55000003</v>
          </cell>
          <cell r="BM23">
            <v>6260.8134587228978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168140.71</v>
          </cell>
          <cell r="BS23">
            <v>168140.71</v>
          </cell>
          <cell r="BT23">
            <v>0</v>
          </cell>
          <cell r="BU23">
            <v>13786.08</v>
          </cell>
          <cell r="BV23">
            <v>8884667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4031826.6</v>
          </cell>
          <cell r="CB23">
            <v>148061.26999999999</v>
          </cell>
          <cell r="CC23">
            <v>0</v>
          </cell>
          <cell r="CD23">
            <v>2693255.64</v>
          </cell>
          <cell r="CE23">
            <v>777751.78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310435.34000000003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2339711.06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41035.14</v>
          </cell>
          <cell r="DB23">
            <v>0</v>
          </cell>
          <cell r="DC23">
            <v>0</v>
          </cell>
          <cell r="DD23">
            <v>48351.12</v>
          </cell>
          <cell r="DE23">
            <v>0</v>
          </cell>
          <cell r="DF23">
            <v>273115.52000000002</v>
          </cell>
          <cell r="DG23">
            <v>5000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80173.929999999993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351072.33</v>
          </cell>
          <cell r="DW23">
            <v>20166383.52</v>
          </cell>
          <cell r="DX23">
            <v>1015.8621784219335</v>
          </cell>
          <cell r="DY23">
            <v>1049.6400000000001</v>
          </cell>
          <cell r="DZ23">
            <v>1700337.58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6815.17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9341.84</v>
          </cell>
          <cell r="EM23">
            <v>0</v>
          </cell>
          <cell r="EN23">
            <v>8654.9</v>
          </cell>
          <cell r="EO23">
            <v>263344.28000000003</v>
          </cell>
          <cell r="EP23">
            <v>0</v>
          </cell>
          <cell r="EQ23">
            <v>346493.07</v>
          </cell>
          <cell r="ER23">
            <v>2336036.48</v>
          </cell>
          <cell r="ES23">
            <v>117.67559141639818</v>
          </cell>
          <cell r="ET23">
            <v>7443865.7599999998</v>
          </cell>
          <cell r="EU23">
            <v>374.97757985880264</v>
          </cell>
        </row>
        <row r="24">
          <cell r="A24" t="str">
            <v>31002</v>
          </cell>
          <cell r="B24" t="str">
            <v>Everett</v>
          </cell>
          <cell r="C24">
            <v>18168.747777777775</v>
          </cell>
          <cell r="D24">
            <v>180924327.37</v>
          </cell>
          <cell r="E24">
            <v>9957.9965324461627</v>
          </cell>
          <cell r="F24">
            <v>180736988.63999999</v>
          </cell>
          <cell r="G24">
            <v>9947.6854899741465</v>
          </cell>
          <cell r="H24">
            <v>33172449.98</v>
          </cell>
          <cell r="I24">
            <v>0</v>
          </cell>
          <cell r="J24">
            <v>54658.6</v>
          </cell>
          <cell r="K24">
            <v>3.36</v>
          </cell>
          <cell r="L24">
            <v>0</v>
          </cell>
          <cell r="M24">
            <v>0</v>
          </cell>
          <cell r="N24">
            <v>1828.8058344141987</v>
          </cell>
          <cell r="O24">
            <v>1192424.3700000001</v>
          </cell>
          <cell r="P24">
            <v>0</v>
          </cell>
          <cell r="Q24">
            <v>0</v>
          </cell>
          <cell r="R24">
            <v>0</v>
          </cell>
          <cell r="S24">
            <v>130783</v>
          </cell>
          <cell r="T24">
            <v>0</v>
          </cell>
          <cell r="U24">
            <v>0</v>
          </cell>
          <cell r="V24">
            <v>121637.78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2300950.0499999998</v>
          </cell>
          <cell r="AB24">
            <v>0</v>
          </cell>
          <cell r="AC24">
            <v>139692.70000000001</v>
          </cell>
          <cell r="AD24">
            <v>0</v>
          </cell>
          <cell r="AE24">
            <v>329031.46999999997</v>
          </cell>
          <cell r="AF24">
            <v>41482.32</v>
          </cell>
          <cell r="AG24">
            <v>430737.65</v>
          </cell>
          <cell r="AH24">
            <v>71492.429999999993</v>
          </cell>
          <cell r="AI24">
            <v>305034.95</v>
          </cell>
          <cell r="AJ24">
            <v>229068.72</v>
          </cell>
          <cell r="AK24">
            <v>5292335.4400000004</v>
          </cell>
          <cell r="AL24">
            <v>291.28784794255688</v>
          </cell>
          <cell r="AM24">
            <v>86922896.829999998</v>
          </cell>
          <cell r="AN24">
            <v>2862519.38</v>
          </cell>
          <cell r="AO24">
            <v>296222.84000000003</v>
          </cell>
          <cell r="AP24">
            <v>0</v>
          </cell>
          <cell r="AQ24">
            <v>0</v>
          </cell>
          <cell r="AR24">
            <v>3980</v>
          </cell>
          <cell r="AS24">
            <v>11973600.5</v>
          </cell>
          <cell r="AT24">
            <v>0</v>
          </cell>
          <cell r="AU24">
            <v>0</v>
          </cell>
          <cell r="AV24">
            <v>1599674.03</v>
          </cell>
          <cell r="AW24">
            <v>525661.51</v>
          </cell>
          <cell r="AX24">
            <v>651295.07999999996</v>
          </cell>
          <cell r="AY24">
            <v>0</v>
          </cell>
          <cell r="AZ24">
            <v>1644401.36</v>
          </cell>
          <cell r="BA24">
            <v>6324388.3600000003</v>
          </cell>
          <cell r="BB24">
            <v>167779.58</v>
          </cell>
          <cell r="BC24">
            <v>333064.27</v>
          </cell>
          <cell r="BD24">
            <v>0</v>
          </cell>
          <cell r="BE24">
            <v>139132.04</v>
          </cell>
          <cell r="BF24">
            <v>4527242.92</v>
          </cell>
          <cell r="BG24">
            <v>890821.12</v>
          </cell>
          <cell r="BH24">
            <v>0</v>
          </cell>
          <cell r="BI24">
            <v>0</v>
          </cell>
          <cell r="BJ24">
            <v>74509.56</v>
          </cell>
          <cell r="BK24">
            <v>0</v>
          </cell>
          <cell r="BL24">
            <v>118937189.38000001</v>
          </cell>
          <cell r="BM24">
            <v>6546.2513341438025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155185.12</v>
          </cell>
          <cell r="BS24">
            <v>155185.12</v>
          </cell>
          <cell r="BT24">
            <v>0</v>
          </cell>
          <cell r="BU24">
            <v>65288.959999999999</v>
          </cell>
          <cell r="BV24">
            <v>8492949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4398826</v>
          </cell>
          <cell r="CB24">
            <v>143950</v>
          </cell>
          <cell r="CC24">
            <v>0</v>
          </cell>
          <cell r="CD24">
            <v>3710054.62</v>
          </cell>
          <cell r="CE24">
            <v>1024857.43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378505.5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54742.68</v>
          </cell>
          <cell r="CQ24">
            <v>2780571.81</v>
          </cell>
          <cell r="CR24">
            <v>307157.81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208432.27</v>
          </cell>
          <cell r="DE24">
            <v>0</v>
          </cell>
          <cell r="DF24">
            <v>348955.69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380774.99</v>
          </cell>
          <cell r="DW24">
            <v>22450251.879999999</v>
          </cell>
          <cell r="DX24">
            <v>1235.6521293921498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24100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806000</v>
          </cell>
          <cell r="ER24">
            <v>830100</v>
          </cell>
          <cell r="ES24">
            <v>45.688344081439482</v>
          </cell>
          <cell r="ET24">
            <v>10721598.189999999</v>
          </cell>
          <cell r="EU24">
            <v>590.11211565794338</v>
          </cell>
        </row>
        <row r="25">
          <cell r="A25" t="str">
            <v>17401</v>
          </cell>
          <cell r="B25" t="str">
            <v>Highline</v>
          </cell>
          <cell r="C25">
            <v>17420.107777777775</v>
          </cell>
          <cell r="D25">
            <v>180025984.94</v>
          </cell>
          <cell r="E25">
            <v>10334.378365307984</v>
          </cell>
          <cell r="F25">
            <v>180575058.66</v>
          </cell>
          <cell r="G25">
            <v>10365.897901639466</v>
          </cell>
          <cell r="H25">
            <v>32929920.949999999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1890.3396792990886</v>
          </cell>
          <cell r="O25">
            <v>660803.13</v>
          </cell>
          <cell r="P25">
            <v>0</v>
          </cell>
          <cell r="Q25">
            <v>26449.13</v>
          </cell>
          <cell r="R25">
            <v>0</v>
          </cell>
          <cell r="S25">
            <v>32695</v>
          </cell>
          <cell r="T25">
            <v>0</v>
          </cell>
          <cell r="U25">
            <v>0</v>
          </cell>
          <cell r="V25">
            <v>630588.73</v>
          </cell>
          <cell r="W25">
            <v>471.07</v>
          </cell>
          <cell r="X25">
            <v>88260.55</v>
          </cell>
          <cell r="Y25">
            <v>0</v>
          </cell>
          <cell r="Z25">
            <v>0</v>
          </cell>
          <cell r="AA25">
            <v>1315345.4099999999</v>
          </cell>
          <cell r="AB25">
            <v>98099.77</v>
          </cell>
          <cell r="AC25">
            <v>72090.240000000005</v>
          </cell>
          <cell r="AD25">
            <v>0</v>
          </cell>
          <cell r="AE25">
            <v>2408773.5699999998</v>
          </cell>
          <cell r="AF25">
            <v>34633.9</v>
          </cell>
          <cell r="AG25">
            <v>740570.95</v>
          </cell>
          <cell r="AH25">
            <v>6692.39</v>
          </cell>
          <cell r="AI25">
            <v>1630838.49</v>
          </cell>
          <cell r="AJ25">
            <v>551203.64</v>
          </cell>
          <cell r="AK25">
            <v>8297515.9699999997</v>
          </cell>
          <cell r="AL25">
            <v>476.31829124414787</v>
          </cell>
          <cell r="AM25">
            <v>81035276.599999994</v>
          </cell>
          <cell r="AN25">
            <v>2538866.36</v>
          </cell>
          <cell r="AO25">
            <v>0</v>
          </cell>
          <cell r="AP25">
            <v>0</v>
          </cell>
          <cell r="AQ25">
            <v>0</v>
          </cell>
          <cell r="AR25">
            <v>564.29999999999995</v>
          </cell>
          <cell r="AS25">
            <v>9978680.5700000003</v>
          </cell>
          <cell r="AT25">
            <v>0</v>
          </cell>
          <cell r="AU25">
            <v>38836.21</v>
          </cell>
          <cell r="AV25">
            <v>3343184.86</v>
          </cell>
          <cell r="AW25">
            <v>0</v>
          </cell>
          <cell r="AX25">
            <v>1523125.35</v>
          </cell>
          <cell r="AY25">
            <v>0</v>
          </cell>
          <cell r="AZ25">
            <v>3100741.07</v>
          </cell>
          <cell r="BA25">
            <v>5991158.9100000001</v>
          </cell>
          <cell r="BB25">
            <v>161587.10999999999</v>
          </cell>
          <cell r="BC25">
            <v>330239.15000000002</v>
          </cell>
          <cell r="BD25">
            <v>0</v>
          </cell>
          <cell r="BE25">
            <v>210200.28</v>
          </cell>
          <cell r="BF25">
            <v>3353317.83</v>
          </cell>
          <cell r="BG25">
            <v>1162287.46</v>
          </cell>
          <cell r="BH25">
            <v>0</v>
          </cell>
          <cell r="BI25">
            <v>0</v>
          </cell>
          <cell r="BJ25">
            <v>0</v>
          </cell>
          <cell r="BK25">
            <v>80911.83</v>
          </cell>
          <cell r="BL25">
            <v>112848977.88999996</v>
          </cell>
          <cell r="BM25">
            <v>6478.0872385851408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62301.09</v>
          </cell>
          <cell r="BS25">
            <v>62301.09</v>
          </cell>
          <cell r="BT25">
            <v>0</v>
          </cell>
          <cell r="BU25">
            <v>0</v>
          </cell>
          <cell r="BV25">
            <v>7596028</v>
          </cell>
          <cell r="BW25">
            <v>176643.7</v>
          </cell>
          <cell r="BX25">
            <v>0</v>
          </cell>
          <cell r="BY25">
            <v>0</v>
          </cell>
          <cell r="BZ25">
            <v>164463.85</v>
          </cell>
          <cell r="CA25">
            <v>4162861.77</v>
          </cell>
          <cell r="CB25">
            <v>119167</v>
          </cell>
          <cell r="CC25">
            <v>71026</v>
          </cell>
          <cell r="CD25">
            <v>4255631.99</v>
          </cell>
          <cell r="CE25">
            <v>1193308.05</v>
          </cell>
          <cell r="CF25">
            <v>0</v>
          </cell>
          <cell r="CG25">
            <v>871743.81</v>
          </cell>
          <cell r="CH25">
            <v>0</v>
          </cell>
          <cell r="CI25">
            <v>0</v>
          </cell>
          <cell r="CJ25">
            <v>0</v>
          </cell>
          <cell r="CK25">
            <v>498907.86</v>
          </cell>
          <cell r="CL25">
            <v>0</v>
          </cell>
          <cell r="CM25">
            <v>0</v>
          </cell>
          <cell r="CN25">
            <v>11334.96</v>
          </cell>
          <cell r="CO25">
            <v>0</v>
          </cell>
          <cell r="CP25">
            <v>108051.26</v>
          </cell>
          <cell r="CQ25">
            <v>4340382.0999999996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130420</v>
          </cell>
          <cell r="DB25">
            <v>409147.91</v>
          </cell>
          <cell r="DC25">
            <v>0</v>
          </cell>
          <cell r="DD25">
            <v>87904.19</v>
          </cell>
          <cell r="DE25">
            <v>451315.81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124427.11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320555.92</v>
          </cell>
          <cell r="DW25">
            <v>25155622.380000003</v>
          </cell>
          <cell r="DX25">
            <v>1444.0566442470667</v>
          </cell>
          <cell r="DY25">
            <v>0</v>
          </cell>
          <cell r="DZ25">
            <v>501290.8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61730.67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780000</v>
          </cell>
          <cell r="ER25">
            <v>1343021.47</v>
          </cell>
          <cell r="ES25">
            <v>77.096048264020823</v>
          </cell>
          <cell r="ET25">
            <v>5855068.1699999999</v>
          </cell>
          <cell r="EU25">
            <v>336.10975573119623</v>
          </cell>
        </row>
        <row r="26">
          <cell r="A26" t="str">
            <v>27403</v>
          </cell>
          <cell r="B26" t="str">
            <v>Bethel</v>
          </cell>
          <cell r="C26">
            <v>17326.03222222222</v>
          </cell>
          <cell r="D26">
            <v>160388735.02000001</v>
          </cell>
          <cell r="E26">
            <v>9257.0955059339431</v>
          </cell>
          <cell r="F26">
            <v>162292880.49000001</v>
          </cell>
          <cell r="G26">
            <v>9366.9963444858749</v>
          </cell>
          <cell r="H26">
            <v>23832545.309999999</v>
          </cell>
          <cell r="I26">
            <v>0</v>
          </cell>
          <cell r="J26">
            <v>0</v>
          </cell>
          <cell r="K26">
            <v>23356.32</v>
          </cell>
          <cell r="L26">
            <v>0</v>
          </cell>
          <cell r="M26">
            <v>0</v>
          </cell>
          <cell r="N26">
            <v>1376.8819845205312</v>
          </cell>
          <cell r="O26">
            <v>357214.52</v>
          </cell>
          <cell r="P26">
            <v>0</v>
          </cell>
          <cell r="Q26">
            <v>0</v>
          </cell>
          <cell r="R26">
            <v>0</v>
          </cell>
          <cell r="S26">
            <v>64378.8</v>
          </cell>
          <cell r="T26">
            <v>0</v>
          </cell>
          <cell r="U26">
            <v>0</v>
          </cell>
          <cell r="V26">
            <v>164625.28</v>
          </cell>
          <cell r="W26">
            <v>18342.25</v>
          </cell>
          <cell r="X26">
            <v>0</v>
          </cell>
          <cell r="Y26">
            <v>0</v>
          </cell>
          <cell r="Z26">
            <v>65094.51</v>
          </cell>
          <cell r="AA26">
            <v>2546281.08</v>
          </cell>
          <cell r="AB26">
            <v>0</v>
          </cell>
          <cell r="AC26">
            <v>291000.34999999998</v>
          </cell>
          <cell r="AD26">
            <v>0</v>
          </cell>
          <cell r="AE26">
            <v>107686.72</v>
          </cell>
          <cell r="AF26">
            <v>52211.31</v>
          </cell>
          <cell r="AG26">
            <v>131396.20000000001</v>
          </cell>
          <cell r="AH26">
            <v>461564.03</v>
          </cell>
          <cell r="AI26">
            <v>232909.89</v>
          </cell>
          <cell r="AJ26">
            <v>127374.85</v>
          </cell>
          <cell r="AK26">
            <v>4620079.79</v>
          </cell>
          <cell r="AL26">
            <v>266.65538484191006</v>
          </cell>
          <cell r="AM26">
            <v>79457973.730000004</v>
          </cell>
          <cell r="AN26">
            <v>2462579.98</v>
          </cell>
          <cell r="AO26">
            <v>5139796.96</v>
          </cell>
          <cell r="AP26">
            <v>0</v>
          </cell>
          <cell r="AQ26">
            <v>0</v>
          </cell>
          <cell r="AR26">
            <v>2878.82</v>
          </cell>
          <cell r="AS26">
            <v>11854439</v>
          </cell>
          <cell r="AT26">
            <v>0</v>
          </cell>
          <cell r="AU26">
            <v>43206.89</v>
          </cell>
          <cell r="AV26">
            <v>1825758.1</v>
          </cell>
          <cell r="AW26">
            <v>0</v>
          </cell>
          <cell r="AX26">
            <v>364951.39</v>
          </cell>
          <cell r="AY26">
            <v>0</v>
          </cell>
          <cell r="AZ26">
            <v>232423.09</v>
          </cell>
          <cell r="BA26">
            <v>6142383.9000000004</v>
          </cell>
          <cell r="BB26">
            <v>160973.14000000001</v>
          </cell>
          <cell r="BC26">
            <v>287896.78000000003</v>
          </cell>
          <cell r="BD26">
            <v>0</v>
          </cell>
          <cell r="BE26">
            <v>189616.05</v>
          </cell>
          <cell r="BF26">
            <v>5488542.9900000002</v>
          </cell>
          <cell r="BG26">
            <v>946504.37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114599925.19</v>
          </cell>
          <cell r="BM26">
            <v>6614.3202159704588</v>
          </cell>
          <cell r="BN26">
            <v>52993.56</v>
          </cell>
          <cell r="BO26">
            <v>97249.36</v>
          </cell>
          <cell r="BP26">
            <v>53760.28</v>
          </cell>
          <cell r="BQ26">
            <v>58679.24</v>
          </cell>
          <cell r="BR26">
            <v>44751.6</v>
          </cell>
          <cell r="BS26">
            <v>307434.03999999998</v>
          </cell>
          <cell r="BT26">
            <v>9543.7199999999993</v>
          </cell>
          <cell r="BU26">
            <v>0</v>
          </cell>
          <cell r="BV26">
            <v>7753841</v>
          </cell>
          <cell r="BW26">
            <v>36249.26</v>
          </cell>
          <cell r="BX26">
            <v>0</v>
          </cell>
          <cell r="BY26">
            <v>0</v>
          </cell>
          <cell r="BZ26">
            <v>0</v>
          </cell>
          <cell r="CA26">
            <v>3782158</v>
          </cell>
          <cell r="CB26">
            <v>115187.56</v>
          </cell>
          <cell r="CC26">
            <v>0</v>
          </cell>
          <cell r="CD26">
            <v>2276410.77</v>
          </cell>
          <cell r="CE26">
            <v>281350.11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41628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21504.14</v>
          </cell>
          <cell r="CQ26">
            <v>3014497.33</v>
          </cell>
          <cell r="CR26">
            <v>532819.85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34563.22</v>
          </cell>
          <cell r="DF26">
            <v>260824.11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194163.71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376152.93</v>
          </cell>
          <cell r="DW26">
            <v>19038327.75</v>
          </cell>
          <cell r="DX26">
            <v>1098.8279085376284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172835.56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5810.57</v>
          </cell>
          <cell r="EO26">
            <v>0</v>
          </cell>
          <cell r="EP26">
            <v>0</v>
          </cell>
          <cell r="EQ26">
            <v>0</v>
          </cell>
          <cell r="ER26">
            <v>178646.13</v>
          </cell>
          <cell r="ES26">
            <v>10.310850615345734</v>
          </cell>
          <cell r="ET26">
            <v>18857761.07</v>
          </cell>
          <cell r="EU26">
            <v>1088.4062102697233</v>
          </cell>
        </row>
        <row r="27">
          <cell r="A27" t="str">
            <v>17405</v>
          </cell>
          <cell r="B27" t="str">
            <v>Bellevue</v>
          </cell>
          <cell r="C27">
            <v>16636.486666666668</v>
          </cell>
          <cell r="D27">
            <v>168401582.31</v>
          </cell>
          <cell r="E27">
            <v>10122.424625111151</v>
          </cell>
          <cell r="F27">
            <v>170897543.65000001</v>
          </cell>
          <cell r="G27">
            <v>10272.453978664566</v>
          </cell>
          <cell r="H27">
            <v>33720122.710000001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2026.877632617143</v>
          </cell>
          <cell r="O27">
            <v>3516624.61</v>
          </cell>
          <cell r="P27">
            <v>0</v>
          </cell>
          <cell r="Q27">
            <v>0</v>
          </cell>
          <cell r="R27">
            <v>0</v>
          </cell>
          <cell r="S27">
            <v>522278.5</v>
          </cell>
          <cell r="T27">
            <v>0</v>
          </cell>
          <cell r="U27">
            <v>3425018.57</v>
          </cell>
          <cell r="V27">
            <v>330139.23</v>
          </cell>
          <cell r="W27">
            <v>46001.16</v>
          </cell>
          <cell r="X27">
            <v>0</v>
          </cell>
          <cell r="Y27">
            <v>0</v>
          </cell>
          <cell r="Z27">
            <v>755868.37</v>
          </cell>
          <cell r="AA27">
            <v>3074418.58</v>
          </cell>
          <cell r="AB27">
            <v>61764.97</v>
          </cell>
          <cell r="AC27">
            <v>988766.58</v>
          </cell>
          <cell r="AD27">
            <v>0</v>
          </cell>
          <cell r="AE27">
            <v>3017824.72</v>
          </cell>
          <cell r="AF27">
            <v>66436.47</v>
          </cell>
          <cell r="AG27">
            <v>565267.14</v>
          </cell>
          <cell r="AH27">
            <v>35245.24</v>
          </cell>
          <cell r="AI27">
            <v>186543.6</v>
          </cell>
          <cell r="AJ27">
            <v>91728.99</v>
          </cell>
          <cell r="AK27">
            <v>16683926.730000002</v>
          </cell>
          <cell r="AL27">
            <v>1002.8515674182811</v>
          </cell>
          <cell r="AM27">
            <v>74724429.829999998</v>
          </cell>
          <cell r="AN27">
            <v>2015413.98</v>
          </cell>
          <cell r="AO27">
            <v>0</v>
          </cell>
          <cell r="AP27">
            <v>0</v>
          </cell>
          <cell r="AQ27">
            <v>0</v>
          </cell>
          <cell r="AR27">
            <v>624230.79</v>
          </cell>
          <cell r="AS27">
            <v>9552351.6400000006</v>
          </cell>
          <cell r="AT27">
            <v>0</v>
          </cell>
          <cell r="AU27">
            <v>47383.09</v>
          </cell>
          <cell r="AV27">
            <v>679569.1</v>
          </cell>
          <cell r="AW27">
            <v>0</v>
          </cell>
          <cell r="AX27">
            <v>1363052.19</v>
          </cell>
          <cell r="AY27">
            <v>0</v>
          </cell>
          <cell r="AZ27">
            <v>1453883.3</v>
          </cell>
          <cell r="BA27">
            <v>5766442.1900000004</v>
          </cell>
          <cell r="BB27">
            <v>154802.32</v>
          </cell>
          <cell r="BC27">
            <v>299243.44</v>
          </cell>
          <cell r="BD27">
            <v>0</v>
          </cell>
          <cell r="BE27">
            <v>106851.91</v>
          </cell>
          <cell r="BF27">
            <v>3262129.86</v>
          </cell>
          <cell r="BG27">
            <v>4924.2</v>
          </cell>
          <cell r="BH27">
            <v>0</v>
          </cell>
          <cell r="BI27">
            <v>0</v>
          </cell>
          <cell r="BJ27">
            <v>0</v>
          </cell>
          <cell r="BK27">
            <v>516933.77</v>
          </cell>
          <cell r="BL27">
            <v>100571641.60999998</v>
          </cell>
          <cell r="BM27">
            <v>6045.2452266564278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60213.91</v>
          </cell>
          <cell r="BS27">
            <v>60213.91</v>
          </cell>
          <cell r="BT27">
            <v>50440</v>
          </cell>
          <cell r="BU27">
            <v>0</v>
          </cell>
          <cell r="BV27">
            <v>7267793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3854299.73</v>
          </cell>
          <cell r="CB27">
            <v>93451</v>
          </cell>
          <cell r="CC27">
            <v>0</v>
          </cell>
          <cell r="CD27">
            <v>1112241.6499999999</v>
          </cell>
          <cell r="CE27">
            <v>589678.68000000005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302303.11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61441.74</v>
          </cell>
          <cell r="CQ27">
            <v>1545113.65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894491.76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2343.2199999999998</v>
          </cell>
          <cell r="DE27">
            <v>0</v>
          </cell>
          <cell r="DF27">
            <v>152811.67000000001</v>
          </cell>
          <cell r="DG27">
            <v>36217.11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433068.94</v>
          </cell>
          <cell r="DW27">
            <v>16455909.17</v>
          </cell>
          <cell r="DX27">
            <v>989.1456952249132</v>
          </cell>
          <cell r="DY27">
            <v>400661.32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94840.3</v>
          </cell>
          <cell r="EH27">
            <v>81788.800000000003</v>
          </cell>
          <cell r="EI27">
            <v>4759</v>
          </cell>
          <cell r="EJ27">
            <v>0</v>
          </cell>
          <cell r="EK27">
            <v>7473.62</v>
          </cell>
          <cell r="EL27">
            <v>0</v>
          </cell>
          <cell r="EM27">
            <v>0</v>
          </cell>
          <cell r="EN27">
            <v>5605.3</v>
          </cell>
          <cell r="EO27">
            <v>0</v>
          </cell>
          <cell r="EP27">
            <v>0</v>
          </cell>
          <cell r="EQ27">
            <v>2870815.09</v>
          </cell>
          <cell r="ER27">
            <v>3465943.4299999997</v>
          </cell>
          <cell r="ES27">
            <v>208.33385674779888</v>
          </cell>
          <cell r="ET27">
            <v>7468405.0499999998</v>
          </cell>
          <cell r="EU27">
            <v>448.91720226987024</v>
          </cell>
        </row>
        <row r="28">
          <cell r="A28" t="str">
            <v>17411</v>
          </cell>
          <cell r="B28" t="str">
            <v>Issaquah</v>
          </cell>
          <cell r="C28">
            <v>16079.538888888885</v>
          </cell>
          <cell r="D28">
            <v>141831471.09</v>
          </cell>
          <cell r="E28">
            <v>8820.6180581463632</v>
          </cell>
          <cell r="F28">
            <v>142046757.18000001</v>
          </cell>
          <cell r="G28">
            <v>8834.0068805179289</v>
          </cell>
          <cell r="H28">
            <v>25735685.489999998</v>
          </cell>
          <cell r="I28">
            <v>0</v>
          </cell>
          <cell r="J28">
            <v>0</v>
          </cell>
          <cell r="K28">
            <v>4000.29</v>
          </cell>
          <cell r="L28">
            <v>0</v>
          </cell>
          <cell r="M28">
            <v>0</v>
          </cell>
          <cell r="N28">
            <v>1600.7726314705683</v>
          </cell>
          <cell r="O28">
            <v>2210509.2400000002</v>
          </cell>
          <cell r="P28">
            <v>44535</v>
          </cell>
          <cell r="Q28">
            <v>0</v>
          </cell>
          <cell r="R28">
            <v>130570</v>
          </cell>
          <cell r="S28">
            <v>89883.5</v>
          </cell>
          <cell r="T28">
            <v>0</v>
          </cell>
          <cell r="U28">
            <v>3435910.25</v>
          </cell>
          <cell r="V28">
            <v>704464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3527888.81</v>
          </cell>
          <cell r="AB28">
            <v>329706.71000000002</v>
          </cell>
          <cell r="AC28">
            <v>290335.58</v>
          </cell>
          <cell r="AD28">
            <v>0</v>
          </cell>
          <cell r="AE28">
            <v>659599</v>
          </cell>
          <cell r="AF28">
            <v>49153.49</v>
          </cell>
          <cell r="AG28">
            <v>223885.13</v>
          </cell>
          <cell r="AH28">
            <v>78801.75</v>
          </cell>
          <cell r="AI28">
            <v>172258.05</v>
          </cell>
          <cell r="AJ28">
            <v>32141.16</v>
          </cell>
          <cell r="AK28">
            <v>11979641.670000004</v>
          </cell>
          <cell r="AL28">
            <v>745.02395577264042</v>
          </cell>
          <cell r="AM28">
            <v>71973388.890000001</v>
          </cell>
          <cell r="AN28">
            <v>1670873.63</v>
          </cell>
          <cell r="AO28">
            <v>0</v>
          </cell>
          <cell r="AP28">
            <v>159831.09</v>
          </cell>
          <cell r="AQ28">
            <v>0</v>
          </cell>
          <cell r="AR28">
            <v>0</v>
          </cell>
          <cell r="AS28">
            <v>7404130.9500000002</v>
          </cell>
          <cell r="AT28">
            <v>0</v>
          </cell>
          <cell r="AU28">
            <v>0</v>
          </cell>
          <cell r="AV28">
            <v>324752.40999999997</v>
          </cell>
          <cell r="AW28">
            <v>1765941.07</v>
          </cell>
          <cell r="AX28">
            <v>245760.93</v>
          </cell>
          <cell r="AY28">
            <v>0</v>
          </cell>
          <cell r="AZ28">
            <v>544991.44999999995</v>
          </cell>
          <cell r="BA28">
            <v>5575163.0300000003</v>
          </cell>
          <cell r="BB28">
            <v>148099.64000000001</v>
          </cell>
          <cell r="BC28">
            <v>263446.98</v>
          </cell>
          <cell r="BD28">
            <v>0</v>
          </cell>
          <cell r="BE28">
            <v>29972.05</v>
          </cell>
          <cell r="BF28">
            <v>3745262.7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93851614.820000008</v>
          </cell>
          <cell r="BM28">
            <v>5836.7105840859886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57076.43</v>
          </cell>
          <cell r="BS28">
            <v>57076.43</v>
          </cell>
          <cell r="BT28">
            <v>0</v>
          </cell>
          <cell r="BU28">
            <v>0</v>
          </cell>
          <cell r="BV28">
            <v>5366377.3499999996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3075284.88</v>
          </cell>
          <cell r="CB28">
            <v>59341</v>
          </cell>
          <cell r="CC28">
            <v>0</v>
          </cell>
          <cell r="CD28">
            <v>399746.6</v>
          </cell>
          <cell r="CE28">
            <v>275670.57</v>
          </cell>
          <cell r="CF28">
            <v>0</v>
          </cell>
          <cell r="CG28">
            <v>0</v>
          </cell>
          <cell r="CH28">
            <v>95998.87</v>
          </cell>
          <cell r="CI28">
            <v>0</v>
          </cell>
          <cell r="CJ28">
            <v>0</v>
          </cell>
          <cell r="CK28">
            <v>65793.320000000007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454276.98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120170.49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125239.54</v>
          </cell>
          <cell r="DE28">
            <v>0</v>
          </cell>
          <cell r="DF28">
            <v>38499.67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98644.7</v>
          </cell>
          <cell r="DW28">
            <v>10232120.399999999</v>
          </cell>
          <cell r="DX28">
            <v>636.34414336784812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243694.51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243694.51</v>
          </cell>
          <cell r="ES28">
            <v>15.15556582088279</v>
          </cell>
          <cell r="ET28">
            <v>10590966.050000001</v>
          </cell>
          <cell r="EU28">
            <v>658.66105509520924</v>
          </cell>
        </row>
        <row r="29">
          <cell r="A29" t="str">
            <v>03017</v>
          </cell>
          <cell r="B29" t="str">
            <v>Kennewick</v>
          </cell>
          <cell r="C29">
            <v>15051.054444444446</v>
          </cell>
          <cell r="D29">
            <v>138391178.72</v>
          </cell>
          <cell r="E29">
            <v>9194.7829456614654</v>
          </cell>
          <cell r="F29">
            <v>145093243.66</v>
          </cell>
          <cell r="G29">
            <v>9640.0716770748204</v>
          </cell>
          <cell r="H29">
            <v>16863693.739999998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23.45</v>
          </cell>
          <cell r="N29">
            <v>1120.4342693893204</v>
          </cell>
          <cell r="O29">
            <v>242896.9</v>
          </cell>
          <cell r="P29">
            <v>0</v>
          </cell>
          <cell r="Q29">
            <v>152610.16</v>
          </cell>
          <cell r="R29">
            <v>0</v>
          </cell>
          <cell r="S29">
            <v>20160</v>
          </cell>
          <cell r="T29">
            <v>62579</v>
          </cell>
          <cell r="U29">
            <v>0</v>
          </cell>
          <cell r="V29">
            <v>7794.42</v>
          </cell>
          <cell r="W29">
            <v>0</v>
          </cell>
          <cell r="X29">
            <v>129166.2</v>
          </cell>
          <cell r="Y29">
            <v>0</v>
          </cell>
          <cell r="Z29">
            <v>0</v>
          </cell>
          <cell r="AA29">
            <v>1689395.42</v>
          </cell>
          <cell r="AB29">
            <v>0</v>
          </cell>
          <cell r="AC29">
            <v>328895.64</v>
          </cell>
          <cell r="AD29">
            <v>0</v>
          </cell>
          <cell r="AE29">
            <v>899571.52</v>
          </cell>
          <cell r="AF29">
            <v>21985.84</v>
          </cell>
          <cell r="AG29">
            <v>51732.45</v>
          </cell>
          <cell r="AH29">
            <v>5048.8500000000004</v>
          </cell>
          <cell r="AI29">
            <v>461232.61</v>
          </cell>
          <cell r="AJ29">
            <v>200412.9</v>
          </cell>
          <cell r="AK29">
            <v>4273481.91</v>
          </cell>
          <cell r="AL29">
            <v>283.93239329337501</v>
          </cell>
          <cell r="AM29">
            <v>72227723.510000005</v>
          </cell>
          <cell r="AN29">
            <v>2126605.2999999998</v>
          </cell>
          <cell r="AO29">
            <v>8123462.7999999998</v>
          </cell>
          <cell r="AP29">
            <v>0</v>
          </cell>
          <cell r="AQ29">
            <v>0</v>
          </cell>
          <cell r="AR29">
            <v>0</v>
          </cell>
          <cell r="AS29">
            <v>8832655.0600000005</v>
          </cell>
          <cell r="AT29">
            <v>0</v>
          </cell>
          <cell r="AU29">
            <v>34676.69</v>
          </cell>
          <cell r="AV29">
            <v>2086605.35</v>
          </cell>
          <cell r="AW29">
            <v>442158.02</v>
          </cell>
          <cell r="AX29">
            <v>674414.46</v>
          </cell>
          <cell r="AY29">
            <v>0</v>
          </cell>
          <cell r="AZ29">
            <v>1459996.84</v>
          </cell>
          <cell r="BA29">
            <v>5191010.59</v>
          </cell>
          <cell r="BB29">
            <v>138666.91</v>
          </cell>
          <cell r="BC29">
            <v>260890.91</v>
          </cell>
          <cell r="BD29">
            <v>0</v>
          </cell>
          <cell r="BE29">
            <v>145978.15</v>
          </cell>
          <cell r="BF29">
            <v>2755245.2</v>
          </cell>
          <cell r="BG29">
            <v>1016880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105516969.78999999</v>
          </cell>
          <cell r="BM29">
            <v>7010.603156043182</v>
          </cell>
          <cell r="BN29">
            <v>0</v>
          </cell>
          <cell r="BO29">
            <v>52721.23</v>
          </cell>
          <cell r="BP29">
            <v>0</v>
          </cell>
          <cell r="BQ29">
            <v>0</v>
          </cell>
          <cell r="BR29">
            <v>0</v>
          </cell>
          <cell r="BS29">
            <v>52721.23</v>
          </cell>
          <cell r="BT29">
            <v>287439.46999999997</v>
          </cell>
          <cell r="BU29">
            <v>0</v>
          </cell>
          <cell r="BV29">
            <v>6897827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2725602.96</v>
          </cell>
          <cell r="CB29">
            <v>97170.45</v>
          </cell>
          <cell r="CC29">
            <v>59072.03</v>
          </cell>
          <cell r="CD29">
            <v>2388838.7999999998</v>
          </cell>
          <cell r="CE29">
            <v>541567.17000000004</v>
          </cell>
          <cell r="CF29">
            <v>591646.56000000006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198923.74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114611.04</v>
          </cell>
          <cell r="CQ29">
            <v>3066116.23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8546.66</v>
          </cell>
          <cell r="DE29">
            <v>136816.71</v>
          </cell>
          <cell r="DF29">
            <v>184689.91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290598.45</v>
          </cell>
          <cell r="DW29">
            <v>17642188.409999996</v>
          </cell>
          <cell r="DX29">
            <v>1172.1563080593316</v>
          </cell>
          <cell r="DY29">
            <v>242042.2</v>
          </cell>
          <cell r="DZ29">
            <v>10866</v>
          </cell>
          <cell r="EA29">
            <v>172687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371291.16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796886.36</v>
          </cell>
          <cell r="ES29">
            <v>52.945550289610566</v>
          </cell>
          <cell r="ET29">
            <v>17731215.190000001</v>
          </cell>
          <cell r="EU29">
            <v>1178.0712943035589</v>
          </cell>
        </row>
        <row r="30">
          <cell r="A30" t="str">
            <v>39007</v>
          </cell>
          <cell r="B30" t="str">
            <v>Yakima</v>
          </cell>
          <cell r="C30">
            <v>14374.248888888887</v>
          </cell>
          <cell r="D30">
            <v>147995899.91</v>
          </cell>
          <cell r="E30">
            <v>10295.904923727803</v>
          </cell>
          <cell r="F30">
            <v>150269033.87</v>
          </cell>
          <cell r="G30">
            <v>10454.044244785275</v>
          </cell>
          <cell r="H30">
            <v>11469645.59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797.93008168001677</v>
          </cell>
          <cell r="O30">
            <v>114750.5</v>
          </cell>
          <cell r="P30">
            <v>3600</v>
          </cell>
          <cell r="Q30">
            <v>0</v>
          </cell>
          <cell r="R30">
            <v>5775</v>
          </cell>
          <cell r="S30">
            <v>0</v>
          </cell>
          <cell r="T30">
            <v>0</v>
          </cell>
          <cell r="U30">
            <v>0</v>
          </cell>
          <cell r="V30">
            <v>13718.84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523296.7</v>
          </cell>
          <cell r="AB30">
            <v>0</v>
          </cell>
          <cell r="AC30">
            <v>298771</v>
          </cell>
          <cell r="AD30">
            <v>0</v>
          </cell>
          <cell r="AE30">
            <v>86366.46</v>
          </cell>
          <cell r="AF30">
            <v>42598.559999999998</v>
          </cell>
          <cell r="AG30">
            <v>14972.21</v>
          </cell>
          <cell r="AH30">
            <v>0</v>
          </cell>
          <cell r="AI30">
            <v>253344.65</v>
          </cell>
          <cell r="AJ30">
            <v>270189.11</v>
          </cell>
          <cell r="AK30">
            <v>1627383.0299999998</v>
          </cell>
          <cell r="AL30">
            <v>113.21516989022962</v>
          </cell>
          <cell r="AM30">
            <v>68826968.75</v>
          </cell>
          <cell r="AN30">
            <v>2661368.77</v>
          </cell>
          <cell r="AO30">
            <v>10923554.119999999</v>
          </cell>
          <cell r="AP30">
            <v>0</v>
          </cell>
          <cell r="AQ30">
            <v>0</v>
          </cell>
          <cell r="AR30">
            <v>34456.32</v>
          </cell>
          <cell r="AS30">
            <v>9680022.2799999993</v>
          </cell>
          <cell r="AT30">
            <v>0</v>
          </cell>
          <cell r="AU30">
            <v>34612.58</v>
          </cell>
          <cell r="AV30">
            <v>4605509.51</v>
          </cell>
          <cell r="AW30">
            <v>644899.49</v>
          </cell>
          <cell r="AX30">
            <v>1112662.26</v>
          </cell>
          <cell r="AY30">
            <v>0</v>
          </cell>
          <cell r="AZ30">
            <v>3180742.7</v>
          </cell>
          <cell r="BA30">
            <v>4927149.6100000003</v>
          </cell>
          <cell r="BB30">
            <v>131711.51</v>
          </cell>
          <cell r="BC30">
            <v>242953.78</v>
          </cell>
          <cell r="BD30">
            <v>0</v>
          </cell>
          <cell r="BE30">
            <v>172413.93</v>
          </cell>
          <cell r="BF30">
            <v>2127577.86</v>
          </cell>
          <cell r="BG30">
            <v>346990</v>
          </cell>
          <cell r="BH30">
            <v>0</v>
          </cell>
          <cell r="BI30">
            <v>0</v>
          </cell>
          <cell r="BJ30">
            <v>3600</v>
          </cell>
          <cell r="BK30">
            <v>85606.44</v>
          </cell>
          <cell r="BL30">
            <v>109742799.91000001</v>
          </cell>
          <cell r="BM30">
            <v>7634.6806541543756</v>
          </cell>
          <cell r="BN30">
            <v>488.19</v>
          </cell>
          <cell r="BO30">
            <v>0</v>
          </cell>
          <cell r="BP30">
            <v>0</v>
          </cell>
          <cell r="BQ30">
            <v>0</v>
          </cell>
          <cell r="BR30">
            <v>414017.18</v>
          </cell>
          <cell r="BS30">
            <v>414505.37</v>
          </cell>
          <cell r="BT30">
            <v>13256.58</v>
          </cell>
          <cell r="BU30">
            <v>0</v>
          </cell>
          <cell r="BV30">
            <v>2482020.87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3120127.95</v>
          </cell>
          <cell r="CB30">
            <v>174348.87</v>
          </cell>
          <cell r="CC30">
            <v>95696.86</v>
          </cell>
          <cell r="CD30">
            <v>5704860.6299999999</v>
          </cell>
          <cell r="CE30">
            <v>2997207.94</v>
          </cell>
          <cell r="CF30">
            <v>1139573.17</v>
          </cell>
          <cell r="CG30">
            <v>1257277.93</v>
          </cell>
          <cell r="CH30">
            <v>32816.230000000003</v>
          </cell>
          <cell r="CI30">
            <v>0</v>
          </cell>
          <cell r="CJ30">
            <v>235038.86</v>
          </cell>
          <cell r="CK30">
            <v>775657.25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82903.16</v>
          </cell>
          <cell r="CQ30">
            <v>5094049.1399999997</v>
          </cell>
          <cell r="CR30">
            <v>1221981.3700000001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81236.72</v>
          </cell>
          <cell r="DB30">
            <v>0</v>
          </cell>
          <cell r="DC30">
            <v>0</v>
          </cell>
          <cell r="DD30">
            <v>5190.8500000000004</v>
          </cell>
          <cell r="DE30">
            <v>1023825.97</v>
          </cell>
          <cell r="DF30">
            <v>378597.44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424755.23</v>
          </cell>
          <cell r="DW30">
            <v>26754928.390000004</v>
          </cell>
          <cell r="DX30">
            <v>1861.3096654171075</v>
          </cell>
          <cell r="DY30">
            <v>342996.94</v>
          </cell>
          <cell r="DZ30">
            <v>63539.519999999997</v>
          </cell>
          <cell r="EA30">
            <v>0</v>
          </cell>
          <cell r="EB30">
            <v>41950</v>
          </cell>
          <cell r="EC30">
            <v>0</v>
          </cell>
          <cell r="ED30">
            <v>0</v>
          </cell>
          <cell r="EE30">
            <v>0</v>
          </cell>
          <cell r="EF30">
            <v>122196.95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103593.54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674276.95000000007</v>
          </cell>
          <cell r="ES30">
            <v>46.908673643546521</v>
          </cell>
          <cell r="ET30">
            <v>13342638.92</v>
          </cell>
          <cell r="EU30">
            <v>928.23207829062221</v>
          </cell>
        </row>
        <row r="31">
          <cell r="A31" t="str">
            <v>17408</v>
          </cell>
          <cell r="B31" t="str">
            <v>Auburn</v>
          </cell>
          <cell r="C31">
            <v>14311.561111111112</v>
          </cell>
          <cell r="D31">
            <v>132375225.16</v>
          </cell>
          <cell r="E31">
            <v>9249.5307906855396</v>
          </cell>
          <cell r="F31">
            <v>133884114.84</v>
          </cell>
          <cell r="G31">
            <v>9354.9623133744626</v>
          </cell>
          <cell r="H31">
            <v>22953483.710000001</v>
          </cell>
          <cell r="I31">
            <v>0</v>
          </cell>
          <cell r="J31">
            <v>0</v>
          </cell>
          <cell r="K31">
            <v>540.13</v>
          </cell>
          <cell r="L31">
            <v>0</v>
          </cell>
          <cell r="M31">
            <v>0</v>
          </cell>
          <cell r="N31">
            <v>1603.8798047111095</v>
          </cell>
          <cell r="O31">
            <v>512789.42</v>
          </cell>
          <cell r="P31">
            <v>0</v>
          </cell>
          <cell r="Q31">
            <v>0</v>
          </cell>
          <cell r="R31">
            <v>0</v>
          </cell>
          <cell r="S31">
            <v>12205</v>
          </cell>
          <cell r="T31">
            <v>0</v>
          </cell>
          <cell r="U31">
            <v>0</v>
          </cell>
          <cell r="V31">
            <v>135692.42000000001</v>
          </cell>
          <cell r="W31">
            <v>558229.97</v>
          </cell>
          <cell r="X31">
            <v>0</v>
          </cell>
          <cell r="Y31">
            <v>0</v>
          </cell>
          <cell r="Z31">
            <v>81618.539999999994</v>
          </cell>
          <cell r="AA31">
            <v>1440397.08</v>
          </cell>
          <cell r="AB31">
            <v>0</v>
          </cell>
          <cell r="AC31">
            <v>210167.89</v>
          </cell>
          <cell r="AD31">
            <v>0</v>
          </cell>
          <cell r="AE31">
            <v>437893.53</v>
          </cell>
          <cell r="AF31">
            <v>25535.4</v>
          </cell>
          <cell r="AG31">
            <v>321427.08</v>
          </cell>
          <cell r="AH31">
            <v>0</v>
          </cell>
          <cell r="AI31">
            <v>120011.78</v>
          </cell>
          <cell r="AJ31">
            <v>0</v>
          </cell>
          <cell r="AK31">
            <v>3855968.1100000003</v>
          </cell>
          <cell r="AL31">
            <v>269.43029345738739</v>
          </cell>
          <cell r="AM31">
            <v>65537089.729999997</v>
          </cell>
          <cell r="AN31">
            <v>1924693.04</v>
          </cell>
          <cell r="AO31">
            <v>1700761</v>
          </cell>
          <cell r="AP31">
            <v>0</v>
          </cell>
          <cell r="AQ31">
            <v>0</v>
          </cell>
          <cell r="AR31">
            <v>2045</v>
          </cell>
          <cell r="AS31">
            <v>8220068.79</v>
          </cell>
          <cell r="AT31">
            <v>0</v>
          </cell>
          <cell r="AU31">
            <v>2.68</v>
          </cell>
          <cell r="AV31">
            <v>1477204.86</v>
          </cell>
          <cell r="AW31">
            <v>0</v>
          </cell>
          <cell r="AX31">
            <v>502605.68</v>
          </cell>
          <cell r="AY31">
            <v>0</v>
          </cell>
          <cell r="AZ31">
            <v>1536072.45</v>
          </cell>
          <cell r="BA31">
            <v>4980555.16</v>
          </cell>
          <cell r="BB31">
            <v>131018.24000000001</v>
          </cell>
          <cell r="BC31">
            <v>236663.49</v>
          </cell>
          <cell r="BD31">
            <v>0</v>
          </cell>
          <cell r="BE31">
            <v>222253.16</v>
          </cell>
          <cell r="BF31">
            <v>2986037.39</v>
          </cell>
          <cell r="BG31">
            <v>9668.42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89466739.090000004</v>
          </cell>
          <cell r="BM31">
            <v>6251.3612872421327</v>
          </cell>
          <cell r="BN31">
            <v>0</v>
          </cell>
          <cell r="BO31">
            <v>121880.62</v>
          </cell>
          <cell r="BP31">
            <v>66864.259999999995</v>
          </cell>
          <cell r="BQ31">
            <v>0</v>
          </cell>
          <cell r="BR31">
            <v>51409.35</v>
          </cell>
          <cell r="BS31">
            <v>240154.23</v>
          </cell>
          <cell r="BT31">
            <v>0</v>
          </cell>
          <cell r="BU31">
            <v>0</v>
          </cell>
          <cell r="BV31">
            <v>6340684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2481842.34</v>
          </cell>
          <cell r="CB31">
            <v>84717.08</v>
          </cell>
          <cell r="CC31">
            <v>0</v>
          </cell>
          <cell r="CD31">
            <v>1954717.17</v>
          </cell>
          <cell r="CE31">
            <v>612254.06999999995</v>
          </cell>
          <cell r="CF31">
            <v>0</v>
          </cell>
          <cell r="CG31">
            <v>118210.4</v>
          </cell>
          <cell r="CH31">
            <v>0</v>
          </cell>
          <cell r="CI31">
            <v>0</v>
          </cell>
          <cell r="CJ31">
            <v>0</v>
          </cell>
          <cell r="CK31">
            <v>251837.93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270003.55</v>
          </cell>
          <cell r="CQ31">
            <v>2925054.04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119913</v>
          </cell>
          <cell r="DB31">
            <v>0</v>
          </cell>
          <cell r="DC31">
            <v>0</v>
          </cell>
          <cell r="DD31">
            <v>0</v>
          </cell>
          <cell r="DE31">
            <v>176661.54</v>
          </cell>
          <cell r="DF31">
            <v>229936.89</v>
          </cell>
          <cell r="DG31">
            <v>0</v>
          </cell>
          <cell r="DH31">
            <v>0</v>
          </cell>
          <cell r="DI31">
            <v>0</v>
          </cell>
          <cell r="DJ31">
            <v>32389</v>
          </cell>
          <cell r="DK31">
            <v>0</v>
          </cell>
          <cell r="DL31">
            <v>610003.84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352957.56</v>
          </cell>
          <cell r="DW31">
            <v>16801336.640000001</v>
          </cell>
          <cell r="DX31">
            <v>1173.9695278215243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791567.28</v>
          </cell>
          <cell r="EG31">
            <v>6000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8479.8799999999992</v>
          </cell>
          <cell r="EO31">
            <v>0</v>
          </cell>
          <cell r="EP31">
            <v>0</v>
          </cell>
          <cell r="EQ31">
            <v>0</v>
          </cell>
          <cell r="ER31">
            <v>806047.16</v>
          </cell>
          <cell r="ES31">
            <v>56.321400142309187</v>
          </cell>
          <cell r="ET31">
            <v>8711222.8300000001</v>
          </cell>
          <cell r="EU31">
            <v>608.68431908779257</v>
          </cell>
        </row>
        <row r="32">
          <cell r="A32" t="str">
            <v>31006</v>
          </cell>
          <cell r="B32" t="str">
            <v>Mukilteo</v>
          </cell>
          <cell r="C32">
            <v>14279.698888888888</v>
          </cell>
          <cell r="D32">
            <v>133883064.28</v>
          </cell>
          <cell r="E32">
            <v>9375.7624248068114</v>
          </cell>
          <cell r="F32">
            <v>134833531.59999999</v>
          </cell>
          <cell r="G32">
            <v>9442.3231644551488</v>
          </cell>
          <cell r="H32">
            <v>25549315.149999999</v>
          </cell>
          <cell r="I32">
            <v>0</v>
          </cell>
          <cell r="J32">
            <v>5138.3</v>
          </cell>
          <cell r="K32">
            <v>0</v>
          </cell>
          <cell r="L32">
            <v>0</v>
          </cell>
          <cell r="M32">
            <v>0</v>
          </cell>
          <cell r="N32">
            <v>1789.5652876745223</v>
          </cell>
          <cell r="O32">
            <v>500163</v>
          </cell>
          <cell r="P32">
            <v>0</v>
          </cell>
          <cell r="Q32">
            <v>0</v>
          </cell>
          <cell r="R32">
            <v>0</v>
          </cell>
          <cell r="S32">
            <v>80754</v>
          </cell>
          <cell r="T32">
            <v>0</v>
          </cell>
          <cell r="U32">
            <v>0</v>
          </cell>
          <cell r="V32">
            <v>3232.77</v>
          </cell>
          <cell r="W32">
            <v>0</v>
          </cell>
          <cell r="X32">
            <v>39035.730000000003</v>
          </cell>
          <cell r="Y32">
            <v>0</v>
          </cell>
          <cell r="Z32">
            <v>420.15</v>
          </cell>
          <cell r="AA32">
            <v>1449824.73</v>
          </cell>
          <cell r="AB32">
            <v>0</v>
          </cell>
          <cell r="AC32">
            <v>177343.02</v>
          </cell>
          <cell r="AD32">
            <v>0</v>
          </cell>
          <cell r="AE32">
            <v>0</v>
          </cell>
          <cell r="AF32">
            <v>25199.79</v>
          </cell>
          <cell r="AG32">
            <v>355497.57</v>
          </cell>
          <cell r="AH32">
            <v>150875.95000000001</v>
          </cell>
          <cell r="AI32">
            <v>371344.19</v>
          </cell>
          <cell r="AJ32">
            <v>157376.93</v>
          </cell>
          <cell r="AK32">
            <v>3311067.83</v>
          </cell>
          <cell r="AL32">
            <v>231.87238440835472</v>
          </cell>
          <cell r="AM32">
            <v>65000457.840000004</v>
          </cell>
          <cell r="AN32">
            <v>2006339.88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8130682.1399999997</v>
          </cell>
          <cell r="AT32">
            <v>0</v>
          </cell>
          <cell r="AU32">
            <v>8817.0300000000007</v>
          </cell>
          <cell r="AV32">
            <v>1544217.6000000001</v>
          </cell>
          <cell r="AW32">
            <v>0</v>
          </cell>
          <cell r="AX32">
            <v>426308.08</v>
          </cell>
          <cell r="AY32">
            <v>0</v>
          </cell>
          <cell r="AZ32">
            <v>2040367.24</v>
          </cell>
          <cell r="BA32">
            <v>6440574.4900000002</v>
          </cell>
          <cell r="BB32">
            <v>132505.71</v>
          </cell>
          <cell r="BC32">
            <v>232367.43</v>
          </cell>
          <cell r="BD32">
            <v>0</v>
          </cell>
          <cell r="BE32">
            <v>118084.35</v>
          </cell>
          <cell r="BF32">
            <v>2896338.66</v>
          </cell>
          <cell r="BG32">
            <v>737725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89714785.449999973</v>
          </cell>
          <cell r="BM32">
            <v>6282.6804786344301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122542.56</v>
          </cell>
          <cell r="BS32">
            <v>122542.56</v>
          </cell>
          <cell r="BT32">
            <v>0</v>
          </cell>
          <cell r="BU32">
            <v>0</v>
          </cell>
          <cell r="BV32">
            <v>6446501.96</v>
          </cell>
          <cell r="BW32">
            <v>4763.01</v>
          </cell>
          <cell r="BX32">
            <v>0</v>
          </cell>
          <cell r="BY32">
            <v>0</v>
          </cell>
          <cell r="BZ32">
            <v>0</v>
          </cell>
          <cell r="CA32">
            <v>2729163.33</v>
          </cell>
          <cell r="CB32">
            <v>102619</v>
          </cell>
          <cell r="CC32">
            <v>58379.45</v>
          </cell>
          <cell r="CD32">
            <v>2219210.02</v>
          </cell>
          <cell r="CE32">
            <v>510888.87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248456.74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71311.179999999993</v>
          </cell>
          <cell r="CQ32">
            <v>2722007.03</v>
          </cell>
          <cell r="CR32">
            <v>65881.929999999993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32986.04</v>
          </cell>
          <cell r="DE32">
            <v>0</v>
          </cell>
          <cell r="DF32">
            <v>233518.09</v>
          </cell>
          <cell r="DG32">
            <v>1743.3</v>
          </cell>
          <cell r="DH32">
            <v>0</v>
          </cell>
          <cell r="DI32">
            <v>0</v>
          </cell>
          <cell r="DJ32">
            <v>40410.68</v>
          </cell>
          <cell r="DK32">
            <v>0</v>
          </cell>
          <cell r="DL32">
            <v>0</v>
          </cell>
          <cell r="DM32">
            <v>5798.9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3488</v>
          </cell>
          <cell r="DT32">
            <v>0</v>
          </cell>
          <cell r="DU32">
            <v>0</v>
          </cell>
          <cell r="DV32">
            <v>275029.36</v>
          </cell>
          <cell r="DW32">
            <v>15894699.449999997</v>
          </cell>
          <cell r="DX32">
            <v>1113.0976621900445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8525.42</v>
          </cell>
          <cell r="EO32">
            <v>0</v>
          </cell>
          <cell r="EP32">
            <v>0</v>
          </cell>
          <cell r="EQ32">
            <v>350000</v>
          </cell>
          <cell r="ER32">
            <v>358525.42</v>
          </cell>
          <cell r="ES32">
            <v>25.107351547795631</v>
          </cell>
          <cell r="ET32">
            <v>13568712.24</v>
          </cell>
          <cell r="EU32">
            <v>950.20996910221186</v>
          </cell>
        </row>
        <row r="33">
          <cell r="A33" t="str">
            <v>17403</v>
          </cell>
          <cell r="B33" t="str">
            <v>Renton</v>
          </cell>
          <cell r="C33">
            <v>13443.231111111112</v>
          </cell>
          <cell r="D33">
            <v>128014472.48</v>
          </cell>
          <cell r="E33">
            <v>9522.5970171853514</v>
          </cell>
          <cell r="F33">
            <v>128847994.56999999</v>
          </cell>
          <cell r="G33">
            <v>9584.6001236640514</v>
          </cell>
          <cell r="H33">
            <v>22916995.460000001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1704.723758044941</v>
          </cell>
          <cell r="O33">
            <v>1458028.5</v>
          </cell>
          <cell r="P33">
            <v>0</v>
          </cell>
          <cell r="Q33">
            <v>0</v>
          </cell>
          <cell r="R33">
            <v>33339.75</v>
          </cell>
          <cell r="S33">
            <v>45860</v>
          </cell>
          <cell r="T33">
            <v>0</v>
          </cell>
          <cell r="U33">
            <v>0</v>
          </cell>
          <cell r="V33">
            <v>91010.25</v>
          </cell>
          <cell r="W33">
            <v>6136.67</v>
          </cell>
          <cell r="X33">
            <v>0</v>
          </cell>
          <cell r="Y33">
            <v>0</v>
          </cell>
          <cell r="Z33">
            <v>148183.13</v>
          </cell>
          <cell r="AA33">
            <v>968443.19</v>
          </cell>
          <cell r="AB33">
            <v>0</v>
          </cell>
          <cell r="AC33">
            <v>98177.64</v>
          </cell>
          <cell r="AD33">
            <v>0</v>
          </cell>
          <cell r="AE33">
            <v>543546.29</v>
          </cell>
          <cell r="AF33">
            <v>43813.86</v>
          </cell>
          <cell r="AG33">
            <v>356495.17</v>
          </cell>
          <cell r="AH33">
            <v>0</v>
          </cell>
          <cell r="AI33">
            <v>132946.75</v>
          </cell>
          <cell r="AJ33">
            <v>2514.48</v>
          </cell>
          <cell r="AK33">
            <v>3928495.6799999997</v>
          </cell>
          <cell r="AL33">
            <v>292.2285310376771</v>
          </cell>
          <cell r="AM33">
            <v>60434409.75</v>
          </cell>
          <cell r="AN33">
            <v>2567691.86</v>
          </cell>
          <cell r="AO33">
            <v>0</v>
          </cell>
          <cell r="AP33">
            <v>0</v>
          </cell>
          <cell r="AQ33">
            <v>0</v>
          </cell>
          <cell r="AR33">
            <v>15660</v>
          </cell>
          <cell r="AS33">
            <v>8320098.9400000004</v>
          </cell>
          <cell r="AT33">
            <v>0</v>
          </cell>
          <cell r="AU33">
            <v>51733.18</v>
          </cell>
          <cell r="AV33">
            <v>1770228.75</v>
          </cell>
          <cell r="AW33">
            <v>0</v>
          </cell>
          <cell r="AX33">
            <v>559480.06999999995</v>
          </cell>
          <cell r="AY33">
            <v>0</v>
          </cell>
          <cell r="AZ33">
            <v>1845366.99</v>
          </cell>
          <cell r="BA33">
            <v>4681945.46</v>
          </cell>
          <cell r="BB33">
            <v>124951.33</v>
          </cell>
          <cell r="BC33">
            <v>235533.73</v>
          </cell>
          <cell r="BD33">
            <v>0</v>
          </cell>
          <cell r="BE33">
            <v>137850.26999999999</v>
          </cell>
          <cell r="BF33">
            <v>2912513.23</v>
          </cell>
          <cell r="BG33">
            <v>330503.01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83987966.569999993</v>
          </cell>
          <cell r="BM33">
            <v>6247.6026690177323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48647.49</v>
          </cell>
          <cell r="BS33">
            <v>48647.49</v>
          </cell>
          <cell r="BT33">
            <v>104475.88</v>
          </cell>
          <cell r="BU33">
            <v>0</v>
          </cell>
          <cell r="BV33">
            <v>5933411</v>
          </cell>
          <cell r="BW33">
            <v>0</v>
          </cell>
          <cell r="BX33">
            <v>0</v>
          </cell>
          <cell r="BY33">
            <v>0</v>
          </cell>
          <cell r="BZ33">
            <v>178500.27</v>
          </cell>
          <cell r="CA33">
            <v>2666399.7200000002</v>
          </cell>
          <cell r="CB33">
            <v>107885</v>
          </cell>
          <cell r="CC33">
            <v>0</v>
          </cell>
          <cell r="CD33">
            <v>3446501.36</v>
          </cell>
          <cell r="CE33">
            <v>548436.9</v>
          </cell>
          <cell r="CF33">
            <v>0</v>
          </cell>
          <cell r="CG33">
            <v>513173.84</v>
          </cell>
          <cell r="CH33">
            <v>0</v>
          </cell>
          <cell r="CI33">
            <v>613816.81999999995</v>
          </cell>
          <cell r="CJ33">
            <v>0</v>
          </cell>
          <cell r="CK33">
            <v>382140.35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2637677.16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47801</v>
          </cell>
          <cell r="DB33">
            <v>0</v>
          </cell>
          <cell r="DC33">
            <v>0</v>
          </cell>
          <cell r="DD33">
            <v>0</v>
          </cell>
          <cell r="DE33">
            <v>210254.3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296181.71999999997</v>
          </cell>
          <cell r="DW33">
            <v>17735302.809999995</v>
          </cell>
          <cell r="DX33">
            <v>1319.2738161989491</v>
          </cell>
          <cell r="DY33">
            <v>0</v>
          </cell>
          <cell r="DZ33">
            <v>106080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8294.52</v>
          </cell>
          <cell r="EH33">
            <v>0</v>
          </cell>
          <cell r="EI33">
            <v>163458.53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1401</v>
          </cell>
          <cell r="EO33">
            <v>0</v>
          </cell>
          <cell r="EP33">
            <v>0</v>
          </cell>
          <cell r="EQ33">
            <v>0</v>
          </cell>
          <cell r="ER33">
            <v>279234.05</v>
          </cell>
          <cell r="ES33">
            <v>20.771349364752584</v>
          </cell>
          <cell r="ET33">
            <v>3280389.96</v>
          </cell>
          <cell r="EU33">
            <v>244.01796955559954</v>
          </cell>
        </row>
        <row r="34">
          <cell r="A34" t="str">
            <v>34003</v>
          </cell>
          <cell r="B34" t="str">
            <v>North Thurston</v>
          </cell>
          <cell r="C34">
            <v>13336.043333333335</v>
          </cell>
          <cell r="D34">
            <v>123372516.31999999</v>
          </cell>
          <cell r="E34">
            <v>9251.0584463707728</v>
          </cell>
          <cell r="F34">
            <v>124495302.08</v>
          </cell>
          <cell r="G34">
            <v>9335.2502663833566</v>
          </cell>
          <cell r="H34">
            <v>20477872.57</v>
          </cell>
          <cell r="I34">
            <v>0</v>
          </cell>
          <cell r="J34">
            <v>3365.23</v>
          </cell>
          <cell r="K34">
            <v>3860.62</v>
          </cell>
          <cell r="L34">
            <v>0</v>
          </cell>
          <cell r="M34">
            <v>0</v>
          </cell>
          <cell r="N34">
            <v>1536.070175236883</v>
          </cell>
          <cell r="O34">
            <v>497635.04</v>
          </cell>
          <cell r="P34">
            <v>0</v>
          </cell>
          <cell r="Q34">
            <v>0</v>
          </cell>
          <cell r="R34">
            <v>93162.05</v>
          </cell>
          <cell r="S34">
            <v>31499.88</v>
          </cell>
          <cell r="T34">
            <v>0</v>
          </cell>
          <cell r="U34">
            <v>1956</v>
          </cell>
          <cell r="V34">
            <v>12812.27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2042962.05</v>
          </cell>
          <cell r="AB34">
            <v>97201.24</v>
          </cell>
          <cell r="AC34">
            <v>70994.91</v>
          </cell>
          <cell r="AD34">
            <v>0</v>
          </cell>
          <cell r="AE34">
            <v>122966.49</v>
          </cell>
          <cell r="AF34">
            <v>34833.14</v>
          </cell>
          <cell r="AG34">
            <v>326249.5</v>
          </cell>
          <cell r="AH34">
            <v>2296.39</v>
          </cell>
          <cell r="AI34">
            <v>213372.94</v>
          </cell>
          <cell r="AJ34">
            <v>0</v>
          </cell>
          <cell r="AK34">
            <v>3547941.9000000008</v>
          </cell>
          <cell r="AL34">
            <v>266.04156955098881</v>
          </cell>
          <cell r="AM34">
            <v>62336220.469999999</v>
          </cell>
          <cell r="AN34">
            <v>1823397.71</v>
          </cell>
          <cell r="AO34">
            <v>1238910.08</v>
          </cell>
          <cell r="AP34">
            <v>0</v>
          </cell>
          <cell r="AQ34">
            <v>0</v>
          </cell>
          <cell r="AR34">
            <v>242990.53</v>
          </cell>
          <cell r="AS34">
            <v>8570061.2699999996</v>
          </cell>
          <cell r="AT34">
            <v>0</v>
          </cell>
          <cell r="AU34">
            <v>0</v>
          </cell>
          <cell r="AV34">
            <v>1187024.54</v>
          </cell>
          <cell r="AW34">
            <v>0</v>
          </cell>
          <cell r="AX34">
            <v>536942.24</v>
          </cell>
          <cell r="AY34">
            <v>0</v>
          </cell>
          <cell r="AZ34">
            <v>329416.77</v>
          </cell>
          <cell r="BA34">
            <v>4638663.5999999996</v>
          </cell>
          <cell r="BB34">
            <v>123522.1</v>
          </cell>
          <cell r="BC34">
            <v>0</v>
          </cell>
          <cell r="BD34">
            <v>0</v>
          </cell>
          <cell r="BE34">
            <v>119677.9</v>
          </cell>
          <cell r="BF34">
            <v>3100349.1</v>
          </cell>
          <cell r="BG34">
            <v>65215.4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84312391.709999993</v>
          </cell>
          <cell r="BM34">
            <v>6322.1444024002112</v>
          </cell>
          <cell r="BN34">
            <v>0</v>
          </cell>
          <cell r="BO34">
            <v>77855.240000000005</v>
          </cell>
          <cell r="BP34">
            <v>38420</v>
          </cell>
          <cell r="BQ34">
            <v>38746.660000000003</v>
          </cell>
          <cell r="BR34">
            <v>638.89</v>
          </cell>
          <cell r="BS34">
            <v>155660.79000000004</v>
          </cell>
          <cell r="BT34">
            <v>14301.99</v>
          </cell>
          <cell r="BU34">
            <v>0</v>
          </cell>
          <cell r="BV34">
            <v>6086314</v>
          </cell>
          <cell r="BW34">
            <v>0</v>
          </cell>
          <cell r="BX34">
            <v>0</v>
          </cell>
          <cell r="BY34">
            <v>0</v>
          </cell>
          <cell r="BZ34">
            <v>61087.360000000001</v>
          </cell>
          <cell r="CA34">
            <v>2634045.27</v>
          </cell>
          <cell r="CB34">
            <v>81488</v>
          </cell>
          <cell r="CC34">
            <v>0</v>
          </cell>
          <cell r="CD34">
            <v>1633331.88</v>
          </cell>
          <cell r="CE34">
            <v>2265765.91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63358.1</v>
          </cell>
          <cell r="CL34">
            <v>0</v>
          </cell>
          <cell r="CM34">
            <v>0</v>
          </cell>
          <cell r="CN34">
            <v>0</v>
          </cell>
          <cell r="CO34">
            <v>5733.25</v>
          </cell>
          <cell r="CP34">
            <v>0</v>
          </cell>
          <cell r="CQ34">
            <v>2051492.34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75304.289999999994</v>
          </cell>
          <cell r="DB34">
            <v>0</v>
          </cell>
          <cell r="DC34">
            <v>0</v>
          </cell>
          <cell r="DD34">
            <v>292482.84000000003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321151.12</v>
          </cell>
          <cell r="DW34">
            <v>15741517.139999997</v>
          </cell>
          <cell r="DX34">
            <v>1180.3738745100054</v>
          </cell>
          <cell r="DY34">
            <v>0</v>
          </cell>
          <cell r="DZ34">
            <v>118222.63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240776.22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49354.06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408352.91</v>
          </cell>
          <cell r="ES34">
            <v>30.620244685267714</v>
          </cell>
          <cell r="ET34">
            <v>3282421.17</v>
          </cell>
          <cell r="EU34">
            <v>246.13156151012302</v>
          </cell>
        </row>
        <row r="35">
          <cell r="A35" t="str">
            <v>11001</v>
          </cell>
          <cell r="B35" t="str">
            <v>Pasco</v>
          </cell>
          <cell r="C35">
            <v>13024.54888888889</v>
          </cell>
          <cell r="D35">
            <v>121438883.03</v>
          </cell>
          <cell r="E35">
            <v>9323.8456138468082</v>
          </cell>
          <cell r="F35">
            <v>128344039.09</v>
          </cell>
          <cell r="G35">
            <v>9854.0103142834378</v>
          </cell>
          <cell r="H35">
            <v>14293550.84</v>
          </cell>
          <cell r="I35">
            <v>5522.33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1097.8555412539772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64225.05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750297.7</v>
          </cell>
          <cell r="AB35">
            <v>33485.279999999999</v>
          </cell>
          <cell r="AC35">
            <v>263493.43</v>
          </cell>
          <cell r="AD35">
            <v>0</v>
          </cell>
          <cell r="AE35">
            <v>0</v>
          </cell>
          <cell r="AF35">
            <v>12144.36</v>
          </cell>
          <cell r="AG35">
            <v>17663.48</v>
          </cell>
          <cell r="AH35">
            <v>223588.97</v>
          </cell>
          <cell r="AI35">
            <v>240049.6</v>
          </cell>
          <cell r="AJ35">
            <v>307197.49</v>
          </cell>
          <cell r="AK35">
            <v>1912145.36</v>
          </cell>
          <cell r="AL35">
            <v>146.81087048099084</v>
          </cell>
          <cell r="AM35">
            <v>58592153.829999998</v>
          </cell>
          <cell r="AN35">
            <v>2035830.89</v>
          </cell>
          <cell r="AO35">
            <v>8573948.7599999998</v>
          </cell>
          <cell r="AP35">
            <v>0</v>
          </cell>
          <cell r="AQ35">
            <v>0</v>
          </cell>
          <cell r="AR35">
            <v>0</v>
          </cell>
          <cell r="AS35">
            <v>8048646.4100000001</v>
          </cell>
          <cell r="AT35">
            <v>0</v>
          </cell>
          <cell r="AU35">
            <v>6036.31</v>
          </cell>
          <cell r="AV35">
            <v>3625310.75</v>
          </cell>
          <cell r="AW35">
            <v>0</v>
          </cell>
          <cell r="AX35">
            <v>759847.46</v>
          </cell>
          <cell r="AY35">
            <v>0</v>
          </cell>
          <cell r="AZ35">
            <v>4319379.6399999997</v>
          </cell>
          <cell r="BA35">
            <v>4399015.67</v>
          </cell>
          <cell r="BB35">
            <v>120932.45</v>
          </cell>
          <cell r="BC35">
            <v>202494.23</v>
          </cell>
          <cell r="BD35">
            <v>0</v>
          </cell>
          <cell r="BE35">
            <v>176308.88</v>
          </cell>
          <cell r="BF35">
            <v>3035844.96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93895750.239999995</v>
          </cell>
          <cell r="BM35">
            <v>7209.1364577011573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5728490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2440817.44</v>
          </cell>
          <cell r="CB35">
            <v>125824.39</v>
          </cell>
          <cell r="CC35">
            <v>0</v>
          </cell>
          <cell r="CD35">
            <v>3234047.08</v>
          </cell>
          <cell r="CE35">
            <v>782579.5</v>
          </cell>
          <cell r="CF35">
            <v>408277.55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572771.85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66976.05</v>
          </cell>
          <cell r="CQ35">
            <v>3834059.78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241100.27</v>
          </cell>
          <cell r="DD35">
            <v>0</v>
          </cell>
          <cell r="DE35">
            <v>174114.03</v>
          </cell>
          <cell r="DF35">
            <v>105221.33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285049.78000000003</v>
          </cell>
          <cell r="DW35">
            <v>17999329.050000001</v>
          </cell>
          <cell r="DX35">
            <v>1381.9541239816026</v>
          </cell>
          <cell r="DY35">
            <v>0</v>
          </cell>
          <cell r="DZ35">
            <v>184690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53051.27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237741.27</v>
          </cell>
          <cell r="ES35">
            <v>18.253320865708805</v>
          </cell>
          <cell r="ET35">
            <v>22686500.149999999</v>
          </cell>
          <cell r="EU35">
            <v>1741.8261732929284</v>
          </cell>
        </row>
        <row r="36">
          <cell r="A36" t="str">
            <v>06119</v>
          </cell>
          <cell r="B36" t="str">
            <v>Battle Ground</v>
          </cell>
          <cell r="C36">
            <v>12763.797777777774</v>
          </cell>
          <cell r="D36">
            <v>113639396.40000001</v>
          </cell>
          <cell r="E36">
            <v>8903.2589185837969</v>
          </cell>
          <cell r="F36">
            <v>111325392.37</v>
          </cell>
          <cell r="G36">
            <v>8721.9645992685237</v>
          </cell>
          <cell r="H36">
            <v>12001324.42</v>
          </cell>
          <cell r="I36">
            <v>0</v>
          </cell>
          <cell r="J36">
            <v>0</v>
          </cell>
          <cell r="K36">
            <v>64356.23</v>
          </cell>
          <cell r="L36">
            <v>0</v>
          </cell>
          <cell r="M36">
            <v>0</v>
          </cell>
          <cell r="N36">
            <v>945.30490533207751</v>
          </cell>
          <cell r="O36">
            <v>93946.9</v>
          </cell>
          <cell r="P36">
            <v>24788</v>
          </cell>
          <cell r="Q36">
            <v>0</v>
          </cell>
          <cell r="R36">
            <v>0</v>
          </cell>
          <cell r="S36">
            <v>0</v>
          </cell>
          <cell r="T36">
            <v>424028</v>
          </cell>
          <cell r="U36">
            <v>0</v>
          </cell>
          <cell r="V36">
            <v>297818.39</v>
          </cell>
          <cell r="W36">
            <v>105307.48</v>
          </cell>
          <cell r="X36">
            <v>0</v>
          </cell>
          <cell r="Y36">
            <v>0</v>
          </cell>
          <cell r="Z36">
            <v>139765.37</v>
          </cell>
          <cell r="AA36">
            <v>1383774.7</v>
          </cell>
          <cell r="AB36">
            <v>0</v>
          </cell>
          <cell r="AC36">
            <v>33497.879999999997</v>
          </cell>
          <cell r="AD36">
            <v>0</v>
          </cell>
          <cell r="AE36">
            <v>355778.99</v>
          </cell>
          <cell r="AF36">
            <v>67670.820000000007</v>
          </cell>
          <cell r="AG36">
            <v>266438.40000000002</v>
          </cell>
          <cell r="AH36">
            <v>72100.98</v>
          </cell>
          <cell r="AI36">
            <v>89698.75</v>
          </cell>
          <cell r="AJ36">
            <v>77754.77</v>
          </cell>
          <cell r="AK36">
            <v>3432369.4299999997</v>
          </cell>
          <cell r="AL36">
            <v>268.91443203337781</v>
          </cell>
          <cell r="AM36">
            <v>57937555.07</v>
          </cell>
          <cell r="AN36">
            <v>2017713.85</v>
          </cell>
          <cell r="AO36">
            <v>3791353.84</v>
          </cell>
          <cell r="AP36">
            <v>79536.44</v>
          </cell>
          <cell r="AQ36">
            <v>0</v>
          </cell>
          <cell r="AR36">
            <v>0</v>
          </cell>
          <cell r="AS36">
            <v>7847170.1500000004</v>
          </cell>
          <cell r="AT36">
            <v>0</v>
          </cell>
          <cell r="AU36">
            <v>0</v>
          </cell>
          <cell r="AV36">
            <v>1090105.83</v>
          </cell>
          <cell r="AW36">
            <v>0</v>
          </cell>
          <cell r="AX36">
            <v>317909.75</v>
          </cell>
          <cell r="AY36">
            <v>0</v>
          </cell>
          <cell r="AZ36">
            <v>585805.67000000004</v>
          </cell>
          <cell r="BA36">
            <v>4452163.3</v>
          </cell>
          <cell r="BB36">
            <v>118814.39999999999</v>
          </cell>
          <cell r="BC36">
            <v>263956.53999999998</v>
          </cell>
          <cell r="BD36">
            <v>0</v>
          </cell>
          <cell r="BE36">
            <v>100574.02</v>
          </cell>
          <cell r="BF36">
            <v>4321044.26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82923703.12000002</v>
          </cell>
          <cell r="BM36">
            <v>6496.7891660249534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1220.17</v>
          </cell>
          <cell r="BS36">
            <v>1220.17</v>
          </cell>
          <cell r="BT36">
            <v>195966.5</v>
          </cell>
          <cell r="BU36">
            <v>0</v>
          </cell>
          <cell r="BV36">
            <v>5682964</v>
          </cell>
          <cell r="BW36">
            <v>0</v>
          </cell>
          <cell r="BX36">
            <v>0</v>
          </cell>
          <cell r="BY36">
            <v>0</v>
          </cell>
          <cell r="BZ36">
            <v>148637.66</v>
          </cell>
          <cell r="CA36">
            <v>2386458.42</v>
          </cell>
          <cell r="CB36">
            <v>73811.539999999994</v>
          </cell>
          <cell r="CC36">
            <v>0</v>
          </cell>
          <cell r="CD36">
            <v>1308528.1100000001</v>
          </cell>
          <cell r="CE36">
            <v>413213.93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107322.7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2601.0300000000002</v>
          </cell>
          <cell r="CQ36">
            <v>1498459.32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570796.80000000005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234953.02</v>
          </cell>
          <cell r="DW36">
            <v>12624933.199999997</v>
          </cell>
          <cell r="DX36">
            <v>989.12043420027032</v>
          </cell>
          <cell r="DY36">
            <v>14047.35</v>
          </cell>
          <cell r="DZ36">
            <v>51900</v>
          </cell>
          <cell r="EA36">
            <v>0</v>
          </cell>
          <cell r="EB36">
            <v>180706.97</v>
          </cell>
          <cell r="EC36">
            <v>0</v>
          </cell>
          <cell r="ED36">
            <v>19517.150000000001</v>
          </cell>
          <cell r="EE36">
            <v>0</v>
          </cell>
          <cell r="EF36">
            <v>10843.75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1690.75</v>
          </cell>
          <cell r="ER36">
            <v>278705.97000000003</v>
          </cell>
          <cell r="ES36">
            <v>21.835661677846154</v>
          </cell>
          <cell r="ET36">
            <v>495780.14</v>
          </cell>
          <cell r="EU36">
            <v>38.842682141452514</v>
          </cell>
        </row>
        <row r="37">
          <cell r="A37" t="str">
            <v>32356</v>
          </cell>
          <cell r="B37" t="str">
            <v>Central Valley</v>
          </cell>
          <cell r="C37">
            <v>12077.834444444445</v>
          </cell>
          <cell r="D37">
            <v>110763893.83</v>
          </cell>
          <cell r="E37">
            <v>9170.8405459183214</v>
          </cell>
          <cell r="F37">
            <v>111839245.27</v>
          </cell>
          <cell r="G37">
            <v>9259.8756659927349</v>
          </cell>
          <cell r="H37">
            <v>16909434.199999999</v>
          </cell>
          <cell r="I37">
            <v>0</v>
          </cell>
          <cell r="J37">
            <v>0</v>
          </cell>
          <cell r="K37">
            <v>484.75</v>
          </cell>
          <cell r="L37">
            <v>0</v>
          </cell>
          <cell r="M37">
            <v>0</v>
          </cell>
          <cell r="N37">
            <v>1400.0787167419912</v>
          </cell>
          <cell r="O37">
            <v>90437.84</v>
          </cell>
          <cell r="P37">
            <v>0</v>
          </cell>
          <cell r="Q37">
            <v>0</v>
          </cell>
          <cell r="R37">
            <v>0</v>
          </cell>
          <cell r="S37">
            <v>85903.17</v>
          </cell>
          <cell r="T37">
            <v>500882.69</v>
          </cell>
          <cell r="U37">
            <v>621502.46</v>
          </cell>
          <cell r="V37">
            <v>19984.96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1721124.11</v>
          </cell>
          <cell r="AB37">
            <v>0</v>
          </cell>
          <cell r="AC37">
            <v>101545.16</v>
          </cell>
          <cell r="AD37">
            <v>0</v>
          </cell>
          <cell r="AE37">
            <v>120554.46</v>
          </cell>
          <cell r="AF37">
            <v>26257.71</v>
          </cell>
          <cell r="AG37">
            <v>232971.07</v>
          </cell>
          <cell r="AH37">
            <v>24250.74</v>
          </cell>
          <cell r="AI37">
            <v>219742.05</v>
          </cell>
          <cell r="AJ37">
            <v>82527.27</v>
          </cell>
          <cell r="AK37">
            <v>3847683.69</v>
          </cell>
          <cell r="AL37">
            <v>318.57397182405123</v>
          </cell>
          <cell r="AM37">
            <v>55383366.909999996</v>
          </cell>
          <cell r="AN37">
            <v>2023766.4</v>
          </cell>
          <cell r="AO37">
            <v>4306890.5999999996</v>
          </cell>
          <cell r="AP37">
            <v>0</v>
          </cell>
          <cell r="AQ37">
            <v>0</v>
          </cell>
          <cell r="AR37">
            <v>0</v>
          </cell>
          <cell r="AS37">
            <v>7657101.5300000003</v>
          </cell>
          <cell r="AT37">
            <v>0</v>
          </cell>
          <cell r="AU37">
            <v>5198.4399999999996</v>
          </cell>
          <cell r="AV37">
            <v>1038388.31</v>
          </cell>
          <cell r="AW37">
            <v>0</v>
          </cell>
          <cell r="AX37">
            <v>250068.92</v>
          </cell>
          <cell r="AY37">
            <v>0</v>
          </cell>
          <cell r="AZ37">
            <v>192287.15</v>
          </cell>
          <cell r="BA37">
            <v>4233135.33</v>
          </cell>
          <cell r="BB37">
            <v>112280.54</v>
          </cell>
          <cell r="BC37">
            <v>148344.66</v>
          </cell>
          <cell r="BD37">
            <v>0</v>
          </cell>
          <cell r="BE37">
            <v>83334.880000000005</v>
          </cell>
          <cell r="BF37">
            <v>2400508.4700000002</v>
          </cell>
          <cell r="BG37">
            <v>300</v>
          </cell>
          <cell r="BH37">
            <v>0</v>
          </cell>
          <cell r="BI37">
            <v>0</v>
          </cell>
          <cell r="BJ37">
            <v>0</v>
          </cell>
          <cell r="BK37">
            <v>838611.57</v>
          </cell>
          <cell r="BL37">
            <v>78673583.709999993</v>
          </cell>
          <cell r="BM37">
            <v>6513.8816127909604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5424063</v>
          </cell>
          <cell r="BW37">
            <v>57794.31</v>
          </cell>
          <cell r="BX37">
            <v>0</v>
          </cell>
          <cell r="BY37">
            <v>0</v>
          </cell>
          <cell r="BZ37">
            <v>0</v>
          </cell>
          <cell r="CA37">
            <v>2223003</v>
          </cell>
          <cell r="CB37">
            <v>77754</v>
          </cell>
          <cell r="CC37">
            <v>0</v>
          </cell>
          <cell r="CD37">
            <v>1778749.74</v>
          </cell>
          <cell r="CE37">
            <v>443167.38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35770.589999999997</v>
          </cell>
          <cell r="CL37">
            <v>0</v>
          </cell>
          <cell r="CM37">
            <v>0</v>
          </cell>
          <cell r="CN37">
            <v>0</v>
          </cell>
          <cell r="CO37">
            <v>83802.89</v>
          </cell>
          <cell r="CP37">
            <v>16813.66</v>
          </cell>
          <cell r="CQ37">
            <v>1596597.19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68404</v>
          </cell>
          <cell r="DB37">
            <v>0</v>
          </cell>
          <cell r="DC37">
            <v>0</v>
          </cell>
          <cell r="DD37">
            <v>12976.64</v>
          </cell>
          <cell r="DE37">
            <v>0</v>
          </cell>
          <cell r="DF37">
            <v>306311.84000000003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267618.52</v>
          </cell>
          <cell r="DW37">
            <v>12392826.76</v>
          </cell>
          <cell r="DX37">
            <v>1026.0801981517841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9445.16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5787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15232.16</v>
          </cell>
          <cell r="ES37">
            <v>1.2611664839474994</v>
          </cell>
          <cell r="ET37">
            <v>5236586.6100000003</v>
          </cell>
          <cell r="EU37">
            <v>433.56999419781931</v>
          </cell>
        </row>
        <row r="38">
          <cell r="A38" t="str">
            <v>18401</v>
          </cell>
          <cell r="B38" t="str">
            <v>Central Kitsap</v>
          </cell>
          <cell r="C38">
            <v>11692.572222222223</v>
          </cell>
          <cell r="D38">
            <v>116069097.52</v>
          </cell>
          <cell r="E38">
            <v>9926.7377027105995</v>
          </cell>
          <cell r="F38">
            <v>115996607.56</v>
          </cell>
          <cell r="G38">
            <v>9920.5380437628246</v>
          </cell>
          <cell r="H38">
            <v>13378266.07</v>
          </cell>
          <cell r="I38">
            <v>1236.72</v>
          </cell>
          <cell r="J38">
            <v>22866.240000000002</v>
          </cell>
          <cell r="K38">
            <v>15213.61</v>
          </cell>
          <cell r="L38">
            <v>0</v>
          </cell>
          <cell r="M38">
            <v>0</v>
          </cell>
          <cell r="N38">
            <v>1147.5304479624529</v>
          </cell>
          <cell r="O38">
            <v>449664.64</v>
          </cell>
          <cell r="P38">
            <v>47086.02</v>
          </cell>
          <cell r="Q38">
            <v>0</v>
          </cell>
          <cell r="R38">
            <v>0</v>
          </cell>
          <cell r="S38">
            <v>140644</v>
          </cell>
          <cell r="T38">
            <v>120463.5</v>
          </cell>
          <cell r="U38">
            <v>0</v>
          </cell>
          <cell r="V38">
            <v>119271.28</v>
          </cell>
          <cell r="W38">
            <v>20642.939999999999</v>
          </cell>
          <cell r="X38">
            <v>0</v>
          </cell>
          <cell r="Y38">
            <v>0</v>
          </cell>
          <cell r="Z38">
            <v>317394.2</v>
          </cell>
          <cell r="AA38">
            <v>1796592.44</v>
          </cell>
          <cell r="AB38">
            <v>0</v>
          </cell>
          <cell r="AC38">
            <v>302676.76</v>
          </cell>
          <cell r="AD38">
            <v>0</v>
          </cell>
          <cell r="AE38">
            <v>152248.4</v>
          </cell>
          <cell r="AF38">
            <v>20951.78</v>
          </cell>
          <cell r="AG38">
            <v>171165.82</v>
          </cell>
          <cell r="AH38">
            <v>17019.47</v>
          </cell>
          <cell r="AI38">
            <v>0</v>
          </cell>
          <cell r="AJ38">
            <v>128372.14</v>
          </cell>
          <cell r="AK38">
            <v>3804193.39</v>
          </cell>
          <cell r="AL38">
            <v>325.35128436238961</v>
          </cell>
          <cell r="AM38">
            <v>53161875.700000003</v>
          </cell>
          <cell r="AN38">
            <v>2110218.12</v>
          </cell>
          <cell r="AO38">
            <v>2842883.16</v>
          </cell>
          <cell r="AP38">
            <v>119905.98</v>
          </cell>
          <cell r="AQ38">
            <v>0</v>
          </cell>
          <cell r="AR38">
            <v>0</v>
          </cell>
          <cell r="AS38">
            <v>9587012.9100000001</v>
          </cell>
          <cell r="AT38">
            <v>0</v>
          </cell>
          <cell r="AU38">
            <v>24887.96</v>
          </cell>
          <cell r="AV38">
            <v>759600.07</v>
          </cell>
          <cell r="AW38">
            <v>0</v>
          </cell>
          <cell r="AX38">
            <v>250743.86</v>
          </cell>
          <cell r="AY38">
            <v>0</v>
          </cell>
          <cell r="AZ38">
            <v>186191.7</v>
          </cell>
          <cell r="BA38">
            <v>5272208.7699999996</v>
          </cell>
          <cell r="BB38">
            <v>107869.79</v>
          </cell>
          <cell r="BC38">
            <v>236166.42</v>
          </cell>
          <cell r="BD38">
            <v>0</v>
          </cell>
          <cell r="BE38">
            <v>96053.97</v>
          </cell>
          <cell r="BF38">
            <v>2984459.11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77740077.519999996</v>
          </cell>
          <cell r="BM38">
            <v>6648.6719981298656</v>
          </cell>
          <cell r="BN38">
            <v>0</v>
          </cell>
          <cell r="BO38">
            <v>8183290</v>
          </cell>
          <cell r="BP38">
            <v>455382.92</v>
          </cell>
          <cell r="BQ38">
            <v>0</v>
          </cell>
          <cell r="BR38">
            <v>0</v>
          </cell>
          <cell r="BS38">
            <v>8638672.9199999999</v>
          </cell>
          <cell r="BT38">
            <v>0</v>
          </cell>
          <cell r="BU38">
            <v>0</v>
          </cell>
          <cell r="BV38">
            <v>5342584</v>
          </cell>
          <cell r="BW38">
            <v>0</v>
          </cell>
          <cell r="BX38">
            <v>0</v>
          </cell>
          <cell r="BY38">
            <v>0</v>
          </cell>
          <cell r="BZ38">
            <v>93501.21</v>
          </cell>
          <cell r="CA38">
            <v>2521432</v>
          </cell>
          <cell r="CB38">
            <v>61456</v>
          </cell>
          <cell r="CC38">
            <v>0</v>
          </cell>
          <cell r="CD38">
            <v>1082316.54</v>
          </cell>
          <cell r="CE38">
            <v>432725.27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26258.41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1451618.75</v>
          </cell>
          <cell r="CR38">
            <v>221508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32348</v>
          </cell>
          <cell r="DB38">
            <v>0</v>
          </cell>
          <cell r="DC38">
            <v>0</v>
          </cell>
          <cell r="DD38">
            <v>39741.129999999997</v>
          </cell>
          <cell r="DE38">
            <v>222495.01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227020.89</v>
          </cell>
          <cell r="DW38">
            <v>20393678.130000003</v>
          </cell>
          <cell r="DX38">
            <v>1744.1566955849939</v>
          </cell>
          <cell r="DY38">
            <v>0</v>
          </cell>
          <cell r="DZ38">
            <v>413536.68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215124</v>
          </cell>
          <cell r="EF38">
            <v>0</v>
          </cell>
          <cell r="EG38">
            <v>11989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426.2</v>
          </cell>
          <cell r="EO38">
            <v>0</v>
          </cell>
          <cell r="EP38">
            <v>0</v>
          </cell>
          <cell r="EQ38">
            <v>0</v>
          </cell>
          <cell r="ER38">
            <v>641075.87999999989</v>
          </cell>
          <cell r="ES38">
            <v>54.827617723122408</v>
          </cell>
          <cell r="ET38">
            <v>11910772.029999999</v>
          </cell>
          <cell r="EU38">
            <v>1018.6614034645926</v>
          </cell>
        </row>
        <row r="39">
          <cell r="A39" t="str">
            <v>27400</v>
          </cell>
          <cell r="B39" t="str">
            <v>Clover Park</v>
          </cell>
          <cell r="C39">
            <v>11342.100000000002</v>
          </cell>
          <cell r="D39">
            <v>131353174.79000001</v>
          </cell>
          <cell r="E39">
            <v>11581.027745302896</v>
          </cell>
          <cell r="F39">
            <v>133934301.04000001</v>
          </cell>
          <cell r="G39">
            <v>11808.598146727676</v>
          </cell>
          <cell r="H39">
            <v>18278399.129999999</v>
          </cell>
          <cell r="I39">
            <v>0</v>
          </cell>
          <cell r="J39">
            <v>0</v>
          </cell>
          <cell r="K39">
            <v>3761.74</v>
          </cell>
          <cell r="L39">
            <v>0</v>
          </cell>
          <cell r="M39">
            <v>0</v>
          </cell>
          <cell r="N39">
            <v>1611.8850010139211</v>
          </cell>
          <cell r="O39">
            <v>135720.56</v>
          </cell>
          <cell r="P39">
            <v>5694</v>
          </cell>
          <cell r="Q39">
            <v>0</v>
          </cell>
          <cell r="R39">
            <v>0</v>
          </cell>
          <cell r="S39">
            <v>5875</v>
          </cell>
          <cell r="T39">
            <v>0</v>
          </cell>
          <cell r="U39">
            <v>0</v>
          </cell>
          <cell r="V39">
            <v>246617.37</v>
          </cell>
          <cell r="W39">
            <v>0</v>
          </cell>
          <cell r="X39">
            <v>0</v>
          </cell>
          <cell r="Y39">
            <v>0</v>
          </cell>
          <cell r="Z39">
            <v>115528.74</v>
          </cell>
          <cell r="AA39">
            <v>901163.62</v>
          </cell>
          <cell r="AB39">
            <v>0</v>
          </cell>
          <cell r="AC39">
            <v>154657.44</v>
          </cell>
          <cell r="AD39">
            <v>0</v>
          </cell>
          <cell r="AE39">
            <v>487813.65</v>
          </cell>
          <cell r="AF39">
            <v>16976.97</v>
          </cell>
          <cell r="AG39">
            <v>150917.53</v>
          </cell>
          <cell r="AH39">
            <v>37408.61</v>
          </cell>
          <cell r="AI39">
            <v>277620.03999999998</v>
          </cell>
          <cell r="AJ39">
            <v>23773.87</v>
          </cell>
          <cell r="AK39">
            <v>2559767.4</v>
          </cell>
          <cell r="AL39">
            <v>225.6872536831803</v>
          </cell>
          <cell r="AM39">
            <v>51913665.5</v>
          </cell>
          <cell r="AN39">
            <v>1947479.5</v>
          </cell>
          <cell r="AO39">
            <v>4510109.84</v>
          </cell>
          <cell r="AP39">
            <v>0</v>
          </cell>
          <cell r="AQ39">
            <v>0</v>
          </cell>
          <cell r="AR39">
            <v>0</v>
          </cell>
          <cell r="AS39">
            <v>7827131.0499999998</v>
          </cell>
          <cell r="AT39">
            <v>2200049.46</v>
          </cell>
          <cell r="AU39">
            <v>0</v>
          </cell>
          <cell r="AV39">
            <v>2756335.77</v>
          </cell>
          <cell r="AW39">
            <v>75602.06</v>
          </cell>
          <cell r="AX39">
            <v>570739.26</v>
          </cell>
          <cell r="AY39">
            <v>0</v>
          </cell>
          <cell r="AZ39">
            <v>1023520.75</v>
          </cell>
          <cell r="BA39">
            <v>3956607.18</v>
          </cell>
          <cell r="BB39">
            <v>103119.54</v>
          </cell>
          <cell r="BC39">
            <v>200162.91</v>
          </cell>
          <cell r="BD39">
            <v>0</v>
          </cell>
          <cell r="BE39">
            <v>213796.43</v>
          </cell>
          <cell r="BF39">
            <v>3382769.16</v>
          </cell>
          <cell r="BG39">
            <v>1687164.56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82368252.970000014</v>
          </cell>
          <cell r="BM39">
            <v>7262.1695250438634</v>
          </cell>
          <cell r="BN39">
            <v>0</v>
          </cell>
          <cell r="BO39">
            <v>10595704.460000001</v>
          </cell>
          <cell r="BP39">
            <v>670906.26</v>
          </cell>
          <cell r="BQ39">
            <v>38408.74</v>
          </cell>
          <cell r="BR39">
            <v>29292.34</v>
          </cell>
          <cell r="BS39">
            <v>11334311.800000001</v>
          </cell>
          <cell r="BT39">
            <v>0</v>
          </cell>
          <cell r="BU39">
            <v>0</v>
          </cell>
          <cell r="BV39">
            <v>4968525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2808318.61</v>
          </cell>
          <cell r="CB39">
            <v>173614</v>
          </cell>
          <cell r="CC39">
            <v>0</v>
          </cell>
          <cell r="CD39">
            <v>2967530.55</v>
          </cell>
          <cell r="CE39">
            <v>1019299.74</v>
          </cell>
          <cell r="CF39">
            <v>0</v>
          </cell>
          <cell r="CG39">
            <v>874199.68</v>
          </cell>
          <cell r="CH39">
            <v>85510.04</v>
          </cell>
          <cell r="CI39">
            <v>0</v>
          </cell>
          <cell r="CJ39">
            <v>0</v>
          </cell>
          <cell r="CK39">
            <v>192767.1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45585.32</v>
          </cell>
          <cell r="CQ39">
            <v>3404228.27</v>
          </cell>
          <cell r="CR39">
            <v>723446.15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59544</v>
          </cell>
          <cell r="DB39">
            <v>0</v>
          </cell>
          <cell r="DC39">
            <v>0</v>
          </cell>
          <cell r="DD39">
            <v>23012.52</v>
          </cell>
          <cell r="DE39">
            <v>222567.14</v>
          </cell>
          <cell r="DF39">
            <v>134682.45000000001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775478.62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279370.75</v>
          </cell>
          <cell r="DW39">
            <v>30091991.739999998</v>
          </cell>
          <cell r="DX39">
            <v>2653.1234727255087</v>
          </cell>
          <cell r="DY39">
            <v>0</v>
          </cell>
          <cell r="DZ39">
            <v>258273.1</v>
          </cell>
          <cell r="EA39">
            <v>0</v>
          </cell>
          <cell r="EB39">
            <v>0</v>
          </cell>
          <cell r="EC39">
            <v>20733.78</v>
          </cell>
          <cell r="ED39">
            <v>0</v>
          </cell>
          <cell r="EE39">
            <v>0</v>
          </cell>
          <cell r="EF39">
            <v>0</v>
          </cell>
          <cell r="EG39">
            <v>348874.44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4246.74</v>
          </cell>
          <cell r="EO39">
            <v>0</v>
          </cell>
          <cell r="EP39">
            <v>0</v>
          </cell>
          <cell r="EQ39">
            <v>0</v>
          </cell>
          <cell r="ER39">
            <v>632128.06000000006</v>
          </cell>
          <cell r="ES39">
            <v>55.732894261203825</v>
          </cell>
          <cell r="ET39">
            <v>13312177.960000001</v>
          </cell>
          <cell r="EU39">
            <v>1173.6960492325054</v>
          </cell>
        </row>
        <row r="40">
          <cell r="A40" t="str">
            <v>31025</v>
          </cell>
          <cell r="B40" t="str">
            <v>Marysville</v>
          </cell>
          <cell r="C40">
            <v>11320.842222222223</v>
          </cell>
          <cell r="D40">
            <v>110654822.66</v>
          </cell>
          <cell r="E40">
            <v>9774.4337822136895</v>
          </cell>
          <cell r="F40">
            <v>110941230.14</v>
          </cell>
          <cell r="G40">
            <v>9799.7329140607708</v>
          </cell>
          <cell r="H40">
            <v>17515132.870000001</v>
          </cell>
          <cell r="I40">
            <v>0</v>
          </cell>
          <cell r="J40">
            <v>7747.99</v>
          </cell>
          <cell r="K40">
            <v>1190.18</v>
          </cell>
          <cell r="L40">
            <v>0</v>
          </cell>
          <cell r="M40">
            <v>0</v>
          </cell>
          <cell r="N40">
            <v>1547.9476434713631</v>
          </cell>
          <cell r="O40">
            <v>476540.72</v>
          </cell>
          <cell r="P40">
            <v>3874.14</v>
          </cell>
          <cell r="Q40">
            <v>0</v>
          </cell>
          <cell r="R40">
            <v>0</v>
          </cell>
          <cell r="S40">
            <v>27370</v>
          </cell>
          <cell r="T40">
            <v>0</v>
          </cell>
          <cell r="U40">
            <v>34001.07</v>
          </cell>
          <cell r="V40">
            <v>180791.44</v>
          </cell>
          <cell r="W40">
            <v>7420.68</v>
          </cell>
          <cell r="X40">
            <v>0</v>
          </cell>
          <cell r="Y40">
            <v>0</v>
          </cell>
          <cell r="Z40">
            <v>220191.75</v>
          </cell>
          <cell r="AA40">
            <v>1378747.51</v>
          </cell>
          <cell r="AB40">
            <v>2603.9499999999998</v>
          </cell>
          <cell r="AC40">
            <v>133728.66</v>
          </cell>
          <cell r="AD40">
            <v>0</v>
          </cell>
          <cell r="AE40">
            <v>213416.37</v>
          </cell>
          <cell r="AF40">
            <v>97844.08</v>
          </cell>
          <cell r="AG40">
            <v>224549.46</v>
          </cell>
          <cell r="AH40">
            <v>1247.46</v>
          </cell>
          <cell r="AI40">
            <v>263684.63</v>
          </cell>
          <cell r="AJ40">
            <v>94478.03</v>
          </cell>
          <cell r="AK40">
            <v>3360489.95</v>
          </cell>
          <cell r="AL40">
            <v>296.84098444579797</v>
          </cell>
          <cell r="AM40">
            <v>52346157.149999999</v>
          </cell>
          <cell r="AN40">
            <v>1797126.17</v>
          </cell>
          <cell r="AO40">
            <v>3121331.16</v>
          </cell>
          <cell r="AP40">
            <v>0</v>
          </cell>
          <cell r="AQ40">
            <v>336.25</v>
          </cell>
          <cell r="AR40">
            <v>112237.21</v>
          </cell>
          <cell r="AS40">
            <v>8774578.3300000001</v>
          </cell>
          <cell r="AT40">
            <v>0</v>
          </cell>
          <cell r="AU40">
            <v>0</v>
          </cell>
          <cell r="AV40">
            <v>1049888.47</v>
          </cell>
          <cell r="AW40">
            <v>0</v>
          </cell>
          <cell r="AX40">
            <v>142846.69</v>
          </cell>
          <cell r="AY40">
            <v>143720.04999999999</v>
          </cell>
          <cell r="AZ40">
            <v>645974.67000000004</v>
          </cell>
          <cell r="BA40">
            <v>4023138.44</v>
          </cell>
          <cell r="BB40">
            <v>104437.11</v>
          </cell>
          <cell r="BC40">
            <v>214581.54</v>
          </cell>
          <cell r="BD40">
            <v>0</v>
          </cell>
          <cell r="BE40">
            <v>92695.11</v>
          </cell>
          <cell r="BF40">
            <v>2925631.89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75494680.24000001</v>
          </cell>
          <cell r="BM40">
            <v>6668.6452083757413</v>
          </cell>
          <cell r="BN40">
            <v>0</v>
          </cell>
          <cell r="BO40">
            <v>857977.68</v>
          </cell>
          <cell r="BP40">
            <v>173027.98</v>
          </cell>
          <cell r="BQ40">
            <v>0</v>
          </cell>
          <cell r="BR40">
            <v>96540.9</v>
          </cell>
          <cell r="BS40">
            <v>1127546.56</v>
          </cell>
          <cell r="BT40">
            <v>0</v>
          </cell>
          <cell r="BU40">
            <v>0</v>
          </cell>
          <cell r="BV40">
            <v>5177958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2146137</v>
          </cell>
          <cell r="CB40">
            <v>73225.78</v>
          </cell>
          <cell r="CC40">
            <v>0</v>
          </cell>
          <cell r="CD40">
            <v>1374437.67</v>
          </cell>
          <cell r="CE40">
            <v>412734.71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115788.83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1735907.05</v>
          </cell>
          <cell r="CR40">
            <v>72020.12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279957.43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183031.26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204283.51</v>
          </cell>
          <cell r="DW40">
            <v>12903027.92</v>
          </cell>
          <cell r="DX40">
            <v>1139.7586563543857</v>
          </cell>
          <cell r="DY40">
            <v>0</v>
          </cell>
          <cell r="DZ40">
            <v>47611.29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1611349.7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1658960.99</v>
          </cell>
          <cell r="ES40">
            <v>146.54042141348336</v>
          </cell>
          <cell r="ET40">
            <v>4789770.7300000004</v>
          </cell>
          <cell r="EU40">
            <v>423.09314413003034</v>
          </cell>
        </row>
        <row r="41">
          <cell r="A41" t="str">
            <v>37501</v>
          </cell>
          <cell r="B41" t="str">
            <v>Bellingham</v>
          </cell>
          <cell r="C41">
            <v>10317.556666666667</v>
          </cell>
          <cell r="D41">
            <v>99108069.329999998</v>
          </cell>
          <cell r="E41">
            <v>9605.7693242618479</v>
          </cell>
          <cell r="F41">
            <v>99388768.150000006</v>
          </cell>
          <cell r="G41">
            <v>9632.975263523309</v>
          </cell>
          <cell r="H41">
            <v>19523385.670000002</v>
          </cell>
          <cell r="I41">
            <v>140.04</v>
          </cell>
          <cell r="J41">
            <v>0</v>
          </cell>
          <cell r="K41">
            <v>5431.14</v>
          </cell>
          <cell r="L41">
            <v>0</v>
          </cell>
          <cell r="M41">
            <v>0</v>
          </cell>
          <cell r="N41">
            <v>1892.7889112635517</v>
          </cell>
          <cell r="O41">
            <v>175575.14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90171.48</v>
          </cell>
          <cell r="W41">
            <v>3366.85</v>
          </cell>
          <cell r="X41">
            <v>0</v>
          </cell>
          <cell r="Y41">
            <v>0</v>
          </cell>
          <cell r="Z41">
            <v>106986.24000000001</v>
          </cell>
          <cell r="AA41">
            <v>1225246.19</v>
          </cell>
          <cell r="AB41">
            <v>0</v>
          </cell>
          <cell r="AC41">
            <v>385603.33</v>
          </cell>
          <cell r="AD41">
            <v>0</v>
          </cell>
          <cell r="AE41">
            <v>403823.57</v>
          </cell>
          <cell r="AF41">
            <v>16148.79</v>
          </cell>
          <cell r="AG41">
            <v>104130.95</v>
          </cell>
          <cell r="AH41">
            <v>93838.01</v>
          </cell>
          <cell r="AI41">
            <v>414338.34</v>
          </cell>
          <cell r="AJ41">
            <v>68951</v>
          </cell>
          <cell r="AK41">
            <v>3088179.8899999997</v>
          </cell>
          <cell r="AL41">
            <v>299.31310190687907</v>
          </cell>
          <cell r="AM41">
            <v>46770449.289999999</v>
          </cell>
          <cell r="AN41">
            <v>1459239.63</v>
          </cell>
          <cell r="AO41">
            <v>0</v>
          </cell>
          <cell r="AP41">
            <v>15365.59</v>
          </cell>
          <cell r="AQ41">
            <v>0</v>
          </cell>
          <cell r="AR41">
            <v>0</v>
          </cell>
          <cell r="AS41">
            <v>6786329.5499999998</v>
          </cell>
          <cell r="AT41">
            <v>0</v>
          </cell>
          <cell r="AU41">
            <v>0</v>
          </cell>
          <cell r="AV41">
            <v>926446.7</v>
          </cell>
          <cell r="AW41">
            <v>0</v>
          </cell>
          <cell r="AX41">
            <v>440104.68</v>
          </cell>
          <cell r="AY41">
            <v>0</v>
          </cell>
          <cell r="AZ41">
            <v>512434.13</v>
          </cell>
          <cell r="BA41">
            <v>4666202.0199999996</v>
          </cell>
          <cell r="BB41">
            <v>96191.18</v>
          </cell>
          <cell r="BC41">
            <v>199247.07</v>
          </cell>
          <cell r="BD41">
            <v>0</v>
          </cell>
          <cell r="BE41">
            <v>78089.42</v>
          </cell>
          <cell r="BF41">
            <v>1792691.11</v>
          </cell>
          <cell r="BG41">
            <v>71702.78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63814493.150000006</v>
          </cell>
          <cell r="BM41">
            <v>6185.0392696332819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316739.62</v>
          </cell>
          <cell r="BS41">
            <v>316739.62</v>
          </cell>
          <cell r="BT41">
            <v>0</v>
          </cell>
          <cell r="BU41">
            <v>0</v>
          </cell>
          <cell r="BV41">
            <v>4695403</v>
          </cell>
          <cell r="BW41">
            <v>2652.63</v>
          </cell>
          <cell r="BX41">
            <v>0</v>
          </cell>
          <cell r="BY41">
            <v>0</v>
          </cell>
          <cell r="BZ41">
            <v>0</v>
          </cell>
          <cell r="CA41">
            <v>2340985</v>
          </cell>
          <cell r="CB41">
            <v>85045</v>
          </cell>
          <cell r="CC41">
            <v>0</v>
          </cell>
          <cell r="CD41">
            <v>1537093</v>
          </cell>
          <cell r="CE41">
            <v>692699.78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88762.31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9852.65</v>
          </cell>
          <cell r="CQ41">
            <v>1760674.11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21427</v>
          </cell>
          <cell r="DB41">
            <v>0</v>
          </cell>
          <cell r="DC41">
            <v>0</v>
          </cell>
          <cell r="DD41">
            <v>218002.61</v>
          </cell>
          <cell r="DE41">
            <v>0</v>
          </cell>
          <cell r="DF41">
            <v>161904.19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197383.5</v>
          </cell>
          <cell r="DW41">
            <v>12128624.399999997</v>
          </cell>
          <cell r="DX41">
            <v>1175.5326180261666</v>
          </cell>
          <cell r="DY41">
            <v>0</v>
          </cell>
          <cell r="DZ41">
            <v>31057.33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168519.79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8986.07</v>
          </cell>
          <cell r="EM41">
            <v>0</v>
          </cell>
          <cell r="EN41">
            <v>7359.8</v>
          </cell>
          <cell r="EO41">
            <v>0</v>
          </cell>
          <cell r="EP41">
            <v>0</v>
          </cell>
          <cell r="EQ41">
            <v>612590.87</v>
          </cell>
          <cell r="ER41">
            <v>828513.86</v>
          </cell>
          <cell r="ES41">
            <v>80.301362693428374</v>
          </cell>
          <cell r="ET41">
            <v>6349295.0999999996</v>
          </cell>
          <cell r="EU41">
            <v>615.38747061238973</v>
          </cell>
        </row>
        <row r="42">
          <cell r="A42" t="str">
            <v>03400</v>
          </cell>
          <cell r="B42" t="str">
            <v>Richland</v>
          </cell>
          <cell r="C42">
            <v>10170.452222222222</v>
          </cell>
          <cell r="D42">
            <v>93579288.120000005</v>
          </cell>
          <cell r="E42">
            <v>9201.0941180699174</v>
          </cell>
          <cell r="F42">
            <v>95796183.060000002</v>
          </cell>
          <cell r="G42">
            <v>9419.0681954817483</v>
          </cell>
          <cell r="H42">
            <v>13733983.640000001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1350.3808227909019</v>
          </cell>
          <cell r="O42">
            <v>197107.63</v>
          </cell>
          <cell r="P42">
            <v>0</v>
          </cell>
          <cell r="Q42">
            <v>0</v>
          </cell>
          <cell r="R42">
            <v>0</v>
          </cell>
          <cell r="S42">
            <v>59765</v>
          </cell>
          <cell r="T42">
            <v>0</v>
          </cell>
          <cell r="U42">
            <v>0</v>
          </cell>
          <cell r="V42">
            <v>6345</v>
          </cell>
          <cell r="W42">
            <v>2250.5</v>
          </cell>
          <cell r="X42">
            <v>0</v>
          </cell>
          <cell r="Y42">
            <v>0</v>
          </cell>
          <cell r="Z42">
            <v>0</v>
          </cell>
          <cell r="AA42">
            <v>1531209.04</v>
          </cell>
          <cell r="AB42">
            <v>0</v>
          </cell>
          <cell r="AC42">
            <v>125353.24</v>
          </cell>
          <cell r="AD42">
            <v>0</v>
          </cell>
          <cell r="AE42">
            <v>0</v>
          </cell>
          <cell r="AF42">
            <v>18415.87</v>
          </cell>
          <cell r="AG42">
            <v>95425.2</v>
          </cell>
          <cell r="AH42">
            <v>0</v>
          </cell>
          <cell r="AI42">
            <v>2856981.71</v>
          </cell>
          <cell r="AJ42">
            <v>15944.54</v>
          </cell>
          <cell r="AK42">
            <v>4908797.7299999995</v>
          </cell>
          <cell r="AL42">
            <v>482.6528479504953</v>
          </cell>
          <cell r="AM42">
            <v>46682272.170000002</v>
          </cell>
          <cell r="AN42">
            <v>1194698.74</v>
          </cell>
          <cell r="AO42">
            <v>3967071.24</v>
          </cell>
          <cell r="AP42">
            <v>0</v>
          </cell>
          <cell r="AQ42">
            <v>0</v>
          </cell>
          <cell r="AR42">
            <v>0</v>
          </cell>
          <cell r="AS42">
            <v>6208195</v>
          </cell>
          <cell r="AT42">
            <v>0</v>
          </cell>
          <cell r="AU42">
            <v>0</v>
          </cell>
          <cell r="AV42">
            <v>737695.43</v>
          </cell>
          <cell r="AW42">
            <v>96996.64</v>
          </cell>
          <cell r="AX42">
            <v>443032.69</v>
          </cell>
          <cell r="AY42">
            <v>0</v>
          </cell>
          <cell r="AZ42">
            <v>214679.35</v>
          </cell>
          <cell r="BA42">
            <v>3504153.8</v>
          </cell>
          <cell r="BB42">
            <v>94044.13</v>
          </cell>
          <cell r="BC42">
            <v>173109.18</v>
          </cell>
          <cell r="BD42">
            <v>0</v>
          </cell>
          <cell r="BE42">
            <v>64374.92</v>
          </cell>
          <cell r="BF42">
            <v>2224362.2799999998</v>
          </cell>
          <cell r="BG42">
            <v>238680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65843365.570000008</v>
          </cell>
          <cell r="BM42">
            <v>6473.9860265144998</v>
          </cell>
          <cell r="BN42">
            <v>1098384.8</v>
          </cell>
          <cell r="BO42">
            <v>92627.76</v>
          </cell>
          <cell r="BP42">
            <v>2529</v>
          </cell>
          <cell r="BQ42">
            <v>0</v>
          </cell>
          <cell r="BR42">
            <v>0</v>
          </cell>
          <cell r="BS42">
            <v>1193541.56</v>
          </cell>
          <cell r="BT42">
            <v>0</v>
          </cell>
          <cell r="BU42">
            <v>0</v>
          </cell>
          <cell r="BV42">
            <v>4531781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1922494.01</v>
          </cell>
          <cell r="CB42">
            <v>45351.94</v>
          </cell>
          <cell r="CC42">
            <v>0</v>
          </cell>
          <cell r="CD42">
            <v>977733.06</v>
          </cell>
          <cell r="CE42">
            <v>304266.03000000003</v>
          </cell>
          <cell r="CF42">
            <v>0</v>
          </cell>
          <cell r="CG42">
            <v>0</v>
          </cell>
          <cell r="CH42">
            <v>2626.53</v>
          </cell>
          <cell r="CI42">
            <v>0</v>
          </cell>
          <cell r="CJ42">
            <v>0</v>
          </cell>
          <cell r="CK42">
            <v>36673.94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8537.43</v>
          </cell>
          <cell r="CQ42">
            <v>1221266.24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768627.33</v>
          </cell>
          <cell r="DF42">
            <v>133881.29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163255.76</v>
          </cell>
          <cell r="DW42">
            <v>11310036.119999999</v>
          </cell>
          <cell r="DX42">
            <v>1112.0484982258517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10061511.869999999</v>
          </cell>
          <cell r="EU42">
            <v>989.28854392686776</v>
          </cell>
        </row>
        <row r="43">
          <cell r="A43">
            <v>21</v>
          </cell>
          <cell r="C43">
            <v>301927.18111111113</v>
          </cell>
          <cell r="D43">
            <v>2899978071.0999994</v>
          </cell>
          <cell r="E43">
            <v>9604.8923466509259</v>
          </cell>
          <cell r="F43">
            <v>2931889272.7399998</v>
          </cell>
          <cell r="G43">
            <v>9710.5840618604179</v>
          </cell>
          <cell r="H43">
            <v>464585568.80999994</v>
          </cell>
          <cell r="I43">
            <v>6899.09</v>
          </cell>
          <cell r="J43">
            <v>93776.360000000015</v>
          </cell>
          <cell r="K43">
            <v>122546.68000000001</v>
          </cell>
          <cell r="L43">
            <v>0</v>
          </cell>
          <cell r="M43">
            <v>23.45</v>
          </cell>
          <cell r="N43">
            <v>1539.4732354982882</v>
          </cell>
          <cell r="O43">
            <v>16883025.210000001</v>
          </cell>
          <cell r="P43">
            <v>132642.16</v>
          </cell>
          <cell r="Q43">
            <v>179059.29</v>
          </cell>
          <cell r="R43">
            <v>266239.8</v>
          </cell>
          <cell r="S43">
            <v>1540675.1099999999</v>
          </cell>
          <cell r="T43">
            <v>1109783.19</v>
          </cell>
          <cell r="U43">
            <v>7518388.3500000006</v>
          </cell>
          <cell r="V43">
            <v>4937059.88</v>
          </cell>
          <cell r="W43">
            <v>794145.71</v>
          </cell>
          <cell r="X43">
            <v>256462.48</v>
          </cell>
          <cell r="Y43">
            <v>0</v>
          </cell>
          <cell r="Z43">
            <v>2085815.64</v>
          </cell>
          <cell r="AA43">
            <v>37595645.600000001</v>
          </cell>
          <cell r="AB43">
            <v>959967.48</v>
          </cell>
          <cell r="AC43">
            <v>6122263.2199999997</v>
          </cell>
          <cell r="AD43">
            <v>0</v>
          </cell>
          <cell r="AE43">
            <v>11657668.550000003</v>
          </cell>
          <cell r="AF43">
            <v>827993.10999999987</v>
          </cell>
          <cell r="AG43">
            <v>6441344.0400000019</v>
          </cell>
          <cell r="AH43">
            <v>1329876.8900000001</v>
          </cell>
          <cell r="AI43">
            <v>9066221.8099999987</v>
          </cell>
          <cell r="AJ43">
            <v>2455206.75</v>
          </cell>
          <cell r="AK43">
            <v>112159484.27000001</v>
          </cell>
          <cell r="AL43">
            <v>371.47859247798101</v>
          </cell>
          <cell r="AM43">
            <v>1390804631.0400004</v>
          </cell>
          <cell r="AN43">
            <v>46333983.210000001</v>
          </cell>
          <cell r="AO43">
            <v>58536296.399999999</v>
          </cell>
          <cell r="AP43">
            <v>374639.10000000003</v>
          </cell>
          <cell r="AQ43">
            <v>336.25</v>
          </cell>
          <cell r="AR43">
            <v>1068078.8700000001</v>
          </cell>
          <cell r="AS43">
            <v>192066413.81000003</v>
          </cell>
          <cell r="AT43">
            <v>2200049.46</v>
          </cell>
          <cell r="AU43">
            <v>333386.31000000006</v>
          </cell>
          <cell r="AV43">
            <v>34722089.75</v>
          </cell>
          <cell r="AW43">
            <v>3658833.3200000003</v>
          </cell>
          <cell r="AX43">
            <v>12324420.309999999</v>
          </cell>
          <cell r="AY43">
            <v>143720.04999999999</v>
          </cell>
          <cell r="AZ43">
            <v>27587125.339999996</v>
          </cell>
          <cell r="BA43">
            <v>109042372.59999998</v>
          </cell>
          <cell r="BB43">
            <v>2793125.48</v>
          </cell>
          <cell r="BC43">
            <v>5083625.4800000004</v>
          </cell>
          <cell r="BD43">
            <v>0</v>
          </cell>
          <cell r="BE43">
            <v>2727206.86</v>
          </cell>
          <cell r="BF43">
            <v>69030168.209999993</v>
          </cell>
          <cell r="BG43">
            <v>7510748.3900000015</v>
          </cell>
          <cell r="BH43">
            <v>0</v>
          </cell>
          <cell r="BI43">
            <v>0</v>
          </cell>
          <cell r="BJ43">
            <v>78109.56</v>
          </cell>
          <cell r="BK43">
            <v>1522063.6099999999</v>
          </cell>
          <cell r="BL43">
            <v>1967941423.4100003</v>
          </cell>
          <cell r="BM43">
            <v>6517.9339474102708</v>
          </cell>
          <cell r="BN43">
            <v>1151866.55</v>
          </cell>
          <cell r="BO43">
            <v>20079306.350000001</v>
          </cell>
          <cell r="BP43">
            <v>1460890.7</v>
          </cell>
          <cell r="BQ43">
            <v>135834.63999999998</v>
          </cell>
          <cell r="BR43">
            <v>1697300.4300000002</v>
          </cell>
          <cell r="BS43">
            <v>24525198.669999998</v>
          </cell>
          <cell r="BT43">
            <v>690774.1399999999</v>
          </cell>
          <cell r="BU43">
            <v>79075.039999999994</v>
          </cell>
          <cell r="BV43">
            <v>129901113.17999999</v>
          </cell>
          <cell r="BW43">
            <v>366215.56</v>
          </cell>
          <cell r="BX43">
            <v>0</v>
          </cell>
          <cell r="BY43">
            <v>0</v>
          </cell>
          <cell r="BZ43">
            <v>646190.35</v>
          </cell>
          <cell r="CA43">
            <v>62312046.029999994</v>
          </cell>
          <cell r="CB43">
            <v>2130721.6800000002</v>
          </cell>
          <cell r="CC43">
            <v>284174.34000000003</v>
          </cell>
          <cell r="CD43">
            <v>46943231.879999995</v>
          </cell>
          <cell r="CE43">
            <v>16581498.74</v>
          </cell>
          <cell r="CF43">
            <v>2139497.2799999998</v>
          </cell>
          <cell r="CG43">
            <v>3634605.66</v>
          </cell>
          <cell r="CH43">
            <v>220461.67</v>
          </cell>
          <cell r="CI43">
            <v>613816.81999999995</v>
          </cell>
          <cell r="CJ43">
            <v>235038.86</v>
          </cell>
          <cell r="CK43">
            <v>4862422.21</v>
          </cell>
          <cell r="CL43">
            <v>0</v>
          </cell>
          <cell r="CM43">
            <v>0</v>
          </cell>
          <cell r="CN43">
            <v>11334.96</v>
          </cell>
          <cell r="CO43">
            <v>89536.14</v>
          </cell>
          <cell r="CP43">
            <v>934934.89000000013</v>
          </cell>
          <cell r="CQ43">
            <v>50630408.750000007</v>
          </cell>
          <cell r="CR43">
            <v>3144815.23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1362045.76</v>
          </cell>
          <cell r="CY43">
            <v>0</v>
          </cell>
          <cell r="CZ43">
            <v>0</v>
          </cell>
          <cell r="DA43">
            <v>957390.57999999984</v>
          </cell>
          <cell r="DB43">
            <v>409147.91</v>
          </cell>
          <cell r="DC43">
            <v>241100.27</v>
          </cell>
          <cell r="DD43">
            <v>1130903.6299999999</v>
          </cell>
          <cell r="DE43">
            <v>3992037.86</v>
          </cell>
          <cell r="DF43">
            <v>3256412.6699999995</v>
          </cell>
          <cell r="DG43">
            <v>42960.41</v>
          </cell>
          <cell r="DH43">
            <v>0</v>
          </cell>
          <cell r="DI43">
            <v>0</v>
          </cell>
          <cell r="DJ43">
            <v>72799.679999999993</v>
          </cell>
          <cell r="DK43">
            <v>0</v>
          </cell>
          <cell r="DL43">
            <v>1579646.17</v>
          </cell>
          <cell r="DM43">
            <v>5798.9</v>
          </cell>
          <cell r="DN43">
            <v>0</v>
          </cell>
          <cell r="DO43">
            <v>0</v>
          </cell>
          <cell r="DP43">
            <v>0</v>
          </cell>
          <cell r="DQ43">
            <v>204601.03999999998</v>
          </cell>
          <cell r="DR43">
            <v>0</v>
          </cell>
          <cell r="DS43">
            <v>3488</v>
          </cell>
          <cell r="DT43">
            <v>0</v>
          </cell>
          <cell r="DU43">
            <v>0</v>
          </cell>
          <cell r="DV43">
            <v>6102793.1399999997</v>
          </cell>
          <cell r="DW43">
            <v>370338238.09999996</v>
          </cell>
          <cell r="DX43">
            <v>1226.581312544077</v>
          </cell>
          <cell r="DY43">
            <v>1001384.0299999999</v>
          </cell>
          <cell r="DZ43">
            <v>3487404.93</v>
          </cell>
          <cell r="EA43">
            <v>172687</v>
          </cell>
          <cell r="EB43">
            <v>222656.97</v>
          </cell>
          <cell r="EC43">
            <v>139499.14000000001</v>
          </cell>
          <cell r="ED43">
            <v>19517.150000000001</v>
          </cell>
          <cell r="EE43">
            <v>232493</v>
          </cell>
          <cell r="EF43">
            <v>924607.98</v>
          </cell>
          <cell r="EG43">
            <v>3460582.4699999997</v>
          </cell>
          <cell r="EH43">
            <v>81788.800000000003</v>
          </cell>
          <cell r="EI43">
            <v>168217.53</v>
          </cell>
          <cell r="EJ43">
            <v>0</v>
          </cell>
          <cell r="EK43">
            <v>7473.62</v>
          </cell>
          <cell r="EL43">
            <v>186897.33000000002</v>
          </cell>
          <cell r="EM43">
            <v>0</v>
          </cell>
          <cell r="EN43">
            <v>59665.99</v>
          </cell>
          <cell r="EO43">
            <v>263344.28000000003</v>
          </cell>
          <cell r="EP43">
            <v>0</v>
          </cell>
          <cell r="EQ43">
            <v>6213092.3500000006</v>
          </cell>
          <cell r="ER43">
            <v>16641312.57</v>
          </cell>
          <cell r="ES43">
            <v>55.116973929802931</v>
          </cell>
          <cell r="ET43">
            <v>206403861.52999997</v>
          </cell>
          <cell r="EU43">
            <v>683.62133137672697</v>
          </cell>
        </row>
        <row r="44">
          <cell r="A44" t="str">
            <v>18402</v>
          </cell>
          <cell r="B44" t="str">
            <v>South Kitsap</v>
          </cell>
          <cell r="C44">
            <v>9904.3811111111136</v>
          </cell>
          <cell r="D44">
            <v>91194835.510000005</v>
          </cell>
          <cell r="E44">
            <v>9207.5248808523884</v>
          </cell>
          <cell r="F44">
            <v>91588170.730000004</v>
          </cell>
          <cell r="G44">
            <v>9247.2381365911788</v>
          </cell>
          <cell r="H44">
            <v>13810682.07</v>
          </cell>
          <cell r="I44">
            <v>11342.71</v>
          </cell>
          <cell r="J44">
            <v>0</v>
          </cell>
          <cell r="K44">
            <v>13203.91</v>
          </cell>
          <cell r="L44">
            <v>0</v>
          </cell>
          <cell r="M44">
            <v>0</v>
          </cell>
          <cell r="N44">
            <v>1396.8796772651563</v>
          </cell>
          <cell r="O44">
            <v>161381.66</v>
          </cell>
          <cell r="P44">
            <v>69619.259999999995</v>
          </cell>
          <cell r="Q44">
            <v>0</v>
          </cell>
          <cell r="R44">
            <v>0</v>
          </cell>
          <cell r="S44">
            <v>65542.5</v>
          </cell>
          <cell r="T44">
            <v>3004.69</v>
          </cell>
          <cell r="U44">
            <v>0</v>
          </cell>
          <cell r="V44">
            <v>46659.27</v>
          </cell>
          <cell r="W44">
            <v>165674.93</v>
          </cell>
          <cell r="X44">
            <v>0</v>
          </cell>
          <cell r="Y44">
            <v>0</v>
          </cell>
          <cell r="Z44">
            <v>263933.77</v>
          </cell>
          <cell r="AA44">
            <v>1343833.3</v>
          </cell>
          <cell r="AB44">
            <v>0</v>
          </cell>
          <cell r="AC44">
            <v>146112.41</v>
          </cell>
          <cell r="AD44">
            <v>0</v>
          </cell>
          <cell r="AE44">
            <v>188502.51</v>
          </cell>
          <cell r="AF44">
            <v>39833.03</v>
          </cell>
          <cell r="AG44">
            <v>99860.1</v>
          </cell>
          <cell r="AH44">
            <v>8001.44</v>
          </cell>
          <cell r="AI44">
            <v>61496.06</v>
          </cell>
          <cell r="AJ44">
            <v>225977.25</v>
          </cell>
          <cell r="AK44">
            <v>2889432.1799999997</v>
          </cell>
          <cell r="AL44">
            <v>291.7327339876415</v>
          </cell>
          <cell r="AM44">
            <v>46060789.229999997</v>
          </cell>
          <cell r="AN44">
            <v>1391506.47</v>
          </cell>
          <cell r="AO44">
            <v>1438577</v>
          </cell>
          <cell r="AP44">
            <v>0</v>
          </cell>
          <cell r="AQ44">
            <v>0</v>
          </cell>
          <cell r="AR44">
            <v>0</v>
          </cell>
          <cell r="AS44">
            <v>6887253.7000000002</v>
          </cell>
          <cell r="AT44">
            <v>0</v>
          </cell>
          <cell r="AU44">
            <v>0</v>
          </cell>
          <cell r="AV44">
            <v>833829.83</v>
          </cell>
          <cell r="AW44">
            <v>0</v>
          </cell>
          <cell r="AX44">
            <v>427167.95</v>
          </cell>
          <cell r="AY44">
            <v>0</v>
          </cell>
          <cell r="AZ44">
            <v>56523.13</v>
          </cell>
          <cell r="BA44">
            <v>3558651.97</v>
          </cell>
          <cell r="BB44">
            <v>91885.32</v>
          </cell>
          <cell r="BC44">
            <v>178216.69</v>
          </cell>
          <cell r="BD44">
            <v>0</v>
          </cell>
          <cell r="BE44">
            <v>91314</v>
          </cell>
          <cell r="BF44">
            <v>2830958.09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63846673.379999995</v>
          </cell>
          <cell r="BM44">
            <v>6446.3062016438716</v>
          </cell>
          <cell r="BN44">
            <v>0</v>
          </cell>
          <cell r="BO44">
            <v>303496.07</v>
          </cell>
          <cell r="BP44">
            <v>39972.550000000003</v>
          </cell>
          <cell r="BQ44">
            <v>0</v>
          </cell>
          <cell r="BR44">
            <v>0</v>
          </cell>
          <cell r="BS44">
            <v>343468.62</v>
          </cell>
          <cell r="BT44">
            <v>1698.84</v>
          </cell>
          <cell r="BU44">
            <v>0</v>
          </cell>
          <cell r="BV44">
            <v>4485584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2238628</v>
          </cell>
          <cell r="CB44">
            <v>62540</v>
          </cell>
          <cell r="CC44">
            <v>0</v>
          </cell>
          <cell r="CD44">
            <v>1334319.8500000001</v>
          </cell>
          <cell r="CE44">
            <v>377856.35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3495.52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1454903.03</v>
          </cell>
          <cell r="CR44">
            <v>170968.13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22822.92</v>
          </cell>
          <cell r="CY44">
            <v>2298.13</v>
          </cell>
          <cell r="CZ44">
            <v>0</v>
          </cell>
          <cell r="DA44">
            <v>44091</v>
          </cell>
          <cell r="DB44">
            <v>0</v>
          </cell>
          <cell r="DC44">
            <v>0</v>
          </cell>
          <cell r="DD44">
            <v>0</v>
          </cell>
          <cell r="DE44">
            <v>91434.49</v>
          </cell>
          <cell r="DF44">
            <v>125924.28</v>
          </cell>
          <cell r="DG44">
            <v>2000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214699.73</v>
          </cell>
          <cell r="DW44">
            <v>10976732.889999999</v>
          </cell>
          <cell r="DX44">
            <v>1108.2704478814815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36356.92</v>
          </cell>
          <cell r="EM44">
            <v>0</v>
          </cell>
          <cell r="EN44">
            <v>3746.67</v>
          </cell>
          <cell r="EO44">
            <v>0</v>
          </cell>
          <cell r="EP44">
            <v>0</v>
          </cell>
          <cell r="EQ44">
            <v>0</v>
          </cell>
          <cell r="ER44">
            <v>40103.589999999997</v>
          </cell>
          <cell r="ES44">
            <v>4.0490758130268487</v>
          </cell>
          <cell r="ET44">
            <v>7332535.1399999997</v>
          </cell>
          <cell r="EU44">
            <v>740.33249101996705</v>
          </cell>
        </row>
        <row r="45">
          <cell r="A45" t="str">
            <v>31201</v>
          </cell>
          <cell r="B45" t="str">
            <v>Snohomish</v>
          </cell>
          <cell r="C45">
            <v>9387.7433333333338</v>
          </cell>
          <cell r="D45">
            <v>87042719.269999996</v>
          </cell>
          <cell r="E45">
            <v>9271.9534588184652</v>
          </cell>
          <cell r="F45">
            <v>86944766.569999993</v>
          </cell>
          <cell r="G45">
            <v>9261.5193537815067</v>
          </cell>
          <cell r="H45">
            <v>15860653.310000001</v>
          </cell>
          <cell r="I45">
            <v>0</v>
          </cell>
          <cell r="J45">
            <v>0</v>
          </cell>
          <cell r="K45">
            <v>6657.29</v>
          </cell>
          <cell r="L45">
            <v>0</v>
          </cell>
          <cell r="M45">
            <v>0</v>
          </cell>
          <cell r="N45">
            <v>1690.2156393283014</v>
          </cell>
          <cell r="O45">
            <v>559123.17000000004</v>
          </cell>
          <cell r="P45">
            <v>0</v>
          </cell>
          <cell r="Q45">
            <v>0</v>
          </cell>
          <cell r="R45">
            <v>134690</v>
          </cell>
          <cell r="S45">
            <v>0</v>
          </cell>
          <cell r="T45">
            <v>8492</v>
          </cell>
          <cell r="U45">
            <v>0</v>
          </cell>
          <cell r="V45">
            <v>167586.26</v>
          </cell>
          <cell r="W45">
            <v>79490.11</v>
          </cell>
          <cell r="X45">
            <v>0</v>
          </cell>
          <cell r="Y45">
            <v>0</v>
          </cell>
          <cell r="Z45">
            <v>-196.59</v>
          </cell>
          <cell r="AA45">
            <v>1278221.6299999999</v>
          </cell>
          <cell r="AB45">
            <v>0</v>
          </cell>
          <cell r="AC45">
            <v>238102.24</v>
          </cell>
          <cell r="AD45">
            <v>0</v>
          </cell>
          <cell r="AE45">
            <v>168285.74</v>
          </cell>
          <cell r="AF45">
            <v>14029.4</v>
          </cell>
          <cell r="AG45">
            <v>165104.45000000001</v>
          </cell>
          <cell r="AH45">
            <v>766.57</v>
          </cell>
          <cell r="AI45">
            <v>240504.41</v>
          </cell>
          <cell r="AJ45">
            <v>42370.01</v>
          </cell>
          <cell r="AK45">
            <v>3096569.4000000004</v>
          </cell>
          <cell r="AL45">
            <v>329.85237133666845</v>
          </cell>
          <cell r="AM45">
            <v>43338666.170000002</v>
          </cell>
          <cell r="AN45">
            <v>1229349.01</v>
          </cell>
          <cell r="AO45">
            <v>388859.84</v>
          </cell>
          <cell r="AP45">
            <v>13990.53</v>
          </cell>
          <cell r="AQ45">
            <v>0</v>
          </cell>
          <cell r="AR45">
            <v>0</v>
          </cell>
          <cell r="AS45">
            <v>6518226.9100000001</v>
          </cell>
          <cell r="AT45">
            <v>0</v>
          </cell>
          <cell r="AU45">
            <v>34589.910000000003</v>
          </cell>
          <cell r="AV45">
            <v>345965.66</v>
          </cell>
          <cell r="AW45">
            <v>0</v>
          </cell>
          <cell r="AX45">
            <v>191250.64</v>
          </cell>
          <cell r="AY45">
            <v>0</v>
          </cell>
          <cell r="AZ45">
            <v>209135.56</v>
          </cell>
          <cell r="BA45">
            <v>3271444.86</v>
          </cell>
          <cell r="BB45">
            <v>87379.02</v>
          </cell>
          <cell r="BC45">
            <v>173387.49</v>
          </cell>
          <cell r="BD45">
            <v>0</v>
          </cell>
          <cell r="BE45">
            <v>41920.47</v>
          </cell>
          <cell r="BF45">
            <v>2954008.86</v>
          </cell>
          <cell r="BG45">
            <v>1940.79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58800115.720000006</v>
          </cell>
          <cell r="BM45">
            <v>6263.4984396321024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79825.19</v>
          </cell>
          <cell r="BS45">
            <v>79825.19</v>
          </cell>
          <cell r="BT45">
            <v>0</v>
          </cell>
          <cell r="BU45">
            <v>0</v>
          </cell>
          <cell r="BV45">
            <v>4226311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1718994.77</v>
          </cell>
          <cell r="CB45">
            <v>45243</v>
          </cell>
          <cell r="CC45">
            <v>0</v>
          </cell>
          <cell r="CD45">
            <v>656133.30000000005</v>
          </cell>
          <cell r="CE45">
            <v>174507.27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30250.34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669185.63</v>
          </cell>
          <cell r="CR45">
            <v>63248.13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22020</v>
          </cell>
          <cell r="DE45">
            <v>0</v>
          </cell>
          <cell r="DF45">
            <v>76787.839999999997</v>
          </cell>
          <cell r="DG45">
            <v>2951</v>
          </cell>
          <cell r="DH45">
            <v>0</v>
          </cell>
          <cell r="DI45">
            <v>0</v>
          </cell>
          <cell r="DJ45">
            <v>17396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129293.32</v>
          </cell>
          <cell r="DW45">
            <v>7912146.7899999991</v>
          </cell>
          <cell r="DX45">
            <v>842.81669290063667</v>
          </cell>
          <cell r="DY45">
            <v>32890</v>
          </cell>
          <cell r="DZ45">
            <v>917484.06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318000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250</v>
          </cell>
          <cell r="EO45">
            <v>0</v>
          </cell>
          <cell r="EP45">
            <v>0</v>
          </cell>
          <cell r="EQ45">
            <v>0</v>
          </cell>
          <cell r="ER45">
            <v>1268624.06</v>
          </cell>
          <cell r="ES45">
            <v>135.13621058380022</v>
          </cell>
          <cell r="ET45">
            <v>5584665.3399999999</v>
          </cell>
          <cell r="EU45">
            <v>594.88901024491861</v>
          </cell>
        </row>
        <row r="46">
          <cell r="A46" t="str">
            <v>27401</v>
          </cell>
          <cell r="B46" t="str">
            <v>Peninsula</v>
          </cell>
          <cell r="C46">
            <v>9098.4111111111106</v>
          </cell>
          <cell r="D46">
            <v>84637994.680000007</v>
          </cell>
          <cell r="E46">
            <v>9302.5027827813665</v>
          </cell>
          <cell r="F46">
            <v>84345459.5</v>
          </cell>
          <cell r="G46">
            <v>9270.3504458043353</v>
          </cell>
          <cell r="H46">
            <v>14973970.08</v>
          </cell>
          <cell r="I46">
            <v>0</v>
          </cell>
          <cell r="J46">
            <v>0</v>
          </cell>
          <cell r="K46">
            <v>4017.24</v>
          </cell>
          <cell r="L46">
            <v>0</v>
          </cell>
          <cell r="M46">
            <v>0</v>
          </cell>
          <cell r="N46">
            <v>1646.2201077843874</v>
          </cell>
          <cell r="O46">
            <v>199950.75</v>
          </cell>
          <cell r="P46">
            <v>0</v>
          </cell>
          <cell r="Q46">
            <v>0</v>
          </cell>
          <cell r="R46">
            <v>61660</v>
          </cell>
          <cell r="S46">
            <v>16500</v>
          </cell>
          <cell r="T46">
            <v>0</v>
          </cell>
          <cell r="U46">
            <v>0</v>
          </cell>
          <cell r="V46">
            <v>241638.67</v>
          </cell>
          <cell r="W46">
            <v>11741.03</v>
          </cell>
          <cell r="X46">
            <v>0</v>
          </cell>
          <cell r="Y46">
            <v>0</v>
          </cell>
          <cell r="Z46">
            <v>112030.14</v>
          </cell>
          <cell r="AA46">
            <v>1138067.8600000001</v>
          </cell>
          <cell r="AB46">
            <v>22688.639999999999</v>
          </cell>
          <cell r="AC46">
            <v>78651.759999999995</v>
          </cell>
          <cell r="AD46">
            <v>0</v>
          </cell>
          <cell r="AE46">
            <v>111202</v>
          </cell>
          <cell r="AF46">
            <v>11476.7</v>
          </cell>
          <cell r="AG46">
            <v>307286.94</v>
          </cell>
          <cell r="AH46">
            <v>234548.76</v>
          </cell>
          <cell r="AI46">
            <v>337036.14</v>
          </cell>
          <cell r="AJ46">
            <v>279210.05</v>
          </cell>
          <cell r="AK46">
            <v>3163689.44</v>
          </cell>
          <cell r="AL46">
            <v>347.71889304237493</v>
          </cell>
          <cell r="AM46">
            <v>42632936.409999996</v>
          </cell>
          <cell r="AN46">
            <v>1221441.56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6019362.9900000002</v>
          </cell>
          <cell r="AT46">
            <v>0</v>
          </cell>
          <cell r="AU46">
            <v>0</v>
          </cell>
          <cell r="AV46">
            <v>509563.55</v>
          </cell>
          <cell r="AW46">
            <v>0</v>
          </cell>
          <cell r="AX46">
            <v>414744.34</v>
          </cell>
          <cell r="AY46">
            <v>0</v>
          </cell>
          <cell r="AZ46">
            <v>58440.39</v>
          </cell>
          <cell r="BA46">
            <v>3221267.01</v>
          </cell>
          <cell r="BB46">
            <v>83992.18</v>
          </cell>
          <cell r="BC46">
            <v>181348.6</v>
          </cell>
          <cell r="BD46">
            <v>0</v>
          </cell>
          <cell r="BE46">
            <v>54554.239999999998</v>
          </cell>
          <cell r="BF46">
            <v>2940535.21</v>
          </cell>
          <cell r="BG46">
            <v>364588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57702774.480000004</v>
          </cell>
          <cell r="BM46">
            <v>6342.0715744018808</v>
          </cell>
          <cell r="BN46">
            <v>0</v>
          </cell>
          <cell r="BO46">
            <v>0</v>
          </cell>
          <cell r="BP46">
            <v>0</v>
          </cell>
          <cell r="BQ46">
            <v>30097.11</v>
          </cell>
          <cell r="BR46">
            <v>22953.49</v>
          </cell>
          <cell r="BS46">
            <v>53050.600000000006</v>
          </cell>
          <cell r="BT46">
            <v>0</v>
          </cell>
          <cell r="BU46">
            <v>0</v>
          </cell>
          <cell r="BV46">
            <v>4153281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2061681</v>
          </cell>
          <cell r="CB46">
            <v>55221</v>
          </cell>
          <cell r="CC46">
            <v>0</v>
          </cell>
          <cell r="CD46">
            <v>677598.61</v>
          </cell>
          <cell r="CE46">
            <v>255914.93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3524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843915.59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41438.01</v>
          </cell>
          <cell r="DE46">
            <v>0</v>
          </cell>
          <cell r="DF46">
            <v>73895.66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8505.99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128813.21</v>
          </cell>
          <cell r="DW46">
            <v>8356839.5999999996</v>
          </cell>
          <cell r="DX46">
            <v>918.4943940150722</v>
          </cell>
          <cell r="DY46">
            <v>0</v>
          </cell>
          <cell r="DZ46">
            <v>43711.199999999997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100457.46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144168.66</v>
          </cell>
          <cell r="ES46">
            <v>15.845476560620476</v>
          </cell>
          <cell r="ET46">
            <v>5827988.1500000004</v>
          </cell>
          <cell r="EU46">
            <v>640.55010032276709</v>
          </cell>
        </row>
        <row r="47">
          <cell r="A47" t="str">
            <v>32354</v>
          </cell>
          <cell r="B47" t="str">
            <v>Mead</v>
          </cell>
          <cell r="C47">
            <v>9079.1644444444446</v>
          </cell>
          <cell r="D47">
            <v>81173195.569999993</v>
          </cell>
          <cell r="E47">
            <v>8940.6019757324702</v>
          </cell>
          <cell r="F47">
            <v>81477074.099999994</v>
          </cell>
          <cell r="G47">
            <v>8974.071854140273</v>
          </cell>
          <cell r="H47">
            <v>12310683.060000001</v>
          </cell>
          <cell r="I47">
            <v>0</v>
          </cell>
          <cell r="J47">
            <v>0</v>
          </cell>
          <cell r="K47">
            <v>3181.14</v>
          </cell>
          <cell r="L47">
            <v>0</v>
          </cell>
          <cell r="M47">
            <v>0</v>
          </cell>
          <cell r="N47">
            <v>1356.2772516511554</v>
          </cell>
          <cell r="O47">
            <v>46858</v>
          </cell>
          <cell r="P47">
            <v>0</v>
          </cell>
          <cell r="Q47">
            <v>0</v>
          </cell>
          <cell r="R47">
            <v>0</v>
          </cell>
          <cell r="S47">
            <v>29590</v>
          </cell>
          <cell r="T47">
            <v>0</v>
          </cell>
          <cell r="U47">
            <v>0</v>
          </cell>
          <cell r="V47">
            <v>42065.73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1707214.37</v>
          </cell>
          <cell r="AB47">
            <v>0</v>
          </cell>
          <cell r="AC47">
            <v>148683.82</v>
          </cell>
          <cell r="AD47">
            <v>0</v>
          </cell>
          <cell r="AE47">
            <v>4538.5200000000004</v>
          </cell>
          <cell r="AF47">
            <v>2817.46</v>
          </cell>
          <cell r="AG47">
            <v>107573.62</v>
          </cell>
          <cell r="AH47">
            <v>47505.85</v>
          </cell>
          <cell r="AI47">
            <v>150892.99</v>
          </cell>
          <cell r="AJ47">
            <v>0</v>
          </cell>
          <cell r="AK47">
            <v>2287740.3600000003</v>
          </cell>
          <cell r="AL47">
            <v>251.97697144915932</v>
          </cell>
          <cell r="AM47">
            <v>42385602.880000003</v>
          </cell>
          <cell r="AN47">
            <v>1361386.72</v>
          </cell>
          <cell r="AO47">
            <v>3285342.84</v>
          </cell>
          <cell r="AP47">
            <v>0</v>
          </cell>
          <cell r="AQ47">
            <v>37395.629999999997</v>
          </cell>
          <cell r="AR47">
            <v>0</v>
          </cell>
          <cell r="AS47">
            <v>4987674.87</v>
          </cell>
          <cell r="AT47">
            <v>0</v>
          </cell>
          <cell r="AU47">
            <v>0</v>
          </cell>
          <cell r="AV47">
            <v>656106.57999999996</v>
          </cell>
          <cell r="AW47">
            <v>0</v>
          </cell>
          <cell r="AX47">
            <v>344379.86</v>
          </cell>
          <cell r="AY47">
            <v>0</v>
          </cell>
          <cell r="AZ47">
            <v>126159.62</v>
          </cell>
          <cell r="BA47">
            <v>3193715.21</v>
          </cell>
          <cell r="BB47">
            <v>84759.52</v>
          </cell>
          <cell r="BC47">
            <v>173942.86</v>
          </cell>
          <cell r="BD47">
            <v>0</v>
          </cell>
          <cell r="BE47">
            <v>88107.520000000004</v>
          </cell>
          <cell r="BF47">
            <v>2199688.85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58924262.960000001</v>
          </cell>
          <cell r="BM47">
            <v>6490.0534978255464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4150386</v>
          </cell>
          <cell r="BW47">
            <v>0</v>
          </cell>
          <cell r="BX47">
            <v>0</v>
          </cell>
          <cell r="BY47">
            <v>0</v>
          </cell>
          <cell r="BZ47">
            <v>2093.67</v>
          </cell>
          <cell r="CA47">
            <v>1525582.24</v>
          </cell>
          <cell r="CB47">
            <v>44577</v>
          </cell>
          <cell r="CC47">
            <v>0</v>
          </cell>
          <cell r="CD47">
            <v>856024.07</v>
          </cell>
          <cell r="CE47">
            <v>129849.26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21695.15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1054252.18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49943.94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98547.15</v>
          </cell>
          <cell r="DW47">
            <v>7932950.6600000011</v>
          </cell>
          <cell r="DX47">
            <v>873.75338430555541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15500.76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2755.16</v>
          </cell>
          <cell r="EO47">
            <v>0</v>
          </cell>
          <cell r="EP47">
            <v>0</v>
          </cell>
          <cell r="EQ47">
            <v>0</v>
          </cell>
          <cell r="ER47">
            <v>18255.919999999998</v>
          </cell>
          <cell r="ES47">
            <v>2.0107489088570065</v>
          </cell>
          <cell r="ET47">
            <v>2274220.21</v>
          </cell>
          <cell r="EU47">
            <v>250.48783111221198</v>
          </cell>
        </row>
        <row r="48">
          <cell r="A48" t="str">
            <v>34111</v>
          </cell>
          <cell r="B48" t="str">
            <v>Olympia</v>
          </cell>
          <cell r="C48">
            <v>9045.5922222222216</v>
          </cell>
          <cell r="D48">
            <v>82713932.629999995</v>
          </cell>
          <cell r="E48">
            <v>9144.1146801640534</v>
          </cell>
          <cell r="F48">
            <v>84742299.810000002</v>
          </cell>
          <cell r="G48">
            <v>9368.3528649251275</v>
          </cell>
          <cell r="H48">
            <v>15328308.310000001</v>
          </cell>
          <cell r="I48">
            <v>0</v>
          </cell>
          <cell r="J48">
            <v>20099.98</v>
          </cell>
          <cell r="K48">
            <v>16165.88</v>
          </cell>
          <cell r="L48">
            <v>0</v>
          </cell>
          <cell r="M48">
            <v>0</v>
          </cell>
          <cell r="N48">
            <v>1698.5702862278047</v>
          </cell>
          <cell r="O48">
            <v>697466.93</v>
          </cell>
          <cell r="P48">
            <v>0</v>
          </cell>
          <cell r="Q48">
            <v>0</v>
          </cell>
          <cell r="R48">
            <v>71741</v>
          </cell>
          <cell r="S48">
            <v>20440</v>
          </cell>
          <cell r="T48">
            <v>0</v>
          </cell>
          <cell r="U48">
            <v>0</v>
          </cell>
          <cell r="V48">
            <v>248113.02</v>
          </cell>
          <cell r="W48">
            <v>37009.93</v>
          </cell>
          <cell r="X48">
            <v>0</v>
          </cell>
          <cell r="Y48">
            <v>0</v>
          </cell>
          <cell r="Z48">
            <v>0</v>
          </cell>
          <cell r="AA48">
            <v>1605217.06</v>
          </cell>
          <cell r="AB48">
            <v>0</v>
          </cell>
          <cell r="AC48">
            <v>208374.05</v>
          </cell>
          <cell r="AD48">
            <v>0</v>
          </cell>
          <cell r="AE48">
            <v>286288.71999999997</v>
          </cell>
          <cell r="AF48">
            <v>14624.24</v>
          </cell>
          <cell r="AG48">
            <v>414702.73</v>
          </cell>
          <cell r="AH48">
            <v>493.44</v>
          </cell>
          <cell r="AI48">
            <v>250160.3</v>
          </cell>
          <cell r="AJ48">
            <v>0</v>
          </cell>
          <cell r="AK48">
            <v>3854631.42</v>
          </cell>
          <cell r="AL48">
            <v>426.13367099728009</v>
          </cell>
          <cell r="AM48">
            <v>42374399.509999998</v>
          </cell>
          <cell r="AN48">
            <v>1233225.58</v>
          </cell>
          <cell r="AO48">
            <v>0</v>
          </cell>
          <cell r="AP48">
            <v>158930.82</v>
          </cell>
          <cell r="AQ48">
            <v>47885.87</v>
          </cell>
          <cell r="AR48">
            <v>8322.61</v>
          </cell>
          <cell r="AS48">
            <v>5968233.4500000002</v>
          </cell>
          <cell r="AT48">
            <v>0</v>
          </cell>
          <cell r="AU48">
            <v>0</v>
          </cell>
          <cell r="AV48">
            <v>536069.24</v>
          </cell>
          <cell r="AW48">
            <v>0</v>
          </cell>
          <cell r="AX48">
            <v>323101.89</v>
          </cell>
          <cell r="AY48">
            <v>0</v>
          </cell>
          <cell r="AZ48">
            <v>179524.38</v>
          </cell>
          <cell r="BA48">
            <v>3169638.29</v>
          </cell>
          <cell r="BB48">
            <v>83678</v>
          </cell>
          <cell r="BC48">
            <v>184183.26</v>
          </cell>
          <cell r="BD48">
            <v>0</v>
          </cell>
          <cell r="BE48">
            <v>63463.42</v>
          </cell>
          <cell r="BF48">
            <v>1706838.98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56037495.299999997</v>
          </cell>
          <cell r="BM48">
            <v>6195.005691538162</v>
          </cell>
          <cell r="BN48">
            <v>0</v>
          </cell>
          <cell r="BO48">
            <v>0</v>
          </cell>
          <cell r="BP48">
            <v>0</v>
          </cell>
          <cell r="BQ48">
            <v>25954.48</v>
          </cell>
          <cell r="BR48">
            <v>427.96</v>
          </cell>
          <cell r="BS48">
            <v>26382.44</v>
          </cell>
          <cell r="BT48">
            <v>0</v>
          </cell>
          <cell r="BU48">
            <v>0</v>
          </cell>
          <cell r="BV48">
            <v>4151772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1879027.47</v>
          </cell>
          <cell r="CB48">
            <v>63367.61</v>
          </cell>
          <cell r="CC48">
            <v>0</v>
          </cell>
          <cell r="CD48">
            <v>929008.05</v>
          </cell>
          <cell r="CE48">
            <v>294912.21999999997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947195.24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370083.48</v>
          </cell>
          <cell r="DE48">
            <v>0</v>
          </cell>
          <cell r="DF48">
            <v>158475.26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181953.36</v>
          </cell>
          <cell r="DW48">
            <v>9002177.129999999</v>
          </cell>
          <cell r="DX48">
            <v>995.20041461568815</v>
          </cell>
          <cell r="DY48">
            <v>0</v>
          </cell>
          <cell r="DZ48">
            <v>126073.59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324796.55</v>
          </cell>
          <cell r="EG48">
            <v>32265.63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286.02</v>
          </cell>
          <cell r="EO48">
            <v>0</v>
          </cell>
          <cell r="EP48">
            <v>0</v>
          </cell>
          <cell r="EQ48">
            <v>0</v>
          </cell>
          <cell r="ER48">
            <v>483421.79000000004</v>
          </cell>
          <cell r="ES48">
            <v>53.442801546191994</v>
          </cell>
          <cell r="ET48">
            <v>6844211.75</v>
          </cell>
          <cell r="EU48">
            <v>756.63500872677957</v>
          </cell>
        </row>
        <row r="49">
          <cell r="A49" t="str">
            <v>17412</v>
          </cell>
          <cell r="B49" t="str">
            <v>Shoreline</v>
          </cell>
          <cell r="C49">
            <v>8844.2633333333342</v>
          </cell>
          <cell r="D49">
            <v>87928339.719999999</v>
          </cell>
          <cell r="E49">
            <v>9941.8500338637568</v>
          </cell>
          <cell r="F49">
            <v>91230369.989999995</v>
          </cell>
          <cell r="G49">
            <v>10315.202810183171</v>
          </cell>
          <cell r="H49">
            <v>18607922.710000001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2103.9539426498304</v>
          </cell>
          <cell r="O49">
            <v>1186400.3</v>
          </cell>
          <cell r="P49">
            <v>15465</v>
          </cell>
          <cell r="Q49">
            <v>0</v>
          </cell>
          <cell r="R49">
            <v>0</v>
          </cell>
          <cell r="S49">
            <v>77837.990000000005</v>
          </cell>
          <cell r="T49">
            <v>0</v>
          </cell>
          <cell r="U49">
            <v>2618185.89</v>
          </cell>
          <cell r="V49">
            <v>167741.81</v>
          </cell>
          <cell r="W49">
            <v>0</v>
          </cell>
          <cell r="X49">
            <v>0</v>
          </cell>
          <cell r="Y49">
            <v>19287.419999999998</v>
          </cell>
          <cell r="Z49">
            <v>0</v>
          </cell>
          <cell r="AA49">
            <v>1157844.18</v>
          </cell>
          <cell r="AB49">
            <v>0</v>
          </cell>
          <cell r="AC49">
            <v>207694.43</v>
          </cell>
          <cell r="AD49">
            <v>0</v>
          </cell>
          <cell r="AE49">
            <v>293873.13</v>
          </cell>
          <cell r="AF49">
            <v>25662.78</v>
          </cell>
          <cell r="AG49">
            <v>630262.26</v>
          </cell>
          <cell r="AH49">
            <v>265674.28999999998</v>
          </cell>
          <cell r="AI49">
            <v>426757.25</v>
          </cell>
          <cell r="AJ49">
            <v>16458.78</v>
          </cell>
          <cell r="AK49">
            <v>7109145.5099999998</v>
          </cell>
          <cell r="AL49">
            <v>803.81431918769181</v>
          </cell>
          <cell r="AM49">
            <v>41997824.219999999</v>
          </cell>
          <cell r="AN49">
            <v>1396302.88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5674056.1699999999</v>
          </cell>
          <cell r="AT49">
            <v>363796.78</v>
          </cell>
          <cell r="AU49">
            <v>0</v>
          </cell>
          <cell r="AV49">
            <v>493929.84</v>
          </cell>
          <cell r="AW49">
            <v>0</v>
          </cell>
          <cell r="AX49">
            <v>272398.59999999998</v>
          </cell>
          <cell r="AY49">
            <v>0</v>
          </cell>
          <cell r="AZ49">
            <v>509503.97</v>
          </cell>
          <cell r="BA49">
            <v>3250287.56</v>
          </cell>
          <cell r="BB49">
            <v>79712.149999999994</v>
          </cell>
          <cell r="BC49">
            <v>151417.75</v>
          </cell>
          <cell r="BD49">
            <v>0</v>
          </cell>
          <cell r="BE49">
            <v>49441.95</v>
          </cell>
          <cell r="BF49">
            <v>1678264.57</v>
          </cell>
          <cell r="BG49">
            <v>4859.5200000000004</v>
          </cell>
          <cell r="BH49">
            <v>0</v>
          </cell>
          <cell r="BI49">
            <v>434765.1</v>
          </cell>
          <cell r="BJ49">
            <v>0</v>
          </cell>
          <cell r="BK49">
            <v>471399.55</v>
          </cell>
          <cell r="BL49">
            <v>56827960.610000014</v>
          </cell>
          <cell r="BM49">
            <v>6425.4035037400899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31792.85</v>
          </cell>
          <cell r="BS49">
            <v>31792.85</v>
          </cell>
          <cell r="BT49">
            <v>22500</v>
          </cell>
          <cell r="BU49">
            <v>0</v>
          </cell>
          <cell r="BV49">
            <v>3980803.22</v>
          </cell>
          <cell r="BW49">
            <v>41247.07</v>
          </cell>
          <cell r="BX49">
            <v>636.83000000000004</v>
          </cell>
          <cell r="BY49">
            <v>0</v>
          </cell>
          <cell r="BZ49">
            <v>0</v>
          </cell>
          <cell r="CA49">
            <v>2148804.9300000002</v>
          </cell>
          <cell r="CB49">
            <v>56556</v>
          </cell>
          <cell r="CC49">
            <v>0</v>
          </cell>
          <cell r="CD49">
            <v>685240.24</v>
          </cell>
          <cell r="CE49">
            <v>334923.08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106243.98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842862.05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13357.53</v>
          </cell>
          <cell r="DE49">
            <v>0</v>
          </cell>
          <cell r="DF49">
            <v>27490.400000000001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206447.11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142566</v>
          </cell>
          <cell r="DW49">
            <v>8641471.290000001</v>
          </cell>
          <cell r="DX49">
            <v>977.07078185143746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1800</v>
          </cell>
          <cell r="EH49">
            <v>0</v>
          </cell>
          <cell r="EI49">
            <v>31841.72</v>
          </cell>
          <cell r="EJ49">
            <v>0</v>
          </cell>
          <cell r="EK49">
            <v>0</v>
          </cell>
          <cell r="EL49">
            <v>10228.15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43869.87</v>
          </cell>
          <cell r="ES49">
            <v>4.9602627541242361</v>
          </cell>
          <cell r="ET49">
            <v>8350224.5199999996</v>
          </cell>
          <cell r="EU49">
            <v>944.14019633819123</v>
          </cell>
        </row>
        <row r="50">
          <cell r="A50" t="str">
            <v>27320</v>
          </cell>
          <cell r="B50" t="str">
            <v>Sumner</v>
          </cell>
          <cell r="C50">
            <v>7963.9155555555544</v>
          </cell>
          <cell r="D50">
            <v>75191701.019999996</v>
          </cell>
          <cell r="E50">
            <v>9441.5492599675999</v>
          </cell>
          <cell r="F50">
            <v>75099343.189999998</v>
          </cell>
          <cell r="G50">
            <v>9429.9522221341722</v>
          </cell>
          <cell r="H50">
            <v>13652043.68</v>
          </cell>
          <cell r="I50">
            <v>0</v>
          </cell>
          <cell r="J50">
            <v>0</v>
          </cell>
          <cell r="K50">
            <v>4078.87</v>
          </cell>
          <cell r="L50">
            <v>0</v>
          </cell>
          <cell r="M50">
            <v>0</v>
          </cell>
          <cell r="N50">
            <v>1714.7497929550011</v>
          </cell>
          <cell r="O50">
            <v>311429.65000000002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394101.93</v>
          </cell>
          <cell r="V50">
            <v>206151.32</v>
          </cell>
          <cell r="W50">
            <v>5597.51</v>
          </cell>
          <cell r="X50">
            <v>0</v>
          </cell>
          <cell r="Y50">
            <v>0</v>
          </cell>
          <cell r="Z50">
            <v>1066080.67</v>
          </cell>
          <cell r="AA50">
            <v>1508379.27</v>
          </cell>
          <cell r="AB50">
            <v>0</v>
          </cell>
          <cell r="AC50">
            <v>54124.5</v>
          </cell>
          <cell r="AD50">
            <v>0</v>
          </cell>
          <cell r="AE50">
            <v>184357.04</v>
          </cell>
          <cell r="AF50">
            <v>21998.53</v>
          </cell>
          <cell r="AG50">
            <v>268652.25</v>
          </cell>
          <cell r="AH50">
            <v>5852.45</v>
          </cell>
          <cell r="AI50">
            <v>340529.6</v>
          </cell>
          <cell r="AJ50">
            <v>85238.8</v>
          </cell>
          <cell r="AK50">
            <v>4452493.5199999996</v>
          </cell>
          <cell r="AL50">
            <v>559.08346703826874</v>
          </cell>
          <cell r="AM50">
            <v>36250386.020000003</v>
          </cell>
          <cell r="AN50">
            <v>1091930.77</v>
          </cell>
          <cell r="AO50">
            <v>552969.52</v>
          </cell>
          <cell r="AP50">
            <v>0</v>
          </cell>
          <cell r="AQ50">
            <v>58.73</v>
          </cell>
          <cell r="AR50">
            <v>206850</v>
          </cell>
          <cell r="AS50">
            <v>5273664.49</v>
          </cell>
          <cell r="AT50">
            <v>0</v>
          </cell>
          <cell r="AU50">
            <v>19818.29</v>
          </cell>
          <cell r="AV50">
            <v>577009.5</v>
          </cell>
          <cell r="AW50">
            <v>0</v>
          </cell>
          <cell r="AX50">
            <v>39174.910000000003</v>
          </cell>
          <cell r="AY50">
            <v>0</v>
          </cell>
          <cell r="AZ50">
            <v>187096.07</v>
          </cell>
          <cell r="BA50">
            <v>2853374.81</v>
          </cell>
          <cell r="BB50">
            <v>73947.38</v>
          </cell>
          <cell r="BC50">
            <v>136706.49</v>
          </cell>
          <cell r="BD50">
            <v>0</v>
          </cell>
          <cell r="BE50">
            <v>63404.5</v>
          </cell>
          <cell r="BF50">
            <v>1780178.28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4973.7299999999996</v>
          </cell>
          <cell r="BL50">
            <v>49111543.49000001</v>
          </cell>
          <cell r="BM50">
            <v>6166.7584428039609</v>
          </cell>
          <cell r="BN50">
            <v>0</v>
          </cell>
          <cell r="BO50">
            <v>0</v>
          </cell>
          <cell r="BP50">
            <v>0</v>
          </cell>
          <cell r="BQ50">
            <v>26707.919999999998</v>
          </cell>
          <cell r="BR50">
            <v>20368.73</v>
          </cell>
          <cell r="BS50">
            <v>47076.649999999994</v>
          </cell>
          <cell r="BT50">
            <v>0</v>
          </cell>
          <cell r="BU50">
            <v>0</v>
          </cell>
          <cell r="BV50">
            <v>3556708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1494363.56</v>
          </cell>
          <cell r="CB50">
            <v>36642</v>
          </cell>
          <cell r="CC50">
            <v>0</v>
          </cell>
          <cell r="CD50">
            <v>515440.44</v>
          </cell>
          <cell r="CE50">
            <v>368827.04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25771.16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28788.880000000001</v>
          </cell>
          <cell r="CQ50">
            <v>1026129.44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46239.74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164142.26</v>
          </cell>
          <cell r="DW50">
            <v>7310129.1700000018</v>
          </cell>
          <cell r="DX50">
            <v>917.90641412571517</v>
          </cell>
          <cell r="DY50">
            <v>120291.26</v>
          </cell>
          <cell r="DZ50">
            <v>79578.23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83231.8</v>
          </cell>
          <cell r="EG50">
            <v>15086.32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71216.850000000006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199650</v>
          </cell>
          <cell r="ER50">
            <v>569054.46</v>
          </cell>
          <cell r="ES50">
            <v>71.454105211227755</v>
          </cell>
          <cell r="ET50">
            <v>6540968.5</v>
          </cell>
          <cell r="EU50">
            <v>821.32569768863016</v>
          </cell>
        </row>
        <row r="51">
          <cell r="A51" t="str">
            <v>31103</v>
          </cell>
          <cell r="B51" t="str">
            <v>Monroe</v>
          </cell>
          <cell r="C51">
            <v>7540.7800000000007</v>
          </cell>
          <cell r="D51">
            <v>63655588.759999998</v>
          </cell>
          <cell r="E51">
            <v>8441.5125172727476</v>
          </cell>
          <cell r="F51">
            <v>64177730.32</v>
          </cell>
          <cell r="G51">
            <v>8510.75489803442</v>
          </cell>
          <cell r="H51">
            <v>10299714.869999999</v>
          </cell>
          <cell r="I51">
            <v>0</v>
          </cell>
          <cell r="J51">
            <v>0</v>
          </cell>
          <cell r="K51">
            <v>5070.2700000000004</v>
          </cell>
          <cell r="L51">
            <v>0</v>
          </cell>
          <cell r="M51">
            <v>0</v>
          </cell>
          <cell r="N51">
            <v>1366.5410129986551</v>
          </cell>
          <cell r="O51">
            <v>393187.33</v>
          </cell>
          <cell r="P51">
            <v>0</v>
          </cell>
          <cell r="Q51">
            <v>0</v>
          </cell>
          <cell r="R51">
            <v>25</v>
          </cell>
          <cell r="S51">
            <v>26315</v>
          </cell>
          <cell r="T51">
            <v>30823.78</v>
          </cell>
          <cell r="U51">
            <v>0</v>
          </cell>
          <cell r="V51">
            <v>16002.74</v>
          </cell>
          <cell r="W51">
            <v>14110</v>
          </cell>
          <cell r="X51">
            <v>0</v>
          </cell>
          <cell r="Y51">
            <v>0</v>
          </cell>
          <cell r="Z51">
            <v>0</v>
          </cell>
          <cell r="AA51">
            <v>823694.65</v>
          </cell>
          <cell r="AB51">
            <v>0</v>
          </cell>
          <cell r="AC51">
            <v>52606.42</v>
          </cell>
          <cell r="AD51">
            <v>0</v>
          </cell>
          <cell r="AE51">
            <v>93524.65</v>
          </cell>
          <cell r="AF51">
            <v>13018.36</v>
          </cell>
          <cell r="AG51">
            <v>70842</v>
          </cell>
          <cell r="AH51">
            <v>9266.74</v>
          </cell>
          <cell r="AI51">
            <v>159351.21</v>
          </cell>
          <cell r="AJ51">
            <v>51567.72</v>
          </cell>
          <cell r="AK51">
            <v>1754335.5999999999</v>
          </cell>
          <cell r="AL51">
            <v>232.64643710597574</v>
          </cell>
          <cell r="AM51">
            <v>34640801.390000001</v>
          </cell>
          <cell r="AN51">
            <v>827249.43</v>
          </cell>
          <cell r="AO51">
            <v>462901.8</v>
          </cell>
          <cell r="AP51">
            <v>25005.49</v>
          </cell>
          <cell r="AQ51">
            <v>0</v>
          </cell>
          <cell r="AR51">
            <v>0</v>
          </cell>
          <cell r="AS51">
            <v>3520554.21</v>
          </cell>
          <cell r="AT51">
            <v>0</v>
          </cell>
          <cell r="AU51">
            <v>0</v>
          </cell>
          <cell r="AV51">
            <v>370413.48</v>
          </cell>
          <cell r="AW51">
            <v>0</v>
          </cell>
          <cell r="AX51">
            <v>122606.64</v>
          </cell>
          <cell r="AY51">
            <v>0</v>
          </cell>
          <cell r="AZ51">
            <v>377465.95</v>
          </cell>
          <cell r="BA51">
            <v>2464482.92</v>
          </cell>
          <cell r="BB51">
            <v>70525.710000000006</v>
          </cell>
          <cell r="BC51">
            <v>145447.99</v>
          </cell>
          <cell r="BD51">
            <v>0</v>
          </cell>
          <cell r="BE51">
            <v>37085.35</v>
          </cell>
          <cell r="BF51">
            <v>1682971.18</v>
          </cell>
          <cell r="BG51">
            <v>2640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44750151.540000007</v>
          </cell>
          <cell r="BM51">
            <v>5934.4194552818144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65866.100000000006</v>
          </cell>
          <cell r="BS51">
            <v>65866.100000000006</v>
          </cell>
          <cell r="BT51">
            <v>64702.7</v>
          </cell>
          <cell r="BU51">
            <v>0</v>
          </cell>
          <cell r="BV51">
            <v>3299633</v>
          </cell>
          <cell r="BW51">
            <v>0</v>
          </cell>
          <cell r="BX51">
            <v>0</v>
          </cell>
          <cell r="BY51">
            <v>0</v>
          </cell>
          <cell r="BZ51">
            <v>10.67</v>
          </cell>
          <cell r="CA51">
            <v>1246143.1000000001</v>
          </cell>
          <cell r="CB51">
            <v>26758.28</v>
          </cell>
          <cell r="CC51">
            <v>0</v>
          </cell>
          <cell r="CD51">
            <v>486010.36</v>
          </cell>
          <cell r="CE51">
            <v>200161.24</v>
          </cell>
          <cell r="CF51">
            <v>17472.87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92168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614321.28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26137.8</v>
          </cell>
          <cell r="DB51">
            <v>0</v>
          </cell>
          <cell r="DC51">
            <v>0</v>
          </cell>
          <cell r="DD51">
            <v>10120</v>
          </cell>
          <cell r="DE51">
            <v>0</v>
          </cell>
          <cell r="DF51">
            <v>40762.31</v>
          </cell>
          <cell r="DG51">
            <v>0</v>
          </cell>
          <cell r="DH51">
            <v>0</v>
          </cell>
          <cell r="DI51">
            <v>0</v>
          </cell>
          <cell r="DJ51">
            <v>9867</v>
          </cell>
          <cell r="DK51">
            <v>0</v>
          </cell>
          <cell r="DL51">
            <v>0</v>
          </cell>
          <cell r="DM51">
            <v>6877.64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95747.72</v>
          </cell>
          <cell r="DW51">
            <v>6302760.0700000003</v>
          </cell>
          <cell r="DX51">
            <v>835.82335912200062</v>
          </cell>
          <cell r="DY51">
            <v>315</v>
          </cell>
          <cell r="DZ51">
            <v>125321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4700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710122.17</v>
          </cell>
          <cell r="EM51">
            <v>224437.5</v>
          </cell>
          <cell r="EN51">
            <v>802.3</v>
          </cell>
          <cell r="EO51">
            <v>0</v>
          </cell>
          <cell r="EP51">
            <v>0</v>
          </cell>
          <cell r="EQ51">
            <v>0</v>
          </cell>
          <cell r="ER51">
            <v>1065697.97</v>
          </cell>
          <cell r="ES51">
            <v>141.32463352597475</v>
          </cell>
          <cell r="ET51">
            <v>3507374.33</v>
          </cell>
          <cell r="EU51">
            <v>465.12089332933726</v>
          </cell>
        </row>
        <row r="52">
          <cell r="A52" t="str">
            <v>31004</v>
          </cell>
          <cell r="B52" t="str">
            <v>Lake Stevens</v>
          </cell>
          <cell r="C52">
            <v>7464.8</v>
          </cell>
          <cell r="D52">
            <v>68268943.939999998</v>
          </cell>
          <cell r="E52">
            <v>9145.4484969456644</v>
          </cell>
          <cell r="F52">
            <v>68359576.730000004</v>
          </cell>
          <cell r="G52">
            <v>9157.5898523738088</v>
          </cell>
          <cell r="H52">
            <v>10639489.48</v>
          </cell>
          <cell r="I52">
            <v>0</v>
          </cell>
          <cell r="J52">
            <v>0</v>
          </cell>
          <cell r="K52">
            <v>250.71</v>
          </cell>
          <cell r="L52">
            <v>0</v>
          </cell>
          <cell r="M52">
            <v>0</v>
          </cell>
          <cell r="N52">
            <v>1425.3215344014577</v>
          </cell>
          <cell r="O52">
            <v>14745.28</v>
          </cell>
          <cell r="P52">
            <v>0</v>
          </cell>
          <cell r="Q52">
            <v>0</v>
          </cell>
          <cell r="R52">
            <v>99635</v>
          </cell>
          <cell r="S52">
            <v>21821.4</v>
          </cell>
          <cell r="T52">
            <v>220737.5</v>
          </cell>
          <cell r="U52">
            <v>0</v>
          </cell>
          <cell r="V52">
            <v>79933.3</v>
          </cell>
          <cell r="W52">
            <v>0</v>
          </cell>
          <cell r="X52">
            <v>0</v>
          </cell>
          <cell r="Y52">
            <v>368</v>
          </cell>
          <cell r="Z52">
            <v>41915.629999999997</v>
          </cell>
          <cell r="AA52">
            <v>1298517.31</v>
          </cell>
          <cell r="AB52">
            <v>0</v>
          </cell>
          <cell r="AC52">
            <v>63276.78</v>
          </cell>
          <cell r="AD52">
            <v>0</v>
          </cell>
          <cell r="AE52">
            <v>38181.480000000003</v>
          </cell>
          <cell r="AF52">
            <v>7534.51</v>
          </cell>
          <cell r="AG52">
            <v>129506.78</v>
          </cell>
          <cell r="AH52">
            <v>90246.65</v>
          </cell>
          <cell r="AI52">
            <v>23790.83</v>
          </cell>
          <cell r="AJ52">
            <v>63842.04</v>
          </cell>
          <cell r="AK52">
            <v>2194052.4900000002</v>
          </cell>
          <cell r="AL52">
            <v>293.91979557389351</v>
          </cell>
          <cell r="AM52">
            <v>33807787.240000002</v>
          </cell>
          <cell r="AN52">
            <v>1153442.28</v>
          </cell>
          <cell r="AO52">
            <v>1941696.16</v>
          </cell>
          <cell r="AP52">
            <v>0</v>
          </cell>
          <cell r="AQ52">
            <v>0</v>
          </cell>
          <cell r="AR52">
            <v>0</v>
          </cell>
          <cell r="AS52">
            <v>5028141.96</v>
          </cell>
          <cell r="AT52">
            <v>0</v>
          </cell>
          <cell r="AU52">
            <v>0</v>
          </cell>
          <cell r="AV52">
            <v>450310.99</v>
          </cell>
          <cell r="AW52">
            <v>0</v>
          </cell>
          <cell r="AX52">
            <v>89220.91</v>
          </cell>
          <cell r="AY52">
            <v>0</v>
          </cell>
          <cell r="AZ52">
            <v>199413.59</v>
          </cell>
          <cell r="BA52">
            <v>2615360.42</v>
          </cell>
          <cell r="BB52">
            <v>69308.14</v>
          </cell>
          <cell r="BC52">
            <v>136771.69</v>
          </cell>
          <cell r="BD52">
            <v>0</v>
          </cell>
          <cell r="BE52">
            <v>48316.83</v>
          </cell>
          <cell r="BF52">
            <v>1799571.31</v>
          </cell>
          <cell r="BG52">
            <v>452103.06</v>
          </cell>
          <cell r="BH52">
            <v>0</v>
          </cell>
          <cell r="BI52">
            <v>0</v>
          </cell>
          <cell r="BJ52">
            <v>0</v>
          </cell>
          <cell r="BK52">
            <v>9466.4</v>
          </cell>
          <cell r="BL52">
            <v>47800910.980000004</v>
          </cell>
          <cell r="BM52">
            <v>6403.508597685136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63453.01</v>
          </cell>
          <cell r="BS52">
            <v>63453.01</v>
          </cell>
          <cell r="BT52">
            <v>0</v>
          </cell>
          <cell r="BU52">
            <v>0</v>
          </cell>
          <cell r="BV52">
            <v>3279251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1405997.92</v>
          </cell>
          <cell r="CB52">
            <v>42218</v>
          </cell>
          <cell r="CC52">
            <v>0</v>
          </cell>
          <cell r="CD52">
            <v>560224.22</v>
          </cell>
          <cell r="CE52">
            <v>364049.83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822901.41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58129.26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130753.01</v>
          </cell>
          <cell r="DW52">
            <v>6726977.6599999992</v>
          </cell>
          <cell r="DX52">
            <v>901.1597979852105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994509.41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3386</v>
          </cell>
          <cell r="EO52">
            <v>0</v>
          </cell>
          <cell r="EP52">
            <v>0</v>
          </cell>
          <cell r="EQ52">
            <v>0</v>
          </cell>
          <cell r="ER52">
            <v>997895.41</v>
          </cell>
          <cell r="ES52">
            <v>133.68012672811059</v>
          </cell>
          <cell r="ET52">
            <v>4416395.24</v>
          </cell>
          <cell r="EU52">
            <v>591.62941271032048</v>
          </cell>
        </row>
        <row r="53">
          <cell r="A53" t="str">
            <v>04246</v>
          </cell>
          <cell r="B53" t="str">
            <v>Wenatchee</v>
          </cell>
          <cell r="C53">
            <v>7319.9222222222224</v>
          </cell>
          <cell r="D53">
            <v>69833466.829999998</v>
          </cell>
          <cell r="E53">
            <v>9540.1924651597692</v>
          </cell>
          <cell r="F53">
            <v>72062491.640000001</v>
          </cell>
          <cell r="G53">
            <v>9844.7072868108789</v>
          </cell>
          <cell r="H53">
            <v>9331141.5099999998</v>
          </cell>
          <cell r="I53">
            <v>0</v>
          </cell>
          <cell r="J53">
            <v>0</v>
          </cell>
          <cell r="K53">
            <v>549.16999999999996</v>
          </cell>
          <cell r="L53">
            <v>0</v>
          </cell>
          <cell r="M53">
            <v>0</v>
          </cell>
          <cell r="N53">
            <v>1274.8346767497528</v>
          </cell>
          <cell r="O53">
            <v>46509.26</v>
          </cell>
          <cell r="P53">
            <v>0</v>
          </cell>
          <cell r="Q53">
            <v>0</v>
          </cell>
          <cell r="R53">
            <v>0</v>
          </cell>
          <cell r="S53">
            <v>4300</v>
          </cell>
          <cell r="T53">
            <v>0</v>
          </cell>
          <cell r="U53">
            <v>381466.69</v>
          </cell>
          <cell r="V53">
            <v>40433.120000000003</v>
          </cell>
          <cell r="W53">
            <v>0</v>
          </cell>
          <cell r="X53">
            <v>0</v>
          </cell>
          <cell r="Y53">
            <v>0</v>
          </cell>
          <cell r="Z53">
            <v>1370</v>
          </cell>
          <cell r="AA53">
            <v>801316.17</v>
          </cell>
          <cell r="AB53">
            <v>0</v>
          </cell>
          <cell r="AC53">
            <v>127581.74</v>
          </cell>
          <cell r="AD53">
            <v>0</v>
          </cell>
          <cell r="AE53">
            <v>119677.36</v>
          </cell>
          <cell r="AF53">
            <v>2588.85</v>
          </cell>
          <cell r="AG53">
            <v>49758.59</v>
          </cell>
          <cell r="AH53">
            <v>8208</v>
          </cell>
          <cell r="AI53">
            <v>223771.7</v>
          </cell>
          <cell r="AJ53">
            <v>39064.410000000003</v>
          </cell>
          <cell r="AK53">
            <v>1846045.8900000001</v>
          </cell>
          <cell r="AL53">
            <v>252.19474114023677</v>
          </cell>
          <cell r="AM53">
            <v>34202787.280000001</v>
          </cell>
          <cell r="AN53">
            <v>793176.31</v>
          </cell>
          <cell r="AO53">
            <v>2836823.4</v>
          </cell>
          <cell r="AP53">
            <v>0</v>
          </cell>
          <cell r="AQ53">
            <v>0</v>
          </cell>
          <cell r="AR53">
            <v>0</v>
          </cell>
          <cell r="AS53">
            <v>4024579.8</v>
          </cell>
          <cell r="AT53">
            <v>0</v>
          </cell>
          <cell r="AU53">
            <v>0</v>
          </cell>
          <cell r="AV53">
            <v>1157955.31</v>
          </cell>
          <cell r="AW53">
            <v>115738.25</v>
          </cell>
          <cell r="AX53">
            <v>274764.52</v>
          </cell>
          <cell r="AY53">
            <v>0</v>
          </cell>
          <cell r="AZ53">
            <v>1324675.96</v>
          </cell>
          <cell r="BA53">
            <v>2554539.42</v>
          </cell>
          <cell r="BB53">
            <v>67722.05</v>
          </cell>
          <cell r="BC53">
            <v>139426.37</v>
          </cell>
          <cell r="BD53">
            <v>0</v>
          </cell>
          <cell r="BE53">
            <v>71981.06</v>
          </cell>
          <cell r="BF53">
            <v>1103420.8500000001</v>
          </cell>
          <cell r="BG53">
            <v>152767.98000000001</v>
          </cell>
          <cell r="BH53">
            <v>0</v>
          </cell>
          <cell r="BI53">
            <v>0</v>
          </cell>
          <cell r="BJ53">
            <v>0</v>
          </cell>
          <cell r="BK53">
            <v>171531.81</v>
          </cell>
          <cell r="BL53">
            <v>48991890.370000005</v>
          </cell>
          <cell r="BM53">
            <v>6692.9523132455879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662418.52</v>
          </cell>
          <cell r="BS53">
            <v>662418.52</v>
          </cell>
          <cell r="BT53">
            <v>837173.07</v>
          </cell>
          <cell r="BU53">
            <v>0</v>
          </cell>
          <cell r="BV53">
            <v>3293710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1445299</v>
          </cell>
          <cell r="CB53">
            <v>62975</v>
          </cell>
          <cell r="CC53">
            <v>0</v>
          </cell>
          <cell r="CD53">
            <v>1642509.14</v>
          </cell>
          <cell r="CE53">
            <v>698789.83</v>
          </cell>
          <cell r="CF53">
            <v>677787.46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285841.46000000002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1816780.4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151004.34</v>
          </cell>
          <cell r="DF53">
            <v>108230.95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171335.73</v>
          </cell>
          <cell r="DW53">
            <v>11853854.9</v>
          </cell>
          <cell r="DX53">
            <v>1619.3962913995747</v>
          </cell>
          <cell r="DY53">
            <v>0</v>
          </cell>
          <cell r="DZ53">
            <v>17129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1880.8</v>
          </cell>
          <cell r="EL53">
            <v>20000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39009.800000000003</v>
          </cell>
          <cell r="ES53">
            <v>5.3292642757284918</v>
          </cell>
          <cell r="ET53">
            <v>11562222.6</v>
          </cell>
          <cell r="EU53">
            <v>1579.5553899328013</v>
          </cell>
        </row>
        <row r="54">
          <cell r="A54" t="str">
            <v>27402</v>
          </cell>
          <cell r="B54" t="str">
            <v>Franklin Pierce</v>
          </cell>
          <cell r="C54">
            <v>7292.782222222223</v>
          </cell>
          <cell r="D54">
            <v>71506951.709999993</v>
          </cell>
          <cell r="E54">
            <v>9805.1675658306885</v>
          </cell>
          <cell r="F54">
            <v>73069723.230000004</v>
          </cell>
          <cell r="G54">
            <v>10019.45773279029</v>
          </cell>
          <cell r="H54">
            <v>11364305.73</v>
          </cell>
          <cell r="I54">
            <v>0</v>
          </cell>
          <cell r="J54">
            <v>0</v>
          </cell>
          <cell r="K54">
            <v>26.12</v>
          </cell>
          <cell r="L54">
            <v>0</v>
          </cell>
          <cell r="M54">
            <v>0</v>
          </cell>
          <cell r="N54">
            <v>1558.2985345937168</v>
          </cell>
          <cell r="O54">
            <v>40376.870000000003</v>
          </cell>
          <cell r="P54">
            <v>0</v>
          </cell>
          <cell r="Q54">
            <v>0</v>
          </cell>
          <cell r="R54">
            <v>0</v>
          </cell>
          <cell r="S54">
            <v>2410</v>
          </cell>
          <cell r="T54">
            <v>0</v>
          </cell>
          <cell r="U54">
            <v>0</v>
          </cell>
          <cell r="V54">
            <v>97806.49</v>
          </cell>
          <cell r="W54">
            <v>0</v>
          </cell>
          <cell r="X54">
            <v>0</v>
          </cell>
          <cell r="Y54">
            <v>0</v>
          </cell>
          <cell r="Z54">
            <v>60767.66</v>
          </cell>
          <cell r="AA54">
            <v>815112.64</v>
          </cell>
          <cell r="AB54">
            <v>0</v>
          </cell>
          <cell r="AC54">
            <v>31269.75</v>
          </cell>
          <cell r="AD54">
            <v>0</v>
          </cell>
          <cell r="AE54">
            <v>139679.62</v>
          </cell>
          <cell r="AF54">
            <v>12806.23</v>
          </cell>
          <cell r="AG54">
            <v>3965.5</v>
          </cell>
          <cell r="AH54">
            <v>80281.710000000006</v>
          </cell>
          <cell r="AI54">
            <v>104131.57</v>
          </cell>
          <cell r="AJ54">
            <v>1525.94</v>
          </cell>
          <cell r="AK54">
            <v>1390133.98</v>
          </cell>
          <cell r="AL54">
            <v>190.61778312316102</v>
          </cell>
          <cell r="AM54">
            <v>33020506.5</v>
          </cell>
          <cell r="AN54">
            <v>1171458.5900000001</v>
          </cell>
          <cell r="AO54">
            <v>2654535.04</v>
          </cell>
          <cell r="AP54">
            <v>0</v>
          </cell>
          <cell r="AQ54">
            <v>0</v>
          </cell>
          <cell r="AR54">
            <v>0</v>
          </cell>
          <cell r="AS54">
            <v>4518915.8099999996</v>
          </cell>
          <cell r="AT54">
            <v>0</v>
          </cell>
          <cell r="AU54">
            <v>34442.85</v>
          </cell>
          <cell r="AV54">
            <v>1351067.24</v>
          </cell>
          <cell r="AW54">
            <v>0</v>
          </cell>
          <cell r="AX54">
            <v>872584.24</v>
          </cell>
          <cell r="AY54">
            <v>0</v>
          </cell>
          <cell r="AZ54">
            <v>465642.03</v>
          </cell>
          <cell r="BA54">
            <v>2600780.29</v>
          </cell>
          <cell r="BB54">
            <v>67655.58</v>
          </cell>
          <cell r="BC54">
            <v>130684.43</v>
          </cell>
          <cell r="BD54">
            <v>0</v>
          </cell>
          <cell r="BE54">
            <v>105704.72</v>
          </cell>
          <cell r="BF54">
            <v>1910849.23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48904826.550000004</v>
          </cell>
          <cell r="BM54">
            <v>6705.9216989888328</v>
          </cell>
          <cell r="BN54">
            <v>56096.959999999999</v>
          </cell>
          <cell r="BO54">
            <v>17315.96</v>
          </cell>
          <cell r="BP54">
            <v>14565.98</v>
          </cell>
          <cell r="BQ54">
            <v>24566.76</v>
          </cell>
          <cell r="BR54">
            <v>18735.79</v>
          </cell>
          <cell r="BS54">
            <v>131281.44999999998</v>
          </cell>
          <cell r="BT54">
            <v>0</v>
          </cell>
          <cell r="BU54">
            <v>11142.2</v>
          </cell>
          <cell r="BV54">
            <v>3198420</v>
          </cell>
          <cell r="BW54">
            <v>0</v>
          </cell>
          <cell r="BX54">
            <v>0</v>
          </cell>
          <cell r="BY54">
            <v>0</v>
          </cell>
          <cell r="BZ54">
            <v>70222.880000000005</v>
          </cell>
          <cell r="CA54">
            <v>1585111.97</v>
          </cell>
          <cell r="CB54">
            <v>69542.64</v>
          </cell>
          <cell r="CC54">
            <v>0</v>
          </cell>
          <cell r="CD54">
            <v>1866801.27</v>
          </cell>
          <cell r="CE54">
            <v>406421.84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81262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48577.55</v>
          </cell>
          <cell r="CQ54">
            <v>2073400.98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905375.91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240357.73</v>
          </cell>
          <cell r="DE54">
            <v>352045.78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168724.19</v>
          </cell>
          <cell r="DW54">
            <v>11208688.389999997</v>
          </cell>
          <cell r="DX54">
            <v>1536.9564109353778</v>
          </cell>
          <cell r="DY54">
            <v>101168.49</v>
          </cell>
          <cell r="DZ54">
            <v>100573.97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201742.46000000002</v>
          </cell>
          <cell r="ES54">
            <v>27.663305149200792</v>
          </cell>
          <cell r="ET54">
            <v>4206876.3600000003</v>
          </cell>
          <cell r="EU54">
            <v>576.85479036807169</v>
          </cell>
        </row>
        <row r="55">
          <cell r="A55" t="str">
            <v>13161</v>
          </cell>
          <cell r="B55" t="str">
            <v>Moses Lake</v>
          </cell>
          <cell r="C55">
            <v>7234.08</v>
          </cell>
          <cell r="D55">
            <v>69582052.819999993</v>
          </cell>
          <cell r="E55">
            <v>9618.6457462455473</v>
          </cell>
          <cell r="F55">
            <v>69584275.319999993</v>
          </cell>
          <cell r="G55">
            <v>9618.9529725963766</v>
          </cell>
          <cell r="H55">
            <v>8087782.1900000004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1118.0111624422179</v>
          </cell>
          <cell r="O55">
            <v>15587.25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31087.25</v>
          </cell>
          <cell r="U55">
            <v>5365</v>
          </cell>
          <cell r="V55">
            <v>39399.839999999997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777126.8</v>
          </cell>
          <cell r="AB55">
            <v>0</v>
          </cell>
          <cell r="AC55">
            <v>140747.65</v>
          </cell>
          <cell r="AD55">
            <v>0</v>
          </cell>
          <cell r="AE55">
            <v>32909.449999999997</v>
          </cell>
          <cell r="AF55">
            <v>0</v>
          </cell>
          <cell r="AG55">
            <v>20399</v>
          </cell>
          <cell r="AH55">
            <v>7184.89</v>
          </cell>
          <cell r="AI55">
            <v>144240.51999999999</v>
          </cell>
          <cell r="AJ55">
            <v>0</v>
          </cell>
          <cell r="AK55">
            <v>1214047.6499999999</v>
          </cell>
          <cell r="AL55">
            <v>167.82336523787404</v>
          </cell>
          <cell r="AM55">
            <v>33556715.75</v>
          </cell>
          <cell r="AN55">
            <v>870044.38</v>
          </cell>
          <cell r="AO55">
            <v>3975372</v>
          </cell>
          <cell r="AP55">
            <v>0</v>
          </cell>
          <cell r="AQ55">
            <v>0</v>
          </cell>
          <cell r="AR55">
            <v>3214.8</v>
          </cell>
          <cell r="AS55">
            <v>4592291.66</v>
          </cell>
          <cell r="AT55">
            <v>0</v>
          </cell>
          <cell r="AU55">
            <v>0</v>
          </cell>
          <cell r="AV55">
            <v>1493259.45</v>
          </cell>
          <cell r="AW55">
            <v>0</v>
          </cell>
          <cell r="AX55">
            <v>476992.72</v>
          </cell>
          <cell r="AY55">
            <v>23557.91</v>
          </cell>
          <cell r="AZ55">
            <v>531425.9</v>
          </cell>
          <cell r="BA55">
            <v>2241457.75</v>
          </cell>
          <cell r="BB55">
            <v>66349.69</v>
          </cell>
          <cell r="BC55">
            <v>126534.25</v>
          </cell>
          <cell r="BD55">
            <v>0</v>
          </cell>
          <cell r="BE55">
            <v>93558.46</v>
          </cell>
          <cell r="BF55">
            <v>1964481.87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50015256.589999996</v>
          </cell>
          <cell r="BM55">
            <v>6913.8379158096122</v>
          </cell>
          <cell r="BN55">
            <v>2038.02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2038.02</v>
          </cell>
          <cell r="BT55">
            <v>21280.48</v>
          </cell>
          <cell r="BU55">
            <v>0</v>
          </cell>
          <cell r="BV55">
            <v>3236066</v>
          </cell>
          <cell r="BW55">
            <v>0</v>
          </cell>
          <cell r="BX55">
            <v>0</v>
          </cell>
          <cell r="BY55">
            <v>0</v>
          </cell>
          <cell r="BZ55">
            <v>220277.11</v>
          </cell>
          <cell r="CA55">
            <v>1410516</v>
          </cell>
          <cell r="CB55">
            <v>64476.74</v>
          </cell>
          <cell r="CC55">
            <v>0</v>
          </cell>
          <cell r="CD55">
            <v>1710338.71</v>
          </cell>
          <cell r="CE55">
            <v>904745.89</v>
          </cell>
          <cell r="CF55">
            <v>238996.05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95061.38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20996.39</v>
          </cell>
          <cell r="CQ55">
            <v>1874710.01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170179.58</v>
          </cell>
          <cell r="DW55">
            <v>9969682.3599999994</v>
          </cell>
          <cell r="DX55">
            <v>1378.1548393161258</v>
          </cell>
          <cell r="DY55">
            <v>0</v>
          </cell>
          <cell r="DZ55">
            <v>0</v>
          </cell>
          <cell r="EA55">
            <v>261638.09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581.99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35286.449999999997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297506.53000000003</v>
          </cell>
          <cell r="ES55">
            <v>41.125689790546971</v>
          </cell>
          <cell r="ET55">
            <v>5230179.8099999996</v>
          </cell>
          <cell r="EU55">
            <v>722.99170177824953</v>
          </cell>
        </row>
        <row r="56">
          <cell r="A56" t="str">
            <v>17409</v>
          </cell>
          <cell r="B56" t="str">
            <v>Tahoma</v>
          </cell>
          <cell r="C56">
            <v>7044.243333333332</v>
          </cell>
          <cell r="D56">
            <v>63290018.840000004</v>
          </cell>
          <cell r="E56">
            <v>8984.644034159337</v>
          </cell>
          <cell r="F56">
            <v>64417490.229999997</v>
          </cell>
          <cell r="G56">
            <v>9144.6997472640796</v>
          </cell>
          <cell r="H56">
            <v>11567978.539999999</v>
          </cell>
          <cell r="I56">
            <v>0</v>
          </cell>
          <cell r="J56">
            <v>0</v>
          </cell>
          <cell r="K56">
            <v>12581.62</v>
          </cell>
          <cell r="L56">
            <v>0</v>
          </cell>
          <cell r="M56">
            <v>0</v>
          </cell>
          <cell r="N56">
            <v>1643.9750320947649</v>
          </cell>
          <cell r="O56">
            <v>272782.42</v>
          </cell>
          <cell r="P56">
            <v>0</v>
          </cell>
          <cell r="Q56">
            <v>0</v>
          </cell>
          <cell r="R56">
            <v>58685.5</v>
          </cell>
          <cell r="S56">
            <v>3725</v>
          </cell>
          <cell r="T56">
            <v>240247.23</v>
          </cell>
          <cell r="U56">
            <v>731617.77</v>
          </cell>
          <cell r="V56">
            <v>121869.24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954684.54</v>
          </cell>
          <cell r="AB56">
            <v>30311.37</v>
          </cell>
          <cell r="AC56">
            <v>117781.56</v>
          </cell>
          <cell r="AD56">
            <v>0</v>
          </cell>
          <cell r="AE56">
            <v>183148.75</v>
          </cell>
          <cell r="AF56">
            <v>13717.08</v>
          </cell>
          <cell r="AG56">
            <v>236780.22</v>
          </cell>
          <cell r="AH56">
            <v>24060.03</v>
          </cell>
          <cell r="AI56">
            <v>106664.81</v>
          </cell>
          <cell r="AJ56">
            <v>55628.99</v>
          </cell>
          <cell r="AK56">
            <v>3151704.5100000007</v>
          </cell>
          <cell r="AL56">
            <v>447.41562164471907</v>
          </cell>
          <cell r="AM56">
            <v>32447344.370000001</v>
          </cell>
          <cell r="AN56">
            <v>1116661.18</v>
          </cell>
          <cell r="AO56">
            <v>469821.64</v>
          </cell>
          <cell r="AP56">
            <v>34667.25</v>
          </cell>
          <cell r="AQ56">
            <v>0</v>
          </cell>
          <cell r="AR56">
            <v>0</v>
          </cell>
          <cell r="AS56">
            <v>4263833.4400000004</v>
          </cell>
          <cell r="AT56">
            <v>0</v>
          </cell>
          <cell r="AU56">
            <v>10016.86</v>
          </cell>
          <cell r="AV56">
            <v>258521.58</v>
          </cell>
          <cell r="AW56">
            <v>0</v>
          </cell>
          <cell r="AX56">
            <v>219392.2</v>
          </cell>
          <cell r="AY56">
            <v>22008</v>
          </cell>
          <cell r="AZ56">
            <v>141986.09</v>
          </cell>
          <cell r="BA56">
            <v>2469172.21</v>
          </cell>
          <cell r="BB56">
            <v>65725.179999999993</v>
          </cell>
          <cell r="BC56">
            <v>156493.12</v>
          </cell>
          <cell r="BD56">
            <v>0</v>
          </cell>
          <cell r="BE56">
            <v>29276.959999999999</v>
          </cell>
          <cell r="BF56">
            <v>2142930.88</v>
          </cell>
          <cell r="BG56">
            <v>104536.89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43952387.850000009</v>
          </cell>
          <cell r="BM56">
            <v>6239.4760899325383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25382.84</v>
          </cell>
          <cell r="BS56">
            <v>25382.84</v>
          </cell>
          <cell r="BT56">
            <v>0</v>
          </cell>
          <cell r="BU56">
            <v>0</v>
          </cell>
          <cell r="BV56">
            <v>3184073</v>
          </cell>
          <cell r="BW56">
            <v>0</v>
          </cell>
          <cell r="BX56">
            <v>0</v>
          </cell>
          <cell r="BY56">
            <v>0</v>
          </cell>
          <cell r="BZ56">
            <v>22708.28</v>
          </cell>
          <cell r="CA56">
            <v>1794031.65</v>
          </cell>
          <cell r="CB56">
            <v>23060</v>
          </cell>
          <cell r="CC56">
            <v>0</v>
          </cell>
          <cell r="CD56">
            <v>140217.38</v>
          </cell>
          <cell r="CE56">
            <v>124192.39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40180.18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378991.99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5732837.709999999</v>
          </cell>
          <cell r="DX56">
            <v>813.83300359205839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3962940.58</v>
          </cell>
          <cell r="EU56">
            <v>562.57860390020608</v>
          </cell>
        </row>
        <row r="57">
          <cell r="A57" t="str">
            <v>08122</v>
          </cell>
          <cell r="B57" t="str">
            <v>Longview</v>
          </cell>
          <cell r="C57">
            <v>6885.536666666666</v>
          </cell>
          <cell r="D57">
            <v>68298823.900000006</v>
          </cell>
          <cell r="E57">
            <v>9919.1722020215348</v>
          </cell>
          <cell r="F57">
            <v>67897477.200000003</v>
          </cell>
          <cell r="G57">
            <v>9860.8838333105014</v>
          </cell>
          <cell r="H57">
            <v>11182618.300000001</v>
          </cell>
          <cell r="I57">
            <v>0</v>
          </cell>
          <cell r="J57">
            <v>0</v>
          </cell>
          <cell r="K57">
            <v>23788.81</v>
          </cell>
          <cell r="L57">
            <v>0</v>
          </cell>
          <cell r="M57">
            <v>0</v>
          </cell>
          <cell r="N57">
            <v>1627.5284923324789</v>
          </cell>
          <cell r="O57">
            <v>21206.11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1385</v>
          </cell>
          <cell r="V57">
            <v>23728.48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602067.6</v>
          </cell>
          <cell r="AB57">
            <v>0</v>
          </cell>
          <cell r="AC57">
            <v>11676.29</v>
          </cell>
          <cell r="AD57">
            <v>0</v>
          </cell>
          <cell r="AE57">
            <v>93066.96</v>
          </cell>
          <cell r="AF57">
            <v>1679.95</v>
          </cell>
          <cell r="AG57">
            <v>32501.72</v>
          </cell>
          <cell r="AH57">
            <v>75769.5</v>
          </cell>
          <cell r="AI57">
            <v>177077.3</v>
          </cell>
          <cell r="AJ57">
            <v>21980.39</v>
          </cell>
          <cell r="AK57">
            <v>1062139.2999999998</v>
          </cell>
          <cell r="AL57">
            <v>154.25657452989623</v>
          </cell>
          <cell r="AM57">
            <v>32108439.920000002</v>
          </cell>
          <cell r="AN57">
            <v>1045152.97</v>
          </cell>
          <cell r="AO57">
            <v>1747487.28</v>
          </cell>
          <cell r="AP57">
            <v>33078.85</v>
          </cell>
          <cell r="AQ57">
            <v>0</v>
          </cell>
          <cell r="AR57">
            <v>0</v>
          </cell>
          <cell r="AS57">
            <v>5142104.71</v>
          </cell>
          <cell r="AT57">
            <v>0</v>
          </cell>
          <cell r="AU57">
            <v>0</v>
          </cell>
          <cell r="AV57">
            <v>937596.62</v>
          </cell>
          <cell r="AW57">
            <v>0</v>
          </cell>
          <cell r="AX57">
            <v>188778.14</v>
          </cell>
          <cell r="AY57">
            <v>0</v>
          </cell>
          <cell r="AZ57">
            <v>283972.18</v>
          </cell>
          <cell r="BA57">
            <v>2451865.92</v>
          </cell>
          <cell r="BB57">
            <v>60907.96</v>
          </cell>
          <cell r="BC57">
            <v>124469.5</v>
          </cell>
          <cell r="BD57">
            <v>0</v>
          </cell>
          <cell r="BE57">
            <v>65730.23</v>
          </cell>
          <cell r="BF57">
            <v>1603756.6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11577.79</v>
          </cell>
          <cell r="BL57">
            <v>45804918.670000002</v>
          </cell>
          <cell r="BM57">
            <v>6652.3382108680962</v>
          </cell>
          <cell r="BN57">
            <v>0</v>
          </cell>
          <cell r="BO57">
            <v>0</v>
          </cell>
          <cell r="BP57">
            <v>0</v>
          </cell>
          <cell r="BQ57">
            <v>764.31</v>
          </cell>
          <cell r="BR57">
            <v>69956.070000000007</v>
          </cell>
          <cell r="BS57">
            <v>70720.38</v>
          </cell>
          <cell r="BT57">
            <v>0</v>
          </cell>
          <cell r="BU57">
            <v>0</v>
          </cell>
          <cell r="BV57">
            <v>3116146.22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1628927.72</v>
          </cell>
          <cell r="CB57">
            <v>83871.899999999994</v>
          </cell>
          <cell r="CC57">
            <v>0</v>
          </cell>
          <cell r="CD57">
            <v>2159024.0699999998</v>
          </cell>
          <cell r="CE57">
            <v>547177.92000000004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45992.55</v>
          </cell>
          <cell r="CL57">
            <v>0</v>
          </cell>
          <cell r="CM57">
            <v>0</v>
          </cell>
          <cell r="CN57">
            <v>0</v>
          </cell>
          <cell r="CO57">
            <v>5118.93</v>
          </cell>
          <cell r="CP57">
            <v>7345.21</v>
          </cell>
          <cell r="CQ57">
            <v>1558361.43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218498.1</v>
          </cell>
          <cell r="CX57">
            <v>0</v>
          </cell>
          <cell r="CY57">
            <v>0</v>
          </cell>
          <cell r="CZ57">
            <v>0</v>
          </cell>
          <cell r="DA57">
            <v>93745.81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45164.17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149158.69</v>
          </cell>
          <cell r="DW57">
            <v>9729253.0999999996</v>
          </cell>
          <cell r="DX57">
            <v>1412.9985171816675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22809.86</v>
          </cell>
          <cell r="ED57">
            <v>71949.16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94759.02</v>
          </cell>
          <cell r="ES57">
            <v>13.762038398362559</v>
          </cell>
          <cell r="ET57">
            <v>1335042.81</v>
          </cell>
          <cell r="EU57">
            <v>193.89088674279083</v>
          </cell>
        </row>
        <row r="58">
          <cell r="A58" t="str">
            <v>34033</v>
          </cell>
          <cell r="B58" t="str">
            <v>Tumwater</v>
          </cell>
          <cell r="C58">
            <v>6568.4877777777783</v>
          </cell>
          <cell r="D58">
            <v>61056636.579999998</v>
          </cell>
          <cell r="E58">
            <v>9295.3871036441833</v>
          </cell>
          <cell r="F58">
            <v>61523970.909999996</v>
          </cell>
          <cell r="G58">
            <v>9366.5350368992404</v>
          </cell>
          <cell r="H58">
            <v>9975996.9000000004</v>
          </cell>
          <cell r="I58">
            <v>0</v>
          </cell>
          <cell r="J58">
            <v>2382.0500000000002</v>
          </cell>
          <cell r="K58">
            <v>28071.040000000001</v>
          </cell>
          <cell r="L58">
            <v>0</v>
          </cell>
          <cell r="M58">
            <v>0</v>
          </cell>
          <cell r="N58">
            <v>1523.4023916210037</v>
          </cell>
          <cell r="O58">
            <v>223858.88</v>
          </cell>
          <cell r="P58">
            <v>0</v>
          </cell>
          <cell r="Q58">
            <v>43238.22</v>
          </cell>
          <cell r="R58">
            <v>41426</v>
          </cell>
          <cell r="S58">
            <v>9320</v>
          </cell>
          <cell r="T58">
            <v>0</v>
          </cell>
          <cell r="U58">
            <v>0</v>
          </cell>
          <cell r="V58">
            <v>68561.02</v>
          </cell>
          <cell r="W58">
            <v>26768.31</v>
          </cell>
          <cell r="X58">
            <v>189428.73</v>
          </cell>
          <cell r="Y58">
            <v>0</v>
          </cell>
          <cell r="Z58">
            <v>46551.85</v>
          </cell>
          <cell r="AA58">
            <v>999514.72</v>
          </cell>
          <cell r="AB58">
            <v>0</v>
          </cell>
          <cell r="AC58">
            <v>150812.92000000001</v>
          </cell>
          <cell r="AD58">
            <v>0</v>
          </cell>
          <cell r="AE58">
            <v>9862.81</v>
          </cell>
          <cell r="AF58">
            <v>15952.92</v>
          </cell>
          <cell r="AG58">
            <v>222200.3</v>
          </cell>
          <cell r="AH58">
            <v>145086.1</v>
          </cell>
          <cell r="AI58">
            <v>341458.04</v>
          </cell>
          <cell r="AJ58">
            <v>8125.08</v>
          </cell>
          <cell r="AK58">
            <v>2542165.9</v>
          </cell>
          <cell r="AL58">
            <v>387.02453076042019</v>
          </cell>
          <cell r="AM58">
            <v>31530435.789999999</v>
          </cell>
          <cell r="AN58">
            <v>981970.04</v>
          </cell>
          <cell r="AO58">
            <v>835775.72</v>
          </cell>
          <cell r="AP58">
            <v>153951.38</v>
          </cell>
          <cell r="AQ58">
            <v>0</v>
          </cell>
          <cell r="AR58">
            <v>0</v>
          </cell>
          <cell r="AS58">
            <v>4104877.93</v>
          </cell>
          <cell r="AT58">
            <v>0</v>
          </cell>
          <cell r="AU58">
            <v>3811.08</v>
          </cell>
          <cell r="AV58">
            <v>434747.56</v>
          </cell>
          <cell r="AW58">
            <v>465901.26</v>
          </cell>
          <cell r="AX58">
            <v>161300.99</v>
          </cell>
          <cell r="AY58">
            <v>0</v>
          </cell>
          <cell r="AZ58">
            <v>87045.61</v>
          </cell>
          <cell r="BA58">
            <v>2286186.1800000002</v>
          </cell>
          <cell r="BB58">
            <v>60591.73</v>
          </cell>
          <cell r="BC58">
            <v>132806.79</v>
          </cell>
          <cell r="BD58">
            <v>0</v>
          </cell>
          <cell r="BE58">
            <v>37281.17</v>
          </cell>
          <cell r="BF58">
            <v>1581210.7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42857893.93</v>
          </cell>
          <cell r="BM58">
            <v>6524.7733390012472</v>
          </cell>
          <cell r="BN58">
            <v>0</v>
          </cell>
          <cell r="BO58">
            <v>0</v>
          </cell>
          <cell r="BP58">
            <v>0</v>
          </cell>
          <cell r="BQ58">
            <v>18452.48</v>
          </cell>
          <cell r="BR58">
            <v>304.26</v>
          </cell>
          <cell r="BS58">
            <v>18756.739999999998</v>
          </cell>
          <cell r="BT58">
            <v>0</v>
          </cell>
          <cell r="BU58">
            <v>0</v>
          </cell>
          <cell r="BV58">
            <v>3014639.86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1201992.19</v>
          </cell>
          <cell r="CB58">
            <v>22828.12</v>
          </cell>
          <cell r="CC58">
            <v>67464</v>
          </cell>
          <cell r="CD58">
            <v>611219.31999999995</v>
          </cell>
          <cell r="CE58">
            <v>188756.79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717102.7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33784.15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91712.97</v>
          </cell>
          <cell r="DW58">
            <v>5968256.8400000008</v>
          </cell>
          <cell r="DX58">
            <v>908.61961564297144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14535.74</v>
          </cell>
          <cell r="EG58">
            <v>130152.09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4516.42</v>
          </cell>
          <cell r="EO58">
            <v>0</v>
          </cell>
          <cell r="EP58">
            <v>0</v>
          </cell>
          <cell r="EQ58">
            <v>0</v>
          </cell>
          <cell r="ER58">
            <v>149204.25</v>
          </cell>
          <cell r="ES58">
            <v>22.715159873598505</v>
          </cell>
          <cell r="ET58">
            <v>4733967.04</v>
          </cell>
          <cell r="EU58">
            <v>720.7088145943959</v>
          </cell>
        </row>
        <row r="59">
          <cell r="A59" t="str">
            <v>18400</v>
          </cell>
          <cell r="B59" t="str">
            <v>North Kitsap</v>
          </cell>
          <cell r="C59">
            <v>6521.5555555555566</v>
          </cell>
          <cell r="D59">
            <v>63768952.450000003</v>
          </cell>
          <cell r="E59">
            <v>9778.1812800286225</v>
          </cell>
          <cell r="F59">
            <v>64284698.770000003</v>
          </cell>
          <cell r="G59">
            <v>9857.264608477868</v>
          </cell>
          <cell r="H59">
            <v>11923038.560000001</v>
          </cell>
          <cell r="I59">
            <v>0</v>
          </cell>
          <cell r="J59">
            <v>0</v>
          </cell>
          <cell r="K59">
            <v>8620.73</v>
          </cell>
          <cell r="L59">
            <v>0</v>
          </cell>
          <cell r="M59">
            <v>0</v>
          </cell>
          <cell r="N59">
            <v>1829.5725902136503</v>
          </cell>
          <cell r="O59">
            <v>556042.26</v>
          </cell>
          <cell r="P59">
            <v>0</v>
          </cell>
          <cell r="Q59">
            <v>0</v>
          </cell>
          <cell r="R59">
            <v>83293</v>
          </cell>
          <cell r="S59">
            <v>28175</v>
          </cell>
          <cell r="T59">
            <v>42223.75</v>
          </cell>
          <cell r="U59">
            <v>0</v>
          </cell>
          <cell r="V59">
            <v>2170.56</v>
          </cell>
          <cell r="W59">
            <v>39397.339999999997</v>
          </cell>
          <cell r="X59">
            <v>0</v>
          </cell>
          <cell r="Y59">
            <v>0</v>
          </cell>
          <cell r="Z59">
            <v>211892.86</v>
          </cell>
          <cell r="AA59">
            <v>903266.87</v>
          </cell>
          <cell r="AB59">
            <v>0</v>
          </cell>
          <cell r="AC59">
            <v>120815.94</v>
          </cell>
          <cell r="AD59">
            <v>0</v>
          </cell>
          <cell r="AE59">
            <v>314904.34000000003</v>
          </cell>
          <cell r="AF59">
            <v>13698.75</v>
          </cell>
          <cell r="AG59">
            <v>84299.25</v>
          </cell>
          <cell r="AH59">
            <v>15302.99</v>
          </cell>
          <cell r="AI59">
            <v>145068.12</v>
          </cell>
          <cell r="AJ59">
            <v>84458.72</v>
          </cell>
          <cell r="AK59">
            <v>2645009.7500000005</v>
          </cell>
          <cell r="AL59">
            <v>405.57957798071357</v>
          </cell>
          <cell r="AM59">
            <v>29908510.829999998</v>
          </cell>
          <cell r="AN59">
            <v>950151.81</v>
          </cell>
          <cell r="AO59">
            <v>0</v>
          </cell>
          <cell r="AP59">
            <v>0</v>
          </cell>
          <cell r="AQ59">
            <v>0</v>
          </cell>
          <cell r="AR59">
            <v>4086.88</v>
          </cell>
          <cell r="AS59">
            <v>4962071.57</v>
          </cell>
          <cell r="AT59">
            <v>0</v>
          </cell>
          <cell r="AU59">
            <v>0.61</v>
          </cell>
          <cell r="AV59">
            <v>466462.05</v>
          </cell>
          <cell r="AW59">
            <v>0</v>
          </cell>
          <cell r="AX59">
            <v>154005.32</v>
          </cell>
          <cell r="AY59">
            <v>0</v>
          </cell>
          <cell r="AZ59">
            <v>186978.5</v>
          </cell>
          <cell r="BA59">
            <v>2941757.87</v>
          </cell>
          <cell r="BB59">
            <v>60357.760000000002</v>
          </cell>
          <cell r="BC59">
            <v>129510.92</v>
          </cell>
          <cell r="BD59">
            <v>0</v>
          </cell>
          <cell r="BE59">
            <v>40895.24</v>
          </cell>
          <cell r="BF59">
            <v>1839452.33</v>
          </cell>
          <cell r="BG59">
            <v>11369.35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41655611.039999992</v>
          </cell>
          <cell r="BM59">
            <v>6387.3734855351458</v>
          </cell>
          <cell r="BN59">
            <v>0</v>
          </cell>
          <cell r="BO59">
            <v>1122170.33</v>
          </cell>
          <cell r="BP59">
            <v>95829.119999999995</v>
          </cell>
          <cell r="BQ59">
            <v>0</v>
          </cell>
          <cell r="BR59">
            <v>0</v>
          </cell>
          <cell r="BS59">
            <v>1217999.4500000002</v>
          </cell>
          <cell r="BT59">
            <v>0</v>
          </cell>
          <cell r="BU59">
            <v>0</v>
          </cell>
          <cell r="BV59">
            <v>2984656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1426196</v>
          </cell>
          <cell r="CB59">
            <v>33488</v>
          </cell>
          <cell r="CC59">
            <v>0</v>
          </cell>
          <cell r="CD59">
            <v>505035.93</v>
          </cell>
          <cell r="CE59">
            <v>155415.78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32062.41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672641.69</v>
          </cell>
          <cell r="CR59">
            <v>47931.27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91274</v>
          </cell>
          <cell r="DB59">
            <v>0</v>
          </cell>
          <cell r="DC59">
            <v>0</v>
          </cell>
          <cell r="DD59">
            <v>100</v>
          </cell>
          <cell r="DE59">
            <v>292038.81</v>
          </cell>
          <cell r="DF59">
            <v>38326.080000000002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111946.96</v>
          </cell>
          <cell r="DW59">
            <v>7609112.3799999999</v>
          </cell>
          <cell r="DX59">
            <v>1166.7634071625719</v>
          </cell>
          <cell r="DY59">
            <v>0</v>
          </cell>
          <cell r="DZ59">
            <v>30672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15600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32077.31</v>
          </cell>
          <cell r="EM59">
            <v>0</v>
          </cell>
          <cell r="EN59">
            <v>16825</v>
          </cell>
          <cell r="EO59">
            <v>0</v>
          </cell>
          <cell r="EP59">
            <v>348132</v>
          </cell>
          <cell r="EQ59">
            <v>0</v>
          </cell>
          <cell r="ER59">
            <v>443306.31</v>
          </cell>
          <cell r="ES59">
            <v>67.975547585783886</v>
          </cell>
          <cell r="ET59">
            <v>4897728.1399999997</v>
          </cell>
          <cell r="EU59">
            <v>751.00612089821766</v>
          </cell>
        </row>
        <row r="60">
          <cell r="A60" t="str">
            <v>36140</v>
          </cell>
          <cell r="B60" t="str">
            <v>Walla Walla</v>
          </cell>
          <cell r="C60">
            <v>5933.6644444444446</v>
          </cell>
          <cell r="D60">
            <v>58926085.939999998</v>
          </cell>
          <cell r="E60">
            <v>9930.8086076844393</v>
          </cell>
          <cell r="F60">
            <v>61264625.079999998</v>
          </cell>
          <cell r="G60">
            <v>10324.922424179324</v>
          </cell>
          <cell r="H60">
            <v>7983211.0199999996</v>
          </cell>
          <cell r="I60">
            <v>0</v>
          </cell>
          <cell r="J60">
            <v>496.12</v>
          </cell>
          <cell r="K60">
            <v>0</v>
          </cell>
          <cell r="L60">
            <v>0</v>
          </cell>
          <cell r="M60">
            <v>0</v>
          </cell>
          <cell r="N60">
            <v>1345.4935335069315</v>
          </cell>
          <cell r="O60">
            <v>19223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2561.9299999999998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725522.85</v>
          </cell>
          <cell r="AB60">
            <v>5159.43</v>
          </cell>
          <cell r="AC60">
            <v>101326.87</v>
          </cell>
          <cell r="AD60">
            <v>0</v>
          </cell>
          <cell r="AE60">
            <v>51907.61</v>
          </cell>
          <cell r="AF60">
            <v>1043.76</v>
          </cell>
          <cell r="AG60">
            <v>6339.35</v>
          </cell>
          <cell r="AH60">
            <v>86548.56</v>
          </cell>
          <cell r="AI60">
            <v>312054.23</v>
          </cell>
          <cell r="AJ60">
            <v>96608.13</v>
          </cell>
          <cell r="AK60">
            <v>1408295.7200000002</v>
          </cell>
          <cell r="AL60">
            <v>237.33996642134954</v>
          </cell>
          <cell r="AM60">
            <v>27915667.640000001</v>
          </cell>
          <cell r="AN60">
            <v>1191810.3799999999</v>
          </cell>
          <cell r="AO60">
            <v>2305336.64</v>
          </cell>
          <cell r="AP60">
            <v>0</v>
          </cell>
          <cell r="AQ60">
            <v>39522.300000000003</v>
          </cell>
          <cell r="AR60">
            <v>1322.94</v>
          </cell>
          <cell r="AS60">
            <v>3954860.27</v>
          </cell>
          <cell r="AT60">
            <v>0</v>
          </cell>
          <cell r="AU60">
            <v>0</v>
          </cell>
          <cell r="AV60">
            <v>1125258.05</v>
          </cell>
          <cell r="AW60">
            <v>0</v>
          </cell>
          <cell r="AX60">
            <v>540180.86</v>
          </cell>
          <cell r="AY60">
            <v>0</v>
          </cell>
          <cell r="AZ60">
            <v>697377.79</v>
          </cell>
          <cell r="BA60">
            <v>2056611.8</v>
          </cell>
          <cell r="BB60">
            <v>55279.78</v>
          </cell>
          <cell r="BC60">
            <v>117175.83</v>
          </cell>
          <cell r="BD60">
            <v>0</v>
          </cell>
          <cell r="BE60">
            <v>75296.350000000006</v>
          </cell>
          <cell r="BF60">
            <v>750299.5</v>
          </cell>
          <cell r="BG60">
            <v>533763.66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41359763.789999992</v>
          </cell>
          <cell r="BM60">
            <v>6970.3577236701003</v>
          </cell>
          <cell r="BN60">
            <v>56457.17</v>
          </cell>
          <cell r="BO60">
            <v>0</v>
          </cell>
          <cell r="BP60">
            <v>0</v>
          </cell>
          <cell r="BQ60">
            <v>0</v>
          </cell>
          <cell r="BR60">
            <v>2123.34</v>
          </cell>
          <cell r="BS60">
            <v>58580.509999999995</v>
          </cell>
          <cell r="BT60">
            <v>0</v>
          </cell>
          <cell r="BU60">
            <v>0</v>
          </cell>
          <cell r="BV60">
            <v>2712112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1292354.26</v>
          </cell>
          <cell r="CB60">
            <v>88786</v>
          </cell>
          <cell r="CC60">
            <v>0</v>
          </cell>
          <cell r="CD60">
            <v>1299673.42</v>
          </cell>
          <cell r="CE60">
            <v>742674.83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141281.32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1529678.1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984264.02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46125</v>
          </cell>
          <cell r="DE60">
            <v>664858.86</v>
          </cell>
          <cell r="DF60">
            <v>116789.74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11181.08</v>
          </cell>
          <cell r="DU60">
            <v>21687.05</v>
          </cell>
          <cell r="DV60">
            <v>170506.88</v>
          </cell>
          <cell r="DW60">
            <v>9880553.0700000003</v>
          </cell>
          <cell r="DX60">
            <v>1665.1688282189496</v>
          </cell>
          <cell r="DY60">
            <v>506</v>
          </cell>
          <cell r="DZ60">
            <v>18602.86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613196.5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632305.36</v>
          </cell>
          <cell r="ES60">
            <v>106.56237236199178</v>
          </cell>
          <cell r="ET60">
            <v>5947952.79</v>
          </cell>
          <cell r="EU60">
            <v>1002.4080137475474</v>
          </cell>
        </row>
        <row r="61">
          <cell r="A61" t="str">
            <v>29320</v>
          </cell>
          <cell r="B61" t="str">
            <v>Mount Vernon</v>
          </cell>
          <cell r="C61">
            <v>5837.2666666666673</v>
          </cell>
          <cell r="D61">
            <v>60886724.219999999</v>
          </cell>
          <cell r="E61">
            <v>10430.690886145341</v>
          </cell>
          <cell r="F61">
            <v>61793531.18</v>
          </cell>
          <cell r="G61">
            <v>10586.03875900821</v>
          </cell>
          <cell r="H61">
            <v>9188717.0899999999</v>
          </cell>
          <cell r="I61">
            <v>0</v>
          </cell>
          <cell r="J61">
            <v>0</v>
          </cell>
          <cell r="K61">
            <v>327.23</v>
          </cell>
          <cell r="L61">
            <v>0</v>
          </cell>
          <cell r="M61">
            <v>0</v>
          </cell>
          <cell r="N61">
            <v>1574.203277789833</v>
          </cell>
          <cell r="O61">
            <v>106443.27</v>
          </cell>
          <cell r="P61">
            <v>2600</v>
          </cell>
          <cell r="Q61">
            <v>0</v>
          </cell>
          <cell r="R61">
            <v>0</v>
          </cell>
          <cell r="S61">
            <v>997</v>
          </cell>
          <cell r="T61">
            <v>0</v>
          </cell>
          <cell r="U61">
            <v>0</v>
          </cell>
          <cell r="V61">
            <v>2995.91</v>
          </cell>
          <cell r="W61">
            <v>2225.4499999999998</v>
          </cell>
          <cell r="X61">
            <v>0</v>
          </cell>
          <cell r="Y61">
            <v>0</v>
          </cell>
          <cell r="Z61">
            <v>0</v>
          </cell>
          <cell r="AA61">
            <v>552710.80000000005</v>
          </cell>
          <cell r="AB61">
            <v>257.24</v>
          </cell>
          <cell r="AC61">
            <v>65242.12</v>
          </cell>
          <cell r="AD61">
            <v>0</v>
          </cell>
          <cell r="AE61">
            <v>27545.87</v>
          </cell>
          <cell r="AF61">
            <v>17647.73</v>
          </cell>
          <cell r="AG61">
            <v>87879.24</v>
          </cell>
          <cell r="AH61">
            <v>67639.12</v>
          </cell>
          <cell r="AI61">
            <v>477992.44</v>
          </cell>
          <cell r="AJ61">
            <v>48474.65</v>
          </cell>
          <cell r="AK61">
            <v>1460650.8399999999</v>
          </cell>
          <cell r="AL61">
            <v>250.22856131294321</v>
          </cell>
          <cell r="AM61">
            <v>27083458.629999999</v>
          </cell>
          <cell r="AN61">
            <v>939389.87</v>
          </cell>
          <cell r="AO61">
            <v>2071157.84</v>
          </cell>
          <cell r="AP61">
            <v>0</v>
          </cell>
          <cell r="AQ61">
            <v>0</v>
          </cell>
          <cell r="AR61">
            <v>0</v>
          </cell>
          <cell r="AS61">
            <v>4504784.3600000003</v>
          </cell>
          <cell r="AT61">
            <v>0</v>
          </cell>
          <cell r="AU61">
            <v>0</v>
          </cell>
          <cell r="AV61">
            <v>1149377.1200000001</v>
          </cell>
          <cell r="AW61">
            <v>0</v>
          </cell>
          <cell r="AX61">
            <v>567444.89</v>
          </cell>
          <cell r="AY61">
            <v>0</v>
          </cell>
          <cell r="AZ61">
            <v>1296702.3400000001</v>
          </cell>
          <cell r="BA61">
            <v>2003231.32</v>
          </cell>
          <cell r="BB61">
            <v>54076.31</v>
          </cell>
          <cell r="BC61">
            <v>108283.27</v>
          </cell>
          <cell r="BD61">
            <v>0</v>
          </cell>
          <cell r="BE61">
            <v>90351.55</v>
          </cell>
          <cell r="BF61">
            <v>1357993.66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41226251.160000004</v>
          </cell>
          <cell r="BM61">
            <v>7062.5951347091677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165669.09</v>
          </cell>
          <cell r="BS61">
            <v>165669.09</v>
          </cell>
          <cell r="BT61">
            <v>228220.15</v>
          </cell>
          <cell r="BU61">
            <v>0</v>
          </cell>
          <cell r="BV61">
            <v>2614677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1423580.7</v>
          </cell>
          <cell r="CB61">
            <v>73353</v>
          </cell>
          <cell r="CC61">
            <v>0</v>
          </cell>
          <cell r="CD61">
            <v>2337133.14</v>
          </cell>
          <cell r="CE61">
            <v>312028.28000000003</v>
          </cell>
          <cell r="CF61">
            <v>310043.26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149329.18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32307.31</v>
          </cell>
          <cell r="CQ61">
            <v>1735897.16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50752.92</v>
          </cell>
          <cell r="DF61">
            <v>160666.4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107715.93</v>
          </cell>
          <cell r="DW61">
            <v>9701373.5199999996</v>
          </cell>
          <cell r="DX61">
            <v>1661.9719594787512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192815.46</v>
          </cell>
          <cell r="EG61">
            <v>23395.88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216211.34</v>
          </cell>
          <cell r="ES61">
            <v>37.039825717516187</v>
          </cell>
          <cell r="ET61">
            <v>4429899.17</v>
          </cell>
          <cell r="EU61">
            <v>758.89957114631272</v>
          </cell>
        </row>
        <row r="62">
          <cell r="A62" t="str">
            <v>17410</v>
          </cell>
          <cell r="B62" t="str">
            <v>Snoqualmie Valley</v>
          </cell>
          <cell r="C62">
            <v>5677.1633333333348</v>
          </cell>
          <cell r="D62">
            <v>50592288.579999998</v>
          </cell>
          <cell r="E62">
            <v>8911.5436018809833</v>
          </cell>
          <cell r="F62">
            <v>49273946.909999996</v>
          </cell>
          <cell r="G62">
            <v>8679.3252222794345</v>
          </cell>
          <cell r="H62">
            <v>8630195.7599999998</v>
          </cell>
          <cell r="I62">
            <v>0</v>
          </cell>
          <cell r="J62">
            <v>0</v>
          </cell>
          <cell r="K62">
            <v>33742.6</v>
          </cell>
          <cell r="L62">
            <v>0</v>
          </cell>
          <cell r="M62">
            <v>0</v>
          </cell>
          <cell r="N62">
            <v>1526.1034166711188</v>
          </cell>
          <cell r="O62">
            <v>320122.05</v>
          </cell>
          <cell r="P62">
            <v>0</v>
          </cell>
          <cell r="Q62">
            <v>0</v>
          </cell>
          <cell r="R62">
            <v>91552.5</v>
          </cell>
          <cell r="S62">
            <v>21657</v>
          </cell>
          <cell r="T62">
            <v>0</v>
          </cell>
          <cell r="U62">
            <v>0</v>
          </cell>
          <cell r="V62">
            <v>177857.36</v>
          </cell>
          <cell r="W62">
            <v>9682.7000000000007</v>
          </cell>
          <cell r="X62">
            <v>0</v>
          </cell>
          <cell r="Y62">
            <v>0</v>
          </cell>
          <cell r="Z62">
            <v>7431.72</v>
          </cell>
          <cell r="AA62">
            <v>1168288.6100000001</v>
          </cell>
          <cell r="AB62">
            <v>0</v>
          </cell>
          <cell r="AC62">
            <v>9365.6</v>
          </cell>
          <cell r="AD62">
            <v>0</v>
          </cell>
          <cell r="AE62">
            <v>315021.34000000003</v>
          </cell>
          <cell r="AF62">
            <v>12527.86</v>
          </cell>
          <cell r="AG62">
            <v>90041.74</v>
          </cell>
          <cell r="AH62">
            <v>577064.92000000004</v>
          </cell>
          <cell r="AI62">
            <v>266274.21000000002</v>
          </cell>
          <cell r="AJ62">
            <v>53802.99</v>
          </cell>
          <cell r="AK62">
            <v>3120690.6</v>
          </cell>
          <cell r="AL62">
            <v>549.69188250705008</v>
          </cell>
          <cell r="AM62">
            <v>25535700.920000002</v>
          </cell>
          <cell r="AN62">
            <v>621021.92000000004</v>
          </cell>
          <cell r="AO62">
            <v>0</v>
          </cell>
          <cell r="AP62">
            <v>13011.49</v>
          </cell>
          <cell r="AQ62">
            <v>0</v>
          </cell>
          <cell r="AR62">
            <v>52440.7</v>
          </cell>
          <cell r="AS62">
            <v>2916484.02</v>
          </cell>
          <cell r="AT62">
            <v>0</v>
          </cell>
          <cell r="AU62">
            <v>0</v>
          </cell>
          <cell r="AV62">
            <v>176246.28</v>
          </cell>
          <cell r="AW62">
            <v>0</v>
          </cell>
          <cell r="AX62">
            <v>98229.21</v>
          </cell>
          <cell r="AY62">
            <v>0</v>
          </cell>
          <cell r="AZ62">
            <v>80358</v>
          </cell>
          <cell r="BA62">
            <v>1961647.49</v>
          </cell>
          <cell r="BB62">
            <v>0</v>
          </cell>
          <cell r="BC62">
            <v>96667.3</v>
          </cell>
          <cell r="BD62">
            <v>0</v>
          </cell>
          <cell r="BE62">
            <v>22721.52</v>
          </cell>
          <cell r="BF62">
            <v>1560509.01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33135037.860000003</v>
          </cell>
          <cell r="BM62">
            <v>5836.5482749894454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20384.98</v>
          </cell>
          <cell r="BS62">
            <v>20384.98</v>
          </cell>
          <cell r="BT62">
            <v>0</v>
          </cell>
          <cell r="BU62">
            <v>0</v>
          </cell>
          <cell r="BV62">
            <v>2490498</v>
          </cell>
          <cell r="BW62">
            <v>0</v>
          </cell>
          <cell r="BX62">
            <v>0</v>
          </cell>
          <cell r="BY62">
            <v>0</v>
          </cell>
          <cell r="BZ62">
            <v>248.92</v>
          </cell>
          <cell r="CA62">
            <v>1061254.31</v>
          </cell>
          <cell r="CB62">
            <v>17215.060000000001</v>
          </cell>
          <cell r="CC62">
            <v>0</v>
          </cell>
          <cell r="CD62">
            <v>276422.76</v>
          </cell>
          <cell r="CE62">
            <v>133372.57999999999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353836.16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1047.32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4354280.0900000008</v>
          </cell>
          <cell r="DX62">
            <v>766.98164811182107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2852844.42</v>
          </cell>
          <cell r="EU62">
            <v>502.51230279910902</v>
          </cell>
        </row>
        <row r="63">
          <cell r="A63" t="str">
            <v>39201</v>
          </cell>
          <cell r="B63" t="str">
            <v>Sunnyside</v>
          </cell>
          <cell r="C63">
            <v>5653.4955555555553</v>
          </cell>
          <cell r="D63">
            <v>58746820.32</v>
          </cell>
          <cell r="E63">
            <v>10391.238436947368</v>
          </cell>
          <cell r="F63">
            <v>60707132.640000001</v>
          </cell>
          <cell r="G63">
            <v>10737.981845646726</v>
          </cell>
          <cell r="H63">
            <v>1413753.34</v>
          </cell>
          <cell r="I63">
            <v>0</v>
          </cell>
          <cell r="J63">
            <v>8182.8</v>
          </cell>
          <cell r="K63">
            <v>0</v>
          </cell>
          <cell r="L63">
            <v>0</v>
          </cell>
          <cell r="M63">
            <v>0</v>
          </cell>
          <cell r="N63">
            <v>251.51450567652739</v>
          </cell>
          <cell r="O63">
            <v>246482.02</v>
          </cell>
          <cell r="P63">
            <v>0</v>
          </cell>
          <cell r="Q63">
            <v>0</v>
          </cell>
          <cell r="R63">
            <v>40460.5</v>
          </cell>
          <cell r="S63">
            <v>0</v>
          </cell>
          <cell r="T63">
            <v>0</v>
          </cell>
          <cell r="U63">
            <v>0</v>
          </cell>
          <cell r="V63">
            <v>5754.71</v>
          </cell>
          <cell r="W63">
            <v>22258.32</v>
          </cell>
          <cell r="X63">
            <v>0</v>
          </cell>
          <cell r="Y63">
            <v>0</v>
          </cell>
          <cell r="Z63">
            <v>0</v>
          </cell>
          <cell r="AA63">
            <v>45133.34</v>
          </cell>
          <cell r="AB63">
            <v>7216.65</v>
          </cell>
          <cell r="AC63">
            <v>80105.22</v>
          </cell>
          <cell r="AD63">
            <v>0</v>
          </cell>
          <cell r="AE63">
            <v>3383.54</v>
          </cell>
          <cell r="AF63">
            <v>5324.87</v>
          </cell>
          <cell r="AG63">
            <v>30946.6</v>
          </cell>
          <cell r="AH63">
            <v>37888.61</v>
          </cell>
          <cell r="AI63">
            <v>2061.69</v>
          </cell>
          <cell r="AJ63">
            <v>231046.47</v>
          </cell>
          <cell r="AK63">
            <v>758062.53999999992</v>
          </cell>
          <cell r="AL63">
            <v>134.08740354541712</v>
          </cell>
          <cell r="AM63">
            <v>25917524.219999999</v>
          </cell>
          <cell r="AN63">
            <v>746323.12</v>
          </cell>
          <cell r="AO63">
            <v>5158920.3600000003</v>
          </cell>
          <cell r="AP63">
            <v>0</v>
          </cell>
          <cell r="AQ63">
            <v>0</v>
          </cell>
          <cell r="AR63">
            <v>629.71</v>
          </cell>
          <cell r="AS63">
            <v>3446166.67</v>
          </cell>
          <cell r="AT63">
            <v>0</v>
          </cell>
          <cell r="AU63">
            <v>0</v>
          </cell>
          <cell r="AV63">
            <v>2026528.13</v>
          </cell>
          <cell r="AW63">
            <v>0</v>
          </cell>
          <cell r="AX63">
            <v>207196.19</v>
          </cell>
          <cell r="AY63">
            <v>0</v>
          </cell>
          <cell r="AZ63">
            <v>1542384.84</v>
          </cell>
          <cell r="BA63">
            <v>2408581.21</v>
          </cell>
          <cell r="BB63">
            <v>52115.41</v>
          </cell>
          <cell r="BC63">
            <v>87478.75</v>
          </cell>
          <cell r="BD63">
            <v>0</v>
          </cell>
          <cell r="BE63">
            <v>102510.06</v>
          </cell>
          <cell r="BF63">
            <v>1053652.3500000001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42750011.020000003</v>
          </cell>
          <cell r="BM63">
            <v>7561.6953440408361</v>
          </cell>
          <cell r="BN63">
            <v>194.16</v>
          </cell>
          <cell r="BO63">
            <v>1069</v>
          </cell>
          <cell r="BP63">
            <v>0</v>
          </cell>
          <cell r="BQ63">
            <v>0</v>
          </cell>
          <cell r="BR63">
            <v>162904.23000000001</v>
          </cell>
          <cell r="BS63">
            <v>164167.39000000001</v>
          </cell>
          <cell r="BT63">
            <v>0</v>
          </cell>
          <cell r="BU63">
            <v>0</v>
          </cell>
          <cell r="BV63">
            <v>2429745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1183825</v>
          </cell>
          <cell r="CB63">
            <v>79802.240000000005</v>
          </cell>
          <cell r="CC63">
            <v>0</v>
          </cell>
          <cell r="CD63">
            <v>3210612.39</v>
          </cell>
          <cell r="CE63">
            <v>559793.09</v>
          </cell>
          <cell r="CF63">
            <v>3567334.28</v>
          </cell>
          <cell r="CG63">
            <v>653999</v>
          </cell>
          <cell r="CH63">
            <v>0</v>
          </cell>
          <cell r="CI63">
            <v>0</v>
          </cell>
          <cell r="CJ63">
            <v>0</v>
          </cell>
          <cell r="CK63">
            <v>276889.63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117757.18</v>
          </cell>
          <cell r="CQ63">
            <v>2406404.5</v>
          </cell>
          <cell r="CR63">
            <v>163515.4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423035.68</v>
          </cell>
          <cell r="DE63">
            <v>83380.03</v>
          </cell>
          <cell r="DF63">
            <v>43479.1</v>
          </cell>
          <cell r="DG63">
            <v>0</v>
          </cell>
          <cell r="DH63">
            <v>0</v>
          </cell>
          <cell r="DI63">
            <v>0</v>
          </cell>
          <cell r="DJ63">
            <v>67585.490000000005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66963.45</v>
          </cell>
          <cell r="DT63">
            <v>0</v>
          </cell>
          <cell r="DU63">
            <v>0</v>
          </cell>
          <cell r="DV63">
            <v>181487.9</v>
          </cell>
          <cell r="DW63">
            <v>15679776.75</v>
          </cell>
          <cell r="DX63">
            <v>2773.4658311691528</v>
          </cell>
          <cell r="DY63">
            <v>251.91</v>
          </cell>
          <cell r="DZ63">
            <v>55466.14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7933.54</v>
          </cell>
          <cell r="EF63">
            <v>0</v>
          </cell>
          <cell r="EG63">
            <v>25440.43</v>
          </cell>
          <cell r="EH63">
            <v>0</v>
          </cell>
          <cell r="EI63">
            <v>0</v>
          </cell>
          <cell r="EJ63">
            <v>0</v>
          </cell>
          <cell r="EK63">
            <v>482.75</v>
          </cell>
          <cell r="EL63">
            <v>2900.82</v>
          </cell>
          <cell r="EM63">
            <v>0</v>
          </cell>
          <cell r="EN63">
            <v>4870.6000000000004</v>
          </cell>
          <cell r="EO63">
            <v>0</v>
          </cell>
          <cell r="EP63">
            <v>0</v>
          </cell>
          <cell r="EQ63">
            <v>0</v>
          </cell>
          <cell r="ER63">
            <v>97346.190000000017</v>
          </cell>
          <cell r="ES63">
            <v>17.218761214792188</v>
          </cell>
          <cell r="ET63">
            <v>6602440.8300000001</v>
          </cell>
          <cell r="EU63">
            <v>1167.8510693285925</v>
          </cell>
        </row>
        <row r="64">
          <cell r="A64" t="str">
            <v>06117</v>
          </cell>
          <cell r="B64" t="str">
            <v>Camas</v>
          </cell>
          <cell r="C64">
            <v>5512.6055555555558</v>
          </cell>
          <cell r="D64">
            <v>48511498.990000002</v>
          </cell>
          <cell r="E64">
            <v>8800.1034177224119</v>
          </cell>
          <cell r="F64">
            <v>49661182.789999999</v>
          </cell>
          <cell r="G64">
            <v>9008.6588437208047</v>
          </cell>
          <cell r="H64">
            <v>8911529.6600000001</v>
          </cell>
          <cell r="I64">
            <v>0</v>
          </cell>
          <cell r="J64">
            <v>0</v>
          </cell>
          <cell r="K64">
            <v>8351.83</v>
          </cell>
          <cell r="L64">
            <v>0</v>
          </cell>
          <cell r="M64">
            <v>0</v>
          </cell>
          <cell r="N64">
            <v>1618.0881073579844</v>
          </cell>
          <cell r="O64">
            <v>90585.17</v>
          </cell>
          <cell r="P64">
            <v>0</v>
          </cell>
          <cell r="Q64">
            <v>0</v>
          </cell>
          <cell r="R64">
            <v>0</v>
          </cell>
          <cell r="S64">
            <v>8655</v>
          </cell>
          <cell r="T64">
            <v>0</v>
          </cell>
          <cell r="U64">
            <v>85376.320000000007</v>
          </cell>
          <cell r="V64">
            <v>120023.95</v>
          </cell>
          <cell r="W64">
            <v>0</v>
          </cell>
          <cell r="X64">
            <v>0</v>
          </cell>
          <cell r="Y64">
            <v>0</v>
          </cell>
          <cell r="Z64">
            <v>449478.64</v>
          </cell>
          <cell r="AA64">
            <v>1114581.01</v>
          </cell>
          <cell r="AB64">
            <v>0</v>
          </cell>
          <cell r="AC64">
            <v>36473.269999999997</v>
          </cell>
          <cell r="AD64">
            <v>0</v>
          </cell>
          <cell r="AE64">
            <v>7800</v>
          </cell>
          <cell r="AF64">
            <v>7919.47</v>
          </cell>
          <cell r="AG64">
            <v>108415.97</v>
          </cell>
          <cell r="AH64">
            <v>3875.2</v>
          </cell>
          <cell r="AI64">
            <v>299661.03999999998</v>
          </cell>
          <cell r="AJ64">
            <v>0</v>
          </cell>
          <cell r="AK64">
            <v>2332845.04</v>
          </cell>
          <cell r="AL64">
            <v>423.18374069934663</v>
          </cell>
          <cell r="AM64">
            <v>25510080.149999999</v>
          </cell>
          <cell r="AN64">
            <v>783318.63</v>
          </cell>
          <cell r="AO64">
            <v>103420.08</v>
          </cell>
          <cell r="AP64">
            <v>28168.52</v>
          </cell>
          <cell r="AQ64">
            <v>0</v>
          </cell>
          <cell r="AR64">
            <v>0</v>
          </cell>
          <cell r="AS64">
            <v>3455470.18</v>
          </cell>
          <cell r="AT64">
            <v>0</v>
          </cell>
          <cell r="AU64">
            <v>8675.6</v>
          </cell>
          <cell r="AV64">
            <v>218950.47</v>
          </cell>
          <cell r="AW64">
            <v>0</v>
          </cell>
          <cell r="AX64">
            <v>246738.39</v>
          </cell>
          <cell r="AY64">
            <v>0</v>
          </cell>
          <cell r="AZ64">
            <v>81393.3</v>
          </cell>
          <cell r="BA64">
            <v>1941095.59</v>
          </cell>
          <cell r="BB64">
            <v>51327.42</v>
          </cell>
          <cell r="BC64">
            <v>100400.95</v>
          </cell>
          <cell r="BD64">
            <v>0</v>
          </cell>
          <cell r="BE64">
            <v>24003.31</v>
          </cell>
          <cell r="BF64">
            <v>1471707.48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34024750.069999993</v>
          </cell>
          <cell r="BM64">
            <v>6172.1720749111364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527.64</v>
          </cell>
          <cell r="BS64">
            <v>527.64</v>
          </cell>
          <cell r="BT64">
            <v>0</v>
          </cell>
          <cell r="BU64">
            <v>0</v>
          </cell>
          <cell r="BV64">
            <v>2494761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853400</v>
          </cell>
          <cell r="CB64">
            <v>18248</v>
          </cell>
          <cell r="CC64">
            <v>0</v>
          </cell>
          <cell r="CD64">
            <v>328802.44</v>
          </cell>
          <cell r="CE64">
            <v>131295.54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23241.68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3484.61</v>
          </cell>
          <cell r="CQ64">
            <v>368142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72419.33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87262.95</v>
          </cell>
          <cell r="DW64">
            <v>4381585.1899999995</v>
          </cell>
          <cell r="DX64">
            <v>794.83016621500815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2121</v>
          </cell>
          <cell r="ER64">
            <v>2121</v>
          </cell>
          <cell r="ES64">
            <v>0.3847545373280834</v>
          </cell>
          <cell r="ET64">
            <v>2638117.09</v>
          </cell>
          <cell r="EU64">
            <v>478.56082997654863</v>
          </cell>
        </row>
        <row r="65">
          <cell r="A65" t="str">
            <v>15201</v>
          </cell>
          <cell r="B65" t="str">
            <v>Oak Harbor</v>
          </cell>
          <cell r="C65">
            <v>5442.5066666666671</v>
          </cell>
          <cell r="D65">
            <v>47605698.829999998</v>
          </cell>
          <cell r="E65">
            <v>8747.017090776797</v>
          </cell>
          <cell r="F65">
            <v>49446495.420000002</v>
          </cell>
          <cell r="G65">
            <v>9085.2429677011569</v>
          </cell>
          <cell r="H65">
            <v>2013558.98</v>
          </cell>
          <cell r="I65">
            <v>0</v>
          </cell>
          <cell r="J65">
            <v>0</v>
          </cell>
          <cell r="K65">
            <v>259.98</v>
          </cell>
          <cell r="L65">
            <v>0</v>
          </cell>
          <cell r="M65">
            <v>1156.8599999999999</v>
          </cell>
          <cell r="N65">
            <v>370.22937102511588</v>
          </cell>
          <cell r="O65">
            <v>163872.49</v>
          </cell>
          <cell r="P65">
            <v>0</v>
          </cell>
          <cell r="Q65">
            <v>0</v>
          </cell>
          <cell r="R65">
            <v>0</v>
          </cell>
          <cell r="S65">
            <v>5550</v>
          </cell>
          <cell r="T65">
            <v>0</v>
          </cell>
          <cell r="U65">
            <v>0</v>
          </cell>
          <cell r="V65">
            <v>19377.86</v>
          </cell>
          <cell r="W65">
            <v>0</v>
          </cell>
          <cell r="X65">
            <v>0</v>
          </cell>
          <cell r="Y65">
            <v>0</v>
          </cell>
          <cell r="Z65">
            <v>30893.599999999999</v>
          </cell>
          <cell r="AA65">
            <v>678492.24</v>
          </cell>
          <cell r="AB65">
            <v>0</v>
          </cell>
          <cell r="AC65">
            <v>55085.36</v>
          </cell>
          <cell r="AD65">
            <v>0</v>
          </cell>
          <cell r="AE65">
            <v>34240.089999999997</v>
          </cell>
          <cell r="AF65">
            <v>15402.12</v>
          </cell>
          <cell r="AG65">
            <v>68389.759999999995</v>
          </cell>
          <cell r="AH65">
            <v>8009.78</v>
          </cell>
          <cell r="AI65">
            <v>256190.83</v>
          </cell>
          <cell r="AJ65">
            <v>0</v>
          </cell>
          <cell r="AK65">
            <v>1335504.1299999999</v>
          </cell>
          <cell r="AL65">
            <v>245.38401361627481</v>
          </cell>
          <cell r="AM65">
            <v>24159887.57</v>
          </cell>
          <cell r="AN65">
            <v>812478.84</v>
          </cell>
          <cell r="AO65">
            <v>443273.4</v>
          </cell>
          <cell r="AP65">
            <v>0</v>
          </cell>
          <cell r="AQ65">
            <v>0</v>
          </cell>
          <cell r="AR65">
            <v>435</v>
          </cell>
          <cell r="AS65">
            <v>3453300.32</v>
          </cell>
          <cell r="AT65">
            <v>0</v>
          </cell>
          <cell r="AU65">
            <v>0</v>
          </cell>
          <cell r="AV65">
            <v>486354.02</v>
          </cell>
          <cell r="AW65">
            <v>0</v>
          </cell>
          <cell r="AX65">
            <v>341205.5</v>
          </cell>
          <cell r="AY65">
            <v>0</v>
          </cell>
          <cell r="AZ65">
            <v>112937.73</v>
          </cell>
          <cell r="BA65">
            <v>2426935.92</v>
          </cell>
          <cell r="BB65">
            <v>47145.86</v>
          </cell>
          <cell r="BC65">
            <v>95940.31</v>
          </cell>
          <cell r="BD65">
            <v>0</v>
          </cell>
          <cell r="BE65">
            <v>46013.65</v>
          </cell>
          <cell r="BF65">
            <v>1351785.71</v>
          </cell>
          <cell r="BG65">
            <v>60000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33837693.829999991</v>
          </cell>
          <cell r="BM65">
            <v>6217.2994729144393</v>
          </cell>
          <cell r="BN65">
            <v>488012.16</v>
          </cell>
          <cell r="BO65">
            <v>5408116.3099999996</v>
          </cell>
          <cell r="BP65">
            <v>239534.81</v>
          </cell>
          <cell r="BQ65">
            <v>0</v>
          </cell>
          <cell r="BR65">
            <v>0</v>
          </cell>
          <cell r="BS65">
            <v>6135663.2799999993</v>
          </cell>
          <cell r="BT65">
            <v>0</v>
          </cell>
          <cell r="BU65">
            <v>2878.57</v>
          </cell>
          <cell r="BV65">
            <v>2416475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1103026.8400000001</v>
          </cell>
          <cell r="CB65">
            <v>48454.54</v>
          </cell>
          <cell r="CC65">
            <v>0</v>
          </cell>
          <cell r="CD65">
            <v>764497.29</v>
          </cell>
          <cell r="CE65">
            <v>224990.92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41829.32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792804.73</v>
          </cell>
          <cell r="CR65">
            <v>65509.84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344440.32000000001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13902</v>
          </cell>
          <cell r="DE65">
            <v>0</v>
          </cell>
          <cell r="DF65">
            <v>81048.92</v>
          </cell>
          <cell r="DG65">
            <v>0</v>
          </cell>
          <cell r="DH65">
            <v>0</v>
          </cell>
          <cell r="DI65">
            <v>0</v>
          </cell>
          <cell r="DJ65">
            <v>3750</v>
          </cell>
          <cell r="DK65">
            <v>0</v>
          </cell>
          <cell r="DL65">
            <v>0</v>
          </cell>
          <cell r="DM65">
            <v>10467.02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115105.57</v>
          </cell>
          <cell r="DW65">
            <v>12164844.16</v>
          </cell>
          <cell r="DX65">
            <v>2235.1546640273596</v>
          </cell>
          <cell r="DY65">
            <v>0</v>
          </cell>
          <cell r="DZ65">
            <v>16740.560000000001</v>
          </cell>
          <cell r="EA65">
            <v>0</v>
          </cell>
          <cell r="EB65">
            <v>0</v>
          </cell>
          <cell r="EC65">
            <v>73923.28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2813.64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93477.48</v>
          </cell>
          <cell r="ES65">
            <v>17.175446117965251</v>
          </cell>
          <cell r="ET65">
            <v>3895035.89</v>
          </cell>
          <cell r="EU65">
            <v>715.66947521730185</v>
          </cell>
        </row>
        <row r="66">
          <cell r="A66" t="str">
            <v>09206</v>
          </cell>
          <cell r="B66" t="str">
            <v>Eastmont</v>
          </cell>
          <cell r="C66">
            <v>5439.4600000000009</v>
          </cell>
          <cell r="D66">
            <v>52402550.149999999</v>
          </cell>
          <cell r="E66">
            <v>9633.7780128909835</v>
          </cell>
          <cell r="F66">
            <v>53212257.189999998</v>
          </cell>
          <cell r="G66">
            <v>9782.6359951171598</v>
          </cell>
          <cell r="H66">
            <v>5716390.5199999996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1050.9113992933119</v>
          </cell>
          <cell r="O66">
            <v>134306.88</v>
          </cell>
          <cell r="P66">
            <v>46808.25</v>
          </cell>
          <cell r="Q66">
            <v>1870.42</v>
          </cell>
          <cell r="R66">
            <v>0</v>
          </cell>
          <cell r="S66">
            <v>0</v>
          </cell>
          <cell r="T66">
            <v>0</v>
          </cell>
          <cell r="U66">
            <v>339747.02</v>
          </cell>
          <cell r="V66">
            <v>35382.769999999997</v>
          </cell>
          <cell r="W66">
            <v>0</v>
          </cell>
          <cell r="X66">
            <v>34231.14</v>
          </cell>
          <cell r="Y66">
            <v>0</v>
          </cell>
          <cell r="Z66">
            <v>0</v>
          </cell>
          <cell r="AA66">
            <v>688032.42</v>
          </cell>
          <cell r="AB66">
            <v>0</v>
          </cell>
          <cell r="AC66">
            <v>36730.870000000003</v>
          </cell>
          <cell r="AD66">
            <v>0</v>
          </cell>
          <cell r="AE66">
            <v>62620.79</v>
          </cell>
          <cell r="AF66">
            <v>14107.95</v>
          </cell>
          <cell r="AG66">
            <v>16842</v>
          </cell>
          <cell r="AH66">
            <v>920.2</v>
          </cell>
          <cell r="AI66">
            <v>112916.89</v>
          </cell>
          <cell r="AJ66">
            <v>41876.480000000003</v>
          </cell>
          <cell r="AK66">
            <v>1566394.08</v>
          </cell>
          <cell r="AL66">
            <v>287.96867336095858</v>
          </cell>
          <cell r="AM66">
            <v>26669247.190000001</v>
          </cell>
          <cell r="AN66">
            <v>0</v>
          </cell>
          <cell r="AO66">
            <v>2703514.48</v>
          </cell>
          <cell r="AP66">
            <v>0</v>
          </cell>
          <cell r="AQ66">
            <v>0</v>
          </cell>
          <cell r="AR66">
            <v>6189.98</v>
          </cell>
          <cell r="AS66">
            <v>3533739.31</v>
          </cell>
          <cell r="AT66">
            <v>0</v>
          </cell>
          <cell r="AU66">
            <v>34661.019999999997</v>
          </cell>
          <cell r="AV66">
            <v>876446.25</v>
          </cell>
          <cell r="AW66">
            <v>85722.47</v>
          </cell>
          <cell r="AX66">
            <v>321097.45</v>
          </cell>
          <cell r="AY66">
            <v>0</v>
          </cell>
          <cell r="AZ66">
            <v>740207.65</v>
          </cell>
          <cell r="BA66">
            <v>2440353.67</v>
          </cell>
          <cell r="BB66">
            <v>49719.1</v>
          </cell>
          <cell r="BC66">
            <v>99689.93</v>
          </cell>
          <cell r="BD66">
            <v>0</v>
          </cell>
          <cell r="BE66">
            <v>65764.259999999995</v>
          </cell>
          <cell r="BF66">
            <v>882785.65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38509138.410000004</v>
          </cell>
          <cell r="BM66">
            <v>7079.5884904016202</v>
          </cell>
          <cell r="BN66">
            <v>3163.63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3163.63</v>
          </cell>
          <cell r="BT66">
            <v>0</v>
          </cell>
          <cell r="BU66">
            <v>0</v>
          </cell>
          <cell r="BV66">
            <v>2505602</v>
          </cell>
          <cell r="BW66">
            <v>0</v>
          </cell>
          <cell r="BX66">
            <v>0</v>
          </cell>
          <cell r="BY66">
            <v>0</v>
          </cell>
          <cell r="BZ66">
            <v>74697.13</v>
          </cell>
          <cell r="CA66">
            <v>1000525.83</v>
          </cell>
          <cell r="CB66">
            <v>41545.449999999997</v>
          </cell>
          <cell r="CC66">
            <v>23715.98</v>
          </cell>
          <cell r="CD66">
            <v>941622.13</v>
          </cell>
          <cell r="CE66">
            <v>454304.04</v>
          </cell>
          <cell r="CF66">
            <v>333948.24</v>
          </cell>
          <cell r="CG66">
            <v>0</v>
          </cell>
          <cell r="CH66">
            <v>3891.69</v>
          </cell>
          <cell r="CI66">
            <v>0</v>
          </cell>
          <cell r="CJ66">
            <v>0</v>
          </cell>
          <cell r="CK66">
            <v>155955.15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1233271.49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16484.32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156242.51999999999</v>
          </cell>
          <cell r="DT66">
            <v>0</v>
          </cell>
          <cell r="DU66">
            <v>0</v>
          </cell>
          <cell r="DV66">
            <v>106603.25</v>
          </cell>
          <cell r="DW66">
            <v>7051572.8500000015</v>
          </cell>
          <cell r="DX66">
            <v>1296.37369334456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73311.7</v>
          </cell>
          <cell r="EG66">
            <v>2000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293449.63</v>
          </cell>
          <cell r="EQ66">
            <v>0</v>
          </cell>
          <cell r="ER66">
            <v>368761.33</v>
          </cell>
          <cell r="ES66">
            <v>67.793738716710848</v>
          </cell>
          <cell r="ET66">
            <v>4226221.8499999996</v>
          </cell>
          <cell r="EU66">
            <v>776.9561408669241</v>
          </cell>
        </row>
        <row r="67">
          <cell r="A67" t="str">
            <v>31016</v>
          </cell>
          <cell r="B67" t="str">
            <v>Arlington</v>
          </cell>
          <cell r="C67">
            <v>5320.1555555555542</v>
          </cell>
          <cell r="D67">
            <v>47860075.950000003</v>
          </cell>
          <cell r="E67">
            <v>8995.9918371225594</v>
          </cell>
          <cell r="F67">
            <v>48250853.109999999</v>
          </cell>
          <cell r="G67">
            <v>9069.4440427807058</v>
          </cell>
          <cell r="H67">
            <v>8379658.04</v>
          </cell>
          <cell r="I67">
            <v>0</v>
          </cell>
          <cell r="J67">
            <v>4769.03</v>
          </cell>
          <cell r="K67">
            <v>19470.919999999998</v>
          </cell>
          <cell r="L67">
            <v>0</v>
          </cell>
          <cell r="M67">
            <v>0</v>
          </cell>
          <cell r="N67">
            <v>1579.6338851829735</v>
          </cell>
          <cell r="O67">
            <v>81010</v>
          </cell>
          <cell r="P67">
            <v>0</v>
          </cell>
          <cell r="Q67">
            <v>0</v>
          </cell>
          <cell r="R67">
            <v>72955</v>
          </cell>
          <cell r="S67">
            <v>0</v>
          </cell>
          <cell r="T67">
            <v>0</v>
          </cell>
          <cell r="U67">
            <v>61833.7</v>
          </cell>
          <cell r="V67">
            <v>28938.45</v>
          </cell>
          <cell r="W67">
            <v>0</v>
          </cell>
          <cell r="X67">
            <v>0</v>
          </cell>
          <cell r="Y67">
            <v>0</v>
          </cell>
          <cell r="Z67">
            <v>12447.45</v>
          </cell>
          <cell r="AA67">
            <v>985385.75</v>
          </cell>
          <cell r="AB67">
            <v>0</v>
          </cell>
          <cell r="AC67">
            <v>52349.96</v>
          </cell>
          <cell r="AD67">
            <v>0</v>
          </cell>
          <cell r="AE67">
            <v>62399.8</v>
          </cell>
          <cell r="AF67">
            <v>1520.5</v>
          </cell>
          <cell r="AG67">
            <v>186651.08</v>
          </cell>
          <cell r="AH67">
            <v>12772.73</v>
          </cell>
          <cell r="AI67">
            <v>1453.91</v>
          </cell>
          <cell r="AJ67">
            <v>3055.26</v>
          </cell>
          <cell r="AK67">
            <v>1562773.59</v>
          </cell>
          <cell r="AL67">
            <v>293.74584515072667</v>
          </cell>
          <cell r="AM67">
            <v>23195907.359999999</v>
          </cell>
          <cell r="AN67">
            <v>875476.52</v>
          </cell>
          <cell r="AO67">
            <v>645865.80000000005</v>
          </cell>
          <cell r="AP67">
            <v>908497.13</v>
          </cell>
          <cell r="AQ67">
            <v>0</v>
          </cell>
          <cell r="AR67">
            <v>213.75</v>
          </cell>
          <cell r="AS67">
            <v>2979666.79</v>
          </cell>
          <cell r="AT67">
            <v>0</v>
          </cell>
          <cell r="AU67">
            <v>0</v>
          </cell>
          <cell r="AV67">
            <v>296245.89</v>
          </cell>
          <cell r="AW67">
            <v>0</v>
          </cell>
          <cell r="AX67">
            <v>182817.56</v>
          </cell>
          <cell r="AY67">
            <v>0</v>
          </cell>
          <cell r="AZ67">
            <v>158716.94</v>
          </cell>
          <cell r="BA67">
            <v>1877566.34</v>
          </cell>
          <cell r="BB67">
            <v>49543.08</v>
          </cell>
          <cell r="BC67">
            <v>109035.43</v>
          </cell>
          <cell r="BD67">
            <v>0</v>
          </cell>
          <cell r="BE67">
            <v>27116.560000000001</v>
          </cell>
          <cell r="BF67">
            <v>1813262.89</v>
          </cell>
          <cell r="BG67">
            <v>140</v>
          </cell>
          <cell r="BH67">
            <v>989.36</v>
          </cell>
          <cell r="BI67">
            <v>0</v>
          </cell>
          <cell r="BJ67">
            <v>283514.90999999997</v>
          </cell>
          <cell r="BK67">
            <v>19512.09</v>
          </cell>
          <cell r="BL67">
            <v>33424088.399999995</v>
          </cell>
          <cell r="BM67">
            <v>6282.5396834679023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45570.37</v>
          </cell>
          <cell r="BS67">
            <v>45570.37</v>
          </cell>
          <cell r="BT67">
            <v>11919.29</v>
          </cell>
          <cell r="BU67">
            <v>0</v>
          </cell>
          <cell r="BV67">
            <v>2358831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982391.21</v>
          </cell>
          <cell r="CB67">
            <v>27764.99</v>
          </cell>
          <cell r="CC67">
            <v>0</v>
          </cell>
          <cell r="CD67">
            <v>434601.89</v>
          </cell>
          <cell r="CE67">
            <v>163848.68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25676.93</v>
          </cell>
          <cell r="CL67">
            <v>0</v>
          </cell>
          <cell r="CM67">
            <v>0</v>
          </cell>
          <cell r="CN67">
            <v>0</v>
          </cell>
          <cell r="CO67">
            <v>5665.68</v>
          </cell>
          <cell r="CP67">
            <v>0</v>
          </cell>
          <cell r="CQ67">
            <v>499696.98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61923.68</v>
          </cell>
          <cell r="DD67">
            <v>0</v>
          </cell>
          <cell r="DE67">
            <v>0</v>
          </cell>
          <cell r="DF67">
            <v>0</v>
          </cell>
          <cell r="DG67">
            <v>2320.1999999999998</v>
          </cell>
          <cell r="DH67">
            <v>0</v>
          </cell>
          <cell r="DI67">
            <v>0</v>
          </cell>
          <cell r="DJ67">
            <v>4976.46</v>
          </cell>
          <cell r="DK67">
            <v>0</v>
          </cell>
          <cell r="DL67">
            <v>0</v>
          </cell>
          <cell r="DM67">
            <v>4689.37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79822.09</v>
          </cell>
          <cell r="DW67">
            <v>4709698.82</v>
          </cell>
          <cell r="DX67">
            <v>885.25584840877696</v>
          </cell>
          <cell r="DY67">
            <v>121037.99</v>
          </cell>
          <cell r="DZ67">
            <v>22250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4994.68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2111.64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150394.31</v>
          </cell>
          <cell r="ES67">
            <v>28.268780570325852</v>
          </cell>
          <cell r="ET67">
            <v>575490.06000000006</v>
          </cell>
          <cell r="EU67">
            <v>108.17166039422411</v>
          </cell>
        </row>
        <row r="68">
          <cell r="A68" t="str">
            <v>34002</v>
          </cell>
          <cell r="B68" t="str">
            <v>Yelm</v>
          </cell>
          <cell r="C68">
            <v>5279.5533333333342</v>
          </cell>
          <cell r="D68">
            <v>46406156.359999999</v>
          </cell>
          <cell r="E68">
            <v>8789.7883457312655</v>
          </cell>
          <cell r="F68">
            <v>47891072.759999998</v>
          </cell>
          <cell r="G68">
            <v>9071.0463056849494</v>
          </cell>
          <cell r="H68">
            <v>6462909.5</v>
          </cell>
          <cell r="I68">
            <v>0</v>
          </cell>
          <cell r="J68">
            <v>3221.93</v>
          </cell>
          <cell r="K68">
            <v>78083.179999999993</v>
          </cell>
          <cell r="L68">
            <v>0</v>
          </cell>
          <cell r="M68">
            <v>0</v>
          </cell>
          <cell r="N68">
            <v>1239.5394452561009</v>
          </cell>
          <cell r="O68">
            <v>64664.54</v>
          </cell>
          <cell r="P68">
            <v>0</v>
          </cell>
          <cell r="Q68">
            <v>0</v>
          </cell>
          <cell r="R68">
            <v>51805</v>
          </cell>
          <cell r="S68">
            <v>12088.25</v>
          </cell>
          <cell r="T68">
            <v>0</v>
          </cell>
          <cell r="U68">
            <v>0</v>
          </cell>
          <cell r="V68">
            <v>162367.85999999999</v>
          </cell>
          <cell r="W68">
            <v>10682.82</v>
          </cell>
          <cell r="X68">
            <v>0</v>
          </cell>
          <cell r="Y68">
            <v>0</v>
          </cell>
          <cell r="Z68">
            <v>0</v>
          </cell>
          <cell r="AA68">
            <v>759646.97</v>
          </cell>
          <cell r="AB68">
            <v>0</v>
          </cell>
          <cell r="AC68">
            <v>68109.13</v>
          </cell>
          <cell r="AD68">
            <v>0</v>
          </cell>
          <cell r="AE68">
            <v>124027.35</v>
          </cell>
          <cell r="AF68">
            <v>7282.73</v>
          </cell>
          <cell r="AG68">
            <v>23340</v>
          </cell>
          <cell r="AH68">
            <v>1399.36</v>
          </cell>
          <cell r="AI68">
            <v>10428.969999999999</v>
          </cell>
          <cell r="AJ68">
            <v>91197.61</v>
          </cell>
          <cell r="AK68">
            <v>1387040.59</v>
          </cell>
          <cell r="AL68">
            <v>262.71930643122585</v>
          </cell>
          <cell r="AM68">
            <v>23899946.920000002</v>
          </cell>
          <cell r="AN68">
            <v>851669.38</v>
          </cell>
          <cell r="AO68">
            <v>1570347.56</v>
          </cell>
          <cell r="AP68">
            <v>0</v>
          </cell>
          <cell r="AQ68">
            <v>0</v>
          </cell>
          <cell r="AR68">
            <v>0</v>
          </cell>
          <cell r="AS68">
            <v>3259116.12</v>
          </cell>
          <cell r="AT68">
            <v>0</v>
          </cell>
          <cell r="AU68">
            <v>16171.55</v>
          </cell>
          <cell r="AV68">
            <v>520729.97</v>
          </cell>
          <cell r="AW68">
            <v>0</v>
          </cell>
          <cell r="AX68">
            <v>172789.69</v>
          </cell>
          <cell r="AY68">
            <v>0</v>
          </cell>
          <cell r="AZ68">
            <v>42613.91</v>
          </cell>
          <cell r="BA68">
            <v>1836376.57</v>
          </cell>
          <cell r="BB68">
            <v>49080.89</v>
          </cell>
          <cell r="BC68">
            <v>95490.35</v>
          </cell>
          <cell r="BD68">
            <v>0</v>
          </cell>
          <cell r="BE68">
            <v>54452.6</v>
          </cell>
          <cell r="BF68">
            <v>1702496.18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34071281.690000005</v>
          </cell>
          <cell r="BM68">
            <v>6453.4401944356405</v>
          </cell>
          <cell r="BN68">
            <v>0</v>
          </cell>
          <cell r="BO68">
            <v>48427.199999999997</v>
          </cell>
          <cell r="BP68">
            <v>20732.009999999998</v>
          </cell>
          <cell r="BQ68">
            <v>15437.38</v>
          </cell>
          <cell r="BR68">
            <v>254.54</v>
          </cell>
          <cell r="BS68">
            <v>84851.12999999999</v>
          </cell>
          <cell r="BT68">
            <v>0</v>
          </cell>
          <cell r="BU68">
            <v>0</v>
          </cell>
          <cell r="BV68">
            <v>2326167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1094552</v>
          </cell>
          <cell r="CB68">
            <v>36220</v>
          </cell>
          <cell r="CC68">
            <v>0</v>
          </cell>
          <cell r="CD68">
            <v>906406</v>
          </cell>
          <cell r="CE68">
            <v>230298.86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885374.55</v>
          </cell>
          <cell r="CR68">
            <v>135949.78</v>
          </cell>
          <cell r="CS68">
            <v>0</v>
          </cell>
          <cell r="CT68">
            <v>15717.54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35438</v>
          </cell>
          <cell r="DB68">
            <v>0</v>
          </cell>
          <cell r="DC68">
            <v>0</v>
          </cell>
          <cell r="DD68">
            <v>6995.47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111819.65</v>
          </cell>
          <cell r="DW68">
            <v>5869789.9800000004</v>
          </cell>
          <cell r="DX68">
            <v>1111.7967012360893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3000</v>
          </cell>
          <cell r="EH68">
            <v>0</v>
          </cell>
          <cell r="EI68">
            <v>0</v>
          </cell>
          <cell r="EJ68">
            <v>0</v>
          </cell>
          <cell r="EK68">
            <v>11.87</v>
          </cell>
          <cell r="EL68">
            <v>15734.02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18745.89</v>
          </cell>
          <cell r="ES68">
            <v>3.5506583258937301</v>
          </cell>
          <cell r="ET68">
            <v>3482389.47</v>
          </cell>
          <cell r="EU68">
            <v>659.59925965959235</v>
          </cell>
        </row>
        <row r="69">
          <cell r="A69" t="str">
            <v>27083</v>
          </cell>
          <cell r="B69" t="str">
            <v>University Place</v>
          </cell>
          <cell r="C69">
            <v>5251.3166666666666</v>
          </cell>
          <cell r="D69">
            <v>50034616.18</v>
          </cell>
          <cell r="E69">
            <v>9528.0135166101209</v>
          </cell>
          <cell r="F69">
            <v>50114018.350000001</v>
          </cell>
          <cell r="G69">
            <v>9543.1339473592343</v>
          </cell>
          <cell r="H69">
            <v>9471875.9600000009</v>
          </cell>
          <cell r="I69">
            <v>0</v>
          </cell>
          <cell r="J69">
            <v>0</v>
          </cell>
          <cell r="K69">
            <v>5.72</v>
          </cell>
          <cell r="L69">
            <v>0</v>
          </cell>
          <cell r="M69">
            <v>0</v>
          </cell>
          <cell r="N69">
            <v>1803.7155786326607</v>
          </cell>
          <cell r="O69">
            <v>373824.21</v>
          </cell>
          <cell r="P69">
            <v>135</v>
          </cell>
          <cell r="Q69">
            <v>0</v>
          </cell>
          <cell r="R69">
            <v>17840</v>
          </cell>
          <cell r="S69">
            <v>12305</v>
          </cell>
          <cell r="T69">
            <v>14927.5</v>
          </cell>
          <cell r="U69">
            <v>0</v>
          </cell>
          <cell r="V69">
            <v>25444.1</v>
          </cell>
          <cell r="W69">
            <v>0</v>
          </cell>
          <cell r="X69">
            <v>0</v>
          </cell>
          <cell r="Y69">
            <v>0</v>
          </cell>
          <cell r="Z69">
            <v>184920.8</v>
          </cell>
          <cell r="AA69">
            <v>1007032.37</v>
          </cell>
          <cell r="AB69">
            <v>0</v>
          </cell>
          <cell r="AC69">
            <v>90318.25</v>
          </cell>
          <cell r="AD69">
            <v>0</v>
          </cell>
          <cell r="AE69">
            <v>36544.199999999997</v>
          </cell>
          <cell r="AF69">
            <v>14817.19</v>
          </cell>
          <cell r="AG69">
            <v>99245.83</v>
          </cell>
          <cell r="AH69">
            <v>3944.88</v>
          </cell>
          <cell r="AI69">
            <v>10484.040000000001</v>
          </cell>
          <cell r="AJ69">
            <v>49543.11</v>
          </cell>
          <cell r="AK69">
            <v>1941326.48</v>
          </cell>
          <cell r="AL69">
            <v>369.68375804163401</v>
          </cell>
          <cell r="AM69">
            <v>24075714.149999999</v>
          </cell>
          <cell r="AN69">
            <v>845334.52</v>
          </cell>
          <cell r="AO69">
            <v>1091250.96</v>
          </cell>
          <cell r="AP69">
            <v>0</v>
          </cell>
          <cell r="AQ69">
            <v>0</v>
          </cell>
          <cell r="AR69">
            <v>0</v>
          </cell>
          <cell r="AS69">
            <v>3217157.28</v>
          </cell>
          <cell r="AT69">
            <v>0</v>
          </cell>
          <cell r="AU69">
            <v>0</v>
          </cell>
          <cell r="AV69">
            <v>425483.12</v>
          </cell>
          <cell r="AW69">
            <v>0</v>
          </cell>
          <cell r="AX69">
            <v>72660.850000000006</v>
          </cell>
          <cell r="AY69">
            <v>0</v>
          </cell>
          <cell r="AZ69">
            <v>98232.67</v>
          </cell>
          <cell r="BA69">
            <v>1885726.92</v>
          </cell>
          <cell r="BB69">
            <v>48894.42</v>
          </cell>
          <cell r="BC69">
            <v>98373.46</v>
          </cell>
          <cell r="BD69">
            <v>0</v>
          </cell>
          <cell r="BE69">
            <v>54243.92</v>
          </cell>
          <cell r="BF69">
            <v>1025231.17</v>
          </cell>
          <cell r="BG69">
            <v>0</v>
          </cell>
          <cell r="BH69">
            <v>0</v>
          </cell>
          <cell r="BI69">
            <v>0</v>
          </cell>
          <cell r="BJ69">
            <v>5000</v>
          </cell>
          <cell r="BK69">
            <v>0</v>
          </cell>
          <cell r="BL69">
            <v>32943303.440000013</v>
          </cell>
          <cell r="BM69">
            <v>6273.3416267031471</v>
          </cell>
          <cell r="BN69">
            <v>0</v>
          </cell>
          <cell r="BO69">
            <v>19507.38</v>
          </cell>
          <cell r="BP69">
            <v>12751.92</v>
          </cell>
          <cell r="BQ69">
            <v>17725.310000000001</v>
          </cell>
          <cell r="BR69">
            <v>13518.17</v>
          </cell>
          <cell r="BS69">
            <v>63502.78</v>
          </cell>
          <cell r="BT69">
            <v>0</v>
          </cell>
          <cell r="BU69">
            <v>0</v>
          </cell>
          <cell r="BV69">
            <v>2363547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1117264.97</v>
          </cell>
          <cell r="CB69">
            <v>27130.16</v>
          </cell>
          <cell r="CC69">
            <v>0</v>
          </cell>
          <cell r="CD69">
            <v>427432</v>
          </cell>
          <cell r="CE69">
            <v>189123.01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29453.03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16857.310000000001</v>
          </cell>
          <cell r="CQ69">
            <v>756355.63</v>
          </cell>
          <cell r="CR69">
            <v>60636.81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337487</v>
          </cell>
          <cell r="DB69">
            <v>0</v>
          </cell>
          <cell r="DC69">
            <v>0</v>
          </cell>
          <cell r="DD69">
            <v>3095.79</v>
          </cell>
          <cell r="DE69">
            <v>30980.23</v>
          </cell>
          <cell r="DF69">
            <v>81475.81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113435.53</v>
          </cell>
          <cell r="DW69">
            <v>5617777.0599999996</v>
          </cell>
          <cell r="DX69">
            <v>1069.7844781784886</v>
          </cell>
          <cell r="DY69">
            <v>0</v>
          </cell>
          <cell r="DZ69">
            <v>79120.5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17242</v>
          </cell>
          <cell r="EF69">
            <v>0</v>
          </cell>
          <cell r="EG69">
            <v>2457.41</v>
          </cell>
          <cell r="EH69">
            <v>0</v>
          </cell>
          <cell r="EI69">
            <v>0</v>
          </cell>
          <cell r="EJ69">
            <v>22703.18</v>
          </cell>
          <cell r="EK69">
            <v>0</v>
          </cell>
          <cell r="EL69">
            <v>0</v>
          </cell>
          <cell r="EM69">
            <v>0</v>
          </cell>
          <cell r="EN69">
            <v>18206.599999999999</v>
          </cell>
          <cell r="EO69">
            <v>0</v>
          </cell>
          <cell r="EP69">
            <v>0</v>
          </cell>
          <cell r="EQ69">
            <v>0</v>
          </cell>
          <cell r="ER69">
            <v>139729.69</v>
          </cell>
          <cell r="ES69">
            <v>26.608505803306475</v>
          </cell>
          <cell r="ET69">
            <v>4158058.55</v>
          </cell>
          <cell r="EU69">
            <v>791.81257081557317</v>
          </cell>
        </row>
        <row r="70">
          <cell r="A70" t="str">
            <v>31401</v>
          </cell>
          <cell r="B70" t="str">
            <v>Stanwood-Camano</v>
          </cell>
          <cell r="C70">
            <v>5165.2244444444441</v>
          </cell>
          <cell r="D70">
            <v>48450950.469999999</v>
          </cell>
          <cell r="E70">
            <v>9380.2217098450274</v>
          </cell>
          <cell r="F70">
            <v>48252339.049999997</v>
          </cell>
          <cell r="G70">
            <v>9341.7700564587703</v>
          </cell>
          <cell r="H70">
            <v>9081881.0600000005</v>
          </cell>
          <cell r="I70">
            <v>0</v>
          </cell>
          <cell r="J70">
            <v>2436.94</v>
          </cell>
          <cell r="K70">
            <v>1746.22</v>
          </cell>
          <cell r="L70">
            <v>0</v>
          </cell>
          <cell r="M70">
            <v>0</v>
          </cell>
          <cell r="N70">
            <v>1759.0841051975372</v>
          </cell>
          <cell r="O70">
            <v>0</v>
          </cell>
          <cell r="P70">
            <v>0</v>
          </cell>
          <cell r="Q70">
            <v>0</v>
          </cell>
          <cell r="R70">
            <v>142340</v>
          </cell>
          <cell r="S70">
            <v>0</v>
          </cell>
          <cell r="T70">
            <v>0</v>
          </cell>
          <cell r="U70">
            <v>0</v>
          </cell>
          <cell r="V70">
            <v>125209.12</v>
          </cell>
          <cell r="W70">
            <v>0</v>
          </cell>
          <cell r="X70">
            <v>0</v>
          </cell>
          <cell r="Y70">
            <v>0</v>
          </cell>
          <cell r="Z70">
            <v>32019.37</v>
          </cell>
          <cell r="AA70">
            <v>832715.47</v>
          </cell>
          <cell r="AB70">
            <v>0</v>
          </cell>
          <cell r="AC70">
            <v>98842.3</v>
          </cell>
          <cell r="AD70">
            <v>0</v>
          </cell>
          <cell r="AE70">
            <v>24218.43</v>
          </cell>
          <cell r="AF70">
            <v>8779.39</v>
          </cell>
          <cell r="AG70">
            <v>31040.86</v>
          </cell>
          <cell r="AH70">
            <v>251291.13</v>
          </cell>
          <cell r="AI70">
            <v>97996.88</v>
          </cell>
          <cell r="AJ70">
            <v>19759.21</v>
          </cell>
          <cell r="AK70">
            <v>1664212.1599999997</v>
          </cell>
          <cell r="AL70">
            <v>322.19551694214852</v>
          </cell>
          <cell r="AM70">
            <v>23408139.18</v>
          </cell>
          <cell r="AN70">
            <v>690270.69</v>
          </cell>
          <cell r="AO70">
            <v>0</v>
          </cell>
          <cell r="AP70">
            <v>1850.8</v>
          </cell>
          <cell r="AQ70">
            <v>0</v>
          </cell>
          <cell r="AR70">
            <v>0</v>
          </cell>
          <cell r="AS70">
            <v>3404672.52</v>
          </cell>
          <cell r="AT70">
            <v>0</v>
          </cell>
          <cell r="AU70">
            <v>0</v>
          </cell>
          <cell r="AV70">
            <v>305218.05</v>
          </cell>
          <cell r="AW70">
            <v>0</v>
          </cell>
          <cell r="AX70">
            <v>192553.78</v>
          </cell>
          <cell r="AY70">
            <v>0</v>
          </cell>
          <cell r="AZ70">
            <v>68958.210000000006</v>
          </cell>
          <cell r="BA70">
            <v>2368299.12</v>
          </cell>
          <cell r="BB70">
            <v>47900.98</v>
          </cell>
          <cell r="BC70">
            <v>109254.76</v>
          </cell>
          <cell r="BD70">
            <v>0</v>
          </cell>
          <cell r="BE70">
            <v>29908.46</v>
          </cell>
          <cell r="BF70">
            <v>1760637.55</v>
          </cell>
          <cell r="BG70">
            <v>10228</v>
          </cell>
          <cell r="BH70">
            <v>0</v>
          </cell>
          <cell r="BI70">
            <v>0</v>
          </cell>
          <cell r="BJ70">
            <v>6675.81</v>
          </cell>
          <cell r="BK70">
            <v>0</v>
          </cell>
          <cell r="BL70">
            <v>32404567.910000008</v>
          </cell>
          <cell r="BM70">
            <v>6273.6030657590027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43698.47</v>
          </cell>
          <cell r="BS70">
            <v>43698.47</v>
          </cell>
          <cell r="BT70">
            <v>0</v>
          </cell>
          <cell r="BU70">
            <v>0</v>
          </cell>
          <cell r="BV70">
            <v>2335387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1106193</v>
          </cell>
          <cell r="CB70">
            <v>34827</v>
          </cell>
          <cell r="CC70">
            <v>0</v>
          </cell>
          <cell r="CD70">
            <v>589794.78</v>
          </cell>
          <cell r="CE70">
            <v>204016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18328.52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498977.89</v>
          </cell>
          <cell r="CR70">
            <v>1029.96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86577.56</v>
          </cell>
          <cell r="DE70">
            <v>0</v>
          </cell>
          <cell r="DF70">
            <v>52423.24</v>
          </cell>
          <cell r="DG70">
            <v>525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31215.93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70944.210000000006</v>
          </cell>
          <cell r="DW70">
            <v>5073938.5599999987</v>
          </cell>
          <cell r="DX70">
            <v>982.3268310164857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23556.2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23556.2</v>
          </cell>
          <cell r="ES70">
            <v>4.5605375435981923</v>
          </cell>
          <cell r="ET70">
            <v>4954423.05</v>
          </cell>
          <cell r="EU70">
            <v>959.18833794895863</v>
          </cell>
        </row>
        <row r="71">
          <cell r="A71" t="str">
            <v>18100</v>
          </cell>
          <cell r="B71" t="str">
            <v>Bremerton</v>
          </cell>
          <cell r="C71">
            <v>5146.123333333333</v>
          </cell>
          <cell r="D71">
            <v>53221482.869999997</v>
          </cell>
          <cell r="E71">
            <v>10342.0535075918</v>
          </cell>
          <cell r="F71">
            <v>55250096.710000001</v>
          </cell>
          <cell r="G71">
            <v>10736.255843719253</v>
          </cell>
          <cell r="H71">
            <v>9154059.2699999996</v>
          </cell>
          <cell r="I71">
            <v>54674.67</v>
          </cell>
          <cell r="J71">
            <v>0</v>
          </cell>
          <cell r="K71">
            <v>515.78</v>
          </cell>
          <cell r="L71">
            <v>0</v>
          </cell>
          <cell r="M71">
            <v>0</v>
          </cell>
          <cell r="N71">
            <v>1789.5509150253556</v>
          </cell>
          <cell r="O71">
            <v>19326.5</v>
          </cell>
          <cell r="P71">
            <v>2826.47</v>
          </cell>
          <cell r="Q71">
            <v>195514.39</v>
          </cell>
          <cell r="R71">
            <v>0</v>
          </cell>
          <cell r="S71">
            <v>8750</v>
          </cell>
          <cell r="T71">
            <v>0</v>
          </cell>
          <cell r="U71">
            <v>0</v>
          </cell>
          <cell r="V71">
            <v>36026.83</v>
          </cell>
          <cell r="W71">
            <v>4095.97</v>
          </cell>
          <cell r="X71">
            <v>82920.91</v>
          </cell>
          <cell r="Y71">
            <v>0</v>
          </cell>
          <cell r="Z71">
            <v>39170.31</v>
          </cell>
          <cell r="AA71">
            <v>549234.46</v>
          </cell>
          <cell r="AB71">
            <v>0</v>
          </cell>
          <cell r="AC71">
            <v>66644.23</v>
          </cell>
          <cell r="AD71">
            <v>0</v>
          </cell>
          <cell r="AE71">
            <v>237039.58</v>
          </cell>
          <cell r="AF71">
            <v>6114.38</v>
          </cell>
          <cell r="AG71">
            <v>139109.57999999999</v>
          </cell>
          <cell r="AH71">
            <v>24341.47</v>
          </cell>
          <cell r="AI71">
            <v>152867.47</v>
          </cell>
          <cell r="AJ71">
            <v>176982.39999999999</v>
          </cell>
          <cell r="AK71">
            <v>1740964.9499999997</v>
          </cell>
          <cell r="AL71">
            <v>338.30610679754403</v>
          </cell>
          <cell r="AM71">
            <v>25302370.920000002</v>
          </cell>
          <cell r="AN71">
            <v>709999.78</v>
          </cell>
          <cell r="AO71">
            <v>571740.12</v>
          </cell>
          <cell r="AP71">
            <v>0</v>
          </cell>
          <cell r="AQ71">
            <v>0</v>
          </cell>
          <cell r="AR71">
            <v>8340.57</v>
          </cell>
          <cell r="AS71">
            <v>3878680.6</v>
          </cell>
          <cell r="AT71">
            <v>224402.95</v>
          </cell>
          <cell r="AU71">
            <v>5896.95</v>
          </cell>
          <cell r="AV71">
            <v>1132398.8500000001</v>
          </cell>
          <cell r="AW71">
            <v>0</v>
          </cell>
          <cell r="AX71">
            <v>395078.17</v>
          </cell>
          <cell r="AY71">
            <v>0</v>
          </cell>
          <cell r="AZ71">
            <v>114356.79</v>
          </cell>
          <cell r="BA71">
            <v>1807409.75</v>
          </cell>
          <cell r="BB71">
            <v>46943.17</v>
          </cell>
          <cell r="BC71">
            <v>83143.759999999995</v>
          </cell>
          <cell r="BD71">
            <v>0</v>
          </cell>
          <cell r="BE71">
            <v>94410.52</v>
          </cell>
          <cell r="BF71">
            <v>961010.35</v>
          </cell>
          <cell r="BG71">
            <v>0</v>
          </cell>
          <cell r="BH71">
            <v>0</v>
          </cell>
          <cell r="BI71">
            <v>12658</v>
          </cell>
          <cell r="BJ71">
            <v>121126.29</v>
          </cell>
          <cell r="BK71">
            <v>0</v>
          </cell>
          <cell r="BL71">
            <v>35469967.540000007</v>
          </cell>
          <cell r="BM71">
            <v>6892.5607185214521</v>
          </cell>
          <cell r="BN71">
            <v>82956.34</v>
          </cell>
          <cell r="BO71">
            <v>334512.40999999997</v>
          </cell>
          <cell r="BP71">
            <v>32199.3</v>
          </cell>
          <cell r="BQ71">
            <v>0</v>
          </cell>
          <cell r="BR71">
            <v>0</v>
          </cell>
          <cell r="BS71">
            <v>449668.05</v>
          </cell>
          <cell r="BT71">
            <v>0</v>
          </cell>
          <cell r="BU71">
            <v>0</v>
          </cell>
          <cell r="BV71">
            <v>2337884</v>
          </cell>
          <cell r="BW71">
            <v>0</v>
          </cell>
          <cell r="BX71">
            <v>0</v>
          </cell>
          <cell r="BY71">
            <v>12150.8</v>
          </cell>
          <cell r="BZ71">
            <v>0</v>
          </cell>
          <cell r="CA71">
            <v>1210068</v>
          </cell>
          <cell r="CB71">
            <v>55635.34</v>
          </cell>
          <cell r="CC71">
            <v>31830</v>
          </cell>
          <cell r="CD71">
            <v>1963904.81</v>
          </cell>
          <cell r="CE71">
            <v>408480.72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44124.41</v>
          </cell>
          <cell r="CQ71">
            <v>1352425.79</v>
          </cell>
          <cell r="CR71">
            <v>184328.61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10508</v>
          </cell>
          <cell r="DB71">
            <v>0</v>
          </cell>
          <cell r="DC71">
            <v>0</v>
          </cell>
          <cell r="DD71">
            <v>470145.62</v>
          </cell>
          <cell r="DE71">
            <v>0</v>
          </cell>
          <cell r="DF71">
            <v>134897.56</v>
          </cell>
          <cell r="DG71">
            <v>0</v>
          </cell>
          <cell r="DH71">
            <v>0</v>
          </cell>
          <cell r="DI71">
            <v>20000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121557.71</v>
          </cell>
          <cell r="DW71">
            <v>8807609.4199999999</v>
          </cell>
          <cell r="DX71">
            <v>1711.5037571971654</v>
          </cell>
          <cell r="DY71">
            <v>0</v>
          </cell>
          <cell r="DZ71">
            <v>0</v>
          </cell>
          <cell r="EA71">
            <v>0</v>
          </cell>
          <cell r="EB71">
            <v>21970.080000000002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335</v>
          </cell>
          <cell r="EO71">
            <v>0</v>
          </cell>
          <cell r="EP71">
            <v>0</v>
          </cell>
          <cell r="EQ71">
            <v>0</v>
          </cell>
          <cell r="ER71">
            <v>22305.08</v>
          </cell>
          <cell r="ES71">
            <v>4.3343461777376762</v>
          </cell>
          <cell r="ET71">
            <v>4137467.95</v>
          </cell>
          <cell r="EU71">
            <v>803.99704437709431</v>
          </cell>
        </row>
        <row r="72">
          <cell r="A72" t="str">
            <v>37502</v>
          </cell>
          <cell r="B72" t="str">
            <v>Ferndale</v>
          </cell>
          <cell r="C72">
            <v>5140.8711111111115</v>
          </cell>
          <cell r="D72">
            <v>49247601.009999998</v>
          </cell>
          <cell r="E72">
            <v>9579.6218083662425</v>
          </cell>
          <cell r="F72">
            <v>50607702.200000003</v>
          </cell>
          <cell r="G72">
            <v>9844.1880969589238</v>
          </cell>
          <cell r="H72">
            <v>9420132.8499999996</v>
          </cell>
          <cell r="I72">
            <v>162.65</v>
          </cell>
          <cell r="J72">
            <v>0</v>
          </cell>
          <cell r="K72">
            <v>1146.55</v>
          </cell>
          <cell r="L72">
            <v>0</v>
          </cell>
          <cell r="M72">
            <v>0</v>
          </cell>
          <cell r="N72">
            <v>1832.6547867806235</v>
          </cell>
          <cell r="O72">
            <v>38422</v>
          </cell>
          <cell r="P72">
            <v>0</v>
          </cell>
          <cell r="Q72">
            <v>0</v>
          </cell>
          <cell r="R72">
            <v>77751.5</v>
          </cell>
          <cell r="S72">
            <v>0</v>
          </cell>
          <cell r="T72">
            <v>0</v>
          </cell>
          <cell r="U72">
            <v>0</v>
          </cell>
          <cell r="V72">
            <v>25885.95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513010.31</v>
          </cell>
          <cell r="AB72">
            <v>10791.85</v>
          </cell>
          <cell r="AC72">
            <v>60017.35</v>
          </cell>
          <cell r="AD72">
            <v>0</v>
          </cell>
          <cell r="AE72">
            <v>38018.959999999999</v>
          </cell>
          <cell r="AF72">
            <v>8724.84</v>
          </cell>
          <cell r="AG72">
            <v>12382.14</v>
          </cell>
          <cell r="AH72">
            <v>7183.81</v>
          </cell>
          <cell r="AI72">
            <v>27966.02</v>
          </cell>
          <cell r="AJ72">
            <v>83311.259999999995</v>
          </cell>
          <cell r="AK72">
            <v>903465.99</v>
          </cell>
          <cell r="AL72">
            <v>175.74180921348392</v>
          </cell>
          <cell r="AM72">
            <v>23893140.41</v>
          </cell>
          <cell r="AN72">
            <v>846090.05</v>
          </cell>
          <cell r="AO72">
            <v>127865.52</v>
          </cell>
          <cell r="AP72">
            <v>0</v>
          </cell>
          <cell r="AQ72">
            <v>0</v>
          </cell>
          <cell r="AR72">
            <v>2021.68</v>
          </cell>
          <cell r="AS72">
            <v>3726426.59</v>
          </cell>
          <cell r="AT72">
            <v>0</v>
          </cell>
          <cell r="AU72">
            <v>8097.58</v>
          </cell>
          <cell r="AV72">
            <v>702378.8</v>
          </cell>
          <cell r="AW72">
            <v>0</v>
          </cell>
          <cell r="AX72">
            <v>346146</v>
          </cell>
          <cell r="AY72">
            <v>0</v>
          </cell>
          <cell r="AZ72">
            <v>204613.71</v>
          </cell>
          <cell r="BA72">
            <v>1791138.76</v>
          </cell>
          <cell r="BB72">
            <v>47642.15</v>
          </cell>
          <cell r="BC72">
            <v>103587.02</v>
          </cell>
          <cell r="BD72">
            <v>0</v>
          </cell>
          <cell r="BE72">
            <v>48647.29</v>
          </cell>
          <cell r="BF72">
            <v>1593511.59</v>
          </cell>
          <cell r="BG72">
            <v>1869.32</v>
          </cell>
          <cell r="BH72">
            <v>0</v>
          </cell>
          <cell r="BI72">
            <v>0</v>
          </cell>
          <cell r="BJ72">
            <v>3000</v>
          </cell>
          <cell r="BK72">
            <v>0</v>
          </cell>
          <cell r="BL72">
            <v>33446176.469999999</v>
          </cell>
          <cell r="BM72">
            <v>6505.9356181312969</v>
          </cell>
          <cell r="BN72">
            <v>0</v>
          </cell>
          <cell r="BO72">
            <v>290652.40999999997</v>
          </cell>
          <cell r="BP72">
            <v>98825.49</v>
          </cell>
          <cell r="BQ72">
            <v>0</v>
          </cell>
          <cell r="BR72">
            <v>156477.54</v>
          </cell>
          <cell r="BS72">
            <v>545955.43999999994</v>
          </cell>
          <cell r="BT72">
            <v>0</v>
          </cell>
          <cell r="BU72">
            <v>0</v>
          </cell>
          <cell r="BV72">
            <v>2328409.48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1028702</v>
          </cell>
          <cell r="CB72">
            <v>44441.96</v>
          </cell>
          <cell r="CC72">
            <v>0</v>
          </cell>
          <cell r="CD72">
            <v>998367.37</v>
          </cell>
          <cell r="CE72">
            <v>284122.38</v>
          </cell>
          <cell r="CF72">
            <v>28505.32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49719.34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939808.5</v>
          </cell>
          <cell r="CR72">
            <v>164174.63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234710.29</v>
          </cell>
          <cell r="DB72">
            <v>0</v>
          </cell>
          <cell r="DC72">
            <v>0</v>
          </cell>
          <cell r="DD72">
            <v>15359.05</v>
          </cell>
          <cell r="DE72">
            <v>10440.74</v>
          </cell>
          <cell r="DF72">
            <v>17003.939999999999</v>
          </cell>
          <cell r="DG72">
            <v>0</v>
          </cell>
          <cell r="DH72">
            <v>0</v>
          </cell>
          <cell r="DI72">
            <v>4285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4970.37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89993.33</v>
          </cell>
          <cell r="DW72">
            <v>6788969.1400000006</v>
          </cell>
          <cell r="DX72">
            <v>1320.587307728219</v>
          </cell>
          <cell r="DY72">
            <v>600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34503.49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10443.07</v>
          </cell>
          <cell r="EM72">
            <v>0</v>
          </cell>
          <cell r="EN72">
            <v>2101.9899999999998</v>
          </cell>
          <cell r="EO72">
            <v>0</v>
          </cell>
          <cell r="EP72">
            <v>0</v>
          </cell>
          <cell r="EQ72">
            <v>0</v>
          </cell>
          <cell r="ER72">
            <v>47648.549999999996</v>
          </cell>
          <cell r="ES72">
            <v>9.2685751052999219</v>
          </cell>
          <cell r="ET72">
            <v>2783214.84</v>
          </cell>
          <cell r="EU72">
            <v>541.38973334393813</v>
          </cell>
        </row>
        <row r="73">
          <cell r="A73" t="str">
            <v>27001</v>
          </cell>
          <cell r="B73" t="str">
            <v>Steilacoom</v>
          </cell>
          <cell r="C73">
            <v>5031.2677777777772</v>
          </cell>
          <cell r="D73">
            <v>34792326.729999997</v>
          </cell>
          <cell r="E73">
            <v>6915.2206296137865</v>
          </cell>
          <cell r="F73">
            <v>37164436.530000001</v>
          </cell>
          <cell r="G73">
            <v>7386.6942034269705</v>
          </cell>
          <cell r="H73">
            <v>5488487.1100000003</v>
          </cell>
          <cell r="I73">
            <v>0</v>
          </cell>
          <cell r="J73">
            <v>0</v>
          </cell>
          <cell r="K73">
            <v>316.54000000000002</v>
          </cell>
          <cell r="L73">
            <v>0</v>
          </cell>
          <cell r="M73">
            <v>0</v>
          </cell>
          <cell r="N73">
            <v>1090.9384855727772</v>
          </cell>
          <cell r="O73">
            <v>215979</v>
          </cell>
          <cell r="P73">
            <v>2019.23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34210.660000000003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472178.6</v>
          </cell>
          <cell r="AB73">
            <v>3443.21</v>
          </cell>
          <cell r="AC73">
            <v>45044.639999999999</v>
          </cell>
          <cell r="AD73">
            <v>0</v>
          </cell>
          <cell r="AE73">
            <v>26367.26</v>
          </cell>
          <cell r="AF73">
            <v>3631.27</v>
          </cell>
          <cell r="AG73">
            <v>40324.97</v>
          </cell>
          <cell r="AH73">
            <v>0</v>
          </cell>
          <cell r="AI73">
            <v>22061</v>
          </cell>
          <cell r="AJ73">
            <v>7052.36</v>
          </cell>
          <cell r="AK73">
            <v>872312.2</v>
          </cell>
          <cell r="AL73">
            <v>173.37820973331</v>
          </cell>
          <cell r="AM73">
            <v>21468621.699999999</v>
          </cell>
          <cell r="AN73">
            <v>459076.15</v>
          </cell>
          <cell r="AO73">
            <v>732487.48</v>
          </cell>
          <cell r="AP73">
            <v>0</v>
          </cell>
          <cell r="AQ73">
            <v>0</v>
          </cell>
          <cell r="AR73">
            <v>0</v>
          </cell>
          <cell r="AS73">
            <v>1837583.47</v>
          </cell>
          <cell r="AT73">
            <v>0</v>
          </cell>
          <cell r="AU73">
            <v>11961.16</v>
          </cell>
          <cell r="AV73">
            <v>181929.32</v>
          </cell>
          <cell r="AW73">
            <v>0</v>
          </cell>
          <cell r="AX73">
            <v>102321.48</v>
          </cell>
          <cell r="AY73">
            <v>0</v>
          </cell>
          <cell r="AZ73">
            <v>67719.23</v>
          </cell>
          <cell r="BA73">
            <v>1560002.47</v>
          </cell>
          <cell r="BB73">
            <v>0</v>
          </cell>
          <cell r="BC73">
            <v>86140.33</v>
          </cell>
          <cell r="BD73">
            <v>0</v>
          </cell>
          <cell r="BE73">
            <v>15416.88</v>
          </cell>
          <cell r="BF73">
            <v>852717.6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27375977.269999996</v>
          </cell>
          <cell r="BM73">
            <v>5441.1688026057491</v>
          </cell>
          <cell r="BN73">
            <v>0</v>
          </cell>
          <cell r="BO73">
            <v>102194.44</v>
          </cell>
          <cell r="BP73">
            <v>22770</v>
          </cell>
          <cell r="BQ73">
            <v>17117.52</v>
          </cell>
          <cell r="BR73">
            <v>13054.63</v>
          </cell>
          <cell r="BS73">
            <v>155136.59</v>
          </cell>
          <cell r="BT73">
            <v>0</v>
          </cell>
          <cell r="BU73">
            <v>0</v>
          </cell>
          <cell r="BV73">
            <v>2078153</v>
          </cell>
          <cell r="BW73">
            <v>0</v>
          </cell>
          <cell r="BX73">
            <v>0</v>
          </cell>
          <cell r="BY73">
            <v>0</v>
          </cell>
          <cell r="BZ73">
            <v>14971.71</v>
          </cell>
          <cell r="CA73">
            <v>631247.63</v>
          </cell>
          <cell r="CB73">
            <v>13243.37</v>
          </cell>
          <cell r="CC73">
            <v>0</v>
          </cell>
          <cell r="CD73">
            <v>215361.87</v>
          </cell>
          <cell r="CE73">
            <v>73881.899999999994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207311.77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37969.07</v>
          </cell>
          <cell r="DW73">
            <v>3427276.9099999997</v>
          </cell>
          <cell r="DX73">
            <v>681.1954881705318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66.5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66.5</v>
          </cell>
          <cell r="ES73">
            <v>1.3217344601239229E-2</v>
          </cell>
          <cell r="ET73">
            <v>3732665.82</v>
          </cell>
          <cell r="EU73">
            <v>741.89369058958198</v>
          </cell>
        </row>
        <row r="74">
          <cell r="A74">
            <v>30</v>
          </cell>
          <cell r="C74">
            <v>203026.33333333331</v>
          </cell>
          <cell r="D74">
            <v>1896829030.8299999</v>
          </cell>
          <cell r="E74">
            <v>9342.7734210012168</v>
          </cell>
          <cell r="F74">
            <v>1923694608.1600003</v>
          </cell>
          <cell r="G74">
            <v>9475.0990010819642</v>
          </cell>
          <cell r="H74">
            <v>300232689.46000004</v>
          </cell>
          <cell r="I74">
            <v>66180.03</v>
          </cell>
          <cell r="J74">
            <v>41588.85</v>
          </cell>
          <cell r="K74">
            <v>270229.34999999992</v>
          </cell>
          <cell r="L74">
            <v>0</v>
          </cell>
          <cell r="M74">
            <v>1156.8599999999999</v>
          </cell>
          <cell r="N74">
            <v>1480.6544531169197</v>
          </cell>
          <cell r="O74">
            <v>6621167.2499999991</v>
          </cell>
          <cell r="P74">
            <v>139473.21000000002</v>
          </cell>
          <cell r="Q74">
            <v>240623.03000000003</v>
          </cell>
          <cell r="R74">
            <v>1045860</v>
          </cell>
          <cell r="S74">
            <v>375979.14</v>
          </cell>
          <cell r="T74">
            <v>591543.69999999995</v>
          </cell>
          <cell r="U74">
            <v>4619079.3200000012</v>
          </cell>
          <cell r="V74">
            <v>2411898.330000001</v>
          </cell>
          <cell r="W74">
            <v>428734.42000000004</v>
          </cell>
          <cell r="X74">
            <v>306580.78000000003</v>
          </cell>
          <cell r="Y74">
            <v>19655.419999999998</v>
          </cell>
          <cell r="Z74">
            <v>2560707.88</v>
          </cell>
          <cell r="AA74">
            <v>27806044.170000006</v>
          </cell>
          <cell r="AB74">
            <v>79868.39</v>
          </cell>
          <cell r="AC74">
            <v>2763967.43</v>
          </cell>
          <cell r="AD74">
            <v>0</v>
          </cell>
          <cell r="AE74">
            <v>3313137.9</v>
          </cell>
          <cell r="AF74">
            <v>336282.85000000015</v>
          </cell>
          <cell r="AG74">
            <v>3784644.830000001</v>
          </cell>
          <cell r="AH74">
            <v>2101129.1799999997</v>
          </cell>
          <cell r="AI74">
            <v>5283340.47</v>
          </cell>
          <cell r="AJ74">
            <v>1878158.11</v>
          </cell>
          <cell r="AK74">
            <v>66707875.810000002</v>
          </cell>
          <cell r="AL74">
            <v>328.56760359493603</v>
          </cell>
          <cell r="AM74">
            <v>938299340.47000003</v>
          </cell>
          <cell r="AN74">
            <v>28206709.830000002</v>
          </cell>
          <cell r="AO74">
            <v>38115342.479999997</v>
          </cell>
          <cell r="AP74">
            <v>1371152.26</v>
          </cell>
          <cell r="AQ74">
            <v>124862.53</v>
          </cell>
          <cell r="AR74">
            <v>294068.62</v>
          </cell>
          <cell r="AS74">
            <v>129053952.17000002</v>
          </cell>
          <cell r="AT74">
            <v>588199.73</v>
          </cell>
          <cell r="AU74">
            <v>188143.46</v>
          </cell>
          <cell r="AV74">
            <v>20496352.800000008</v>
          </cell>
          <cell r="AW74">
            <v>667361.98</v>
          </cell>
          <cell r="AX74">
            <v>8358323.8900000006</v>
          </cell>
          <cell r="AY74">
            <v>45565.91</v>
          </cell>
          <cell r="AZ74">
            <v>10231562.040000003</v>
          </cell>
          <cell r="BA74">
            <v>73508959.62000002</v>
          </cell>
          <cell r="BB74">
            <v>1774165.9399999997</v>
          </cell>
          <cell r="BC74">
            <v>3792009.65</v>
          </cell>
          <cell r="BD74">
            <v>0</v>
          </cell>
          <cell r="BE74">
            <v>1732893.0499999998</v>
          </cell>
          <cell r="BF74">
            <v>49856718.479999997</v>
          </cell>
          <cell r="BG74">
            <v>1700806.57</v>
          </cell>
          <cell r="BH74">
            <v>989.36</v>
          </cell>
          <cell r="BI74">
            <v>447423.1</v>
          </cell>
          <cell r="BJ74">
            <v>419317.00999999995</v>
          </cell>
          <cell r="BK74">
            <v>688461.37</v>
          </cell>
          <cell r="BL74">
            <v>1309962682.3200002</v>
          </cell>
          <cell r="BM74">
            <v>6452.181157058445</v>
          </cell>
          <cell r="BN74">
            <v>688918.44</v>
          </cell>
          <cell r="BO74">
            <v>7647461.5100000007</v>
          </cell>
          <cell r="BP74">
            <v>577181.17999999993</v>
          </cell>
          <cell r="BQ74">
            <v>176823.26999999996</v>
          </cell>
          <cell r="BR74">
            <v>1685667.81</v>
          </cell>
          <cell r="BS74">
            <v>10776052.210000001</v>
          </cell>
          <cell r="BT74">
            <v>1187494.53</v>
          </cell>
          <cell r="BU74">
            <v>14020.77</v>
          </cell>
          <cell r="BV74">
            <v>91103688.780000001</v>
          </cell>
          <cell r="BW74">
            <v>41247.07</v>
          </cell>
          <cell r="BX74">
            <v>636.83000000000004</v>
          </cell>
          <cell r="BY74">
            <v>12150.8</v>
          </cell>
          <cell r="BZ74">
            <v>405230.37</v>
          </cell>
          <cell r="CA74">
            <v>41299683.270000003</v>
          </cell>
          <cell r="CB74">
            <v>1400032.4000000001</v>
          </cell>
          <cell r="CC74">
            <v>123009.98</v>
          </cell>
          <cell r="CD74">
            <v>30029777.250000007</v>
          </cell>
          <cell r="CE74">
            <v>9638732.4900000021</v>
          </cell>
          <cell r="CF74">
            <v>5174087.4800000004</v>
          </cell>
          <cell r="CG74">
            <v>653999</v>
          </cell>
          <cell r="CH74">
            <v>3891.69</v>
          </cell>
          <cell r="CI74">
            <v>0</v>
          </cell>
          <cell r="CJ74">
            <v>0</v>
          </cell>
          <cell r="CK74">
            <v>1775252.2300000002</v>
          </cell>
          <cell r="CL74">
            <v>0</v>
          </cell>
          <cell r="CM74">
            <v>0</v>
          </cell>
          <cell r="CN74">
            <v>0</v>
          </cell>
          <cell r="CO74">
            <v>10784.61</v>
          </cell>
          <cell r="CP74">
            <v>320238.84999999998</v>
          </cell>
          <cell r="CQ74">
            <v>30927640.300000001</v>
          </cell>
          <cell r="CR74">
            <v>1057292.56</v>
          </cell>
          <cell r="CS74">
            <v>0</v>
          </cell>
          <cell r="CT74">
            <v>15717.54</v>
          </cell>
          <cell r="CU74">
            <v>0</v>
          </cell>
          <cell r="CV74">
            <v>0</v>
          </cell>
          <cell r="CW74">
            <v>562938.42000000004</v>
          </cell>
          <cell r="CX74">
            <v>1912462.85</v>
          </cell>
          <cell r="CY74">
            <v>2298.13</v>
          </cell>
          <cell r="CZ74">
            <v>0</v>
          </cell>
          <cell r="DA74">
            <v>873391.9</v>
          </cell>
          <cell r="DB74">
            <v>0</v>
          </cell>
          <cell r="DC74">
            <v>61923.68</v>
          </cell>
          <cell r="DD74">
            <v>1830188.5000000002</v>
          </cell>
          <cell r="DE74">
            <v>1726936.2000000002</v>
          </cell>
          <cell r="DF74">
            <v>1593414.1400000001</v>
          </cell>
          <cell r="DG74">
            <v>7796.2</v>
          </cell>
          <cell r="DH74">
            <v>0</v>
          </cell>
          <cell r="DI74">
            <v>24285</v>
          </cell>
          <cell r="DJ74">
            <v>103574.95000000001</v>
          </cell>
          <cell r="DK74">
            <v>0</v>
          </cell>
          <cell r="DL74">
            <v>206447.11</v>
          </cell>
          <cell r="DM74">
            <v>53249.96</v>
          </cell>
          <cell r="DN74">
            <v>13476.36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223205.96999999997</v>
          </cell>
          <cell r="DT74">
            <v>11181.08</v>
          </cell>
          <cell r="DU74">
            <v>21687.05</v>
          </cell>
          <cell r="DV74">
            <v>3543797.9499999993</v>
          </cell>
          <cell r="DW74">
            <v>238742916.45999995</v>
          </cell>
          <cell r="DX74">
            <v>1175.9209386302925</v>
          </cell>
          <cell r="DY74">
            <v>377060.65</v>
          </cell>
          <cell r="DZ74">
            <v>1632723.11</v>
          </cell>
          <cell r="EA74">
            <v>261638.09</v>
          </cell>
          <cell r="EB74">
            <v>21970.080000000002</v>
          </cell>
          <cell r="EC74">
            <v>96733.14</v>
          </cell>
          <cell r="ED74">
            <v>71949.16</v>
          </cell>
          <cell r="EE74">
            <v>1019684.9500000001</v>
          </cell>
          <cell r="EF74">
            <v>1340944.71</v>
          </cell>
          <cell r="EG74">
            <v>714501.88000000012</v>
          </cell>
          <cell r="EH74">
            <v>0</v>
          </cell>
          <cell r="EI74">
            <v>34655.360000000001</v>
          </cell>
          <cell r="EJ74">
            <v>22703.18</v>
          </cell>
          <cell r="EK74">
            <v>2375.42</v>
          </cell>
          <cell r="EL74">
            <v>946477.4</v>
          </cell>
          <cell r="EM74">
            <v>224437.5</v>
          </cell>
          <cell r="EN74">
            <v>58081.759999999995</v>
          </cell>
          <cell r="EO74">
            <v>0</v>
          </cell>
          <cell r="EP74">
            <v>641581.63</v>
          </cell>
          <cell r="EQ74">
            <v>201771</v>
          </cell>
          <cell r="ER74">
            <v>7669289.0200000005</v>
          </cell>
          <cell r="ES74">
            <v>37.774848681369747</v>
          </cell>
          <cell r="ET74">
            <v>141023762.30000001</v>
          </cell>
          <cell r="EU74">
            <v>694.60823128034303</v>
          </cell>
        </row>
        <row r="75">
          <cell r="A75" t="str">
            <v>08458</v>
          </cell>
          <cell r="B75" t="str">
            <v>Kelso</v>
          </cell>
          <cell r="C75">
            <v>4957.4611111111108</v>
          </cell>
          <cell r="D75">
            <v>46373142.280000001</v>
          </cell>
          <cell r="E75">
            <v>9354.21201309362</v>
          </cell>
          <cell r="F75">
            <v>46906679.659999996</v>
          </cell>
          <cell r="G75">
            <v>9461.8351225929946</v>
          </cell>
          <cell r="H75">
            <v>5677403.5800000001</v>
          </cell>
          <cell r="I75">
            <v>0</v>
          </cell>
          <cell r="J75">
            <v>0</v>
          </cell>
          <cell r="K75">
            <v>85455.31</v>
          </cell>
          <cell r="L75">
            <v>0</v>
          </cell>
          <cell r="M75">
            <v>0</v>
          </cell>
          <cell r="N75">
            <v>1162.4617441947771</v>
          </cell>
          <cell r="O75">
            <v>26179.5</v>
          </cell>
          <cell r="P75">
            <v>800</v>
          </cell>
          <cell r="Q75">
            <v>0</v>
          </cell>
          <cell r="R75">
            <v>0</v>
          </cell>
          <cell r="S75">
            <v>200</v>
          </cell>
          <cell r="T75">
            <v>0</v>
          </cell>
          <cell r="U75">
            <v>0</v>
          </cell>
          <cell r="V75">
            <v>2629.73</v>
          </cell>
          <cell r="W75">
            <v>0</v>
          </cell>
          <cell r="X75">
            <v>0</v>
          </cell>
          <cell r="Y75">
            <v>0</v>
          </cell>
          <cell r="Z75">
            <v>50074.62</v>
          </cell>
          <cell r="AA75">
            <v>584840.09</v>
          </cell>
          <cell r="AB75">
            <v>14347.4</v>
          </cell>
          <cell r="AC75">
            <v>21524.44</v>
          </cell>
          <cell r="AD75">
            <v>0</v>
          </cell>
          <cell r="AE75">
            <v>96852.59</v>
          </cell>
          <cell r="AF75">
            <v>14393.83</v>
          </cell>
          <cell r="AG75">
            <v>16058.5</v>
          </cell>
          <cell r="AH75">
            <v>25360.75</v>
          </cell>
          <cell r="AI75">
            <v>26691.33</v>
          </cell>
          <cell r="AJ75">
            <v>165400.04</v>
          </cell>
          <cell r="AK75">
            <v>1045352.8199999998</v>
          </cell>
          <cell r="AL75">
            <v>210.86455275605903</v>
          </cell>
          <cell r="AM75">
            <v>22407049.52</v>
          </cell>
          <cell r="AN75">
            <v>626241.53</v>
          </cell>
          <cell r="AO75">
            <v>2704036.68</v>
          </cell>
          <cell r="AP75">
            <v>125.98</v>
          </cell>
          <cell r="AQ75">
            <v>0</v>
          </cell>
          <cell r="AR75">
            <v>1790.98</v>
          </cell>
          <cell r="AS75">
            <v>3461274.2</v>
          </cell>
          <cell r="AT75">
            <v>0</v>
          </cell>
          <cell r="AU75">
            <v>0</v>
          </cell>
          <cell r="AV75">
            <v>607941.01</v>
          </cell>
          <cell r="AW75">
            <v>616443.68999999994</v>
          </cell>
          <cell r="AX75">
            <v>222327.6</v>
          </cell>
          <cell r="AY75">
            <v>0</v>
          </cell>
          <cell r="AZ75">
            <v>163917.06</v>
          </cell>
          <cell r="BA75">
            <v>1750894.73</v>
          </cell>
          <cell r="BB75">
            <v>45297.8</v>
          </cell>
          <cell r="BC75">
            <v>94849.38</v>
          </cell>
          <cell r="BD75">
            <v>0</v>
          </cell>
          <cell r="BE75">
            <v>47508.3</v>
          </cell>
          <cell r="BF75">
            <v>1161146.23</v>
          </cell>
          <cell r="BG75">
            <v>300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33911144.690000005</v>
          </cell>
          <cell r="BM75">
            <v>6840.425760273798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49453.66</v>
          </cell>
          <cell r="BS75">
            <v>49453.66</v>
          </cell>
          <cell r="BT75">
            <v>0</v>
          </cell>
          <cell r="BU75">
            <v>0</v>
          </cell>
          <cell r="BV75">
            <v>2181039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983128</v>
          </cell>
          <cell r="CB75">
            <v>46776.74</v>
          </cell>
          <cell r="CC75">
            <v>0</v>
          </cell>
          <cell r="CD75">
            <v>1138003.22</v>
          </cell>
          <cell r="CE75">
            <v>227756.03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28201.599999999999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1104112.47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88595</v>
          </cell>
          <cell r="DB75">
            <v>0</v>
          </cell>
          <cell r="DC75">
            <v>0</v>
          </cell>
          <cell r="DD75">
            <v>95794.17</v>
          </cell>
          <cell r="DE75">
            <v>0</v>
          </cell>
          <cell r="DF75">
            <v>60996.71</v>
          </cell>
          <cell r="DG75">
            <v>0</v>
          </cell>
          <cell r="DH75">
            <v>0</v>
          </cell>
          <cell r="DI75">
            <v>0</v>
          </cell>
          <cell r="DJ75">
            <v>7745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109614.17</v>
          </cell>
          <cell r="DW75">
            <v>6121215.7699999996</v>
          </cell>
          <cell r="DX75">
            <v>1234.7481165874558</v>
          </cell>
          <cell r="DY75">
            <v>400</v>
          </cell>
          <cell r="DZ75">
            <v>46000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2239.4</v>
          </cell>
          <cell r="EF75">
            <v>0</v>
          </cell>
          <cell r="EG75">
            <v>9777.16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7690.93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66107.489999999991</v>
          </cell>
          <cell r="ES75">
            <v>13.334948780905997</v>
          </cell>
          <cell r="ET75">
            <v>2540496.1</v>
          </cell>
          <cell r="EU75">
            <v>512.45910821287339</v>
          </cell>
        </row>
        <row r="76">
          <cell r="A76" t="str">
            <v>39208</v>
          </cell>
          <cell r="B76" t="str">
            <v>West Valley (Yakima)</v>
          </cell>
          <cell r="C76">
            <v>4718.5344444444454</v>
          </cell>
          <cell r="D76">
            <v>42396588.719999999</v>
          </cell>
          <cell r="E76">
            <v>8985.1179893191857</v>
          </cell>
          <cell r="F76">
            <v>43133166.210000001</v>
          </cell>
          <cell r="G76">
            <v>9141.2210121268799</v>
          </cell>
          <cell r="H76">
            <v>5566740.7800000003</v>
          </cell>
          <cell r="I76">
            <v>0</v>
          </cell>
          <cell r="J76">
            <v>0</v>
          </cell>
          <cell r="K76">
            <v>6674.15</v>
          </cell>
          <cell r="L76">
            <v>0</v>
          </cell>
          <cell r="M76">
            <v>0</v>
          </cell>
          <cell r="N76">
            <v>1181.1750016071373</v>
          </cell>
          <cell r="O76">
            <v>114466.93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18259.939999999999</v>
          </cell>
          <cell r="W76">
            <v>0</v>
          </cell>
          <cell r="X76">
            <v>0</v>
          </cell>
          <cell r="Y76">
            <v>25621.5</v>
          </cell>
          <cell r="Z76">
            <v>83154.64</v>
          </cell>
          <cell r="AA76">
            <v>905484.67</v>
          </cell>
          <cell r="AB76">
            <v>1684.86</v>
          </cell>
          <cell r="AC76">
            <v>109648.87</v>
          </cell>
          <cell r="AD76">
            <v>0</v>
          </cell>
          <cell r="AE76">
            <v>69362.33</v>
          </cell>
          <cell r="AF76">
            <v>19135.78</v>
          </cell>
          <cell r="AG76">
            <v>55569.35</v>
          </cell>
          <cell r="AH76">
            <v>0</v>
          </cell>
          <cell r="AI76">
            <v>43189.31</v>
          </cell>
          <cell r="AJ76">
            <v>0</v>
          </cell>
          <cell r="AK76">
            <v>1445578.1800000004</v>
          </cell>
          <cell r="AL76">
            <v>306.36168857514849</v>
          </cell>
          <cell r="AM76">
            <v>21845305.43</v>
          </cell>
          <cell r="AN76">
            <v>881866.1</v>
          </cell>
          <cell r="AO76">
            <v>1946423.32</v>
          </cell>
          <cell r="AP76">
            <v>0</v>
          </cell>
          <cell r="AQ76">
            <v>0</v>
          </cell>
          <cell r="AR76">
            <v>104220.85</v>
          </cell>
          <cell r="AS76">
            <v>3130813.53</v>
          </cell>
          <cell r="AT76">
            <v>0</v>
          </cell>
          <cell r="AU76">
            <v>0</v>
          </cell>
          <cell r="AV76">
            <v>430082.91</v>
          </cell>
          <cell r="AW76">
            <v>0</v>
          </cell>
          <cell r="AX76">
            <v>86840</v>
          </cell>
          <cell r="AY76">
            <v>0</v>
          </cell>
          <cell r="AZ76">
            <v>50753.24</v>
          </cell>
          <cell r="BA76">
            <v>1674103.65</v>
          </cell>
          <cell r="BB76">
            <v>43884.54</v>
          </cell>
          <cell r="BC76">
            <v>86422.080000000002</v>
          </cell>
          <cell r="BD76">
            <v>0</v>
          </cell>
          <cell r="BE76">
            <v>43673.94</v>
          </cell>
          <cell r="BF76">
            <v>890907.55</v>
          </cell>
          <cell r="BG76">
            <v>1180.79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31216477.93</v>
          </cell>
          <cell r="BM76">
            <v>6615.7147515907118</v>
          </cell>
          <cell r="BN76">
            <v>160.38999999999999</v>
          </cell>
          <cell r="BO76">
            <v>0</v>
          </cell>
          <cell r="BP76">
            <v>0</v>
          </cell>
          <cell r="BQ76">
            <v>0</v>
          </cell>
          <cell r="BR76">
            <v>137317.26</v>
          </cell>
          <cell r="BS76">
            <v>137477.65000000002</v>
          </cell>
          <cell r="BT76">
            <v>11065</v>
          </cell>
          <cell r="BU76">
            <v>0</v>
          </cell>
          <cell r="BV76">
            <v>2167701</v>
          </cell>
          <cell r="BW76">
            <v>0</v>
          </cell>
          <cell r="BX76">
            <v>0</v>
          </cell>
          <cell r="BY76">
            <v>0</v>
          </cell>
          <cell r="BZ76">
            <v>12730.56</v>
          </cell>
          <cell r="CA76">
            <v>920837</v>
          </cell>
          <cell r="CB76">
            <v>23948.41</v>
          </cell>
          <cell r="CC76">
            <v>0</v>
          </cell>
          <cell r="CD76">
            <v>442398.7</v>
          </cell>
          <cell r="CE76">
            <v>156238</v>
          </cell>
          <cell r="CF76">
            <v>57450.85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769363.91</v>
          </cell>
          <cell r="CR76">
            <v>66144.479999999996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26600.02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102188.87</v>
          </cell>
          <cell r="DW76">
            <v>4894144.4500000011</v>
          </cell>
          <cell r="DX76">
            <v>1037.2170655153991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3550.72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3550.72</v>
          </cell>
          <cell r="ES76">
            <v>0.75250483848445393</v>
          </cell>
          <cell r="ET76">
            <v>3855890.74</v>
          </cell>
          <cell r="EU76">
            <v>817.17973777639509</v>
          </cell>
        </row>
        <row r="77">
          <cell r="A77" t="str">
            <v>17216</v>
          </cell>
          <cell r="B77" t="str">
            <v>Enumclaw</v>
          </cell>
          <cell r="C77">
            <v>4342.9400000000005</v>
          </cell>
          <cell r="D77">
            <v>42498956.899999999</v>
          </cell>
          <cell r="E77">
            <v>9785.7573210774244</v>
          </cell>
          <cell r="F77">
            <v>42290128.960000001</v>
          </cell>
          <cell r="G77">
            <v>9737.6728575573215</v>
          </cell>
          <cell r="H77">
            <v>7704541.5</v>
          </cell>
          <cell r="I77">
            <v>0</v>
          </cell>
          <cell r="J77">
            <v>0</v>
          </cell>
          <cell r="K77">
            <v>180228.18</v>
          </cell>
          <cell r="L77">
            <v>0</v>
          </cell>
          <cell r="M77">
            <v>0</v>
          </cell>
          <cell r="N77">
            <v>1815.5373272483614</v>
          </cell>
          <cell r="O77">
            <v>69756.479999999996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110864.79</v>
          </cell>
          <cell r="W77">
            <v>21686.76</v>
          </cell>
          <cell r="X77">
            <v>0</v>
          </cell>
          <cell r="Y77">
            <v>0</v>
          </cell>
          <cell r="Z77">
            <v>4399.5</v>
          </cell>
          <cell r="AA77">
            <v>871085.35</v>
          </cell>
          <cell r="AB77">
            <v>0</v>
          </cell>
          <cell r="AC77">
            <v>66493.509999999995</v>
          </cell>
          <cell r="AD77">
            <v>0</v>
          </cell>
          <cell r="AE77">
            <v>64927.75</v>
          </cell>
          <cell r="AF77">
            <v>1680.38</v>
          </cell>
          <cell r="AG77">
            <v>128870.66</v>
          </cell>
          <cell r="AH77">
            <v>19481.689999999999</v>
          </cell>
          <cell r="AI77">
            <v>127757.37</v>
          </cell>
          <cell r="AJ77">
            <v>3686.32</v>
          </cell>
          <cell r="AK77">
            <v>1490690.5599999998</v>
          </cell>
          <cell r="AL77">
            <v>343.24456704444447</v>
          </cell>
          <cell r="AM77">
            <v>20401161.859999999</v>
          </cell>
          <cell r="AN77">
            <v>575632.05000000005</v>
          </cell>
          <cell r="AO77">
            <v>571586.04</v>
          </cell>
          <cell r="AP77">
            <v>-5678.07</v>
          </cell>
          <cell r="AQ77">
            <v>0</v>
          </cell>
          <cell r="AR77">
            <v>0</v>
          </cell>
          <cell r="AS77">
            <v>2710318.96</v>
          </cell>
          <cell r="AT77">
            <v>0</v>
          </cell>
          <cell r="AU77">
            <v>0</v>
          </cell>
          <cell r="AV77">
            <v>281480.81</v>
          </cell>
          <cell r="AW77">
            <v>0</v>
          </cell>
          <cell r="AX77">
            <v>341003.84</v>
          </cell>
          <cell r="AY77">
            <v>0</v>
          </cell>
          <cell r="AZ77">
            <v>129777.1</v>
          </cell>
          <cell r="BA77">
            <v>1574747.39</v>
          </cell>
          <cell r="BB77">
            <v>40483.68</v>
          </cell>
          <cell r="BC77">
            <v>92127.29</v>
          </cell>
          <cell r="BD77">
            <v>0</v>
          </cell>
          <cell r="BE77">
            <v>30520.58</v>
          </cell>
          <cell r="BF77">
            <v>1578600.64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28321762.169999998</v>
          </cell>
          <cell r="BM77">
            <v>6521.3339742202279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15532.61</v>
          </cell>
          <cell r="BS77">
            <v>15532.61</v>
          </cell>
          <cell r="BT77">
            <v>0</v>
          </cell>
          <cell r="BU77">
            <v>0</v>
          </cell>
          <cell r="BV77">
            <v>1989275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1191531.68</v>
          </cell>
          <cell r="CB77">
            <v>27164</v>
          </cell>
          <cell r="CC77">
            <v>0</v>
          </cell>
          <cell r="CD77">
            <v>351718.08</v>
          </cell>
          <cell r="CE77">
            <v>132159.98000000001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17244.36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505816.36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19161</v>
          </cell>
          <cell r="DB77">
            <v>0</v>
          </cell>
          <cell r="DC77">
            <v>0</v>
          </cell>
          <cell r="DD77">
            <v>82129.009999999995</v>
          </cell>
          <cell r="DE77">
            <v>0</v>
          </cell>
          <cell r="DF77">
            <v>76228.53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83698</v>
          </cell>
          <cell r="DW77">
            <v>4491658.6100000003</v>
          </cell>
          <cell r="DX77">
            <v>1034.2437634413554</v>
          </cell>
          <cell r="DY77">
            <v>30903.85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50977.16</v>
          </cell>
          <cell r="EF77">
            <v>0</v>
          </cell>
          <cell r="EG77">
            <v>16609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2757.93</v>
          </cell>
          <cell r="EO77">
            <v>0</v>
          </cell>
          <cell r="EP77">
            <v>0</v>
          </cell>
          <cell r="EQ77">
            <v>0</v>
          </cell>
          <cell r="ER77">
            <v>101247.94</v>
          </cell>
          <cell r="ES77">
            <v>23.313225602932572</v>
          </cell>
          <cell r="ET77">
            <v>3715729.03</v>
          </cell>
          <cell r="EU77">
            <v>855.57917677886394</v>
          </cell>
        </row>
        <row r="78">
          <cell r="A78" t="str">
            <v>32361</v>
          </cell>
          <cell r="B78" t="str">
            <v>East Valley (Spokane)</v>
          </cell>
          <cell r="C78">
            <v>4198.0855555555554</v>
          </cell>
          <cell r="D78">
            <v>42319173.640000001</v>
          </cell>
          <cell r="E78">
            <v>10080.588658798706</v>
          </cell>
          <cell r="F78">
            <v>42019376.119999997</v>
          </cell>
          <cell r="G78">
            <v>10009.175745452225</v>
          </cell>
          <cell r="H78">
            <v>6143206.8200000003</v>
          </cell>
          <cell r="I78">
            <v>0</v>
          </cell>
          <cell r="J78">
            <v>0</v>
          </cell>
          <cell r="K78">
            <v>3900.21</v>
          </cell>
          <cell r="L78">
            <v>0</v>
          </cell>
          <cell r="M78">
            <v>0</v>
          </cell>
          <cell r="N78">
            <v>1464.264353037112</v>
          </cell>
          <cell r="O78">
            <v>1720</v>
          </cell>
          <cell r="P78">
            <v>0</v>
          </cell>
          <cell r="Q78">
            <v>0</v>
          </cell>
          <cell r="R78">
            <v>0</v>
          </cell>
          <cell r="S78">
            <v>17922.099999999999</v>
          </cell>
          <cell r="T78">
            <v>0</v>
          </cell>
          <cell r="U78">
            <v>0</v>
          </cell>
          <cell r="V78">
            <v>23361.81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565283.04</v>
          </cell>
          <cell r="AB78">
            <v>10322.69</v>
          </cell>
          <cell r="AC78">
            <v>65612.73</v>
          </cell>
          <cell r="AD78">
            <v>0</v>
          </cell>
          <cell r="AE78">
            <v>4922.5</v>
          </cell>
          <cell r="AF78">
            <v>798.01</v>
          </cell>
          <cell r="AG78">
            <v>60915.5</v>
          </cell>
          <cell r="AH78">
            <v>0</v>
          </cell>
          <cell r="AI78">
            <v>4893.62</v>
          </cell>
          <cell r="AJ78">
            <v>77105.87</v>
          </cell>
          <cell r="AK78">
            <v>832857.87</v>
          </cell>
          <cell r="AL78">
            <v>198.38992297282599</v>
          </cell>
          <cell r="AM78">
            <v>20029917.93</v>
          </cell>
          <cell r="AN78">
            <v>575169.61</v>
          </cell>
          <cell r="AO78">
            <v>1664138.08</v>
          </cell>
          <cell r="AP78">
            <v>0</v>
          </cell>
          <cell r="AQ78">
            <v>0</v>
          </cell>
          <cell r="AR78">
            <v>0</v>
          </cell>
          <cell r="AS78">
            <v>2894035.34</v>
          </cell>
          <cell r="AT78">
            <v>0</v>
          </cell>
          <cell r="AU78">
            <v>0</v>
          </cell>
          <cell r="AV78">
            <v>650776.01</v>
          </cell>
          <cell r="AW78">
            <v>0</v>
          </cell>
          <cell r="AX78">
            <v>102859.26</v>
          </cell>
          <cell r="AY78">
            <v>0</v>
          </cell>
          <cell r="AZ78">
            <v>99824.36</v>
          </cell>
          <cell r="BA78">
            <v>1441756.52</v>
          </cell>
          <cell r="BB78">
            <v>38928</v>
          </cell>
          <cell r="BC78">
            <v>84164.28</v>
          </cell>
          <cell r="BD78">
            <v>0</v>
          </cell>
          <cell r="BE78">
            <v>64886.89</v>
          </cell>
          <cell r="BF78">
            <v>1163406.47</v>
          </cell>
          <cell r="BG78">
            <v>933896.76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29743759.510000002</v>
          </cell>
          <cell r="BM78">
            <v>7085.0770229392929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1917117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807170</v>
          </cell>
          <cell r="CB78">
            <v>30680.58</v>
          </cell>
          <cell r="CC78">
            <v>0</v>
          </cell>
          <cell r="CD78">
            <v>700673.58</v>
          </cell>
          <cell r="CE78">
            <v>330952.73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16657.8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34492.85</v>
          </cell>
          <cell r="CQ78">
            <v>928504.46</v>
          </cell>
          <cell r="CR78">
            <v>192963.7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18220.59</v>
          </cell>
          <cell r="DE78">
            <v>0</v>
          </cell>
          <cell r="DF78">
            <v>133330.54999999999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88263.64</v>
          </cell>
          <cell r="DW78">
            <v>5199027.4799999995</v>
          </cell>
          <cell r="DX78">
            <v>1238.4281861811614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938.5</v>
          </cell>
          <cell r="EM78">
            <v>0</v>
          </cell>
          <cell r="EN78">
            <v>1625</v>
          </cell>
          <cell r="EO78">
            <v>0</v>
          </cell>
          <cell r="EP78">
            <v>94060.73</v>
          </cell>
          <cell r="EQ78">
            <v>0</v>
          </cell>
          <cell r="ER78">
            <v>96624.23</v>
          </cell>
          <cell r="ES78">
            <v>23.01626032183453</v>
          </cell>
          <cell r="ET78">
            <v>1746117.28</v>
          </cell>
          <cell r="EU78">
            <v>415.93179960071751</v>
          </cell>
        </row>
        <row r="79">
          <cell r="A79" t="str">
            <v>27416</v>
          </cell>
          <cell r="B79" t="str">
            <v>White River</v>
          </cell>
          <cell r="C79">
            <v>4192.3433333333332</v>
          </cell>
          <cell r="D79">
            <v>38643003.579999998</v>
          </cell>
          <cell r="E79">
            <v>9217.5188212161374</v>
          </cell>
          <cell r="F79">
            <v>40129340.409999996</v>
          </cell>
          <cell r="G79">
            <v>9572.0548674846123</v>
          </cell>
          <cell r="H79">
            <v>6608558.9000000004</v>
          </cell>
          <cell r="I79">
            <v>0</v>
          </cell>
          <cell r="J79">
            <v>0</v>
          </cell>
          <cell r="K79">
            <v>80526.559999999998</v>
          </cell>
          <cell r="L79">
            <v>0</v>
          </cell>
          <cell r="M79">
            <v>0</v>
          </cell>
          <cell r="N79">
            <v>1595.5481047592318</v>
          </cell>
          <cell r="O79">
            <v>179717.15</v>
          </cell>
          <cell r="P79">
            <v>0</v>
          </cell>
          <cell r="Q79">
            <v>0</v>
          </cell>
          <cell r="R79">
            <v>0</v>
          </cell>
          <cell r="S79">
            <v>12425</v>
          </cell>
          <cell r="T79">
            <v>0</v>
          </cell>
          <cell r="U79">
            <v>102017.36</v>
          </cell>
          <cell r="V79">
            <v>92959.63</v>
          </cell>
          <cell r="W79">
            <v>7637.08</v>
          </cell>
          <cell r="X79">
            <v>0</v>
          </cell>
          <cell r="Y79">
            <v>0</v>
          </cell>
          <cell r="Z79">
            <v>273197.37</v>
          </cell>
          <cell r="AA79">
            <v>716759.35</v>
          </cell>
          <cell r="AB79">
            <v>0</v>
          </cell>
          <cell r="AC79">
            <v>15913.14</v>
          </cell>
          <cell r="AD79">
            <v>0</v>
          </cell>
          <cell r="AE79">
            <v>48308.61</v>
          </cell>
          <cell r="AF79">
            <v>5598.64</v>
          </cell>
          <cell r="AG79">
            <v>21035</v>
          </cell>
          <cell r="AH79">
            <v>19121.990000000002</v>
          </cell>
          <cell r="AI79">
            <v>1071.95</v>
          </cell>
          <cell r="AJ79">
            <v>2936.52</v>
          </cell>
          <cell r="AK79">
            <v>1498698.7899999998</v>
          </cell>
          <cell r="AL79">
            <v>357.48474560369175</v>
          </cell>
          <cell r="AM79">
            <v>19390249.100000001</v>
          </cell>
          <cell r="AN79">
            <v>671914.46</v>
          </cell>
          <cell r="AO79">
            <v>803866.64</v>
          </cell>
          <cell r="AP79">
            <v>0</v>
          </cell>
          <cell r="AQ79">
            <v>0</v>
          </cell>
          <cell r="AR79">
            <v>0</v>
          </cell>
          <cell r="AS79">
            <v>2777047.87</v>
          </cell>
          <cell r="AT79">
            <v>118873.05</v>
          </cell>
          <cell r="AU79">
            <v>0</v>
          </cell>
          <cell r="AV79">
            <v>268653.93</v>
          </cell>
          <cell r="AW79">
            <v>0</v>
          </cell>
          <cell r="AX79">
            <v>178210.1</v>
          </cell>
          <cell r="AY79">
            <v>0</v>
          </cell>
          <cell r="AZ79">
            <v>30640.06</v>
          </cell>
          <cell r="BA79">
            <v>1530981.92</v>
          </cell>
          <cell r="BB79">
            <v>39017.07</v>
          </cell>
          <cell r="BC79">
            <v>88617.71</v>
          </cell>
          <cell r="BD79">
            <v>0</v>
          </cell>
          <cell r="BE79">
            <v>24630.6</v>
          </cell>
          <cell r="BF79">
            <v>1216164.8799999999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27138867.390000004</v>
          </cell>
          <cell r="BM79">
            <v>6473.4362699301837</v>
          </cell>
          <cell r="BN79">
            <v>0</v>
          </cell>
          <cell r="BO79">
            <v>0</v>
          </cell>
          <cell r="BP79">
            <v>0</v>
          </cell>
          <cell r="BQ79">
            <v>13992.03</v>
          </cell>
          <cell r="BR79">
            <v>10670.99</v>
          </cell>
          <cell r="BS79">
            <v>24663.02</v>
          </cell>
          <cell r="BT79">
            <v>0</v>
          </cell>
          <cell r="BU79">
            <v>0</v>
          </cell>
          <cell r="BV79">
            <v>1898904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926671.53</v>
          </cell>
          <cell r="CB79">
            <v>25782</v>
          </cell>
          <cell r="CC79">
            <v>0</v>
          </cell>
          <cell r="CD79">
            <v>372934.14</v>
          </cell>
          <cell r="CE79">
            <v>138880.82999999999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445133.38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49242</v>
          </cell>
          <cell r="DB79">
            <v>0</v>
          </cell>
          <cell r="DC79">
            <v>0</v>
          </cell>
          <cell r="DD79">
            <v>60652.14</v>
          </cell>
          <cell r="DE79">
            <v>0</v>
          </cell>
          <cell r="DF79">
            <v>36212.199999999997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76432.12</v>
          </cell>
          <cell r="DW79">
            <v>4055507.3600000008</v>
          </cell>
          <cell r="DX79">
            <v>967.36050402996591</v>
          </cell>
          <cell r="DY79">
            <v>311196.48</v>
          </cell>
          <cell r="DZ79">
            <v>155326.87</v>
          </cell>
          <cell r="EA79">
            <v>0</v>
          </cell>
          <cell r="EB79">
            <v>0</v>
          </cell>
          <cell r="EC79">
            <v>0</v>
          </cell>
          <cell r="ED79">
            <v>17227.400000000001</v>
          </cell>
          <cell r="EE79">
            <v>0</v>
          </cell>
          <cell r="EF79">
            <v>136875.20000000001</v>
          </cell>
          <cell r="EG79">
            <v>18232.37</v>
          </cell>
          <cell r="EH79">
            <v>0</v>
          </cell>
          <cell r="EI79">
            <v>24751.56</v>
          </cell>
          <cell r="EJ79">
            <v>0</v>
          </cell>
          <cell r="EK79">
            <v>15945.4</v>
          </cell>
          <cell r="EL79">
            <v>27585.98</v>
          </cell>
          <cell r="EM79">
            <v>0</v>
          </cell>
          <cell r="EN79">
            <v>3020.15</v>
          </cell>
          <cell r="EO79">
            <v>0</v>
          </cell>
          <cell r="EP79">
            <v>0</v>
          </cell>
          <cell r="EQ79">
            <v>37020</v>
          </cell>
          <cell r="ER79">
            <v>747181.41</v>
          </cell>
          <cell r="ES79">
            <v>178.22524316154133</v>
          </cell>
          <cell r="ET79">
            <v>2057584.01</v>
          </cell>
          <cell r="EU79">
            <v>490.795683082572</v>
          </cell>
        </row>
        <row r="80">
          <cell r="A80" t="str">
            <v>29101</v>
          </cell>
          <cell r="B80" t="str">
            <v>Sedro-Woolley</v>
          </cell>
          <cell r="C80">
            <v>4181.5666666666666</v>
          </cell>
          <cell r="D80">
            <v>40130771.759999998</v>
          </cell>
          <cell r="E80">
            <v>9597.0661139764197</v>
          </cell>
          <cell r="F80">
            <v>40802585.030000001</v>
          </cell>
          <cell r="G80">
            <v>9757.726776248137</v>
          </cell>
          <cell r="H80">
            <v>6450611.8700000001</v>
          </cell>
          <cell r="I80">
            <v>336.41</v>
          </cell>
          <cell r="J80">
            <v>0</v>
          </cell>
          <cell r="K80">
            <v>72187.7</v>
          </cell>
          <cell r="L80">
            <v>0</v>
          </cell>
          <cell r="M80">
            <v>0</v>
          </cell>
          <cell r="N80">
            <v>1559.9741675767457</v>
          </cell>
          <cell r="O80">
            <v>66164.09</v>
          </cell>
          <cell r="P80">
            <v>15002.85</v>
          </cell>
          <cell r="Q80">
            <v>0</v>
          </cell>
          <cell r="R80">
            <v>64875</v>
          </cell>
          <cell r="S80">
            <v>0</v>
          </cell>
          <cell r="T80">
            <v>0</v>
          </cell>
          <cell r="U80">
            <v>0</v>
          </cell>
          <cell r="V80">
            <v>64586.33</v>
          </cell>
          <cell r="W80">
            <v>2591.48</v>
          </cell>
          <cell r="X80">
            <v>0</v>
          </cell>
          <cell r="Y80">
            <v>0</v>
          </cell>
          <cell r="Z80">
            <v>1789.42</v>
          </cell>
          <cell r="AA80">
            <v>560900.43000000005</v>
          </cell>
          <cell r="AB80">
            <v>0</v>
          </cell>
          <cell r="AC80">
            <v>67303.839999999997</v>
          </cell>
          <cell r="AD80">
            <v>0</v>
          </cell>
          <cell r="AE80">
            <v>425930.44</v>
          </cell>
          <cell r="AF80">
            <v>10991.83</v>
          </cell>
          <cell r="AG80">
            <v>12890.84</v>
          </cell>
          <cell r="AH80">
            <v>63961.38</v>
          </cell>
          <cell r="AI80">
            <v>90162.34</v>
          </cell>
          <cell r="AJ80">
            <v>60241.65</v>
          </cell>
          <cell r="AK80">
            <v>1507391.9200000002</v>
          </cell>
          <cell r="AL80">
            <v>360.48496655958297</v>
          </cell>
          <cell r="AM80">
            <v>16815623.670000002</v>
          </cell>
          <cell r="AN80">
            <v>962185.97</v>
          </cell>
          <cell r="AO80">
            <v>1320554.3600000001</v>
          </cell>
          <cell r="AP80">
            <v>1598179.37</v>
          </cell>
          <cell r="AQ80">
            <v>0</v>
          </cell>
          <cell r="AR80">
            <v>3480</v>
          </cell>
          <cell r="AS80">
            <v>2949405.03</v>
          </cell>
          <cell r="AT80">
            <v>0</v>
          </cell>
          <cell r="AU80">
            <v>0</v>
          </cell>
          <cell r="AV80">
            <v>485079.76</v>
          </cell>
          <cell r="AW80">
            <v>0</v>
          </cell>
          <cell r="AX80">
            <v>225197.02</v>
          </cell>
          <cell r="AY80">
            <v>0</v>
          </cell>
          <cell r="AZ80">
            <v>204279.1</v>
          </cell>
          <cell r="BA80">
            <v>1879789.18</v>
          </cell>
          <cell r="BB80">
            <v>38615.35</v>
          </cell>
          <cell r="BC80">
            <v>75012.479999999996</v>
          </cell>
          <cell r="BD80">
            <v>0</v>
          </cell>
          <cell r="BE80">
            <v>49588.05</v>
          </cell>
          <cell r="BF80">
            <v>925378.12</v>
          </cell>
          <cell r="BG80">
            <v>0</v>
          </cell>
          <cell r="BH80">
            <v>0</v>
          </cell>
          <cell r="BI80">
            <v>0</v>
          </cell>
          <cell r="BJ80">
            <v>17509</v>
          </cell>
          <cell r="BK80">
            <v>0</v>
          </cell>
          <cell r="BL80">
            <v>27549876.460000008</v>
          </cell>
          <cell r="BM80">
            <v>6588.4101955407486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118093.55</v>
          </cell>
          <cell r="BS80">
            <v>118093.55</v>
          </cell>
          <cell r="BT80">
            <v>0</v>
          </cell>
          <cell r="BU80">
            <v>0</v>
          </cell>
          <cell r="BV80">
            <v>1884482</v>
          </cell>
          <cell r="BW80">
            <v>0</v>
          </cell>
          <cell r="BX80">
            <v>0</v>
          </cell>
          <cell r="BY80">
            <v>0</v>
          </cell>
          <cell r="BZ80">
            <v>81569.88</v>
          </cell>
          <cell r="CA80">
            <v>911850</v>
          </cell>
          <cell r="CB80">
            <v>36557</v>
          </cell>
          <cell r="CC80">
            <v>0</v>
          </cell>
          <cell r="CD80">
            <v>768307.24</v>
          </cell>
          <cell r="CE80">
            <v>187103.58</v>
          </cell>
          <cell r="CF80">
            <v>66214.16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37592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12640.87</v>
          </cell>
          <cell r="CQ80">
            <v>827070.95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36975.82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76226.17</v>
          </cell>
          <cell r="DK80">
            <v>0</v>
          </cell>
          <cell r="DL80">
            <v>0</v>
          </cell>
          <cell r="DM80">
            <v>14800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106034.3</v>
          </cell>
          <cell r="DU80">
            <v>0</v>
          </cell>
          <cell r="DV80">
            <v>0</v>
          </cell>
          <cell r="DW80">
            <v>5165517.5200000005</v>
          </cell>
          <cell r="DX80">
            <v>1235.3067478696184</v>
          </cell>
          <cell r="DY80">
            <v>0</v>
          </cell>
          <cell r="DZ80">
            <v>1261.56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34622.879999999997</v>
          </cell>
          <cell r="EH80">
            <v>0</v>
          </cell>
          <cell r="EI80">
            <v>70</v>
          </cell>
          <cell r="EJ80">
            <v>0</v>
          </cell>
          <cell r="EK80">
            <v>20708.71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56663.149999999994</v>
          </cell>
          <cell r="ES80">
            <v>13.550698701443636</v>
          </cell>
          <cell r="ET80">
            <v>3159777.04</v>
          </cell>
          <cell r="EU80">
            <v>755.64430556330569</v>
          </cell>
        </row>
        <row r="81">
          <cell r="A81" t="str">
            <v>05121</v>
          </cell>
          <cell r="B81" t="str">
            <v>Port Angeles</v>
          </cell>
          <cell r="C81">
            <v>4139.9911111111114</v>
          </cell>
          <cell r="D81">
            <v>40446691.369999997</v>
          </cell>
          <cell r="E81">
            <v>9769.7531913648745</v>
          </cell>
          <cell r="F81">
            <v>41227870.990000002</v>
          </cell>
          <cell r="G81">
            <v>9958.4443259674208</v>
          </cell>
          <cell r="H81">
            <v>7552618.2300000004</v>
          </cell>
          <cell r="I81">
            <v>0</v>
          </cell>
          <cell r="J81">
            <v>0</v>
          </cell>
          <cell r="K81">
            <v>12409.18</v>
          </cell>
          <cell r="L81">
            <v>0</v>
          </cell>
          <cell r="M81">
            <v>0</v>
          </cell>
          <cell r="N81">
            <v>1827.3052301239509</v>
          </cell>
          <cell r="O81">
            <v>61017.5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37159.86</v>
          </cell>
          <cell r="Y81">
            <v>0</v>
          </cell>
          <cell r="Z81">
            <v>21390.3</v>
          </cell>
          <cell r="AA81">
            <v>433622.63</v>
          </cell>
          <cell r="AB81">
            <v>9988.19</v>
          </cell>
          <cell r="AC81">
            <v>66905.67</v>
          </cell>
          <cell r="AD81">
            <v>0</v>
          </cell>
          <cell r="AE81">
            <v>20317.580000000002</v>
          </cell>
          <cell r="AF81">
            <v>192.01</v>
          </cell>
          <cell r="AG81">
            <v>91413.82</v>
          </cell>
          <cell r="AH81">
            <v>18650.02</v>
          </cell>
          <cell r="AI81">
            <v>9000.98</v>
          </cell>
          <cell r="AJ81">
            <v>116107.97</v>
          </cell>
          <cell r="AK81">
            <v>885766.53</v>
          </cell>
          <cell r="AL81">
            <v>213.95372749055821</v>
          </cell>
          <cell r="AM81">
            <v>19169318.879999999</v>
          </cell>
          <cell r="AN81">
            <v>677807.57</v>
          </cell>
          <cell r="AO81">
            <v>186860.4</v>
          </cell>
          <cell r="AP81">
            <v>143539.92000000001</v>
          </cell>
          <cell r="AQ81">
            <v>0</v>
          </cell>
          <cell r="AR81">
            <v>0</v>
          </cell>
          <cell r="AS81">
            <v>2986220.29</v>
          </cell>
          <cell r="AT81">
            <v>0</v>
          </cell>
          <cell r="AU81">
            <v>0</v>
          </cell>
          <cell r="AV81">
            <v>544184.68999999994</v>
          </cell>
          <cell r="AW81">
            <v>0</v>
          </cell>
          <cell r="AX81">
            <v>292844.71000000002</v>
          </cell>
          <cell r="AY81">
            <v>0</v>
          </cell>
          <cell r="AZ81">
            <v>44540.22</v>
          </cell>
          <cell r="BA81">
            <v>1494194.85</v>
          </cell>
          <cell r="BB81">
            <v>38222.9</v>
          </cell>
          <cell r="BC81">
            <v>76721.64</v>
          </cell>
          <cell r="BD81">
            <v>0</v>
          </cell>
          <cell r="BE81">
            <v>58014.81</v>
          </cell>
          <cell r="BF81">
            <v>1014549.03</v>
          </cell>
          <cell r="BG81">
            <v>13733.4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26740753.309999999</v>
          </cell>
          <cell r="BM81">
            <v>6459.1330252453563</v>
          </cell>
          <cell r="BN81">
            <v>0</v>
          </cell>
          <cell r="BO81">
            <v>65535.18</v>
          </cell>
          <cell r="BP81">
            <v>37076.65</v>
          </cell>
          <cell r="BQ81">
            <v>0</v>
          </cell>
          <cell r="BR81">
            <v>390482.16</v>
          </cell>
          <cell r="BS81">
            <v>493093.99</v>
          </cell>
          <cell r="BT81">
            <v>0</v>
          </cell>
          <cell r="BU81">
            <v>0</v>
          </cell>
          <cell r="BV81">
            <v>1914200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968536</v>
          </cell>
          <cell r="CB81">
            <v>22935.95</v>
          </cell>
          <cell r="CC81">
            <v>21050.78</v>
          </cell>
          <cell r="CD81">
            <v>813019.64</v>
          </cell>
          <cell r="CE81">
            <v>294113.96000000002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957146.5</v>
          </cell>
          <cell r="CR81">
            <v>62222.64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61192</v>
          </cell>
          <cell r="DB81">
            <v>0</v>
          </cell>
          <cell r="DC81">
            <v>0</v>
          </cell>
          <cell r="DD81">
            <v>0</v>
          </cell>
          <cell r="DE81">
            <v>102866.14</v>
          </cell>
          <cell r="DF81">
            <v>209746.65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91746.81</v>
          </cell>
          <cell r="DW81">
            <v>6011871.0599999996</v>
          </cell>
          <cell r="DX81">
            <v>1452.1458859815048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24452.68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24452.68</v>
          </cell>
          <cell r="ES81">
            <v>5.9064571260485792</v>
          </cell>
          <cell r="ET81">
            <v>3778091.21</v>
          </cell>
          <cell r="EU81">
            <v>912.58437726114278</v>
          </cell>
        </row>
        <row r="82">
          <cell r="A82" t="str">
            <v>23309</v>
          </cell>
          <cell r="B82" t="str">
            <v>Shelton</v>
          </cell>
          <cell r="C82">
            <v>4096.3833333333332</v>
          </cell>
          <cell r="D82">
            <v>41970862.329999998</v>
          </cell>
          <cell r="E82">
            <v>10245.833681743652</v>
          </cell>
          <cell r="F82">
            <v>42617752.210000001</v>
          </cell>
          <cell r="G82">
            <v>10403.751002306914</v>
          </cell>
          <cell r="H82">
            <v>4944752.57</v>
          </cell>
          <cell r="I82">
            <v>0</v>
          </cell>
          <cell r="J82">
            <v>4641.6000000000004</v>
          </cell>
          <cell r="K82">
            <v>74194.19</v>
          </cell>
          <cell r="L82">
            <v>0</v>
          </cell>
          <cell r="M82">
            <v>17164.13</v>
          </cell>
          <cell r="N82">
            <v>1230.537300789721</v>
          </cell>
          <cell r="O82">
            <v>45971.25</v>
          </cell>
          <cell r="P82">
            <v>0</v>
          </cell>
          <cell r="Q82">
            <v>0</v>
          </cell>
          <cell r="R82">
            <v>28527</v>
          </cell>
          <cell r="S82">
            <v>4887</v>
          </cell>
          <cell r="T82">
            <v>0</v>
          </cell>
          <cell r="U82">
            <v>2996.62</v>
          </cell>
          <cell r="V82">
            <v>43009</v>
          </cell>
          <cell r="W82">
            <v>0</v>
          </cell>
          <cell r="X82">
            <v>0</v>
          </cell>
          <cell r="Y82">
            <v>0</v>
          </cell>
          <cell r="Z82">
            <v>1350.5</v>
          </cell>
          <cell r="AA82">
            <v>393812.73</v>
          </cell>
          <cell r="AB82">
            <v>33890.04</v>
          </cell>
          <cell r="AC82">
            <v>9424.65</v>
          </cell>
          <cell r="AD82">
            <v>0</v>
          </cell>
          <cell r="AE82">
            <v>17846.68</v>
          </cell>
          <cell r="AF82">
            <v>21661.88</v>
          </cell>
          <cell r="AG82">
            <v>84456.35</v>
          </cell>
          <cell r="AH82">
            <v>5166.79</v>
          </cell>
          <cell r="AI82">
            <v>9100</v>
          </cell>
          <cell r="AJ82">
            <v>64561.37</v>
          </cell>
          <cell r="AK82">
            <v>766661.8600000001</v>
          </cell>
          <cell r="AL82">
            <v>187.15579027027908</v>
          </cell>
          <cell r="AM82">
            <v>18266169.890000001</v>
          </cell>
          <cell r="AN82">
            <v>813999</v>
          </cell>
          <cell r="AO82">
            <v>1895324.6</v>
          </cell>
          <cell r="AP82">
            <v>0</v>
          </cell>
          <cell r="AQ82">
            <v>0</v>
          </cell>
          <cell r="AR82">
            <v>78962.61</v>
          </cell>
          <cell r="AS82">
            <v>3002273.9</v>
          </cell>
          <cell r="AT82">
            <v>0</v>
          </cell>
          <cell r="AU82">
            <v>0</v>
          </cell>
          <cell r="AV82">
            <v>793897.71</v>
          </cell>
          <cell r="AW82">
            <v>84149.65</v>
          </cell>
          <cell r="AX82">
            <v>224784.65</v>
          </cell>
          <cell r="AY82">
            <v>0</v>
          </cell>
          <cell r="AZ82">
            <v>247119.1</v>
          </cell>
          <cell r="BA82">
            <v>1813632.85</v>
          </cell>
          <cell r="BB82">
            <v>37587.089999999997</v>
          </cell>
          <cell r="BC82">
            <v>78813.34</v>
          </cell>
          <cell r="BD82">
            <v>22440.86</v>
          </cell>
          <cell r="BE82">
            <v>41846.04</v>
          </cell>
          <cell r="BF82">
            <v>1289403.96</v>
          </cell>
          <cell r="BG82">
            <v>51607.61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28742012.859999999</v>
          </cell>
          <cell r="BM82">
            <v>7016.4363344901803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148833.47</v>
          </cell>
          <cell r="BS82">
            <v>148833.47</v>
          </cell>
          <cell r="BT82">
            <v>68915.28</v>
          </cell>
          <cell r="BU82">
            <v>0</v>
          </cell>
          <cell r="BV82">
            <v>1828466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1050737</v>
          </cell>
          <cell r="CB82">
            <v>53275</v>
          </cell>
          <cell r="CC82">
            <v>0</v>
          </cell>
          <cell r="CD82">
            <v>1151783.3500000001</v>
          </cell>
          <cell r="CE82">
            <v>239617.87</v>
          </cell>
          <cell r="CF82">
            <v>91068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33880.43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854837.45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79658.84</v>
          </cell>
          <cell r="DB82">
            <v>0</v>
          </cell>
          <cell r="DC82">
            <v>0</v>
          </cell>
          <cell r="DD82">
            <v>465700.35</v>
          </cell>
          <cell r="DE82">
            <v>0</v>
          </cell>
          <cell r="DF82">
            <v>1726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78360.52</v>
          </cell>
          <cell r="DW82">
            <v>6146859.5599999987</v>
          </cell>
          <cell r="DX82">
            <v>1500.5577017124858</v>
          </cell>
          <cell r="DY82">
            <v>350370.29</v>
          </cell>
          <cell r="DZ82">
            <v>224992.17</v>
          </cell>
          <cell r="EA82">
            <v>0</v>
          </cell>
          <cell r="EB82">
            <v>0</v>
          </cell>
          <cell r="EC82">
            <v>0</v>
          </cell>
          <cell r="ED82">
            <v>59847.75</v>
          </cell>
          <cell r="EE82">
            <v>0</v>
          </cell>
          <cell r="EF82">
            <v>880132.49</v>
          </cell>
          <cell r="EG82">
            <v>89698.08</v>
          </cell>
          <cell r="EH82">
            <v>0</v>
          </cell>
          <cell r="EI82">
            <v>285680.40000000002</v>
          </cell>
          <cell r="EJ82">
            <v>0</v>
          </cell>
          <cell r="EK82">
            <v>0</v>
          </cell>
          <cell r="EL82">
            <v>25234.26</v>
          </cell>
          <cell r="EM82">
            <v>0</v>
          </cell>
          <cell r="EN82">
            <v>5510</v>
          </cell>
          <cell r="EO82">
            <v>0</v>
          </cell>
          <cell r="EP82">
            <v>0</v>
          </cell>
          <cell r="EQ82">
            <v>0</v>
          </cell>
          <cell r="ER82">
            <v>1921465.4400000002</v>
          </cell>
          <cell r="ES82">
            <v>469.0638750442464</v>
          </cell>
          <cell r="ET82">
            <v>2107678.36</v>
          </cell>
          <cell r="EU82">
            <v>514.52175943820362</v>
          </cell>
        </row>
        <row r="83">
          <cell r="A83" t="str">
            <v>18303</v>
          </cell>
          <cell r="B83" t="str">
            <v>Bainbridge</v>
          </cell>
          <cell r="C83">
            <v>3940.7955555555554</v>
          </cell>
          <cell r="D83">
            <v>37409323.329999998</v>
          </cell>
          <cell r="E83">
            <v>9492.8353431737978</v>
          </cell>
          <cell r="F83">
            <v>37574572.340000004</v>
          </cell>
          <cell r="G83">
            <v>9534.7682492762324</v>
          </cell>
          <cell r="H83">
            <v>7226485.7199999997</v>
          </cell>
          <cell r="I83">
            <v>0</v>
          </cell>
          <cell r="J83">
            <v>0</v>
          </cell>
          <cell r="K83">
            <v>669.63</v>
          </cell>
          <cell r="L83">
            <v>0</v>
          </cell>
          <cell r="M83">
            <v>0</v>
          </cell>
          <cell r="N83">
            <v>1833.9330848593459</v>
          </cell>
          <cell r="O83">
            <v>685694.27</v>
          </cell>
          <cell r="P83">
            <v>38347.800000000003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71492.759999999995</v>
          </cell>
          <cell r="W83">
            <v>328</v>
          </cell>
          <cell r="X83">
            <v>0</v>
          </cell>
          <cell r="Y83">
            <v>0</v>
          </cell>
          <cell r="Z83">
            <v>7568.64</v>
          </cell>
          <cell r="AA83">
            <v>833750.18</v>
          </cell>
          <cell r="AB83">
            <v>0</v>
          </cell>
          <cell r="AC83">
            <v>26087.29</v>
          </cell>
          <cell r="AD83">
            <v>0</v>
          </cell>
          <cell r="AE83">
            <v>502606.28</v>
          </cell>
          <cell r="AF83">
            <v>8896.75</v>
          </cell>
          <cell r="AG83">
            <v>127264.23</v>
          </cell>
          <cell r="AH83">
            <v>4426.88</v>
          </cell>
          <cell r="AI83">
            <v>211203.86</v>
          </cell>
          <cell r="AJ83">
            <v>38573.230000000003</v>
          </cell>
          <cell r="AK83">
            <v>2556240.17</v>
          </cell>
          <cell r="AL83">
            <v>648.66094522369428</v>
          </cell>
          <cell r="AM83">
            <v>18684710.859999999</v>
          </cell>
          <cell r="AN83">
            <v>469012.94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2900506.45</v>
          </cell>
          <cell r="AT83">
            <v>0</v>
          </cell>
          <cell r="AU83">
            <v>0</v>
          </cell>
          <cell r="AV83">
            <v>69592.59</v>
          </cell>
          <cell r="AW83">
            <v>0</v>
          </cell>
          <cell r="AX83">
            <v>96545.26</v>
          </cell>
          <cell r="AY83">
            <v>0</v>
          </cell>
          <cell r="AZ83">
            <v>25548.45</v>
          </cell>
          <cell r="BA83">
            <v>1411804.56</v>
          </cell>
          <cell r="BB83">
            <v>36578.370000000003</v>
          </cell>
          <cell r="BC83">
            <v>82437.66</v>
          </cell>
          <cell r="BD83">
            <v>0</v>
          </cell>
          <cell r="BE83">
            <v>8029.42</v>
          </cell>
          <cell r="BF83">
            <v>967575.74</v>
          </cell>
          <cell r="BG83">
            <v>24237.51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24776579.810000002</v>
          </cell>
          <cell r="BM83">
            <v>6287.202535810593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1810761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826106</v>
          </cell>
          <cell r="CB83">
            <v>12728</v>
          </cell>
          <cell r="CC83">
            <v>0</v>
          </cell>
          <cell r="CD83">
            <v>96740</v>
          </cell>
          <cell r="CE83">
            <v>34980.71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103319.21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11126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1592.38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49628.23</v>
          </cell>
          <cell r="DW83">
            <v>2946981.53</v>
          </cell>
          <cell r="DX83">
            <v>747.81385851023879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67615.48</v>
          </cell>
          <cell r="ER83">
            <v>67615.48</v>
          </cell>
          <cell r="ES83">
            <v>17.157824872360798</v>
          </cell>
          <cell r="ET83">
            <v>1266565.1599999999</v>
          </cell>
          <cell r="EU83">
            <v>321.39834257944528</v>
          </cell>
        </row>
        <row r="84">
          <cell r="A84" t="str">
            <v>17400</v>
          </cell>
          <cell r="B84" t="str">
            <v>Mercer Island</v>
          </cell>
          <cell r="C84">
            <v>3927.3466666666668</v>
          </cell>
          <cell r="D84">
            <v>39057485.390000001</v>
          </cell>
          <cell r="E84">
            <v>9945.0058029000065</v>
          </cell>
          <cell r="F84">
            <v>39544433.07</v>
          </cell>
          <cell r="G84">
            <v>10068.99477594712</v>
          </cell>
          <cell r="H84">
            <v>8964257.3399999999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2282.522552970453</v>
          </cell>
          <cell r="O84">
            <v>988868.15</v>
          </cell>
          <cell r="P84">
            <v>0</v>
          </cell>
          <cell r="Q84">
            <v>0</v>
          </cell>
          <cell r="R84">
            <v>0</v>
          </cell>
          <cell r="S84">
            <v>72999.98</v>
          </cell>
          <cell r="T84">
            <v>0</v>
          </cell>
          <cell r="U84">
            <v>0</v>
          </cell>
          <cell r="V84">
            <v>3822.54</v>
          </cell>
          <cell r="W84">
            <v>0</v>
          </cell>
          <cell r="X84">
            <v>0</v>
          </cell>
          <cell r="Y84">
            <v>0</v>
          </cell>
          <cell r="Z84">
            <v>61825.599999999999</v>
          </cell>
          <cell r="AA84">
            <v>1489690.13</v>
          </cell>
          <cell r="AB84">
            <v>0</v>
          </cell>
          <cell r="AC84">
            <v>100398.72</v>
          </cell>
          <cell r="AD84">
            <v>0</v>
          </cell>
          <cell r="AE84">
            <v>846745.68</v>
          </cell>
          <cell r="AF84">
            <v>41678.68</v>
          </cell>
          <cell r="AG84">
            <v>122324.52</v>
          </cell>
          <cell r="AH84">
            <v>0</v>
          </cell>
          <cell r="AI84">
            <v>128845.56</v>
          </cell>
          <cell r="AJ84">
            <v>547.91999999999996</v>
          </cell>
          <cell r="AK84">
            <v>3857747.4800000009</v>
          </cell>
          <cell r="AL84">
            <v>982.27831852548479</v>
          </cell>
          <cell r="AM84">
            <v>18250384.030000001</v>
          </cell>
          <cell r="AN84">
            <v>323014.56</v>
          </cell>
          <cell r="AO84">
            <v>0</v>
          </cell>
          <cell r="AP84">
            <v>0</v>
          </cell>
          <cell r="AQ84">
            <v>0</v>
          </cell>
          <cell r="AR84">
            <v>265.04000000000002</v>
          </cell>
          <cell r="AS84">
            <v>2105028.3199999998</v>
          </cell>
          <cell r="AT84">
            <v>0</v>
          </cell>
          <cell r="AU84">
            <v>0</v>
          </cell>
          <cell r="AV84">
            <v>31411.23</v>
          </cell>
          <cell r="AW84">
            <v>0</v>
          </cell>
          <cell r="AX84">
            <v>134997</v>
          </cell>
          <cell r="AY84">
            <v>0</v>
          </cell>
          <cell r="AZ84">
            <v>66923.38</v>
          </cell>
          <cell r="BA84">
            <v>1377611.11</v>
          </cell>
          <cell r="BB84">
            <v>36537.769999999997</v>
          </cell>
          <cell r="BC84">
            <v>65437.279999999999</v>
          </cell>
          <cell r="BD84">
            <v>0</v>
          </cell>
          <cell r="BE84">
            <v>7119.29</v>
          </cell>
          <cell r="BF84">
            <v>941022.38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23339751.389999997</v>
          </cell>
          <cell r="BM84">
            <v>5942.8803645209136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14258.52</v>
          </cell>
          <cell r="BS84">
            <v>14258.52</v>
          </cell>
          <cell r="BT84">
            <v>0</v>
          </cell>
          <cell r="BU84">
            <v>0</v>
          </cell>
          <cell r="BV84">
            <v>1758298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1181668</v>
          </cell>
          <cell r="CB84">
            <v>14705.74</v>
          </cell>
          <cell r="CC84">
            <v>0</v>
          </cell>
          <cell r="CD84">
            <v>115132.04</v>
          </cell>
          <cell r="CE84">
            <v>58158.61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8516.2999999999993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53168.06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6107.68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28303.94</v>
          </cell>
          <cell r="DW84">
            <v>3238316.89</v>
          </cell>
          <cell r="DX84">
            <v>824.5559062776905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140309.97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4050</v>
          </cell>
          <cell r="EO84">
            <v>0</v>
          </cell>
          <cell r="EP84">
            <v>0</v>
          </cell>
          <cell r="EQ84">
            <v>0</v>
          </cell>
          <cell r="ER84">
            <v>144359.97</v>
          </cell>
          <cell r="ES84">
            <v>36.757633652576295</v>
          </cell>
          <cell r="ET84">
            <v>1993398.64</v>
          </cell>
          <cell r="EU84">
            <v>507.56880132812307</v>
          </cell>
        </row>
        <row r="85">
          <cell r="A85" t="str">
            <v>29100</v>
          </cell>
          <cell r="B85" t="str">
            <v>Burlington-Edison</v>
          </cell>
          <cell r="C85">
            <v>3804.6444444444442</v>
          </cell>
          <cell r="D85">
            <v>35568690.75</v>
          </cell>
          <cell r="E85">
            <v>9348.7555195696496</v>
          </cell>
          <cell r="F85">
            <v>36108430.43</v>
          </cell>
          <cell r="G85">
            <v>9490.6188889018686</v>
          </cell>
          <cell r="H85">
            <v>6034470.9199999999</v>
          </cell>
          <cell r="I85">
            <v>0</v>
          </cell>
          <cell r="J85">
            <v>0</v>
          </cell>
          <cell r="K85">
            <v>5968.87</v>
          </cell>
          <cell r="L85">
            <v>0</v>
          </cell>
          <cell r="M85">
            <v>0</v>
          </cell>
          <cell r="N85">
            <v>1587.6489585827849</v>
          </cell>
          <cell r="O85">
            <v>163241.9</v>
          </cell>
          <cell r="P85">
            <v>0</v>
          </cell>
          <cell r="Q85">
            <v>0</v>
          </cell>
          <cell r="R85">
            <v>79662.5</v>
          </cell>
          <cell r="S85">
            <v>0</v>
          </cell>
          <cell r="T85">
            <v>0</v>
          </cell>
          <cell r="U85">
            <v>0</v>
          </cell>
          <cell r="V85">
            <v>8311.11</v>
          </cell>
          <cell r="W85">
            <v>5000</v>
          </cell>
          <cell r="X85">
            <v>0</v>
          </cell>
          <cell r="Y85">
            <v>0</v>
          </cell>
          <cell r="Z85">
            <v>40127.65</v>
          </cell>
          <cell r="AA85">
            <v>467663.75</v>
          </cell>
          <cell r="AB85">
            <v>0</v>
          </cell>
          <cell r="AC85">
            <v>59030.48</v>
          </cell>
          <cell r="AD85">
            <v>0</v>
          </cell>
          <cell r="AE85">
            <v>30242.37</v>
          </cell>
          <cell r="AF85">
            <v>7827.92</v>
          </cell>
          <cell r="AG85">
            <v>17719.5</v>
          </cell>
          <cell r="AH85">
            <v>32412.79</v>
          </cell>
          <cell r="AI85">
            <v>35618.550000000003</v>
          </cell>
          <cell r="AJ85">
            <v>27585.75</v>
          </cell>
          <cell r="AK85">
            <v>974444.27000000014</v>
          </cell>
          <cell r="AL85">
            <v>256.11966748243378</v>
          </cell>
          <cell r="AM85">
            <v>17357999.329999998</v>
          </cell>
          <cell r="AN85">
            <v>546320.9</v>
          </cell>
          <cell r="AO85">
            <v>287474.56</v>
          </cell>
          <cell r="AP85">
            <v>23988.61</v>
          </cell>
          <cell r="AQ85">
            <v>0</v>
          </cell>
          <cell r="AR85">
            <v>0</v>
          </cell>
          <cell r="AS85">
            <v>2470527.79</v>
          </cell>
          <cell r="AT85">
            <v>0</v>
          </cell>
          <cell r="AU85">
            <v>0</v>
          </cell>
          <cell r="AV85">
            <v>427706.72</v>
          </cell>
          <cell r="AW85">
            <v>0</v>
          </cell>
          <cell r="AX85">
            <v>248289.77</v>
          </cell>
          <cell r="AY85">
            <v>0</v>
          </cell>
          <cell r="AZ85">
            <v>523973.89</v>
          </cell>
          <cell r="BA85">
            <v>1721695.55</v>
          </cell>
          <cell r="BB85">
            <v>35302.879999999997</v>
          </cell>
          <cell r="BC85">
            <v>96040.25</v>
          </cell>
          <cell r="BD85">
            <v>0</v>
          </cell>
          <cell r="BE85">
            <v>34190.639999999999</v>
          </cell>
          <cell r="BF85">
            <v>1110847.43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24884358.319999993</v>
          </cell>
          <cell r="BM85">
            <v>6540.5213767967789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109951.61</v>
          </cell>
          <cell r="BS85">
            <v>109951.61</v>
          </cell>
          <cell r="BT85">
            <v>0</v>
          </cell>
          <cell r="BU85">
            <v>0</v>
          </cell>
          <cell r="BV85">
            <v>1422440.63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687445.18</v>
          </cell>
          <cell r="CB85">
            <v>28275</v>
          </cell>
          <cell r="CC85">
            <v>0</v>
          </cell>
          <cell r="CD85">
            <v>537764</v>
          </cell>
          <cell r="CE85">
            <v>139657.95000000001</v>
          </cell>
          <cell r="CF85">
            <v>78215.03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72478.679999999993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737197.47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207218.54</v>
          </cell>
          <cell r="DE85">
            <v>0</v>
          </cell>
          <cell r="DF85">
            <v>89071</v>
          </cell>
          <cell r="DG85">
            <v>0</v>
          </cell>
          <cell r="DH85">
            <v>0</v>
          </cell>
          <cell r="DI85">
            <v>0</v>
          </cell>
          <cell r="DJ85">
            <v>13932.3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4123647.39</v>
          </cell>
          <cell r="DX85">
            <v>1083.8456655316018</v>
          </cell>
          <cell r="DY85">
            <v>0</v>
          </cell>
          <cell r="DZ85">
            <v>13480</v>
          </cell>
          <cell r="EA85">
            <v>0</v>
          </cell>
          <cell r="EB85">
            <v>0</v>
          </cell>
          <cell r="EC85">
            <v>44462.65</v>
          </cell>
          <cell r="ED85">
            <v>9714.67</v>
          </cell>
          <cell r="EE85">
            <v>0</v>
          </cell>
          <cell r="EF85">
            <v>0</v>
          </cell>
          <cell r="EG85">
            <v>17883.34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85540.66</v>
          </cell>
          <cell r="ES85">
            <v>22.483220508267674</v>
          </cell>
          <cell r="ET85">
            <v>2340581.34</v>
          </cell>
          <cell r="EU85">
            <v>615.19055832345259</v>
          </cell>
        </row>
        <row r="86">
          <cell r="A86" t="str">
            <v>32363</v>
          </cell>
          <cell r="B86" t="str">
            <v>West Valley (Spokane)</v>
          </cell>
          <cell r="C86">
            <v>3752.7455555555557</v>
          </cell>
          <cell r="D86">
            <v>35966200.170000002</v>
          </cell>
          <cell r="E86">
            <v>9583.9698262398106</v>
          </cell>
          <cell r="F86">
            <v>36327664.82</v>
          </cell>
          <cell r="G86">
            <v>9680.2898790248673</v>
          </cell>
          <cell r="H86">
            <v>5823381.3700000001</v>
          </cell>
          <cell r="I86">
            <v>0</v>
          </cell>
          <cell r="J86">
            <v>0</v>
          </cell>
          <cell r="K86">
            <v>79.72</v>
          </cell>
          <cell r="L86">
            <v>0</v>
          </cell>
          <cell r="M86">
            <v>0</v>
          </cell>
          <cell r="N86">
            <v>1551.7868194871251</v>
          </cell>
          <cell r="O86">
            <v>11977.6</v>
          </cell>
          <cell r="P86">
            <v>0</v>
          </cell>
          <cell r="Q86">
            <v>0</v>
          </cell>
          <cell r="R86">
            <v>38345</v>
          </cell>
          <cell r="S86">
            <v>7092</v>
          </cell>
          <cell r="T86">
            <v>0</v>
          </cell>
          <cell r="U86">
            <v>0</v>
          </cell>
          <cell r="V86">
            <v>12199.51</v>
          </cell>
          <cell r="W86">
            <v>5924.77</v>
          </cell>
          <cell r="X86">
            <v>0</v>
          </cell>
          <cell r="Y86">
            <v>0</v>
          </cell>
          <cell r="Z86">
            <v>0</v>
          </cell>
          <cell r="AA86">
            <v>328433.56</v>
          </cell>
          <cell r="AB86">
            <v>15883.96</v>
          </cell>
          <cell r="AC86">
            <v>78583.100000000006</v>
          </cell>
          <cell r="AD86">
            <v>0</v>
          </cell>
          <cell r="AE86">
            <v>228344.02</v>
          </cell>
          <cell r="AF86">
            <v>3721.36</v>
          </cell>
          <cell r="AG86">
            <v>34599.5</v>
          </cell>
          <cell r="AH86">
            <v>63483.59</v>
          </cell>
          <cell r="AI86">
            <v>308656.98</v>
          </cell>
          <cell r="AJ86">
            <v>36866.14</v>
          </cell>
          <cell r="AK86">
            <v>1174111.0899999999</v>
          </cell>
          <cell r="AL86">
            <v>312.86722550689547</v>
          </cell>
          <cell r="AM86">
            <v>17567524.780000001</v>
          </cell>
          <cell r="AN86">
            <v>422296.57</v>
          </cell>
          <cell r="AO86">
            <v>1500231.12</v>
          </cell>
          <cell r="AP86">
            <v>0</v>
          </cell>
          <cell r="AQ86">
            <v>0</v>
          </cell>
          <cell r="AR86">
            <v>0</v>
          </cell>
          <cell r="AS86">
            <v>2399734.0499999998</v>
          </cell>
          <cell r="AT86">
            <v>0</v>
          </cell>
          <cell r="AU86">
            <v>37621.699999999997</v>
          </cell>
          <cell r="AV86">
            <v>483642.09</v>
          </cell>
          <cell r="AW86">
            <v>0</v>
          </cell>
          <cell r="AX86">
            <v>257655.27</v>
          </cell>
          <cell r="AY86">
            <v>0</v>
          </cell>
          <cell r="AZ86">
            <v>81501.820000000007</v>
          </cell>
          <cell r="BA86">
            <v>1307891.57</v>
          </cell>
          <cell r="BB86">
            <v>34811.49</v>
          </cell>
          <cell r="BC86">
            <v>89136.36</v>
          </cell>
          <cell r="BD86">
            <v>0</v>
          </cell>
          <cell r="BE86">
            <v>33727.94</v>
          </cell>
          <cell r="BF86">
            <v>635389.77</v>
          </cell>
          <cell r="BG86">
            <v>1000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24852164.530000001</v>
          </cell>
          <cell r="BM86">
            <v>6622.3953002113121</v>
          </cell>
          <cell r="BN86">
            <v>10305.74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10305.74</v>
          </cell>
          <cell r="BT86">
            <v>0</v>
          </cell>
          <cell r="BU86">
            <v>0</v>
          </cell>
          <cell r="BV86">
            <v>1701473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778866</v>
          </cell>
          <cell r="CB86">
            <v>19561</v>
          </cell>
          <cell r="CC86">
            <v>0</v>
          </cell>
          <cell r="CD86">
            <v>485861.91</v>
          </cell>
          <cell r="CE86">
            <v>157280.76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6467.4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10819.83</v>
          </cell>
          <cell r="CQ86">
            <v>646698.62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147797.49</v>
          </cell>
          <cell r="DE86">
            <v>0</v>
          </cell>
          <cell r="DF86">
            <v>118974.29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81958.59</v>
          </cell>
          <cell r="DW86">
            <v>4166064.63</v>
          </cell>
          <cell r="DX86">
            <v>1110.1377826782227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696.52</v>
          </cell>
          <cell r="EG86">
            <v>310191.96000000002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975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311863.48000000004</v>
          </cell>
          <cell r="ES86">
            <v>83.102751141312552</v>
          </cell>
          <cell r="ET86">
            <v>2086929.53</v>
          </cell>
          <cell r="EU86">
            <v>556.10738833878952</v>
          </cell>
        </row>
        <row r="87">
          <cell r="A87" t="str">
            <v>32360</v>
          </cell>
          <cell r="B87" t="str">
            <v>Cheney</v>
          </cell>
          <cell r="C87">
            <v>3694.6688888888889</v>
          </cell>
          <cell r="D87">
            <v>37221702.140000001</v>
          </cell>
          <cell r="E87">
            <v>10074.435154916904</v>
          </cell>
          <cell r="F87">
            <v>37443326.039999999</v>
          </cell>
          <cell r="G87">
            <v>10134.419934788924</v>
          </cell>
          <cell r="H87">
            <v>5671605.1399999997</v>
          </cell>
          <cell r="I87">
            <v>0</v>
          </cell>
          <cell r="J87">
            <v>0</v>
          </cell>
          <cell r="K87">
            <v>670.72</v>
          </cell>
          <cell r="L87">
            <v>0</v>
          </cell>
          <cell r="M87">
            <v>0</v>
          </cell>
          <cell r="N87">
            <v>1535.2595944547127</v>
          </cell>
          <cell r="O87">
            <v>181993.23</v>
          </cell>
          <cell r="P87">
            <v>0</v>
          </cell>
          <cell r="Q87">
            <v>0</v>
          </cell>
          <cell r="R87">
            <v>0</v>
          </cell>
          <cell r="S87">
            <v>300</v>
          </cell>
          <cell r="T87">
            <v>0</v>
          </cell>
          <cell r="U87">
            <v>0</v>
          </cell>
          <cell r="V87">
            <v>28545.66</v>
          </cell>
          <cell r="W87">
            <v>0</v>
          </cell>
          <cell r="X87">
            <v>0</v>
          </cell>
          <cell r="Y87">
            <v>0</v>
          </cell>
          <cell r="Z87">
            <v>17633.23</v>
          </cell>
          <cell r="AA87">
            <v>429116.86</v>
          </cell>
          <cell r="AB87">
            <v>0</v>
          </cell>
          <cell r="AC87">
            <v>40779.339999999997</v>
          </cell>
          <cell r="AD87">
            <v>0</v>
          </cell>
          <cell r="AE87">
            <v>336035.81</v>
          </cell>
          <cell r="AF87">
            <v>3975.26</v>
          </cell>
          <cell r="AG87">
            <v>20123.099999999999</v>
          </cell>
          <cell r="AH87">
            <v>179680.72</v>
          </cell>
          <cell r="AI87">
            <v>30344.19</v>
          </cell>
          <cell r="AJ87">
            <v>0</v>
          </cell>
          <cell r="AK87">
            <v>1268527.3999999999</v>
          </cell>
          <cell r="AL87">
            <v>343.33994145318087</v>
          </cell>
          <cell r="AM87">
            <v>17285672.359999999</v>
          </cell>
          <cell r="AN87">
            <v>758387.88</v>
          </cell>
          <cell r="AO87">
            <v>1223754</v>
          </cell>
          <cell r="AP87">
            <v>0</v>
          </cell>
          <cell r="AQ87">
            <v>0</v>
          </cell>
          <cell r="AR87">
            <v>0</v>
          </cell>
          <cell r="AS87">
            <v>2703867.41</v>
          </cell>
          <cell r="AT87">
            <v>0</v>
          </cell>
          <cell r="AU87">
            <v>0</v>
          </cell>
          <cell r="AV87">
            <v>416431.18</v>
          </cell>
          <cell r="AW87">
            <v>0</v>
          </cell>
          <cell r="AX87">
            <v>253009.32</v>
          </cell>
          <cell r="AY87">
            <v>0</v>
          </cell>
          <cell r="AZ87">
            <v>69636.490000000005</v>
          </cell>
          <cell r="BA87">
            <v>1286060.78</v>
          </cell>
          <cell r="BB87">
            <v>34274.54</v>
          </cell>
          <cell r="BC87">
            <v>69993.649999999994</v>
          </cell>
          <cell r="BD87">
            <v>0</v>
          </cell>
          <cell r="BE87">
            <v>44329.08</v>
          </cell>
          <cell r="BF87">
            <v>1560174.87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25705591.559999995</v>
          </cell>
          <cell r="BM87">
            <v>6957.48180230855</v>
          </cell>
          <cell r="BN87">
            <v>0</v>
          </cell>
          <cell r="BO87">
            <v>23014.66</v>
          </cell>
          <cell r="BP87">
            <v>0</v>
          </cell>
          <cell r="BQ87">
            <v>13838.82</v>
          </cell>
          <cell r="BR87">
            <v>0</v>
          </cell>
          <cell r="BS87">
            <v>36853.479999999996</v>
          </cell>
          <cell r="BT87">
            <v>0</v>
          </cell>
          <cell r="BU87">
            <v>0</v>
          </cell>
          <cell r="BV87">
            <v>1677104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643423.9</v>
          </cell>
          <cell r="CB87">
            <v>26800</v>
          </cell>
          <cell r="CC87">
            <v>0</v>
          </cell>
          <cell r="CD87">
            <v>843825.03</v>
          </cell>
          <cell r="CE87">
            <v>187211.36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742004.84</v>
          </cell>
          <cell r="CR87">
            <v>0</v>
          </cell>
          <cell r="CS87">
            <v>0</v>
          </cell>
          <cell r="CT87">
            <v>1197.3900000000001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135784.29999999999</v>
          </cell>
          <cell r="DG87">
            <v>0</v>
          </cell>
          <cell r="DH87">
            <v>0</v>
          </cell>
          <cell r="DI87">
            <v>0</v>
          </cell>
          <cell r="DJ87">
            <v>85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81227.95</v>
          </cell>
          <cell r="DW87">
            <v>4375517.25</v>
          </cell>
          <cell r="DX87">
            <v>1184.2785866843578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32626.85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10343.16</v>
          </cell>
          <cell r="EM87">
            <v>0</v>
          </cell>
          <cell r="EN87">
            <v>1342</v>
          </cell>
          <cell r="EO87">
            <v>0</v>
          </cell>
          <cell r="EP87">
            <v>0</v>
          </cell>
          <cell r="EQ87">
            <v>377101.96</v>
          </cell>
          <cell r="ER87">
            <v>421413.97000000003</v>
          </cell>
          <cell r="ES87">
            <v>114.06000988812109</v>
          </cell>
          <cell r="ET87">
            <v>2083522.23</v>
          </cell>
          <cell r="EU87">
            <v>563.92664475722074</v>
          </cell>
        </row>
        <row r="88">
          <cell r="A88" t="str">
            <v>27417</v>
          </cell>
          <cell r="B88" t="str">
            <v>Fife</v>
          </cell>
          <cell r="C88">
            <v>3394.84</v>
          </cell>
          <cell r="D88">
            <v>30968892.890000001</v>
          </cell>
          <cell r="E88">
            <v>9122.3424049439727</v>
          </cell>
          <cell r="F88">
            <v>32018785.190000001</v>
          </cell>
          <cell r="G88">
            <v>9431.6036072392217</v>
          </cell>
          <cell r="H88">
            <v>5991754.8300000001</v>
          </cell>
          <cell r="I88">
            <v>0</v>
          </cell>
          <cell r="J88">
            <v>0</v>
          </cell>
          <cell r="K88">
            <v>6.48</v>
          </cell>
          <cell r="L88">
            <v>0</v>
          </cell>
          <cell r="M88">
            <v>0</v>
          </cell>
          <cell r="N88">
            <v>1764.9613266015483</v>
          </cell>
          <cell r="O88">
            <v>187381.47</v>
          </cell>
          <cell r="P88">
            <v>0</v>
          </cell>
          <cell r="Q88">
            <v>0</v>
          </cell>
          <cell r="R88">
            <v>31850.5</v>
          </cell>
          <cell r="S88">
            <v>5795</v>
          </cell>
          <cell r="T88">
            <v>0</v>
          </cell>
          <cell r="U88">
            <v>0</v>
          </cell>
          <cell r="V88">
            <v>12879.23</v>
          </cell>
          <cell r="W88">
            <v>7811.45</v>
          </cell>
          <cell r="X88">
            <v>0</v>
          </cell>
          <cell r="Y88">
            <v>0</v>
          </cell>
          <cell r="Z88">
            <v>20893.63</v>
          </cell>
          <cell r="AA88">
            <v>528935.04</v>
          </cell>
          <cell r="AB88">
            <v>23275.75</v>
          </cell>
          <cell r="AC88">
            <v>39433.040000000001</v>
          </cell>
          <cell r="AD88">
            <v>0</v>
          </cell>
          <cell r="AE88">
            <v>34326.120000000003</v>
          </cell>
          <cell r="AF88">
            <v>4651.0200000000004</v>
          </cell>
          <cell r="AG88">
            <v>69932.479999999996</v>
          </cell>
          <cell r="AH88">
            <v>0</v>
          </cell>
          <cell r="AI88">
            <v>89565.37</v>
          </cell>
          <cell r="AJ88">
            <v>70982.710000000006</v>
          </cell>
          <cell r="AK88">
            <v>1127712.81</v>
          </cell>
          <cell r="AL88">
            <v>332.1843768778499</v>
          </cell>
          <cell r="AM88">
            <v>16031437.960000001</v>
          </cell>
          <cell r="AN88">
            <v>354515.64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1655852.25</v>
          </cell>
          <cell r="AT88">
            <v>0</v>
          </cell>
          <cell r="AU88">
            <v>0</v>
          </cell>
          <cell r="AV88">
            <v>302798.17</v>
          </cell>
          <cell r="AW88">
            <v>0</v>
          </cell>
          <cell r="AX88">
            <v>115483.23</v>
          </cell>
          <cell r="AY88">
            <v>0</v>
          </cell>
          <cell r="AZ88">
            <v>302168.09999999998</v>
          </cell>
          <cell r="BA88">
            <v>1189359.04</v>
          </cell>
          <cell r="BB88">
            <v>31609.759999999998</v>
          </cell>
          <cell r="BC88">
            <v>70841.070000000007</v>
          </cell>
          <cell r="BD88">
            <v>0</v>
          </cell>
          <cell r="BE88">
            <v>33302.800000000003</v>
          </cell>
          <cell r="BF88">
            <v>870865.5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20958233.520000007</v>
          </cell>
          <cell r="BM88">
            <v>6173.5556079226135</v>
          </cell>
          <cell r="BN88">
            <v>0</v>
          </cell>
          <cell r="BO88">
            <v>0</v>
          </cell>
          <cell r="BP88">
            <v>0</v>
          </cell>
          <cell r="BQ88">
            <v>11437.08</v>
          </cell>
          <cell r="BR88">
            <v>8722.4599999999991</v>
          </cell>
          <cell r="BS88">
            <v>20159.54</v>
          </cell>
          <cell r="BT88">
            <v>0</v>
          </cell>
          <cell r="BU88">
            <v>0</v>
          </cell>
          <cell r="BV88">
            <v>1551215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852226</v>
          </cell>
          <cell r="CB88">
            <v>19513</v>
          </cell>
          <cell r="CC88">
            <v>0</v>
          </cell>
          <cell r="CD88">
            <v>365804.3</v>
          </cell>
          <cell r="CE88">
            <v>95812.22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61792.160000000003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548371.56000000006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3413</v>
          </cell>
          <cell r="DA88">
            <v>25961</v>
          </cell>
          <cell r="DB88">
            <v>0</v>
          </cell>
          <cell r="DC88">
            <v>0</v>
          </cell>
          <cell r="DD88">
            <v>8498.06</v>
          </cell>
          <cell r="DE88">
            <v>146277.38</v>
          </cell>
          <cell r="DF88">
            <v>32496.9</v>
          </cell>
          <cell r="DG88">
            <v>0</v>
          </cell>
          <cell r="DH88">
            <v>0</v>
          </cell>
          <cell r="DI88">
            <v>0</v>
          </cell>
          <cell r="DJ88">
            <v>7938</v>
          </cell>
          <cell r="DK88">
            <v>0</v>
          </cell>
          <cell r="DL88">
            <v>0</v>
          </cell>
          <cell r="DM88">
            <v>5000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72168.03</v>
          </cell>
          <cell r="DW88">
            <v>3816646.15</v>
          </cell>
          <cell r="DX88">
            <v>1124.2491987840369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20000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905</v>
          </cell>
          <cell r="EO88">
            <v>0</v>
          </cell>
          <cell r="EP88">
            <v>0</v>
          </cell>
          <cell r="EQ88">
            <v>103526.39999999999</v>
          </cell>
          <cell r="ER88">
            <v>124431.4</v>
          </cell>
          <cell r="ES88">
            <v>36.653097053174818</v>
          </cell>
          <cell r="ET88">
            <v>2763196.98</v>
          </cell>
          <cell r="EU88">
            <v>813.94026817169583</v>
          </cell>
        </row>
        <row r="89">
          <cell r="A89" t="str">
            <v>01147</v>
          </cell>
          <cell r="B89" t="str">
            <v>Othello</v>
          </cell>
          <cell r="C89">
            <v>3346.0277777777783</v>
          </cell>
          <cell r="D89">
            <v>31157991.300000001</v>
          </cell>
          <cell r="E89">
            <v>9311.9344396755678</v>
          </cell>
          <cell r="F89">
            <v>32741376.98</v>
          </cell>
          <cell r="G89">
            <v>9785.1479887428704</v>
          </cell>
          <cell r="H89">
            <v>2031897.18</v>
          </cell>
          <cell r="I89">
            <v>0</v>
          </cell>
          <cell r="J89">
            <v>11215.53</v>
          </cell>
          <cell r="K89">
            <v>0</v>
          </cell>
          <cell r="L89">
            <v>0</v>
          </cell>
          <cell r="M89">
            <v>0</v>
          </cell>
          <cell r="N89">
            <v>610.60841262857275</v>
          </cell>
          <cell r="O89">
            <v>23953.18</v>
          </cell>
          <cell r="P89">
            <v>0</v>
          </cell>
          <cell r="Q89">
            <v>0</v>
          </cell>
          <cell r="R89">
            <v>35000</v>
          </cell>
          <cell r="S89">
            <v>0</v>
          </cell>
          <cell r="T89">
            <v>9936</v>
          </cell>
          <cell r="U89">
            <v>0</v>
          </cell>
          <cell r="V89">
            <v>13394.13</v>
          </cell>
          <cell r="W89">
            <v>0</v>
          </cell>
          <cell r="X89">
            <v>0</v>
          </cell>
          <cell r="Y89">
            <v>0</v>
          </cell>
          <cell r="Z89">
            <v>8315.69</v>
          </cell>
          <cell r="AA89">
            <v>206253.2</v>
          </cell>
          <cell r="AB89">
            <v>2991.12</v>
          </cell>
          <cell r="AC89">
            <v>66672.570000000007</v>
          </cell>
          <cell r="AD89">
            <v>0</v>
          </cell>
          <cell r="AE89">
            <v>1434.82</v>
          </cell>
          <cell r="AF89">
            <v>4807.8999999999996</v>
          </cell>
          <cell r="AG89">
            <v>13796</v>
          </cell>
          <cell r="AH89">
            <v>1382.82</v>
          </cell>
          <cell r="AI89">
            <v>13911.03</v>
          </cell>
          <cell r="AJ89">
            <v>24668.07</v>
          </cell>
          <cell r="AK89">
            <v>426516.53000000009</v>
          </cell>
          <cell r="AL89">
            <v>127.46951260615822</v>
          </cell>
          <cell r="AM89">
            <v>15429206.52</v>
          </cell>
          <cell r="AN89">
            <v>356754.96</v>
          </cell>
          <cell r="AO89">
            <v>2456981.2799999998</v>
          </cell>
          <cell r="AP89">
            <v>0</v>
          </cell>
          <cell r="AQ89">
            <v>0</v>
          </cell>
          <cell r="AR89">
            <v>13796.45</v>
          </cell>
          <cell r="AS89">
            <v>1605013.22</v>
          </cell>
          <cell r="AT89">
            <v>0</v>
          </cell>
          <cell r="AU89">
            <v>0</v>
          </cell>
          <cell r="AV89">
            <v>1178550.51</v>
          </cell>
          <cell r="AW89">
            <v>0</v>
          </cell>
          <cell r="AX89">
            <v>162255.28</v>
          </cell>
          <cell r="AY89">
            <v>0</v>
          </cell>
          <cell r="AZ89">
            <v>1185402.98</v>
          </cell>
          <cell r="BA89">
            <v>1132539.52</v>
          </cell>
          <cell r="BB89">
            <v>31030.53</v>
          </cell>
          <cell r="BC89">
            <v>52561.96</v>
          </cell>
          <cell r="BD89">
            <v>0</v>
          </cell>
          <cell r="BE89">
            <v>65526.65</v>
          </cell>
          <cell r="BF89">
            <v>648741.12</v>
          </cell>
          <cell r="BG89">
            <v>47316.68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24365677.660000004</v>
          </cell>
          <cell r="BM89">
            <v>7281.9711246336865</v>
          </cell>
          <cell r="BN89">
            <v>0</v>
          </cell>
          <cell r="BO89">
            <v>0</v>
          </cell>
          <cell r="BP89">
            <v>0</v>
          </cell>
          <cell r="BQ89">
            <v>3400.11</v>
          </cell>
          <cell r="BR89">
            <v>0</v>
          </cell>
          <cell r="BS89">
            <v>3400.11</v>
          </cell>
          <cell r="BT89">
            <v>2335</v>
          </cell>
          <cell r="BU89">
            <v>0</v>
          </cell>
          <cell r="BV89">
            <v>1419864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585737.18000000005</v>
          </cell>
          <cell r="CB89">
            <v>32024.400000000001</v>
          </cell>
          <cell r="CC89">
            <v>0</v>
          </cell>
          <cell r="CD89">
            <v>1311224.5900000001</v>
          </cell>
          <cell r="CE89">
            <v>318340.08</v>
          </cell>
          <cell r="CF89">
            <v>184979.54</v>
          </cell>
          <cell r="CG89">
            <v>244359</v>
          </cell>
          <cell r="CH89">
            <v>0</v>
          </cell>
          <cell r="CI89">
            <v>0</v>
          </cell>
          <cell r="CJ89">
            <v>0</v>
          </cell>
          <cell r="CK89">
            <v>277205.84999999998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39744.980000000003</v>
          </cell>
          <cell r="CQ89">
            <v>1326198.2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16888.95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113329.45</v>
          </cell>
          <cell r="DW89">
            <v>5875631.330000001</v>
          </cell>
          <cell r="DX89">
            <v>1756.0019582091536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30438.75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30438.75</v>
          </cell>
          <cell r="ES89">
            <v>9.0969806652996485</v>
          </cell>
          <cell r="ET89">
            <v>9000186.6199999992</v>
          </cell>
          <cell r="EU89">
            <v>2689.812284217604</v>
          </cell>
        </row>
        <row r="90">
          <cell r="A90" t="str">
            <v>21401</v>
          </cell>
          <cell r="B90" t="str">
            <v>Centralia</v>
          </cell>
          <cell r="C90">
            <v>3316.7855555555557</v>
          </cell>
          <cell r="D90">
            <v>32526809.600000001</v>
          </cell>
          <cell r="E90">
            <v>9806.7267404484992</v>
          </cell>
          <cell r="F90">
            <v>32851402.760000002</v>
          </cell>
          <cell r="G90">
            <v>9904.5905168558456</v>
          </cell>
          <cell r="H90">
            <v>4271618.83</v>
          </cell>
          <cell r="I90">
            <v>0</v>
          </cell>
          <cell r="J90">
            <v>0</v>
          </cell>
          <cell r="K90">
            <v>45689.89</v>
          </cell>
          <cell r="L90">
            <v>0</v>
          </cell>
          <cell r="M90">
            <v>0</v>
          </cell>
          <cell r="N90">
            <v>1301.6544626373525</v>
          </cell>
          <cell r="O90">
            <v>19611.3</v>
          </cell>
          <cell r="P90">
            <v>0</v>
          </cell>
          <cell r="Q90">
            <v>0</v>
          </cell>
          <cell r="R90">
            <v>25905</v>
          </cell>
          <cell r="S90">
            <v>0</v>
          </cell>
          <cell r="T90">
            <v>0</v>
          </cell>
          <cell r="U90">
            <v>27649.63</v>
          </cell>
          <cell r="V90">
            <v>4205.76</v>
          </cell>
          <cell r="W90">
            <v>5217.87</v>
          </cell>
          <cell r="X90">
            <v>0</v>
          </cell>
          <cell r="Y90">
            <v>0</v>
          </cell>
          <cell r="Z90">
            <v>0</v>
          </cell>
          <cell r="AA90">
            <v>230823.43</v>
          </cell>
          <cell r="AB90">
            <v>15988.35</v>
          </cell>
          <cell r="AC90">
            <v>27148.82</v>
          </cell>
          <cell r="AD90">
            <v>0</v>
          </cell>
          <cell r="AE90">
            <v>53326.63</v>
          </cell>
          <cell r="AF90">
            <v>3516.43</v>
          </cell>
          <cell r="AG90">
            <v>16665.12</v>
          </cell>
          <cell r="AH90">
            <v>16</v>
          </cell>
          <cell r="AI90">
            <v>51842.48</v>
          </cell>
          <cell r="AJ90">
            <v>0</v>
          </cell>
          <cell r="AK90">
            <v>481916.81999999995</v>
          </cell>
          <cell r="AL90">
            <v>145.29634549113314</v>
          </cell>
          <cell r="AM90">
            <v>14334048.02</v>
          </cell>
          <cell r="AN90">
            <v>679972.49</v>
          </cell>
          <cell r="AO90">
            <v>740803.24</v>
          </cell>
          <cell r="AP90">
            <v>450711.9</v>
          </cell>
          <cell r="AQ90">
            <v>0</v>
          </cell>
          <cell r="AR90">
            <v>1654.02</v>
          </cell>
          <cell r="AS90">
            <v>2255431.7999999998</v>
          </cell>
          <cell r="AT90">
            <v>0</v>
          </cell>
          <cell r="AU90">
            <v>0</v>
          </cell>
          <cell r="AV90">
            <v>752751.91</v>
          </cell>
          <cell r="AW90">
            <v>0</v>
          </cell>
          <cell r="AX90">
            <v>89150.31</v>
          </cell>
          <cell r="AY90">
            <v>0</v>
          </cell>
          <cell r="AZ90">
            <v>235623.88</v>
          </cell>
          <cell r="BA90">
            <v>1167829.17</v>
          </cell>
          <cell r="BB90">
            <v>30682.17</v>
          </cell>
          <cell r="BC90">
            <v>55601.65</v>
          </cell>
          <cell r="BD90">
            <v>0</v>
          </cell>
          <cell r="BE90">
            <v>39644.86</v>
          </cell>
          <cell r="BF90">
            <v>893443.67</v>
          </cell>
          <cell r="BG90">
            <v>2908.81</v>
          </cell>
          <cell r="BH90">
            <v>0</v>
          </cell>
          <cell r="BI90">
            <v>0</v>
          </cell>
          <cell r="BJ90">
            <v>0</v>
          </cell>
          <cell r="BK90">
            <v>23019.72</v>
          </cell>
          <cell r="BL90">
            <v>21753277.619999994</v>
          </cell>
          <cell r="BM90">
            <v>6558.542075041194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603771.71</v>
          </cell>
          <cell r="BS90">
            <v>603771.71</v>
          </cell>
          <cell r="BT90">
            <v>0</v>
          </cell>
          <cell r="BU90">
            <v>0</v>
          </cell>
          <cell r="BV90">
            <v>1497599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755323.82</v>
          </cell>
          <cell r="CB90">
            <v>31152.86</v>
          </cell>
          <cell r="CC90">
            <v>0</v>
          </cell>
          <cell r="CD90">
            <v>915283.65</v>
          </cell>
          <cell r="CE90">
            <v>301631.59999999998</v>
          </cell>
          <cell r="CF90">
            <v>63115.35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48461.9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960096.63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17482.82</v>
          </cell>
          <cell r="DE90">
            <v>0</v>
          </cell>
          <cell r="DF90">
            <v>77613.02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27784.25</v>
          </cell>
          <cell r="DQ90">
            <v>0</v>
          </cell>
          <cell r="DR90">
            <v>0</v>
          </cell>
          <cell r="DS90">
            <v>7008.77</v>
          </cell>
          <cell r="DT90">
            <v>0</v>
          </cell>
          <cell r="DU90">
            <v>0</v>
          </cell>
          <cell r="DV90">
            <v>83552.42</v>
          </cell>
          <cell r="DW90">
            <v>5389877.7999999989</v>
          </cell>
          <cell r="DX90">
            <v>1625.0305332438666</v>
          </cell>
          <cell r="DY90">
            <v>29665.22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23714.720000000001</v>
          </cell>
          <cell r="EH90">
            <v>0</v>
          </cell>
          <cell r="EI90">
            <v>710491.6</v>
          </cell>
          <cell r="EJ90">
            <v>0</v>
          </cell>
          <cell r="EK90">
            <v>0</v>
          </cell>
          <cell r="EL90">
            <v>11373</v>
          </cell>
          <cell r="EM90">
            <v>0</v>
          </cell>
          <cell r="EN90">
            <v>1932.5</v>
          </cell>
          <cell r="EO90">
            <v>79469.539999999994</v>
          </cell>
          <cell r="EP90">
            <v>52375.22</v>
          </cell>
          <cell r="EQ90">
            <v>0</v>
          </cell>
          <cell r="ER90">
            <v>909021.8</v>
          </cell>
          <cell r="ES90">
            <v>274.06710044229573</v>
          </cell>
          <cell r="ET90">
            <v>2560643.89</v>
          </cell>
          <cell r="EU90">
            <v>772.0257602156305</v>
          </cell>
        </row>
        <row r="91">
          <cell r="A91" t="str">
            <v>39202</v>
          </cell>
          <cell r="B91" t="str">
            <v>Toppenish</v>
          </cell>
          <cell r="C91">
            <v>3285.4711111111114</v>
          </cell>
          <cell r="D91">
            <v>34361967.259999998</v>
          </cell>
          <cell r="E91">
            <v>10458.764085245341</v>
          </cell>
          <cell r="F91">
            <v>35398800.5</v>
          </cell>
          <cell r="G91">
            <v>10774.345383919233</v>
          </cell>
          <cell r="H91">
            <v>840125.01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255.70914538216061</v>
          </cell>
          <cell r="O91">
            <v>2027</v>
          </cell>
          <cell r="P91">
            <v>0</v>
          </cell>
          <cell r="Q91">
            <v>0</v>
          </cell>
          <cell r="R91">
            <v>21853</v>
          </cell>
          <cell r="S91">
            <v>0</v>
          </cell>
          <cell r="T91">
            <v>0</v>
          </cell>
          <cell r="U91">
            <v>0</v>
          </cell>
          <cell r="V91">
            <v>98138.559999999998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93937.85</v>
          </cell>
          <cell r="AB91">
            <v>0</v>
          </cell>
          <cell r="AC91">
            <v>50542.400000000001</v>
          </cell>
          <cell r="AD91">
            <v>0</v>
          </cell>
          <cell r="AE91">
            <v>417953.68</v>
          </cell>
          <cell r="AF91">
            <v>4022.15</v>
          </cell>
          <cell r="AG91">
            <v>21479.96</v>
          </cell>
          <cell r="AH91">
            <v>2366.46</v>
          </cell>
          <cell r="AI91">
            <v>98375.52</v>
          </cell>
          <cell r="AJ91">
            <v>589670.36</v>
          </cell>
          <cell r="AK91">
            <v>1400366.94</v>
          </cell>
          <cell r="AL91">
            <v>426.23017906446017</v>
          </cell>
          <cell r="AM91">
            <v>15746197.25</v>
          </cell>
          <cell r="AN91">
            <v>0</v>
          </cell>
          <cell r="AO91">
            <v>3121875.4</v>
          </cell>
          <cell r="AP91">
            <v>0</v>
          </cell>
          <cell r="AQ91">
            <v>0</v>
          </cell>
          <cell r="AR91">
            <v>74554.350000000006</v>
          </cell>
          <cell r="AS91">
            <v>1923286.46</v>
          </cell>
          <cell r="AT91">
            <v>0</v>
          </cell>
          <cell r="AU91">
            <v>0</v>
          </cell>
          <cell r="AV91">
            <v>1326484.26</v>
          </cell>
          <cell r="AW91">
            <v>0</v>
          </cell>
          <cell r="AX91">
            <v>424519.19</v>
          </cell>
          <cell r="AY91">
            <v>0</v>
          </cell>
          <cell r="AZ91">
            <v>1036634.11</v>
          </cell>
          <cell r="BA91">
            <v>1086026.3799999999</v>
          </cell>
          <cell r="BB91">
            <v>30365.79</v>
          </cell>
          <cell r="BC91">
            <v>0</v>
          </cell>
          <cell r="BD91">
            <v>0</v>
          </cell>
          <cell r="BE91">
            <v>70411.08</v>
          </cell>
          <cell r="BF91">
            <v>503712.45</v>
          </cell>
          <cell r="BG91">
            <v>0</v>
          </cell>
          <cell r="BH91">
            <v>0</v>
          </cell>
          <cell r="BI91">
            <v>0</v>
          </cell>
          <cell r="BJ91">
            <v>53012.38</v>
          </cell>
          <cell r="BK91">
            <v>0</v>
          </cell>
          <cell r="BL91">
            <v>25397079.099999998</v>
          </cell>
          <cell r="BM91">
            <v>7730.1179164564246</v>
          </cell>
          <cell r="BN91">
            <v>110.18</v>
          </cell>
          <cell r="BO91">
            <v>0</v>
          </cell>
          <cell r="BP91">
            <v>42362.43</v>
          </cell>
          <cell r="BQ91">
            <v>0</v>
          </cell>
          <cell r="BR91">
            <v>94313.64</v>
          </cell>
          <cell r="BS91">
            <v>136786.25</v>
          </cell>
          <cell r="BT91">
            <v>1171.3</v>
          </cell>
          <cell r="BU91">
            <v>0</v>
          </cell>
          <cell r="BV91">
            <v>1179832.96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660970</v>
          </cell>
          <cell r="CB91">
            <v>42927</v>
          </cell>
          <cell r="CC91">
            <v>0</v>
          </cell>
          <cell r="CD91">
            <v>1715105.28</v>
          </cell>
          <cell r="CE91">
            <v>335596.1</v>
          </cell>
          <cell r="CF91">
            <v>280780.09000000003</v>
          </cell>
          <cell r="CG91">
            <v>504000</v>
          </cell>
          <cell r="CH91">
            <v>0</v>
          </cell>
          <cell r="CI91">
            <v>0</v>
          </cell>
          <cell r="CJ91">
            <v>0</v>
          </cell>
          <cell r="CK91">
            <v>210262.39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18856.12</v>
          </cell>
          <cell r="CQ91">
            <v>1626246.35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115586</v>
          </cell>
          <cell r="DB91">
            <v>0</v>
          </cell>
          <cell r="DC91">
            <v>0</v>
          </cell>
          <cell r="DD91">
            <v>365371.2</v>
          </cell>
          <cell r="DE91">
            <v>260361.95</v>
          </cell>
          <cell r="DF91">
            <v>5262</v>
          </cell>
          <cell r="DG91">
            <v>0</v>
          </cell>
          <cell r="DH91">
            <v>0</v>
          </cell>
          <cell r="DI91">
            <v>0</v>
          </cell>
          <cell r="DJ91">
            <v>11800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23391.24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116923.22</v>
          </cell>
          <cell r="DW91">
            <v>7611229.4500000002</v>
          </cell>
          <cell r="DX91">
            <v>2316.6325901511163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150000</v>
          </cell>
          <cell r="ER91">
            <v>150000</v>
          </cell>
          <cell r="ES91">
            <v>45.65555286507194</v>
          </cell>
          <cell r="ET91">
            <v>3083335.05</v>
          </cell>
          <cell r="EU91">
            <v>938.47577584002818</v>
          </cell>
        </row>
        <row r="92">
          <cell r="A92" t="str">
            <v>39200</v>
          </cell>
          <cell r="B92" t="str">
            <v>Grandview</v>
          </cell>
          <cell r="C92">
            <v>3278.7544444444447</v>
          </cell>
          <cell r="D92">
            <v>30695588.010000002</v>
          </cell>
          <cell r="E92">
            <v>9361.9661155201557</v>
          </cell>
          <cell r="F92">
            <v>31764401.960000001</v>
          </cell>
          <cell r="G92">
            <v>9687.9478162269606</v>
          </cell>
          <cell r="H92">
            <v>870980.94</v>
          </cell>
          <cell r="I92">
            <v>0</v>
          </cell>
          <cell r="J92">
            <v>698.45</v>
          </cell>
          <cell r="K92">
            <v>0</v>
          </cell>
          <cell r="L92">
            <v>0</v>
          </cell>
          <cell r="M92">
            <v>42022.22</v>
          </cell>
          <cell r="N92">
            <v>278.6733881667123</v>
          </cell>
          <cell r="O92">
            <v>0</v>
          </cell>
          <cell r="P92">
            <v>0</v>
          </cell>
          <cell r="Q92">
            <v>0</v>
          </cell>
          <cell r="R92">
            <v>34377.5</v>
          </cell>
          <cell r="S92">
            <v>0</v>
          </cell>
          <cell r="T92">
            <v>0</v>
          </cell>
          <cell r="U92">
            <v>0</v>
          </cell>
          <cell r="V92">
            <v>5135.55</v>
          </cell>
          <cell r="W92">
            <v>36636.11</v>
          </cell>
          <cell r="X92">
            <v>0</v>
          </cell>
          <cell r="Y92">
            <v>0</v>
          </cell>
          <cell r="Z92">
            <v>2466.9499999999998</v>
          </cell>
          <cell r="AA92">
            <v>133084.88</v>
          </cell>
          <cell r="AB92">
            <v>0</v>
          </cell>
          <cell r="AC92">
            <v>83591.33</v>
          </cell>
          <cell r="AD92">
            <v>0</v>
          </cell>
          <cell r="AE92">
            <v>8319.7800000000007</v>
          </cell>
          <cell r="AF92">
            <v>4936.7</v>
          </cell>
          <cell r="AG92">
            <v>12179</v>
          </cell>
          <cell r="AH92">
            <v>0</v>
          </cell>
          <cell r="AI92">
            <v>96553.18</v>
          </cell>
          <cell r="AJ92">
            <v>65560.41</v>
          </cell>
          <cell r="AK92">
            <v>482841.39</v>
          </cell>
          <cell r="AL92">
            <v>147.26366313223957</v>
          </cell>
          <cell r="AM92">
            <v>15042448.199999999</v>
          </cell>
          <cell r="AN92">
            <v>476781.02</v>
          </cell>
          <cell r="AO92">
            <v>2926242.68</v>
          </cell>
          <cell r="AP92">
            <v>0</v>
          </cell>
          <cell r="AQ92">
            <v>0</v>
          </cell>
          <cell r="AR92">
            <v>0</v>
          </cell>
          <cell r="AS92">
            <v>1801543.77</v>
          </cell>
          <cell r="AT92">
            <v>0</v>
          </cell>
          <cell r="AU92">
            <v>7803.06</v>
          </cell>
          <cell r="AV92">
            <v>1092974.32</v>
          </cell>
          <cell r="AW92">
            <v>0</v>
          </cell>
          <cell r="AX92">
            <v>306145.23</v>
          </cell>
          <cell r="AY92">
            <v>0</v>
          </cell>
          <cell r="AZ92">
            <v>881308.57</v>
          </cell>
          <cell r="BA92">
            <v>1453207.73</v>
          </cell>
          <cell r="BB92">
            <v>30257.64</v>
          </cell>
          <cell r="BC92">
            <v>71755.81</v>
          </cell>
          <cell r="BD92">
            <v>0</v>
          </cell>
          <cell r="BE92">
            <v>58381.25</v>
          </cell>
          <cell r="BF92">
            <v>434688.5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24583537.779999997</v>
          </cell>
          <cell r="BM92">
            <v>7497.8282748970714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96086.85</v>
          </cell>
          <cell r="BS92">
            <v>96086.85</v>
          </cell>
          <cell r="BT92">
            <v>114.63</v>
          </cell>
          <cell r="BU92">
            <v>0</v>
          </cell>
          <cell r="BV92">
            <v>889941.62</v>
          </cell>
          <cell r="BW92">
            <v>12586.45</v>
          </cell>
          <cell r="BX92">
            <v>0</v>
          </cell>
          <cell r="BY92">
            <v>0</v>
          </cell>
          <cell r="BZ92">
            <v>0</v>
          </cell>
          <cell r="CA92">
            <v>633194</v>
          </cell>
          <cell r="CB92">
            <v>40337</v>
          </cell>
          <cell r="CC92">
            <v>0</v>
          </cell>
          <cell r="CD92">
            <v>1151574.6100000001</v>
          </cell>
          <cell r="CE92">
            <v>332729.13</v>
          </cell>
          <cell r="CF92">
            <v>292270.84000000003</v>
          </cell>
          <cell r="CG92">
            <v>379000</v>
          </cell>
          <cell r="CH92">
            <v>0</v>
          </cell>
          <cell r="CI92">
            <v>0</v>
          </cell>
          <cell r="CJ92">
            <v>0</v>
          </cell>
          <cell r="CK92">
            <v>168763.22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32865.800000000003</v>
          </cell>
          <cell r="CQ92">
            <v>1206332.3400000001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318724.14</v>
          </cell>
          <cell r="DE92">
            <v>54690.31</v>
          </cell>
          <cell r="DF92">
            <v>17283.25</v>
          </cell>
          <cell r="DG92">
            <v>0</v>
          </cell>
          <cell r="DH92">
            <v>0</v>
          </cell>
          <cell r="DI92">
            <v>0</v>
          </cell>
          <cell r="DJ92">
            <v>2400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86678.31</v>
          </cell>
          <cell r="DW92">
            <v>5715572.4999999981</v>
          </cell>
          <cell r="DX92">
            <v>1743.2145642027335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66244.38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2504.3000000000002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68748.680000000008</v>
          </cell>
          <cell r="ES92">
            <v>20.967925828202375</v>
          </cell>
          <cell r="ET92">
            <v>4081891.64</v>
          </cell>
          <cell r="EU92">
            <v>1244.9519197500133</v>
          </cell>
        </row>
        <row r="93">
          <cell r="A93" t="str">
            <v>39119</v>
          </cell>
          <cell r="B93" t="str">
            <v>Selah</v>
          </cell>
          <cell r="C93">
            <v>3258.0444444444438</v>
          </cell>
          <cell r="D93">
            <v>30965702.460000001</v>
          </cell>
          <cell r="E93">
            <v>9504.3830702807427</v>
          </cell>
          <cell r="F93">
            <v>31179867.219999999</v>
          </cell>
          <cell r="G93">
            <v>9570.1172134613826</v>
          </cell>
          <cell r="H93">
            <v>4181889.67</v>
          </cell>
          <cell r="I93">
            <v>0</v>
          </cell>
          <cell r="J93">
            <v>5178.24</v>
          </cell>
          <cell r="K93">
            <v>0</v>
          </cell>
          <cell r="L93">
            <v>0</v>
          </cell>
          <cell r="M93">
            <v>35792.06</v>
          </cell>
          <cell r="N93">
            <v>1296.1333223064962</v>
          </cell>
          <cell r="O93">
            <v>11174.18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17012</v>
          </cell>
          <cell r="U93">
            <v>0</v>
          </cell>
          <cell r="V93">
            <v>7557.64</v>
          </cell>
          <cell r="W93">
            <v>0</v>
          </cell>
          <cell r="X93">
            <v>0</v>
          </cell>
          <cell r="Y93">
            <v>0</v>
          </cell>
          <cell r="Z93">
            <v>9222.17</v>
          </cell>
          <cell r="AA93">
            <v>516531.98</v>
          </cell>
          <cell r="AB93">
            <v>0</v>
          </cell>
          <cell r="AC93">
            <v>63293.72</v>
          </cell>
          <cell r="AD93">
            <v>0</v>
          </cell>
          <cell r="AE93">
            <v>686.53</v>
          </cell>
          <cell r="AF93">
            <v>6326.1</v>
          </cell>
          <cell r="AG93">
            <v>4504.45</v>
          </cell>
          <cell r="AH93">
            <v>2470.16</v>
          </cell>
          <cell r="AI93">
            <v>22017.48</v>
          </cell>
          <cell r="AJ93">
            <v>14257.17</v>
          </cell>
          <cell r="AK93">
            <v>675053.58</v>
          </cell>
          <cell r="AL93">
            <v>207.19593962295039</v>
          </cell>
          <cell r="AM93">
            <v>14813655.77</v>
          </cell>
          <cell r="AN93">
            <v>470759.06</v>
          </cell>
          <cell r="AO93">
            <v>1756943</v>
          </cell>
          <cell r="AP93">
            <v>0</v>
          </cell>
          <cell r="AQ93">
            <v>0</v>
          </cell>
          <cell r="AR93">
            <v>66159.41</v>
          </cell>
          <cell r="AS93">
            <v>2020239.06</v>
          </cell>
          <cell r="AT93">
            <v>141090.20000000001</v>
          </cell>
          <cell r="AU93">
            <v>8723.4500000000007</v>
          </cell>
          <cell r="AV93">
            <v>351698.81</v>
          </cell>
          <cell r="AW93">
            <v>0</v>
          </cell>
          <cell r="AX93">
            <v>143436.53</v>
          </cell>
          <cell r="AY93">
            <v>0</v>
          </cell>
          <cell r="AZ93">
            <v>150807.35</v>
          </cell>
          <cell r="BA93">
            <v>1499086.6</v>
          </cell>
          <cell r="BB93">
            <v>30391.71</v>
          </cell>
          <cell r="BC93">
            <v>70374.210000000006</v>
          </cell>
          <cell r="BD93">
            <v>0</v>
          </cell>
          <cell r="BE93">
            <v>22416.38</v>
          </cell>
          <cell r="BF93">
            <v>577676.30000000005</v>
          </cell>
          <cell r="BG93">
            <v>437580</v>
          </cell>
          <cell r="BH93">
            <v>0</v>
          </cell>
          <cell r="BI93">
            <v>0</v>
          </cell>
          <cell r="BJ93">
            <v>5000</v>
          </cell>
          <cell r="BK93">
            <v>0</v>
          </cell>
          <cell r="BL93">
            <v>22566037.84</v>
          </cell>
          <cell r="BM93">
            <v>6926.2523040405986</v>
          </cell>
          <cell r="BN93">
            <v>112.69</v>
          </cell>
          <cell r="BO93">
            <v>0</v>
          </cell>
          <cell r="BP93">
            <v>0</v>
          </cell>
          <cell r="BQ93">
            <v>0</v>
          </cell>
          <cell r="BR93">
            <v>94875.94</v>
          </cell>
          <cell r="BS93">
            <v>94988.63</v>
          </cell>
          <cell r="BT93">
            <v>17311.5</v>
          </cell>
          <cell r="BU93">
            <v>0</v>
          </cell>
          <cell r="BV93">
            <v>1481713</v>
          </cell>
          <cell r="BW93">
            <v>0</v>
          </cell>
          <cell r="BX93">
            <v>0</v>
          </cell>
          <cell r="BY93">
            <v>0</v>
          </cell>
          <cell r="BZ93">
            <v>72470.789999999994</v>
          </cell>
          <cell r="CA93">
            <v>658028.82999999996</v>
          </cell>
          <cell r="CB93">
            <v>20593.84</v>
          </cell>
          <cell r="CC93">
            <v>0</v>
          </cell>
          <cell r="CD93">
            <v>542968.04</v>
          </cell>
          <cell r="CE93">
            <v>136462.82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27930.240000000002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548850.78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42818.81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1950.02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69828.53</v>
          </cell>
          <cell r="DW93">
            <v>3715915.8299999996</v>
          </cell>
          <cell r="DX93">
            <v>1140.5356474913378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2885419.26</v>
          </cell>
          <cell r="EU93">
            <v>885.62918928873501</v>
          </cell>
        </row>
        <row r="94">
          <cell r="A94" t="str">
            <v>14005</v>
          </cell>
          <cell r="B94" t="str">
            <v>Aberdeen</v>
          </cell>
          <cell r="C94">
            <v>3256.37</v>
          </cell>
          <cell r="D94">
            <v>35151044.130000003</v>
          </cell>
          <cell r="E94">
            <v>10794.548570954776</v>
          </cell>
          <cell r="F94">
            <v>36004364.310000002</v>
          </cell>
          <cell r="G94">
            <v>11056.595015308458</v>
          </cell>
          <cell r="H94">
            <v>4395079.16</v>
          </cell>
          <cell r="I94">
            <v>47.22</v>
          </cell>
          <cell r="J94">
            <v>0</v>
          </cell>
          <cell r="K94">
            <v>27715.07</v>
          </cell>
          <cell r="L94">
            <v>0</v>
          </cell>
          <cell r="M94">
            <v>0</v>
          </cell>
          <cell r="N94">
            <v>1358.2121964027431</v>
          </cell>
          <cell r="O94">
            <v>20486.98</v>
          </cell>
          <cell r="P94">
            <v>4932.55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15250</v>
          </cell>
          <cell r="V94">
            <v>88037.73</v>
          </cell>
          <cell r="W94">
            <v>112293.02</v>
          </cell>
          <cell r="X94">
            <v>0</v>
          </cell>
          <cell r="Y94">
            <v>2714.4</v>
          </cell>
          <cell r="Z94">
            <v>0</v>
          </cell>
          <cell r="AA94">
            <v>361161.01</v>
          </cell>
          <cell r="AB94">
            <v>22161.32</v>
          </cell>
          <cell r="AC94">
            <v>19651.77</v>
          </cell>
          <cell r="AD94">
            <v>0</v>
          </cell>
          <cell r="AE94">
            <v>94180.89</v>
          </cell>
          <cell r="AF94">
            <v>3650.18</v>
          </cell>
          <cell r="AG94">
            <v>70588.06</v>
          </cell>
          <cell r="AH94">
            <v>1324.9</v>
          </cell>
          <cell r="AI94">
            <v>1342.2</v>
          </cell>
          <cell r="AJ94">
            <v>12397.97</v>
          </cell>
          <cell r="AK94">
            <v>830172.97999999986</v>
          </cell>
          <cell r="AL94">
            <v>254.93816120404006</v>
          </cell>
          <cell r="AM94">
            <v>15354020.99</v>
          </cell>
          <cell r="AN94">
            <v>514418.82</v>
          </cell>
          <cell r="AO94">
            <v>1926311.6</v>
          </cell>
          <cell r="AP94">
            <v>0</v>
          </cell>
          <cell r="AQ94">
            <v>0</v>
          </cell>
          <cell r="AR94">
            <v>0</v>
          </cell>
          <cell r="AS94">
            <v>2350753.86</v>
          </cell>
          <cell r="AT94">
            <v>0</v>
          </cell>
          <cell r="AU94">
            <v>0</v>
          </cell>
          <cell r="AV94">
            <v>663210.4</v>
          </cell>
          <cell r="AW94">
            <v>243845.7</v>
          </cell>
          <cell r="AX94">
            <v>292687.56</v>
          </cell>
          <cell r="AY94">
            <v>0</v>
          </cell>
          <cell r="AZ94">
            <v>228295.13</v>
          </cell>
          <cell r="BA94">
            <v>1182835.6000000001</v>
          </cell>
          <cell r="BB94">
            <v>29713.82</v>
          </cell>
          <cell r="BC94">
            <v>63708.81</v>
          </cell>
          <cell r="BD94">
            <v>0</v>
          </cell>
          <cell r="BE94">
            <v>73553.429999999993</v>
          </cell>
          <cell r="BF94">
            <v>466018.98</v>
          </cell>
          <cell r="BG94">
            <v>1342830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24732204.699999996</v>
          </cell>
          <cell r="BM94">
            <v>7595.0228935901005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84812.89</v>
          </cell>
          <cell r="BS94">
            <v>84812.89</v>
          </cell>
          <cell r="BT94">
            <v>0</v>
          </cell>
          <cell r="BU94">
            <v>0</v>
          </cell>
          <cell r="BV94">
            <v>1469949</v>
          </cell>
          <cell r="BW94">
            <v>0</v>
          </cell>
          <cell r="BX94">
            <v>0</v>
          </cell>
          <cell r="BY94">
            <v>0</v>
          </cell>
          <cell r="BZ94">
            <v>9838.2199999999993</v>
          </cell>
          <cell r="CA94">
            <v>833601</v>
          </cell>
          <cell r="CB94">
            <v>53634</v>
          </cell>
          <cell r="CC94">
            <v>0</v>
          </cell>
          <cell r="CD94">
            <v>959973.25</v>
          </cell>
          <cell r="CE94">
            <v>747856.69</v>
          </cell>
          <cell r="CF94">
            <v>57601.919999999998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31166.560000000001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22029.16</v>
          </cell>
          <cell r="CQ94">
            <v>1070267.06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48398.94</v>
          </cell>
          <cell r="DB94">
            <v>0</v>
          </cell>
          <cell r="DC94">
            <v>0</v>
          </cell>
          <cell r="DD94">
            <v>0</v>
          </cell>
          <cell r="DE94">
            <v>154606.17000000001</v>
          </cell>
          <cell r="DF94">
            <v>75958.31</v>
          </cell>
          <cell r="DG94">
            <v>0</v>
          </cell>
          <cell r="DH94">
            <v>0</v>
          </cell>
          <cell r="DI94">
            <v>4670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98768.81</v>
          </cell>
          <cell r="DW94">
            <v>5723131.9799999986</v>
          </cell>
          <cell r="DX94">
            <v>1757.5189490137789</v>
          </cell>
          <cell r="DY94">
            <v>1612.01</v>
          </cell>
          <cell r="DZ94">
            <v>42669.4</v>
          </cell>
          <cell r="EA94">
            <v>0</v>
          </cell>
          <cell r="EB94">
            <v>0</v>
          </cell>
          <cell r="EC94">
            <v>0</v>
          </cell>
          <cell r="ED94">
            <v>995.5</v>
          </cell>
          <cell r="EE94">
            <v>0</v>
          </cell>
          <cell r="EF94">
            <v>185987</v>
          </cell>
          <cell r="EG94">
            <v>0</v>
          </cell>
          <cell r="EH94">
            <v>64749.29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296013.2</v>
          </cell>
          <cell r="ES94">
            <v>90.902815097792953</v>
          </cell>
          <cell r="ET94">
            <v>2555594.41</v>
          </cell>
          <cell r="EU94">
            <v>784.79853640710371</v>
          </cell>
        </row>
        <row r="95">
          <cell r="A95" t="str">
            <v>39207</v>
          </cell>
          <cell r="B95" t="str">
            <v>Wapato</v>
          </cell>
          <cell r="C95">
            <v>3160.3166666666666</v>
          </cell>
          <cell r="D95">
            <v>35126399.460000001</v>
          </cell>
          <cell r="E95">
            <v>11114.835367763779</v>
          </cell>
          <cell r="F95">
            <v>34712901.350000001</v>
          </cell>
          <cell r="G95">
            <v>10983.994647160887</v>
          </cell>
          <cell r="H95">
            <v>589888.05000000005</v>
          </cell>
          <cell r="I95">
            <v>0</v>
          </cell>
          <cell r="J95">
            <v>332.91</v>
          </cell>
          <cell r="K95">
            <v>0</v>
          </cell>
          <cell r="L95">
            <v>0</v>
          </cell>
          <cell r="M95">
            <v>0</v>
          </cell>
          <cell r="N95">
            <v>186.76006940232784</v>
          </cell>
          <cell r="O95">
            <v>0</v>
          </cell>
          <cell r="P95">
            <v>0</v>
          </cell>
          <cell r="Q95">
            <v>0</v>
          </cell>
          <cell r="R95">
            <v>29650</v>
          </cell>
          <cell r="S95">
            <v>0</v>
          </cell>
          <cell r="T95">
            <v>0</v>
          </cell>
          <cell r="U95">
            <v>0</v>
          </cell>
          <cell r="V95">
            <v>3720.95</v>
          </cell>
          <cell r="W95">
            <v>789.74</v>
          </cell>
          <cell r="X95">
            <v>0</v>
          </cell>
          <cell r="Y95">
            <v>15778.16</v>
          </cell>
          <cell r="Z95">
            <v>0</v>
          </cell>
          <cell r="AA95">
            <v>149532.4</v>
          </cell>
          <cell r="AB95">
            <v>9961.98</v>
          </cell>
          <cell r="AC95">
            <v>0</v>
          </cell>
          <cell r="AD95">
            <v>0</v>
          </cell>
          <cell r="AE95">
            <v>5283.32</v>
          </cell>
          <cell r="AF95">
            <v>2994.74</v>
          </cell>
          <cell r="AG95">
            <v>2898.15</v>
          </cell>
          <cell r="AH95">
            <v>28642.25</v>
          </cell>
          <cell r="AI95">
            <v>10457.27</v>
          </cell>
          <cell r="AJ95">
            <v>166575.04000000001</v>
          </cell>
          <cell r="AK95">
            <v>426284</v>
          </cell>
          <cell r="AL95">
            <v>134.88648289464663</v>
          </cell>
          <cell r="AM95">
            <v>14537105.83</v>
          </cell>
          <cell r="AN95">
            <v>357660.75</v>
          </cell>
          <cell r="AO95">
            <v>2973789.16</v>
          </cell>
          <cell r="AP95">
            <v>0</v>
          </cell>
          <cell r="AQ95">
            <v>0</v>
          </cell>
          <cell r="AR95">
            <v>0</v>
          </cell>
          <cell r="AS95">
            <v>1950275.89</v>
          </cell>
          <cell r="AT95">
            <v>0</v>
          </cell>
          <cell r="AU95">
            <v>0</v>
          </cell>
          <cell r="AV95">
            <v>1149119</v>
          </cell>
          <cell r="AW95">
            <v>0</v>
          </cell>
          <cell r="AX95">
            <v>42401.83</v>
          </cell>
          <cell r="AY95">
            <v>0</v>
          </cell>
          <cell r="AZ95">
            <v>723231.32</v>
          </cell>
          <cell r="BA95">
            <v>1135502.1100000001</v>
          </cell>
          <cell r="BB95">
            <v>29117.17</v>
          </cell>
          <cell r="BC95">
            <v>57586.080000000002</v>
          </cell>
          <cell r="BD95">
            <v>0</v>
          </cell>
          <cell r="BE95">
            <v>66332.350000000006</v>
          </cell>
          <cell r="BF95">
            <v>681586.36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40273.519999999997</v>
          </cell>
          <cell r="BL95">
            <v>23743981.370000001</v>
          </cell>
          <cell r="BM95">
            <v>7513.1652534819832</v>
          </cell>
          <cell r="BN95">
            <v>0</v>
          </cell>
          <cell r="BO95">
            <v>2291658.41</v>
          </cell>
          <cell r="BP95">
            <v>150922.06</v>
          </cell>
          <cell r="BQ95">
            <v>0</v>
          </cell>
          <cell r="BR95">
            <v>92646.47</v>
          </cell>
          <cell r="BS95">
            <v>2535226.9400000004</v>
          </cell>
          <cell r="BT95">
            <v>105145.18</v>
          </cell>
          <cell r="BU95">
            <v>5231.6400000000003</v>
          </cell>
          <cell r="BV95">
            <v>1362116</v>
          </cell>
          <cell r="BW95">
            <v>0</v>
          </cell>
          <cell r="BX95">
            <v>0</v>
          </cell>
          <cell r="BY95">
            <v>0</v>
          </cell>
          <cell r="BZ95">
            <v>16879.099999999999</v>
          </cell>
          <cell r="CA95">
            <v>658669.6</v>
          </cell>
          <cell r="CB95">
            <v>40581.26</v>
          </cell>
          <cell r="CC95">
            <v>0</v>
          </cell>
          <cell r="CD95">
            <v>1970269.85</v>
          </cell>
          <cell r="CE95">
            <v>366384.94</v>
          </cell>
          <cell r="CF95">
            <v>295201.46000000002</v>
          </cell>
          <cell r="CG95">
            <v>264000</v>
          </cell>
          <cell r="CH95">
            <v>0</v>
          </cell>
          <cell r="CI95">
            <v>0</v>
          </cell>
          <cell r="CJ95">
            <v>0</v>
          </cell>
          <cell r="CK95">
            <v>197090.35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1413071.74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50223.46</v>
          </cell>
          <cell r="DA95">
            <v>182341</v>
          </cell>
          <cell r="DB95">
            <v>0</v>
          </cell>
          <cell r="DC95">
            <v>0</v>
          </cell>
          <cell r="DD95">
            <v>312409.59000000003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387.15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109380.08</v>
          </cell>
          <cell r="DW95">
            <v>9884609.3399999999</v>
          </cell>
          <cell r="DX95">
            <v>3127.727497771848</v>
          </cell>
          <cell r="DY95">
            <v>0</v>
          </cell>
          <cell r="DZ95">
            <v>50844.25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3419.35</v>
          </cell>
          <cell r="EH95">
            <v>0</v>
          </cell>
          <cell r="EI95">
            <v>3952.14</v>
          </cell>
          <cell r="EJ95">
            <v>6202.26</v>
          </cell>
          <cell r="EK95">
            <v>0</v>
          </cell>
          <cell r="EL95">
            <v>3387.68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67805.679999999993</v>
          </cell>
          <cell r="ES95">
            <v>21.455343610081265</v>
          </cell>
          <cell r="ET95">
            <v>2412158.31</v>
          </cell>
          <cell r="EU95">
            <v>763.26474984046956</v>
          </cell>
        </row>
        <row r="96">
          <cell r="A96" t="str">
            <v>17407</v>
          </cell>
          <cell r="B96" t="str">
            <v>Riverview</v>
          </cell>
          <cell r="C96">
            <v>3034.3688888888892</v>
          </cell>
          <cell r="D96">
            <v>27749320.690000001</v>
          </cell>
          <cell r="E96">
            <v>9145.0056687607012</v>
          </cell>
          <cell r="F96">
            <v>28150246.52</v>
          </cell>
          <cell r="G96">
            <v>9277.1339117927491</v>
          </cell>
          <cell r="H96">
            <v>5208104.67</v>
          </cell>
          <cell r="I96">
            <v>0</v>
          </cell>
          <cell r="J96">
            <v>0</v>
          </cell>
          <cell r="K96">
            <v>17612.82</v>
          </cell>
          <cell r="L96">
            <v>0</v>
          </cell>
          <cell r="M96">
            <v>0</v>
          </cell>
          <cell r="N96">
            <v>1722.1760706601262</v>
          </cell>
          <cell r="O96">
            <v>242562.47</v>
          </cell>
          <cell r="P96">
            <v>0</v>
          </cell>
          <cell r="Q96">
            <v>0</v>
          </cell>
          <cell r="R96">
            <v>0</v>
          </cell>
          <cell r="S96">
            <v>2375</v>
          </cell>
          <cell r="T96">
            <v>0</v>
          </cell>
          <cell r="U96">
            <v>306238.32</v>
          </cell>
          <cell r="V96">
            <v>474836.47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500099.19</v>
          </cell>
          <cell r="AB96">
            <v>0</v>
          </cell>
          <cell r="AC96">
            <v>81034.38</v>
          </cell>
          <cell r="AD96">
            <v>0</v>
          </cell>
          <cell r="AE96">
            <v>129985.27</v>
          </cell>
          <cell r="AF96">
            <v>4498.1499999999996</v>
          </cell>
          <cell r="AG96">
            <v>67406.149999999994</v>
          </cell>
          <cell r="AH96">
            <v>0</v>
          </cell>
          <cell r="AI96">
            <v>8880.5400000000009</v>
          </cell>
          <cell r="AJ96">
            <v>0</v>
          </cell>
          <cell r="AK96">
            <v>1817915.94</v>
          </cell>
          <cell r="AL96">
            <v>599.10841646734514</v>
          </cell>
          <cell r="AM96">
            <v>13866660.58</v>
          </cell>
          <cell r="AN96">
            <v>356375.08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1692296.48</v>
          </cell>
          <cell r="AT96">
            <v>0</v>
          </cell>
          <cell r="AU96">
            <v>10319.459999999999</v>
          </cell>
          <cell r="AV96">
            <v>95335.72</v>
          </cell>
          <cell r="AW96">
            <v>0</v>
          </cell>
          <cell r="AX96">
            <v>71497.990000000005</v>
          </cell>
          <cell r="AY96">
            <v>0</v>
          </cell>
          <cell r="AZ96">
            <v>52561.98</v>
          </cell>
          <cell r="BA96">
            <v>1056647.6000000001</v>
          </cell>
          <cell r="BB96">
            <v>26007.99</v>
          </cell>
          <cell r="BC96">
            <v>58311.3</v>
          </cell>
          <cell r="BD96">
            <v>0</v>
          </cell>
          <cell r="BE96">
            <v>12440.46</v>
          </cell>
          <cell r="BF96">
            <v>1397922.2</v>
          </cell>
          <cell r="BG96">
            <v>106361.59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18802738.430000003</v>
          </cell>
          <cell r="BM96">
            <v>6196.5895111998398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10958.33</v>
          </cell>
          <cell r="BS96">
            <v>10958.33</v>
          </cell>
          <cell r="BT96">
            <v>0</v>
          </cell>
          <cell r="BU96">
            <v>0</v>
          </cell>
          <cell r="BV96">
            <v>1347925</v>
          </cell>
          <cell r="BW96">
            <v>0</v>
          </cell>
          <cell r="BX96">
            <v>0</v>
          </cell>
          <cell r="BY96">
            <v>0</v>
          </cell>
          <cell r="BZ96">
            <v>14659.12</v>
          </cell>
          <cell r="CA96">
            <v>485100.64</v>
          </cell>
          <cell r="CB96">
            <v>12983</v>
          </cell>
          <cell r="CC96">
            <v>0</v>
          </cell>
          <cell r="CD96">
            <v>132324.73000000001</v>
          </cell>
          <cell r="CE96">
            <v>73484.11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9302.9699999999993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183543.74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33353.019999999997</v>
          </cell>
          <cell r="DW96">
            <v>2303634.6600000006</v>
          </cell>
          <cell r="DX96">
            <v>759.18081958833113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240</v>
          </cell>
          <cell r="EO96">
            <v>0</v>
          </cell>
          <cell r="EP96">
            <v>0</v>
          </cell>
          <cell r="EQ96">
            <v>0</v>
          </cell>
          <cell r="ER96">
            <v>240</v>
          </cell>
          <cell r="ES96">
            <v>7.9093877108620786E-2</v>
          </cell>
          <cell r="ET96">
            <v>2569645.0099999998</v>
          </cell>
          <cell r="EU96">
            <v>846.84661097383594</v>
          </cell>
        </row>
        <row r="97">
          <cell r="A97">
            <v>22</v>
          </cell>
          <cell r="C97">
            <v>83278.485555555555</v>
          </cell>
          <cell r="D97">
            <v>808706308.16000009</v>
          </cell>
          <cell r="E97">
            <v>9710.8671317096359</v>
          </cell>
          <cell r="F97">
            <v>820947473.08000004</v>
          </cell>
          <cell r="G97">
            <v>9857.8578561246923</v>
          </cell>
          <cell r="H97">
            <v>112749973.08</v>
          </cell>
          <cell r="I97">
            <v>383.63</v>
          </cell>
          <cell r="J97">
            <v>22066.73</v>
          </cell>
          <cell r="K97">
            <v>613988.67999999982</v>
          </cell>
          <cell r="L97">
            <v>0</v>
          </cell>
          <cell r="M97">
            <v>94978.41</v>
          </cell>
          <cell r="N97">
            <v>1362.673561760389</v>
          </cell>
          <cell r="O97">
            <v>3103964.6300000004</v>
          </cell>
          <cell r="P97">
            <v>59083.200000000004</v>
          </cell>
          <cell r="Q97">
            <v>0</v>
          </cell>
          <cell r="R97">
            <v>390045.5</v>
          </cell>
          <cell r="S97">
            <v>123996.07999999999</v>
          </cell>
          <cell r="T97">
            <v>26948</v>
          </cell>
          <cell r="U97">
            <v>454151.93</v>
          </cell>
          <cell r="V97">
            <v>1187948.83</v>
          </cell>
          <cell r="W97">
            <v>205916.27999999997</v>
          </cell>
          <cell r="X97">
            <v>37159.86</v>
          </cell>
          <cell r="Y97">
            <v>44114.06</v>
          </cell>
          <cell r="Z97">
            <v>603409.90999999992</v>
          </cell>
          <cell r="AA97">
            <v>11300801.749999998</v>
          </cell>
          <cell r="AB97">
            <v>160495.66</v>
          </cell>
          <cell r="AC97">
            <v>1159073.81</v>
          </cell>
          <cell r="AD97">
            <v>0</v>
          </cell>
          <cell r="AE97">
            <v>3437939.6799999997</v>
          </cell>
          <cell r="AF97">
            <v>179955.69999999998</v>
          </cell>
          <cell r="AG97">
            <v>1072690.24</v>
          </cell>
          <cell r="AH97">
            <v>467949.19</v>
          </cell>
          <cell r="AI97">
            <v>1419481.11</v>
          </cell>
          <cell r="AJ97">
            <v>1537724.5099999998</v>
          </cell>
          <cell r="AK97">
            <v>26972849.93</v>
          </cell>
          <cell r="AL97">
            <v>323.88737319203835</v>
          </cell>
          <cell r="AM97">
            <v>382625868.75999999</v>
          </cell>
          <cell r="AN97">
            <v>11871086.960000003</v>
          </cell>
          <cell r="AO97">
            <v>30007196.16</v>
          </cell>
          <cell r="AP97">
            <v>2210867.71</v>
          </cell>
          <cell r="AQ97">
            <v>0</v>
          </cell>
          <cell r="AR97">
            <v>344883.71000000008</v>
          </cell>
          <cell r="AS97">
            <v>53745745.93</v>
          </cell>
          <cell r="AT97">
            <v>259963.25</v>
          </cell>
          <cell r="AU97">
            <v>64467.669999999991</v>
          </cell>
          <cell r="AV97">
            <v>12403803.74</v>
          </cell>
          <cell r="AW97">
            <v>944439.04</v>
          </cell>
          <cell r="AX97">
            <v>4312140.9499999993</v>
          </cell>
          <cell r="AY97">
            <v>0</v>
          </cell>
          <cell r="AZ97">
            <v>6534467.6900000004</v>
          </cell>
          <cell r="BA97">
            <v>31168198.410000004</v>
          </cell>
          <cell r="BB97">
            <v>768718.06</v>
          </cell>
          <cell r="BC97">
            <v>1580514.29</v>
          </cell>
          <cell r="BD97">
            <v>22440.86</v>
          </cell>
          <cell r="BE97">
            <v>930074.84</v>
          </cell>
          <cell r="BF97">
            <v>20929222.149999999</v>
          </cell>
          <cell r="BG97">
            <v>2962953.15</v>
          </cell>
          <cell r="BH97">
            <v>0</v>
          </cell>
          <cell r="BI97">
            <v>0</v>
          </cell>
          <cell r="BJ97">
            <v>75521.38</v>
          </cell>
          <cell r="BK97">
            <v>63293.24</v>
          </cell>
          <cell r="BL97">
            <v>563825867.94999993</v>
          </cell>
          <cell r="BM97">
            <v>6770.3664900806634</v>
          </cell>
          <cell r="BN97">
            <v>10689</v>
          </cell>
          <cell r="BO97">
            <v>2380208.25</v>
          </cell>
          <cell r="BP97">
            <v>230361.14</v>
          </cell>
          <cell r="BQ97">
            <v>42668.04</v>
          </cell>
          <cell r="BR97">
            <v>2080782.1199999999</v>
          </cell>
          <cell r="BS97">
            <v>4744708.5500000007</v>
          </cell>
          <cell r="BT97">
            <v>206057.89</v>
          </cell>
          <cell r="BU97">
            <v>5231.6400000000003</v>
          </cell>
          <cell r="BV97">
            <v>36351416.210000001</v>
          </cell>
          <cell r="BW97">
            <v>12586.45</v>
          </cell>
          <cell r="BX97">
            <v>0</v>
          </cell>
          <cell r="BY97">
            <v>0</v>
          </cell>
          <cell r="BZ97">
            <v>208147.66999999998</v>
          </cell>
          <cell r="CA97">
            <v>18000821.360000003</v>
          </cell>
          <cell r="CB97">
            <v>662935.77999999991</v>
          </cell>
          <cell r="CC97">
            <v>21050.78</v>
          </cell>
          <cell r="CD97">
            <v>16882689.229999997</v>
          </cell>
          <cell r="CE97">
            <v>4992410.0600000005</v>
          </cell>
          <cell r="CF97">
            <v>1466897.24</v>
          </cell>
          <cell r="CG97">
            <v>1391359</v>
          </cell>
          <cell r="CH97">
            <v>0</v>
          </cell>
          <cell r="CI97">
            <v>0</v>
          </cell>
          <cell r="CJ97">
            <v>0</v>
          </cell>
          <cell r="CK97">
            <v>1253014.21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171449.61000000002</v>
          </cell>
          <cell r="CQ97">
            <v>17557352.079999998</v>
          </cell>
          <cell r="CR97">
            <v>321330.82</v>
          </cell>
          <cell r="CS97">
            <v>0</v>
          </cell>
          <cell r="CT97">
            <v>1197.3900000000001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53636.46</v>
          </cell>
          <cell r="DA97">
            <v>681261.78</v>
          </cell>
          <cell r="DB97">
            <v>0</v>
          </cell>
          <cell r="DC97">
            <v>0</v>
          </cell>
          <cell r="DD97">
            <v>2163573.94</v>
          </cell>
          <cell r="DE97">
            <v>761620.76000000013</v>
          </cell>
          <cell r="DF97">
            <v>1095272.72</v>
          </cell>
          <cell r="DG97">
            <v>0</v>
          </cell>
          <cell r="DH97">
            <v>0</v>
          </cell>
          <cell r="DI97">
            <v>4670</v>
          </cell>
          <cell r="DJ97">
            <v>122076.49</v>
          </cell>
          <cell r="DK97">
            <v>387.15</v>
          </cell>
          <cell r="DL97">
            <v>0</v>
          </cell>
          <cell r="DM97">
            <v>19800</v>
          </cell>
          <cell r="DN97">
            <v>0</v>
          </cell>
          <cell r="DO97">
            <v>23391.24</v>
          </cell>
          <cell r="DP97">
            <v>27784.25</v>
          </cell>
          <cell r="DQ97">
            <v>0</v>
          </cell>
          <cell r="DR97">
            <v>0</v>
          </cell>
          <cell r="DS97">
            <v>7008.77</v>
          </cell>
          <cell r="DT97">
            <v>106034.3</v>
          </cell>
          <cell r="DU97">
            <v>0</v>
          </cell>
          <cell r="DV97">
            <v>1655404.71</v>
          </cell>
          <cell r="DW97">
            <v>110972578.54000001</v>
          </cell>
          <cell r="DX97">
            <v>1332.5479900324265</v>
          </cell>
          <cell r="DY97">
            <v>724147.84999999986</v>
          </cell>
          <cell r="DZ97">
            <v>534574.25</v>
          </cell>
          <cell r="EA97">
            <v>0</v>
          </cell>
          <cell r="EB97">
            <v>0</v>
          </cell>
          <cell r="EC97">
            <v>44462.65</v>
          </cell>
          <cell r="ED97">
            <v>87785.319999999992</v>
          </cell>
          <cell r="EE97">
            <v>77669.240000000005</v>
          </cell>
          <cell r="EF97">
            <v>1236318.06</v>
          </cell>
          <cell r="EG97">
            <v>781141.96</v>
          </cell>
          <cell r="EH97">
            <v>64749.29</v>
          </cell>
          <cell r="EI97">
            <v>1024945.7000000001</v>
          </cell>
          <cell r="EJ97">
            <v>6202.26</v>
          </cell>
          <cell r="EK97">
            <v>36654.11</v>
          </cell>
          <cell r="EL97">
            <v>93583.53</v>
          </cell>
          <cell r="EM97">
            <v>0</v>
          </cell>
          <cell r="EN97">
            <v>21382.58</v>
          </cell>
          <cell r="EO97">
            <v>79469.539999999994</v>
          </cell>
          <cell r="EP97">
            <v>146435.95000000001</v>
          </cell>
          <cell r="EQ97">
            <v>735263.84</v>
          </cell>
          <cell r="ER97">
            <v>5694786.1299999999</v>
          </cell>
          <cell r="ES97">
            <v>68.382441059173388</v>
          </cell>
          <cell r="ET97">
            <v>64644431.839999996</v>
          </cell>
          <cell r="EU97">
            <v>776.24408523706074</v>
          </cell>
        </row>
        <row r="98">
          <cell r="A98" t="str">
            <v>06112</v>
          </cell>
          <cell r="B98" t="str">
            <v>Washougal</v>
          </cell>
          <cell r="C98">
            <v>2911.818888888889</v>
          </cell>
          <cell r="D98">
            <v>27518239.649999999</v>
          </cell>
          <cell r="E98">
            <v>9450.5327082690201</v>
          </cell>
          <cell r="F98">
            <v>27888125.440000001</v>
          </cell>
          <cell r="G98">
            <v>9577.5618279067276</v>
          </cell>
          <cell r="H98">
            <v>4555936.2699999996</v>
          </cell>
          <cell r="I98">
            <v>0</v>
          </cell>
          <cell r="J98">
            <v>0</v>
          </cell>
          <cell r="K98">
            <v>2752.45</v>
          </cell>
          <cell r="L98">
            <v>0</v>
          </cell>
          <cell r="M98">
            <v>0</v>
          </cell>
          <cell r="N98">
            <v>1565.5811346630608</v>
          </cell>
          <cell r="O98">
            <v>12115</v>
          </cell>
          <cell r="P98">
            <v>10998.17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32807.199999999997</v>
          </cell>
          <cell r="W98">
            <v>0</v>
          </cell>
          <cell r="X98">
            <v>0</v>
          </cell>
          <cell r="Y98">
            <v>0</v>
          </cell>
          <cell r="Z98">
            <v>358991.39</v>
          </cell>
          <cell r="AA98">
            <v>386578.97</v>
          </cell>
          <cell r="AB98">
            <v>0</v>
          </cell>
          <cell r="AC98">
            <v>57505.51</v>
          </cell>
          <cell r="AD98">
            <v>0</v>
          </cell>
          <cell r="AE98">
            <v>34177.08</v>
          </cell>
          <cell r="AF98">
            <v>4396.79</v>
          </cell>
          <cell r="AG98">
            <v>41611.25</v>
          </cell>
          <cell r="AH98">
            <v>189.39</v>
          </cell>
          <cell r="AI98">
            <v>302.75</v>
          </cell>
          <cell r="AJ98">
            <v>43667.26</v>
          </cell>
          <cell r="AK98">
            <v>983340.76</v>
          </cell>
          <cell r="AL98">
            <v>337.70670413338433</v>
          </cell>
          <cell r="AM98">
            <v>13165940.210000001</v>
          </cell>
          <cell r="AN98">
            <v>436864.19</v>
          </cell>
          <cell r="AO98">
            <v>170074.92</v>
          </cell>
          <cell r="AP98">
            <v>0</v>
          </cell>
          <cell r="AQ98">
            <v>0</v>
          </cell>
          <cell r="AR98">
            <v>0</v>
          </cell>
          <cell r="AS98">
            <v>1991884.61</v>
          </cell>
          <cell r="AT98">
            <v>0</v>
          </cell>
          <cell r="AU98">
            <v>0</v>
          </cell>
          <cell r="AV98">
            <v>293748.90000000002</v>
          </cell>
          <cell r="AW98">
            <v>0</v>
          </cell>
          <cell r="AX98">
            <v>100167.34</v>
          </cell>
          <cell r="AY98">
            <v>0</v>
          </cell>
          <cell r="AZ98">
            <v>40588.129999999997</v>
          </cell>
          <cell r="BA98">
            <v>1034802.47</v>
          </cell>
          <cell r="BB98">
            <v>27014.89</v>
          </cell>
          <cell r="BC98">
            <v>0</v>
          </cell>
          <cell r="BD98">
            <v>0</v>
          </cell>
          <cell r="BE98">
            <v>27815.16</v>
          </cell>
          <cell r="BF98">
            <v>1126938.6399999999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18415839.460000001</v>
          </cell>
          <cell r="BM98">
            <v>6324.5140452493042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280.81</v>
          </cell>
          <cell r="BS98">
            <v>280.81</v>
          </cell>
          <cell r="BT98">
            <v>0</v>
          </cell>
          <cell r="BU98">
            <v>0</v>
          </cell>
          <cell r="BV98">
            <v>1293955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697351</v>
          </cell>
          <cell r="CB98">
            <v>19233</v>
          </cell>
          <cell r="CC98">
            <v>0</v>
          </cell>
          <cell r="CD98">
            <v>425804.48</v>
          </cell>
          <cell r="CE98">
            <v>131793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16963.990000000002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4973.57</v>
          </cell>
          <cell r="CQ98">
            <v>445042.12</v>
          </cell>
          <cell r="CR98">
            <v>756074.79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30123.15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63183.39</v>
          </cell>
          <cell r="DW98">
            <v>3884778.3000000003</v>
          </cell>
          <cell r="DX98">
            <v>1334.1414587369406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1035.45</v>
          </cell>
          <cell r="EF98">
            <v>44442.75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45478.2</v>
          </cell>
          <cell r="ES98">
            <v>15.618485124036635</v>
          </cell>
          <cell r="ET98">
            <v>3211809.14</v>
          </cell>
          <cell r="EU98">
            <v>1103.0250378056937</v>
          </cell>
        </row>
        <row r="99">
          <cell r="A99" t="str">
            <v>19401</v>
          </cell>
          <cell r="B99" t="str">
            <v>Ellensburg</v>
          </cell>
          <cell r="C99">
            <v>2905.0277777777778</v>
          </cell>
          <cell r="D99">
            <v>27098525.690000001</v>
          </cell>
          <cell r="E99">
            <v>9328.146841586904</v>
          </cell>
          <cell r="F99">
            <v>27460216.329999998</v>
          </cell>
          <cell r="G99">
            <v>9452.6518954685835</v>
          </cell>
          <cell r="H99">
            <v>4559367.96</v>
          </cell>
          <cell r="I99">
            <v>0</v>
          </cell>
          <cell r="J99">
            <v>992.08</v>
          </cell>
          <cell r="K99">
            <v>0</v>
          </cell>
          <cell r="L99">
            <v>0</v>
          </cell>
          <cell r="M99">
            <v>0</v>
          </cell>
          <cell r="N99">
            <v>1569.8163283961715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120394.77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480625.97</v>
          </cell>
          <cell r="AB99">
            <v>0</v>
          </cell>
          <cell r="AC99">
            <v>22229.01</v>
          </cell>
          <cell r="AD99">
            <v>0</v>
          </cell>
          <cell r="AE99">
            <v>29038.93</v>
          </cell>
          <cell r="AF99">
            <v>4103.04</v>
          </cell>
          <cell r="AG99">
            <v>0</v>
          </cell>
          <cell r="AH99">
            <v>26106.83</v>
          </cell>
          <cell r="AI99">
            <v>148620.19</v>
          </cell>
          <cell r="AJ99">
            <v>59109.06</v>
          </cell>
          <cell r="AK99">
            <v>890227.8</v>
          </cell>
          <cell r="AL99">
            <v>306.44381675447738</v>
          </cell>
          <cell r="AM99">
            <v>13018787.949999999</v>
          </cell>
          <cell r="AN99">
            <v>370154.72</v>
          </cell>
          <cell r="AO99">
            <v>193624.2</v>
          </cell>
          <cell r="AP99">
            <v>0</v>
          </cell>
          <cell r="AQ99">
            <v>0</v>
          </cell>
          <cell r="AR99">
            <v>3036</v>
          </cell>
          <cell r="AS99">
            <v>1717068.51</v>
          </cell>
          <cell r="AT99">
            <v>0</v>
          </cell>
          <cell r="AU99">
            <v>0</v>
          </cell>
          <cell r="AV99">
            <v>275982.2</v>
          </cell>
          <cell r="AW99">
            <v>0</v>
          </cell>
          <cell r="AX99">
            <v>36615.519999999997</v>
          </cell>
          <cell r="AY99">
            <v>0</v>
          </cell>
          <cell r="AZ99">
            <v>158608.41</v>
          </cell>
          <cell r="BA99">
            <v>1321160.3999999999</v>
          </cell>
          <cell r="BB99">
            <v>26891.67</v>
          </cell>
          <cell r="BC99">
            <v>52285.1</v>
          </cell>
          <cell r="BD99">
            <v>0</v>
          </cell>
          <cell r="BE99">
            <v>22149.86</v>
          </cell>
          <cell r="BF99">
            <v>932709.38</v>
          </cell>
          <cell r="BG99">
            <v>199.5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18129273.419999998</v>
          </cell>
          <cell r="BM99">
            <v>6240.6540683298108</v>
          </cell>
          <cell r="BN99">
            <v>386.64</v>
          </cell>
          <cell r="BO99">
            <v>0</v>
          </cell>
          <cell r="BP99">
            <v>0</v>
          </cell>
          <cell r="BQ99">
            <v>0</v>
          </cell>
          <cell r="BR99">
            <v>225631.46</v>
          </cell>
          <cell r="BS99">
            <v>226018.1</v>
          </cell>
          <cell r="BT99">
            <v>0</v>
          </cell>
          <cell r="BU99">
            <v>0</v>
          </cell>
          <cell r="BV99">
            <v>1334894</v>
          </cell>
          <cell r="BW99">
            <v>83395.33</v>
          </cell>
          <cell r="BX99">
            <v>0</v>
          </cell>
          <cell r="BY99">
            <v>0</v>
          </cell>
          <cell r="BZ99">
            <v>0</v>
          </cell>
          <cell r="CA99">
            <v>539341</v>
          </cell>
          <cell r="CB99">
            <v>22925</v>
          </cell>
          <cell r="CC99">
            <v>0</v>
          </cell>
          <cell r="CD99">
            <v>562418.17000000004</v>
          </cell>
          <cell r="CE99">
            <v>162556</v>
          </cell>
          <cell r="CF99">
            <v>54461.120000000003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15519.65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433880.86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31243.29</v>
          </cell>
          <cell r="DE99">
            <v>0</v>
          </cell>
          <cell r="DF99">
            <v>72978.11</v>
          </cell>
          <cell r="DG99">
            <v>0</v>
          </cell>
          <cell r="DH99">
            <v>0</v>
          </cell>
          <cell r="DI99">
            <v>0</v>
          </cell>
          <cell r="DJ99">
            <v>1104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50828.83</v>
          </cell>
          <cell r="DW99">
            <v>3591563.46</v>
          </cell>
          <cell r="DX99">
            <v>1236.3267186200169</v>
          </cell>
          <cell r="DY99">
            <v>0</v>
          </cell>
          <cell r="DZ99">
            <v>21879.1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8395.02</v>
          </cell>
          <cell r="EF99">
            <v>151161</v>
          </cell>
          <cell r="EG99">
            <v>105119.8</v>
          </cell>
          <cell r="EH99">
            <v>0</v>
          </cell>
          <cell r="EI99">
            <v>0</v>
          </cell>
          <cell r="EJ99">
            <v>0</v>
          </cell>
          <cell r="EK99">
            <v>1952.79</v>
          </cell>
          <cell r="EL99">
            <v>0</v>
          </cell>
          <cell r="EM99">
            <v>0</v>
          </cell>
          <cell r="EN99">
            <v>283.89999999999998</v>
          </cell>
          <cell r="EO99">
            <v>0</v>
          </cell>
          <cell r="EP99">
            <v>0</v>
          </cell>
          <cell r="EQ99">
            <v>0</v>
          </cell>
          <cell r="ER99">
            <v>288791.61</v>
          </cell>
          <cell r="ES99">
            <v>99.410963368107005</v>
          </cell>
          <cell r="ET99">
            <v>2058236.96</v>
          </cell>
          <cell r="EU99">
            <v>708.50852984767789</v>
          </cell>
        </row>
        <row r="100">
          <cell r="A100" t="str">
            <v>05323</v>
          </cell>
          <cell r="B100" t="str">
            <v>Sequim</v>
          </cell>
          <cell r="C100">
            <v>2861.0955555555552</v>
          </cell>
          <cell r="D100">
            <v>24019009.949999999</v>
          </cell>
          <cell r="E100">
            <v>8395.0394118647637</v>
          </cell>
          <cell r="F100">
            <v>24604070.350000001</v>
          </cell>
          <cell r="G100">
            <v>8599.5276537425852</v>
          </cell>
          <cell r="H100">
            <v>2963518.45</v>
          </cell>
          <cell r="I100">
            <v>0</v>
          </cell>
          <cell r="J100">
            <v>0</v>
          </cell>
          <cell r="K100">
            <v>9688.76</v>
          </cell>
          <cell r="L100">
            <v>0</v>
          </cell>
          <cell r="M100">
            <v>0</v>
          </cell>
          <cell r="N100">
            <v>1039.1848689662779</v>
          </cell>
          <cell r="O100">
            <v>52141.18</v>
          </cell>
          <cell r="P100">
            <v>15845.75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3629.23</v>
          </cell>
          <cell r="W100">
            <v>27531.919999999998</v>
          </cell>
          <cell r="X100">
            <v>0</v>
          </cell>
          <cell r="Y100">
            <v>0</v>
          </cell>
          <cell r="Z100">
            <v>0</v>
          </cell>
          <cell r="AA100">
            <v>381710.59</v>
          </cell>
          <cell r="AB100">
            <v>0</v>
          </cell>
          <cell r="AC100">
            <v>41310.28</v>
          </cell>
          <cell r="AD100">
            <v>0</v>
          </cell>
          <cell r="AE100">
            <v>23193.64</v>
          </cell>
          <cell r="AF100">
            <v>5065.21</v>
          </cell>
          <cell r="AG100">
            <v>41354.79</v>
          </cell>
          <cell r="AH100">
            <v>1000</v>
          </cell>
          <cell r="AI100">
            <v>42737.97</v>
          </cell>
          <cell r="AJ100">
            <v>0</v>
          </cell>
          <cell r="AK100">
            <v>635520.56000000006</v>
          </cell>
          <cell r="AL100">
            <v>222.12489854313776</v>
          </cell>
          <cell r="AM100">
            <v>12923625.58</v>
          </cell>
          <cell r="AN100">
            <v>307297.09000000003</v>
          </cell>
          <cell r="AO100">
            <v>0</v>
          </cell>
          <cell r="AP100">
            <v>171935.84</v>
          </cell>
          <cell r="AQ100">
            <v>427.5</v>
          </cell>
          <cell r="AR100">
            <v>22674.959999999999</v>
          </cell>
          <cell r="AS100">
            <v>1756369.45</v>
          </cell>
          <cell r="AT100">
            <v>0</v>
          </cell>
          <cell r="AU100">
            <v>0</v>
          </cell>
          <cell r="AV100">
            <v>263723.27</v>
          </cell>
          <cell r="AW100">
            <v>0</v>
          </cell>
          <cell r="AX100">
            <v>76794.97</v>
          </cell>
          <cell r="AY100">
            <v>0</v>
          </cell>
          <cell r="AZ100">
            <v>35161.910000000003</v>
          </cell>
          <cell r="BA100">
            <v>1008371.95</v>
          </cell>
          <cell r="BB100">
            <v>26547.01</v>
          </cell>
          <cell r="BC100">
            <v>59559.99</v>
          </cell>
          <cell r="BD100">
            <v>0</v>
          </cell>
          <cell r="BE100">
            <v>24991.26</v>
          </cell>
          <cell r="BF100">
            <v>863471.12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17540951.899999999</v>
          </cell>
          <cell r="BM100">
            <v>6130.8514725905306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270875.25</v>
          </cell>
          <cell r="BS100">
            <v>270875.25</v>
          </cell>
          <cell r="BT100">
            <v>0</v>
          </cell>
          <cell r="BU100">
            <v>0</v>
          </cell>
          <cell r="BV100">
            <v>1298985</v>
          </cell>
          <cell r="BW100">
            <v>0</v>
          </cell>
          <cell r="BX100">
            <v>0</v>
          </cell>
          <cell r="BY100">
            <v>0</v>
          </cell>
          <cell r="BZ100">
            <v>47952.81</v>
          </cell>
          <cell r="CA100">
            <v>496830.54</v>
          </cell>
          <cell r="CB100">
            <v>14474.18</v>
          </cell>
          <cell r="CC100">
            <v>0</v>
          </cell>
          <cell r="CD100">
            <v>495576.82</v>
          </cell>
          <cell r="CE100">
            <v>83967.21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29804</v>
          </cell>
          <cell r="CN100">
            <v>0</v>
          </cell>
          <cell r="CO100">
            <v>0</v>
          </cell>
          <cell r="CP100">
            <v>0</v>
          </cell>
          <cell r="CQ100">
            <v>443881.41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30200.03</v>
          </cell>
          <cell r="DB100">
            <v>0</v>
          </cell>
          <cell r="DC100">
            <v>0</v>
          </cell>
          <cell r="DD100">
            <v>80163.72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59257.37</v>
          </cell>
          <cell r="DW100">
            <v>3351968.3400000003</v>
          </cell>
          <cell r="DX100">
            <v>1171.5681195936602</v>
          </cell>
          <cell r="DY100">
            <v>18500</v>
          </cell>
          <cell r="DZ100">
            <v>60744.44</v>
          </cell>
          <cell r="EA100">
            <v>16052.4</v>
          </cell>
          <cell r="EB100">
            <v>0</v>
          </cell>
          <cell r="EC100">
            <v>0</v>
          </cell>
          <cell r="ED100">
            <v>0</v>
          </cell>
          <cell r="EE100">
            <v>285.5</v>
          </cell>
          <cell r="EF100">
            <v>0</v>
          </cell>
          <cell r="EG100">
            <v>6840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102422.34</v>
          </cell>
          <cell r="ES100">
            <v>35.798294048977354</v>
          </cell>
          <cell r="ET100">
            <v>2838294.63</v>
          </cell>
          <cell r="EU100">
            <v>992.03070113779268</v>
          </cell>
        </row>
        <row r="101">
          <cell r="A101" t="str">
            <v>21302</v>
          </cell>
          <cell r="B101" t="str">
            <v>Chehalis</v>
          </cell>
          <cell r="C101">
            <v>2833.661111111111</v>
          </cell>
          <cell r="D101">
            <v>28547151.84</v>
          </cell>
          <cell r="E101">
            <v>10074.29989707073</v>
          </cell>
          <cell r="F101">
            <v>28603428.579999998</v>
          </cell>
          <cell r="G101">
            <v>10094.159978355445</v>
          </cell>
          <cell r="H101">
            <v>3508920.49</v>
          </cell>
          <cell r="I101">
            <v>0</v>
          </cell>
          <cell r="J101">
            <v>0</v>
          </cell>
          <cell r="K101">
            <v>23149.17</v>
          </cell>
          <cell r="L101">
            <v>0</v>
          </cell>
          <cell r="M101">
            <v>0</v>
          </cell>
          <cell r="N101">
            <v>1246.4686218653137</v>
          </cell>
          <cell r="O101">
            <v>43674.5</v>
          </cell>
          <cell r="P101">
            <v>0</v>
          </cell>
          <cell r="Q101">
            <v>0</v>
          </cell>
          <cell r="R101">
            <v>20128.98</v>
          </cell>
          <cell r="S101">
            <v>0</v>
          </cell>
          <cell r="T101">
            <v>0</v>
          </cell>
          <cell r="U101">
            <v>0</v>
          </cell>
          <cell r="V101">
            <v>2230.5100000000002</v>
          </cell>
          <cell r="W101">
            <v>0</v>
          </cell>
          <cell r="X101">
            <v>0</v>
          </cell>
          <cell r="Y101">
            <v>0</v>
          </cell>
          <cell r="Z101">
            <v>1693.29</v>
          </cell>
          <cell r="AA101">
            <v>396057.12</v>
          </cell>
          <cell r="AB101">
            <v>0</v>
          </cell>
          <cell r="AC101">
            <v>12354.79</v>
          </cell>
          <cell r="AD101">
            <v>0</v>
          </cell>
          <cell r="AE101">
            <v>119829.87</v>
          </cell>
          <cell r="AF101">
            <v>6765.65</v>
          </cell>
          <cell r="AG101">
            <v>9806.69</v>
          </cell>
          <cell r="AH101">
            <v>0</v>
          </cell>
          <cell r="AI101">
            <v>3885.54</v>
          </cell>
          <cell r="AJ101">
            <v>0</v>
          </cell>
          <cell r="AK101">
            <v>616426.93999999994</v>
          </cell>
          <cell r="AL101">
            <v>217.53728333388881</v>
          </cell>
          <cell r="AM101">
            <v>11912222.119999999</v>
          </cell>
          <cell r="AN101">
            <v>423320.84</v>
          </cell>
          <cell r="AO101">
            <v>654043.19999999995</v>
          </cell>
          <cell r="AP101">
            <v>43.62</v>
          </cell>
          <cell r="AQ101">
            <v>0</v>
          </cell>
          <cell r="AR101">
            <v>0</v>
          </cell>
          <cell r="AS101">
            <v>1576145.15</v>
          </cell>
          <cell r="AT101">
            <v>0</v>
          </cell>
          <cell r="AU101">
            <v>0</v>
          </cell>
          <cell r="AV101">
            <v>273361.95</v>
          </cell>
          <cell r="AW101">
            <v>2468442.88</v>
          </cell>
          <cell r="AX101">
            <v>107573.09</v>
          </cell>
          <cell r="AY101">
            <v>0</v>
          </cell>
          <cell r="AZ101">
            <v>63414.42</v>
          </cell>
          <cell r="BA101">
            <v>947733.65</v>
          </cell>
          <cell r="BB101">
            <v>24570.1</v>
          </cell>
          <cell r="BC101">
            <v>57431.88</v>
          </cell>
          <cell r="BD101">
            <v>0</v>
          </cell>
          <cell r="BE101">
            <v>22919.09</v>
          </cell>
          <cell r="BF101">
            <v>713501.96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19244723.949999999</v>
          </cell>
          <cell r="BM101">
            <v>6791.4698319214049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484540.15999999997</v>
          </cell>
          <cell r="BS101">
            <v>484540.15999999997</v>
          </cell>
          <cell r="BT101">
            <v>0</v>
          </cell>
          <cell r="BU101">
            <v>0</v>
          </cell>
          <cell r="BV101">
            <v>1218030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540275.78</v>
          </cell>
          <cell r="CB101">
            <v>64378</v>
          </cell>
          <cell r="CC101">
            <v>0</v>
          </cell>
          <cell r="CD101">
            <v>397583.72</v>
          </cell>
          <cell r="CE101">
            <v>204302.66</v>
          </cell>
          <cell r="CF101">
            <v>0</v>
          </cell>
          <cell r="CG101">
            <v>0</v>
          </cell>
          <cell r="CH101">
            <v>137336.56</v>
          </cell>
          <cell r="CI101">
            <v>0</v>
          </cell>
          <cell r="CJ101">
            <v>0</v>
          </cell>
          <cell r="CK101">
            <v>11880.59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458405.44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36533.46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49746.74</v>
          </cell>
          <cell r="DW101">
            <v>3603013.1100000003</v>
          </cell>
          <cell r="DX101">
            <v>1271.5045902532845</v>
          </cell>
          <cell r="DY101">
            <v>61754.94</v>
          </cell>
          <cell r="DZ101">
            <v>1180362.56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25639.84</v>
          </cell>
          <cell r="EG101">
            <v>339437.58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1607194.9200000002</v>
          </cell>
          <cell r="ES101">
            <v>567.17965098155321</v>
          </cell>
          <cell r="ET101">
            <v>1217210.8999999999</v>
          </cell>
          <cell r="EU101">
            <v>429.55415353910035</v>
          </cell>
        </row>
        <row r="102">
          <cell r="A102" t="str">
            <v>05402</v>
          </cell>
          <cell r="B102" t="str">
            <v>Quillayute Valley</v>
          </cell>
          <cell r="C102">
            <v>2767.2344444444448</v>
          </cell>
          <cell r="D102">
            <v>20455842.07</v>
          </cell>
          <cell r="E102">
            <v>7392.1608308495715</v>
          </cell>
          <cell r="F102">
            <v>21016790.629999999</v>
          </cell>
          <cell r="G102">
            <v>7594.8717219076716</v>
          </cell>
          <cell r="H102">
            <v>497099.38</v>
          </cell>
          <cell r="I102">
            <v>0</v>
          </cell>
          <cell r="J102">
            <v>0</v>
          </cell>
          <cell r="K102">
            <v>53407.12</v>
          </cell>
          <cell r="L102">
            <v>0</v>
          </cell>
          <cell r="M102">
            <v>0</v>
          </cell>
          <cell r="N102">
            <v>198.93742689753225</v>
          </cell>
          <cell r="O102">
            <v>1805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457.06</v>
          </cell>
          <cell r="W102">
            <v>0</v>
          </cell>
          <cell r="X102">
            <v>0</v>
          </cell>
          <cell r="Y102">
            <v>0</v>
          </cell>
          <cell r="Z102">
            <v>10033.16</v>
          </cell>
          <cell r="AA102">
            <v>115557.81</v>
          </cell>
          <cell r="AB102">
            <v>3353.27</v>
          </cell>
          <cell r="AC102">
            <v>16842.740000000002</v>
          </cell>
          <cell r="AD102">
            <v>0</v>
          </cell>
          <cell r="AE102">
            <v>20745.54</v>
          </cell>
          <cell r="AF102">
            <v>1903.94</v>
          </cell>
          <cell r="AG102">
            <v>3750</v>
          </cell>
          <cell r="AH102">
            <v>10016.58</v>
          </cell>
          <cell r="AI102">
            <v>15060.73</v>
          </cell>
          <cell r="AJ102">
            <v>21340.76</v>
          </cell>
          <cell r="AK102">
            <v>220866.59</v>
          </cell>
          <cell r="AL102">
            <v>79.814917902390306</v>
          </cell>
          <cell r="AM102">
            <v>12192168.52</v>
          </cell>
          <cell r="AN102">
            <v>215321.26</v>
          </cell>
          <cell r="AO102">
            <v>1314977.04</v>
          </cell>
          <cell r="AP102">
            <v>213499.76</v>
          </cell>
          <cell r="AQ102">
            <v>0</v>
          </cell>
          <cell r="AR102">
            <v>5756.25</v>
          </cell>
          <cell r="AS102">
            <v>902591.68</v>
          </cell>
          <cell r="AT102">
            <v>0</v>
          </cell>
          <cell r="AU102">
            <v>8640.86</v>
          </cell>
          <cell r="AV102">
            <v>502814.43</v>
          </cell>
          <cell r="AW102">
            <v>0</v>
          </cell>
          <cell r="AX102">
            <v>206594.81</v>
          </cell>
          <cell r="AY102">
            <v>0</v>
          </cell>
          <cell r="AZ102">
            <v>98335.53</v>
          </cell>
          <cell r="BA102">
            <v>772206.06</v>
          </cell>
          <cell r="BB102">
            <v>26070.94</v>
          </cell>
          <cell r="BC102">
            <v>67907.42</v>
          </cell>
          <cell r="BD102">
            <v>0</v>
          </cell>
          <cell r="BE102">
            <v>16861.04</v>
          </cell>
          <cell r="BF102">
            <v>335118.87</v>
          </cell>
          <cell r="BG102">
            <v>209070.45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17087934.919999998</v>
          </cell>
          <cell r="BM102">
            <v>6175.0947608743736</v>
          </cell>
          <cell r="BN102">
            <v>0</v>
          </cell>
          <cell r="BO102">
            <v>19766.990000000002</v>
          </cell>
          <cell r="BP102">
            <v>0</v>
          </cell>
          <cell r="BQ102">
            <v>0</v>
          </cell>
          <cell r="BR102">
            <v>228129.37</v>
          </cell>
          <cell r="BS102">
            <v>247896.36</v>
          </cell>
          <cell r="BT102">
            <v>0</v>
          </cell>
          <cell r="BU102">
            <v>0</v>
          </cell>
          <cell r="BV102">
            <v>1214271</v>
          </cell>
          <cell r="BW102">
            <v>5020.75</v>
          </cell>
          <cell r="BX102">
            <v>0</v>
          </cell>
          <cell r="BY102">
            <v>0</v>
          </cell>
          <cell r="BZ102">
            <v>0</v>
          </cell>
          <cell r="CA102">
            <v>409233</v>
          </cell>
          <cell r="CB102">
            <v>11794</v>
          </cell>
          <cell r="CC102">
            <v>0</v>
          </cell>
          <cell r="CD102">
            <v>415129.81</v>
          </cell>
          <cell r="CE102">
            <v>117049.74</v>
          </cell>
          <cell r="CF102">
            <v>30275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20967.259999999998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7356.69</v>
          </cell>
          <cell r="CQ102">
            <v>363301.38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33172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7486.82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9705.52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30472.49</v>
          </cell>
          <cell r="DW102">
            <v>2923131.82</v>
          </cell>
          <cell r="DX102">
            <v>1056.3368874901576</v>
          </cell>
          <cell r="DY102">
            <v>86735.32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31263.7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74093.63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42258.15</v>
          </cell>
          <cell r="EQ102">
            <v>0</v>
          </cell>
          <cell r="ER102">
            <v>234350.80000000002</v>
          </cell>
          <cell r="ES102">
            <v>84.687728743217761</v>
          </cell>
          <cell r="ET102">
            <v>1141444.76</v>
          </cell>
          <cell r="EU102">
            <v>412.48574449179301</v>
          </cell>
        </row>
        <row r="103">
          <cell r="A103" t="str">
            <v>03116</v>
          </cell>
          <cell r="B103" t="str">
            <v>Prosser</v>
          </cell>
          <cell r="C103">
            <v>2762.6188888888892</v>
          </cell>
          <cell r="D103">
            <v>27214550.969999999</v>
          </cell>
          <cell r="E103">
            <v>9850.9972111808547</v>
          </cell>
          <cell r="F103">
            <v>27887983.050000001</v>
          </cell>
          <cell r="G103">
            <v>10094.763038855643</v>
          </cell>
          <cell r="H103">
            <v>2893409.31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160914.42000000001</v>
          </cell>
          <cell r="N103">
            <v>1105.5899683754183</v>
          </cell>
          <cell r="O103">
            <v>15639.75</v>
          </cell>
          <cell r="P103">
            <v>0</v>
          </cell>
          <cell r="Q103">
            <v>0</v>
          </cell>
          <cell r="R103">
            <v>45863.93</v>
          </cell>
          <cell r="S103">
            <v>0</v>
          </cell>
          <cell r="T103">
            <v>0</v>
          </cell>
          <cell r="U103">
            <v>0</v>
          </cell>
          <cell r="V103">
            <v>2048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232388.33</v>
          </cell>
          <cell r="AB103">
            <v>0</v>
          </cell>
          <cell r="AC103">
            <v>30219.040000000001</v>
          </cell>
          <cell r="AD103">
            <v>0</v>
          </cell>
          <cell r="AE103">
            <v>26255.77</v>
          </cell>
          <cell r="AF103">
            <v>165.4</v>
          </cell>
          <cell r="AG103">
            <v>3663.79</v>
          </cell>
          <cell r="AH103">
            <v>0</v>
          </cell>
          <cell r="AI103">
            <v>15909.99</v>
          </cell>
          <cell r="AJ103">
            <v>26586.62</v>
          </cell>
          <cell r="AK103">
            <v>398740.62</v>
          </cell>
          <cell r="AL103">
            <v>144.33428425604205</v>
          </cell>
          <cell r="AM103">
            <v>13224906.390000001</v>
          </cell>
          <cell r="AN103">
            <v>386708.41</v>
          </cell>
          <cell r="AO103">
            <v>1803588.28</v>
          </cell>
          <cell r="AP103">
            <v>0</v>
          </cell>
          <cell r="AQ103">
            <v>0</v>
          </cell>
          <cell r="AR103">
            <v>0</v>
          </cell>
          <cell r="AS103">
            <v>1625179.99</v>
          </cell>
          <cell r="AT103">
            <v>0</v>
          </cell>
          <cell r="AU103">
            <v>0</v>
          </cell>
          <cell r="AV103">
            <v>655856.22</v>
          </cell>
          <cell r="AW103">
            <v>0</v>
          </cell>
          <cell r="AX103">
            <v>103175.15</v>
          </cell>
          <cell r="AY103">
            <v>0</v>
          </cell>
          <cell r="AZ103">
            <v>475020.34</v>
          </cell>
          <cell r="BA103">
            <v>1262088.4099999999</v>
          </cell>
          <cell r="BB103">
            <v>25695.31</v>
          </cell>
          <cell r="BC103">
            <v>58789.17</v>
          </cell>
          <cell r="BD103">
            <v>0</v>
          </cell>
          <cell r="BE103">
            <v>31725.54</v>
          </cell>
          <cell r="BF103">
            <v>838547.89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20491281.099999998</v>
          </cell>
          <cell r="BM103">
            <v>7417.3390989306827</v>
          </cell>
          <cell r="BN103">
            <v>76266.240000000005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76266.240000000005</v>
          </cell>
          <cell r="BT103">
            <v>0</v>
          </cell>
          <cell r="BU103">
            <v>0</v>
          </cell>
          <cell r="BV103">
            <v>1258997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537393.96</v>
          </cell>
          <cell r="CB103">
            <v>24468</v>
          </cell>
          <cell r="CC103">
            <v>0</v>
          </cell>
          <cell r="CD103">
            <v>595677.1</v>
          </cell>
          <cell r="CE103">
            <v>118804.39</v>
          </cell>
          <cell r="CF103">
            <v>303166.23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73282.460000000006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36716.519999999997</v>
          </cell>
          <cell r="CQ103">
            <v>733801.73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1471.46</v>
          </cell>
          <cell r="DE103">
            <v>29461.83</v>
          </cell>
          <cell r="DF103">
            <v>20909.27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80843.41</v>
          </cell>
          <cell r="DW103">
            <v>3891259.6000000006</v>
          </cell>
          <cell r="DX103">
            <v>1408.5401412588781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52378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52378</v>
          </cell>
          <cell r="ES103">
            <v>18.959546034620129</v>
          </cell>
          <cell r="ET103">
            <v>3341921.47</v>
          </cell>
          <cell r="EU103">
            <v>1209.6932672983003</v>
          </cell>
        </row>
        <row r="104">
          <cell r="A104" t="str">
            <v>29103</v>
          </cell>
          <cell r="B104" t="str">
            <v>Anacortes</v>
          </cell>
          <cell r="C104">
            <v>2709.1666666666665</v>
          </cell>
          <cell r="D104">
            <v>26860878.670000002</v>
          </cell>
          <cell r="E104">
            <v>9914.8121820978176</v>
          </cell>
          <cell r="F104">
            <v>27436646.379999999</v>
          </cell>
          <cell r="G104">
            <v>10127.337944017225</v>
          </cell>
          <cell r="H104">
            <v>6571966.25</v>
          </cell>
          <cell r="I104">
            <v>0</v>
          </cell>
          <cell r="J104">
            <v>0</v>
          </cell>
          <cell r="K104">
            <v>292.8</v>
          </cell>
          <cell r="L104">
            <v>0</v>
          </cell>
          <cell r="M104">
            <v>0</v>
          </cell>
          <cell r="N104">
            <v>2425.933823438942</v>
          </cell>
          <cell r="O104">
            <v>165206.5</v>
          </cell>
          <cell r="P104">
            <v>0</v>
          </cell>
          <cell r="Q104">
            <v>0</v>
          </cell>
          <cell r="R104">
            <v>23325</v>
          </cell>
          <cell r="S104">
            <v>2350</v>
          </cell>
          <cell r="T104">
            <v>0</v>
          </cell>
          <cell r="U104">
            <v>0</v>
          </cell>
          <cell r="V104">
            <v>43310.83</v>
          </cell>
          <cell r="W104">
            <v>0</v>
          </cell>
          <cell r="X104">
            <v>0</v>
          </cell>
          <cell r="Y104">
            <v>0</v>
          </cell>
          <cell r="Z104">
            <v>4871.4799999999996</v>
          </cell>
          <cell r="AA104">
            <v>447117.75</v>
          </cell>
          <cell r="AB104">
            <v>0</v>
          </cell>
          <cell r="AC104">
            <v>66318.36</v>
          </cell>
          <cell r="AD104">
            <v>0</v>
          </cell>
          <cell r="AE104">
            <v>376541.16</v>
          </cell>
          <cell r="AF104">
            <v>5500.3</v>
          </cell>
          <cell r="AG104">
            <v>36062.19</v>
          </cell>
          <cell r="AH104">
            <v>0</v>
          </cell>
          <cell r="AI104">
            <v>22057.48</v>
          </cell>
          <cell r="AJ104">
            <v>49924.88</v>
          </cell>
          <cell r="AK104">
            <v>1242585.93</v>
          </cell>
          <cell r="AL104">
            <v>458.65983266687175</v>
          </cell>
          <cell r="AM104">
            <v>12886189.84</v>
          </cell>
          <cell r="AN104">
            <v>303253.03999999998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1442249.1</v>
          </cell>
          <cell r="AT104">
            <v>0</v>
          </cell>
          <cell r="AU104">
            <v>0</v>
          </cell>
          <cell r="AV104">
            <v>254205.39</v>
          </cell>
          <cell r="AW104">
            <v>0</v>
          </cell>
          <cell r="AX104">
            <v>86365.59</v>
          </cell>
          <cell r="AY104">
            <v>0</v>
          </cell>
          <cell r="AZ104">
            <v>46918.720000000001</v>
          </cell>
          <cell r="BA104">
            <v>1001637.15</v>
          </cell>
          <cell r="BB104">
            <v>25041.24</v>
          </cell>
          <cell r="BC104">
            <v>70902.86</v>
          </cell>
          <cell r="BD104">
            <v>0</v>
          </cell>
          <cell r="BE104">
            <v>15824.89</v>
          </cell>
          <cell r="BF104">
            <v>580585.11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16713172.93</v>
          </cell>
          <cell r="BM104">
            <v>6169.1195066133496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76485.38</v>
          </cell>
          <cell r="BS104">
            <v>76485.38</v>
          </cell>
          <cell r="BT104">
            <v>0</v>
          </cell>
          <cell r="BU104">
            <v>0</v>
          </cell>
          <cell r="BV104">
            <v>1243133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609324.6</v>
          </cell>
          <cell r="CB104">
            <v>19439.080000000002</v>
          </cell>
          <cell r="CC104">
            <v>0</v>
          </cell>
          <cell r="CD104">
            <v>345797.28</v>
          </cell>
          <cell r="CE104">
            <v>95293.99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822.35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300008.82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7207</v>
          </cell>
          <cell r="DE104">
            <v>0</v>
          </cell>
          <cell r="DF104">
            <v>52585.81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41077.22</v>
          </cell>
          <cell r="DW104">
            <v>2791174.5300000003</v>
          </cell>
          <cell r="DX104">
            <v>1030.2705124577055</v>
          </cell>
          <cell r="DY104">
            <v>19005.849999999999</v>
          </cell>
          <cell r="DZ104">
            <v>31801.32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16713.96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49932.81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117453.94</v>
          </cell>
          <cell r="ES104">
            <v>43.354268840356816</v>
          </cell>
          <cell r="ET104">
            <v>2783802.01</v>
          </cell>
          <cell r="EU104">
            <v>1027.549188557367</v>
          </cell>
        </row>
        <row r="105">
          <cell r="A105" t="str">
            <v>37504</v>
          </cell>
          <cell r="B105" t="str">
            <v>Lynden</v>
          </cell>
          <cell r="C105">
            <v>2685.1422222222222</v>
          </cell>
          <cell r="D105">
            <v>23719269.010000002</v>
          </cell>
          <cell r="E105">
            <v>8833.524278043622</v>
          </cell>
          <cell r="F105">
            <v>24452107.390000001</v>
          </cell>
          <cell r="G105">
            <v>9106.4477656470099</v>
          </cell>
          <cell r="H105">
            <v>3907459.74</v>
          </cell>
          <cell r="I105">
            <v>0</v>
          </cell>
          <cell r="J105">
            <v>0</v>
          </cell>
          <cell r="K105">
            <v>272.29000000000002</v>
          </cell>
          <cell r="L105">
            <v>0</v>
          </cell>
          <cell r="M105">
            <v>0</v>
          </cell>
          <cell r="N105">
            <v>1455.3165927896227</v>
          </cell>
          <cell r="O105">
            <v>22897.09</v>
          </cell>
          <cell r="P105">
            <v>0</v>
          </cell>
          <cell r="Q105">
            <v>0</v>
          </cell>
          <cell r="R105">
            <v>0</v>
          </cell>
          <cell r="S105">
            <v>4000</v>
          </cell>
          <cell r="T105">
            <v>0</v>
          </cell>
          <cell r="U105">
            <v>0</v>
          </cell>
          <cell r="V105">
            <v>11799.55</v>
          </cell>
          <cell r="W105">
            <v>5126.08</v>
          </cell>
          <cell r="X105">
            <v>0</v>
          </cell>
          <cell r="Y105">
            <v>0</v>
          </cell>
          <cell r="Z105">
            <v>3930.71</v>
          </cell>
          <cell r="AA105">
            <v>414682.07</v>
          </cell>
          <cell r="AB105">
            <v>0</v>
          </cell>
          <cell r="AC105">
            <v>19836.490000000002</v>
          </cell>
          <cell r="AD105">
            <v>0</v>
          </cell>
          <cell r="AE105">
            <v>12085.51</v>
          </cell>
          <cell r="AF105">
            <v>2303.66</v>
          </cell>
          <cell r="AG105">
            <v>3317.39</v>
          </cell>
          <cell r="AH105">
            <v>6752.78</v>
          </cell>
          <cell r="AI105">
            <v>8888.41</v>
          </cell>
          <cell r="AJ105">
            <v>7154.97</v>
          </cell>
          <cell r="AK105">
            <v>522774.70999999996</v>
          </cell>
          <cell r="AL105">
            <v>194.69162775569924</v>
          </cell>
          <cell r="AM105">
            <v>12466999.82</v>
          </cell>
          <cell r="AN105">
            <v>424447.08</v>
          </cell>
          <cell r="AO105">
            <v>157299.51999999999</v>
          </cell>
          <cell r="AP105">
            <v>0</v>
          </cell>
          <cell r="AQ105">
            <v>0</v>
          </cell>
          <cell r="AR105">
            <v>0</v>
          </cell>
          <cell r="AS105">
            <v>1613782.63</v>
          </cell>
          <cell r="AT105">
            <v>0</v>
          </cell>
          <cell r="AU105">
            <v>0</v>
          </cell>
          <cell r="AV105">
            <v>248042.06</v>
          </cell>
          <cell r="AW105">
            <v>0</v>
          </cell>
          <cell r="AX105">
            <v>75428.12</v>
          </cell>
          <cell r="AY105">
            <v>0</v>
          </cell>
          <cell r="AZ105">
            <v>208909.47</v>
          </cell>
          <cell r="BA105">
            <v>961622.39</v>
          </cell>
          <cell r="BB105">
            <v>0</v>
          </cell>
          <cell r="BC105">
            <v>63170.52</v>
          </cell>
          <cell r="BD105">
            <v>0</v>
          </cell>
          <cell r="BE105">
            <v>21844.3</v>
          </cell>
          <cell r="BF105">
            <v>600557.18999999994</v>
          </cell>
          <cell r="BG105">
            <v>0</v>
          </cell>
          <cell r="BH105">
            <v>0</v>
          </cell>
          <cell r="BI105">
            <v>0</v>
          </cell>
          <cell r="BJ105">
            <v>4332.53</v>
          </cell>
          <cell r="BK105">
            <v>0</v>
          </cell>
          <cell r="BL105">
            <v>16846435.630000003</v>
          </cell>
          <cell r="BM105">
            <v>6273.9453763674019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81898.33</v>
          </cell>
          <cell r="BS105">
            <v>81898.33</v>
          </cell>
          <cell r="BT105">
            <v>0</v>
          </cell>
          <cell r="BU105">
            <v>0</v>
          </cell>
          <cell r="BV105">
            <v>1227406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654473</v>
          </cell>
          <cell r="CB105">
            <v>18245</v>
          </cell>
          <cell r="CC105">
            <v>0</v>
          </cell>
          <cell r="CD105">
            <v>304514.45</v>
          </cell>
          <cell r="CE105">
            <v>90797.79</v>
          </cell>
          <cell r="CF105">
            <v>110288.68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46247.14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8364.39</v>
          </cell>
          <cell r="CQ105">
            <v>405198.23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15016.61</v>
          </cell>
          <cell r="DE105">
            <v>0</v>
          </cell>
          <cell r="DF105">
            <v>40095.08</v>
          </cell>
          <cell r="DG105">
            <v>788.13</v>
          </cell>
          <cell r="DH105">
            <v>0</v>
          </cell>
          <cell r="DI105">
            <v>4285</v>
          </cell>
          <cell r="DJ105">
            <v>5064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53199.42</v>
          </cell>
          <cell r="DW105">
            <v>3065881.2500000005</v>
          </cell>
          <cell r="DX105">
            <v>1141.7947342329892</v>
          </cell>
          <cell r="DY105">
            <v>0</v>
          </cell>
          <cell r="DZ105">
            <v>109283.77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109283.77</v>
          </cell>
          <cell r="ES105">
            <v>40.699434501296849</v>
          </cell>
          <cell r="ET105">
            <v>1268998.78</v>
          </cell>
          <cell r="EU105">
            <v>472.60021070681961</v>
          </cell>
        </row>
        <row r="106">
          <cell r="A106" t="str">
            <v>17406</v>
          </cell>
          <cell r="B106" t="str">
            <v>Tukwila</v>
          </cell>
          <cell r="C106">
            <v>2684.7777777777778</v>
          </cell>
          <cell r="D106">
            <v>29329930.34</v>
          </cell>
          <cell r="E106">
            <v>10924.528123991226</v>
          </cell>
          <cell r="F106">
            <v>29706281.629999999</v>
          </cell>
          <cell r="G106">
            <v>11064.707804080619</v>
          </cell>
          <cell r="H106">
            <v>6815066.1699999999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2538.4097806563755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15391.15</v>
          </cell>
          <cell r="T106">
            <v>0</v>
          </cell>
          <cell r="U106">
            <v>0</v>
          </cell>
          <cell r="V106">
            <v>103646.46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203592.57</v>
          </cell>
          <cell r="AB106">
            <v>0</v>
          </cell>
          <cell r="AC106">
            <v>36507.81</v>
          </cell>
          <cell r="AD106">
            <v>0</v>
          </cell>
          <cell r="AE106">
            <v>253684.63</v>
          </cell>
          <cell r="AF106">
            <v>901.25</v>
          </cell>
          <cell r="AG106">
            <v>94896.51</v>
          </cell>
          <cell r="AH106">
            <v>1206.81</v>
          </cell>
          <cell r="AI106">
            <v>9189.9699999999993</v>
          </cell>
          <cell r="AJ106">
            <v>28719.47</v>
          </cell>
          <cell r="AK106">
            <v>747736.63</v>
          </cell>
          <cell r="AL106">
            <v>278.50969126350202</v>
          </cell>
          <cell r="AM106">
            <v>12317378.300000001</v>
          </cell>
          <cell r="AN106">
            <v>305688.90999999997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1267779.67</v>
          </cell>
          <cell r="AT106">
            <v>0</v>
          </cell>
          <cell r="AU106">
            <v>0</v>
          </cell>
          <cell r="AV106">
            <v>820566.18</v>
          </cell>
          <cell r="AW106">
            <v>0</v>
          </cell>
          <cell r="AX106">
            <v>933107.26</v>
          </cell>
          <cell r="AY106">
            <v>0</v>
          </cell>
          <cell r="AZ106">
            <v>889900.08</v>
          </cell>
          <cell r="BA106">
            <v>961797.92</v>
          </cell>
          <cell r="BB106">
            <v>23413.51</v>
          </cell>
          <cell r="BC106">
            <v>46079.17</v>
          </cell>
          <cell r="BD106">
            <v>0</v>
          </cell>
          <cell r="BE106">
            <v>39183.32</v>
          </cell>
          <cell r="BF106">
            <v>295709.69</v>
          </cell>
          <cell r="BG106">
            <v>348390.08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18248994.090000004</v>
          </cell>
          <cell r="BM106">
            <v>6797.2084099656513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9733.94</v>
          </cell>
          <cell r="BS106">
            <v>9733.94</v>
          </cell>
          <cell r="BT106">
            <v>0</v>
          </cell>
          <cell r="BU106">
            <v>0</v>
          </cell>
          <cell r="BV106">
            <v>1176417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623846.17000000004</v>
          </cell>
          <cell r="CB106">
            <v>17957</v>
          </cell>
          <cell r="CC106">
            <v>0</v>
          </cell>
          <cell r="CD106">
            <v>714009.67</v>
          </cell>
          <cell r="CE106">
            <v>131106.21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84829.21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937811.28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67463</v>
          </cell>
          <cell r="DF106">
            <v>56311.26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75000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3894484.7399999998</v>
          </cell>
          <cell r="DX106">
            <v>1450.5799221950915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2050545.42</v>
          </cell>
          <cell r="EU106">
            <v>763.76727972519961</v>
          </cell>
        </row>
        <row r="107">
          <cell r="A107" t="str">
            <v>39090</v>
          </cell>
          <cell r="B107" t="str">
            <v>East Valley (Yakima)</v>
          </cell>
          <cell r="C107">
            <v>2679.4455555555555</v>
          </cell>
          <cell r="D107">
            <v>23939744.66</v>
          </cell>
          <cell r="E107">
            <v>8934.5889526896317</v>
          </cell>
          <cell r="F107">
            <v>24810148.27</v>
          </cell>
          <cell r="G107">
            <v>9259.4336237057341</v>
          </cell>
          <cell r="H107">
            <v>3177186.22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1185.762559501323</v>
          </cell>
          <cell r="O107">
            <v>549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380083.74</v>
          </cell>
          <cell r="AB107">
            <v>0</v>
          </cell>
          <cell r="AC107">
            <v>41182.42</v>
          </cell>
          <cell r="AD107">
            <v>0</v>
          </cell>
          <cell r="AE107">
            <v>23217.37</v>
          </cell>
          <cell r="AF107">
            <v>1456.23</v>
          </cell>
          <cell r="AG107">
            <v>19920</v>
          </cell>
          <cell r="AH107">
            <v>0</v>
          </cell>
          <cell r="AI107">
            <v>13842.19</v>
          </cell>
          <cell r="AJ107">
            <v>898.83</v>
          </cell>
          <cell r="AK107">
            <v>481149.77999999997</v>
          </cell>
          <cell r="AL107">
            <v>179.57064998106986</v>
          </cell>
          <cell r="AM107">
            <v>12171667.49</v>
          </cell>
          <cell r="AN107">
            <v>403993.21</v>
          </cell>
          <cell r="AO107">
            <v>1158707.3600000001</v>
          </cell>
          <cell r="AP107">
            <v>0</v>
          </cell>
          <cell r="AQ107">
            <v>0</v>
          </cell>
          <cell r="AR107">
            <v>3791.6</v>
          </cell>
          <cell r="AS107">
            <v>1677368.9</v>
          </cell>
          <cell r="AT107">
            <v>0</v>
          </cell>
          <cell r="AU107">
            <v>0</v>
          </cell>
          <cell r="AV107">
            <v>420794.09</v>
          </cell>
          <cell r="AW107">
            <v>0</v>
          </cell>
          <cell r="AX107">
            <v>51161.13</v>
          </cell>
          <cell r="AY107">
            <v>0</v>
          </cell>
          <cell r="AZ107">
            <v>169064.22</v>
          </cell>
          <cell r="BA107">
            <v>940303.87</v>
          </cell>
          <cell r="BB107">
            <v>24713.05</v>
          </cell>
          <cell r="BC107">
            <v>48008.959999999999</v>
          </cell>
          <cell r="BD107">
            <v>0</v>
          </cell>
          <cell r="BE107">
            <v>49120.34</v>
          </cell>
          <cell r="BF107">
            <v>614977.01</v>
          </cell>
          <cell r="BG107">
            <v>1274.4000000000001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17734945.630000003</v>
          </cell>
          <cell r="BM107">
            <v>6618.886356256955</v>
          </cell>
          <cell r="BN107">
            <v>72.88</v>
          </cell>
          <cell r="BO107">
            <v>0</v>
          </cell>
          <cell r="BP107">
            <v>0</v>
          </cell>
          <cell r="BQ107">
            <v>0</v>
          </cell>
          <cell r="BR107">
            <v>77751.199999999997</v>
          </cell>
          <cell r="BS107">
            <v>77824.08</v>
          </cell>
          <cell r="BT107">
            <v>0</v>
          </cell>
          <cell r="BU107">
            <v>0</v>
          </cell>
          <cell r="BV107">
            <v>1186465.8999999999</v>
          </cell>
          <cell r="BW107">
            <v>0</v>
          </cell>
          <cell r="BX107">
            <v>0</v>
          </cell>
          <cell r="BY107">
            <v>0</v>
          </cell>
          <cell r="BZ107">
            <v>37613.01</v>
          </cell>
          <cell r="CA107">
            <v>520507.53</v>
          </cell>
          <cell r="CB107">
            <v>3582.61</v>
          </cell>
          <cell r="CC107">
            <v>0</v>
          </cell>
          <cell r="CD107">
            <v>439052.17</v>
          </cell>
          <cell r="CE107">
            <v>152068.6</v>
          </cell>
          <cell r="CF107">
            <v>83338.210000000006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27822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599284.76</v>
          </cell>
          <cell r="CR107">
            <v>57858.17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227113.1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3412530.14</v>
          </cell>
          <cell r="DX107">
            <v>1273.5956261266324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4336.5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4336.5</v>
          </cell>
          <cell r="ES107">
            <v>1.6184318397545761</v>
          </cell>
          <cell r="ET107">
            <v>1438946</v>
          </cell>
          <cell r="EU107">
            <v>537.03125149025436</v>
          </cell>
        </row>
        <row r="108">
          <cell r="A108" t="str">
            <v>02250</v>
          </cell>
          <cell r="B108" t="str">
            <v>Clarkston</v>
          </cell>
          <cell r="C108">
            <v>2626.402222222222</v>
          </cell>
          <cell r="D108">
            <v>26337996.52</v>
          </cell>
          <cell r="E108">
            <v>10028.165639349478</v>
          </cell>
          <cell r="F108">
            <v>26788242.969999999</v>
          </cell>
          <cell r="G108">
            <v>10199.596521561816</v>
          </cell>
          <cell r="H108">
            <v>2978833.86</v>
          </cell>
          <cell r="I108">
            <v>0</v>
          </cell>
          <cell r="J108">
            <v>395.4</v>
          </cell>
          <cell r="K108">
            <v>0</v>
          </cell>
          <cell r="L108">
            <v>0</v>
          </cell>
          <cell r="M108">
            <v>0</v>
          </cell>
          <cell r="N108">
            <v>1134.3385391591878</v>
          </cell>
          <cell r="O108">
            <v>6965</v>
          </cell>
          <cell r="P108">
            <v>0</v>
          </cell>
          <cell r="Q108">
            <v>0</v>
          </cell>
          <cell r="R108">
            <v>72049</v>
          </cell>
          <cell r="S108">
            <v>0</v>
          </cell>
          <cell r="T108">
            <v>0</v>
          </cell>
          <cell r="U108">
            <v>0</v>
          </cell>
          <cell r="V108">
            <v>12569.27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226831.92</v>
          </cell>
          <cell r="AB108">
            <v>7665.74</v>
          </cell>
          <cell r="AC108">
            <v>20965.95</v>
          </cell>
          <cell r="AD108">
            <v>0</v>
          </cell>
          <cell r="AE108">
            <v>25087.49</v>
          </cell>
          <cell r="AF108">
            <v>2900.98</v>
          </cell>
          <cell r="AG108">
            <v>55913.5</v>
          </cell>
          <cell r="AH108">
            <v>0</v>
          </cell>
          <cell r="AI108">
            <v>35.86</v>
          </cell>
          <cell r="AJ108">
            <v>70255.34</v>
          </cell>
          <cell r="AK108">
            <v>501240.04999999993</v>
          </cell>
          <cell r="AL108">
            <v>190.84664403607468</v>
          </cell>
          <cell r="AM108">
            <v>12293480.83</v>
          </cell>
          <cell r="AN108">
            <v>593473.32999999996</v>
          </cell>
          <cell r="AO108">
            <v>1536791.2</v>
          </cell>
          <cell r="AP108">
            <v>0</v>
          </cell>
          <cell r="AQ108">
            <v>0</v>
          </cell>
          <cell r="AR108">
            <v>2248.5</v>
          </cell>
          <cell r="AS108">
            <v>2021249.95</v>
          </cell>
          <cell r="AT108">
            <v>0</v>
          </cell>
          <cell r="AU108">
            <v>0</v>
          </cell>
          <cell r="AV108">
            <v>460482.74</v>
          </cell>
          <cell r="AW108">
            <v>0</v>
          </cell>
          <cell r="AX108">
            <v>174233.75</v>
          </cell>
          <cell r="AY108">
            <v>0</v>
          </cell>
          <cell r="AZ108">
            <v>21252.7</v>
          </cell>
          <cell r="BA108">
            <v>915274.05</v>
          </cell>
          <cell r="BB108">
            <v>24125.52</v>
          </cell>
          <cell r="BC108">
            <v>54975.71</v>
          </cell>
          <cell r="BD108">
            <v>0</v>
          </cell>
          <cell r="BE108">
            <v>41025.660000000003</v>
          </cell>
          <cell r="BF108">
            <v>414079.62</v>
          </cell>
          <cell r="BG108">
            <v>4105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18556798.559999999</v>
          </cell>
          <cell r="BM108">
            <v>7065.4823556686333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46825.93</v>
          </cell>
          <cell r="BS108">
            <v>46825.93</v>
          </cell>
          <cell r="BT108">
            <v>0</v>
          </cell>
          <cell r="BU108">
            <v>0</v>
          </cell>
          <cell r="BV108">
            <v>1191939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629128</v>
          </cell>
          <cell r="CB108">
            <v>30987</v>
          </cell>
          <cell r="CC108">
            <v>0</v>
          </cell>
          <cell r="CD108">
            <v>823426.29</v>
          </cell>
          <cell r="CE108">
            <v>208838.05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49586.41</v>
          </cell>
          <cell r="CQ108">
            <v>592687.56000000006</v>
          </cell>
          <cell r="CR108">
            <v>862322.29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131693.99</v>
          </cell>
          <cell r="DF108">
            <v>97691.28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6313.95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64312.42</v>
          </cell>
          <cell r="DW108">
            <v>4735752.17</v>
          </cell>
          <cell r="DX108">
            <v>1803.1328674375848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14590.38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632.54999999999995</v>
          </cell>
          <cell r="EO108">
            <v>0</v>
          </cell>
          <cell r="EP108">
            <v>0</v>
          </cell>
          <cell r="EQ108">
            <v>0</v>
          </cell>
          <cell r="ER108">
            <v>15222.929999999998</v>
          </cell>
          <cell r="ES108">
            <v>5.7961152603350081</v>
          </cell>
          <cell r="ET108">
            <v>1903674.45</v>
          </cell>
          <cell r="EU108">
            <v>724.82212887761125</v>
          </cell>
        </row>
        <row r="109">
          <cell r="A109" t="str">
            <v>32414</v>
          </cell>
          <cell r="B109" t="str">
            <v>Deer Park</v>
          </cell>
          <cell r="C109">
            <v>2436.4044444444439</v>
          </cell>
          <cell r="D109">
            <v>22141670.710000001</v>
          </cell>
          <cell r="E109">
            <v>9087.846954346207</v>
          </cell>
          <cell r="F109">
            <v>22471175.050000001</v>
          </cell>
          <cell r="G109">
            <v>9223.0890077545992</v>
          </cell>
          <cell r="H109">
            <v>1434543.72</v>
          </cell>
          <cell r="I109">
            <v>0</v>
          </cell>
          <cell r="J109">
            <v>0</v>
          </cell>
          <cell r="K109">
            <v>4212.1899999999996</v>
          </cell>
          <cell r="L109">
            <v>0</v>
          </cell>
          <cell r="M109">
            <v>0</v>
          </cell>
          <cell r="N109">
            <v>590.52425112780043</v>
          </cell>
          <cell r="O109">
            <v>12552.52</v>
          </cell>
          <cell r="P109">
            <v>0</v>
          </cell>
          <cell r="Q109">
            <v>0</v>
          </cell>
          <cell r="R109">
            <v>0</v>
          </cell>
          <cell r="S109">
            <v>3266</v>
          </cell>
          <cell r="T109">
            <v>0</v>
          </cell>
          <cell r="U109">
            <v>0</v>
          </cell>
          <cell r="V109">
            <v>4469.7700000000004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191439.24</v>
          </cell>
          <cell r="AB109">
            <v>0</v>
          </cell>
          <cell r="AC109">
            <v>41973.599999999999</v>
          </cell>
          <cell r="AD109">
            <v>0</v>
          </cell>
          <cell r="AE109">
            <v>0</v>
          </cell>
          <cell r="AF109">
            <v>1628.94</v>
          </cell>
          <cell r="AG109">
            <v>18165</v>
          </cell>
          <cell r="AH109">
            <v>0</v>
          </cell>
          <cell r="AI109">
            <v>33258.870000000003</v>
          </cell>
          <cell r="AJ109">
            <v>25014.57</v>
          </cell>
          <cell r="AK109">
            <v>331768.51</v>
          </cell>
          <cell r="AL109">
            <v>136.17136135033232</v>
          </cell>
          <cell r="AM109">
            <v>11172970.390000001</v>
          </cell>
          <cell r="AN109">
            <v>409052.44</v>
          </cell>
          <cell r="AO109">
            <v>1343606.52</v>
          </cell>
          <cell r="AP109">
            <v>0</v>
          </cell>
          <cell r="AQ109">
            <v>0</v>
          </cell>
          <cell r="AR109">
            <v>0</v>
          </cell>
          <cell r="AS109">
            <v>1593400.2</v>
          </cell>
          <cell r="AT109">
            <v>0</v>
          </cell>
          <cell r="AU109">
            <v>0</v>
          </cell>
          <cell r="AV109">
            <v>474467.82</v>
          </cell>
          <cell r="AW109">
            <v>0</v>
          </cell>
          <cell r="AX109">
            <v>87281</v>
          </cell>
          <cell r="AY109">
            <v>0</v>
          </cell>
          <cell r="AZ109">
            <v>3617.48</v>
          </cell>
          <cell r="BA109">
            <v>839203.02</v>
          </cell>
          <cell r="BB109">
            <v>22602.7</v>
          </cell>
          <cell r="BC109">
            <v>58535.51</v>
          </cell>
          <cell r="BD109">
            <v>0</v>
          </cell>
          <cell r="BE109">
            <v>23220.04</v>
          </cell>
          <cell r="BF109">
            <v>963519.58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16991476.699999996</v>
          </cell>
          <cell r="BM109">
            <v>6973.9967593411784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1097190.5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483409</v>
          </cell>
          <cell r="CB109">
            <v>13451.77</v>
          </cell>
          <cell r="CC109">
            <v>0</v>
          </cell>
          <cell r="CD109">
            <v>371874</v>
          </cell>
          <cell r="CE109">
            <v>343175.3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48112.81</v>
          </cell>
          <cell r="CQ109">
            <v>539504.98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3529.26</v>
          </cell>
          <cell r="DE109">
            <v>247218.6</v>
          </cell>
          <cell r="DF109">
            <v>88478.12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49436.7</v>
          </cell>
          <cell r="DW109">
            <v>3285381.04</v>
          </cell>
          <cell r="DX109">
            <v>1348.4547064800411</v>
          </cell>
          <cell r="DY109">
            <v>0</v>
          </cell>
          <cell r="DZ109">
            <v>1607.2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57750.8</v>
          </cell>
          <cell r="EG109">
            <v>364434.89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423792.89</v>
          </cell>
          <cell r="ES109">
            <v>173.94192945524466</v>
          </cell>
          <cell r="ET109">
            <v>1034798.13</v>
          </cell>
          <cell r="EU109">
            <v>424.7234618043712</v>
          </cell>
        </row>
        <row r="110">
          <cell r="A110" t="str">
            <v>31306</v>
          </cell>
          <cell r="B110" t="str">
            <v>Lakewood</v>
          </cell>
          <cell r="C110">
            <v>2420.2766666666671</v>
          </cell>
          <cell r="D110">
            <v>23178105.870000001</v>
          </cell>
          <cell r="E110">
            <v>9576.6348489084576</v>
          </cell>
          <cell r="F110">
            <v>23218035.109999999</v>
          </cell>
          <cell r="G110">
            <v>9593.1326487467668</v>
          </cell>
          <cell r="H110">
            <v>4103993.94</v>
          </cell>
          <cell r="I110">
            <v>0</v>
          </cell>
          <cell r="J110">
            <v>0</v>
          </cell>
          <cell r="K110">
            <v>396.36</v>
          </cell>
          <cell r="L110">
            <v>0</v>
          </cell>
          <cell r="M110">
            <v>0</v>
          </cell>
          <cell r="N110">
            <v>1695.8351731138173</v>
          </cell>
          <cell r="O110">
            <v>107691.5</v>
          </cell>
          <cell r="P110">
            <v>0</v>
          </cell>
          <cell r="Q110">
            <v>0</v>
          </cell>
          <cell r="R110">
            <v>0</v>
          </cell>
          <cell r="S110">
            <v>5444</v>
          </cell>
          <cell r="T110">
            <v>0</v>
          </cell>
          <cell r="U110">
            <v>0</v>
          </cell>
          <cell r="V110">
            <v>55722.48</v>
          </cell>
          <cell r="W110">
            <v>0</v>
          </cell>
          <cell r="X110">
            <v>0</v>
          </cell>
          <cell r="Y110">
            <v>0</v>
          </cell>
          <cell r="Z110">
            <v>9108.26</v>
          </cell>
          <cell r="AA110">
            <v>386037.17</v>
          </cell>
          <cell r="AB110">
            <v>0</v>
          </cell>
          <cell r="AC110">
            <v>19596.740000000002</v>
          </cell>
          <cell r="AD110">
            <v>0</v>
          </cell>
          <cell r="AE110">
            <v>45194.05</v>
          </cell>
          <cell r="AF110">
            <v>5754.31</v>
          </cell>
          <cell r="AG110">
            <v>100</v>
          </cell>
          <cell r="AH110">
            <v>4444.38</v>
          </cell>
          <cell r="AI110">
            <v>149827.47</v>
          </cell>
          <cell r="AJ110">
            <v>9738.58</v>
          </cell>
          <cell r="AK110">
            <v>798658.94000000006</v>
          </cell>
          <cell r="AL110">
            <v>329.98662962774227</v>
          </cell>
          <cell r="AM110">
            <v>10834339.779999999</v>
          </cell>
          <cell r="AN110">
            <v>334119.5</v>
          </cell>
          <cell r="AO110">
            <v>87261.36</v>
          </cell>
          <cell r="AP110">
            <v>0</v>
          </cell>
          <cell r="AQ110">
            <v>0</v>
          </cell>
          <cell r="AR110">
            <v>0</v>
          </cell>
          <cell r="AS110">
            <v>1634079.15</v>
          </cell>
          <cell r="AT110">
            <v>0</v>
          </cell>
          <cell r="AU110">
            <v>0</v>
          </cell>
          <cell r="AV110">
            <v>189862.74</v>
          </cell>
          <cell r="AW110">
            <v>0</v>
          </cell>
          <cell r="AX110">
            <v>269392.31</v>
          </cell>
          <cell r="AY110">
            <v>0</v>
          </cell>
          <cell r="AZ110">
            <v>60719.03</v>
          </cell>
          <cell r="BA110">
            <v>858214.51</v>
          </cell>
          <cell r="BB110">
            <v>22462.51</v>
          </cell>
          <cell r="BC110">
            <v>43962.41</v>
          </cell>
          <cell r="BD110">
            <v>0</v>
          </cell>
          <cell r="BE110">
            <v>20678.79</v>
          </cell>
          <cell r="BF110">
            <v>775106.1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15130198.189999998</v>
          </cell>
          <cell r="BM110">
            <v>6251.4333168522035</v>
          </cell>
          <cell r="BN110">
            <v>0</v>
          </cell>
          <cell r="BO110">
            <v>16926.150000000001</v>
          </cell>
          <cell r="BP110">
            <v>0</v>
          </cell>
          <cell r="BQ110">
            <v>0</v>
          </cell>
          <cell r="BR110">
            <v>20694.919999999998</v>
          </cell>
          <cell r="BS110">
            <v>37621.07</v>
          </cell>
          <cell r="BT110">
            <v>381193</v>
          </cell>
          <cell r="BU110">
            <v>0</v>
          </cell>
          <cell r="BV110">
            <v>1062900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492534.88</v>
          </cell>
          <cell r="CB110">
            <v>10824</v>
          </cell>
          <cell r="CC110">
            <v>0</v>
          </cell>
          <cell r="CD110">
            <v>222904.69</v>
          </cell>
          <cell r="CE110">
            <v>91404.800000000003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3705.64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304358.43</v>
          </cell>
          <cell r="CR110">
            <v>1000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490127.49</v>
          </cell>
          <cell r="DE110">
            <v>0</v>
          </cell>
          <cell r="DF110">
            <v>30240.36</v>
          </cell>
          <cell r="DG110">
            <v>0</v>
          </cell>
          <cell r="DH110">
            <v>0</v>
          </cell>
          <cell r="DI110">
            <v>0</v>
          </cell>
          <cell r="DJ110">
            <v>3343</v>
          </cell>
          <cell r="DK110">
            <v>0</v>
          </cell>
          <cell r="DL110">
            <v>0</v>
          </cell>
          <cell r="DM110">
            <v>11628.35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41001.97</v>
          </cell>
          <cell r="DW110">
            <v>3184787.6799999997</v>
          </cell>
          <cell r="DX110">
            <v>1315.8775291530028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898033.76</v>
          </cell>
          <cell r="EU110">
            <v>371.04591072921409</v>
          </cell>
        </row>
        <row r="111">
          <cell r="A111" t="str">
            <v>13144</v>
          </cell>
          <cell r="B111" t="str">
            <v>Quincy</v>
          </cell>
          <cell r="C111">
            <v>2381.0100000000002</v>
          </cell>
          <cell r="D111">
            <v>24507892.649999999</v>
          </cell>
          <cell r="E111">
            <v>10293.065820807135</v>
          </cell>
          <cell r="F111">
            <v>25131293.68</v>
          </cell>
          <cell r="G111">
            <v>10554.887917312401</v>
          </cell>
          <cell r="H111">
            <v>2891482.16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1214.3931188865229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958.69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164662.99</v>
          </cell>
          <cell r="AB111">
            <v>0</v>
          </cell>
          <cell r="AC111">
            <v>71611.09</v>
          </cell>
          <cell r="AD111">
            <v>0</v>
          </cell>
          <cell r="AE111">
            <v>5472.48</v>
          </cell>
          <cell r="AF111">
            <v>1117.26</v>
          </cell>
          <cell r="AG111">
            <v>16533.88</v>
          </cell>
          <cell r="AH111">
            <v>5239.25</v>
          </cell>
          <cell r="AI111">
            <v>11975.37</v>
          </cell>
          <cell r="AJ111">
            <v>0</v>
          </cell>
          <cell r="AK111">
            <v>277571.01</v>
          </cell>
          <cell r="AL111">
            <v>116.57700303652651</v>
          </cell>
          <cell r="AM111">
            <v>11180034.140000001</v>
          </cell>
          <cell r="AN111">
            <v>217524.05</v>
          </cell>
          <cell r="AO111">
            <v>1275442.6000000001</v>
          </cell>
          <cell r="AP111">
            <v>0</v>
          </cell>
          <cell r="AQ111">
            <v>0</v>
          </cell>
          <cell r="AR111">
            <v>35968.15</v>
          </cell>
          <cell r="AS111">
            <v>1273308.3899999999</v>
          </cell>
          <cell r="AT111">
            <v>0</v>
          </cell>
          <cell r="AU111">
            <v>0</v>
          </cell>
          <cell r="AV111">
            <v>824758.64</v>
          </cell>
          <cell r="AW111">
            <v>0</v>
          </cell>
          <cell r="AX111">
            <v>93550.64</v>
          </cell>
          <cell r="AY111">
            <v>0</v>
          </cell>
          <cell r="AZ111">
            <v>755040.43</v>
          </cell>
          <cell r="BA111">
            <v>814492.02</v>
          </cell>
          <cell r="BB111">
            <v>21919.82</v>
          </cell>
          <cell r="BC111">
            <v>48795.29</v>
          </cell>
          <cell r="BD111">
            <v>0</v>
          </cell>
          <cell r="BE111">
            <v>38635.99</v>
          </cell>
          <cell r="BF111">
            <v>822605.71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17402075.870000001</v>
          </cell>
          <cell r="BM111">
            <v>7308.6949949811215</v>
          </cell>
          <cell r="BN111">
            <v>2460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2460</v>
          </cell>
          <cell r="BT111">
            <v>0</v>
          </cell>
          <cell r="BU111">
            <v>0</v>
          </cell>
          <cell r="BV111">
            <v>1032700</v>
          </cell>
          <cell r="BW111">
            <v>0</v>
          </cell>
          <cell r="BX111">
            <v>0</v>
          </cell>
          <cell r="BY111">
            <v>0</v>
          </cell>
          <cell r="BZ111">
            <v>97901.57</v>
          </cell>
          <cell r="CA111">
            <v>454373.28</v>
          </cell>
          <cell r="CB111">
            <v>19081.490000000002</v>
          </cell>
          <cell r="CC111">
            <v>0</v>
          </cell>
          <cell r="CD111">
            <v>695249.06</v>
          </cell>
          <cell r="CE111">
            <v>117744.75</v>
          </cell>
          <cell r="CF111">
            <v>232500.28</v>
          </cell>
          <cell r="CG111">
            <v>750407.77</v>
          </cell>
          <cell r="CH111">
            <v>0</v>
          </cell>
          <cell r="CI111">
            <v>0</v>
          </cell>
          <cell r="CJ111">
            <v>0</v>
          </cell>
          <cell r="CK111">
            <v>123005.15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935238.59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99092.7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4559754.6400000006</v>
          </cell>
          <cell r="DX111">
            <v>1915.0506045753693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410</v>
          </cell>
          <cell r="EO111">
            <v>0</v>
          </cell>
          <cell r="EP111">
            <v>0</v>
          </cell>
          <cell r="EQ111">
            <v>0</v>
          </cell>
          <cell r="ER111">
            <v>410</v>
          </cell>
          <cell r="ES111">
            <v>0.17219583286084475</v>
          </cell>
          <cell r="ET111">
            <v>2479020.62</v>
          </cell>
          <cell r="EU111">
            <v>1041.1634642441652</v>
          </cell>
        </row>
        <row r="112">
          <cell r="A112" t="str">
            <v>33115</v>
          </cell>
          <cell r="B112" t="str">
            <v>Colville</v>
          </cell>
          <cell r="C112">
            <v>2369.7066666666665</v>
          </cell>
          <cell r="D112">
            <v>21401910.539999999</v>
          </cell>
          <cell r="E112">
            <v>9031.4598178114884</v>
          </cell>
          <cell r="F112">
            <v>21275919.66</v>
          </cell>
          <cell r="G112">
            <v>8978.2925284704725</v>
          </cell>
          <cell r="H112">
            <v>1893070.66</v>
          </cell>
          <cell r="I112">
            <v>0</v>
          </cell>
          <cell r="J112">
            <v>0</v>
          </cell>
          <cell r="K112">
            <v>20487.97</v>
          </cell>
          <cell r="L112">
            <v>0</v>
          </cell>
          <cell r="M112">
            <v>0</v>
          </cell>
          <cell r="N112">
            <v>807.50864945309684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2047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148771.24</v>
          </cell>
          <cell r="AB112">
            <v>0</v>
          </cell>
          <cell r="AC112">
            <v>3125.73</v>
          </cell>
          <cell r="AD112">
            <v>0</v>
          </cell>
          <cell r="AE112">
            <v>750</v>
          </cell>
          <cell r="AF112">
            <v>149.58000000000001</v>
          </cell>
          <cell r="AG112">
            <v>5563.5</v>
          </cell>
          <cell r="AH112">
            <v>0</v>
          </cell>
          <cell r="AI112">
            <v>177987.53</v>
          </cell>
          <cell r="AJ112">
            <v>0</v>
          </cell>
          <cell r="AK112">
            <v>338394.57999999996</v>
          </cell>
          <cell r="AL112">
            <v>142.80019749279796</v>
          </cell>
          <cell r="AM112">
            <v>11370297.34</v>
          </cell>
          <cell r="AN112">
            <v>222740.19</v>
          </cell>
          <cell r="AO112">
            <v>1136640.44</v>
          </cell>
          <cell r="AP112">
            <v>16597.439999999999</v>
          </cell>
          <cell r="AQ112">
            <v>0</v>
          </cell>
          <cell r="AR112">
            <v>0</v>
          </cell>
          <cell r="AS112">
            <v>1253073.08</v>
          </cell>
          <cell r="AT112">
            <v>0</v>
          </cell>
          <cell r="AU112">
            <v>13134.6</v>
          </cell>
          <cell r="AV112">
            <v>266156.01</v>
          </cell>
          <cell r="AW112">
            <v>0</v>
          </cell>
          <cell r="AX112">
            <v>67857.929999999993</v>
          </cell>
          <cell r="AY112">
            <v>0</v>
          </cell>
          <cell r="AZ112">
            <v>40244.47</v>
          </cell>
          <cell r="BA112">
            <v>768892.39</v>
          </cell>
          <cell r="BB112">
            <v>0</v>
          </cell>
          <cell r="BC112">
            <v>53412.01</v>
          </cell>
          <cell r="BD112">
            <v>0</v>
          </cell>
          <cell r="BE112">
            <v>25874.55</v>
          </cell>
          <cell r="BF112">
            <v>1160573.51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16395493.959999999</v>
          </cell>
          <cell r="BM112">
            <v>6918.7862745318689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58753.94</v>
          </cell>
          <cell r="BS112">
            <v>58753.94</v>
          </cell>
          <cell r="BT112">
            <v>0</v>
          </cell>
          <cell r="BU112">
            <v>0</v>
          </cell>
          <cell r="BV112">
            <v>1070902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442087.29</v>
          </cell>
          <cell r="CB112">
            <v>17570</v>
          </cell>
          <cell r="CC112">
            <v>0</v>
          </cell>
          <cell r="CD112">
            <v>394586.87</v>
          </cell>
          <cell r="CE112">
            <v>135215.32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410551.95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63568.91</v>
          </cell>
          <cell r="DF112">
            <v>23707.21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2616943.4900000002</v>
          </cell>
          <cell r="DX112">
            <v>1104.3322478731548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11507.03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21.97</v>
          </cell>
          <cell r="ER112">
            <v>11529</v>
          </cell>
          <cell r="ES112">
            <v>4.8651591195534758</v>
          </cell>
          <cell r="ET112">
            <v>92457.36</v>
          </cell>
          <cell r="EU112">
            <v>39.016373334533675</v>
          </cell>
        </row>
        <row r="113">
          <cell r="A113" t="str">
            <v>38267</v>
          </cell>
          <cell r="B113" t="str">
            <v>Pullman</v>
          </cell>
          <cell r="C113">
            <v>2260.8055555555557</v>
          </cell>
          <cell r="D113">
            <v>20271696.989999998</v>
          </cell>
          <cell r="E113">
            <v>8966.5813763530696</v>
          </cell>
          <cell r="F113">
            <v>20765360.59</v>
          </cell>
          <cell r="G113">
            <v>9184.9387661723322</v>
          </cell>
          <cell r="H113">
            <v>3778208.68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1671.1780766442639</v>
          </cell>
          <cell r="O113">
            <v>13495.15</v>
          </cell>
          <cell r="P113">
            <v>15098.35</v>
          </cell>
          <cell r="Q113">
            <v>0</v>
          </cell>
          <cell r="R113">
            <v>0</v>
          </cell>
          <cell r="S113">
            <v>5588</v>
          </cell>
          <cell r="T113">
            <v>0</v>
          </cell>
          <cell r="U113">
            <v>0</v>
          </cell>
          <cell r="V113">
            <v>20184.97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528996.48</v>
          </cell>
          <cell r="AB113">
            <v>6277.98</v>
          </cell>
          <cell r="AC113">
            <v>30859.56</v>
          </cell>
          <cell r="AD113">
            <v>0</v>
          </cell>
          <cell r="AE113">
            <v>32017.8</v>
          </cell>
          <cell r="AF113">
            <v>2680.49</v>
          </cell>
          <cell r="AG113">
            <v>20132.75</v>
          </cell>
          <cell r="AH113">
            <v>0</v>
          </cell>
          <cell r="AI113">
            <v>0</v>
          </cell>
          <cell r="AJ113">
            <v>0</v>
          </cell>
          <cell r="AK113">
            <v>675331.53</v>
          </cell>
          <cell r="AL113">
            <v>298.71278772315668</v>
          </cell>
          <cell r="AM113">
            <v>10553616.050000001</v>
          </cell>
          <cell r="AN113">
            <v>208949.57</v>
          </cell>
          <cell r="AO113">
            <v>420293.84</v>
          </cell>
          <cell r="AP113">
            <v>0</v>
          </cell>
          <cell r="AQ113">
            <v>0</v>
          </cell>
          <cell r="AR113">
            <v>234</v>
          </cell>
          <cell r="AS113">
            <v>1129997.18</v>
          </cell>
          <cell r="AT113">
            <v>0</v>
          </cell>
          <cell r="AU113">
            <v>0</v>
          </cell>
          <cell r="AV113">
            <v>140856.87</v>
          </cell>
          <cell r="AW113">
            <v>0</v>
          </cell>
          <cell r="AX113">
            <v>117913.15</v>
          </cell>
          <cell r="AY113">
            <v>0</v>
          </cell>
          <cell r="AZ113">
            <v>61044.98</v>
          </cell>
          <cell r="BA113">
            <v>771486.01</v>
          </cell>
          <cell r="BB113">
            <v>21069.439999999999</v>
          </cell>
          <cell r="BC113">
            <v>40962.85</v>
          </cell>
          <cell r="BD113">
            <v>0</v>
          </cell>
          <cell r="BE113">
            <v>17735.47</v>
          </cell>
          <cell r="BF113">
            <v>557811.15</v>
          </cell>
          <cell r="BG113">
            <v>700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14042670.560000001</v>
          </cell>
          <cell r="BM113">
            <v>6211.3570649596386</v>
          </cell>
          <cell r="BN113">
            <v>3982.81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3982.81</v>
          </cell>
          <cell r="BT113">
            <v>0</v>
          </cell>
          <cell r="BU113">
            <v>0</v>
          </cell>
          <cell r="BV113">
            <v>1018237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447656.49</v>
          </cell>
          <cell r="CB113">
            <v>1390</v>
          </cell>
          <cell r="CC113">
            <v>0</v>
          </cell>
          <cell r="CD113">
            <v>341224.15</v>
          </cell>
          <cell r="CE113">
            <v>67282.080000000002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25970.26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284226.46000000002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41703.15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35487.83</v>
          </cell>
          <cell r="DW113">
            <v>2267160.2300000004</v>
          </cell>
          <cell r="DX113">
            <v>1002.8108009681899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1989.59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1989.59</v>
          </cell>
          <cell r="ES113">
            <v>0.88003587708412678</v>
          </cell>
          <cell r="ET113">
            <v>2106531.3199999998</v>
          </cell>
          <cell r="EU113">
            <v>931.76138691960819</v>
          </cell>
        </row>
        <row r="114">
          <cell r="A114" t="str">
            <v>13165</v>
          </cell>
          <cell r="B114" t="str">
            <v>Ephrata</v>
          </cell>
          <cell r="C114">
            <v>2225.7855555555557</v>
          </cell>
          <cell r="D114">
            <v>19897559.52</v>
          </cell>
          <cell r="E114">
            <v>8939.567188014018</v>
          </cell>
          <cell r="F114">
            <v>21169850</v>
          </cell>
          <cell r="G114">
            <v>9511.1813207521736</v>
          </cell>
          <cell r="H114">
            <v>2609130.9300000002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1172.2292488993899</v>
          </cell>
          <cell r="O114">
            <v>11235.5</v>
          </cell>
          <cell r="P114">
            <v>0</v>
          </cell>
          <cell r="Q114">
            <v>0</v>
          </cell>
          <cell r="R114">
            <v>33287</v>
          </cell>
          <cell r="S114">
            <v>0</v>
          </cell>
          <cell r="T114">
            <v>0</v>
          </cell>
          <cell r="U114">
            <v>0</v>
          </cell>
          <cell r="V114">
            <v>13855.54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201404.35</v>
          </cell>
          <cell r="AB114">
            <v>0</v>
          </cell>
          <cell r="AC114">
            <v>36729.49</v>
          </cell>
          <cell r="AD114">
            <v>0</v>
          </cell>
          <cell r="AE114">
            <v>27693.040000000001</v>
          </cell>
          <cell r="AF114">
            <v>2555.88</v>
          </cell>
          <cell r="AG114">
            <v>2249</v>
          </cell>
          <cell r="AH114">
            <v>5746.8</v>
          </cell>
          <cell r="AI114">
            <v>23307.06</v>
          </cell>
          <cell r="AJ114">
            <v>0</v>
          </cell>
          <cell r="AK114">
            <v>358063.66</v>
          </cell>
          <cell r="AL114">
            <v>160.87069084722646</v>
          </cell>
          <cell r="AM114">
            <v>10110331.9</v>
          </cell>
          <cell r="AN114">
            <v>233657.78</v>
          </cell>
          <cell r="AO114">
            <v>1390079.96</v>
          </cell>
          <cell r="AP114">
            <v>0</v>
          </cell>
          <cell r="AQ114">
            <v>0</v>
          </cell>
          <cell r="AR114">
            <v>0</v>
          </cell>
          <cell r="AS114">
            <v>1476829.34</v>
          </cell>
          <cell r="AT114">
            <v>0</v>
          </cell>
          <cell r="AU114">
            <v>0</v>
          </cell>
          <cell r="AV114">
            <v>374184.34</v>
          </cell>
          <cell r="AW114">
            <v>150425.54999999999</v>
          </cell>
          <cell r="AX114">
            <v>54796.73</v>
          </cell>
          <cell r="AY114">
            <v>0</v>
          </cell>
          <cell r="AZ114">
            <v>145495.04999999999</v>
          </cell>
          <cell r="BA114">
            <v>773699.9</v>
          </cell>
          <cell r="BB114">
            <v>16223.27</v>
          </cell>
          <cell r="BC114">
            <v>48491.38</v>
          </cell>
          <cell r="BD114">
            <v>0</v>
          </cell>
          <cell r="BE114">
            <v>38178.980000000003</v>
          </cell>
          <cell r="BF114">
            <v>594593.23</v>
          </cell>
          <cell r="BG114">
            <v>47580.51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15454567.920000004</v>
          </cell>
          <cell r="BM114">
            <v>6943.4217871642832</v>
          </cell>
          <cell r="BN114">
            <v>141.55000000000001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141.55000000000001</v>
          </cell>
          <cell r="BT114">
            <v>0</v>
          </cell>
          <cell r="BU114">
            <v>0</v>
          </cell>
          <cell r="BV114">
            <v>986480</v>
          </cell>
          <cell r="BW114">
            <v>0</v>
          </cell>
          <cell r="BX114">
            <v>0</v>
          </cell>
          <cell r="BY114">
            <v>0</v>
          </cell>
          <cell r="BZ114">
            <v>7838.56</v>
          </cell>
          <cell r="CA114">
            <v>433862.62</v>
          </cell>
          <cell r="CB114">
            <v>19292.259999999998</v>
          </cell>
          <cell r="CC114">
            <v>0</v>
          </cell>
          <cell r="CD114">
            <v>505586.25</v>
          </cell>
          <cell r="CE114">
            <v>91245.2</v>
          </cell>
          <cell r="CF114">
            <v>31192.33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43273.35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13854.5</v>
          </cell>
          <cell r="CQ114">
            <v>465375.64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55641.43</v>
          </cell>
          <cell r="DW114">
            <v>2653783.6900000004</v>
          </cell>
          <cell r="DX114">
            <v>1192.290822166656</v>
          </cell>
          <cell r="DY114">
            <v>4353.6499999999996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152.5</v>
          </cell>
          <cell r="EE114">
            <v>0</v>
          </cell>
          <cell r="EF114">
            <v>0</v>
          </cell>
          <cell r="EG114">
            <v>54565.56</v>
          </cell>
          <cell r="EH114">
            <v>0</v>
          </cell>
          <cell r="EI114">
            <v>0</v>
          </cell>
          <cell r="EJ114">
            <v>23605.66</v>
          </cell>
          <cell r="EK114">
            <v>10383.26</v>
          </cell>
          <cell r="EL114">
            <v>1243.17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94303.799999999988</v>
          </cell>
          <cell r="ES114">
            <v>42.368771674619737</v>
          </cell>
          <cell r="ET114">
            <v>2141104.0299999998</v>
          </cell>
          <cell r="EU114">
            <v>961.95431974828352</v>
          </cell>
        </row>
        <row r="115">
          <cell r="A115" t="str">
            <v>31332</v>
          </cell>
          <cell r="B115" t="str">
            <v>Granite Falls</v>
          </cell>
          <cell r="C115">
            <v>2222.7766666666666</v>
          </cell>
          <cell r="D115">
            <v>21231276.149999999</v>
          </cell>
          <cell r="E115">
            <v>9551.6911205654178</v>
          </cell>
          <cell r="F115">
            <v>20566386.190000001</v>
          </cell>
          <cell r="G115">
            <v>9252.5652704650201</v>
          </cell>
          <cell r="H115">
            <v>3326216.24</v>
          </cell>
          <cell r="I115">
            <v>0</v>
          </cell>
          <cell r="J115">
            <v>0</v>
          </cell>
          <cell r="K115">
            <v>41126.080000000002</v>
          </cell>
          <cell r="L115">
            <v>0</v>
          </cell>
          <cell r="M115">
            <v>0</v>
          </cell>
          <cell r="N115">
            <v>1514.9260699455488</v>
          </cell>
          <cell r="O115">
            <v>8984.5</v>
          </cell>
          <cell r="P115">
            <v>0</v>
          </cell>
          <cell r="Q115">
            <v>0</v>
          </cell>
          <cell r="R115">
            <v>29910</v>
          </cell>
          <cell r="S115">
            <v>0</v>
          </cell>
          <cell r="T115">
            <v>0</v>
          </cell>
          <cell r="U115">
            <v>0</v>
          </cell>
          <cell r="V115">
            <v>6296.88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332925.28000000003</v>
          </cell>
          <cell r="AB115">
            <v>9621.5499999999993</v>
          </cell>
          <cell r="AC115">
            <v>23508.94</v>
          </cell>
          <cell r="AD115">
            <v>0</v>
          </cell>
          <cell r="AE115">
            <v>24057.29</v>
          </cell>
          <cell r="AF115">
            <v>4689.33</v>
          </cell>
          <cell r="AG115">
            <v>5815</v>
          </cell>
          <cell r="AH115">
            <v>11200.7</v>
          </cell>
          <cell r="AI115">
            <v>8112.86</v>
          </cell>
          <cell r="AJ115">
            <v>20561.34</v>
          </cell>
          <cell r="AK115">
            <v>485683.67000000004</v>
          </cell>
          <cell r="AL115">
            <v>218.50313496782556</v>
          </cell>
          <cell r="AM115">
            <v>9672643.9100000001</v>
          </cell>
          <cell r="AN115">
            <v>359244.72</v>
          </cell>
          <cell r="AO115">
            <v>368499.14</v>
          </cell>
          <cell r="AP115">
            <v>146374.51</v>
          </cell>
          <cell r="AQ115">
            <v>0</v>
          </cell>
          <cell r="AR115">
            <v>29235.55</v>
          </cell>
          <cell r="AS115">
            <v>1536515.48</v>
          </cell>
          <cell r="AT115">
            <v>0</v>
          </cell>
          <cell r="AU115">
            <v>0</v>
          </cell>
          <cell r="AV115">
            <v>172491.63</v>
          </cell>
          <cell r="AW115">
            <v>0</v>
          </cell>
          <cell r="AX115">
            <v>334090.21000000002</v>
          </cell>
          <cell r="AY115">
            <v>0</v>
          </cell>
          <cell r="AZ115">
            <v>21252.7</v>
          </cell>
          <cell r="BA115">
            <v>795233.36</v>
          </cell>
          <cell r="BB115">
            <v>13015.56</v>
          </cell>
          <cell r="BC115">
            <v>42241.39</v>
          </cell>
          <cell r="BD115">
            <v>0</v>
          </cell>
          <cell r="BE115">
            <v>21146.69</v>
          </cell>
          <cell r="BF115">
            <v>606593.65</v>
          </cell>
          <cell r="BG115">
            <v>112400</v>
          </cell>
          <cell r="BH115">
            <v>0</v>
          </cell>
          <cell r="BI115">
            <v>0</v>
          </cell>
          <cell r="BJ115">
            <v>4741.03</v>
          </cell>
          <cell r="BK115">
            <v>0</v>
          </cell>
          <cell r="BL115">
            <v>14235719.530000003</v>
          </cell>
          <cell r="BM115">
            <v>6404.4758717699951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18916.04</v>
          </cell>
          <cell r="BS115">
            <v>18916.04</v>
          </cell>
          <cell r="BT115">
            <v>0</v>
          </cell>
          <cell r="BU115">
            <v>0</v>
          </cell>
          <cell r="BV115">
            <v>972383</v>
          </cell>
          <cell r="BW115">
            <v>0</v>
          </cell>
          <cell r="BX115">
            <v>0</v>
          </cell>
          <cell r="BY115">
            <v>0</v>
          </cell>
          <cell r="BZ115">
            <v>46296.43</v>
          </cell>
          <cell r="CA115">
            <v>386084</v>
          </cell>
          <cell r="CB115">
            <v>20059.96</v>
          </cell>
          <cell r="CC115">
            <v>0</v>
          </cell>
          <cell r="CD115">
            <v>322879.03999999998</v>
          </cell>
          <cell r="CE115">
            <v>113730.27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346835.79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193951.37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11152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45352.77</v>
          </cell>
          <cell r="DW115">
            <v>2477640.6700000004</v>
          </cell>
          <cell r="DX115">
            <v>1114.6601937816517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-85598.38</v>
          </cell>
          <cell r="EU115">
            <v>-38.509662839121638</v>
          </cell>
        </row>
        <row r="116">
          <cell r="A116" t="str">
            <v>34401</v>
          </cell>
          <cell r="B116" t="str">
            <v>Rochester</v>
          </cell>
          <cell r="C116">
            <v>2198.6755555555555</v>
          </cell>
          <cell r="D116">
            <v>21311912.07</v>
          </cell>
          <cell r="E116">
            <v>9693.0681819560068</v>
          </cell>
          <cell r="F116">
            <v>21970564.75</v>
          </cell>
          <cell r="G116">
            <v>9992.6361097185782</v>
          </cell>
          <cell r="H116">
            <v>2637579.67</v>
          </cell>
          <cell r="I116">
            <v>0</v>
          </cell>
          <cell r="J116">
            <v>1976.23</v>
          </cell>
          <cell r="K116">
            <v>44845.41</v>
          </cell>
          <cell r="L116">
            <v>0</v>
          </cell>
          <cell r="M116">
            <v>0</v>
          </cell>
          <cell r="N116">
            <v>1220.9174305945803</v>
          </cell>
          <cell r="O116">
            <v>6747.93</v>
          </cell>
          <cell r="P116">
            <v>0</v>
          </cell>
          <cell r="Q116">
            <v>0</v>
          </cell>
          <cell r="R116">
            <v>43027.5</v>
          </cell>
          <cell r="S116">
            <v>950</v>
          </cell>
          <cell r="T116">
            <v>0</v>
          </cell>
          <cell r="U116">
            <v>0</v>
          </cell>
          <cell r="V116">
            <v>15405.34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263195.40000000002</v>
          </cell>
          <cell r="AB116">
            <v>0</v>
          </cell>
          <cell r="AC116">
            <v>71475.789999999994</v>
          </cell>
          <cell r="AD116">
            <v>0</v>
          </cell>
          <cell r="AE116">
            <v>55731.78</v>
          </cell>
          <cell r="AF116">
            <v>1148.6600000000001</v>
          </cell>
          <cell r="AG116">
            <v>3598.3</v>
          </cell>
          <cell r="AH116">
            <v>8295.31</v>
          </cell>
          <cell r="AI116">
            <v>9473.06</v>
          </cell>
          <cell r="AJ116">
            <v>25156.67</v>
          </cell>
          <cell r="AK116">
            <v>504205.73999999993</v>
          </cell>
          <cell r="AL116">
            <v>229.32248404089731</v>
          </cell>
          <cell r="AM116">
            <v>8914822.0099999998</v>
          </cell>
          <cell r="AN116">
            <v>380562.31</v>
          </cell>
          <cell r="AO116">
            <v>742937.08</v>
          </cell>
          <cell r="AP116">
            <v>96169.72</v>
          </cell>
          <cell r="AQ116">
            <v>0</v>
          </cell>
          <cell r="AR116">
            <v>0</v>
          </cell>
          <cell r="AS116">
            <v>1313207.24</v>
          </cell>
          <cell r="AT116">
            <v>0</v>
          </cell>
          <cell r="AU116">
            <v>0</v>
          </cell>
          <cell r="AV116">
            <v>259551.28</v>
          </cell>
          <cell r="AW116">
            <v>2186199.2000000002</v>
          </cell>
          <cell r="AX116">
            <v>102396.36</v>
          </cell>
          <cell r="AY116">
            <v>0</v>
          </cell>
          <cell r="AZ116">
            <v>99589.22</v>
          </cell>
          <cell r="BA116">
            <v>895241.93</v>
          </cell>
          <cell r="BB116">
            <v>18721.849999999999</v>
          </cell>
          <cell r="BC116">
            <v>46316.06</v>
          </cell>
          <cell r="BD116">
            <v>0</v>
          </cell>
          <cell r="BE116">
            <v>25975.22</v>
          </cell>
          <cell r="BF116">
            <v>1159657.1299999999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16241346.609999999</v>
          </cell>
          <cell r="BM116">
            <v>7386.8773266532171</v>
          </cell>
          <cell r="BN116">
            <v>0</v>
          </cell>
          <cell r="BO116">
            <v>0</v>
          </cell>
          <cell r="BP116">
            <v>0</v>
          </cell>
          <cell r="BQ116">
            <v>5756.96</v>
          </cell>
          <cell r="BR116">
            <v>94.92</v>
          </cell>
          <cell r="BS116">
            <v>5851.88</v>
          </cell>
          <cell r="BT116">
            <v>0</v>
          </cell>
          <cell r="BU116">
            <v>0</v>
          </cell>
          <cell r="BV116">
            <v>908314.57</v>
          </cell>
          <cell r="BW116">
            <v>79.75</v>
          </cell>
          <cell r="BX116">
            <v>173.31</v>
          </cell>
          <cell r="BY116">
            <v>0</v>
          </cell>
          <cell r="BZ116">
            <v>0</v>
          </cell>
          <cell r="CA116">
            <v>502009.85</v>
          </cell>
          <cell r="CB116">
            <v>17625</v>
          </cell>
          <cell r="CC116">
            <v>0</v>
          </cell>
          <cell r="CD116">
            <v>296372.12</v>
          </cell>
          <cell r="CE116">
            <v>102290.23</v>
          </cell>
          <cell r="CF116">
            <v>0</v>
          </cell>
          <cell r="CG116">
            <v>0</v>
          </cell>
          <cell r="CH116">
            <v>106864.7</v>
          </cell>
          <cell r="CI116">
            <v>0</v>
          </cell>
          <cell r="CJ116">
            <v>0</v>
          </cell>
          <cell r="CK116">
            <v>19169.330000000002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473237.75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33234.47</v>
          </cell>
          <cell r="DF116">
            <v>18355.810000000001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56760.32</v>
          </cell>
          <cell r="DW116">
            <v>2540339.0900000003</v>
          </cell>
          <cell r="DX116">
            <v>1155.3951575898218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272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272</v>
          </cell>
          <cell r="ES116">
            <v>0.12371084006128942</v>
          </cell>
          <cell r="ET116">
            <v>2766222.69</v>
          </cell>
          <cell r="EU116">
            <v>1258.1313705018374</v>
          </cell>
        </row>
        <row r="117">
          <cell r="A117" t="str">
            <v>27344</v>
          </cell>
          <cell r="B117" t="str">
            <v>Orting</v>
          </cell>
          <cell r="C117">
            <v>2187.557777777778</v>
          </cell>
          <cell r="D117">
            <v>19167806.32</v>
          </cell>
          <cell r="E117">
            <v>8762.194313089889</v>
          </cell>
          <cell r="F117">
            <v>19536191.960000001</v>
          </cell>
          <cell r="G117">
            <v>8930.594729180486</v>
          </cell>
          <cell r="H117">
            <v>3147197.33</v>
          </cell>
          <cell r="I117">
            <v>0</v>
          </cell>
          <cell r="J117">
            <v>0</v>
          </cell>
          <cell r="K117">
            <v>7660.9</v>
          </cell>
          <cell r="L117">
            <v>0</v>
          </cell>
          <cell r="M117">
            <v>0</v>
          </cell>
          <cell r="N117">
            <v>1442.1828132031558</v>
          </cell>
          <cell r="O117">
            <v>74135</v>
          </cell>
          <cell r="P117">
            <v>0</v>
          </cell>
          <cell r="Q117">
            <v>0</v>
          </cell>
          <cell r="R117">
            <v>37545</v>
          </cell>
          <cell r="S117">
            <v>2680</v>
          </cell>
          <cell r="T117">
            <v>0</v>
          </cell>
          <cell r="U117">
            <v>0</v>
          </cell>
          <cell r="V117">
            <v>56001.61</v>
          </cell>
          <cell r="W117">
            <v>0</v>
          </cell>
          <cell r="X117">
            <v>0</v>
          </cell>
          <cell r="Y117">
            <v>0</v>
          </cell>
          <cell r="Z117">
            <v>305.52999999999997</v>
          </cell>
          <cell r="AA117">
            <v>310925.46000000002</v>
          </cell>
          <cell r="AB117">
            <v>15703.85</v>
          </cell>
          <cell r="AC117">
            <v>8536.35</v>
          </cell>
          <cell r="AD117">
            <v>0</v>
          </cell>
          <cell r="AE117">
            <v>1312.44</v>
          </cell>
          <cell r="AF117">
            <v>4490.78</v>
          </cell>
          <cell r="AG117">
            <v>45098.5</v>
          </cell>
          <cell r="AH117">
            <v>1145.55</v>
          </cell>
          <cell r="AI117">
            <v>22172.66</v>
          </cell>
          <cell r="AJ117">
            <v>13277.26</v>
          </cell>
          <cell r="AK117">
            <v>593329.99000000011</v>
          </cell>
          <cell r="AL117">
            <v>271.22940295672191</v>
          </cell>
          <cell r="AM117">
            <v>8918844.0399999991</v>
          </cell>
          <cell r="AN117">
            <v>369773.91</v>
          </cell>
          <cell r="AO117">
            <v>406574.88</v>
          </cell>
          <cell r="AP117">
            <v>0</v>
          </cell>
          <cell r="AQ117">
            <v>0</v>
          </cell>
          <cell r="AR117">
            <v>8100</v>
          </cell>
          <cell r="AS117">
            <v>1339507.71</v>
          </cell>
          <cell r="AT117">
            <v>0</v>
          </cell>
          <cell r="AU117">
            <v>0</v>
          </cell>
          <cell r="AV117">
            <v>124289.54</v>
          </cell>
          <cell r="AW117">
            <v>0</v>
          </cell>
          <cell r="AX117">
            <v>58926.23</v>
          </cell>
          <cell r="AY117">
            <v>0</v>
          </cell>
          <cell r="AZ117">
            <v>24526.51</v>
          </cell>
          <cell r="BA117">
            <v>737245.98</v>
          </cell>
          <cell r="BB117">
            <v>20421.009999999998</v>
          </cell>
          <cell r="BC117">
            <v>41238.49</v>
          </cell>
          <cell r="BD117">
            <v>0</v>
          </cell>
          <cell r="BE117">
            <v>13621.65</v>
          </cell>
          <cell r="BF117">
            <v>516227.96</v>
          </cell>
          <cell r="BG117">
            <v>28452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12607749.91</v>
          </cell>
          <cell r="BM117">
            <v>5763.3905893025294</v>
          </cell>
          <cell r="BN117">
            <v>0</v>
          </cell>
          <cell r="BO117">
            <v>0</v>
          </cell>
          <cell r="BP117">
            <v>0</v>
          </cell>
          <cell r="BQ117">
            <v>7313.03</v>
          </cell>
          <cell r="BR117">
            <v>5577.26</v>
          </cell>
          <cell r="BS117">
            <v>12890.29</v>
          </cell>
          <cell r="BT117">
            <v>1179641.77</v>
          </cell>
          <cell r="BU117">
            <v>0</v>
          </cell>
          <cell r="BV117">
            <v>974986</v>
          </cell>
          <cell r="BW117">
            <v>0</v>
          </cell>
          <cell r="BX117">
            <v>0</v>
          </cell>
          <cell r="BY117">
            <v>0</v>
          </cell>
          <cell r="BZ117">
            <v>20451.57</v>
          </cell>
          <cell r="CA117">
            <v>452319.57</v>
          </cell>
          <cell r="CB117">
            <v>8111</v>
          </cell>
          <cell r="CC117">
            <v>0</v>
          </cell>
          <cell r="CD117">
            <v>130028.19</v>
          </cell>
          <cell r="CE117">
            <v>68350.31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236111.95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3082890.65</v>
          </cell>
          <cell r="DX117">
            <v>1409.2842170009983</v>
          </cell>
          <cell r="DY117">
            <v>774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95339.18</v>
          </cell>
          <cell r="EH117">
            <v>0</v>
          </cell>
          <cell r="EI117">
            <v>0</v>
          </cell>
          <cell r="EJ117">
            <v>1250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97363.18</v>
          </cell>
          <cell r="ES117">
            <v>44.507706717079721</v>
          </cell>
          <cell r="ET117">
            <v>1174355.5900000001</v>
          </cell>
          <cell r="EU117">
            <v>536.83409047735631</v>
          </cell>
        </row>
        <row r="118">
          <cell r="A118" t="str">
            <v>23403</v>
          </cell>
          <cell r="B118" t="str">
            <v>North Mason</v>
          </cell>
          <cell r="C118">
            <v>2177.5133333333333</v>
          </cell>
          <cell r="D118">
            <v>20364491.91</v>
          </cell>
          <cell r="E118">
            <v>9352.1778251644846</v>
          </cell>
          <cell r="F118">
            <v>20455235.050000001</v>
          </cell>
          <cell r="G118">
            <v>9393.85065380388</v>
          </cell>
          <cell r="H118">
            <v>2923937.6</v>
          </cell>
          <cell r="I118">
            <v>0</v>
          </cell>
          <cell r="J118">
            <v>0</v>
          </cell>
          <cell r="K118">
            <v>26737.59</v>
          </cell>
          <cell r="L118">
            <v>0</v>
          </cell>
          <cell r="M118">
            <v>421.16</v>
          </cell>
          <cell r="N118">
            <v>1355.259830020176</v>
          </cell>
          <cell r="O118">
            <v>23031.3</v>
          </cell>
          <cell r="P118">
            <v>613.37</v>
          </cell>
          <cell r="Q118">
            <v>0</v>
          </cell>
          <cell r="R118">
            <v>35412.5</v>
          </cell>
          <cell r="S118">
            <v>6105</v>
          </cell>
          <cell r="T118">
            <v>0</v>
          </cell>
          <cell r="U118">
            <v>0</v>
          </cell>
          <cell r="V118">
            <v>17016.669999999998</v>
          </cell>
          <cell r="W118">
            <v>205</v>
          </cell>
          <cell r="X118">
            <v>0</v>
          </cell>
          <cell r="Y118">
            <v>0</v>
          </cell>
          <cell r="Z118">
            <v>28600.65</v>
          </cell>
          <cell r="AA118">
            <v>281452.75</v>
          </cell>
          <cell r="AB118">
            <v>0</v>
          </cell>
          <cell r="AC118">
            <v>10917.75</v>
          </cell>
          <cell r="AD118">
            <v>0</v>
          </cell>
          <cell r="AE118">
            <v>13750.86</v>
          </cell>
          <cell r="AF118">
            <v>4002.18</v>
          </cell>
          <cell r="AG118">
            <v>1638.5</v>
          </cell>
          <cell r="AH118">
            <v>8188.6</v>
          </cell>
          <cell r="AI118">
            <v>14784.22</v>
          </cell>
          <cell r="AJ118">
            <v>25333.08</v>
          </cell>
          <cell r="AK118">
            <v>471052.42999999993</v>
          </cell>
          <cell r="AL118">
            <v>216.32585334341616</v>
          </cell>
          <cell r="AM118">
            <v>9451935.9199999999</v>
          </cell>
          <cell r="AN118">
            <v>374884.47</v>
          </cell>
          <cell r="AO118">
            <v>0</v>
          </cell>
          <cell r="AP118">
            <v>217047.67999999999</v>
          </cell>
          <cell r="AQ118">
            <v>149.97</v>
          </cell>
          <cell r="AR118">
            <v>0</v>
          </cell>
          <cell r="AS118">
            <v>1585176.47</v>
          </cell>
          <cell r="AT118">
            <v>0</v>
          </cell>
          <cell r="AU118">
            <v>0</v>
          </cell>
          <cell r="AV118">
            <v>202451.39</v>
          </cell>
          <cell r="AW118">
            <v>0</v>
          </cell>
          <cell r="AX118">
            <v>25890.799999999999</v>
          </cell>
          <cell r="AY118">
            <v>0</v>
          </cell>
          <cell r="AZ118">
            <v>69862.58</v>
          </cell>
          <cell r="BA118">
            <v>984424.01</v>
          </cell>
          <cell r="BB118">
            <v>20029.89</v>
          </cell>
          <cell r="BC118">
            <v>55392.66</v>
          </cell>
          <cell r="BD118">
            <v>0</v>
          </cell>
          <cell r="BE118">
            <v>23911.83</v>
          </cell>
          <cell r="BF118">
            <v>1372988.03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14384145.700000003</v>
          </cell>
          <cell r="BM118">
            <v>6605.7669910938175</v>
          </cell>
          <cell r="BN118">
            <v>0</v>
          </cell>
          <cell r="BO118">
            <v>94573.87</v>
          </cell>
          <cell r="BP118">
            <v>13590</v>
          </cell>
          <cell r="BQ118">
            <v>0</v>
          </cell>
          <cell r="BR118">
            <v>79223.91</v>
          </cell>
          <cell r="BS118">
            <v>187387.78</v>
          </cell>
          <cell r="BT118">
            <v>5310.89</v>
          </cell>
          <cell r="BU118">
            <v>0</v>
          </cell>
          <cell r="BV118">
            <v>981164</v>
          </cell>
          <cell r="BW118">
            <v>1065.33</v>
          </cell>
          <cell r="BX118">
            <v>0</v>
          </cell>
          <cell r="BY118">
            <v>0</v>
          </cell>
          <cell r="BZ118">
            <v>33680.18</v>
          </cell>
          <cell r="CA118">
            <v>510043.17</v>
          </cell>
          <cell r="CB118">
            <v>11554</v>
          </cell>
          <cell r="CC118">
            <v>0</v>
          </cell>
          <cell r="CD118">
            <v>236135.43</v>
          </cell>
          <cell r="CE118">
            <v>83056.210000000006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10245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6513.58</v>
          </cell>
          <cell r="CQ118">
            <v>404167.7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44856.27</v>
          </cell>
          <cell r="DW118">
            <v>2515179.54</v>
          </cell>
          <cell r="DX118">
            <v>1155.0696390684175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129792.4</v>
          </cell>
          <cell r="EG118">
            <v>3968.63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133761.03</v>
          </cell>
          <cell r="ES118">
            <v>61.428340278054172</v>
          </cell>
          <cell r="ET118">
            <v>1211646.3400000001</v>
          </cell>
          <cell r="EU118">
            <v>556.43578454934834</v>
          </cell>
        </row>
        <row r="119">
          <cell r="A119" t="str">
            <v>08404</v>
          </cell>
          <cell r="B119" t="str">
            <v>Woodland</v>
          </cell>
          <cell r="C119">
            <v>2151.701111111111</v>
          </cell>
          <cell r="D119">
            <v>20219203.350000001</v>
          </cell>
          <cell r="E119">
            <v>9396.8457076080904</v>
          </cell>
          <cell r="F119">
            <v>20740096.199999999</v>
          </cell>
          <cell r="G119">
            <v>9638.9299112691715</v>
          </cell>
          <cell r="H119">
            <v>2311576.75</v>
          </cell>
          <cell r="I119">
            <v>0</v>
          </cell>
          <cell r="J119">
            <v>0</v>
          </cell>
          <cell r="K119">
            <v>53341.5</v>
          </cell>
          <cell r="L119">
            <v>0</v>
          </cell>
          <cell r="M119">
            <v>0</v>
          </cell>
          <cell r="N119">
            <v>1099.0923589655936</v>
          </cell>
          <cell r="O119">
            <v>6975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130421.99</v>
          </cell>
          <cell r="U119">
            <v>0</v>
          </cell>
          <cell r="V119">
            <v>32850.300000000003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285840.77</v>
          </cell>
          <cell r="AB119">
            <v>0</v>
          </cell>
          <cell r="AC119">
            <v>10967.65</v>
          </cell>
          <cell r="AD119">
            <v>0</v>
          </cell>
          <cell r="AE119">
            <v>13227.03</v>
          </cell>
          <cell r="AF119">
            <v>139.01</v>
          </cell>
          <cell r="AG119">
            <v>650</v>
          </cell>
          <cell r="AH119">
            <v>936.8</v>
          </cell>
          <cell r="AI119">
            <v>8656.83</v>
          </cell>
          <cell r="AJ119">
            <v>31003.73</v>
          </cell>
          <cell r="AK119">
            <v>521669.11000000004</v>
          </cell>
          <cell r="AL119">
            <v>242.44496938081554</v>
          </cell>
          <cell r="AM119">
            <v>9691405.3100000005</v>
          </cell>
          <cell r="AN119">
            <v>229311.53</v>
          </cell>
          <cell r="AO119">
            <v>447606</v>
          </cell>
          <cell r="AP119">
            <v>271296.45</v>
          </cell>
          <cell r="AQ119">
            <v>0</v>
          </cell>
          <cell r="AR119">
            <v>0</v>
          </cell>
          <cell r="AS119">
            <v>1045184.84</v>
          </cell>
          <cell r="AT119">
            <v>0</v>
          </cell>
          <cell r="AU119">
            <v>0</v>
          </cell>
          <cell r="AV119">
            <v>203309.49</v>
          </cell>
          <cell r="AW119">
            <v>0</v>
          </cell>
          <cell r="AX119">
            <v>51860.67</v>
          </cell>
          <cell r="AY119">
            <v>0</v>
          </cell>
          <cell r="AZ119">
            <v>89876.29</v>
          </cell>
          <cell r="BA119">
            <v>762934.96</v>
          </cell>
          <cell r="BB119">
            <v>20056.36</v>
          </cell>
          <cell r="BC119">
            <v>47987.51</v>
          </cell>
          <cell r="BD119">
            <v>0</v>
          </cell>
          <cell r="BE119">
            <v>18431.93</v>
          </cell>
          <cell r="BF119">
            <v>1692270.42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14571531.759999998</v>
          </cell>
          <cell r="BM119">
            <v>6772.0984502700958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21651.54</v>
          </cell>
          <cell r="BS119">
            <v>21651.54</v>
          </cell>
          <cell r="BT119">
            <v>0</v>
          </cell>
          <cell r="BU119">
            <v>0</v>
          </cell>
          <cell r="BV119">
            <v>970000</v>
          </cell>
          <cell r="BW119">
            <v>32946.75</v>
          </cell>
          <cell r="BX119">
            <v>0</v>
          </cell>
          <cell r="BY119">
            <v>0</v>
          </cell>
          <cell r="BZ119">
            <v>0</v>
          </cell>
          <cell r="CA119">
            <v>394041</v>
          </cell>
          <cell r="CB119">
            <v>10525</v>
          </cell>
          <cell r="CC119">
            <v>0</v>
          </cell>
          <cell r="CD119">
            <v>234828.63</v>
          </cell>
          <cell r="CE119">
            <v>74817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20014.89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347644.59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59078.39</v>
          </cell>
          <cell r="DE119">
            <v>0</v>
          </cell>
          <cell r="DF119">
            <v>26611.85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1200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42389.42</v>
          </cell>
          <cell r="DW119">
            <v>2235749.06</v>
          </cell>
          <cell r="DX119">
            <v>1039.0611634928644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948157.12</v>
          </cell>
          <cell r="EF119">
            <v>8070.9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90000</v>
          </cell>
          <cell r="ER119">
            <v>1046228.02</v>
          </cell>
          <cell r="ES119">
            <v>486.23296915980177</v>
          </cell>
          <cell r="ET119">
            <v>1316966.3400000001</v>
          </cell>
          <cell r="EU119">
            <v>612.05821440503667</v>
          </cell>
        </row>
        <row r="120">
          <cell r="A120" t="str">
            <v>37503</v>
          </cell>
          <cell r="B120" t="str">
            <v>Blaine</v>
          </cell>
          <cell r="C120">
            <v>2135.42</v>
          </cell>
          <cell r="D120">
            <v>20988830.93</v>
          </cell>
          <cell r="E120">
            <v>9828.9006050332009</v>
          </cell>
          <cell r="F120">
            <v>21142180.149999999</v>
          </cell>
          <cell r="G120">
            <v>9900.7128105946358</v>
          </cell>
          <cell r="H120">
            <v>4430788.9400000004</v>
          </cell>
          <cell r="I120">
            <v>19.03</v>
          </cell>
          <cell r="J120">
            <v>0</v>
          </cell>
          <cell r="K120">
            <v>207.01</v>
          </cell>
          <cell r="L120">
            <v>0</v>
          </cell>
          <cell r="M120">
            <v>0</v>
          </cell>
          <cell r="N120">
            <v>2075.0086540352718</v>
          </cell>
          <cell r="O120">
            <v>28528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189</v>
          </cell>
          <cell r="W120">
            <v>0</v>
          </cell>
          <cell r="X120">
            <v>0</v>
          </cell>
          <cell r="Y120">
            <v>0</v>
          </cell>
          <cell r="Z120">
            <v>21471.3</v>
          </cell>
          <cell r="AA120">
            <v>315270.65999999997</v>
          </cell>
          <cell r="AB120">
            <v>0</v>
          </cell>
          <cell r="AC120">
            <v>56807.23</v>
          </cell>
          <cell r="AD120">
            <v>0</v>
          </cell>
          <cell r="AE120">
            <v>18528.52</v>
          </cell>
          <cell r="AF120">
            <v>1592.25</v>
          </cell>
          <cell r="AG120">
            <v>11923.25</v>
          </cell>
          <cell r="AH120">
            <v>0</v>
          </cell>
          <cell r="AI120">
            <v>54842.27</v>
          </cell>
          <cell r="AJ120">
            <v>20359.310000000001</v>
          </cell>
          <cell r="AK120">
            <v>529511.79</v>
          </cell>
          <cell r="AL120">
            <v>247.96610971143852</v>
          </cell>
          <cell r="AM120">
            <v>10052531.449999999</v>
          </cell>
          <cell r="AN120">
            <v>236779.22</v>
          </cell>
          <cell r="AO120">
            <v>0</v>
          </cell>
          <cell r="AP120">
            <v>0</v>
          </cell>
          <cell r="AQ120">
            <v>0</v>
          </cell>
          <cell r="AR120">
            <v>1379</v>
          </cell>
          <cell r="AS120">
            <v>1376378.01</v>
          </cell>
          <cell r="AT120">
            <v>0</v>
          </cell>
          <cell r="AU120">
            <v>0</v>
          </cell>
          <cell r="AV120">
            <v>334503.84999999998</v>
          </cell>
          <cell r="AW120">
            <v>0</v>
          </cell>
          <cell r="AX120">
            <v>173274.23</v>
          </cell>
          <cell r="AY120">
            <v>0</v>
          </cell>
          <cell r="AZ120">
            <v>86023.67</v>
          </cell>
          <cell r="BA120">
            <v>764604.33</v>
          </cell>
          <cell r="BB120">
            <v>19801.77</v>
          </cell>
          <cell r="BC120">
            <v>47545.5</v>
          </cell>
          <cell r="BD120">
            <v>0</v>
          </cell>
          <cell r="BE120">
            <v>21694.33</v>
          </cell>
          <cell r="BF120">
            <v>633641.93999999994</v>
          </cell>
          <cell r="BG120">
            <v>60165.25</v>
          </cell>
          <cell r="BH120">
            <v>0</v>
          </cell>
          <cell r="BI120">
            <v>0</v>
          </cell>
          <cell r="BJ120">
            <v>9594</v>
          </cell>
          <cell r="BK120">
            <v>0</v>
          </cell>
          <cell r="BL120">
            <v>13817916.549999999</v>
          </cell>
          <cell r="BM120">
            <v>6470.8191128677254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65011.46</v>
          </cell>
          <cell r="BS120">
            <v>65011.46</v>
          </cell>
          <cell r="BT120">
            <v>0</v>
          </cell>
          <cell r="BU120">
            <v>0</v>
          </cell>
          <cell r="BV120">
            <v>975404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376932.36</v>
          </cell>
          <cell r="CB120">
            <v>11972.41</v>
          </cell>
          <cell r="CC120">
            <v>0</v>
          </cell>
          <cell r="CD120">
            <v>258403</v>
          </cell>
          <cell r="CE120">
            <v>217730.88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18376.14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361061.05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14014.73</v>
          </cell>
          <cell r="DG120">
            <v>967.37</v>
          </cell>
          <cell r="DH120">
            <v>62.5</v>
          </cell>
          <cell r="DI120">
            <v>0</v>
          </cell>
          <cell r="DJ120">
            <v>7947.1</v>
          </cell>
          <cell r="DK120">
            <v>0</v>
          </cell>
          <cell r="DL120">
            <v>0</v>
          </cell>
          <cell r="DM120">
            <v>13320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42533.83</v>
          </cell>
          <cell r="DW120">
            <v>2363736.83</v>
          </cell>
          <cell r="DX120">
            <v>1106.9189339802006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1792412.14</v>
          </cell>
          <cell r="EU120">
            <v>839.37217971171935</v>
          </cell>
        </row>
        <row r="121">
          <cell r="A121" t="str">
            <v>31311</v>
          </cell>
          <cell r="B121" t="str">
            <v>Sultan</v>
          </cell>
          <cell r="C121">
            <v>2113.7644444444441</v>
          </cell>
          <cell r="D121">
            <v>19972810.420000002</v>
          </cell>
          <cell r="E121">
            <v>9448.9291238170154</v>
          </cell>
          <cell r="F121">
            <v>19906825.289999999</v>
          </cell>
          <cell r="G121">
            <v>9417.7122442950658</v>
          </cell>
          <cell r="H121">
            <v>3266649.85</v>
          </cell>
          <cell r="I121">
            <v>0</v>
          </cell>
          <cell r="J121">
            <v>0</v>
          </cell>
          <cell r="K121">
            <v>42032.52</v>
          </cell>
          <cell r="L121">
            <v>0</v>
          </cell>
          <cell r="M121">
            <v>0</v>
          </cell>
          <cell r="N121">
            <v>1565.3032572745417</v>
          </cell>
          <cell r="O121">
            <v>1600</v>
          </cell>
          <cell r="P121">
            <v>0</v>
          </cell>
          <cell r="Q121">
            <v>0</v>
          </cell>
          <cell r="R121">
            <v>28010</v>
          </cell>
          <cell r="S121">
            <v>0</v>
          </cell>
          <cell r="T121">
            <v>0</v>
          </cell>
          <cell r="U121">
            <v>0</v>
          </cell>
          <cell r="V121">
            <v>25391.81</v>
          </cell>
          <cell r="W121">
            <v>0</v>
          </cell>
          <cell r="X121">
            <v>0</v>
          </cell>
          <cell r="Y121">
            <v>0</v>
          </cell>
          <cell r="Z121">
            <v>5.25</v>
          </cell>
          <cell r="AA121">
            <v>209530.31</v>
          </cell>
          <cell r="AB121">
            <v>280.89999999999998</v>
          </cell>
          <cell r="AC121">
            <v>36377.24</v>
          </cell>
          <cell r="AD121">
            <v>0</v>
          </cell>
          <cell r="AE121">
            <v>50628.87</v>
          </cell>
          <cell r="AF121">
            <v>1722.18</v>
          </cell>
          <cell r="AG121">
            <v>7105</v>
          </cell>
          <cell r="AH121">
            <v>25282.11</v>
          </cell>
          <cell r="AI121">
            <v>350</v>
          </cell>
          <cell r="AJ121">
            <v>49484.13</v>
          </cell>
          <cell r="AK121">
            <v>435767.8</v>
          </cell>
          <cell r="AL121">
            <v>206.15721924234177</v>
          </cell>
          <cell r="AM121">
            <v>8674626.0700000003</v>
          </cell>
          <cell r="AN121">
            <v>343583.69</v>
          </cell>
          <cell r="AO121">
            <v>521139.64</v>
          </cell>
          <cell r="AP121">
            <v>730868.07</v>
          </cell>
          <cell r="AQ121">
            <v>0</v>
          </cell>
          <cell r="AR121">
            <v>0</v>
          </cell>
          <cell r="AS121">
            <v>1458080.63</v>
          </cell>
          <cell r="AT121">
            <v>0</v>
          </cell>
          <cell r="AU121">
            <v>0</v>
          </cell>
          <cell r="AV121">
            <v>196373.28</v>
          </cell>
          <cell r="AW121">
            <v>0</v>
          </cell>
          <cell r="AX121">
            <v>30537.13</v>
          </cell>
          <cell r="AY121">
            <v>34718</v>
          </cell>
          <cell r="AZ121">
            <v>92471.83</v>
          </cell>
          <cell r="BA121">
            <v>942957.62</v>
          </cell>
          <cell r="BB121">
            <v>19759.12</v>
          </cell>
          <cell r="BC121">
            <v>47263.29</v>
          </cell>
          <cell r="BD121">
            <v>0</v>
          </cell>
          <cell r="BE121">
            <v>20654.04</v>
          </cell>
          <cell r="BF121">
            <v>673693.62</v>
          </cell>
          <cell r="BG121">
            <v>176</v>
          </cell>
          <cell r="BH121">
            <v>0</v>
          </cell>
          <cell r="BI121">
            <v>0</v>
          </cell>
          <cell r="BJ121">
            <v>891.32</v>
          </cell>
          <cell r="BK121">
            <v>0</v>
          </cell>
          <cell r="BL121">
            <v>13787793.349999998</v>
          </cell>
          <cell r="BM121">
            <v>6522.861800537009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18003.009999999998</v>
          </cell>
          <cell r="BS121">
            <v>18003.009999999998</v>
          </cell>
          <cell r="BT121">
            <v>0</v>
          </cell>
          <cell r="BU121">
            <v>0</v>
          </cell>
          <cell r="BV121">
            <v>939984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456675.38</v>
          </cell>
          <cell r="CB121">
            <v>15089</v>
          </cell>
          <cell r="CC121">
            <v>0</v>
          </cell>
          <cell r="CD121">
            <v>427779.19</v>
          </cell>
          <cell r="CE121">
            <v>103616.04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1185.78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338477.13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4400</v>
          </cell>
          <cell r="DE121">
            <v>0</v>
          </cell>
          <cell r="DF121">
            <v>563.34</v>
          </cell>
          <cell r="DG121">
            <v>0</v>
          </cell>
          <cell r="DH121">
            <v>0</v>
          </cell>
          <cell r="DI121">
            <v>0</v>
          </cell>
          <cell r="DJ121">
            <v>4183</v>
          </cell>
          <cell r="DK121">
            <v>0</v>
          </cell>
          <cell r="DL121">
            <v>0</v>
          </cell>
          <cell r="DM121">
            <v>5071.6000000000004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40222.800000000003</v>
          </cell>
          <cell r="DW121">
            <v>2355250.2699999996</v>
          </cell>
          <cell r="DX121">
            <v>1114.2444354148574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3996.5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15096</v>
          </cell>
          <cell r="EM121">
            <v>0</v>
          </cell>
          <cell r="EN121">
            <v>239</v>
          </cell>
          <cell r="EO121">
            <v>0</v>
          </cell>
          <cell r="EP121">
            <v>0</v>
          </cell>
          <cell r="EQ121">
            <v>0</v>
          </cell>
          <cell r="ER121">
            <v>19331.5</v>
          </cell>
          <cell r="ES121">
            <v>9.1455318263151391</v>
          </cell>
          <cell r="ET121">
            <v>902256.72</v>
          </cell>
          <cell r="EU121">
            <v>426.84828121287569</v>
          </cell>
        </row>
        <row r="122">
          <cell r="A122" t="str">
            <v>37507</v>
          </cell>
          <cell r="B122" t="str">
            <v>Mount Baker</v>
          </cell>
          <cell r="C122">
            <v>2093.7555555555559</v>
          </cell>
          <cell r="D122">
            <v>21946373.539999999</v>
          </cell>
          <cell r="E122">
            <v>10481.822236491576</v>
          </cell>
          <cell r="F122">
            <v>23127216.109999999</v>
          </cell>
          <cell r="G122">
            <v>11045.805251064008</v>
          </cell>
          <cell r="H122">
            <v>3635252.07</v>
          </cell>
          <cell r="I122">
            <v>7.92</v>
          </cell>
          <cell r="J122">
            <v>0</v>
          </cell>
          <cell r="K122">
            <v>70133.77</v>
          </cell>
          <cell r="L122">
            <v>0</v>
          </cell>
          <cell r="M122">
            <v>0</v>
          </cell>
          <cell r="N122">
            <v>1769.7356074677077</v>
          </cell>
          <cell r="O122">
            <v>9154.2999999999993</v>
          </cell>
          <cell r="P122">
            <v>0</v>
          </cell>
          <cell r="Q122">
            <v>0</v>
          </cell>
          <cell r="R122">
            <v>0</v>
          </cell>
          <cell r="S122">
            <v>8755</v>
          </cell>
          <cell r="T122">
            <v>0</v>
          </cell>
          <cell r="U122">
            <v>0</v>
          </cell>
          <cell r="V122">
            <v>1531.48</v>
          </cell>
          <cell r="W122">
            <v>13020.44</v>
          </cell>
          <cell r="X122">
            <v>0</v>
          </cell>
          <cell r="Y122">
            <v>0</v>
          </cell>
          <cell r="Z122">
            <v>0</v>
          </cell>
          <cell r="AA122">
            <v>330291.83</v>
          </cell>
          <cell r="AB122">
            <v>0</v>
          </cell>
          <cell r="AC122">
            <v>169907.79</v>
          </cell>
          <cell r="AD122">
            <v>0</v>
          </cell>
          <cell r="AE122">
            <v>7994.8</v>
          </cell>
          <cell r="AF122">
            <v>3835.93</v>
          </cell>
          <cell r="AG122">
            <v>10805.58</v>
          </cell>
          <cell r="AH122">
            <v>0</v>
          </cell>
          <cell r="AI122">
            <v>49180.54</v>
          </cell>
          <cell r="AJ122">
            <v>35481.07</v>
          </cell>
          <cell r="AK122">
            <v>639958.76000000013</v>
          </cell>
          <cell r="AL122">
            <v>305.65113406000916</v>
          </cell>
          <cell r="AM122">
            <v>8664208.5199999996</v>
          </cell>
          <cell r="AN122">
            <v>375333.7</v>
          </cell>
          <cell r="AO122">
            <v>401283.92</v>
          </cell>
          <cell r="AP122">
            <v>1076462.3700000001</v>
          </cell>
          <cell r="AQ122">
            <v>0</v>
          </cell>
          <cell r="AR122">
            <v>0</v>
          </cell>
          <cell r="AS122">
            <v>1471921.35</v>
          </cell>
          <cell r="AT122">
            <v>0</v>
          </cell>
          <cell r="AU122">
            <v>2969.42</v>
          </cell>
          <cell r="AV122">
            <v>380147.12</v>
          </cell>
          <cell r="AW122">
            <v>0</v>
          </cell>
          <cell r="AX122">
            <v>464065.68</v>
          </cell>
          <cell r="AY122">
            <v>0</v>
          </cell>
          <cell r="AZ122">
            <v>143794.82999999999</v>
          </cell>
          <cell r="BA122">
            <v>1178956.04</v>
          </cell>
          <cell r="BB122">
            <v>19384.54</v>
          </cell>
          <cell r="BC122">
            <v>48541.73</v>
          </cell>
          <cell r="BD122">
            <v>0</v>
          </cell>
          <cell r="BE122">
            <v>33519.56</v>
          </cell>
          <cell r="BF122">
            <v>902703.95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15163292.729999995</v>
          </cell>
          <cell r="BM122">
            <v>7242.1504457699575</v>
          </cell>
          <cell r="BN122">
            <v>0</v>
          </cell>
          <cell r="BO122">
            <v>59113.4</v>
          </cell>
          <cell r="BP122">
            <v>27383.11</v>
          </cell>
          <cell r="BQ122">
            <v>0</v>
          </cell>
          <cell r="BR122">
            <v>63782.12</v>
          </cell>
          <cell r="BS122">
            <v>150278.63</v>
          </cell>
          <cell r="BT122">
            <v>0</v>
          </cell>
          <cell r="BU122">
            <v>0</v>
          </cell>
          <cell r="BV122">
            <v>945171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419708</v>
          </cell>
          <cell r="CB122">
            <v>20279.52</v>
          </cell>
          <cell r="CC122">
            <v>0</v>
          </cell>
          <cell r="CD122">
            <v>508738.79</v>
          </cell>
          <cell r="CE122">
            <v>86954.13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25211.3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9190.08</v>
          </cell>
          <cell r="CQ122">
            <v>610849.75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31111</v>
          </cell>
          <cell r="DB122">
            <v>0</v>
          </cell>
          <cell r="DC122">
            <v>0</v>
          </cell>
          <cell r="DD122">
            <v>14167.54</v>
          </cell>
          <cell r="DE122">
            <v>0</v>
          </cell>
          <cell r="DF122">
            <v>36192.06</v>
          </cell>
          <cell r="DG122">
            <v>0</v>
          </cell>
          <cell r="DH122">
            <v>0</v>
          </cell>
          <cell r="DI122">
            <v>4285</v>
          </cell>
          <cell r="DJ122">
            <v>5116.18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4380.4799999999996</v>
          </cell>
          <cell r="DT122">
            <v>0</v>
          </cell>
          <cell r="DU122">
            <v>0</v>
          </cell>
          <cell r="DV122">
            <v>0</v>
          </cell>
          <cell r="DW122">
            <v>2871633.4600000004</v>
          </cell>
          <cell r="DX122">
            <v>1371.5227894586017</v>
          </cell>
          <cell r="DY122">
            <v>737306.6</v>
          </cell>
          <cell r="DZ122">
            <v>4662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4968.8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746937.4</v>
          </cell>
          <cell r="ES122">
            <v>356.7452743077298</v>
          </cell>
          <cell r="ET122">
            <v>3418377.08</v>
          </cell>
          <cell r="EU122">
            <v>1632.6533777688151</v>
          </cell>
        </row>
        <row r="123">
          <cell r="A123" t="str">
            <v>06122</v>
          </cell>
          <cell r="B123" t="str">
            <v>Ridgefield</v>
          </cell>
          <cell r="C123">
            <v>2066.7300000000005</v>
          </cell>
          <cell r="D123">
            <v>18054098.539999999</v>
          </cell>
          <cell r="E123">
            <v>8735.5864288029861</v>
          </cell>
          <cell r="F123">
            <v>17980222.440000001</v>
          </cell>
          <cell r="G123">
            <v>8699.8410242266764</v>
          </cell>
          <cell r="H123">
            <v>3258181.9</v>
          </cell>
          <cell r="I123">
            <v>0</v>
          </cell>
          <cell r="J123">
            <v>0</v>
          </cell>
          <cell r="K123">
            <v>546.24</v>
          </cell>
          <cell r="L123">
            <v>0</v>
          </cell>
          <cell r="M123">
            <v>0</v>
          </cell>
          <cell r="N123">
            <v>1576.7556187794241</v>
          </cell>
          <cell r="O123">
            <v>62852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57929.03</v>
          </cell>
          <cell r="U123">
            <v>0</v>
          </cell>
          <cell r="V123">
            <v>18181.650000000001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276770.34000000003</v>
          </cell>
          <cell r="AB123">
            <v>0</v>
          </cell>
          <cell r="AC123">
            <v>52002.43</v>
          </cell>
          <cell r="AD123">
            <v>0</v>
          </cell>
          <cell r="AE123">
            <v>20366.650000000001</v>
          </cell>
          <cell r="AF123">
            <v>2141.71</v>
          </cell>
          <cell r="AG123">
            <v>1200</v>
          </cell>
          <cell r="AH123">
            <v>0</v>
          </cell>
          <cell r="AI123">
            <v>1722.78</v>
          </cell>
          <cell r="AJ123">
            <v>429.12</v>
          </cell>
          <cell r="AK123">
            <v>493595.71000000008</v>
          </cell>
          <cell r="AL123">
            <v>238.8293149080915</v>
          </cell>
          <cell r="AM123">
            <v>9726204.7300000004</v>
          </cell>
          <cell r="AN123">
            <v>207601.03</v>
          </cell>
          <cell r="AO123">
            <v>0</v>
          </cell>
          <cell r="AP123">
            <v>197.6</v>
          </cell>
          <cell r="AQ123">
            <v>0</v>
          </cell>
          <cell r="AR123">
            <v>0</v>
          </cell>
          <cell r="AS123">
            <v>1299679.6399999999</v>
          </cell>
          <cell r="AT123">
            <v>0</v>
          </cell>
          <cell r="AU123">
            <v>0</v>
          </cell>
          <cell r="AV123">
            <v>101263.02</v>
          </cell>
          <cell r="AW123">
            <v>0</v>
          </cell>
          <cell r="AX123">
            <v>85341.17</v>
          </cell>
          <cell r="AY123">
            <v>0</v>
          </cell>
          <cell r="AZ123">
            <v>61840.82</v>
          </cell>
          <cell r="BA123">
            <v>728662.69</v>
          </cell>
          <cell r="BB123">
            <v>19213.89</v>
          </cell>
          <cell r="BC123">
            <v>41159.97</v>
          </cell>
          <cell r="BD123">
            <v>0</v>
          </cell>
          <cell r="BE123">
            <v>14046.53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12285211.09</v>
          </cell>
          <cell r="BM123">
            <v>5944.2748157717733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944002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457584</v>
          </cell>
          <cell r="CB123">
            <v>0</v>
          </cell>
          <cell r="CC123">
            <v>0</v>
          </cell>
          <cell r="CD123">
            <v>229190</v>
          </cell>
          <cell r="CE123">
            <v>59309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9310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209927.5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33365</v>
          </cell>
          <cell r="DW123">
            <v>1942687.5</v>
          </cell>
          <cell r="DX123">
            <v>939.98127476738591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2477909.2799999998</v>
          </cell>
          <cell r="EU123">
            <v>1198.9516192245717</v>
          </cell>
        </row>
        <row r="124">
          <cell r="A124" t="str">
            <v>32326</v>
          </cell>
          <cell r="B124" t="str">
            <v>Medical Lake</v>
          </cell>
          <cell r="C124">
            <v>2063.2155555555555</v>
          </cell>
          <cell r="D124">
            <v>19747270.59</v>
          </cell>
          <cell r="E124">
            <v>9571.1136613075378</v>
          </cell>
          <cell r="F124">
            <v>21014491.32</v>
          </cell>
          <cell r="G124">
            <v>10185.310625162234</v>
          </cell>
          <cell r="H124">
            <v>605861.24</v>
          </cell>
          <cell r="I124">
            <v>0</v>
          </cell>
          <cell r="J124">
            <v>0</v>
          </cell>
          <cell r="K124">
            <v>338.18</v>
          </cell>
          <cell r="L124">
            <v>0</v>
          </cell>
          <cell r="M124">
            <v>0</v>
          </cell>
          <cell r="N124">
            <v>293.81293601034849</v>
          </cell>
          <cell r="O124">
            <v>5492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390.24</v>
          </cell>
          <cell r="W124">
            <v>0</v>
          </cell>
          <cell r="X124">
            <v>0</v>
          </cell>
          <cell r="Y124">
            <v>0</v>
          </cell>
          <cell r="Z124">
            <v>33914.949999999997</v>
          </cell>
          <cell r="AA124">
            <v>301364.75</v>
          </cell>
          <cell r="AB124">
            <v>3619.03</v>
          </cell>
          <cell r="AC124">
            <v>60476.06</v>
          </cell>
          <cell r="AD124">
            <v>0</v>
          </cell>
          <cell r="AE124">
            <v>2504</v>
          </cell>
          <cell r="AF124">
            <v>516.26</v>
          </cell>
          <cell r="AG124">
            <v>3858</v>
          </cell>
          <cell r="AH124">
            <v>70502.98</v>
          </cell>
          <cell r="AI124">
            <v>1094.47</v>
          </cell>
          <cell r="AJ124">
            <v>12523.61</v>
          </cell>
          <cell r="AK124">
            <v>496256.35</v>
          </cell>
          <cell r="AL124">
            <v>240.52569236585393</v>
          </cell>
          <cell r="AM124">
            <v>9440933.6500000004</v>
          </cell>
          <cell r="AN124">
            <v>268121.75</v>
          </cell>
          <cell r="AO124">
            <v>1381506.48</v>
          </cell>
          <cell r="AP124">
            <v>0</v>
          </cell>
          <cell r="AQ124">
            <v>0</v>
          </cell>
          <cell r="AR124">
            <v>0</v>
          </cell>
          <cell r="AS124">
            <v>1260572</v>
          </cell>
          <cell r="AT124">
            <v>0</v>
          </cell>
          <cell r="AU124">
            <v>0</v>
          </cell>
          <cell r="AV124">
            <v>159493.04999999999</v>
          </cell>
          <cell r="AW124">
            <v>0</v>
          </cell>
          <cell r="AX124">
            <v>122105.26</v>
          </cell>
          <cell r="AY124">
            <v>0</v>
          </cell>
          <cell r="AZ124">
            <v>12552.66</v>
          </cell>
          <cell r="BA124">
            <v>732073.08</v>
          </cell>
          <cell r="BB124">
            <v>19098.46</v>
          </cell>
          <cell r="BC124">
            <v>46355.34</v>
          </cell>
          <cell r="BD124">
            <v>0</v>
          </cell>
          <cell r="BE124">
            <v>18639.73</v>
          </cell>
          <cell r="BF124">
            <v>834972.91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14296424.370000003</v>
          </cell>
          <cell r="BM124">
            <v>6929.1957069170357</v>
          </cell>
          <cell r="BN124">
            <v>0</v>
          </cell>
          <cell r="BO124">
            <v>3416236.28</v>
          </cell>
          <cell r="BP124">
            <v>91916.27</v>
          </cell>
          <cell r="BQ124">
            <v>0</v>
          </cell>
          <cell r="BR124">
            <v>0</v>
          </cell>
          <cell r="BS124">
            <v>3508152.55</v>
          </cell>
          <cell r="BT124">
            <v>0</v>
          </cell>
          <cell r="BU124">
            <v>0</v>
          </cell>
          <cell r="BV124">
            <v>916519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394554</v>
          </cell>
          <cell r="CB124">
            <v>12481</v>
          </cell>
          <cell r="CC124">
            <v>0</v>
          </cell>
          <cell r="CD124">
            <v>231802.46</v>
          </cell>
          <cell r="CE124">
            <v>77701.67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253693</v>
          </cell>
          <cell r="CR124">
            <v>45956.74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106926.38</v>
          </cell>
          <cell r="DE124">
            <v>0</v>
          </cell>
          <cell r="DF124">
            <v>20274.22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44522.11</v>
          </cell>
          <cell r="DW124">
            <v>5612583.1299999999</v>
          </cell>
          <cell r="DX124">
            <v>2720.3086535903503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2073.06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954.99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3028.05</v>
          </cell>
          <cell r="ES124">
            <v>1.467636278645954</v>
          </cell>
          <cell r="ET124">
            <v>2582497.7799999998</v>
          </cell>
          <cell r="EU124">
            <v>1251.6858808311083</v>
          </cell>
        </row>
        <row r="125">
          <cell r="A125">
            <v>27</v>
          </cell>
          <cell r="C125">
            <v>65931.490000000005</v>
          </cell>
          <cell r="D125">
            <v>619444049.46999991</v>
          </cell>
          <cell r="E125">
            <v>9395.2684744421804</v>
          </cell>
          <cell r="F125">
            <v>631125084.57000005</v>
          </cell>
          <cell r="G125">
            <v>9572.4377618342915</v>
          </cell>
          <cell r="H125">
            <v>88682435.779999986</v>
          </cell>
          <cell r="I125">
            <v>26.950000000000003</v>
          </cell>
          <cell r="J125">
            <v>3363.71</v>
          </cell>
          <cell r="K125">
            <v>401628.31</v>
          </cell>
          <cell r="L125">
            <v>0</v>
          </cell>
          <cell r="M125">
            <v>161335.58000000002</v>
          </cell>
          <cell r="N125">
            <v>1353.6595385604053</v>
          </cell>
          <cell r="O125">
            <v>693467.7200000002</v>
          </cell>
          <cell r="P125">
            <v>42555.64</v>
          </cell>
          <cell r="Q125">
            <v>0</v>
          </cell>
          <cell r="R125">
            <v>368558.91000000003</v>
          </cell>
          <cell r="S125">
            <v>54529.15</v>
          </cell>
          <cell r="T125">
            <v>308745.79000000004</v>
          </cell>
          <cell r="U125">
            <v>0</v>
          </cell>
          <cell r="V125">
            <v>482991.54</v>
          </cell>
          <cell r="W125">
            <v>45883.44</v>
          </cell>
          <cell r="X125">
            <v>0</v>
          </cell>
          <cell r="Y125">
            <v>0</v>
          </cell>
          <cell r="Z125">
            <v>472925.97000000003</v>
          </cell>
          <cell r="AA125">
            <v>8194105.8600000003</v>
          </cell>
          <cell r="AB125">
            <v>46522.32</v>
          </cell>
          <cell r="AC125">
            <v>1070145.8400000001</v>
          </cell>
          <cell r="AD125">
            <v>0</v>
          </cell>
          <cell r="AE125">
            <v>1263086.6000000003</v>
          </cell>
          <cell r="AF125">
            <v>73627.199999999997</v>
          </cell>
          <cell r="AG125">
            <v>464732.37000000005</v>
          </cell>
          <cell r="AH125">
            <v>186254.87</v>
          </cell>
          <cell r="AI125">
            <v>847277.07000000018</v>
          </cell>
          <cell r="AJ125">
            <v>576019.65999999992</v>
          </cell>
          <cell r="AK125">
            <v>15191429.949999999</v>
          </cell>
          <cell r="AL125">
            <v>230.41235606839763</v>
          </cell>
          <cell r="AM125">
            <v>297003112.25999999</v>
          </cell>
          <cell r="AN125">
            <v>8941761.9399999995</v>
          </cell>
          <cell r="AO125">
            <v>16911977.579999998</v>
          </cell>
          <cell r="AP125">
            <v>2940493.06</v>
          </cell>
          <cell r="AQ125">
            <v>577.47</v>
          </cell>
          <cell r="AR125">
            <v>112424.01</v>
          </cell>
          <cell r="AS125">
            <v>39638580.350000001</v>
          </cell>
          <cell r="AT125">
            <v>0</v>
          </cell>
          <cell r="AU125">
            <v>24744.879999999997</v>
          </cell>
          <cell r="AV125">
            <v>8873737.5</v>
          </cell>
          <cell r="AW125">
            <v>4805067.63</v>
          </cell>
          <cell r="AX125">
            <v>4090496.2299999995</v>
          </cell>
          <cell r="AY125">
            <v>34718</v>
          </cell>
          <cell r="AZ125">
            <v>3975126.4800000004</v>
          </cell>
          <cell r="BA125">
            <v>24475320.170000002</v>
          </cell>
          <cell r="BB125">
            <v>547863.42999999993</v>
          </cell>
          <cell r="BC125">
            <v>1337312.1700000002</v>
          </cell>
          <cell r="BD125">
            <v>0</v>
          </cell>
          <cell r="BE125">
            <v>689425.79</v>
          </cell>
          <cell r="BF125">
            <v>20583155.370000005</v>
          </cell>
          <cell r="BG125">
            <v>812513.19000000006</v>
          </cell>
          <cell r="BH125">
            <v>0</v>
          </cell>
          <cell r="BI125">
            <v>0</v>
          </cell>
          <cell r="BJ125">
            <v>19558.879999999997</v>
          </cell>
          <cell r="BK125">
            <v>0</v>
          </cell>
          <cell r="BL125">
            <v>435817966.39000005</v>
          </cell>
          <cell r="BM125">
            <v>6610.1640716750071</v>
          </cell>
          <cell r="BN125">
            <v>83310.12000000001</v>
          </cell>
          <cell r="BO125">
            <v>3606616.69</v>
          </cell>
          <cell r="BP125">
            <v>132889.38</v>
          </cell>
          <cell r="BQ125">
            <v>13069.99</v>
          </cell>
          <cell r="BR125">
            <v>1853860.9499999995</v>
          </cell>
          <cell r="BS125">
            <v>5689747.1300000008</v>
          </cell>
          <cell r="BT125">
            <v>1566145.66</v>
          </cell>
          <cell r="BU125">
            <v>0</v>
          </cell>
          <cell r="BV125">
            <v>29440829.969999999</v>
          </cell>
          <cell r="BW125">
            <v>122507.91</v>
          </cell>
          <cell r="BX125">
            <v>173.31</v>
          </cell>
          <cell r="BY125">
            <v>0</v>
          </cell>
          <cell r="BZ125">
            <v>291734.13</v>
          </cell>
          <cell r="CA125">
            <v>13361579.470000001</v>
          </cell>
          <cell r="CB125">
            <v>456789.28</v>
          </cell>
          <cell r="CC125">
            <v>0</v>
          </cell>
          <cell r="CD125">
            <v>10926571.83</v>
          </cell>
          <cell r="CE125">
            <v>3330200.83</v>
          </cell>
          <cell r="CF125">
            <v>845221.85</v>
          </cell>
          <cell r="CG125">
            <v>750407.77</v>
          </cell>
          <cell r="CH125">
            <v>244201.26</v>
          </cell>
          <cell r="CI125">
            <v>0</v>
          </cell>
          <cell r="CJ125">
            <v>0</v>
          </cell>
          <cell r="CK125">
            <v>597801.49000000011</v>
          </cell>
          <cell r="CL125">
            <v>0</v>
          </cell>
          <cell r="CM125">
            <v>29804</v>
          </cell>
          <cell r="CN125">
            <v>0</v>
          </cell>
          <cell r="CO125">
            <v>0</v>
          </cell>
          <cell r="CP125">
            <v>184668.55</v>
          </cell>
          <cell r="CQ125">
            <v>12234565.85</v>
          </cell>
          <cell r="CR125">
            <v>1723211.99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94483.03</v>
          </cell>
          <cell r="DB125">
            <v>0</v>
          </cell>
          <cell r="DC125">
            <v>0</v>
          </cell>
          <cell r="DD125">
            <v>1106375.21</v>
          </cell>
          <cell r="DE125">
            <v>572640.80000000005</v>
          </cell>
          <cell r="DF125">
            <v>714855.08999999985</v>
          </cell>
          <cell r="DG125">
            <v>1755.5</v>
          </cell>
          <cell r="DH125">
            <v>62.5</v>
          </cell>
          <cell r="DI125">
            <v>8570</v>
          </cell>
          <cell r="DJ125">
            <v>37909.279999999999</v>
          </cell>
          <cell r="DK125">
            <v>0</v>
          </cell>
          <cell r="DL125">
            <v>1200</v>
          </cell>
          <cell r="DM125">
            <v>39725.47</v>
          </cell>
          <cell r="DN125">
            <v>81313.95</v>
          </cell>
          <cell r="DO125">
            <v>0</v>
          </cell>
          <cell r="DP125">
            <v>227113.1</v>
          </cell>
          <cell r="DQ125">
            <v>0</v>
          </cell>
          <cell r="DR125">
            <v>0</v>
          </cell>
          <cell r="DS125">
            <v>4380.4799999999996</v>
          </cell>
          <cell r="DT125">
            <v>0</v>
          </cell>
          <cell r="DU125">
            <v>0</v>
          </cell>
          <cell r="DV125">
            <v>1024491.7399999999</v>
          </cell>
          <cell r="DW125">
            <v>85711038.429999992</v>
          </cell>
          <cell r="DX125">
            <v>1300.0015384151031</v>
          </cell>
          <cell r="DY125">
            <v>928430.36</v>
          </cell>
          <cell r="DZ125">
            <v>1410340.3900000001</v>
          </cell>
          <cell r="EA125">
            <v>16052.4</v>
          </cell>
          <cell r="EB125">
            <v>0</v>
          </cell>
          <cell r="EC125">
            <v>0</v>
          </cell>
          <cell r="ED125">
            <v>152.5</v>
          </cell>
          <cell r="EE125">
            <v>989136.79</v>
          </cell>
          <cell r="EF125">
            <v>491148.77999999997</v>
          </cell>
          <cell r="EG125">
            <v>1005978.7800000001</v>
          </cell>
          <cell r="EH125">
            <v>0</v>
          </cell>
          <cell r="EI125">
            <v>272</v>
          </cell>
          <cell r="EJ125">
            <v>24855.66</v>
          </cell>
          <cell r="EK125">
            <v>86429.68</v>
          </cell>
          <cell r="EL125">
            <v>69216.56</v>
          </cell>
          <cell r="EM125">
            <v>0</v>
          </cell>
          <cell r="EN125">
            <v>1565.4499999999998</v>
          </cell>
          <cell r="EO125">
            <v>0</v>
          </cell>
          <cell r="EP125">
            <v>42258.15</v>
          </cell>
          <cell r="EQ125">
            <v>90021.97</v>
          </cell>
          <cell r="ER125">
            <v>5155859.47</v>
          </cell>
          <cell r="ES125">
            <v>78.200257115378392</v>
          </cell>
          <cell r="ET125">
            <v>49563875.320000015</v>
          </cell>
          <cell r="EU125">
            <v>751.74814523378757</v>
          </cell>
        </row>
        <row r="126">
          <cell r="A126" t="str">
            <v>06098</v>
          </cell>
          <cell r="B126" t="str">
            <v>Hockinson</v>
          </cell>
          <cell r="C126">
            <v>1986.5911111111111</v>
          </cell>
          <cell r="D126">
            <v>17637474.489999998</v>
          </cell>
          <cell r="E126">
            <v>8878.2610529930662</v>
          </cell>
          <cell r="F126">
            <v>17673495.120000001</v>
          </cell>
          <cell r="G126">
            <v>8896.3929321696796</v>
          </cell>
          <cell r="H126">
            <v>2634071.64</v>
          </cell>
          <cell r="I126">
            <v>0</v>
          </cell>
          <cell r="J126">
            <v>0</v>
          </cell>
          <cell r="K126">
            <v>13293.63</v>
          </cell>
          <cell r="L126">
            <v>0</v>
          </cell>
          <cell r="M126">
            <v>0</v>
          </cell>
          <cell r="N126">
            <v>1332.6170922607796</v>
          </cell>
          <cell r="O126">
            <v>103192.38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3710</v>
          </cell>
          <cell r="W126">
            <v>0</v>
          </cell>
          <cell r="X126">
            <v>0</v>
          </cell>
          <cell r="Y126">
            <v>0</v>
          </cell>
          <cell r="Z126">
            <v>114646.66</v>
          </cell>
          <cell r="AA126">
            <v>520406.4</v>
          </cell>
          <cell r="AB126">
            <v>0</v>
          </cell>
          <cell r="AC126">
            <v>24577.51</v>
          </cell>
          <cell r="AD126">
            <v>0</v>
          </cell>
          <cell r="AE126">
            <v>6871.46</v>
          </cell>
          <cell r="AF126">
            <v>1972.11</v>
          </cell>
          <cell r="AG126">
            <v>0</v>
          </cell>
          <cell r="AH126">
            <v>0</v>
          </cell>
          <cell r="AI126">
            <v>0</v>
          </cell>
          <cell r="AJ126">
            <v>4167.87</v>
          </cell>
          <cell r="AK126">
            <v>779544.39</v>
          </cell>
          <cell r="AL126">
            <v>392.40303937733648</v>
          </cell>
          <cell r="AM126">
            <v>9007785.1899999995</v>
          </cell>
          <cell r="AN126">
            <v>200308.14</v>
          </cell>
          <cell r="AO126">
            <v>504067.08</v>
          </cell>
          <cell r="AP126">
            <v>43367.69</v>
          </cell>
          <cell r="AQ126">
            <v>0</v>
          </cell>
          <cell r="AR126">
            <v>0</v>
          </cell>
          <cell r="AS126">
            <v>1153326.93</v>
          </cell>
          <cell r="AT126">
            <v>0</v>
          </cell>
          <cell r="AU126">
            <v>0</v>
          </cell>
          <cell r="AV126">
            <v>82198.080000000002</v>
          </cell>
          <cell r="AW126">
            <v>0</v>
          </cell>
          <cell r="AX126">
            <v>29459.62</v>
          </cell>
          <cell r="AY126">
            <v>0</v>
          </cell>
          <cell r="AZ126">
            <v>19217.86</v>
          </cell>
          <cell r="BA126">
            <v>710951.59</v>
          </cell>
          <cell r="BB126">
            <v>18530.27</v>
          </cell>
          <cell r="BC126">
            <v>38549.089999999997</v>
          </cell>
          <cell r="BD126">
            <v>0</v>
          </cell>
          <cell r="BE126">
            <v>9781.52</v>
          </cell>
          <cell r="BF126">
            <v>857575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12675118.059999997</v>
          </cell>
          <cell r="BM126">
            <v>6380.3356358071769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187.9</v>
          </cell>
          <cell r="BS126">
            <v>187.9</v>
          </cell>
          <cell r="BT126">
            <v>0</v>
          </cell>
          <cell r="BU126">
            <v>0</v>
          </cell>
          <cell r="BV126">
            <v>877821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353593</v>
          </cell>
          <cell r="CB126">
            <v>0</v>
          </cell>
          <cell r="CC126">
            <v>0</v>
          </cell>
          <cell r="CD126">
            <v>104506.58</v>
          </cell>
          <cell r="CE126">
            <v>25563.66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159824.43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49970.83</v>
          </cell>
          <cell r="DW126">
            <v>1571467.4</v>
          </cell>
          <cell r="DX126">
            <v>791.03716472438543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1201572.77</v>
          </cell>
          <cell r="EU126">
            <v>604.84151131027352</v>
          </cell>
        </row>
        <row r="127">
          <cell r="A127" t="str">
            <v>27404</v>
          </cell>
          <cell r="B127" t="str">
            <v>Eatonville</v>
          </cell>
          <cell r="C127">
            <v>1982.5666666666666</v>
          </cell>
          <cell r="D127">
            <v>18121167.190000001</v>
          </cell>
          <cell r="E127">
            <v>9140.2561612051722</v>
          </cell>
          <cell r="F127">
            <v>18581408.989999998</v>
          </cell>
          <cell r="G127">
            <v>9372.4005867814449</v>
          </cell>
          <cell r="H127">
            <v>3129958.69</v>
          </cell>
          <cell r="I127">
            <v>0</v>
          </cell>
          <cell r="J127">
            <v>7000</v>
          </cell>
          <cell r="K127">
            <v>83541.42</v>
          </cell>
          <cell r="L127">
            <v>0</v>
          </cell>
          <cell r="M127">
            <v>0</v>
          </cell>
          <cell r="N127">
            <v>1624.4094910637725</v>
          </cell>
          <cell r="O127">
            <v>11898.43</v>
          </cell>
          <cell r="P127">
            <v>0</v>
          </cell>
          <cell r="Q127">
            <v>0</v>
          </cell>
          <cell r="R127">
            <v>41110</v>
          </cell>
          <cell r="S127">
            <v>5180</v>
          </cell>
          <cell r="T127">
            <v>0</v>
          </cell>
          <cell r="U127">
            <v>0</v>
          </cell>
          <cell r="V127">
            <v>6235.94</v>
          </cell>
          <cell r="W127">
            <v>0</v>
          </cell>
          <cell r="X127">
            <v>0</v>
          </cell>
          <cell r="Y127">
            <v>0</v>
          </cell>
          <cell r="Z127">
            <v>1312.5</v>
          </cell>
          <cell r="AA127">
            <v>310397.36</v>
          </cell>
          <cell r="AB127">
            <v>9702.2800000000007</v>
          </cell>
          <cell r="AC127">
            <v>56723.3</v>
          </cell>
          <cell r="AD127">
            <v>0</v>
          </cell>
          <cell r="AE127">
            <v>9274.15</v>
          </cell>
          <cell r="AF127">
            <v>2389.4499999999998</v>
          </cell>
          <cell r="AG127">
            <v>4104.2</v>
          </cell>
          <cell r="AH127">
            <v>100060</v>
          </cell>
          <cell r="AI127">
            <v>11928.1</v>
          </cell>
          <cell r="AJ127">
            <v>16784.45</v>
          </cell>
          <cell r="AK127">
            <v>587100.16000000003</v>
          </cell>
          <cell r="AL127">
            <v>296.13135834019874</v>
          </cell>
          <cell r="AM127">
            <v>8621359.7300000004</v>
          </cell>
          <cell r="AN127">
            <v>323984.89</v>
          </cell>
          <cell r="AO127">
            <v>321948.64</v>
          </cell>
          <cell r="AP127">
            <v>415661.34</v>
          </cell>
          <cell r="AQ127">
            <v>0</v>
          </cell>
          <cell r="AR127">
            <v>0</v>
          </cell>
          <cell r="AS127">
            <v>1167009.8899999999</v>
          </cell>
          <cell r="AT127">
            <v>0</v>
          </cell>
          <cell r="AU127">
            <v>0</v>
          </cell>
          <cell r="AV127">
            <v>157950.42000000001</v>
          </cell>
          <cell r="AW127">
            <v>0</v>
          </cell>
          <cell r="AX127">
            <v>16501.88</v>
          </cell>
          <cell r="AY127">
            <v>0</v>
          </cell>
          <cell r="AZ127">
            <v>11413.15</v>
          </cell>
          <cell r="BA127">
            <v>721641.3</v>
          </cell>
          <cell r="BB127">
            <v>18449.75</v>
          </cell>
          <cell r="BC127">
            <v>40405.21</v>
          </cell>
          <cell r="BD127">
            <v>0</v>
          </cell>
          <cell r="BE127">
            <v>16203.47</v>
          </cell>
          <cell r="BF127">
            <v>990079.49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12822609.160000006</v>
          </cell>
          <cell r="BM127">
            <v>6467.6812011365773</v>
          </cell>
          <cell r="BN127">
            <v>0</v>
          </cell>
          <cell r="BO127">
            <v>0</v>
          </cell>
          <cell r="BP127">
            <v>0</v>
          </cell>
          <cell r="BQ127">
            <v>6564.56</v>
          </cell>
          <cell r="BR127">
            <v>5006.4399999999996</v>
          </cell>
          <cell r="BS127">
            <v>11571</v>
          </cell>
          <cell r="BT127">
            <v>0</v>
          </cell>
          <cell r="BU127">
            <v>0</v>
          </cell>
          <cell r="BV127">
            <v>890650</v>
          </cell>
          <cell r="BW127">
            <v>0</v>
          </cell>
          <cell r="BX127">
            <v>0</v>
          </cell>
          <cell r="BY127">
            <v>0</v>
          </cell>
          <cell r="BZ127">
            <v>38409.910000000003</v>
          </cell>
          <cell r="CA127">
            <v>423180</v>
          </cell>
          <cell r="CB127">
            <v>10100</v>
          </cell>
          <cell r="CC127">
            <v>0</v>
          </cell>
          <cell r="CD127">
            <v>207287.2</v>
          </cell>
          <cell r="CE127">
            <v>74642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271098.46999999997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3698.41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20562.57</v>
          </cell>
          <cell r="DW127">
            <v>1951199.56</v>
          </cell>
          <cell r="DX127">
            <v>984.17853624089992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4907771.58</v>
          </cell>
          <cell r="EU127">
            <v>2475.463580880004</v>
          </cell>
        </row>
        <row r="128">
          <cell r="A128" t="str">
            <v>14028</v>
          </cell>
          <cell r="B128" t="str">
            <v>Hoquiam</v>
          </cell>
          <cell r="C128">
            <v>1899.9711111111108</v>
          </cell>
          <cell r="D128">
            <v>19184693.300000001</v>
          </cell>
          <cell r="E128">
            <v>10097.360527119128</v>
          </cell>
          <cell r="F128">
            <v>19773150.920000002</v>
          </cell>
          <cell r="G128">
            <v>10407.079773142752</v>
          </cell>
          <cell r="H128">
            <v>2064091.49</v>
          </cell>
          <cell r="I128">
            <v>0</v>
          </cell>
          <cell r="J128">
            <v>0</v>
          </cell>
          <cell r="K128">
            <v>87504.85</v>
          </cell>
          <cell r="L128">
            <v>8761.6200000000008</v>
          </cell>
          <cell r="M128">
            <v>176.81</v>
          </cell>
          <cell r="N128">
            <v>1137.140853018818</v>
          </cell>
          <cell r="O128">
            <v>32769</v>
          </cell>
          <cell r="P128">
            <v>4962.91</v>
          </cell>
          <cell r="Q128">
            <v>0</v>
          </cell>
          <cell r="R128">
            <v>0</v>
          </cell>
          <cell r="S128">
            <v>300</v>
          </cell>
          <cell r="T128">
            <v>0</v>
          </cell>
          <cell r="U128">
            <v>0</v>
          </cell>
          <cell r="V128">
            <v>5339.19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200144.75</v>
          </cell>
          <cell r="AB128">
            <v>0</v>
          </cell>
          <cell r="AC128">
            <v>12166.48</v>
          </cell>
          <cell r="AD128">
            <v>31.68</v>
          </cell>
          <cell r="AE128">
            <v>40970.21</v>
          </cell>
          <cell r="AF128">
            <v>2890.28</v>
          </cell>
          <cell r="AG128">
            <v>1777.06</v>
          </cell>
          <cell r="AH128">
            <v>19152.79</v>
          </cell>
          <cell r="AI128">
            <v>0</v>
          </cell>
          <cell r="AJ128">
            <v>0</v>
          </cell>
          <cell r="AK128">
            <v>320504.35000000003</v>
          </cell>
          <cell r="AL128">
            <v>168.68906486297456</v>
          </cell>
          <cell r="AM128">
            <v>8765642.25</v>
          </cell>
          <cell r="AN128">
            <v>234018.11</v>
          </cell>
          <cell r="AO128">
            <v>1272514.32</v>
          </cell>
          <cell r="AP128">
            <v>0</v>
          </cell>
          <cell r="AQ128">
            <v>0</v>
          </cell>
          <cell r="AR128">
            <v>0</v>
          </cell>
          <cell r="AS128">
            <v>990070.39</v>
          </cell>
          <cell r="AT128">
            <v>0</v>
          </cell>
          <cell r="AU128">
            <v>0</v>
          </cell>
          <cell r="AV128">
            <v>442256.85</v>
          </cell>
          <cell r="AW128">
            <v>0</v>
          </cell>
          <cell r="AX128">
            <v>156985.9</v>
          </cell>
          <cell r="AY128">
            <v>0</v>
          </cell>
          <cell r="AZ128">
            <v>39683.760000000002</v>
          </cell>
          <cell r="BA128">
            <v>689196.03</v>
          </cell>
          <cell r="BB128">
            <v>17662.64</v>
          </cell>
          <cell r="BC128">
            <v>39097.56</v>
          </cell>
          <cell r="BD128">
            <v>0</v>
          </cell>
          <cell r="BE128">
            <v>28040.37</v>
          </cell>
          <cell r="BF128">
            <v>373245.63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13048413.810000001</v>
          </cell>
          <cell r="BM128">
            <v>6867.690636816702</v>
          </cell>
          <cell r="BN128">
            <v>0</v>
          </cell>
          <cell r="BO128">
            <v>0</v>
          </cell>
          <cell r="BP128">
            <v>0</v>
          </cell>
          <cell r="BQ128">
            <v>1479.56</v>
          </cell>
          <cell r="BR128">
            <v>49758.79</v>
          </cell>
          <cell r="BS128">
            <v>51238.35</v>
          </cell>
          <cell r="BT128">
            <v>0</v>
          </cell>
          <cell r="BU128">
            <v>0</v>
          </cell>
          <cell r="BV128">
            <v>862649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543278.55000000005</v>
          </cell>
          <cell r="CB128">
            <v>24605.119999999999</v>
          </cell>
          <cell r="CC128">
            <v>0</v>
          </cell>
          <cell r="CD128">
            <v>720075.29</v>
          </cell>
          <cell r="CE128">
            <v>289856.65000000002</v>
          </cell>
          <cell r="CF128">
            <v>22696.720000000001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5657.88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9000.58</v>
          </cell>
          <cell r="CQ128">
            <v>553391.31000000006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244525.88</v>
          </cell>
          <cell r="CX128">
            <v>0</v>
          </cell>
          <cell r="CY128">
            <v>0</v>
          </cell>
          <cell r="CZ128">
            <v>0</v>
          </cell>
          <cell r="DA128">
            <v>18544</v>
          </cell>
          <cell r="DB128">
            <v>0</v>
          </cell>
          <cell r="DC128">
            <v>0</v>
          </cell>
          <cell r="DD128">
            <v>0</v>
          </cell>
          <cell r="DE128">
            <v>68196.929999999993</v>
          </cell>
          <cell r="DF128">
            <v>17954.62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48778.720000000001</v>
          </cell>
          <cell r="DW128">
            <v>3480449.6000000006</v>
          </cell>
          <cell r="DX128">
            <v>1831.8434315375562</v>
          </cell>
          <cell r="DY128">
            <v>0</v>
          </cell>
          <cell r="DZ128">
            <v>19943.32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615440.86</v>
          </cell>
          <cell r="EF128">
            <v>0</v>
          </cell>
          <cell r="EG128">
            <v>32.909999999999997</v>
          </cell>
          <cell r="EH128">
            <v>0</v>
          </cell>
          <cell r="EI128">
            <v>127831.3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763248.39</v>
          </cell>
          <cell r="ES128">
            <v>401.71578690670157</v>
          </cell>
          <cell r="ET128">
            <v>1634585.35</v>
          </cell>
          <cell r="EU128">
            <v>860.32115985389271</v>
          </cell>
        </row>
        <row r="129">
          <cell r="A129" t="str">
            <v>37505</v>
          </cell>
          <cell r="B129" t="str">
            <v>Meridian</v>
          </cell>
          <cell r="C129">
            <v>1891.9155555555556</v>
          </cell>
          <cell r="D129">
            <v>15779897.619999999</v>
          </cell>
          <cell r="E129">
            <v>8340.6987027844789</v>
          </cell>
          <cell r="F129">
            <v>16411629.75</v>
          </cell>
          <cell r="G129">
            <v>8674.6100806707364</v>
          </cell>
          <cell r="H129">
            <v>2282199.21</v>
          </cell>
          <cell r="I129">
            <v>0</v>
          </cell>
          <cell r="J129">
            <v>0</v>
          </cell>
          <cell r="K129">
            <v>145.22999999999999</v>
          </cell>
          <cell r="L129">
            <v>0</v>
          </cell>
          <cell r="M129">
            <v>0</v>
          </cell>
          <cell r="N129">
            <v>1206.3669719813663</v>
          </cell>
          <cell r="O129">
            <v>6392.5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12242.43</v>
          </cell>
          <cell r="W129">
            <v>2738.69</v>
          </cell>
          <cell r="X129">
            <v>0</v>
          </cell>
          <cell r="Y129">
            <v>0</v>
          </cell>
          <cell r="Z129">
            <v>0</v>
          </cell>
          <cell r="AA129">
            <v>239166.4</v>
          </cell>
          <cell r="AB129">
            <v>2074.4</v>
          </cell>
          <cell r="AC129">
            <v>31726.93</v>
          </cell>
          <cell r="AD129">
            <v>0</v>
          </cell>
          <cell r="AE129">
            <v>60613.78</v>
          </cell>
          <cell r="AF129">
            <v>2031.24</v>
          </cell>
          <cell r="AG129">
            <v>2891</v>
          </cell>
          <cell r="AH129">
            <v>44108.91</v>
          </cell>
          <cell r="AI129">
            <v>42644.32</v>
          </cell>
          <cell r="AJ129">
            <v>6666.18</v>
          </cell>
          <cell r="AK129">
            <v>453296.78</v>
          </cell>
          <cell r="AL129">
            <v>239.59672971074585</v>
          </cell>
          <cell r="AM129">
            <v>8957418.9100000001</v>
          </cell>
          <cell r="AN129">
            <v>230358.18</v>
          </cell>
          <cell r="AO129">
            <v>252579.64</v>
          </cell>
          <cell r="AP129">
            <v>0</v>
          </cell>
          <cell r="AQ129">
            <v>0</v>
          </cell>
          <cell r="AR129">
            <v>0</v>
          </cell>
          <cell r="AS129">
            <v>973905.96</v>
          </cell>
          <cell r="AT129">
            <v>0</v>
          </cell>
          <cell r="AU129">
            <v>0</v>
          </cell>
          <cell r="AV129">
            <v>161491.91</v>
          </cell>
          <cell r="AW129">
            <v>0</v>
          </cell>
          <cell r="AX129">
            <v>69232.55</v>
          </cell>
          <cell r="AY129">
            <v>0</v>
          </cell>
          <cell r="AZ129">
            <v>116320.07</v>
          </cell>
          <cell r="BA129">
            <v>563158.49</v>
          </cell>
          <cell r="BB129">
            <v>14730.81</v>
          </cell>
          <cell r="BC129">
            <v>44235.98</v>
          </cell>
          <cell r="BD129">
            <v>0</v>
          </cell>
          <cell r="BE129">
            <v>12595.92</v>
          </cell>
          <cell r="BF129">
            <v>486977.61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11883006.030000003</v>
          </cell>
          <cell r="BM129">
            <v>6280.9389114148871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55222.67</v>
          </cell>
          <cell r="BS129">
            <v>55222.67</v>
          </cell>
          <cell r="BT129">
            <v>108.76</v>
          </cell>
          <cell r="BU129">
            <v>0</v>
          </cell>
          <cell r="BV129">
            <v>842960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272611.43</v>
          </cell>
          <cell r="CB129">
            <v>10957.96</v>
          </cell>
          <cell r="CC129">
            <v>0</v>
          </cell>
          <cell r="CD129">
            <v>218997.01</v>
          </cell>
          <cell r="CE129">
            <v>65146.04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12973.81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270031.86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435.15</v>
          </cell>
          <cell r="DE129">
            <v>0</v>
          </cell>
          <cell r="DF129">
            <v>6902.75</v>
          </cell>
          <cell r="DG129">
            <v>0</v>
          </cell>
          <cell r="DH129">
            <v>0</v>
          </cell>
          <cell r="DI129">
            <v>0</v>
          </cell>
          <cell r="DJ129">
            <v>7099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29536.06</v>
          </cell>
          <cell r="DW129">
            <v>1792982.5</v>
          </cell>
          <cell r="DX129">
            <v>947.70746756373899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810709.22</v>
          </cell>
          <cell r="EU129">
            <v>428.51237076590218</v>
          </cell>
        </row>
        <row r="130">
          <cell r="A130" t="str">
            <v>11051</v>
          </cell>
          <cell r="B130" t="str">
            <v>North Franklin</v>
          </cell>
          <cell r="C130">
            <v>1836.2566666666669</v>
          </cell>
          <cell r="D130">
            <v>18557284.440000001</v>
          </cell>
          <cell r="E130">
            <v>10106.040607976009</v>
          </cell>
          <cell r="F130">
            <v>19374883.5</v>
          </cell>
          <cell r="G130">
            <v>10551.293755230296</v>
          </cell>
          <cell r="H130">
            <v>1546275.47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842.08024840390851</v>
          </cell>
          <cell r="O130">
            <v>36054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9151.18</v>
          </cell>
          <cell r="W130">
            <v>0</v>
          </cell>
          <cell r="X130">
            <v>0</v>
          </cell>
          <cell r="Y130">
            <v>0</v>
          </cell>
          <cell r="Z130">
            <v>16044.6</v>
          </cell>
          <cell r="AA130">
            <v>104332.04</v>
          </cell>
          <cell r="AB130">
            <v>0</v>
          </cell>
          <cell r="AC130">
            <v>11320.8</v>
          </cell>
          <cell r="AD130">
            <v>0</v>
          </cell>
          <cell r="AE130">
            <v>6645</v>
          </cell>
          <cell r="AF130">
            <v>3572.54</v>
          </cell>
          <cell r="AG130">
            <v>367.2</v>
          </cell>
          <cell r="AH130">
            <v>1000</v>
          </cell>
          <cell r="AI130">
            <v>88968.320000000007</v>
          </cell>
          <cell r="AJ130">
            <v>39451.79</v>
          </cell>
          <cell r="AK130">
            <v>316907.47000000003</v>
          </cell>
          <cell r="AL130">
            <v>172.58342787954479</v>
          </cell>
          <cell r="AM130">
            <v>8430702.7599999998</v>
          </cell>
          <cell r="AN130">
            <v>228007.44</v>
          </cell>
          <cell r="AO130">
            <v>1327122.1200000001</v>
          </cell>
          <cell r="AP130">
            <v>0</v>
          </cell>
          <cell r="AQ130">
            <v>0</v>
          </cell>
          <cell r="AR130">
            <v>0</v>
          </cell>
          <cell r="AS130">
            <v>1180598.24</v>
          </cell>
          <cell r="AT130">
            <v>0</v>
          </cell>
          <cell r="AU130">
            <v>8364.42</v>
          </cell>
          <cell r="AV130">
            <v>569314.65</v>
          </cell>
          <cell r="AW130">
            <v>108588.39</v>
          </cell>
          <cell r="AX130">
            <v>23336.93</v>
          </cell>
          <cell r="AY130">
            <v>0</v>
          </cell>
          <cell r="AZ130">
            <v>606723.75</v>
          </cell>
          <cell r="BA130">
            <v>614608.09</v>
          </cell>
          <cell r="BB130">
            <v>0</v>
          </cell>
          <cell r="BC130">
            <v>41036.910000000003</v>
          </cell>
          <cell r="BD130">
            <v>0</v>
          </cell>
          <cell r="BE130">
            <v>29994.65</v>
          </cell>
          <cell r="BF130">
            <v>1102731.1000000001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14271129.450000001</v>
          </cell>
          <cell r="BM130">
            <v>7771.8598434859323</v>
          </cell>
          <cell r="BN130">
            <v>95028.24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95028.24</v>
          </cell>
          <cell r="BT130">
            <v>0</v>
          </cell>
          <cell r="BU130">
            <v>0</v>
          </cell>
          <cell r="BV130">
            <v>778200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361930</v>
          </cell>
          <cell r="CB130">
            <v>17736</v>
          </cell>
          <cell r="CC130">
            <v>0</v>
          </cell>
          <cell r="CD130">
            <v>609213.69999999995</v>
          </cell>
          <cell r="CE130">
            <v>95498.05</v>
          </cell>
          <cell r="CF130">
            <v>121330.22</v>
          </cell>
          <cell r="CG130">
            <v>254000</v>
          </cell>
          <cell r="CH130">
            <v>13092</v>
          </cell>
          <cell r="CI130">
            <v>0</v>
          </cell>
          <cell r="CJ130">
            <v>0</v>
          </cell>
          <cell r="CK130">
            <v>89641.85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671927.65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61996.97</v>
          </cell>
          <cell r="DF130">
            <v>6779.44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61557.99</v>
          </cell>
          <cell r="DW130">
            <v>3237932.1100000003</v>
          </cell>
          <cell r="DX130">
            <v>1763.3330725370636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2639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2639</v>
          </cell>
          <cell r="ES130">
            <v>1.4371629238468839</v>
          </cell>
          <cell r="ET130">
            <v>1648152.31</v>
          </cell>
          <cell r="EU130">
            <v>897.56096733027505</v>
          </cell>
        </row>
        <row r="131">
          <cell r="A131" t="str">
            <v>13073</v>
          </cell>
          <cell r="B131" t="str">
            <v>Wahluke</v>
          </cell>
          <cell r="C131">
            <v>1825.1288888888892</v>
          </cell>
          <cell r="D131">
            <v>19217840.48</v>
          </cell>
          <cell r="E131">
            <v>10529.579909120572</v>
          </cell>
          <cell r="F131">
            <v>19966277.460000001</v>
          </cell>
          <cell r="G131">
            <v>10939.653402864698</v>
          </cell>
          <cell r="H131">
            <v>1149712.56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629.93499637164132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9364.2800000000007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54958.080000000002</v>
          </cell>
          <cell r="AB131">
            <v>31267.73</v>
          </cell>
          <cell r="AC131">
            <v>87926.17</v>
          </cell>
          <cell r="AD131">
            <v>0</v>
          </cell>
          <cell r="AE131">
            <v>0</v>
          </cell>
          <cell r="AF131">
            <v>1264.76</v>
          </cell>
          <cell r="AG131">
            <v>8021.1</v>
          </cell>
          <cell r="AH131">
            <v>0</v>
          </cell>
          <cell r="AI131">
            <v>5810.79</v>
          </cell>
          <cell r="AJ131">
            <v>57423.72</v>
          </cell>
          <cell r="AK131">
            <v>256036.63000000003</v>
          </cell>
          <cell r="AL131">
            <v>140.28413640193446</v>
          </cell>
          <cell r="AM131">
            <v>8591237.9100000001</v>
          </cell>
          <cell r="AN131">
            <v>165673.39000000001</v>
          </cell>
          <cell r="AO131">
            <v>1592545.44</v>
          </cell>
          <cell r="AP131">
            <v>0</v>
          </cell>
          <cell r="AQ131">
            <v>0</v>
          </cell>
          <cell r="AR131">
            <v>0</v>
          </cell>
          <cell r="AS131">
            <v>767314.27</v>
          </cell>
          <cell r="AT131">
            <v>0</v>
          </cell>
          <cell r="AU131">
            <v>8001.14</v>
          </cell>
          <cell r="AV131">
            <v>757002.07</v>
          </cell>
          <cell r="AW131">
            <v>0</v>
          </cell>
          <cell r="AX131">
            <v>47705.85</v>
          </cell>
          <cell r="AY131">
            <v>0</v>
          </cell>
          <cell r="AZ131">
            <v>1043986.64</v>
          </cell>
          <cell r="BA131">
            <v>617026.17000000004</v>
          </cell>
          <cell r="BB131">
            <v>16773.59</v>
          </cell>
          <cell r="BC131">
            <v>32830.15</v>
          </cell>
          <cell r="BD131">
            <v>0</v>
          </cell>
          <cell r="BE131">
            <v>23919.08</v>
          </cell>
          <cell r="BF131">
            <v>412603.68</v>
          </cell>
          <cell r="BG131">
            <v>5678.78</v>
          </cell>
          <cell r="BH131">
            <v>0</v>
          </cell>
          <cell r="BI131">
            <v>0</v>
          </cell>
          <cell r="BJ131">
            <v>202101.84</v>
          </cell>
          <cell r="BK131">
            <v>0</v>
          </cell>
          <cell r="BL131">
            <v>14284400</v>
          </cell>
          <cell r="BM131">
            <v>7826.5157529209491</v>
          </cell>
          <cell r="BN131">
            <v>390700.42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390700.42</v>
          </cell>
          <cell r="BT131">
            <v>0</v>
          </cell>
          <cell r="BU131">
            <v>0</v>
          </cell>
          <cell r="BV131">
            <v>781895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368642.19</v>
          </cell>
          <cell r="CB131">
            <v>16871.240000000002</v>
          </cell>
          <cell r="CC131">
            <v>0</v>
          </cell>
          <cell r="CD131">
            <v>609605.36</v>
          </cell>
          <cell r="CE131">
            <v>224264.02</v>
          </cell>
          <cell r="CF131">
            <v>347446.2</v>
          </cell>
          <cell r="CG131">
            <v>141004.37</v>
          </cell>
          <cell r="CH131">
            <v>0</v>
          </cell>
          <cell r="CI131">
            <v>0</v>
          </cell>
          <cell r="CJ131">
            <v>0</v>
          </cell>
          <cell r="CK131">
            <v>279714.01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25475.119999999999</v>
          </cell>
          <cell r="CQ131">
            <v>864265.58</v>
          </cell>
          <cell r="CR131">
            <v>51040.83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14334</v>
          </cell>
          <cell r="DE131">
            <v>160869.93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4276128.2700000014</v>
          </cell>
          <cell r="DX131">
            <v>2342.9185171701729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3081023.56</v>
          </cell>
          <cell r="EU131">
            <v>1688.112866305941</v>
          </cell>
        </row>
        <row r="132">
          <cell r="A132" t="str">
            <v>15206</v>
          </cell>
          <cell r="B132" t="str">
            <v>South Whidbey</v>
          </cell>
          <cell r="C132">
            <v>1818.4344444444446</v>
          </cell>
          <cell r="D132">
            <v>18012900.850000001</v>
          </cell>
          <cell r="E132">
            <v>9905.7191228596512</v>
          </cell>
          <cell r="F132">
            <v>17659346.129999999</v>
          </cell>
          <cell r="G132">
            <v>9711.2910415613915</v>
          </cell>
          <cell r="H132">
            <v>3558306.05</v>
          </cell>
          <cell r="I132">
            <v>0</v>
          </cell>
          <cell r="J132">
            <v>0</v>
          </cell>
          <cell r="K132">
            <v>2231.14</v>
          </cell>
          <cell r="L132">
            <v>0</v>
          </cell>
          <cell r="M132">
            <v>3678.37</v>
          </cell>
          <cell r="N132">
            <v>1960.0462204668117</v>
          </cell>
          <cell r="O132">
            <v>98340</v>
          </cell>
          <cell r="P132">
            <v>0</v>
          </cell>
          <cell r="Q132">
            <v>0</v>
          </cell>
          <cell r="R132">
            <v>53370</v>
          </cell>
          <cell r="S132">
            <v>0</v>
          </cell>
          <cell r="T132">
            <v>0</v>
          </cell>
          <cell r="U132">
            <v>0</v>
          </cell>
          <cell r="V132">
            <v>54041.279999999999</v>
          </cell>
          <cell r="W132">
            <v>0</v>
          </cell>
          <cell r="X132">
            <v>0</v>
          </cell>
          <cell r="Y132">
            <v>0</v>
          </cell>
          <cell r="Z132">
            <v>1775.15</v>
          </cell>
          <cell r="AA132">
            <v>186236.79</v>
          </cell>
          <cell r="AB132">
            <v>0</v>
          </cell>
          <cell r="AC132">
            <v>8260.07</v>
          </cell>
          <cell r="AD132">
            <v>0</v>
          </cell>
          <cell r="AE132">
            <v>27861.14</v>
          </cell>
          <cell r="AF132">
            <v>16914.93</v>
          </cell>
          <cell r="AG132">
            <v>27843.43</v>
          </cell>
          <cell r="AH132">
            <v>45040.15</v>
          </cell>
          <cell r="AI132">
            <v>17315.830000000002</v>
          </cell>
          <cell r="AJ132">
            <v>27266.25</v>
          </cell>
          <cell r="AK132">
            <v>564265.02</v>
          </cell>
          <cell r="AL132">
            <v>310.3026461712181</v>
          </cell>
          <cell r="AM132">
            <v>8784016.6999999993</v>
          </cell>
          <cell r="AN132">
            <v>209063.77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1062347.1299999999</v>
          </cell>
          <cell r="AT132">
            <v>0</v>
          </cell>
          <cell r="AU132">
            <v>0</v>
          </cell>
          <cell r="AV132">
            <v>95302.62</v>
          </cell>
          <cell r="AW132">
            <v>0</v>
          </cell>
          <cell r="AX132">
            <v>122667.73</v>
          </cell>
          <cell r="AY132">
            <v>0</v>
          </cell>
          <cell r="AZ132">
            <v>8817.61</v>
          </cell>
          <cell r="BA132">
            <v>663206.14</v>
          </cell>
          <cell r="BB132">
            <v>16880.8</v>
          </cell>
          <cell r="BC132">
            <v>59823.15</v>
          </cell>
          <cell r="BD132">
            <v>0</v>
          </cell>
          <cell r="BE132">
            <v>6155.47</v>
          </cell>
          <cell r="BF132">
            <v>624746.1</v>
          </cell>
          <cell r="BG132">
            <v>70400.3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11723427.52</v>
          </cell>
          <cell r="BM132">
            <v>6446.9893626446674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54687.05</v>
          </cell>
          <cell r="BU132">
            <v>0</v>
          </cell>
          <cell r="BV132">
            <v>852043</v>
          </cell>
          <cell r="BW132">
            <v>0</v>
          </cell>
          <cell r="BX132">
            <v>0</v>
          </cell>
          <cell r="BY132">
            <v>0</v>
          </cell>
          <cell r="BZ132">
            <v>8391.93</v>
          </cell>
          <cell r="CA132">
            <v>380013</v>
          </cell>
          <cell r="CB132">
            <v>10865.55</v>
          </cell>
          <cell r="CC132">
            <v>0</v>
          </cell>
          <cell r="CD132">
            <v>236013</v>
          </cell>
          <cell r="CE132">
            <v>88017.15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126042.07</v>
          </cell>
          <cell r="CR132">
            <v>1671.59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2327.1</v>
          </cell>
          <cell r="DG132">
            <v>2750</v>
          </cell>
          <cell r="DH132">
            <v>0</v>
          </cell>
          <cell r="DI132">
            <v>0</v>
          </cell>
          <cell r="DJ132">
            <v>2696.23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28590.94</v>
          </cell>
          <cell r="DW132">
            <v>1794108.61</v>
          </cell>
          <cell r="DX132">
            <v>986.6226497640522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13329.42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13329.42</v>
          </cell>
          <cell r="ES132">
            <v>7.3301625146417155</v>
          </cell>
          <cell r="ET132">
            <v>1312643.8600000001</v>
          </cell>
          <cell r="EU132">
            <v>721.85382542125672</v>
          </cell>
        </row>
        <row r="133">
          <cell r="A133" t="str">
            <v>14068</v>
          </cell>
          <cell r="B133" t="str">
            <v>Elma</v>
          </cell>
          <cell r="C133">
            <v>1705.8766666666663</v>
          </cell>
          <cell r="D133">
            <v>16816022.199999999</v>
          </cell>
          <cell r="E133">
            <v>9857.7010452103823</v>
          </cell>
          <cell r="F133">
            <v>17077354.449999999</v>
          </cell>
          <cell r="G133">
            <v>10010.896323102688</v>
          </cell>
          <cell r="H133">
            <v>2112603.44</v>
          </cell>
          <cell r="I133">
            <v>0</v>
          </cell>
          <cell r="J133">
            <v>0</v>
          </cell>
          <cell r="K133">
            <v>41869.730000000003</v>
          </cell>
          <cell r="L133">
            <v>0</v>
          </cell>
          <cell r="M133">
            <v>125.65</v>
          </cell>
          <cell r="N133">
            <v>1263.0448977358662</v>
          </cell>
          <cell r="O133">
            <v>17644.849999999999</v>
          </cell>
          <cell r="P133">
            <v>0</v>
          </cell>
          <cell r="Q133">
            <v>0</v>
          </cell>
          <cell r="R133">
            <v>39745.5</v>
          </cell>
          <cell r="S133">
            <v>3765</v>
          </cell>
          <cell r="T133">
            <v>0</v>
          </cell>
          <cell r="U133">
            <v>0</v>
          </cell>
          <cell r="V133">
            <v>7558.43</v>
          </cell>
          <cell r="W133">
            <v>23977.16</v>
          </cell>
          <cell r="X133">
            <v>0</v>
          </cell>
          <cell r="Y133">
            <v>0</v>
          </cell>
          <cell r="Z133">
            <v>0</v>
          </cell>
          <cell r="AA133">
            <v>151649.87</v>
          </cell>
          <cell r="AB133">
            <v>7893.66</v>
          </cell>
          <cell r="AC133">
            <v>2912.41</v>
          </cell>
          <cell r="AD133">
            <v>0</v>
          </cell>
          <cell r="AE133">
            <v>10580</v>
          </cell>
          <cell r="AF133">
            <v>25</v>
          </cell>
          <cell r="AG133">
            <v>5751.47</v>
          </cell>
          <cell r="AH133">
            <v>5686.18</v>
          </cell>
          <cell r="AI133">
            <v>26926.799999999999</v>
          </cell>
          <cell r="AJ133">
            <v>20809.48</v>
          </cell>
          <cell r="AK133">
            <v>324925.80999999994</v>
          </cell>
          <cell r="AL133">
            <v>190.47438560427386</v>
          </cell>
          <cell r="AM133">
            <v>8060636.9900000002</v>
          </cell>
          <cell r="AN133">
            <v>285097.39</v>
          </cell>
          <cell r="AO133">
            <v>877561.04</v>
          </cell>
          <cell r="AP133">
            <v>10649.65</v>
          </cell>
          <cell r="AQ133">
            <v>0</v>
          </cell>
          <cell r="AR133">
            <v>0</v>
          </cell>
          <cell r="AS133">
            <v>1261868.98</v>
          </cell>
          <cell r="AT133">
            <v>0</v>
          </cell>
          <cell r="AU133">
            <v>8151.02</v>
          </cell>
          <cell r="AV133">
            <v>207148.23</v>
          </cell>
          <cell r="AW133">
            <v>0</v>
          </cell>
          <cell r="AX133">
            <v>23944.75</v>
          </cell>
          <cell r="AY133">
            <v>0</v>
          </cell>
          <cell r="AZ133">
            <v>66579.72</v>
          </cell>
          <cell r="BA133">
            <v>613307.69999999995</v>
          </cell>
          <cell r="BB133">
            <v>12244.63</v>
          </cell>
          <cell r="BC133">
            <v>43662.83</v>
          </cell>
          <cell r="BD133">
            <v>0</v>
          </cell>
          <cell r="BE133">
            <v>15939.14</v>
          </cell>
          <cell r="BF133">
            <v>623308.26</v>
          </cell>
          <cell r="BG133">
            <v>0</v>
          </cell>
          <cell r="BH133">
            <v>0</v>
          </cell>
          <cell r="BI133">
            <v>0</v>
          </cell>
          <cell r="BJ133">
            <v>52800</v>
          </cell>
          <cell r="BK133">
            <v>0</v>
          </cell>
          <cell r="BL133">
            <v>12162900.330000002</v>
          </cell>
          <cell r="BM133">
            <v>7129.9998221833175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44202.37</v>
          </cell>
          <cell r="BS133">
            <v>44202.37</v>
          </cell>
          <cell r="BT133">
            <v>0</v>
          </cell>
          <cell r="BU133">
            <v>0</v>
          </cell>
          <cell r="BV133">
            <v>792857</v>
          </cell>
          <cell r="BW133">
            <v>0</v>
          </cell>
          <cell r="BX133">
            <v>0</v>
          </cell>
          <cell r="BY133">
            <v>0</v>
          </cell>
          <cell r="BZ133">
            <v>72839.009999999995</v>
          </cell>
          <cell r="CA133">
            <v>425960.92</v>
          </cell>
          <cell r="CB133">
            <v>16237.62</v>
          </cell>
          <cell r="CC133">
            <v>0</v>
          </cell>
          <cell r="CD133">
            <v>298529.17</v>
          </cell>
          <cell r="CE133">
            <v>131516.18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7157.54</v>
          </cell>
          <cell r="CQ133">
            <v>369666.96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35741.32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42813.24</v>
          </cell>
          <cell r="DW133">
            <v>2237521.33</v>
          </cell>
          <cell r="DX133">
            <v>1311.6548070102765</v>
          </cell>
          <cell r="DY133">
            <v>0</v>
          </cell>
          <cell r="DZ133">
            <v>1751.92</v>
          </cell>
          <cell r="EA133">
            <v>0</v>
          </cell>
          <cell r="EB133">
            <v>0</v>
          </cell>
          <cell r="EC133">
            <v>0</v>
          </cell>
          <cell r="ED133">
            <v>14894.66</v>
          </cell>
          <cell r="EE133">
            <v>0</v>
          </cell>
          <cell r="EF133">
            <v>179283.5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1478.08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197408.16</v>
          </cell>
          <cell r="ES133">
            <v>115.7224105689548</v>
          </cell>
          <cell r="ET133">
            <v>665387.17000000004</v>
          </cell>
          <cell r="EU133">
            <v>390.05584811719496</v>
          </cell>
        </row>
        <row r="134">
          <cell r="A134" t="str">
            <v>32416</v>
          </cell>
          <cell r="B134" t="str">
            <v>Riverside</v>
          </cell>
          <cell r="C134">
            <v>1671.4311111111108</v>
          </cell>
          <cell r="D134">
            <v>16959602.57</v>
          </cell>
          <cell r="E134">
            <v>10146.755350704123</v>
          </cell>
          <cell r="F134">
            <v>17381456.609999999</v>
          </cell>
          <cell r="G134">
            <v>10399.146273187051</v>
          </cell>
          <cell r="H134">
            <v>1891526.4</v>
          </cell>
          <cell r="I134">
            <v>0</v>
          </cell>
          <cell r="J134">
            <v>0</v>
          </cell>
          <cell r="K134">
            <v>7750.66</v>
          </cell>
          <cell r="L134">
            <v>0</v>
          </cell>
          <cell r="M134">
            <v>0</v>
          </cell>
          <cell r="N134">
            <v>1136.3178819481377</v>
          </cell>
          <cell r="O134">
            <v>3829</v>
          </cell>
          <cell r="P134">
            <v>3715</v>
          </cell>
          <cell r="Q134">
            <v>0</v>
          </cell>
          <cell r="R134">
            <v>0</v>
          </cell>
          <cell r="S134">
            <v>1300</v>
          </cell>
          <cell r="T134">
            <v>0</v>
          </cell>
          <cell r="U134">
            <v>0</v>
          </cell>
          <cell r="V134">
            <v>3371.53</v>
          </cell>
          <cell r="W134">
            <v>106660.08</v>
          </cell>
          <cell r="X134">
            <v>0</v>
          </cell>
          <cell r="Y134">
            <v>0</v>
          </cell>
          <cell r="Z134">
            <v>0</v>
          </cell>
          <cell r="AA134">
            <v>150032.45000000001</v>
          </cell>
          <cell r="AB134">
            <v>0</v>
          </cell>
          <cell r="AC134">
            <v>39014.660000000003</v>
          </cell>
          <cell r="AD134">
            <v>0</v>
          </cell>
          <cell r="AE134">
            <v>2245.89</v>
          </cell>
          <cell r="AF134">
            <v>2543.29</v>
          </cell>
          <cell r="AG134">
            <v>5683.11</v>
          </cell>
          <cell r="AH134">
            <v>25925.32</v>
          </cell>
          <cell r="AI134">
            <v>5759.73</v>
          </cell>
          <cell r="AJ134">
            <v>8109.24</v>
          </cell>
          <cell r="AK134">
            <v>358189.29999999993</v>
          </cell>
          <cell r="AL134">
            <v>214.30096497479207</v>
          </cell>
          <cell r="AM134">
            <v>7692594.6699999999</v>
          </cell>
          <cell r="AN134">
            <v>370793.01</v>
          </cell>
          <cell r="AO134">
            <v>1012553.48</v>
          </cell>
          <cell r="AP134">
            <v>0</v>
          </cell>
          <cell r="AQ134">
            <v>0</v>
          </cell>
          <cell r="AR134">
            <v>0</v>
          </cell>
          <cell r="AS134">
            <v>1186541.94</v>
          </cell>
          <cell r="AT134">
            <v>0</v>
          </cell>
          <cell r="AU134">
            <v>0</v>
          </cell>
          <cell r="AV134">
            <v>254191.12</v>
          </cell>
          <cell r="AW134">
            <v>0</v>
          </cell>
          <cell r="AX134">
            <v>18110</v>
          </cell>
          <cell r="AY134">
            <v>-0.18</v>
          </cell>
          <cell r="AZ134">
            <v>5082.5600000000004</v>
          </cell>
          <cell r="BA134">
            <v>612548.24</v>
          </cell>
          <cell r="BB134">
            <v>15443.85</v>
          </cell>
          <cell r="BC134">
            <v>36293.83</v>
          </cell>
          <cell r="BD134">
            <v>0</v>
          </cell>
          <cell r="BE134">
            <v>19982.599999999999</v>
          </cell>
          <cell r="BF134">
            <v>1372328.5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12596463.619999999</v>
          </cell>
          <cell r="BM134">
            <v>7536.3343043353407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762476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383574</v>
          </cell>
          <cell r="CB134">
            <v>15287</v>
          </cell>
          <cell r="CC134">
            <v>0</v>
          </cell>
          <cell r="CD134">
            <v>453011</v>
          </cell>
          <cell r="CE134">
            <v>91106.26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7704.21</v>
          </cell>
          <cell r="CQ134">
            <v>371809.29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5304.28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87397.41</v>
          </cell>
          <cell r="DF134">
            <v>16858.73</v>
          </cell>
          <cell r="DG134">
            <v>2550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36125.72</v>
          </cell>
          <cell r="DW134">
            <v>2233203.9000000004</v>
          </cell>
          <cell r="DX134">
            <v>1336.1028672700977</v>
          </cell>
          <cell r="DY134">
            <v>26159.040000000001</v>
          </cell>
          <cell r="DZ134">
            <v>0</v>
          </cell>
          <cell r="EA134">
            <v>56919.62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131.4</v>
          </cell>
          <cell r="EH134">
            <v>0</v>
          </cell>
          <cell r="EI134">
            <v>209087.42</v>
          </cell>
          <cell r="EJ134">
            <v>0</v>
          </cell>
          <cell r="EK134">
            <v>0</v>
          </cell>
          <cell r="EL134">
            <v>2025.25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294322.73</v>
          </cell>
          <cell r="ES134">
            <v>176.0902546586824</v>
          </cell>
          <cell r="ET134">
            <v>2065049.17</v>
          </cell>
          <cell r="EU134">
            <v>1235.4976261194668</v>
          </cell>
        </row>
        <row r="135">
          <cell r="A135" t="str">
            <v>32325</v>
          </cell>
          <cell r="B135" t="str">
            <v>Nine Mile Falls</v>
          </cell>
          <cell r="C135">
            <v>1654.3433333333335</v>
          </cell>
          <cell r="D135">
            <v>15162336.109999999</v>
          </cell>
          <cell r="E135">
            <v>9165.1689250316831</v>
          </cell>
          <cell r="F135">
            <v>15403630.17</v>
          </cell>
          <cell r="G135">
            <v>9311.023812066418</v>
          </cell>
          <cell r="H135">
            <v>2112781.0299999998</v>
          </cell>
          <cell r="I135">
            <v>0</v>
          </cell>
          <cell r="J135">
            <v>0</v>
          </cell>
          <cell r="K135">
            <v>1769.17</v>
          </cell>
          <cell r="L135">
            <v>0</v>
          </cell>
          <cell r="M135">
            <v>0</v>
          </cell>
          <cell r="N135">
            <v>1278.1809902418479</v>
          </cell>
          <cell r="O135">
            <v>32064.35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11404.73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341137.91999999998</v>
          </cell>
          <cell r="AB135">
            <v>0</v>
          </cell>
          <cell r="AC135">
            <v>20258.900000000001</v>
          </cell>
          <cell r="AD135">
            <v>0</v>
          </cell>
          <cell r="AE135">
            <v>0</v>
          </cell>
          <cell r="AF135">
            <v>2414.69</v>
          </cell>
          <cell r="AG135">
            <v>4519</v>
          </cell>
          <cell r="AH135">
            <v>40770.639999999999</v>
          </cell>
          <cell r="AI135">
            <v>124081.57</v>
          </cell>
          <cell r="AJ135">
            <v>19203.46</v>
          </cell>
          <cell r="AK135">
            <v>595855.26</v>
          </cell>
          <cell r="AL135">
            <v>360.17629955893875</v>
          </cell>
          <cell r="AM135">
            <v>7904339.4699999997</v>
          </cell>
          <cell r="AN135">
            <v>141441.88</v>
          </cell>
          <cell r="AO135">
            <v>689537.92</v>
          </cell>
          <cell r="AP135">
            <v>0</v>
          </cell>
          <cell r="AQ135">
            <v>0</v>
          </cell>
          <cell r="AR135">
            <v>0</v>
          </cell>
          <cell r="AS135">
            <v>1072269.3600000001</v>
          </cell>
          <cell r="AT135">
            <v>0</v>
          </cell>
          <cell r="AU135">
            <v>0</v>
          </cell>
          <cell r="AV135">
            <v>115670.64</v>
          </cell>
          <cell r="AW135">
            <v>0</v>
          </cell>
          <cell r="AX135">
            <v>113010.53</v>
          </cell>
          <cell r="AY135">
            <v>0</v>
          </cell>
          <cell r="AZ135">
            <v>0</v>
          </cell>
          <cell r="BA135">
            <v>600479.32999999996</v>
          </cell>
          <cell r="BB135">
            <v>14884.57</v>
          </cell>
          <cell r="BC135">
            <v>36245.74</v>
          </cell>
          <cell r="BD135">
            <v>0</v>
          </cell>
          <cell r="BE135">
            <v>6747.53</v>
          </cell>
          <cell r="BF135">
            <v>509279.67</v>
          </cell>
          <cell r="BG135">
            <v>15017.83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11218924.469999999</v>
          </cell>
          <cell r="BM135">
            <v>6781.4970713455277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760413</v>
          </cell>
          <cell r="BW135">
            <v>0</v>
          </cell>
          <cell r="BX135">
            <v>0</v>
          </cell>
          <cell r="BY135">
            <v>0</v>
          </cell>
          <cell r="BZ135">
            <v>152.96</v>
          </cell>
          <cell r="CA135">
            <v>306838</v>
          </cell>
          <cell r="CB135">
            <v>0</v>
          </cell>
          <cell r="CC135">
            <v>0</v>
          </cell>
          <cell r="CD135">
            <v>118631</v>
          </cell>
          <cell r="CE135">
            <v>60290.96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146822.74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41871.81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39181.300000000003</v>
          </cell>
          <cell r="DW135">
            <v>1474201.77</v>
          </cell>
          <cell r="DX135">
            <v>891.10992881364803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98.47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98.47</v>
          </cell>
          <cell r="ES135">
            <v>5.9522106455129217E-2</v>
          </cell>
          <cell r="ET135">
            <v>1052999.25</v>
          </cell>
          <cell r="EU135">
            <v>636.50587443557663</v>
          </cell>
        </row>
        <row r="136">
          <cell r="A136" t="str">
            <v>24019</v>
          </cell>
          <cell r="B136" t="str">
            <v>Omak</v>
          </cell>
          <cell r="C136">
            <v>1642.7655555555561</v>
          </cell>
          <cell r="D136">
            <v>17115651.050000001</v>
          </cell>
          <cell r="E136">
            <v>10418.80321395695</v>
          </cell>
          <cell r="F136">
            <v>17029500.600000001</v>
          </cell>
          <cell r="G136">
            <v>10366.360886012677</v>
          </cell>
          <cell r="H136">
            <v>1402083.79</v>
          </cell>
          <cell r="I136">
            <v>0</v>
          </cell>
          <cell r="J136">
            <v>23479.13</v>
          </cell>
          <cell r="K136">
            <v>967.28</v>
          </cell>
          <cell r="L136">
            <v>0</v>
          </cell>
          <cell r="M136">
            <v>0</v>
          </cell>
          <cell r="N136">
            <v>868.3711410771399</v>
          </cell>
          <cell r="O136">
            <v>15416.35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2146.46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117303.64</v>
          </cell>
          <cell r="AB136">
            <v>5534.37</v>
          </cell>
          <cell r="AC136">
            <v>10810.25</v>
          </cell>
          <cell r="AD136">
            <v>0</v>
          </cell>
          <cell r="AE136">
            <v>46552.88</v>
          </cell>
          <cell r="AF136">
            <v>2093.31</v>
          </cell>
          <cell r="AG136">
            <v>13492.5</v>
          </cell>
          <cell r="AH136">
            <v>0</v>
          </cell>
          <cell r="AI136">
            <v>159962.22</v>
          </cell>
          <cell r="AJ136">
            <v>35280.769999999997</v>
          </cell>
          <cell r="AK136">
            <v>408592.75</v>
          </cell>
          <cell r="AL136">
            <v>248.72249641356808</v>
          </cell>
          <cell r="AM136">
            <v>7207739.3300000001</v>
          </cell>
          <cell r="AN136">
            <v>256940.63</v>
          </cell>
          <cell r="AO136">
            <v>1145943.28</v>
          </cell>
          <cell r="AP136">
            <v>0</v>
          </cell>
          <cell r="AQ136">
            <v>0</v>
          </cell>
          <cell r="AR136">
            <v>0</v>
          </cell>
          <cell r="AS136">
            <v>1218515.3799999999</v>
          </cell>
          <cell r="AT136">
            <v>0</v>
          </cell>
          <cell r="AU136">
            <v>8126.07</v>
          </cell>
          <cell r="AV136">
            <v>355305.13</v>
          </cell>
          <cell r="AW136">
            <v>0</v>
          </cell>
          <cell r="AX136">
            <v>100573.39</v>
          </cell>
          <cell r="AY136">
            <v>0</v>
          </cell>
          <cell r="AZ136">
            <v>66558.77</v>
          </cell>
          <cell r="BA136">
            <v>587582.9</v>
          </cell>
          <cell r="BB136">
            <v>15040.88</v>
          </cell>
          <cell r="BC136">
            <v>46629.33</v>
          </cell>
          <cell r="BD136">
            <v>0</v>
          </cell>
          <cell r="BE136">
            <v>18844.95</v>
          </cell>
          <cell r="BF136">
            <v>451969.86</v>
          </cell>
          <cell r="BG136">
            <v>399727.5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11879497.400000002</v>
          </cell>
          <cell r="BM136">
            <v>7231.4015592946571</v>
          </cell>
          <cell r="BN136">
            <v>0</v>
          </cell>
          <cell r="BO136">
            <v>373399.72</v>
          </cell>
          <cell r="BP136">
            <v>52996.69</v>
          </cell>
          <cell r="BQ136">
            <v>0</v>
          </cell>
          <cell r="BR136">
            <v>238785.48</v>
          </cell>
          <cell r="BS136">
            <v>665181.89</v>
          </cell>
          <cell r="BT136">
            <v>0</v>
          </cell>
          <cell r="BU136">
            <v>0</v>
          </cell>
          <cell r="BV136">
            <v>733166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428476.68</v>
          </cell>
          <cell r="CB136">
            <v>16259.2</v>
          </cell>
          <cell r="CC136">
            <v>0</v>
          </cell>
          <cell r="CD136">
            <v>606106.17000000004</v>
          </cell>
          <cell r="CE136">
            <v>140969.68</v>
          </cell>
          <cell r="CF136">
            <v>15938.43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14465.38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407568.88</v>
          </cell>
          <cell r="CR136">
            <v>59683.39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8541.92</v>
          </cell>
          <cell r="CX136">
            <v>0</v>
          </cell>
          <cell r="CY136">
            <v>0</v>
          </cell>
          <cell r="CZ136">
            <v>0</v>
          </cell>
          <cell r="DA136">
            <v>88389</v>
          </cell>
          <cell r="DB136">
            <v>0</v>
          </cell>
          <cell r="DC136">
            <v>0</v>
          </cell>
          <cell r="DD136">
            <v>4957.47</v>
          </cell>
          <cell r="DE136">
            <v>8055.54</v>
          </cell>
          <cell r="DF136">
            <v>39048.35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38040.15</v>
          </cell>
          <cell r="DW136">
            <v>3274848.13</v>
          </cell>
          <cell r="DX136">
            <v>1993.4969533084106</v>
          </cell>
          <cell r="DY136">
            <v>0</v>
          </cell>
          <cell r="DZ136">
            <v>31416.67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8615.4500000000007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40032.119999999995</v>
          </cell>
          <cell r="ES136">
            <v>24.368735918900974</v>
          </cell>
          <cell r="ET136">
            <v>1503715.74</v>
          </cell>
          <cell r="EU136">
            <v>915.35626304964023</v>
          </cell>
        </row>
        <row r="137">
          <cell r="A137" t="str">
            <v>37506</v>
          </cell>
          <cell r="B137" t="str">
            <v>Nooksack Valley</v>
          </cell>
          <cell r="C137">
            <v>1592.6077777777778</v>
          </cell>
          <cell r="D137">
            <v>16749345.140000001</v>
          </cell>
          <cell r="E137">
            <v>10516.930391593942</v>
          </cell>
          <cell r="F137">
            <v>16817870.510000002</v>
          </cell>
          <cell r="G137">
            <v>10559.957539242068</v>
          </cell>
          <cell r="H137">
            <v>2389556.15</v>
          </cell>
          <cell r="I137">
            <v>0</v>
          </cell>
          <cell r="J137">
            <v>0</v>
          </cell>
          <cell r="K137">
            <v>7029.35</v>
          </cell>
          <cell r="L137">
            <v>0</v>
          </cell>
          <cell r="M137">
            <v>0</v>
          </cell>
          <cell r="N137">
            <v>1504.8184075454164</v>
          </cell>
          <cell r="O137">
            <v>4128</v>
          </cell>
          <cell r="P137">
            <v>9547.15</v>
          </cell>
          <cell r="Q137">
            <v>0</v>
          </cell>
          <cell r="R137">
            <v>0</v>
          </cell>
          <cell r="S137">
            <v>7490</v>
          </cell>
          <cell r="T137">
            <v>0</v>
          </cell>
          <cell r="U137">
            <v>0</v>
          </cell>
          <cell r="V137">
            <v>1284</v>
          </cell>
          <cell r="W137">
            <v>4091.62</v>
          </cell>
          <cell r="X137">
            <v>0</v>
          </cell>
          <cell r="Y137">
            <v>0</v>
          </cell>
          <cell r="Z137">
            <v>0</v>
          </cell>
          <cell r="AA137">
            <v>191527.71</v>
          </cell>
          <cell r="AB137">
            <v>80.08</v>
          </cell>
          <cell r="AC137">
            <v>34003.339999999997</v>
          </cell>
          <cell r="AD137">
            <v>0</v>
          </cell>
          <cell r="AE137">
            <v>17257.37</v>
          </cell>
          <cell r="AF137">
            <v>3959.26</v>
          </cell>
          <cell r="AG137">
            <v>9252.5</v>
          </cell>
          <cell r="AH137">
            <v>0</v>
          </cell>
          <cell r="AI137">
            <v>28654.5</v>
          </cell>
          <cell r="AJ137">
            <v>28123.98</v>
          </cell>
          <cell r="AK137">
            <v>339399.50999999995</v>
          </cell>
          <cell r="AL137">
            <v>213.1092882602747</v>
          </cell>
          <cell r="AM137">
            <v>7094311.2699999996</v>
          </cell>
          <cell r="AN137">
            <v>352310.28</v>
          </cell>
          <cell r="AO137">
            <v>564271.84</v>
          </cell>
          <cell r="AP137">
            <v>9480.14</v>
          </cell>
          <cell r="AQ137">
            <v>0</v>
          </cell>
          <cell r="AR137">
            <v>4620</v>
          </cell>
          <cell r="AS137">
            <v>1178739.32</v>
          </cell>
          <cell r="AT137">
            <v>0</v>
          </cell>
          <cell r="AU137">
            <v>0</v>
          </cell>
          <cell r="AV137">
            <v>252427.11</v>
          </cell>
          <cell r="AW137">
            <v>0</v>
          </cell>
          <cell r="AX137">
            <v>177669.93</v>
          </cell>
          <cell r="AY137">
            <v>0</v>
          </cell>
          <cell r="AZ137">
            <v>156456.01</v>
          </cell>
          <cell r="BA137">
            <v>563824.81000000006</v>
          </cell>
          <cell r="BB137">
            <v>14696.94</v>
          </cell>
          <cell r="BC137">
            <v>33419.620000000003</v>
          </cell>
          <cell r="BD137">
            <v>0</v>
          </cell>
          <cell r="BE137">
            <v>31860.68</v>
          </cell>
          <cell r="BF137">
            <v>604427.56999999995</v>
          </cell>
          <cell r="BG137">
            <v>0</v>
          </cell>
          <cell r="BH137">
            <v>0</v>
          </cell>
          <cell r="BI137">
            <v>0</v>
          </cell>
          <cell r="BJ137">
            <v>36838.28</v>
          </cell>
          <cell r="BK137">
            <v>0</v>
          </cell>
          <cell r="BL137">
            <v>11075353.799999997</v>
          </cell>
          <cell r="BM137">
            <v>6954.2256131976401</v>
          </cell>
          <cell r="BN137">
            <v>0</v>
          </cell>
          <cell r="BO137">
            <v>39394.839999999997</v>
          </cell>
          <cell r="BP137">
            <v>15930</v>
          </cell>
          <cell r="BQ137">
            <v>0</v>
          </cell>
          <cell r="BR137">
            <v>48256.33</v>
          </cell>
          <cell r="BS137">
            <v>103581.17</v>
          </cell>
          <cell r="BT137">
            <v>230169.87</v>
          </cell>
          <cell r="BU137">
            <v>0</v>
          </cell>
          <cell r="BV137">
            <v>710550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398415</v>
          </cell>
          <cell r="CB137">
            <v>13429</v>
          </cell>
          <cell r="CC137">
            <v>0</v>
          </cell>
          <cell r="CD137">
            <v>296879</v>
          </cell>
          <cell r="CE137">
            <v>3546</v>
          </cell>
          <cell r="CF137">
            <v>41653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27452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424474.94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22252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15850.32</v>
          </cell>
          <cell r="DG137">
            <v>0</v>
          </cell>
          <cell r="DH137">
            <v>0</v>
          </cell>
          <cell r="DI137">
            <v>4285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7500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42480.74</v>
          </cell>
          <cell r="DW137">
            <v>2342518.04</v>
          </cell>
          <cell r="DX137">
            <v>1470.8693958964577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664013.66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664013.66</v>
          </cell>
          <cell r="ES137">
            <v>416.93483434227721</v>
          </cell>
          <cell r="ET137">
            <v>1303062.28</v>
          </cell>
          <cell r="EU137">
            <v>818.19409535862565</v>
          </cell>
        </row>
        <row r="138">
          <cell r="A138" t="str">
            <v>06101</v>
          </cell>
          <cell r="B138" t="str">
            <v>La Center</v>
          </cell>
          <cell r="C138">
            <v>1519.1644444444446</v>
          </cell>
          <cell r="D138">
            <v>13082520.23</v>
          </cell>
          <cell r="E138">
            <v>8611.6550962224846</v>
          </cell>
          <cell r="F138">
            <v>13251077.93</v>
          </cell>
          <cell r="G138">
            <v>8722.6093122827751</v>
          </cell>
          <cell r="H138">
            <v>2016660.8</v>
          </cell>
          <cell r="I138">
            <v>0</v>
          </cell>
          <cell r="J138">
            <v>0</v>
          </cell>
          <cell r="K138">
            <v>2541.35</v>
          </cell>
          <cell r="L138">
            <v>0</v>
          </cell>
          <cell r="M138">
            <v>0</v>
          </cell>
          <cell r="N138">
            <v>1329.1531126759739</v>
          </cell>
          <cell r="O138">
            <v>19673.27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95518.91</v>
          </cell>
          <cell r="U138">
            <v>0</v>
          </cell>
          <cell r="V138">
            <v>36325.589999999997</v>
          </cell>
          <cell r="W138">
            <v>5918.05</v>
          </cell>
          <cell r="X138">
            <v>0</v>
          </cell>
          <cell r="Y138">
            <v>0</v>
          </cell>
          <cell r="Z138">
            <v>0</v>
          </cell>
          <cell r="AA138">
            <v>232366.63</v>
          </cell>
          <cell r="AB138">
            <v>0</v>
          </cell>
          <cell r="AC138">
            <v>24372.51</v>
          </cell>
          <cell r="AD138">
            <v>0</v>
          </cell>
          <cell r="AE138">
            <v>27576.1</v>
          </cell>
          <cell r="AF138">
            <v>12413.24</v>
          </cell>
          <cell r="AG138">
            <v>1275</v>
          </cell>
          <cell r="AH138">
            <v>13060.02</v>
          </cell>
          <cell r="AI138">
            <v>17975.68</v>
          </cell>
          <cell r="AJ138">
            <v>7827.5</v>
          </cell>
          <cell r="AK138">
            <v>494302.5</v>
          </cell>
          <cell r="AL138">
            <v>325.37787584988234</v>
          </cell>
          <cell r="AM138">
            <v>7222564.7999999998</v>
          </cell>
          <cell r="AN138">
            <v>175036.88</v>
          </cell>
          <cell r="AO138">
            <v>264198.12</v>
          </cell>
          <cell r="AP138">
            <v>0</v>
          </cell>
          <cell r="AQ138">
            <v>0</v>
          </cell>
          <cell r="AR138">
            <v>0</v>
          </cell>
          <cell r="AS138">
            <v>977205.76000000001</v>
          </cell>
          <cell r="AT138">
            <v>0</v>
          </cell>
          <cell r="AU138">
            <v>0</v>
          </cell>
          <cell r="AV138">
            <v>83174.25</v>
          </cell>
          <cell r="AW138">
            <v>0</v>
          </cell>
          <cell r="AX138">
            <v>30442.16</v>
          </cell>
          <cell r="AY138">
            <v>0</v>
          </cell>
          <cell r="AZ138">
            <v>15374.29</v>
          </cell>
          <cell r="BA138">
            <v>531479.84</v>
          </cell>
          <cell r="BB138">
            <v>11793.62</v>
          </cell>
          <cell r="BC138">
            <v>34534.550000000003</v>
          </cell>
          <cell r="BD138">
            <v>0</v>
          </cell>
          <cell r="BE138">
            <v>8610.65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9354414.9199999999</v>
          </cell>
          <cell r="BM138">
            <v>6157.6052245093788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145.84</v>
          </cell>
          <cell r="BS138">
            <v>145.84</v>
          </cell>
          <cell r="BT138">
            <v>0</v>
          </cell>
          <cell r="BU138">
            <v>0</v>
          </cell>
          <cell r="BV138">
            <v>706073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272963</v>
          </cell>
          <cell r="CB138">
            <v>6064</v>
          </cell>
          <cell r="CC138">
            <v>0</v>
          </cell>
          <cell r="CD138">
            <v>143037</v>
          </cell>
          <cell r="CE138">
            <v>25172.53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156176.69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-90.79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28561.09</v>
          </cell>
          <cell r="DW138">
            <v>1338102.3600000001</v>
          </cell>
          <cell r="DX138">
            <v>880.81469053163721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45056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45056</v>
          </cell>
          <cell r="ES138">
            <v>29.658408715902304</v>
          </cell>
          <cell r="ET138">
            <v>1283925.22</v>
          </cell>
          <cell r="EU138">
            <v>845.15223134354551</v>
          </cell>
        </row>
        <row r="139">
          <cell r="A139" t="str">
            <v>17402</v>
          </cell>
          <cell r="B139" t="str">
            <v>Vashon Island</v>
          </cell>
          <cell r="C139">
            <v>1499.151111111111</v>
          </cell>
          <cell r="D139">
            <v>13931275.060000001</v>
          </cell>
          <cell r="E139">
            <v>9292.7757293757368</v>
          </cell>
          <cell r="F139">
            <v>14005977.439999999</v>
          </cell>
          <cell r="G139">
            <v>9342.6055160105425</v>
          </cell>
          <cell r="H139">
            <v>2677485.7599999998</v>
          </cell>
          <cell r="I139">
            <v>0</v>
          </cell>
          <cell r="J139">
            <v>0</v>
          </cell>
          <cell r="K139">
            <v>199.15</v>
          </cell>
          <cell r="L139">
            <v>0</v>
          </cell>
          <cell r="M139">
            <v>0</v>
          </cell>
          <cell r="N139">
            <v>1786.134092923699</v>
          </cell>
          <cell r="O139">
            <v>173109.61</v>
          </cell>
          <cell r="P139">
            <v>0</v>
          </cell>
          <cell r="Q139">
            <v>0</v>
          </cell>
          <cell r="R139">
            <v>38586.71</v>
          </cell>
          <cell r="S139">
            <v>0</v>
          </cell>
          <cell r="T139">
            <v>0</v>
          </cell>
          <cell r="U139">
            <v>0</v>
          </cell>
          <cell r="V139">
            <v>2295.1999999999998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235970.31</v>
          </cell>
          <cell r="AB139">
            <v>0</v>
          </cell>
          <cell r="AC139">
            <v>39419.589999999997</v>
          </cell>
          <cell r="AD139">
            <v>0</v>
          </cell>
          <cell r="AE139">
            <v>191512.8</v>
          </cell>
          <cell r="AF139">
            <v>5056.25</v>
          </cell>
          <cell r="AG139">
            <v>3136.68</v>
          </cell>
          <cell r="AH139">
            <v>5824.1</v>
          </cell>
          <cell r="AI139">
            <v>37242.449999999997</v>
          </cell>
          <cell r="AJ139">
            <v>12032.01</v>
          </cell>
          <cell r="AK139">
            <v>744185.71</v>
          </cell>
          <cell r="AL139">
            <v>496.40473497594195</v>
          </cell>
          <cell r="AM139">
            <v>7056524.5999999996</v>
          </cell>
          <cell r="AN139">
            <v>135335.20000000001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765598.02</v>
          </cell>
          <cell r="AT139">
            <v>0</v>
          </cell>
          <cell r="AU139">
            <v>0</v>
          </cell>
          <cell r="AV139">
            <v>68379.070000000007</v>
          </cell>
          <cell r="AW139">
            <v>0</v>
          </cell>
          <cell r="AX139">
            <v>45528.5</v>
          </cell>
          <cell r="AY139">
            <v>0</v>
          </cell>
          <cell r="AZ139">
            <v>18648.11</v>
          </cell>
          <cell r="BA139">
            <v>543824.59</v>
          </cell>
          <cell r="BB139">
            <v>13985.34</v>
          </cell>
          <cell r="BC139">
            <v>33968.239999999998</v>
          </cell>
          <cell r="BD139">
            <v>0</v>
          </cell>
          <cell r="BE139">
            <v>5489.06</v>
          </cell>
          <cell r="BF139">
            <v>605157.97</v>
          </cell>
          <cell r="BG139">
            <v>0</v>
          </cell>
          <cell r="BH139">
            <v>1931</v>
          </cell>
          <cell r="BI139">
            <v>0</v>
          </cell>
          <cell r="BJ139">
            <v>0</v>
          </cell>
          <cell r="BK139">
            <v>0</v>
          </cell>
          <cell r="BL139">
            <v>9294369.700000003</v>
          </cell>
          <cell r="BM139">
            <v>6199.7550687944904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5386.49</v>
          </cell>
          <cell r="BS139">
            <v>5386.49</v>
          </cell>
          <cell r="BT139">
            <v>0</v>
          </cell>
          <cell r="BU139">
            <v>0</v>
          </cell>
          <cell r="BV139">
            <v>681685</v>
          </cell>
          <cell r="BW139">
            <v>0</v>
          </cell>
          <cell r="BX139">
            <v>0</v>
          </cell>
          <cell r="BY139">
            <v>0</v>
          </cell>
          <cell r="BZ139">
            <v>8258.59</v>
          </cell>
          <cell r="CA139">
            <v>263448</v>
          </cell>
          <cell r="CB139">
            <v>7387</v>
          </cell>
          <cell r="CC139">
            <v>0</v>
          </cell>
          <cell r="CD139">
            <v>119153</v>
          </cell>
          <cell r="CE139">
            <v>49839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77280.09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2122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15242.01</v>
          </cell>
          <cell r="DW139">
            <v>1229801.18</v>
          </cell>
          <cell r="DX139">
            <v>820.33170031039788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47313.29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12622.65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59935.94</v>
          </cell>
          <cell r="ES139">
            <v>39.979919006015258</v>
          </cell>
          <cell r="ET139">
            <v>473311</v>
          </cell>
          <cell r="EU139">
            <v>315.71934042673041</v>
          </cell>
        </row>
        <row r="140">
          <cell r="A140" t="str">
            <v>16050</v>
          </cell>
          <cell r="B140" t="str">
            <v>Port Townsend</v>
          </cell>
          <cell r="C140">
            <v>1481.9077777777779</v>
          </cell>
          <cell r="D140">
            <v>14135414.85</v>
          </cell>
          <cell r="E140">
            <v>9538.6602742560808</v>
          </cell>
          <cell r="F140">
            <v>14415880.57</v>
          </cell>
          <cell r="G140">
            <v>9727.9201757194351</v>
          </cell>
          <cell r="H140">
            <v>2697986.83</v>
          </cell>
          <cell r="I140">
            <v>0</v>
          </cell>
          <cell r="J140">
            <v>0</v>
          </cell>
          <cell r="K140">
            <v>5003.46</v>
          </cell>
          <cell r="L140">
            <v>0</v>
          </cell>
          <cell r="M140">
            <v>0</v>
          </cell>
          <cell r="N140">
            <v>1823.9935915940187</v>
          </cell>
          <cell r="O140">
            <v>121414.17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2873.05</v>
          </cell>
          <cell r="W140">
            <v>0</v>
          </cell>
          <cell r="X140">
            <v>0</v>
          </cell>
          <cell r="Y140">
            <v>0</v>
          </cell>
          <cell r="Z140">
            <v>9504.5</v>
          </cell>
          <cell r="AA140">
            <v>187928.72</v>
          </cell>
          <cell r="AB140">
            <v>0</v>
          </cell>
          <cell r="AC140">
            <v>10964.42</v>
          </cell>
          <cell r="AD140">
            <v>0</v>
          </cell>
          <cell r="AE140">
            <v>19418.37</v>
          </cell>
          <cell r="AF140">
            <v>1952.4</v>
          </cell>
          <cell r="AG140">
            <v>107371.4</v>
          </cell>
          <cell r="AH140">
            <v>4347.1899999999996</v>
          </cell>
          <cell r="AI140">
            <v>15011.93</v>
          </cell>
          <cell r="AJ140">
            <v>20334.14</v>
          </cell>
          <cell r="AK140">
            <v>501120.29000000004</v>
          </cell>
          <cell r="AL140">
            <v>338.15889052925019</v>
          </cell>
          <cell r="AM140">
            <v>6299974.3099999996</v>
          </cell>
          <cell r="AN140">
            <v>214616.28</v>
          </cell>
          <cell r="AO140">
            <v>0</v>
          </cell>
          <cell r="AP140">
            <v>9486.49</v>
          </cell>
          <cell r="AQ140">
            <v>0</v>
          </cell>
          <cell r="AR140">
            <v>0</v>
          </cell>
          <cell r="AS140">
            <v>1109681.47</v>
          </cell>
          <cell r="AT140">
            <v>0</v>
          </cell>
          <cell r="AU140">
            <v>0</v>
          </cell>
          <cell r="AV140">
            <v>184298.59</v>
          </cell>
          <cell r="AW140">
            <v>0</v>
          </cell>
          <cell r="AX140">
            <v>63065.91</v>
          </cell>
          <cell r="AY140">
            <v>0</v>
          </cell>
          <cell r="AZ140">
            <v>14813.58</v>
          </cell>
          <cell r="BA140">
            <v>509953.55</v>
          </cell>
          <cell r="BB140">
            <v>12138.51</v>
          </cell>
          <cell r="BC140">
            <v>40424.18</v>
          </cell>
          <cell r="BD140">
            <v>0</v>
          </cell>
          <cell r="BE140">
            <v>12896.27</v>
          </cell>
          <cell r="BF140">
            <v>312196.88</v>
          </cell>
          <cell r="BG140">
            <v>49624.639999999999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8833170.6600000001</v>
          </cell>
          <cell r="BM140">
            <v>5960.6750112655081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657442.35</v>
          </cell>
          <cell r="BS140">
            <v>657442.35</v>
          </cell>
          <cell r="BT140">
            <v>0</v>
          </cell>
          <cell r="BU140">
            <v>0</v>
          </cell>
          <cell r="BV140">
            <v>679787</v>
          </cell>
          <cell r="BW140">
            <v>0</v>
          </cell>
          <cell r="BX140">
            <v>0</v>
          </cell>
          <cell r="BY140">
            <v>0</v>
          </cell>
          <cell r="BZ140">
            <v>39655.03</v>
          </cell>
          <cell r="CA140">
            <v>328293</v>
          </cell>
          <cell r="CB140">
            <v>13419</v>
          </cell>
          <cell r="CC140">
            <v>0</v>
          </cell>
          <cell r="CD140">
            <v>298275.11</v>
          </cell>
          <cell r="CE140">
            <v>75179.13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6394.82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231307.05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29464.16</v>
          </cell>
          <cell r="DW140">
            <v>2359216.65</v>
          </cell>
          <cell r="DX140">
            <v>1592.0131369698368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538.08000000000004</v>
          </cell>
          <cell r="ED140">
            <v>16740</v>
          </cell>
          <cell r="EE140">
            <v>0</v>
          </cell>
          <cell r="EF140">
            <v>2104.6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19382.68</v>
          </cell>
          <cell r="ES140">
            <v>13.079545360822422</v>
          </cell>
          <cell r="ET140">
            <v>923465.55</v>
          </cell>
          <cell r="EU140">
            <v>623.15993197957289</v>
          </cell>
        </row>
        <row r="141">
          <cell r="A141" t="str">
            <v>03052</v>
          </cell>
          <cell r="B141" t="str">
            <v>Kiona-Benton</v>
          </cell>
          <cell r="C141">
            <v>1477.5711111111111</v>
          </cell>
          <cell r="D141">
            <v>14709583.029999999</v>
          </cell>
          <cell r="E141">
            <v>9955.2454155242758</v>
          </cell>
          <cell r="F141">
            <v>14901583.779999999</v>
          </cell>
          <cell r="G141">
            <v>10085.188907621667</v>
          </cell>
          <cell r="H141">
            <v>1781171.1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19678.28</v>
          </cell>
          <cell r="N141">
            <v>1218.7903285722666</v>
          </cell>
          <cell r="O141">
            <v>4557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800</v>
          </cell>
          <cell r="U141">
            <v>0</v>
          </cell>
          <cell r="V141">
            <v>722.54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108454.75</v>
          </cell>
          <cell r="AB141">
            <v>0</v>
          </cell>
          <cell r="AC141">
            <v>11369.03</v>
          </cell>
          <cell r="AD141">
            <v>0</v>
          </cell>
          <cell r="AE141">
            <v>1500</v>
          </cell>
          <cell r="AF141">
            <v>2562.62</v>
          </cell>
          <cell r="AG141">
            <v>13501.2</v>
          </cell>
          <cell r="AH141">
            <v>0</v>
          </cell>
          <cell r="AI141">
            <v>4638.33</v>
          </cell>
          <cell r="AJ141">
            <v>0</v>
          </cell>
          <cell r="AK141">
            <v>148105.46999999997</v>
          </cell>
          <cell r="AL141">
            <v>100.2357645505311</v>
          </cell>
          <cell r="AM141">
            <v>6713988.9900000002</v>
          </cell>
          <cell r="AN141">
            <v>335185.73</v>
          </cell>
          <cell r="AO141">
            <v>1032897.32</v>
          </cell>
          <cell r="AP141">
            <v>0</v>
          </cell>
          <cell r="AQ141">
            <v>0</v>
          </cell>
          <cell r="AR141">
            <v>0</v>
          </cell>
          <cell r="AS141">
            <v>995850.74</v>
          </cell>
          <cell r="AT141">
            <v>0</v>
          </cell>
          <cell r="AU141">
            <v>0</v>
          </cell>
          <cell r="AV141">
            <v>255794.73</v>
          </cell>
          <cell r="AW141">
            <v>0</v>
          </cell>
          <cell r="AX141">
            <v>22846.22</v>
          </cell>
          <cell r="AY141">
            <v>0</v>
          </cell>
          <cell r="AZ141">
            <v>191500.35</v>
          </cell>
          <cell r="BA141">
            <v>524404.72</v>
          </cell>
          <cell r="BB141">
            <v>13709.29</v>
          </cell>
          <cell r="BC141">
            <v>32441.98</v>
          </cell>
          <cell r="BD141">
            <v>0</v>
          </cell>
          <cell r="BE141">
            <v>31480.46</v>
          </cell>
          <cell r="BF141">
            <v>388003.4</v>
          </cell>
          <cell r="BG141">
            <v>3901.1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10542005.030000003</v>
          </cell>
          <cell r="BM141">
            <v>7134.6853973563238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666182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441317.52</v>
          </cell>
          <cell r="CB141">
            <v>11914</v>
          </cell>
          <cell r="CC141">
            <v>0</v>
          </cell>
          <cell r="CD141">
            <v>338866.77</v>
          </cell>
          <cell r="CE141">
            <v>104873.75</v>
          </cell>
          <cell r="CF141">
            <v>106130.38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28008.6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7482.05</v>
          </cell>
          <cell r="CQ141">
            <v>341296.28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314127.75</v>
          </cell>
          <cell r="DE141">
            <v>0</v>
          </cell>
          <cell r="DF141">
            <v>12404.48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37783.82</v>
          </cell>
          <cell r="DW141">
            <v>2410387.4</v>
          </cell>
          <cell r="DX141">
            <v>1631.3173571642349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236.5</v>
          </cell>
          <cell r="EO141">
            <v>0</v>
          </cell>
          <cell r="EP141">
            <v>0</v>
          </cell>
          <cell r="EQ141">
            <v>0</v>
          </cell>
          <cell r="ER141">
            <v>236.5</v>
          </cell>
          <cell r="ES141">
            <v>0.16005997831275651</v>
          </cell>
          <cell r="ET141">
            <v>1227276.3400000001</v>
          </cell>
          <cell r="EU141">
            <v>830.60390851652949</v>
          </cell>
        </row>
        <row r="142">
          <cell r="A142" t="str">
            <v>39003</v>
          </cell>
          <cell r="B142" t="str">
            <v>Naches Valley</v>
          </cell>
          <cell r="C142">
            <v>1441.1255555555556</v>
          </cell>
          <cell r="D142">
            <v>12804261.4</v>
          </cell>
          <cell r="E142">
            <v>8884.9034358175286</v>
          </cell>
          <cell r="F142">
            <v>13170484.49</v>
          </cell>
          <cell r="G142">
            <v>9139.0263944925755</v>
          </cell>
          <cell r="H142">
            <v>1724243.44</v>
          </cell>
          <cell r="I142">
            <v>0</v>
          </cell>
          <cell r="J142">
            <v>29249.200000000001</v>
          </cell>
          <cell r="K142">
            <v>18316.009999999998</v>
          </cell>
          <cell r="L142">
            <v>0</v>
          </cell>
          <cell r="M142">
            <v>822.07</v>
          </cell>
          <cell r="N142">
            <v>1230.0321184136164</v>
          </cell>
          <cell r="O142">
            <v>1580.5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2572.1999999999998</v>
          </cell>
          <cell r="W142">
            <v>4141.68</v>
          </cell>
          <cell r="X142">
            <v>0</v>
          </cell>
          <cell r="Y142">
            <v>0</v>
          </cell>
          <cell r="Z142">
            <v>0</v>
          </cell>
          <cell r="AA142">
            <v>203860.06</v>
          </cell>
          <cell r="AB142">
            <v>0</v>
          </cell>
          <cell r="AC142">
            <v>12473.18</v>
          </cell>
          <cell r="AD142">
            <v>0</v>
          </cell>
          <cell r="AE142">
            <v>7632.95</v>
          </cell>
          <cell r="AF142">
            <v>835.61</v>
          </cell>
          <cell r="AG142">
            <v>7590</v>
          </cell>
          <cell r="AH142">
            <v>0</v>
          </cell>
          <cell r="AI142">
            <v>13391.48</v>
          </cell>
          <cell r="AJ142">
            <v>2907.16</v>
          </cell>
          <cell r="AK142">
            <v>256984.82</v>
          </cell>
          <cell r="AL142">
            <v>178.32229746347954</v>
          </cell>
          <cell r="AM142">
            <v>6645694.9400000004</v>
          </cell>
          <cell r="AN142">
            <v>144593.93</v>
          </cell>
          <cell r="AO142">
            <v>652523.31999999995</v>
          </cell>
          <cell r="AP142">
            <v>0</v>
          </cell>
          <cell r="AQ142">
            <v>0</v>
          </cell>
          <cell r="AR142">
            <v>950</v>
          </cell>
          <cell r="AS142">
            <v>696497.11</v>
          </cell>
          <cell r="AT142">
            <v>0</v>
          </cell>
          <cell r="AU142">
            <v>13058.9</v>
          </cell>
          <cell r="AV142">
            <v>131215.06</v>
          </cell>
          <cell r="AW142">
            <v>0</v>
          </cell>
          <cell r="AX142">
            <v>74993.52</v>
          </cell>
          <cell r="AY142">
            <v>0</v>
          </cell>
          <cell r="AZ142">
            <v>59236.24</v>
          </cell>
          <cell r="BA142">
            <v>511551.27</v>
          </cell>
          <cell r="BB142">
            <v>13443.69</v>
          </cell>
          <cell r="BC142">
            <v>32364.18</v>
          </cell>
          <cell r="BD142">
            <v>0</v>
          </cell>
          <cell r="BE142">
            <v>10571.79</v>
          </cell>
          <cell r="BF142">
            <v>516831.12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9503525.0699999966</v>
          </cell>
          <cell r="BM142">
            <v>6594.5156779461704</v>
          </cell>
          <cell r="BN142">
            <v>49.11</v>
          </cell>
          <cell r="BO142">
            <v>0</v>
          </cell>
          <cell r="BP142">
            <v>0</v>
          </cell>
          <cell r="BQ142">
            <v>0</v>
          </cell>
          <cell r="BR142">
            <v>42094.92</v>
          </cell>
          <cell r="BS142">
            <v>42144.03</v>
          </cell>
          <cell r="BT142">
            <v>0</v>
          </cell>
          <cell r="BU142">
            <v>0</v>
          </cell>
          <cell r="BV142">
            <v>650586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261504</v>
          </cell>
          <cell r="CB142">
            <v>7462</v>
          </cell>
          <cell r="CC142">
            <v>0</v>
          </cell>
          <cell r="CD142">
            <v>156665</v>
          </cell>
          <cell r="CE142">
            <v>48627.57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212952.8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206229.67</v>
          </cell>
          <cell r="DE142">
            <v>0</v>
          </cell>
          <cell r="DF142">
            <v>11651.26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33921.550000000003</v>
          </cell>
          <cell r="DW142">
            <v>1631743.8800000001</v>
          </cell>
          <cell r="DX142">
            <v>1132.270449101127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5000</v>
          </cell>
          <cell r="EM142">
            <v>0</v>
          </cell>
          <cell r="EN142">
            <v>600</v>
          </cell>
          <cell r="EO142">
            <v>0</v>
          </cell>
          <cell r="EP142">
            <v>0</v>
          </cell>
          <cell r="EQ142">
            <v>0</v>
          </cell>
          <cell r="ER142">
            <v>5600</v>
          </cell>
          <cell r="ES142">
            <v>3.8858515681801182</v>
          </cell>
          <cell r="ET142">
            <v>897897.01</v>
          </cell>
          <cell r="EU142">
            <v>623.05259006656058</v>
          </cell>
        </row>
        <row r="143">
          <cell r="A143" t="str">
            <v>04222</v>
          </cell>
          <cell r="B143" t="str">
            <v>Cashmere</v>
          </cell>
          <cell r="C143">
            <v>1439.8366666666668</v>
          </cell>
          <cell r="D143">
            <v>12611188.83</v>
          </cell>
          <cell r="E143">
            <v>8758.7634916923435</v>
          </cell>
          <cell r="F143">
            <v>12853292.279999999</v>
          </cell>
          <cell r="G143">
            <v>8926.9099596945016</v>
          </cell>
          <cell r="H143">
            <v>1437592.22</v>
          </cell>
          <cell r="I143">
            <v>0</v>
          </cell>
          <cell r="J143">
            <v>0</v>
          </cell>
          <cell r="K143">
            <v>282.58999999999997</v>
          </cell>
          <cell r="L143">
            <v>0</v>
          </cell>
          <cell r="M143">
            <v>0</v>
          </cell>
          <cell r="N143">
            <v>998.63744498797314</v>
          </cell>
          <cell r="O143">
            <v>10933.05</v>
          </cell>
          <cell r="P143">
            <v>0</v>
          </cell>
          <cell r="Q143">
            <v>0</v>
          </cell>
          <cell r="R143">
            <v>22405</v>
          </cell>
          <cell r="S143">
            <v>0</v>
          </cell>
          <cell r="T143">
            <v>0</v>
          </cell>
          <cell r="U143">
            <v>0</v>
          </cell>
          <cell r="V143">
            <v>2539.2199999999998</v>
          </cell>
          <cell r="W143">
            <v>12561.11</v>
          </cell>
          <cell r="X143">
            <v>0</v>
          </cell>
          <cell r="Y143">
            <v>0</v>
          </cell>
          <cell r="Z143">
            <v>0</v>
          </cell>
          <cell r="AA143">
            <v>157828.29</v>
          </cell>
          <cell r="AB143">
            <v>0</v>
          </cell>
          <cell r="AC143">
            <v>2017.62</v>
          </cell>
          <cell r="AD143">
            <v>0</v>
          </cell>
          <cell r="AE143">
            <v>4902.71</v>
          </cell>
          <cell r="AF143">
            <v>2099.77</v>
          </cell>
          <cell r="AG143">
            <v>3070</v>
          </cell>
          <cell r="AH143">
            <v>1100</v>
          </cell>
          <cell r="AI143">
            <v>30.7</v>
          </cell>
          <cell r="AJ143">
            <v>12580.63</v>
          </cell>
          <cell r="AK143">
            <v>232068.1</v>
          </cell>
          <cell r="AL143">
            <v>161.17668439244264</v>
          </cell>
          <cell r="AM143">
            <v>6805117.6799999997</v>
          </cell>
          <cell r="AN143">
            <v>108214.94</v>
          </cell>
          <cell r="AO143">
            <v>696103.2</v>
          </cell>
          <cell r="AP143">
            <v>0</v>
          </cell>
          <cell r="AQ143">
            <v>0</v>
          </cell>
          <cell r="AR143">
            <v>0</v>
          </cell>
          <cell r="AS143">
            <v>602047.74</v>
          </cell>
          <cell r="AT143">
            <v>0</v>
          </cell>
          <cell r="AU143">
            <v>0</v>
          </cell>
          <cell r="AV143">
            <v>222103.55</v>
          </cell>
          <cell r="AW143">
            <v>0</v>
          </cell>
          <cell r="AX143">
            <v>43260</v>
          </cell>
          <cell r="AY143">
            <v>0</v>
          </cell>
          <cell r="AZ143">
            <v>161321.51999999999</v>
          </cell>
          <cell r="BA143">
            <v>503455.18</v>
          </cell>
          <cell r="BB143">
            <v>13303.21</v>
          </cell>
          <cell r="BC143">
            <v>32425.09</v>
          </cell>
          <cell r="BD143">
            <v>0</v>
          </cell>
          <cell r="BE143">
            <v>37642.54</v>
          </cell>
          <cell r="BF143">
            <v>238756.3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9463750.9500000011</v>
          </cell>
          <cell r="BM143">
            <v>6572.7947961690097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129859.13</v>
          </cell>
          <cell r="BS143">
            <v>129859.13</v>
          </cell>
          <cell r="BT143">
            <v>0</v>
          </cell>
          <cell r="BU143">
            <v>0</v>
          </cell>
          <cell r="BV143">
            <v>664940</v>
          </cell>
          <cell r="BW143">
            <v>2540.29</v>
          </cell>
          <cell r="BX143">
            <v>0</v>
          </cell>
          <cell r="BY143">
            <v>0</v>
          </cell>
          <cell r="BZ143">
            <v>0</v>
          </cell>
          <cell r="CA143">
            <v>254878.83</v>
          </cell>
          <cell r="CB143">
            <v>11345.28</v>
          </cell>
          <cell r="CC143">
            <v>0</v>
          </cell>
          <cell r="CD143">
            <v>150326</v>
          </cell>
          <cell r="CE143">
            <v>68275.199999999997</v>
          </cell>
          <cell r="CF143">
            <v>54124.29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29522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246143.62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46248.51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35934.269999999997</v>
          </cell>
          <cell r="DW143">
            <v>1694137.42</v>
          </cell>
          <cell r="DX143">
            <v>1176.6177784054207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25461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25461</v>
          </cell>
          <cell r="ES143">
            <v>17.683255739655653</v>
          </cell>
          <cell r="ET143">
            <v>455757.68</v>
          </cell>
          <cell r="EU143">
            <v>316.53429208405578</v>
          </cell>
        </row>
        <row r="144">
          <cell r="A144" t="str">
            <v>39204</v>
          </cell>
          <cell r="B144" t="str">
            <v>Granger</v>
          </cell>
          <cell r="C144">
            <v>1401.6355555555556</v>
          </cell>
          <cell r="D144">
            <v>15378148.119999999</v>
          </cell>
          <cell r="E144">
            <v>10971.573929504579</v>
          </cell>
          <cell r="F144">
            <v>15936656.619999999</v>
          </cell>
          <cell r="G144">
            <v>11370.043059219704</v>
          </cell>
          <cell r="H144">
            <v>492154.86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351.12897789249382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57225.32</v>
          </cell>
          <cell r="AB144">
            <v>0</v>
          </cell>
          <cell r="AC144">
            <v>36980.050000000003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15595.7</v>
          </cell>
          <cell r="AI144">
            <v>13904.25</v>
          </cell>
          <cell r="AJ144">
            <v>0</v>
          </cell>
          <cell r="AK144">
            <v>123705.31999999999</v>
          </cell>
          <cell r="AL144">
            <v>88.257835290834834</v>
          </cell>
          <cell r="AM144">
            <v>6821078.4000000004</v>
          </cell>
          <cell r="AN144">
            <v>0</v>
          </cell>
          <cell r="AO144">
            <v>1351358.4</v>
          </cell>
          <cell r="AP144">
            <v>0</v>
          </cell>
          <cell r="AQ144">
            <v>0</v>
          </cell>
          <cell r="AR144">
            <v>0</v>
          </cell>
          <cell r="AS144">
            <v>704083.71</v>
          </cell>
          <cell r="AT144">
            <v>0</v>
          </cell>
          <cell r="AU144">
            <v>0</v>
          </cell>
          <cell r="AV144">
            <v>634581.80000000005</v>
          </cell>
          <cell r="AW144">
            <v>0</v>
          </cell>
          <cell r="AX144">
            <v>113607.97</v>
          </cell>
          <cell r="AY144">
            <v>0</v>
          </cell>
          <cell r="AZ144">
            <v>456225.29</v>
          </cell>
          <cell r="BA144">
            <v>640770.61</v>
          </cell>
          <cell r="BB144">
            <v>12169.83</v>
          </cell>
          <cell r="BC144">
            <v>30676.7</v>
          </cell>
          <cell r="BD144">
            <v>0</v>
          </cell>
          <cell r="BE144">
            <v>28487.22</v>
          </cell>
          <cell r="BF144">
            <v>259804.98</v>
          </cell>
          <cell r="BG144">
            <v>505643.81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11558488.720000003</v>
          </cell>
          <cell r="BM144">
            <v>8246.4294475026018</v>
          </cell>
          <cell r="BN144">
            <v>50.59</v>
          </cell>
          <cell r="BO144">
            <v>122676.77</v>
          </cell>
          <cell r="BP144">
            <v>0</v>
          </cell>
          <cell r="BQ144">
            <v>0</v>
          </cell>
          <cell r="BR144">
            <v>41338.21</v>
          </cell>
          <cell r="BS144">
            <v>164065.57</v>
          </cell>
          <cell r="BT144">
            <v>0</v>
          </cell>
          <cell r="BU144">
            <v>0</v>
          </cell>
          <cell r="BV144">
            <v>624106</v>
          </cell>
          <cell r="BW144">
            <v>0</v>
          </cell>
          <cell r="BX144">
            <v>0</v>
          </cell>
          <cell r="BY144">
            <v>0</v>
          </cell>
          <cell r="BZ144">
            <v>10820.31</v>
          </cell>
          <cell r="CA144">
            <v>295648</v>
          </cell>
          <cell r="CB144">
            <v>23283</v>
          </cell>
          <cell r="CC144">
            <v>0</v>
          </cell>
          <cell r="CD144">
            <v>987609.06</v>
          </cell>
          <cell r="CE144">
            <v>249111.25</v>
          </cell>
          <cell r="CF144">
            <v>102504.27</v>
          </cell>
          <cell r="CG144">
            <v>139287.79999999999</v>
          </cell>
          <cell r="CH144">
            <v>0</v>
          </cell>
          <cell r="CI144">
            <v>0</v>
          </cell>
          <cell r="CJ144">
            <v>0</v>
          </cell>
          <cell r="CK144">
            <v>129688.67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22446.240000000002</v>
          </cell>
          <cell r="CQ144">
            <v>747795.5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18951.45</v>
          </cell>
          <cell r="DA144">
            <v>16276</v>
          </cell>
          <cell r="DB144">
            <v>0</v>
          </cell>
          <cell r="DC144">
            <v>0</v>
          </cell>
          <cell r="DD144">
            <v>93402.880000000005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137311.72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3762307.72</v>
          </cell>
          <cell r="DX144">
            <v>2684.2267985337767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2245799.67</v>
          </cell>
          <cell r="EU144">
            <v>1602.2707622523528</v>
          </cell>
        </row>
        <row r="145">
          <cell r="A145" t="str">
            <v>13160</v>
          </cell>
          <cell r="B145" t="str">
            <v>Royal</v>
          </cell>
          <cell r="C145">
            <v>1341.9788888888891</v>
          </cell>
          <cell r="D145">
            <v>13503792.640000001</v>
          </cell>
          <cell r="E145">
            <v>10062.596924442427</v>
          </cell>
          <cell r="F145">
            <v>13737341.630000001</v>
          </cell>
          <cell r="G145">
            <v>10236.630206138363</v>
          </cell>
          <cell r="H145">
            <v>922683.11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687.55411701293519</v>
          </cell>
          <cell r="O145">
            <v>0</v>
          </cell>
          <cell r="P145">
            <v>0</v>
          </cell>
          <cell r="Q145">
            <v>0</v>
          </cell>
          <cell r="R145">
            <v>19473.75</v>
          </cell>
          <cell r="S145">
            <v>0</v>
          </cell>
          <cell r="T145">
            <v>0</v>
          </cell>
          <cell r="U145">
            <v>0</v>
          </cell>
          <cell r="V145">
            <v>3568.5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72741.240000000005</v>
          </cell>
          <cell r="AB145">
            <v>0</v>
          </cell>
          <cell r="AC145">
            <v>78855.360000000001</v>
          </cell>
          <cell r="AD145">
            <v>0</v>
          </cell>
          <cell r="AE145">
            <v>50</v>
          </cell>
          <cell r="AF145">
            <v>545.25</v>
          </cell>
          <cell r="AG145">
            <v>730</v>
          </cell>
          <cell r="AH145">
            <v>115380.15</v>
          </cell>
          <cell r="AI145">
            <v>64352.87</v>
          </cell>
          <cell r="AJ145">
            <v>10583.73</v>
          </cell>
          <cell r="AK145">
            <v>366280.85</v>
          </cell>
          <cell r="AL145">
            <v>272.9408435800861</v>
          </cell>
          <cell r="AM145">
            <v>6248680.5499999998</v>
          </cell>
          <cell r="AN145">
            <v>194640.28</v>
          </cell>
          <cell r="AO145">
            <v>1062124.08</v>
          </cell>
          <cell r="AP145">
            <v>0</v>
          </cell>
          <cell r="AQ145">
            <v>7644.49</v>
          </cell>
          <cell r="AR145">
            <v>0</v>
          </cell>
          <cell r="AS145">
            <v>738214.39</v>
          </cell>
          <cell r="AT145">
            <v>0</v>
          </cell>
          <cell r="AU145">
            <v>0</v>
          </cell>
          <cell r="AV145">
            <v>477426.47</v>
          </cell>
          <cell r="AW145">
            <v>0</v>
          </cell>
          <cell r="AX145">
            <v>18529.89</v>
          </cell>
          <cell r="AY145">
            <v>0</v>
          </cell>
          <cell r="AZ145">
            <v>488916.86</v>
          </cell>
          <cell r="BA145">
            <v>281420.49</v>
          </cell>
          <cell r="BB145">
            <v>9234.16</v>
          </cell>
          <cell r="BC145">
            <v>29730.18</v>
          </cell>
          <cell r="BD145">
            <v>0</v>
          </cell>
          <cell r="BE145">
            <v>18814.36</v>
          </cell>
          <cell r="BF145">
            <v>489207.93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10064584.129999999</v>
          </cell>
          <cell r="BM145">
            <v>7499.8080918643345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3906.32</v>
          </cell>
          <cell r="BU145">
            <v>0</v>
          </cell>
          <cell r="BV145">
            <v>586319</v>
          </cell>
          <cell r="BW145">
            <v>0</v>
          </cell>
          <cell r="BX145">
            <v>0</v>
          </cell>
          <cell r="BY145">
            <v>0</v>
          </cell>
          <cell r="BZ145">
            <v>26329.89</v>
          </cell>
          <cell r="CA145">
            <v>220258.65</v>
          </cell>
          <cell r="CB145">
            <v>17373.759999999998</v>
          </cell>
          <cell r="CC145">
            <v>0</v>
          </cell>
          <cell r="CD145">
            <v>502890.88</v>
          </cell>
          <cell r="CE145">
            <v>220164.76</v>
          </cell>
          <cell r="CF145">
            <v>147755.97</v>
          </cell>
          <cell r="CG145">
            <v>92970.55</v>
          </cell>
          <cell r="CH145">
            <v>0</v>
          </cell>
          <cell r="CI145">
            <v>0</v>
          </cell>
          <cell r="CJ145">
            <v>0</v>
          </cell>
          <cell r="CK145">
            <v>51674.63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514149.13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2383793.54</v>
          </cell>
          <cell r="DX145">
            <v>1776.3271536810066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2217206.09</v>
          </cell>
          <cell r="EU145">
            <v>1652.1914825618217</v>
          </cell>
        </row>
        <row r="146">
          <cell r="A146" t="str">
            <v>08401</v>
          </cell>
          <cell r="B146" t="str">
            <v>Castle Rock</v>
          </cell>
          <cell r="C146">
            <v>1330.4344444444446</v>
          </cell>
          <cell r="D146">
            <v>12030501.220000001</v>
          </cell>
          <cell r="E146">
            <v>9042.5358951253183</v>
          </cell>
          <cell r="F146">
            <v>12760885.939999999</v>
          </cell>
          <cell r="G146">
            <v>9591.5180137482221</v>
          </cell>
          <cell r="H146">
            <v>1560367.38</v>
          </cell>
          <cell r="I146">
            <v>0</v>
          </cell>
          <cell r="J146">
            <v>0</v>
          </cell>
          <cell r="K146">
            <v>36723.97</v>
          </cell>
          <cell r="L146">
            <v>0</v>
          </cell>
          <cell r="M146">
            <v>0</v>
          </cell>
          <cell r="N146">
            <v>1200.4284440086819</v>
          </cell>
          <cell r="O146">
            <v>26618.5</v>
          </cell>
          <cell r="P146">
            <v>33.5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1000</v>
          </cell>
          <cell r="W146">
            <v>303</v>
          </cell>
          <cell r="X146">
            <v>0</v>
          </cell>
          <cell r="Y146">
            <v>0</v>
          </cell>
          <cell r="Z146">
            <v>0</v>
          </cell>
          <cell r="AA146">
            <v>143831.4</v>
          </cell>
          <cell r="AB146">
            <v>0</v>
          </cell>
          <cell r="AC146">
            <v>3656.86</v>
          </cell>
          <cell r="AD146">
            <v>0</v>
          </cell>
          <cell r="AE146">
            <v>2840.56</v>
          </cell>
          <cell r="AF146">
            <v>3218.19</v>
          </cell>
          <cell r="AG146">
            <v>4062</v>
          </cell>
          <cell r="AH146">
            <v>0</v>
          </cell>
          <cell r="AI146">
            <v>170905.13</v>
          </cell>
          <cell r="AJ146">
            <v>0</v>
          </cell>
          <cell r="AK146">
            <v>356469.14</v>
          </cell>
          <cell r="AL146">
            <v>267.93438901745543</v>
          </cell>
          <cell r="AM146">
            <v>6017359.8300000001</v>
          </cell>
          <cell r="AN146">
            <v>141106.54999999999</v>
          </cell>
          <cell r="AO146">
            <v>581881.88</v>
          </cell>
          <cell r="AP146">
            <v>35735.18</v>
          </cell>
          <cell r="AQ146">
            <v>0</v>
          </cell>
          <cell r="AR146">
            <v>0</v>
          </cell>
          <cell r="AS146">
            <v>894672.19</v>
          </cell>
          <cell r="AT146">
            <v>0</v>
          </cell>
          <cell r="AU146">
            <v>0</v>
          </cell>
          <cell r="AV146">
            <v>144005.10999999999</v>
          </cell>
          <cell r="AW146">
            <v>0</v>
          </cell>
          <cell r="AX146">
            <v>19541.52</v>
          </cell>
          <cell r="AY146">
            <v>0</v>
          </cell>
          <cell r="AZ146">
            <v>17272.98</v>
          </cell>
          <cell r="BA146">
            <v>475315.88</v>
          </cell>
          <cell r="BB146">
            <v>10762.07</v>
          </cell>
          <cell r="BC146">
            <v>29471.75</v>
          </cell>
          <cell r="BD146">
            <v>0</v>
          </cell>
          <cell r="BE146">
            <v>13712.98</v>
          </cell>
          <cell r="BF146">
            <v>607022.49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8987860.4100000001</v>
          </cell>
          <cell r="BM146">
            <v>6755.5830710269238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13309.05</v>
          </cell>
          <cell r="BS146">
            <v>13309.05</v>
          </cell>
          <cell r="BT146">
            <v>0</v>
          </cell>
          <cell r="BU146">
            <v>0</v>
          </cell>
          <cell r="BV146">
            <v>589217</v>
          </cell>
          <cell r="BW146">
            <v>0</v>
          </cell>
          <cell r="BX146">
            <v>0</v>
          </cell>
          <cell r="BY146">
            <v>0</v>
          </cell>
          <cell r="BZ146">
            <v>48145.82</v>
          </cell>
          <cell r="CA146">
            <v>241215.26</v>
          </cell>
          <cell r="CB146">
            <v>7002.85</v>
          </cell>
          <cell r="CC146">
            <v>0</v>
          </cell>
          <cell r="CD146">
            <v>235142.83</v>
          </cell>
          <cell r="CE146">
            <v>77320.34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234688.7</v>
          </cell>
          <cell r="CR146">
            <v>244059.83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69244.94</v>
          </cell>
          <cell r="DE146">
            <v>13837.23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29642.59</v>
          </cell>
          <cell r="DW146">
            <v>1802826.4400000002</v>
          </cell>
          <cell r="DX146">
            <v>1355.0659692615027</v>
          </cell>
          <cell r="DY146">
            <v>0</v>
          </cell>
          <cell r="DZ146">
            <v>16638.599999999999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16638.599999999999</v>
          </cell>
          <cell r="ES146">
            <v>12.506140433659512</v>
          </cell>
          <cell r="ET146">
            <v>983289.15</v>
          </cell>
          <cell r="EU146">
            <v>739.07373197226298</v>
          </cell>
        </row>
        <row r="147">
          <cell r="A147" t="str">
            <v>04129</v>
          </cell>
          <cell r="B147" t="str">
            <v>Lake Chelan</v>
          </cell>
          <cell r="C147">
            <v>1308.9111111111113</v>
          </cell>
          <cell r="D147">
            <v>14134750.59</v>
          </cell>
          <cell r="E147">
            <v>10798.862099964346</v>
          </cell>
          <cell r="F147">
            <v>14586553.550000001</v>
          </cell>
          <cell r="G147">
            <v>11144.036769324799</v>
          </cell>
          <cell r="H147">
            <v>2323384.5499999998</v>
          </cell>
          <cell r="I147">
            <v>0</v>
          </cell>
          <cell r="J147">
            <v>17.61</v>
          </cell>
          <cell r="K147">
            <v>345.18</v>
          </cell>
          <cell r="L147">
            <v>0</v>
          </cell>
          <cell r="M147">
            <v>0</v>
          </cell>
          <cell r="N147">
            <v>1775.3286073241538</v>
          </cell>
          <cell r="O147">
            <v>4068.5</v>
          </cell>
          <cell r="P147">
            <v>176.58</v>
          </cell>
          <cell r="Q147">
            <v>0</v>
          </cell>
          <cell r="R147">
            <v>28800</v>
          </cell>
          <cell r="S147">
            <v>0</v>
          </cell>
          <cell r="T147">
            <v>0</v>
          </cell>
          <cell r="U147">
            <v>0</v>
          </cell>
          <cell r="V147">
            <v>11040.14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159561.57</v>
          </cell>
          <cell r="AB147">
            <v>10686.49</v>
          </cell>
          <cell r="AC147">
            <v>22499.14</v>
          </cell>
          <cell r="AD147">
            <v>0</v>
          </cell>
          <cell r="AE147">
            <v>2504</v>
          </cell>
          <cell r="AF147">
            <v>1609.26</v>
          </cell>
          <cell r="AG147">
            <v>22266.93</v>
          </cell>
          <cell r="AH147">
            <v>0</v>
          </cell>
          <cell r="AI147">
            <v>1590.39</v>
          </cell>
          <cell r="AJ147">
            <v>24266.18</v>
          </cell>
          <cell r="AK147">
            <v>289069.18</v>
          </cell>
          <cell r="AL147">
            <v>220.84706711261265</v>
          </cell>
          <cell r="AM147">
            <v>6885755.1200000001</v>
          </cell>
          <cell r="AN147">
            <v>192784.95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747232.1</v>
          </cell>
          <cell r="AT147">
            <v>0</v>
          </cell>
          <cell r="AU147">
            <v>0</v>
          </cell>
          <cell r="AV147">
            <v>261056.07</v>
          </cell>
          <cell r="AW147">
            <v>0</v>
          </cell>
          <cell r="AX147">
            <v>24190</v>
          </cell>
          <cell r="AY147">
            <v>0</v>
          </cell>
          <cell r="AZ147">
            <v>243463.8</v>
          </cell>
          <cell r="BA147">
            <v>458679.49</v>
          </cell>
          <cell r="BB147">
            <v>12147.21</v>
          </cell>
          <cell r="BC147">
            <v>38999.769999999997</v>
          </cell>
          <cell r="BD147">
            <v>0</v>
          </cell>
          <cell r="BE147">
            <v>22099.23</v>
          </cell>
          <cell r="BF147">
            <v>566738.37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9453146.1099999994</v>
          </cell>
          <cell r="BM147">
            <v>7222.1452089098648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118761.29</v>
          </cell>
          <cell r="BS147">
            <v>118761.29</v>
          </cell>
          <cell r="BT147">
            <v>0</v>
          </cell>
          <cell r="BU147">
            <v>0</v>
          </cell>
          <cell r="BV147">
            <v>668136.89</v>
          </cell>
          <cell r="BW147">
            <v>0</v>
          </cell>
          <cell r="BX147">
            <v>0</v>
          </cell>
          <cell r="BY147">
            <v>0</v>
          </cell>
          <cell r="BZ147">
            <v>11661.68</v>
          </cell>
          <cell r="CA147">
            <v>255364.88</v>
          </cell>
          <cell r="CB147">
            <v>20718.599999999999</v>
          </cell>
          <cell r="CC147">
            <v>0</v>
          </cell>
          <cell r="CD147">
            <v>415537.37</v>
          </cell>
          <cell r="CE147">
            <v>116167.7</v>
          </cell>
          <cell r="CF147">
            <v>49511.27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43868.79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2135.3000000000002</v>
          </cell>
          <cell r="CQ147">
            <v>464381.46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16549.61</v>
          </cell>
          <cell r="DW147">
            <v>2182794.84</v>
          </cell>
          <cell r="DX147">
            <v>1667.6417683910288</v>
          </cell>
          <cell r="DY147">
            <v>194795.21</v>
          </cell>
          <cell r="DZ147">
            <v>30780</v>
          </cell>
          <cell r="EA147">
            <v>9091.0499999999993</v>
          </cell>
          <cell r="EB147">
            <v>0</v>
          </cell>
          <cell r="EC147">
            <v>52303.13</v>
          </cell>
          <cell r="ED147">
            <v>0</v>
          </cell>
          <cell r="EE147">
            <v>0</v>
          </cell>
          <cell r="EF147">
            <v>45073.54</v>
          </cell>
          <cell r="EG147">
            <v>5753.15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337796.07999999996</v>
          </cell>
          <cell r="ES147">
            <v>258.07411758713766</v>
          </cell>
          <cell r="ET147">
            <v>1852832.91</v>
          </cell>
          <cell r="EU147">
            <v>1415.5528929899319</v>
          </cell>
        </row>
        <row r="148">
          <cell r="A148" t="str">
            <v>39205</v>
          </cell>
          <cell r="B148" t="str">
            <v>Zillah</v>
          </cell>
          <cell r="C148">
            <v>1299.8244444444442</v>
          </cell>
          <cell r="D148">
            <v>10820188.25</v>
          </cell>
          <cell r="E148">
            <v>8324.3458732033905</v>
          </cell>
          <cell r="F148">
            <v>11379838.710000001</v>
          </cell>
          <cell r="G148">
            <v>8754.9043708466634</v>
          </cell>
          <cell r="H148">
            <v>644387.23</v>
          </cell>
          <cell r="I148">
            <v>0</v>
          </cell>
          <cell r="J148">
            <v>63.74</v>
          </cell>
          <cell r="K148">
            <v>0</v>
          </cell>
          <cell r="L148">
            <v>0</v>
          </cell>
          <cell r="M148">
            <v>0</v>
          </cell>
          <cell r="N148">
            <v>495.79846936594862</v>
          </cell>
          <cell r="O148">
            <v>0</v>
          </cell>
          <cell r="P148">
            <v>0</v>
          </cell>
          <cell r="Q148">
            <v>0</v>
          </cell>
          <cell r="R148">
            <v>30720</v>
          </cell>
          <cell r="S148">
            <v>0</v>
          </cell>
          <cell r="T148">
            <v>0</v>
          </cell>
          <cell r="U148">
            <v>0</v>
          </cell>
          <cell r="V148">
            <v>2736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175218.5</v>
          </cell>
          <cell r="AB148">
            <v>0</v>
          </cell>
          <cell r="AC148">
            <v>29885.96</v>
          </cell>
          <cell r="AD148">
            <v>0</v>
          </cell>
          <cell r="AE148">
            <v>9297</v>
          </cell>
          <cell r="AF148">
            <v>1594</v>
          </cell>
          <cell r="AG148">
            <v>4092</v>
          </cell>
          <cell r="AH148">
            <v>0</v>
          </cell>
          <cell r="AI148">
            <v>11443.21</v>
          </cell>
          <cell r="AJ148">
            <v>27535.91</v>
          </cell>
          <cell r="AK148">
            <v>292522.57999999996</v>
          </cell>
          <cell r="AL148">
            <v>225.04776029583482</v>
          </cell>
          <cell r="AM148">
            <v>5999046.96</v>
          </cell>
          <cell r="AN148">
            <v>155175.54999999999</v>
          </cell>
          <cell r="AO148">
            <v>799297.28</v>
          </cell>
          <cell r="AP148">
            <v>0</v>
          </cell>
          <cell r="AQ148">
            <v>0</v>
          </cell>
          <cell r="AR148">
            <v>0</v>
          </cell>
          <cell r="AS148">
            <v>635424.19999999995</v>
          </cell>
          <cell r="AT148">
            <v>0</v>
          </cell>
          <cell r="AU148">
            <v>0</v>
          </cell>
          <cell r="AV148">
            <v>201369.4</v>
          </cell>
          <cell r="AW148">
            <v>0</v>
          </cell>
          <cell r="AX148">
            <v>52254.87</v>
          </cell>
          <cell r="AY148">
            <v>0</v>
          </cell>
          <cell r="AZ148">
            <v>133955.28</v>
          </cell>
          <cell r="BA148">
            <v>443923.82</v>
          </cell>
          <cell r="BB148">
            <v>12168.59</v>
          </cell>
          <cell r="BC148">
            <v>29969.21</v>
          </cell>
          <cell r="BD148">
            <v>0</v>
          </cell>
          <cell r="BE148">
            <v>15952.43</v>
          </cell>
          <cell r="BF148">
            <v>230885.2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8709422.790000001</v>
          </cell>
          <cell r="BM148">
            <v>6700.4608408656914</v>
          </cell>
          <cell r="BN148">
            <v>42.82</v>
          </cell>
          <cell r="BO148">
            <v>0</v>
          </cell>
          <cell r="BP148">
            <v>0</v>
          </cell>
          <cell r="BQ148">
            <v>0</v>
          </cell>
          <cell r="BR148">
            <v>37680.74</v>
          </cell>
          <cell r="BS148">
            <v>37723.56</v>
          </cell>
          <cell r="BT148">
            <v>9600</v>
          </cell>
          <cell r="BU148">
            <v>0</v>
          </cell>
          <cell r="BV148">
            <v>584290</v>
          </cell>
          <cell r="BW148">
            <v>0</v>
          </cell>
          <cell r="BX148">
            <v>0</v>
          </cell>
          <cell r="BY148">
            <v>0</v>
          </cell>
          <cell r="BZ148">
            <v>11723.82</v>
          </cell>
          <cell r="CA148">
            <v>219731.65</v>
          </cell>
          <cell r="CB148">
            <v>6562</v>
          </cell>
          <cell r="CC148">
            <v>0</v>
          </cell>
          <cell r="CD148">
            <v>279045</v>
          </cell>
          <cell r="CE148">
            <v>64181</v>
          </cell>
          <cell r="CF148">
            <v>39118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22685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351609.69</v>
          </cell>
          <cell r="CR148">
            <v>7500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99672.65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1733442.3699999999</v>
          </cell>
          <cell r="DX148">
            <v>1333.5973003191884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2049296.1</v>
          </cell>
          <cell r="EU148">
            <v>1576.594523021058</v>
          </cell>
        </row>
        <row r="149">
          <cell r="A149" t="str">
            <v>14066</v>
          </cell>
          <cell r="B149" t="str">
            <v>Montesano</v>
          </cell>
          <cell r="C149">
            <v>1268.6133333333332</v>
          </cell>
          <cell r="D149">
            <v>11173860.9</v>
          </cell>
          <cell r="E149">
            <v>8807.9327296996198</v>
          </cell>
          <cell r="F149">
            <v>11544110.23</v>
          </cell>
          <cell r="G149">
            <v>9099.7862994765946</v>
          </cell>
          <cell r="H149">
            <v>1436408.12</v>
          </cell>
          <cell r="I149">
            <v>0</v>
          </cell>
          <cell r="J149">
            <v>0</v>
          </cell>
          <cell r="K149">
            <v>72440.03</v>
          </cell>
          <cell r="L149">
            <v>246.89</v>
          </cell>
          <cell r="M149">
            <v>0</v>
          </cell>
          <cell r="N149">
            <v>1189.562651083598</v>
          </cell>
          <cell r="O149">
            <v>5757.04</v>
          </cell>
          <cell r="P149">
            <v>0</v>
          </cell>
          <cell r="Q149">
            <v>0</v>
          </cell>
          <cell r="R149">
            <v>18200.599999999999</v>
          </cell>
          <cell r="S149">
            <v>0</v>
          </cell>
          <cell r="T149">
            <v>15609</v>
          </cell>
          <cell r="U149">
            <v>0</v>
          </cell>
          <cell r="V149">
            <v>61632.51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166517.72</v>
          </cell>
          <cell r="AB149">
            <v>0</v>
          </cell>
          <cell r="AC149">
            <v>65.62</v>
          </cell>
          <cell r="AD149">
            <v>0</v>
          </cell>
          <cell r="AE149">
            <v>10057.52</v>
          </cell>
          <cell r="AF149">
            <v>1866.39</v>
          </cell>
          <cell r="AG149">
            <v>841</v>
          </cell>
          <cell r="AH149">
            <v>15726.46</v>
          </cell>
          <cell r="AI149">
            <v>13507.78</v>
          </cell>
          <cell r="AJ149">
            <v>67930.720000000001</v>
          </cell>
          <cell r="AK149">
            <v>377712.3600000001</v>
          </cell>
          <cell r="AL149">
            <v>297.73639459357207</v>
          </cell>
          <cell r="AM149">
            <v>5865299.0199999996</v>
          </cell>
          <cell r="AN149">
            <v>159310.5</v>
          </cell>
          <cell r="AO149">
            <v>506158.96</v>
          </cell>
          <cell r="AP149">
            <v>0</v>
          </cell>
          <cell r="AQ149">
            <v>0</v>
          </cell>
          <cell r="AR149">
            <v>0</v>
          </cell>
          <cell r="AS149">
            <v>770849.85</v>
          </cell>
          <cell r="AT149">
            <v>0</v>
          </cell>
          <cell r="AU149">
            <v>0</v>
          </cell>
          <cell r="AV149">
            <v>85824.44</v>
          </cell>
          <cell r="AW149">
            <v>0</v>
          </cell>
          <cell r="AX149">
            <v>7020</v>
          </cell>
          <cell r="AY149">
            <v>0</v>
          </cell>
          <cell r="AZ149">
            <v>16504.75</v>
          </cell>
          <cell r="BA149">
            <v>449189.86</v>
          </cell>
          <cell r="BB149">
            <v>11771.26</v>
          </cell>
          <cell r="BC149">
            <v>29799.77</v>
          </cell>
          <cell r="BD149">
            <v>0</v>
          </cell>
          <cell r="BE149">
            <v>8238.16</v>
          </cell>
          <cell r="BF149">
            <v>351250.36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8261216.9299999997</v>
          </cell>
          <cell r="BM149">
            <v>6512.0054416370631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33163.29</v>
          </cell>
          <cell r="BS149">
            <v>33163.29</v>
          </cell>
          <cell r="BT149">
            <v>0</v>
          </cell>
          <cell r="BU149">
            <v>0</v>
          </cell>
          <cell r="BV149">
            <v>574292</v>
          </cell>
          <cell r="BW149">
            <v>0</v>
          </cell>
          <cell r="BX149">
            <v>0</v>
          </cell>
          <cell r="BY149">
            <v>0</v>
          </cell>
          <cell r="BZ149">
            <v>7339.16</v>
          </cell>
          <cell r="CA149">
            <v>256509</v>
          </cell>
          <cell r="CB149">
            <v>8565</v>
          </cell>
          <cell r="CC149">
            <v>0</v>
          </cell>
          <cell r="CD149">
            <v>170095.99</v>
          </cell>
          <cell r="CE149">
            <v>42026.080000000002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165429.49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42380.14</v>
          </cell>
          <cell r="DF149">
            <v>32730.560000000001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25341.39</v>
          </cell>
          <cell r="DW149">
            <v>1357872.0999999999</v>
          </cell>
          <cell r="DX149">
            <v>1070.3593162087739</v>
          </cell>
          <cell r="DY149">
            <v>39599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-1385.2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38213.800000000003</v>
          </cell>
          <cell r="ES149">
            <v>30.122495953587123</v>
          </cell>
          <cell r="ET149">
            <v>142610.04</v>
          </cell>
          <cell r="EU149">
            <v>112.41411094528411</v>
          </cell>
        </row>
        <row r="150">
          <cell r="A150" t="str">
            <v>34402</v>
          </cell>
          <cell r="B150" t="str">
            <v>Tenino</v>
          </cell>
          <cell r="C150">
            <v>1251.6588888888889</v>
          </cell>
          <cell r="D150">
            <v>12496857.74</v>
          </cell>
          <cell r="E150">
            <v>9984.2360014664991</v>
          </cell>
          <cell r="F150">
            <v>12740489.93</v>
          </cell>
          <cell r="G150">
            <v>10178.883434695112</v>
          </cell>
          <cell r="H150">
            <v>2041836.09</v>
          </cell>
          <cell r="I150">
            <v>0</v>
          </cell>
          <cell r="J150">
            <v>533.20000000000005</v>
          </cell>
          <cell r="K150">
            <v>42647.89</v>
          </cell>
          <cell r="L150">
            <v>0</v>
          </cell>
          <cell r="M150">
            <v>0</v>
          </cell>
          <cell r="N150">
            <v>1665.8030382789773</v>
          </cell>
          <cell r="O150">
            <v>44443.7</v>
          </cell>
          <cell r="P150">
            <v>0</v>
          </cell>
          <cell r="Q150">
            <v>0</v>
          </cell>
          <cell r="R150">
            <v>15123</v>
          </cell>
          <cell r="S150">
            <v>0</v>
          </cell>
          <cell r="T150">
            <v>0</v>
          </cell>
          <cell r="U150">
            <v>0</v>
          </cell>
          <cell r="V150">
            <v>5068.3</v>
          </cell>
          <cell r="W150">
            <v>0</v>
          </cell>
          <cell r="X150">
            <v>0</v>
          </cell>
          <cell r="Y150">
            <v>0</v>
          </cell>
          <cell r="Z150">
            <v>16994.36</v>
          </cell>
          <cell r="AA150">
            <v>183368.11</v>
          </cell>
          <cell r="AB150">
            <v>0</v>
          </cell>
          <cell r="AC150">
            <v>49767.86</v>
          </cell>
          <cell r="AD150">
            <v>0</v>
          </cell>
          <cell r="AE150">
            <v>10933.72</v>
          </cell>
          <cell r="AF150">
            <v>216</v>
          </cell>
          <cell r="AG150">
            <v>1347.4</v>
          </cell>
          <cell r="AH150">
            <v>10412.35</v>
          </cell>
          <cell r="AI150">
            <v>14951.5</v>
          </cell>
          <cell r="AJ150">
            <v>0</v>
          </cell>
          <cell r="AK150">
            <v>352626.29999999993</v>
          </cell>
          <cell r="AL150">
            <v>281.72715675996204</v>
          </cell>
          <cell r="AM150">
            <v>5398215.1799999997</v>
          </cell>
          <cell r="AN150">
            <v>255142.39</v>
          </cell>
          <cell r="AO150">
            <v>232728.64</v>
          </cell>
          <cell r="AP150">
            <v>289781.55</v>
          </cell>
          <cell r="AQ150">
            <v>0</v>
          </cell>
          <cell r="AR150">
            <v>0</v>
          </cell>
          <cell r="AS150">
            <v>940718.21</v>
          </cell>
          <cell r="AT150">
            <v>0</v>
          </cell>
          <cell r="AU150">
            <v>5230.7299999999996</v>
          </cell>
          <cell r="AV150">
            <v>131014.79</v>
          </cell>
          <cell r="AW150">
            <v>0</v>
          </cell>
          <cell r="AX150">
            <v>19260.47</v>
          </cell>
          <cell r="AY150">
            <v>0</v>
          </cell>
          <cell r="AZ150">
            <v>12317.52</v>
          </cell>
          <cell r="BA150">
            <v>459822.26</v>
          </cell>
          <cell r="BB150">
            <v>11546.9</v>
          </cell>
          <cell r="BC150">
            <v>30457.29</v>
          </cell>
          <cell r="BD150">
            <v>0</v>
          </cell>
          <cell r="BE150">
            <v>13811.81</v>
          </cell>
          <cell r="BF150">
            <v>705280.05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8505327.7899999991</v>
          </cell>
          <cell r="BM150">
            <v>6795.2441879354765</v>
          </cell>
          <cell r="BN150">
            <v>0</v>
          </cell>
          <cell r="BO150">
            <v>0</v>
          </cell>
          <cell r="BP150">
            <v>0</v>
          </cell>
          <cell r="BQ150">
            <v>3618.38</v>
          </cell>
          <cell r="BR150">
            <v>59.66</v>
          </cell>
          <cell r="BS150">
            <v>3678.04</v>
          </cell>
          <cell r="BT150">
            <v>0</v>
          </cell>
          <cell r="BU150">
            <v>0</v>
          </cell>
          <cell r="BV150">
            <v>563612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253208.1</v>
          </cell>
          <cell r="CB150">
            <v>7745</v>
          </cell>
          <cell r="CC150">
            <v>0</v>
          </cell>
          <cell r="CD150">
            <v>227981.37</v>
          </cell>
          <cell r="CE150">
            <v>64317.24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232037.18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27796.240000000002</v>
          </cell>
          <cell r="DF150">
            <v>40611.040000000001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29033.599999999999</v>
          </cell>
          <cell r="DW150">
            <v>1450019.81</v>
          </cell>
          <cell r="DX150">
            <v>1158.4784184189339</v>
          </cell>
          <cell r="DY150">
            <v>0</v>
          </cell>
          <cell r="DZ150">
            <v>0</v>
          </cell>
          <cell r="EA150">
            <v>376.57</v>
          </cell>
          <cell r="EB150">
            <v>0</v>
          </cell>
          <cell r="EC150">
            <v>0</v>
          </cell>
          <cell r="ED150">
            <v>0</v>
          </cell>
          <cell r="EE150">
            <v>868.55</v>
          </cell>
          <cell r="EF150">
            <v>0</v>
          </cell>
          <cell r="EG150">
            <v>615.99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587.74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345050</v>
          </cell>
          <cell r="ER150">
            <v>347498.85</v>
          </cell>
          <cell r="ES150">
            <v>277.63063330176038</v>
          </cell>
          <cell r="ET150">
            <v>1332313.72</v>
          </cell>
          <cell r="EU150">
            <v>1064.4383480412216</v>
          </cell>
        </row>
        <row r="151">
          <cell r="A151" t="str">
            <v>27343</v>
          </cell>
          <cell r="B151" t="str">
            <v>Dieringer</v>
          </cell>
          <cell r="C151">
            <v>1212.2700000000002</v>
          </cell>
          <cell r="D151">
            <v>12696978.439999999</v>
          </cell>
          <cell r="E151">
            <v>10473.721563678057</v>
          </cell>
          <cell r="F151">
            <v>12506911.02</v>
          </cell>
          <cell r="G151">
            <v>10316.935187705707</v>
          </cell>
          <cell r="H151">
            <v>3381125.77</v>
          </cell>
          <cell r="I151">
            <v>0</v>
          </cell>
          <cell r="J151">
            <v>0</v>
          </cell>
          <cell r="K151">
            <v>504.84</v>
          </cell>
          <cell r="L151">
            <v>0</v>
          </cell>
          <cell r="M151">
            <v>0</v>
          </cell>
          <cell r="N151">
            <v>2789.5028417761714</v>
          </cell>
          <cell r="O151">
            <v>19920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43731.49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244558.54</v>
          </cell>
          <cell r="AB151">
            <v>0</v>
          </cell>
          <cell r="AC151">
            <v>7130.98</v>
          </cell>
          <cell r="AD151">
            <v>0</v>
          </cell>
          <cell r="AE151">
            <v>20439.16</v>
          </cell>
          <cell r="AF151">
            <v>763.9</v>
          </cell>
          <cell r="AG151">
            <v>36886.39</v>
          </cell>
          <cell r="AH151">
            <v>6558.45</v>
          </cell>
          <cell r="AI151">
            <v>4150.26</v>
          </cell>
          <cell r="AJ151">
            <v>13101.75</v>
          </cell>
          <cell r="AK151">
            <v>397240.92000000004</v>
          </cell>
          <cell r="AL151">
            <v>327.68353584597486</v>
          </cell>
          <cell r="AM151">
            <v>5899309.2300000004</v>
          </cell>
          <cell r="AN151">
            <v>125256.78</v>
          </cell>
          <cell r="AO151">
            <v>0</v>
          </cell>
          <cell r="AP151">
            <v>0</v>
          </cell>
          <cell r="AQ151">
            <v>0</v>
          </cell>
          <cell r="AR151">
            <v>920</v>
          </cell>
          <cell r="AS151">
            <v>653710.93000000005</v>
          </cell>
          <cell r="AT151">
            <v>0</v>
          </cell>
          <cell r="AU151">
            <v>0</v>
          </cell>
          <cell r="AV151">
            <v>35320.03</v>
          </cell>
          <cell r="AW151">
            <v>0</v>
          </cell>
          <cell r="AX151">
            <v>76830</v>
          </cell>
          <cell r="AY151">
            <v>0</v>
          </cell>
          <cell r="AZ151">
            <v>8139.33</v>
          </cell>
          <cell r="BA151">
            <v>425084.28</v>
          </cell>
          <cell r="BB151">
            <v>11292.5</v>
          </cell>
          <cell r="BC151">
            <v>23058.33</v>
          </cell>
          <cell r="BD151">
            <v>0</v>
          </cell>
          <cell r="BE151">
            <v>4951.97</v>
          </cell>
          <cell r="BF151">
            <v>290573.86</v>
          </cell>
          <cell r="BG151">
            <v>10880.29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7565327.5300000012</v>
          </cell>
          <cell r="BM151">
            <v>6240.6291750187665</v>
          </cell>
          <cell r="BN151">
            <v>0</v>
          </cell>
          <cell r="BO151">
            <v>0</v>
          </cell>
          <cell r="BP151">
            <v>0</v>
          </cell>
          <cell r="BQ151">
            <v>4125.04</v>
          </cell>
          <cell r="BR151">
            <v>3145.95</v>
          </cell>
          <cell r="BS151">
            <v>7270.99</v>
          </cell>
          <cell r="BT151">
            <v>115</v>
          </cell>
          <cell r="BU151">
            <v>0</v>
          </cell>
          <cell r="BV151">
            <v>570942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326397</v>
          </cell>
          <cell r="CB151">
            <v>0</v>
          </cell>
          <cell r="CC151">
            <v>0</v>
          </cell>
          <cell r="CD151">
            <v>64586.31</v>
          </cell>
          <cell r="CE151">
            <v>32437.17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56995.55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314.19</v>
          </cell>
          <cell r="DE151">
            <v>0</v>
          </cell>
          <cell r="DF151">
            <v>2860.82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19310.62</v>
          </cell>
          <cell r="DW151">
            <v>1081229.6500000001</v>
          </cell>
          <cell r="DX151">
            <v>891.90497991371558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81040.160000000003</v>
          </cell>
          <cell r="EM151">
            <v>0</v>
          </cell>
          <cell r="EN151">
            <v>442.15</v>
          </cell>
          <cell r="EO151">
            <v>0</v>
          </cell>
          <cell r="EP151">
            <v>0</v>
          </cell>
          <cell r="EQ151">
            <v>0</v>
          </cell>
          <cell r="ER151">
            <v>81482.31</v>
          </cell>
          <cell r="ES151">
            <v>67.214655151080194</v>
          </cell>
          <cell r="ET151">
            <v>714299.48</v>
          </cell>
          <cell r="EU151">
            <v>589.22474366271524</v>
          </cell>
        </row>
        <row r="152">
          <cell r="A152" t="str">
            <v>04228</v>
          </cell>
          <cell r="B152" t="str">
            <v>Cascade</v>
          </cell>
          <cell r="C152">
            <v>1194.8177777777778</v>
          </cell>
          <cell r="D152">
            <v>11655847.539999999</v>
          </cell>
          <cell r="E152">
            <v>9755.3348776568437</v>
          </cell>
          <cell r="F152">
            <v>11719929.199999999</v>
          </cell>
          <cell r="G152">
            <v>9808.9678760871011</v>
          </cell>
          <cell r="H152">
            <v>1984376.32</v>
          </cell>
          <cell r="I152">
            <v>0</v>
          </cell>
          <cell r="J152">
            <v>0</v>
          </cell>
          <cell r="K152">
            <v>876.65</v>
          </cell>
          <cell r="L152">
            <v>0</v>
          </cell>
          <cell r="M152">
            <v>0</v>
          </cell>
          <cell r="N152">
            <v>1661.5529220634294</v>
          </cell>
          <cell r="O152">
            <v>0</v>
          </cell>
          <cell r="P152">
            <v>0</v>
          </cell>
          <cell r="Q152">
            <v>0</v>
          </cell>
          <cell r="R152">
            <v>27007</v>
          </cell>
          <cell r="S152">
            <v>0</v>
          </cell>
          <cell r="T152">
            <v>0</v>
          </cell>
          <cell r="U152">
            <v>0</v>
          </cell>
          <cell r="V152">
            <v>1672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99554.880000000005</v>
          </cell>
          <cell r="AB152">
            <v>3709.32</v>
          </cell>
          <cell r="AC152">
            <v>9810.3700000000008</v>
          </cell>
          <cell r="AD152">
            <v>0</v>
          </cell>
          <cell r="AE152">
            <v>6962.46</v>
          </cell>
          <cell r="AF152">
            <v>8380.61</v>
          </cell>
          <cell r="AG152">
            <v>14976</v>
          </cell>
          <cell r="AH152">
            <v>0</v>
          </cell>
          <cell r="AI152">
            <v>82262.81</v>
          </cell>
          <cell r="AJ152">
            <v>140</v>
          </cell>
          <cell r="AK152">
            <v>254475.45</v>
          </cell>
          <cell r="AL152">
            <v>212.98264449437201</v>
          </cell>
          <cell r="AM152">
            <v>5708792.46</v>
          </cell>
          <cell r="AN152">
            <v>101029.05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580538.41</v>
          </cell>
          <cell r="AT152">
            <v>0</v>
          </cell>
          <cell r="AU152">
            <v>0</v>
          </cell>
          <cell r="AV152">
            <v>166938.85999999999</v>
          </cell>
          <cell r="AW152">
            <v>0</v>
          </cell>
          <cell r="AX152">
            <v>120943.48</v>
          </cell>
          <cell r="AY152">
            <v>0</v>
          </cell>
          <cell r="AZ152">
            <v>134751.13</v>
          </cell>
          <cell r="BA152">
            <v>449118.22</v>
          </cell>
          <cell r="BB152">
            <v>11110.6</v>
          </cell>
          <cell r="BC152">
            <v>29034.07</v>
          </cell>
          <cell r="BD152">
            <v>0</v>
          </cell>
          <cell r="BE152">
            <v>11798.82</v>
          </cell>
          <cell r="BF152">
            <v>603511.52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7917566.620000001</v>
          </cell>
          <cell r="BM152">
            <v>6626.589231644808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107389.75999999999</v>
          </cell>
          <cell r="BS152">
            <v>107389.75999999999</v>
          </cell>
          <cell r="BT152">
            <v>0</v>
          </cell>
          <cell r="BU152">
            <v>0</v>
          </cell>
          <cell r="BV152">
            <v>561487</v>
          </cell>
          <cell r="BW152">
            <v>0</v>
          </cell>
          <cell r="BX152">
            <v>0</v>
          </cell>
          <cell r="BY152">
            <v>0</v>
          </cell>
          <cell r="BZ152">
            <v>5601.39</v>
          </cell>
          <cell r="CA152">
            <v>292467.65999999997</v>
          </cell>
          <cell r="CB152">
            <v>15099</v>
          </cell>
          <cell r="CC152">
            <v>0</v>
          </cell>
          <cell r="CD152">
            <v>133872.64000000001</v>
          </cell>
          <cell r="CE152">
            <v>79223.72</v>
          </cell>
          <cell r="CF152">
            <v>56470.04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33641.39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2245.7600000000002</v>
          </cell>
          <cell r="CQ152">
            <v>247243.92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27891.88</v>
          </cell>
          <cell r="DW152">
            <v>1562634.16</v>
          </cell>
          <cell r="DX152">
            <v>1307.8430778844936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255291.49</v>
          </cell>
          <cell r="EU152">
            <v>213.66562730160618</v>
          </cell>
        </row>
        <row r="153">
          <cell r="A153" t="str">
            <v>20405</v>
          </cell>
          <cell r="B153" t="str">
            <v>White Salmon</v>
          </cell>
          <cell r="C153">
            <v>1168.7033333333331</v>
          </cell>
          <cell r="D153">
            <v>12248217.18</v>
          </cell>
          <cell r="E153">
            <v>10480.176474782595</v>
          </cell>
          <cell r="F153">
            <v>12450753.960000001</v>
          </cell>
          <cell r="G153">
            <v>10653.476896047188</v>
          </cell>
          <cell r="H153">
            <v>1770681.56</v>
          </cell>
          <cell r="I153">
            <v>0</v>
          </cell>
          <cell r="J153">
            <v>19552.14</v>
          </cell>
          <cell r="K153">
            <v>20101.669999999998</v>
          </cell>
          <cell r="L153">
            <v>0</v>
          </cell>
          <cell r="M153">
            <v>11158.34</v>
          </cell>
          <cell r="N153">
            <v>1558.5595232323003</v>
          </cell>
          <cell r="O153">
            <v>28720.74</v>
          </cell>
          <cell r="P153">
            <v>0</v>
          </cell>
          <cell r="Q153">
            <v>0</v>
          </cell>
          <cell r="R153">
            <v>26400</v>
          </cell>
          <cell r="S153">
            <v>0</v>
          </cell>
          <cell r="T153">
            <v>0</v>
          </cell>
          <cell r="U153">
            <v>0</v>
          </cell>
          <cell r="V153">
            <v>4374.21</v>
          </cell>
          <cell r="W153">
            <v>0</v>
          </cell>
          <cell r="X153">
            <v>0</v>
          </cell>
          <cell r="Y153">
            <v>0</v>
          </cell>
          <cell r="Z153">
            <v>30808.2</v>
          </cell>
          <cell r="AA153">
            <v>71419.17</v>
          </cell>
          <cell r="AB153">
            <v>0</v>
          </cell>
          <cell r="AC153">
            <v>2687.69</v>
          </cell>
          <cell r="AD153">
            <v>0</v>
          </cell>
          <cell r="AE153">
            <v>67822.7</v>
          </cell>
          <cell r="AF153">
            <v>7827.69</v>
          </cell>
          <cell r="AG153">
            <v>146858.04999999999</v>
          </cell>
          <cell r="AH153">
            <v>17424.509999999998</v>
          </cell>
          <cell r="AI153">
            <v>34405.86</v>
          </cell>
          <cell r="AJ153">
            <v>14329.95</v>
          </cell>
          <cell r="AK153">
            <v>453078.77</v>
          </cell>
          <cell r="AL153">
            <v>387.67645909569302</v>
          </cell>
          <cell r="AM153">
            <v>5370055.5099999998</v>
          </cell>
          <cell r="AN153">
            <v>172259</v>
          </cell>
          <cell r="AO153">
            <v>253426.88</v>
          </cell>
          <cell r="AP153">
            <v>42557.03</v>
          </cell>
          <cell r="AQ153">
            <v>0</v>
          </cell>
          <cell r="AR153">
            <v>17263.79</v>
          </cell>
          <cell r="AS153">
            <v>986645.13</v>
          </cell>
          <cell r="AT153">
            <v>0</v>
          </cell>
          <cell r="AU153">
            <v>0</v>
          </cell>
          <cell r="AV153">
            <v>194862.16</v>
          </cell>
          <cell r="AW153">
            <v>0</v>
          </cell>
          <cell r="AX153">
            <v>52581.88</v>
          </cell>
          <cell r="AY153">
            <v>0</v>
          </cell>
          <cell r="AZ153">
            <v>171378.12</v>
          </cell>
          <cell r="BA153">
            <v>398313.44</v>
          </cell>
          <cell r="BB153">
            <v>10738.79</v>
          </cell>
          <cell r="BC153">
            <v>28254.83</v>
          </cell>
          <cell r="BD153">
            <v>0</v>
          </cell>
          <cell r="BE153">
            <v>10488.5</v>
          </cell>
          <cell r="BF153">
            <v>492514.25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8201339.3100000005</v>
          </cell>
          <cell r="BM153">
            <v>7017.4689128407281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53.61</v>
          </cell>
          <cell r="BS153">
            <v>53.61</v>
          </cell>
          <cell r="BT153">
            <v>0</v>
          </cell>
          <cell r="BU153">
            <v>0</v>
          </cell>
          <cell r="BV153">
            <v>538658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309502</v>
          </cell>
          <cell r="CB153">
            <v>0</v>
          </cell>
          <cell r="CC153">
            <v>0</v>
          </cell>
          <cell r="CD153">
            <v>276256.34999999998</v>
          </cell>
          <cell r="CE153">
            <v>120539</v>
          </cell>
          <cell r="CF153">
            <v>22838</v>
          </cell>
          <cell r="CG153">
            <v>224963.08</v>
          </cell>
          <cell r="CH153">
            <v>0</v>
          </cell>
          <cell r="CI153">
            <v>0</v>
          </cell>
          <cell r="CJ153">
            <v>0</v>
          </cell>
          <cell r="CK153">
            <v>34373.370000000003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242762.21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7285.07</v>
          </cell>
          <cell r="DF153">
            <v>8996.24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25963.23</v>
          </cell>
          <cell r="DW153">
            <v>1812190.1600000004</v>
          </cell>
          <cell r="DX153">
            <v>1550.5989486924261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27307.01</v>
          </cell>
          <cell r="EJ153">
            <v>0</v>
          </cell>
          <cell r="EK153">
            <v>0</v>
          </cell>
          <cell r="EL153">
            <v>135345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162652.01</v>
          </cell>
          <cell r="ES153">
            <v>139.17305218604096</v>
          </cell>
          <cell r="ET153">
            <v>594363.23</v>
          </cell>
          <cell r="EU153">
            <v>508.56638553838877</v>
          </cell>
        </row>
        <row r="154">
          <cell r="A154" t="str">
            <v>39203</v>
          </cell>
          <cell r="B154" t="str">
            <v>Highland</v>
          </cell>
          <cell r="C154">
            <v>1107.8566666666668</v>
          </cell>
          <cell r="D154">
            <v>10419498.18</v>
          </cell>
          <cell r="E154">
            <v>9405.0958878555266</v>
          </cell>
          <cell r="F154">
            <v>11066510.199999999</v>
          </cell>
          <cell r="G154">
            <v>9989.1173045851283</v>
          </cell>
          <cell r="H154">
            <v>975945.54</v>
          </cell>
          <cell r="I154">
            <v>0</v>
          </cell>
          <cell r="J154">
            <v>1935.59</v>
          </cell>
          <cell r="K154">
            <v>1002.36</v>
          </cell>
          <cell r="L154">
            <v>0</v>
          </cell>
          <cell r="M154">
            <v>0</v>
          </cell>
          <cell r="N154">
            <v>883.58315606411168</v>
          </cell>
          <cell r="O154">
            <v>2308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1120.48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93324.01</v>
          </cell>
          <cell r="AB154">
            <v>0</v>
          </cell>
          <cell r="AC154">
            <v>10245.73</v>
          </cell>
          <cell r="AD154">
            <v>0</v>
          </cell>
          <cell r="AE154">
            <v>65.650000000000006</v>
          </cell>
          <cell r="AF154">
            <v>1756.98</v>
          </cell>
          <cell r="AG154">
            <v>3826</v>
          </cell>
          <cell r="AH154">
            <v>0</v>
          </cell>
          <cell r="AI154">
            <v>43700.11</v>
          </cell>
          <cell r="AJ154">
            <v>22117.21</v>
          </cell>
          <cell r="AK154">
            <v>178464.16999999995</v>
          </cell>
          <cell r="AL154">
            <v>161.08958439268611</v>
          </cell>
          <cell r="AM154">
            <v>5196988.0199999996</v>
          </cell>
          <cell r="AN154">
            <v>145490.39000000001</v>
          </cell>
          <cell r="AO154">
            <v>772009.28</v>
          </cell>
          <cell r="AP154">
            <v>0</v>
          </cell>
          <cell r="AQ154">
            <v>0</v>
          </cell>
          <cell r="AR154">
            <v>0</v>
          </cell>
          <cell r="AS154">
            <v>693379.99</v>
          </cell>
          <cell r="AT154">
            <v>0</v>
          </cell>
          <cell r="AU154">
            <v>0</v>
          </cell>
          <cell r="AV154">
            <v>318641.95</v>
          </cell>
          <cell r="AW154">
            <v>0</v>
          </cell>
          <cell r="AX154">
            <v>22799.05</v>
          </cell>
          <cell r="AY154">
            <v>0</v>
          </cell>
          <cell r="AZ154">
            <v>199305.06</v>
          </cell>
          <cell r="BA154">
            <v>389504.46</v>
          </cell>
          <cell r="BB154">
            <v>10228.129999999999</v>
          </cell>
          <cell r="BC154">
            <v>27764.84</v>
          </cell>
          <cell r="BD154">
            <v>0</v>
          </cell>
          <cell r="BE154">
            <v>18056.23</v>
          </cell>
          <cell r="BF154">
            <v>311059.96999999997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8105227.3699999992</v>
          </cell>
          <cell r="BM154">
            <v>7316.1335882800704</v>
          </cell>
          <cell r="BN154">
            <v>37.6</v>
          </cell>
          <cell r="BO154">
            <v>0</v>
          </cell>
          <cell r="BP154">
            <v>0</v>
          </cell>
          <cell r="BQ154">
            <v>0</v>
          </cell>
          <cell r="BR154">
            <v>31701.9</v>
          </cell>
          <cell r="BS154">
            <v>31739.5</v>
          </cell>
          <cell r="BT154">
            <v>0</v>
          </cell>
          <cell r="BU154">
            <v>0</v>
          </cell>
          <cell r="BV154">
            <v>491410.9</v>
          </cell>
          <cell r="BW154">
            <v>240278.68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9135.1</v>
          </cell>
          <cell r="CC154">
            <v>0</v>
          </cell>
          <cell r="CD154">
            <v>324207.90999999997</v>
          </cell>
          <cell r="CE154">
            <v>92226.74</v>
          </cell>
          <cell r="CF154">
            <v>133826.04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28947.07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405700.06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11451.43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35011.74</v>
          </cell>
          <cell r="DW154">
            <v>1803935.1700000002</v>
          </cell>
          <cell r="DX154">
            <v>1628.3109758482594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984392.06</v>
          </cell>
          <cell r="EU154">
            <v>888.55543286285524</v>
          </cell>
        </row>
        <row r="155">
          <cell r="A155" t="str">
            <v>26056</v>
          </cell>
          <cell r="B155" t="str">
            <v>Newport</v>
          </cell>
          <cell r="C155">
            <v>1102.7677777777776</v>
          </cell>
          <cell r="D155">
            <v>11034711.119999999</v>
          </cell>
          <cell r="E155">
            <v>10006.377899648462</v>
          </cell>
          <cell r="F155">
            <v>11145502.26</v>
          </cell>
          <cell r="G155">
            <v>10106.8443280594</v>
          </cell>
          <cell r="H155">
            <v>836010.89</v>
          </cell>
          <cell r="I155">
            <v>0</v>
          </cell>
          <cell r="J155">
            <v>0</v>
          </cell>
          <cell r="K155">
            <v>15826.57</v>
          </cell>
          <cell r="L155">
            <v>0</v>
          </cell>
          <cell r="M155">
            <v>0</v>
          </cell>
          <cell r="N155">
            <v>772.45407162382332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5519.1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115662.05</v>
          </cell>
          <cell r="AB155">
            <v>0</v>
          </cell>
          <cell r="AC155">
            <v>8089.54</v>
          </cell>
          <cell r="AD155">
            <v>0</v>
          </cell>
          <cell r="AE155">
            <v>35283.86</v>
          </cell>
          <cell r="AF155">
            <v>3939.45</v>
          </cell>
          <cell r="AG155">
            <v>12445</v>
          </cell>
          <cell r="AH155">
            <v>15190.03</v>
          </cell>
          <cell r="AI155">
            <v>23119.13</v>
          </cell>
          <cell r="AJ155">
            <v>10425.49</v>
          </cell>
          <cell r="AK155">
            <v>229673.65</v>
          </cell>
          <cell r="AL155">
            <v>208.27018582536269</v>
          </cell>
          <cell r="AM155">
            <v>5220285.26</v>
          </cell>
          <cell r="AN155">
            <v>161560.67000000001</v>
          </cell>
          <cell r="AO155">
            <v>265708.48</v>
          </cell>
          <cell r="AP155">
            <v>0</v>
          </cell>
          <cell r="AQ155">
            <v>0</v>
          </cell>
          <cell r="AR155">
            <v>0</v>
          </cell>
          <cell r="AS155">
            <v>720077.96</v>
          </cell>
          <cell r="AT155">
            <v>0</v>
          </cell>
          <cell r="AU155">
            <v>0</v>
          </cell>
          <cell r="AV155">
            <v>228725.37</v>
          </cell>
          <cell r="AW155">
            <v>0</v>
          </cell>
          <cell r="AX155">
            <v>43442.559999999998</v>
          </cell>
          <cell r="AY155">
            <v>0</v>
          </cell>
          <cell r="AZ155">
            <v>0</v>
          </cell>
          <cell r="BA155">
            <v>387652.39</v>
          </cell>
          <cell r="BB155">
            <v>10249.86</v>
          </cell>
          <cell r="BC155">
            <v>28980.71</v>
          </cell>
          <cell r="BD155">
            <v>0</v>
          </cell>
          <cell r="BE155">
            <v>16847.14</v>
          </cell>
          <cell r="BF155">
            <v>1005992.46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8089522.8599999994</v>
          </cell>
          <cell r="BM155">
            <v>7335.6539998851376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300974.71000000002</v>
          </cell>
          <cell r="BS155">
            <v>300974.71000000002</v>
          </cell>
          <cell r="BT155">
            <v>0</v>
          </cell>
          <cell r="BU155">
            <v>0</v>
          </cell>
          <cell r="BV155">
            <v>521645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274003.28000000003</v>
          </cell>
          <cell r="CB155">
            <v>15077.76</v>
          </cell>
          <cell r="CC155">
            <v>0</v>
          </cell>
          <cell r="CD155">
            <v>358454.34</v>
          </cell>
          <cell r="CE155">
            <v>127134.47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323363.46999999997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38849.410000000003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14965.85</v>
          </cell>
          <cell r="DW155">
            <v>1974468.29</v>
          </cell>
          <cell r="DX155">
            <v>1790.4660707250748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619764.96</v>
          </cell>
          <cell r="EU155">
            <v>562.00858647584721</v>
          </cell>
        </row>
        <row r="156">
          <cell r="A156" t="str">
            <v>30303</v>
          </cell>
          <cell r="B156" t="str">
            <v>Stevenson-Carson</v>
          </cell>
          <cell r="C156">
            <v>1095.9866666666667</v>
          </cell>
          <cell r="D156">
            <v>11990820.74</v>
          </cell>
          <cell r="E156">
            <v>10940.662970352438</v>
          </cell>
          <cell r="F156">
            <v>11959261.279999999</v>
          </cell>
          <cell r="G156">
            <v>10911.867492305259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2060</v>
          </cell>
          <cell r="P156">
            <v>0</v>
          </cell>
          <cell r="Q156">
            <v>0</v>
          </cell>
          <cell r="R156">
            <v>20537</v>
          </cell>
          <cell r="S156">
            <v>275</v>
          </cell>
          <cell r="T156">
            <v>0</v>
          </cell>
          <cell r="U156">
            <v>0</v>
          </cell>
          <cell r="V156">
            <v>5601.77</v>
          </cell>
          <cell r="W156">
            <v>0</v>
          </cell>
          <cell r="X156">
            <v>0</v>
          </cell>
          <cell r="Y156">
            <v>0</v>
          </cell>
          <cell r="Z156">
            <v>5150.05</v>
          </cell>
          <cell r="AA156">
            <v>127099.71</v>
          </cell>
          <cell r="AB156">
            <v>0</v>
          </cell>
          <cell r="AC156">
            <v>375966.3</v>
          </cell>
          <cell r="AD156">
            <v>0</v>
          </cell>
          <cell r="AE156">
            <v>2500</v>
          </cell>
          <cell r="AF156">
            <v>1386.21</v>
          </cell>
          <cell r="AG156">
            <v>2500</v>
          </cell>
          <cell r="AH156">
            <v>9872.65</v>
          </cell>
          <cell r="AI156">
            <v>10748.9</v>
          </cell>
          <cell r="AJ156">
            <v>27805.83</v>
          </cell>
          <cell r="AK156">
            <v>591503.41999999993</v>
          </cell>
          <cell r="AL156">
            <v>539.69946714680225</v>
          </cell>
          <cell r="AM156">
            <v>4033728.47</v>
          </cell>
          <cell r="AN156">
            <v>163595.9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823488.39</v>
          </cell>
          <cell r="AT156">
            <v>0</v>
          </cell>
          <cell r="AU156">
            <v>6373.56</v>
          </cell>
          <cell r="AV156">
            <v>130771.44</v>
          </cell>
          <cell r="AW156">
            <v>0</v>
          </cell>
          <cell r="AX156">
            <v>19569.02</v>
          </cell>
          <cell r="AY156">
            <v>0</v>
          </cell>
          <cell r="AZ156">
            <v>16481.3</v>
          </cell>
          <cell r="BA156">
            <v>342117.24</v>
          </cell>
          <cell r="BB156">
            <v>10345.43</v>
          </cell>
          <cell r="BC156">
            <v>28682.2</v>
          </cell>
          <cell r="BD156">
            <v>0</v>
          </cell>
          <cell r="BE156">
            <v>10200.280000000001</v>
          </cell>
          <cell r="BF156">
            <v>301711.90999999997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5887065.1399999997</v>
          </cell>
          <cell r="BM156">
            <v>5371.4751456830372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3803703.05</v>
          </cell>
          <cell r="BS156">
            <v>3803703.05</v>
          </cell>
          <cell r="BT156">
            <v>0</v>
          </cell>
          <cell r="BU156">
            <v>0</v>
          </cell>
          <cell r="BV156">
            <v>503937.24</v>
          </cell>
          <cell r="BW156">
            <v>0</v>
          </cell>
          <cell r="BX156">
            <v>0</v>
          </cell>
          <cell r="BY156">
            <v>0</v>
          </cell>
          <cell r="BZ156">
            <v>34129.360000000001</v>
          </cell>
          <cell r="CA156">
            <v>336063.24</v>
          </cell>
          <cell r="CB156">
            <v>13053.09</v>
          </cell>
          <cell r="CC156">
            <v>0</v>
          </cell>
          <cell r="CD156">
            <v>253801.22</v>
          </cell>
          <cell r="CE156">
            <v>54899.19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175944.72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282049.90000000002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23111.71</v>
          </cell>
          <cell r="DW156">
            <v>5480692.7199999997</v>
          </cell>
          <cell r="DX156">
            <v>5000.6928794754194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8963981.4199999999</v>
          </cell>
          <cell r="EU156">
            <v>8178.9146644119755</v>
          </cell>
        </row>
        <row r="157">
          <cell r="A157" t="str">
            <v>16049</v>
          </cell>
          <cell r="B157" t="str">
            <v>Chimacum</v>
          </cell>
          <cell r="C157">
            <v>1082.4355555555558</v>
          </cell>
          <cell r="D157">
            <v>11189178.220000001</v>
          </cell>
          <cell r="E157">
            <v>10337.038692578053</v>
          </cell>
          <cell r="F157">
            <v>11127726.43</v>
          </cell>
          <cell r="G157">
            <v>10280.266915556685</v>
          </cell>
          <cell r="H157">
            <v>1905278.71</v>
          </cell>
          <cell r="I157">
            <v>0</v>
          </cell>
          <cell r="J157">
            <v>0</v>
          </cell>
          <cell r="K157">
            <v>8189.19</v>
          </cell>
          <cell r="L157">
            <v>0</v>
          </cell>
          <cell r="M157">
            <v>0</v>
          </cell>
          <cell r="N157">
            <v>1767.7430219094383</v>
          </cell>
          <cell r="O157">
            <v>80855.240000000005</v>
          </cell>
          <cell r="P157">
            <v>4205.1099999999997</v>
          </cell>
          <cell r="Q157">
            <v>0</v>
          </cell>
          <cell r="R157">
            <v>0</v>
          </cell>
          <cell r="S157">
            <v>1200</v>
          </cell>
          <cell r="T157">
            <v>0</v>
          </cell>
          <cell r="U157">
            <v>0</v>
          </cell>
          <cell r="V157">
            <v>11873.66</v>
          </cell>
          <cell r="W157">
            <v>427.5</v>
          </cell>
          <cell r="X157">
            <v>0</v>
          </cell>
          <cell r="Y157">
            <v>0</v>
          </cell>
          <cell r="Z157">
            <v>15495.65</v>
          </cell>
          <cell r="AA157">
            <v>141953.92000000001</v>
          </cell>
          <cell r="AB157">
            <v>0</v>
          </cell>
          <cell r="AC157">
            <v>12586.33</v>
          </cell>
          <cell r="AD157">
            <v>0</v>
          </cell>
          <cell r="AE157">
            <v>9272.35</v>
          </cell>
          <cell r="AF157">
            <v>2064.2199999999998</v>
          </cell>
          <cell r="AG157">
            <v>6470.4</v>
          </cell>
          <cell r="AH157">
            <v>0</v>
          </cell>
          <cell r="AI157">
            <v>562.53</v>
          </cell>
          <cell r="AJ157">
            <v>13290.35</v>
          </cell>
          <cell r="AK157">
            <v>300257.26</v>
          </cell>
          <cell r="AL157">
            <v>277.39042611723352</v>
          </cell>
          <cell r="AM157">
            <v>4690979.18</v>
          </cell>
          <cell r="AN157">
            <v>185361.91</v>
          </cell>
          <cell r="AO157">
            <v>0</v>
          </cell>
          <cell r="AP157">
            <v>7780.6</v>
          </cell>
          <cell r="AQ157">
            <v>0</v>
          </cell>
          <cell r="AR157">
            <v>0</v>
          </cell>
          <cell r="AS157">
            <v>818415.18</v>
          </cell>
          <cell r="AT157">
            <v>0</v>
          </cell>
          <cell r="AU157">
            <v>0</v>
          </cell>
          <cell r="AV157">
            <v>125944.17</v>
          </cell>
          <cell r="AW157">
            <v>0</v>
          </cell>
          <cell r="AX157">
            <v>52364.9</v>
          </cell>
          <cell r="AY157">
            <v>0</v>
          </cell>
          <cell r="AZ157">
            <v>11530.72</v>
          </cell>
          <cell r="BA157">
            <v>397453.68</v>
          </cell>
          <cell r="BB157">
            <v>10049.049999999999</v>
          </cell>
          <cell r="BC157">
            <v>29164.26</v>
          </cell>
          <cell r="BD157">
            <v>0</v>
          </cell>
          <cell r="BE157">
            <v>11149.07</v>
          </cell>
          <cell r="BF157">
            <v>594313.85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6934506.5699999984</v>
          </cell>
          <cell r="BM157">
            <v>6406.392079795356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499265.24</v>
          </cell>
          <cell r="BS157">
            <v>499265.24</v>
          </cell>
          <cell r="BT157">
            <v>9000</v>
          </cell>
          <cell r="BU157">
            <v>0</v>
          </cell>
          <cell r="BV157">
            <v>509788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300098.09999999998</v>
          </cell>
          <cell r="CB157">
            <v>8766.31</v>
          </cell>
          <cell r="CC157">
            <v>0</v>
          </cell>
          <cell r="CD157">
            <v>174934.67</v>
          </cell>
          <cell r="CE157">
            <v>68734.97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173779.53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27814.15</v>
          </cell>
          <cell r="DG157">
            <v>0</v>
          </cell>
          <cell r="DH157">
            <v>0</v>
          </cell>
          <cell r="DI157">
            <v>0</v>
          </cell>
          <cell r="DJ157">
            <v>9752.61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20050.87</v>
          </cell>
          <cell r="DW157">
            <v>1801984.4500000002</v>
          </cell>
          <cell r="DX157">
            <v>1664.7498696355542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15849.91</v>
          </cell>
          <cell r="ED157">
            <v>0</v>
          </cell>
          <cell r="EE157">
            <v>157290.34</v>
          </cell>
          <cell r="EF157">
            <v>4365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5</v>
          </cell>
          <cell r="EO157">
            <v>0</v>
          </cell>
          <cell r="EP157">
            <v>0</v>
          </cell>
          <cell r="EQ157">
            <v>0</v>
          </cell>
          <cell r="ER157">
            <v>177510.25</v>
          </cell>
          <cell r="ES157">
            <v>163.99151809910157</v>
          </cell>
          <cell r="ET157">
            <v>941040.78</v>
          </cell>
          <cell r="EU157">
            <v>869.37349311018761</v>
          </cell>
        </row>
        <row r="158">
          <cell r="A158" t="str">
            <v>15204</v>
          </cell>
          <cell r="B158" t="str">
            <v>Coupeville</v>
          </cell>
          <cell r="C158">
            <v>1073.877777777778</v>
          </cell>
          <cell r="D158">
            <v>9920208.3800000008</v>
          </cell>
          <cell r="E158">
            <v>9237.7443553477005</v>
          </cell>
          <cell r="F158">
            <v>10304152.380000001</v>
          </cell>
          <cell r="G158">
            <v>9595.2748005670001</v>
          </cell>
          <cell r="H158">
            <v>1973922.26</v>
          </cell>
          <cell r="I158">
            <v>0</v>
          </cell>
          <cell r="J158">
            <v>0</v>
          </cell>
          <cell r="K158">
            <v>1194.6400000000001</v>
          </cell>
          <cell r="L158">
            <v>0</v>
          </cell>
          <cell r="M158">
            <v>3058.47</v>
          </cell>
          <cell r="N158">
            <v>1842.0861395358459</v>
          </cell>
          <cell r="O158">
            <v>11235</v>
          </cell>
          <cell r="P158">
            <v>0</v>
          </cell>
          <cell r="Q158">
            <v>0</v>
          </cell>
          <cell r="R158">
            <v>0</v>
          </cell>
          <cell r="S158">
            <v>1490</v>
          </cell>
          <cell r="T158">
            <v>3160</v>
          </cell>
          <cell r="U158">
            <v>0</v>
          </cell>
          <cell r="V158">
            <v>5593.93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192255.67</v>
          </cell>
          <cell r="AB158">
            <v>0</v>
          </cell>
          <cell r="AC158">
            <v>9977.6299999999992</v>
          </cell>
          <cell r="AD158">
            <v>0</v>
          </cell>
          <cell r="AE158">
            <v>62553.83</v>
          </cell>
          <cell r="AF158">
            <v>1977.37</v>
          </cell>
          <cell r="AG158">
            <v>23326.25</v>
          </cell>
          <cell r="AH158">
            <v>0</v>
          </cell>
          <cell r="AI158">
            <v>98732.34</v>
          </cell>
          <cell r="AJ158">
            <v>23482.59</v>
          </cell>
          <cell r="AK158">
            <v>433784.61000000004</v>
          </cell>
          <cell r="AL158">
            <v>403.94225392916633</v>
          </cell>
          <cell r="AM158">
            <v>4875246.46</v>
          </cell>
          <cell r="AN158">
            <v>150668.87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769290.87</v>
          </cell>
          <cell r="AT158">
            <v>0</v>
          </cell>
          <cell r="AU158">
            <v>0</v>
          </cell>
          <cell r="AV158">
            <v>88924.65</v>
          </cell>
          <cell r="AW158">
            <v>107816.86</v>
          </cell>
          <cell r="AX158">
            <v>18470.38</v>
          </cell>
          <cell r="AY158">
            <v>0</v>
          </cell>
          <cell r="AZ158">
            <v>22157.07</v>
          </cell>
          <cell r="BA158">
            <v>508532.23</v>
          </cell>
          <cell r="BB158">
            <v>0</v>
          </cell>
          <cell r="BC158">
            <v>28228.99</v>
          </cell>
          <cell r="BD158">
            <v>0</v>
          </cell>
          <cell r="BE158">
            <v>3705.95</v>
          </cell>
          <cell r="BF158">
            <v>245106.04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6818148.370000001</v>
          </cell>
          <cell r="BM158">
            <v>6349.0915922565155</v>
          </cell>
          <cell r="BN158">
            <v>0</v>
          </cell>
          <cell r="BO158">
            <v>15423.61</v>
          </cell>
          <cell r="BP158">
            <v>3007.77</v>
          </cell>
          <cell r="BQ158">
            <v>0</v>
          </cell>
          <cell r="BR158">
            <v>0</v>
          </cell>
          <cell r="BS158">
            <v>18431.38</v>
          </cell>
          <cell r="BT158">
            <v>0</v>
          </cell>
          <cell r="BU158">
            <v>0</v>
          </cell>
          <cell r="BV158">
            <v>487300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204373.94</v>
          </cell>
          <cell r="CB158">
            <v>5142.58</v>
          </cell>
          <cell r="CC158">
            <v>0</v>
          </cell>
          <cell r="CD158">
            <v>193808.7</v>
          </cell>
          <cell r="CE158">
            <v>45587.26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94310.13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23818.1</v>
          </cell>
          <cell r="DG158">
            <v>0</v>
          </cell>
          <cell r="DH158">
            <v>0</v>
          </cell>
          <cell r="DI158">
            <v>0</v>
          </cell>
          <cell r="DJ158">
            <v>1271.94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1074044.0299999998</v>
          </cell>
          <cell r="DX158">
            <v>1000.1548148454714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1185924.75</v>
          </cell>
          <cell r="EU158">
            <v>1104.3386636178334</v>
          </cell>
        </row>
        <row r="159">
          <cell r="A159" t="str">
            <v>24404</v>
          </cell>
          <cell r="B159" t="str">
            <v>Tonasket</v>
          </cell>
          <cell r="C159">
            <v>1036.4322222222222</v>
          </cell>
          <cell r="D159">
            <v>10490731.199999999</v>
          </cell>
          <cell r="E159">
            <v>10121.965503452549</v>
          </cell>
          <cell r="F159">
            <v>10432718.9</v>
          </cell>
          <cell r="G159">
            <v>10065.992427011897</v>
          </cell>
          <cell r="H159">
            <v>710546.65</v>
          </cell>
          <cell r="I159">
            <v>0</v>
          </cell>
          <cell r="J159">
            <v>11494.35</v>
          </cell>
          <cell r="K159">
            <v>3024.41</v>
          </cell>
          <cell r="L159">
            <v>0</v>
          </cell>
          <cell r="M159">
            <v>0</v>
          </cell>
          <cell r="N159">
            <v>699.57822079805828</v>
          </cell>
          <cell r="O159">
            <v>15224.66</v>
          </cell>
          <cell r="P159">
            <v>0</v>
          </cell>
          <cell r="Q159">
            <v>0</v>
          </cell>
          <cell r="R159">
            <v>24505</v>
          </cell>
          <cell r="S159">
            <v>0</v>
          </cell>
          <cell r="T159">
            <v>0</v>
          </cell>
          <cell r="U159">
            <v>0</v>
          </cell>
          <cell r="V159">
            <v>19317.900000000001</v>
          </cell>
          <cell r="W159">
            <v>26</v>
          </cell>
          <cell r="X159">
            <v>0</v>
          </cell>
          <cell r="Y159">
            <v>0</v>
          </cell>
          <cell r="Z159">
            <v>0</v>
          </cell>
          <cell r="AA159">
            <v>89009.919999999998</v>
          </cell>
          <cell r="AB159">
            <v>5215.58</v>
          </cell>
          <cell r="AC159">
            <v>4604.92</v>
          </cell>
          <cell r="AD159">
            <v>0</v>
          </cell>
          <cell r="AE159">
            <v>0</v>
          </cell>
          <cell r="AF159">
            <v>1105.71</v>
          </cell>
          <cell r="AG159">
            <v>19250</v>
          </cell>
          <cell r="AH159">
            <v>21596.03</v>
          </cell>
          <cell r="AI159">
            <v>54947.44</v>
          </cell>
          <cell r="AJ159">
            <v>0</v>
          </cell>
          <cell r="AK159">
            <v>254803.16</v>
          </cell>
          <cell r="AL159">
            <v>245.84642829192885</v>
          </cell>
          <cell r="AM159">
            <v>4779995.9800000004</v>
          </cell>
          <cell r="AN159">
            <v>89475.71</v>
          </cell>
          <cell r="AO159">
            <v>680175.8</v>
          </cell>
          <cell r="AP159">
            <v>0</v>
          </cell>
          <cell r="AQ159">
            <v>0</v>
          </cell>
          <cell r="AR159">
            <v>0</v>
          </cell>
          <cell r="AS159">
            <v>638710.68000000005</v>
          </cell>
          <cell r="AT159">
            <v>0</v>
          </cell>
          <cell r="AU159">
            <v>0</v>
          </cell>
          <cell r="AV159">
            <v>256056.86</v>
          </cell>
          <cell r="AW159">
            <v>0</v>
          </cell>
          <cell r="AX159">
            <v>41851</v>
          </cell>
          <cell r="AY159">
            <v>0</v>
          </cell>
          <cell r="AZ159">
            <v>84450.07</v>
          </cell>
          <cell r="BA159">
            <v>366559.56</v>
          </cell>
          <cell r="BB159">
            <v>9508.7900000000009</v>
          </cell>
          <cell r="BC159">
            <v>26639.599999999999</v>
          </cell>
          <cell r="BD159">
            <v>0</v>
          </cell>
          <cell r="BE159">
            <v>15282.08</v>
          </cell>
          <cell r="BF159">
            <v>550347.81000000006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7539053.9399999995</v>
          </cell>
          <cell r="BM159">
            <v>7274.0443401455204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149299.35999999999</v>
          </cell>
          <cell r="BS159">
            <v>149299.35999999999</v>
          </cell>
          <cell r="BT159">
            <v>0</v>
          </cell>
          <cell r="BU159">
            <v>0</v>
          </cell>
          <cell r="BV159">
            <v>461182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250048</v>
          </cell>
          <cell r="CB159">
            <v>12618</v>
          </cell>
          <cell r="CC159">
            <v>0</v>
          </cell>
          <cell r="CD159">
            <v>375096.87</v>
          </cell>
          <cell r="CE159">
            <v>156535.32999999999</v>
          </cell>
          <cell r="CF159">
            <v>43656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22631.98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16293.37</v>
          </cell>
          <cell r="CQ159">
            <v>302248.84999999998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31871.47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1821481.2300000004</v>
          </cell>
          <cell r="DX159">
            <v>1757.4533008000742</v>
          </cell>
          <cell r="DY159">
            <v>0</v>
          </cell>
          <cell r="DZ159">
            <v>32905.17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59409.99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92315.16</v>
          </cell>
          <cell r="ES159">
            <v>89.070136976315126</v>
          </cell>
          <cell r="ET159">
            <v>612760.87</v>
          </cell>
          <cell r="EU159">
            <v>591.22136195859946</v>
          </cell>
        </row>
        <row r="160">
          <cell r="A160" t="str">
            <v>20404</v>
          </cell>
          <cell r="B160" t="str">
            <v>Goldendale</v>
          </cell>
          <cell r="C160">
            <v>1022.5755555555555</v>
          </cell>
          <cell r="D160">
            <v>10060331.17</v>
          </cell>
          <cell r="E160">
            <v>9838.2277136815756</v>
          </cell>
          <cell r="F160">
            <v>10472039.689999999</v>
          </cell>
          <cell r="G160">
            <v>10240.846882273301</v>
          </cell>
          <cell r="H160">
            <v>1686809.87</v>
          </cell>
          <cell r="I160">
            <v>0</v>
          </cell>
          <cell r="J160">
            <v>28722.71</v>
          </cell>
          <cell r="K160">
            <v>38863.74</v>
          </cell>
          <cell r="L160">
            <v>0</v>
          </cell>
          <cell r="M160">
            <v>822.05</v>
          </cell>
          <cell r="N160">
            <v>1716.4681479662465</v>
          </cell>
          <cell r="O160">
            <v>100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881.44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117310.79</v>
          </cell>
          <cell r="AB160">
            <v>8345.86</v>
          </cell>
          <cell r="AC160">
            <v>4631.33</v>
          </cell>
          <cell r="AD160">
            <v>0</v>
          </cell>
          <cell r="AE160">
            <v>423.52</v>
          </cell>
          <cell r="AF160">
            <v>265.94</v>
          </cell>
          <cell r="AG160">
            <v>405.15</v>
          </cell>
          <cell r="AH160">
            <v>168539.12</v>
          </cell>
          <cell r="AI160">
            <v>27618.53</v>
          </cell>
          <cell r="AJ160">
            <v>15181.65</v>
          </cell>
          <cell r="AK160">
            <v>343703.32999999996</v>
          </cell>
          <cell r="AL160">
            <v>336.1153394804839</v>
          </cell>
          <cell r="AM160">
            <v>4685444.8099999996</v>
          </cell>
          <cell r="AN160">
            <v>161428.12</v>
          </cell>
          <cell r="AO160">
            <v>119170.2</v>
          </cell>
          <cell r="AP160">
            <v>0</v>
          </cell>
          <cell r="AQ160">
            <v>0</v>
          </cell>
          <cell r="AR160">
            <v>0</v>
          </cell>
          <cell r="AS160">
            <v>682665.36</v>
          </cell>
          <cell r="AT160">
            <v>0</v>
          </cell>
          <cell r="AU160">
            <v>0</v>
          </cell>
          <cell r="AV160">
            <v>190375.28</v>
          </cell>
          <cell r="AW160">
            <v>0</v>
          </cell>
          <cell r="AX160">
            <v>23492.54</v>
          </cell>
          <cell r="AY160">
            <v>0</v>
          </cell>
          <cell r="AZ160">
            <v>32213.66</v>
          </cell>
          <cell r="BA160">
            <v>367096.91</v>
          </cell>
          <cell r="BB160">
            <v>9441.66</v>
          </cell>
          <cell r="BC160">
            <v>27198.52</v>
          </cell>
          <cell r="BD160">
            <v>0</v>
          </cell>
          <cell r="BE160">
            <v>12755.65</v>
          </cell>
          <cell r="BF160">
            <v>281123.67</v>
          </cell>
          <cell r="BG160">
            <v>58599.32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6651005.7000000011</v>
          </cell>
          <cell r="BM160">
            <v>6504.1704389135075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22569.58</v>
          </cell>
          <cell r="BS160">
            <v>22569.58</v>
          </cell>
          <cell r="BT160">
            <v>0</v>
          </cell>
          <cell r="BU160">
            <v>0</v>
          </cell>
          <cell r="BV160">
            <v>465334</v>
          </cell>
          <cell r="BW160">
            <v>0</v>
          </cell>
          <cell r="BX160">
            <v>0</v>
          </cell>
          <cell r="BY160">
            <v>0</v>
          </cell>
          <cell r="BZ160">
            <v>3644.1</v>
          </cell>
          <cell r="CA160">
            <v>225138</v>
          </cell>
          <cell r="CB160">
            <v>17222</v>
          </cell>
          <cell r="CC160">
            <v>0</v>
          </cell>
          <cell r="CD160">
            <v>378198.71</v>
          </cell>
          <cell r="CE160">
            <v>134241.41</v>
          </cell>
          <cell r="CF160">
            <v>18601.099999999999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253790.69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139856.5</v>
          </cell>
          <cell r="DE160">
            <v>0</v>
          </cell>
          <cell r="DF160">
            <v>5683.17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1664279.26</v>
          </cell>
          <cell r="DX160">
            <v>1627.536714483472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3366.43</v>
          </cell>
          <cell r="EF160">
            <v>54466.6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57833.03</v>
          </cell>
          <cell r="ES160">
            <v>56.556241429592816</v>
          </cell>
          <cell r="ET160">
            <v>1235525.25</v>
          </cell>
          <cell r="EU160">
            <v>1208.2483717584576</v>
          </cell>
        </row>
        <row r="161">
          <cell r="A161" t="str">
            <v>24105</v>
          </cell>
          <cell r="B161" t="str">
            <v>Okanogan</v>
          </cell>
          <cell r="C161">
            <v>1017.2355555555557</v>
          </cell>
          <cell r="D161">
            <v>10321065.74</v>
          </cell>
          <cell r="E161">
            <v>10146.19050979124</v>
          </cell>
          <cell r="F161">
            <v>10314467.91</v>
          </cell>
          <cell r="G161">
            <v>10139.704470285478</v>
          </cell>
          <cell r="H161">
            <v>594868.27</v>
          </cell>
          <cell r="I161">
            <v>0</v>
          </cell>
          <cell r="J161">
            <v>10043.24</v>
          </cell>
          <cell r="K161">
            <v>498.96</v>
          </cell>
          <cell r="L161">
            <v>0</v>
          </cell>
          <cell r="M161">
            <v>0</v>
          </cell>
          <cell r="N161">
            <v>595.15268287034996</v>
          </cell>
          <cell r="O161">
            <v>1982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9235.74</v>
          </cell>
          <cell r="W161">
            <v>4329.18</v>
          </cell>
          <cell r="X161">
            <v>0</v>
          </cell>
          <cell r="Y161">
            <v>0</v>
          </cell>
          <cell r="Z161">
            <v>0</v>
          </cell>
          <cell r="AA161">
            <v>79631.759999999995</v>
          </cell>
          <cell r="AB161">
            <v>0</v>
          </cell>
          <cell r="AC161">
            <v>3102.91</v>
          </cell>
          <cell r="AD161">
            <v>0</v>
          </cell>
          <cell r="AE161">
            <v>12206.57</v>
          </cell>
          <cell r="AF161">
            <v>977.54</v>
          </cell>
          <cell r="AG161">
            <v>5252.38</v>
          </cell>
          <cell r="AH161">
            <v>24551.4</v>
          </cell>
          <cell r="AI161">
            <v>7039.44</v>
          </cell>
          <cell r="AJ161">
            <v>15787.77</v>
          </cell>
          <cell r="AK161">
            <v>164096.69</v>
          </cell>
          <cell r="AL161">
            <v>161.31631371298243</v>
          </cell>
          <cell r="AM161">
            <v>4494611.53</v>
          </cell>
          <cell r="AN161">
            <v>174478.19</v>
          </cell>
          <cell r="AO161">
            <v>701235.76</v>
          </cell>
          <cell r="AP161">
            <v>0</v>
          </cell>
          <cell r="AQ161">
            <v>0</v>
          </cell>
          <cell r="AR161">
            <v>427.44</v>
          </cell>
          <cell r="AS161">
            <v>688910.63</v>
          </cell>
          <cell r="AT161">
            <v>0</v>
          </cell>
          <cell r="AU161">
            <v>8672.9500000000007</v>
          </cell>
          <cell r="AV161">
            <v>177450.65</v>
          </cell>
          <cell r="AW161">
            <v>122564.26</v>
          </cell>
          <cell r="AX161">
            <v>172009.64</v>
          </cell>
          <cell r="AY161">
            <v>0</v>
          </cell>
          <cell r="AZ161">
            <v>68732.12</v>
          </cell>
          <cell r="BA161">
            <v>335461.25</v>
          </cell>
          <cell r="BB161">
            <v>2884.18</v>
          </cell>
          <cell r="BC161">
            <v>38969.050000000003</v>
          </cell>
          <cell r="BD161">
            <v>0</v>
          </cell>
          <cell r="BE161">
            <v>10024.64</v>
          </cell>
          <cell r="BF161">
            <v>312863.07</v>
          </cell>
          <cell r="BG161">
            <v>20725.650000000001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7330021.0100000007</v>
          </cell>
          <cell r="BM161">
            <v>7205.8246194479152</v>
          </cell>
          <cell r="BN161">
            <v>0</v>
          </cell>
          <cell r="BO161">
            <v>175747.52</v>
          </cell>
          <cell r="BP161">
            <v>6560</v>
          </cell>
          <cell r="BQ161">
            <v>0</v>
          </cell>
          <cell r="BR161">
            <v>148007.13</v>
          </cell>
          <cell r="BS161">
            <v>330314.65000000002</v>
          </cell>
          <cell r="BT161">
            <v>0</v>
          </cell>
          <cell r="BU161">
            <v>0</v>
          </cell>
          <cell r="BV161">
            <v>456869.16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284492.53000000003</v>
          </cell>
          <cell r="CB161">
            <v>12835.22</v>
          </cell>
          <cell r="CC161">
            <v>0</v>
          </cell>
          <cell r="CD161">
            <v>460416.77</v>
          </cell>
          <cell r="CE161">
            <v>113920.82</v>
          </cell>
          <cell r="CF161">
            <v>33361.519999999997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16598.64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215856.06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28021</v>
          </cell>
          <cell r="DB161">
            <v>0</v>
          </cell>
          <cell r="DC161">
            <v>0</v>
          </cell>
          <cell r="DD161">
            <v>102767.86</v>
          </cell>
          <cell r="DE161">
            <v>8480.5300000000007</v>
          </cell>
          <cell r="DF161">
            <v>24147.53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2088082.29</v>
          </cell>
          <cell r="DX161">
            <v>2052.7028165660304</v>
          </cell>
          <cell r="DY161">
            <v>12300</v>
          </cell>
          <cell r="DZ161">
            <v>38428.26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13555.85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61754</v>
          </cell>
          <cell r="EM161">
            <v>0</v>
          </cell>
          <cell r="EN161">
            <v>819.34</v>
          </cell>
          <cell r="EO161">
            <v>0</v>
          </cell>
          <cell r="EP161">
            <v>0</v>
          </cell>
          <cell r="EQ161">
            <v>0</v>
          </cell>
          <cell r="ER161">
            <v>126857.45</v>
          </cell>
          <cell r="ES161">
            <v>124.70803768820068</v>
          </cell>
          <cell r="ET161">
            <v>634112.27</v>
          </cell>
          <cell r="EU161">
            <v>623.36817321891999</v>
          </cell>
        </row>
        <row r="162">
          <cell r="A162" t="str">
            <v>33036</v>
          </cell>
          <cell r="B162" t="str">
            <v>Chewelah</v>
          </cell>
          <cell r="C162">
            <v>1003.6222222222221</v>
          </cell>
          <cell r="D162">
            <v>9650253.3800000008</v>
          </cell>
          <cell r="E162">
            <v>9615.4241768704487</v>
          </cell>
          <cell r="F162">
            <v>9925494.8399999999</v>
          </cell>
          <cell r="G162">
            <v>9889.6722494077021</v>
          </cell>
          <cell r="H162">
            <v>883694.14</v>
          </cell>
          <cell r="I162">
            <v>0</v>
          </cell>
          <cell r="J162">
            <v>0</v>
          </cell>
          <cell r="K162">
            <v>13353.18</v>
          </cell>
          <cell r="L162">
            <v>0</v>
          </cell>
          <cell r="M162">
            <v>0</v>
          </cell>
          <cell r="N162">
            <v>893.80974248832024</v>
          </cell>
          <cell r="O162">
            <v>6684</v>
          </cell>
          <cell r="P162">
            <v>958.67</v>
          </cell>
          <cell r="Q162">
            <v>0</v>
          </cell>
          <cell r="R162">
            <v>0</v>
          </cell>
          <cell r="S162">
            <v>3450</v>
          </cell>
          <cell r="T162">
            <v>0</v>
          </cell>
          <cell r="U162">
            <v>0</v>
          </cell>
          <cell r="V162">
            <v>1705.25</v>
          </cell>
          <cell r="W162">
            <v>0</v>
          </cell>
          <cell r="X162">
            <v>0</v>
          </cell>
          <cell r="Y162">
            <v>0</v>
          </cell>
          <cell r="Z162">
            <v>855.5</v>
          </cell>
          <cell r="AA162">
            <v>66204.63</v>
          </cell>
          <cell r="AB162">
            <v>3639.94</v>
          </cell>
          <cell r="AC162">
            <v>10927.4</v>
          </cell>
          <cell r="AD162">
            <v>0</v>
          </cell>
          <cell r="AE162">
            <v>0</v>
          </cell>
          <cell r="AF162">
            <v>1187.69</v>
          </cell>
          <cell r="AG162">
            <v>5770</v>
          </cell>
          <cell r="AH162">
            <v>0</v>
          </cell>
          <cell r="AI162">
            <v>11445.46</v>
          </cell>
          <cell r="AJ162">
            <v>21649.919999999998</v>
          </cell>
          <cell r="AK162">
            <v>134478.46000000002</v>
          </cell>
          <cell r="AL162">
            <v>133.99310718951358</v>
          </cell>
          <cell r="AM162">
            <v>4935665.3099999996</v>
          </cell>
          <cell r="AN162">
            <v>157307</v>
          </cell>
          <cell r="AO162">
            <v>481770.23999999999</v>
          </cell>
          <cell r="AP162">
            <v>0</v>
          </cell>
          <cell r="AQ162">
            <v>0</v>
          </cell>
          <cell r="AR162">
            <v>0</v>
          </cell>
          <cell r="AS162">
            <v>661651.15</v>
          </cell>
          <cell r="AT162">
            <v>0</v>
          </cell>
          <cell r="AU162">
            <v>0</v>
          </cell>
          <cell r="AV162">
            <v>194894.27</v>
          </cell>
          <cell r="AW162">
            <v>0</v>
          </cell>
          <cell r="AX162">
            <v>54156.3</v>
          </cell>
          <cell r="AY162">
            <v>0</v>
          </cell>
          <cell r="AZ162">
            <v>1571.98</v>
          </cell>
          <cell r="BA162">
            <v>370113.25</v>
          </cell>
          <cell r="BB162">
            <v>9377.5400000000009</v>
          </cell>
          <cell r="BC162">
            <v>35209.42</v>
          </cell>
          <cell r="BD162">
            <v>0</v>
          </cell>
          <cell r="BE162">
            <v>9793.02</v>
          </cell>
          <cell r="BF162">
            <v>458583.42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7370092.8999999994</v>
          </cell>
          <cell r="BM162">
            <v>7343.4931359741377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25408.35</v>
          </cell>
          <cell r="BS162">
            <v>25408.35</v>
          </cell>
          <cell r="BT162">
            <v>0</v>
          </cell>
          <cell r="BU162">
            <v>0</v>
          </cell>
          <cell r="BV162">
            <v>483419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209315.16</v>
          </cell>
          <cell r="CB162">
            <v>12456.99</v>
          </cell>
          <cell r="CC162">
            <v>0</v>
          </cell>
          <cell r="CD162">
            <v>264464.61</v>
          </cell>
          <cell r="CE162">
            <v>75226.350000000006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12063.37</v>
          </cell>
          <cell r="CQ162">
            <v>234539.72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41898.160000000003</v>
          </cell>
          <cell r="DF162">
            <v>22831.19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25659.52</v>
          </cell>
          <cell r="DW162">
            <v>1407282.42</v>
          </cell>
          <cell r="DX162">
            <v>1402.2033279454422</v>
          </cell>
          <cell r="DY162">
            <v>0</v>
          </cell>
          <cell r="DZ162">
            <v>0</v>
          </cell>
          <cell r="EA162">
            <v>7206</v>
          </cell>
          <cell r="EB162">
            <v>0</v>
          </cell>
          <cell r="EC162">
            <v>0</v>
          </cell>
          <cell r="ED162">
            <v>0</v>
          </cell>
          <cell r="EE162">
            <v>2511.5300000000002</v>
          </cell>
          <cell r="EF162">
            <v>106876.21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116593.74</v>
          </cell>
          <cell r="ES162">
            <v>116.1729358102872</v>
          </cell>
          <cell r="ET162">
            <v>1209156.8600000001</v>
          </cell>
          <cell r="EU162">
            <v>1204.7928326284793</v>
          </cell>
        </row>
        <row r="163">
          <cell r="A163">
            <v>37</v>
          </cell>
          <cell r="C163">
            <v>52688.283333333333</v>
          </cell>
          <cell r="D163">
            <v>511804399.59000003</v>
          </cell>
          <cell r="E163">
            <v>9713.8180865005725</v>
          </cell>
          <cell r="F163">
            <v>521859645.37999982</v>
          </cell>
          <cell r="G163">
            <v>9904.6621443034273</v>
          </cell>
          <cell r="H163">
            <v>64732787.390000001</v>
          </cell>
          <cell r="I163">
            <v>0</v>
          </cell>
          <cell r="J163">
            <v>132090.90999999997</v>
          </cell>
          <cell r="K163">
            <v>528038.30000000016</v>
          </cell>
          <cell r="L163">
            <v>9008.51</v>
          </cell>
          <cell r="M163">
            <v>39520.040000000008</v>
          </cell>
          <cell r="N163">
            <v>1242.0492946407755</v>
          </cell>
          <cell r="O163">
            <v>942973.84000000008</v>
          </cell>
          <cell r="P163">
            <v>23598.92</v>
          </cell>
          <cell r="Q163">
            <v>0</v>
          </cell>
          <cell r="R163">
            <v>405983.55999999994</v>
          </cell>
          <cell r="S163">
            <v>24450</v>
          </cell>
          <cell r="T163">
            <v>115087.91</v>
          </cell>
          <cell r="U163">
            <v>0</v>
          </cell>
          <cell r="V163">
            <v>368849.67</v>
          </cell>
          <cell r="W163">
            <v>165174.06999999995</v>
          </cell>
          <cell r="X163">
            <v>0</v>
          </cell>
          <cell r="Y163">
            <v>0</v>
          </cell>
          <cell r="Z163">
            <v>212587.17</v>
          </cell>
          <cell r="AA163">
            <v>6090151.0799999991</v>
          </cell>
          <cell r="AB163">
            <v>88149.710000000021</v>
          </cell>
          <cell r="AC163">
            <v>1121789.1499999997</v>
          </cell>
          <cell r="AD163">
            <v>31.68</v>
          </cell>
          <cell r="AE163">
            <v>734627.70999999985</v>
          </cell>
          <cell r="AF163">
            <v>107673.15</v>
          </cell>
          <cell r="AG163">
            <v>530951.80000000005</v>
          </cell>
          <cell r="AH163">
            <v>726922.15000000014</v>
          </cell>
          <cell r="AI163">
            <v>1289730.6899999997</v>
          </cell>
          <cell r="AJ163">
            <v>626597.67999999993</v>
          </cell>
          <cell r="AK163">
            <v>13575329.939999998</v>
          </cell>
          <cell r="AL163">
            <v>257.65367708253916</v>
          </cell>
          <cell r="AM163">
            <v>242988187.78000003</v>
          </cell>
          <cell r="AN163">
            <v>6997051.8800000008</v>
          </cell>
          <cell r="AO163">
            <v>20013412.640000001</v>
          </cell>
          <cell r="AP163">
            <v>864499.67</v>
          </cell>
          <cell r="AQ163">
            <v>7644.49</v>
          </cell>
          <cell r="AR163">
            <v>24181.23</v>
          </cell>
          <cell r="AS163">
            <v>32508067.959999997</v>
          </cell>
          <cell r="AT163">
            <v>0</v>
          </cell>
          <cell r="AU163">
            <v>65978.789999999994</v>
          </cell>
          <cell r="AV163">
            <v>8439407.8500000034</v>
          </cell>
          <cell r="AW163">
            <v>338969.51</v>
          </cell>
          <cell r="AX163">
            <v>2132250.84</v>
          </cell>
          <cell r="AY163">
            <v>-0.18</v>
          </cell>
          <cell r="AZ163">
            <v>4721101.03</v>
          </cell>
          <cell r="BA163">
            <v>18628329.260000002</v>
          </cell>
          <cell r="BB163">
            <v>438738.93999999994</v>
          </cell>
          <cell r="BC163">
            <v>1268677.1100000001</v>
          </cell>
          <cell r="BD163">
            <v>0</v>
          </cell>
          <cell r="BE163">
            <v>582925.68999999983</v>
          </cell>
          <cell r="BF163">
            <v>19128109.350000001</v>
          </cell>
          <cell r="BG163">
            <v>1140199.22</v>
          </cell>
          <cell r="BH163">
            <v>1931</v>
          </cell>
          <cell r="BI163">
            <v>0</v>
          </cell>
          <cell r="BJ163">
            <v>291740.12</v>
          </cell>
          <cell r="BK163">
            <v>0</v>
          </cell>
          <cell r="BL163">
            <v>360581404.17999995</v>
          </cell>
          <cell r="BM163">
            <v>6843.6734197387959</v>
          </cell>
          <cell r="BN163">
            <v>485908.77999999997</v>
          </cell>
          <cell r="BO163">
            <v>726642.46</v>
          </cell>
          <cell r="BP163">
            <v>78494.460000000006</v>
          </cell>
          <cell r="BQ163">
            <v>15787.54</v>
          </cell>
          <cell r="BR163">
            <v>6612179.5899999999</v>
          </cell>
          <cell r="BS163">
            <v>7919012.8300000001</v>
          </cell>
          <cell r="BT163">
            <v>307587</v>
          </cell>
          <cell r="BU163">
            <v>0</v>
          </cell>
          <cell r="BV163">
            <v>23936878.189999998</v>
          </cell>
          <cell r="BW163">
            <v>242818.97</v>
          </cell>
          <cell r="BX163">
            <v>0</v>
          </cell>
          <cell r="BY163">
            <v>0</v>
          </cell>
          <cell r="BZ163">
            <v>327102.95999999996</v>
          </cell>
          <cell r="CA163">
            <v>11222751.569999998</v>
          </cell>
          <cell r="CB163">
            <v>422596.23</v>
          </cell>
          <cell r="CC163">
            <v>0</v>
          </cell>
          <cell r="CD163">
            <v>11761578.960000001</v>
          </cell>
          <cell r="CE163">
            <v>3596378.6300000008</v>
          </cell>
          <cell r="CF163">
            <v>1356961.4500000002</v>
          </cell>
          <cell r="CG163">
            <v>852225.79999999993</v>
          </cell>
          <cell r="CH163">
            <v>13092</v>
          </cell>
          <cell r="CI163">
            <v>0</v>
          </cell>
          <cell r="CJ163">
            <v>6394.82</v>
          </cell>
          <cell r="CK163">
            <v>871545.07000000007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112003.54</v>
          </cell>
          <cell r="CQ163">
            <v>11338706.770000005</v>
          </cell>
          <cell r="CR163">
            <v>363955.64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258372.08000000002</v>
          </cell>
          <cell r="CX163">
            <v>0</v>
          </cell>
          <cell r="CY163">
            <v>0</v>
          </cell>
          <cell r="CZ163">
            <v>18951.45</v>
          </cell>
          <cell r="DA163">
            <v>173482</v>
          </cell>
          <cell r="DB163">
            <v>0</v>
          </cell>
          <cell r="DC163">
            <v>0</v>
          </cell>
          <cell r="DD163">
            <v>1416286.08</v>
          </cell>
          <cell r="DE163">
            <v>563935.47</v>
          </cell>
          <cell r="DF163">
            <v>406398.98000000004</v>
          </cell>
          <cell r="DG163">
            <v>5300</v>
          </cell>
          <cell r="DH163">
            <v>0</v>
          </cell>
          <cell r="DI163">
            <v>4285</v>
          </cell>
          <cell r="DJ163">
            <v>20819.78</v>
          </cell>
          <cell r="DK163">
            <v>0</v>
          </cell>
          <cell r="DL163">
            <v>0</v>
          </cell>
          <cell r="DM163">
            <v>0</v>
          </cell>
          <cell r="DN163">
            <v>7500</v>
          </cell>
          <cell r="DO163">
            <v>0</v>
          </cell>
          <cell r="DP163">
            <v>137311.72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911077.7699999999</v>
          </cell>
          <cell r="DW163">
            <v>78575310.76000002</v>
          </cell>
          <cell r="DX163">
            <v>1491.3241766275048</v>
          </cell>
          <cell r="DY163">
            <v>272853.25</v>
          </cell>
          <cell r="DZ163">
            <v>171863.94</v>
          </cell>
          <cell r="EA163">
            <v>73593.240000000005</v>
          </cell>
          <cell r="EB163">
            <v>0</v>
          </cell>
          <cell r="EC163">
            <v>68691.12</v>
          </cell>
          <cell r="ED163">
            <v>31634.66</v>
          </cell>
          <cell r="EE163">
            <v>779477.71000000008</v>
          </cell>
          <cell r="EF163">
            <v>439864.45</v>
          </cell>
          <cell r="EG163">
            <v>836846.91000000015</v>
          </cell>
          <cell r="EH163">
            <v>0</v>
          </cell>
          <cell r="EI163">
            <v>364225.73000000004</v>
          </cell>
          <cell r="EJ163">
            <v>0</v>
          </cell>
          <cell r="EK163">
            <v>0</v>
          </cell>
          <cell r="EL163">
            <v>299951.34999999998</v>
          </cell>
          <cell r="EM163">
            <v>0</v>
          </cell>
          <cell r="EN163">
            <v>2102.9900000000002</v>
          </cell>
          <cell r="EO163">
            <v>0</v>
          </cell>
          <cell r="EP163">
            <v>0</v>
          </cell>
          <cell r="EQ163">
            <v>345050</v>
          </cell>
          <cell r="ER163">
            <v>3686155.350000001</v>
          </cell>
          <cell r="ES163">
            <v>69.96157621381353</v>
          </cell>
          <cell r="ET163">
            <v>55222266.160000004</v>
          </cell>
          <cell r="EU163">
            <v>1048.0938581854221</v>
          </cell>
        </row>
        <row r="164">
          <cell r="A164" t="str">
            <v>08402</v>
          </cell>
          <cell r="B164" t="str">
            <v>Kalama</v>
          </cell>
          <cell r="C164">
            <v>992.06444444444458</v>
          </cell>
          <cell r="D164">
            <v>8223958.9800000004</v>
          </cell>
          <cell r="E164">
            <v>8289.7426936870143</v>
          </cell>
          <cell r="F164">
            <v>8300632.5300000003</v>
          </cell>
          <cell r="G164">
            <v>8367.029557891623</v>
          </cell>
          <cell r="H164">
            <v>1219413.47</v>
          </cell>
          <cell r="I164">
            <v>0</v>
          </cell>
          <cell r="J164">
            <v>0</v>
          </cell>
          <cell r="K164">
            <v>38341.58</v>
          </cell>
          <cell r="L164">
            <v>0</v>
          </cell>
          <cell r="M164">
            <v>0</v>
          </cell>
          <cell r="N164">
            <v>1267.8158732967615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1788.54</v>
          </cell>
          <cell r="W164">
            <v>968.09</v>
          </cell>
          <cell r="X164">
            <v>0</v>
          </cell>
          <cell r="Y164">
            <v>0</v>
          </cell>
          <cell r="Z164">
            <v>0</v>
          </cell>
          <cell r="AA164">
            <v>149284.16</v>
          </cell>
          <cell r="AB164">
            <v>258.3</v>
          </cell>
          <cell r="AC164">
            <v>5373.09</v>
          </cell>
          <cell r="AD164">
            <v>0</v>
          </cell>
          <cell r="AE164">
            <v>0</v>
          </cell>
          <cell r="AF164">
            <v>1621.93</v>
          </cell>
          <cell r="AG164">
            <v>9445</v>
          </cell>
          <cell r="AH164">
            <v>6015.02</v>
          </cell>
          <cell r="AI164">
            <v>11786</v>
          </cell>
          <cell r="AJ164">
            <v>0</v>
          </cell>
          <cell r="AK164">
            <v>186540.12999999998</v>
          </cell>
          <cell r="AL164">
            <v>188.03227052902025</v>
          </cell>
          <cell r="AM164">
            <v>4427956.84</v>
          </cell>
          <cell r="AN164">
            <v>112475.22</v>
          </cell>
          <cell r="AO164">
            <v>0</v>
          </cell>
          <cell r="AP164">
            <v>30.74</v>
          </cell>
          <cell r="AQ164">
            <v>0</v>
          </cell>
          <cell r="AR164">
            <v>0</v>
          </cell>
          <cell r="AS164">
            <v>644413.1</v>
          </cell>
          <cell r="AT164">
            <v>0</v>
          </cell>
          <cell r="AU164">
            <v>0</v>
          </cell>
          <cell r="AV164">
            <v>65709.77</v>
          </cell>
          <cell r="AW164">
            <v>0</v>
          </cell>
          <cell r="AX164">
            <v>16056.01</v>
          </cell>
          <cell r="AY164">
            <v>0</v>
          </cell>
          <cell r="AZ164">
            <v>0</v>
          </cell>
          <cell r="BA164">
            <v>347705.7</v>
          </cell>
          <cell r="BB164">
            <v>9272.19</v>
          </cell>
          <cell r="BC164">
            <v>24940.78</v>
          </cell>
          <cell r="BD164">
            <v>0</v>
          </cell>
          <cell r="BE164">
            <v>6215.86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5654776.21</v>
          </cell>
          <cell r="BM164">
            <v>5700.0089476714093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9819.74</v>
          </cell>
          <cell r="BS164">
            <v>9819.74</v>
          </cell>
          <cell r="BT164">
            <v>0</v>
          </cell>
          <cell r="BU164">
            <v>0</v>
          </cell>
          <cell r="BV164">
            <v>432513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311923</v>
          </cell>
          <cell r="CB164">
            <v>8375</v>
          </cell>
          <cell r="CC164">
            <v>0</v>
          </cell>
          <cell r="CD164">
            <v>205228.66</v>
          </cell>
          <cell r="CE164">
            <v>31689.63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110813.42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10570.01</v>
          </cell>
          <cell r="DW164">
            <v>1120932.46</v>
          </cell>
          <cell r="DX164">
            <v>1129.8988349771182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38148.68</v>
          </cell>
          <cell r="EM164">
            <v>0</v>
          </cell>
          <cell r="EN164">
            <v>0</v>
          </cell>
          <cell r="EO164">
            <v>0</v>
          </cell>
          <cell r="EP164">
            <v>42480</v>
          </cell>
          <cell r="EQ164">
            <v>0</v>
          </cell>
          <cell r="ER164">
            <v>80628.679999999993</v>
          </cell>
          <cell r="ES164">
            <v>81.273631417313823</v>
          </cell>
          <cell r="ET164">
            <v>612190.89</v>
          </cell>
          <cell r="EU164">
            <v>617.08782471568816</v>
          </cell>
        </row>
        <row r="165">
          <cell r="A165" t="str">
            <v>03053</v>
          </cell>
          <cell r="B165" t="str">
            <v>Finley</v>
          </cell>
          <cell r="C165">
            <v>936.66222222222211</v>
          </cell>
          <cell r="D165">
            <v>9845462.1199999992</v>
          </cell>
          <cell r="E165">
            <v>10511.219398431309</v>
          </cell>
          <cell r="F165">
            <v>9890206.0899999999</v>
          </cell>
          <cell r="G165">
            <v>10558.988988085353</v>
          </cell>
          <cell r="H165">
            <v>1331791.97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41279.279999999999</v>
          </cell>
          <cell r="N165">
            <v>1465.9193222743645</v>
          </cell>
          <cell r="O165">
            <v>1165.55</v>
          </cell>
          <cell r="P165">
            <v>0</v>
          </cell>
          <cell r="Q165">
            <v>0</v>
          </cell>
          <cell r="R165">
            <v>0</v>
          </cell>
          <cell r="S165">
            <v>2045</v>
          </cell>
          <cell r="T165">
            <v>0</v>
          </cell>
          <cell r="U165">
            <v>0</v>
          </cell>
          <cell r="V165">
            <v>1981.46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129911.99</v>
          </cell>
          <cell r="AB165">
            <v>0</v>
          </cell>
          <cell r="AC165">
            <v>6508.36</v>
          </cell>
          <cell r="AD165">
            <v>0</v>
          </cell>
          <cell r="AE165">
            <v>5030.5200000000004</v>
          </cell>
          <cell r="AF165">
            <v>975</v>
          </cell>
          <cell r="AG165">
            <v>6450</v>
          </cell>
          <cell r="AH165">
            <v>0</v>
          </cell>
          <cell r="AI165">
            <v>5744.46</v>
          </cell>
          <cell r="AJ165">
            <v>12546.14</v>
          </cell>
          <cell r="AK165">
            <v>172358.47999999998</v>
          </cell>
          <cell r="AL165">
            <v>184.01348523599162</v>
          </cell>
          <cell r="AM165">
            <v>4552720.58</v>
          </cell>
          <cell r="AN165">
            <v>123619.32</v>
          </cell>
          <cell r="AO165">
            <v>563092.76</v>
          </cell>
          <cell r="AP165">
            <v>0</v>
          </cell>
          <cell r="AQ165">
            <v>0</v>
          </cell>
          <cell r="AR165">
            <v>0</v>
          </cell>
          <cell r="AS165">
            <v>611924.26</v>
          </cell>
          <cell r="AT165">
            <v>0</v>
          </cell>
          <cell r="AU165">
            <v>0</v>
          </cell>
          <cell r="AV165">
            <v>202750.61</v>
          </cell>
          <cell r="AW165">
            <v>0</v>
          </cell>
          <cell r="AX165">
            <v>13951.27</v>
          </cell>
          <cell r="AY165">
            <v>0</v>
          </cell>
          <cell r="AZ165">
            <v>105585.2</v>
          </cell>
          <cell r="BA165">
            <v>331377.38</v>
          </cell>
          <cell r="BB165">
            <v>8692.43</v>
          </cell>
          <cell r="BC165">
            <v>25651.4</v>
          </cell>
          <cell r="BD165">
            <v>0</v>
          </cell>
          <cell r="BE165">
            <v>15956.59</v>
          </cell>
          <cell r="BF165">
            <v>383197.26</v>
          </cell>
          <cell r="BG165">
            <v>49354.12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6987873.1799999997</v>
          </cell>
          <cell r="BM165">
            <v>7460.3982249026094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428437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219178.27</v>
          </cell>
          <cell r="CB165">
            <v>5996.09</v>
          </cell>
          <cell r="CC165">
            <v>0</v>
          </cell>
          <cell r="CD165">
            <v>118363.55</v>
          </cell>
          <cell r="CE165">
            <v>48660.83</v>
          </cell>
          <cell r="CF165">
            <v>26422.59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18745.73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315825.58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6940.44</v>
          </cell>
          <cell r="DE165">
            <v>0</v>
          </cell>
          <cell r="DF165">
            <v>15267.37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2572.04</v>
          </cell>
          <cell r="DT165">
            <v>0</v>
          </cell>
          <cell r="DU165">
            <v>0</v>
          </cell>
          <cell r="DV165">
            <v>26655.85</v>
          </cell>
          <cell r="DW165">
            <v>1233065.3400000001</v>
          </cell>
          <cell r="DX165">
            <v>1316.4461112508247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123837.84</v>
          </cell>
          <cell r="EQ165">
            <v>0</v>
          </cell>
          <cell r="ER165">
            <v>123837.84</v>
          </cell>
          <cell r="ES165">
            <v>132.21184442156311</v>
          </cell>
          <cell r="ET165">
            <v>668167.23</v>
          </cell>
          <cell r="EU165">
            <v>713.34918196527633</v>
          </cell>
        </row>
        <row r="166">
          <cell r="A166" t="str">
            <v>32358</v>
          </cell>
          <cell r="B166" t="str">
            <v>Freeman</v>
          </cell>
          <cell r="C166">
            <v>929.42555555555555</v>
          </cell>
          <cell r="D166">
            <v>8550584.8000000007</v>
          </cell>
          <cell r="E166">
            <v>9199.8597939228894</v>
          </cell>
          <cell r="F166">
            <v>8801118.0899999999</v>
          </cell>
          <cell r="G166">
            <v>9469.4169289752444</v>
          </cell>
          <cell r="H166">
            <v>1166481.22</v>
          </cell>
          <cell r="I166">
            <v>0</v>
          </cell>
          <cell r="J166">
            <v>0</v>
          </cell>
          <cell r="K166">
            <v>1991.45</v>
          </cell>
          <cell r="L166">
            <v>0</v>
          </cell>
          <cell r="M166">
            <v>0</v>
          </cell>
          <cell r="N166">
            <v>1257.1987751095958</v>
          </cell>
          <cell r="O166">
            <v>77226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46740.22</v>
          </cell>
          <cell r="V166">
            <v>2343.8000000000002</v>
          </cell>
          <cell r="W166">
            <v>6602.25</v>
          </cell>
          <cell r="X166">
            <v>0</v>
          </cell>
          <cell r="Y166">
            <v>42448.18</v>
          </cell>
          <cell r="Z166">
            <v>0</v>
          </cell>
          <cell r="AA166">
            <v>164476.89000000001</v>
          </cell>
          <cell r="AB166">
            <v>0</v>
          </cell>
          <cell r="AC166">
            <v>7022.31</v>
          </cell>
          <cell r="AD166">
            <v>0</v>
          </cell>
          <cell r="AE166">
            <v>50</v>
          </cell>
          <cell r="AF166">
            <v>432.3</v>
          </cell>
          <cell r="AG166">
            <v>375</v>
          </cell>
          <cell r="AH166">
            <v>13019.94</v>
          </cell>
          <cell r="AI166">
            <v>20823.21</v>
          </cell>
          <cell r="AJ166">
            <v>0</v>
          </cell>
          <cell r="AK166">
            <v>381560.10000000003</v>
          </cell>
          <cell r="AL166">
            <v>410.53325650371858</v>
          </cell>
          <cell r="AM166">
            <v>4475327.5199999996</v>
          </cell>
          <cell r="AN166">
            <v>71540.160000000003</v>
          </cell>
          <cell r="AO166">
            <v>386968.84</v>
          </cell>
          <cell r="AP166">
            <v>0</v>
          </cell>
          <cell r="AQ166">
            <v>0</v>
          </cell>
          <cell r="AR166">
            <v>0</v>
          </cell>
          <cell r="AS166">
            <v>477110.16</v>
          </cell>
          <cell r="AT166">
            <v>0</v>
          </cell>
          <cell r="AU166">
            <v>3460.88</v>
          </cell>
          <cell r="AV166">
            <v>42356.28</v>
          </cell>
          <cell r="AW166">
            <v>0</v>
          </cell>
          <cell r="AX166">
            <v>23766.560000000001</v>
          </cell>
          <cell r="AY166">
            <v>0</v>
          </cell>
          <cell r="AZ166">
            <v>0</v>
          </cell>
          <cell r="BA166">
            <v>329335.44</v>
          </cell>
          <cell r="BB166">
            <v>8671.7800000000007</v>
          </cell>
          <cell r="BC166">
            <v>26529.31</v>
          </cell>
          <cell r="BD166">
            <v>0</v>
          </cell>
          <cell r="BE166">
            <v>7570.95</v>
          </cell>
          <cell r="BF166">
            <v>601219.28</v>
          </cell>
          <cell r="BG166">
            <v>7725.9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6461583.0600000005</v>
          </cell>
          <cell r="BM166">
            <v>6952.2330447839349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427318</v>
          </cell>
          <cell r="BW166">
            <v>0</v>
          </cell>
          <cell r="BX166">
            <v>0</v>
          </cell>
          <cell r="BY166">
            <v>0</v>
          </cell>
          <cell r="BZ166">
            <v>4083.35</v>
          </cell>
          <cell r="CA166">
            <v>135710.18</v>
          </cell>
          <cell r="CB166">
            <v>2000.04</v>
          </cell>
          <cell r="CC166">
            <v>0</v>
          </cell>
          <cell r="CD166">
            <v>46884.06</v>
          </cell>
          <cell r="CE166">
            <v>22300.13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91086.67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21448.57</v>
          </cell>
          <cell r="DW166">
            <v>750831.00000000012</v>
          </cell>
          <cell r="DX166">
            <v>807.8441522421856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1300.26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37371</v>
          </cell>
          <cell r="ER166">
            <v>38671.26</v>
          </cell>
          <cell r="ES166">
            <v>41.607700335810769</v>
          </cell>
          <cell r="ET166">
            <v>591713.61</v>
          </cell>
          <cell r="EU166">
            <v>636.64443748408519</v>
          </cell>
        </row>
        <row r="167">
          <cell r="A167" t="str">
            <v>34307</v>
          </cell>
          <cell r="B167" t="str">
            <v>Rainier</v>
          </cell>
          <cell r="C167">
            <v>925.17111111111103</v>
          </cell>
          <cell r="D167">
            <v>8518101.1099999994</v>
          </cell>
          <cell r="E167">
            <v>9207.0547898646983</v>
          </cell>
          <cell r="F167">
            <v>8266174.7999999998</v>
          </cell>
          <cell r="G167">
            <v>8934.7523941517138</v>
          </cell>
          <cell r="H167">
            <v>1151675.28</v>
          </cell>
          <cell r="I167">
            <v>0</v>
          </cell>
          <cell r="J167">
            <v>0</v>
          </cell>
          <cell r="K167">
            <v>26267.69</v>
          </cell>
          <cell r="L167">
            <v>0</v>
          </cell>
          <cell r="M167">
            <v>0</v>
          </cell>
          <cell r="N167">
            <v>1273.2163335551143</v>
          </cell>
          <cell r="O167">
            <v>346.75</v>
          </cell>
          <cell r="P167">
            <v>0</v>
          </cell>
          <cell r="Q167">
            <v>0</v>
          </cell>
          <cell r="R167">
            <v>13653</v>
          </cell>
          <cell r="S167">
            <v>0</v>
          </cell>
          <cell r="T167">
            <v>0</v>
          </cell>
          <cell r="U167">
            <v>0</v>
          </cell>
          <cell r="V167">
            <v>10341.98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113310.76</v>
          </cell>
          <cell r="AB167">
            <v>0</v>
          </cell>
          <cell r="AC167">
            <v>25345.96</v>
          </cell>
          <cell r="AD167">
            <v>0</v>
          </cell>
          <cell r="AE167">
            <v>1361.3</v>
          </cell>
          <cell r="AF167">
            <v>0</v>
          </cell>
          <cell r="AG167">
            <v>0</v>
          </cell>
          <cell r="AH167">
            <v>0</v>
          </cell>
          <cell r="AI167">
            <v>123789.08</v>
          </cell>
          <cell r="AJ167">
            <v>0</v>
          </cell>
          <cell r="AK167">
            <v>288148.82999999996</v>
          </cell>
          <cell r="AL167">
            <v>311.45463421781432</v>
          </cell>
          <cell r="AM167">
            <v>4277727.1399999997</v>
          </cell>
          <cell r="AN167">
            <v>75892.13</v>
          </cell>
          <cell r="AO167">
            <v>306122.48</v>
          </cell>
          <cell r="AP167">
            <v>0</v>
          </cell>
          <cell r="AQ167">
            <v>0</v>
          </cell>
          <cell r="AR167">
            <v>0</v>
          </cell>
          <cell r="AS167">
            <v>461899.85</v>
          </cell>
          <cell r="AT167">
            <v>0</v>
          </cell>
          <cell r="AU167">
            <v>0</v>
          </cell>
          <cell r="AV167">
            <v>85783.17</v>
          </cell>
          <cell r="AW167">
            <v>0</v>
          </cell>
          <cell r="AX167">
            <v>11840</v>
          </cell>
          <cell r="AY167">
            <v>0</v>
          </cell>
          <cell r="AZ167">
            <v>0</v>
          </cell>
          <cell r="BA167">
            <v>326358.52</v>
          </cell>
          <cell r="BB167">
            <v>8582.52</v>
          </cell>
          <cell r="BC167">
            <v>25363.24</v>
          </cell>
          <cell r="BD167">
            <v>0</v>
          </cell>
          <cell r="BE167">
            <v>8286.06</v>
          </cell>
          <cell r="BF167">
            <v>226149.94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5814005.0499999989</v>
          </cell>
          <cell r="BM167">
            <v>6284.248373273892</v>
          </cell>
          <cell r="BN167">
            <v>0</v>
          </cell>
          <cell r="BO167">
            <v>0</v>
          </cell>
          <cell r="BP167">
            <v>0</v>
          </cell>
          <cell r="BQ167">
            <v>2659.09</v>
          </cell>
          <cell r="BR167">
            <v>43.84</v>
          </cell>
          <cell r="BS167">
            <v>2702.9300000000003</v>
          </cell>
          <cell r="BT167">
            <v>4343.03</v>
          </cell>
          <cell r="BU167">
            <v>0</v>
          </cell>
          <cell r="BV167">
            <v>416597</v>
          </cell>
          <cell r="BW167">
            <v>0</v>
          </cell>
          <cell r="BX167">
            <v>0</v>
          </cell>
          <cell r="BY167">
            <v>0</v>
          </cell>
          <cell r="BZ167">
            <v>868.63</v>
          </cell>
          <cell r="CA167">
            <v>169516.06</v>
          </cell>
          <cell r="CB167">
            <v>0</v>
          </cell>
          <cell r="CC167">
            <v>0</v>
          </cell>
          <cell r="CD167">
            <v>121590.75</v>
          </cell>
          <cell r="CE167">
            <v>48722.78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148944.5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41942.14</v>
          </cell>
          <cell r="DF167">
            <v>0</v>
          </cell>
          <cell r="DG167">
            <v>0</v>
          </cell>
          <cell r="DH167">
            <v>5206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19724.14</v>
          </cell>
          <cell r="DW167">
            <v>980157.96000000008</v>
          </cell>
          <cell r="DX167">
            <v>1059.4342475986425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5919.99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5919.99</v>
          </cell>
          <cell r="ES167">
            <v>6.3988055062486939</v>
          </cell>
          <cell r="ET167">
            <v>364081.38</v>
          </cell>
          <cell r="EU167">
            <v>393.52869499215763</v>
          </cell>
        </row>
        <row r="168">
          <cell r="A168" t="str">
            <v>13146</v>
          </cell>
          <cell r="B168" t="str">
            <v>Warden</v>
          </cell>
          <cell r="C168">
            <v>924.8077777777778</v>
          </cell>
          <cell r="D168">
            <v>9483726</v>
          </cell>
          <cell r="E168">
            <v>10254.807785882231</v>
          </cell>
          <cell r="F168">
            <v>9922865.2400000002</v>
          </cell>
          <cell r="G168">
            <v>10729.651586455804</v>
          </cell>
          <cell r="H168">
            <v>863820.19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934.05376853087785</v>
          </cell>
          <cell r="O168">
            <v>0</v>
          </cell>
          <cell r="P168">
            <v>0</v>
          </cell>
          <cell r="Q168">
            <v>0</v>
          </cell>
          <cell r="R168">
            <v>8600</v>
          </cell>
          <cell r="S168">
            <v>0</v>
          </cell>
          <cell r="T168">
            <v>0</v>
          </cell>
          <cell r="U168">
            <v>0</v>
          </cell>
          <cell r="V168">
            <v>3715.25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48200.1</v>
          </cell>
          <cell r="AB168">
            <v>0</v>
          </cell>
          <cell r="AC168">
            <v>52610.83</v>
          </cell>
          <cell r="AD168">
            <v>0</v>
          </cell>
          <cell r="AE168">
            <v>1344.74</v>
          </cell>
          <cell r="AF168">
            <v>1325.78</v>
          </cell>
          <cell r="AG168">
            <v>2350</v>
          </cell>
          <cell r="AH168">
            <v>0</v>
          </cell>
          <cell r="AI168">
            <v>13182.16</v>
          </cell>
          <cell r="AJ168">
            <v>0</v>
          </cell>
          <cell r="AK168">
            <v>131328.85999999999</v>
          </cell>
          <cell r="AL168">
            <v>142.00665603783128</v>
          </cell>
          <cell r="AM168">
            <v>4397517.55</v>
          </cell>
          <cell r="AN168">
            <v>127619.16</v>
          </cell>
          <cell r="AO168">
            <v>700823.72</v>
          </cell>
          <cell r="AP168">
            <v>0</v>
          </cell>
          <cell r="AQ168">
            <v>0</v>
          </cell>
          <cell r="AR168">
            <v>0</v>
          </cell>
          <cell r="AS168">
            <v>565271.73</v>
          </cell>
          <cell r="AT168">
            <v>0</v>
          </cell>
          <cell r="AU168">
            <v>0</v>
          </cell>
          <cell r="AV168">
            <v>296838.40000000002</v>
          </cell>
          <cell r="AW168">
            <v>0</v>
          </cell>
          <cell r="AX168">
            <v>127732.41</v>
          </cell>
          <cell r="AY168">
            <v>0</v>
          </cell>
          <cell r="AZ168">
            <v>265324.07</v>
          </cell>
          <cell r="BA168">
            <v>323521.31</v>
          </cell>
          <cell r="BB168">
            <v>0</v>
          </cell>
          <cell r="BC168">
            <v>25256.82</v>
          </cell>
          <cell r="BD168">
            <v>0</v>
          </cell>
          <cell r="BE168">
            <v>39438.57</v>
          </cell>
          <cell r="BF168">
            <v>189243.85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7058587.5900000008</v>
          </cell>
          <cell r="BM168">
            <v>7632.4915940489745</v>
          </cell>
          <cell r="BN168">
            <v>711.01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711.01</v>
          </cell>
          <cell r="BT168">
            <v>541.59</v>
          </cell>
          <cell r="BU168">
            <v>0</v>
          </cell>
          <cell r="BV168">
            <v>401230.05</v>
          </cell>
          <cell r="BW168">
            <v>0</v>
          </cell>
          <cell r="BX168">
            <v>0</v>
          </cell>
          <cell r="BY168">
            <v>0</v>
          </cell>
          <cell r="BZ168">
            <v>19266.919999999998</v>
          </cell>
          <cell r="CA168">
            <v>193471.09</v>
          </cell>
          <cell r="CB168">
            <v>11055</v>
          </cell>
          <cell r="CC168">
            <v>0</v>
          </cell>
          <cell r="CD168">
            <v>324994.93</v>
          </cell>
          <cell r="CE168">
            <v>61312.43</v>
          </cell>
          <cell r="CF168">
            <v>74989.09</v>
          </cell>
          <cell r="CG168">
            <v>128787.94</v>
          </cell>
          <cell r="CH168">
            <v>0</v>
          </cell>
          <cell r="CI168">
            <v>0</v>
          </cell>
          <cell r="CJ168">
            <v>0</v>
          </cell>
          <cell r="CK168">
            <v>34229.46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404894.66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141971.91</v>
          </cell>
          <cell r="DE168">
            <v>42994.39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28678.13</v>
          </cell>
          <cell r="DW168">
            <v>1869128.5999999996</v>
          </cell>
          <cell r="DX168">
            <v>2021.0995678381209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1832790.75</v>
          </cell>
          <cell r="EU168">
            <v>1981.8072404235354</v>
          </cell>
        </row>
        <row r="169">
          <cell r="A169" t="str">
            <v>39209</v>
          </cell>
          <cell r="B169" t="str">
            <v>Mount Adams</v>
          </cell>
          <cell r="C169">
            <v>922.92444444444448</v>
          </cell>
          <cell r="D169">
            <v>12425710.41</v>
          </cell>
          <cell r="E169">
            <v>13463.410233412631</v>
          </cell>
          <cell r="F169">
            <v>12777422.810000001</v>
          </cell>
          <cell r="G169">
            <v>13844.494949628717</v>
          </cell>
          <cell r="H169">
            <v>102833.34</v>
          </cell>
          <cell r="I169">
            <v>0</v>
          </cell>
          <cell r="J169">
            <v>0</v>
          </cell>
          <cell r="K169">
            <v>1400.67</v>
          </cell>
          <cell r="L169">
            <v>0</v>
          </cell>
          <cell r="M169">
            <v>0</v>
          </cell>
          <cell r="N169">
            <v>112.9388333220969</v>
          </cell>
          <cell r="O169">
            <v>0</v>
          </cell>
          <cell r="P169">
            <v>0</v>
          </cell>
          <cell r="Q169">
            <v>0</v>
          </cell>
          <cell r="R169">
            <v>1852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48021.8</v>
          </cell>
          <cell r="AB169">
            <v>17127.03</v>
          </cell>
          <cell r="AC169">
            <v>57094.76</v>
          </cell>
          <cell r="AD169">
            <v>0</v>
          </cell>
          <cell r="AE169">
            <v>5450.51</v>
          </cell>
          <cell r="AF169">
            <v>1124.3800000000001</v>
          </cell>
          <cell r="AG169">
            <v>5847.37</v>
          </cell>
          <cell r="AH169">
            <v>0</v>
          </cell>
          <cell r="AI169">
            <v>6386.79</v>
          </cell>
          <cell r="AJ169">
            <v>8097.3</v>
          </cell>
          <cell r="AK169">
            <v>151001.94</v>
          </cell>
          <cell r="AL169">
            <v>163.61246135472749</v>
          </cell>
          <cell r="AM169">
            <v>4569063.2300000004</v>
          </cell>
          <cell r="AN169">
            <v>0</v>
          </cell>
          <cell r="AO169">
            <v>649361.07999999996</v>
          </cell>
          <cell r="AP169">
            <v>0</v>
          </cell>
          <cell r="AQ169">
            <v>0</v>
          </cell>
          <cell r="AR169">
            <v>23357.37</v>
          </cell>
          <cell r="AS169">
            <v>627080.44999999995</v>
          </cell>
          <cell r="AT169">
            <v>0</v>
          </cell>
          <cell r="AU169">
            <v>2907.25</v>
          </cell>
          <cell r="AV169">
            <v>299432.36</v>
          </cell>
          <cell r="AW169">
            <v>0</v>
          </cell>
          <cell r="AX169">
            <v>27286.62</v>
          </cell>
          <cell r="AY169">
            <v>0</v>
          </cell>
          <cell r="AZ169">
            <v>102537.47</v>
          </cell>
          <cell r="BA169">
            <v>324008.51</v>
          </cell>
          <cell r="BB169">
            <v>7723.56</v>
          </cell>
          <cell r="BC169">
            <v>0</v>
          </cell>
          <cell r="BD169">
            <v>0</v>
          </cell>
          <cell r="BE169">
            <v>19102.21</v>
          </cell>
          <cell r="BF169">
            <v>474532.71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7126392.8200000003</v>
          </cell>
          <cell r="BM169">
            <v>7721.53437141839</v>
          </cell>
          <cell r="BN169">
            <v>32.86</v>
          </cell>
          <cell r="BO169">
            <v>2976115.3</v>
          </cell>
          <cell r="BP169">
            <v>63720</v>
          </cell>
          <cell r="BQ169">
            <v>0</v>
          </cell>
          <cell r="BR169">
            <v>26434.98</v>
          </cell>
          <cell r="BS169">
            <v>3066303.1399999997</v>
          </cell>
          <cell r="BT169">
            <v>0</v>
          </cell>
          <cell r="BU169">
            <v>0</v>
          </cell>
          <cell r="BV169">
            <v>414890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230035.98</v>
          </cell>
          <cell r="CB169">
            <v>17467</v>
          </cell>
          <cell r="CC169">
            <v>0</v>
          </cell>
          <cell r="CD169">
            <v>727791.72</v>
          </cell>
          <cell r="CE169">
            <v>192608.09</v>
          </cell>
          <cell r="CF169">
            <v>5814.42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37217.839999999997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388526.91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119295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30549.77</v>
          </cell>
          <cell r="DW169">
            <v>5230499.8699999992</v>
          </cell>
          <cell r="DX169">
            <v>5667.3110149861777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165294.17000000001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165294.17000000001</v>
          </cell>
          <cell r="ES169">
            <v>179.09826854732302</v>
          </cell>
          <cell r="ET169">
            <v>2016121.98</v>
          </cell>
          <cell r="EU169">
            <v>2184.4929908792342</v>
          </cell>
        </row>
        <row r="170">
          <cell r="A170" t="str">
            <v>21237</v>
          </cell>
          <cell r="B170" t="str">
            <v>Toledo</v>
          </cell>
          <cell r="C170">
            <v>921.30222222222233</v>
          </cell>
          <cell r="D170">
            <v>8509654.1300000008</v>
          </cell>
          <cell r="E170">
            <v>9236.5500969641998</v>
          </cell>
          <cell r="F170">
            <v>8732363.0899999999</v>
          </cell>
          <cell r="G170">
            <v>9478.282890642713</v>
          </cell>
          <cell r="H170">
            <v>756352.2</v>
          </cell>
          <cell r="I170">
            <v>0</v>
          </cell>
          <cell r="J170">
            <v>0</v>
          </cell>
          <cell r="K170">
            <v>103356.71</v>
          </cell>
          <cell r="L170">
            <v>0</v>
          </cell>
          <cell r="M170">
            <v>0</v>
          </cell>
          <cell r="N170">
            <v>933.14537755737024</v>
          </cell>
          <cell r="O170">
            <v>4594</v>
          </cell>
          <cell r="P170">
            <v>0</v>
          </cell>
          <cell r="Q170">
            <v>0</v>
          </cell>
          <cell r="R170">
            <v>18238</v>
          </cell>
          <cell r="S170">
            <v>0</v>
          </cell>
          <cell r="T170">
            <v>0</v>
          </cell>
          <cell r="U170">
            <v>0</v>
          </cell>
          <cell r="V170">
            <v>2312.65</v>
          </cell>
          <cell r="W170">
            <v>4</v>
          </cell>
          <cell r="X170">
            <v>0</v>
          </cell>
          <cell r="Y170">
            <v>0</v>
          </cell>
          <cell r="Z170">
            <v>3367.65</v>
          </cell>
          <cell r="AA170">
            <v>117766.88</v>
          </cell>
          <cell r="AB170">
            <v>0</v>
          </cell>
          <cell r="AC170">
            <v>9141.4699999999993</v>
          </cell>
          <cell r="AD170">
            <v>1891.94</v>
          </cell>
          <cell r="AE170">
            <v>3770.57</v>
          </cell>
          <cell r="AF170">
            <v>2482.21</v>
          </cell>
          <cell r="AG170">
            <v>0</v>
          </cell>
          <cell r="AH170">
            <v>28921.7</v>
          </cell>
          <cell r="AI170">
            <v>5403</v>
          </cell>
          <cell r="AJ170">
            <v>21835.4</v>
          </cell>
          <cell r="AK170">
            <v>219729.47</v>
          </cell>
          <cell r="AL170">
            <v>238.49879518362894</v>
          </cell>
          <cell r="AM170">
            <v>4082462.55</v>
          </cell>
          <cell r="AN170">
            <v>125516.33</v>
          </cell>
          <cell r="AO170">
            <v>444409.72</v>
          </cell>
          <cell r="AP170">
            <v>0</v>
          </cell>
          <cell r="AQ170">
            <v>0</v>
          </cell>
          <cell r="AR170">
            <v>2342.9699999999998</v>
          </cell>
          <cell r="AS170">
            <v>651404.1</v>
          </cell>
          <cell r="AT170">
            <v>0</v>
          </cell>
          <cell r="AU170">
            <v>0</v>
          </cell>
          <cell r="AV170">
            <v>132699.4</v>
          </cell>
          <cell r="AW170">
            <v>0</v>
          </cell>
          <cell r="AX170">
            <v>17434.18</v>
          </cell>
          <cell r="AY170">
            <v>0</v>
          </cell>
          <cell r="AZ170">
            <v>18991.77</v>
          </cell>
          <cell r="BA170">
            <v>333107.65999999997</v>
          </cell>
          <cell r="BB170">
            <v>8471.0499999999993</v>
          </cell>
          <cell r="BC170">
            <v>25016.74</v>
          </cell>
          <cell r="BD170">
            <v>0</v>
          </cell>
          <cell r="BE170">
            <v>13634.89</v>
          </cell>
          <cell r="BF170">
            <v>379603.9</v>
          </cell>
          <cell r="BG170">
            <v>2775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6237870.2599999988</v>
          </cell>
          <cell r="BM170">
            <v>6770.7100987491112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168828.88</v>
          </cell>
          <cell r="BS170">
            <v>168828.88</v>
          </cell>
          <cell r="BT170">
            <v>0</v>
          </cell>
          <cell r="BU170">
            <v>0</v>
          </cell>
          <cell r="BV170">
            <v>414255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3292</v>
          </cell>
          <cell r="CB170">
            <v>7903.8</v>
          </cell>
          <cell r="CC170">
            <v>0</v>
          </cell>
          <cell r="CD170">
            <v>187958.89</v>
          </cell>
          <cell r="CE170">
            <v>93055.75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199058.61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12921.54</v>
          </cell>
          <cell r="DF170">
            <v>26617.65</v>
          </cell>
          <cell r="DG170">
            <v>190928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11047.49</v>
          </cell>
          <cell r="DW170">
            <v>1315867.6099999999</v>
          </cell>
          <cell r="DX170">
            <v>1428.2692239969508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949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237.84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98000</v>
          </cell>
          <cell r="ER170">
            <v>99186.84</v>
          </cell>
          <cell r="ES170">
            <v>107.65939515564924</v>
          </cell>
          <cell r="ET170">
            <v>846478.63</v>
          </cell>
          <cell r="EU170">
            <v>918.78496500123003</v>
          </cell>
        </row>
        <row r="171">
          <cell r="A171" t="str">
            <v>39120</v>
          </cell>
          <cell r="B171" t="str">
            <v>Mabton</v>
          </cell>
          <cell r="C171">
            <v>914.90888888888878</v>
          </cell>
          <cell r="D171">
            <v>9684352.6999999993</v>
          </cell>
          <cell r="E171">
            <v>10585.046027655457</v>
          </cell>
          <cell r="F171">
            <v>9851944.8699999992</v>
          </cell>
          <cell r="G171">
            <v>10768.225109239778</v>
          </cell>
          <cell r="H171">
            <v>195669.07</v>
          </cell>
          <cell r="I171">
            <v>0</v>
          </cell>
          <cell r="J171">
            <v>494.15</v>
          </cell>
          <cell r="K171">
            <v>0</v>
          </cell>
          <cell r="L171">
            <v>0</v>
          </cell>
          <cell r="M171">
            <v>0</v>
          </cell>
          <cell r="N171">
            <v>214.40738239873312</v>
          </cell>
          <cell r="O171">
            <v>0</v>
          </cell>
          <cell r="P171">
            <v>0</v>
          </cell>
          <cell r="Q171">
            <v>0</v>
          </cell>
          <cell r="R171">
            <v>6505</v>
          </cell>
          <cell r="S171">
            <v>0</v>
          </cell>
          <cell r="T171">
            <v>0</v>
          </cell>
          <cell r="U171">
            <v>0</v>
          </cell>
          <cell r="V171">
            <v>444.7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22479.41</v>
          </cell>
          <cell r="AB171">
            <v>0</v>
          </cell>
          <cell r="AC171">
            <v>42956.24</v>
          </cell>
          <cell r="AD171">
            <v>0</v>
          </cell>
          <cell r="AE171">
            <v>100751.03999999999</v>
          </cell>
          <cell r="AF171">
            <v>771.04</v>
          </cell>
          <cell r="AG171">
            <v>249.75</v>
          </cell>
          <cell r="AH171">
            <v>0</v>
          </cell>
          <cell r="AI171">
            <v>25084.95</v>
          </cell>
          <cell r="AJ171">
            <v>119484.86</v>
          </cell>
          <cell r="AK171">
            <v>318726.99000000005</v>
          </cell>
          <cell r="AL171">
            <v>348.37019715381507</v>
          </cell>
          <cell r="AM171">
            <v>4390953.9400000004</v>
          </cell>
          <cell r="AN171">
            <v>95432.71</v>
          </cell>
          <cell r="AO171">
            <v>902493.88</v>
          </cell>
          <cell r="AP171">
            <v>0</v>
          </cell>
          <cell r="AQ171">
            <v>0</v>
          </cell>
          <cell r="AR171">
            <v>0</v>
          </cell>
          <cell r="AS171">
            <v>493430.29</v>
          </cell>
          <cell r="AT171">
            <v>0</v>
          </cell>
          <cell r="AU171">
            <v>6779.95</v>
          </cell>
          <cell r="AV171">
            <v>391514.79</v>
          </cell>
          <cell r="AW171">
            <v>0</v>
          </cell>
          <cell r="AX171">
            <v>41092.86</v>
          </cell>
          <cell r="AY171">
            <v>0</v>
          </cell>
          <cell r="AZ171">
            <v>328629.96000000002</v>
          </cell>
          <cell r="BA171">
            <v>308418.15000000002</v>
          </cell>
          <cell r="BB171">
            <v>8486.9599999999991</v>
          </cell>
          <cell r="BC171">
            <v>24194.58</v>
          </cell>
          <cell r="BD171">
            <v>0</v>
          </cell>
          <cell r="BE171">
            <v>16244.14</v>
          </cell>
          <cell r="BF171">
            <v>143609.87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7151282.080000001</v>
          </cell>
          <cell r="BM171">
            <v>7816.3871472326346</v>
          </cell>
          <cell r="BN171">
            <v>30.98</v>
          </cell>
          <cell r="BO171">
            <v>25988.12</v>
          </cell>
          <cell r="BP171">
            <v>1852.23</v>
          </cell>
          <cell r="BQ171">
            <v>0</v>
          </cell>
          <cell r="BR171">
            <v>26323.35</v>
          </cell>
          <cell r="BS171">
            <v>54194.679999999993</v>
          </cell>
          <cell r="BT171">
            <v>2714.42</v>
          </cell>
          <cell r="BU171">
            <v>0</v>
          </cell>
          <cell r="BV171">
            <v>409709</v>
          </cell>
          <cell r="BW171">
            <v>0</v>
          </cell>
          <cell r="BX171">
            <v>0</v>
          </cell>
          <cell r="BY171">
            <v>0</v>
          </cell>
          <cell r="BZ171">
            <v>4411.7299999999996</v>
          </cell>
          <cell r="CA171">
            <v>188937.42</v>
          </cell>
          <cell r="CB171">
            <v>14136.62</v>
          </cell>
          <cell r="CC171">
            <v>0</v>
          </cell>
          <cell r="CD171">
            <v>521190.39</v>
          </cell>
          <cell r="CE171">
            <v>119071.08</v>
          </cell>
          <cell r="CF171">
            <v>196305.53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78962.429999999993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15988.97</v>
          </cell>
          <cell r="CQ171">
            <v>396911.25</v>
          </cell>
          <cell r="CR171">
            <v>434.86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129387.17</v>
          </cell>
          <cell r="DE171">
            <v>27802.080000000002</v>
          </cell>
          <cell r="DF171">
            <v>157.13999999999999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25457.81</v>
          </cell>
          <cell r="DW171">
            <v>2185772.5800000005</v>
          </cell>
          <cell r="DX171">
            <v>2389.0603824545988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2251133.92</v>
          </cell>
          <cell r="EU171">
            <v>2460.5006545885567</v>
          </cell>
        </row>
        <row r="172">
          <cell r="A172" t="str">
            <v>19404</v>
          </cell>
          <cell r="B172" t="str">
            <v>Cle Elum-Roslyn</v>
          </cell>
          <cell r="C172">
            <v>914.12</v>
          </cell>
          <cell r="D172">
            <v>8519128.0500000007</v>
          </cell>
          <cell r="E172">
            <v>9319.4854614273845</v>
          </cell>
          <cell r="F172">
            <v>8502106.9800000004</v>
          </cell>
          <cell r="G172">
            <v>9300.8652912090329</v>
          </cell>
          <cell r="H172">
            <v>1515676.32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1658.0715004594583</v>
          </cell>
          <cell r="O172">
            <v>35397.949999999997</v>
          </cell>
          <cell r="P172">
            <v>5907.43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2977.18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109064.12</v>
          </cell>
          <cell r="AB172">
            <v>0</v>
          </cell>
          <cell r="AC172">
            <v>31421.29</v>
          </cell>
          <cell r="AD172">
            <v>0</v>
          </cell>
          <cell r="AE172">
            <v>16115</v>
          </cell>
          <cell r="AF172">
            <v>1513.27</v>
          </cell>
          <cell r="AG172">
            <v>16478</v>
          </cell>
          <cell r="AH172">
            <v>0</v>
          </cell>
          <cell r="AI172">
            <v>74603.08</v>
          </cell>
          <cell r="AJ172">
            <v>18615.09</v>
          </cell>
          <cell r="AK172">
            <v>312092.41000000003</v>
          </cell>
          <cell r="AL172">
            <v>341.41295453550958</v>
          </cell>
          <cell r="AM172">
            <v>4252595.8499999996</v>
          </cell>
          <cell r="AN172">
            <v>71113.63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510925.05</v>
          </cell>
          <cell r="AT172">
            <v>0</v>
          </cell>
          <cell r="AU172">
            <v>0</v>
          </cell>
          <cell r="AV172">
            <v>62001.74</v>
          </cell>
          <cell r="AW172">
            <v>0</v>
          </cell>
          <cell r="AX172">
            <v>114942</v>
          </cell>
          <cell r="AY172">
            <v>0</v>
          </cell>
          <cell r="AZ172">
            <v>13674.07</v>
          </cell>
          <cell r="BA172">
            <v>329679.34999999998</v>
          </cell>
          <cell r="BB172">
            <v>8511.1</v>
          </cell>
          <cell r="BC172">
            <v>32168.080000000002</v>
          </cell>
          <cell r="BD172">
            <v>0</v>
          </cell>
          <cell r="BE172">
            <v>5536.2</v>
          </cell>
          <cell r="BF172">
            <v>315177.21999999997</v>
          </cell>
          <cell r="BG172">
            <v>10151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5726475.2899999991</v>
          </cell>
          <cell r="BM172">
            <v>6264.4677832232082</v>
          </cell>
          <cell r="BN172">
            <v>123.86</v>
          </cell>
          <cell r="BO172">
            <v>0</v>
          </cell>
          <cell r="BP172">
            <v>0</v>
          </cell>
          <cell r="BQ172">
            <v>0</v>
          </cell>
          <cell r="BR172">
            <v>70730.009999999995</v>
          </cell>
          <cell r="BS172">
            <v>70853.87</v>
          </cell>
          <cell r="BT172">
            <v>25945</v>
          </cell>
          <cell r="BU172">
            <v>0</v>
          </cell>
          <cell r="BV172">
            <v>415170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171409.14</v>
          </cell>
          <cell r="CB172">
            <v>5655</v>
          </cell>
          <cell r="CC172">
            <v>0</v>
          </cell>
          <cell r="CD172">
            <v>88470.45</v>
          </cell>
          <cell r="CE172">
            <v>26826.65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117483.62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10743.24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15305.99</v>
          </cell>
          <cell r="DW172">
            <v>947862.96</v>
          </cell>
          <cell r="DX172">
            <v>1036.9130529908546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567472.81999999995</v>
          </cell>
          <cell r="EU172">
            <v>620.78591432197084</v>
          </cell>
        </row>
        <row r="173">
          <cell r="A173" t="str">
            <v>25101</v>
          </cell>
          <cell r="B173" t="str">
            <v>Ocean Beach</v>
          </cell>
          <cell r="C173">
            <v>900.93444444444435</v>
          </cell>
          <cell r="D173">
            <v>10631354.390000001</v>
          </cell>
          <cell r="E173">
            <v>11800.364006013511</v>
          </cell>
          <cell r="F173">
            <v>10630578.460000001</v>
          </cell>
          <cell r="G173">
            <v>11799.502755780728</v>
          </cell>
          <cell r="H173">
            <v>1928114.66</v>
          </cell>
          <cell r="I173">
            <v>0</v>
          </cell>
          <cell r="J173">
            <v>1881.97</v>
          </cell>
          <cell r="K173">
            <v>9703.08</v>
          </cell>
          <cell r="L173">
            <v>0</v>
          </cell>
          <cell r="M173">
            <v>0</v>
          </cell>
          <cell r="N173">
            <v>2152.9865152354164</v>
          </cell>
          <cell r="O173">
            <v>20614.5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64.14</v>
          </cell>
          <cell r="X173">
            <v>0</v>
          </cell>
          <cell r="Y173">
            <v>0</v>
          </cell>
          <cell r="Z173">
            <v>0</v>
          </cell>
          <cell r="AA173">
            <v>72589.259999999995</v>
          </cell>
          <cell r="AB173">
            <v>115.14</v>
          </cell>
          <cell r="AC173">
            <v>7502.88</v>
          </cell>
          <cell r="AD173">
            <v>1294.54</v>
          </cell>
          <cell r="AE173">
            <v>64768.3</v>
          </cell>
          <cell r="AF173">
            <v>1815.73</v>
          </cell>
          <cell r="AG173">
            <v>5492.45</v>
          </cell>
          <cell r="AH173">
            <v>4918</v>
          </cell>
          <cell r="AI173">
            <v>7957.26</v>
          </cell>
          <cell r="AJ173">
            <v>8712</v>
          </cell>
          <cell r="AK173">
            <v>195844.20000000004</v>
          </cell>
          <cell r="AL173">
            <v>217.37896825641533</v>
          </cell>
          <cell r="AM173">
            <v>4179922.87</v>
          </cell>
          <cell r="AN173">
            <v>148445.32</v>
          </cell>
          <cell r="AO173">
            <v>0</v>
          </cell>
          <cell r="AP173">
            <v>0</v>
          </cell>
          <cell r="AQ173">
            <v>0</v>
          </cell>
          <cell r="AR173">
            <v>13855.46</v>
          </cell>
          <cell r="AS173">
            <v>855679.46</v>
          </cell>
          <cell r="AT173">
            <v>0</v>
          </cell>
          <cell r="AU173">
            <v>0</v>
          </cell>
          <cell r="AV173">
            <v>224901.3</v>
          </cell>
          <cell r="AW173">
            <v>0</v>
          </cell>
          <cell r="AX173">
            <v>187964.87</v>
          </cell>
          <cell r="AY173">
            <v>0</v>
          </cell>
          <cell r="AZ173">
            <v>31309.29</v>
          </cell>
          <cell r="BA173">
            <v>332444.92</v>
          </cell>
          <cell r="BB173">
            <v>8301.2900000000009</v>
          </cell>
          <cell r="BC173">
            <v>24689.91</v>
          </cell>
          <cell r="BD173">
            <v>0</v>
          </cell>
          <cell r="BE173">
            <v>11765.34</v>
          </cell>
          <cell r="BF173">
            <v>603882.77</v>
          </cell>
          <cell r="BG173">
            <v>49546.84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6672709.6400000006</v>
          </cell>
          <cell r="BM173">
            <v>7406.4319342509825</v>
          </cell>
          <cell r="BN173">
            <v>0</v>
          </cell>
          <cell r="BO173">
            <v>0</v>
          </cell>
          <cell r="BP173">
            <v>0</v>
          </cell>
          <cell r="BQ173">
            <v>6930.47</v>
          </cell>
          <cell r="BR173">
            <v>0</v>
          </cell>
          <cell r="BS173">
            <v>6930.47</v>
          </cell>
          <cell r="BT173">
            <v>0</v>
          </cell>
          <cell r="BU173">
            <v>0</v>
          </cell>
          <cell r="BV173">
            <v>404400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283039.51</v>
          </cell>
          <cell r="CB173">
            <v>11074</v>
          </cell>
          <cell r="CC173">
            <v>0</v>
          </cell>
          <cell r="CD173">
            <v>278626.09000000003</v>
          </cell>
          <cell r="CE173">
            <v>95638.92</v>
          </cell>
          <cell r="CF173">
            <v>48695.16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12152.28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9100.7199999999993</v>
          </cell>
          <cell r="CQ173">
            <v>270341.58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19545.080000000002</v>
          </cell>
          <cell r="DW173">
            <v>1439543.81</v>
          </cell>
          <cell r="DX173">
            <v>1597.8341364089879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252371.75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130409.35</v>
          </cell>
          <cell r="ER173">
            <v>382781.1</v>
          </cell>
          <cell r="ES173">
            <v>424.87120162892603</v>
          </cell>
          <cell r="ET173">
            <v>731201.77</v>
          </cell>
          <cell r="EU173">
            <v>811.60374598719113</v>
          </cell>
        </row>
        <row r="174">
          <cell r="A174" t="str">
            <v>36400</v>
          </cell>
          <cell r="B174" t="str">
            <v>Columbia (Walla Walla)</v>
          </cell>
          <cell r="C174">
            <v>885.56999999999994</v>
          </cell>
          <cell r="D174">
            <v>8861077.3200000003</v>
          </cell>
          <cell r="E174">
            <v>10006.072156915885</v>
          </cell>
          <cell r="F174">
            <v>9000753.4100000001</v>
          </cell>
          <cell r="G174">
            <v>10163.796662036881</v>
          </cell>
          <cell r="H174">
            <v>1713158.92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1934.5268245310931</v>
          </cell>
          <cell r="O174">
            <v>3240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1348.61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146085.76999999999</v>
          </cell>
          <cell r="AB174">
            <v>0</v>
          </cell>
          <cell r="AC174">
            <v>2701.59</v>
          </cell>
          <cell r="AD174">
            <v>0</v>
          </cell>
          <cell r="AE174">
            <v>2491.12</v>
          </cell>
          <cell r="AF174">
            <v>1559.47</v>
          </cell>
          <cell r="AG174">
            <v>118295.06</v>
          </cell>
          <cell r="AH174">
            <v>18993.16</v>
          </cell>
          <cell r="AI174">
            <v>99053.21</v>
          </cell>
          <cell r="AJ174">
            <v>22021.61</v>
          </cell>
          <cell r="AK174">
            <v>415789.6</v>
          </cell>
          <cell r="AL174">
            <v>469.51635669681673</v>
          </cell>
          <cell r="AM174">
            <v>4056151.61</v>
          </cell>
          <cell r="AN174">
            <v>119595.33</v>
          </cell>
          <cell r="AO174">
            <v>236402.04</v>
          </cell>
          <cell r="AP174">
            <v>0</v>
          </cell>
          <cell r="AQ174">
            <v>0</v>
          </cell>
          <cell r="AR174">
            <v>0</v>
          </cell>
          <cell r="AS174">
            <v>507206.82</v>
          </cell>
          <cell r="AT174">
            <v>0</v>
          </cell>
          <cell r="AU174">
            <v>0</v>
          </cell>
          <cell r="AV174">
            <v>95637.79</v>
          </cell>
          <cell r="AW174">
            <v>0</v>
          </cell>
          <cell r="AX174">
            <v>30240.35</v>
          </cell>
          <cell r="AY174">
            <v>0</v>
          </cell>
          <cell r="AZ174">
            <v>66245.100000000006</v>
          </cell>
          <cell r="BA174">
            <v>320827.39</v>
          </cell>
          <cell r="BB174">
            <v>8249.51</v>
          </cell>
          <cell r="BC174">
            <v>24803.8</v>
          </cell>
          <cell r="BD174">
            <v>0</v>
          </cell>
          <cell r="BE174">
            <v>10689.53</v>
          </cell>
          <cell r="BF174">
            <v>341215.91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5817265.1799999988</v>
          </cell>
          <cell r="BM174">
            <v>6568.9501451042825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316.54000000000002</v>
          </cell>
          <cell r="BS174">
            <v>316.54000000000002</v>
          </cell>
          <cell r="BT174">
            <v>2139.81</v>
          </cell>
          <cell r="BU174">
            <v>0</v>
          </cell>
          <cell r="BV174">
            <v>395022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196494.92</v>
          </cell>
          <cell r="CB174">
            <v>4927.78</v>
          </cell>
          <cell r="CC174">
            <v>0</v>
          </cell>
          <cell r="CD174">
            <v>118206.22</v>
          </cell>
          <cell r="CE174">
            <v>21446.560000000001</v>
          </cell>
          <cell r="CF174">
            <v>23074.43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9439.33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188906.46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806.58</v>
          </cell>
          <cell r="DF174">
            <v>8369.0300000000007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9179.81</v>
          </cell>
          <cell r="DT174">
            <v>0</v>
          </cell>
          <cell r="DU174">
            <v>0</v>
          </cell>
          <cell r="DV174">
            <v>24744.5</v>
          </cell>
          <cell r="DW174">
            <v>1003073.9700000001</v>
          </cell>
          <cell r="DX174">
            <v>1132.6873877841392</v>
          </cell>
          <cell r="DY174">
            <v>0</v>
          </cell>
          <cell r="DZ174">
            <v>12307.35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7174.39</v>
          </cell>
          <cell r="EM174">
            <v>0</v>
          </cell>
          <cell r="EN174">
            <v>55</v>
          </cell>
          <cell r="EO174">
            <v>0</v>
          </cell>
          <cell r="EP174">
            <v>31929</v>
          </cell>
          <cell r="EQ174">
            <v>0</v>
          </cell>
          <cell r="ER174">
            <v>51465.740000000005</v>
          </cell>
          <cell r="ES174">
            <v>58.115947920548358</v>
          </cell>
          <cell r="ET174">
            <v>313690.56</v>
          </cell>
          <cell r="EU174">
            <v>354.22446559842814</v>
          </cell>
        </row>
        <row r="175">
          <cell r="A175" t="str">
            <v>33070</v>
          </cell>
          <cell r="B175" t="str">
            <v>Valley</v>
          </cell>
          <cell r="C175">
            <v>872.00999999999988</v>
          </cell>
          <cell r="D175">
            <v>7913241.4800000004</v>
          </cell>
          <cell r="E175">
            <v>9074.7141431864329</v>
          </cell>
          <cell r="F175">
            <v>9375806.9299999997</v>
          </cell>
          <cell r="G175">
            <v>10751.948865265307</v>
          </cell>
          <cell r="H175">
            <v>140500.98000000001</v>
          </cell>
          <cell r="I175">
            <v>0</v>
          </cell>
          <cell r="J175">
            <v>0</v>
          </cell>
          <cell r="K175">
            <v>3852.01</v>
          </cell>
          <cell r="L175">
            <v>0</v>
          </cell>
          <cell r="M175">
            <v>0</v>
          </cell>
          <cell r="N175">
            <v>165.54052132429678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4946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24378.1</v>
          </cell>
          <cell r="AB175">
            <v>0</v>
          </cell>
          <cell r="AC175">
            <v>14159.85</v>
          </cell>
          <cell r="AD175">
            <v>0</v>
          </cell>
          <cell r="AE175">
            <v>5830</v>
          </cell>
          <cell r="AF175">
            <v>179.54</v>
          </cell>
          <cell r="AG175">
            <v>0</v>
          </cell>
          <cell r="AH175">
            <v>0</v>
          </cell>
          <cell r="AI175">
            <v>2381.81</v>
          </cell>
          <cell r="AJ175">
            <v>14492.89</v>
          </cell>
          <cell r="AK175">
            <v>66368.19</v>
          </cell>
          <cell r="AL175">
            <v>76.10943681838512</v>
          </cell>
          <cell r="AM175">
            <v>4099468.6</v>
          </cell>
          <cell r="AN175">
            <v>38629.760000000002</v>
          </cell>
          <cell r="AO175">
            <v>438732.36</v>
          </cell>
          <cell r="AP175">
            <v>0</v>
          </cell>
          <cell r="AQ175">
            <v>0</v>
          </cell>
          <cell r="AR175">
            <v>0</v>
          </cell>
          <cell r="AS175">
            <v>222958.66</v>
          </cell>
          <cell r="AT175">
            <v>0</v>
          </cell>
          <cell r="AU175">
            <v>0</v>
          </cell>
          <cell r="AV175">
            <v>124284.22</v>
          </cell>
          <cell r="AW175">
            <v>0</v>
          </cell>
          <cell r="AX175">
            <v>1413.13</v>
          </cell>
          <cell r="AY175">
            <v>0</v>
          </cell>
          <cell r="AZ175">
            <v>0</v>
          </cell>
          <cell r="BA175">
            <v>232357.87</v>
          </cell>
          <cell r="BB175">
            <v>8209.8700000000008</v>
          </cell>
          <cell r="BC175">
            <v>21621.72</v>
          </cell>
          <cell r="BD175">
            <v>0</v>
          </cell>
          <cell r="BE175">
            <v>5032.82</v>
          </cell>
          <cell r="BF175">
            <v>566529.69999999995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5759238.71</v>
          </cell>
          <cell r="BM175">
            <v>6604.5558078462409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21917.69</v>
          </cell>
          <cell r="BS175">
            <v>21917.69</v>
          </cell>
          <cell r="BT175">
            <v>0</v>
          </cell>
          <cell r="BU175">
            <v>0</v>
          </cell>
          <cell r="BV175">
            <v>348707.98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71483.91</v>
          </cell>
          <cell r="CB175">
            <v>0</v>
          </cell>
          <cell r="CC175">
            <v>0</v>
          </cell>
          <cell r="CD175">
            <v>94968.86</v>
          </cell>
          <cell r="CE175">
            <v>14097.66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78867.25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8891.99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32445.68</v>
          </cell>
          <cell r="DT175">
            <v>0</v>
          </cell>
          <cell r="DU175">
            <v>0</v>
          </cell>
          <cell r="DV175">
            <v>6498.41</v>
          </cell>
          <cell r="DW175">
            <v>677879.43</v>
          </cell>
          <cell r="DX175">
            <v>777.37575257164497</v>
          </cell>
          <cell r="DY175">
            <v>2503780.04</v>
          </cell>
          <cell r="DZ175">
            <v>0</v>
          </cell>
          <cell r="EA175">
            <v>0</v>
          </cell>
          <cell r="EB175">
            <v>0</v>
          </cell>
          <cell r="EC175">
            <v>9250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214937.57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2727967.61</v>
          </cell>
          <cell r="ES175">
            <v>3128.3673467047397</v>
          </cell>
          <cell r="ET175">
            <v>1871956.83</v>
          </cell>
          <cell r="EU175">
            <v>2146.7148656552108</v>
          </cell>
        </row>
        <row r="176">
          <cell r="A176" t="str">
            <v>21300</v>
          </cell>
          <cell r="B176" t="str">
            <v>Onalaska</v>
          </cell>
          <cell r="C176">
            <v>868.29555555555555</v>
          </cell>
          <cell r="D176">
            <v>8055378.9000000004</v>
          </cell>
          <cell r="E176">
            <v>9277.2315238282918</v>
          </cell>
          <cell r="F176">
            <v>8184310.29</v>
          </cell>
          <cell r="G176">
            <v>9425.7194311716703</v>
          </cell>
          <cell r="H176">
            <v>751882.47</v>
          </cell>
          <cell r="I176">
            <v>0</v>
          </cell>
          <cell r="J176">
            <v>0</v>
          </cell>
          <cell r="K176">
            <v>113778.99</v>
          </cell>
          <cell r="L176">
            <v>0</v>
          </cell>
          <cell r="M176">
            <v>0</v>
          </cell>
          <cell r="N176">
            <v>996.96636066060455</v>
          </cell>
          <cell r="O176">
            <v>0</v>
          </cell>
          <cell r="P176">
            <v>0</v>
          </cell>
          <cell r="Q176">
            <v>0</v>
          </cell>
          <cell r="R176">
            <v>16576</v>
          </cell>
          <cell r="S176">
            <v>0</v>
          </cell>
          <cell r="T176">
            <v>0</v>
          </cell>
          <cell r="U176">
            <v>0</v>
          </cell>
          <cell r="V176">
            <v>1156.5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102152.02</v>
          </cell>
          <cell r="AB176">
            <v>0</v>
          </cell>
          <cell r="AC176">
            <v>216.41</v>
          </cell>
          <cell r="AD176">
            <v>0</v>
          </cell>
          <cell r="AE176">
            <v>10.79</v>
          </cell>
          <cell r="AF176">
            <v>579.55999999999995</v>
          </cell>
          <cell r="AG176">
            <v>3736.72</v>
          </cell>
          <cell r="AH176">
            <v>10679.83</v>
          </cell>
          <cell r="AI176">
            <v>30317</v>
          </cell>
          <cell r="AJ176">
            <v>0</v>
          </cell>
          <cell r="AK176">
            <v>165424.82999999999</v>
          </cell>
          <cell r="AL176">
            <v>190.51673009446347</v>
          </cell>
          <cell r="AM176">
            <v>3717691.13</v>
          </cell>
          <cell r="AN176">
            <v>121577.61</v>
          </cell>
          <cell r="AO176">
            <v>419142</v>
          </cell>
          <cell r="AP176">
            <v>0</v>
          </cell>
          <cell r="AQ176">
            <v>0</v>
          </cell>
          <cell r="AR176">
            <v>0</v>
          </cell>
          <cell r="AS176">
            <v>543005.24</v>
          </cell>
          <cell r="AT176">
            <v>0</v>
          </cell>
          <cell r="AU176">
            <v>0</v>
          </cell>
          <cell r="AV176">
            <v>144150.49</v>
          </cell>
          <cell r="AW176">
            <v>0</v>
          </cell>
          <cell r="AX176">
            <v>6928.33</v>
          </cell>
          <cell r="AY176">
            <v>0</v>
          </cell>
          <cell r="AZ176">
            <v>14126.26</v>
          </cell>
          <cell r="BA176">
            <v>306000.07</v>
          </cell>
          <cell r="BB176">
            <v>8039.74</v>
          </cell>
          <cell r="BC176">
            <v>29964.75</v>
          </cell>
          <cell r="BD176">
            <v>0</v>
          </cell>
          <cell r="BE176">
            <v>23493.38</v>
          </cell>
          <cell r="BF176">
            <v>441002.01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5775121.0100000007</v>
          </cell>
          <cell r="BM176">
            <v>6651.1005072517555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155210.97</v>
          </cell>
          <cell r="BS176">
            <v>155210.97</v>
          </cell>
          <cell r="BT176">
            <v>0</v>
          </cell>
          <cell r="BU176">
            <v>0</v>
          </cell>
          <cell r="BV176">
            <v>381516</v>
          </cell>
          <cell r="BW176">
            <v>0</v>
          </cell>
          <cell r="BX176">
            <v>0</v>
          </cell>
          <cell r="BY176">
            <v>0</v>
          </cell>
          <cell r="BZ176">
            <v>21801.93</v>
          </cell>
          <cell r="CA176">
            <v>188448</v>
          </cell>
          <cell r="CB176">
            <v>8524.89</v>
          </cell>
          <cell r="CC176">
            <v>0</v>
          </cell>
          <cell r="CD176">
            <v>246263.62</v>
          </cell>
          <cell r="CE176">
            <v>93963.46</v>
          </cell>
          <cell r="CF176">
            <v>0</v>
          </cell>
          <cell r="CG176">
            <v>0</v>
          </cell>
          <cell r="CH176">
            <v>0</v>
          </cell>
          <cell r="CI176">
            <v>14000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9251.4</v>
          </cell>
          <cell r="CQ176">
            <v>191235.88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38052.949999999997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26858.89</v>
          </cell>
          <cell r="DW176">
            <v>1375127.9899999998</v>
          </cell>
          <cell r="DX176">
            <v>1583.7095804551955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2975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2975</v>
          </cell>
          <cell r="ES176">
            <v>3.4262527096508357</v>
          </cell>
          <cell r="ET176">
            <v>156439.06</v>
          </cell>
          <cell r="EU176">
            <v>180.16798427570745</v>
          </cell>
        </row>
        <row r="177">
          <cell r="A177" t="str">
            <v>28149</v>
          </cell>
          <cell r="B177" t="str">
            <v>San Juan Island</v>
          </cell>
          <cell r="C177">
            <v>865.43000000000006</v>
          </cell>
          <cell r="D177">
            <v>9149445.8499999996</v>
          </cell>
          <cell r="E177">
            <v>10572.138532290306</v>
          </cell>
          <cell r="F177">
            <v>9367036.7799999993</v>
          </cell>
          <cell r="G177">
            <v>10823.56375443421</v>
          </cell>
          <cell r="H177">
            <v>1556212.64</v>
          </cell>
          <cell r="I177">
            <v>0</v>
          </cell>
          <cell r="J177">
            <v>4137.2299999999996</v>
          </cell>
          <cell r="K177">
            <v>96.02</v>
          </cell>
          <cell r="L177">
            <v>0</v>
          </cell>
          <cell r="M177">
            <v>0</v>
          </cell>
          <cell r="N177">
            <v>1803.0873554186933</v>
          </cell>
          <cell r="O177">
            <v>61277.65</v>
          </cell>
          <cell r="P177">
            <v>0</v>
          </cell>
          <cell r="Q177">
            <v>0</v>
          </cell>
          <cell r="R177">
            <v>0</v>
          </cell>
          <cell r="S177">
            <v>2777.5</v>
          </cell>
          <cell r="T177">
            <v>0</v>
          </cell>
          <cell r="U177">
            <v>25533.89</v>
          </cell>
          <cell r="V177">
            <v>5004.78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191341.81</v>
          </cell>
          <cell r="AB177">
            <v>16644.009999999998</v>
          </cell>
          <cell r="AC177">
            <v>17165.07</v>
          </cell>
          <cell r="AD177">
            <v>0</v>
          </cell>
          <cell r="AE177">
            <v>648643.30000000005</v>
          </cell>
          <cell r="AF177">
            <v>2036.98</v>
          </cell>
          <cell r="AG177">
            <v>10627.34</v>
          </cell>
          <cell r="AH177">
            <v>27246.54</v>
          </cell>
          <cell r="AI177">
            <v>68793.570000000007</v>
          </cell>
          <cell r="AJ177">
            <v>35889.620000000003</v>
          </cell>
          <cell r="AK177">
            <v>1112982.06</v>
          </cell>
          <cell r="AL177">
            <v>1286.0451567428909</v>
          </cell>
          <cell r="AM177">
            <v>4252756.0199999996</v>
          </cell>
          <cell r="AN177">
            <v>93492.1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658852.63</v>
          </cell>
          <cell r="AT177">
            <v>0</v>
          </cell>
          <cell r="AU177">
            <v>0</v>
          </cell>
          <cell r="AV177">
            <v>75417.850000000006</v>
          </cell>
          <cell r="AW177">
            <v>0</v>
          </cell>
          <cell r="AX177">
            <v>16084.34</v>
          </cell>
          <cell r="AY177">
            <v>0</v>
          </cell>
          <cell r="AZ177">
            <v>27474.76</v>
          </cell>
          <cell r="BA177">
            <v>309392.55</v>
          </cell>
          <cell r="BB177">
            <v>8113.29</v>
          </cell>
          <cell r="BC177">
            <v>24699.87</v>
          </cell>
          <cell r="BD177">
            <v>0</v>
          </cell>
          <cell r="BE177">
            <v>4341.3900000000003</v>
          </cell>
          <cell r="BF177">
            <v>157956.25</v>
          </cell>
          <cell r="BG177">
            <v>2651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5631232.049999998</v>
          </cell>
          <cell r="BM177">
            <v>6506.8602313300871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411232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407785.1</v>
          </cell>
          <cell r="CB177">
            <v>2600.4499999999998</v>
          </cell>
          <cell r="CC177">
            <v>0</v>
          </cell>
          <cell r="CD177">
            <v>63390</v>
          </cell>
          <cell r="CE177">
            <v>35905.269999999997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85297.66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21179.43</v>
          </cell>
          <cell r="DE177">
            <v>0</v>
          </cell>
          <cell r="DF177">
            <v>20988.47</v>
          </cell>
          <cell r="DG177">
            <v>8998.4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1057376.78</v>
          </cell>
          <cell r="DX177">
            <v>1221.7935361612147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5000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5000</v>
          </cell>
          <cell r="ES177">
            <v>5.7774747813225789</v>
          </cell>
          <cell r="ET177">
            <v>558963.38</v>
          </cell>
          <cell r="EU177">
            <v>645.8793663265659</v>
          </cell>
        </row>
        <row r="178">
          <cell r="A178" t="str">
            <v>19403</v>
          </cell>
          <cell r="B178" t="str">
            <v>Kittitas</v>
          </cell>
          <cell r="C178">
            <v>843.11999999999989</v>
          </cell>
          <cell r="D178">
            <v>7379926.1799999997</v>
          </cell>
          <cell r="E178">
            <v>8753.1148353733752</v>
          </cell>
          <cell r="F178">
            <v>7305839.0499999998</v>
          </cell>
          <cell r="G178">
            <v>8665.2422549577768</v>
          </cell>
          <cell r="H178">
            <v>1004628.02</v>
          </cell>
          <cell r="I178">
            <v>0</v>
          </cell>
          <cell r="J178">
            <v>17.64</v>
          </cell>
          <cell r="K178">
            <v>0</v>
          </cell>
          <cell r="L178">
            <v>0</v>
          </cell>
          <cell r="M178">
            <v>0</v>
          </cell>
          <cell r="N178">
            <v>1191.5808663061014</v>
          </cell>
          <cell r="O178">
            <v>2830</v>
          </cell>
          <cell r="P178">
            <v>0</v>
          </cell>
          <cell r="Q178">
            <v>0</v>
          </cell>
          <cell r="R178">
            <v>2575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94192.7</v>
          </cell>
          <cell r="AB178">
            <v>9505.65</v>
          </cell>
          <cell r="AC178">
            <v>3367.83</v>
          </cell>
          <cell r="AD178">
            <v>0</v>
          </cell>
          <cell r="AE178">
            <v>150</v>
          </cell>
          <cell r="AF178">
            <v>247.61</v>
          </cell>
          <cell r="AG178">
            <v>54193.25</v>
          </cell>
          <cell r="AH178">
            <v>0</v>
          </cell>
          <cell r="AI178">
            <v>5470.66</v>
          </cell>
          <cell r="AJ178">
            <v>0</v>
          </cell>
          <cell r="AK178">
            <v>172532.69999999998</v>
          </cell>
          <cell r="AL178">
            <v>204.63599487617421</v>
          </cell>
          <cell r="AM178">
            <v>3737959.01</v>
          </cell>
          <cell r="AN178">
            <v>78432.479999999996</v>
          </cell>
          <cell r="AO178">
            <v>157201.51999999999</v>
          </cell>
          <cell r="AP178">
            <v>0</v>
          </cell>
          <cell r="AQ178">
            <v>0</v>
          </cell>
          <cell r="AR178">
            <v>0</v>
          </cell>
          <cell r="AS178">
            <v>480475.18</v>
          </cell>
          <cell r="AT178">
            <v>0</v>
          </cell>
          <cell r="AU178">
            <v>0</v>
          </cell>
          <cell r="AV178">
            <v>73072.5</v>
          </cell>
          <cell r="AW178">
            <v>131395.75</v>
          </cell>
          <cell r="AX178">
            <v>1200</v>
          </cell>
          <cell r="AY178">
            <v>0</v>
          </cell>
          <cell r="AZ178">
            <v>35831.14</v>
          </cell>
          <cell r="BA178">
            <v>269116.28000000003</v>
          </cell>
          <cell r="BB178">
            <v>6450.23</v>
          </cell>
          <cell r="BC178">
            <v>35748.480000000003</v>
          </cell>
          <cell r="BD178">
            <v>0</v>
          </cell>
          <cell r="BE178">
            <v>6416.65</v>
          </cell>
          <cell r="BF178">
            <v>211425.48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5224724.7000000011</v>
          </cell>
          <cell r="BM178">
            <v>6196.8933247936257</v>
          </cell>
          <cell r="BN178">
            <v>100.77</v>
          </cell>
          <cell r="BO178">
            <v>0</v>
          </cell>
          <cell r="BP178">
            <v>0</v>
          </cell>
          <cell r="BQ178">
            <v>0</v>
          </cell>
          <cell r="BR178">
            <v>76510.880000000005</v>
          </cell>
          <cell r="BS178">
            <v>76611.650000000009</v>
          </cell>
          <cell r="BT178">
            <v>0</v>
          </cell>
          <cell r="BU178">
            <v>0</v>
          </cell>
          <cell r="BV178">
            <v>373427</v>
          </cell>
          <cell r="BW178">
            <v>0</v>
          </cell>
          <cell r="BX178">
            <v>0</v>
          </cell>
          <cell r="BY178">
            <v>0</v>
          </cell>
          <cell r="BZ178">
            <v>25876.46</v>
          </cell>
          <cell r="CA178">
            <v>129542.46</v>
          </cell>
          <cell r="CB178">
            <v>0</v>
          </cell>
          <cell r="CC178">
            <v>0</v>
          </cell>
          <cell r="CD178">
            <v>106513.94</v>
          </cell>
          <cell r="CE178">
            <v>15600.19</v>
          </cell>
          <cell r="CF178">
            <v>0</v>
          </cell>
          <cell r="CG178">
            <v>0</v>
          </cell>
          <cell r="CH178">
            <v>7121.35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124075.61</v>
          </cell>
          <cell r="CR178">
            <v>45052.09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115.24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903935.99</v>
          </cell>
          <cell r="DX178">
            <v>1072.132068981877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278168.3</v>
          </cell>
          <cell r="EU178">
            <v>329.92729386089763</v>
          </cell>
        </row>
        <row r="179">
          <cell r="A179" t="str">
            <v>24111</v>
          </cell>
          <cell r="B179" t="str">
            <v>Brewster</v>
          </cell>
          <cell r="C179">
            <v>839.1144444444443</v>
          </cell>
          <cell r="D179">
            <v>9138991.4700000007</v>
          </cell>
          <cell r="E179">
            <v>10891.233645787956</v>
          </cell>
          <cell r="F179">
            <v>9519019.0099999998</v>
          </cell>
          <cell r="G179">
            <v>11344.124836633331</v>
          </cell>
          <cell r="H179">
            <v>765626.46</v>
          </cell>
          <cell r="I179">
            <v>0</v>
          </cell>
          <cell r="J179">
            <v>11487.94</v>
          </cell>
          <cell r="K179">
            <v>277.43</v>
          </cell>
          <cell r="L179">
            <v>0</v>
          </cell>
          <cell r="M179">
            <v>0</v>
          </cell>
          <cell r="N179">
            <v>926.4431510468047</v>
          </cell>
          <cell r="O179">
            <v>581</v>
          </cell>
          <cell r="P179">
            <v>7999.3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48.95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6057.5</v>
          </cell>
          <cell r="AB179">
            <v>0</v>
          </cell>
          <cell r="AC179">
            <v>2839.16</v>
          </cell>
          <cell r="AD179">
            <v>0</v>
          </cell>
          <cell r="AE179">
            <v>20525.740000000002</v>
          </cell>
          <cell r="AF179">
            <v>1489.85</v>
          </cell>
          <cell r="AG179">
            <v>2883</v>
          </cell>
          <cell r="AH179">
            <v>2582.9499999999998</v>
          </cell>
          <cell r="AI179">
            <v>5903.74</v>
          </cell>
          <cell r="AJ179">
            <v>0</v>
          </cell>
          <cell r="AK179">
            <v>50911.189999999995</v>
          </cell>
          <cell r="AL179">
            <v>60.672522487331229</v>
          </cell>
          <cell r="AM179">
            <v>4011541.41</v>
          </cell>
          <cell r="AN179">
            <v>141479.64000000001</v>
          </cell>
          <cell r="AO179">
            <v>680115.64</v>
          </cell>
          <cell r="AP179">
            <v>0</v>
          </cell>
          <cell r="AQ179">
            <v>0</v>
          </cell>
          <cell r="AR179">
            <v>0</v>
          </cell>
          <cell r="AS179">
            <v>604433.15</v>
          </cell>
          <cell r="AT179">
            <v>0</v>
          </cell>
          <cell r="AU179">
            <v>0</v>
          </cell>
          <cell r="AV179">
            <v>329362.18</v>
          </cell>
          <cell r="AW179">
            <v>0</v>
          </cell>
          <cell r="AX179">
            <v>105456.54</v>
          </cell>
          <cell r="AY179">
            <v>0</v>
          </cell>
          <cell r="AZ179">
            <v>296648.37</v>
          </cell>
          <cell r="BA179">
            <v>295184.98</v>
          </cell>
          <cell r="BB179">
            <v>0</v>
          </cell>
          <cell r="BC179">
            <v>24199.95</v>
          </cell>
          <cell r="BD179">
            <v>0</v>
          </cell>
          <cell r="BE179">
            <v>34924.46</v>
          </cell>
          <cell r="BF179">
            <v>171755.12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6695101.4400000004</v>
          </cell>
          <cell r="BM179">
            <v>7978.7703385712202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121830.2</v>
          </cell>
          <cell r="BS179">
            <v>121830.2</v>
          </cell>
          <cell r="BT179">
            <v>0</v>
          </cell>
          <cell r="BU179">
            <v>0</v>
          </cell>
          <cell r="BV179">
            <v>391984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212821.45</v>
          </cell>
          <cell r="CB179">
            <v>16551</v>
          </cell>
          <cell r="CC179">
            <v>0</v>
          </cell>
          <cell r="CD179">
            <v>440531.94</v>
          </cell>
          <cell r="CE179">
            <v>98258.65</v>
          </cell>
          <cell r="CF179">
            <v>152180.51999999999</v>
          </cell>
          <cell r="CG179">
            <v>128999.2</v>
          </cell>
          <cell r="CH179">
            <v>0</v>
          </cell>
          <cell r="CI179">
            <v>0</v>
          </cell>
          <cell r="CJ179">
            <v>0</v>
          </cell>
          <cell r="CK179">
            <v>63200.51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265313.98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6462.87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1898134.3199999998</v>
          </cell>
          <cell r="DX179">
            <v>2262.0684610627873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36002.61</v>
          </cell>
          <cell r="EF179">
            <v>0</v>
          </cell>
          <cell r="EG179">
            <v>5157.3</v>
          </cell>
          <cell r="EH179">
            <v>0</v>
          </cell>
          <cell r="EI179">
            <v>0</v>
          </cell>
          <cell r="EJ179">
            <v>14849.31</v>
          </cell>
          <cell r="EK179">
            <v>0</v>
          </cell>
          <cell r="EL179">
            <v>41471.01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97480.23000000001</v>
          </cell>
          <cell r="ES179">
            <v>116.17036346518753</v>
          </cell>
          <cell r="ET179">
            <v>695605.65</v>
          </cell>
          <cell r="EU179">
            <v>828.97589787116863</v>
          </cell>
        </row>
        <row r="180">
          <cell r="A180" t="str">
            <v>33212</v>
          </cell>
          <cell r="B180" t="str">
            <v>Kettle Falls</v>
          </cell>
          <cell r="C180">
            <v>769.85333333333347</v>
          </cell>
          <cell r="D180">
            <v>8230059.8200000003</v>
          </cell>
          <cell r="E180">
            <v>10690.425648175409</v>
          </cell>
          <cell r="F180">
            <v>7934365.6100000003</v>
          </cell>
          <cell r="G180">
            <v>10306.334033322362</v>
          </cell>
          <cell r="H180">
            <v>879271.47</v>
          </cell>
          <cell r="I180">
            <v>0</v>
          </cell>
          <cell r="J180">
            <v>0</v>
          </cell>
          <cell r="K180">
            <v>4705.24</v>
          </cell>
          <cell r="L180">
            <v>0</v>
          </cell>
          <cell r="M180">
            <v>0</v>
          </cell>
          <cell r="N180">
            <v>1148.2404137584645</v>
          </cell>
          <cell r="O180">
            <v>12347</v>
          </cell>
          <cell r="P180">
            <v>0</v>
          </cell>
          <cell r="Q180">
            <v>0</v>
          </cell>
          <cell r="R180">
            <v>0</v>
          </cell>
          <cell r="S180">
            <v>1090</v>
          </cell>
          <cell r="T180">
            <v>0</v>
          </cell>
          <cell r="U180">
            <v>0</v>
          </cell>
          <cell r="V180">
            <v>40</v>
          </cell>
          <cell r="W180">
            <v>7441.94</v>
          </cell>
          <cell r="X180">
            <v>0</v>
          </cell>
          <cell r="Y180">
            <v>0</v>
          </cell>
          <cell r="Z180">
            <v>0</v>
          </cell>
          <cell r="AA180">
            <v>68257.37</v>
          </cell>
          <cell r="AB180">
            <v>0</v>
          </cell>
          <cell r="AC180">
            <v>7192.97</v>
          </cell>
          <cell r="AD180">
            <v>0</v>
          </cell>
          <cell r="AE180">
            <v>21320.99</v>
          </cell>
          <cell r="AF180">
            <v>455.96</v>
          </cell>
          <cell r="AG180">
            <v>6650</v>
          </cell>
          <cell r="AH180">
            <v>21096.06</v>
          </cell>
          <cell r="AI180">
            <v>6923.85</v>
          </cell>
          <cell r="AJ180">
            <v>11176.79</v>
          </cell>
          <cell r="AK180">
            <v>163992.93000000002</v>
          </cell>
          <cell r="AL180">
            <v>213.01840610332704</v>
          </cell>
          <cell r="AM180">
            <v>3719463.56</v>
          </cell>
          <cell r="AN180">
            <v>107590.48</v>
          </cell>
          <cell r="AO180">
            <v>372387.64</v>
          </cell>
          <cell r="AP180">
            <v>0</v>
          </cell>
          <cell r="AQ180">
            <v>46406.78</v>
          </cell>
          <cell r="AR180">
            <v>0</v>
          </cell>
          <cell r="AS180">
            <v>466949.07</v>
          </cell>
          <cell r="AT180">
            <v>0</v>
          </cell>
          <cell r="AU180">
            <v>3537.07</v>
          </cell>
          <cell r="AV180">
            <v>150398.35999999999</v>
          </cell>
          <cell r="AW180">
            <v>0</v>
          </cell>
          <cell r="AX180">
            <v>10160.379999999999</v>
          </cell>
          <cell r="AY180">
            <v>0</v>
          </cell>
          <cell r="AZ180">
            <v>0</v>
          </cell>
          <cell r="BA180">
            <v>281264</v>
          </cell>
          <cell r="BB180">
            <v>7203.57</v>
          </cell>
          <cell r="BC180">
            <v>23519.29</v>
          </cell>
          <cell r="BD180">
            <v>0</v>
          </cell>
          <cell r="BE180">
            <v>11685.28</v>
          </cell>
          <cell r="BF180">
            <v>530336.94999999995</v>
          </cell>
          <cell r="BG180">
            <v>7218.96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5738121.3900000015</v>
          </cell>
          <cell r="BM180">
            <v>7453.525420426402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19663.59</v>
          </cell>
          <cell r="BS180">
            <v>19663.59</v>
          </cell>
          <cell r="BT180">
            <v>0</v>
          </cell>
          <cell r="BU180">
            <v>0</v>
          </cell>
          <cell r="BV180">
            <v>366789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154507.38</v>
          </cell>
          <cell r="CB180">
            <v>10571.08</v>
          </cell>
          <cell r="CC180">
            <v>0</v>
          </cell>
          <cell r="CD180">
            <v>253158.34</v>
          </cell>
          <cell r="CE180">
            <v>90231.74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179620.09</v>
          </cell>
          <cell r="CR180">
            <v>0</v>
          </cell>
          <cell r="CS180">
            <v>0</v>
          </cell>
          <cell r="CT180">
            <v>4649.26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42621.61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20458.71</v>
          </cell>
          <cell r="DW180">
            <v>1142270.8</v>
          </cell>
          <cell r="DX180">
            <v>1483.7511907029909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6003.78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6003.78</v>
          </cell>
          <cell r="ES180">
            <v>7.7986023311799633</v>
          </cell>
          <cell r="ET180">
            <v>344072.21</v>
          </cell>
          <cell r="EU180">
            <v>446.93215590848467</v>
          </cell>
        </row>
        <row r="181">
          <cell r="A181" t="str">
            <v>21014</v>
          </cell>
          <cell r="B181" t="str">
            <v>Napavine</v>
          </cell>
          <cell r="C181">
            <v>749.67222222222222</v>
          </cell>
          <cell r="D181">
            <v>6664262.7199999997</v>
          </cell>
          <cell r="E181">
            <v>8889.5686974307282</v>
          </cell>
          <cell r="F181">
            <v>6843547.3300000001</v>
          </cell>
          <cell r="G181">
            <v>9128.7193617951543</v>
          </cell>
          <cell r="H181">
            <v>521497.49</v>
          </cell>
          <cell r="I181">
            <v>0</v>
          </cell>
          <cell r="J181">
            <v>0</v>
          </cell>
          <cell r="K181">
            <v>2575.21</v>
          </cell>
          <cell r="L181">
            <v>0</v>
          </cell>
          <cell r="M181">
            <v>0</v>
          </cell>
          <cell r="N181">
            <v>699.06911909649409</v>
          </cell>
          <cell r="O181">
            <v>289</v>
          </cell>
          <cell r="P181">
            <v>0</v>
          </cell>
          <cell r="Q181">
            <v>0</v>
          </cell>
          <cell r="R181">
            <v>9040</v>
          </cell>
          <cell r="S181">
            <v>0</v>
          </cell>
          <cell r="T181">
            <v>0</v>
          </cell>
          <cell r="U181">
            <v>0</v>
          </cell>
          <cell r="V181">
            <v>10.9</v>
          </cell>
          <cell r="W181">
            <v>2102.9699999999998</v>
          </cell>
          <cell r="X181">
            <v>0</v>
          </cell>
          <cell r="Y181">
            <v>0</v>
          </cell>
          <cell r="Z181">
            <v>0</v>
          </cell>
          <cell r="AA181">
            <v>83666.58</v>
          </cell>
          <cell r="AB181">
            <v>1656</v>
          </cell>
          <cell r="AC181">
            <v>3513.48</v>
          </cell>
          <cell r="AD181">
            <v>0</v>
          </cell>
          <cell r="AE181">
            <v>7137.96</v>
          </cell>
          <cell r="AF181">
            <v>1026.3499999999999</v>
          </cell>
          <cell r="AG181">
            <v>567.5</v>
          </cell>
          <cell r="AH181">
            <v>0</v>
          </cell>
          <cell r="AI181">
            <v>5911.7</v>
          </cell>
          <cell r="AJ181">
            <v>8320.4699999999993</v>
          </cell>
          <cell r="AK181">
            <v>123242.91</v>
          </cell>
          <cell r="AL181">
            <v>164.395727021439</v>
          </cell>
          <cell r="AM181">
            <v>3608085.57</v>
          </cell>
          <cell r="AN181">
            <v>98275.520000000004</v>
          </cell>
          <cell r="AO181">
            <v>407205.8</v>
          </cell>
          <cell r="AP181">
            <v>131.38</v>
          </cell>
          <cell r="AQ181">
            <v>0</v>
          </cell>
          <cell r="AR181">
            <v>0</v>
          </cell>
          <cell r="AS181">
            <v>547615.31999999995</v>
          </cell>
          <cell r="AT181">
            <v>0</v>
          </cell>
          <cell r="AU181">
            <v>0</v>
          </cell>
          <cell r="AV181">
            <v>86062.14</v>
          </cell>
          <cell r="AW181">
            <v>0</v>
          </cell>
          <cell r="AX181">
            <v>5436.01</v>
          </cell>
          <cell r="AY181">
            <v>0</v>
          </cell>
          <cell r="AZ181">
            <v>0</v>
          </cell>
          <cell r="BA181">
            <v>261149.15</v>
          </cell>
          <cell r="BB181">
            <v>6907.65</v>
          </cell>
          <cell r="BC181">
            <v>23688.03</v>
          </cell>
          <cell r="BD181">
            <v>0</v>
          </cell>
          <cell r="BE181">
            <v>7429.16</v>
          </cell>
          <cell r="BF181">
            <v>157017.67000000001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5209003.4000000004</v>
          </cell>
          <cell r="BM181">
            <v>6948.3745636982094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135278.25</v>
          </cell>
          <cell r="BS181">
            <v>135278.25</v>
          </cell>
          <cell r="BT181">
            <v>0</v>
          </cell>
          <cell r="BU181">
            <v>0</v>
          </cell>
          <cell r="BV181">
            <v>364061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7619.99</v>
          </cell>
          <cell r="CB181">
            <v>10258.299999999999</v>
          </cell>
          <cell r="CC181">
            <v>0</v>
          </cell>
          <cell r="CD181">
            <v>110195.55</v>
          </cell>
          <cell r="CE181">
            <v>33748.480000000003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135531.79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3597.42</v>
          </cell>
          <cell r="DG181">
            <v>138603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11688.54</v>
          </cell>
          <cell r="DW181">
            <v>950582.32000000007</v>
          </cell>
          <cell r="DX181">
            <v>1267.997255096672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22106.53</v>
          </cell>
          <cell r="EG181">
            <v>6670.27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7869.2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36646</v>
          </cell>
          <cell r="ES181">
            <v>48.882696882341172</v>
          </cell>
          <cell r="ET181">
            <v>563996.6</v>
          </cell>
          <cell r="EU181">
            <v>752.32426023224957</v>
          </cell>
        </row>
        <row r="182">
          <cell r="A182" t="str">
            <v>21232</v>
          </cell>
          <cell r="B182" t="str">
            <v>Winlock</v>
          </cell>
          <cell r="C182">
            <v>747.14222222222224</v>
          </cell>
          <cell r="D182">
            <v>7360436.8499999996</v>
          </cell>
          <cell r="E182">
            <v>9851.4534864699253</v>
          </cell>
          <cell r="F182">
            <v>7414638.2999999998</v>
          </cell>
          <cell r="G182">
            <v>9923.998509877636</v>
          </cell>
          <cell r="H182">
            <v>493822.61</v>
          </cell>
          <cell r="I182">
            <v>0</v>
          </cell>
          <cell r="J182">
            <v>0</v>
          </cell>
          <cell r="K182">
            <v>10913.67</v>
          </cell>
          <cell r="L182">
            <v>0</v>
          </cell>
          <cell r="M182">
            <v>0</v>
          </cell>
          <cell r="N182">
            <v>675.55582456411685</v>
          </cell>
          <cell r="O182">
            <v>10165</v>
          </cell>
          <cell r="P182">
            <v>0</v>
          </cell>
          <cell r="Q182">
            <v>0</v>
          </cell>
          <cell r="R182">
            <v>360</v>
          </cell>
          <cell r="S182">
            <v>10600</v>
          </cell>
          <cell r="T182">
            <v>0</v>
          </cell>
          <cell r="U182">
            <v>0</v>
          </cell>
          <cell r="V182">
            <v>595.9</v>
          </cell>
          <cell r="W182">
            <v>1627.38</v>
          </cell>
          <cell r="X182">
            <v>0</v>
          </cell>
          <cell r="Y182">
            <v>0</v>
          </cell>
          <cell r="Z182">
            <v>0</v>
          </cell>
          <cell r="AA182">
            <v>73967.98</v>
          </cell>
          <cell r="AB182">
            <v>60</v>
          </cell>
          <cell r="AC182">
            <v>11773.78</v>
          </cell>
          <cell r="AD182">
            <v>0</v>
          </cell>
          <cell r="AE182">
            <v>400</v>
          </cell>
          <cell r="AF182">
            <v>1921.38</v>
          </cell>
          <cell r="AG182">
            <v>110</v>
          </cell>
          <cell r="AH182">
            <v>6730.72</v>
          </cell>
          <cell r="AI182">
            <v>1221.1400000000001</v>
          </cell>
          <cell r="AJ182">
            <v>0</v>
          </cell>
          <cell r="AK182">
            <v>119533.28</v>
          </cell>
          <cell r="AL182">
            <v>159.98731760128965</v>
          </cell>
          <cell r="AM182">
            <v>3268444.94</v>
          </cell>
          <cell r="AN182">
            <v>161874.73000000001</v>
          </cell>
          <cell r="AO182">
            <v>521628.88</v>
          </cell>
          <cell r="AP182">
            <v>107488.14</v>
          </cell>
          <cell r="AQ182">
            <v>0</v>
          </cell>
          <cell r="AR182">
            <v>0</v>
          </cell>
          <cell r="AS182">
            <v>515994.35</v>
          </cell>
          <cell r="AT182">
            <v>0</v>
          </cell>
          <cell r="AU182">
            <v>3492.65</v>
          </cell>
          <cell r="AV182">
            <v>129733.6</v>
          </cell>
          <cell r="AW182">
            <v>0</v>
          </cell>
          <cell r="AX182">
            <v>20983.96</v>
          </cell>
          <cell r="AY182">
            <v>0</v>
          </cell>
          <cell r="AZ182">
            <v>63758.09</v>
          </cell>
          <cell r="BA182">
            <v>278931.89</v>
          </cell>
          <cell r="BB182">
            <v>6932.13</v>
          </cell>
          <cell r="BC182">
            <v>30462.71</v>
          </cell>
          <cell r="BD182">
            <v>0</v>
          </cell>
          <cell r="BE182">
            <v>9337.61</v>
          </cell>
          <cell r="BF182">
            <v>341297.9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5460361.5800000001</v>
          </cell>
          <cell r="BM182">
            <v>7308.3295490372202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130645.89</v>
          </cell>
          <cell r="BS182">
            <v>130645.89</v>
          </cell>
          <cell r="BT182">
            <v>0</v>
          </cell>
          <cell r="BU182">
            <v>0</v>
          </cell>
          <cell r="BV182">
            <v>355563</v>
          </cell>
          <cell r="BW182">
            <v>0</v>
          </cell>
          <cell r="BX182">
            <v>0</v>
          </cell>
          <cell r="BY182">
            <v>0</v>
          </cell>
          <cell r="BZ182">
            <v>3941.79</v>
          </cell>
          <cell r="CA182">
            <v>2182.1999999999998</v>
          </cell>
          <cell r="CB182">
            <v>11423.13</v>
          </cell>
          <cell r="CC182">
            <v>0</v>
          </cell>
          <cell r="CD182">
            <v>229163.45</v>
          </cell>
          <cell r="CE182">
            <v>87980.14</v>
          </cell>
          <cell r="CF182">
            <v>64569.8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12867.76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196220.46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42667.39</v>
          </cell>
          <cell r="DF182">
            <v>3449.23</v>
          </cell>
          <cell r="DG182">
            <v>162027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11856.7</v>
          </cell>
          <cell r="DW182">
            <v>1314557.94</v>
          </cell>
          <cell r="DX182">
            <v>1759.4480687895209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11365.08</v>
          </cell>
          <cell r="EG182">
            <v>4084.14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15449.22</v>
          </cell>
          <cell r="ES182">
            <v>20.677749885489597</v>
          </cell>
          <cell r="ET182">
            <v>888139.62</v>
          </cell>
          <cell r="EU182">
            <v>1188.7156067266681</v>
          </cell>
        </row>
        <row r="183">
          <cell r="A183" t="str">
            <v>23402</v>
          </cell>
          <cell r="B183" t="str">
            <v>Pioneer</v>
          </cell>
          <cell r="C183">
            <v>726.49999999999989</v>
          </cell>
          <cell r="D183">
            <v>7239674.2800000003</v>
          </cell>
          <cell r="E183">
            <v>9965.1400963523756</v>
          </cell>
          <cell r="F183">
            <v>7768141.04</v>
          </cell>
          <cell r="G183">
            <v>10692.554769442535</v>
          </cell>
          <cell r="H183">
            <v>1662960.95</v>
          </cell>
          <cell r="I183">
            <v>0</v>
          </cell>
          <cell r="J183">
            <v>0</v>
          </cell>
          <cell r="K183">
            <v>10274.75</v>
          </cell>
          <cell r="L183">
            <v>0</v>
          </cell>
          <cell r="M183">
            <v>2771.85</v>
          </cell>
          <cell r="N183">
            <v>2306.9615278733659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2529.7399999999998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66750.67</v>
          </cell>
          <cell r="AB183">
            <v>245.67</v>
          </cell>
          <cell r="AC183">
            <v>1443.99</v>
          </cell>
          <cell r="AD183">
            <v>0</v>
          </cell>
          <cell r="AE183">
            <v>12387.24</v>
          </cell>
          <cell r="AF183">
            <v>1507.9</v>
          </cell>
          <cell r="AG183">
            <v>2760</v>
          </cell>
          <cell r="AH183">
            <v>0</v>
          </cell>
          <cell r="AI183">
            <v>-49.15</v>
          </cell>
          <cell r="AJ183">
            <v>0</v>
          </cell>
          <cell r="AK183">
            <v>87576.060000000012</v>
          </cell>
          <cell r="AL183">
            <v>120.54516173434277</v>
          </cell>
          <cell r="AM183">
            <v>3318833.77</v>
          </cell>
          <cell r="AN183">
            <v>70413.009999999995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580985.38</v>
          </cell>
          <cell r="AT183">
            <v>0</v>
          </cell>
          <cell r="AU183">
            <v>0</v>
          </cell>
          <cell r="AV183">
            <v>127404.61</v>
          </cell>
          <cell r="AW183">
            <v>0</v>
          </cell>
          <cell r="AX183">
            <v>9443.44</v>
          </cell>
          <cell r="AY183">
            <v>0</v>
          </cell>
          <cell r="AZ183">
            <v>0</v>
          </cell>
          <cell r="BA183">
            <v>244093.62</v>
          </cell>
          <cell r="BB183">
            <v>0</v>
          </cell>
          <cell r="BC183">
            <v>16115.64</v>
          </cell>
          <cell r="BD183">
            <v>0</v>
          </cell>
          <cell r="BE183">
            <v>9881.64</v>
          </cell>
          <cell r="BF183">
            <v>320815.3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4697986.4099999983</v>
          </cell>
          <cell r="BM183">
            <v>6466.6020784583607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26171.88</v>
          </cell>
          <cell r="BS183">
            <v>26171.88</v>
          </cell>
          <cell r="BT183">
            <v>0</v>
          </cell>
          <cell r="BU183">
            <v>0</v>
          </cell>
          <cell r="BV183">
            <v>324651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193451.63</v>
          </cell>
          <cell r="CB183">
            <v>0</v>
          </cell>
          <cell r="CC183">
            <v>0</v>
          </cell>
          <cell r="CD183">
            <v>420471.8</v>
          </cell>
          <cell r="CE183">
            <v>91248.7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170259.63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32471.38</v>
          </cell>
          <cell r="DF183">
            <v>5023.67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19982.25</v>
          </cell>
          <cell r="DW183">
            <v>1283731.9399999995</v>
          </cell>
          <cell r="DX183">
            <v>1767.0088644184441</v>
          </cell>
          <cell r="DY183">
            <v>546.4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2626.8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3405</v>
          </cell>
          <cell r="EK183">
            <v>16260.88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22839.08</v>
          </cell>
          <cell r="ES183">
            <v>31.437136958017902</v>
          </cell>
          <cell r="ET183">
            <v>677672.56</v>
          </cell>
          <cell r="EU183">
            <v>932.79086028905738</v>
          </cell>
        </row>
        <row r="184">
          <cell r="A184" t="str">
            <v>09075</v>
          </cell>
          <cell r="B184" t="str">
            <v>Bridgeport</v>
          </cell>
          <cell r="C184">
            <v>725.19999999999993</v>
          </cell>
          <cell r="D184">
            <v>7694311.4000000004</v>
          </cell>
          <cell r="E184">
            <v>10609.916436845009</v>
          </cell>
          <cell r="F184">
            <v>7893167.5</v>
          </cell>
          <cell r="G184">
            <v>10884.125068946498</v>
          </cell>
          <cell r="H184">
            <v>112184.07</v>
          </cell>
          <cell r="I184">
            <v>0</v>
          </cell>
          <cell r="J184">
            <v>60.74</v>
          </cell>
          <cell r="K184">
            <v>0</v>
          </cell>
          <cell r="L184">
            <v>0</v>
          </cell>
          <cell r="M184">
            <v>0</v>
          </cell>
          <cell r="N184">
            <v>154.77773028130173</v>
          </cell>
          <cell r="O184">
            <v>0</v>
          </cell>
          <cell r="P184">
            <v>0</v>
          </cell>
          <cell r="Q184">
            <v>0</v>
          </cell>
          <cell r="R184">
            <v>3925</v>
          </cell>
          <cell r="S184">
            <v>0</v>
          </cell>
          <cell r="T184">
            <v>0</v>
          </cell>
          <cell r="U184">
            <v>0</v>
          </cell>
          <cell r="V184">
            <v>36646.76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2573.1999999999998</v>
          </cell>
          <cell r="AB184">
            <v>18999.97</v>
          </cell>
          <cell r="AC184">
            <v>674.18</v>
          </cell>
          <cell r="AD184">
            <v>0</v>
          </cell>
          <cell r="AE184">
            <v>5828.9</v>
          </cell>
          <cell r="AF184">
            <v>439.25</v>
          </cell>
          <cell r="AG184">
            <v>1495</v>
          </cell>
          <cell r="AH184">
            <v>0</v>
          </cell>
          <cell r="AI184">
            <v>12957.16</v>
          </cell>
          <cell r="AJ184">
            <v>0</v>
          </cell>
          <cell r="AK184">
            <v>83539.42</v>
          </cell>
          <cell r="AL184">
            <v>115.19500827357972</v>
          </cell>
          <cell r="AM184">
            <v>3631159.85</v>
          </cell>
          <cell r="AN184">
            <v>88876.62</v>
          </cell>
          <cell r="AO184">
            <v>707199.52</v>
          </cell>
          <cell r="AP184">
            <v>0</v>
          </cell>
          <cell r="AQ184">
            <v>0</v>
          </cell>
          <cell r="AR184">
            <v>0</v>
          </cell>
          <cell r="AS184">
            <v>435664.69</v>
          </cell>
          <cell r="AT184">
            <v>0</v>
          </cell>
          <cell r="AU184">
            <v>0</v>
          </cell>
          <cell r="AV184">
            <v>280373.15000000002</v>
          </cell>
          <cell r="AW184">
            <v>0</v>
          </cell>
          <cell r="AX184">
            <v>190471.1</v>
          </cell>
          <cell r="AY184">
            <v>2000</v>
          </cell>
          <cell r="AZ184">
            <v>319351.13</v>
          </cell>
          <cell r="BA184">
            <v>244645.3</v>
          </cell>
          <cell r="BB184">
            <v>6689.44</v>
          </cell>
          <cell r="BC184">
            <v>27174.17</v>
          </cell>
          <cell r="BD184">
            <v>0</v>
          </cell>
          <cell r="BE184">
            <v>24419.05</v>
          </cell>
          <cell r="BF184">
            <v>177624.4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6135648.4200000009</v>
          </cell>
          <cell r="BM184">
            <v>8460.6293712079441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42.17</v>
          </cell>
          <cell r="BU184">
            <v>0</v>
          </cell>
          <cell r="BV184">
            <v>337353</v>
          </cell>
          <cell r="BW184">
            <v>0</v>
          </cell>
          <cell r="BX184">
            <v>0</v>
          </cell>
          <cell r="BY184">
            <v>0</v>
          </cell>
          <cell r="BZ184">
            <v>6851.26</v>
          </cell>
          <cell r="CA184">
            <v>147810.23999999999</v>
          </cell>
          <cell r="CB184">
            <v>9397</v>
          </cell>
          <cell r="CC184">
            <v>0</v>
          </cell>
          <cell r="CD184">
            <v>292633</v>
          </cell>
          <cell r="CE184">
            <v>85063</v>
          </cell>
          <cell r="CF184">
            <v>103402</v>
          </cell>
          <cell r="CG184">
            <v>129000</v>
          </cell>
          <cell r="CH184">
            <v>0</v>
          </cell>
          <cell r="CI184">
            <v>0</v>
          </cell>
          <cell r="CJ184">
            <v>0</v>
          </cell>
          <cell r="CK184">
            <v>52521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22118.93</v>
          </cell>
          <cell r="CQ184">
            <v>355359.93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3491.07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-3307.75</v>
          </cell>
          <cell r="DT184">
            <v>0</v>
          </cell>
          <cell r="DU184">
            <v>0</v>
          </cell>
          <cell r="DV184">
            <v>0</v>
          </cell>
          <cell r="DW184">
            <v>1541734.8499999999</v>
          </cell>
          <cell r="DX184">
            <v>2125.9443601765029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15000</v>
          </cell>
          <cell r="EH184">
            <v>0</v>
          </cell>
          <cell r="EI184">
            <v>5000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20000</v>
          </cell>
          <cell r="ES184">
            <v>27.578599007170439</v>
          </cell>
          <cell r="ET184">
            <v>241071.56</v>
          </cell>
          <cell r="EU184">
            <v>332.42079426365143</v>
          </cell>
        </row>
        <row r="185">
          <cell r="A185" t="str">
            <v>36250</v>
          </cell>
          <cell r="B185" t="str">
            <v>College Place</v>
          </cell>
          <cell r="C185">
            <v>709.56</v>
          </cell>
          <cell r="D185">
            <v>8377390.1200000001</v>
          </cell>
          <cell r="E185">
            <v>11806.457692090875</v>
          </cell>
          <cell r="F185">
            <v>8496115.3599999994</v>
          </cell>
          <cell r="G185">
            <v>11973.780032696319</v>
          </cell>
          <cell r="H185">
            <v>1893717.33</v>
          </cell>
          <cell r="I185">
            <v>255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2669.2208269913754</v>
          </cell>
          <cell r="O185">
            <v>2955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4412.0200000000004</v>
          </cell>
          <cell r="W185">
            <v>0</v>
          </cell>
          <cell r="X185">
            <v>0</v>
          </cell>
          <cell r="Y185">
            <v>0</v>
          </cell>
          <cell r="Z185">
            <v>1550</v>
          </cell>
          <cell r="AA185">
            <v>69248.91</v>
          </cell>
          <cell r="AB185">
            <v>5962.62</v>
          </cell>
          <cell r="AC185">
            <v>16922.14</v>
          </cell>
          <cell r="AD185">
            <v>0</v>
          </cell>
          <cell r="AE185">
            <v>5173.75</v>
          </cell>
          <cell r="AF185">
            <v>401.71</v>
          </cell>
          <cell r="AG185">
            <v>4536</v>
          </cell>
          <cell r="AH185">
            <v>0</v>
          </cell>
          <cell r="AI185">
            <v>4404.55</v>
          </cell>
          <cell r="AJ185">
            <v>825.85</v>
          </cell>
          <cell r="AK185">
            <v>116392.55000000002</v>
          </cell>
          <cell r="AL185">
            <v>164.03482439821866</v>
          </cell>
          <cell r="AM185">
            <v>3219191.14</v>
          </cell>
          <cell r="AN185">
            <v>136492.21</v>
          </cell>
          <cell r="AO185">
            <v>315515.40000000002</v>
          </cell>
          <cell r="AP185">
            <v>0</v>
          </cell>
          <cell r="AQ185">
            <v>0</v>
          </cell>
          <cell r="AR185">
            <v>0</v>
          </cell>
          <cell r="AS185">
            <v>572869.48</v>
          </cell>
          <cell r="AT185">
            <v>0</v>
          </cell>
          <cell r="AU185">
            <v>0</v>
          </cell>
          <cell r="AV185">
            <v>146321.85</v>
          </cell>
          <cell r="AW185">
            <v>0</v>
          </cell>
          <cell r="AX185">
            <v>11094.55</v>
          </cell>
          <cell r="AY185">
            <v>0</v>
          </cell>
          <cell r="AZ185">
            <v>132539.82999999999</v>
          </cell>
          <cell r="BA185">
            <v>270208.89</v>
          </cell>
          <cell r="BB185">
            <v>6560.61</v>
          </cell>
          <cell r="BC185">
            <v>15622.71</v>
          </cell>
          <cell r="BD185">
            <v>0</v>
          </cell>
          <cell r="BE185">
            <v>8508.27</v>
          </cell>
          <cell r="BF185">
            <v>256097.65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5091022.59</v>
          </cell>
          <cell r="BM185">
            <v>7174.9007694909524</v>
          </cell>
          <cell r="BN185">
            <v>0</v>
          </cell>
          <cell r="BO185">
            <v>13826.37</v>
          </cell>
          <cell r="BP185">
            <v>0</v>
          </cell>
          <cell r="BQ185">
            <v>0</v>
          </cell>
          <cell r="BR185">
            <v>0</v>
          </cell>
          <cell r="BS185">
            <v>13826.37</v>
          </cell>
          <cell r="BT185">
            <v>0</v>
          </cell>
          <cell r="BU185">
            <v>0</v>
          </cell>
          <cell r="BV185">
            <v>316587.84000000003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270262.2</v>
          </cell>
          <cell r="CB185">
            <v>0</v>
          </cell>
          <cell r="CC185">
            <v>0</v>
          </cell>
          <cell r="CD185">
            <v>293870.84000000003</v>
          </cell>
          <cell r="CE185">
            <v>85899</v>
          </cell>
          <cell r="CF185">
            <v>41638.379999999997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34072.89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224126.77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35755.360000000001</v>
          </cell>
          <cell r="DE185">
            <v>0</v>
          </cell>
          <cell r="DF185">
            <v>23616.44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22858.38</v>
          </cell>
          <cell r="DW185">
            <v>1362514.4700000002</v>
          </cell>
          <cell r="DX185">
            <v>1920.2244630475229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25299.31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7000</v>
          </cell>
          <cell r="EM185">
            <v>0</v>
          </cell>
          <cell r="EN185">
            <v>0</v>
          </cell>
          <cell r="EO185">
            <v>0</v>
          </cell>
          <cell r="EP185">
            <v>-85.89</v>
          </cell>
          <cell r="EQ185">
            <v>0</v>
          </cell>
          <cell r="ER185">
            <v>32213.420000000002</v>
          </cell>
          <cell r="ES185">
            <v>45.399148768250754</v>
          </cell>
          <cell r="ET185">
            <v>785100.97</v>
          </cell>
          <cell r="EU185">
            <v>1106.4617086645246</v>
          </cell>
        </row>
        <row r="186">
          <cell r="A186" t="str">
            <v>29011</v>
          </cell>
          <cell r="B186" t="str">
            <v>Concrete</v>
          </cell>
          <cell r="C186">
            <v>692.11222222222216</v>
          </cell>
          <cell r="D186">
            <v>7789295.4299999997</v>
          </cell>
          <cell r="E186">
            <v>11254.382136166101</v>
          </cell>
          <cell r="F186">
            <v>8127343.7999999998</v>
          </cell>
          <cell r="G186">
            <v>11742.812132265</v>
          </cell>
          <cell r="H186">
            <v>1140561.6299999999</v>
          </cell>
          <cell r="I186">
            <v>0</v>
          </cell>
          <cell r="J186">
            <v>0</v>
          </cell>
          <cell r="K186">
            <v>107595.89</v>
          </cell>
          <cell r="L186">
            <v>0</v>
          </cell>
          <cell r="M186">
            <v>0</v>
          </cell>
          <cell r="N186">
            <v>1803.4033787070496</v>
          </cell>
          <cell r="O186">
            <v>4847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30476.98</v>
          </cell>
          <cell r="W186">
            <v>0</v>
          </cell>
          <cell r="X186">
            <v>0</v>
          </cell>
          <cell r="Y186">
            <v>0</v>
          </cell>
          <cell r="Z186">
            <v>3470.39</v>
          </cell>
          <cell r="AA186">
            <v>57936.2</v>
          </cell>
          <cell r="AB186">
            <v>2241.81</v>
          </cell>
          <cell r="AC186">
            <v>14382.92</v>
          </cell>
          <cell r="AD186">
            <v>0</v>
          </cell>
          <cell r="AE186">
            <v>108740.1</v>
          </cell>
          <cell r="AF186">
            <v>455.49</v>
          </cell>
          <cell r="AG186">
            <v>11119.5</v>
          </cell>
          <cell r="AH186">
            <v>1929.86</v>
          </cell>
          <cell r="AI186">
            <v>80</v>
          </cell>
          <cell r="AJ186">
            <v>7596.25</v>
          </cell>
          <cell r="AK186">
            <v>243276.49999999997</v>
          </cell>
          <cell r="AL186">
            <v>351.49863300909772</v>
          </cell>
          <cell r="AM186">
            <v>3499242.83</v>
          </cell>
          <cell r="AN186">
            <v>127108.73</v>
          </cell>
          <cell r="AO186">
            <v>299837.28000000003</v>
          </cell>
          <cell r="AP186">
            <v>8076.09</v>
          </cell>
          <cell r="AQ186">
            <v>0</v>
          </cell>
          <cell r="AR186">
            <v>235.72</v>
          </cell>
          <cell r="AS186">
            <v>569803.04</v>
          </cell>
          <cell r="AT186">
            <v>0</v>
          </cell>
          <cell r="AU186">
            <v>0</v>
          </cell>
          <cell r="AV186">
            <v>118295.18</v>
          </cell>
          <cell r="AW186">
            <v>0</v>
          </cell>
          <cell r="AX186">
            <v>13047.1</v>
          </cell>
          <cell r="AY186">
            <v>0</v>
          </cell>
          <cell r="AZ186">
            <v>0</v>
          </cell>
          <cell r="BA186">
            <v>246963.08</v>
          </cell>
          <cell r="BB186">
            <v>0</v>
          </cell>
          <cell r="BC186">
            <v>23928.78</v>
          </cell>
          <cell r="BD186">
            <v>0</v>
          </cell>
          <cell r="BE186">
            <v>6646.56</v>
          </cell>
          <cell r="BF186">
            <v>367438.9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5280623.2899999991</v>
          </cell>
          <cell r="BM186">
            <v>7629.7211932554283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19850.98</v>
          </cell>
          <cell r="BS186">
            <v>19850.98</v>
          </cell>
          <cell r="BT186">
            <v>0</v>
          </cell>
          <cell r="BU186">
            <v>0</v>
          </cell>
          <cell r="BV186">
            <v>346467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224462</v>
          </cell>
          <cell r="CB186">
            <v>11793.97</v>
          </cell>
          <cell r="CC186">
            <v>0</v>
          </cell>
          <cell r="CD186">
            <v>398919.35</v>
          </cell>
          <cell r="CE186">
            <v>100889.82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4863.96</v>
          </cell>
          <cell r="CQ186">
            <v>174230.91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22574.09</v>
          </cell>
          <cell r="DG186">
            <v>0</v>
          </cell>
          <cell r="DH186">
            <v>0</v>
          </cell>
          <cell r="DI186">
            <v>0</v>
          </cell>
          <cell r="DJ186">
            <v>15555.63</v>
          </cell>
          <cell r="DK186">
            <v>0</v>
          </cell>
          <cell r="DL186">
            <v>0</v>
          </cell>
          <cell r="DM186">
            <v>4144.67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18255.98</v>
          </cell>
          <cell r="DW186">
            <v>1342008.3599999996</v>
          </cell>
          <cell r="DX186">
            <v>1939.0039893979938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10278.129999999999</v>
          </cell>
          <cell r="EK186">
            <v>0</v>
          </cell>
          <cell r="EL186">
            <v>3000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13278.13</v>
          </cell>
          <cell r="ES186">
            <v>19.184937895428007</v>
          </cell>
          <cell r="ET186">
            <v>1228111.6599999999</v>
          </cell>
          <cell r="EU186">
            <v>1774.4400699308558</v>
          </cell>
        </row>
        <row r="187">
          <cell r="A187" t="str">
            <v>22009</v>
          </cell>
          <cell r="B187" t="str">
            <v>Reardan</v>
          </cell>
          <cell r="C187">
            <v>664.03888888888889</v>
          </cell>
          <cell r="D187">
            <v>6745205.8600000003</v>
          </cell>
          <cell r="E187">
            <v>10157.847639445481</v>
          </cell>
          <cell r="F187">
            <v>6871282.9500000002</v>
          </cell>
          <cell r="G187">
            <v>10347.711655107214</v>
          </cell>
          <cell r="H187">
            <v>921757.94</v>
          </cell>
          <cell r="I187">
            <v>0</v>
          </cell>
          <cell r="J187">
            <v>310.44</v>
          </cell>
          <cell r="K187">
            <v>256.49</v>
          </cell>
          <cell r="L187">
            <v>0</v>
          </cell>
          <cell r="M187">
            <v>0</v>
          </cell>
          <cell r="N187">
            <v>1388.9621307319683</v>
          </cell>
          <cell r="O187">
            <v>30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527.58000000000004</v>
          </cell>
          <cell r="W187">
            <v>1663.97</v>
          </cell>
          <cell r="X187">
            <v>0</v>
          </cell>
          <cell r="Y187">
            <v>0</v>
          </cell>
          <cell r="Z187">
            <v>0</v>
          </cell>
          <cell r="AA187">
            <v>72471.12</v>
          </cell>
          <cell r="AB187">
            <v>0</v>
          </cell>
          <cell r="AC187">
            <v>3859.47</v>
          </cell>
          <cell r="AD187">
            <v>0</v>
          </cell>
          <cell r="AE187">
            <v>250</v>
          </cell>
          <cell r="AF187">
            <v>1469.8</v>
          </cell>
          <cell r="AG187">
            <v>750</v>
          </cell>
          <cell r="AH187">
            <v>86100.65</v>
          </cell>
          <cell r="AI187">
            <v>1342.93</v>
          </cell>
          <cell r="AJ187">
            <v>6316.8</v>
          </cell>
          <cell r="AK187">
            <v>174782.31999999998</v>
          </cell>
          <cell r="AL187">
            <v>263.21096990638097</v>
          </cell>
          <cell r="AM187">
            <v>3294105.69</v>
          </cell>
          <cell r="AN187">
            <v>71634.179999999993</v>
          </cell>
          <cell r="AO187">
            <v>338982.56</v>
          </cell>
          <cell r="AP187">
            <v>0</v>
          </cell>
          <cell r="AQ187">
            <v>0</v>
          </cell>
          <cell r="AR187">
            <v>0</v>
          </cell>
          <cell r="AS187">
            <v>283781.32</v>
          </cell>
          <cell r="AT187">
            <v>0</v>
          </cell>
          <cell r="AU187">
            <v>0</v>
          </cell>
          <cell r="AV187">
            <v>68124.63</v>
          </cell>
          <cell r="AW187">
            <v>0</v>
          </cell>
          <cell r="AX187">
            <v>9410</v>
          </cell>
          <cell r="AY187">
            <v>0</v>
          </cell>
          <cell r="AZ187">
            <v>0</v>
          </cell>
          <cell r="BA187">
            <v>241259.99</v>
          </cell>
          <cell r="BB187">
            <v>6233.24</v>
          </cell>
          <cell r="BC187">
            <v>22059.1</v>
          </cell>
          <cell r="BD187">
            <v>0</v>
          </cell>
          <cell r="BE187">
            <v>5588.27</v>
          </cell>
          <cell r="BF187">
            <v>708120.22</v>
          </cell>
          <cell r="BG187">
            <v>12993.7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5062292.8999999994</v>
          </cell>
          <cell r="BM187">
            <v>7623.4886009018874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318433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126516.97</v>
          </cell>
          <cell r="CB187">
            <v>4126.82</v>
          </cell>
          <cell r="CC187">
            <v>0</v>
          </cell>
          <cell r="CD187">
            <v>87841</v>
          </cell>
          <cell r="CE187">
            <v>37030.03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99795.51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16351.08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1200</v>
          </cell>
          <cell r="DE187">
            <v>0</v>
          </cell>
          <cell r="DF187">
            <v>6270.47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13762.98</v>
          </cell>
          <cell r="DW187">
            <v>711327.86</v>
          </cell>
          <cell r="DX187">
            <v>1071.214159143959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555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555</v>
          </cell>
          <cell r="ES187">
            <v>0.8357944230173936</v>
          </cell>
          <cell r="ET187">
            <v>606108.4</v>
          </cell>
          <cell r="EU187">
            <v>912.76039723242445</v>
          </cell>
        </row>
        <row r="188">
          <cell r="A188" t="str">
            <v>13301</v>
          </cell>
          <cell r="B188" t="str">
            <v>Grand Coulee Dam</v>
          </cell>
          <cell r="C188">
            <v>659.00888888888881</v>
          </cell>
          <cell r="D188">
            <v>8280945.1500000004</v>
          </cell>
          <cell r="E188">
            <v>12565.756379951039</v>
          </cell>
          <cell r="F188">
            <v>8313046.6100000003</v>
          </cell>
          <cell r="G188">
            <v>12614.468105302914</v>
          </cell>
          <cell r="H188">
            <v>789227.52000000002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1197.5976854131122</v>
          </cell>
          <cell r="O188">
            <v>20115.2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3498.64</v>
          </cell>
          <cell r="W188">
            <v>0</v>
          </cell>
          <cell r="X188">
            <v>0</v>
          </cell>
          <cell r="Y188">
            <v>0</v>
          </cell>
          <cell r="Z188">
            <v>7010.96</v>
          </cell>
          <cell r="AA188">
            <v>63154.879999999997</v>
          </cell>
          <cell r="AB188">
            <v>7169.71</v>
          </cell>
          <cell r="AC188">
            <v>15952.87</v>
          </cell>
          <cell r="AD188">
            <v>0</v>
          </cell>
          <cell r="AE188">
            <v>32445.64</v>
          </cell>
          <cell r="AF188">
            <v>1877.84</v>
          </cell>
          <cell r="AG188">
            <v>4503.74</v>
          </cell>
          <cell r="AH188">
            <v>13212.34</v>
          </cell>
          <cell r="AI188">
            <v>17047.439999999999</v>
          </cell>
          <cell r="AJ188">
            <v>12131.83</v>
          </cell>
          <cell r="AK188">
            <v>198121.08999999997</v>
          </cell>
          <cell r="AL188">
            <v>300.6349282086905</v>
          </cell>
          <cell r="AM188">
            <v>3071204.9</v>
          </cell>
          <cell r="AN188">
            <v>97467.49</v>
          </cell>
          <cell r="AO188">
            <v>447320.92</v>
          </cell>
          <cell r="AP188">
            <v>0</v>
          </cell>
          <cell r="AQ188">
            <v>0</v>
          </cell>
          <cell r="AR188">
            <v>0</v>
          </cell>
          <cell r="AS188">
            <v>472977.18</v>
          </cell>
          <cell r="AT188">
            <v>0</v>
          </cell>
          <cell r="AU188">
            <v>0</v>
          </cell>
          <cell r="AV188">
            <v>134571.29999999999</v>
          </cell>
          <cell r="AW188">
            <v>0</v>
          </cell>
          <cell r="AX188">
            <v>284653.77</v>
          </cell>
          <cell r="AY188">
            <v>0</v>
          </cell>
          <cell r="AZ188">
            <v>0</v>
          </cell>
          <cell r="BA188">
            <v>251215.32</v>
          </cell>
          <cell r="BB188">
            <v>0</v>
          </cell>
          <cell r="BC188">
            <v>20925.150000000001</v>
          </cell>
          <cell r="BD188">
            <v>0</v>
          </cell>
          <cell r="BE188">
            <v>10677.07</v>
          </cell>
          <cell r="BF188">
            <v>414863.85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5205876.9500000011</v>
          </cell>
          <cell r="BM188">
            <v>7899.5549798687616</v>
          </cell>
          <cell r="BN188">
            <v>55.89</v>
          </cell>
          <cell r="BO188">
            <v>959880.03</v>
          </cell>
          <cell r="BP188">
            <v>34737.800000000003</v>
          </cell>
          <cell r="BQ188">
            <v>703.98</v>
          </cell>
          <cell r="BR188">
            <v>0</v>
          </cell>
          <cell r="BS188">
            <v>995377.70000000007</v>
          </cell>
          <cell r="BT188">
            <v>0</v>
          </cell>
          <cell r="BU188">
            <v>0</v>
          </cell>
          <cell r="BV188">
            <v>304167</v>
          </cell>
          <cell r="BW188">
            <v>0</v>
          </cell>
          <cell r="BX188">
            <v>0</v>
          </cell>
          <cell r="BY188">
            <v>0</v>
          </cell>
          <cell r="BZ188">
            <v>21579.759999999998</v>
          </cell>
          <cell r="CA188">
            <v>181399</v>
          </cell>
          <cell r="CB188">
            <v>12800</v>
          </cell>
          <cell r="CC188">
            <v>0</v>
          </cell>
          <cell r="CD188">
            <v>181604</v>
          </cell>
          <cell r="CE188">
            <v>75632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731.99</v>
          </cell>
          <cell r="CQ188">
            <v>187228.34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84475</v>
          </cell>
          <cell r="DB188">
            <v>0</v>
          </cell>
          <cell r="DC188">
            <v>0</v>
          </cell>
          <cell r="DD188">
            <v>44790.22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18986.04</v>
          </cell>
          <cell r="DW188">
            <v>2108771.0499999998</v>
          </cell>
          <cell r="DX188">
            <v>3199.9129079358231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11050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11050</v>
          </cell>
          <cell r="ES188">
            <v>16.767603876528391</v>
          </cell>
          <cell r="ET188">
            <v>324573.18</v>
          </cell>
          <cell r="EU188">
            <v>492.51715033349751</v>
          </cell>
        </row>
        <row r="189">
          <cell r="A189" t="str">
            <v>38300</v>
          </cell>
          <cell r="B189" t="str">
            <v>Colfax</v>
          </cell>
          <cell r="C189">
            <v>651.32111111111112</v>
          </cell>
          <cell r="D189">
            <v>6541714.2300000004</v>
          </cell>
          <cell r="E189">
            <v>10043.762006793031</v>
          </cell>
          <cell r="F189">
            <v>6491235.6699999999</v>
          </cell>
          <cell r="G189">
            <v>9966.2602044733012</v>
          </cell>
          <cell r="H189">
            <v>887878.82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1363.196747124221</v>
          </cell>
          <cell r="O189">
            <v>0</v>
          </cell>
          <cell r="P189">
            <v>0</v>
          </cell>
          <cell r="Q189">
            <v>0</v>
          </cell>
          <cell r="R189">
            <v>15515.16</v>
          </cell>
          <cell r="S189">
            <v>0</v>
          </cell>
          <cell r="T189">
            <v>0</v>
          </cell>
          <cell r="U189">
            <v>0</v>
          </cell>
          <cell r="V189">
            <v>5441.78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170076.62</v>
          </cell>
          <cell r="AB189">
            <v>0</v>
          </cell>
          <cell r="AC189">
            <v>9839.49</v>
          </cell>
          <cell r="AD189">
            <v>0</v>
          </cell>
          <cell r="AE189">
            <v>5725.55</v>
          </cell>
          <cell r="AF189">
            <v>1394.01</v>
          </cell>
          <cell r="AG189">
            <v>9909</v>
          </cell>
          <cell r="AH189">
            <v>0</v>
          </cell>
          <cell r="AI189">
            <v>23982.71</v>
          </cell>
          <cell r="AJ189">
            <v>0</v>
          </cell>
          <cell r="AK189">
            <v>241884.31999999998</v>
          </cell>
          <cell r="AL189">
            <v>371.37491150465121</v>
          </cell>
          <cell r="AM189">
            <v>3258937.21</v>
          </cell>
          <cell r="AN189">
            <v>45358.58</v>
          </cell>
          <cell r="AO189">
            <v>325364.08</v>
          </cell>
          <cell r="AP189">
            <v>0</v>
          </cell>
          <cell r="AQ189">
            <v>0</v>
          </cell>
          <cell r="AR189">
            <v>0</v>
          </cell>
          <cell r="AS189">
            <v>350151.72</v>
          </cell>
          <cell r="AT189">
            <v>0</v>
          </cell>
          <cell r="AU189">
            <v>0</v>
          </cell>
          <cell r="AV189">
            <v>61492.75</v>
          </cell>
          <cell r="AW189">
            <v>0</v>
          </cell>
          <cell r="AX189">
            <v>32822.83</v>
          </cell>
          <cell r="AY189">
            <v>0</v>
          </cell>
          <cell r="AZ189">
            <v>0</v>
          </cell>
          <cell r="BA189">
            <v>234980.14</v>
          </cell>
          <cell r="BB189">
            <v>4564.3599999999997</v>
          </cell>
          <cell r="BC189">
            <v>21973.48</v>
          </cell>
          <cell r="BD189">
            <v>0</v>
          </cell>
          <cell r="BE189">
            <v>5579.81</v>
          </cell>
          <cell r="BF189">
            <v>354728.37</v>
          </cell>
          <cell r="BG189">
            <v>8500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4704453.33</v>
          </cell>
          <cell r="BM189">
            <v>7222.9400364046405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313686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119104</v>
          </cell>
          <cell r="CB189">
            <v>4528.0600000000004</v>
          </cell>
          <cell r="CC189">
            <v>0</v>
          </cell>
          <cell r="CD189">
            <v>63898.720000000001</v>
          </cell>
          <cell r="CE189">
            <v>21285.72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91547.93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9651.86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15160.41</v>
          </cell>
          <cell r="DW189">
            <v>638862.69999999995</v>
          </cell>
          <cell r="DX189">
            <v>980.8720907420643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17556.5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600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18156.5</v>
          </cell>
          <cell r="ES189">
            <v>27.876418697723771</v>
          </cell>
          <cell r="ET189">
            <v>497936.85</v>
          </cell>
          <cell r="EU189">
            <v>764.50285658720986</v>
          </cell>
        </row>
        <row r="190">
          <cell r="A190" t="str">
            <v>14172</v>
          </cell>
          <cell r="B190" t="str">
            <v>Ocosta</v>
          </cell>
          <cell r="C190">
            <v>644.48888888888894</v>
          </cell>
          <cell r="D190">
            <v>7480806</v>
          </cell>
          <cell r="E190">
            <v>11607.34673470795</v>
          </cell>
          <cell r="F190">
            <v>7147264.8700000001</v>
          </cell>
          <cell r="G190">
            <v>11089.818603889385</v>
          </cell>
          <cell r="H190">
            <v>1275122.25</v>
          </cell>
          <cell r="I190">
            <v>0</v>
          </cell>
          <cell r="J190">
            <v>194.5</v>
          </cell>
          <cell r="K190">
            <v>29189.41</v>
          </cell>
          <cell r="L190">
            <v>17098.45</v>
          </cell>
          <cell r="M190">
            <v>107.86</v>
          </cell>
          <cell r="N190">
            <v>2050.7917091924692</v>
          </cell>
          <cell r="O190">
            <v>0</v>
          </cell>
          <cell r="P190">
            <v>0</v>
          </cell>
          <cell r="Q190">
            <v>0</v>
          </cell>
          <cell r="R190">
            <v>10039</v>
          </cell>
          <cell r="S190">
            <v>0</v>
          </cell>
          <cell r="T190">
            <v>4883</v>
          </cell>
          <cell r="U190">
            <v>0</v>
          </cell>
          <cell r="V190">
            <v>89.53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79368.479999999996</v>
          </cell>
          <cell r="AB190">
            <v>15618.84</v>
          </cell>
          <cell r="AC190">
            <v>19461.88</v>
          </cell>
          <cell r="AD190">
            <v>0</v>
          </cell>
          <cell r="AE190">
            <v>3551</v>
          </cell>
          <cell r="AF190">
            <v>578.46</v>
          </cell>
          <cell r="AG190">
            <v>0</v>
          </cell>
          <cell r="AH190">
            <v>0</v>
          </cell>
          <cell r="AI190">
            <v>0</v>
          </cell>
          <cell r="AJ190">
            <v>22535.78</v>
          </cell>
          <cell r="AK190">
            <v>156125.96999999997</v>
          </cell>
          <cell r="AL190">
            <v>242.24772946693327</v>
          </cell>
          <cell r="AM190">
            <v>3057823.47</v>
          </cell>
          <cell r="AN190">
            <v>82369.27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416253.37</v>
          </cell>
          <cell r="AT190">
            <v>0</v>
          </cell>
          <cell r="AU190">
            <v>0</v>
          </cell>
          <cell r="AV190">
            <v>135646.12</v>
          </cell>
          <cell r="AW190">
            <v>0</v>
          </cell>
          <cell r="AX190">
            <v>20595.13</v>
          </cell>
          <cell r="AY190">
            <v>0</v>
          </cell>
          <cell r="AZ190">
            <v>35722.620000000003</v>
          </cell>
          <cell r="BA190">
            <v>223215.73</v>
          </cell>
          <cell r="BB190">
            <v>3163.86</v>
          </cell>
          <cell r="BC190">
            <v>20958.96</v>
          </cell>
          <cell r="BD190">
            <v>0</v>
          </cell>
          <cell r="BE190">
            <v>9807.15</v>
          </cell>
          <cell r="BF190">
            <v>299844.51</v>
          </cell>
          <cell r="BG190">
            <v>0</v>
          </cell>
          <cell r="BH190">
            <v>0</v>
          </cell>
          <cell r="BI190">
            <v>0</v>
          </cell>
          <cell r="BJ190">
            <v>56350</v>
          </cell>
          <cell r="BK190">
            <v>0</v>
          </cell>
          <cell r="BL190">
            <v>4361750.1900000004</v>
          </cell>
          <cell r="BM190">
            <v>6767.7663109440728</v>
          </cell>
          <cell r="BN190">
            <v>0</v>
          </cell>
          <cell r="BO190">
            <v>138666.23999999999</v>
          </cell>
          <cell r="BP190">
            <v>6841</v>
          </cell>
          <cell r="BQ190">
            <v>0</v>
          </cell>
          <cell r="BR190">
            <v>16738.71</v>
          </cell>
          <cell r="BS190">
            <v>162245.94999999998</v>
          </cell>
          <cell r="BT190">
            <v>130190.61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159571.04999999999</v>
          </cell>
          <cell r="CB190">
            <v>13664.93</v>
          </cell>
          <cell r="CC190">
            <v>0</v>
          </cell>
          <cell r="CD190">
            <v>308552.90000000002</v>
          </cell>
          <cell r="CE190">
            <v>57847.45</v>
          </cell>
          <cell r="CF190">
            <v>44201.760000000002</v>
          </cell>
          <cell r="CG190">
            <v>0</v>
          </cell>
          <cell r="CH190">
            <v>0</v>
          </cell>
          <cell r="CI190">
            <v>119341.39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11124.39</v>
          </cell>
          <cell r="CQ190">
            <v>214278.84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13682.67</v>
          </cell>
          <cell r="DB190">
            <v>0</v>
          </cell>
          <cell r="DC190">
            <v>0</v>
          </cell>
          <cell r="DD190">
            <v>0</v>
          </cell>
          <cell r="DE190">
            <v>9956.19</v>
          </cell>
          <cell r="DF190">
            <v>4563.24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18340.509999999998</v>
          </cell>
          <cell r="DW190">
            <v>1267561.8799999999</v>
          </cell>
          <cell r="DX190">
            <v>1966.7707261568164</v>
          </cell>
          <cell r="DY190">
            <v>0</v>
          </cell>
          <cell r="DZ190">
            <v>39874.85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239.51</v>
          </cell>
          <cell r="EO190">
            <v>0</v>
          </cell>
          <cell r="EP190">
            <v>0</v>
          </cell>
          <cell r="EQ190">
            <v>0</v>
          </cell>
          <cell r="ER190">
            <v>40114.36</v>
          </cell>
          <cell r="ES190">
            <v>62.242128129094539</v>
          </cell>
          <cell r="ET190">
            <v>1089956.8899999999</v>
          </cell>
          <cell r="EU190">
            <v>1691.1957813254255</v>
          </cell>
        </row>
        <row r="191">
          <cell r="A191" t="str">
            <v>14064</v>
          </cell>
          <cell r="B191" t="str">
            <v>North Beach</v>
          </cell>
          <cell r="C191">
            <v>639.81777777777768</v>
          </cell>
          <cell r="D191">
            <v>7071764.0899999999</v>
          </cell>
          <cell r="E191">
            <v>11052.778362242028</v>
          </cell>
          <cell r="F191">
            <v>7180487.29</v>
          </cell>
          <cell r="G191">
            <v>11222.70674462868</v>
          </cell>
          <cell r="H191">
            <v>1352528.61</v>
          </cell>
          <cell r="I191">
            <v>0</v>
          </cell>
          <cell r="J191">
            <v>0</v>
          </cell>
          <cell r="K191">
            <v>5896.06</v>
          </cell>
          <cell r="L191">
            <v>7624.89</v>
          </cell>
          <cell r="M191">
            <v>0</v>
          </cell>
          <cell r="N191">
            <v>2135.0603366236223</v>
          </cell>
          <cell r="O191">
            <v>0</v>
          </cell>
          <cell r="P191">
            <v>643.65</v>
          </cell>
          <cell r="Q191">
            <v>0</v>
          </cell>
          <cell r="R191">
            <v>150</v>
          </cell>
          <cell r="S191">
            <v>0</v>
          </cell>
          <cell r="T191">
            <v>0</v>
          </cell>
          <cell r="U191">
            <v>0</v>
          </cell>
          <cell r="V191">
            <v>369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59153.45</v>
          </cell>
          <cell r="AB191">
            <v>410</v>
          </cell>
          <cell r="AC191">
            <v>2461.96</v>
          </cell>
          <cell r="AD191">
            <v>0</v>
          </cell>
          <cell r="AE191">
            <v>49093.19</v>
          </cell>
          <cell r="AF191">
            <v>364.96</v>
          </cell>
          <cell r="AG191">
            <v>1823.66</v>
          </cell>
          <cell r="AH191">
            <v>0</v>
          </cell>
          <cell r="AI191">
            <v>100.3</v>
          </cell>
          <cell r="AJ191">
            <v>1893.22</v>
          </cell>
          <cell r="AK191">
            <v>116463.39000000001</v>
          </cell>
          <cell r="AL191">
            <v>182.02587368625794</v>
          </cell>
          <cell r="AM191">
            <v>3131685.08</v>
          </cell>
          <cell r="AN191">
            <v>77707.149999999994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379288.13</v>
          </cell>
          <cell r="AT191">
            <v>0</v>
          </cell>
          <cell r="AU191">
            <v>0</v>
          </cell>
          <cell r="AV191">
            <v>135668.74</v>
          </cell>
          <cell r="AW191">
            <v>0</v>
          </cell>
          <cell r="AX191">
            <v>115112.09</v>
          </cell>
          <cell r="AY191">
            <v>0</v>
          </cell>
          <cell r="AZ191">
            <v>0</v>
          </cell>
          <cell r="BA191">
            <v>232031.87</v>
          </cell>
          <cell r="BB191">
            <v>5978.09</v>
          </cell>
          <cell r="BC191">
            <v>21090.59</v>
          </cell>
          <cell r="BD191">
            <v>0</v>
          </cell>
          <cell r="BE191">
            <v>8856.65</v>
          </cell>
          <cell r="BF191">
            <v>267712.53000000003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4375130.919999999</v>
          </cell>
          <cell r="BM191">
            <v>6838.0890184010723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17035.79</v>
          </cell>
          <cell r="BS191">
            <v>17035.79</v>
          </cell>
          <cell r="BT191">
            <v>0</v>
          </cell>
          <cell r="BU191">
            <v>0</v>
          </cell>
          <cell r="BV191">
            <v>303213</v>
          </cell>
          <cell r="BW191">
            <v>0</v>
          </cell>
          <cell r="BX191">
            <v>0</v>
          </cell>
          <cell r="BY191">
            <v>0</v>
          </cell>
          <cell r="BZ191">
            <v>160.05000000000001</v>
          </cell>
          <cell r="CA191">
            <v>120187</v>
          </cell>
          <cell r="CB191">
            <v>5526</v>
          </cell>
          <cell r="CC191">
            <v>0</v>
          </cell>
          <cell r="CD191">
            <v>135106</v>
          </cell>
          <cell r="CE191">
            <v>246833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199067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167885.64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80972.710000000006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18314.36</v>
          </cell>
          <cell r="DW191">
            <v>1294300.55</v>
          </cell>
          <cell r="DX191">
            <v>2022.9205798178652</v>
          </cell>
          <cell r="DY191">
            <v>0</v>
          </cell>
          <cell r="DZ191">
            <v>28542.87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28542.87</v>
          </cell>
          <cell r="ES191">
            <v>44.610936099861775</v>
          </cell>
          <cell r="ET191">
            <v>336219.7</v>
          </cell>
          <cell r="EU191">
            <v>525.49290075646547</v>
          </cell>
        </row>
        <row r="192">
          <cell r="A192" t="str">
            <v>29311</v>
          </cell>
          <cell r="B192" t="str">
            <v>La Conner</v>
          </cell>
          <cell r="C192">
            <v>615.93666666666672</v>
          </cell>
          <cell r="D192">
            <v>9676867.9900000002</v>
          </cell>
          <cell r="E192">
            <v>15710.816572050155</v>
          </cell>
          <cell r="F192">
            <v>9960160.3000000007</v>
          </cell>
          <cell r="G192">
            <v>16170.753973622828</v>
          </cell>
          <cell r="H192">
            <v>1229846.6499999999</v>
          </cell>
          <cell r="I192">
            <v>0</v>
          </cell>
          <cell r="J192">
            <v>0</v>
          </cell>
          <cell r="K192">
            <v>343.65</v>
          </cell>
          <cell r="L192">
            <v>0</v>
          </cell>
          <cell r="M192">
            <v>0</v>
          </cell>
          <cell r="N192">
            <v>1997.2675220937213</v>
          </cell>
          <cell r="O192">
            <v>14173.25</v>
          </cell>
          <cell r="P192">
            <v>0</v>
          </cell>
          <cell r="Q192">
            <v>0</v>
          </cell>
          <cell r="R192">
            <v>15001.25</v>
          </cell>
          <cell r="S192">
            <v>0</v>
          </cell>
          <cell r="T192">
            <v>0</v>
          </cell>
          <cell r="U192">
            <v>0</v>
          </cell>
          <cell r="V192">
            <v>50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107822.73</v>
          </cell>
          <cell r="AB192">
            <v>0</v>
          </cell>
          <cell r="AC192">
            <v>8272.58</v>
          </cell>
          <cell r="AD192">
            <v>0</v>
          </cell>
          <cell r="AE192">
            <v>0</v>
          </cell>
          <cell r="AF192">
            <v>1417.5</v>
          </cell>
          <cell r="AG192">
            <v>23129.54</v>
          </cell>
          <cell r="AH192">
            <v>0</v>
          </cell>
          <cell r="AI192">
            <v>544895.86</v>
          </cell>
          <cell r="AJ192">
            <v>0</v>
          </cell>
          <cell r="AK192">
            <v>714762.71</v>
          </cell>
          <cell r="AL192">
            <v>1160.4483848447619</v>
          </cell>
          <cell r="AM192">
            <v>3066612.8</v>
          </cell>
          <cell r="AN192">
            <v>85950.52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449741.68</v>
          </cell>
          <cell r="AT192">
            <v>0</v>
          </cell>
          <cell r="AU192">
            <v>0</v>
          </cell>
          <cell r="AV192">
            <v>68525.759999999995</v>
          </cell>
          <cell r="AW192">
            <v>0</v>
          </cell>
          <cell r="AX192">
            <v>16425.73</v>
          </cell>
          <cell r="AY192">
            <v>0</v>
          </cell>
          <cell r="AZ192">
            <v>10174.16</v>
          </cell>
          <cell r="BA192">
            <v>225114.37</v>
          </cell>
          <cell r="BB192">
            <v>0</v>
          </cell>
          <cell r="BC192">
            <v>21718.5</v>
          </cell>
          <cell r="BD192">
            <v>0</v>
          </cell>
          <cell r="BE192">
            <v>5091.55</v>
          </cell>
          <cell r="BF192">
            <v>166725.89000000001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4116080.96</v>
          </cell>
          <cell r="BM192">
            <v>6682.6366780134313</v>
          </cell>
          <cell r="BN192">
            <v>0</v>
          </cell>
          <cell r="BO192">
            <v>2409314.92</v>
          </cell>
          <cell r="BP192">
            <v>51540</v>
          </cell>
          <cell r="BQ192">
            <v>0</v>
          </cell>
          <cell r="BR192">
            <v>17666.900000000001</v>
          </cell>
          <cell r="BS192">
            <v>2478521.8199999998</v>
          </cell>
          <cell r="BT192">
            <v>0</v>
          </cell>
          <cell r="BU192">
            <v>0</v>
          </cell>
          <cell r="BV192">
            <v>301252</v>
          </cell>
          <cell r="BW192">
            <v>0</v>
          </cell>
          <cell r="BX192">
            <v>0</v>
          </cell>
          <cell r="BY192">
            <v>0</v>
          </cell>
          <cell r="BZ192">
            <v>21558.37</v>
          </cell>
          <cell r="CA192">
            <v>155186.01999999999</v>
          </cell>
          <cell r="CB192">
            <v>0</v>
          </cell>
          <cell r="CC192">
            <v>0</v>
          </cell>
          <cell r="CD192">
            <v>206677.81</v>
          </cell>
          <cell r="CE192">
            <v>60763.94</v>
          </cell>
          <cell r="CF192">
            <v>261.19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100260.38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39065.35</v>
          </cell>
          <cell r="DB192">
            <v>0</v>
          </cell>
          <cell r="DC192">
            <v>0</v>
          </cell>
          <cell r="DD192">
            <v>503751.45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3867298.3299999996</v>
          </cell>
          <cell r="DX192">
            <v>6278.7272446842462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31828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31828</v>
          </cell>
          <cell r="ES192">
            <v>51.674143986665293</v>
          </cell>
          <cell r="ET192">
            <v>1613851.56</v>
          </cell>
          <cell r="EU192">
            <v>2620.1582846721253</v>
          </cell>
        </row>
        <row r="193">
          <cell r="A193" t="str">
            <v>21206</v>
          </cell>
          <cell r="B193" t="str">
            <v>Mossyrock</v>
          </cell>
          <cell r="C193">
            <v>614.98666666666668</v>
          </cell>
          <cell r="D193">
            <v>5832539.5499999998</v>
          </cell>
          <cell r="E193">
            <v>9484.0097617292504</v>
          </cell>
          <cell r="F193">
            <v>6073663.1399999997</v>
          </cell>
          <cell r="G193">
            <v>9876.0891401439585</v>
          </cell>
          <cell r="H193">
            <v>479421.72</v>
          </cell>
          <cell r="I193">
            <v>0</v>
          </cell>
          <cell r="J193">
            <v>0</v>
          </cell>
          <cell r="K193">
            <v>56684.67</v>
          </cell>
          <cell r="L193">
            <v>0</v>
          </cell>
          <cell r="M193">
            <v>0</v>
          </cell>
          <cell r="N193">
            <v>871.73660675570204</v>
          </cell>
          <cell r="O193">
            <v>4208.63</v>
          </cell>
          <cell r="P193">
            <v>0</v>
          </cell>
          <cell r="Q193">
            <v>0</v>
          </cell>
          <cell r="R193">
            <v>9620</v>
          </cell>
          <cell r="S193">
            <v>0</v>
          </cell>
          <cell r="T193">
            <v>0</v>
          </cell>
          <cell r="U193">
            <v>0</v>
          </cell>
          <cell r="V193">
            <v>2820.95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62870.69</v>
          </cell>
          <cell r="AB193">
            <v>0</v>
          </cell>
          <cell r="AC193">
            <v>11811.45</v>
          </cell>
          <cell r="AD193">
            <v>0</v>
          </cell>
          <cell r="AE193">
            <v>1916.46</v>
          </cell>
          <cell r="AF193">
            <v>96329.63</v>
          </cell>
          <cell r="AG193">
            <v>518.11</v>
          </cell>
          <cell r="AH193">
            <v>0</v>
          </cell>
          <cell r="AI193">
            <v>4630.8999999999996</v>
          </cell>
          <cell r="AJ193">
            <v>0</v>
          </cell>
          <cell r="AK193">
            <v>194726.81999999998</v>
          </cell>
          <cell r="AL193">
            <v>316.63584034342205</v>
          </cell>
          <cell r="AM193">
            <v>2918686.78</v>
          </cell>
          <cell r="AN193">
            <v>97982.45</v>
          </cell>
          <cell r="AO193">
            <v>275719.56</v>
          </cell>
          <cell r="AP193">
            <v>17239.009999999998</v>
          </cell>
          <cell r="AQ193">
            <v>0</v>
          </cell>
          <cell r="AR193">
            <v>0</v>
          </cell>
          <cell r="AS193">
            <v>417046.31</v>
          </cell>
          <cell r="AT193">
            <v>0</v>
          </cell>
          <cell r="AU193">
            <v>10342.370000000001</v>
          </cell>
          <cell r="AV193">
            <v>103339.65</v>
          </cell>
          <cell r="AW193">
            <v>0</v>
          </cell>
          <cell r="AX193">
            <v>15259.15</v>
          </cell>
          <cell r="AY193">
            <v>0</v>
          </cell>
          <cell r="AZ193">
            <v>38327.199999999997</v>
          </cell>
          <cell r="BA193">
            <v>222642.56</v>
          </cell>
          <cell r="BB193">
            <v>0</v>
          </cell>
          <cell r="BC193">
            <v>21190.63</v>
          </cell>
          <cell r="BD193">
            <v>0</v>
          </cell>
          <cell r="BE193">
            <v>7433.66</v>
          </cell>
          <cell r="BF193">
            <v>305612.40999999997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4450821.74</v>
          </cell>
          <cell r="BM193">
            <v>7237.2654258086895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112630.13</v>
          </cell>
          <cell r="BS193">
            <v>112630.13</v>
          </cell>
          <cell r="BT193">
            <v>0</v>
          </cell>
          <cell r="BU193">
            <v>0</v>
          </cell>
          <cell r="BV193">
            <v>301489</v>
          </cell>
          <cell r="BW193">
            <v>0</v>
          </cell>
          <cell r="BX193">
            <v>0</v>
          </cell>
          <cell r="BY193">
            <v>0</v>
          </cell>
          <cell r="BZ193">
            <v>1413.87</v>
          </cell>
          <cell r="CA193">
            <v>7371.63</v>
          </cell>
          <cell r="CB193">
            <v>5173.5</v>
          </cell>
          <cell r="CC193">
            <v>0</v>
          </cell>
          <cell r="CD193">
            <v>125889.23</v>
          </cell>
          <cell r="CE193">
            <v>28762.23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5888.41</v>
          </cell>
          <cell r="CQ193">
            <v>151457.84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124039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20023.849999999999</v>
          </cell>
          <cell r="DW193">
            <v>884138.69</v>
          </cell>
          <cell r="DX193">
            <v>1437.6550548521377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456.71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7412.79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7869.5</v>
          </cell>
          <cell r="ES193">
            <v>12.796212384008324</v>
          </cell>
          <cell r="ET193">
            <v>1039629.01</v>
          </cell>
          <cell r="EU193">
            <v>1690.4903249934957</v>
          </cell>
        </row>
        <row r="194">
          <cell r="A194" t="str">
            <v>34324</v>
          </cell>
          <cell r="B194" t="str">
            <v>Griffin</v>
          </cell>
          <cell r="C194">
            <v>608.32000000000005</v>
          </cell>
          <cell r="D194">
            <v>6336796.9500000002</v>
          </cell>
          <cell r="E194">
            <v>10416.880835744345</v>
          </cell>
          <cell r="F194">
            <v>6861991</v>
          </cell>
          <cell r="G194">
            <v>11280.232443450814</v>
          </cell>
          <cell r="H194">
            <v>1554601.73</v>
          </cell>
          <cell r="I194">
            <v>0</v>
          </cell>
          <cell r="J194">
            <v>716.86</v>
          </cell>
          <cell r="K194">
            <v>8952.0499999999993</v>
          </cell>
          <cell r="L194">
            <v>0</v>
          </cell>
          <cell r="M194">
            <v>0</v>
          </cell>
          <cell r="N194">
            <v>2571.460152551289</v>
          </cell>
          <cell r="O194">
            <v>74627.03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2339.33</v>
          </cell>
          <cell r="W194">
            <v>0</v>
          </cell>
          <cell r="X194">
            <v>0</v>
          </cell>
          <cell r="Y194">
            <v>0</v>
          </cell>
          <cell r="Z194">
            <v>4055.75</v>
          </cell>
          <cell r="AA194">
            <v>151700.75</v>
          </cell>
          <cell r="AB194">
            <v>0</v>
          </cell>
          <cell r="AC194">
            <v>40406</v>
          </cell>
          <cell r="AD194">
            <v>0</v>
          </cell>
          <cell r="AE194">
            <v>21667.279999999999</v>
          </cell>
          <cell r="AF194">
            <v>852.09</v>
          </cell>
          <cell r="AG194">
            <v>0</v>
          </cell>
          <cell r="AH194">
            <v>0</v>
          </cell>
          <cell r="AI194">
            <v>2307.9899999999998</v>
          </cell>
          <cell r="AJ194">
            <v>1708.99</v>
          </cell>
          <cell r="AK194">
            <v>299665.21000000002</v>
          </cell>
          <cell r="AL194">
            <v>492.61114216201997</v>
          </cell>
          <cell r="AM194">
            <v>2928721</v>
          </cell>
          <cell r="AN194">
            <v>61351.67</v>
          </cell>
          <cell r="AO194">
            <v>0</v>
          </cell>
          <cell r="AP194">
            <v>13.2</v>
          </cell>
          <cell r="AQ194">
            <v>0</v>
          </cell>
          <cell r="AR194">
            <v>0</v>
          </cell>
          <cell r="AS194">
            <v>497536.75</v>
          </cell>
          <cell r="AT194">
            <v>0</v>
          </cell>
          <cell r="AU194">
            <v>0</v>
          </cell>
          <cell r="AV194">
            <v>21481.35</v>
          </cell>
          <cell r="AW194">
            <v>0</v>
          </cell>
          <cell r="AX194">
            <v>12084.27</v>
          </cell>
          <cell r="AY194">
            <v>0</v>
          </cell>
          <cell r="AZ194">
            <v>0</v>
          </cell>
          <cell r="BA194">
            <v>222746.44</v>
          </cell>
          <cell r="BB194">
            <v>5626.81</v>
          </cell>
          <cell r="BC194">
            <v>16109.47</v>
          </cell>
          <cell r="BD194">
            <v>0</v>
          </cell>
          <cell r="BE194">
            <v>2765.6</v>
          </cell>
          <cell r="BF194">
            <v>441728.18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4210164.74</v>
          </cell>
          <cell r="BM194">
            <v>6920.9704431877954</v>
          </cell>
          <cell r="BN194">
            <v>0</v>
          </cell>
          <cell r="BO194">
            <v>0</v>
          </cell>
          <cell r="BP194">
            <v>0</v>
          </cell>
          <cell r="BQ194">
            <v>1777.89</v>
          </cell>
          <cell r="BR194">
            <v>29.32</v>
          </cell>
          <cell r="BS194">
            <v>1807.21</v>
          </cell>
          <cell r="BT194">
            <v>0</v>
          </cell>
          <cell r="BU194">
            <v>0</v>
          </cell>
          <cell r="BV194">
            <v>283614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99574</v>
          </cell>
          <cell r="CB194">
            <v>0</v>
          </cell>
          <cell r="CC194">
            <v>0</v>
          </cell>
          <cell r="CD194">
            <v>79697.67</v>
          </cell>
          <cell r="CE194">
            <v>25042.04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41739.99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18381.349999999999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15255.84</v>
          </cell>
          <cell r="DW194">
            <v>565112.09999999986</v>
          </cell>
          <cell r="DX194">
            <v>928.97175828511274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140521.74</v>
          </cell>
          <cell r="EF194">
            <v>0</v>
          </cell>
          <cell r="EG194">
            <v>7249.42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8007.15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67000</v>
          </cell>
          <cell r="ER194">
            <v>222778.31</v>
          </cell>
          <cell r="ES194">
            <v>366.21894726459755</v>
          </cell>
          <cell r="ET194">
            <v>1196081.08</v>
          </cell>
          <cell r="EU194">
            <v>1966.2037743293004</v>
          </cell>
        </row>
        <row r="195">
          <cell r="A195" t="str">
            <v>24410</v>
          </cell>
          <cell r="B195" t="str">
            <v>Oroville</v>
          </cell>
          <cell r="C195">
            <v>603.5233333333332</v>
          </cell>
          <cell r="D195">
            <v>6382839.0199999996</v>
          </cell>
          <cell r="E195">
            <v>10575.960642228692</v>
          </cell>
          <cell r="F195">
            <v>6630476.5499999998</v>
          </cell>
          <cell r="G195">
            <v>10986.280370270139</v>
          </cell>
          <cell r="H195">
            <v>664014.06000000006</v>
          </cell>
          <cell r="I195">
            <v>0</v>
          </cell>
          <cell r="J195">
            <v>9999.5400000000009</v>
          </cell>
          <cell r="K195">
            <v>303.11</v>
          </cell>
          <cell r="L195">
            <v>0</v>
          </cell>
          <cell r="M195">
            <v>0</v>
          </cell>
          <cell r="N195">
            <v>1117.3001485719969</v>
          </cell>
          <cell r="O195">
            <v>0</v>
          </cell>
          <cell r="P195">
            <v>0</v>
          </cell>
          <cell r="Q195">
            <v>0</v>
          </cell>
          <cell r="R195">
            <v>15571</v>
          </cell>
          <cell r="S195">
            <v>0</v>
          </cell>
          <cell r="T195">
            <v>0</v>
          </cell>
          <cell r="U195">
            <v>0</v>
          </cell>
          <cell r="V195">
            <v>888.85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65929.06</v>
          </cell>
          <cell r="AB195">
            <v>0</v>
          </cell>
          <cell r="AC195">
            <v>2048.77</v>
          </cell>
          <cell r="AD195">
            <v>0</v>
          </cell>
          <cell r="AE195">
            <v>0</v>
          </cell>
          <cell r="AF195">
            <v>416.6</v>
          </cell>
          <cell r="AG195">
            <v>30</v>
          </cell>
          <cell r="AH195">
            <v>0</v>
          </cell>
          <cell r="AI195">
            <v>23637.27</v>
          </cell>
          <cell r="AJ195">
            <v>0</v>
          </cell>
          <cell r="AK195">
            <v>108521.55000000002</v>
          </cell>
          <cell r="AL195">
            <v>179.81334607333608</v>
          </cell>
          <cell r="AM195">
            <v>3108180.32</v>
          </cell>
          <cell r="AN195">
            <v>0</v>
          </cell>
          <cell r="AO195">
            <v>352935.76</v>
          </cell>
          <cell r="AP195">
            <v>0</v>
          </cell>
          <cell r="AQ195">
            <v>0</v>
          </cell>
          <cell r="AR195">
            <v>0</v>
          </cell>
          <cell r="AS195">
            <v>473863.28</v>
          </cell>
          <cell r="AT195">
            <v>0</v>
          </cell>
          <cell r="AU195">
            <v>0</v>
          </cell>
          <cell r="AV195">
            <v>172985.63</v>
          </cell>
          <cell r="AW195">
            <v>0</v>
          </cell>
          <cell r="AX195">
            <v>23431</v>
          </cell>
          <cell r="AY195">
            <v>0</v>
          </cell>
          <cell r="AZ195">
            <v>66814.86</v>
          </cell>
          <cell r="BA195">
            <v>222330.89</v>
          </cell>
          <cell r="BB195">
            <v>5471.65</v>
          </cell>
          <cell r="BC195">
            <v>20707.169999999998</v>
          </cell>
          <cell r="BD195">
            <v>0</v>
          </cell>
          <cell r="BE195">
            <v>5299.67</v>
          </cell>
          <cell r="BF195">
            <v>265724.51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4717744.74</v>
          </cell>
          <cell r="BM195">
            <v>7817.0047112235397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86245.98</v>
          </cell>
          <cell r="BS195">
            <v>86245.98</v>
          </cell>
          <cell r="BT195">
            <v>0</v>
          </cell>
          <cell r="BU195">
            <v>0</v>
          </cell>
          <cell r="BV195">
            <v>291825</v>
          </cell>
          <cell r="BW195">
            <v>0</v>
          </cell>
          <cell r="BX195">
            <v>0</v>
          </cell>
          <cell r="BY195">
            <v>2546.7800000000002</v>
          </cell>
          <cell r="BZ195">
            <v>0</v>
          </cell>
          <cell r="CA195">
            <v>145692</v>
          </cell>
          <cell r="CB195">
            <v>10050</v>
          </cell>
          <cell r="CC195">
            <v>0</v>
          </cell>
          <cell r="CD195">
            <v>255434</v>
          </cell>
          <cell r="CE195">
            <v>53557.65</v>
          </cell>
          <cell r="CF195">
            <v>24532.17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10183.57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197164.79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7107.98</v>
          </cell>
          <cell r="DE195">
            <v>23922.37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21631.26</v>
          </cell>
          <cell r="DW195">
            <v>1129893.55</v>
          </cell>
          <cell r="DX195">
            <v>1872.1621644012664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513095.2</v>
          </cell>
          <cell r="EU195">
            <v>850.16630122005802</v>
          </cell>
        </row>
        <row r="196">
          <cell r="A196" t="str">
            <v>33049</v>
          </cell>
          <cell r="B196" t="str">
            <v>Wellpinit</v>
          </cell>
          <cell r="C196">
            <v>597.04</v>
          </cell>
          <cell r="D196">
            <v>7214249.5999999996</v>
          </cell>
          <cell r="E196">
            <v>12083.360578855689</v>
          </cell>
          <cell r="F196">
            <v>7620162.21</v>
          </cell>
          <cell r="G196">
            <v>12763.235645852876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731.83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37631.25</v>
          </cell>
          <cell r="AB196">
            <v>0</v>
          </cell>
          <cell r="AC196">
            <v>24929.85</v>
          </cell>
          <cell r="AD196">
            <v>0</v>
          </cell>
          <cell r="AE196">
            <v>22289.919999999998</v>
          </cell>
          <cell r="AF196">
            <v>15</v>
          </cell>
          <cell r="AG196">
            <v>33840.11</v>
          </cell>
          <cell r="AH196">
            <v>7840.43</v>
          </cell>
          <cell r="AI196">
            <v>6875.16</v>
          </cell>
          <cell r="AJ196">
            <v>9387.19</v>
          </cell>
          <cell r="AK196">
            <v>143540.74000000002</v>
          </cell>
          <cell r="AL196">
            <v>240.42064183304305</v>
          </cell>
          <cell r="AM196">
            <v>2813942.7</v>
          </cell>
          <cell r="AN196">
            <v>45492.97</v>
          </cell>
          <cell r="AO196">
            <v>0</v>
          </cell>
          <cell r="AP196">
            <v>0</v>
          </cell>
          <cell r="AQ196">
            <v>0</v>
          </cell>
          <cell r="AR196">
            <v>32612.01</v>
          </cell>
          <cell r="AS196">
            <v>224231.1</v>
          </cell>
          <cell r="AT196">
            <v>0</v>
          </cell>
          <cell r="AU196">
            <v>0</v>
          </cell>
          <cell r="AV196">
            <v>171086.7</v>
          </cell>
          <cell r="AW196">
            <v>0</v>
          </cell>
          <cell r="AX196">
            <v>54585</v>
          </cell>
          <cell r="AY196">
            <v>0</v>
          </cell>
          <cell r="AZ196">
            <v>0</v>
          </cell>
          <cell r="BA196">
            <v>196538.03</v>
          </cell>
          <cell r="BB196">
            <v>0</v>
          </cell>
          <cell r="BC196">
            <v>0</v>
          </cell>
          <cell r="BD196">
            <v>0</v>
          </cell>
          <cell r="BE196">
            <v>7197.07</v>
          </cell>
          <cell r="BF196">
            <v>215354.28</v>
          </cell>
          <cell r="BG196">
            <v>800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3761839.86</v>
          </cell>
          <cell r="BM196">
            <v>6300.8171311804908</v>
          </cell>
          <cell r="BN196">
            <v>0</v>
          </cell>
          <cell r="BO196">
            <v>2534200.4900000002</v>
          </cell>
          <cell r="BP196">
            <v>40290</v>
          </cell>
          <cell r="BQ196">
            <v>0</v>
          </cell>
          <cell r="BR196">
            <v>15579.14</v>
          </cell>
          <cell r="BS196">
            <v>2590069.6300000004</v>
          </cell>
          <cell r="BT196">
            <v>0</v>
          </cell>
          <cell r="BU196">
            <v>0</v>
          </cell>
          <cell r="BV196">
            <v>262889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104969</v>
          </cell>
          <cell r="CB196">
            <v>0</v>
          </cell>
          <cell r="CC196">
            <v>0</v>
          </cell>
          <cell r="CD196">
            <v>149009</v>
          </cell>
          <cell r="CE196">
            <v>80382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128962.72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85299</v>
          </cell>
          <cell r="DB196">
            <v>0</v>
          </cell>
          <cell r="DC196">
            <v>0</v>
          </cell>
          <cell r="DD196">
            <v>193266.84</v>
          </cell>
          <cell r="DE196">
            <v>3093.25</v>
          </cell>
          <cell r="DF196">
            <v>33365.86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74185.5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9289.81</v>
          </cell>
          <cell r="DW196">
            <v>3714781.6100000003</v>
          </cell>
          <cell r="DX196">
            <v>6221.9978728393417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615651.93999999994</v>
          </cell>
          <cell r="EU196">
            <v>1031.1736902050113</v>
          </cell>
        </row>
        <row r="197">
          <cell r="A197" t="str">
            <v>08130</v>
          </cell>
          <cell r="B197" t="str">
            <v>Toutle Lake</v>
          </cell>
          <cell r="C197">
            <v>594.90444444444449</v>
          </cell>
          <cell r="D197">
            <v>6619633.4400000004</v>
          </cell>
          <cell r="E197">
            <v>11127.221357678358</v>
          </cell>
          <cell r="F197">
            <v>6568038.2300000004</v>
          </cell>
          <cell r="G197">
            <v>11040.492790625573</v>
          </cell>
          <cell r="H197">
            <v>722179.65</v>
          </cell>
          <cell r="I197">
            <v>0</v>
          </cell>
          <cell r="J197">
            <v>0</v>
          </cell>
          <cell r="K197">
            <v>84570.99</v>
          </cell>
          <cell r="L197">
            <v>0</v>
          </cell>
          <cell r="M197">
            <v>0</v>
          </cell>
          <cell r="N197">
            <v>1356.1012151344567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2050</v>
          </cell>
          <cell r="T197">
            <v>0</v>
          </cell>
          <cell r="U197">
            <v>0</v>
          </cell>
          <cell r="V197">
            <v>25368.720000000001</v>
          </cell>
          <cell r="W197">
            <v>4185</v>
          </cell>
          <cell r="X197">
            <v>0</v>
          </cell>
          <cell r="Y197">
            <v>0</v>
          </cell>
          <cell r="Z197">
            <v>0</v>
          </cell>
          <cell r="AA197">
            <v>123990.08</v>
          </cell>
          <cell r="AB197">
            <v>0</v>
          </cell>
          <cell r="AC197">
            <v>5821.73</v>
          </cell>
          <cell r="AD197">
            <v>0</v>
          </cell>
          <cell r="AE197">
            <v>860</v>
          </cell>
          <cell r="AF197">
            <v>727.3</v>
          </cell>
          <cell r="AG197">
            <v>1787.5</v>
          </cell>
          <cell r="AH197">
            <v>0</v>
          </cell>
          <cell r="AI197">
            <v>10217.56</v>
          </cell>
          <cell r="AJ197">
            <v>10847.07</v>
          </cell>
          <cell r="AK197">
            <v>185854.96</v>
          </cell>
          <cell r="AL197">
            <v>312.41144983134541</v>
          </cell>
          <cell r="AM197">
            <v>3100336.61</v>
          </cell>
          <cell r="AN197">
            <v>81887.490000000005</v>
          </cell>
          <cell r="AO197">
            <v>249984.04</v>
          </cell>
          <cell r="AP197">
            <v>32.880000000000003</v>
          </cell>
          <cell r="AQ197">
            <v>0</v>
          </cell>
          <cell r="AR197">
            <v>0</v>
          </cell>
          <cell r="AS197">
            <v>478150.63</v>
          </cell>
          <cell r="AT197">
            <v>0</v>
          </cell>
          <cell r="AU197">
            <v>0.14000000000000001</v>
          </cell>
          <cell r="AV197">
            <v>66514.22</v>
          </cell>
          <cell r="AW197">
            <v>0</v>
          </cell>
          <cell r="AX197">
            <v>8467.17</v>
          </cell>
          <cell r="AY197">
            <v>0</v>
          </cell>
          <cell r="AZ197">
            <v>0</v>
          </cell>
          <cell r="BA197">
            <v>282982.11</v>
          </cell>
          <cell r="BB197">
            <v>5557.51</v>
          </cell>
          <cell r="BC197">
            <v>22307.39</v>
          </cell>
          <cell r="BD197">
            <v>0</v>
          </cell>
          <cell r="BE197">
            <v>6602.67</v>
          </cell>
          <cell r="BF197">
            <v>276718.58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4579541.4399999995</v>
          </cell>
          <cell r="BM197">
            <v>7697.9445737317274</v>
          </cell>
          <cell r="BN197">
            <v>22695.22</v>
          </cell>
          <cell r="BO197">
            <v>0</v>
          </cell>
          <cell r="BP197">
            <v>0</v>
          </cell>
          <cell r="BQ197">
            <v>0</v>
          </cell>
          <cell r="BR197">
            <v>6114.75</v>
          </cell>
          <cell r="BS197">
            <v>28809.97</v>
          </cell>
          <cell r="BT197">
            <v>0</v>
          </cell>
          <cell r="BU197">
            <v>0</v>
          </cell>
          <cell r="BV197">
            <v>308621</v>
          </cell>
          <cell r="BW197">
            <v>0</v>
          </cell>
          <cell r="BX197">
            <v>0</v>
          </cell>
          <cell r="BY197">
            <v>0</v>
          </cell>
          <cell r="BZ197">
            <v>8540.9</v>
          </cell>
          <cell r="CA197">
            <v>160792</v>
          </cell>
          <cell r="CB197">
            <v>2310.7800000000002</v>
          </cell>
          <cell r="CC197">
            <v>0</v>
          </cell>
          <cell r="CD197">
            <v>71750.86</v>
          </cell>
          <cell r="CE197">
            <v>34772.879999999997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89684.88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27357</v>
          </cell>
          <cell r="DE197">
            <v>31058.75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14279.62</v>
          </cell>
          <cell r="DW197">
            <v>777978.64</v>
          </cell>
          <cell r="DX197">
            <v>1307.7371454612692</v>
          </cell>
          <cell r="DY197">
            <v>1175.8399999999999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3810</v>
          </cell>
          <cell r="EH197">
            <v>0</v>
          </cell>
          <cell r="EI197">
            <v>0</v>
          </cell>
          <cell r="EJ197">
            <v>0</v>
          </cell>
          <cell r="EK197">
            <v>808.29</v>
          </cell>
          <cell r="EL197">
            <v>212118.42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217912.55000000002</v>
          </cell>
          <cell r="ES197">
            <v>366.2984064667715</v>
          </cell>
          <cell r="ET197">
            <v>574047.81000000006</v>
          </cell>
          <cell r="EU197">
            <v>964.94120250871288</v>
          </cell>
        </row>
        <row r="198">
          <cell r="A198" t="str">
            <v>02420</v>
          </cell>
          <cell r="B198" t="str">
            <v>Asotin</v>
          </cell>
          <cell r="C198">
            <v>592.67666666666673</v>
          </cell>
          <cell r="D198">
            <v>6310989.7999999998</v>
          </cell>
          <cell r="E198">
            <v>10648.284562127747</v>
          </cell>
          <cell r="F198">
            <v>6605072.6900000004</v>
          </cell>
          <cell r="G198">
            <v>11144.479041410999</v>
          </cell>
          <cell r="H198">
            <v>848455.63</v>
          </cell>
          <cell r="I198">
            <v>0</v>
          </cell>
          <cell r="J198">
            <v>19063.84</v>
          </cell>
          <cell r="K198">
            <v>504.28</v>
          </cell>
          <cell r="L198">
            <v>0</v>
          </cell>
          <cell r="M198">
            <v>0</v>
          </cell>
          <cell r="N198">
            <v>1464.5822905125333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400</v>
          </cell>
          <cell r="T198">
            <v>0</v>
          </cell>
          <cell r="U198">
            <v>0</v>
          </cell>
          <cell r="V198">
            <v>101.75</v>
          </cell>
          <cell r="W198">
            <v>6729.91</v>
          </cell>
          <cell r="X198">
            <v>0</v>
          </cell>
          <cell r="Y198">
            <v>0</v>
          </cell>
          <cell r="Z198">
            <v>0</v>
          </cell>
          <cell r="AA198">
            <v>81701.89</v>
          </cell>
          <cell r="AB198">
            <v>0</v>
          </cell>
          <cell r="AC198">
            <v>6044.59</v>
          </cell>
          <cell r="AD198">
            <v>0</v>
          </cell>
          <cell r="AE198">
            <v>357</v>
          </cell>
          <cell r="AF198">
            <v>139</v>
          </cell>
          <cell r="AG198">
            <v>845.43</v>
          </cell>
          <cell r="AH198">
            <v>0</v>
          </cell>
          <cell r="AI198">
            <v>320047.37</v>
          </cell>
          <cell r="AJ198">
            <v>0</v>
          </cell>
          <cell r="AK198">
            <v>416366.94</v>
          </cell>
          <cell r="AL198">
            <v>702.51954129007936</v>
          </cell>
          <cell r="AM198">
            <v>3101246.42</v>
          </cell>
          <cell r="AN198">
            <v>59300.38</v>
          </cell>
          <cell r="AO198">
            <v>306671.27</v>
          </cell>
          <cell r="AP198">
            <v>0</v>
          </cell>
          <cell r="AQ198">
            <v>0</v>
          </cell>
          <cell r="AR198">
            <v>0</v>
          </cell>
          <cell r="AS198">
            <v>462103.31</v>
          </cell>
          <cell r="AT198">
            <v>0</v>
          </cell>
          <cell r="AU198">
            <v>0</v>
          </cell>
          <cell r="AV198">
            <v>54504.26</v>
          </cell>
          <cell r="AW198">
            <v>0</v>
          </cell>
          <cell r="AX198">
            <v>43011.02</v>
          </cell>
          <cell r="AY198">
            <v>0</v>
          </cell>
          <cell r="AZ198">
            <v>0</v>
          </cell>
          <cell r="BA198">
            <v>203555.84</v>
          </cell>
          <cell r="BB198">
            <v>5459.03</v>
          </cell>
          <cell r="BC198">
            <v>21018.720000000001</v>
          </cell>
          <cell r="BD198">
            <v>0</v>
          </cell>
          <cell r="BE198">
            <v>30921.040000000001</v>
          </cell>
          <cell r="BF198">
            <v>236857.60000000001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4524648.8899999997</v>
          </cell>
          <cell r="BM198">
            <v>7634.2618909692173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10377.58</v>
          </cell>
          <cell r="BS198">
            <v>10377.58</v>
          </cell>
          <cell r="BT198">
            <v>27268.47</v>
          </cell>
          <cell r="BU198">
            <v>0</v>
          </cell>
          <cell r="BV198">
            <v>300959.63</v>
          </cell>
          <cell r="BW198">
            <v>0</v>
          </cell>
          <cell r="BX198">
            <v>0</v>
          </cell>
          <cell r="BY198">
            <v>0</v>
          </cell>
          <cell r="BZ198">
            <v>450.54</v>
          </cell>
          <cell r="CA198">
            <v>148342.23000000001</v>
          </cell>
          <cell r="CB198">
            <v>5945</v>
          </cell>
          <cell r="CC198">
            <v>0</v>
          </cell>
          <cell r="CD198">
            <v>161235.14000000001</v>
          </cell>
          <cell r="CE198">
            <v>33050.07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81133.66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10638.82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15231.97</v>
          </cell>
          <cell r="DW198">
            <v>794633.10999999987</v>
          </cell>
          <cell r="DX198">
            <v>1340.7531537713082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1400</v>
          </cell>
          <cell r="EO198">
            <v>0</v>
          </cell>
          <cell r="EP198">
            <v>0</v>
          </cell>
          <cell r="EQ198">
            <v>0</v>
          </cell>
          <cell r="ER198">
            <v>1400</v>
          </cell>
          <cell r="ES198">
            <v>2.3621648678593723</v>
          </cell>
          <cell r="ET198">
            <v>669301.05000000005</v>
          </cell>
          <cell r="EU198">
            <v>1129.2853045224208</v>
          </cell>
        </row>
        <row r="199">
          <cell r="A199" t="str">
            <v>39002</v>
          </cell>
          <cell r="B199" t="str">
            <v>Union Gap</v>
          </cell>
          <cell r="C199">
            <v>578.82999999999993</v>
          </cell>
          <cell r="D199">
            <v>5902633.6299999999</v>
          </cell>
          <cell r="E199">
            <v>10197.52540469568</v>
          </cell>
          <cell r="F199">
            <v>6300081.0300000003</v>
          </cell>
          <cell r="G199">
            <v>10884.16465974466</v>
          </cell>
          <cell r="H199">
            <v>788989.62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1363.0765855259749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16488</v>
          </cell>
          <cell r="V199">
            <v>266.58999999999997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39687.75</v>
          </cell>
          <cell r="AB199">
            <v>0</v>
          </cell>
          <cell r="AC199">
            <v>9832.0300000000007</v>
          </cell>
          <cell r="AD199">
            <v>0</v>
          </cell>
          <cell r="AE199">
            <v>1328.25</v>
          </cell>
          <cell r="AF199">
            <v>712.62</v>
          </cell>
          <cell r="AG199">
            <v>35</v>
          </cell>
          <cell r="AH199">
            <v>0</v>
          </cell>
          <cell r="AI199">
            <v>31749.88</v>
          </cell>
          <cell r="AJ199">
            <v>0</v>
          </cell>
          <cell r="AK199">
            <v>100100.12</v>
          </cell>
          <cell r="AL199">
            <v>172.93526596755527</v>
          </cell>
          <cell r="AM199">
            <v>2738225.98</v>
          </cell>
          <cell r="AN199">
            <v>64608.27</v>
          </cell>
          <cell r="AO199">
            <v>391670.48</v>
          </cell>
          <cell r="AP199">
            <v>0</v>
          </cell>
          <cell r="AQ199">
            <v>0</v>
          </cell>
          <cell r="AR199">
            <v>0</v>
          </cell>
          <cell r="AS199">
            <v>401088.53</v>
          </cell>
          <cell r="AT199">
            <v>0</v>
          </cell>
          <cell r="AU199">
            <v>0</v>
          </cell>
          <cell r="AV199">
            <v>194185.78</v>
          </cell>
          <cell r="AW199">
            <v>0</v>
          </cell>
          <cell r="AX199">
            <v>36146.54</v>
          </cell>
          <cell r="AY199">
            <v>0</v>
          </cell>
          <cell r="AZ199">
            <v>112594.07</v>
          </cell>
          <cell r="BA199">
            <v>204609.05</v>
          </cell>
          <cell r="BB199">
            <v>5299.16</v>
          </cell>
          <cell r="BC199">
            <v>0</v>
          </cell>
          <cell r="BD199">
            <v>0</v>
          </cell>
          <cell r="BE199">
            <v>11846.81</v>
          </cell>
          <cell r="BF199">
            <v>89005.07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9883.76</v>
          </cell>
          <cell r="BL199">
            <v>4259163.4999999991</v>
          </cell>
          <cell r="BM199">
            <v>7358.2286681754567</v>
          </cell>
          <cell r="BN199">
            <v>19.829999999999998</v>
          </cell>
          <cell r="BO199">
            <v>0</v>
          </cell>
          <cell r="BP199">
            <v>0</v>
          </cell>
          <cell r="BQ199">
            <v>0</v>
          </cell>
          <cell r="BR199">
            <v>16676.73</v>
          </cell>
          <cell r="BS199">
            <v>16696.560000000001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135001.07999999999</v>
          </cell>
          <cell r="CB199">
            <v>0</v>
          </cell>
          <cell r="CC199">
            <v>0</v>
          </cell>
          <cell r="CD199">
            <v>206856.79</v>
          </cell>
          <cell r="CE199">
            <v>26578.29</v>
          </cell>
          <cell r="CF199">
            <v>50951.01</v>
          </cell>
          <cell r="CG199">
            <v>0</v>
          </cell>
          <cell r="CH199">
            <v>0</v>
          </cell>
          <cell r="CI199">
            <v>262938.09999999998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258999.02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1533.73</v>
          </cell>
          <cell r="DB199">
            <v>0</v>
          </cell>
          <cell r="DC199">
            <v>0</v>
          </cell>
          <cell r="DD199">
            <v>2463.44</v>
          </cell>
          <cell r="DE199">
            <v>26538.91</v>
          </cell>
          <cell r="DF199">
            <v>14573.94</v>
          </cell>
          <cell r="DG199">
            <v>0</v>
          </cell>
          <cell r="DH199">
            <v>0</v>
          </cell>
          <cell r="DI199">
            <v>0</v>
          </cell>
          <cell r="DJ199">
            <v>136300.04999999999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1007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11389.87</v>
          </cell>
          <cell r="DW199">
            <v>1151827.79</v>
          </cell>
          <cell r="DX199">
            <v>1989.9241400756703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799029.36</v>
          </cell>
          <cell r="EU199">
            <v>1380.4214708981913</v>
          </cell>
        </row>
        <row r="200">
          <cell r="A200" t="str">
            <v>21226</v>
          </cell>
          <cell r="B200" t="str">
            <v>Adna</v>
          </cell>
          <cell r="C200">
            <v>575.70444444444445</v>
          </cell>
          <cell r="D200">
            <v>5577819.4100000001</v>
          </cell>
          <cell r="E200">
            <v>9688.6856855562455</v>
          </cell>
          <cell r="F200">
            <v>5441681.54</v>
          </cell>
          <cell r="G200">
            <v>9452.2138790351528</v>
          </cell>
          <cell r="H200">
            <v>519882.14</v>
          </cell>
          <cell r="I200">
            <v>0</v>
          </cell>
          <cell r="J200">
            <v>0</v>
          </cell>
          <cell r="K200">
            <v>21984.23</v>
          </cell>
          <cell r="L200">
            <v>0</v>
          </cell>
          <cell r="M200">
            <v>0</v>
          </cell>
          <cell r="N200">
            <v>941.22318357799327</v>
          </cell>
          <cell r="O200">
            <v>17683</v>
          </cell>
          <cell r="P200">
            <v>0</v>
          </cell>
          <cell r="Q200">
            <v>0</v>
          </cell>
          <cell r="R200">
            <v>14040</v>
          </cell>
          <cell r="S200">
            <v>0</v>
          </cell>
          <cell r="T200">
            <v>0</v>
          </cell>
          <cell r="U200">
            <v>0</v>
          </cell>
          <cell r="V200">
            <v>852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137484.49</v>
          </cell>
          <cell r="AB200">
            <v>0</v>
          </cell>
          <cell r="AC200">
            <v>5829.53</v>
          </cell>
          <cell r="AD200">
            <v>0</v>
          </cell>
          <cell r="AE200">
            <v>0</v>
          </cell>
          <cell r="AF200">
            <v>1039.1600000000001</v>
          </cell>
          <cell r="AG200">
            <v>18050.96</v>
          </cell>
          <cell r="AH200">
            <v>56598.46</v>
          </cell>
          <cell r="AI200">
            <v>3237.5</v>
          </cell>
          <cell r="AJ200">
            <v>0</v>
          </cell>
          <cell r="AK200">
            <v>254815.09999999998</v>
          </cell>
          <cell r="AL200">
            <v>442.61443950792648</v>
          </cell>
          <cell r="AM200">
            <v>2545673.84</v>
          </cell>
          <cell r="AN200">
            <v>54744.13</v>
          </cell>
          <cell r="AO200">
            <v>255148.72</v>
          </cell>
          <cell r="AP200">
            <v>181635.95</v>
          </cell>
          <cell r="AQ200">
            <v>0</v>
          </cell>
          <cell r="AR200">
            <v>0</v>
          </cell>
          <cell r="AS200">
            <v>335815.44</v>
          </cell>
          <cell r="AT200">
            <v>0</v>
          </cell>
          <cell r="AU200">
            <v>4774.8</v>
          </cell>
          <cell r="AV200">
            <v>39790.79</v>
          </cell>
          <cell r="AW200">
            <v>0</v>
          </cell>
          <cell r="AX200">
            <v>11773.61</v>
          </cell>
          <cell r="AY200">
            <v>0</v>
          </cell>
          <cell r="AZ200">
            <v>0</v>
          </cell>
          <cell r="BA200">
            <v>205705.24</v>
          </cell>
          <cell r="BB200">
            <v>0</v>
          </cell>
          <cell r="BC200">
            <v>20770.96</v>
          </cell>
          <cell r="BD200">
            <v>0</v>
          </cell>
          <cell r="BE200">
            <v>4471.21</v>
          </cell>
          <cell r="BF200">
            <v>213050.88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3873355.5699999994</v>
          </cell>
          <cell r="BM200">
            <v>6728.0279097685143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106212.95</v>
          </cell>
          <cell r="BS200">
            <v>106212.95</v>
          </cell>
          <cell r="BT200">
            <v>0</v>
          </cell>
          <cell r="BU200">
            <v>0</v>
          </cell>
          <cell r="BV200">
            <v>292388</v>
          </cell>
          <cell r="BW200">
            <v>0</v>
          </cell>
          <cell r="BX200">
            <v>0</v>
          </cell>
          <cell r="BY200">
            <v>0</v>
          </cell>
          <cell r="BZ200">
            <v>4912.6400000000003</v>
          </cell>
          <cell r="CA200">
            <v>102241</v>
          </cell>
          <cell r="CB200">
            <v>3752</v>
          </cell>
          <cell r="CC200">
            <v>0</v>
          </cell>
          <cell r="CD200">
            <v>49519</v>
          </cell>
          <cell r="CE200">
            <v>66940.06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80293.14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40671.1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8624.1200000000008</v>
          </cell>
          <cell r="DW200">
            <v>755554.00999999989</v>
          </cell>
          <cell r="DX200">
            <v>1312.3991264807944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8416</v>
          </cell>
          <cell r="EG200">
            <v>7674.49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16090.49</v>
          </cell>
          <cell r="ES200">
            <v>27.949219699923184</v>
          </cell>
          <cell r="ET200">
            <v>322508.90999999997</v>
          </cell>
          <cell r="EU200">
            <v>560.19874974427455</v>
          </cell>
        </row>
        <row r="201">
          <cell r="A201" t="str">
            <v>04019</v>
          </cell>
          <cell r="B201" t="str">
            <v>Manson</v>
          </cell>
          <cell r="C201">
            <v>574.26777777777784</v>
          </cell>
          <cell r="D201">
            <v>7159267.7800000003</v>
          </cell>
          <cell r="E201">
            <v>12466.776052983412</v>
          </cell>
          <cell r="F201">
            <v>7415959.8499999996</v>
          </cell>
          <cell r="G201">
            <v>12913.766254999118</v>
          </cell>
          <cell r="H201">
            <v>850788.06</v>
          </cell>
          <cell r="I201">
            <v>0</v>
          </cell>
          <cell r="J201">
            <v>0</v>
          </cell>
          <cell r="K201">
            <v>281.88</v>
          </cell>
          <cell r="L201">
            <v>0</v>
          </cell>
          <cell r="M201">
            <v>0</v>
          </cell>
          <cell r="N201">
            <v>1482.0088692654026</v>
          </cell>
          <cell r="O201">
            <v>10704.49</v>
          </cell>
          <cell r="P201">
            <v>0</v>
          </cell>
          <cell r="Q201">
            <v>0</v>
          </cell>
          <cell r="R201">
            <v>10800</v>
          </cell>
          <cell r="S201">
            <v>0</v>
          </cell>
          <cell r="T201">
            <v>0</v>
          </cell>
          <cell r="U201">
            <v>0</v>
          </cell>
          <cell r="V201">
            <v>1713.75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42170.67</v>
          </cell>
          <cell r="AB201">
            <v>4011.6</v>
          </cell>
          <cell r="AC201">
            <v>6309.26</v>
          </cell>
          <cell r="AD201">
            <v>0</v>
          </cell>
          <cell r="AE201">
            <v>20451.400000000001</v>
          </cell>
          <cell r="AF201">
            <v>1051.58</v>
          </cell>
          <cell r="AG201">
            <v>100</v>
          </cell>
          <cell r="AH201">
            <v>102.3</v>
          </cell>
          <cell r="AI201">
            <v>68391</v>
          </cell>
          <cell r="AJ201">
            <v>4126.09</v>
          </cell>
          <cell r="AK201">
            <v>169932.13999999998</v>
          </cell>
          <cell r="AL201">
            <v>295.91097842469924</v>
          </cell>
          <cell r="AM201">
            <v>3085067.59</v>
          </cell>
          <cell r="AN201">
            <v>51675.93</v>
          </cell>
          <cell r="AO201">
            <v>219348.88</v>
          </cell>
          <cell r="AP201">
            <v>0</v>
          </cell>
          <cell r="AQ201">
            <v>0</v>
          </cell>
          <cell r="AR201">
            <v>0</v>
          </cell>
          <cell r="AS201">
            <v>335753.71</v>
          </cell>
          <cell r="AT201">
            <v>0</v>
          </cell>
          <cell r="AU201">
            <v>0</v>
          </cell>
          <cell r="AV201">
            <v>200755.45</v>
          </cell>
          <cell r="AW201">
            <v>0</v>
          </cell>
          <cell r="AX201">
            <v>84964.59</v>
          </cell>
          <cell r="AY201">
            <v>0</v>
          </cell>
          <cell r="AZ201">
            <v>191726.44</v>
          </cell>
          <cell r="BA201">
            <v>204329.62</v>
          </cell>
          <cell r="BB201">
            <v>5344.63</v>
          </cell>
          <cell r="BC201">
            <v>20740.990000000002</v>
          </cell>
          <cell r="BD201">
            <v>0</v>
          </cell>
          <cell r="BE201">
            <v>11048.16</v>
          </cell>
          <cell r="BF201">
            <v>172195.96</v>
          </cell>
          <cell r="BG201">
            <v>338130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4921081.95</v>
          </cell>
          <cell r="BM201">
            <v>8569.3158147283193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52651.39</v>
          </cell>
          <cell r="BS201">
            <v>52651.39</v>
          </cell>
          <cell r="BT201">
            <v>289239.99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10715.37</v>
          </cell>
          <cell r="CA201">
            <v>125226</v>
          </cell>
          <cell r="CB201">
            <v>8782.6299999999992</v>
          </cell>
          <cell r="CC201">
            <v>0</v>
          </cell>
          <cell r="CD201">
            <v>293596.81</v>
          </cell>
          <cell r="CE201">
            <v>44280.88</v>
          </cell>
          <cell r="CF201">
            <v>66736</v>
          </cell>
          <cell r="CG201">
            <v>128870.45</v>
          </cell>
          <cell r="CH201">
            <v>0</v>
          </cell>
          <cell r="CI201">
            <v>0</v>
          </cell>
          <cell r="CJ201">
            <v>0</v>
          </cell>
          <cell r="CK201">
            <v>40652.959999999999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13655.83</v>
          </cell>
          <cell r="CQ201">
            <v>339910.7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32298.48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11215.2</v>
          </cell>
          <cell r="DW201">
            <v>1457832.6899999997</v>
          </cell>
          <cell r="DX201">
            <v>2538.5939215348621</v>
          </cell>
          <cell r="DY201">
            <v>696.8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14846.33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500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16043.13</v>
          </cell>
          <cell r="ES201">
            <v>27.936671045834206</v>
          </cell>
          <cell r="ET201">
            <v>675037.27</v>
          </cell>
          <cell r="EU201">
            <v>1175.4747456180914</v>
          </cell>
        </row>
        <row r="202">
          <cell r="A202" t="str">
            <v>33207</v>
          </cell>
          <cell r="B202" t="str">
            <v>Mary Walker</v>
          </cell>
          <cell r="C202">
            <v>559.18555555555554</v>
          </cell>
          <cell r="D202">
            <v>5800846.9699999997</v>
          </cell>
          <cell r="E202">
            <v>10373.742512423823</v>
          </cell>
          <cell r="F202">
            <v>6117700.6399999997</v>
          </cell>
          <cell r="G202">
            <v>10940.376730443284</v>
          </cell>
          <cell r="H202">
            <v>137293.87</v>
          </cell>
          <cell r="I202">
            <v>0</v>
          </cell>
          <cell r="J202">
            <v>0</v>
          </cell>
          <cell r="K202">
            <v>4183.3999999999996</v>
          </cell>
          <cell r="L202">
            <v>0</v>
          </cell>
          <cell r="M202">
            <v>0</v>
          </cell>
          <cell r="N202">
            <v>253.0059451543614</v>
          </cell>
          <cell r="O202">
            <v>9142.0300000000007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262.39999999999998</v>
          </cell>
          <cell r="W202">
            <v>0</v>
          </cell>
          <cell r="X202">
            <v>0</v>
          </cell>
          <cell r="Y202">
            <v>0</v>
          </cell>
          <cell r="Z202">
            <v>1200</v>
          </cell>
          <cell r="AA202">
            <v>27282.69</v>
          </cell>
          <cell r="AB202">
            <v>1619.54</v>
          </cell>
          <cell r="AC202">
            <v>811.26</v>
          </cell>
          <cell r="AD202">
            <v>0</v>
          </cell>
          <cell r="AE202">
            <v>229017.04</v>
          </cell>
          <cell r="AF202">
            <v>758.45</v>
          </cell>
          <cell r="AG202">
            <v>135</v>
          </cell>
          <cell r="AH202">
            <v>0</v>
          </cell>
          <cell r="AI202">
            <v>5197.8100000000004</v>
          </cell>
          <cell r="AJ202">
            <v>13331.1</v>
          </cell>
          <cell r="AK202">
            <v>288757.32</v>
          </cell>
          <cell r="AL202">
            <v>516.38908968797875</v>
          </cell>
          <cell r="AM202">
            <v>2910252.76</v>
          </cell>
          <cell r="AN202">
            <v>102643.26</v>
          </cell>
          <cell r="AO202">
            <v>385648.04</v>
          </cell>
          <cell r="AP202">
            <v>0</v>
          </cell>
          <cell r="AQ202">
            <v>0</v>
          </cell>
          <cell r="AR202">
            <v>0</v>
          </cell>
          <cell r="AS202">
            <v>358429.18</v>
          </cell>
          <cell r="AT202">
            <v>0</v>
          </cell>
          <cell r="AU202">
            <v>0</v>
          </cell>
          <cell r="AV202">
            <v>158862.29999999999</v>
          </cell>
          <cell r="AW202">
            <v>0</v>
          </cell>
          <cell r="AX202">
            <v>42473.43</v>
          </cell>
          <cell r="AY202">
            <v>0</v>
          </cell>
          <cell r="AZ202">
            <v>0</v>
          </cell>
          <cell r="BA202">
            <v>200274.41</v>
          </cell>
          <cell r="BB202">
            <v>5220.26</v>
          </cell>
          <cell r="BC202">
            <v>26907.1</v>
          </cell>
          <cell r="BD202">
            <v>0</v>
          </cell>
          <cell r="BE202">
            <v>7587.77</v>
          </cell>
          <cell r="BF202">
            <v>327866.52</v>
          </cell>
          <cell r="BG202">
            <v>18708.830000000002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4544873.8599999994</v>
          </cell>
          <cell r="BM202">
            <v>8127.6667733032355</v>
          </cell>
          <cell r="BN202">
            <v>0</v>
          </cell>
          <cell r="BO202">
            <v>84653.7</v>
          </cell>
          <cell r="BP202">
            <v>0</v>
          </cell>
          <cell r="BQ202">
            <v>0</v>
          </cell>
          <cell r="BR202">
            <v>14004.44</v>
          </cell>
          <cell r="BS202">
            <v>98658.14</v>
          </cell>
          <cell r="BT202">
            <v>0</v>
          </cell>
          <cell r="BU202">
            <v>0</v>
          </cell>
          <cell r="BV202">
            <v>274509</v>
          </cell>
          <cell r="BW202">
            <v>0</v>
          </cell>
          <cell r="BX202">
            <v>0</v>
          </cell>
          <cell r="BY202">
            <v>0</v>
          </cell>
          <cell r="BZ202">
            <v>9423.07</v>
          </cell>
          <cell r="CA202">
            <v>136610.01999999999</v>
          </cell>
          <cell r="CB202">
            <v>12939.07</v>
          </cell>
          <cell r="CC202">
            <v>0</v>
          </cell>
          <cell r="CD202">
            <v>282763.25</v>
          </cell>
          <cell r="CE202">
            <v>55467.6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155859.25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31137.03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32814.300000000003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13191.85</v>
          </cell>
          <cell r="DW202">
            <v>1103372.5799999998</v>
          </cell>
          <cell r="DX202">
            <v>1973.1778996039873</v>
          </cell>
          <cell r="DY202">
            <v>5091.5200000000004</v>
          </cell>
          <cell r="DZ202">
            <v>21408.48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12719.61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39219.61</v>
          </cell>
          <cell r="ES202">
            <v>70.137022693719246</v>
          </cell>
          <cell r="ET202">
            <v>496430.39</v>
          </cell>
          <cell r="EU202">
            <v>887.77398677044198</v>
          </cell>
        </row>
        <row r="203">
          <cell r="A203" t="str">
            <v>22207</v>
          </cell>
          <cell r="B203" t="str">
            <v>Davenport</v>
          </cell>
          <cell r="C203">
            <v>551.31444444444435</v>
          </cell>
          <cell r="D203">
            <v>5904089.3099999996</v>
          </cell>
          <cell r="E203">
            <v>10709.11413530895</v>
          </cell>
          <cell r="F203">
            <v>5851855.6900000004</v>
          </cell>
          <cell r="G203">
            <v>10614.370345215377</v>
          </cell>
          <cell r="H203">
            <v>701866.39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1273.0781808324753</v>
          </cell>
          <cell r="O203">
            <v>3424.85</v>
          </cell>
          <cell r="P203">
            <v>0</v>
          </cell>
          <cell r="Q203">
            <v>0</v>
          </cell>
          <cell r="R203">
            <v>13135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55527.5</v>
          </cell>
          <cell r="AB203">
            <v>0</v>
          </cell>
          <cell r="AC203">
            <v>1228.06</v>
          </cell>
          <cell r="AD203">
            <v>0</v>
          </cell>
          <cell r="AE203">
            <v>100</v>
          </cell>
          <cell r="AF203">
            <v>250.87</v>
          </cell>
          <cell r="AG203">
            <v>600</v>
          </cell>
          <cell r="AH203">
            <v>0</v>
          </cell>
          <cell r="AI203">
            <v>42884.83</v>
          </cell>
          <cell r="AJ203">
            <v>8068.86</v>
          </cell>
          <cell r="AK203">
            <v>125219.97</v>
          </cell>
          <cell r="AL203">
            <v>227.12985531547841</v>
          </cell>
          <cell r="AM203">
            <v>2963487.76</v>
          </cell>
          <cell r="AN203">
            <v>71971.649999999994</v>
          </cell>
          <cell r="AO203">
            <v>380913.08</v>
          </cell>
          <cell r="AP203">
            <v>0</v>
          </cell>
          <cell r="AQ203">
            <v>0</v>
          </cell>
          <cell r="AR203">
            <v>0</v>
          </cell>
          <cell r="AS203">
            <v>286370.78000000003</v>
          </cell>
          <cell r="AT203">
            <v>0</v>
          </cell>
          <cell r="AU203">
            <v>0</v>
          </cell>
          <cell r="AV203">
            <v>82873.05</v>
          </cell>
          <cell r="AW203">
            <v>0</v>
          </cell>
          <cell r="AX203">
            <v>28358.37</v>
          </cell>
          <cell r="AY203">
            <v>0</v>
          </cell>
          <cell r="AZ203">
            <v>0</v>
          </cell>
          <cell r="BA203">
            <v>202828.62</v>
          </cell>
          <cell r="BB203">
            <v>5163.58</v>
          </cell>
          <cell r="BC203">
            <v>19946.419999999998</v>
          </cell>
          <cell r="BD203">
            <v>0</v>
          </cell>
          <cell r="BE203">
            <v>6716.09</v>
          </cell>
          <cell r="BF203">
            <v>335804.03</v>
          </cell>
          <cell r="BG203">
            <v>1886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4386319.43</v>
          </cell>
          <cell r="BM203">
            <v>7956.1119324926494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285132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93875</v>
          </cell>
          <cell r="CB203">
            <v>2609</v>
          </cell>
          <cell r="CC203">
            <v>0</v>
          </cell>
          <cell r="CD203">
            <v>47090</v>
          </cell>
          <cell r="CE203">
            <v>66946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106004.44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10494.35</v>
          </cell>
          <cell r="DF203">
            <v>10224.84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16074.27</v>
          </cell>
          <cell r="DW203">
            <v>638449.89999999991</v>
          </cell>
          <cell r="DX203">
            <v>1158.0503765747719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167193</v>
          </cell>
          <cell r="EU203">
            <v>303.26250597057947</v>
          </cell>
        </row>
        <row r="204">
          <cell r="A204" t="str">
            <v>25118</v>
          </cell>
          <cell r="B204" t="str">
            <v>South Bend</v>
          </cell>
          <cell r="C204">
            <v>536.96444444444444</v>
          </cell>
          <cell r="D204">
            <v>6762260.9800000004</v>
          </cell>
          <cell r="E204">
            <v>12593.498601190231</v>
          </cell>
          <cell r="F204">
            <v>7020076.2400000002</v>
          </cell>
          <cell r="G204">
            <v>13073.633296638718</v>
          </cell>
          <cell r="H204">
            <v>504167.4</v>
          </cell>
          <cell r="I204">
            <v>0</v>
          </cell>
          <cell r="J204">
            <v>16257</v>
          </cell>
          <cell r="K204">
            <v>47109.84</v>
          </cell>
          <cell r="L204">
            <v>0</v>
          </cell>
          <cell r="M204">
            <v>0</v>
          </cell>
          <cell r="N204">
            <v>1056.9307630548681</v>
          </cell>
          <cell r="O204">
            <v>37055</v>
          </cell>
          <cell r="P204">
            <v>0</v>
          </cell>
          <cell r="Q204">
            <v>0</v>
          </cell>
          <cell r="R204">
            <v>13005</v>
          </cell>
          <cell r="S204">
            <v>0</v>
          </cell>
          <cell r="T204">
            <v>0</v>
          </cell>
          <cell r="U204">
            <v>605</v>
          </cell>
          <cell r="V204">
            <v>978.19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54140.65</v>
          </cell>
          <cell r="AB204">
            <v>0</v>
          </cell>
          <cell r="AC204">
            <v>10988.15</v>
          </cell>
          <cell r="AD204">
            <v>0</v>
          </cell>
          <cell r="AE204">
            <v>173728.24</v>
          </cell>
          <cell r="AF204">
            <v>630.41</v>
          </cell>
          <cell r="AG204">
            <v>12100</v>
          </cell>
          <cell r="AH204">
            <v>93266.6</v>
          </cell>
          <cell r="AI204">
            <v>748.92</v>
          </cell>
          <cell r="AJ204">
            <v>14902.54</v>
          </cell>
          <cell r="AK204">
            <v>412148.69999999995</v>
          </cell>
          <cell r="AL204">
            <v>767.5530554474949</v>
          </cell>
          <cell r="AM204">
            <v>2812859</v>
          </cell>
          <cell r="AN204">
            <v>84329.34</v>
          </cell>
          <cell r="AO204">
            <v>465307.16</v>
          </cell>
          <cell r="AP204">
            <v>0</v>
          </cell>
          <cell r="AQ204">
            <v>0</v>
          </cell>
          <cell r="AR204">
            <v>0</v>
          </cell>
          <cell r="AS204">
            <v>378525.88</v>
          </cell>
          <cell r="AT204">
            <v>0</v>
          </cell>
          <cell r="AU204">
            <v>0</v>
          </cell>
          <cell r="AV204">
            <v>119781.38</v>
          </cell>
          <cell r="AW204">
            <v>0</v>
          </cell>
          <cell r="AX204">
            <v>4613.58</v>
          </cell>
          <cell r="AY204">
            <v>0</v>
          </cell>
          <cell r="AZ204">
            <v>76762.929999999993</v>
          </cell>
          <cell r="BA204">
            <v>197784.68</v>
          </cell>
          <cell r="BB204">
            <v>4953.1499999999996</v>
          </cell>
          <cell r="BC204">
            <v>20239.73</v>
          </cell>
          <cell r="BD204">
            <v>0</v>
          </cell>
          <cell r="BE204">
            <v>7351.01</v>
          </cell>
          <cell r="BF204">
            <v>266225.93</v>
          </cell>
          <cell r="BG204">
            <v>0</v>
          </cell>
          <cell r="BH204">
            <v>0</v>
          </cell>
          <cell r="BI204">
            <v>0</v>
          </cell>
          <cell r="BJ204">
            <v>570180</v>
          </cell>
          <cell r="BK204">
            <v>24651.75</v>
          </cell>
          <cell r="BL204">
            <v>5033565.5199999996</v>
          </cell>
          <cell r="BM204">
            <v>9374.1132622064761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274457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97727.94</v>
          </cell>
          <cell r="CB204">
            <v>5104</v>
          </cell>
          <cell r="CC204">
            <v>0</v>
          </cell>
          <cell r="CD204">
            <v>157970.41</v>
          </cell>
          <cell r="CE204">
            <v>54806.87</v>
          </cell>
          <cell r="CF204">
            <v>46342.37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12182.26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145523.89000000001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18855.68</v>
          </cell>
          <cell r="CX204">
            <v>0</v>
          </cell>
          <cell r="CY204">
            <v>0</v>
          </cell>
          <cell r="CZ204">
            <v>0</v>
          </cell>
          <cell r="DA204">
            <v>9890</v>
          </cell>
          <cell r="DB204">
            <v>0</v>
          </cell>
          <cell r="DC204">
            <v>0</v>
          </cell>
          <cell r="DD204">
            <v>0</v>
          </cell>
          <cell r="DE204">
            <v>65074.68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16571.939999999999</v>
          </cell>
          <cell r="DW204">
            <v>904507.04</v>
          </cell>
          <cell r="DX204">
            <v>1684.4821837986376</v>
          </cell>
          <cell r="DY204">
            <v>4585.78</v>
          </cell>
          <cell r="DZ204">
            <v>36702.199999999997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39518.559999999998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21514.2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102320.73999999999</v>
          </cell>
          <cell r="ES204">
            <v>190.55403213123981</v>
          </cell>
          <cell r="ET204">
            <v>871224.46</v>
          </cell>
          <cell r="EU204">
            <v>1622.4993461185097</v>
          </cell>
        </row>
        <row r="205">
          <cell r="A205" t="str">
            <v>24350</v>
          </cell>
          <cell r="B205" t="str">
            <v>Methow Valley</v>
          </cell>
          <cell r="C205">
            <v>529.39555555555546</v>
          </cell>
          <cell r="D205">
            <v>6258466.5</v>
          </cell>
          <cell r="E205">
            <v>11821.909788102157</v>
          </cell>
          <cell r="F205">
            <v>6230848.3300000001</v>
          </cell>
          <cell r="G205">
            <v>11769.740536376918</v>
          </cell>
          <cell r="H205">
            <v>1156334.97</v>
          </cell>
          <cell r="I205">
            <v>0</v>
          </cell>
          <cell r="J205">
            <v>19770.18</v>
          </cell>
          <cell r="K205">
            <v>1006.41</v>
          </cell>
          <cell r="L205">
            <v>0</v>
          </cell>
          <cell r="M205">
            <v>0</v>
          </cell>
          <cell r="N205">
            <v>2223.5010242288899</v>
          </cell>
          <cell r="O205">
            <v>4771.5</v>
          </cell>
          <cell r="P205">
            <v>1207.75</v>
          </cell>
          <cell r="Q205">
            <v>0</v>
          </cell>
          <cell r="R205">
            <v>17319.5</v>
          </cell>
          <cell r="S205">
            <v>0</v>
          </cell>
          <cell r="T205">
            <v>0</v>
          </cell>
          <cell r="U205">
            <v>0</v>
          </cell>
          <cell r="V205">
            <v>5494.06</v>
          </cell>
          <cell r="W205">
            <v>2580.5500000000002</v>
          </cell>
          <cell r="X205">
            <v>0</v>
          </cell>
          <cell r="Y205">
            <v>0</v>
          </cell>
          <cell r="Z205">
            <v>0</v>
          </cell>
          <cell r="AA205">
            <v>71185.73</v>
          </cell>
          <cell r="AB205">
            <v>0</v>
          </cell>
          <cell r="AC205">
            <v>701.87</v>
          </cell>
          <cell r="AD205">
            <v>2904.48</v>
          </cell>
          <cell r="AE205">
            <v>34969.1</v>
          </cell>
          <cell r="AF205">
            <v>1612.18</v>
          </cell>
          <cell r="AG205">
            <v>3613.5</v>
          </cell>
          <cell r="AH205">
            <v>1145.3800000000001</v>
          </cell>
          <cell r="AI205">
            <v>18757.330000000002</v>
          </cell>
          <cell r="AJ205">
            <v>0</v>
          </cell>
          <cell r="AK205">
            <v>166262.93</v>
          </cell>
          <cell r="AL205">
            <v>314.06181683093513</v>
          </cell>
          <cell r="AM205">
            <v>2815469.32</v>
          </cell>
          <cell r="AN205">
            <v>46699.45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280909.84000000003</v>
          </cell>
          <cell r="AT205">
            <v>0</v>
          </cell>
          <cell r="AU205">
            <v>0</v>
          </cell>
          <cell r="AV205">
            <v>57770.52</v>
          </cell>
          <cell r="AW205">
            <v>0</v>
          </cell>
          <cell r="AX205">
            <v>14345</v>
          </cell>
          <cell r="AY205">
            <v>0</v>
          </cell>
          <cell r="AZ205">
            <v>13004.84</v>
          </cell>
          <cell r="BA205">
            <v>194005.32</v>
          </cell>
          <cell r="BB205">
            <v>4933.66</v>
          </cell>
          <cell r="BC205">
            <v>20511.34</v>
          </cell>
          <cell r="BD205">
            <v>0</v>
          </cell>
          <cell r="BE205">
            <v>4536.59</v>
          </cell>
          <cell r="BF205">
            <v>400513.27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3852699.1499999994</v>
          </cell>
          <cell r="BM205">
            <v>7277.5434352804878</v>
          </cell>
          <cell r="BN205">
            <v>14678.71</v>
          </cell>
          <cell r="BO205">
            <v>0</v>
          </cell>
          <cell r="BP205">
            <v>0</v>
          </cell>
          <cell r="BQ205">
            <v>0</v>
          </cell>
          <cell r="BR205">
            <v>76060.990000000005</v>
          </cell>
          <cell r="BS205">
            <v>90739.700000000012</v>
          </cell>
          <cell r="BT205">
            <v>0</v>
          </cell>
          <cell r="BU205">
            <v>0</v>
          </cell>
          <cell r="BV205">
            <v>279064.13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161100</v>
          </cell>
          <cell r="CB205">
            <v>5656</v>
          </cell>
          <cell r="CC205">
            <v>0</v>
          </cell>
          <cell r="CD205">
            <v>136815</v>
          </cell>
          <cell r="CE205">
            <v>43029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83525.42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13969.8</v>
          </cell>
          <cell r="DW205">
            <v>813899.05</v>
          </cell>
          <cell r="DX205">
            <v>1537.4119436002488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220875.64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220875.64</v>
          </cell>
          <cell r="ES205">
            <v>417.22231643635519</v>
          </cell>
          <cell r="ET205">
            <v>189412.65</v>
          </cell>
          <cell r="EU205">
            <v>357.79040457041157</v>
          </cell>
        </row>
        <row r="206">
          <cell r="A206" t="str">
            <v>25116</v>
          </cell>
          <cell r="B206" t="str">
            <v>Raymond</v>
          </cell>
          <cell r="C206">
            <v>514.24666666666656</v>
          </cell>
          <cell r="D206">
            <v>6310095.1299999999</v>
          </cell>
          <cell r="E206">
            <v>12270.561073155557</v>
          </cell>
          <cell r="F206">
            <v>6445346.9900000002</v>
          </cell>
          <cell r="G206">
            <v>12533.570770188109</v>
          </cell>
          <cell r="H206">
            <v>635702.25</v>
          </cell>
          <cell r="I206">
            <v>0</v>
          </cell>
          <cell r="J206">
            <v>0</v>
          </cell>
          <cell r="K206">
            <v>48479.71</v>
          </cell>
          <cell r="L206">
            <v>0</v>
          </cell>
          <cell r="M206">
            <v>0</v>
          </cell>
          <cell r="N206">
            <v>1330.4548271257634</v>
          </cell>
          <cell r="O206">
            <v>20879.919999999998</v>
          </cell>
          <cell r="P206">
            <v>0</v>
          </cell>
          <cell r="Q206">
            <v>0</v>
          </cell>
          <cell r="R206">
            <v>7282.5</v>
          </cell>
          <cell r="S206">
            <v>0</v>
          </cell>
          <cell r="T206">
            <v>0</v>
          </cell>
          <cell r="U206">
            <v>0</v>
          </cell>
          <cell r="V206">
            <v>1466.35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53023.91</v>
          </cell>
          <cell r="AB206">
            <v>0</v>
          </cell>
          <cell r="AC206">
            <v>2936.75</v>
          </cell>
          <cell r="AD206">
            <v>0</v>
          </cell>
          <cell r="AE206">
            <v>54628.01</v>
          </cell>
          <cell r="AF206">
            <v>942.3</v>
          </cell>
          <cell r="AG206">
            <v>617</v>
          </cell>
          <cell r="AH206">
            <v>6596.29</v>
          </cell>
          <cell r="AI206">
            <v>11942.74</v>
          </cell>
          <cell r="AJ206">
            <v>10051.09</v>
          </cell>
          <cell r="AK206">
            <v>170366.86</v>
          </cell>
          <cell r="AL206">
            <v>331.29404825181177</v>
          </cell>
          <cell r="AM206">
            <v>2813071.28</v>
          </cell>
          <cell r="AN206">
            <v>87349.97</v>
          </cell>
          <cell r="AO206">
            <v>363272.32</v>
          </cell>
          <cell r="AP206">
            <v>30584.75</v>
          </cell>
          <cell r="AQ206">
            <v>0</v>
          </cell>
          <cell r="AR206">
            <v>21130.62</v>
          </cell>
          <cell r="AS206">
            <v>304534.03999999998</v>
          </cell>
          <cell r="AT206">
            <v>0</v>
          </cell>
          <cell r="AU206">
            <v>0</v>
          </cell>
          <cell r="AV206">
            <v>131131.64000000001</v>
          </cell>
          <cell r="AW206">
            <v>0</v>
          </cell>
          <cell r="AX206">
            <v>21700</v>
          </cell>
          <cell r="AY206">
            <v>0</v>
          </cell>
          <cell r="AZ206">
            <v>58675.53</v>
          </cell>
          <cell r="BA206">
            <v>181019.32</v>
          </cell>
          <cell r="BB206">
            <v>4829.91</v>
          </cell>
          <cell r="BC206">
            <v>0</v>
          </cell>
          <cell r="BD206">
            <v>0</v>
          </cell>
          <cell r="BE206">
            <v>5821.16</v>
          </cell>
          <cell r="BF206">
            <v>319591.65000000002</v>
          </cell>
          <cell r="BG206">
            <v>0</v>
          </cell>
          <cell r="BH206">
            <v>0</v>
          </cell>
          <cell r="BI206">
            <v>0</v>
          </cell>
          <cell r="BJ206">
            <v>169079.94</v>
          </cell>
          <cell r="BK206">
            <v>0</v>
          </cell>
          <cell r="BL206">
            <v>4511792.1300000008</v>
          </cell>
          <cell r="BM206">
            <v>8773.5952850123849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264817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124822</v>
          </cell>
          <cell r="CB206">
            <v>8754</v>
          </cell>
          <cell r="CC206">
            <v>0</v>
          </cell>
          <cell r="CD206">
            <v>229231</v>
          </cell>
          <cell r="CE206">
            <v>51884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180883.25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9008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25807.66</v>
          </cell>
          <cell r="DF206">
            <v>231.4</v>
          </cell>
          <cell r="DG206">
            <v>0</v>
          </cell>
          <cell r="DH206">
            <v>0</v>
          </cell>
          <cell r="DI206">
            <v>0</v>
          </cell>
          <cell r="DJ206">
            <v>57095.4</v>
          </cell>
          <cell r="DK206">
            <v>0</v>
          </cell>
          <cell r="DL206">
            <v>0</v>
          </cell>
          <cell r="DM206">
            <v>0</v>
          </cell>
          <cell r="DN206">
            <v>5111.71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13724.97</v>
          </cell>
          <cell r="DW206">
            <v>971370.39</v>
          </cell>
          <cell r="DX206">
            <v>1888.9191762707915</v>
          </cell>
          <cell r="DY206">
            <v>9077.6299999999992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98558.02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107635.65000000001</v>
          </cell>
          <cell r="ES206">
            <v>209.30743352736047</v>
          </cell>
          <cell r="ET206">
            <v>349066.35</v>
          </cell>
          <cell r="EU206">
            <v>678.79166288551551</v>
          </cell>
        </row>
        <row r="207">
          <cell r="A207">
            <v>43</v>
          </cell>
          <cell r="C207">
            <v>31481.87333333334</v>
          </cell>
          <cell r="D207">
            <v>332415355.9000001</v>
          </cell>
          <cell r="E207">
            <v>10558.944583136836</v>
          </cell>
          <cell r="F207">
            <v>340051929.19000006</v>
          </cell>
          <cell r="G207">
            <v>10801.515068353619</v>
          </cell>
          <cell r="H207">
            <v>38887912.039999984</v>
          </cell>
          <cell r="I207">
            <v>255</v>
          </cell>
          <cell r="J207">
            <v>84392.03</v>
          </cell>
          <cell r="K207">
            <v>744876.57000000007</v>
          </cell>
          <cell r="L207">
            <v>24723.34</v>
          </cell>
          <cell r="M207">
            <v>44158.99</v>
          </cell>
          <cell r="N207">
            <v>1263.7849580531099</v>
          </cell>
          <cell r="O207">
            <v>454691.3</v>
          </cell>
          <cell r="P207">
            <v>15758.13</v>
          </cell>
          <cell r="Q207">
            <v>0</v>
          </cell>
          <cell r="R207">
            <v>222802.41</v>
          </cell>
          <cell r="S207">
            <v>18962.5</v>
          </cell>
          <cell r="T207">
            <v>4883</v>
          </cell>
          <cell r="U207">
            <v>89367.11</v>
          </cell>
          <cell r="V207">
            <v>166384</v>
          </cell>
          <cell r="W207">
            <v>33970.200000000004</v>
          </cell>
          <cell r="X207">
            <v>0</v>
          </cell>
          <cell r="Y207">
            <v>42448.18</v>
          </cell>
          <cell r="Z207">
            <v>20654.75</v>
          </cell>
          <cell r="AA207">
            <v>3518088.57</v>
          </cell>
          <cell r="AB207">
            <v>101645.89</v>
          </cell>
          <cell r="AC207">
            <v>530878.11</v>
          </cell>
          <cell r="AD207">
            <v>6090.96</v>
          </cell>
          <cell r="AE207">
            <v>1689659.95</v>
          </cell>
          <cell r="AF207">
            <v>136942.44999999998</v>
          </cell>
          <cell r="AG207">
            <v>376049.48999999993</v>
          </cell>
          <cell r="AH207">
            <v>406996.22999999992</v>
          </cell>
          <cell r="AI207">
            <v>1676124.7300000002</v>
          </cell>
          <cell r="AJ207">
            <v>404914.8299999999</v>
          </cell>
          <cell r="AK207">
            <v>9917312.790000001</v>
          </cell>
          <cell r="AL207">
            <v>315.01660288746046</v>
          </cell>
          <cell r="AM207">
            <v>151281828.01999995</v>
          </cell>
          <cell r="AN207">
            <v>3706016.350000001</v>
          </cell>
          <cell r="AO207">
            <v>13266927.43</v>
          </cell>
          <cell r="AP207">
            <v>345232.14</v>
          </cell>
          <cell r="AQ207">
            <v>46406.78</v>
          </cell>
          <cell r="AR207">
            <v>93534.15</v>
          </cell>
          <cell r="AS207">
            <v>20192503.640000001</v>
          </cell>
          <cell r="AT207">
            <v>0</v>
          </cell>
          <cell r="AU207">
            <v>35295.110000000008</v>
          </cell>
          <cell r="AV207">
            <v>5863593.7599999988</v>
          </cell>
          <cell r="AW207">
            <v>131395.75</v>
          </cell>
          <cell r="AX207">
            <v>1884258.29</v>
          </cell>
          <cell r="AY207">
            <v>2000</v>
          </cell>
          <cell r="AZ207">
            <v>2425829.16</v>
          </cell>
          <cell r="BA207">
            <v>11195261.559999999</v>
          </cell>
          <cell r="BB207">
            <v>227867.81999999995</v>
          </cell>
          <cell r="BC207">
            <v>914536.45999999985</v>
          </cell>
          <cell r="BD207">
            <v>0</v>
          </cell>
          <cell r="BE207">
            <v>471755.62000000005</v>
          </cell>
          <cell r="BF207">
            <v>13435374.279999999</v>
          </cell>
          <cell r="BG207">
            <v>510441.35000000003</v>
          </cell>
          <cell r="BH207">
            <v>0</v>
          </cell>
          <cell r="BI207">
            <v>0</v>
          </cell>
          <cell r="BJ207">
            <v>795609.94</v>
          </cell>
          <cell r="BK207">
            <v>34535.51</v>
          </cell>
          <cell r="BL207">
            <v>226860203.12</v>
          </cell>
          <cell r="BM207">
            <v>7206.0579342906522</v>
          </cell>
          <cell r="BN207">
            <v>38449.130000000005</v>
          </cell>
          <cell r="BO207">
            <v>9142645.1699999999</v>
          </cell>
          <cell r="BP207">
            <v>198981.03</v>
          </cell>
          <cell r="BQ207">
            <v>12071.43</v>
          </cell>
          <cell r="BR207">
            <v>1557602.4699999995</v>
          </cell>
          <cell r="BS207">
            <v>10949749.230000002</v>
          </cell>
          <cell r="BT207">
            <v>482425.08999999997</v>
          </cell>
          <cell r="BU207">
            <v>0</v>
          </cell>
          <cell r="BV207">
            <v>13838395.630000001</v>
          </cell>
          <cell r="BW207">
            <v>0</v>
          </cell>
          <cell r="BX207">
            <v>0</v>
          </cell>
          <cell r="BY207">
            <v>2546.7800000000002</v>
          </cell>
          <cell r="BZ207">
            <v>165856.63999999998</v>
          </cell>
          <cell r="CA207">
            <v>6618692.0700000003</v>
          </cell>
          <cell r="CB207">
            <v>281431.94</v>
          </cell>
          <cell r="CC207">
            <v>0</v>
          </cell>
          <cell r="CD207">
            <v>8919924.9899999984</v>
          </cell>
          <cell r="CE207">
            <v>2759110.67</v>
          </cell>
          <cell r="CF207">
            <v>970116.42</v>
          </cell>
          <cell r="CG207">
            <v>515657.59</v>
          </cell>
          <cell r="CH207">
            <v>7121.35</v>
          </cell>
          <cell r="CI207">
            <v>396279.49</v>
          </cell>
          <cell r="CJ207">
            <v>199067</v>
          </cell>
          <cell r="CK207">
            <v>416428.02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92724.599999999991</v>
          </cell>
          <cell r="CQ207">
            <v>7715072.8499999968</v>
          </cell>
          <cell r="CR207">
            <v>45486.95</v>
          </cell>
          <cell r="CS207">
            <v>0</v>
          </cell>
          <cell r="CT207">
            <v>4649.26</v>
          </cell>
          <cell r="CU207">
            <v>0</v>
          </cell>
          <cell r="CV207">
            <v>0</v>
          </cell>
          <cell r="CW207">
            <v>76513.239999999991</v>
          </cell>
          <cell r="CX207">
            <v>0</v>
          </cell>
          <cell r="CY207">
            <v>0</v>
          </cell>
          <cell r="CZ207">
            <v>0</v>
          </cell>
          <cell r="DA207">
            <v>353240.75</v>
          </cell>
          <cell r="DC207">
            <v>0</v>
          </cell>
          <cell r="DD207">
            <v>1202070.26</v>
          </cell>
          <cell r="DE207">
            <v>563829.08000000007</v>
          </cell>
          <cell r="DF207">
            <v>247545.65999999997</v>
          </cell>
          <cell r="DG207">
            <v>624595.4</v>
          </cell>
          <cell r="DH207">
            <v>5206</v>
          </cell>
          <cell r="DI207">
            <v>0</v>
          </cell>
          <cell r="DJ207">
            <v>208951.08</v>
          </cell>
          <cell r="DK207">
            <v>0</v>
          </cell>
          <cell r="DL207">
            <v>0</v>
          </cell>
          <cell r="DM207">
            <v>4144.67</v>
          </cell>
          <cell r="DN207">
            <v>5111.71</v>
          </cell>
          <cell r="DO207">
            <v>1007</v>
          </cell>
          <cell r="DP207">
            <v>74185.5</v>
          </cell>
          <cell r="DQ207">
            <v>32814.300000000003</v>
          </cell>
          <cell r="DR207">
            <v>0</v>
          </cell>
          <cell r="DS207">
            <v>40889.78</v>
          </cell>
          <cell r="DT207">
            <v>0</v>
          </cell>
          <cell r="DU207">
            <v>0</v>
          </cell>
          <cell r="DV207">
            <v>657223.86999999976</v>
          </cell>
          <cell r="DW207">
            <v>58478064.869999975</v>
          </cell>
          <cell r="DX207">
            <v>1857.5154105611239</v>
          </cell>
          <cell r="DY207">
            <v>2524954.0099999993</v>
          </cell>
          <cell r="DZ207">
            <v>138835.75</v>
          </cell>
          <cell r="EA207">
            <v>0</v>
          </cell>
          <cell r="EB207">
            <v>0</v>
          </cell>
          <cell r="EC207">
            <v>9250</v>
          </cell>
          <cell r="ED207">
            <v>0</v>
          </cell>
          <cell r="EE207">
            <v>199179.93</v>
          </cell>
          <cell r="EF207">
            <v>104940.72</v>
          </cell>
          <cell r="EG207">
            <v>405093.71</v>
          </cell>
          <cell r="EH207">
            <v>0</v>
          </cell>
          <cell r="EI207">
            <v>219937.57</v>
          </cell>
          <cell r="EJ207">
            <v>28532.439999999995</v>
          </cell>
          <cell r="EK207">
            <v>17069.169999999998</v>
          </cell>
          <cell r="EL207">
            <v>829601.33000000007</v>
          </cell>
          <cell r="EM207">
            <v>0</v>
          </cell>
          <cell r="EN207">
            <v>1694.51</v>
          </cell>
          <cell r="EO207">
            <v>0</v>
          </cell>
          <cell r="EP207">
            <v>198160.94999999998</v>
          </cell>
          <cell r="EQ207">
            <v>332780.34999999998</v>
          </cell>
          <cell r="ER207">
            <v>5010030.4400000004</v>
          </cell>
          <cell r="ES207">
            <v>159.1401625612707</v>
          </cell>
          <cell r="ET207">
            <v>32030697</v>
          </cell>
          <cell r="EU207">
            <v>1017.4330053632978</v>
          </cell>
        </row>
        <row r="208">
          <cell r="A208" t="str">
            <v>13156</v>
          </cell>
          <cell r="B208" t="str">
            <v>Soap Lake</v>
          </cell>
          <cell r="C208">
            <v>499.38555555555553</v>
          </cell>
          <cell r="D208">
            <v>5489479.1299999999</v>
          </cell>
          <cell r="E208">
            <v>10992.466780287776</v>
          </cell>
          <cell r="F208">
            <v>5560187.9199999999</v>
          </cell>
          <cell r="G208">
            <v>11134.058360607592</v>
          </cell>
          <cell r="H208">
            <v>486388.31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973.97352524324344</v>
          </cell>
          <cell r="O208">
            <v>0</v>
          </cell>
          <cell r="P208">
            <v>0</v>
          </cell>
          <cell r="Q208">
            <v>0</v>
          </cell>
          <cell r="R208">
            <v>6850</v>
          </cell>
          <cell r="S208">
            <v>0</v>
          </cell>
          <cell r="T208">
            <v>0</v>
          </cell>
          <cell r="U208">
            <v>0</v>
          </cell>
          <cell r="V208">
            <v>675.28</v>
          </cell>
          <cell r="W208">
            <v>630</v>
          </cell>
          <cell r="X208">
            <v>0</v>
          </cell>
          <cell r="Y208">
            <v>0</v>
          </cell>
          <cell r="Z208">
            <v>0</v>
          </cell>
          <cell r="AA208">
            <v>14438.2</v>
          </cell>
          <cell r="AB208">
            <v>8251.65</v>
          </cell>
          <cell r="AC208">
            <v>8786.67</v>
          </cell>
          <cell r="AD208">
            <v>0</v>
          </cell>
          <cell r="AE208">
            <v>2214.08</v>
          </cell>
          <cell r="AF208">
            <v>470.95</v>
          </cell>
          <cell r="AG208">
            <v>1925</v>
          </cell>
          <cell r="AH208">
            <v>6143.46</v>
          </cell>
          <cell r="AI208">
            <v>10578.85</v>
          </cell>
          <cell r="AJ208">
            <v>0</v>
          </cell>
          <cell r="AK208">
            <v>60964.139999999992</v>
          </cell>
          <cell r="AL208">
            <v>122.07830066726443</v>
          </cell>
          <cell r="AM208">
            <v>2556019.29</v>
          </cell>
          <cell r="AN208">
            <v>40037.629999999997</v>
          </cell>
          <cell r="AO208">
            <v>407345.64</v>
          </cell>
          <cell r="AP208">
            <v>0</v>
          </cell>
          <cell r="AQ208">
            <v>0</v>
          </cell>
          <cell r="AR208">
            <v>0</v>
          </cell>
          <cell r="AS208">
            <v>219027.03</v>
          </cell>
          <cell r="AT208">
            <v>0</v>
          </cell>
          <cell r="AU208">
            <v>0</v>
          </cell>
          <cell r="AV208">
            <v>144424.20000000001</v>
          </cell>
          <cell r="AW208">
            <v>0</v>
          </cell>
          <cell r="AX208">
            <v>21800</v>
          </cell>
          <cell r="AY208">
            <v>0</v>
          </cell>
          <cell r="AZ208">
            <v>83880.320000000007</v>
          </cell>
          <cell r="BA208">
            <v>169738.53</v>
          </cell>
          <cell r="BB208">
            <v>3492.99</v>
          </cell>
          <cell r="BC208">
            <v>25156.52</v>
          </cell>
          <cell r="BD208">
            <v>0</v>
          </cell>
          <cell r="BE208">
            <v>11080.16</v>
          </cell>
          <cell r="BF208">
            <v>206903.23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3888905.54</v>
          </cell>
          <cell r="BM208">
            <v>7787.3809058687684</v>
          </cell>
          <cell r="BN208">
            <v>31.05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31.05</v>
          </cell>
          <cell r="BT208">
            <v>0</v>
          </cell>
          <cell r="BU208">
            <v>0</v>
          </cell>
          <cell r="BV208">
            <v>238955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95216</v>
          </cell>
          <cell r="CB208">
            <v>10807</v>
          </cell>
          <cell r="CC208">
            <v>0</v>
          </cell>
          <cell r="CD208">
            <v>352646.72</v>
          </cell>
          <cell r="CE208">
            <v>59310</v>
          </cell>
          <cell r="CF208">
            <v>0</v>
          </cell>
          <cell r="CG208">
            <v>129000</v>
          </cell>
          <cell r="CH208">
            <v>0</v>
          </cell>
          <cell r="CI208">
            <v>0</v>
          </cell>
          <cell r="CJ208">
            <v>0</v>
          </cell>
          <cell r="CK208">
            <v>9741.9500000000007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193988.73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15434.36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18799.12</v>
          </cell>
          <cell r="DW208">
            <v>1123929.9300000002</v>
          </cell>
          <cell r="DX208">
            <v>2250.6256288283162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412680.73</v>
          </cell>
          <cell r="EU208">
            <v>826.37698549550896</v>
          </cell>
        </row>
        <row r="209">
          <cell r="A209" t="str">
            <v>07002</v>
          </cell>
          <cell r="B209" t="str">
            <v>Dayton</v>
          </cell>
          <cell r="C209">
            <v>485.21555555555545</v>
          </cell>
          <cell r="D209">
            <v>5485427.6600000001</v>
          </cell>
          <cell r="E209">
            <v>11305.135618991791</v>
          </cell>
          <cell r="F209">
            <v>5549424.8200000003</v>
          </cell>
          <cell r="G209">
            <v>11437.029906524938</v>
          </cell>
          <cell r="H209">
            <v>948408.7</v>
          </cell>
          <cell r="I209">
            <v>0</v>
          </cell>
          <cell r="J209">
            <v>0</v>
          </cell>
          <cell r="K209">
            <v>6832.77</v>
          </cell>
          <cell r="L209">
            <v>0</v>
          </cell>
          <cell r="M209">
            <v>18009.02</v>
          </cell>
          <cell r="N209">
            <v>2005.8105698727259</v>
          </cell>
          <cell r="O209">
            <v>10456.129999999999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1790.27</v>
          </cell>
          <cell r="W209">
            <v>2976.52</v>
          </cell>
          <cell r="X209">
            <v>0</v>
          </cell>
          <cell r="Y209">
            <v>0</v>
          </cell>
          <cell r="Z209">
            <v>0</v>
          </cell>
          <cell r="AA209">
            <v>55052.28</v>
          </cell>
          <cell r="AB209">
            <v>0</v>
          </cell>
          <cell r="AC209">
            <v>1464.27</v>
          </cell>
          <cell r="AD209">
            <v>0</v>
          </cell>
          <cell r="AE209">
            <v>71948.929999999993</v>
          </cell>
          <cell r="AF209">
            <v>867.21</v>
          </cell>
          <cell r="AG209">
            <v>0</v>
          </cell>
          <cell r="AH209">
            <v>2129.42</v>
          </cell>
          <cell r="AI209">
            <v>101.67</v>
          </cell>
          <cell r="AJ209">
            <v>827.29</v>
          </cell>
          <cell r="AK209">
            <v>147613.99000000002</v>
          </cell>
          <cell r="AL209">
            <v>304.22353180945936</v>
          </cell>
          <cell r="AM209">
            <v>2511582.35</v>
          </cell>
          <cell r="AN209">
            <v>34955.629999999997</v>
          </cell>
          <cell r="AO209">
            <v>115979.52</v>
          </cell>
          <cell r="AP209">
            <v>0</v>
          </cell>
          <cell r="AQ209">
            <v>0</v>
          </cell>
          <cell r="AR209">
            <v>0</v>
          </cell>
          <cell r="AS209">
            <v>201383.5</v>
          </cell>
          <cell r="AT209">
            <v>0</v>
          </cell>
          <cell r="AU209">
            <v>0</v>
          </cell>
          <cell r="AV209">
            <v>84489.63</v>
          </cell>
          <cell r="AW209">
            <v>0</v>
          </cell>
          <cell r="AX209">
            <v>15320</v>
          </cell>
          <cell r="AY209">
            <v>0</v>
          </cell>
          <cell r="AZ209">
            <v>0</v>
          </cell>
          <cell r="BA209">
            <v>169494.93</v>
          </cell>
          <cell r="BB209">
            <v>4489.55</v>
          </cell>
          <cell r="BC209">
            <v>20647.53</v>
          </cell>
          <cell r="BD209">
            <v>0</v>
          </cell>
          <cell r="BE209">
            <v>3593.39</v>
          </cell>
          <cell r="BF209">
            <v>260227.59</v>
          </cell>
          <cell r="BG209">
            <v>161866.84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3584030.4599999995</v>
          </cell>
          <cell r="BM209">
            <v>7386.470649928784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160788.76999999999</v>
          </cell>
          <cell r="BS209">
            <v>160788.76999999999</v>
          </cell>
          <cell r="BT209">
            <v>0</v>
          </cell>
          <cell r="BU209">
            <v>0</v>
          </cell>
          <cell r="BV209">
            <v>256745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121284.08</v>
          </cell>
          <cell r="CB209">
            <v>6396.35</v>
          </cell>
          <cell r="CC209">
            <v>0</v>
          </cell>
          <cell r="CD209">
            <v>139355.20000000001</v>
          </cell>
          <cell r="CE209">
            <v>17025.25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4037.4</v>
          </cell>
          <cell r="CQ209">
            <v>87693.73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15070.12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1022.37</v>
          </cell>
          <cell r="DE209">
            <v>7696.48</v>
          </cell>
          <cell r="DF209">
            <v>7083.52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10788.61</v>
          </cell>
          <cell r="DW209">
            <v>834986.88</v>
          </cell>
          <cell r="DX209">
            <v>1720.8576073864083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9493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50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9543</v>
          </cell>
          <cell r="ES209">
            <v>19.667547527559346</v>
          </cell>
          <cell r="ET209">
            <v>145241.76999999999</v>
          </cell>
          <cell r="EU209">
            <v>299.33452944166856</v>
          </cell>
        </row>
        <row r="210">
          <cell r="A210" t="str">
            <v>28137</v>
          </cell>
          <cell r="B210" t="str">
            <v>Orcas Island</v>
          </cell>
          <cell r="C210">
            <v>466.81111111111113</v>
          </cell>
          <cell r="D210">
            <v>5486204.5899999999</v>
          </cell>
          <cell r="E210">
            <v>11752.515009639872</v>
          </cell>
          <cell r="F210">
            <v>5749761.29</v>
          </cell>
          <cell r="G210">
            <v>12317.104612857924</v>
          </cell>
          <cell r="H210">
            <v>1047705.79</v>
          </cell>
          <cell r="I210">
            <v>0</v>
          </cell>
          <cell r="J210">
            <v>4764.55</v>
          </cell>
          <cell r="K210">
            <v>135.94</v>
          </cell>
          <cell r="L210">
            <v>0</v>
          </cell>
          <cell r="M210">
            <v>0</v>
          </cell>
          <cell r="N210">
            <v>2254.8869445171731</v>
          </cell>
          <cell r="O210">
            <v>9532.5499999999993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73556.19</v>
          </cell>
          <cell r="AB210">
            <v>6661.35</v>
          </cell>
          <cell r="AC210">
            <v>7250.17</v>
          </cell>
          <cell r="AD210">
            <v>0</v>
          </cell>
          <cell r="AE210">
            <v>233427.43</v>
          </cell>
          <cell r="AF210">
            <v>243.19</v>
          </cell>
          <cell r="AG210">
            <v>5139</v>
          </cell>
          <cell r="AH210">
            <v>9153.68</v>
          </cell>
          <cell r="AI210">
            <v>35086.32</v>
          </cell>
          <cell r="AJ210">
            <v>11656.56</v>
          </cell>
          <cell r="AK210">
            <v>391826.44</v>
          </cell>
          <cell r="AL210">
            <v>839.36828124628084</v>
          </cell>
          <cell r="AM210">
            <v>2742480.17</v>
          </cell>
          <cell r="AN210">
            <v>56820.53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335597.21</v>
          </cell>
          <cell r="AT210">
            <v>0</v>
          </cell>
          <cell r="AU210">
            <v>0</v>
          </cell>
          <cell r="AV210">
            <v>33834.15</v>
          </cell>
          <cell r="AW210">
            <v>0</v>
          </cell>
          <cell r="AX210">
            <v>66650.720000000001</v>
          </cell>
          <cell r="AY210">
            <v>0</v>
          </cell>
          <cell r="AZ210">
            <v>8482.99</v>
          </cell>
          <cell r="BA210">
            <v>166406.95000000001</v>
          </cell>
          <cell r="BB210">
            <v>3752.45</v>
          </cell>
          <cell r="BC210">
            <v>19973.13</v>
          </cell>
          <cell r="BD210">
            <v>0</v>
          </cell>
          <cell r="BE210">
            <v>4968.08</v>
          </cell>
          <cell r="BF210">
            <v>93017.43</v>
          </cell>
          <cell r="BG210">
            <v>803.05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3532786.8600000003</v>
          </cell>
          <cell r="BM210">
            <v>7567.915107228715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261920.44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101396.09</v>
          </cell>
          <cell r="CB210">
            <v>5169.34</v>
          </cell>
          <cell r="CC210">
            <v>0</v>
          </cell>
          <cell r="CD210">
            <v>141558.63</v>
          </cell>
          <cell r="CE210">
            <v>27342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45979.46</v>
          </cell>
          <cell r="CR210">
            <v>0</v>
          </cell>
          <cell r="CS210">
            <v>0</v>
          </cell>
          <cell r="CT210">
            <v>0</v>
          </cell>
          <cell r="CU210">
            <v>656.94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123780.13</v>
          </cell>
          <cell r="DE210">
            <v>0</v>
          </cell>
          <cell r="DF210">
            <v>15187.06</v>
          </cell>
          <cell r="DG210">
            <v>0</v>
          </cell>
          <cell r="DH210">
            <v>0</v>
          </cell>
          <cell r="DI210">
            <v>0</v>
          </cell>
          <cell r="DJ210">
            <v>1342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6881.01</v>
          </cell>
          <cell r="DW210">
            <v>731213.1</v>
          </cell>
          <cell r="DX210">
            <v>1566.4003760740723</v>
          </cell>
          <cell r="DY210">
            <v>0</v>
          </cell>
          <cell r="DZ210">
            <v>36013.24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3208.5</v>
          </cell>
          <cell r="EF210">
            <v>0</v>
          </cell>
          <cell r="EG210">
            <v>2106.87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41328.61</v>
          </cell>
          <cell r="ES210">
            <v>88.533903791683528</v>
          </cell>
          <cell r="ET210">
            <v>465273.69</v>
          </cell>
          <cell r="EU210">
            <v>996.70654559303068</v>
          </cell>
        </row>
        <row r="211">
          <cell r="A211" t="str">
            <v>31330</v>
          </cell>
          <cell r="B211" t="str">
            <v>Darrington</v>
          </cell>
          <cell r="C211">
            <v>462.20555555555558</v>
          </cell>
          <cell r="D211">
            <v>5351325.13</v>
          </cell>
          <cell r="E211">
            <v>11577.803567436325</v>
          </cell>
          <cell r="F211">
            <v>5689361.8600000003</v>
          </cell>
          <cell r="G211">
            <v>12309.159402382298</v>
          </cell>
          <cell r="H211">
            <v>954747.44</v>
          </cell>
          <cell r="I211">
            <v>0</v>
          </cell>
          <cell r="J211">
            <v>0</v>
          </cell>
          <cell r="K211">
            <v>42641.27</v>
          </cell>
          <cell r="L211">
            <v>0</v>
          </cell>
          <cell r="M211">
            <v>0</v>
          </cell>
          <cell r="N211">
            <v>2157.889921511593</v>
          </cell>
          <cell r="O211">
            <v>0</v>
          </cell>
          <cell r="P211">
            <v>0</v>
          </cell>
          <cell r="Q211">
            <v>0</v>
          </cell>
          <cell r="R211">
            <v>12825</v>
          </cell>
          <cell r="S211">
            <v>0</v>
          </cell>
          <cell r="T211">
            <v>0</v>
          </cell>
          <cell r="U211">
            <v>0</v>
          </cell>
          <cell r="V211">
            <v>855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47704.45</v>
          </cell>
          <cell r="AB211">
            <v>920</v>
          </cell>
          <cell r="AC211">
            <v>11570.66</v>
          </cell>
          <cell r="AD211">
            <v>0</v>
          </cell>
          <cell r="AE211">
            <v>11192</v>
          </cell>
          <cell r="AF211">
            <v>462.16</v>
          </cell>
          <cell r="AG211">
            <v>0</v>
          </cell>
          <cell r="AH211">
            <v>31650.16</v>
          </cell>
          <cell r="AI211">
            <v>35056.92</v>
          </cell>
          <cell r="AJ211">
            <v>3905.01</v>
          </cell>
          <cell r="AK211">
            <v>156141.36000000002</v>
          </cell>
          <cell r="AL211">
            <v>337.8180078608604</v>
          </cell>
          <cell r="AM211">
            <v>2309704.29</v>
          </cell>
          <cell r="AN211">
            <v>67065.98</v>
          </cell>
          <cell r="AO211">
            <v>239101.4</v>
          </cell>
          <cell r="AP211">
            <v>39288.82</v>
          </cell>
          <cell r="AQ211">
            <v>0</v>
          </cell>
          <cell r="AR211">
            <v>0</v>
          </cell>
          <cell r="AS211">
            <v>339392.75</v>
          </cell>
          <cell r="AT211">
            <v>0</v>
          </cell>
          <cell r="AU211">
            <v>0</v>
          </cell>
          <cell r="AV211">
            <v>57602.35</v>
          </cell>
          <cell r="AW211">
            <v>0</v>
          </cell>
          <cell r="AX211">
            <v>4100</v>
          </cell>
          <cell r="AY211">
            <v>0</v>
          </cell>
          <cell r="AZ211">
            <v>0</v>
          </cell>
          <cell r="BA211">
            <v>230515.92</v>
          </cell>
          <cell r="BB211">
            <v>0</v>
          </cell>
          <cell r="BC211">
            <v>19736.060000000001</v>
          </cell>
          <cell r="BD211">
            <v>0</v>
          </cell>
          <cell r="BE211">
            <v>11863.17</v>
          </cell>
          <cell r="BF211">
            <v>147258.1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3465628.84</v>
          </cell>
          <cell r="BM211">
            <v>7498.0250634037275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3948.56</v>
          </cell>
          <cell r="BS211">
            <v>3948.56</v>
          </cell>
          <cell r="BT211">
            <v>0</v>
          </cell>
          <cell r="BU211">
            <v>0</v>
          </cell>
          <cell r="BV211">
            <v>246066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107960.1</v>
          </cell>
          <cell r="CB211">
            <v>6749.28</v>
          </cell>
          <cell r="CC211">
            <v>0</v>
          </cell>
          <cell r="CD211">
            <v>541994.43000000005</v>
          </cell>
          <cell r="CE211">
            <v>59616.01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76140.67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2565.84</v>
          </cell>
          <cell r="DE211">
            <v>15923.76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9238.2999999999993</v>
          </cell>
          <cell r="DW211">
            <v>1070202.9500000002</v>
          </cell>
          <cell r="DX211">
            <v>2315.4264096061161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726636.74</v>
          </cell>
          <cell r="EU211">
            <v>1572.1073259853119</v>
          </cell>
        </row>
        <row r="212">
          <cell r="A212" t="str">
            <v>35200</v>
          </cell>
          <cell r="B212" t="str">
            <v>Wahkiakum</v>
          </cell>
          <cell r="C212">
            <v>459.74444444444435</v>
          </cell>
          <cell r="D212">
            <v>4936884.53</v>
          </cell>
          <cell r="E212">
            <v>10738.323409140346</v>
          </cell>
          <cell r="F212">
            <v>5030684.46</v>
          </cell>
          <cell r="G212">
            <v>10942.349648355368</v>
          </cell>
          <cell r="H212">
            <v>646755.24</v>
          </cell>
          <cell r="I212">
            <v>0</v>
          </cell>
          <cell r="J212">
            <v>0</v>
          </cell>
          <cell r="K212">
            <v>85463.78</v>
          </cell>
          <cell r="L212">
            <v>0</v>
          </cell>
          <cell r="M212">
            <v>0</v>
          </cell>
          <cell r="N212">
            <v>1592.6652923121544</v>
          </cell>
          <cell r="O212">
            <v>5745</v>
          </cell>
          <cell r="P212">
            <v>0</v>
          </cell>
          <cell r="Q212">
            <v>0</v>
          </cell>
          <cell r="R212">
            <v>10759.5</v>
          </cell>
          <cell r="S212">
            <v>0</v>
          </cell>
          <cell r="T212">
            <v>0</v>
          </cell>
          <cell r="U212">
            <v>0</v>
          </cell>
          <cell r="V212">
            <v>583.57000000000005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48385.25</v>
          </cell>
          <cell r="AB212">
            <v>0</v>
          </cell>
          <cell r="AC212">
            <v>6298.47</v>
          </cell>
          <cell r="AD212">
            <v>0</v>
          </cell>
          <cell r="AE212">
            <v>6870</v>
          </cell>
          <cell r="AF212">
            <v>1180.99</v>
          </cell>
          <cell r="AG212">
            <v>650</v>
          </cell>
          <cell r="AH212">
            <v>0</v>
          </cell>
          <cell r="AI212">
            <v>8011.49</v>
          </cell>
          <cell r="AJ212">
            <v>6333.97</v>
          </cell>
          <cell r="AK212">
            <v>94818.240000000005</v>
          </cell>
          <cell r="AL212">
            <v>206.24118713294831</v>
          </cell>
          <cell r="AM212">
            <v>2446276.1</v>
          </cell>
          <cell r="AN212">
            <v>74335.649999999994</v>
          </cell>
          <cell r="AO212">
            <v>69240.2</v>
          </cell>
          <cell r="AP212">
            <v>0</v>
          </cell>
          <cell r="AQ212">
            <v>42607.66</v>
          </cell>
          <cell r="AR212">
            <v>0</v>
          </cell>
          <cell r="AS212">
            <v>395273.05</v>
          </cell>
          <cell r="AT212">
            <v>0</v>
          </cell>
          <cell r="AU212">
            <v>0</v>
          </cell>
          <cell r="AV212">
            <v>74911.39</v>
          </cell>
          <cell r="AW212">
            <v>0</v>
          </cell>
          <cell r="AX212">
            <v>5400</v>
          </cell>
          <cell r="AY212">
            <v>0</v>
          </cell>
          <cell r="AZ212">
            <v>3508.96</v>
          </cell>
          <cell r="BA212">
            <v>169315.81</v>
          </cell>
          <cell r="BB212">
            <v>0</v>
          </cell>
          <cell r="BC212">
            <v>19068.939999999999</v>
          </cell>
          <cell r="BD212">
            <v>0</v>
          </cell>
          <cell r="BE212">
            <v>4506.32</v>
          </cell>
          <cell r="BF212">
            <v>231772.75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3536216.83</v>
          </cell>
          <cell r="BM212">
            <v>7691.7010585591042</v>
          </cell>
          <cell r="BN212">
            <v>0</v>
          </cell>
          <cell r="BO212">
            <v>0</v>
          </cell>
          <cell r="BP212">
            <v>0</v>
          </cell>
          <cell r="BQ212">
            <v>5617.03</v>
          </cell>
          <cell r="BR212">
            <v>0</v>
          </cell>
          <cell r="BS212">
            <v>5617.03</v>
          </cell>
          <cell r="BT212">
            <v>0</v>
          </cell>
          <cell r="BU212">
            <v>0</v>
          </cell>
          <cell r="BV212">
            <v>239258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115610</v>
          </cell>
          <cell r="CB212">
            <v>3707</v>
          </cell>
          <cell r="CC212">
            <v>0</v>
          </cell>
          <cell r="CD212">
            <v>105386.84</v>
          </cell>
          <cell r="CE212">
            <v>22627.31</v>
          </cell>
          <cell r="CF212">
            <v>24243.64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95660.33</v>
          </cell>
          <cell r="CR212">
            <v>35191.03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8447.2000000000007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9181.99</v>
          </cell>
          <cell r="DW212">
            <v>664930.37</v>
          </cell>
          <cell r="DX212">
            <v>1446.3043067404599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2500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2500</v>
          </cell>
          <cell r="ES212">
            <v>5.4378036107015983</v>
          </cell>
          <cell r="ET212">
            <v>605958.07999999996</v>
          </cell>
          <cell r="EU212">
            <v>1318.0324141431231</v>
          </cell>
        </row>
        <row r="213">
          <cell r="A213" t="str">
            <v>32362</v>
          </cell>
          <cell r="B213" t="str">
            <v>Liberty</v>
          </cell>
          <cell r="C213">
            <v>457.13</v>
          </cell>
          <cell r="D213">
            <v>5527308.1500000004</v>
          </cell>
          <cell r="E213">
            <v>12091.326646686939</v>
          </cell>
          <cell r="F213">
            <v>5654746.29</v>
          </cell>
          <cell r="G213">
            <v>12370.105418589897</v>
          </cell>
          <cell r="H213">
            <v>1026514.29</v>
          </cell>
          <cell r="I213">
            <v>0</v>
          </cell>
          <cell r="J213">
            <v>0</v>
          </cell>
          <cell r="K213">
            <v>353.04</v>
          </cell>
          <cell r="L213">
            <v>0</v>
          </cell>
          <cell r="M213">
            <v>0</v>
          </cell>
          <cell r="N213">
            <v>2246.3354625598845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3526.5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71930.86</v>
          </cell>
          <cell r="AB213">
            <v>660</v>
          </cell>
          <cell r="AC213">
            <v>6409.31</v>
          </cell>
          <cell r="AD213">
            <v>38.92</v>
          </cell>
          <cell r="AE213">
            <v>7897.4</v>
          </cell>
          <cell r="AF213">
            <v>367</v>
          </cell>
          <cell r="AG213">
            <v>0</v>
          </cell>
          <cell r="AH213">
            <v>24932.400000000001</v>
          </cell>
          <cell r="AI213">
            <v>9642.23</v>
          </cell>
          <cell r="AJ213">
            <v>822.54</v>
          </cell>
          <cell r="AK213">
            <v>126227.15999999997</v>
          </cell>
          <cell r="AL213">
            <v>276.1296786472119</v>
          </cell>
          <cell r="AM213">
            <v>2519504.69</v>
          </cell>
          <cell r="AN213">
            <v>56606.92</v>
          </cell>
          <cell r="AO213">
            <v>111629.36</v>
          </cell>
          <cell r="AP213">
            <v>0</v>
          </cell>
          <cell r="AQ213">
            <v>0</v>
          </cell>
          <cell r="AR213">
            <v>0</v>
          </cell>
          <cell r="AS213">
            <v>287325.68</v>
          </cell>
          <cell r="AT213">
            <v>0</v>
          </cell>
          <cell r="AU213">
            <v>0</v>
          </cell>
          <cell r="AV213">
            <v>64860.42</v>
          </cell>
          <cell r="AW213">
            <v>0</v>
          </cell>
          <cell r="AX213">
            <v>24843</v>
          </cell>
          <cell r="AY213">
            <v>0</v>
          </cell>
          <cell r="AZ213">
            <v>0</v>
          </cell>
          <cell r="BA213">
            <v>170859.81</v>
          </cell>
          <cell r="BB213">
            <v>0</v>
          </cell>
          <cell r="BC213">
            <v>19505.400000000001</v>
          </cell>
          <cell r="BD213">
            <v>0</v>
          </cell>
          <cell r="BE213">
            <v>6466.84</v>
          </cell>
          <cell r="BF213">
            <v>580624.13</v>
          </cell>
          <cell r="BG213">
            <v>7378.56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3849604.8099999996</v>
          </cell>
          <cell r="BM213">
            <v>8421.2473694572654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244965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127903.27</v>
          </cell>
          <cell r="CB213">
            <v>4310.24</v>
          </cell>
          <cell r="CC213">
            <v>0</v>
          </cell>
          <cell r="CD213">
            <v>78553.62</v>
          </cell>
          <cell r="CE213">
            <v>36614.61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99262.61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29289.200000000001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1720</v>
          </cell>
          <cell r="DE213">
            <v>0</v>
          </cell>
          <cell r="DF213">
            <v>10341.299999999999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14087.14</v>
          </cell>
          <cell r="DW213">
            <v>647046.99</v>
          </cell>
          <cell r="DX213">
            <v>1415.4551002996959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5000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5000</v>
          </cell>
          <cell r="ES213">
            <v>10.937807625839477</v>
          </cell>
          <cell r="ET213">
            <v>355412.78</v>
          </cell>
          <cell r="EU213">
            <v>777.48732308096169</v>
          </cell>
        </row>
        <row r="214">
          <cell r="A214" t="str">
            <v>05401</v>
          </cell>
          <cell r="B214" t="str">
            <v>Cape Flattery</v>
          </cell>
          <cell r="C214">
            <v>432.41222222222223</v>
          </cell>
          <cell r="D214">
            <v>7034824</v>
          </cell>
          <cell r="E214">
            <v>16268.790840016341</v>
          </cell>
          <cell r="F214">
            <v>7265183.3099999996</v>
          </cell>
          <cell r="G214">
            <v>16801.521642157302</v>
          </cell>
          <cell r="H214">
            <v>225817.45</v>
          </cell>
          <cell r="I214">
            <v>0</v>
          </cell>
          <cell r="J214">
            <v>0</v>
          </cell>
          <cell r="K214">
            <v>86357.81</v>
          </cell>
          <cell r="L214">
            <v>0</v>
          </cell>
          <cell r="M214">
            <v>0</v>
          </cell>
          <cell r="N214">
            <v>721.93902937269218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41415.230000000003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68208.03</v>
          </cell>
          <cell r="AB214">
            <v>0</v>
          </cell>
          <cell r="AC214">
            <v>19916.919999999998</v>
          </cell>
          <cell r="AD214">
            <v>0</v>
          </cell>
          <cell r="AE214">
            <v>3755</v>
          </cell>
          <cell r="AF214">
            <v>1877.27</v>
          </cell>
          <cell r="AG214">
            <v>7020.76</v>
          </cell>
          <cell r="AH214">
            <v>1562.33</v>
          </cell>
          <cell r="AI214">
            <v>4916.13</v>
          </cell>
          <cell r="AJ214">
            <v>48888.47</v>
          </cell>
          <cell r="AK214">
            <v>197560.13999999998</v>
          </cell>
          <cell r="AL214">
            <v>456.8791765059575</v>
          </cell>
          <cell r="AM214">
            <v>2455464.7000000002</v>
          </cell>
          <cell r="AN214">
            <v>52188.26</v>
          </cell>
          <cell r="AO214">
            <v>479638.64</v>
          </cell>
          <cell r="AP214">
            <v>121452.88</v>
          </cell>
          <cell r="AQ214">
            <v>1177.24</v>
          </cell>
          <cell r="AR214">
            <v>0</v>
          </cell>
          <cell r="AS214">
            <v>253121.57</v>
          </cell>
          <cell r="AT214">
            <v>0</v>
          </cell>
          <cell r="AU214">
            <v>0</v>
          </cell>
          <cell r="AV214">
            <v>110157.25</v>
          </cell>
          <cell r="AW214">
            <v>0</v>
          </cell>
          <cell r="AX214">
            <v>7001.51</v>
          </cell>
          <cell r="AY214">
            <v>0</v>
          </cell>
          <cell r="AZ214">
            <v>85354.44</v>
          </cell>
          <cell r="BA214">
            <v>155387.67000000001</v>
          </cell>
          <cell r="BB214">
            <v>0</v>
          </cell>
          <cell r="BC214">
            <v>30468.41</v>
          </cell>
          <cell r="BD214">
            <v>0</v>
          </cell>
          <cell r="BE214">
            <v>8750.56</v>
          </cell>
          <cell r="BF214">
            <v>123230.76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3883393.8899999997</v>
          </cell>
          <cell r="BM214">
            <v>8980.7680968006334</v>
          </cell>
          <cell r="BN214">
            <v>0</v>
          </cell>
          <cell r="BO214">
            <v>1725910.58</v>
          </cell>
          <cell r="BP214">
            <v>46880.67</v>
          </cell>
          <cell r="BQ214">
            <v>0</v>
          </cell>
          <cell r="BR214">
            <v>41993.83</v>
          </cell>
          <cell r="BS214">
            <v>1814785.08</v>
          </cell>
          <cell r="BT214">
            <v>0</v>
          </cell>
          <cell r="BU214">
            <v>0</v>
          </cell>
          <cell r="BV214">
            <v>295929</v>
          </cell>
          <cell r="BW214">
            <v>0</v>
          </cell>
          <cell r="BX214">
            <v>0</v>
          </cell>
          <cell r="BY214">
            <v>0</v>
          </cell>
          <cell r="BZ214">
            <v>8614.43</v>
          </cell>
          <cell r="CA214">
            <v>124430.14</v>
          </cell>
          <cell r="CB214">
            <v>25095.93</v>
          </cell>
          <cell r="CC214">
            <v>0</v>
          </cell>
          <cell r="CD214">
            <v>249703.1</v>
          </cell>
          <cell r="CE214">
            <v>40223.74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13135.64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178837.7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60635.86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45152.42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11498.94</v>
          </cell>
          <cell r="DW214">
            <v>2868041.98</v>
          </cell>
          <cell r="DX214">
            <v>6632.6570633474748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15</v>
          </cell>
          <cell r="EH214">
            <v>0</v>
          </cell>
          <cell r="EI214">
            <v>0</v>
          </cell>
          <cell r="EJ214">
            <v>0</v>
          </cell>
          <cell r="EK214">
            <v>213.08</v>
          </cell>
          <cell r="EL214">
            <v>3783.96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4012.04</v>
          </cell>
          <cell r="ES214">
            <v>9.2782761305441568</v>
          </cell>
          <cell r="ET214">
            <v>1301832.27</v>
          </cell>
          <cell r="EU214">
            <v>3010.6278294117496</v>
          </cell>
        </row>
        <row r="215">
          <cell r="A215" t="str">
            <v>25155</v>
          </cell>
          <cell r="B215" t="str">
            <v>Naselle-Grays River</v>
          </cell>
          <cell r="C215">
            <v>417.80222222222227</v>
          </cell>
          <cell r="D215">
            <v>5354938.3099999996</v>
          </cell>
          <cell r="E215">
            <v>12816.921560440611</v>
          </cell>
          <cell r="F215">
            <v>5398551.46</v>
          </cell>
          <cell r="G215">
            <v>12921.308630877978</v>
          </cell>
          <cell r="H215">
            <v>443507.18</v>
          </cell>
          <cell r="I215">
            <v>0</v>
          </cell>
          <cell r="J215">
            <v>734</v>
          </cell>
          <cell r="K215">
            <v>72183.850000000006</v>
          </cell>
          <cell r="L215">
            <v>0</v>
          </cell>
          <cell r="M215">
            <v>0</v>
          </cell>
          <cell r="N215">
            <v>1236.0514198637313</v>
          </cell>
          <cell r="O215">
            <v>604.30999999999995</v>
          </cell>
          <cell r="P215">
            <v>0</v>
          </cell>
          <cell r="Q215">
            <v>0</v>
          </cell>
          <cell r="R215">
            <v>6125</v>
          </cell>
          <cell r="S215">
            <v>0</v>
          </cell>
          <cell r="T215">
            <v>0</v>
          </cell>
          <cell r="U215">
            <v>0</v>
          </cell>
          <cell r="V215">
            <v>9946.7199999999993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52519.42</v>
          </cell>
          <cell r="AB215">
            <v>0</v>
          </cell>
          <cell r="AC215">
            <v>6292.98</v>
          </cell>
          <cell r="AD215">
            <v>0</v>
          </cell>
          <cell r="AE215">
            <v>73242.710000000006</v>
          </cell>
          <cell r="AF215">
            <v>24694.1</v>
          </cell>
          <cell r="AG215">
            <v>1290</v>
          </cell>
          <cell r="AH215">
            <v>0</v>
          </cell>
          <cell r="AI215">
            <v>30</v>
          </cell>
          <cell r="AJ215">
            <v>0</v>
          </cell>
          <cell r="AK215">
            <v>174745.24000000002</v>
          </cell>
          <cell r="AL215">
            <v>418.24870885214165</v>
          </cell>
          <cell r="AM215">
            <v>1950828.41</v>
          </cell>
          <cell r="AN215">
            <v>38847.56</v>
          </cell>
          <cell r="AO215">
            <v>142459.92000000001</v>
          </cell>
          <cell r="AP215">
            <v>59304.98</v>
          </cell>
          <cell r="AQ215">
            <v>0</v>
          </cell>
          <cell r="AR215">
            <v>612.54</v>
          </cell>
          <cell r="AS215">
            <v>239876.33</v>
          </cell>
          <cell r="AT215">
            <v>0</v>
          </cell>
          <cell r="AU215">
            <v>1724.72</v>
          </cell>
          <cell r="AV215">
            <v>55454.45</v>
          </cell>
          <cell r="AW215">
            <v>1243132.27</v>
          </cell>
          <cell r="AX215">
            <v>18075.349999999999</v>
          </cell>
          <cell r="AY215">
            <v>0</v>
          </cell>
          <cell r="AZ215">
            <v>5317.7</v>
          </cell>
          <cell r="BA215">
            <v>116483.44</v>
          </cell>
          <cell r="BB215">
            <v>0</v>
          </cell>
          <cell r="BC215">
            <v>25538.75</v>
          </cell>
          <cell r="BD215">
            <v>0</v>
          </cell>
          <cell r="BE215">
            <v>3719.11</v>
          </cell>
          <cell r="BF215">
            <v>245363.63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4146739.1600000006</v>
          </cell>
          <cell r="BM215">
            <v>9925.1247107881991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196249</v>
          </cell>
          <cell r="BW215">
            <v>0</v>
          </cell>
          <cell r="BX215">
            <v>0</v>
          </cell>
          <cell r="BY215">
            <v>0</v>
          </cell>
          <cell r="BZ215">
            <v>1707.62</v>
          </cell>
          <cell r="CA215">
            <v>98381</v>
          </cell>
          <cell r="CB215">
            <v>0</v>
          </cell>
          <cell r="CC215">
            <v>0</v>
          </cell>
          <cell r="CD215">
            <v>44178.1</v>
          </cell>
          <cell r="CE215">
            <v>32384.85</v>
          </cell>
          <cell r="CF215">
            <v>28303.49</v>
          </cell>
          <cell r="CG215">
            <v>0</v>
          </cell>
          <cell r="CH215">
            <v>63130.1</v>
          </cell>
          <cell r="CI215">
            <v>822.52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85416.34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9774.01</v>
          </cell>
          <cell r="DW215">
            <v>560347.02999999991</v>
          </cell>
          <cell r="DX215">
            <v>1341.1777156655724</v>
          </cell>
          <cell r="DY215">
            <v>0</v>
          </cell>
          <cell r="DZ215">
            <v>295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295</v>
          </cell>
          <cell r="ES215">
            <v>0.70607570833621425</v>
          </cell>
          <cell r="ET215">
            <v>514173.52</v>
          </cell>
          <cell r="EU215">
            <v>1230.6624825143208</v>
          </cell>
        </row>
        <row r="216">
          <cell r="A216" t="str">
            <v>21303</v>
          </cell>
          <cell r="B216" t="str">
            <v>White Pass</v>
          </cell>
          <cell r="C216">
            <v>408.15444444444444</v>
          </cell>
          <cell r="D216">
            <v>5619881.2000000002</v>
          </cell>
          <cell r="E216">
            <v>13769.006503529437</v>
          </cell>
          <cell r="F216">
            <v>5616385.8499999996</v>
          </cell>
          <cell r="G216">
            <v>13760.442710956364</v>
          </cell>
          <cell r="H216">
            <v>826919.65</v>
          </cell>
          <cell r="I216">
            <v>0</v>
          </cell>
          <cell r="J216">
            <v>535.07000000000005</v>
          </cell>
          <cell r="K216">
            <v>225142.09</v>
          </cell>
          <cell r="L216">
            <v>0</v>
          </cell>
          <cell r="M216">
            <v>0</v>
          </cell>
          <cell r="N216">
            <v>2578.9179177816677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552.71</v>
          </cell>
          <cell r="W216">
            <v>976.66</v>
          </cell>
          <cell r="X216">
            <v>0</v>
          </cell>
          <cell r="Y216">
            <v>0</v>
          </cell>
          <cell r="Z216">
            <v>0</v>
          </cell>
          <cell r="AA216">
            <v>60893.07</v>
          </cell>
          <cell r="AB216">
            <v>3069.88</v>
          </cell>
          <cell r="AC216">
            <v>10580.6</v>
          </cell>
          <cell r="AD216">
            <v>0</v>
          </cell>
          <cell r="AE216">
            <v>19294.91</v>
          </cell>
          <cell r="AF216">
            <v>343.28</v>
          </cell>
          <cell r="AG216">
            <v>292.75</v>
          </cell>
          <cell r="AH216">
            <v>0</v>
          </cell>
          <cell r="AI216">
            <v>110324.85</v>
          </cell>
          <cell r="AJ216">
            <v>7086.51</v>
          </cell>
          <cell r="AK216">
            <v>213415.22000000003</v>
          </cell>
          <cell r="AL216">
            <v>522.87858898728427</v>
          </cell>
          <cell r="AM216">
            <v>2200227.33</v>
          </cell>
          <cell r="AN216">
            <v>50592.31</v>
          </cell>
          <cell r="AO216">
            <v>62572.24</v>
          </cell>
          <cell r="AP216">
            <v>0</v>
          </cell>
          <cell r="AQ216">
            <v>0</v>
          </cell>
          <cell r="AR216">
            <v>0</v>
          </cell>
          <cell r="AS216">
            <v>246940.78</v>
          </cell>
          <cell r="AT216">
            <v>0</v>
          </cell>
          <cell r="AU216">
            <v>7633.96</v>
          </cell>
          <cell r="AV216">
            <v>76948.7</v>
          </cell>
          <cell r="AW216">
            <v>0</v>
          </cell>
          <cell r="AX216">
            <v>79826.33</v>
          </cell>
          <cell r="AY216">
            <v>0</v>
          </cell>
          <cell r="AZ216">
            <v>0</v>
          </cell>
          <cell r="BA216">
            <v>163756.01999999999</v>
          </cell>
          <cell r="BB216">
            <v>3692.88</v>
          </cell>
          <cell r="BC216">
            <v>18960.27</v>
          </cell>
          <cell r="BD216">
            <v>0</v>
          </cell>
          <cell r="BE216">
            <v>6004.03</v>
          </cell>
          <cell r="BF216">
            <v>330390.12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3247544.97</v>
          </cell>
          <cell r="BM216">
            <v>7956.6571287012821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75653.16</v>
          </cell>
          <cell r="BS216">
            <v>75653.16</v>
          </cell>
          <cell r="BT216">
            <v>0</v>
          </cell>
          <cell r="BU216">
            <v>0</v>
          </cell>
          <cell r="BV216">
            <v>220483.15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10314.31</v>
          </cell>
          <cell r="CB216">
            <v>10969.41</v>
          </cell>
          <cell r="CC216">
            <v>0</v>
          </cell>
          <cell r="CD216">
            <v>217714.72</v>
          </cell>
          <cell r="CE216">
            <v>49377.56</v>
          </cell>
          <cell r="CF216">
            <v>0</v>
          </cell>
          <cell r="CG216">
            <v>85907.18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106235.26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135984.03</v>
          </cell>
          <cell r="DE216">
            <v>0</v>
          </cell>
          <cell r="DF216">
            <v>4416.22</v>
          </cell>
          <cell r="DG216">
            <v>129778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13168.59</v>
          </cell>
          <cell r="DW216">
            <v>1060001.5899999999</v>
          </cell>
          <cell r="DX216">
            <v>2597.0600208526726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42827.26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42827.26</v>
          </cell>
          <cell r="ES216">
            <v>104.92905463345848</v>
          </cell>
          <cell r="ET216">
            <v>681125.06</v>
          </cell>
          <cell r="EU216">
            <v>1668.7924614593062</v>
          </cell>
        </row>
        <row r="217">
          <cell r="A217" t="str">
            <v>29317</v>
          </cell>
          <cell r="B217" t="str">
            <v>Conway</v>
          </cell>
          <cell r="C217">
            <v>406.64</v>
          </cell>
          <cell r="D217">
            <v>4370180.43</v>
          </cell>
          <cell r="E217">
            <v>10747.050044265197</v>
          </cell>
          <cell r="F217">
            <v>4343449.74</v>
          </cell>
          <cell r="G217">
            <v>10681.314528821564</v>
          </cell>
          <cell r="H217">
            <v>1022482.37</v>
          </cell>
          <cell r="I217">
            <v>0</v>
          </cell>
          <cell r="J217">
            <v>0</v>
          </cell>
          <cell r="K217">
            <v>7069.72</v>
          </cell>
          <cell r="L217">
            <v>0</v>
          </cell>
          <cell r="M217">
            <v>0</v>
          </cell>
          <cell r="N217">
            <v>2531.8514902616566</v>
          </cell>
          <cell r="O217">
            <v>1508.5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62059.01</v>
          </cell>
          <cell r="AB217">
            <v>0</v>
          </cell>
          <cell r="AC217">
            <v>11618.75</v>
          </cell>
          <cell r="AD217">
            <v>0</v>
          </cell>
          <cell r="AE217">
            <v>0</v>
          </cell>
          <cell r="AF217">
            <v>11.9</v>
          </cell>
          <cell r="AG217">
            <v>700</v>
          </cell>
          <cell r="AH217">
            <v>0</v>
          </cell>
          <cell r="AI217">
            <v>57006.22</v>
          </cell>
          <cell r="AJ217">
            <v>3950.39</v>
          </cell>
          <cell r="AK217">
            <v>136854.77000000002</v>
          </cell>
          <cell r="AL217">
            <v>336.55019181585686</v>
          </cell>
          <cell r="AM217">
            <v>1923438.15</v>
          </cell>
          <cell r="AN217">
            <v>34241.68</v>
          </cell>
          <cell r="AO217">
            <v>55966.44</v>
          </cell>
          <cell r="AP217">
            <v>7022.13</v>
          </cell>
          <cell r="AQ217">
            <v>0</v>
          </cell>
          <cell r="AR217">
            <v>0</v>
          </cell>
          <cell r="AS217">
            <v>231234.09</v>
          </cell>
          <cell r="AT217">
            <v>0</v>
          </cell>
          <cell r="AU217">
            <v>0</v>
          </cell>
          <cell r="AV217">
            <v>30773.39</v>
          </cell>
          <cell r="AW217">
            <v>0</v>
          </cell>
          <cell r="AX217">
            <v>71992.89</v>
          </cell>
          <cell r="AY217">
            <v>0</v>
          </cell>
          <cell r="AZ217">
            <v>18991.77</v>
          </cell>
          <cell r="BA217">
            <v>183363.69</v>
          </cell>
          <cell r="BB217">
            <v>3768.77</v>
          </cell>
          <cell r="BC217">
            <v>12547.56</v>
          </cell>
          <cell r="BD217">
            <v>0</v>
          </cell>
          <cell r="BE217">
            <v>2112.5100000000002</v>
          </cell>
          <cell r="BF217">
            <v>125804.54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2701257.61</v>
          </cell>
          <cell r="BM217">
            <v>6642.8723440881367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11861.53</v>
          </cell>
          <cell r="BS217">
            <v>11861.53</v>
          </cell>
          <cell r="BT217">
            <v>709.01</v>
          </cell>
          <cell r="BU217">
            <v>0</v>
          </cell>
          <cell r="BV217">
            <v>191201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91378.83</v>
          </cell>
          <cell r="CB217">
            <v>0</v>
          </cell>
          <cell r="CC217">
            <v>0</v>
          </cell>
          <cell r="CD217">
            <v>60732</v>
          </cell>
          <cell r="CE217">
            <v>13653.35</v>
          </cell>
          <cell r="CF217">
            <v>15643.21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44595.31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33448.949999999997</v>
          </cell>
          <cell r="DE217">
            <v>0</v>
          </cell>
          <cell r="DF217">
            <v>3574.77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8987.31</v>
          </cell>
          <cell r="DW217">
            <v>475785.27000000008</v>
          </cell>
          <cell r="DX217">
            <v>1170.0405026559122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117764.73</v>
          </cell>
          <cell r="EU217">
            <v>289.60439209128469</v>
          </cell>
        </row>
        <row r="218">
          <cell r="A218" t="str">
            <v>10309</v>
          </cell>
          <cell r="B218" t="str">
            <v>Republic</v>
          </cell>
          <cell r="C218">
            <v>384.20666666666671</v>
          </cell>
          <cell r="D218">
            <v>3991150.03</v>
          </cell>
          <cell r="E218">
            <v>10388.029090246568</v>
          </cell>
          <cell r="F218">
            <v>4127001.09</v>
          </cell>
          <cell r="G218">
            <v>10741.61759296212</v>
          </cell>
          <cell r="H218">
            <v>288804.03000000003</v>
          </cell>
          <cell r="I218">
            <v>0</v>
          </cell>
          <cell r="J218">
            <v>1109.5899999999999</v>
          </cell>
          <cell r="K218">
            <v>6003.12</v>
          </cell>
          <cell r="L218">
            <v>0</v>
          </cell>
          <cell r="M218">
            <v>0</v>
          </cell>
          <cell r="N218">
            <v>770.20199198348121</v>
          </cell>
          <cell r="O218">
            <v>5808.75</v>
          </cell>
          <cell r="P218">
            <v>0</v>
          </cell>
          <cell r="Q218">
            <v>0</v>
          </cell>
          <cell r="R218">
            <v>10075</v>
          </cell>
          <cell r="S218">
            <v>0</v>
          </cell>
          <cell r="T218">
            <v>0</v>
          </cell>
          <cell r="U218">
            <v>0</v>
          </cell>
          <cell r="V218">
            <v>446.94</v>
          </cell>
          <cell r="W218">
            <v>12</v>
          </cell>
          <cell r="X218">
            <v>0</v>
          </cell>
          <cell r="Y218">
            <v>0</v>
          </cell>
          <cell r="Z218">
            <v>769</v>
          </cell>
          <cell r="AA218">
            <v>50607.69</v>
          </cell>
          <cell r="AB218">
            <v>0</v>
          </cell>
          <cell r="AC218">
            <v>3344.93</v>
          </cell>
          <cell r="AD218">
            <v>0</v>
          </cell>
          <cell r="AE218">
            <v>9690.41</v>
          </cell>
          <cell r="AF218">
            <v>855</v>
          </cell>
          <cell r="AG218">
            <v>1510.45</v>
          </cell>
          <cell r="AH218">
            <v>0</v>
          </cell>
          <cell r="AI218">
            <v>4294.32</v>
          </cell>
          <cell r="AJ218">
            <v>953.39</v>
          </cell>
          <cell r="AK218">
            <v>88367.87999999999</v>
          </cell>
          <cell r="AL218">
            <v>230.00090229216909</v>
          </cell>
          <cell r="AM218">
            <v>1992833.77</v>
          </cell>
          <cell r="AN218">
            <v>41909.519999999997</v>
          </cell>
          <cell r="AO218">
            <v>199384.64</v>
          </cell>
          <cell r="AP218">
            <v>0</v>
          </cell>
          <cell r="AQ218">
            <v>0</v>
          </cell>
          <cell r="AR218">
            <v>0</v>
          </cell>
          <cell r="AS218">
            <v>182768.39</v>
          </cell>
          <cell r="AT218">
            <v>0</v>
          </cell>
          <cell r="AU218">
            <v>2031.9</v>
          </cell>
          <cell r="AV218">
            <v>70463.14</v>
          </cell>
          <cell r="AW218">
            <v>0</v>
          </cell>
          <cell r="AX218">
            <v>26299.69</v>
          </cell>
          <cell r="AY218">
            <v>0</v>
          </cell>
          <cell r="AZ218">
            <v>0</v>
          </cell>
          <cell r="BA218">
            <v>183020.11</v>
          </cell>
          <cell r="BB218">
            <v>0</v>
          </cell>
          <cell r="BC218">
            <v>17583.95</v>
          </cell>
          <cell r="BD218">
            <v>0</v>
          </cell>
          <cell r="BE218">
            <v>15187.75</v>
          </cell>
          <cell r="BF218">
            <v>184677.13</v>
          </cell>
          <cell r="BG218">
            <v>5550</v>
          </cell>
          <cell r="BH218">
            <v>0</v>
          </cell>
          <cell r="BI218">
            <v>0</v>
          </cell>
          <cell r="BJ218">
            <v>243.81</v>
          </cell>
          <cell r="BK218">
            <v>0</v>
          </cell>
          <cell r="BL218">
            <v>2921953.8000000003</v>
          </cell>
          <cell r="BM218">
            <v>7605.161631760684</v>
          </cell>
          <cell r="BN218">
            <v>0</v>
          </cell>
          <cell r="BO218">
            <v>26660.59</v>
          </cell>
          <cell r="BP218">
            <v>656.78</v>
          </cell>
          <cell r="BQ218">
            <v>0</v>
          </cell>
          <cell r="BR218">
            <v>142407.46</v>
          </cell>
          <cell r="BS218">
            <v>169724.83</v>
          </cell>
          <cell r="BT218">
            <v>0</v>
          </cell>
          <cell r="BU218">
            <v>0</v>
          </cell>
          <cell r="BV218">
            <v>202021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81258.399999999994</v>
          </cell>
          <cell r="CB218">
            <v>1930.37</v>
          </cell>
          <cell r="CC218">
            <v>0</v>
          </cell>
          <cell r="CD218">
            <v>177920.08</v>
          </cell>
          <cell r="CE218">
            <v>19211.63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109452.94</v>
          </cell>
          <cell r="CR218">
            <v>23687.07</v>
          </cell>
          <cell r="CS218">
            <v>0</v>
          </cell>
          <cell r="CT218">
            <v>174.24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18652.87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4379.16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12350.08</v>
          </cell>
          <cell r="DW218">
            <v>820762.66999999981</v>
          </cell>
          <cell r="DX218">
            <v>2136.2530669257858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389734.97</v>
          </cell>
          <cell r="EU218">
            <v>1014.3888792490151</v>
          </cell>
        </row>
        <row r="219">
          <cell r="A219" t="str">
            <v>21214</v>
          </cell>
          <cell r="B219" t="str">
            <v>Morton</v>
          </cell>
          <cell r="C219">
            <v>345.97111111111116</v>
          </cell>
          <cell r="D219">
            <v>4013970.02</v>
          </cell>
          <cell r="E219">
            <v>11602.038121358879</v>
          </cell>
          <cell r="F219">
            <v>4287554.95</v>
          </cell>
          <cell r="G219">
            <v>12392.8120363293</v>
          </cell>
          <cell r="H219">
            <v>477675.99</v>
          </cell>
          <cell r="I219">
            <v>0</v>
          </cell>
          <cell r="J219">
            <v>0</v>
          </cell>
          <cell r="K219">
            <v>115450.9</v>
          </cell>
          <cell r="L219">
            <v>0</v>
          </cell>
          <cell r="M219">
            <v>0</v>
          </cell>
          <cell r="N219">
            <v>1714.3827069697531</v>
          </cell>
          <cell r="O219">
            <v>5920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534.46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35676.67</v>
          </cell>
          <cell r="AB219">
            <v>2863.53</v>
          </cell>
          <cell r="AC219">
            <v>9636.48</v>
          </cell>
          <cell r="AD219">
            <v>0</v>
          </cell>
          <cell r="AE219">
            <v>3261.47</v>
          </cell>
          <cell r="AF219">
            <v>457.46</v>
          </cell>
          <cell r="AG219">
            <v>0</v>
          </cell>
          <cell r="AH219">
            <v>0</v>
          </cell>
          <cell r="AI219">
            <v>2564</v>
          </cell>
          <cell r="AJ219">
            <v>0</v>
          </cell>
          <cell r="AK219">
            <v>60914.07</v>
          </cell>
          <cell r="AL219">
            <v>176.06692594757428</v>
          </cell>
          <cell r="AM219">
            <v>2028284.43</v>
          </cell>
          <cell r="AN219">
            <v>66598.12</v>
          </cell>
          <cell r="AO219">
            <v>136959.51999999999</v>
          </cell>
          <cell r="AP219">
            <v>0</v>
          </cell>
          <cell r="AQ219">
            <v>0</v>
          </cell>
          <cell r="AR219">
            <v>14563.13</v>
          </cell>
          <cell r="AS219">
            <v>236574.9</v>
          </cell>
          <cell r="AT219">
            <v>0</v>
          </cell>
          <cell r="AU219">
            <v>0</v>
          </cell>
          <cell r="AV219">
            <v>64049.14</v>
          </cell>
          <cell r="AW219">
            <v>0</v>
          </cell>
          <cell r="AX219">
            <v>18166.21</v>
          </cell>
          <cell r="AY219">
            <v>0</v>
          </cell>
          <cell r="AZ219">
            <v>0</v>
          </cell>
          <cell r="BA219">
            <v>137225.20000000001</v>
          </cell>
          <cell r="BB219">
            <v>0</v>
          </cell>
          <cell r="BC219">
            <v>19018.22</v>
          </cell>
          <cell r="BD219">
            <v>0</v>
          </cell>
          <cell r="BE219">
            <v>5022.41</v>
          </cell>
          <cell r="BF219">
            <v>170221.72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2896683.0000000005</v>
          </cell>
          <cell r="BM219">
            <v>8372.6152472589238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62744.35</v>
          </cell>
          <cell r="BS219">
            <v>62744.35</v>
          </cell>
          <cell r="BT219">
            <v>0</v>
          </cell>
          <cell r="BU219">
            <v>0</v>
          </cell>
          <cell r="BV219">
            <v>205539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94982</v>
          </cell>
          <cell r="CB219">
            <v>3906.23</v>
          </cell>
          <cell r="CC219">
            <v>0</v>
          </cell>
          <cell r="CD219">
            <v>117499.56</v>
          </cell>
          <cell r="CE219">
            <v>57825.97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81204.03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10129.85</v>
          </cell>
          <cell r="DW219">
            <v>633830.99</v>
          </cell>
          <cell r="DX219">
            <v>1832.0344376858695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3000</v>
          </cell>
          <cell r="EP219">
            <v>0</v>
          </cell>
          <cell r="EQ219">
            <v>100000</v>
          </cell>
          <cell r="ER219">
            <v>103000</v>
          </cell>
          <cell r="ES219">
            <v>297.71271846718093</v>
          </cell>
          <cell r="ET219">
            <v>884909.29</v>
          </cell>
          <cell r="EU219">
            <v>2557.754857502553</v>
          </cell>
        </row>
        <row r="220">
          <cell r="A220" t="str">
            <v>04127</v>
          </cell>
          <cell r="B220" t="str">
            <v>Entiat</v>
          </cell>
          <cell r="C220">
            <v>344.22555555555556</v>
          </cell>
          <cell r="D220">
            <v>3803710.01</v>
          </cell>
          <cell r="E220">
            <v>11050.051190595314</v>
          </cell>
          <cell r="F220">
            <v>3892067.16</v>
          </cell>
          <cell r="G220">
            <v>11306.735067123302</v>
          </cell>
          <cell r="H220">
            <v>342007.59</v>
          </cell>
          <cell r="I220">
            <v>0</v>
          </cell>
          <cell r="J220">
            <v>0</v>
          </cell>
          <cell r="K220">
            <v>910.74</v>
          </cell>
          <cell r="L220">
            <v>0</v>
          </cell>
          <cell r="M220">
            <v>0</v>
          </cell>
          <cell r="N220">
            <v>996.20241572870509</v>
          </cell>
          <cell r="O220">
            <v>100</v>
          </cell>
          <cell r="P220">
            <v>0</v>
          </cell>
          <cell r="Q220">
            <v>0</v>
          </cell>
          <cell r="R220">
            <v>9100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35308.75</v>
          </cell>
          <cell r="AB220">
            <v>0</v>
          </cell>
          <cell r="AC220">
            <v>4926.3599999999997</v>
          </cell>
          <cell r="AD220">
            <v>0</v>
          </cell>
          <cell r="AE220">
            <v>724.45</v>
          </cell>
          <cell r="AF220">
            <v>161.44999999999999</v>
          </cell>
          <cell r="AG220">
            <v>0</v>
          </cell>
          <cell r="AH220">
            <v>41760.959999999999</v>
          </cell>
          <cell r="AI220">
            <v>10.07</v>
          </cell>
          <cell r="AJ220">
            <v>6426.1</v>
          </cell>
          <cell r="AK220">
            <v>98518.140000000014</v>
          </cell>
          <cell r="AL220">
            <v>286.20228338653925</v>
          </cell>
          <cell r="AM220">
            <v>2074036.48</v>
          </cell>
          <cell r="AN220">
            <v>40576.29</v>
          </cell>
          <cell r="AO220">
            <v>183348.88</v>
          </cell>
          <cell r="AP220">
            <v>0</v>
          </cell>
          <cell r="AQ220">
            <v>0</v>
          </cell>
          <cell r="AR220">
            <v>0</v>
          </cell>
          <cell r="AS220">
            <v>191310.75</v>
          </cell>
          <cell r="AT220">
            <v>0</v>
          </cell>
          <cell r="AU220">
            <v>0</v>
          </cell>
          <cell r="AV220">
            <v>61109.18</v>
          </cell>
          <cell r="AW220">
            <v>0</v>
          </cell>
          <cell r="AX220">
            <v>13343.01</v>
          </cell>
          <cell r="AY220">
            <v>0</v>
          </cell>
          <cell r="AZ220">
            <v>38092.06</v>
          </cell>
          <cell r="BA220">
            <v>126438.76</v>
          </cell>
          <cell r="BB220">
            <v>0</v>
          </cell>
          <cell r="BC220">
            <v>18174.28</v>
          </cell>
          <cell r="BD220">
            <v>0</v>
          </cell>
          <cell r="BE220">
            <v>4059.07</v>
          </cell>
          <cell r="BF220">
            <v>113674.64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2864163.3999999994</v>
          </cell>
          <cell r="BM220">
            <v>8320.6007043185491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31131.65</v>
          </cell>
          <cell r="BS220">
            <v>31131.65</v>
          </cell>
          <cell r="BT220">
            <v>0</v>
          </cell>
          <cell r="BU220">
            <v>0</v>
          </cell>
          <cell r="BV220">
            <v>204045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74115</v>
          </cell>
          <cell r="CB220">
            <v>0</v>
          </cell>
          <cell r="CC220">
            <v>0</v>
          </cell>
          <cell r="CD220">
            <v>57972.35</v>
          </cell>
          <cell r="CE220">
            <v>86894.34</v>
          </cell>
          <cell r="CF220">
            <v>19845.28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89462.01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4038.67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10586.99</v>
          </cell>
          <cell r="DW220">
            <v>578091.29</v>
          </cell>
          <cell r="DX220">
            <v>1679.3967811802986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8000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376</v>
          </cell>
          <cell r="EO220">
            <v>0</v>
          </cell>
          <cell r="EP220">
            <v>0</v>
          </cell>
          <cell r="EQ220">
            <v>0</v>
          </cell>
          <cell r="ER220">
            <v>8376</v>
          </cell>
          <cell r="ES220">
            <v>24.332882509207465</v>
          </cell>
          <cell r="ET220">
            <v>562911.6</v>
          </cell>
          <cell r="EU220">
            <v>1635.2986898125582</v>
          </cell>
        </row>
        <row r="221">
          <cell r="A221" t="str">
            <v>01160</v>
          </cell>
          <cell r="B221" t="str">
            <v>Ritzville</v>
          </cell>
          <cell r="C221">
            <v>340.83000000000004</v>
          </cell>
          <cell r="D221">
            <v>4182997.86</v>
          </cell>
          <cell r="E221">
            <v>12272.974386057564</v>
          </cell>
          <cell r="F221">
            <v>4284853.08</v>
          </cell>
          <cell r="G221">
            <v>12571.819030014962</v>
          </cell>
          <cell r="H221">
            <v>725860.95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2129.6862072000699</v>
          </cell>
          <cell r="O221">
            <v>1880.26</v>
          </cell>
          <cell r="P221">
            <v>0</v>
          </cell>
          <cell r="Q221">
            <v>0</v>
          </cell>
          <cell r="R221">
            <v>18925</v>
          </cell>
          <cell r="S221">
            <v>0</v>
          </cell>
          <cell r="T221">
            <v>0</v>
          </cell>
          <cell r="U221">
            <v>0</v>
          </cell>
          <cell r="V221">
            <v>3082.46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49821.37</v>
          </cell>
          <cell r="AB221">
            <v>0</v>
          </cell>
          <cell r="AC221">
            <v>1102.23</v>
          </cell>
          <cell r="AD221">
            <v>0</v>
          </cell>
          <cell r="AE221">
            <v>1480.74</v>
          </cell>
          <cell r="AF221">
            <v>860.88</v>
          </cell>
          <cell r="AG221">
            <v>930</v>
          </cell>
          <cell r="AH221">
            <v>0</v>
          </cell>
          <cell r="AI221">
            <v>12684.09</v>
          </cell>
          <cell r="AJ221">
            <v>6920.1</v>
          </cell>
          <cell r="AK221">
            <v>97687.13</v>
          </cell>
          <cell r="AL221">
            <v>286.61540944165711</v>
          </cell>
          <cell r="AM221">
            <v>2080328.88</v>
          </cell>
          <cell r="AN221">
            <v>12545.26</v>
          </cell>
          <cell r="AO221">
            <v>151059.51999999999</v>
          </cell>
          <cell r="AP221">
            <v>0</v>
          </cell>
          <cell r="AQ221">
            <v>0</v>
          </cell>
          <cell r="AR221">
            <v>0</v>
          </cell>
          <cell r="AS221">
            <v>104101.04</v>
          </cell>
          <cell r="AT221">
            <v>0</v>
          </cell>
          <cell r="AU221">
            <v>0</v>
          </cell>
          <cell r="AV221">
            <v>41005.019999999997</v>
          </cell>
          <cell r="AW221">
            <v>0</v>
          </cell>
          <cell r="AX221">
            <v>3500</v>
          </cell>
          <cell r="AY221">
            <v>0</v>
          </cell>
          <cell r="AZ221">
            <v>0</v>
          </cell>
          <cell r="BA221">
            <v>123232.56</v>
          </cell>
          <cell r="BB221">
            <v>0</v>
          </cell>
          <cell r="BC221">
            <v>18708.150000000001</v>
          </cell>
          <cell r="BD221">
            <v>0</v>
          </cell>
          <cell r="BE221">
            <v>3789.47</v>
          </cell>
          <cell r="BF221">
            <v>354034.8</v>
          </cell>
          <cell r="BG221">
            <v>43813.19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2936117.8899999997</v>
          </cell>
          <cell r="BM221">
            <v>8614.6110671008992</v>
          </cell>
          <cell r="BN221">
            <v>0</v>
          </cell>
          <cell r="BO221">
            <v>0</v>
          </cell>
          <cell r="BP221">
            <v>0</v>
          </cell>
          <cell r="BQ221">
            <v>155.68</v>
          </cell>
          <cell r="BR221">
            <v>0</v>
          </cell>
          <cell r="BS221">
            <v>155.68</v>
          </cell>
          <cell r="BT221">
            <v>3372</v>
          </cell>
          <cell r="BU221">
            <v>0</v>
          </cell>
          <cell r="BV221">
            <v>198376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66008</v>
          </cell>
          <cell r="CB221">
            <v>865.35</v>
          </cell>
          <cell r="CC221">
            <v>0</v>
          </cell>
          <cell r="CD221">
            <v>75198.91</v>
          </cell>
          <cell r="CE221">
            <v>16734.21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41847.589999999997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25610.34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9383.52</v>
          </cell>
          <cell r="DW221">
            <v>437551.60000000009</v>
          </cell>
          <cell r="DX221">
            <v>1283.7825308804977</v>
          </cell>
          <cell r="DY221">
            <v>70017.100000000006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17618.41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87635.510000000009</v>
          </cell>
          <cell r="ES221">
            <v>257.12381539183758</v>
          </cell>
          <cell r="ET221">
            <v>254902.66</v>
          </cell>
          <cell r="EU221">
            <v>747.88797934454124</v>
          </cell>
        </row>
        <row r="222">
          <cell r="A222" t="str">
            <v>36401</v>
          </cell>
          <cell r="B222" t="str">
            <v>Waitsburg</v>
          </cell>
          <cell r="C222">
            <v>328.08333333333337</v>
          </cell>
          <cell r="D222">
            <v>3840188.39</v>
          </cell>
          <cell r="E222">
            <v>11704.917622555244</v>
          </cell>
          <cell r="F222">
            <v>3818596.58</v>
          </cell>
          <cell r="G222">
            <v>11639.105654051307</v>
          </cell>
          <cell r="H222">
            <v>373230.94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1137.6101803403606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15072.5</v>
          </cell>
          <cell r="V222">
            <v>434.46</v>
          </cell>
          <cell r="W222">
            <v>1135.71</v>
          </cell>
          <cell r="X222">
            <v>0</v>
          </cell>
          <cell r="Y222">
            <v>0</v>
          </cell>
          <cell r="Z222">
            <v>6611.63</v>
          </cell>
          <cell r="AA222">
            <v>51063.9</v>
          </cell>
          <cell r="AB222">
            <v>134</v>
          </cell>
          <cell r="AC222">
            <v>12830.71</v>
          </cell>
          <cell r="AD222">
            <v>0</v>
          </cell>
          <cell r="AE222">
            <v>6761.75</v>
          </cell>
          <cell r="AF222">
            <v>575.82000000000005</v>
          </cell>
          <cell r="AG222">
            <v>2727</v>
          </cell>
          <cell r="AH222">
            <v>1659.96</v>
          </cell>
          <cell r="AI222">
            <v>6958.58</v>
          </cell>
          <cell r="AJ222">
            <v>3217.14</v>
          </cell>
          <cell r="AK222">
            <v>109183.16000000002</v>
          </cell>
          <cell r="AL222">
            <v>332.79093726187455</v>
          </cell>
          <cell r="AM222">
            <v>2020044.78</v>
          </cell>
          <cell r="AN222">
            <v>32716.6</v>
          </cell>
          <cell r="AO222">
            <v>246902.12</v>
          </cell>
          <cell r="AP222">
            <v>0</v>
          </cell>
          <cell r="AQ222">
            <v>0</v>
          </cell>
          <cell r="AR222">
            <v>219.58</v>
          </cell>
          <cell r="AS222">
            <v>202715.37</v>
          </cell>
          <cell r="AT222">
            <v>0</v>
          </cell>
          <cell r="AU222">
            <v>0</v>
          </cell>
          <cell r="AV222">
            <v>35762.730000000003</v>
          </cell>
          <cell r="AW222">
            <v>0</v>
          </cell>
          <cell r="AX222">
            <v>9410</v>
          </cell>
          <cell r="AY222">
            <v>0</v>
          </cell>
          <cell r="AZ222">
            <v>0</v>
          </cell>
          <cell r="BA222">
            <v>121631.26</v>
          </cell>
          <cell r="BB222">
            <v>0</v>
          </cell>
          <cell r="BC222">
            <v>18742.5</v>
          </cell>
          <cell r="BD222">
            <v>0</v>
          </cell>
          <cell r="BE222">
            <v>4174.8</v>
          </cell>
          <cell r="BF222">
            <v>125568.35</v>
          </cell>
          <cell r="BG222">
            <v>1602.5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2819490.59</v>
          </cell>
          <cell r="BM222">
            <v>8593.8245059690107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121.55</v>
          </cell>
          <cell r="BS222">
            <v>121.55</v>
          </cell>
          <cell r="BT222">
            <v>0</v>
          </cell>
          <cell r="BU222">
            <v>0</v>
          </cell>
          <cell r="BV222">
            <v>194825</v>
          </cell>
          <cell r="BW222">
            <v>0</v>
          </cell>
          <cell r="BX222">
            <v>0</v>
          </cell>
          <cell r="BY222">
            <v>0</v>
          </cell>
          <cell r="BZ222">
            <v>11790.35</v>
          </cell>
          <cell r="CA222">
            <v>72850.710000000006</v>
          </cell>
          <cell r="CB222">
            <v>3012</v>
          </cell>
          <cell r="CC222">
            <v>0</v>
          </cell>
          <cell r="CD222">
            <v>71822.83</v>
          </cell>
          <cell r="CE222">
            <v>75310.210000000006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56603.97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9160.85</v>
          </cell>
          <cell r="DW222">
            <v>495497.47000000003</v>
          </cell>
          <cell r="DX222">
            <v>1510.2793091186181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20904.84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219.58</v>
          </cell>
          <cell r="EM222">
            <v>0</v>
          </cell>
          <cell r="EN222">
            <v>70</v>
          </cell>
          <cell r="EO222">
            <v>0</v>
          </cell>
          <cell r="EP222">
            <v>0</v>
          </cell>
          <cell r="EQ222">
            <v>0</v>
          </cell>
          <cell r="ER222">
            <v>21194.420000000002</v>
          </cell>
          <cell r="ES222">
            <v>64.600721361442723</v>
          </cell>
          <cell r="ET222">
            <v>636149.13</v>
          </cell>
          <cell r="EU222">
            <v>1938.9864262128522</v>
          </cell>
        </row>
        <row r="223">
          <cell r="A223" t="str">
            <v>20406</v>
          </cell>
          <cell r="B223" t="str">
            <v>Lyle</v>
          </cell>
          <cell r="C223">
            <v>323.98222222222222</v>
          </cell>
          <cell r="D223">
            <v>4054975.49</v>
          </cell>
          <cell r="E223">
            <v>12516.043201958955</v>
          </cell>
          <cell r="F223">
            <v>4098210.27</v>
          </cell>
          <cell r="G223">
            <v>12649.491203221027</v>
          </cell>
          <cell r="H223">
            <v>321287.03000000003</v>
          </cell>
          <cell r="I223">
            <v>0</v>
          </cell>
          <cell r="J223">
            <v>21947.77</v>
          </cell>
          <cell r="K223">
            <v>23285.69</v>
          </cell>
          <cell r="L223">
            <v>0</v>
          </cell>
          <cell r="M223">
            <v>1531.92</v>
          </cell>
          <cell r="N223">
            <v>1136.0265618140913</v>
          </cell>
          <cell r="O223">
            <v>7290.77</v>
          </cell>
          <cell r="P223">
            <v>0</v>
          </cell>
          <cell r="Q223">
            <v>0</v>
          </cell>
          <cell r="R223">
            <v>5670</v>
          </cell>
          <cell r="S223">
            <v>0</v>
          </cell>
          <cell r="T223">
            <v>0</v>
          </cell>
          <cell r="U223">
            <v>0</v>
          </cell>
          <cell r="V223">
            <v>2978.33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3122.5</v>
          </cell>
          <cell r="AB223">
            <v>0</v>
          </cell>
          <cell r="AC223">
            <v>1822.47</v>
          </cell>
          <cell r="AD223">
            <v>157.68</v>
          </cell>
          <cell r="AE223">
            <v>607.67999999999995</v>
          </cell>
          <cell r="AF223">
            <v>244.32</v>
          </cell>
          <cell r="AG223">
            <v>50</v>
          </cell>
          <cell r="AH223">
            <v>0</v>
          </cell>
          <cell r="AI223">
            <v>3600</v>
          </cell>
          <cell r="AJ223">
            <v>0</v>
          </cell>
          <cell r="AK223">
            <v>25543.75</v>
          </cell>
          <cell r="AL223">
            <v>78.84306066176471</v>
          </cell>
          <cell r="AM223">
            <v>2035234.76</v>
          </cell>
          <cell r="AN223">
            <v>49702.61</v>
          </cell>
          <cell r="AO223">
            <v>149126.92000000001</v>
          </cell>
          <cell r="AP223">
            <v>29116.75</v>
          </cell>
          <cell r="AQ223">
            <v>0</v>
          </cell>
          <cell r="AR223">
            <v>0</v>
          </cell>
          <cell r="AS223">
            <v>310397.34999999998</v>
          </cell>
          <cell r="AT223">
            <v>0</v>
          </cell>
          <cell r="AU223">
            <v>0</v>
          </cell>
          <cell r="AV223">
            <v>86778.07</v>
          </cell>
          <cell r="AW223">
            <v>0</v>
          </cell>
          <cell r="AX223">
            <v>7955.8</v>
          </cell>
          <cell r="AY223">
            <v>0</v>
          </cell>
          <cell r="AZ223">
            <v>0</v>
          </cell>
          <cell r="BA223">
            <v>114806.9</v>
          </cell>
          <cell r="BB223">
            <v>0</v>
          </cell>
          <cell r="BC223">
            <v>18746.98</v>
          </cell>
          <cell r="BD223">
            <v>0</v>
          </cell>
          <cell r="BE223">
            <v>4903.28</v>
          </cell>
          <cell r="BF223">
            <v>211581.77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3018351.1899999995</v>
          </cell>
          <cell r="BM223">
            <v>9316.4099230410429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14.78</v>
          </cell>
          <cell r="BS223">
            <v>14.78</v>
          </cell>
          <cell r="BT223">
            <v>0</v>
          </cell>
          <cell r="BU223">
            <v>0</v>
          </cell>
          <cell r="BV223">
            <v>193136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95584</v>
          </cell>
          <cell r="CB223">
            <v>0</v>
          </cell>
          <cell r="CC223">
            <v>0</v>
          </cell>
          <cell r="CD223">
            <v>139870.70000000001</v>
          </cell>
          <cell r="CE223">
            <v>52649.93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101219.31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20279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755.78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9015.4599999999991</v>
          </cell>
          <cell r="DW223">
            <v>612524.96</v>
          </cell>
          <cell r="DX223">
            <v>1890.6128731343283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15233.96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58504</v>
          </cell>
          <cell r="ER223">
            <v>73737.959999999992</v>
          </cell>
          <cell r="ES223">
            <v>227.59878456979806</v>
          </cell>
          <cell r="ET223">
            <v>300820.28999999998</v>
          </cell>
          <cell r="EU223">
            <v>928.50863216088669</v>
          </cell>
        </row>
        <row r="224">
          <cell r="A224" t="str">
            <v>12110</v>
          </cell>
          <cell r="B224" t="str">
            <v>Pomeroy</v>
          </cell>
          <cell r="C224">
            <v>321.65555555555557</v>
          </cell>
          <cell r="D224">
            <v>4092868.47</v>
          </cell>
          <cell r="E224">
            <v>12724.382959687728</v>
          </cell>
          <cell r="F224">
            <v>4352839.16</v>
          </cell>
          <cell r="G224">
            <v>13532.609913986666</v>
          </cell>
          <cell r="H224">
            <v>512183.28</v>
          </cell>
          <cell r="I224">
            <v>0</v>
          </cell>
          <cell r="J224">
            <v>0</v>
          </cell>
          <cell r="K224">
            <v>13612.96</v>
          </cell>
          <cell r="L224">
            <v>0</v>
          </cell>
          <cell r="M224">
            <v>307.11</v>
          </cell>
          <cell r="N224">
            <v>1635.6109537462432</v>
          </cell>
          <cell r="O224">
            <v>0</v>
          </cell>
          <cell r="P224">
            <v>0</v>
          </cell>
          <cell r="Q224">
            <v>0</v>
          </cell>
          <cell r="R224">
            <v>4780</v>
          </cell>
          <cell r="S224">
            <v>300</v>
          </cell>
          <cell r="T224">
            <v>0</v>
          </cell>
          <cell r="U224">
            <v>0</v>
          </cell>
          <cell r="V224">
            <v>633.83000000000004</v>
          </cell>
          <cell r="W224">
            <v>1051.57</v>
          </cell>
          <cell r="X224">
            <v>0</v>
          </cell>
          <cell r="Y224">
            <v>0</v>
          </cell>
          <cell r="Z224">
            <v>0</v>
          </cell>
          <cell r="AA224">
            <v>52372.5</v>
          </cell>
          <cell r="AB224">
            <v>7193.57</v>
          </cell>
          <cell r="AC224">
            <v>4163.3</v>
          </cell>
          <cell r="AD224">
            <v>0</v>
          </cell>
          <cell r="AE224">
            <v>47700</v>
          </cell>
          <cell r="AF224">
            <v>1099.93</v>
          </cell>
          <cell r="AG224">
            <v>4226.53</v>
          </cell>
          <cell r="AH224">
            <v>0</v>
          </cell>
          <cell r="AI224">
            <v>14962.49</v>
          </cell>
          <cell r="AJ224">
            <v>8728.61</v>
          </cell>
          <cell r="AK224">
            <v>147212.33000000002</v>
          </cell>
          <cell r="AL224">
            <v>457.67072092300253</v>
          </cell>
          <cell r="AM224">
            <v>1928475.02</v>
          </cell>
          <cell r="AN224">
            <v>52059.14</v>
          </cell>
          <cell r="AO224">
            <v>235521.4</v>
          </cell>
          <cell r="AP224">
            <v>0</v>
          </cell>
          <cell r="AQ224">
            <v>0</v>
          </cell>
          <cell r="AR224">
            <v>0</v>
          </cell>
          <cell r="AS224">
            <v>225674.13</v>
          </cell>
          <cell r="AT224">
            <v>0</v>
          </cell>
          <cell r="AU224">
            <v>5110.16</v>
          </cell>
          <cell r="AV224">
            <v>52742.95</v>
          </cell>
          <cell r="AW224">
            <v>0</v>
          </cell>
          <cell r="AX224">
            <v>24299.43</v>
          </cell>
          <cell r="AY224">
            <v>0</v>
          </cell>
          <cell r="AZ224">
            <v>3961.14</v>
          </cell>
          <cell r="BA224">
            <v>124325.18</v>
          </cell>
          <cell r="BB224">
            <v>2995.54</v>
          </cell>
          <cell r="BC224">
            <v>19083.439999999999</v>
          </cell>
          <cell r="BD224">
            <v>0</v>
          </cell>
          <cell r="BE224">
            <v>9198.24</v>
          </cell>
          <cell r="BF224">
            <v>276438.23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2959884.0000000009</v>
          </cell>
          <cell r="BM224">
            <v>9202.0297765035084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95555.64</v>
          </cell>
          <cell r="BS224">
            <v>95555.64</v>
          </cell>
          <cell r="BT224">
            <v>0</v>
          </cell>
          <cell r="BU224">
            <v>0</v>
          </cell>
          <cell r="BV224">
            <v>195313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79324</v>
          </cell>
          <cell r="CB224">
            <v>2689</v>
          </cell>
          <cell r="CC224">
            <v>0</v>
          </cell>
          <cell r="CD224">
            <v>76289.789999999994</v>
          </cell>
          <cell r="CE224">
            <v>176532.14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66081.42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17626.12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10228.370000000001</v>
          </cell>
          <cell r="DW224">
            <v>719639.48</v>
          </cell>
          <cell r="DX224">
            <v>2237.2984628139138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658851.56999999995</v>
          </cell>
          <cell r="EU224">
            <v>2048.3139763031536</v>
          </cell>
        </row>
        <row r="225">
          <cell r="A225" t="str">
            <v>25160</v>
          </cell>
          <cell r="B225" t="str">
            <v>Willapa Valley</v>
          </cell>
          <cell r="C225">
            <v>315.65000000000003</v>
          </cell>
          <cell r="D225">
            <v>4278531.3</v>
          </cell>
          <cell r="E225">
            <v>13554.669095517185</v>
          </cell>
          <cell r="F225">
            <v>4352900.72</v>
          </cell>
          <cell r="G225">
            <v>13790.276318707427</v>
          </cell>
          <cell r="H225">
            <v>419107.42</v>
          </cell>
          <cell r="I225">
            <v>0</v>
          </cell>
          <cell r="J225">
            <v>6888</v>
          </cell>
          <cell r="K225">
            <v>119388.49</v>
          </cell>
          <cell r="L225">
            <v>0</v>
          </cell>
          <cell r="M225">
            <v>0</v>
          </cell>
          <cell r="N225">
            <v>1727.8121653730398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37945.43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5635.98</v>
          </cell>
          <cell r="AD225">
            <v>0</v>
          </cell>
          <cell r="AE225">
            <v>0</v>
          </cell>
          <cell r="AF225">
            <v>5131.8599999999997</v>
          </cell>
          <cell r="AG225">
            <v>0</v>
          </cell>
          <cell r="AH225">
            <v>0</v>
          </cell>
          <cell r="AI225">
            <v>0</v>
          </cell>
          <cell r="AJ225">
            <v>159.11000000000001</v>
          </cell>
          <cell r="AK225">
            <v>48872.380000000005</v>
          </cell>
          <cell r="AL225">
            <v>154.83092032314272</v>
          </cell>
          <cell r="AM225">
            <v>1816144.26</v>
          </cell>
          <cell r="AN225">
            <v>56113.79</v>
          </cell>
          <cell r="AO225">
            <v>203670.6</v>
          </cell>
          <cell r="AP225">
            <v>240219.7</v>
          </cell>
          <cell r="AQ225">
            <v>0</v>
          </cell>
          <cell r="AR225">
            <v>660.1</v>
          </cell>
          <cell r="AS225">
            <v>225780.88</v>
          </cell>
          <cell r="AT225">
            <v>0</v>
          </cell>
          <cell r="AU225">
            <v>0</v>
          </cell>
          <cell r="AV225">
            <v>46077.9</v>
          </cell>
          <cell r="AW225">
            <v>0</v>
          </cell>
          <cell r="AX225">
            <v>18086.099999999999</v>
          </cell>
          <cell r="AY225">
            <v>0</v>
          </cell>
          <cell r="AZ225">
            <v>0</v>
          </cell>
          <cell r="BA225">
            <v>122594.91</v>
          </cell>
          <cell r="BB225">
            <v>0</v>
          </cell>
          <cell r="BC225">
            <v>19183.759999999998</v>
          </cell>
          <cell r="BD225">
            <v>0</v>
          </cell>
          <cell r="BE225">
            <v>5413.21</v>
          </cell>
          <cell r="BF225">
            <v>399661.97</v>
          </cell>
          <cell r="BG225">
            <v>0</v>
          </cell>
          <cell r="BH225">
            <v>0</v>
          </cell>
          <cell r="BI225">
            <v>0</v>
          </cell>
          <cell r="BJ225">
            <v>77631.94</v>
          </cell>
          <cell r="BK225">
            <v>0</v>
          </cell>
          <cell r="BL225">
            <v>3231239.1199999996</v>
          </cell>
          <cell r="BM225">
            <v>10236.778457151906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197823</v>
          </cell>
          <cell r="BW225">
            <v>0</v>
          </cell>
          <cell r="BX225">
            <v>0</v>
          </cell>
          <cell r="BY225">
            <v>0</v>
          </cell>
          <cell r="BZ225">
            <v>525.26</v>
          </cell>
          <cell r="CA225">
            <v>54247.02</v>
          </cell>
          <cell r="CB225">
            <v>4085.03</v>
          </cell>
          <cell r="CC225">
            <v>0</v>
          </cell>
          <cell r="CD225">
            <v>66299.710000000006</v>
          </cell>
          <cell r="CE225">
            <v>12536.88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82483.67</v>
          </cell>
          <cell r="CR225">
            <v>42402.27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14299.67</v>
          </cell>
          <cell r="DW225">
            <v>474702.51</v>
          </cell>
          <cell r="DX225">
            <v>1503.8888325677174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52702.8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52702.8</v>
          </cell>
          <cell r="ES225">
            <v>166.96594329162045</v>
          </cell>
          <cell r="ET225">
            <v>473222.39</v>
          </cell>
          <cell r="EU225">
            <v>1499.1997148740693</v>
          </cell>
        </row>
        <row r="226">
          <cell r="A226" t="str">
            <v>26070</v>
          </cell>
          <cell r="B226" t="str">
            <v>Selkirk</v>
          </cell>
          <cell r="C226">
            <v>308.75777777777779</v>
          </cell>
          <cell r="D226">
            <v>3979274.99</v>
          </cell>
          <cell r="E226">
            <v>12888.015384227838</v>
          </cell>
          <cell r="F226">
            <v>3988398.2</v>
          </cell>
          <cell r="G226">
            <v>12917.563498175485</v>
          </cell>
          <cell r="H226">
            <v>231821.51</v>
          </cell>
          <cell r="I226">
            <v>0</v>
          </cell>
          <cell r="J226">
            <v>0</v>
          </cell>
          <cell r="K226">
            <v>28519.82</v>
          </cell>
          <cell r="L226">
            <v>0</v>
          </cell>
          <cell r="M226">
            <v>0</v>
          </cell>
          <cell r="N226">
            <v>843.18954448291004</v>
          </cell>
          <cell r="O226">
            <v>200</v>
          </cell>
          <cell r="P226">
            <v>0</v>
          </cell>
          <cell r="Q226">
            <v>0</v>
          </cell>
          <cell r="R226">
            <v>8303</v>
          </cell>
          <cell r="S226">
            <v>0</v>
          </cell>
          <cell r="T226">
            <v>0</v>
          </cell>
          <cell r="U226">
            <v>0</v>
          </cell>
          <cell r="V226">
            <v>6317</v>
          </cell>
          <cell r="W226">
            <v>146.66999999999999</v>
          </cell>
          <cell r="X226">
            <v>0</v>
          </cell>
          <cell r="Y226">
            <v>0</v>
          </cell>
          <cell r="Z226">
            <v>10489.36</v>
          </cell>
          <cell r="AA226">
            <v>44358.22</v>
          </cell>
          <cell r="AB226">
            <v>6453.65</v>
          </cell>
          <cell r="AC226">
            <v>4441.54</v>
          </cell>
          <cell r="AD226">
            <v>0</v>
          </cell>
          <cell r="AE226">
            <v>0</v>
          </cell>
          <cell r="AF226">
            <v>103.99</v>
          </cell>
          <cell r="AG226">
            <v>235</v>
          </cell>
          <cell r="AH226">
            <v>16220.54</v>
          </cell>
          <cell r="AI226">
            <v>174723.18</v>
          </cell>
          <cell r="AJ226">
            <v>14789.95</v>
          </cell>
          <cell r="AK226">
            <v>286782.10000000003</v>
          </cell>
          <cell r="AL226">
            <v>928.82550866914744</v>
          </cell>
          <cell r="AM226">
            <v>1904277.4</v>
          </cell>
          <cell r="AN226">
            <v>31431.29</v>
          </cell>
          <cell r="AO226">
            <v>130169.8</v>
          </cell>
          <cell r="AP226">
            <v>0</v>
          </cell>
          <cell r="AQ226">
            <v>0</v>
          </cell>
          <cell r="AR226">
            <v>0</v>
          </cell>
          <cell r="AS226">
            <v>212779.08</v>
          </cell>
          <cell r="AT226">
            <v>0</v>
          </cell>
          <cell r="AU226">
            <v>0</v>
          </cell>
          <cell r="AV226">
            <v>47771.8</v>
          </cell>
          <cell r="AW226">
            <v>0</v>
          </cell>
          <cell r="AX226">
            <v>39899.440000000002</v>
          </cell>
          <cell r="AY226">
            <v>0</v>
          </cell>
          <cell r="AZ226">
            <v>0</v>
          </cell>
          <cell r="BA226">
            <v>112904.68</v>
          </cell>
          <cell r="BB226">
            <v>0</v>
          </cell>
          <cell r="BC226">
            <v>19625.66</v>
          </cell>
          <cell r="BD226">
            <v>0</v>
          </cell>
          <cell r="BE226">
            <v>3253.28</v>
          </cell>
          <cell r="BF226">
            <v>378465.07</v>
          </cell>
          <cell r="BG226">
            <v>34444.11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2915021.6099999994</v>
          </cell>
          <cell r="BM226">
            <v>9441.1277052849746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82208.320000000007</v>
          </cell>
          <cell r="BS226">
            <v>82208.320000000007</v>
          </cell>
          <cell r="BT226">
            <v>36849.72</v>
          </cell>
          <cell r="BU226">
            <v>0</v>
          </cell>
          <cell r="BV226">
            <v>117932.23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79674.95</v>
          </cell>
          <cell r="CB226">
            <v>5044.3500000000004</v>
          </cell>
          <cell r="CC226">
            <v>0</v>
          </cell>
          <cell r="CD226">
            <v>77765.789999999994</v>
          </cell>
          <cell r="CE226">
            <v>20533.52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65141.77</v>
          </cell>
          <cell r="CR226">
            <v>31251.5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9801.01</v>
          </cell>
          <cell r="DW226">
            <v>526203.16000000015</v>
          </cell>
          <cell r="DX226">
            <v>1704.2588004980535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50</v>
          </cell>
          <cell r="EO226">
            <v>0</v>
          </cell>
          <cell r="EP226">
            <v>0</v>
          </cell>
          <cell r="EQ226">
            <v>0</v>
          </cell>
          <cell r="ER226">
            <v>50</v>
          </cell>
          <cell r="ES226">
            <v>0.16193924039700303</v>
          </cell>
          <cell r="ET226">
            <v>288344.73</v>
          </cell>
          <cell r="EU226">
            <v>933.8865309735786</v>
          </cell>
        </row>
        <row r="227">
          <cell r="A227" t="str">
            <v>36300</v>
          </cell>
          <cell r="B227" t="str">
            <v>Touchet</v>
          </cell>
          <cell r="C227">
            <v>304.99222222222221</v>
          </cell>
          <cell r="D227">
            <v>3778393.99</v>
          </cell>
          <cell r="E227">
            <v>12388.492934246047</v>
          </cell>
          <cell r="F227">
            <v>3819063.81</v>
          </cell>
          <cell r="G227">
            <v>12521.840006848992</v>
          </cell>
          <cell r="H227">
            <v>659258.74</v>
          </cell>
          <cell r="I227">
            <v>114.15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2161.9334591410347</v>
          </cell>
          <cell r="O227">
            <v>250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3687.16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45444.15</v>
          </cell>
          <cell r="AB227">
            <v>325.39999999999998</v>
          </cell>
          <cell r="AC227">
            <v>3240.35</v>
          </cell>
          <cell r="AD227">
            <v>0</v>
          </cell>
          <cell r="AE227">
            <v>424.63</v>
          </cell>
          <cell r="AF227">
            <v>442</v>
          </cell>
          <cell r="AG227">
            <v>6610</v>
          </cell>
          <cell r="AH227">
            <v>0</v>
          </cell>
          <cell r="AI227">
            <v>44091.38</v>
          </cell>
          <cell r="AJ227">
            <v>884.4</v>
          </cell>
          <cell r="AK227">
            <v>105399.46999999999</v>
          </cell>
          <cell r="AL227">
            <v>345.58084541317993</v>
          </cell>
          <cell r="AM227">
            <v>1925218</v>
          </cell>
          <cell r="AN227">
            <v>28494.720000000001</v>
          </cell>
          <cell r="AO227">
            <v>71936.960000000006</v>
          </cell>
          <cell r="AP227">
            <v>0</v>
          </cell>
          <cell r="AQ227">
            <v>0</v>
          </cell>
          <cell r="AR227">
            <v>86111.73</v>
          </cell>
          <cell r="AS227">
            <v>154292.29999999999</v>
          </cell>
          <cell r="AT227">
            <v>0</v>
          </cell>
          <cell r="AU227">
            <v>0</v>
          </cell>
          <cell r="AV227">
            <v>48295.43</v>
          </cell>
          <cell r="AW227">
            <v>0</v>
          </cell>
          <cell r="AX227">
            <v>29861.47</v>
          </cell>
          <cell r="AY227">
            <v>0</v>
          </cell>
          <cell r="AZ227">
            <v>18167.150000000001</v>
          </cell>
          <cell r="BA227">
            <v>108448.24</v>
          </cell>
          <cell r="BB227">
            <v>2848.33</v>
          </cell>
          <cell r="BC227">
            <v>18798.150000000001</v>
          </cell>
          <cell r="BD227">
            <v>0</v>
          </cell>
          <cell r="BE227">
            <v>19099.16</v>
          </cell>
          <cell r="BF227">
            <v>110472.62</v>
          </cell>
          <cell r="BG227">
            <v>216.04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2622260.3000000007</v>
          </cell>
          <cell r="BM227">
            <v>8597.7940056759217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185743</v>
          </cell>
          <cell r="BW227">
            <v>0</v>
          </cell>
          <cell r="BX227">
            <v>0</v>
          </cell>
          <cell r="BY227">
            <v>0</v>
          </cell>
          <cell r="BZ227">
            <v>1587.59</v>
          </cell>
          <cell r="CA227">
            <v>44405.45</v>
          </cell>
          <cell r="CB227">
            <v>0</v>
          </cell>
          <cell r="CC227">
            <v>0</v>
          </cell>
          <cell r="CD227">
            <v>60492.53</v>
          </cell>
          <cell r="CE227">
            <v>39692.199999999997</v>
          </cell>
          <cell r="CF227">
            <v>16294.63</v>
          </cell>
          <cell r="CG227">
            <v>0</v>
          </cell>
          <cell r="CH227">
            <v>0</v>
          </cell>
          <cell r="CI227">
            <v>8817.1299999999992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4153.8999999999996</v>
          </cell>
          <cell r="CQ227">
            <v>60950.19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9894.5300000000007</v>
          </cell>
          <cell r="DW227">
            <v>432031.15</v>
          </cell>
          <cell r="DX227">
            <v>1416.5316966188575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156053.24</v>
          </cell>
          <cell r="EU227">
            <v>511.66301508599491</v>
          </cell>
        </row>
        <row r="228">
          <cell r="A228" t="str">
            <v>21301</v>
          </cell>
          <cell r="B228" t="str">
            <v>Pe Ell</v>
          </cell>
          <cell r="C228">
            <v>299.63555555555553</v>
          </cell>
          <cell r="D228">
            <v>3390193.6</v>
          </cell>
          <cell r="E228">
            <v>11314.390222195854</v>
          </cell>
          <cell r="F228">
            <v>3580447.59</v>
          </cell>
          <cell r="G228">
            <v>11949.341537126584</v>
          </cell>
          <cell r="H228">
            <v>197302</v>
          </cell>
          <cell r="I228">
            <v>0</v>
          </cell>
          <cell r="J228">
            <v>0</v>
          </cell>
          <cell r="K228">
            <v>153602.79999999999</v>
          </cell>
          <cell r="L228">
            <v>0</v>
          </cell>
          <cell r="M228">
            <v>0</v>
          </cell>
          <cell r="N228">
            <v>1171.105342786793</v>
          </cell>
          <cell r="O228">
            <v>8197.1</v>
          </cell>
          <cell r="P228">
            <v>0</v>
          </cell>
          <cell r="Q228">
            <v>0</v>
          </cell>
          <cell r="R228">
            <v>8495.24</v>
          </cell>
          <cell r="S228">
            <v>0</v>
          </cell>
          <cell r="T228">
            <v>0</v>
          </cell>
          <cell r="U228">
            <v>0</v>
          </cell>
          <cell r="V228">
            <v>47.99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30987.200000000001</v>
          </cell>
          <cell r="AB228">
            <v>0</v>
          </cell>
          <cell r="AC228">
            <v>1156.1500000000001</v>
          </cell>
          <cell r="AD228">
            <v>0</v>
          </cell>
          <cell r="AE228">
            <v>0</v>
          </cell>
          <cell r="AF228">
            <v>770.02</v>
          </cell>
          <cell r="AG228">
            <v>400</v>
          </cell>
          <cell r="AH228">
            <v>0</v>
          </cell>
          <cell r="AI228">
            <v>75</v>
          </cell>
          <cell r="AJ228">
            <v>0</v>
          </cell>
          <cell r="AK228">
            <v>50128.7</v>
          </cell>
          <cell r="AL228">
            <v>167.29890385357027</v>
          </cell>
          <cell r="AM228">
            <v>1478873.07</v>
          </cell>
          <cell r="AN228">
            <v>23550.95</v>
          </cell>
          <cell r="AO228">
            <v>170753.96</v>
          </cell>
          <cell r="AP228">
            <v>375353.99</v>
          </cell>
          <cell r="AQ228">
            <v>0</v>
          </cell>
          <cell r="AR228">
            <v>0</v>
          </cell>
          <cell r="AS228">
            <v>191311.28</v>
          </cell>
          <cell r="AT228">
            <v>0</v>
          </cell>
          <cell r="AU228">
            <v>0</v>
          </cell>
          <cell r="AV228">
            <v>52019.01</v>
          </cell>
          <cell r="AW228">
            <v>0</v>
          </cell>
          <cell r="AX228">
            <v>3733.58</v>
          </cell>
          <cell r="AY228">
            <v>0</v>
          </cell>
          <cell r="AZ228">
            <v>0</v>
          </cell>
          <cell r="BA228">
            <v>112073.57</v>
          </cell>
          <cell r="BB228">
            <v>0</v>
          </cell>
          <cell r="BC228">
            <v>17835.259999999998</v>
          </cell>
          <cell r="BD228">
            <v>0</v>
          </cell>
          <cell r="BE228">
            <v>6034.63</v>
          </cell>
          <cell r="BF228">
            <v>134720.76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2566260.0599999996</v>
          </cell>
          <cell r="BM228">
            <v>8564.6046085615108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54413.919999999998</v>
          </cell>
          <cell r="BS228">
            <v>54413.919999999998</v>
          </cell>
          <cell r="BT228">
            <v>0</v>
          </cell>
          <cell r="BU228">
            <v>0</v>
          </cell>
          <cell r="BV228">
            <v>181644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12596</v>
          </cell>
          <cell r="CB228">
            <v>3550</v>
          </cell>
          <cell r="CC228">
            <v>0</v>
          </cell>
          <cell r="CD228">
            <v>102193</v>
          </cell>
          <cell r="CE228">
            <v>44436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105702.74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7125.64</v>
          </cell>
          <cell r="DF228">
            <v>5275.01</v>
          </cell>
          <cell r="DG228">
            <v>59665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14000.04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7559.78</v>
          </cell>
          <cell r="DW228">
            <v>598161.13000000012</v>
          </cell>
          <cell r="DX228">
            <v>1996.295562757721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13000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1992.9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14992.9</v>
          </cell>
          <cell r="ES228">
            <v>50.037119166988049</v>
          </cell>
          <cell r="ET228">
            <v>305753.18</v>
          </cell>
          <cell r="EU228">
            <v>1020.4168842148981</v>
          </cell>
        </row>
        <row r="229">
          <cell r="A229" t="str">
            <v>23404</v>
          </cell>
          <cell r="B229" t="str">
            <v>Hood Canal</v>
          </cell>
          <cell r="C229">
            <v>291.78000000000003</v>
          </cell>
          <cell r="D229">
            <v>4110047.69</v>
          </cell>
          <cell r="E229">
            <v>14086.118616766054</v>
          </cell>
          <cell r="F229">
            <v>4185147.98</v>
          </cell>
          <cell r="G229">
            <v>14343.505312221536</v>
          </cell>
          <cell r="H229">
            <v>660323.44999999995</v>
          </cell>
          <cell r="I229">
            <v>0</v>
          </cell>
          <cell r="J229">
            <v>0</v>
          </cell>
          <cell r="K229">
            <v>42906.15</v>
          </cell>
          <cell r="L229">
            <v>0</v>
          </cell>
          <cell r="M229">
            <v>1466.3</v>
          </cell>
          <cell r="N229">
            <v>2415.1617657138941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318.74</v>
          </cell>
          <cell r="W229">
            <v>0</v>
          </cell>
          <cell r="X229">
            <v>0</v>
          </cell>
          <cell r="Y229">
            <v>0</v>
          </cell>
          <cell r="Z229">
            <v>48</v>
          </cell>
          <cell r="AA229">
            <v>6207.04</v>
          </cell>
          <cell r="AB229">
            <v>0</v>
          </cell>
          <cell r="AC229">
            <v>7099.99</v>
          </cell>
          <cell r="AD229">
            <v>0</v>
          </cell>
          <cell r="AE229">
            <v>4401.47</v>
          </cell>
          <cell r="AF229">
            <v>339.44</v>
          </cell>
          <cell r="AG229">
            <v>100</v>
          </cell>
          <cell r="AH229">
            <v>0</v>
          </cell>
          <cell r="AI229">
            <v>10240.08</v>
          </cell>
          <cell r="AJ229">
            <v>0</v>
          </cell>
          <cell r="AK229">
            <v>28754.760000000002</v>
          </cell>
          <cell r="AL229">
            <v>98.549455068887511</v>
          </cell>
          <cell r="AM229">
            <v>1347092.6</v>
          </cell>
          <cell r="AN229">
            <v>42689.75</v>
          </cell>
          <cell r="AO229">
            <v>0</v>
          </cell>
          <cell r="AP229">
            <v>33345.949999999997</v>
          </cell>
          <cell r="AQ229">
            <v>0</v>
          </cell>
          <cell r="AR229">
            <v>0</v>
          </cell>
          <cell r="AS229">
            <v>286245.26</v>
          </cell>
          <cell r="AT229">
            <v>0</v>
          </cell>
          <cell r="AU229">
            <v>0</v>
          </cell>
          <cell r="AV229">
            <v>61471.17</v>
          </cell>
          <cell r="AW229">
            <v>0</v>
          </cell>
          <cell r="AX229">
            <v>25851.57</v>
          </cell>
          <cell r="AY229">
            <v>0</v>
          </cell>
          <cell r="AZ229">
            <v>0</v>
          </cell>
          <cell r="BA229">
            <v>101899.72</v>
          </cell>
          <cell r="BB229">
            <v>0</v>
          </cell>
          <cell r="BC229">
            <v>11668.52</v>
          </cell>
          <cell r="BD229">
            <v>0</v>
          </cell>
          <cell r="BE229">
            <v>6217.27</v>
          </cell>
          <cell r="BF229">
            <v>361091.5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2277573.31</v>
          </cell>
          <cell r="BM229">
            <v>7805.7896702995404</v>
          </cell>
          <cell r="BN229">
            <v>0</v>
          </cell>
          <cell r="BO229">
            <v>621938.99</v>
          </cell>
          <cell r="BP229">
            <v>26058.29</v>
          </cell>
          <cell r="BQ229">
            <v>0</v>
          </cell>
          <cell r="BR229">
            <v>10166.02</v>
          </cell>
          <cell r="BS229">
            <v>658163.30000000005</v>
          </cell>
          <cell r="BT229">
            <v>0</v>
          </cell>
          <cell r="BU229">
            <v>0</v>
          </cell>
          <cell r="BV229">
            <v>133162.88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66426</v>
          </cell>
          <cell r="CB229">
            <v>0</v>
          </cell>
          <cell r="CC229">
            <v>0</v>
          </cell>
          <cell r="CD229">
            <v>99545.71</v>
          </cell>
          <cell r="CE229">
            <v>52531.73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125206.42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17682.34</v>
          </cell>
          <cell r="DB229">
            <v>0</v>
          </cell>
          <cell r="DC229">
            <v>0</v>
          </cell>
          <cell r="DD229">
            <v>0</v>
          </cell>
          <cell r="DE229">
            <v>7792.94</v>
          </cell>
          <cell r="DF229">
            <v>1495.3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9670.98</v>
          </cell>
          <cell r="DW229">
            <v>1171677.6000000001</v>
          </cell>
          <cell r="DX229">
            <v>4015.6199876619371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2446.41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2446.41</v>
          </cell>
          <cell r="ES229">
            <v>8.3844334772773994</v>
          </cell>
          <cell r="ET229">
            <v>634821.27</v>
          </cell>
          <cell r="EU229">
            <v>2175.6846596750975</v>
          </cell>
        </row>
        <row r="230">
          <cell r="A230" t="str">
            <v>05313</v>
          </cell>
          <cell r="B230" t="str">
            <v>Crescent</v>
          </cell>
          <cell r="C230">
            <v>289.8366666666667</v>
          </cell>
          <cell r="D230">
            <v>2917310.23</v>
          </cell>
          <cell r="E230">
            <v>10065.359443824682</v>
          </cell>
          <cell r="F230">
            <v>3165847.56</v>
          </cell>
          <cell r="G230">
            <v>10922.867684097939</v>
          </cell>
          <cell r="H230">
            <v>336251.76</v>
          </cell>
          <cell r="I230">
            <v>0</v>
          </cell>
          <cell r="J230">
            <v>0</v>
          </cell>
          <cell r="K230">
            <v>10257.959999999999</v>
          </cell>
          <cell r="L230">
            <v>0</v>
          </cell>
          <cell r="M230">
            <v>0</v>
          </cell>
          <cell r="N230">
            <v>1195.5344504376028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805.79</v>
          </cell>
          <cell r="W230">
            <v>0</v>
          </cell>
          <cell r="X230">
            <v>0</v>
          </cell>
          <cell r="Y230">
            <v>0</v>
          </cell>
          <cell r="Z230">
            <v>768.34</v>
          </cell>
          <cell r="AA230">
            <v>23476.46</v>
          </cell>
          <cell r="AB230">
            <v>76.33</v>
          </cell>
          <cell r="AC230">
            <v>17190.61</v>
          </cell>
          <cell r="AD230">
            <v>0</v>
          </cell>
          <cell r="AE230">
            <v>16749.46</v>
          </cell>
          <cell r="AF230">
            <v>404.53</v>
          </cell>
          <cell r="AG230">
            <v>1340.48</v>
          </cell>
          <cell r="AH230">
            <v>0</v>
          </cell>
          <cell r="AI230">
            <v>0</v>
          </cell>
          <cell r="AJ230">
            <v>3057.88</v>
          </cell>
          <cell r="AK230">
            <v>63869.88</v>
          </cell>
          <cell r="AL230">
            <v>220.36507918252806</v>
          </cell>
          <cell r="AM230">
            <v>1370634.12</v>
          </cell>
          <cell r="AN230">
            <v>19978.29</v>
          </cell>
          <cell r="AO230">
            <v>0</v>
          </cell>
          <cell r="AP230">
            <v>499268.86</v>
          </cell>
          <cell r="AQ230">
            <v>0</v>
          </cell>
          <cell r="AR230">
            <v>218.28</v>
          </cell>
          <cell r="AS230">
            <v>104056.22</v>
          </cell>
          <cell r="AT230">
            <v>0</v>
          </cell>
          <cell r="AU230">
            <v>0</v>
          </cell>
          <cell r="AV230">
            <v>47318.74</v>
          </cell>
          <cell r="AW230">
            <v>0</v>
          </cell>
          <cell r="AX230">
            <v>300</v>
          </cell>
          <cell r="AY230">
            <v>0</v>
          </cell>
          <cell r="AZ230">
            <v>0</v>
          </cell>
          <cell r="BA230">
            <v>97977.05</v>
          </cell>
          <cell r="BB230">
            <v>0</v>
          </cell>
          <cell r="BC230">
            <v>18409.43</v>
          </cell>
          <cell r="BD230">
            <v>0</v>
          </cell>
          <cell r="BE230">
            <v>2690.16</v>
          </cell>
          <cell r="BF230">
            <v>92221.3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2253072.4500000002</v>
          </cell>
          <cell r="BM230">
            <v>7773.5935756920562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26553.26</v>
          </cell>
          <cell r="BS230">
            <v>26553.26</v>
          </cell>
          <cell r="BT230">
            <v>0</v>
          </cell>
          <cell r="BU230">
            <v>0</v>
          </cell>
          <cell r="BV230">
            <v>183103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62429</v>
          </cell>
          <cell r="CB230">
            <v>5355.99</v>
          </cell>
          <cell r="CC230">
            <v>0</v>
          </cell>
          <cell r="CD230">
            <v>141047.78</v>
          </cell>
          <cell r="CE230">
            <v>26652.080000000002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42649.760000000002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5724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4425.59</v>
          </cell>
          <cell r="DW230">
            <v>497940.46000000008</v>
          </cell>
          <cell r="DX230">
            <v>1718.0036802336949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1265.1099999999999</v>
          </cell>
          <cell r="EJ230">
            <v>0</v>
          </cell>
          <cell r="EK230">
            <v>0</v>
          </cell>
          <cell r="EL230">
            <v>3189.94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4455.05</v>
          </cell>
          <cell r="ES230">
            <v>15.370898552058055</v>
          </cell>
          <cell r="ET230">
            <v>912159.79</v>
          </cell>
          <cell r="EU230">
            <v>3147.1511195960943</v>
          </cell>
        </row>
        <row r="231">
          <cell r="A231" t="str">
            <v>26059</v>
          </cell>
          <cell r="B231" t="str">
            <v>Cusick</v>
          </cell>
          <cell r="C231">
            <v>288.20999999999998</v>
          </cell>
          <cell r="D231">
            <v>3603163.17</v>
          </cell>
          <cell r="E231">
            <v>12501.867284271886</v>
          </cell>
          <cell r="F231">
            <v>3616375.15</v>
          </cell>
          <cell r="G231">
            <v>12547.708788730441</v>
          </cell>
          <cell r="H231">
            <v>319455.07</v>
          </cell>
          <cell r="I231">
            <v>0</v>
          </cell>
          <cell r="J231">
            <v>0</v>
          </cell>
          <cell r="K231">
            <v>10495.68</v>
          </cell>
          <cell r="L231">
            <v>0</v>
          </cell>
          <cell r="M231">
            <v>0</v>
          </cell>
          <cell r="N231">
            <v>1144.8275562957567</v>
          </cell>
          <cell r="O231">
            <v>0</v>
          </cell>
          <cell r="P231">
            <v>2610.65</v>
          </cell>
          <cell r="Q231">
            <v>0</v>
          </cell>
          <cell r="R231">
            <v>4002</v>
          </cell>
          <cell r="S231">
            <v>0</v>
          </cell>
          <cell r="T231">
            <v>0</v>
          </cell>
          <cell r="U231">
            <v>0</v>
          </cell>
          <cell r="V231">
            <v>49.91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35225.599999999999</v>
          </cell>
          <cell r="AB231">
            <v>2185.7399999999998</v>
          </cell>
          <cell r="AC231">
            <v>6630.58</v>
          </cell>
          <cell r="AD231">
            <v>0</v>
          </cell>
          <cell r="AE231">
            <v>1950</v>
          </cell>
          <cell r="AF231">
            <v>609.91</v>
          </cell>
          <cell r="AG231">
            <v>0</v>
          </cell>
          <cell r="AH231">
            <v>4717.3900000000003</v>
          </cell>
          <cell r="AI231">
            <v>26428.06</v>
          </cell>
          <cell r="AJ231">
            <v>4969.55</v>
          </cell>
          <cell r="AK231">
            <v>89379.39</v>
          </cell>
          <cell r="AL231">
            <v>310.11897574685128</v>
          </cell>
          <cell r="AM231">
            <v>1742180.83</v>
          </cell>
          <cell r="AN231">
            <v>50027.81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174903.39</v>
          </cell>
          <cell r="AT231">
            <v>0</v>
          </cell>
          <cell r="AU231">
            <v>0</v>
          </cell>
          <cell r="AV231">
            <v>47560.78</v>
          </cell>
          <cell r="AW231">
            <v>0</v>
          </cell>
          <cell r="AX231">
            <v>7715.2</v>
          </cell>
          <cell r="AY231">
            <v>0</v>
          </cell>
          <cell r="AZ231">
            <v>0</v>
          </cell>
          <cell r="BA231">
            <v>99857.79</v>
          </cell>
          <cell r="BB231">
            <v>0</v>
          </cell>
          <cell r="BC231">
            <v>18249.7</v>
          </cell>
          <cell r="BD231">
            <v>0</v>
          </cell>
          <cell r="BE231">
            <v>4102.1000000000004</v>
          </cell>
          <cell r="BF231">
            <v>224729.36</v>
          </cell>
          <cell r="BG231">
            <v>3510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2372836.9600000004</v>
          </cell>
          <cell r="BM231">
            <v>8233.0139828597221</v>
          </cell>
          <cell r="BN231">
            <v>0</v>
          </cell>
          <cell r="BO231">
            <v>100047.89</v>
          </cell>
          <cell r="BP231">
            <v>4275.9399999999996</v>
          </cell>
          <cell r="BQ231">
            <v>0</v>
          </cell>
          <cell r="BR231">
            <v>77843.759999999995</v>
          </cell>
          <cell r="BS231">
            <v>182167.59</v>
          </cell>
          <cell r="BT231">
            <v>0</v>
          </cell>
          <cell r="BU231">
            <v>0</v>
          </cell>
          <cell r="BV231">
            <v>177797</v>
          </cell>
          <cell r="BW231">
            <v>0</v>
          </cell>
          <cell r="BX231">
            <v>0</v>
          </cell>
          <cell r="BY231">
            <v>0</v>
          </cell>
          <cell r="BZ231">
            <v>1185.3</v>
          </cell>
          <cell r="CA231">
            <v>58086.39</v>
          </cell>
          <cell r="CB231">
            <v>0</v>
          </cell>
          <cell r="CC231">
            <v>0</v>
          </cell>
          <cell r="CD231">
            <v>125871.62</v>
          </cell>
          <cell r="CE231">
            <v>124786.79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79954.28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10280.85</v>
          </cell>
          <cell r="CX231">
            <v>0</v>
          </cell>
          <cell r="CY231">
            <v>0</v>
          </cell>
          <cell r="CZ231">
            <v>0</v>
          </cell>
          <cell r="DA231">
            <v>15521.01</v>
          </cell>
          <cell r="DB231">
            <v>0</v>
          </cell>
          <cell r="DC231">
            <v>0</v>
          </cell>
          <cell r="DD231">
            <v>16500.169999999998</v>
          </cell>
          <cell r="DE231">
            <v>12207.86</v>
          </cell>
          <cell r="DF231">
            <v>3886.36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5578.2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10199.629999999999</v>
          </cell>
          <cell r="DW231">
            <v>824023.04999999993</v>
          </cell>
          <cell r="DX231">
            <v>2859.1063807640262</v>
          </cell>
          <cell r="DY231">
            <v>150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35</v>
          </cell>
          <cell r="EO231">
            <v>0</v>
          </cell>
          <cell r="EP231">
            <v>0</v>
          </cell>
          <cell r="EQ231">
            <v>0</v>
          </cell>
          <cell r="ER231">
            <v>185</v>
          </cell>
          <cell r="ES231">
            <v>0.64189306408521574</v>
          </cell>
          <cell r="ET231">
            <v>502539.03</v>
          </cell>
          <cell r="EU231">
            <v>1743.6557718330387</v>
          </cell>
        </row>
        <row r="232">
          <cell r="A232" t="str">
            <v>09209</v>
          </cell>
          <cell r="B232" t="str">
            <v>Waterville</v>
          </cell>
          <cell r="C232">
            <v>286.50888888888886</v>
          </cell>
          <cell r="D232">
            <v>3764393.6</v>
          </cell>
          <cell r="E232">
            <v>13138.83703433673</v>
          </cell>
          <cell r="F232">
            <v>3858954.65</v>
          </cell>
          <cell r="G232">
            <v>13468.882815347983</v>
          </cell>
          <cell r="H232">
            <v>495927.36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1730.9318462099295</v>
          </cell>
          <cell r="O232">
            <v>225</v>
          </cell>
          <cell r="P232">
            <v>0</v>
          </cell>
          <cell r="Q232">
            <v>0</v>
          </cell>
          <cell r="R232">
            <v>7085</v>
          </cell>
          <cell r="S232">
            <v>0</v>
          </cell>
          <cell r="T232">
            <v>0</v>
          </cell>
          <cell r="U232">
            <v>0</v>
          </cell>
          <cell r="V232">
            <v>15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27820.05</v>
          </cell>
          <cell r="AB232">
            <v>0</v>
          </cell>
          <cell r="AC232">
            <v>4644.68</v>
          </cell>
          <cell r="AD232">
            <v>0</v>
          </cell>
          <cell r="AE232">
            <v>15830.16</v>
          </cell>
          <cell r="AF232">
            <v>87</v>
          </cell>
          <cell r="AG232">
            <v>0</v>
          </cell>
          <cell r="AH232">
            <v>9841.7000000000007</v>
          </cell>
          <cell r="AI232">
            <v>0</v>
          </cell>
          <cell r="AJ232">
            <v>0</v>
          </cell>
          <cell r="AK232">
            <v>65548.59</v>
          </cell>
          <cell r="AL232">
            <v>228.78379185443151</v>
          </cell>
          <cell r="AM232">
            <v>1775843.63</v>
          </cell>
          <cell r="AN232">
            <v>41556.9</v>
          </cell>
          <cell r="AO232">
            <v>170257.16</v>
          </cell>
          <cell r="AP232">
            <v>0</v>
          </cell>
          <cell r="AQ232">
            <v>0</v>
          </cell>
          <cell r="AR232">
            <v>6661</v>
          </cell>
          <cell r="AS232">
            <v>257238.72</v>
          </cell>
          <cell r="AT232">
            <v>0</v>
          </cell>
          <cell r="AU232">
            <v>0</v>
          </cell>
          <cell r="AV232">
            <v>55278.9</v>
          </cell>
          <cell r="AW232">
            <v>0</v>
          </cell>
          <cell r="AX232">
            <v>34713.82</v>
          </cell>
          <cell r="AY232">
            <v>0</v>
          </cell>
          <cell r="AZ232">
            <v>16312.7</v>
          </cell>
          <cell r="BA232">
            <v>104407.36</v>
          </cell>
          <cell r="BB232">
            <v>0</v>
          </cell>
          <cell r="BC232">
            <v>18354.53</v>
          </cell>
          <cell r="BD232">
            <v>0</v>
          </cell>
          <cell r="BE232">
            <v>3889.49</v>
          </cell>
          <cell r="BF232">
            <v>218040.82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2702555.0299999993</v>
          </cell>
          <cell r="BM232">
            <v>9432.7091926564226</v>
          </cell>
          <cell r="BN232">
            <v>171.82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171.82</v>
          </cell>
          <cell r="BT232">
            <v>0</v>
          </cell>
          <cell r="BU232">
            <v>0</v>
          </cell>
          <cell r="BV232">
            <v>172966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143346</v>
          </cell>
          <cell r="CB232">
            <v>0</v>
          </cell>
          <cell r="CC232">
            <v>0</v>
          </cell>
          <cell r="CD232">
            <v>24409.93</v>
          </cell>
          <cell r="CE232">
            <v>6071.74</v>
          </cell>
          <cell r="CF232">
            <v>24304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64780.08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54961.64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6944.89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6771.83</v>
          </cell>
          <cell r="DW232">
            <v>504727.93000000005</v>
          </cell>
          <cell r="DX232">
            <v>1761.6484150191193</v>
          </cell>
          <cell r="DY232">
            <v>31011.47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59003.87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180.4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90195.739999999991</v>
          </cell>
          <cell r="ES232">
            <v>314.80956960807885</v>
          </cell>
          <cell r="ET232">
            <v>564067.30000000005</v>
          </cell>
          <cell r="EU232">
            <v>1968.7602091073386</v>
          </cell>
        </row>
        <row r="233">
          <cell r="A233" t="str">
            <v>24122</v>
          </cell>
          <cell r="B233" t="str">
            <v>Pateros</v>
          </cell>
          <cell r="C233">
            <v>280.36</v>
          </cell>
          <cell r="D233">
            <v>3477584.51</v>
          </cell>
          <cell r="E233">
            <v>12403.996682836352</v>
          </cell>
          <cell r="F233">
            <v>3638146.07</v>
          </cell>
          <cell r="G233">
            <v>12976.694499928662</v>
          </cell>
          <cell r="H233">
            <v>390946.93</v>
          </cell>
          <cell r="I233">
            <v>0</v>
          </cell>
          <cell r="J233">
            <v>4699.26</v>
          </cell>
          <cell r="K233">
            <v>366.24</v>
          </cell>
          <cell r="L233">
            <v>0</v>
          </cell>
          <cell r="M233">
            <v>0</v>
          </cell>
          <cell r="N233">
            <v>1412.5140176915393</v>
          </cell>
          <cell r="O233">
            <v>19101.18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43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20436.05</v>
          </cell>
          <cell r="AB233">
            <v>115</v>
          </cell>
          <cell r="AC233">
            <v>2941.11</v>
          </cell>
          <cell r="AD233">
            <v>0</v>
          </cell>
          <cell r="AE233">
            <v>3107.34</v>
          </cell>
          <cell r="AF233">
            <v>292</v>
          </cell>
          <cell r="AG233">
            <v>600</v>
          </cell>
          <cell r="AH233">
            <v>0</v>
          </cell>
          <cell r="AI233">
            <v>26419.46</v>
          </cell>
          <cell r="AJ233">
            <v>10246.74</v>
          </cell>
          <cell r="AK233">
            <v>83301.87999999999</v>
          </cell>
          <cell r="AL233">
            <v>297.12469681837632</v>
          </cell>
          <cell r="AM233">
            <v>1901617.63</v>
          </cell>
          <cell r="AN233">
            <v>33584.239999999998</v>
          </cell>
          <cell r="AO233">
            <v>139991.20000000001</v>
          </cell>
          <cell r="AP233">
            <v>0</v>
          </cell>
          <cell r="AQ233">
            <v>0</v>
          </cell>
          <cell r="AR233">
            <v>0</v>
          </cell>
          <cell r="AS233">
            <v>155232.48000000001</v>
          </cell>
          <cell r="AT233">
            <v>0</v>
          </cell>
          <cell r="AU233">
            <v>0</v>
          </cell>
          <cell r="AV233">
            <v>72160.05</v>
          </cell>
          <cell r="AW233">
            <v>0</v>
          </cell>
          <cell r="AX233">
            <v>880</v>
          </cell>
          <cell r="AY233">
            <v>0</v>
          </cell>
          <cell r="AZ233">
            <v>27691.81</v>
          </cell>
          <cell r="BA233">
            <v>97823.02</v>
          </cell>
          <cell r="BB233">
            <v>2618.37</v>
          </cell>
          <cell r="BC233">
            <v>19178.310000000001</v>
          </cell>
          <cell r="BD233">
            <v>0</v>
          </cell>
          <cell r="BE233">
            <v>4541.8100000000004</v>
          </cell>
          <cell r="BF233">
            <v>104271.02</v>
          </cell>
          <cell r="BG233">
            <v>47500.480000000003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2607090.42</v>
          </cell>
          <cell r="BM233">
            <v>9299.0812526751306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39959.29</v>
          </cell>
          <cell r="BS233">
            <v>39959.29</v>
          </cell>
          <cell r="BT233">
            <v>0</v>
          </cell>
          <cell r="BU233">
            <v>0</v>
          </cell>
          <cell r="BV233">
            <v>182289</v>
          </cell>
          <cell r="BW233">
            <v>0</v>
          </cell>
          <cell r="BX233">
            <v>0</v>
          </cell>
          <cell r="BY233">
            <v>0</v>
          </cell>
          <cell r="BZ233">
            <v>36320.36</v>
          </cell>
          <cell r="CA233">
            <v>49359</v>
          </cell>
          <cell r="CB233">
            <v>0</v>
          </cell>
          <cell r="CC233">
            <v>0</v>
          </cell>
          <cell r="CD233">
            <v>41358</v>
          </cell>
          <cell r="CE233">
            <v>22833.82</v>
          </cell>
          <cell r="CF233">
            <v>29338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450.27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98209.4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2907.95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8310.5400000000009</v>
          </cell>
          <cell r="DW233">
            <v>511335.62999999995</v>
          </cell>
          <cell r="DX233">
            <v>1823.8537237837063</v>
          </cell>
          <cell r="DY233">
            <v>40405.71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40405.71</v>
          </cell>
          <cell r="ES233">
            <v>144.12080895990869</v>
          </cell>
          <cell r="ET233">
            <v>332673.05</v>
          </cell>
          <cell r="EU233">
            <v>1186.5924168925667</v>
          </cell>
        </row>
        <row r="234">
          <cell r="A234" t="str">
            <v>33211</v>
          </cell>
          <cell r="B234" t="str">
            <v>Northport</v>
          </cell>
          <cell r="C234">
            <v>270.33</v>
          </cell>
          <cell r="D234">
            <v>2844922.56</v>
          </cell>
          <cell r="E234">
            <v>10523.887692819888</v>
          </cell>
          <cell r="F234">
            <v>3063180.52</v>
          </cell>
          <cell r="G234">
            <v>11331.263714719047</v>
          </cell>
          <cell r="H234">
            <v>95528.65</v>
          </cell>
          <cell r="I234">
            <v>0</v>
          </cell>
          <cell r="J234">
            <v>0</v>
          </cell>
          <cell r="K234">
            <v>7002.63</v>
          </cell>
          <cell r="L234">
            <v>0</v>
          </cell>
          <cell r="M234">
            <v>0</v>
          </cell>
          <cell r="N234">
            <v>379.28191469685203</v>
          </cell>
          <cell r="O234">
            <v>0</v>
          </cell>
          <cell r="P234">
            <v>0</v>
          </cell>
          <cell r="Q234">
            <v>0</v>
          </cell>
          <cell r="R234">
            <v>200</v>
          </cell>
          <cell r="S234">
            <v>0</v>
          </cell>
          <cell r="T234">
            <v>0</v>
          </cell>
          <cell r="U234">
            <v>0</v>
          </cell>
          <cell r="V234">
            <v>44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11666.35</v>
          </cell>
          <cell r="AB234">
            <v>0</v>
          </cell>
          <cell r="AC234">
            <v>322.52</v>
          </cell>
          <cell r="AD234">
            <v>0</v>
          </cell>
          <cell r="AE234">
            <v>1280.1300000000001</v>
          </cell>
          <cell r="AF234">
            <v>3529.78</v>
          </cell>
          <cell r="AG234">
            <v>0</v>
          </cell>
          <cell r="AH234">
            <v>40000</v>
          </cell>
          <cell r="AI234">
            <v>8991.39</v>
          </cell>
          <cell r="AJ234">
            <v>5366.81</v>
          </cell>
          <cell r="AK234">
            <v>71400.98</v>
          </cell>
          <cell r="AL234">
            <v>264.12525431879556</v>
          </cell>
          <cell r="AM234">
            <v>1824682.86</v>
          </cell>
          <cell r="AN234">
            <v>26656.02</v>
          </cell>
          <cell r="AO234">
            <v>99277.68</v>
          </cell>
          <cell r="AP234">
            <v>0</v>
          </cell>
          <cell r="AQ234">
            <v>0</v>
          </cell>
          <cell r="AR234">
            <v>0</v>
          </cell>
          <cell r="AS234">
            <v>97337.89</v>
          </cell>
          <cell r="AT234">
            <v>0</v>
          </cell>
          <cell r="AU234">
            <v>0</v>
          </cell>
          <cell r="AV234">
            <v>54405.54</v>
          </cell>
          <cell r="AW234">
            <v>0</v>
          </cell>
          <cell r="AX234">
            <v>26133.19</v>
          </cell>
          <cell r="AY234">
            <v>0</v>
          </cell>
          <cell r="AZ234">
            <v>0</v>
          </cell>
          <cell r="BA234">
            <v>72069.56</v>
          </cell>
          <cell r="BB234">
            <v>0</v>
          </cell>
          <cell r="BC234">
            <v>17841.28</v>
          </cell>
          <cell r="BD234">
            <v>0</v>
          </cell>
          <cell r="BE234">
            <v>4438.01</v>
          </cell>
          <cell r="BF234">
            <v>218364.53</v>
          </cell>
          <cell r="BG234">
            <v>25999.94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2467206.4999999991</v>
          </cell>
          <cell r="BM234">
            <v>9126.6470609995158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6829.14</v>
          </cell>
          <cell r="BS234">
            <v>6829.14</v>
          </cell>
          <cell r="BT234">
            <v>17398.8</v>
          </cell>
          <cell r="BU234">
            <v>0</v>
          </cell>
          <cell r="BV234">
            <v>171233.32</v>
          </cell>
          <cell r="BW234">
            <v>0</v>
          </cell>
          <cell r="BX234">
            <v>0</v>
          </cell>
          <cell r="BY234">
            <v>0</v>
          </cell>
          <cell r="BZ234">
            <v>1636.72</v>
          </cell>
          <cell r="CA234">
            <v>23173.8</v>
          </cell>
          <cell r="CB234">
            <v>0</v>
          </cell>
          <cell r="CC234">
            <v>0</v>
          </cell>
          <cell r="CD234">
            <v>81875.649999999994</v>
          </cell>
          <cell r="CE234">
            <v>27162.31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83697.850000000006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5080.38</v>
          </cell>
          <cell r="DW234">
            <v>418087.97</v>
          </cell>
          <cell r="DX234">
            <v>1546.5836940036252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3953.79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3953.79</v>
          </cell>
          <cell r="ES234">
            <v>14.625790700255244</v>
          </cell>
          <cell r="ET234">
            <v>300407.99</v>
          </cell>
          <cell r="EU234">
            <v>1111.2639736618207</v>
          </cell>
        </row>
        <row r="235">
          <cell r="A235" t="str">
            <v>14400</v>
          </cell>
          <cell r="B235" t="str">
            <v>Oakville</v>
          </cell>
          <cell r="C235">
            <v>267.58333333333337</v>
          </cell>
          <cell r="D235">
            <v>3335472.46</v>
          </cell>
          <cell r="E235">
            <v>12465.172693864837</v>
          </cell>
          <cell r="F235">
            <v>3874757.59</v>
          </cell>
          <cell r="G235">
            <v>14480.564023668636</v>
          </cell>
          <cell r="H235">
            <v>306807.03000000003</v>
          </cell>
          <cell r="I235">
            <v>0</v>
          </cell>
          <cell r="J235">
            <v>0</v>
          </cell>
          <cell r="K235">
            <v>32659.52</v>
          </cell>
          <cell r="L235">
            <v>0</v>
          </cell>
          <cell r="M235">
            <v>0</v>
          </cell>
          <cell r="N235">
            <v>1268.6386172531923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12842.06</v>
          </cell>
          <cell r="AB235">
            <v>0</v>
          </cell>
          <cell r="AC235">
            <v>140.32</v>
          </cell>
          <cell r="AD235">
            <v>0</v>
          </cell>
          <cell r="AE235">
            <v>31823</v>
          </cell>
          <cell r="AF235">
            <v>30.52</v>
          </cell>
          <cell r="AG235">
            <v>0</v>
          </cell>
          <cell r="AH235">
            <v>0</v>
          </cell>
          <cell r="AI235">
            <v>5958.2</v>
          </cell>
          <cell r="AJ235">
            <v>14056.41</v>
          </cell>
          <cell r="AK235">
            <v>64850.509999999995</v>
          </cell>
          <cell r="AL235">
            <v>242.35631267517903</v>
          </cell>
          <cell r="AM235">
            <v>1795257.53</v>
          </cell>
          <cell r="AN235">
            <v>36511.07</v>
          </cell>
          <cell r="AO235">
            <v>194482</v>
          </cell>
          <cell r="AP235">
            <v>28</v>
          </cell>
          <cell r="AQ235">
            <v>0</v>
          </cell>
          <cell r="AR235">
            <v>0</v>
          </cell>
          <cell r="AS235">
            <v>209725.44</v>
          </cell>
          <cell r="AT235">
            <v>0</v>
          </cell>
          <cell r="AU235">
            <v>0</v>
          </cell>
          <cell r="AV235">
            <v>81666.75</v>
          </cell>
          <cell r="AW235">
            <v>0</v>
          </cell>
          <cell r="AX235">
            <v>11715.5</v>
          </cell>
          <cell r="AY235">
            <v>0</v>
          </cell>
          <cell r="AZ235">
            <v>0</v>
          </cell>
          <cell r="BA235">
            <v>90995.07</v>
          </cell>
          <cell r="BB235">
            <v>2451.06</v>
          </cell>
          <cell r="BC235">
            <v>17829.939999999999</v>
          </cell>
          <cell r="BD235">
            <v>0</v>
          </cell>
          <cell r="BE235">
            <v>7837.58</v>
          </cell>
          <cell r="BF235">
            <v>138924.15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2587424.09</v>
          </cell>
          <cell r="BM235">
            <v>9669.6010837745234</v>
          </cell>
          <cell r="BN235">
            <v>0</v>
          </cell>
          <cell r="BO235">
            <v>332595.07</v>
          </cell>
          <cell r="BP235">
            <v>10310</v>
          </cell>
          <cell r="BQ235">
            <v>0</v>
          </cell>
          <cell r="BR235">
            <v>7048.98</v>
          </cell>
          <cell r="BS235">
            <v>349954.05</v>
          </cell>
          <cell r="BT235">
            <v>0</v>
          </cell>
          <cell r="BU235">
            <v>0</v>
          </cell>
          <cell r="BV235">
            <v>84889.77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5547</v>
          </cell>
          <cell r="CB235">
            <v>0</v>
          </cell>
          <cell r="CC235">
            <v>0</v>
          </cell>
          <cell r="CD235">
            <v>157387.13</v>
          </cell>
          <cell r="CE235">
            <v>33500.339999999997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126636.11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21393.82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55169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7838.17</v>
          </cell>
          <cell r="DW235">
            <v>842315.3899999999</v>
          </cell>
          <cell r="DX235">
            <v>3147.8619370912479</v>
          </cell>
          <cell r="DY235">
            <v>2694.5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38006.550000000003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40701.050000000003</v>
          </cell>
          <cell r="ES235">
            <v>152.10607287449392</v>
          </cell>
          <cell r="ET235">
            <v>902332.48</v>
          </cell>
          <cell r="EU235">
            <v>3372.1550171286199</v>
          </cell>
        </row>
        <row r="236">
          <cell r="A236" t="str">
            <v>14065</v>
          </cell>
          <cell r="B236" t="str">
            <v>McCleary</v>
          </cell>
          <cell r="C236">
            <v>263.81</v>
          </cell>
          <cell r="D236">
            <v>2584206.61</v>
          </cell>
          <cell r="E236">
            <v>9795.7113452863796</v>
          </cell>
          <cell r="F236">
            <v>2635976.42</v>
          </cell>
          <cell r="G236">
            <v>9991.9503430499226</v>
          </cell>
          <cell r="H236">
            <v>392752.75</v>
          </cell>
          <cell r="I236">
            <v>0</v>
          </cell>
          <cell r="J236">
            <v>0</v>
          </cell>
          <cell r="K236">
            <v>6760.36</v>
          </cell>
          <cell r="L236">
            <v>0</v>
          </cell>
          <cell r="M236">
            <v>0</v>
          </cell>
          <cell r="N236">
            <v>1514.3971418824153</v>
          </cell>
          <cell r="O236">
            <v>241.73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12154</v>
          </cell>
          <cell r="V236">
            <v>254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43755.7</v>
          </cell>
          <cell r="AB236">
            <v>0</v>
          </cell>
          <cell r="AC236">
            <v>3605.05</v>
          </cell>
          <cell r="AD236">
            <v>0</v>
          </cell>
          <cell r="AE236">
            <v>9755.83</v>
          </cell>
          <cell r="AF236">
            <v>0</v>
          </cell>
          <cell r="AG236">
            <v>725.5</v>
          </cell>
          <cell r="AH236">
            <v>585.29</v>
          </cell>
          <cell r="AI236">
            <v>1204.45</v>
          </cell>
          <cell r="AJ236">
            <v>2446.6</v>
          </cell>
          <cell r="AK236">
            <v>74728.149999999994</v>
          </cell>
          <cell r="AL236">
            <v>283.26503923278113</v>
          </cell>
          <cell r="AM236">
            <v>1155065.7</v>
          </cell>
          <cell r="AN236">
            <v>28564.57</v>
          </cell>
          <cell r="AO236">
            <v>187231.52</v>
          </cell>
          <cell r="AP236">
            <v>4170.82</v>
          </cell>
          <cell r="AQ236">
            <v>0</v>
          </cell>
          <cell r="AR236">
            <v>0</v>
          </cell>
          <cell r="AS236">
            <v>156977.12</v>
          </cell>
          <cell r="AT236">
            <v>0</v>
          </cell>
          <cell r="AU236">
            <v>0</v>
          </cell>
          <cell r="AV236">
            <v>33184.93</v>
          </cell>
          <cell r="AW236">
            <v>0</v>
          </cell>
          <cell r="AX236">
            <v>880</v>
          </cell>
          <cell r="AY236">
            <v>0</v>
          </cell>
          <cell r="AZ236">
            <v>0</v>
          </cell>
          <cell r="BA236">
            <v>88630.720000000001</v>
          </cell>
          <cell r="BB236">
            <v>0</v>
          </cell>
          <cell r="BC236">
            <v>9895.27</v>
          </cell>
          <cell r="BD236">
            <v>0</v>
          </cell>
          <cell r="BE236">
            <v>2186.1</v>
          </cell>
          <cell r="BF236">
            <v>131828.07999999999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19800</v>
          </cell>
          <cell r="BL236">
            <v>1818414.83</v>
          </cell>
          <cell r="BM236">
            <v>6892.8957583109059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6655.82</v>
          </cell>
          <cell r="BS236">
            <v>6655.82</v>
          </cell>
          <cell r="BT236">
            <v>0</v>
          </cell>
          <cell r="BU236">
            <v>0</v>
          </cell>
          <cell r="BV236">
            <v>111914.69</v>
          </cell>
          <cell r="BW236">
            <v>0</v>
          </cell>
          <cell r="BX236">
            <v>0</v>
          </cell>
          <cell r="BY236">
            <v>0</v>
          </cell>
          <cell r="BZ236">
            <v>7014.12</v>
          </cell>
          <cell r="CA236">
            <v>56202.559999999998</v>
          </cell>
          <cell r="CB236">
            <v>0</v>
          </cell>
          <cell r="CC236">
            <v>0</v>
          </cell>
          <cell r="CD236">
            <v>75072.02</v>
          </cell>
          <cell r="CE236">
            <v>14233.29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58956.63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106.39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9936.9500000000007</v>
          </cell>
          <cell r="DW236">
            <v>340092.47000000003</v>
          </cell>
          <cell r="DX236">
            <v>1289.1568553125358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3227.86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3227.86</v>
          </cell>
          <cell r="ES236">
            <v>12.235548311284637</v>
          </cell>
          <cell r="ET236">
            <v>326692.51</v>
          </cell>
          <cell r="EU236">
            <v>1238.3628747962548</v>
          </cell>
        </row>
        <row r="237">
          <cell r="A237" t="str">
            <v>33183</v>
          </cell>
          <cell r="B237" t="str">
            <v>Loon Lake</v>
          </cell>
          <cell r="C237">
            <v>262.88</v>
          </cell>
          <cell r="D237">
            <v>2031471.21</v>
          </cell>
          <cell r="E237">
            <v>7727.7511031649419</v>
          </cell>
          <cell r="F237">
            <v>2200508.44</v>
          </cell>
          <cell r="G237">
            <v>8370.7716068167992</v>
          </cell>
          <cell r="H237">
            <v>209809.56</v>
          </cell>
          <cell r="I237">
            <v>0</v>
          </cell>
          <cell r="J237">
            <v>0</v>
          </cell>
          <cell r="K237">
            <v>1217.55</v>
          </cell>
          <cell r="L237">
            <v>0</v>
          </cell>
          <cell r="M237">
            <v>0</v>
          </cell>
          <cell r="N237">
            <v>802.75072276323795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6960.83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6348.05</v>
          </cell>
          <cell r="AB237">
            <v>0</v>
          </cell>
          <cell r="AC237">
            <v>9735.89</v>
          </cell>
          <cell r="AD237">
            <v>0</v>
          </cell>
          <cell r="AE237">
            <v>0</v>
          </cell>
          <cell r="AF237">
            <v>0</v>
          </cell>
          <cell r="AG237">
            <v>200</v>
          </cell>
          <cell r="AH237">
            <v>0</v>
          </cell>
          <cell r="AI237">
            <v>6352.27</v>
          </cell>
          <cell r="AJ237">
            <v>0</v>
          </cell>
          <cell r="AK237">
            <v>29597.040000000001</v>
          </cell>
          <cell r="AL237">
            <v>112.5876445526476</v>
          </cell>
          <cell r="AM237">
            <v>1310425.6399999999</v>
          </cell>
          <cell r="AN237">
            <v>17429.419999999998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100123.77</v>
          </cell>
          <cell r="AT237">
            <v>0</v>
          </cell>
          <cell r="AU237">
            <v>0</v>
          </cell>
          <cell r="AV237">
            <v>78881.78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89193.15</v>
          </cell>
          <cell r="BB237">
            <v>0</v>
          </cell>
          <cell r="BC237">
            <v>10665.14</v>
          </cell>
          <cell r="BD237">
            <v>0</v>
          </cell>
          <cell r="BE237">
            <v>4829.53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1611548.4299999997</v>
          </cell>
          <cell r="BM237">
            <v>6130.3576917224582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6275.61</v>
          </cell>
          <cell r="BS237">
            <v>6275.61</v>
          </cell>
          <cell r="BT237">
            <v>0</v>
          </cell>
          <cell r="BU237">
            <v>0</v>
          </cell>
          <cell r="BV237">
            <v>110929</v>
          </cell>
          <cell r="BW237">
            <v>0</v>
          </cell>
          <cell r="BX237">
            <v>0</v>
          </cell>
          <cell r="BY237">
            <v>0</v>
          </cell>
          <cell r="BZ237">
            <v>3797.69</v>
          </cell>
          <cell r="CA237">
            <v>48912.25</v>
          </cell>
          <cell r="CB237">
            <v>0</v>
          </cell>
          <cell r="CC237">
            <v>0</v>
          </cell>
          <cell r="CD237">
            <v>35628</v>
          </cell>
          <cell r="CE237">
            <v>13219.48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73160.160000000003</v>
          </cell>
          <cell r="CQ237">
            <v>47787.97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3950.76</v>
          </cell>
          <cell r="DW237">
            <v>343660.92000000004</v>
          </cell>
          <cell r="DX237">
            <v>1307.2919963481438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4674.9399999999996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4674.9399999999996</v>
          </cell>
          <cell r="ES237">
            <v>17.783551430310407</v>
          </cell>
          <cell r="ET237">
            <v>612570.80000000005</v>
          </cell>
          <cell r="EU237">
            <v>2330.2297626293366</v>
          </cell>
        </row>
        <row r="238">
          <cell r="A238" t="str">
            <v>16048</v>
          </cell>
          <cell r="B238" t="str">
            <v>Quilcene</v>
          </cell>
          <cell r="C238">
            <v>242.2533333333333</v>
          </cell>
          <cell r="D238">
            <v>3064805.62</v>
          </cell>
          <cell r="E238">
            <v>12651.242308327373</v>
          </cell>
          <cell r="F238">
            <v>3243296.48</v>
          </cell>
          <cell r="G238">
            <v>13388.036545764766</v>
          </cell>
          <cell r="H238">
            <v>413091.02</v>
          </cell>
          <cell r="I238">
            <v>0</v>
          </cell>
          <cell r="J238">
            <v>0</v>
          </cell>
          <cell r="K238">
            <v>14968.34</v>
          </cell>
          <cell r="L238">
            <v>0</v>
          </cell>
          <cell r="M238">
            <v>0</v>
          </cell>
          <cell r="N238">
            <v>1766.9905883647975</v>
          </cell>
          <cell r="O238">
            <v>289.7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3837.49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34461.480000000003</v>
          </cell>
          <cell r="AB238">
            <v>661.3</v>
          </cell>
          <cell r="AC238">
            <v>5228.93</v>
          </cell>
          <cell r="AD238">
            <v>0</v>
          </cell>
          <cell r="AE238">
            <v>1785.06</v>
          </cell>
          <cell r="AF238">
            <v>868.99</v>
          </cell>
          <cell r="AG238">
            <v>180</v>
          </cell>
          <cell r="AH238">
            <v>13151.61</v>
          </cell>
          <cell r="AI238">
            <v>0</v>
          </cell>
          <cell r="AJ238">
            <v>5136.76</v>
          </cell>
          <cell r="AK238">
            <v>65601.320000000007</v>
          </cell>
          <cell r="AL238">
            <v>270.7963564312841</v>
          </cell>
          <cell r="AM238">
            <v>1387849.11</v>
          </cell>
          <cell r="AN238">
            <v>20313.82</v>
          </cell>
          <cell r="AO238">
            <v>0</v>
          </cell>
          <cell r="AP238">
            <v>144813.34</v>
          </cell>
          <cell r="AQ238">
            <v>0</v>
          </cell>
          <cell r="AR238">
            <v>70724.97</v>
          </cell>
          <cell r="AS238">
            <v>163072.04</v>
          </cell>
          <cell r="AT238">
            <v>0</v>
          </cell>
          <cell r="AU238">
            <v>0</v>
          </cell>
          <cell r="AV238">
            <v>37840.97</v>
          </cell>
          <cell r="AW238">
            <v>0</v>
          </cell>
          <cell r="AX238">
            <v>29689.040000000001</v>
          </cell>
          <cell r="AY238">
            <v>0</v>
          </cell>
          <cell r="AZ238">
            <v>0</v>
          </cell>
          <cell r="BA238">
            <v>87817.53</v>
          </cell>
          <cell r="BB238">
            <v>2264.5100000000002</v>
          </cell>
          <cell r="BC238">
            <v>18601.75</v>
          </cell>
          <cell r="BD238">
            <v>0</v>
          </cell>
          <cell r="BE238">
            <v>3284.5</v>
          </cell>
          <cell r="BF238">
            <v>210652.45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2176924.0300000003</v>
          </cell>
          <cell r="BM238">
            <v>8986.1468572843878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108980.81</v>
          </cell>
          <cell r="BS238">
            <v>108980.81</v>
          </cell>
          <cell r="BT238">
            <v>15514.6</v>
          </cell>
          <cell r="BU238">
            <v>0</v>
          </cell>
          <cell r="BV238">
            <v>163403</v>
          </cell>
          <cell r="BW238">
            <v>0</v>
          </cell>
          <cell r="BX238">
            <v>0</v>
          </cell>
          <cell r="BY238">
            <v>0</v>
          </cell>
          <cell r="BZ238">
            <v>1120.1400000000001</v>
          </cell>
          <cell r="CA238">
            <v>59315.24</v>
          </cell>
          <cell r="CB238">
            <v>0</v>
          </cell>
          <cell r="CC238">
            <v>0</v>
          </cell>
          <cell r="CD238">
            <v>74246.850000000006</v>
          </cell>
          <cell r="CE238">
            <v>25514.560000000001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53359.31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3933.73</v>
          </cell>
          <cell r="DE238">
            <v>0</v>
          </cell>
          <cell r="DF238">
            <v>6865.41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7619.9</v>
          </cell>
          <cell r="DW238">
            <v>519873.55</v>
          </cell>
          <cell r="DX238">
            <v>2145.9913176289288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52838.22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52838.22</v>
          </cell>
          <cell r="ES238">
            <v>218.11142605536907</v>
          </cell>
          <cell r="ET238">
            <v>501210.45</v>
          </cell>
          <cell r="EU238">
            <v>2068.9517172106339</v>
          </cell>
        </row>
        <row r="239">
          <cell r="A239" t="str">
            <v>36402</v>
          </cell>
          <cell r="B239" t="str">
            <v>Prescott</v>
          </cell>
          <cell r="C239">
            <v>240.18555555555557</v>
          </cell>
          <cell r="D239">
            <v>3628716.19</v>
          </cell>
          <cell r="E239">
            <v>15107.970092567321</v>
          </cell>
          <cell r="F239">
            <v>3713413.99</v>
          </cell>
          <cell r="G239">
            <v>15460.604953577558</v>
          </cell>
          <cell r="H239">
            <v>479188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1995.0741787599402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668.77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18243.96</v>
          </cell>
          <cell r="AB239">
            <v>2691</v>
          </cell>
          <cell r="AC239">
            <v>7758.53</v>
          </cell>
          <cell r="AD239">
            <v>0</v>
          </cell>
          <cell r="AE239">
            <v>0</v>
          </cell>
          <cell r="AF239">
            <v>189.99</v>
          </cell>
          <cell r="AG239">
            <v>2732.4</v>
          </cell>
          <cell r="AH239">
            <v>4877.24</v>
          </cell>
          <cell r="AI239">
            <v>17245.23</v>
          </cell>
          <cell r="AJ239">
            <v>1995.25</v>
          </cell>
          <cell r="AK239">
            <v>56402.369999999995</v>
          </cell>
          <cell r="AL239">
            <v>234.82831792086671</v>
          </cell>
          <cell r="AM239">
            <v>1642508.66</v>
          </cell>
          <cell r="AN239">
            <v>15197.81</v>
          </cell>
          <cell r="AO239">
            <v>107499.96</v>
          </cell>
          <cell r="AP239">
            <v>0</v>
          </cell>
          <cell r="AQ239">
            <v>0</v>
          </cell>
          <cell r="AR239">
            <v>0</v>
          </cell>
          <cell r="AS239">
            <v>113431.72</v>
          </cell>
          <cell r="AT239">
            <v>0</v>
          </cell>
          <cell r="AU239">
            <v>0</v>
          </cell>
          <cell r="AV239">
            <v>86582.68</v>
          </cell>
          <cell r="AW239">
            <v>0</v>
          </cell>
          <cell r="AX239">
            <v>23431</v>
          </cell>
          <cell r="AY239">
            <v>0</v>
          </cell>
          <cell r="AZ239">
            <v>66223.33</v>
          </cell>
          <cell r="BA239">
            <v>78761.37</v>
          </cell>
          <cell r="BB239">
            <v>0</v>
          </cell>
          <cell r="BC239">
            <v>17159.07</v>
          </cell>
          <cell r="BD239">
            <v>0</v>
          </cell>
          <cell r="BE239">
            <v>5774.55</v>
          </cell>
          <cell r="BF239">
            <v>288927.32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2445497.4699999993</v>
          </cell>
          <cell r="BM239">
            <v>10181.700828526089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85.67</v>
          </cell>
          <cell r="BS239">
            <v>85.67</v>
          </cell>
          <cell r="BT239">
            <v>0</v>
          </cell>
          <cell r="BU239">
            <v>0</v>
          </cell>
          <cell r="BV239">
            <v>155731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84534.41</v>
          </cell>
          <cell r="CB239">
            <v>0</v>
          </cell>
          <cell r="CC239">
            <v>0</v>
          </cell>
          <cell r="CD239">
            <v>95065.17</v>
          </cell>
          <cell r="CE239">
            <v>47615.73</v>
          </cell>
          <cell r="CF239">
            <v>0</v>
          </cell>
          <cell r="CG239">
            <v>212970.8</v>
          </cell>
          <cell r="CH239">
            <v>0</v>
          </cell>
          <cell r="CI239">
            <v>0</v>
          </cell>
          <cell r="CJ239">
            <v>0</v>
          </cell>
          <cell r="CK239">
            <v>15869.14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116067.26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4386.97</v>
          </cell>
          <cell r="DW239">
            <v>732326.15</v>
          </cell>
          <cell r="DX239">
            <v>3049.0016283706577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478901.35</v>
          </cell>
          <cell r="EU239">
            <v>1993.8807264753639</v>
          </cell>
        </row>
        <row r="240">
          <cell r="A240" t="str">
            <v>22200</v>
          </cell>
          <cell r="B240" t="str">
            <v>Wilbur</v>
          </cell>
          <cell r="C240">
            <v>237.45999999999998</v>
          </cell>
          <cell r="D240">
            <v>3154667.66</v>
          </cell>
          <cell r="E240">
            <v>13285.048681883267</v>
          </cell>
          <cell r="F240">
            <v>3481824.97</v>
          </cell>
          <cell r="G240">
            <v>14662.785184873244</v>
          </cell>
          <cell r="H240">
            <v>410560.77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1728.968120946686</v>
          </cell>
          <cell r="O240">
            <v>0</v>
          </cell>
          <cell r="P240">
            <v>0</v>
          </cell>
          <cell r="Q240">
            <v>0</v>
          </cell>
          <cell r="R240">
            <v>6300</v>
          </cell>
          <cell r="S240">
            <v>0</v>
          </cell>
          <cell r="T240">
            <v>0</v>
          </cell>
          <cell r="U240">
            <v>0</v>
          </cell>
          <cell r="V240">
            <v>4684.5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39584.050000000003</v>
          </cell>
          <cell r="AB240">
            <v>0</v>
          </cell>
          <cell r="AC240">
            <v>629.17999999999995</v>
          </cell>
          <cell r="AD240">
            <v>0</v>
          </cell>
          <cell r="AE240">
            <v>15668</v>
          </cell>
          <cell r="AF240">
            <v>125</v>
          </cell>
          <cell r="AG240">
            <v>0</v>
          </cell>
          <cell r="AH240">
            <v>0</v>
          </cell>
          <cell r="AI240">
            <v>0</v>
          </cell>
          <cell r="AJ240">
            <v>871.11</v>
          </cell>
          <cell r="AK240">
            <v>67861.840000000011</v>
          </cell>
          <cell r="AL240">
            <v>285.78219489598257</v>
          </cell>
          <cell r="AM240">
            <v>1724317.7</v>
          </cell>
          <cell r="AN240">
            <v>21887.96</v>
          </cell>
          <cell r="AO240">
            <v>162895.20000000001</v>
          </cell>
          <cell r="AP240">
            <v>0</v>
          </cell>
          <cell r="AQ240">
            <v>0</v>
          </cell>
          <cell r="AR240">
            <v>0</v>
          </cell>
          <cell r="AS240">
            <v>107283.07</v>
          </cell>
          <cell r="AT240">
            <v>0</v>
          </cell>
          <cell r="AU240">
            <v>0</v>
          </cell>
          <cell r="AV240">
            <v>30073.37</v>
          </cell>
          <cell r="AW240">
            <v>0</v>
          </cell>
          <cell r="AX240">
            <v>32303.29</v>
          </cell>
          <cell r="AY240">
            <v>0</v>
          </cell>
          <cell r="AZ240">
            <v>0</v>
          </cell>
          <cell r="BA240">
            <v>84500.28</v>
          </cell>
          <cell r="BB240">
            <v>0</v>
          </cell>
          <cell r="BC240">
            <v>15010.12</v>
          </cell>
          <cell r="BD240">
            <v>0</v>
          </cell>
          <cell r="BE240">
            <v>3003.19</v>
          </cell>
          <cell r="BF240">
            <v>271122.96999999997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2452397.1500000004</v>
          </cell>
          <cell r="BM240">
            <v>10327.622125831722</v>
          </cell>
          <cell r="BN240">
            <v>1058.26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1058.26</v>
          </cell>
          <cell r="BT240">
            <v>0</v>
          </cell>
          <cell r="BU240">
            <v>0</v>
          </cell>
          <cell r="BV240">
            <v>166422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49328</v>
          </cell>
          <cell r="CB240">
            <v>0</v>
          </cell>
          <cell r="CC240">
            <v>0</v>
          </cell>
          <cell r="CD240">
            <v>55399.29</v>
          </cell>
          <cell r="CE240">
            <v>9343.2099999999991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50070.25</v>
          </cell>
          <cell r="CR240">
            <v>23676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44125.54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8146.62</v>
          </cell>
          <cell r="DW240">
            <v>407569.17</v>
          </cell>
          <cell r="DX240">
            <v>1716.3697885959741</v>
          </cell>
          <cell r="DY240">
            <v>141936.04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1500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143436.04</v>
          </cell>
          <cell r="ES240">
            <v>604.04295460288063</v>
          </cell>
          <cell r="ET240">
            <v>375466.08</v>
          </cell>
          <cell r="EU240">
            <v>1581.1761138718102</v>
          </cell>
        </row>
        <row r="241">
          <cell r="A241" t="str">
            <v>14097</v>
          </cell>
          <cell r="B241" t="str">
            <v>Lake Quinault</v>
          </cell>
          <cell r="C241">
            <v>220.90444444444444</v>
          </cell>
          <cell r="D241">
            <v>3692898.81</v>
          </cell>
          <cell r="E241">
            <v>16717.177507620188</v>
          </cell>
          <cell r="F241">
            <v>3749356.47</v>
          </cell>
          <cell r="G241">
            <v>16972.752537547658</v>
          </cell>
          <cell r="H241">
            <v>287564.51</v>
          </cell>
          <cell r="I241">
            <v>0</v>
          </cell>
          <cell r="J241">
            <v>2892.75</v>
          </cell>
          <cell r="K241">
            <v>116195.19</v>
          </cell>
          <cell r="L241">
            <v>1375.36</v>
          </cell>
          <cell r="M241">
            <v>0</v>
          </cell>
          <cell r="N241">
            <v>1847.078319434245</v>
          </cell>
          <cell r="O241">
            <v>1103.81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8912</v>
          </cell>
          <cell r="W241">
            <v>307.12</v>
          </cell>
          <cell r="X241">
            <v>0</v>
          </cell>
          <cell r="Y241">
            <v>0</v>
          </cell>
          <cell r="Z241">
            <v>0</v>
          </cell>
          <cell r="AA241">
            <v>6800.15</v>
          </cell>
          <cell r="AB241">
            <v>0</v>
          </cell>
          <cell r="AC241">
            <v>359.31</v>
          </cell>
          <cell r="AD241">
            <v>0</v>
          </cell>
          <cell r="AE241">
            <v>0</v>
          </cell>
          <cell r="AF241">
            <v>131.86000000000001</v>
          </cell>
          <cell r="AG241">
            <v>11440.13</v>
          </cell>
          <cell r="AH241">
            <v>0</v>
          </cell>
          <cell r="AI241">
            <v>0</v>
          </cell>
          <cell r="AJ241">
            <v>10894.49</v>
          </cell>
          <cell r="AK241">
            <v>39948.870000000003</v>
          </cell>
          <cell r="AL241">
            <v>180.84230989769333</v>
          </cell>
          <cell r="AM241">
            <v>1673230.68</v>
          </cell>
          <cell r="AN241">
            <v>24127.83</v>
          </cell>
          <cell r="AO241">
            <v>181367.44</v>
          </cell>
          <cell r="AP241">
            <v>0</v>
          </cell>
          <cell r="AQ241">
            <v>0</v>
          </cell>
          <cell r="AR241">
            <v>0</v>
          </cell>
          <cell r="AS241">
            <v>136277.9</v>
          </cell>
          <cell r="AT241">
            <v>0</v>
          </cell>
          <cell r="AU241">
            <v>2737.7</v>
          </cell>
          <cell r="AV241">
            <v>62470.07</v>
          </cell>
          <cell r="AW241">
            <v>0</v>
          </cell>
          <cell r="AX241">
            <v>26051.9</v>
          </cell>
          <cell r="AY241">
            <v>4161.8100000000004</v>
          </cell>
          <cell r="AZ241">
            <v>35378.949999999997</v>
          </cell>
          <cell r="BA241">
            <v>83619.03</v>
          </cell>
          <cell r="BB241">
            <v>666.76</v>
          </cell>
          <cell r="BC241">
            <v>16939.79</v>
          </cell>
          <cell r="BD241">
            <v>9432</v>
          </cell>
          <cell r="BE241">
            <v>8698.81</v>
          </cell>
          <cell r="BF241">
            <v>330417.08</v>
          </cell>
          <cell r="BG241">
            <v>0</v>
          </cell>
          <cell r="BH241">
            <v>0</v>
          </cell>
          <cell r="BI241">
            <v>0</v>
          </cell>
          <cell r="BJ241">
            <v>15786.98</v>
          </cell>
          <cell r="BK241">
            <v>0</v>
          </cell>
          <cell r="BL241">
            <v>2611364.73</v>
          </cell>
          <cell r="BM241">
            <v>11821.241245586327</v>
          </cell>
          <cell r="BN241">
            <v>0</v>
          </cell>
          <cell r="BO241">
            <v>12234.32</v>
          </cell>
          <cell r="BP241">
            <v>0</v>
          </cell>
          <cell r="BQ241">
            <v>0</v>
          </cell>
          <cell r="BR241">
            <v>5739.29</v>
          </cell>
          <cell r="BS241">
            <v>17973.61</v>
          </cell>
          <cell r="BT241">
            <v>0</v>
          </cell>
          <cell r="BU241">
            <v>0</v>
          </cell>
          <cell r="BV241">
            <v>143432</v>
          </cell>
          <cell r="BW241">
            <v>0</v>
          </cell>
          <cell r="BX241">
            <v>0</v>
          </cell>
          <cell r="BY241">
            <v>0</v>
          </cell>
          <cell r="BZ241">
            <v>753.1</v>
          </cell>
          <cell r="CA241">
            <v>74523</v>
          </cell>
          <cell r="CB241">
            <v>3077</v>
          </cell>
          <cell r="CC241">
            <v>0</v>
          </cell>
          <cell r="CD241">
            <v>73347.429999999993</v>
          </cell>
          <cell r="CE241">
            <v>33454.120000000003</v>
          </cell>
          <cell r="CF241">
            <v>23298.93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899.57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117268.11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5150.49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7813.65</v>
          </cell>
          <cell r="DG241">
            <v>0</v>
          </cell>
          <cell r="DH241">
            <v>0</v>
          </cell>
          <cell r="DI241">
            <v>0</v>
          </cell>
          <cell r="DJ241">
            <v>16118.39</v>
          </cell>
          <cell r="DK241">
            <v>0</v>
          </cell>
          <cell r="DL241">
            <v>0</v>
          </cell>
          <cell r="DM241">
            <v>0</v>
          </cell>
          <cell r="DN241">
            <v>1787.74</v>
          </cell>
          <cell r="DO241">
            <v>0</v>
          </cell>
          <cell r="DP241">
            <v>0</v>
          </cell>
          <cell r="DQ241">
            <v>0</v>
          </cell>
          <cell r="DR241">
            <v>126163.26</v>
          </cell>
          <cell r="DS241">
            <v>0</v>
          </cell>
          <cell r="DT241">
            <v>0</v>
          </cell>
          <cell r="DU241">
            <v>0</v>
          </cell>
          <cell r="DV241">
            <v>6821.94</v>
          </cell>
          <cell r="DW241">
            <v>651882.34</v>
          </cell>
          <cell r="DX241">
            <v>2950.9697808001447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32147.73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5984.99</v>
          </cell>
          <cell r="ER241">
            <v>38132.720000000001</v>
          </cell>
          <cell r="ES241">
            <v>172.62088182924745</v>
          </cell>
          <cell r="ET241">
            <v>115938.78</v>
          </cell>
          <cell r="EU241">
            <v>524.83679217761323</v>
          </cell>
        </row>
        <row r="242">
          <cell r="A242" t="str">
            <v>23042</v>
          </cell>
          <cell r="B242" t="str">
            <v>Southside</v>
          </cell>
          <cell r="C242">
            <v>220.72</v>
          </cell>
          <cell r="D242">
            <v>2111358.64</v>
          </cell>
          <cell r="E242">
            <v>9565.7785429503456</v>
          </cell>
          <cell r="F242">
            <v>2238629.37</v>
          </cell>
          <cell r="G242">
            <v>10142.39475353389</v>
          </cell>
          <cell r="H242">
            <v>447725.17</v>
          </cell>
          <cell r="I242">
            <v>0</v>
          </cell>
          <cell r="J242">
            <v>0</v>
          </cell>
          <cell r="K242">
            <v>1646.01</v>
          </cell>
          <cell r="L242">
            <v>0</v>
          </cell>
          <cell r="M242">
            <v>0</v>
          </cell>
          <cell r="N242">
            <v>2035.9332185574483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23091.75</v>
          </cell>
          <cell r="AB242">
            <v>0</v>
          </cell>
          <cell r="AC242">
            <v>1396.68</v>
          </cell>
          <cell r="AD242">
            <v>0</v>
          </cell>
          <cell r="AE242">
            <v>2849</v>
          </cell>
          <cell r="AF242">
            <v>112.82</v>
          </cell>
          <cell r="AG242">
            <v>0</v>
          </cell>
          <cell r="AH242">
            <v>0</v>
          </cell>
          <cell r="AI242">
            <v>1857.8</v>
          </cell>
          <cell r="AJ242">
            <v>0</v>
          </cell>
          <cell r="AK242">
            <v>29308.05</v>
          </cell>
          <cell r="AL242">
            <v>132.78384378397971</v>
          </cell>
          <cell r="AM242">
            <v>1061820.29</v>
          </cell>
          <cell r="AN242">
            <v>15005.73</v>
          </cell>
          <cell r="AO242">
            <v>130612.68</v>
          </cell>
          <cell r="AP242">
            <v>0</v>
          </cell>
          <cell r="AQ242">
            <v>0</v>
          </cell>
          <cell r="AR242">
            <v>0</v>
          </cell>
          <cell r="AS242">
            <v>131551.72</v>
          </cell>
          <cell r="AT242">
            <v>0</v>
          </cell>
          <cell r="AU242">
            <v>0</v>
          </cell>
          <cell r="AV242">
            <v>22336.29</v>
          </cell>
          <cell r="AW242">
            <v>0</v>
          </cell>
          <cell r="AX242">
            <v>11820</v>
          </cell>
          <cell r="AY242">
            <v>0</v>
          </cell>
          <cell r="AZ242">
            <v>0</v>
          </cell>
          <cell r="BA242">
            <v>79209.16</v>
          </cell>
          <cell r="BB242">
            <v>2078.12</v>
          </cell>
          <cell r="BC242">
            <v>10733.25</v>
          </cell>
          <cell r="BD242">
            <v>0</v>
          </cell>
          <cell r="BE242">
            <v>2149.29</v>
          </cell>
          <cell r="BF242">
            <v>40266.28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1507582.81</v>
          </cell>
          <cell r="BM242">
            <v>6830.2954421891991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8297.26</v>
          </cell>
          <cell r="BS242">
            <v>8297.26</v>
          </cell>
          <cell r="BT242">
            <v>0</v>
          </cell>
          <cell r="BU242">
            <v>0</v>
          </cell>
          <cell r="BV242">
            <v>103049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40675</v>
          </cell>
          <cell r="CB242">
            <v>0</v>
          </cell>
          <cell r="CC242">
            <v>0</v>
          </cell>
          <cell r="CD242">
            <v>33916.61</v>
          </cell>
          <cell r="CE242">
            <v>24999.39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37801.29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3381.78</v>
          </cell>
          <cell r="DW242">
            <v>252120.33000000002</v>
          </cell>
          <cell r="DX242">
            <v>1142.263184124683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247</v>
          </cell>
          <cell r="EO242">
            <v>0</v>
          </cell>
          <cell r="EP242">
            <v>0</v>
          </cell>
          <cell r="EQ242">
            <v>0</v>
          </cell>
          <cell r="ER242">
            <v>247</v>
          </cell>
          <cell r="ES242">
            <v>1.1190648785791955</v>
          </cell>
          <cell r="ET242">
            <v>227532.89</v>
          </cell>
          <cell r="EU242">
            <v>1030.8666636462488</v>
          </cell>
        </row>
        <row r="243">
          <cell r="A243" t="str">
            <v>10050</v>
          </cell>
          <cell r="B243" t="str">
            <v>Curlew</v>
          </cell>
          <cell r="C243">
            <v>220.42555555555555</v>
          </cell>
          <cell r="D243">
            <v>2698573.9</v>
          </cell>
          <cell r="E243">
            <v>12242.563677331224</v>
          </cell>
          <cell r="F243">
            <v>2694088.86</v>
          </cell>
          <cell r="G243">
            <v>12222.216490324272</v>
          </cell>
          <cell r="H243">
            <v>94952.58</v>
          </cell>
          <cell r="I243">
            <v>0</v>
          </cell>
          <cell r="J243">
            <v>351.27</v>
          </cell>
          <cell r="K243">
            <v>4061.82</v>
          </cell>
          <cell r="L243">
            <v>0</v>
          </cell>
          <cell r="M243">
            <v>0</v>
          </cell>
          <cell r="N243">
            <v>450.7901533901595</v>
          </cell>
          <cell r="O243">
            <v>173</v>
          </cell>
          <cell r="P243">
            <v>348.51</v>
          </cell>
          <cell r="Q243">
            <v>0</v>
          </cell>
          <cell r="R243">
            <v>3750</v>
          </cell>
          <cell r="S243">
            <v>0</v>
          </cell>
          <cell r="T243">
            <v>0</v>
          </cell>
          <cell r="U243">
            <v>0</v>
          </cell>
          <cell r="V243">
            <v>1279.82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32212.31</v>
          </cell>
          <cell r="AB243">
            <v>1700</v>
          </cell>
          <cell r="AC243">
            <v>9206.5</v>
          </cell>
          <cell r="AD243">
            <v>0</v>
          </cell>
          <cell r="AE243">
            <v>16005.78</v>
          </cell>
          <cell r="AF243">
            <v>212.95</v>
          </cell>
          <cell r="AG243">
            <v>3675</v>
          </cell>
          <cell r="AH243">
            <v>1414.05</v>
          </cell>
          <cell r="AI243">
            <v>1116.45</v>
          </cell>
          <cell r="AJ243">
            <v>4014.08</v>
          </cell>
          <cell r="AK243">
            <v>75108.45</v>
          </cell>
          <cell r="AL243">
            <v>340.74293160200216</v>
          </cell>
          <cell r="AM243">
            <v>1398836.29</v>
          </cell>
          <cell r="AN243">
            <v>27503.35</v>
          </cell>
          <cell r="AO243">
            <v>153786.28</v>
          </cell>
          <cell r="AP243">
            <v>0</v>
          </cell>
          <cell r="AQ243">
            <v>0</v>
          </cell>
          <cell r="AR243">
            <v>0</v>
          </cell>
          <cell r="AS243">
            <v>118866.74</v>
          </cell>
          <cell r="AT243">
            <v>0</v>
          </cell>
          <cell r="AU243">
            <v>0</v>
          </cell>
          <cell r="AV243">
            <v>43194.92</v>
          </cell>
          <cell r="AW243">
            <v>0</v>
          </cell>
          <cell r="AX243">
            <v>23981.61</v>
          </cell>
          <cell r="AY243">
            <v>0</v>
          </cell>
          <cell r="AZ243">
            <v>0</v>
          </cell>
          <cell r="BA243">
            <v>79979.37</v>
          </cell>
          <cell r="BB243">
            <v>2065.98</v>
          </cell>
          <cell r="BC243">
            <v>19583.740000000002</v>
          </cell>
          <cell r="BD243">
            <v>0</v>
          </cell>
          <cell r="BE243">
            <v>3563.46</v>
          </cell>
          <cell r="BF243">
            <v>143902.29</v>
          </cell>
          <cell r="BG243">
            <v>5805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2021069.03</v>
          </cell>
          <cell r="BM243">
            <v>9168.9415272477981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83902.12</v>
          </cell>
          <cell r="BS243">
            <v>83902.12</v>
          </cell>
          <cell r="BT243">
            <v>0</v>
          </cell>
          <cell r="BU243">
            <v>0</v>
          </cell>
          <cell r="BV243">
            <v>142746.6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42298</v>
          </cell>
          <cell r="CB243">
            <v>4632.25</v>
          </cell>
          <cell r="CC243">
            <v>0</v>
          </cell>
          <cell r="CD243">
            <v>83906.04</v>
          </cell>
          <cell r="CE243">
            <v>48885.58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56318.27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26174.45</v>
          </cell>
          <cell r="DE243">
            <v>0</v>
          </cell>
          <cell r="DF243">
            <v>531.08000000000004</v>
          </cell>
          <cell r="DG243">
            <v>0</v>
          </cell>
          <cell r="DH243">
            <v>0</v>
          </cell>
          <cell r="DI243">
            <v>4267.24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4884.08</v>
          </cell>
          <cell r="DW243">
            <v>498545.71000000008</v>
          </cell>
          <cell r="DX243">
            <v>2261.7418780843122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708201.1</v>
          </cell>
          <cell r="EU243">
            <v>3212.8810936420964</v>
          </cell>
        </row>
        <row r="244">
          <cell r="A244" t="str">
            <v>28144</v>
          </cell>
          <cell r="B244" t="str">
            <v>Lopez Island</v>
          </cell>
          <cell r="C244">
            <v>215.08000000000004</v>
          </cell>
          <cell r="D244">
            <v>3812734.5</v>
          </cell>
          <cell r="E244">
            <v>17727.052724567598</v>
          </cell>
          <cell r="F244">
            <v>3665025.8</v>
          </cell>
          <cell r="G244">
            <v>17040.291054491347</v>
          </cell>
          <cell r="H244">
            <v>668896.81999999995</v>
          </cell>
          <cell r="I244">
            <v>0</v>
          </cell>
          <cell r="J244">
            <v>0</v>
          </cell>
          <cell r="K244">
            <v>28.32</v>
          </cell>
          <cell r="L244">
            <v>0</v>
          </cell>
          <cell r="M244">
            <v>0</v>
          </cell>
          <cell r="N244">
            <v>3110.1224660591397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103.25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44231.86</v>
          </cell>
          <cell r="AB244">
            <v>75</v>
          </cell>
          <cell r="AC244">
            <v>6803.81</v>
          </cell>
          <cell r="AD244">
            <v>0</v>
          </cell>
          <cell r="AE244">
            <v>96014.79</v>
          </cell>
          <cell r="AF244">
            <v>0</v>
          </cell>
          <cell r="AG244">
            <v>305</v>
          </cell>
          <cell r="AH244">
            <v>0</v>
          </cell>
          <cell r="AI244">
            <v>82195.95</v>
          </cell>
          <cell r="AJ244">
            <v>6201.46</v>
          </cell>
          <cell r="AK244">
            <v>235931.11999999997</v>
          </cell>
          <cell r="AL244">
            <v>1096.9458806025661</v>
          </cell>
          <cell r="AM244">
            <v>1765157.75</v>
          </cell>
          <cell r="AN244">
            <v>17484.8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143635.41</v>
          </cell>
          <cell r="AT244">
            <v>0</v>
          </cell>
          <cell r="AU244">
            <v>0</v>
          </cell>
          <cell r="AV244">
            <v>26010.37</v>
          </cell>
          <cell r="AW244">
            <v>0</v>
          </cell>
          <cell r="AX244">
            <v>118421</v>
          </cell>
          <cell r="AY244">
            <v>0</v>
          </cell>
          <cell r="AZ244">
            <v>3727.92</v>
          </cell>
          <cell r="BA244">
            <v>105184.34</v>
          </cell>
          <cell r="BB244">
            <v>0</v>
          </cell>
          <cell r="BC244">
            <v>18318.77</v>
          </cell>
          <cell r="BD244">
            <v>0</v>
          </cell>
          <cell r="BE244">
            <v>2187.9299999999998</v>
          </cell>
          <cell r="BF244">
            <v>135423.17000000001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2335551.46</v>
          </cell>
          <cell r="BM244">
            <v>10858.989492281939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25297</v>
          </cell>
          <cell r="BU244">
            <v>0</v>
          </cell>
          <cell r="BV244">
            <v>170728</v>
          </cell>
          <cell r="BW244">
            <v>0</v>
          </cell>
          <cell r="BX244">
            <v>0</v>
          </cell>
          <cell r="BY244">
            <v>0</v>
          </cell>
          <cell r="BZ244">
            <v>820.82</v>
          </cell>
          <cell r="CA244">
            <v>55309</v>
          </cell>
          <cell r="CB244">
            <v>0</v>
          </cell>
          <cell r="CC244">
            <v>0</v>
          </cell>
          <cell r="CD244">
            <v>76363.08</v>
          </cell>
          <cell r="CE244">
            <v>15531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38458.589999999997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5669.96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5007.04</v>
          </cell>
          <cell r="DW244">
            <v>393184.49</v>
          </cell>
          <cell r="DX244">
            <v>1828.0848521480375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31433.59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31433.59</v>
          </cell>
          <cell r="ES244">
            <v>146.14836339966521</v>
          </cell>
          <cell r="ET244">
            <v>265238.46000000002</v>
          </cell>
          <cell r="EU244">
            <v>1233.2083875767155</v>
          </cell>
        </row>
        <row r="245">
          <cell r="A245" t="str">
            <v>38320</v>
          </cell>
          <cell r="B245" t="str">
            <v>Rosalia</v>
          </cell>
          <cell r="C245">
            <v>213.40999999999997</v>
          </cell>
          <cell r="D245">
            <v>3526687.76</v>
          </cell>
          <cell r="E245">
            <v>16525.410055761211</v>
          </cell>
          <cell r="F245">
            <v>3619834.65</v>
          </cell>
          <cell r="G245">
            <v>16961.879246520784</v>
          </cell>
          <cell r="H245">
            <v>426999.58</v>
          </cell>
          <cell r="I245">
            <v>0</v>
          </cell>
          <cell r="J245">
            <v>0</v>
          </cell>
          <cell r="K245">
            <v>82.51</v>
          </cell>
          <cell r="L245">
            <v>0</v>
          </cell>
          <cell r="M245">
            <v>0</v>
          </cell>
          <cell r="N245">
            <v>2001.2281055245776</v>
          </cell>
          <cell r="O245">
            <v>15650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32426.25</v>
          </cell>
          <cell r="V245">
            <v>1466.41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48314.77</v>
          </cell>
          <cell r="AB245">
            <v>1836.95</v>
          </cell>
          <cell r="AC245">
            <v>3589.94</v>
          </cell>
          <cell r="AD245">
            <v>0</v>
          </cell>
          <cell r="AE245">
            <v>3731.92</v>
          </cell>
          <cell r="AF245">
            <v>8869.3700000000008</v>
          </cell>
          <cell r="AG245">
            <v>2990</v>
          </cell>
          <cell r="AH245">
            <v>27312.95</v>
          </cell>
          <cell r="AI245">
            <v>92174.42</v>
          </cell>
          <cell r="AJ245">
            <v>5356.96</v>
          </cell>
          <cell r="AK245">
            <v>243719.93999999997</v>
          </cell>
          <cell r="AL245">
            <v>1142.0268028677194</v>
          </cell>
          <cell r="AM245">
            <v>1618549.97</v>
          </cell>
          <cell r="AN245">
            <v>14257.17</v>
          </cell>
          <cell r="AO245">
            <v>241828.36</v>
          </cell>
          <cell r="AP245">
            <v>0</v>
          </cell>
          <cell r="AQ245">
            <v>0</v>
          </cell>
          <cell r="AR245">
            <v>84958.67</v>
          </cell>
          <cell r="AS245">
            <v>98161.76</v>
          </cell>
          <cell r="AT245">
            <v>0</v>
          </cell>
          <cell r="AU245">
            <v>0</v>
          </cell>
          <cell r="AV245">
            <v>56822.26</v>
          </cell>
          <cell r="AW245">
            <v>0</v>
          </cell>
          <cell r="AX245">
            <v>107500</v>
          </cell>
          <cell r="AY245">
            <v>0</v>
          </cell>
          <cell r="AZ245">
            <v>0</v>
          </cell>
          <cell r="BA245">
            <v>85363.63</v>
          </cell>
          <cell r="BB245">
            <v>0</v>
          </cell>
          <cell r="BC245">
            <v>18192.150000000001</v>
          </cell>
          <cell r="BD245">
            <v>48287.5</v>
          </cell>
          <cell r="BE245">
            <v>3475.04</v>
          </cell>
          <cell r="BF245">
            <v>181578.88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2558975.3899999997</v>
          </cell>
          <cell r="BM245">
            <v>11990.887915280446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6882.26</v>
          </cell>
          <cell r="BU245">
            <v>0</v>
          </cell>
          <cell r="BV245">
            <v>155277</v>
          </cell>
          <cell r="BW245">
            <v>0</v>
          </cell>
          <cell r="BX245">
            <v>0</v>
          </cell>
          <cell r="BY245">
            <v>0</v>
          </cell>
          <cell r="BZ245">
            <v>3070.9</v>
          </cell>
          <cell r="CA245">
            <v>49928</v>
          </cell>
          <cell r="CB245">
            <v>1783.26</v>
          </cell>
          <cell r="CC245">
            <v>0</v>
          </cell>
          <cell r="CD245">
            <v>70642.59</v>
          </cell>
          <cell r="CE245">
            <v>24013.41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3465.86</v>
          </cell>
          <cell r="CQ245">
            <v>54176.77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11986.35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8830.83</v>
          </cell>
          <cell r="DW245">
            <v>390057.23</v>
          </cell>
          <cell r="DX245">
            <v>1827.7364228480392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253363.64</v>
          </cell>
          <cell r="EU245">
            <v>1187.2154069631229</v>
          </cell>
        </row>
        <row r="246">
          <cell r="A246" t="str">
            <v>22105</v>
          </cell>
          <cell r="B246" t="str">
            <v>Odessa</v>
          </cell>
          <cell r="C246">
            <v>210.49</v>
          </cell>
          <cell r="D246">
            <v>3549085.04</v>
          </cell>
          <cell r="E246">
            <v>16861.062473276641</v>
          </cell>
          <cell r="F246">
            <v>3446974.1</v>
          </cell>
          <cell r="G246">
            <v>16375.951826690103</v>
          </cell>
          <cell r="H246">
            <v>531862.01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2526.7804171219536</v>
          </cell>
          <cell r="O246">
            <v>2465</v>
          </cell>
          <cell r="P246">
            <v>0</v>
          </cell>
          <cell r="Q246">
            <v>0</v>
          </cell>
          <cell r="R246">
            <v>4900</v>
          </cell>
          <cell r="S246">
            <v>0</v>
          </cell>
          <cell r="T246">
            <v>0</v>
          </cell>
          <cell r="U246">
            <v>0</v>
          </cell>
          <cell r="V246">
            <v>877.8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31043.4</v>
          </cell>
          <cell r="AB246">
            <v>0</v>
          </cell>
          <cell r="AC246">
            <v>2719.8</v>
          </cell>
          <cell r="AD246">
            <v>0</v>
          </cell>
          <cell r="AE246">
            <v>3083.5</v>
          </cell>
          <cell r="AF246">
            <v>184.74</v>
          </cell>
          <cell r="AG246">
            <v>480</v>
          </cell>
          <cell r="AH246">
            <v>0</v>
          </cell>
          <cell r="AI246">
            <v>18674.560000000001</v>
          </cell>
          <cell r="AJ246">
            <v>7967.4</v>
          </cell>
          <cell r="AK246">
            <v>72396.2</v>
          </cell>
          <cell r="AL246">
            <v>343.94127987077769</v>
          </cell>
          <cell r="AM246">
            <v>1641693.48</v>
          </cell>
          <cell r="AN246">
            <v>24812.98</v>
          </cell>
          <cell r="AO246">
            <v>171720.44</v>
          </cell>
          <cell r="AP246">
            <v>0</v>
          </cell>
          <cell r="AQ246">
            <v>0</v>
          </cell>
          <cell r="AR246">
            <v>10190</v>
          </cell>
          <cell r="AS246">
            <v>148326.97</v>
          </cell>
          <cell r="AT246">
            <v>0</v>
          </cell>
          <cell r="AU246">
            <v>0</v>
          </cell>
          <cell r="AV246">
            <v>33025.97</v>
          </cell>
          <cell r="AW246">
            <v>0</v>
          </cell>
          <cell r="AX246">
            <v>9410</v>
          </cell>
          <cell r="AY246">
            <v>0</v>
          </cell>
          <cell r="AZ246">
            <v>0</v>
          </cell>
          <cell r="BA246">
            <v>77819.210000000006</v>
          </cell>
          <cell r="BB246">
            <v>1951.21</v>
          </cell>
          <cell r="BC246">
            <v>18987.79</v>
          </cell>
          <cell r="BD246">
            <v>0</v>
          </cell>
          <cell r="BE246">
            <v>2332.9</v>
          </cell>
          <cell r="BF246">
            <v>238909.77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2379180.7199999997</v>
          </cell>
          <cell r="BM246">
            <v>11303.058197539074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157644</v>
          </cell>
          <cell r="BW246">
            <v>0</v>
          </cell>
          <cell r="BX246">
            <v>0</v>
          </cell>
          <cell r="BY246">
            <v>0</v>
          </cell>
          <cell r="BZ246">
            <v>2974.88</v>
          </cell>
          <cell r="CA246">
            <v>51278</v>
          </cell>
          <cell r="CB246">
            <v>2192</v>
          </cell>
          <cell r="CC246">
            <v>0</v>
          </cell>
          <cell r="CD246">
            <v>56091.040000000001</v>
          </cell>
          <cell r="CE246">
            <v>22659.41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40412.35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12101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111421.48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6235.17</v>
          </cell>
          <cell r="DW246">
            <v>463009.3299999999</v>
          </cell>
          <cell r="DX246">
            <v>2199.6737612238107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425.84</v>
          </cell>
          <cell r="EM246">
            <v>0</v>
          </cell>
          <cell r="EN246">
            <v>100</v>
          </cell>
          <cell r="EO246">
            <v>0</v>
          </cell>
          <cell r="EP246">
            <v>0</v>
          </cell>
          <cell r="EQ246">
            <v>0</v>
          </cell>
          <cell r="ER246">
            <v>525.83999999999992</v>
          </cell>
          <cell r="ES246">
            <v>2.4981709344861982</v>
          </cell>
          <cell r="ET246">
            <v>306367.40000000002</v>
          </cell>
          <cell r="EU246">
            <v>1455.4962230984845</v>
          </cell>
        </row>
        <row r="247">
          <cell r="A247" t="str">
            <v>01158</v>
          </cell>
          <cell r="B247" t="str">
            <v>Lind</v>
          </cell>
          <cell r="C247">
            <v>202.24</v>
          </cell>
          <cell r="D247">
            <v>3178680.22</v>
          </cell>
          <cell r="E247">
            <v>15717.366594145569</v>
          </cell>
          <cell r="F247">
            <v>3257069.43</v>
          </cell>
          <cell r="G247">
            <v>16104.971469541139</v>
          </cell>
          <cell r="H247">
            <v>455784.9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2253.6832476265822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60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26822.89</v>
          </cell>
          <cell r="AB247">
            <v>0</v>
          </cell>
          <cell r="AC247">
            <v>2969.24</v>
          </cell>
          <cell r="AD247">
            <v>0</v>
          </cell>
          <cell r="AE247">
            <v>340.34</v>
          </cell>
          <cell r="AF247">
            <v>167.72</v>
          </cell>
          <cell r="AG247">
            <v>0</v>
          </cell>
          <cell r="AH247">
            <v>0</v>
          </cell>
          <cell r="AI247">
            <v>232.1</v>
          </cell>
          <cell r="AJ247">
            <v>0</v>
          </cell>
          <cell r="AK247">
            <v>30592.289999999997</v>
          </cell>
          <cell r="AL247">
            <v>151.26725672468353</v>
          </cell>
          <cell r="AM247">
            <v>1538105.96</v>
          </cell>
          <cell r="AN247">
            <v>14623.33</v>
          </cell>
          <cell r="AO247">
            <v>143678.84</v>
          </cell>
          <cell r="AP247">
            <v>0</v>
          </cell>
          <cell r="AQ247">
            <v>0</v>
          </cell>
          <cell r="AR247">
            <v>1076.79</v>
          </cell>
          <cell r="AS247">
            <v>97563.31</v>
          </cell>
          <cell r="AT247">
            <v>0</v>
          </cell>
          <cell r="AU247">
            <v>0</v>
          </cell>
          <cell r="AV247">
            <v>50614.66</v>
          </cell>
          <cell r="AW247">
            <v>0</v>
          </cell>
          <cell r="AX247">
            <v>1780</v>
          </cell>
          <cell r="AY247">
            <v>0</v>
          </cell>
          <cell r="AZ247">
            <v>20574.14</v>
          </cell>
          <cell r="BA247">
            <v>78098.64</v>
          </cell>
          <cell r="BB247">
            <v>0</v>
          </cell>
          <cell r="BC247">
            <v>17950.41</v>
          </cell>
          <cell r="BD247">
            <v>0</v>
          </cell>
          <cell r="BE247">
            <v>4254.55</v>
          </cell>
          <cell r="BF247">
            <v>363953.19</v>
          </cell>
          <cell r="BG247">
            <v>25611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2357884.8199999998</v>
          </cell>
          <cell r="BM247">
            <v>11658.845035601264</v>
          </cell>
          <cell r="BN247">
            <v>0</v>
          </cell>
          <cell r="BO247">
            <v>0</v>
          </cell>
          <cell r="BP247">
            <v>0</v>
          </cell>
          <cell r="BQ247">
            <v>56.4</v>
          </cell>
          <cell r="BR247">
            <v>0</v>
          </cell>
          <cell r="BS247">
            <v>56.4</v>
          </cell>
          <cell r="BT247">
            <v>0</v>
          </cell>
          <cell r="BU247">
            <v>0</v>
          </cell>
          <cell r="BV247">
            <v>147521</v>
          </cell>
          <cell r="BW247">
            <v>0</v>
          </cell>
          <cell r="BX247">
            <v>0</v>
          </cell>
          <cell r="BY247">
            <v>0</v>
          </cell>
          <cell r="BZ247">
            <v>1621.54</v>
          </cell>
          <cell r="CA247">
            <v>46242</v>
          </cell>
          <cell r="CB247">
            <v>0</v>
          </cell>
          <cell r="CC247">
            <v>0</v>
          </cell>
          <cell r="CD247">
            <v>54491</v>
          </cell>
          <cell r="CE247">
            <v>57288.59</v>
          </cell>
          <cell r="CF247">
            <v>26411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71282.95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7892.94</v>
          </cell>
          <cell r="DW247">
            <v>412807.42000000004</v>
          </cell>
          <cell r="DX247">
            <v>2041.1759295886077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314855.63</v>
          </cell>
          <cell r="EU247">
            <v>1556.8415249208861</v>
          </cell>
        </row>
        <row r="248">
          <cell r="A248" t="str">
            <v>10070</v>
          </cell>
          <cell r="B248" t="str">
            <v>Inchelium</v>
          </cell>
          <cell r="C248">
            <v>201.81666666666669</v>
          </cell>
          <cell r="D248">
            <v>3324887.87</v>
          </cell>
          <cell r="E248">
            <v>16474.79331076059</v>
          </cell>
          <cell r="F248">
            <v>3371605.9</v>
          </cell>
          <cell r="G248">
            <v>16706.280782888756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2435</v>
          </cell>
          <cell r="S248">
            <v>0</v>
          </cell>
          <cell r="T248">
            <v>0</v>
          </cell>
          <cell r="U248">
            <v>0</v>
          </cell>
          <cell r="V248">
            <v>2176.9899999999998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11650.13</v>
          </cell>
          <cell r="AB248">
            <v>3731.16</v>
          </cell>
          <cell r="AC248">
            <v>5986.73</v>
          </cell>
          <cell r="AD248">
            <v>0</v>
          </cell>
          <cell r="AE248">
            <v>0</v>
          </cell>
          <cell r="AF248">
            <v>10</v>
          </cell>
          <cell r="AG248">
            <v>5187.88</v>
          </cell>
          <cell r="AH248">
            <v>0</v>
          </cell>
          <cell r="AI248">
            <v>995.5</v>
          </cell>
          <cell r="AJ248">
            <v>3155.99</v>
          </cell>
          <cell r="AK248">
            <v>35329.379999999997</v>
          </cell>
          <cell r="AL248">
            <v>175.05680072673215</v>
          </cell>
          <cell r="AM248">
            <v>1560208.49</v>
          </cell>
          <cell r="AN248">
            <v>15087.49</v>
          </cell>
          <cell r="AO248">
            <v>0</v>
          </cell>
          <cell r="AP248">
            <v>0</v>
          </cell>
          <cell r="AQ248">
            <v>0</v>
          </cell>
          <cell r="AR248">
            <v>19099.060000000001</v>
          </cell>
          <cell r="AS248">
            <v>129981.18</v>
          </cell>
          <cell r="AT248">
            <v>0</v>
          </cell>
          <cell r="AU248">
            <v>0</v>
          </cell>
          <cell r="AV248">
            <v>55576.07</v>
          </cell>
          <cell r="AW248">
            <v>0</v>
          </cell>
          <cell r="AX248">
            <v>11771.2</v>
          </cell>
          <cell r="AY248">
            <v>0</v>
          </cell>
          <cell r="AZ248">
            <v>0</v>
          </cell>
          <cell r="BA248">
            <v>69508.179999999993</v>
          </cell>
          <cell r="BB248">
            <v>0</v>
          </cell>
          <cell r="BC248">
            <v>18043.810000000001</v>
          </cell>
          <cell r="BD248">
            <v>0</v>
          </cell>
          <cell r="BE248">
            <v>2262.4</v>
          </cell>
          <cell r="BF248">
            <v>161519.92000000001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2043057.7999999998</v>
          </cell>
          <cell r="BM248">
            <v>10123.335370385661</v>
          </cell>
          <cell r="BN248">
            <v>0</v>
          </cell>
          <cell r="BO248">
            <v>732252.99</v>
          </cell>
          <cell r="BP248">
            <v>12670.25</v>
          </cell>
          <cell r="BQ248">
            <v>0</v>
          </cell>
          <cell r="BR248">
            <v>73665.009999999995</v>
          </cell>
          <cell r="BS248">
            <v>818588.25</v>
          </cell>
          <cell r="BT248">
            <v>0</v>
          </cell>
          <cell r="BU248">
            <v>0</v>
          </cell>
          <cell r="BV248">
            <v>150795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35430.410000000003</v>
          </cell>
          <cell r="CB248">
            <v>0</v>
          </cell>
          <cell r="CC248">
            <v>0</v>
          </cell>
          <cell r="CD248">
            <v>97764.88</v>
          </cell>
          <cell r="CE248">
            <v>30046.44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71582.02</v>
          </cell>
          <cell r="CR248">
            <v>7386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22128</v>
          </cell>
          <cell r="CX248">
            <v>0</v>
          </cell>
          <cell r="CY248">
            <v>0</v>
          </cell>
          <cell r="CZ248">
            <v>0</v>
          </cell>
          <cell r="DA248">
            <v>33378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3234.07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5507.05</v>
          </cell>
          <cell r="DW248">
            <v>1275840.1200000001</v>
          </cell>
          <cell r="DX248">
            <v>6321.7777851185065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17378.599999999999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17378.599999999999</v>
          </cell>
          <cell r="ES248">
            <v>86.110826657857771</v>
          </cell>
          <cell r="ET248">
            <v>372930.53</v>
          </cell>
          <cell r="EU248">
            <v>1847.8678503592369</v>
          </cell>
        </row>
        <row r="249">
          <cell r="A249" t="str">
            <v>38301</v>
          </cell>
          <cell r="B249" t="str">
            <v>Palouse</v>
          </cell>
          <cell r="C249">
            <v>201.7155555555556</v>
          </cell>
          <cell r="D249">
            <v>2858659.34</v>
          </cell>
          <cell r="E249">
            <v>14171.73470894108</v>
          </cell>
          <cell r="F249">
            <v>2800061.73</v>
          </cell>
          <cell r="G249">
            <v>13881.238471114437</v>
          </cell>
          <cell r="H249">
            <v>312969.51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1551.5387950028642</v>
          </cell>
          <cell r="O249">
            <v>5474.44</v>
          </cell>
          <cell r="P249">
            <v>0</v>
          </cell>
          <cell r="Q249">
            <v>0</v>
          </cell>
          <cell r="R249">
            <v>10150</v>
          </cell>
          <cell r="S249">
            <v>0</v>
          </cell>
          <cell r="T249">
            <v>0</v>
          </cell>
          <cell r="U249">
            <v>70788.070000000007</v>
          </cell>
          <cell r="V249">
            <v>711.91</v>
          </cell>
          <cell r="W249">
            <v>0</v>
          </cell>
          <cell r="X249">
            <v>0</v>
          </cell>
          <cell r="Y249">
            <v>1807.11</v>
          </cell>
          <cell r="Z249">
            <v>13774.58</v>
          </cell>
          <cell r="AA249">
            <v>39821.620000000003</v>
          </cell>
          <cell r="AB249">
            <v>0</v>
          </cell>
          <cell r="AC249">
            <v>10185.92</v>
          </cell>
          <cell r="AD249">
            <v>0</v>
          </cell>
          <cell r="AE249">
            <v>24278.9</v>
          </cell>
          <cell r="AF249">
            <v>230.62</v>
          </cell>
          <cell r="AG249">
            <v>0</v>
          </cell>
          <cell r="AH249">
            <v>0</v>
          </cell>
          <cell r="AI249">
            <v>2854.3</v>
          </cell>
          <cell r="AJ249">
            <v>5799.68</v>
          </cell>
          <cell r="AK249">
            <v>185877.15</v>
          </cell>
          <cell r="AL249">
            <v>921.48148658176513</v>
          </cell>
          <cell r="AM249">
            <v>1550063</v>
          </cell>
          <cell r="AN249">
            <v>13272.82</v>
          </cell>
          <cell r="AO249">
            <v>167235.51999999999</v>
          </cell>
          <cell r="AP249">
            <v>0</v>
          </cell>
          <cell r="AQ249">
            <v>0</v>
          </cell>
          <cell r="AR249">
            <v>750</v>
          </cell>
          <cell r="AS249">
            <v>111513.3</v>
          </cell>
          <cell r="AT249">
            <v>0</v>
          </cell>
          <cell r="AU249">
            <v>0</v>
          </cell>
          <cell r="AV249">
            <v>14569.32</v>
          </cell>
          <cell r="AW249">
            <v>0</v>
          </cell>
          <cell r="AX249">
            <v>5910</v>
          </cell>
          <cell r="AY249">
            <v>0</v>
          </cell>
          <cell r="AZ249">
            <v>0</v>
          </cell>
          <cell r="BA249">
            <v>71148.89</v>
          </cell>
          <cell r="BB249">
            <v>0</v>
          </cell>
          <cell r="BC249">
            <v>18431</v>
          </cell>
          <cell r="BD249">
            <v>0</v>
          </cell>
          <cell r="BE249">
            <v>1910.94</v>
          </cell>
          <cell r="BF249">
            <v>0</v>
          </cell>
          <cell r="BG249">
            <v>45068.51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1999873.3</v>
          </cell>
          <cell r="BM249">
            <v>9914.323635041641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148409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42640</v>
          </cell>
          <cell r="CB249">
            <v>859</v>
          </cell>
          <cell r="CC249">
            <v>0</v>
          </cell>
          <cell r="CD249">
            <v>6181</v>
          </cell>
          <cell r="CE249">
            <v>26283.11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26697.67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3480.41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254550.18999999997</v>
          </cell>
          <cell r="DX249">
            <v>1261.9264255497285</v>
          </cell>
          <cell r="DY249">
            <v>43686.98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3104.6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46791.58</v>
          </cell>
          <cell r="ES249">
            <v>231.96812893843912</v>
          </cell>
          <cell r="ET249">
            <v>563094.92000000004</v>
          </cell>
          <cell r="EU249">
            <v>2791.5294804565283</v>
          </cell>
        </row>
        <row r="250">
          <cell r="A250" t="str">
            <v>38265</v>
          </cell>
          <cell r="B250" t="str">
            <v>Tekoa</v>
          </cell>
          <cell r="C250">
            <v>199.46</v>
          </cell>
          <cell r="D250">
            <v>3034522.11</v>
          </cell>
          <cell r="E250">
            <v>15213.687506266919</v>
          </cell>
          <cell r="F250">
            <v>3030001.61</v>
          </cell>
          <cell r="G250">
            <v>15191.023814298605</v>
          </cell>
          <cell r="H250">
            <v>273854.2</v>
          </cell>
          <cell r="I250">
            <v>0</v>
          </cell>
          <cell r="J250">
            <v>0</v>
          </cell>
          <cell r="K250">
            <v>145.46</v>
          </cell>
          <cell r="L250">
            <v>0</v>
          </cell>
          <cell r="M250">
            <v>0</v>
          </cell>
          <cell r="N250">
            <v>1373.7073097362882</v>
          </cell>
          <cell r="O250">
            <v>0</v>
          </cell>
          <cell r="P250">
            <v>0</v>
          </cell>
          <cell r="Q250">
            <v>0</v>
          </cell>
          <cell r="R250">
            <v>4680</v>
          </cell>
          <cell r="S250">
            <v>0</v>
          </cell>
          <cell r="T250">
            <v>0</v>
          </cell>
          <cell r="U250">
            <v>7400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3291.95</v>
          </cell>
          <cell r="AA250">
            <v>25593.84</v>
          </cell>
          <cell r="AB250">
            <v>887.79</v>
          </cell>
          <cell r="AC250">
            <v>8730.51</v>
          </cell>
          <cell r="AD250">
            <v>0</v>
          </cell>
          <cell r="AE250">
            <v>0</v>
          </cell>
          <cell r="AF250">
            <v>62</v>
          </cell>
          <cell r="AG250">
            <v>20</v>
          </cell>
          <cell r="AH250">
            <v>0</v>
          </cell>
          <cell r="AI250">
            <v>13011</v>
          </cell>
          <cell r="AJ250">
            <v>8251.74</v>
          </cell>
          <cell r="AK250">
            <v>71928.83</v>
          </cell>
          <cell r="AL250">
            <v>360.61781810889403</v>
          </cell>
          <cell r="AM250">
            <v>1567487.47</v>
          </cell>
          <cell r="AN250">
            <v>28869.81</v>
          </cell>
          <cell r="AO250">
            <v>234958.32</v>
          </cell>
          <cell r="AP250">
            <v>0</v>
          </cell>
          <cell r="AQ250">
            <v>0</v>
          </cell>
          <cell r="AR250">
            <v>0</v>
          </cell>
          <cell r="AS250">
            <v>137274.35</v>
          </cell>
          <cell r="AT250">
            <v>0</v>
          </cell>
          <cell r="AU250">
            <v>0</v>
          </cell>
          <cell r="AV250">
            <v>36948.82</v>
          </cell>
          <cell r="AW250">
            <v>0</v>
          </cell>
          <cell r="AX250">
            <v>72463.62</v>
          </cell>
          <cell r="AY250">
            <v>0</v>
          </cell>
          <cell r="AZ250">
            <v>0</v>
          </cell>
          <cell r="BA250">
            <v>71467.72</v>
          </cell>
          <cell r="BB250">
            <v>1858</v>
          </cell>
          <cell r="BC250">
            <v>18945.61</v>
          </cell>
          <cell r="BD250">
            <v>56220</v>
          </cell>
          <cell r="BE250">
            <v>2664.18</v>
          </cell>
          <cell r="BF250">
            <v>113179.23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2342337.1300000004</v>
          </cell>
          <cell r="BM250">
            <v>11743.39281058859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145474.01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34592</v>
          </cell>
          <cell r="CB250">
            <v>1258.3800000000001</v>
          </cell>
          <cell r="CC250">
            <v>0</v>
          </cell>
          <cell r="CD250">
            <v>41021</v>
          </cell>
          <cell r="CE250">
            <v>12743.46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4091.26</v>
          </cell>
          <cell r="CQ250">
            <v>51936.07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11842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26667.56</v>
          </cell>
          <cell r="DF250">
            <v>471.2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6889.05</v>
          </cell>
          <cell r="DW250">
            <v>336985.99</v>
          </cell>
          <cell r="DX250">
            <v>1689.491577258598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4750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4750</v>
          </cell>
          <cell r="ES250">
            <v>23.814298606236839</v>
          </cell>
          <cell r="ET250">
            <v>473401.81</v>
          </cell>
          <cell r="EU250">
            <v>2373.4172766469464</v>
          </cell>
        </row>
        <row r="251">
          <cell r="A251" t="str">
            <v>23054</v>
          </cell>
          <cell r="B251" t="str">
            <v>Grapeview</v>
          </cell>
          <cell r="C251">
            <v>196.82</v>
          </cell>
          <cell r="D251">
            <v>1904762.74</v>
          </cell>
          <cell r="E251">
            <v>9677.6889543745565</v>
          </cell>
          <cell r="F251">
            <v>2001487.04</v>
          </cell>
          <cell r="G251">
            <v>10169.124275988213</v>
          </cell>
          <cell r="H251">
            <v>440626.88</v>
          </cell>
          <cell r="I251">
            <v>0</v>
          </cell>
          <cell r="J251">
            <v>0</v>
          </cell>
          <cell r="K251">
            <v>2304.21</v>
          </cell>
          <cell r="L251">
            <v>0</v>
          </cell>
          <cell r="M251">
            <v>100.68</v>
          </cell>
          <cell r="N251">
            <v>2250.9489381160452</v>
          </cell>
          <cell r="O251">
            <v>3681.99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9759.2099999999991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31793.8</v>
          </cell>
          <cell r="AB251">
            <v>0</v>
          </cell>
          <cell r="AC251">
            <v>1853.89</v>
          </cell>
          <cell r="AD251">
            <v>0</v>
          </cell>
          <cell r="AE251">
            <v>4797.5200000000004</v>
          </cell>
          <cell r="AF251">
            <v>149.80000000000001</v>
          </cell>
          <cell r="AG251">
            <v>10</v>
          </cell>
          <cell r="AH251">
            <v>0</v>
          </cell>
          <cell r="AI251">
            <v>313.2</v>
          </cell>
          <cell r="AJ251">
            <v>0</v>
          </cell>
          <cell r="AK251">
            <v>52359.41</v>
          </cell>
          <cell r="AL251">
            <v>266.02687734986284</v>
          </cell>
          <cell r="AM251">
            <v>949234.1</v>
          </cell>
          <cell r="AN251">
            <v>8286.9599999999991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111691.47</v>
          </cell>
          <cell r="AT251">
            <v>0</v>
          </cell>
          <cell r="AU251">
            <v>0</v>
          </cell>
          <cell r="AV251">
            <v>19893.29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71593.81</v>
          </cell>
          <cell r="BB251">
            <v>0</v>
          </cell>
          <cell r="BC251">
            <v>9220.4599999999991</v>
          </cell>
          <cell r="BD251">
            <v>0</v>
          </cell>
          <cell r="BE251">
            <v>2440.09</v>
          </cell>
          <cell r="BF251">
            <v>92421.73</v>
          </cell>
          <cell r="BG251">
            <v>0</v>
          </cell>
          <cell r="BH251">
            <v>0</v>
          </cell>
          <cell r="BI251">
            <v>0</v>
          </cell>
          <cell r="BJ251">
            <v>2250</v>
          </cell>
          <cell r="BK251">
            <v>0</v>
          </cell>
          <cell r="BL251">
            <v>1267031.9100000001</v>
          </cell>
          <cell r="BM251">
            <v>6437.5160552789357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7119.95</v>
          </cell>
          <cell r="BS251">
            <v>7119.95</v>
          </cell>
          <cell r="BT251">
            <v>0</v>
          </cell>
          <cell r="BU251">
            <v>0</v>
          </cell>
          <cell r="BV251">
            <v>91046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7930</v>
          </cell>
          <cell r="CB251">
            <v>0</v>
          </cell>
          <cell r="CC251">
            <v>0</v>
          </cell>
          <cell r="CD251">
            <v>17354</v>
          </cell>
          <cell r="CE251">
            <v>8782.0499999999993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33981.129999999997</v>
          </cell>
          <cell r="CR251">
            <v>22910.29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1955.8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4756.2700000000004</v>
          </cell>
          <cell r="DW251">
            <v>195835.49</v>
          </cell>
          <cell r="DX251">
            <v>994.99791687836603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43228.46</v>
          </cell>
          <cell r="ER251">
            <v>43228.46</v>
          </cell>
          <cell r="ES251">
            <v>219.63448836500356</v>
          </cell>
          <cell r="ET251">
            <v>238925.92</v>
          </cell>
          <cell r="EU251">
            <v>1213.9311045625445</v>
          </cell>
        </row>
        <row r="252">
          <cell r="A252" t="str">
            <v>14077</v>
          </cell>
          <cell r="B252" t="str">
            <v>Taholah</v>
          </cell>
          <cell r="C252">
            <v>191.89999999999998</v>
          </cell>
          <cell r="D252">
            <v>3291817.29</v>
          </cell>
          <cell r="E252">
            <v>17153.815997915583</v>
          </cell>
          <cell r="F252">
            <v>4190514.74</v>
          </cell>
          <cell r="G252">
            <v>21836.971026576346</v>
          </cell>
          <cell r="H252">
            <v>87266.83</v>
          </cell>
          <cell r="I252">
            <v>0</v>
          </cell>
          <cell r="J252">
            <v>0</v>
          </cell>
          <cell r="K252">
            <v>29403.55</v>
          </cell>
          <cell r="L252">
            <v>0</v>
          </cell>
          <cell r="M252">
            <v>0</v>
          </cell>
          <cell r="N252">
            <v>607.97488275143314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605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9769.42</v>
          </cell>
          <cell r="AB252">
            <v>0</v>
          </cell>
          <cell r="AC252">
            <v>18842.84</v>
          </cell>
          <cell r="AD252">
            <v>0</v>
          </cell>
          <cell r="AE252">
            <v>35365</v>
          </cell>
          <cell r="AF252">
            <v>0</v>
          </cell>
          <cell r="AG252">
            <v>0</v>
          </cell>
          <cell r="AH252">
            <v>0</v>
          </cell>
          <cell r="AI252">
            <v>10845.68</v>
          </cell>
          <cell r="AJ252">
            <v>10471.67</v>
          </cell>
          <cell r="AK252">
            <v>85899.61</v>
          </cell>
          <cell r="AL252">
            <v>447.62694111516419</v>
          </cell>
          <cell r="AM252">
            <v>1491926.43</v>
          </cell>
          <cell r="AN252">
            <v>21166.22</v>
          </cell>
          <cell r="AO252">
            <v>260161.44</v>
          </cell>
          <cell r="AP252">
            <v>0</v>
          </cell>
          <cell r="AQ252">
            <v>0</v>
          </cell>
          <cell r="AR252">
            <v>0</v>
          </cell>
          <cell r="AS252">
            <v>120591.36</v>
          </cell>
          <cell r="AT252">
            <v>0</v>
          </cell>
          <cell r="AU252">
            <v>0</v>
          </cell>
          <cell r="AV252">
            <v>60127.99</v>
          </cell>
          <cell r="AW252">
            <v>0</v>
          </cell>
          <cell r="AX252">
            <v>15584</v>
          </cell>
          <cell r="AY252">
            <v>0</v>
          </cell>
          <cell r="AZ252">
            <v>0</v>
          </cell>
          <cell r="BA252">
            <v>69429.37</v>
          </cell>
          <cell r="BB252">
            <v>0</v>
          </cell>
          <cell r="BC252">
            <v>21756.62</v>
          </cell>
          <cell r="BD252">
            <v>0</v>
          </cell>
          <cell r="BE252">
            <v>10333.34</v>
          </cell>
          <cell r="BF252">
            <v>9881.26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2080958.0300000003</v>
          </cell>
          <cell r="BM252">
            <v>10843.97097446587</v>
          </cell>
          <cell r="BN252">
            <v>8734</v>
          </cell>
          <cell r="BO252">
            <v>1075867.93</v>
          </cell>
          <cell r="BP252">
            <v>37936.699999999997</v>
          </cell>
          <cell r="BQ252">
            <v>724.73</v>
          </cell>
          <cell r="BR252">
            <v>5071.12</v>
          </cell>
          <cell r="BS252">
            <v>1128334.48</v>
          </cell>
          <cell r="BT252">
            <v>0</v>
          </cell>
          <cell r="BU252">
            <v>0</v>
          </cell>
          <cell r="BV252">
            <v>138622</v>
          </cell>
          <cell r="BW252">
            <v>0</v>
          </cell>
          <cell r="BX252">
            <v>0</v>
          </cell>
          <cell r="BY252">
            <v>0</v>
          </cell>
          <cell r="BZ252">
            <v>12124.48</v>
          </cell>
          <cell r="CA252">
            <v>47001.88</v>
          </cell>
          <cell r="CB252">
            <v>0</v>
          </cell>
          <cell r="CC252">
            <v>0</v>
          </cell>
          <cell r="CD252">
            <v>155682.54999999999</v>
          </cell>
          <cell r="CE252">
            <v>25342.959999999999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67046.31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5673.31</v>
          </cell>
          <cell r="DW252">
            <v>1579827.97</v>
          </cell>
          <cell r="DX252">
            <v>8232.5584679520598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327158.75</v>
          </cell>
          <cell r="ER252">
            <v>327158.75</v>
          </cell>
          <cell r="ES252">
            <v>1704.8397602918189</v>
          </cell>
          <cell r="ET252">
            <v>1645825.36</v>
          </cell>
          <cell r="EU252">
            <v>8576.4739968733738</v>
          </cell>
        </row>
        <row r="253">
          <cell r="A253" t="str">
            <v>33206</v>
          </cell>
          <cell r="B253" t="str">
            <v>Columbia (Stevens)</v>
          </cell>
          <cell r="C253">
            <v>190.87222222222221</v>
          </cell>
          <cell r="D253">
            <v>3466839.72</v>
          </cell>
          <cell r="E253">
            <v>18163.144325756035</v>
          </cell>
          <cell r="F253">
            <v>3456472.65</v>
          </cell>
          <cell r="G253">
            <v>18108.830136507844</v>
          </cell>
          <cell r="H253">
            <v>73944.070000000007</v>
          </cell>
          <cell r="I253">
            <v>0</v>
          </cell>
          <cell r="J253">
            <v>0</v>
          </cell>
          <cell r="K253">
            <v>3137.45</v>
          </cell>
          <cell r="L253">
            <v>0</v>
          </cell>
          <cell r="M253">
            <v>0</v>
          </cell>
          <cell r="N253">
            <v>403.83833279972066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7315.52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20144.900000000001</v>
          </cell>
          <cell r="AB253">
            <v>0</v>
          </cell>
          <cell r="AC253">
            <v>6824.94</v>
          </cell>
          <cell r="AD253">
            <v>0</v>
          </cell>
          <cell r="AE253">
            <v>2547.5700000000002</v>
          </cell>
          <cell r="AF253">
            <v>129</v>
          </cell>
          <cell r="AG253">
            <v>4800</v>
          </cell>
          <cell r="AH253">
            <v>0</v>
          </cell>
          <cell r="AI253">
            <v>530.86</v>
          </cell>
          <cell r="AJ253">
            <v>4824.42</v>
          </cell>
          <cell r="AK253">
            <v>47117.21</v>
          </cell>
          <cell r="AL253">
            <v>246.85210582996189</v>
          </cell>
          <cell r="AM253">
            <v>1555908.95</v>
          </cell>
          <cell r="AN253">
            <v>22942.28</v>
          </cell>
          <cell r="AO253">
            <v>184982.52</v>
          </cell>
          <cell r="AP253">
            <v>0</v>
          </cell>
          <cell r="AQ253">
            <v>0</v>
          </cell>
          <cell r="AR253">
            <v>0</v>
          </cell>
          <cell r="AS253">
            <v>121172.84</v>
          </cell>
          <cell r="AT253">
            <v>0</v>
          </cell>
          <cell r="AU253">
            <v>0</v>
          </cell>
          <cell r="AV253">
            <v>65505.93</v>
          </cell>
          <cell r="AW253">
            <v>0</v>
          </cell>
          <cell r="AX253">
            <v>18733.150000000001</v>
          </cell>
          <cell r="AY253">
            <v>0</v>
          </cell>
          <cell r="AZ253">
            <v>0</v>
          </cell>
          <cell r="BA253">
            <v>68859.78</v>
          </cell>
          <cell r="BB253">
            <v>0</v>
          </cell>
          <cell r="BC253">
            <v>18527.68</v>
          </cell>
          <cell r="BD253">
            <v>0</v>
          </cell>
          <cell r="BE253">
            <v>3450.69</v>
          </cell>
          <cell r="BF253">
            <v>372351.97</v>
          </cell>
          <cell r="BG253">
            <v>23192.41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2455628.2000000002</v>
          </cell>
          <cell r="BM253">
            <v>12865.298949267983</v>
          </cell>
          <cell r="BN253">
            <v>0</v>
          </cell>
          <cell r="BO253">
            <v>266184.15999999997</v>
          </cell>
          <cell r="BP253">
            <v>5610.04</v>
          </cell>
          <cell r="BQ253">
            <v>0</v>
          </cell>
          <cell r="BR253">
            <v>4900.8</v>
          </cell>
          <cell r="BS253">
            <v>276694.99999999994</v>
          </cell>
          <cell r="BT253">
            <v>0</v>
          </cell>
          <cell r="BU253">
            <v>0</v>
          </cell>
          <cell r="BV253">
            <v>147863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38793</v>
          </cell>
          <cell r="CB253">
            <v>3272</v>
          </cell>
          <cell r="CC253">
            <v>0</v>
          </cell>
          <cell r="CD253">
            <v>78012</v>
          </cell>
          <cell r="CE253">
            <v>13296</v>
          </cell>
          <cell r="CF253">
            <v>0</v>
          </cell>
          <cell r="CG253">
            <v>109399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3732.08</v>
          </cell>
          <cell r="CQ253">
            <v>88254.36</v>
          </cell>
          <cell r="CR253">
            <v>22275.89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12250.79</v>
          </cell>
          <cell r="DB253">
            <v>0</v>
          </cell>
          <cell r="DC253">
            <v>0</v>
          </cell>
          <cell r="DD253">
            <v>16635.43</v>
          </cell>
          <cell r="DE253">
            <v>0</v>
          </cell>
          <cell r="DF253">
            <v>3407.07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8311.86</v>
          </cell>
          <cell r="DW253">
            <v>822197.48</v>
          </cell>
          <cell r="DX253">
            <v>4307.5805920190942</v>
          </cell>
          <cell r="DY253">
            <v>24598.5</v>
          </cell>
          <cell r="DZ253">
            <v>4744.66</v>
          </cell>
          <cell r="EA253">
            <v>0</v>
          </cell>
          <cell r="EB253">
            <v>0</v>
          </cell>
          <cell r="EC253">
            <v>7589.02</v>
          </cell>
          <cell r="ED253">
            <v>6845.25</v>
          </cell>
          <cell r="EE253">
            <v>0</v>
          </cell>
          <cell r="EF253">
            <v>9847.5</v>
          </cell>
          <cell r="EG253">
            <v>823.31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54448.24</v>
          </cell>
          <cell r="ES253">
            <v>285.26015659108771</v>
          </cell>
          <cell r="ET253">
            <v>529631.44999999995</v>
          </cell>
          <cell r="EU253">
            <v>2774.7958494629916</v>
          </cell>
        </row>
        <row r="254">
          <cell r="A254" t="str">
            <v>38322</v>
          </cell>
          <cell r="B254" t="str">
            <v>St. John</v>
          </cell>
          <cell r="C254">
            <v>182.74555555555557</v>
          </cell>
          <cell r="D254">
            <v>2953196.03</v>
          </cell>
          <cell r="E254">
            <v>16160.152409847326</v>
          </cell>
          <cell r="F254">
            <v>2964847.18</v>
          </cell>
          <cell r="G254">
            <v>16223.908543147423</v>
          </cell>
          <cell r="H254">
            <v>305517.46999999997</v>
          </cell>
          <cell r="I254">
            <v>0</v>
          </cell>
          <cell r="J254">
            <v>0</v>
          </cell>
          <cell r="K254">
            <v>0.88</v>
          </cell>
          <cell r="L254">
            <v>0</v>
          </cell>
          <cell r="M254">
            <v>0</v>
          </cell>
          <cell r="N254">
            <v>1671.8236953627081</v>
          </cell>
          <cell r="O254">
            <v>5934.9</v>
          </cell>
          <cell r="P254">
            <v>0</v>
          </cell>
          <cell r="Q254">
            <v>0</v>
          </cell>
          <cell r="R254">
            <v>5875</v>
          </cell>
          <cell r="S254">
            <v>0</v>
          </cell>
          <cell r="T254">
            <v>0</v>
          </cell>
          <cell r="U254">
            <v>0</v>
          </cell>
          <cell r="V254">
            <v>507.67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33506.550000000003</v>
          </cell>
          <cell r="AB254">
            <v>0</v>
          </cell>
          <cell r="AC254">
            <v>6199.54</v>
          </cell>
          <cell r="AD254">
            <v>0</v>
          </cell>
          <cell r="AE254">
            <v>0</v>
          </cell>
          <cell r="AF254">
            <v>29.66</v>
          </cell>
          <cell r="AG254">
            <v>0</v>
          </cell>
          <cell r="AH254">
            <v>0</v>
          </cell>
          <cell r="AI254">
            <v>0</v>
          </cell>
          <cell r="AJ254">
            <v>5142.67</v>
          </cell>
          <cell r="AK254">
            <v>57195.990000000005</v>
          </cell>
          <cell r="AL254">
            <v>312.98156513914307</v>
          </cell>
          <cell r="AM254">
            <v>1459044.53</v>
          </cell>
          <cell r="AN254">
            <v>8297.19</v>
          </cell>
          <cell r="AO254">
            <v>153779.6</v>
          </cell>
          <cell r="AP254">
            <v>0</v>
          </cell>
          <cell r="AQ254">
            <v>0</v>
          </cell>
          <cell r="AR254">
            <v>0</v>
          </cell>
          <cell r="AS254">
            <v>86831.63</v>
          </cell>
          <cell r="AT254">
            <v>0</v>
          </cell>
          <cell r="AU254">
            <v>0</v>
          </cell>
          <cell r="AV254">
            <v>20792.330000000002</v>
          </cell>
          <cell r="AW254">
            <v>0</v>
          </cell>
          <cell r="AX254">
            <v>9710</v>
          </cell>
          <cell r="AY254">
            <v>0</v>
          </cell>
          <cell r="AZ254">
            <v>0</v>
          </cell>
          <cell r="BA254">
            <v>67842.39</v>
          </cell>
          <cell r="BB254">
            <v>1700.67</v>
          </cell>
          <cell r="BC254">
            <v>11121.47</v>
          </cell>
          <cell r="BD254">
            <v>0</v>
          </cell>
          <cell r="BE254">
            <v>1508.09</v>
          </cell>
          <cell r="BF254">
            <v>440474.38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2261102.2800000003</v>
          </cell>
          <cell r="BM254">
            <v>12372.953602762798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139021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34237</v>
          </cell>
          <cell r="CB254">
            <v>1595</v>
          </cell>
          <cell r="CC254">
            <v>0</v>
          </cell>
          <cell r="CD254">
            <v>46444.86</v>
          </cell>
          <cell r="CE254">
            <v>11125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25960.1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22408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7473.65</v>
          </cell>
          <cell r="DW254">
            <v>288264.61</v>
          </cell>
          <cell r="DX254">
            <v>1577.4096892461282</v>
          </cell>
          <cell r="DY254">
            <v>2922.95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4989</v>
          </cell>
          <cell r="EG254">
            <v>44585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269</v>
          </cell>
          <cell r="EO254">
            <v>0</v>
          </cell>
          <cell r="EP254">
            <v>0</v>
          </cell>
          <cell r="EQ254">
            <v>0</v>
          </cell>
          <cell r="ER254">
            <v>52765.95</v>
          </cell>
          <cell r="ES254">
            <v>288.73999063664718</v>
          </cell>
          <cell r="ET254">
            <v>345479.28</v>
          </cell>
          <cell r="EU254">
            <v>1890.4934730134796</v>
          </cell>
        </row>
        <row r="255">
          <cell r="A255" t="str">
            <v>09013</v>
          </cell>
          <cell r="B255" t="str">
            <v>Orondo</v>
          </cell>
          <cell r="C255">
            <v>181.73</v>
          </cell>
          <cell r="D255">
            <v>2976515.43</v>
          </cell>
          <cell r="E255">
            <v>16378.778572607716</v>
          </cell>
          <cell r="F255">
            <v>3019139.43</v>
          </cell>
          <cell r="G255">
            <v>16613.324327298742</v>
          </cell>
          <cell r="H255">
            <v>570703.18999999994</v>
          </cell>
          <cell r="I255">
            <v>0</v>
          </cell>
          <cell r="J255">
            <v>0</v>
          </cell>
          <cell r="K255">
            <v>18.329999999999998</v>
          </cell>
          <cell r="L255">
            <v>0</v>
          </cell>
          <cell r="M255">
            <v>0</v>
          </cell>
          <cell r="N255">
            <v>3140.4914983767126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6779.38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1569.05</v>
          </cell>
          <cell r="AB255">
            <v>0</v>
          </cell>
          <cell r="AC255">
            <v>2611.58</v>
          </cell>
          <cell r="AD255">
            <v>0</v>
          </cell>
          <cell r="AE255">
            <v>4143.45</v>
          </cell>
          <cell r="AF255">
            <v>218.5</v>
          </cell>
          <cell r="AG255">
            <v>760</v>
          </cell>
          <cell r="AH255">
            <v>0</v>
          </cell>
          <cell r="AI255">
            <v>19090.98</v>
          </cell>
          <cell r="AJ255">
            <v>0</v>
          </cell>
          <cell r="AK255">
            <v>35172.94</v>
          </cell>
          <cell r="AL255">
            <v>193.54503934408191</v>
          </cell>
          <cell r="AM255">
            <v>1035281.2</v>
          </cell>
          <cell r="AN255">
            <v>18290.259999999998</v>
          </cell>
          <cell r="AO255">
            <v>27691.96</v>
          </cell>
          <cell r="AP255">
            <v>0</v>
          </cell>
          <cell r="AQ255">
            <v>0</v>
          </cell>
          <cell r="AR255">
            <v>0</v>
          </cell>
          <cell r="AS255">
            <v>143042.81</v>
          </cell>
          <cell r="AT255">
            <v>0</v>
          </cell>
          <cell r="AU255">
            <v>0</v>
          </cell>
          <cell r="AV255">
            <v>67119.33</v>
          </cell>
          <cell r="AW255">
            <v>0</v>
          </cell>
          <cell r="AX255">
            <v>0</v>
          </cell>
          <cell r="AY255">
            <v>0</v>
          </cell>
          <cell r="AZ255">
            <v>80488.929999999993</v>
          </cell>
          <cell r="BA255">
            <v>61318.95</v>
          </cell>
          <cell r="BB255">
            <v>0</v>
          </cell>
          <cell r="BC255">
            <v>10622.68</v>
          </cell>
          <cell r="BD255">
            <v>0</v>
          </cell>
          <cell r="BE255">
            <v>9532.0300000000007</v>
          </cell>
          <cell r="BF255">
            <v>206526.45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1659914.5999999999</v>
          </cell>
          <cell r="BM255">
            <v>9133.9602707313043</v>
          </cell>
          <cell r="BN255">
            <v>108.84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108.84</v>
          </cell>
          <cell r="BT255">
            <v>0</v>
          </cell>
          <cell r="BU255">
            <v>0</v>
          </cell>
          <cell r="BV255">
            <v>92680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69699</v>
          </cell>
          <cell r="CB255">
            <v>0</v>
          </cell>
          <cell r="CC255">
            <v>0</v>
          </cell>
          <cell r="CD255">
            <v>64497</v>
          </cell>
          <cell r="CE255">
            <v>24112.6</v>
          </cell>
          <cell r="CF255">
            <v>55149.09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13913.22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2761.55</v>
          </cell>
          <cell r="CQ255">
            <v>122451.23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14004.15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11689.73</v>
          </cell>
          <cell r="DG255">
            <v>0</v>
          </cell>
          <cell r="DH255">
            <v>0</v>
          </cell>
          <cell r="DI255">
            <v>0</v>
          </cell>
          <cell r="DJ255">
            <v>10819.34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7331.9</v>
          </cell>
          <cell r="DW255">
            <v>489217.65</v>
          </cell>
          <cell r="DX255">
            <v>2692.0026963077094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93630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170482.72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264112.71999999997</v>
          </cell>
          <cell r="ES255">
            <v>1453.3248225389314</v>
          </cell>
          <cell r="ET255">
            <v>389762.89</v>
          </cell>
          <cell r="EU255">
            <v>2144.7360920046226</v>
          </cell>
        </row>
        <row r="256">
          <cell r="A256" t="str">
            <v>23311</v>
          </cell>
          <cell r="B256" t="str">
            <v>Mary M. Knight</v>
          </cell>
          <cell r="C256">
            <v>170.79</v>
          </cell>
          <cell r="D256">
            <v>2843479.27</v>
          </cell>
          <cell r="E256">
            <v>16648.979858305524</v>
          </cell>
          <cell r="F256">
            <v>2744222.57</v>
          </cell>
          <cell r="G256">
            <v>16067.817612272382</v>
          </cell>
          <cell r="H256">
            <v>324706.12</v>
          </cell>
          <cell r="I256">
            <v>0</v>
          </cell>
          <cell r="J256">
            <v>0</v>
          </cell>
          <cell r="K256">
            <v>132159.73000000001</v>
          </cell>
          <cell r="L256">
            <v>0</v>
          </cell>
          <cell r="M256">
            <v>21385.74</v>
          </cell>
          <cell r="N256">
            <v>2800.231805140816</v>
          </cell>
          <cell r="O256">
            <v>740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54.4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21450.7</v>
          </cell>
          <cell r="AB256">
            <v>0</v>
          </cell>
          <cell r="AC256">
            <v>3345.75</v>
          </cell>
          <cell r="AD256">
            <v>1099.83</v>
          </cell>
          <cell r="AE256">
            <v>30170.32</v>
          </cell>
          <cell r="AF256">
            <v>38</v>
          </cell>
          <cell r="AG256">
            <v>0</v>
          </cell>
          <cell r="AH256">
            <v>0</v>
          </cell>
          <cell r="AI256">
            <v>1295.8599999999999</v>
          </cell>
          <cell r="AJ256">
            <v>0</v>
          </cell>
          <cell r="AK256">
            <v>58194.86</v>
          </cell>
          <cell r="AL256">
            <v>340.73927044908953</v>
          </cell>
          <cell r="AM256">
            <v>1517217.62</v>
          </cell>
          <cell r="AN256">
            <v>15633.42</v>
          </cell>
          <cell r="AO256">
            <v>87932.24</v>
          </cell>
          <cell r="AP256">
            <v>0</v>
          </cell>
          <cell r="AQ256">
            <v>0</v>
          </cell>
          <cell r="AR256">
            <v>0</v>
          </cell>
          <cell r="AS256">
            <v>78765.23</v>
          </cell>
          <cell r="AT256">
            <v>0</v>
          </cell>
          <cell r="AU256">
            <v>0</v>
          </cell>
          <cell r="AV256">
            <v>22958.77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61899.29</v>
          </cell>
          <cell r="BB256">
            <v>0</v>
          </cell>
          <cell r="BC256">
            <v>18158.28</v>
          </cell>
          <cell r="BD256">
            <v>0</v>
          </cell>
          <cell r="BE256">
            <v>1967.79</v>
          </cell>
          <cell r="BF256">
            <v>151427.38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1955960.02</v>
          </cell>
          <cell r="BM256">
            <v>11452.427074184672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6267.8</v>
          </cell>
          <cell r="BS256">
            <v>6267.8</v>
          </cell>
          <cell r="BT256">
            <v>0</v>
          </cell>
          <cell r="BU256">
            <v>0</v>
          </cell>
          <cell r="BV256">
            <v>71312.25</v>
          </cell>
          <cell r="BW256">
            <v>0</v>
          </cell>
          <cell r="BX256">
            <v>0</v>
          </cell>
          <cell r="BY256">
            <v>0</v>
          </cell>
          <cell r="BZ256">
            <v>246.68</v>
          </cell>
          <cell r="CA256">
            <v>2518.52</v>
          </cell>
          <cell r="CB256">
            <v>1244.55</v>
          </cell>
          <cell r="CC256">
            <v>0</v>
          </cell>
          <cell r="CD256">
            <v>97999.19</v>
          </cell>
          <cell r="CE256">
            <v>29584.1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39739.83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2903.18</v>
          </cell>
          <cell r="DW256">
            <v>251816.09999999998</v>
          </cell>
          <cell r="DX256">
            <v>1474.4194624978043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333934.53000000003</v>
          </cell>
          <cell r="EU256">
            <v>1955.234674161251</v>
          </cell>
        </row>
        <row r="257">
          <cell r="A257" t="str">
            <v>38306</v>
          </cell>
          <cell r="B257" t="str">
            <v>Colton</v>
          </cell>
          <cell r="C257">
            <v>170.76999999999998</v>
          </cell>
          <cell r="D257">
            <v>2604027.4500000002</v>
          </cell>
          <cell r="E257">
            <v>15248.740703870706</v>
          </cell>
          <cell r="F257">
            <v>2658880.59</v>
          </cell>
          <cell r="G257">
            <v>15569.951338057037</v>
          </cell>
          <cell r="H257">
            <v>377240.18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2209.0541664226739</v>
          </cell>
          <cell r="O257">
            <v>0</v>
          </cell>
          <cell r="P257">
            <v>0</v>
          </cell>
          <cell r="Q257">
            <v>0</v>
          </cell>
          <cell r="R257">
            <v>6675</v>
          </cell>
          <cell r="S257">
            <v>0</v>
          </cell>
          <cell r="T257">
            <v>0</v>
          </cell>
          <cell r="U257">
            <v>73037.600000000006</v>
          </cell>
          <cell r="V257">
            <v>192.49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33305.56</v>
          </cell>
          <cell r="AB257">
            <v>1916.7</v>
          </cell>
          <cell r="AC257">
            <v>5005.12</v>
          </cell>
          <cell r="AD257">
            <v>0</v>
          </cell>
          <cell r="AE257">
            <v>1100</v>
          </cell>
          <cell r="AF257">
            <v>139.9</v>
          </cell>
          <cell r="AG257">
            <v>975</v>
          </cell>
          <cell r="AH257">
            <v>15281.53</v>
          </cell>
          <cell r="AI257">
            <v>6719.75</v>
          </cell>
          <cell r="AJ257">
            <v>5552.44</v>
          </cell>
          <cell r="AK257">
            <v>149901.09</v>
          </cell>
          <cell r="AL257">
            <v>877.79522164314585</v>
          </cell>
          <cell r="AM257">
            <v>1426026.11</v>
          </cell>
          <cell r="AN257">
            <v>12367.43</v>
          </cell>
          <cell r="AO257">
            <v>143015.96</v>
          </cell>
          <cell r="AP257">
            <v>0</v>
          </cell>
          <cell r="AQ257">
            <v>0</v>
          </cell>
          <cell r="AR257">
            <v>0</v>
          </cell>
          <cell r="AS257">
            <v>70720.649999999994</v>
          </cell>
          <cell r="AT257">
            <v>0</v>
          </cell>
          <cell r="AU257">
            <v>0</v>
          </cell>
          <cell r="AV257">
            <v>5291.81</v>
          </cell>
          <cell r="AW257">
            <v>0</v>
          </cell>
          <cell r="AX257">
            <v>15920</v>
          </cell>
          <cell r="AY257">
            <v>0</v>
          </cell>
          <cell r="AZ257">
            <v>0</v>
          </cell>
          <cell r="BA257">
            <v>59438.22</v>
          </cell>
          <cell r="BB257">
            <v>0</v>
          </cell>
          <cell r="BC257">
            <v>18070.650000000001</v>
          </cell>
          <cell r="BD257">
            <v>0</v>
          </cell>
          <cell r="BE257">
            <v>626.30999999999995</v>
          </cell>
          <cell r="BF257">
            <v>151158.14000000001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1902635.2799999998</v>
          </cell>
          <cell r="BM257">
            <v>11141.507758974059</v>
          </cell>
          <cell r="BN257">
            <v>24602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24602</v>
          </cell>
          <cell r="BT257">
            <v>0</v>
          </cell>
          <cell r="BU257">
            <v>0</v>
          </cell>
          <cell r="BV257">
            <v>135874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36701</v>
          </cell>
          <cell r="CB257">
            <v>866</v>
          </cell>
          <cell r="CC257">
            <v>0</v>
          </cell>
          <cell r="CD257">
            <v>10867</v>
          </cell>
          <cell r="CE257">
            <v>7351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8941.6200000000008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3685.42</v>
          </cell>
          <cell r="DW257">
            <v>228888.04</v>
          </cell>
          <cell r="DX257">
            <v>1340.3293318498568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216</v>
          </cell>
          <cell r="EO257">
            <v>0</v>
          </cell>
          <cell r="EP257">
            <v>0</v>
          </cell>
          <cell r="EQ257">
            <v>0</v>
          </cell>
          <cell r="ER257">
            <v>216</v>
          </cell>
          <cell r="ES257">
            <v>1.2648591673010483</v>
          </cell>
          <cell r="ET257">
            <v>322600.65999999997</v>
          </cell>
          <cell r="EU257">
            <v>1889.0944545294842</v>
          </cell>
        </row>
        <row r="258">
          <cell r="A258" t="str">
            <v>27019</v>
          </cell>
          <cell r="B258" t="str">
            <v>Carbonado</v>
          </cell>
          <cell r="C258">
            <v>170.10999999999999</v>
          </cell>
          <cell r="D258">
            <v>1903431.09</v>
          </cell>
          <cell r="E258">
            <v>11189.413262006938</v>
          </cell>
          <cell r="F258">
            <v>1930485.23</v>
          </cell>
          <cell r="G258">
            <v>11348.452354358946</v>
          </cell>
          <cell r="H258">
            <v>408623.04</v>
          </cell>
          <cell r="I258">
            <v>0</v>
          </cell>
          <cell r="J258">
            <v>0</v>
          </cell>
          <cell r="K258">
            <v>41711.199999999997</v>
          </cell>
          <cell r="L258">
            <v>0</v>
          </cell>
          <cell r="M258">
            <v>0</v>
          </cell>
          <cell r="N258">
            <v>2647.3119746046677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20470.45</v>
          </cell>
          <cell r="AB258">
            <v>0</v>
          </cell>
          <cell r="AC258">
            <v>7089.44</v>
          </cell>
          <cell r="AD258">
            <v>131.41999999999999</v>
          </cell>
          <cell r="AE258">
            <v>38.520000000000003</v>
          </cell>
          <cell r="AF258">
            <v>283.64</v>
          </cell>
          <cell r="AG258">
            <v>14382.99</v>
          </cell>
          <cell r="AH258">
            <v>0</v>
          </cell>
          <cell r="AI258">
            <v>10950.25</v>
          </cell>
          <cell r="AJ258">
            <v>0</v>
          </cell>
          <cell r="AK258">
            <v>53346.71</v>
          </cell>
          <cell r="AL258">
            <v>313.60125800952329</v>
          </cell>
          <cell r="AM258">
            <v>900702.97</v>
          </cell>
          <cell r="AN258">
            <v>11706.49</v>
          </cell>
          <cell r="AO258">
            <v>101392.28</v>
          </cell>
          <cell r="AP258">
            <v>0</v>
          </cell>
          <cell r="AQ258">
            <v>0</v>
          </cell>
          <cell r="AR258">
            <v>0</v>
          </cell>
          <cell r="AS258">
            <v>93382.78</v>
          </cell>
          <cell r="AT258">
            <v>0</v>
          </cell>
          <cell r="AU258">
            <v>0</v>
          </cell>
          <cell r="AV258">
            <v>10387.370000000001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55143.05</v>
          </cell>
          <cell r="BB258">
            <v>8762.8700000000008</v>
          </cell>
          <cell r="BC258">
            <v>10074.379999999999</v>
          </cell>
          <cell r="BD258">
            <v>0</v>
          </cell>
          <cell r="BE258">
            <v>723.15</v>
          </cell>
          <cell r="BF258">
            <v>74634.87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1266910.21</v>
          </cell>
          <cell r="BM258">
            <v>7447.5939686085476</v>
          </cell>
          <cell r="BN258">
            <v>17755.02</v>
          </cell>
          <cell r="BO258">
            <v>0</v>
          </cell>
          <cell r="BP258">
            <v>0</v>
          </cell>
          <cell r="BQ258">
            <v>568.79999999999995</v>
          </cell>
          <cell r="BR258">
            <v>433.8</v>
          </cell>
          <cell r="BS258">
            <v>18757.62</v>
          </cell>
          <cell r="BT258">
            <v>0</v>
          </cell>
          <cell r="BU258">
            <v>0</v>
          </cell>
          <cell r="BV258">
            <v>86258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35242.050000000003</v>
          </cell>
          <cell r="CB258">
            <v>0</v>
          </cell>
          <cell r="CC258">
            <v>0</v>
          </cell>
          <cell r="CD258">
            <v>0</v>
          </cell>
          <cell r="CE258">
            <v>9996.57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9639.83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159894.06999999998</v>
          </cell>
          <cell r="DX258">
            <v>939.94515313620593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647082.66</v>
          </cell>
          <cell r="EU258">
            <v>3803.9072364940339</v>
          </cell>
        </row>
        <row r="259">
          <cell r="A259" t="str">
            <v>13151</v>
          </cell>
          <cell r="B259" t="str">
            <v>Coulee-Hartline</v>
          </cell>
          <cell r="C259">
            <v>167.4</v>
          </cell>
          <cell r="D259">
            <v>2651257.83</v>
          </cell>
          <cell r="E259">
            <v>15837.860394265233</v>
          </cell>
          <cell r="F259">
            <v>2867559.47</v>
          </cell>
          <cell r="G259">
            <v>17129.984886499402</v>
          </cell>
          <cell r="H259">
            <v>378417.84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2260.5605734767028</v>
          </cell>
          <cell r="O259">
            <v>0</v>
          </cell>
          <cell r="P259">
            <v>0</v>
          </cell>
          <cell r="Q259">
            <v>0</v>
          </cell>
          <cell r="R259">
            <v>3600</v>
          </cell>
          <cell r="S259">
            <v>0</v>
          </cell>
          <cell r="T259">
            <v>0</v>
          </cell>
          <cell r="U259">
            <v>0</v>
          </cell>
          <cell r="V259">
            <v>30.25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33207.35</v>
          </cell>
          <cell r="AB259">
            <v>0</v>
          </cell>
          <cell r="AC259">
            <v>14306.5</v>
          </cell>
          <cell r="AD259">
            <v>0</v>
          </cell>
          <cell r="AE259">
            <v>210</v>
          </cell>
          <cell r="AF259">
            <v>25</v>
          </cell>
          <cell r="AG259">
            <v>695</v>
          </cell>
          <cell r="AH259">
            <v>53.93</v>
          </cell>
          <cell r="AI259">
            <v>13441.53</v>
          </cell>
          <cell r="AJ259">
            <v>0</v>
          </cell>
          <cell r="AK259">
            <v>65569.56</v>
          </cell>
          <cell r="AL259">
            <v>391.6939068100358</v>
          </cell>
          <cell r="AM259">
            <v>1409116.53</v>
          </cell>
          <cell r="AN259">
            <v>11129.25</v>
          </cell>
          <cell r="AO259">
            <v>88146.07</v>
          </cell>
          <cell r="AP259">
            <v>0</v>
          </cell>
          <cell r="AQ259">
            <v>0</v>
          </cell>
          <cell r="AR259">
            <v>0</v>
          </cell>
          <cell r="AS259">
            <v>89838.12</v>
          </cell>
          <cell r="AT259">
            <v>0</v>
          </cell>
          <cell r="AU259">
            <v>0</v>
          </cell>
          <cell r="AV259">
            <v>14477.33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59370.15</v>
          </cell>
          <cell r="BB259">
            <v>0</v>
          </cell>
          <cell r="BC259">
            <v>11660.4</v>
          </cell>
          <cell r="BD259">
            <v>0</v>
          </cell>
          <cell r="BE259">
            <v>1885.33</v>
          </cell>
          <cell r="BF259">
            <v>256054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1941677.1800000002</v>
          </cell>
          <cell r="BM259">
            <v>11599.027359617683</v>
          </cell>
          <cell r="BN259">
            <v>347.78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347.78</v>
          </cell>
          <cell r="BT259">
            <v>0</v>
          </cell>
          <cell r="BU259">
            <v>0</v>
          </cell>
          <cell r="BV259">
            <v>133878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38204</v>
          </cell>
          <cell r="CB259">
            <v>2363</v>
          </cell>
          <cell r="CC259">
            <v>0</v>
          </cell>
          <cell r="CD259">
            <v>63586.97</v>
          </cell>
          <cell r="CE259">
            <v>31194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30773.98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8006.81</v>
          </cell>
          <cell r="DF259">
            <v>4156.76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312511.3</v>
          </cell>
          <cell r="DX259">
            <v>1866.853643966547</v>
          </cell>
          <cell r="DY259">
            <v>161992.75</v>
          </cell>
          <cell r="DZ259">
            <v>3753.42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3637.42</v>
          </cell>
          <cell r="EO259">
            <v>0</v>
          </cell>
          <cell r="EP259">
            <v>0</v>
          </cell>
          <cell r="EQ259">
            <v>0</v>
          </cell>
          <cell r="ER259">
            <v>169383.59000000003</v>
          </cell>
          <cell r="ES259">
            <v>1011.849402628435</v>
          </cell>
          <cell r="ET259">
            <v>471354.58</v>
          </cell>
          <cell r="EU259">
            <v>2815.7382317801671</v>
          </cell>
        </row>
        <row r="260">
          <cell r="A260" t="str">
            <v>14099</v>
          </cell>
          <cell r="B260" t="str">
            <v>Cosmopolis</v>
          </cell>
          <cell r="C260">
            <v>167.28</v>
          </cell>
          <cell r="D260">
            <v>1969848.3</v>
          </cell>
          <cell r="E260">
            <v>11775.755021520803</v>
          </cell>
          <cell r="F260">
            <v>1961352.74</v>
          </cell>
          <cell r="G260">
            <v>11724.96855571497</v>
          </cell>
          <cell r="H260">
            <v>473188.96</v>
          </cell>
          <cell r="I260">
            <v>0</v>
          </cell>
          <cell r="J260">
            <v>0</v>
          </cell>
          <cell r="K260">
            <v>28877.59</v>
          </cell>
          <cell r="L260">
            <v>0</v>
          </cell>
          <cell r="M260">
            <v>0</v>
          </cell>
          <cell r="N260">
            <v>3001.3543161166908</v>
          </cell>
          <cell r="O260">
            <v>4826.71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7413.29</v>
          </cell>
          <cell r="W260">
            <v>0</v>
          </cell>
          <cell r="X260">
            <v>0</v>
          </cell>
          <cell r="Y260">
            <v>0</v>
          </cell>
          <cell r="Z260">
            <v>585</v>
          </cell>
          <cell r="AA260">
            <v>30548.93</v>
          </cell>
          <cell r="AB260">
            <v>0</v>
          </cell>
          <cell r="AC260">
            <v>2542.4699999999998</v>
          </cell>
          <cell r="AD260">
            <v>0</v>
          </cell>
          <cell r="AE260">
            <v>4923.55</v>
          </cell>
          <cell r="AF260">
            <v>71.11</v>
          </cell>
          <cell r="AG260">
            <v>2010</v>
          </cell>
          <cell r="AH260">
            <v>0</v>
          </cell>
          <cell r="AI260">
            <v>3478.69</v>
          </cell>
          <cell r="AJ260">
            <v>225.27</v>
          </cell>
          <cell r="AK260">
            <v>56625.020000000004</v>
          </cell>
          <cell r="AL260">
            <v>338.50442372070779</v>
          </cell>
          <cell r="AM260">
            <v>860542.95</v>
          </cell>
          <cell r="AN260">
            <v>9346.0400000000009</v>
          </cell>
          <cell r="AO260">
            <v>98761.68</v>
          </cell>
          <cell r="AP260">
            <v>0</v>
          </cell>
          <cell r="AQ260">
            <v>0</v>
          </cell>
          <cell r="AR260">
            <v>0</v>
          </cell>
          <cell r="AS260">
            <v>91751.16</v>
          </cell>
          <cell r="AT260">
            <v>0</v>
          </cell>
          <cell r="AU260">
            <v>0</v>
          </cell>
          <cell r="AV260">
            <v>16338.39</v>
          </cell>
          <cell r="AW260">
            <v>0</v>
          </cell>
          <cell r="AX260">
            <v>3925.22</v>
          </cell>
          <cell r="AY260">
            <v>0</v>
          </cell>
          <cell r="AZ260">
            <v>0</v>
          </cell>
          <cell r="BA260">
            <v>60498.59</v>
          </cell>
          <cell r="BB260">
            <v>0</v>
          </cell>
          <cell r="BC260">
            <v>0</v>
          </cell>
          <cell r="BD260">
            <v>0</v>
          </cell>
          <cell r="BE260">
            <v>2295.09</v>
          </cell>
          <cell r="BF260">
            <v>56111.24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1199570.3599999999</v>
          </cell>
          <cell r="BM260">
            <v>7171.032759445241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4392.3100000000004</v>
          </cell>
          <cell r="BS260">
            <v>4392.3100000000004</v>
          </cell>
          <cell r="BT260">
            <v>0</v>
          </cell>
          <cell r="BU260">
            <v>0</v>
          </cell>
          <cell r="BV260">
            <v>85102</v>
          </cell>
          <cell r="BW260">
            <v>0</v>
          </cell>
          <cell r="BX260">
            <v>0</v>
          </cell>
          <cell r="BY260">
            <v>0</v>
          </cell>
          <cell r="BZ260">
            <v>2062.89</v>
          </cell>
          <cell r="CA260">
            <v>0</v>
          </cell>
          <cell r="CB260">
            <v>0</v>
          </cell>
          <cell r="CC260">
            <v>0</v>
          </cell>
          <cell r="CD260">
            <v>43339.040000000001</v>
          </cell>
          <cell r="CE260">
            <v>12442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31717.87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8178.79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2405.91</v>
          </cell>
          <cell r="DW260">
            <v>189640.81</v>
          </cell>
          <cell r="DX260">
            <v>1133.6729435676709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13450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13450</v>
          </cell>
          <cell r="ES260">
            <v>80.40411286465806</v>
          </cell>
          <cell r="ET260">
            <v>241151</v>
          </cell>
          <cell r="EU260">
            <v>1441.6009086561453</v>
          </cell>
        </row>
        <row r="261">
          <cell r="A261" t="str">
            <v>10065</v>
          </cell>
          <cell r="B261" t="str">
            <v>Orient</v>
          </cell>
          <cell r="C261">
            <v>162.36000000000001</v>
          </cell>
          <cell r="D261">
            <v>1410796.26</v>
          </cell>
          <cell r="E261">
            <v>8689.3093126385811</v>
          </cell>
          <cell r="F261">
            <v>1648850.62</v>
          </cell>
          <cell r="G261">
            <v>10155.522419315103</v>
          </cell>
          <cell r="H261">
            <v>41708.839999999997</v>
          </cell>
          <cell r="I261">
            <v>0</v>
          </cell>
          <cell r="J261">
            <v>50.95</v>
          </cell>
          <cell r="K261">
            <v>4859.3500000000004</v>
          </cell>
          <cell r="L261">
            <v>0</v>
          </cell>
          <cell r="M261">
            <v>0</v>
          </cell>
          <cell r="N261">
            <v>287.13439270756339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52.8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6631.66</v>
          </cell>
          <cell r="AB261">
            <v>0</v>
          </cell>
          <cell r="AC261">
            <v>2522.3200000000002</v>
          </cell>
          <cell r="AD261">
            <v>0</v>
          </cell>
          <cell r="AE261">
            <v>829.09</v>
          </cell>
          <cell r="AF261">
            <v>151</v>
          </cell>
          <cell r="AG261">
            <v>0</v>
          </cell>
          <cell r="AH261">
            <v>0</v>
          </cell>
          <cell r="AI261">
            <v>1922.16</v>
          </cell>
          <cell r="AJ261">
            <v>4421.96</v>
          </cell>
          <cell r="AK261">
            <v>16530.990000000002</v>
          </cell>
          <cell r="AL261">
            <v>101.81688839615668</v>
          </cell>
          <cell r="AM261">
            <v>748617.26</v>
          </cell>
          <cell r="AN261">
            <v>2209.39</v>
          </cell>
          <cell r="AO261">
            <v>50887.44</v>
          </cell>
          <cell r="AP261">
            <v>0</v>
          </cell>
          <cell r="AQ261">
            <v>0</v>
          </cell>
          <cell r="AR261">
            <v>840</v>
          </cell>
          <cell r="AS261">
            <v>17129.11</v>
          </cell>
          <cell r="AT261">
            <v>0</v>
          </cell>
          <cell r="AU261">
            <v>0</v>
          </cell>
          <cell r="AV261">
            <v>27074.12</v>
          </cell>
          <cell r="AW261">
            <v>0</v>
          </cell>
          <cell r="AX261">
            <v>35505.269999999997</v>
          </cell>
          <cell r="AY261">
            <v>0</v>
          </cell>
          <cell r="AZ261">
            <v>0</v>
          </cell>
          <cell r="BA261">
            <v>32527.67</v>
          </cell>
          <cell r="BB261">
            <v>1519.24</v>
          </cell>
          <cell r="BC261">
            <v>8766.02</v>
          </cell>
          <cell r="BD261">
            <v>0</v>
          </cell>
          <cell r="BE261">
            <v>844.96</v>
          </cell>
          <cell r="BF261">
            <v>365707.29</v>
          </cell>
          <cell r="BG261">
            <v>33139.64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1324767.4099999999</v>
          </cell>
          <cell r="BM261">
            <v>8159.4445060359685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61298.3</v>
          </cell>
          <cell r="BS261">
            <v>61298.3</v>
          </cell>
          <cell r="BT261">
            <v>0</v>
          </cell>
          <cell r="BU261">
            <v>0</v>
          </cell>
          <cell r="BV261">
            <v>68717.3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14308</v>
          </cell>
          <cell r="CB261">
            <v>0</v>
          </cell>
          <cell r="CC261">
            <v>0</v>
          </cell>
          <cell r="CD261">
            <v>55143.06</v>
          </cell>
          <cell r="CE261">
            <v>15352.08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19078.98</v>
          </cell>
          <cell r="CR261">
            <v>12128.39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5771.12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2219.85</v>
          </cell>
          <cell r="DW261">
            <v>254017.08000000002</v>
          </cell>
          <cell r="DX261">
            <v>1564.529933481153</v>
          </cell>
          <cell r="DY261">
            <v>6916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6916</v>
          </cell>
          <cell r="ES261">
            <v>42.596698694259665</v>
          </cell>
          <cell r="ET261">
            <v>288163.21000000002</v>
          </cell>
          <cell r="EU261">
            <v>1774.8411554570091</v>
          </cell>
        </row>
        <row r="262">
          <cell r="A262" t="str">
            <v>20400</v>
          </cell>
          <cell r="B262" t="str">
            <v>Trout Lake</v>
          </cell>
          <cell r="C262">
            <v>162.33333333333334</v>
          </cell>
          <cell r="D262">
            <v>2543361.29</v>
          </cell>
          <cell r="E262">
            <v>15667.523347022587</v>
          </cell>
          <cell r="F262">
            <v>2611852.4700000002</v>
          </cell>
          <cell r="G262">
            <v>16089.440266940452</v>
          </cell>
          <cell r="H262">
            <v>209574.55</v>
          </cell>
          <cell r="I262">
            <v>0</v>
          </cell>
          <cell r="J262">
            <v>0</v>
          </cell>
          <cell r="K262">
            <v>13355.31</v>
          </cell>
          <cell r="L262">
            <v>0</v>
          </cell>
          <cell r="M262">
            <v>27.19</v>
          </cell>
          <cell r="N262">
            <v>1373.4520533880902</v>
          </cell>
          <cell r="O262">
            <v>9591.61</v>
          </cell>
          <cell r="P262">
            <v>1500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1283.3800000000001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2174.83</v>
          </cell>
          <cell r="AD262">
            <v>0</v>
          </cell>
          <cell r="AE262">
            <v>1320.29</v>
          </cell>
          <cell r="AF262">
            <v>20</v>
          </cell>
          <cell r="AG262">
            <v>1820.37</v>
          </cell>
          <cell r="AH262">
            <v>10368.9</v>
          </cell>
          <cell r="AI262">
            <v>1257.97</v>
          </cell>
          <cell r="AJ262">
            <v>0</v>
          </cell>
          <cell r="AK262">
            <v>29337.35</v>
          </cell>
          <cell r="AL262">
            <v>180.72289527720739</v>
          </cell>
          <cell r="AM262">
            <v>1385037.42</v>
          </cell>
          <cell r="AN262">
            <v>26220.68</v>
          </cell>
          <cell r="AO262">
            <v>94021.36</v>
          </cell>
          <cell r="AP262">
            <v>16775.060000000001</v>
          </cell>
          <cell r="AQ262">
            <v>0</v>
          </cell>
          <cell r="AR262">
            <v>5000</v>
          </cell>
          <cell r="AS262">
            <v>155182.29999999999</v>
          </cell>
          <cell r="AT262">
            <v>0</v>
          </cell>
          <cell r="AU262">
            <v>2986.23</v>
          </cell>
          <cell r="AV262">
            <v>9218.15</v>
          </cell>
          <cell r="AW262">
            <v>0</v>
          </cell>
          <cell r="AX262">
            <v>56871.93</v>
          </cell>
          <cell r="AY262">
            <v>0</v>
          </cell>
          <cell r="AZ262">
            <v>0</v>
          </cell>
          <cell r="BA262">
            <v>54813.41</v>
          </cell>
          <cell r="BB262">
            <v>0</v>
          </cell>
          <cell r="BC262">
            <v>18441.96</v>
          </cell>
          <cell r="BD262">
            <v>0</v>
          </cell>
          <cell r="BE262">
            <v>0</v>
          </cell>
          <cell r="BF262">
            <v>66871.600000000006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1891440.0999999999</v>
          </cell>
          <cell r="BM262">
            <v>11651.581724845993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7.62</v>
          </cell>
          <cell r="BS262">
            <v>7.62</v>
          </cell>
          <cell r="BT262">
            <v>13868</v>
          </cell>
          <cell r="BU262">
            <v>0</v>
          </cell>
          <cell r="BV262">
            <v>135765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260365</v>
          </cell>
          <cell r="CB262">
            <v>0</v>
          </cell>
          <cell r="CC262">
            <v>0</v>
          </cell>
          <cell r="CD262">
            <v>14197.24</v>
          </cell>
          <cell r="CE262">
            <v>38801.99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463004.85</v>
          </cell>
          <cell r="DX262">
            <v>2852.1859342915809</v>
          </cell>
          <cell r="DY262">
            <v>3730.87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1382.25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5113.12</v>
          </cell>
          <cell r="ES262">
            <v>31.497659137576999</v>
          </cell>
          <cell r="ET262">
            <v>283251.09000000003</v>
          </cell>
          <cell r="EU262">
            <v>1744.8732443531828</v>
          </cell>
        </row>
        <row r="263">
          <cell r="A263" t="str">
            <v>19400</v>
          </cell>
          <cell r="B263" t="str">
            <v>Thorp</v>
          </cell>
          <cell r="C263">
            <v>150.22333333333333</v>
          </cell>
          <cell r="D263">
            <v>2951062.23</v>
          </cell>
          <cell r="E263">
            <v>19644.499722635188</v>
          </cell>
          <cell r="F263">
            <v>2958333.82</v>
          </cell>
          <cell r="G263">
            <v>19692.904919342312</v>
          </cell>
          <cell r="H263">
            <v>499717.2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3326.4952182306347</v>
          </cell>
          <cell r="O263">
            <v>872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2385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22746.2</v>
          </cell>
          <cell r="AB263">
            <v>1669.9</v>
          </cell>
          <cell r="AC263">
            <v>6400.01</v>
          </cell>
          <cell r="AD263">
            <v>0</v>
          </cell>
          <cell r="AE263">
            <v>2562.7800000000002</v>
          </cell>
          <cell r="AF263">
            <v>9474.4699999999993</v>
          </cell>
          <cell r="AG263">
            <v>0</v>
          </cell>
          <cell r="AH263">
            <v>0</v>
          </cell>
          <cell r="AI263">
            <v>5091.6000000000004</v>
          </cell>
          <cell r="AJ263">
            <v>0</v>
          </cell>
          <cell r="AK263">
            <v>51201.96</v>
          </cell>
          <cell r="AL263">
            <v>340.83892870614864</v>
          </cell>
          <cell r="AM263">
            <v>1370082.84</v>
          </cell>
          <cell r="AN263">
            <v>22816.65</v>
          </cell>
          <cell r="AO263">
            <v>80673.72</v>
          </cell>
          <cell r="AP263">
            <v>0</v>
          </cell>
          <cell r="AQ263">
            <v>0</v>
          </cell>
          <cell r="AR263">
            <v>0</v>
          </cell>
          <cell r="AS263">
            <v>119769</v>
          </cell>
          <cell r="AT263">
            <v>0</v>
          </cell>
          <cell r="AU263">
            <v>0</v>
          </cell>
          <cell r="AV263">
            <v>12105.06</v>
          </cell>
          <cell r="AW263">
            <v>0</v>
          </cell>
          <cell r="AX263">
            <v>5910</v>
          </cell>
          <cell r="AY263">
            <v>0</v>
          </cell>
          <cell r="AZ263">
            <v>0</v>
          </cell>
          <cell r="BA263">
            <v>51557.06</v>
          </cell>
          <cell r="BB263">
            <v>0</v>
          </cell>
          <cell r="BC263">
            <v>17455.689999999999</v>
          </cell>
          <cell r="BD263">
            <v>0</v>
          </cell>
          <cell r="BE263">
            <v>1601.75</v>
          </cell>
          <cell r="BF263">
            <v>51516.87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1733488.6400000001</v>
          </cell>
          <cell r="BM263">
            <v>11539.410033949454</v>
          </cell>
          <cell r="BN263">
            <v>19.34</v>
          </cell>
          <cell r="BO263">
            <v>0</v>
          </cell>
          <cell r="BP263">
            <v>0</v>
          </cell>
          <cell r="BQ263">
            <v>0</v>
          </cell>
          <cell r="BR263">
            <v>11701.22</v>
          </cell>
          <cell r="BS263">
            <v>11720.56</v>
          </cell>
          <cell r="BT263">
            <v>0</v>
          </cell>
          <cell r="BU263">
            <v>0</v>
          </cell>
          <cell r="BV263">
            <v>135095</v>
          </cell>
          <cell r="BW263">
            <v>0</v>
          </cell>
          <cell r="BX263">
            <v>0</v>
          </cell>
          <cell r="BY263">
            <v>0</v>
          </cell>
          <cell r="BZ263">
            <v>4120</v>
          </cell>
          <cell r="CA263">
            <v>37190</v>
          </cell>
          <cell r="CB263">
            <v>0</v>
          </cell>
          <cell r="CC263">
            <v>0</v>
          </cell>
          <cell r="CD263">
            <v>17452</v>
          </cell>
          <cell r="CE263">
            <v>12855.61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23493.9</v>
          </cell>
          <cell r="CR263">
            <v>410589.22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19500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1909.73</v>
          </cell>
          <cell r="DW263">
            <v>673926.02</v>
          </cell>
          <cell r="DX263">
            <v>4486.1607384560766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393307.53</v>
          </cell>
          <cell r="EU263">
            <v>2618.1520624847453</v>
          </cell>
        </row>
        <row r="264">
          <cell r="A264" t="str">
            <v>14117</v>
          </cell>
          <cell r="B264" t="str">
            <v>Wishkah Valley</v>
          </cell>
          <cell r="C264">
            <v>144.69444444444443</v>
          </cell>
          <cell r="D264">
            <v>2400273.9500000002</v>
          </cell>
          <cell r="E264">
            <v>16588.570205413711</v>
          </cell>
          <cell r="F264">
            <v>2531450.92</v>
          </cell>
          <cell r="G264">
            <v>17495.14937991937</v>
          </cell>
          <cell r="H264">
            <v>241094.27</v>
          </cell>
          <cell r="I264">
            <v>0</v>
          </cell>
          <cell r="J264">
            <v>0</v>
          </cell>
          <cell r="K264">
            <v>59311.59</v>
          </cell>
          <cell r="L264">
            <v>555145.37</v>
          </cell>
          <cell r="M264">
            <v>0</v>
          </cell>
          <cell r="N264">
            <v>5912.813261662508</v>
          </cell>
          <cell r="O264">
            <v>315.52</v>
          </cell>
          <cell r="P264">
            <v>0</v>
          </cell>
          <cell r="Q264">
            <v>0</v>
          </cell>
          <cell r="R264">
            <v>1970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24367.279999999999</v>
          </cell>
          <cell r="AB264">
            <v>0</v>
          </cell>
          <cell r="AC264">
            <v>3155.26</v>
          </cell>
          <cell r="AD264">
            <v>0</v>
          </cell>
          <cell r="AE264">
            <v>6036.83</v>
          </cell>
          <cell r="AF264">
            <v>99</v>
          </cell>
          <cell r="AG264">
            <v>0</v>
          </cell>
          <cell r="AH264">
            <v>26303.83</v>
          </cell>
          <cell r="AI264">
            <v>0</v>
          </cell>
          <cell r="AJ264">
            <v>311.52999999999997</v>
          </cell>
          <cell r="AK264">
            <v>62559.25</v>
          </cell>
          <cell r="AL264">
            <v>432.35419466308315</v>
          </cell>
          <cell r="AM264">
            <v>855311.88</v>
          </cell>
          <cell r="AN264">
            <v>7036.96</v>
          </cell>
          <cell r="AO264">
            <v>138747.28</v>
          </cell>
          <cell r="AP264">
            <v>0</v>
          </cell>
          <cell r="AQ264">
            <v>0</v>
          </cell>
          <cell r="AR264">
            <v>75575.710000000006</v>
          </cell>
          <cell r="AS264">
            <v>58877.120000000003</v>
          </cell>
          <cell r="AT264">
            <v>0</v>
          </cell>
          <cell r="AU264">
            <v>4381.21</v>
          </cell>
          <cell r="AV264">
            <v>16999.03</v>
          </cell>
          <cell r="AW264">
            <v>0</v>
          </cell>
          <cell r="AX264">
            <v>20700</v>
          </cell>
          <cell r="AY264">
            <v>0</v>
          </cell>
          <cell r="AZ264">
            <v>0</v>
          </cell>
          <cell r="BA264">
            <v>57116.86</v>
          </cell>
          <cell r="BB264">
            <v>1358.8</v>
          </cell>
          <cell r="BC264">
            <v>16717.330000000002</v>
          </cell>
          <cell r="BD264">
            <v>0</v>
          </cell>
          <cell r="BE264">
            <v>720.94</v>
          </cell>
          <cell r="BF264">
            <v>68806.06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1322349.1800000004</v>
          </cell>
          <cell r="BM264">
            <v>9138.9077519677521</v>
          </cell>
          <cell r="BN264">
            <v>52043.32</v>
          </cell>
          <cell r="BO264">
            <v>0</v>
          </cell>
          <cell r="BP264">
            <v>0</v>
          </cell>
          <cell r="BQ264">
            <v>0</v>
          </cell>
          <cell r="BR264">
            <v>3662.39</v>
          </cell>
          <cell r="BS264">
            <v>55705.71</v>
          </cell>
          <cell r="BT264">
            <v>0</v>
          </cell>
          <cell r="BU264">
            <v>0</v>
          </cell>
          <cell r="BV264">
            <v>120712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29001</v>
          </cell>
          <cell r="CB264">
            <v>885</v>
          </cell>
          <cell r="CC264">
            <v>0</v>
          </cell>
          <cell r="CD264">
            <v>18071</v>
          </cell>
          <cell r="CE264">
            <v>12591.67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22195.32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5351.31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4478.25</v>
          </cell>
          <cell r="DW264">
            <v>268991.26</v>
          </cell>
          <cell r="DX264">
            <v>1859.0296333269343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22000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22000</v>
          </cell>
          <cell r="ES264">
            <v>152.04453829909772</v>
          </cell>
          <cell r="ET264">
            <v>387597.37</v>
          </cell>
          <cell r="EU264">
            <v>2678.7301439815706</v>
          </cell>
        </row>
        <row r="265">
          <cell r="A265" t="str">
            <v>24014</v>
          </cell>
          <cell r="B265" t="str">
            <v>Nespelem</v>
          </cell>
          <cell r="C265">
            <v>140.05000000000001</v>
          </cell>
          <cell r="D265">
            <v>3452219.91</v>
          </cell>
          <cell r="E265">
            <v>24649.91010353445</v>
          </cell>
          <cell r="F265">
            <v>3504353.52</v>
          </cell>
          <cell r="G265">
            <v>25022.160085683681</v>
          </cell>
          <cell r="H265">
            <v>14451.62</v>
          </cell>
          <cell r="I265">
            <v>0</v>
          </cell>
          <cell r="J265">
            <v>283.87</v>
          </cell>
          <cell r="K265">
            <v>12.79</v>
          </cell>
          <cell r="L265">
            <v>0</v>
          </cell>
          <cell r="M265">
            <v>0</v>
          </cell>
          <cell r="N265">
            <v>105.30724741163871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11731.41</v>
          </cell>
          <cell r="AB265">
            <v>0</v>
          </cell>
          <cell r="AC265">
            <v>4175.0200000000004</v>
          </cell>
          <cell r="AD265">
            <v>0</v>
          </cell>
          <cell r="AE265">
            <v>50</v>
          </cell>
          <cell r="AF265">
            <v>76</v>
          </cell>
          <cell r="AG265">
            <v>140</v>
          </cell>
          <cell r="AH265">
            <v>0</v>
          </cell>
          <cell r="AI265">
            <v>1040.45</v>
          </cell>
          <cell r="AJ265">
            <v>0</v>
          </cell>
          <cell r="AK265">
            <v>17212.88</v>
          </cell>
          <cell r="AL265">
            <v>122.9052481256694</v>
          </cell>
          <cell r="AM265">
            <v>790062.38</v>
          </cell>
          <cell r="AN265">
            <v>28891.24</v>
          </cell>
          <cell r="AO265">
            <v>274373.59999999998</v>
          </cell>
          <cell r="AP265">
            <v>0</v>
          </cell>
          <cell r="AQ265">
            <v>0</v>
          </cell>
          <cell r="AR265">
            <v>0</v>
          </cell>
          <cell r="AS265">
            <v>135276.54</v>
          </cell>
          <cell r="AT265">
            <v>0</v>
          </cell>
          <cell r="AU265">
            <v>0</v>
          </cell>
          <cell r="AV265">
            <v>48712.12</v>
          </cell>
          <cell r="AW265">
            <v>0</v>
          </cell>
          <cell r="AX265">
            <v>1051.1300000000001</v>
          </cell>
          <cell r="AY265">
            <v>0</v>
          </cell>
          <cell r="AZ265">
            <v>0</v>
          </cell>
          <cell r="BA265">
            <v>47999.8</v>
          </cell>
          <cell r="BB265">
            <v>0</v>
          </cell>
          <cell r="BC265">
            <v>9835.25</v>
          </cell>
          <cell r="BD265">
            <v>0</v>
          </cell>
          <cell r="BE265">
            <v>6345.37</v>
          </cell>
          <cell r="BF265">
            <v>117746.49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1460293.9200000002</v>
          </cell>
          <cell r="BM265">
            <v>10426.946947518743</v>
          </cell>
          <cell r="BN265">
            <v>0</v>
          </cell>
          <cell r="BO265">
            <v>1385527.19</v>
          </cell>
          <cell r="BP265">
            <v>70002</v>
          </cell>
          <cell r="BQ265">
            <v>0</v>
          </cell>
          <cell r="BR265">
            <v>19626.080000000002</v>
          </cell>
          <cell r="BS265">
            <v>1475155.27</v>
          </cell>
          <cell r="BT265">
            <v>0</v>
          </cell>
          <cell r="BU265">
            <v>0</v>
          </cell>
          <cell r="BV265">
            <v>71596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62428.37</v>
          </cell>
          <cell r="CB265">
            <v>0</v>
          </cell>
          <cell r="CC265">
            <v>0</v>
          </cell>
          <cell r="CD265">
            <v>116441.04</v>
          </cell>
          <cell r="CE265">
            <v>13376.99</v>
          </cell>
          <cell r="CF265">
            <v>0</v>
          </cell>
          <cell r="CG265">
            <v>128244.26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5553.68</v>
          </cell>
          <cell r="CQ265">
            <v>72189.89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32760</v>
          </cell>
          <cell r="DB265">
            <v>0</v>
          </cell>
          <cell r="DC265">
            <v>0</v>
          </cell>
          <cell r="DD265">
            <v>25448.22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2003193.72</v>
          </cell>
          <cell r="DX265">
            <v>14303.418207782934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7312.72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1592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8904.7200000000012</v>
          </cell>
          <cell r="ES265">
            <v>63.582434844698327</v>
          </cell>
          <cell r="ET265">
            <v>475987.93</v>
          </cell>
          <cell r="EU265">
            <v>3398.6999642984647</v>
          </cell>
        </row>
        <row r="266">
          <cell r="A266" t="str">
            <v>22204</v>
          </cell>
          <cell r="B266" t="str">
            <v>Harrington</v>
          </cell>
          <cell r="C266">
            <v>122.99999999999999</v>
          </cell>
          <cell r="D266">
            <v>2425302.2400000002</v>
          </cell>
          <cell r="E266">
            <v>19717.904390243908</v>
          </cell>
          <cell r="F266">
            <v>2500446.2999999998</v>
          </cell>
          <cell r="G266">
            <v>20328.831707317073</v>
          </cell>
          <cell r="H266">
            <v>392665.05</v>
          </cell>
          <cell r="I266">
            <v>0</v>
          </cell>
          <cell r="J266">
            <v>1073.0999999999999</v>
          </cell>
          <cell r="K266">
            <v>0</v>
          </cell>
          <cell r="L266">
            <v>0</v>
          </cell>
          <cell r="M266">
            <v>0</v>
          </cell>
          <cell r="N266">
            <v>3201.1231707317074</v>
          </cell>
          <cell r="O266">
            <v>0</v>
          </cell>
          <cell r="P266">
            <v>0</v>
          </cell>
          <cell r="Q266">
            <v>0</v>
          </cell>
          <cell r="R266">
            <v>4540</v>
          </cell>
          <cell r="S266">
            <v>0</v>
          </cell>
          <cell r="T266">
            <v>0</v>
          </cell>
          <cell r="U266">
            <v>0</v>
          </cell>
          <cell r="V266">
            <v>127.65</v>
          </cell>
          <cell r="W266">
            <v>0</v>
          </cell>
          <cell r="X266">
            <v>0</v>
          </cell>
          <cell r="Y266">
            <v>0</v>
          </cell>
          <cell r="Z266">
            <v>3892.23</v>
          </cell>
          <cell r="AA266">
            <v>17690.650000000001</v>
          </cell>
          <cell r="AB266">
            <v>1113.67</v>
          </cell>
          <cell r="AC266">
            <v>4667.3100000000004</v>
          </cell>
          <cell r="AD266">
            <v>0</v>
          </cell>
          <cell r="AE266">
            <v>994</v>
          </cell>
          <cell r="AF266">
            <v>86.99</v>
          </cell>
          <cell r="AG266">
            <v>5</v>
          </cell>
          <cell r="AH266">
            <v>0</v>
          </cell>
          <cell r="AI266">
            <v>2634.25</v>
          </cell>
          <cell r="AJ266">
            <v>3105.78</v>
          </cell>
          <cell r="AK266">
            <v>38857.529999999992</v>
          </cell>
          <cell r="AL266">
            <v>315.91487804878045</v>
          </cell>
          <cell r="AM266">
            <v>1346187.26</v>
          </cell>
          <cell r="AN266">
            <v>10789.14</v>
          </cell>
          <cell r="AO266">
            <v>146180.28</v>
          </cell>
          <cell r="AP266">
            <v>0</v>
          </cell>
          <cell r="AQ266">
            <v>0</v>
          </cell>
          <cell r="AR266">
            <v>0</v>
          </cell>
          <cell r="AS266">
            <v>78625.350000000006</v>
          </cell>
          <cell r="AT266">
            <v>0</v>
          </cell>
          <cell r="AU266">
            <v>0</v>
          </cell>
          <cell r="AV266">
            <v>11255.95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40573.61</v>
          </cell>
          <cell r="BB266">
            <v>0</v>
          </cell>
          <cell r="BC266">
            <v>18837.560000000001</v>
          </cell>
          <cell r="BD266">
            <v>0</v>
          </cell>
          <cell r="BE266">
            <v>2018.48</v>
          </cell>
          <cell r="BF266">
            <v>142558.45000000001</v>
          </cell>
          <cell r="BG266">
            <v>1787.08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1798813.1600000001</v>
          </cell>
          <cell r="BM266">
            <v>14624.49723577236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129457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22340.57</v>
          </cell>
          <cell r="CB266">
            <v>0</v>
          </cell>
          <cell r="CC266">
            <v>0</v>
          </cell>
          <cell r="CD266">
            <v>21546.13</v>
          </cell>
          <cell r="CE266">
            <v>2610.4899999999998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28132.14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37894.89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4235.62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3520.6</v>
          </cell>
          <cell r="DW266">
            <v>249737.44000000003</v>
          </cell>
          <cell r="DX266">
            <v>2030.3856910569111</v>
          </cell>
          <cell r="DY266">
            <v>19300.02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19300.02</v>
          </cell>
          <cell r="ES266">
            <v>156.9107317073171</v>
          </cell>
          <cell r="ET266">
            <v>527050.52</v>
          </cell>
          <cell r="EU266">
            <v>4284.9635772357733</v>
          </cell>
        </row>
        <row r="267">
          <cell r="A267" t="str">
            <v>13167</v>
          </cell>
          <cell r="B267" t="str">
            <v>Wilson Creek</v>
          </cell>
          <cell r="C267">
            <v>119.1</v>
          </cell>
          <cell r="D267">
            <v>2357893.5099999998</v>
          </cell>
          <cell r="E267">
            <v>19797.594542401341</v>
          </cell>
          <cell r="F267">
            <v>2450636.73</v>
          </cell>
          <cell r="G267">
            <v>20576.294962216627</v>
          </cell>
          <cell r="H267">
            <v>184168.49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1546.3349286314021</v>
          </cell>
          <cell r="O267">
            <v>217</v>
          </cell>
          <cell r="P267">
            <v>0</v>
          </cell>
          <cell r="Q267">
            <v>0</v>
          </cell>
          <cell r="R267">
            <v>1735</v>
          </cell>
          <cell r="S267">
            <v>0</v>
          </cell>
          <cell r="T267">
            <v>0</v>
          </cell>
          <cell r="U267">
            <v>0</v>
          </cell>
          <cell r="V267">
            <v>1649.75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34386.74</v>
          </cell>
          <cell r="AB267">
            <v>0</v>
          </cell>
          <cell r="AC267">
            <v>0</v>
          </cell>
          <cell r="AD267">
            <v>0</v>
          </cell>
          <cell r="AE267">
            <v>366.8</v>
          </cell>
          <cell r="AF267">
            <v>3132.35</v>
          </cell>
          <cell r="AG267">
            <v>350</v>
          </cell>
          <cell r="AH267">
            <v>2178.67</v>
          </cell>
          <cell r="AI267">
            <v>298.14999999999998</v>
          </cell>
          <cell r="AJ267">
            <v>0</v>
          </cell>
          <cell r="AK267">
            <v>44314.46</v>
          </cell>
          <cell r="AL267">
            <v>372.07774979009235</v>
          </cell>
          <cell r="AM267">
            <v>1371748.37</v>
          </cell>
          <cell r="AN267">
            <v>6586.18</v>
          </cell>
          <cell r="AO267">
            <v>194229.76000000001</v>
          </cell>
          <cell r="AP267">
            <v>0</v>
          </cell>
          <cell r="AQ267">
            <v>0</v>
          </cell>
          <cell r="AR267">
            <v>0</v>
          </cell>
          <cell r="AS267">
            <v>68918.28</v>
          </cell>
          <cell r="AT267">
            <v>0</v>
          </cell>
          <cell r="AU267">
            <v>2336.34</v>
          </cell>
          <cell r="AV267">
            <v>17139.580000000002</v>
          </cell>
          <cell r="AW267">
            <v>0</v>
          </cell>
          <cell r="AX267">
            <v>5910</v>
          </cell>
          <cell r="AY267">
            <v>0</v>
          </cell>
          <cell r="AZ267">
            <v>0</v>
          </cell>
          <cell r="BA267">
            <v>44048.480000000003</v>
          </cell>
          <cell r="BB267">
            <v>0</v>
          </cell>
          <cell r="BC267">
            <v>18491.82</v>
          </cell>
          <cell r="BD267">
            <v>0</v>
          </cell>
          <cell r="BE267">
            <v>1776.27</v>
          </cell>
          <cell r="BF267">
            <v>179932.48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1911117.5600000003</v>
          </cell>
          <cell r="BM267">
            <v>16046.327120067173</v>
          </cell>
          <cell r="BN267">
            <v>83.95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83.95</v>
          </cell>
          <cell r="BT267">
            <v>0</v>
          </cell>
          <cell r="BU267">
            <v>0</v>
          </cell>
          <cell r="BV267">
            <v>130496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24791</v>
          </cell>
          <cell r="CB267">
            <v>11227</v>
          </cell>
          <cell r="CC267">
            <v>0</v>
          </cell>
          <cell r="CD267">
            <v>34066.199999999997</v>
          </cell>
          <cell r="CE267">
            <v>8008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34291.32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22319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4556.8100000000004</v>
          </cell>
          <cell r="DW267">
            <v>269839.28000000003</v>
          </cell>
          <cell r="DX267">
            <v>2265.6530646515534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41196.94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41196.94</v>
          </cell>
          <cell r="ES267">
            <v>345.90209907640644</v>
          </cell>
          <cell r="ET267">
            <v>399142.93</v>
          </cell>
          <cell r="EU267">
            <v>3351.3260285474394</v>
          </cell>
        </row>
        <row r="268">
          <cell r="A268" t="str">
            <v>38126</v>
          </cell>
          <cell r="B268" t="str">
            <v>Lacrosse</v>
          </cell>
          <cell r="C268">
            <v>115.59</v>
          </cell>
          <cell r="D268">
            <v>2530235.87</v>
          </cell>
          <cell r="E268">
            <v>21889.747123453588</v>
          </cell>
          <cell r="F268">
            <v>2638129.81</v>
          </cell>
          <cell r="G268">
            <v>22823.166450384982</v>
          </cell>
          <cell r="H268">
            <v>446282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3860.9049225711565</v>
          </cell>
          <cell r="O268">
            <v>4649.5</v>
          </cell>
          <cell r="P268">
            <v>0</v>
          </cell>
          <cell r="Q268">
            <v>0</v>
          </cell>
          <cell r="R268">
            <v>4921.3</v>
          </cell>
          <cell r="S268">
            <v>0</v>
          </cell>
          <cell r="T268">
            <v>0</v>
          </cell>
          <cell r="U268">
            <v>0</v>
          </cell>
          <cell r="V268">
            <v>9964.15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34012.239999999998</v>
          </cell>
          <cell r="AB268">
            <v>876</v>
          </cell>
          <cell r="AC268">
            <v>7287.2</v>
          </cell>
          <cell r="AD268">
            <v>0</v>
          </cell>
          <cell r="AE268">
            <v>100</v>
          </cell>
          <cell r="AF268">
            <v>192.4</v>
          </cell>
          <cell r="AG268">
            <v>0</v>
          </cell>
          <cell r="AH268">
            <v>0</v>
          </cell>
          <cell r="AI268">
            <v>6982</v>
          </cell>
          <cell r="AJ268">
            <v>4336.95</v>
          </cell>
          <cell r="AK268">
            <v>73321.739999999991</v>
          </cell>
          <cell r="AL268">
            <v>634.32597975603414</v>
          </cell>
          <cell r="AM268">
            <v>1281248.1299999999</v>
          </cell>
          <cell r="AN268">
            <v>8516.85</v>
          </cell>
          <cell r="AO268">
            <v>98903.28</v>
          </cell>
          <cell r="AP268">
            <v>0</v>
          </cell>
          <cell r="AQ268">
            <v>0</v>
          </cell>
          <cell r="AR268">
            <v>74444.63</v>
          </cell>
          <cell r="AS268">
            <v>53188.66</v>
          </cell>
          <cell r="AT268">
            <v>0</v>
          </cell>
          <cell r="AU268">
            <v>0</v>
          </cell>
          <cell r="AV268">
            <v>15427.64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51643.05</v>
          </cell>
          <cell r="BB268">
            <v>0</v>
          </cell>
          <cell r="BC268">
            <v>17956.900000000001</v>
          </cell>
          <cell r="BD268">
            <v>0</v>
          </cell>
          <cell r="BE268">
            <v>1952.58</v>
          </cell>
          <cell r="BF268">
            <v>245254.62</v>
          </cell>
          <cell r="BG268">
            <v>21770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1870306.3399999999</v>
          </cell>
          <cell r="BM268">
            <v>16180.520287222076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21059</v>
          </cell>
          <cell r="BU268">
            <v>0</v>
          </cell>
          <cell r="BV268">
            <v>123230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22952.11</v>
          </cell>
          <cell r="CB268">
            <v>6569.55</v>
          </cell>
          <cell r="CC268">
            <v>0</v>
          </cell>
          <cell r="CD268">
            <v>20056.71</v>
          </cell>
          <cell r="CE268">
            <v>9311.49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24924.240000000002</v>
          </cell>
          <cell r="CR268">
            <v>17029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3087.63</v>
          </cell>
          <cell r="DW268">
            <v>248219.72999999995</v>
          </cell>
          <cell r="DX268">
            <v>2147.4152608357122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560521.92000000004</v>
          </cell>
          <cell r="EU268">
            <v>4849.2250194653516</v>
          </cell>
        </row>
        <row r="269">
          <cell r="A269" t="str">
            <v>06103</v>
          </cell>
          <cell r="B269" t="str">
            <v>Green Mountain</v>
          </cell>
          <cell r="C269">
            <v>114.77</v>
          </cell>
          <cell r="D269">
            <v>1180970.7</v>
          </cell>
          <cell r="E269">
            <v>10289.890215213034</v>
          </cell>
          <cell r="F269">
            <v>1154647.52</v>
          </cell>
          <cell r="G269">
            <v>10060.534285963231</v>
          </cell>
          <cell r="H269">
            <v>258830.05</v>
          </cell>
          <cell r="I269">
            <v>0</v>
          </cell>
          <cell r="J269">
            <v>0</v>
          </cell>
          <cell r="K269">
            <v>8575.5</v>
          </cell>
          <cell r="L269">
            <v>0</v>
          </cell>
          <cell r="M269">
            <v>0</v>
          </cell>
          <cell r="N269">
            <v>2329.9255031802736</v>
          </cell>
          <cell r="O269">
            <v>11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1404.15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12568.75</v>
          </cell>
          <cell r="AB269">
            <v>0</v>
          </cell>
          <cell r="AC269">
            <v>3466.33</v>
          </cell>
          <cell r="AD269">
            <v>0</v>
          </cell>
          <cell r="AE269">
            <v>4434.53</v>
          </cell>
          <cell r="AF269">
            <v>28</v>
          </cell>
          <cell r="AG269">
            <v>386</v>
          </cell>
          <cell r="AH269">
            <v>11938.31</v>
          </cell>
          <cell r="AI269">
            <v>6780.76</v>
          </cell>
          <cell r="AJ269">
            <v>0</v>
          </cell>
          <cell r="AK269">
            <v>41017.83</v>
          </cell>
          <cell r="AL269">
            <v>357.39156574017602</v>
          </cell>
          <cell r="AM269">
            <v>471364.87</v>
          </cell>
          <cell r="AN269">
            <v>8343.51</v>
          </cell>
          <cell r="AO269">
            <v>8553.76</v>
          </cell>
          <cell r="AP269">
            <v>43035.02</v>
          </cell>
          <cell r="AQ269">
            <v>0</v>
          </cell>
          <cell r="AR269">
            <v>0</v>
          </cell>
          <cell r="AS269">
            <v>62200.32</v>
          </cell>
          <cell r="AT269">
            <v>0</v>
          </cell>
          <cell r="AU269">
            <v>0</v>
          </cell>
          <cell r="AV269">
            <v>7785.74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41254.25</v>
          </cell>
          <cell r="BB269">
            <v>0</v>
          </cell>
          <cell r="BC269">
            <v>8522.33</v>
          </cell>
          <cell r="BD269">
            <v>0</v>
          </cell>
          <cell r="BE269">
            <v>665.72</v>
          </cell>
          <cell r="BF269">
            <v>61653.66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713379.17999999993</v>
          </cell>
          <cell r="BM269">
            <v>6215.7286747407852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11.84</v>
          </cell>
          <cell r="BS269">
            <v>11.84</v>
          </cell>
          <cell r="BT269">
            <v>20977</v>
          </cell>
          <cell r="BU269">
            <v>0</v>
          </cell>
          <cell r="BV269">
            <v>56533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22587</v>
          </cell>
          <cell r="CB269">
            <v>0</v>
          </cell>
          <cell r="CC269">
            <v>0</v>
          </cell>
          <cell r="CD269">
            <v>13981.3</v>
          </cell>
          <cell r="CE269">
            <v>3138.25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11222.21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203.75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128654.35</v>
          </cell>
          <cell r="DX269">
            <v>1120.975429119108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4190.6099999999997</v>
          </cell>
          <cell r="ER269">
            <v>4190.6099999999997</v>
          </cell>
          <cell r="ES269">
            <v>36.513113182887516</v>
          </cell>
          <cell r="ET269">
            <v>143738.38</v>
          </cell>
          <cell r="EU269">
            <v>1252.4037640498389</v>
          </cell>
        </row>
        <row r="270">
          <cell r="A270" t="str">
            <v>20402</v>
          </cell>
          <cell r="B270" t="str">
            <v>Klickitat</v>
          </cell>
          <cell r="C270">
            <v>113.21</v>
          </cell>
          <cell r="D270">
            <v>2176500.19</v>
          </cell>
          <cell r="E270">
            <v>19225.335129405532</v>
          </cell>
          <cell r="F270">
            <v>2232733.42</v>
          </cell>
          <cell r="G270">
            <v>19722.051232223301</v>
          </cell>
          <cell r="H270">
            <v>90066.26</v>
          </cell>
          <cell r="I270">
            <v>0</v>
          </cell>
          <cell r="J270">
            <v>36006.620000000003</v>
          </cell>
          <cell r="K270">
            <v>4698.3999999999996</v>
          </cell>
          <cell r="L270">
            <v>0</v>
          </cell>
          <cell r="M270">
            <v>0</v>
          </cell>
          <cell r="N270">
            <v>1155.1212790389543</v>
          </cell>
          <cell r="O270">
            <v>556.15</v>
          </cell>
          <cell r="P270">
            <v>0</v>
          </cell>
          <cell r="Q270">
            <v>0</v>
          </cell>
          <cell r="R270">
            <v>3388</v>
          </cell>
          <cell r="S270">
            <v>0</v>
          </cell>
          <cell r="T270">
            <v>0</v>
          </cell>
          <cell r="U270">
            <v>0</v>
          </cell>
          <cell r="V270">
            <v>104.85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6748.75</v>
          </cell>
          <cell r="AB270">
            <v>0</v>
          </cell>
          <cell r="AC270">
            <v>7479.68</v>
          </cell>
          <cell r="AD270">
            <v>0</v>
          </cell>
          <cell r="AE270">
            <v>150</v>
          </cell>
          <cell r="AF270">
            <v>92.65</v>
          </cell>
          <cell r="AG270">
            <v>1220</v>
          </cell>
          <cell r="AH270">
            <v>0</v>
          </cell>
          <cell r="AI270">
            <v>1670.27</v>
          </cell>
          <cell r="AJ270">
            <v>0</v>
          </cell>
          <cell r="AK270">
            <v>21410.350000000002</v>
          </cell>
          <cell r="AL270">
            <v>189.12066071901779</v>
          </cell>
          <cell r="AM270">
            <v>1249763.06</v>
          </cell>
          <cell r="AN270">
            <v>17189.03</v>
          </cell>
          <cell r="AO270">
            <v>199799.76</v>
          </cell>
          <cell r="AP270">
            <v>2639.95</v>
          </cell>
          <cell r="AQ270">
            <v>0</v>
          </cell>
          <cell r="AR270">
            <v>18231.39</v>
          </cell>
          <cell r="AS270">
            <v>107248.52</v>
          </cell>
          <cell r="AT270">
            <v>0</v>
          </cell>
          <cell r="AU270">
            <v>0</v>
          </cell>
          <cell r="AV270">
            <v>22220.51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44152.37</v>
          </cell>
          <cell r="BB270">
            <v>0</v>
          </cell>
          <cell r="BC270">
            <v>0</v>
          </cell>
          <cell r="BD270">
            <v>0</v>
          </cell>
          <cell r="BE270">
            <v>1382.77</v>
          </cell>
          <cell r="BF270">
            <v>124270.37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1786897.73</v>
          </cell>
          <cell r="BM270">
            <v>15783.921296705239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5.45</v>
          </cell>
          <cell r="BS270">
            <v>5.45</v>
          </cell>
          <cell r="BT270">
            <v>10655.89</v>
          </cell>
          <cell r="BU270">
            <v>0</v>
          </cell>
          <cell r="BV270">
            <v>94363.73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28535</v>
          </cell>
          <cell r="CB270">
            <v>0</v>
          </cell>
          <cell r="CC270">
            <v>0</v>
          </cell>
          <cell r="CD270">
            <v>56725.02</v>
          </cell>
          <cell r="CE270">
            <v>10466.629999999999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26689.55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2271.5</v>
          </cell>
          <cell r="DW270">
            <v>229712.77</v>
          </cell>
          <cell r="DX270">
            <v>2029.0855048140625</v>
          </cell>
          <cell r="DY270">
            <v>300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48025.56</v>
          </cell>
          <cell r="EH270">
            <v>0</v>
          </cell>
          <cell r="EI270">
            <v>0</v>
          </cell>
          <cell r="EJ270">
            <v>0</v>
          </cell>
          <cell r="EK270">
            <v>5227.5</v>
          </cell>
          <cell r="EL270">
            <v>10388.23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63941.289999999994</v>
          </cell>
          <cell r="ES270">
            <v>564.80249094602948</v>
          </cell>
          <cell r="ET270">
            <v>794077.08</v>
          </cell>
          <cell r="EU270">
            <v>7014.1955657627423</v>
          </cell>
        </row>
        <row r="271">
          <cell r="A271" t="str">
            <v>38324</v>
          </cell>
          <cell r="B271" t="str">
            <v>Oakesdale</v>
          </cell>
          <cell r="C271">
            <v>109.58</v>
          </cell>
          <cell r="D271">
            <v>2328482.54</v>
          </cell>
          <cell r="E271">
            <v>21249.156232889214</v>
          </cell>
          <cell r="F271">
            <v>2402061.4300000002</v>
          </cell>
          <cell r="G271">
            <v>21920.618999817485</v>
          </cell>
          <cell r="H271">
            <v>293925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2682.286913670378</v>
          </cell>
          <cell r="O271">
            <v>200</v>
          </cell>
          <cell r="P271">
            <v>0</v>
          </cell>
          <cell r="Q271">
            <v>0</v>
          </cell>
          <cell r="R271">
            <v>2700</v>
          </cell>
          <cell r="S271">
            <v>0</v>
          </cell>
          <cell r="T271">
            <v>0</v>
          </cell>
          <cell r="U271">
            <v>28909.21</v>
          </cell>
          <cell r="V271">
            <v>165.25</v>
          </cell>
          <cell r="W271">
            <v>0</v>
          </cell>
          <cell r="X271">
            <v>0</v>
          </cell>
          <cell r="Y271">
            <v>4674.21</v>
          </cell>
          <cell r="Z271">
            <v>0</v>
          </cell>
          <cell r="AA271">
            <v>21009.31</v>
          </cell>
          <cell r="AB271">
            <v>0</v>
          </cell>
          <cell r="AC271">
            <v>3852.03</v>
          </cell>
          <cell r="AD271">
            <v>0</v>
          </cell>
          <cell r="AE271">
            <v>942.17</v>
          </cell>
          <cell r="AF271">
            <v>394.58</v>
          </cell>
          <cell r="AG271">
            <v>0</v>
          </cell>
          <cell r="AH271">
            <v>7271.56</v>
          </cell>
          <cell r="AI271">
            <v>670.32</v>
          </cell>
          <cell r="AJ271">
            <v>2740.77</v>
          </cell>
          <cell r="AK271">
            <v>73529.41</v>
          </cell>
          <cell r="AL271">
            <v>671.01122467603579</v>
          </cell>
          <cell r="AM271">
            <v>1293168.77</v>
          </cell>
          <cell r="AN271">
            <v>5907.83</v>
          </cell>
          <cell r="AO271">
            <v>147789.28</v>
          </cell>
          <cell r="AP271">
            <v>0</v>
          </cell>
          <cell r="AQ271">
            <v>0</v>
          </cell>
          <cell r="AR271">
            <v>181.6</v>
          </cell>
          <cell r="AS271">
            <v>51608.19</v>
          </cell>
          <cell r="AT271">
            <v>0</v>
          </cell>
          <cell r="AU271">
            <v>0</v>
          </cell>
          <cell r="AV271">
            <v>12559.13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40451.800000000003</v>
          </cell>
          <cell r="BB271">
            <v>26.3</v>
          </cell>
          <cell r="BC271">
            <v>18088.48</v>
          </cell>
          <cell r="BD271">
            <v>17390.57</v>
          </cell>
          <cell r="BE271">
            <v>1271.6600000000001</v>
          </cell>
          <cell r="BF271">
            <v>237589.36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1826032.9700000002</v>
          </cell>
          <cell r="BM271">
            <v>16663.925625114072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123211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13116.99</v>
          </cell>
          <cell r="CB271">
            <v>0</v>
          </cell>
          <cell r="CC271">
            <v>0</v>
          </cell>
          <cell r="CD271">
            <v>20329.150000000001</v>
          </cell>
          <cell r="CE271">
            <v>26912.83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21827.34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3176.74</v>
          </cell>
          <cell r="DW271">
            <v>208574.04999999996</v>
          </cell>
          <cell r="DX271">
            <v>1903.395236356999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364514.85</v>
          </cell>
          <cell r="EU271">
            <v>3326.4724402263187</v>
          </cell>
        </row>
        <row r="272">
          <cell r="A272" t="str">
            <v>22073</v>
          </cell>
          <cell r="B272" t="str">
            <v>Creston</v>
          </cell>
          <cell r="C272">
            <v>102.9711111111111</v>
          </cell>
          <cell r="D272">
            <v>2175163.79</v>
          </cell>
          <cell r="E272">
            <v>21124.019800591323</v>
          </cell>
          <cell r="F272">
            <v>2214495.38</v>
          </cell>
          <cell r="G272">
            <v>21505.987029803397</v>
          </cell>
          <cell r="H272">
            <v>236796.13</v>
          </cell>
          <cell r="I272">
            <v>0</v>
          </cell>
          <cell r="J272">
            <v>2123.25</v>
          </cell>
          <cell r="K272">
            <v>0</v>
          </cell>
          <cell r="L272">
            <v>0</v>
          </cell>
          <cell r="M272">
            <v>0</v>
          </cell>
          <cell r="N272">
            <v>2320.2564041694545</v>
          </cell>
          <cell r="O272">
            <v>0</v>
          </cell>
          <cell r="P272">
            <v>0</v>
          </cell>
          <cell r="Q272">
            <v>0</v>
          </cell>
          <cell r="R272">
            <v>450</v>
          </cell>
          <cell r="S272">
            <v>0</v>
          </cell>
          <cell r="T272">
            <v>0</v>
          </cell>
          <cell r="U272">
            <v>0</v>
          </cell>
          <cell r="V272">
            <v>166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17385.82</v>
          </cell>
          <cell r="AB272">
            <v>0</v>
          </cell>
          <cell r="AC272">
            <v>2566.5300000000002</v>
          </cell>
          <cell r="AD272">
            <v>0</v>
          </cell>
          <cell r="AE272">
            <v>28.48</v>
          </cell>
          <cell r="AF272">
            <v>123.53</v>
          </cell>
          <cell r="AG272">
            <v>0</v>
          </cell>
          <cell r="AH272">
            <v>0</v>
          </cell>
          <cell r="AI272">
            <v>570.91999999999996</v>
          </cell>
          <cell r="AJ272">
            <v>0</v>
          </cell>
          <cell r="AK272">
            <v>21291.279999999995</v>
          </cell>
          <cell r="AL272">
            <v>206.76944989964821</v>
          </cell>
          <cell r="AM272">
            <v>1251785.26</v>
          </cell>
          <cell r="AN272">
            <v>18410.77</v>
          </cell>
          <cell r="AO272">
            <v>61470.12</v>
          </cell>
          <cell r="AP272">
            <v>0</v>
          </cell>
          <cell r="AQ272">
            <v>0</v>
          </cell>
          <cell r="AR272">
            <v>0</v>
          </cell>
          <cell r="AS272">
            <v>62592.53</v>
          </cell>
          <cell r="AT272">
            <v>0</v>
          </cell>
          <cell r="AU272">
            <v>0</v>
          </cell>
          <cell r="AV272">
            <v>17590.189999999999</v>
          </cell>
          <cell r="AW272">
            <v>0</v>
          </cell>
          <cell r="AX272">
            <v>24820</v>
          </cell>
          <cell r="AY272">
            <v>0</v>
          </cell>
          <cell r="AZ272">
            <v>0</v>
          </cell>
          <cell r="BA272">
            <v>37897.599999999999</v>
          </cell>
          <cell r="BB272">
            <v>969.48</v>
          </cell>
          <cell r="BC272">
            <v>17951.62</v>
          </cell>
          <cell r="BD272">
            <v>0</v>
          </cell>
          <cell r="BE272">
            <v>1554.23</v>
          </cell>
          <cell r="BF272">
            <v>232990.01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1728031.8100000003</v>
          </cell>
          <cell r="BM272">
            <v>16781.7147096273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120914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21308</v>
          </cell>
          <cell r="CB272">
            <v>0</v>
          </cell>
          <cell r="CC272">
            <v>0</v>
          </cell>
          <cell r="CD272">
            <v>27281</v>
          </cell>
          <cell r="CE272">
            <v>9668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23762.76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957.46</v>
          </cell>
          <cell r="DG272">
            <v>0</v>
          </cell>
          <cell r="DH272">
            <v>0</v>
          </cell>
          <cell r="DI272">
            <v>0</v>
          </cell>
          <cell r="DJ272">
            <v>16725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3474.52</v>
          </cell>
          <cell r="DW272">
            <v>224090.74</v>
          </cell>
          <cell r="DX272">
            <v>2176.2486350001082</v>
          </cell>
          <cell r="DY272">
            <v>1115.17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1047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2162.17</v>
          </cell>
          <cell r="ES272">
            <v>20.997831106890825</v>
          </cell>
          <cell r="ET272">
            <v>297225.57</v>
          </cell>
          <cell r="EU272">
            <v>2886.4947342296655</v>
          </cell>
        </row>
        <row r="273">
          <cell r="A273" t="str">
            <v>20203</v>
          </cell>
          <cell r="B273" t="str">
            <v>Bickleton</v>
          </cell>
          <cell r="C273">
            <v>101.11</v>
          </cell>
          <cell r="D273">
            <v>1778453.56</v>
          </cell>
          <cell r="E273">
            <v>17589.294431806942</v>
          </cell>
          <cell r="F273">
            <v>1821826.99</v>
          </cell>
          <cell r="G273">
            <v>18018.267134803678</v>
          </cell>
          <cell r="H273">
            <v>143.77000000000001</v>
          </cell>
          <cell r="I273">
            <v>0</v>
          </cell>
          <cell r="J273">
            <v>0</v>
          </cell>
          <cell r="K273">
            <v>158.76</v>
          </cell>
          <cell r="L273">
            <v>0</v>
          </cell>
          <cell r="M273">
            <v>0</v>
          </cell>
          <cell r="N273">
            <v>2.9920878251409353</v>
          </cell>
          <cell r="O273">
            <v>0</v>
          </cell>
          <cell r="P273">
            <v>0</v>
          </cell>
          <cell r="Q273">
            <v>0</v>
          </cell>
          <cell r="R273">
            <v>1000</v>
          </cell>
          <cell r="S273">
            <v>0</v>
          </cell>
          <cell r="T273">
            <v>0</v>
          </cell>
          <cell r="U273">
            <v>0</v>
          </cell>
          <cell r="V273">
            <v>4090.8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7061.99</v>
          </cell>
          <cell r="AD273">
            <v>0</v>
          </cell>
          <cell r="AE273">
            <v>0</v>
          </cell>
          <cell r="AF273">
            <v>0</v>
          </cell>
          <cell r="AG273">
            <v>9450</v>
          </cell>
          <cell r="AH273">
            <v>0</v>
          </cell>
          <cell r="AI273">
            <v>7264.63</v>
          </cell>
          <cell r="AJ273">
            <v>0</v>
          </cell>
          <cell r="AK273">
            <v>28867.420000000002</v>
          </cell>
          <cell r="AL273">
            <v>285.50509346256553</v>
          </cell>
          <cell r="AM273">
            <v>1234299.22</v>
          </cell>
          <cell r="AN273">
            <v>7213.35</v>
          </cell>
          <cell r="AO273">
            <v>0</v>
          </cell>
          <cell r="AP273">
            <v>2193.8000000000002</v>
          </cell>
          <cell r="AQ273">
            <v>0</v>
          </cell>
          <cell r="AR273">
            <v>0</v>
          </cell>
          <cell r="AS273">
            <v>60173.42</v>
          </cell>
          <cell r="AT273">
            <v>0</v>
          </cell>
          <cell r="AU273">
            <v>0</v>
          </cell>
          <cell r="AV273">
            <v>6336.41</v>
          </cell>
          <cell r="AW273">
            <v>0</v>
          </cell>
          <cell r="AX273">
            <v>12342.18</v>
          </cell>
          <cell r="AY273">
            <v>2527.61</v>
          </cell>
          <cell r="AZ273">
            <v>0</v>
          </cell>
          <cell r="BA273">
            <v>33410.44</v>
          </cell>
          <cell r="BB273">
            <v>942.56</v>
          </cell>
          <cell r="BC273">
            <v>17615.650000000001</v>
          </cell>
          <cell r="BD273">
            <v>0</v>
          </cell>
          <cell r="BE273">
            <v>0</v>
          </cell>
          <cell r="BF273">
            <v>147882.29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1524936.93</v>
          </cell>
          <cell r="BM273">
            <v>15081.959549006033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4.59</v>
          </cell>
          <cell r="BS273">
            <v>4.59</v>
          </cell>
          <cell r="BT273">
            <v>11859.2</v>
          </cell>
          <cell r="BU273">
            <v>0</v>
          </cell>
          <cell r="BV273">
            <v>118964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16966</v>
          </cell>
          <cell r="CB273">
            <v>0</v>
          </cell>
          <cell r="CC273">
            <v>0</v>
          </cell>
          <cell r="CD273">
            <v>11496.98</v>
          </cell>
          <cell r="CE273">
            <v>10726.03</v>
          </cell>
          <cell r="CF273">
            <v>0</v>
          </cell>
          <cell r="CG273">
            <v>97703.31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267720.11000000004</v>
          </cell>
          <cell r="DX273">
            <v>2647.8104045099403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503932.11</v>
          </cell>
          <cell r="EU273">
            <v>4983.9987142715854</v>
          </cell>
        </row>
        <row r="274">
          <cell r="A274">
            <v>66</v>
          </cell>
          <cell r="C274">
            <v>16890.361111111109</v>
          </cell>
          <cell r="D274">
            <v>224643448.16999996</v>
          </cell>
          <cell r="E274">
            <v>13300.097416047613</v>
          </cell>
          <cell r="F274">
            <v>231474527.92000008</v>
          </cell>
          <cell r="G274">
            <v>13704.533988188536</v>
          </cell>
          <cell r="H274">
            <v>26538695.339999992</v>
          </cell>
          <cell r="I274">
            <v>114.15</v>
          </cell>
          <cell r="J274">
            <v>83460.049999999988</v>
          </cell>
          <cell r="K274">
            <v>1564333.1700000002</v>
          </cell>
          <cell r="L274">
            <v>556520.73</v>
          </cell>
          <cell r="M274">
            <v>42827.960000000006</v>
          </cell>
          <cell r="N274">
            <v>1704.2827687718011</v>
          </cell>
          <cell r="O274">
            <v>133813.61000000002</v>
          </cell>
          <cell r="P274">
            <v>4459.16</v>
          </cell>
          <cell r="Q274">
            <v>0</v>
          </cell>
          <cell r="R274">
            <v>182264.03999999998</v>
          </cell>
          <cell r="S274">
            <v>300</v>
          </cell>
          <cell r="T274">
            <v>0</v>
          </cell>
          <cell r="U274">
            <v>246567.01</v>
          </cell>
          <cell r="V274">
            <v>196115.15999999997</v>
          </cell>
          <cell r="W274">
            <v>7236.25</v>
          </cell>
          <cell r="X274">
            <v>0</v>
          </cell>
          <cell r="Y274">
            <v>6481.32</v>
          </cell>
          <cell r="Z274">
            <v>40230.090000000004</v>
          </cell>
          <cell r="AA274">
            <v>1968204.7999999998</v>
          </cell>
          <cell r="AB274">
            <v>56069.569999999992</v>
          </cell>
          <cell r="AC274">
            <v>383795.71</v>
          </cell>
          <cell r="AD274">
            <v>1427.85</v>
          </cell>
          <cell r="AE274">
            <v>850259.17</v>
          </cell>
          <cell r="AF274">
            <v>72635.599999999991</v>
          </cell>
          <cell r="AG274">
            <v>100687.24</v>
          </cell>
          <cell r="AH274">
            <v>310509.87</v>
          </cell>
          <cell r="AI274">
            <v>953519.28999999992</v>
          </cell>
          <cell r="AJ274">
            <v>266471.90999999997</v>
          </cell>
          <cell r="AK274">
            <v>5781047.6500000013</v>
          </cell>
          <cell r="AL274">
            <v>342.26903806082703</v>
          </cell>
          <cell r="AM274">
            <v>106505583.83000001</v>
          </cell>
          <cell r="AN274">
            <v>1800130.53</v>
          </cell>
          <cell r="AO274">
            <v>8691083.6699999999</v>
          </cell>
          <cell r="AP274">
            <v>1618030.0500000003</v>
          </cell>
          <cell r="AQ274">
            <v>43784.9</v>
          </cell>
          <cell r="AR274">
            <v>470119.18</v>
          </cell>
          <cell r="AS274">
            <v>10204234.609999994</v>
          </cell>
          <cell r="AT274">
            <v>0</v>
          </cell>
          <cell r="AU274">
            <v>28942.219999999998</v>
          </cell>
          <cell r="AV274">
            <v>2954840.8800000008</v>
          </cell>
          <cell r="AW274">
            <v>1243132.27</v>
          </cell>
          <cell r="AX274">
            <v>1319269.3499999996</v>
          </cell>
          <cell r="AY274">
            <v>6689.42</v>
          </cell>
          <cell r="AZ274">
            <v>516154.31000000006</v>
          </cell>
          <cell r="BA274">
            <v>6190194.9299999988</v>
          </cell>
          <cell r="BB274">
            <v>56274.440000000017</v>
          </cell>
          <cell r="BC274">
            <v>1103985.5300000003</v>
          </cell>
          <cell r="BD274">
            <v>131330.07</v>
          </cell>
          <cell r="BE274">
            <v>284389.89999999991</v>
          </cell>
          <cell r="BF274">
            <v>12627253.619999999</v>
          </cell>
          <cell r="BG274">
            <v>489058.35000000003</v>
          </cell>
          <cell r="BH274">
            <v>0</v>
          </cell>
          <cell r="BI274">
            <v>0</v>
          </cell>
          <cell r="BJ274">
            <v>95912.73</v>
          </cell>
          <cell r="BK274">
            <v>19800</v>
          </cell>
          <cell r="BL274">
            <v>156400194.78999996</v>
          </cell>
          <cell r="BM274">
            <v>9259.7306689383968</v>
          </cell>
          <cell r="BN274">
            <v>104955.37999999999</v>
          </cell>
          <cell r="BO274">
            <v>6279219.709999999</v>
          </cell>
          <cell r="BP274">
            <v>214400.67</v>
          </cell>
          <cell r="BQ274">
            <v>7122.64</v>
          </cell>
          <cell r="BR274">
            <v>1349348.8300000008</v>
          </cell>
          <cell r="BS274">
            <v>7955047.2299999967</v>
          </cell>
          <cell r="BT274">
            <v>184442.48000000004</v>
          </cell>
          <cell r="BU274">
            <v>0</v>
          </cell>
          <cell r="BV274">
            <v>10297795.370000001</v>
          </cell>
          <cell r="BW274">
            <v>0</v>
          </cell>
          <cell r="BX274">
            <v>0</v>
          </cell>
          <cell r="BY274">
            <v>0</v>
          </cell>
          <cell r="BZ274">
            <v>103094.87</v>
          </cell>
          <cell r="CA274">
            <v>3814709.9</v>
          </cell>
          <cell r="CB274">
            <v>145466.85999999999</v>
          </cell>
          <cell r="CC274">
            <v>0</v>
          </cell>
          <cell r="CD274">
            <v>5560349.8700000001</v>
          </cell>
          <cell r="CE274">
            <v>2006947.6400000004</v>
          </cell>
          <cell r="CF274">
            <v>262831.27</v>
          </cell>
          <cell r="CG274">
            <v>763224.55</v>
          </cell>
          <cell r="CH274">
            <v>63130.1</v>
          </cell>
          <cell r="CI274">
            <v>9639.65</v>
          </cell>
          <cell r="CJ274">
            <v>0</v>
          </cell>
          <cell r="CK274">
            <v>54009.79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100955.89000000001</v>
          </cell>
          <cell r="CQ274">
            <v>4153583.0999999992</v>
          </cell>
          <cell r="CR274">
            <v>648526.65999999992</v>
          </cell>
          <cell r="CS274">
            <v>0</v>
          </cell>
          <cell r="CT274">
            <v>174.24</v>
          </cell>
          <cell r="CU274">
            <v>656.94</v>
          </cell>
          <cell r="CV274">
            <v>0</v>
          </cell>
          <cell r="CW274">
            <v>309263.5</v>
          </cell>
          <cell r="CX274">
            <v>0</v>
          </cell>
          <cell r="CY274">
            <v>0</v>
          </cell>
          <cell r="CZ274">
            <v>0</v>
          </cell>
          <cell r="DA274">
            <v>198772.31000000003</v>
          </cell>
          <cell r="DC274">
            <v>0</v>
          </cell>
          <cell r="DD274">
            <v>572344.89999999991</v>
          </cell>
          <cell r="DE274">
            <v>162916.78000000003</v>
          </cell>
          <cell r="DF274">
            <v>119201.70999999999</v>
          </cell>
          <cell r="DG274">
            <v>244612</v>
          </cell>
          <cell r="DH274">
            <v>0</v>
          </cell>
          <cell r="DI274">
            <v>8646.4</v>
          </cell>
          <cell r="DJ274">
            <v>45004.729999999996</v>
          </cell>
          <cell r="DK274">
            <v>0</v>
          </cell>
          <cell r="DL274">
            <v>19578.240000000002</v>
          </cell>
          <cell r="DM274">
            <v>0</v>
          </cell>
          <cell r="DN274">
            <v>1787.74</v>
          </cell>
          <cell r="DO274">
            <v>0</v>
          </cell>
          <cell r="DP274">
            <v>0</v>
          </cell>
          <cell r="DQ274">
            <v>45152.42</v>
          </cell>
          <cell r="DR274">
            <v>126163.26</v>
          </cell>
          <cell r="DS274">
            <v>0</v>
          </cell>
          <cell r="DT274">
            <v>0</v>
          </cell>
          <cell r="DU274">
            <v>0</v>
          </cell>
          <cell r="DV274">
            <v>437840.4599999999</v>
          </cell>
          <cell r="DW274">
            <v>38415870.859999992</v>
          </cell>
          <cell r="DX274">
            <v>2274.425668420351</v>
          </cell>
          <cell r="DY274">
            <v>550778.06000000006</v>
          </cell>
          <cell r="DZ274">
            <v>44806.319999999992</v>
          </cell>
          <cell r="EA274">
            <v>0</v>
          </cell>
          <cell r="EB274">
            <v>0</v>
          </cell>
          <cell r="EC274">
            <v>7589.02</v>
          </cell>
          <cell r="ED274">
            <v>6845.25</v>
          </cell>
          <cell r="EE274">
            <v>28139.63</v>
          </cell>
          <cell r="EF274">
            <v>197927.95</v>
          </cell>
          <cell r="EG274">
            <v>432452.75</v>
          </cell>
          <cell r="EH274">
            <v>0</v>
          </cell>
          <cell r="EI274">
            <v>44715.11</v>
          </cell>
          <cell r="EJ274">
            <v>0</v>
          </cell>
          <cell r="EK274">
            <v>10440.58</v>
          </cell>
          <cell r="EL274">
            <v>220701.32</v>
          </cell>
          <cell r="EM274">
            <v>0</v>
          </cell>
          <cell r="EN274">
            <v>5000.42</v>
          </cell>
          <cell r="EO274">
            <v>3000</v>
          </cell>
          <cell r="EP274">
            <v>0</v>
          </cell>
          <cell r="EQ274">
            <v>539066.80999999994</v>
          </cell>
          <cell r="ER274">
            <v>2091463.2199999997</v>
          </cell>
          <cell r="ES274">
            <v>123.82584399715157</v>
          </cell>
          <cell r="ET274">
            <v>30866778.500000007</v>
          </cell>
          <cell r="EU274">
            <v>1827.478897398747</v>
          </cell>
        </row>
        <row r="275">
          <cell r="A275" t="str">
            <v>38302</v>
          </cell>
          <cell r="B275" t="str">
            <v>Garfield</v>
          </cell>
          <cell r="C275">
            <v>93.77</v>
          </cell>
          <cell r="D275">
            <v>2239144.62</v>
          </cell>
          <cell r="E275">
            <v>23879.11506878533</v>
          </cell>
          <cell r="F275">
            <v>2393733.92</v>
          </cell>
          <cell r="G275">
            <v>25527.715900607869</v>
          </cell>
          <cell r="H275">
            <v>218373.28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2328.8181721232804</v>
          </cell>
          <cell r="O275">
            <v>1508.12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3474.37</v>
          </cell>
          <cell r="W275">
            <v>0</v>
          </cell>
          <cell r="X275">
            <v>0</v>
          </cell>
          <cell r="Y275">
            <v>0</v>
          </cell>
          <cell r="Z275">
            <v>2000</v>
          </cell>
          <cell r="AA275">
            <v>21082.38</v>
          </cell>
          <cell r="AB275">
            <v>0</v>
          </cell>
          <cell r="AC275">
            <v>11388.9</v>
          </cell>
          <cell r="AD275">
            <v>0</v>
          </cell>
          <cell r="AE275">
            <v>3877.2</v>
          </cell>
          <cell r="AF275">
            <v>131.35</v>
          </cell>
          <cell r="AG275">
            <v>651.20000000000005</v>
          </cell>
          <cell r="AH275">
            <v>0</v>
          </cell>
          <cell r="AI275">
            <v>3536.04</v>
          </cell>
          <cell r="AJ275">
            <v>7125.93</v>
          </cell>
          <cell r="AK275">
            <v>54775.49</v>
          </cell>
          <cell r="AL275">
            <v>584.14727524794716</v>
          </cell>
          <cell r="AM275">
            <v>1255955.18</v>
          </cell>
          <cell r="AN275">
            <v>8190.43</v>
          </cell>
          <cell r="AO275">
            <v>182814</v>
          </cell>
          <cell r="AP275">
            <v>0</v>
          </cell>
          <cell r="AQ275">
            <v>0</v>
          </cell>
          <cell r="AR275">
            <v>0</v>
          </cell>
          <cell r="AS275">
            <v>71973.62</v>
          </cell>
          <cell r="AT275">
            <v>0</v>
          </cell>
          <cell r="AU275">
            <v>0</v>
          </cell>
          <cell r="AV275">
            <v>17815.72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35694.449999999997</v>
          </cell>
          <cell r="BB275">
            <v>0</v>
          </cell>
          <cell r="BC275">
            <v>17750.53</v>
          </cell>
          <cell r="BD275">
            <v>0</v>
          </cell>
          <cell r="BE275">
            <v>1152.6600000000001</v>
          </cell>
          <cell r="BF275">
            <v>197187.99</v>
          </cell>
          <cell r="BG275">
            <v>21059.87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1809594.45</v>
          </cell>
          <cell r="BM275">
            <v>19298.22384557961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120069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29938</v>
          </cell>
          <cell r="CB275">
            <v>1690</v>
          </cell>
          <cell r="CC275">
            <v>0</v>
          </cell>
          <cell r="CD275">
            <v>46224</v>
          </cell>
          <cell r="CE275">
            <v>7439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18371.54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7296.71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7465.3</v>
          </cell>
          <cell r="DW275">
            <v>238493.55</v>
          </cell>
          <cell r="DX275">
            <v>2543.3886104297749</v>
          </cell>
          <cell r="DY275">
            <v>72497.149999999994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72497.149999999994</v>
          </cell>
          <cell r="ES275">
            <v>773.13799722725821</v>
          </cell>
          <cell r="ET275">
            <v>771148.86</v>
          </cell>
          <cell r="EU275">
            <v>8223.8334222032627</v>
          </cell>
        </row>
        <row r="276">
          <cell r="A276" t="str">
            <v>03050</v>
          </cell>
          <cell r="B276" t="str">
            <v>Paterson</v>
          </cell>
          <cell r="C276">
            <v>89.919999999999987</v>
          </cell>
          <cell r="D276">
            <v>1476404.7</v>
          </cell>
          <cell r="E276">
            <v>16419.091414590748</v>
          </cell>
          <cell r="F276">
            <v>1458408.96</v>
          </cell>
          <cell r="G276">
            <v>16218.960854092529</v>
          </cell>
          <cell r="H276">
            <v>132098.85999999999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1469.0709519572954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6779.89</v>
          </cell>
          <cell r="AB276">
            <v>0</v>
          </cell>
          <cell r="AC276">
            <v>2182.96</v>
          </cell>
          <cell r="AD276">
            <v>0</v>
          </cell>
          <cell r="AE276">
            <v>0</v>
          </cell>
          <cell r="AF276">
            <v>0</v>
          </cell>
          <cell r="AG276">
            <v>6200</v>
          </cell>
          <cell r="AH276">
            <v>0</v>
          </cell>
          <cell r="AI276">
            <v>37177.480000000003</v>
          </cell>
          <cell r="AJ276">
            <v>1130.96</v>
          </cell>
          <cell r="AK276">
            <v>53471.29</v>
          </cell>
          <cell r="AL276">
            <v>594.65402580071179</v>
          </cell>
          <cell r="AM276">
            <v>483631.11</v>
          </cell>
          <cell r="AN276">
            <v>5960.13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56238.96</v>
          </cell>
          <cell r="AT276">
            <v>0</v>
          </cell>
          <cell r="AU276">
            <v>0</v>
          </cell>
          <cell r="AV276">
            <v>26056.54</v>
          </cell>
          <cell r="AW276">
            <v>0</v>
          </cell>
          <cell r="AX276">
            <v>5880</v>
          </cell>
          <cell r="AY276">
            <v>0</v>
          </cell>
          <cell r="AZ276">
            <v>29844.21</v>
          </cell>
          <cell r="BA276">
            <v>32878.74</v>
          </cell>
          <cell r="BB276">
            <v>838.33</v>
          </cell>
          <cell r="BC276">
            <v>8915.41</v>
          </cell>
          <cell r="BD276">
            <v>0</v>
          </cell>
          <cell r="BE276">
            <v>2054.36</v>
          </cell>
          <cell r="BF276">
            <v>180772.29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833070.07999999996</v>
          </cell>
          <cell r="BM276">
            <v>9264.5693950177938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45678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24326</v>
          </cell>
          <cell r="CE276">
            <v>5270.66</v>
          </cell>
          <cell r="CF276">
            <v>24836</v>
          </cell>
          <cell r="CG276">
            <v>131103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35987.74</v>
          </cell>
          <cell r="CR276">
            <v>154656.53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2910.8</v>
          </cell>
          <cell r="DW276">
            <v>424768.73000000004</v>
          </cell>
          <cell r="DX276">
            <v>4723.85153469751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15000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15000</v>
          </cell>
          <cell r="ES276">
            <v>166.8149466192171</v>
          </cell>
          <cell r="ET276">
            <v>184334.35</v>
          </cell>
          <cell r="EU276">
            <v>2049.9816503558723</v>
          </cell>
        </row>
        <row r="277">
          <cell r="A277" t="str">
            <v>19028</v>
          </cell>
          <cell r="B277" t="str">
            <v>Easton</v>
          </cell>
          <cell r="C277">
            <v>85.351111111111109</v>
          </cell>
          <cell r="D277">
            <v>1974869.91</v>
          </cell>
          <cell r="E277">
            <v>23138.186302332848</v>
          </cell>
          <cell r="F277">
            <v>2014882.52</v>
          </cell>
          <cell r="G277">
            <v>23606.986409081441</v>
          </cell>
          <cell r="H277">
            <v>258602.14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3029.8626067485943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22803.59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8429.9</v>
          </cell>
          <cell r="AB277">
            <v>4560.6899999999996</v>
          </cell>
          <cell r="AC277">
            <v>10807.01</v>
          </cell>
          <cell r="AD277">
            <v>0</v>
          </cell>
          <cell r="AE277">
            <v>203.74</v>
          </cell>
          <cell r="AF277">
            <v>71.989999999999995</v>
          </cell>
          <cell r="AG277">
            <v>1701.8</v>
          </cell>
          <cell r="AH277">
            <v>0</v>
          </cell>
          <cell r="AI277">
            <v>10045.16</v>
          </cell>
          <cell r="AJ277">
            <v>2466.63</v>
          </cell>
          <cell r="AK277">
            <v>61090.51</v>
          </cell>
          <cell r="AL277">
            <v>715.7552983753385</v>
          </cell>
          <cell r="AM277">
            <v>1228540.19</v>
          </cell>
          <cell r="AN277">
            <v>4768.72</v>
          </cell>
          <cell r="AO277">
            <v>0</v>
          </cell>
          <cell r="AP277">
            <v>0</v>
          </cell>
          <cell r="AQ277">
            <v>0</v>
          </cell>
          <cell r="AR277">
            <v>4435.4399999999996</v>
          </cell>
          <cell r="AS277">
            <v>51399.22</v>
          </cell>
          <cell r="AT277">
            <v>0</v>
          </cell>
          <cell r="AU277">
            <v>0</v>
          </cell>
          <cell r="AV277">
            <v>11450.05</v>
          </cell>
          <cell r="AW277">
            <v>0</v>
          </cell>
          <cell r="AX277">
            <v>6026.79</v>
          </cell>
          <cell r="AY277">
            <v>0</v>
          </cell>
          <cell r="AZ277">
            <v>9710.32</v>
          </cell>
          <cell r="BA277">
            <v>32940.01</v>
          </cell>
          <cell r="BB277">
            <v>0</v>
          </cell>
          <cell r="BC277">
            <v>16339.95</v>
          </cell>
          <cell r="BD277">
            <v>0</v>
          </cell>
          <cell r="BE277">
            <v>7823.04</v>
          </cell>
          <cell r="BF277">
            <v>83761.91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1457195.64</v>
          </cell>
          <cell r="BM277">
            <v>17072.954540720682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6821.41</v>
          </cell>
          <cell r="BS277">
            <v>6821.41</v>
          </cell>
          <cell r="BT277">
            <v>0</v>
          </cell>
          <cell r="BU277">
            <v>0</v>
          </cell>
          <cell r="BV277">
            <v>120058</v>
          </cell>
          <cell r="BW277">
            <v>0</v>
          </cell>
          <cell r="BX277">
            <v>0</v>
          </cell>
          <cell r="BY277">
            <v>0</v>
          </cell>
          <cell r="BZ277">
            <v>1598.76</v>
          </cell>
          <cell r="CA277">
            <v>24918</v>
          </cell>
          <cell r="CB277">
            <v>0</v>
          </cell>
          <cell r="CC277">
            <v>0</v>
          </cell>
          <cell r="CD277">
            <v>0</v>
          </cell>
          <cell r="CE277">
            <v>16728.95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11784.89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181910.01000000004</v>
          </cell>
          <cell r="DX277">
            <v>2131.3139059570926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56084.22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56084.22</v>
          </cell>
          <cell r="ES277">
            <v>657.10005727973339</v>
          </cell>
          <cell r="ET277">
            <v>296742.67</v>
          </cell>
          <cell r="EU277">
            <v>3476.7288455530097</v>
          </cell>
        </row>
        <row r="278">
          <cell r="A278" t="str">
            <v>33202</v>
          </cell>
          <cell r="B278" t="str">
            <v>Summit Valley</v>
          </cell>
          <cell r="C278">
            <v>84.56</v>
          </cell>
          <cell r="D278">
            <v>874809.48</v>
          </cell>
          <cell r="E278">
            <v>10345.429044465467</v>
          </cell>
          <cell r="F278">
            <v>964585.44</v>
          </cell>
          <cell r="G278">
            <v>11407.112582781456</v>
          </cell>
          <cell r="H278">
            <v>34192.68</v>
          </cell>
          <cell r="I278">
            <v>0</v>
          </cell>
          <cell r="J278">
            <v>0</v>
          </cell>
          <cell r="K278">
            <v>1354.9</v>
          </cell>
          <cell r="L278">
            <v>0</v>
          </cell>
          <cell r="M278">
            <v>0</v>
          </cell>
          <cell r="N278">
            <v>420.38292336802272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128.41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6282.05</v>
          </cell>
          <cell r="AB278">
            <v>0</v>
          </cell>
          <cell r="AC278">
            <v>2348.9499999999998</v>
          </cell>
          <cell r="AD278">
            <v>0</v>
          </cell>
          <cell r="AE278">
            <v>1096.81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9856.2199999999993</v>
          </cell>
          <cell r="AL278">
            <v>116.5588930936613</v>
          </cell>
          <cell r="AM278">
            <v>493874.51</v>
          </cell>
          <cell r="AN278">
            <v>3939.44</v>
          </cell>
          <cell r="AO278">
            <v>86480.4</v>
          </cell>
          <cell r="AP278">
            <v>0</v>
          </cell>
          <cell r="AQ278">
            <v>0</v>
          </cell>
          <cell r="AR278">
            <v>0</v>
          </cell>
          <cell r="AS278">
            <v>55956.35</v>
          </cell>
          <cell r="AT278">
            <v>0</v>
          </cell>
          <cell r="AU278">
            <v>0</v>
          </cell>
          <cell r="AV278">
            <v>25819.97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29536.41</v>
          </cell>
          <cell r="BB278">
            <v>0</v>
          </cell>
          <cell r="BC278">
            <v>8786.25</v>
          </cell>
          <cell r="BD278">
            <v>0</v>
          </cell>
          <cell r="BE278">
            <v>1669.52</v>
          </cell>
          <cell r="BF278">
            <v>54089.9</v>
          </cell>
          <cell r="BG278">
            <v>5722.5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765875.25</v>
          </cell>
          <cell r="BM278">
            <v>9057.1812913907288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2037.7</v>
          </cell>
          <cell r="BS278">
            <v>2037.7</v>
          </cell>
          <cell r="BT278">
            <v>0</v>
          </cell>
          <cell r="BU278">
            <v>0</v>
          </cell>
          <cell r="BV278">
            <v>44868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16356</v>
          </cell>
          <cell r="CB278">
            <v>0</v>
          </cell>
          <cell r="CC278">
            <v>0</v>
          </cell>
          <cell r="CD278">
            <v>29796.01</v>
          </cell>
          <cell r="CE278">
            <v>31421.56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26410.99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2416.13</v>
          </cell>
          <cell r="DW278">
            <v>153306.39000000001</v>
          </cell>
          <cell r="DX278">
            <v>1812.9894749290445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214241.76</v>
          </cell>
          <cell r="EU278">
            <v>2533.6064333017976</v>
          </cell>
        </row>
        <row r="279">
          <cell r="A279" t="str">
            <v>22008</v>
          </cell>
          <cell r="B279" t="str">
            <v>Sprague</v>
          </cell>
          <cell r="C279">
            <v>79.77</v>
          </cell>
          <cell r="D279">
            <v>2003439.65</v>
          </cell>
          <cell r="E279">
            <v>25115.201830262002</v>
          </cell>
          <cell r="F279">
            <v>2022061.55</v>
          </cell>
          <cell r="G279">
            <v>25348.646734361289</v>
          </cell>
          <cell r="H279">
            <v>263256.06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3300.1887927792404</v>
          </cell>
          <cell r="O279">
            <v>2058.1</v>
          </cell>
          <cell r="P279">
            <v>0</v>
          </cell>
          <cell r="Q279">
            <v>0</v>
          </cell>
          <cell r="R279">
            <v>930.5</v>
          </cell>
          <cell r="S279">
            <v>0</v>
          </cell>
          <cell r="T279">
            <v>0</v>
          </cell>
          <cell r="U279">
            <v>0</v>
          </cell>
          <cell r="V279">
            <v>6.25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10519</v>
          </cell>
          <cell r="AB279">
            <v>0</v>
          </cell>
          <cell r="AC279">
            <v>1264.58</v>
          </cell>
          <cell r="AD279">
            <v>0</v>
          </cell>
          <cell r="AE279">
            <v>0</v>
          </cell>
          <cell r="AF279">
            <v>55</v>
          </cell>
          <cell r="AG279">
            <v>40</v>
          </cell>
          <cell r="AH279">
            <v>0</v>
          </cell>
          <cell r="AI279">
            <v>754.21</v>
          </cell>
          <cell r="AJ279">
            <v>2607.5300000000002</v>
          </cell>
          <cell r="AK279">
            <v>18235.169999999998</v>
          </cell>
          <cell r="AL279">
            <v>228.59684091763819</v>
          </cell>
          <cell r="AM279">
            <v>1115323.68</v>
          </cell>
          <cell r="AN279">
            <v>11366.54</v>
          </cell>
          <cell r="AO279">
            <v>80781.759999999995</v>
          </cell>
          <cell r="AP279">
            <v>0</v>
          </cell>
          <cell r="AQ279">
            <v>0</v>
          </cell>
          <cell r="AR279">
            <v>33427.03</v>
          </cell>
          <cell r="AS279">
            <v>48132.93</v>
          </cell>
          <cell r="AT279">
            <v>0</v>
          </cell>
          <cell r="AU279">
            <v>0</v>
          </cell>
          <cell r="AV279">
            <v>25355.34</v>
          </cell>
          <cell r="AW279">
            <v>0</v>
          </cell>
          <cell r="AX279">
            <v>2640</v>
          </cell>
          <cell r="AY279">
            <v>0</v>
          </cell>
          <cell r="AZ279">
            <v>0</v>
          </cell>
          <cell r="BA279">
            <v>33537.879999999997</v>
          </cell>
          <cell r="BB279">
            <v>0</v>
          </cell>
          <cell r="BC279">
            <v>11481.63</v>
          </cell>
          <cell r="BD279">
            <v>0</v>
          </cell>
          <cell r="BE279">
            <v>1785.2</v>
          </cell>
          <cell r="BF279">
            <v>121817.06</v>
          </cell>
          <cell r="BG279">
            <v>2525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1488174.0499999998</v>
          </cell>
          <cell r="BM279">
            <v>18655.811081860345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107305</v>
          </cell>
          <cell r="BW279">
            <v>0</v>
          </cell>
          <cell r="BX279">
            <v>0</v>
          </cell>
          <cell r="BY279">
            <v>0</v>
          </cell>
          <cell r="BZ279">
            <v>4028.81</v>
          </cell>
          <cell r="CA279">
            <v>22518</v>
          </cell>
          <cell r="CB279">
            <v>1359</v>
          </cell>
          <cell r="CC279">
            <v>0</v>
          </cell>
          <cell r="CD279">
            <v>27447</v>
          </cell>
          <cell r="CE279">
            <v>22687.63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29094.97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5993.42</v>
          </cell>
          <cell r="DW279">
            <v>220433.83000000002</v>
          </cell>
          <cell r="DX279">
            <v>2763.3675567255864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16268.38</v>
          </cell>
          <cell r="ED279">
            <v>0</v>
          </cell>
          <cell r="EE279">
            <v>15694.06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31962.44</v>
          </cell>
          <cell r="ES279">
            <v>400.68246207847562</v>
          </cell>
          <cell r="ET279">
            <v>197642.16</v>
          </cell>
          <cell r="EU279">
            <v>2477.6502444528019</v>
          </cell>
        </row>
        <row r="280">
          <cell r="A280" t="str">
            <v>09207</v>
          </cell>
          <cell r="B280" t="str">
            <v>Mansfield</v>
          </cell>
          <cell r="C280">
            <v>77.350000000000009</v>
          </cell>
          <cell r="D280">
            <v>1943065.34</v>
          </cell>
          <cell r="E280">
            <v>25120.43102779573</v>
          </cell>
          <cell r="F280">
            <v>2174011.66</v>
          </cell>
          <cell r="G280">
            <v>28106.162378797671</v>
          </cell>
          <cell r="H280">
            <v>121554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1571.4802844214607</v>
          </cell>
          <cell r="O280">
            <v>0</v>
          </cell>
          <cell r="P280">
            <v>0</v>
          </cell>
          <cell r="Q280">
            <v>0</v>
          </cell>
          <cell r="R280">
            <v>750</v>
          </cell>
          <cell r="S280">
            <v>0</v>
          </cell>
          <cell r="T280">
            <v>0</v>
          </cell>
          <cell r="U280">
            <v>0</v>
          </cell>
          <cell r="V280">
            <v>827.55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14189.3</v>
          </cell>
          <cell r="AB280">
            <v>0</v>
          </cell>
          <cell r="AC280">
            <v>7118.26</v>
          </cell>
          <cell r="AD280">
            <v>0</v>
          </cell>
          <cell r="AE280">
            <v>3914.62</v>
          </cell>
          <cell r="AF280">
            <v>196.2</v>
          </cell>
          <cell r="AG280">
            <v>0</v>
          </cell>
          <cell r="AH280">
            <v>6673.8</v>
          </cell>
          <cell r="AI280">
            <v>155.15</v>
          </cell>
          <cell r="AJ280">
            <v>8391.76</v>
          </cell>
          <cell r="AK280">
            <v>42216.640000000007</v>
          </cell>
          <cell r="AL280">
            <v>545.78720103425985</v>
          </cell>
          <cell r="AM280">
            <v>1226615.1599999999</v>
          </cell>
          <cell r="AN280">
            <v>13516.55</v>
          </cell>
          <cell r="AO280">
            <v>175834.04</v>
          </cell>
          <cell r="AP280">
            <v>0</v>
          </cell>
          <cell r="AQ280">
            <v>0</v>
          </cell>
          <cell r="AR280">
            <v>0</v>
          </cell>
          <cell r="AS280">
            <v>53820.25</v>
          </cell>
          <cell r="AT280">
            <v>0</v>
          </cell>
          <cell r="AU280">
            <v>0</v>
          </cell>
          <cell r="AV280">
            <v>22989.89</v>
          </cell>
          <cell r="AW280">
            <v>0</v>
          </cell>
          <cell r="AX280">
            <v>21831.58</v>
          </cell>
          <cell r="AY280">
            <v>0</v>
          </cell>
          <cell r="AZ280">
            <v>1808.74</v>
          </cell>
          <cell r="BA280">
            <v>28540.52</v>
          </cell>
          <cell r="BB280">
            <v>711.79</v>
          </cell>
          <cell r="BC280">
            <v>17209.990000000002</v>
          </cell>
          <cell r="BD280">
            <v>0</v>
          </cell>
          <cell r="BE280">
            <v>2451.4899999999998</v>
          </cell>
          <cell r="BF280">
            <v>183594.88</v>
          </cell>
          <cell r="BG280">
            <v>34067.89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1782992.7699999998</v>
          </cell>
          <cell r="BM280">
            <v>23050.973109243692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117560</v>
          </cell>
          <cell r="BW280">
            <v>0</v>
          </cell>
          <cell r="BX280">
            <v>0</v>
          </cell>
          <cell r="BY280">
            <v>0</v>
          </cell>
          <cell r="BZ280">
            <v>1045.22</v>
          </cell>
          <cell r="CA280">
            <v>21384.42</v>
          </cell>
          <cell r="CB280">
            <v>0</v>
          </cell>
          <cell r="CC280">
            <v>0</v>
          </cell>
          <cell r="CD280">
            <v>16616.36</v>
          </cell>
          <cell r="CE280">
            <v>33806.28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34913.980000000003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1921.99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227248.25</v>
          </cell>
          <cell r="DX280">
            <v>2937.9217840982542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494141.26</v>
          </cell>
          <cell r="EU280">
            <v>6388.3808661926305</v>
          </cell>
        </row>
        <row r="281">
          <cell r="A281" t="str">
            <v>20215</v>
          </cell>
          <cell r="B281" t="str">
            <v>Centerville</v>
          </cell>
          <cell r="C281">
            <v>76.14</v>
          </cell>
          <cell r="D281">
            <v>1020569.04</v>
          </cell>
          <cell r="E281">
            <v>13403.848699763594</v>
          </cell>
          <cell r="F281">
            <v>1055539.71</v>
          </cell>
          <cell r="G281">
            <v>13863.143026004727</v>
          </cell>
          <cell r="H281">
            <v>139522.5</v>
          </cell>
          <cell r="I281">
            <v>0</v>
          </cell>
          <cell r="J281">
            <v>30624.77</v>
          </cell>
          <cell r="K281">
            <v>507.88</v>
          </cell>
          <cell r="L281">
            <v>0</v>
          </cell>
          <cell r="M281">
            <v>307.79000000000002</v>
          </cell>
          <cell r="N281">
            <v>2245.3761491988444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13309.36</v>
          </cell>
          <cell r="AB281">
            <v>0</v>
          </cell>
          <cell r="AC281">
            <v>2076.8200000000002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17225.5</v>
          </cell>
          <cell r="AJ281">
            <v>0</v>
          </cell>
          <cell r="AK281">
            <v>32611.68</v>
          </cell>
          <cell r="AL281">
            <v>428.31205673758865</v>
          </cell>
          <cell r="AM281">
            <v>464096.48</v>
          </cell>
          <cell r="AN281">
            <v>7959.56</v>
          </cell>
          <cell r="AO281">
            <v>53599.44</v>
          </cell>
          <cell r="AP281">
            <v>1690.12</v>
          </cell>
          <cell r="AQ281">
            <v>0</v>
          </cell>
          <cell r="AR281">
            <v>0</v>
          </cell>
          <cell r="AS281">
            <v>49828.85</v>
          </cell>
          <cell r="AT281">
            <v>0</v>
          </cell>
          <cell r="AU281">
            <v>0</v>
          </cell>
          <cell r="AV281">
            <v>8947.43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31245.19</v>
          </cell>
          <cell r="BB281">
            <v>0</v>
          </cell>
          <cell r="BC281">
            <v>10069.94</v>
          </cell>
          <cell r="BD281">
            <v>0</v>
          </cell>
          <cell r="BE281">
            <v>951.46</v>
          </cell>
          <cell r="BF281">
            <v>82913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711301.46999999986</v>
          </cell>
          <cell r="BM281">
            <v>9342.0208825847112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3.53</v>
          </cell>
          <cell r="BS281">
            <v>3.53</v>
          </cell>
          <cell r="BT281">
            <v>0</v>
          </cell>
          <cell r="BU281">
            <v>0</v>
          </cell>
          <cell r="BV281">
            <v>45572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16411</v>
          </cell>
          <cell r="CB281">
            <v>0</v>
          </cell>
          <cell r="CC281">
            <v>0</v>
          </cell>
          <cell r="CD281">
            <v>33552</v>
          </cell>
          <cell r="CE281">
            <v>24450.05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14898.97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2724.44</v>
          </cell>
          <cell r="DW281">
            <v>137611.99</v>
          </cell>
          <cell r="DX281">
            <v>1807.3547412660887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3051.63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3051.63</v>
          </cell>
          <cell r="ES281">
            <v>40.079196217494093</v>
          </cell>
          <cell r="ET281">
            <v>228162.43</v>
          </cell>
          <cell r="EU281">
            <v>2996.6171526136063</v>
          </cell>
        </row>
        <row r="282">
          <cell r="A282" t="str">
            <v>21234</v>
          </cell>
          <cell r="B282" t="str">
            <v>Boistfort</v>
          </cell>
          <cell r="C282">
            <v>73.820000000000007</v>
          </cell>
          <cell r="D282">
            <v>1134292.46</v>
          </cell>
          <cell r="E282">
            <v>15365.652397724192</v>
          </cell>
          <cell r="F282">
            <v>1144703.58</v>
          </cell>
          <cell r="G282">
            <v>15506.686263885125</v>
          </cell>
          <cell r="H282">
            <v>152094.87</v>
          </cell>
          <cell r="I282">
            <v>0</v>
          </cell>
          <cell r="J282">
            <v>0</v>
          </cell>
          <cell r="K282">
            <v>64106.9</v>
          </cell>
          <cell r="L282">
            <v>0</v>
          </cell>
          <cell r="M282">
            <v>0</v>
          </cell>
          <cell r="N282">
            <v>2928.7695746410182</v>
          </cell>
          <cell r="O282">
            <v>5050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12559.35</v>
          </cell>
          <cell r="AB282">
            <v>0</v>
          </cell>
          <cell r="AC282">
            <v>5978.37</v>
          </cell>
          <cell r="AD282">
            <v>0</v>
          </cell>
          <cell r="AE282">
            <v>203.5</v>
          </cell>
          <cell r="AF282">
            <v>252.27</v>
          </cell>
          <cell r="AG282">
            <v>625</v>
          </cell>
          <cell r="AH282">
            <v>9000.59</v>
          </cell>
          <cell r="AI282">
            <v>4286.22</v>
          </cell>
          <cell r="AJ282">
            <v>1773.02</v>
          </cell>
          <cell r="AK282">
            <v>39728.32</v>
          </cell>
          <cell r="AL282">
            <v>538.17827147114599</v>
          </cell>
          <cell r="AM282">
            <v>353664.35</v>
          </cell>
          <cell r="AN282">
            <v>14472.6</v>
          </cell>
          <cell r="AO282">
            <v>7197.84</v>
          </cell>
          <cell r="AP282">
            <v>57928.29</v>
          </cell>
          <cell r="AQ282">
            <v>0</v>
          </cell>
          <cell r="AR282">
            <v>0</v>
          </cell>
          <cell r="AS282">
            <v>69301.22</v>
          </cell>
          <cell r="AT282">
            <v>0</v>
          </cell>
          <cell r="AU282">
            <v>0</v>
          </cell>
          <cell r="AV282">
            <v>8536.15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23729.43</v>
          </cell>
          <cell r="BB282">
            <v>0</v>
          </cell>
          <cell r="BC282">
            <v>9318.41</v>
          </cell>
          <cell r="BD282">
            <v>0</v>
          </cell>
          <cell r="BE282">
            <v>2320.7399999999998</v>
          </cell>
          <cell r="BF282">
            <v>155479.41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701948.44000000006</v>
          </cell>
          <cell r="BM282">
            <v>9508.9195340016249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12376.53</v>
          </cell>
          <cell r="BS282">
            <v>12376.53</v>
          </cell>
          <cell r="BT282">
            <v>0</v>
          </cell>
          <cell r="BU282">
            <v>0</v>
          </cell>
          <cell r="BV282">
            <v>39027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37000</v>
          </cell>
          <cell r="CE282">
            <v>19604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29304.16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1274.56</v>
          </cell>
          <cell r="DG282">
            <v>20059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1903.62</v>
          </cell>
          <cell r="DW282">
            <v>160548.87</v>
          </cell>
          <cell r="DX282">
            <v>2174.8695475480895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24500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1776.18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26276.18</v>
          </cell>
          <cell r="ES282">
            <v>355.94933622324572</v>
          </cell>
          <cell r="ET282">
            <v>236737.19</v>
          </cell>
          <cell r="EU282">
            <v>3206.9519100514763</v>
          </cell>
        </row>
        <row r="283">
          <cell r="A283" t="str">
            <v>38308</v>
          </cell>
          <cell r="B283" t="str">
            <v>Endicott</v>
          </cell>
          <cell r="C283">
            <v>69.710000000000008</v>
          </cell>
          <cell r="D283">
            <v>2128003.9</v>
          </cell>
          <cell r="E283">
            <v>30526.522737053503</v>
          </cell>
          <cell r="F283">
            <v>2209719.58</v>
          </cell>
          <cell r="G283">
            <v>31698.745947496769</v>
          </cell>
          <cell r="H283">
            <v>214328.29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3074.5702194807054</v>
          </cell>
          <cell r="O283">
            <v>1153.5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13453.45</v>
          </cell>
          <cell r="AB283">
            <v>0</v>
          </cell>
          <cell r="AC283">
            <v>6541.21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4190.57</v>
          </cell>
          <cell r="AK283">
            <v>25338.73</v>
          </cell>
          <cell r="AL283">
            <v>363.48773490173573</v>
          </cell>
          <cell r="AM283">
            <v>1245545</v>
          </cell>
          <cell r="AN283">
            <v>3431.3</v>
          </cell>
          <cell r="AO283">
            <v>157038.48000000001</v>
          </cell>
          <cell r="AP283">
            <v>0</v>
          </cell>
          <cell r="AQ283">
            <v>0</v>
          </cell>
          <cell r="AR283">
            <v>0</v>
          </cell>
          <cell r="AS283">
            <v>34586.160000000003</v>
          </cell>
          <cell r="AT283">
            <v>0</v>
          </cell>
          <cell r="AU283">
            <v>0</v>
          </cell>
          <cell r="AV283">
            <v>16447.71</v>
          </cell>
          <cell r="AW283">
            <v>0</v>
          </cell>
          <cell r="AX283">
            <v>11715.5</v>
          </cell>
          <cell r="AY283">
            <v>0</v>
          </cell>
          <cell r="AZ283">
            <v>0</v>
          </cell>
          <cell r="BA283">
            <v>30603.95</v>
          </cell>
          <cell r="BB283">
            <v>0</v>
          </cell>
          <cell r="BC283">
            <v>11088.75</v>
          </cell>
          <cell r="BD283">
            <v>0</v>
          </cell>
          <cell r="BE283">
            <v>738.9</v>
          </cell>
          <cell r="BF283">
            <v>182042.42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1693238.1699999997</v>
          </cell>
          <cell r="BM283">
            <v>24289.745660593882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118364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16017</v>
          </cell>
          <cell r="CB283">
            <v>1306</v>
          </cell>
          <cell r="CC283">
            <v>0</v>
          </cell>
          <cell r="CD283">
            <v>39851.919999999998</v>
          </cell>
          <cell r="CE283">
            <v>16694.14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14561.44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14459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614.04999999999995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3168.93</v>
          </cell>
          <cell r="DW283">
            <v>225036.47999999998</v>
          </cell>
          <cell r="DX283">
            <v>3228.180748816525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14550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2978</v>
          </cell>
          <cell r="EO283">
            <v>0</v>
          </cell>
          <cell r="EP283">
            <v>0</v>
          </cell>
          <cell r="EQ283">
            <v>34249.910000000003</v>
          </cell>
          <cell r="ER283">
            <v>51777.91</v>
          </cell>
          <cell r="ES283">
            <v>742.76158370391624</v>
          </cell>
          <cell r="ET283">
            <v>382993.18</v>
          </cell>
          <cell r="EU283">
            <v>5494.092382728446</v>
          </cell>
        </row>
        <row r="284">
          <cell r="A284" t="str">
            <v>22017</v>
          </cell>
          <cell r="B284" t="str">
            <v>Almira</v>
          </cell>
          <cell r="C284">
            <v>68.099999999999994</v>
          </cell>
          <cell r="D284">
            <v>2100291.3199999998</v>
          </cell>
          <cell r="E284">
            <v>30841.282232011748</v>
          </cell>
          <cell r="F284">
            <v>2286865.16</v>
          </cell>
          <cell r="G284">
            <v>33580.98619676946</v>
          </cell>
          <cell r="H284">
            <v>185016.42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2716.8343612334806</v>
          </cell>
          <cell r="O284">
            <v>0</v>
          </cell>
          <cell r="P284">
            <v>0</v>
          </cell>
          <cell r="Q284">
            <v>0</v>
          </cell>
          <cell r="R284">
            <v>240</v>
          </cell>
          <cell r="S284">
            <v>0</v>
          </cell>
          <cell r="T284">
            <v>0</v>
          </cell>
          <cell r="U284">
            <v>0</v>
          </cell>
          <cell r="V284">
            <v>22.75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21027.599999999999</v>
          </cell>
          <cell r="AB284">
            <v>0</v>
          </cell>
          <cell r="AC284">
            <v>11562.68</v>
          </cell>
          <cell r="AD284">
            <v>0</v>
          </cell>
          <cell r="AE284">
            <v>5407.5</v>
          </cell>
          <cell r="AF284">
            <v>84</v>
          </cell>
          <cell r="AG284">
            <v>0</v>
          </cell>
          <cell r="AH284">
            <v>0</v>
          </cell>
          <cell r="AI284">
            <v>43.73</v>
          </cell>
          <cell r="AJ284">
            <v>0</v>
          </cell>
          <cell r="AK284">
            <v>38388.26</v>
          </cell>
          <cell r="AL284">
            <v>563.70425844346562</v>
          </cell>
          <cell r="AM284">
            <v>1315941.6399999999</v>
          </cell>
          <cell r="AN284">
            <v>4344.26</v>
          </cell>
          <cell r="AO284">
            <v>168117</v>
          </cell>
          <cell r="AP284">
            <v>0</v>
          </cell>
          <cell r="AQ284">
            <v>0</v>
          </cell>
          <cell r="AR284">
            <v>0</v>
          </cell>
          <cell r="AS284">
            <v>47907.47</v>
          </cell>
          <cell r="AT284">
            <v>0</v>
          </cell>
          <cell r="AU284">
            <v>0</v>
          </cell>
          <cell r="AV284">
            <v>8706.9699999999993</v>
          </cell>
          <cell r="AW284">
            <v>0</v>
          </cell>
          <cell r="AX284">
            <v>5000</v>
          </cell>
          <cell r="AY284">
            <v>0</v>
          </cell>
          <cell r="AZ284">
            <v>0</v>
          </cell>
          <cell r="BA284">
            <v>26770.84</v>
          </cell>
          <cell r="BB284">
            <v>0</v>
          </cell>
          <cell r="BC284">
            <v>11859.01</v>
          </cell>
          <cell r="BD284">
            <v>0</v>
          </cell>
          <cell r="BE284">
            <v>869.76</v>
          </cell>
          <cell r="BF284">
            <v>229700.96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1819217.91</v>
          </cell>
          <cell r="BM284">
            <v>26713.919383259912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125075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15659</v>
          </cell>
          <cell r="CB284">
            <v>1106</v>
          </cell>
          <cell r="CC284">
            <v>0</v>
          </cell>
          <cell r="CD284">
            <v>44500.15</v>
          </cell>
          <cell r="CE284">
            <v>6360.81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15965.35</v>
          </cell>
          <cell r="CR284">
            <v>21890.11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2436.48</v>
          </cell>
          <cell r="DW284">
            <v>232992.9</v>
          </cell>
          <cell r="DX284">
            <v>3421.3348017621147</v>
          </cell>
          <cell r="DY284">
            <v>0</v>
          </cell>
          <cell r="DZ284">
            <v>10999.67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250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11249.67</v>
          </cell>
          <cell r="ES284">
            <v>165.19339207048461</v>
          </cell>
          <cell r="ET284">
            <v>699738.72</v>
          </cell>
          <cell r="EU284">
            <v>10275.164757709252</v>
          </cell>
        </row>
        <row r="285">
          <cell r="A285" t="str">
            <v>20094</v>
          </cell>
          <cell r="B285" t="str">
            <v>Wishram</v>
          </cell>
          <cell r="C285">
            <v>66.161111111111111</v>
          </cell>
          <cell r="D285">
            <v>1858296.81</v>
          </cell>
          <cell r="E285">
            <v>28087.448635485769</v>
          </cell>
          <cell r="F285">
            <v>1982413.36</v>
          </cell>
          <cell r="G285">
            <v>29963.423024603242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115.04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3197.55</v>
          </cell>
          <cell r="AB285">
            <v>0</v>
          </cell>
          <cell r="AC285">
            <v>2589.87</v>
          </cell>
          <cell r="AD285">
            <v>0</v>
          </cell>
          <cell r="AE285">
            <v>10042.15</v>
          </cell>
          <cell r="AF285">
            <v>10</v>
          </cell>
          <cell r="AG285">
            <v>0</v>
          </cell>
          <cell r="AH285">
            <v>0</v>
          </cell>
          <cell r="AI285">
            <v>37.299999999999997</v>
          </cell>
          <cell r="AJ285">
            <v>2700</v>
          </cell>
          <cell r="AK285">
            <v>18691.91</v>
          </cell>
          <cell r="AL285">
            <v>282.52110168779916</v>
          </cell>
          <cell r="AM285">
            <v>1254785.3899999999</v>
          </cell>
          <cell r="AN285">
            <v>10612.22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80260.5</v>
          </cell>
          <cell r="AT285">
            <v>0</v>
          </cell>
          <cell r="AU285">
            <v>0</v>
          </cell>
          <cell r="AV285">
            <v>24740.17</v>
          </cell>
          <cell r="AW285">
            <v>0</v>
          </cell>
          <cell r="AX285">
            <v>9083.7000000000007</v>
          </cell>
          <cell r="AY285">
            <v>0</v>
          </cell>
          <cell r="AZ285">
            <v>0</v>
          </cell>
          <cell r="BA285">
            <v>19502.16</v>
          </cell>
          <cell r="BB285">
            <v>0</v>
          </cell>
          <cell r="BC285">
            <v>17615.310000000001</v>
          </cell>
          <cell r="BD285">
            <v>0</v>
          </cell>
          <cell r="BE285">
            <v>1499.42</v>
          </cell>
          <cell r="BF285">
            <v>26941.5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1445040.3699999996</v>
          </cell>
          <cell r="BM285">
            <v>21841.234914770335</v>
          </cell>
          <cell r="BN285">
            <v>18635.28</v>
          </cell>
          <cell r="BO285">
            <v>0</v>
          </cell>
          <cell r="BP285">
            <v>0</v>
          </cell>
          <cell r="BQ285">
            <v>0</v>
          </cell>
          <cell r="BR285">
            <v>1443.31</v>
          </cell>
          <cell r="BS285">
            <v>20078.59</v>
          </cell>
          <cell r="BT285">
            <v>0</v>
          </cell>
          <cell r="BU285">
            <v>0</v>
          </cell>
          <cell r="BV285">
            <v>119105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39701</v>
          </cell>
          <cell r="CB285">
            <v>0</v>
          </cell>
          <cell r="CC285">
            <v>0</v>
          </cell>
          <cell r="CD285">
            <v>28756</v>
          </cell>
          <cell r="CE285">
            <v>7786.65</v>
          </cell>
          <cell r="CF285">
            <v>0</v>
          </cell>
          <cell r="CG285">
            <v>151774.59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31276.95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14174.86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412653.64</v>
          </cell>
          <cell r="DX285">
            <v>6237.1026282643379</v>
          </cell>
          <cell r="DY285">
            <v>400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105627.44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106027.44</v>
          </cell>
          <cell r="ES285">
            <v>1602.5643798807625</v>
          </cell>
          <cell r="ET285">
            <v>365650.42</v>
          </cell>
          <cell r="EU285">
            <v>5526.6668569989079</v>
          </cell>
        </row>
        <row r="286">
          <cell r="A286" t="str">
            <v>32123</v>
          </cell>
          <cell r="B286" t="str">
            <v>Orchard Prairie</v>
          </cell>
          <cell r="C286">
            <v>65.28</v>
          </cell>
          <cell r="D286">
            <v>699280.7</v>
          </cell>
          <cell r="E286">
            <v>10712.020526960783</v>
          </cell>
          <cell r="F286">
            <v>693287.26</v>
          </cell>
          <cell r="G286">
            <v>10620.209252450981</v>
          </cell>
          <cell r="H286">
            <v>71455.12</v>
          </cell>
          <cell r="I286">
            <v>0</v>
          </cell>
          <cell r="J286">
            <v>0</v>
          </cell>
          <cell r="K286">
            <v>5.73</v>
          </cell>
          <cell r="L286">
            <v>0</v>
          </cell>
          <cell r="M286">
            <v>0</v>
          </cell>
          <cell r="N286">
            <v>1094.682138480392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131.72999999999999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1041</v>
          </cell>
          <cell r="AB286">
            <v>0</v>
          </cell>
          <cell r="AC286">
            <v>1195.98</v>
          </cell>
          <cell r="AD286">
            <v>0</v>
          </cell>
          <cell r="AE286">
            <v>5449.97</v>
          </cell>
          <cell r="AF286">
            <v>0</v>
          </cell>
          <cell r="AG286">
            <v>0</v>
          </cell>
          <cell r="AH286">
            <v>280</v>
          </cell>
          <cell r="AI286">
            <v>530.65</v>
          </cell>
          <cell r="AJ286">
            <v>1455.56</v>
          </cell>
          <cell r="AK286">
            <v>10084.89</v>
          </cell>
          <cell r="AL286">
            <v>154.48667279411762</v>
          </cell>
          <cell r="AM286">
            <v>429796.01</v>
          </cell>
          <cell r="AN286">
            <v>3229.86</v>
          </cell>
          <cell r="AO286">
            <v>9741.7199999999993</v>
          </cell>
          <cell r="AP286">
            <v>0</v>
          </cell>
          <cell r="AQ286">
            <v>0</v>
          </cell>
          <cell r="AR286">
            <v>0</v>
          </cell>
          <cell r="AS286">
            <v>40493.660000000003</v>
          </cell>
          <cell r="AT286">
            <v>0</v>
          </cell>
          <cell r="AU286">
            <v>0</v>
          </cell>
          <cell r="AV286">
            <v>3638.9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21490.47</v>
          </cell>
          <cell r="BB286">
            <v>0</v>
          </cell>
          <cell r="BC286">
            <v>9529.2000000000007</v>
          </cell>
          <cell r="BD286">
            <v>0</v>
          </cell>
          <cell r="BE286">
            <v>0</v>
          </cell>
          <cell r="BF286">
            <v>15993.32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533913.14</v>
          </cell>
          <cell r="BM286">
            <v>8178.8164828431372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41141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11772</v>
          </cell>
          <cell r="CE286">
            <v>14433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1537.38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6950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75833.38</v>
          </cell>
          <cell r="DX286">
            <v>1161.6632965686274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1995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1995</v>
          </cell>
          <cell r="ES286">
            <v>30.56066176470588</v>
          </cell>
          <cell r="ET286">
            <v>72660.08</v>
          </cell>
          <cell r="EU286">
            <v>1113.0526960784314</v>
          </cell>
        </row>
        <row r="287">
          <cell r="A287" t="str">
            <v>30002</v>
          </cell>
          <cell r="B287" t="str">
            <v>Skamania</v>
          </cell>
          <cell r="C287">
            <v>63.559999999999988</v>
          </cell>
          <cell r="D287">
            <v>893169.16</v>
          </cell>
          <cell r="E287">
            <v>14052.378225298933</v>
          </cell>
          <cell r="F287">
            <v>877303.29</v>
          </cell>
          <cell r="G287">
            <v>13802.75786658276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2575.54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14217.3</v>
          </cell>
          <cell r="AB287">
            <v>422.5</v>
          </cell>
          <cell r="AC287">
            <v>11397.07</v>
          </cell>
          <cell r="AD287">
            <v>0</v>
          </cell>
          <cell r="AE287">
            <v>3125.36</v>
          </cell>
          <cell r="AF287">
            <v>304.39999999999998</v>
          </cell>
          <cell r="AG287">
            <v>0</v>
          </cell>
          <cell r="AH287">
            <v>0</v>
          </cell>
          <cell r="AI287">
            <v>3162.26</v>
          </cell>
          <cell r="AJ287">
            <v>0</v>
          </cell>
          <cell r="AK287">
            <v>35204.43</v>
          </cell>
          <cell r="AL287">
            <v>553.87712397734435</v>
          </cell>
          <cell r="AM287">
            <v>324665.06</v>
          </cell>
          <cell r="AN287">
            <v>10761.73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54404.85</v>
          </cell>
          <cell r="AT287">
            <v>0</v>
          </cell>
          <cell r="AU287">
            <v>0</v>
          </cell>
          <cell r="AV287">
            <v>7028.73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23023.71</v>
          </cell>
          <cell r="BB287">
            <v>0</v>
          </cell>
          <cell r="BC287">
            <v>9367.66</v>
          </cell>
          <cell r="BD287">
            <v>0</v>
          </cell>
          <cell r="BE287">
            <v>1542.93</v>
          </cell>
          <cell r="BF287">
            <v>71570.16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502364.82999999996</v>
          </cell>
          <cell r="BM287">
            <v>7903.7890182504725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236524.37</v>
          </cell>
          <cell r="BS287">
            <v>236524.37</v>
          </cell>
          <cell r="BT287">
            <v>0</v>
          </cell>
          <cell r="BU287">
            <v>0</v>
          </cell>
          <cell r="BV287">
            <v>38334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18022</v>
          </cell>
          <cell r="CB287">
            <v>0</v>
          </cell>
          <cell r="CC287">
            <v>0</v>
          </cell>
          <cell r="CD287">
            <v>0</v>
          </cell>
          <cell r="CE287">
            <v>3143.28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18637.62</v>
          </cell>
          <cell r="CR287">
            <v>11475.59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1588.9</v>
          </cell>
          <cell r="DW287">
            <v>327725.76</v>
          </cell>
          <cell r="DX287">
            <v>5156.1636249213352</v>
          </cell>
          <cell r="DY287">
            <v>12008.27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12008.27</v>
          </cell>
          <cell r="ES287">
            <v>188.92809943360609</v>
          </cell>
          <cell r="ET287">
            <v>532624.1</v>
          </cell>
          <cell r="EU287">
            <v>8379.8631214600391</v>
          </cell>
        </row>
        <row r="288">
          <cell r="A288" t="str">
            <v>11056</v>
          </cell>
          <cell r="B288" t="str">
            <v>Kahlotus</v>
          </cell>
          <cell r="C288">
            <v>59.698888888888888</v>
          </cell>
          <cell r="D288">
            <v>1939595.87</v>
          </cell>
          <cell r="E288">
            <v>32489.647732137208</v>
          </cell>
          <cell r="F288">
            <v>2054190.61</v>
          </cell>
          <cell r="G288">
            <v>34409.193340654027</v>
          </cell>
          <cell r="H288">
            <v>147613.85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56.41</v>
          </cell>
          <cell r="N288">
            <v>2473.5847307785371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2925.5</v>
          </cell>
          <cell r="W288">
            <v>0</v>
          </cell>
          <cell r="X288">
            <v>0</v>
          </cell>
          <cell r="Y288">
            <v>0</v>
          </cell>
          <cell r="Z288">
            <v>1678.41</v>
          </cell>
          <cell r="AA288">
            <v>11633.55</v>
          </cell>
          <cell r="AB288">
            <v>0</v>
          </cell>
          <cell r="AC288">
            <v>3.18</v>
          </cell>
          <cell r="AD288">
            <v>0</v>
          </cell>
          <cell r="AE288">
            <v>0</v>
          </cell>
          <cell r="AF288">
            <v>40.93</v>
          </cell>
          <cell r="AG288">
            <v>13112.5</v>
          </cell>
          <cell r="AH288">
            <v>0</v>
          </cell>
          <cell r="AI288">
            <v>0</v>
          </cell>
          <cell r="AJ288">
            <v>3370.16</v>
          </cell>
          <cell r="AK288">
            <v>32764.23</v>
          </cell>
          <cell r="AL288">
            <v>548.82478735878203</v>
          </cell>
          <cell r="AM288">
            <v>1314550.1399999999</v>
          </cell>
          <cell r="AN288">
            <v>1690.62</v>
          </cell>
          <cell r="AO288">
            <v>161342.92000000001</v>
          </cell>
          <cell r="AP288">
            <v>0</v>
          </cell>
          <cell r="AQ288">
            <v>0</v>
          </cell>
          <cell r="AR288">
            <v>0</v>
          </cell>
          <cell r="AS288">
            <v>21405.15</v>
          </cell>
          <cell r="AT288">
            <v>0</v>
          </cell>
          <cell r="AU288">
            <v>0</v>
          </cell>
          <cell r="AV288">
            <v>12455.19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21741.23</v>
          </cell>
          <cell r="BB288">
            <v>0</v>
          </cell>
          <cell r="BC288">
            <v>18655.93</v>
          </cell>
          <cell r="BD288">
            <v>0</v>
          </cell>
          <cell r="BE288">
            <v>723.05</v>
          </cell>
          <cell r="BF288">
            <v>99393.76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1651957.9899999998</v>
          </cell>
          <cell r="BM288">
            <v>27671.503117497065</v>
          </cell>
          <cell r="BN288">
            <v>0</v>
          </cell>
          <cell r="BO288">
            <v>0</v>
          </cell>
          <cell r="BP288">
            <v>0</v>
          </cell>
          <cell r="BQ288">
            <v>73.56</v>
          </cell>
          <cell r="BR288">
            <v>0</v>
          </cell>
          <cell r="BS288">
            <v>73.56</v>
          </cell>
          <cell r="BT288">
            <v>0</v>
          </cell>
          <cell r="BU288">
            <v>0</v>
          </cell>
          <cell r="BV288">
            <v>124703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9369</v>
          </cell>
          <cell r="CB288">
            <v>1193.73</v>
          </cell>
          <cell r="CC288">
            <v>0</v>
          </cell>
          <cell r="CD288">
            <v>26259</v>
          </cell>
          <cell r="CE288">
            <v>7241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19492.150000000001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10641.14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11545.18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2370.37</v>
          </cell>
          <cell r="DW288">
            <v>212888.13</v>
          </cell>
          <cell r="DX288">
            <v>3566.0316961045246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5898.52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3011.48</v>
          </cell>
          <cell r="ER288">
            <v>8910</v>
          </cell>
          <cell r="ES288">
            <v>149.24900891511103</v>
          </cell>
          <cell r="ET288">
            <v>463186.04</v>
          </cell>
          <cell r="EU288">
            <v>7758.7045357255856</v>
          </cell>
        </row>
        <row r="289">
          <cell r="A289" t="str">
            <v>17404</v>
          </cell>
          <cell r="B289" t="str">
            <v>Skykomish</v>
          </cell>
          <cell r="C289">
            <v>59.32555555555556</v>
          </cell>
          <cell r="D289">
            <v>2025823.25</v>
          </cell>
          <cell r="E289">
            <v>34147.564755679581</v>
          </cell>
          <cell r="F289">
            <v>2084053.22</v>
          </cell>
          <cell r="G289">
            <v>35129.09740977281</v>
          </cell>
          <cell r="H289">
            <v>204665.83</v>
          </cell>
          <cell r="I289">
            <v>0</v>
          </cell>
          <cell r="J289">
            <v>0</v>
          </cell>
          <cell r="K289">
            <v>10739.73</v>
          </cell>
          <cell r="L289">
            <v>0</v>
          </cell>
          <cell r="M289">
            <v>0</v>
          </cell>
          <cell r="N289">
            <v>3630.9067480755903</v>
          </cell>
          <cell r="O289">
            <v>987.14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1475.49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10300.299999999999</v>
          </cell>
          <cell r="AB289">
            <v>0</v>
          </cell>
          <cell r="AC289">
            <v>2356.2800000000002</v>
          </cell>
          <cell r="AD289">
            <v>0</v>
          </cell>
          <cell r="AE289">
            <v>2105</v>
          </cell>
          <cell r="AF289">
            <v>14.85</v>
          </cell>
          <cell r="AG289">
            <v>6919.27</v>
          </cell>
          <cell r="AH289">
            <v>589.75</v>
          </cell>
          <cell r="AI289">
            <v>108455.08</v>
          </cell>
          <cell r="AJ289">
            <v>0</v>
          </cell>
          <cell r="AK289">
            <v>133203.16</v>
          </cell>
          <cell r="AL289">
            <v>2245.2914052403871</v>
          </cell>
          <cell r="AM289">
            <v>1297428.73</v>
          </cell>
          <cell r="AN289">
            <v>5751.83</v>
          </cell>
          <cell r="AO289">
            <v>6585.52</v>
          </cell>
          <cell r="AP289">
            <v>0</v>
          </cell>
          <cell r="AQ289">
            <v>0</v>
          </cell>
          <cell r="AR289">
            <v>0</v>
          </cell>
          <cell r="AS289">
            <v>37657.86</v>
          </cell>
          <cell r="AT289">
            <v>0</v>
          </cell>
          <cell r="AU289">
            <v>0</v>
          </cell>
          <cell r="AV289">
            <v>4672.45</v>
          </cell>
          <cell r="AW289">
            <v>0</v>
          </cell>
          <cell r="AX289">
            <v>1760</v>
          </cell>
          <cell r="AY289">
            <v>0</v>
          </cell>
          <cell r="AZ289">
            <v>0</v>
          </cell>
          <cell r="BA289">
            <v>20215.150000000001</v>
          </cell>
          <cell r="BB289">
            <v>180.45</v>
          </cell>
          <cell r="BC289">
            <v>18253.86</v>
          </cell>
          <cell r="BD289">
            <v>0</v>
          </cell>
          <cell r="BE289">
            <v>1690.92</v>
          </cell>
          <cell r="BF289">
            <v>69052.47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1463249.24</v>
          </cell>
          <cell r="BM289">
            <v>24664.737250201335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218.28</v>
          </cell>
          <cell r="BS289">
            <v>218.28</v>
          </cell>
          <cell r="BT289">
            <v>0</v>
          </cell>
          <cell r="BU289">
            <v>0</v>
          </cell>
          <cell r="BV289">
            <v>124601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26552</v>
          </cell>
          <cell r="CB289">
            <v>0</v>
          </cell>
          <cell r="CC289">
            <v>0</v>
          </cell>
          <cell r="CD289">
            <v>63249</v>
          </cell>
          <cell r="CE289">
            <v>29915.360000000001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27659.62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272195.26</v>
          </cell>
          <cell r="DX289">
            <v>4588.1620062555012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196968.19</v>
          </cell>
          <cell r="EU289">
            <v>3320.1238177289156</v>
          </cell>
        </row>
        <row r="290">
          <cell r="A290" t="str">
            <v>20401</v>
          </cell>
          <cell r="B290" t="str">
            <v>Glenwood</v>
          </cell>
          <cell r="C290">
            <v>59.025555555555563</v>
          </cell>
          <cell r="D290">
            <v>1851405.42</v>
          </cell>
          <cell r="E290">
            <v>31366.166782749464</v>
          </cell>
          <cell r="F290">
            <v>1928824.76</v>
          </cell>
          <cell r="G290">
            <v>32677.790862714828</v>
          </cell>
          <cell r="H290">
            <v>81432.350000000006</v>
          </cell>
          <cell r="I290">
            <v>0</v>
          </cell>
          <cell r="J290">
            <v>31716.55</v>
          </cell>
          <cell r="K290">
            <v>30704.3</v>
          </cell>
          <cell r="L290">
            <v>0</v>
          </cell>
          <cell r="M290">
            <v>83.98</v>
          </cell>
          <cell r="N290">
            <v>2438.5569715565762</v>
          </cell>
          <cell r="O290">
            <v>0</v>
          </cell>
          <cell r="P290">
            <v>0</v>
          </cell>
          <cell r="Q290">
            <v>0</v>
          </cell>
          <cell r="R290">
            <v>750</v>
          </cell>
          <cell r="S290">
            <v>0</v>
          </cell>
          <cell r="T290">
            <v>0</v>
          </cell>
          <cell r="U290">
            <v>0</v>
          </cell>
          <cell r="V290">
            <v>205.41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16502.59</v>
          </cell>
          <cell r="AB290">
            <v>1429.94</v>
          </cell>
          <cell r="AC290">
            <v>6498.9</v>
          </cell>
          <cell r="AD290">
            <v>0</v>
          </cell>
          <cell r="AE290">
            <v>279.10000000000002</v>
          </cell>
          <cell r="AF290">
            <v>93.95</v>
          </cell>
          <cell r="AG290">
            <v>123</v>
          </cell>
          <cell r="AH290">
            <v>0</v>
          </cell>
          <cell r="AI290">
            <v>0</v>
          </cell>
          <cell r="AJ290">
            <v>3483.97</v>
          </cell>
          <cell r="AK290">
            <v>29366.859999999997</v>
          </cell>
          <cell r="AL290">
            <v>497.52788810872869</v>
          </cell>
          <cell r="AM290">
            <v>1183517.83</v>
          </cell>
          <cell r="AN290">
            <v>7410.93</v>
          </cell>
          <cell r="AO290">
            <v>145310.72</v>
          </cell>
          <cell r="AP290">
            <v>6930.94</v>
          </cell>
          <cell r="AQ290">
            <v>0</v>
          </cell>
          <cell r="AR290">
            <v>0</v>
          </cell>
          <cell r="AS290">
            <v>61012.82</v>
          </cell>
          <cell r="AT290">
            <v>0</v>
          </cell>
          <cell r="AU290">
            <v>0</v>
          </cell>
          <cell r="AV290">
            <v>5433.27</v>
          </cell>
          <cell r="AW290">
            <v>0</v>
          </cell>
          <cell r="AX290">
            <v>300</v>
          </cell>
          <cell r="AY290">
            <v>0</v>
          </cell>
          <cell r="AZ290">
            <v>0</v>
          </cell>
          <cell r="BA290">
            <v>20419.349999999999</v>
          </cell>
          <cell r="BB290">
            <v>0</v>
          </cell>
          <cell r="BC290">
            <v>17430.86</v>
          </cell>
          <cell r="BD290">
            <v>0</v>
          </cell>
          <cell r="BE290">
            <v>457.45</v>
          </cell>
          <cell r="BF290">
            <v>37731.120000000003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1485955.2900000003</v>
          </cell>
          <cell r="BM290">
            <v>25174.778551663123</v>
          </cell>
          <cell r="BN290">
            <v>0</v>
          </cell>
          <cell r="BO290">
            <v>53459.68</v>
          </cell>
          <cell r="BP290">
            <v>0</v>
          </cell>
          <cell r="BQ290">
            <v>17591.560000000001</v>
          </cell>
          <cell r="BR290">
            <v>2.41</v>
          </cell>
          <cell r="BS290">
            <v>71053.650000000009</v>
          </cell>
          <cell r="BT290">
            <v>34604.39</v>
          </cell>
          <cell r="BU290">
            <v>0</v>
          </cell>
          <cell r="BV290">
            <v>45372.03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15199</v>
          </cell>
          <cell r="CB290">
            <v>0</v>
          </cell>
          <cell r="CC290">
            <v>0</v>
          </cell>
          <cell r="CD290">
            <v>16574</v>
          </cell>
          <cell r="CE290">
            <v>9852.2099999999991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2870.97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12191.39</v>
          </cell>
          <cell r="CR290">
            <v>10807.39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4000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222525.03000000003</v>
          </cell>
          <cell r="DX290">
            <v>3769.9777309263409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47040.4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47040.4</v>
          </cell>
          <cell r="ES290">
            <v>796.94972046006433</v>
          </cell>
          <cell r="ET290">
            <v>601192.82999999996</v>
          </cell>
          <cell r="EU290">
            <v>10185.297272367899</v>
          </cell>
        </row>
        <row r="291">
          <cell r="A291" t="str">
            <v>01109</v>
          </cell>
          <cell r="B291" t="str">
            <v>Washtucna</v>
          </cell>
          <cell r="C291">
            <v>58.12</v>
          </cell>
          <cell r="D291">
            <v>1990437.76</v>
          </cell>
          <cell r="E291">
            <v>34247.03647625602</v>
          </cell>
          <cell r="F291">
            <v>2119019.7999999998</v>
          </cell>
          <cell r="G291">
            <v>36459.390915347554</v>
          </cell>
          <cell r="H291">
            <v>151347.12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2604.045423262216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842.64</v>
          </cell>
          <cell r="W291">
            <v>68.95</v>
          </cell>
          <cell r="X291">
            <v>0</v>
          </cell>
          <cell r="Y291">
            <v>13979.29</v>
          </cell>
          <cell r="Z291">
            <v>1625</v>
          </cell>
          <cell r="AA291">
            <v>11109.96</v>
          </cell>
          <cell r="AB291">
            <v>514</v>
          </cell>
          <cell r="AC291">
            <v>6252.35</v>
          </cell>
          <cell r="AD291">
            <v>244.6</v>
          </cell>
          <cell r="AE291">
            <v>751</v>
          </cell>
          <cell r="AF291">
            <v>6.9</v>
          </cell>
          <cell r="AG291">
            <v>157</v>
          </cell>
          <cell r="AH291">
            <v>0</v>
          </cell>
          <cell r="AI291">
            <v>3464.87</v>
          </cell>
          <cell r="AJ291">
            <v>3690.1</v>
          </cell>
          <cell r="AK291">
            <v>42706.66</v>
          </cell>
          <cell r="AL291">
            <v>734.80144528561607</v>
          </cell>
          <cell r="AM291">
            <v>1255318.31</v>
          </cell>
          <cell r="AN291">
            <v>2208.6</v>
          </cell>
          <cell r="AO291">
            <v>178515.64</v>
          </cell>
          <cell r="AP291">
            <v>0</v>
          </cell>
          <cell r="AQ291">
            <v>0</v>
          </cell>
          <cell r="AR291">
            <v>0</v>
          </cell>
          <cell r="AS291">
            <v>27057.22</v>
          </cell>
          <cell r="AT291">
            <v>0</v>
          </cell>
          <cell r="AU291">
            <v>0</v>
          </cell>
          <cell r="AV291">
            <v>16859.13</v>
          </cell>
          <cell r="AW291">
            <v>0</v>
          </cell>
          <cell r="AX291">
            <v>880</v>
          </cell>
          <cell r="AY291">
            <v>0</v>
          </cell>
          <cell r="AZ291">
            <v>0</v>
          </cell>
          <cell r="BA291">
            <v>20455.169999999998</v>
          </cell>
          <cell r="BB291">
            <v>0</v>
          </cell>
          <cell r="BC291">
            <v>17688.169999999998</v>
          </cell>
          <cell r="BD291">
            <v>0</v>
          </cell>
          <cell r="BE291">
            <v>958.33</v>
          </cell>
          <cell r="BF291">
            <v>172353.22</v>
          </cell>
          <cell r="BG291">
            <v>15000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1707293.79</v>
          </cell>
          <cell r="BM291">
            <v>29375.32329662767</v>
          </cell>
          <cell r="BN291">
            <v>0</v>
          </cell>
          <cell r="BO291">
            <v>0</v>
          </cell>
          <cell r="BP291">
            <v>0</v>
          </cell>
          <cell r="BQ291">
            <v>6.84</v>
          </cell>
          <cell r="BR291">
            <v>0</v>
          </cell>
          <cell r="BS291">
            <v>6.84</v>
          </cell>
          <cell r="BT291">
            <v>14407</v>
          </cell>
          <cell r="BU291">
            <v>0</v>
          </cell>
          <cell r="BV291">
            <v>73719.61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15606</v>
          </cell>
          <cell r="CB291">
            <v>0</v>
          </cell>
          <cell r="CC291">
            <v>0</v>
          </cell>
          <cell r="CD291">
            <v>26480.55</v>
          </cell>
          <cell r="CE291">
            <v>6428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31315.759999999998</v>
          </cell>
          <cell r="CR291">
            <v>0</v>
          </cell>
          <cell r="CS291">
            <v>45685.39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2666.58</v>
          </cell>
          <cell r="DW291">
            <v>216315.72999999998</v>
          </cell>
          <cell r="DX291">
            <v>3721.8811080523055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1356.5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1356.5</v>
          </cell>
          <cell r="ES291">
            <v>23.339642119752238</v>
          </cell>
          <cell r="ET291">
            <v>583942.52</v>
          </cell>
          <cell r="EU291">
            <v>10047.187198898831</v>
          </cell>
        </row>
        <row r="292">
          <cell r="A292" t="str">
            <v>30031</v>
          </cell>
          <cell r="B292" t="str">
            <v>Mill A</v>
          </cell>
          <cell r="C292">
            <v>54.63</v>
          </cell>
          <cell r="D292">
            <v>1140747.99</v>
          </cell>
          <cell r="E292">
            <v>20881.347062053814</v>
          </cell>
          <cell r="F292">
            <v>902528.44</v>
          </cell>
          <cell r="G292">
            <v>16520.747574592711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1265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3340.65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9186.5</v>
          </cell>
          <cell r="AB292">
            <v>3599.3</v>
          </cell>
          <cell r="AC292">
            <v>24774.880000000001</v>
          </cell>
          <cell r="AD292">
            <v>0</v>
          </cell>
          <cell r="AE292">
            <v>1250</v>
          </cell>
          <cell r="AF292">
            <v>1019.69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44436.020000000004</v>
          </cell>
          <cell r="AL292">
            <v>813.39959729086581</v>
          </cell>
          <cell r="AM292">
            <v>339719.41</v>
          </cell>
          <cell r="AN292">
            <v>10996.28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63732.81</v>
          </cell>
          <cell r="AT292">
            <v>0</v>
          </cell>
          <cell r="AU292">
            <v>0</v>
          </cell>
          <cell r="AV292">
            <v>14458.81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22027.82</v>
          </cell>
          <cell r="BB292">
            <v>0</v>
          </cell>
          <cell r="BC292">
            <v>9569.49</v>
          </cell>
          <cell r="BD292">
            <v>0</v>
          </cell>
          <cell r="BE292">
            <v>1337.69</v>
          </cell>
          <cell r="BF292">
            <v>71408.67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533250.98</v>
          </cell>
          <cell r="BM292">
            <v>9761.1382024528648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184951.38</v>
          </cell>
          <cell r="BS292">
            <v>184951.38</v>
          </cell>
          <cell r="BT292">
            <v>0</v>
          </cell>
          <cell r="BU292">
            <v>0</v>
          </cell>
          <cell r="BV292">
            <v>14794.33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20913</v>
          </cell>
          <cell r="CB292">
            <v>0</v>
          </cell>
          <cell r="CC292">
            <v>0</v>
          </cell>
          <cell r="CD292">
            <v>22614.23</v>
          </cell>
          <cell r="CE292">
            <v>7808.08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12296.79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26374.78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289752.58999999997</v>
          </cell>
          <cell r="DX292">
            <v>5303.9097565440225</v>
          </cell>
          <cell r="DY292">
            <v>35088.85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35088.85</v>
          </cell>
          <cell r="ES292">
            <v>642.30001830496053</v>
          </cell>
          <cell r="ET292">
            <v>854049.7</v>
          </cell>
          <cell r="EU292">
            <v>15633.346146805783</v>
          </cell>
        </row>
        <row r="293">
          <cell r="A293" t="str">
            <v>25200</v>
          </cell>
          <cell r="B293" t="str">
            <v>North River</v>
          </cell>
          <cell r="C293">
            <v>52.822222222222223</v>
          </cell>
          <cell r="D293">
            <v>1549286.98</v>
          </cell>
          <cell r="E293">
            <v>29330.212074042909</v>
          </cell>
          <cell r="F293">
            <v>1625360.49</v>
          </cell>
          <cell r="G293">
            <v>30770.392111905763</v>
          </cell>
          <cell r="H293">
            <v>6280.1</v>
          </cell>
          <cell r="I293">
            <v>0</v>
          </cell>
          <cell r="J293">
            <v>0</v>
          </cell>
          <cell r="K293">
            <v>3503.4</v>
          </cell>
          <cell r="L293">
            <v>0</v>
          </cell>
          <cell r="M293">
            <v>0</v>
          </cell>
          <cell r="N293">
            <v>185.21560790912915</v>
          </cell>
          <cell r="O293">
            <v>0</v>
          </cell>
          <cell r="P293">
            <v>0</v>
          </cell>
          <cell r="Q293">
            <v>0</v>
          </cell>
          <cell r="R293">
            <v>825</v>
          </cell>
          <cell r="S293">
            <v>0</v>
          </cell>
          <cell r="T293">
            <v>0</v>
          </cell>
          <cell r="U293">
            <v>0</v>
          </cell>
          <cell r="V293">
            <v>1043.9000000000001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5603.4</v>
          </cell>
          <cell r="AB293">
            <v>0</v>
          </cell>
          <cell r="AC293">
            <v>4196.3500000000004</v>
          </cell>
          <cell r="AD293">
            <v>0</v>
          </cell>
          <cell r="AE293">
            <v>1000</v>
          </cell>
          <cell r="AF293">
            <v>20</v>
          </cell>
          <cell r="AG293">
            <v>0</v>
          </cell>
          <cell r="AH293">
            <v>1651.21</v>
          </cell>
          <cell r="AI293">
            <v>6043.64</v>
          </cell>
          <cell r="AJ293">
            <v>0</v>
          </cell>
          <cell r="AK293">
            <v>20383.5</v>
          </cell>
          <cell r="AL293">
            <v>385.88872528397138</v>
          </cell>
          <cell r="AM293">
            <v>1251201.98</v>
          </cell>
          <cell r="AN293">
            <v>3444.49</v>
          </cell>
          <cell r="AO293">
            <v>13479.76</v>
          </cell>
          <cell r="AP293">
            <v>0</v>
          </cell>
          <cell r="AQ293">
            <v>0</v>
          </cell>
          <cell r="AR293">
            <v>0</v>
          </cell>
          <cell r="AS293">
            <v>31360.25</v>
          </cell>
          <cell r="AT293">
            <v>0</v>
          </cell>
          <cell r="AU293">
            <v>0</v>
          </cell>
          <cell r="AV293">
            <v>13575.74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18861.03</v>
          </cell>
          <cell r="BB293">
            <v>0</v>
          </cell>
          <cell r="BC293">
            <v>17723.21</v>
          </cell>
          <cell r="BD293">
            <v>0</v>
          </cell>
          <cell r="BE293">
            <v>1356.92</v>
          </cell>
          <cell r="BF293">
            <v>128715.04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1479718.42</v>
          </cell>
          <cell r="BM293">
            <v>28013.180016827933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73833.83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23567.74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16415.900000000001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1657.6</v>
          </cell>
          <cell r="DW293">
            <v>115475.07</v>
          </cell>
          <cell r="DX293">
            <v>2186.1077618847289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351140.46</v>
          </cell>
          <cell r="EU293">
            <v>6647.5896928901984</v>
          </cell>
        </row>
        <row r="294">
          <cell r="A294" t="str">
            <v>14104</v>
          </cell>
          <cell r="B294" t="str">
            <v>Satsop</v>
          </cell>
          <cell r="C294">
            <v>46.5</v>
          </cell>
          <cell r="D294">
            <v>539875.32999999996</v>
          </cell>
          <cell r="E294">
            <v>11610.222150537633</v>
          </cell>
          <cell r="F294">
            <v>538894.13</v>
          </cell>
          <cell r="G294">
            <v>11589.121075268817</v>
          </cell>
          <cell r="H294">
            <v>32372.73</v>
          </cell>
          <cell r="I294">
            <v>0</v>
          </cell>
          <cell r="J294">
            <v>0</v>
          </cell>
          <cell r="K294">
            <v>757.77</v>
          </cell>
          <cell r="L294">
            <v>0</v>
          </cell>
          <cell r="M294">
            <v>0</v>
          </cell>
          <cell r="N294">
            <v>712.48387096774195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5371.25</v>
          </cell>
          <cell r="AB294">
            <v>0</v>
          </cell>
          <cell r="AC294">
            <v>481.8</v>
          </cell>
          <cell r="AD294">
            <v>0</v>
          </cell>
          <cell r="AE294">
            <v>0</v>
          </cell>
          <cell r="AF294">
            <v>-8.6999999999999993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5844.35</v>
          </cell>
          <cell r="AL294">
            <v>125.68494623655914</v>
          </cell>
          <cell r="AM294">
            <v>282084.75</v>
          </cell>
          <cell r="AN294">
            <v>2767.16</v>
          </cell>
          <cell r="AO294">
            <v>49377.16</v>
          </cell>
          <cell r="AP294">
            <v>0</v>
          </cell>
          <cell r="AQ294">
            <v>0</v>
          </cell>
          <cell r="AR294">
            <v>0</v>
          </cell>
          <cell r="AS294">
            <v>28768.6</v>
          </cell>
          <cell r="AT294">
            <v>0</v>
          </cell>
          <cell r="AU294">
            <v>0</v>
          </cell>
          <cell r="AV294">
            <v>9131.1200000000008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20222.32</v>
          </cell>
          <cell r="BB294">
            <v>0</v>
          </cell>
          <cell r="BC294">
            <v>2907.98</v>
          </cell>
          <cell r="BD294">
            <v>0</v>
          </cell>
          <cell r="BE294">
            <v>799.93</v>
          </cell>
          <cell r="BF294">
            <v>514.58000000000004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396573.59999999992</v>
          </cell>
          <cell r="BM294">
            <v>8528.46451612903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1237.8399999999999</v>
          </cell>
          <cell r="BS294">
            <v>1237.8399999999999</v>
          </cell>
          <cell r="BT294">
            <v>0</v>
          </cell>
          <cell r="BU294">
            <v>0</v>
          </cell>
          <cell r="BV294">
            <v>27091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7388.01</v>
          </cell>
          <cell r="CB294">
            <v>0</v>
          </cell>
          <cell r="CC294">
            <v>0</v>
          </cell>
          <cell r="CD294">
            <v>29241.49</v>
          </cell>
          <cell r="CE294">
            <v>27112.06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11275.28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103345.68</v>
          </cell>
          <cell r="DX294">
            <v>2222.4877419354839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54842.23</v>
          </cell>
          <cell r="EU294">
            <v>1179.4027956989248</v>
          </cell>
        </row>
        <row r="295">
          <cell r="A295" t="str">
            <v>32312</v>
          </cell>
          <cell r="B295" t="str">
            <v>Great Northern</v>
          </cell>
          <cell r="C295">
            <v>44.36</v>
          </cell>
          <cell r="D295">
            <v>570145.47</v>
          </cell>
          <cell r="E295">
            <v>12852.693192064922</v>
          </cell>
          <cell r="F295">
            <v>590937.46</v>
          </cell>
          <cell r="G295">
            <v>13321.403516681694</v>
          </cell>
          <cell r="H295">
            <v>131200.98000000001</v>
          </cell>
          <cell r="I295">
            <v>0</v>
          </cell>
          <cell r="J295">
            <v>0</v>
          </cell>
          <cell r="K295">
            <v>25.93</v>
          </cell>
          <cell r="L295">
            <v>0</v>
          </cell>
          <cell r="M295">
            <v>0</v>
          </cell>
          <cell r="N295">
            <v>2958.2261045987375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4309.47</v>
          </cell>
          <cell r="AD295">
            <v>0</v>
          </cell>
          <cell r="AE295">
            <v>113</v>
          </cell>
          <cell r="AF295">
            <v>0</v>
          </cell>
          <cell r="AG295">
            <v>600</v>
          </cell>
          <cell r="AH295">
            <v>0</v>
          </cell>
          <cell r="AI295">
            <v>232.12</v>
          </cell>
          <cell r="AJ295">
            <v>1724.63</v>
          </cell>
          <cell r="AK295">
            <v>6979.22</v>
          </cell>
          <cell r="AL295">
            <v>157.33137962128043</v>
          </cell>
          <cell r="AM295">
            <v>261406.95</v>
          </cell>
          <cell r="AN295">
            <v>2675.65</v>
          </cell>
          <cell r="AO295">
            <v>2935.44</v>
          </cell>
          <cell r="AP295">
            <v>0</v>
          </cell>
          <cell r="AQ295">
            <v>0</v>
          </cell>
          <cell r="AR295">
            <v>0</v>
          </cell>
          <cell r="AS295">
            <v>25345.06</v>
          </cell>
          <cell r="AT295">
            <v>0</v>
          </cell>
          <cell r="AU295">
            <v>0</v>
          </cell>
          <cell r="AV295">
            <v>2067.31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12799.71</v>
          </cell>
          <cell r="BB295">
            <v>0</v>
          </cell>
          <cell r="BC295">
            <v>2534.2800000000002</v>
          </cell>
          <cell r="BD295">
            <v>0</v>
          </cell>
          <cell r="BE295">
            <v>0</v>
          </cell>
          <cell r="BF295">
            <v>82890.98</v>
          </cell>
          <cell r="BG295">
            <v>1342.25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393997.63000000006</v>
          </cell>
          <cell r="BM295">
            <v>8881.8221370604169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25010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7074</v>
          </cell>
          <cell r="CB295">
            <v>0</v>
          </cell>
          <cell r="CC295">
            <v>0</v>
          </cell>
          <cell r="CD295">
            <v>7336.48</v>
          </cell>
          <cell r="CE295">
            <v>2931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16382.22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58733.7</v>
          </cell>
          <cell r="DX295">
            <v>1324.0238954012623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232229.92</v>
          </cell>
          <cell r="EU295">
            <v>5235.1199278629401</v>
          </cell>
        </row>
        <row r="296">
          <cell r="A296" t="str">
            <v>21036</v>
          </cell>
          <cell r="B296" t="str">
            <v>Evaline</v>
          </cell>
          <cell r="C296">
            <v>37.67</v>
          </cell>
          <cell r="D296">
            <v>451113.7</v>
          </cell>
          <cell r="E296">
            <v>11975.410140695514</v>
          </cell>
          <cell r="F296">
            <v>530972.65</v>
          </cell>
          <cell r="G296">
            <v>14095.37164852668</v>
          </cell>
          <cell r="H296">
            <v>110208.86</v>
          </cell>
          <cell r="I296">
            <v>0</v>
          </cell>
          <cell r="J296">
            <v>0</v>
          </cell>
          <cell r="K296">
            <v>417.03</v>
          </cell>
          <cell r="L296">
            <v>0</v>
          </cell>
          <cell r="M296">
            <v>0</v>
          </cell>
          <cell r="N296">
            <v>2936.7106450756569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100.83</v>
          </cell>
          <cell r="AD296">
            <v>0</v>
          </cell>
          <cell r="AE296">
            <v>4100</v>
          </cell>
          <cell r="AF296">
            <v>29.5</v>
          </cell>
          <cell r="AG296">
            <v>0</v>
          </cell>
          <cell r="AH296">
            <v>295.10000000000002</v>
          </cell>
          <cell r="AI296">
            <v>4173.4799999999996</v>
          </cell>
          <cell r="AJ296">
            <v>0</v>
          </cell>
          <cell r="AK296">
            <v>8698.91</v>
          </cell>
          <cell r="AL296">
            <v>230.92407751526412</v>
          </cell>
          <cell r="AM296">
            <v>271870.42</v>
          </cell>
          <cell r="AN296">
            <v>1233.06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20418.73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16736.7</v>
          </cell>
          <cell r="BB296">
            <v>0</v>
          </cell>
          <cell r="BC296">
            <v>2814.12</v>
          </cell>
          <cell r="BD296">
            <v>0</v>
          </cell>
          <cell r="BE296">
            <v>0</v>
          </cell>
          <cell r="BF296">
            <v>8288.07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321361.09999999998</v>
          </cell>
          <cell r="BM296">
            <v>8530.9556676400316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7258.42</v>
          </cell>
          <cell r="BS296">
            <v>7258.42</v>
          </cell>
          <cell r="BT296">
            <v>0</v>
          </cell>
          <cell r="BU296">
            <v>0</v>
          </cell>
          <cell r="BV296">
            <v>26572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26563</v>
          </cell>
          <cell r="CE296">
            <v>21843.55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82236.97</v>
          </cell>
          <cell r="DX296">
            <v>2183.0891956464029</v>
          </cell>
          <cell r="DY296">
            <v>5476.25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2573.5300000000002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8049.7800000000007</v>
          </cell>
          <cell r="ES296">
            <v>213.69206264932308</v>
          </cell>
          <cell r="ET296">
            <v>33298.83</v>
          </cell>
          <cell r="EU296">
            <v>883.96150783116536</v>
          </cell>
        </row>
        <row r="297">
          <cell r="A297" t="str">
            <v>30029</v>
          </cell>
          <cell r="B297" t="str">
            <v>Mount Pleasant</v>
          </cell>
          <cell r="C297">
            <v>37.39</v>
          </cell>
          <cell r="D297">
            <v>595443.24</v>
          </cell>
          <cell r="E297">
            <v>15925.200320941427</v>
          </cell>
          <cell r="F297">
            <v>495134.25</v>
          </cell>
          <cell r="G297">
            <v>13242.42444503878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303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406.83</v>
          </cell>
          <cell r="AB297">
            <v>0</v>
          </cell>
          <cell r="AC297">
            <v>8002.9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8712.73</v>
          </cell>
          <cell r="AL297">
            <v>233.02300080235355</v>
          </cell>
          <cell r="AM297">
            <v>228699.07</v>
          </cell>
          <cell r="AN297">
            <v>6230.3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32886.17</v>
          </cell>
          <cell r="AT297">
            <v>0</v>
          </cell>
          <cell r="AU297">
            <v>0</v>
          </cell>
          <cell r="AV297">
            <v>3296.97</v>
          </cell>
          <cell r="AW297">
            <v>0</v>
          </cell>
          <cell r="AX297">
            <v>880</v>
          </cell>
          <cell r="AY297">
            <v>0</v>
          </cell>
          <cell r="AZ297">
            <v>0</v>
          </cell>
          <cell r="BA297">
            <v>18391.740000000002</v>
          </cell>
          <cell r="BB297">
            <v>0</v>
          </cell>
          <cell r="BC297">
            <v>884.78</v>
          </cell>
          <cell r="BD297">
            <v>0</v>
          </cell>
          <cell r="BE297">
            <v>0</v>
          </cell>
          <cell r="BF297">
            <v>32807.129999999997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324076.15999999997</v>
          </cell>
          <cell r="BM297">
            <v>8667.4554693768387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128043.27</v>
          </cell>
          <cell r="BS297">
            <v>128043.27</v>
          </cell>
          <cell r="BT297">
            <v>0</v>
          </cell>
          <cell r="BU297">
            <v>0</v>
          </cell>
          <cell r="BV297">
            <v>25605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6291.63</v>
          </cell>
          <cell r="CE297">
            <v>1000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617.66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161557.56</v>
          </cell>
          <cell r="DX297">
            <v>4320.8761700989571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787.8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787.8</v>
          </cell>
          <cell r="ES297">
            <v>21.069804760631182</v>
          </cell>
          <cell r="ET297">
            <v>564066.75</v>
          </cell>
          <cell r="EU297">
            <v>15086.032361594009</v>
          </cell>
        </row>
        <row r="298">
          <cell r="A298" t="str">
            <v>38304</v>
          </cell>
          <cell r="B298" t="str">
            <v>Steptoe</v>
          </cell>
          <cell r="C298">
            <v>35.56</v>
          </cell>
          <cell r="D298">
            <v>612355.86</v>
          </cell>
          <cell r="E298">
            <v>17220.35601799775</v>
          </cell>
          <cell r="F298">
            <v>694620.13</v>
          </cell>
          <cell r="G298">
            <v>19533.749437570303</v>
          </cell>
          <cell r="H298">
            <v>95519.1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2686.138920134983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19628.34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157</v>
          </cell>
          <cell r="AA298">
            <v>0</v>
          </cell>
          <cell r="AB298">
            <v>0</v>
          </cell>
          <cell r="AC298">
            <v>1475.83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1333.68</v>
          </cell>
          <cell r="AI298">
            <v>522.54</v>
          </cell>
          <cell r="AJ298">
            <v>0</v>
          </cell>
          <cell r="AK298">
            <v>23117.39</v>
          </cell>
          <cell r="AL298">
            <v>650.09533183352073</v>
          </cell>
          <cell r="AM298">
            <v>360803.59</v>
          </cell>
          <cell r="AN298">
            <v>1661.04</v>
          </cell>
          <cell r="AO298">
            <v>47568.88</v>
          </cell>
          <cell r="AP298">
            <v>0</v>
          </cell>
          <cell r="AQ298">
            <v>0</v>
          </cell>
          <cell r="AR298">
            <v>0</v>
          </cell>
          <cell r="AS298">
            <v>20991.48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12957.33</v>
          </cell>
          <cell r="BB298">
            <v>0</v>
          </cell>
          <cell r="BC298">
            <v>8962.2199999999993</v>
          </cell>
          <cell r="BD298">
            <v>0</v>
          </cell>
          <cell r="BE298">
            <v>0</v>
          </cell>
          <cell r="BF298">
            <v>61091.23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514035.76999999996</v>
          </cell>
          <cell r="BM298">
            <v>14455.449100112484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34357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7921</v>
          </cell>
          <cell r="CB298">
            <v>0</v>
          </cell>
          <cell r="CC298">
            <v>0</v>
          </cell>
          <cell r="CD298">
            <v>0</v>
          </cell>
          <cell r="CE298">
            <v>568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19101.87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61947.869999999995</v>
          </cell>
          <cell r="DX298">
            <v>1742.0660854893135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172130.69</v>
          </cell>
          <cell r="EU298">
            <v>4840.5705849268843</v>
          </cell>
        </row>
        <row r="299">
          <cell r="A299" t="str">
            <v>10003</v>
          </cell>
          <cell r="B299" t="str">
            <v>Keller</v>
          </cell>
          <cell r="C299">
            <v>32.840000000000003</v>
          </cell>
          <cell r="D299">
            <v>1095843.6399999999</v>
          </cell>
          <cell r="E299">
            <v>33369.17295980511</v>
          </cell>
          <cell r="F299">
            <v>1150407.3</v>
          </cell>
          <cell r="G299">
            <v>35030.672959805117</v>
          </cell>
          <cell r="H299">
            <v>10583.11</v>
          </cell>
          <cell r="I299">
            <v>0</v>
          </cell>
          <cell r="J299">
            <v>31.85</v>
          </cell>
          <cell r="K299">
            <v>663.32</v>
          </cell>
          <cell r="L299">
            <v>0</v>
          </cell>
          <cell r="M299">
            <v>0</v>
          </cell>
          <cell r="N299">
            <v>343.43118148599268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256.95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1201.25</v>
          </cell>
          <cell r="AB299">
            <v>0</v>
          </cell>
          <cell r="AC299">
            <v>2399.3200000000002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1451.28</v>
          </cell>
          <cell r="AJ299">
            <v>2443.8200000000002</v>
          </cell>
          <cell r="AK299">
            <v>7752.6200000000008</v>
          </cell>
          <cell r="AL299">
            <v>236.07247259439708</v>
          </cell>
          <cell r="AM299">
            <v>224086.86</v>
          </cell>
          <cell r="AN299">
            <v>1838.96</v>
          </cell>
          <cell r="AO299">
            <v>93386.880000000005</v>
          </cell>
          <cell r="AP299">
            <v>0</v>
          </cell>
          <cell r="AQ299">
            <v>0</v>
          </cell>
          <cell r="AR299">
            <v>0</v>
          </cell>
          <cell r="AS299">
            <v>16936.96</v>
          </cell>
          <cell r="AT299">
            <v>0</v>
          </cell>
          <cell r="AU299">
            <v>0</v>
          </cell>
          <cell r="AV299">
            <v>13821.76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12119.06</v>
          </cell>
          <cell r="BB299">
            <v>0</v>
          </cell>
          <cell r="BC299">
            <v>2100.44</v>
          </cell>
          <cell r="BD299">
            <v>0</v>
          </cell>
          <cell r="BE299">
            <v>504.18</v>
          </cell>
          <cell r="BF299">
            <v>195538.31</v>
          </cell>
          <cell r="BG299">
            <v>1963.57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562296.97999999986</v>
          </cell>
          <cell r="BM299">
            <v>17122.319732034099</v>
          </cell>
          <cell r="BN299">
            <v>0</v>
          </cell>
          <cell r="BO299">
            <v>408534.51</v>
          </cell>
          <cell r="BP299">
            <v>8945.98</v>
          </cell>
          <cell r="BQ299">
            <v>0</v>
          </cell>
          <cell r="BR299">
            <v>12626.78</v>
          </cell>
          <cell r="BS299">
            <v>430107.27</v>
          </cell>
          <cell r="BT299">
            <v>0</v>
          </cell>
          <cell r="BU299">
            <v>0</v>
          </cell>
          <cell r="BV299">
            <v>22599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8992</v>
          </cell>
          <cell r="CB299">
            <v>0</v>
          </cell>
          <cell r="CC299">
            <v>0</v>
          </cell>
          <cell r="CD299">
            <v>55306.15</v>
          </cell>
          <cell r="CE299">
            <v>6438.53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17480.830000000002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14364.91</v>
          </cell>
          <cell r="CX299">
            <v>0</v>
          </cell>
          <cell r="CY299">
            <v>0</v>
          </cell>
          <cell r="CZ299">
            <v>0</v>
          </cell>
          <cell r="DA299">
            <v>12395.3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1395.43</v>
          </cell>
          <cell r="DW299">
            <v>569079.42000000004</v>
          </cell>
          <cell r="DX299">
            <v>17328.849573690619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238625.63</v>
          </cell>
          <cell r="EU299">
            <v>7266.3102923264305</v>
          </cell>
        </row>
        <row r="300">
          <cell r="A300" t="str">
            <v>38264</v>
          </cell>
          <cell r="B300" t="str">
            <v>Lamont</v>
          </cell>
          <cell r="C300">
            <v>31.990000000000002</v>
          </cell>
          <cell r="D300">
            <v>736017.78</v>
          </cell>
          <cell r="E300">
            <v>23007.745545482961</v>
          </cell>
          <cell r="F300">
            <v>755203.81</v>
          </cell>
          <cell r="G300">
            <v>23607.496405126603</v>
          </cell>
          <cell r="H300">
            <v>114190.36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3569.5642388246324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155.4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4904.1000000000004</v>
          </cell>
          <cell r="AB300">
            <v>0</v>
          </cell>
          <cell r="AC300">
            <v>719.42</v>
          </cell>
          <cell r="AD300">
            <v>0</v>
          </cell>
          <cell r="AE300">
            <v>0</v>
          </cell>
          <cell r="AF300">
            <v>86.99</v>
          </cell>
          <cell r="AG300">
            <v>80</v>
          </cell>
          <cell r="AH300">
            <v>0</v>
          </cell>
          <cell r="AI300">
            <v>335.47</v>
          </cell>
          <cell r="AJ300">
            <v>135.26</v>
          </cell>
          <cell r="AK300">
            <v>6416.64</v>
          </cell>
          <cell r="AL300">
            <v>200.58268208815255</v>
          </cell>
          <cell r="AM300">
            <v>325647.59999999998</v>
          </cell>
          <cell r="AN300">
            <v>4507.4799999999996</v>
          </cell>
          <cell r="AO300">
            <v>110897.84</v>
          </cell>
          <cell r="AP300">
            <v>0</v>
          </cell>
          <cell r="AQ300">
            <v>0</v>
          </cell>
          <cell r="AR300">
            <v>0</v>
          </cell>
          <cell r="AS300">
            <v>16126</v>
          </cell>
          <cell r="AT300">
            <v>0</v>
          </cell>
          <cell r="AU300">
            <v>0</v>
          </cell>
          <cell r="AV300">
            <v>9691.6299999999992</v>
          </cell>
          <cell r="AW300">
            <v>0</v>
          </cell>
          <cell r="AX300">
            <v>1760</v>
          </cell>
          <cell r="AY300">
            <v>0</v>
          </cell>
          <cell r="AZ300">
            <v>0</v>
          </cell>
          <cell r="BA300">
            <v>11699.93</v>
          </cell>
          <cell r="BB300">
            <v>0</v>
          </cell>
          <cell r="BC300">
            <v>7140.35</v>
          </cell>
          <cell r="BD300">
            <v>0</v>
          </cell>
          <cell r="BE300">
            <v>581.29</v>
          </cell>
          <cell r="BF300">
            <v>69959.88</v>
          </cell>
          <cell r="BG300">
            <v>200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558211.99999999988</v>
          </cell>
          <cell r="BM300">
            <v>17449.577993122846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31326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5175</v>
          </cell>
          <cell r="CB300">
            <v>0</v>
          </cell>
          <cell r="CC300">
            <v>0</v>
          </cell>
          <cell r="CD300">
            <v>0</v>
          </cell>
          <cell r="CE300">
            <v>14919.86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9753.69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512.61</v>
          </cell>
          <cell r="DW300">
            <v>61687.16</v>
          </cell>
          <cell r="DX300">
            <v>1928.3263519849952</v>
          </cell>
          <cell r="DY300">
            <v>14456.31</v>
          </cell>
          <cell r="DZ300">
            <v>0</v>
          </cell>
          <cell r="EA300">
            <v>0</v>
          </cell>
          <cell r="EB300">
            <v>0</v>
          </cell>
          <cell r="EC300">
            <v>13.44</v>
          </cell>
          <cell r="ED300">
            <v>227.9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14697.65</v>
          </cell>
          <cell r="ES300">
            <v>459.44513910597055</v>
          </cell>
          <cell r="ET300">
            <v>95658.55</v>
          </cell>
          <cell r="EU300">
            <v>2990.2641450453266</v>
          </cell>
        </row>
        <row r="301">
          <cell r="A301" t="str">
            <v>16046</v>
          </cell>
          <cell r="B301" t="str">
            <v>Brinnon</v>
          </cell>
          <cell r="C301">
            <v>30.069999999999997</v>
          </cell>
          <cell r="D301">
            <v>927608.86</v>
          </cell>
          <cell r="E301">
            <v>30848.31592949784</v>
          </cell>
          <cell r="F301">
            <v>918318.84</v>
          </cell>
          <cell r="G301">
            <v>30539.369471233789</v>
          </cell>
          <cell r="H301">
            <v>250052.46</v>
          </cell>
          <cell r="I301">
            <v>0</v>
          </cell>
          <cell r="J301">
            <v>0</v>
          </cell>
          <cell r="K301">
            <v>8860.11</v>
          </cell>
          <cell r="L301">
            <v>0</v>
          </cell>
          <cell r="M301">
            <v>0</v>
          </cell>
          <cell r="N301">
            <v>8610.3282341203867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4045.79</v>
          </cell>
          <cell r="AB301">
            <v>0</v>
          </cell>
          <cell r="AC301">
            <v>1829.51</v>
          </cell>
          <cell r="AD301">
            <v>0</v>
          </cell>
          <cell r="AE301">
            <v>1064.46</v>
          </cell>
          <cell r="AF301">
            <v>0</v>
          </cell>
          <cell r="AG301">
            <v>110</v>
          </cell>
          <cell r="AH301">
            <v>0</v>
          </cell>
          <cell r="AI301">
            <v>14.95</v>
          </cell>
          <cell r="AJ301">
            <v>0</v>
          </cell>
          <cell r="AK301">
            <v>7064.71</v>
          </cell>
          <cell r="AL301">
            <v>234.94213501829068</v>
          </cell>
          <cell r="AM301">
            <v>336968.26</v>
          </cell>
          <cell r="AN301">
            <v>1839.64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24635.95</v>
          </cell>
          <cell r="AT301">
            <v>0</v>
          </cell>
          <cell r="AU301">
            <v>0</v>
          </cell>
          <cell r="AV301">
            <v>12165.32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13605.74</v>
          </cell>
          <cell r="BB301">
            <v>0</v>
          </cell>
          <cell r="BC301">
            <v>8692.2900000000009</v>
          </cell>
          <cell r="BD301">
            <v>0</v>
          </cell>
          <cell r="BE301">
            <v>1053.8699999999999</v>
          </cell>
          <cell r="BF301">
            <v>90697.11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489658.18</v>
          </cell>
          <cell r="BM301">
            <v>16283.943465247758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13574.62</v>
          </cell>
          <cell r="BS301">
            <v>13574.62</v>
          </cell>
          <cell r="BT301">
            <v>0</v>
          </cell>
          <cell r="BU301">
            <v>0</v>
          </cell>
          <cell r="BV301">
            <v>33327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16039.13</v>
          </cell>
          <cell r="CB301">
            <v>0</v>
          </cell>
          <cell r="CC301">
            <v>0</v>
          </cell>
          <cell r="CD301">
            <v>57033.26</v>
          </cell>
          <cell r="CE301">
            <v>8598.3700000000008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14295.99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18379.52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1435.49</v>
          </cell>
          <cell r="DW301">
            <v>162683.37999999998</v>
          </cell>
          <cell r="DX301">
            <v>5410.1556368473557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138994.85</v>
          </cell>
          <cell r="EU301">
            <v>4622.3761223811116</v>
          </cell>
        </row>
        <row r="302">
          <cell r="A302" t="str">
            <v>19007</v>
          </cell>
          <cell r="B302" t="str">
            <v>Damman</v>
          </cell>
          <cell r="C302">
            <v>29.169999999999998</v>
          </cell>
          <cell r="D302">
            <v>444752.86</v>
          </cell>
          <cell r="E302">
            <v>15246.92697977374</v>
          </cell>
          <cell r="F302">
            <v>439961.11</v>
          </cell>
          <cell r="G302">
            <v>15082.657182036339</v>
          </cell>
          <cell r="H302">
            <v>120141.56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4118.6684950291401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1.35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1.35</v>
          </cell>
          <cell r="AL302">
            <v>4.6280425094274949E-2</v>
          </cell>
          <cell r="AM302">
            <v>273412.3</v>
          </cell>
          <cell r="AN302">
            <v>0</v>
          </cell>
          <cell r="AO302">
            <v>4968.72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12398.48</v>
          </cell>
          <cell r="BB302">
            <v>0</v>
          </cell>
          <cell r="BC302">
            <v>684.23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291463.72999999992</v>
          </cell>
          <cell r="BM302">
            <v>9991.9002399725723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2229.4699999999998</v>
          </cell>
          <cell r="BS302">
            <v>2229.4699999999998</v>
          </cell>
          <cell r="BT302">
            <v>26125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28354.47</v>
          </cell>
          <cell r="DX302">
            <v>972.04216660953045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28231.7</v>
          </cell>
          <cell r="EU302">
            <v>967.83339046966069</v>
          </cell>
        </row>
        <row r="303">
          <cell r="A303" t="str">
            <v>33030</v>
          </cell>
          <cell r="B303" t="str">
            <v>Onion Creek</v>
          </cell>
          <cell r="C303">
            <v>28.119999999999997</v>
          </cell>
          <cell r="D303">
            <v>837219.49</v>
          </cell>
          <cell r="E303">
            <v>29773.097083926034</v>
          </cell>
          <cell r="F303">
            <v>907379.87</v>
          </cell>
          <cell r="G303">
            <v>32268.131934566147</v>
          </cell>
          <cell r="H303">
            <v>38186.44</v>
          </cell>
          <cell r="I303">
            <v>0</v>
          </cell>
          <cell r="J303">
            <v>0</v>
          </cell>
          <cell r="K303">
            <v>3518.99</v>
          </cell>
          <cell r="L303">
            <v>0</v>
          </cell>
          <cell r="M303">
            <v>0</v>
          </cell>
          <cell r="N303">
            <v>1483.1233997155052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1910.02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4927.8999999999996</v>
          </cell>
          <cell r="AB303">
            <v>2469.69</v>
          </cell>
          <cell r="AC303">
            <v>2033.94</v>
          </cell>
          <cell r="AD303">
            <v>0</v>
          </cell>
          <cell r="AE303">
            <v>802.75</v>
          </cell>
          <cell r="AF303">
            <v>0</v>
          </cell>
          <cell r="AG303">
            <v>0</v>
          </cell>
          <cell r="AH303">
            <v>0</v>
          </cell>
          <cell r="AI303">
            <v>392.65</v>
          </cell>
          <cell r="AJ303">
            <v>2633.71</v>
          </cell>
          <cell r="AK303">
            <v>15170.66</v>
          </cell>
          <cell r="AL303">
            <v>539.49715504978667</v>
          </cell>
          <cell r="AM303">
            <v>386430.33</v>
          </cell>
          <cell r="AN303">
            <v>4497.7299999999996</v>
          </cell>
          <cell r="AO303">
            <v>83062.92</v>
          </cell>
          <cell r="AP303">
            <v>0</v>
          </cell>
          <cell r="AQ303">
            <v>0</v>
          </cell>
          <cell r="AR303">
            <v>0</v>
          </cell>
          <cell r="AS303">
            <v>17760.61</v>
          </cell>
          <cell r="AT303">
            <v>0</v>
          </cell>
          <cell r="AU303">
            <v>0</v>
          </cell>
          <cell r="AV303">
            <v>9576.17</v>
          </cell>
          <cell r="AW303">
            <v>0</v>
          </cell>
          <cell r="AX303">
            <v>27269.9</v>
          </cell>
          <cell r="AY303">
            <v>0</v>
          </cell>
          <cell r="AZ303">
            <v>0</v>
          </cell>
          <cell r="BA303">
            <v>12419.98</v>
          </cell>
          <cell r="BB303">
            <v>264.76</v>
          </cell>
          <cell r="BC303">
            <v>9814.4699999999993</v>
          </cell>
          <cell r="BD303">
            <v>0</v>
          </cell>
          <cell r="BE303">
            <v>2522.5300000000002</v>
          </cell>
          <cell r="BF303">
            <v>138270.96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691890.35999999987</v>
          </cell>
          <cell r="BM303">
            <v>24604.920341394023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657.74</v>
          </cell>
          <cell r="BS303">
            <v>657.74</v>
          </cell>
          <cell r="BT303">
            <v>0</v>
          </cell>
          <cell r="BU303">
            <v>0</v>
          </cell>
          <cell r="BV303">
            <v>37104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7714</v>
          </cell>
          <cell r="CB303">
            <v>0</v>
          </cell>
          <cell r="CC303">
            <v>0</v>
          </cell>
          <cell r="CD303">
            <v>80031.960000000006</v>
          </cell>
          <cell r="CE303">
            <v>18139.7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13909.22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1056.8</v>
          </cell>
          <cell r="DW303">
            <v>158613.41999999998</v>
          </cell>
          <cell r="DX303">
            <v>5640.5910384068275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219029.43</v>
          </cell>
          <cell r="EU303">
            <v>7789.097795163585</v>
          </cell>
        </row>
        <row r="304">
          <cell r="A304" t="str">
            <v>07035</v>
          </cell>
          <cell r="B304" t="str">
            <v>Starbuck</v>
          </cell>
          <cell r="C304">
            <v>25.94</v>
          </cell>
          <cell r="D304">
            <v>407764.02</v>
          </cell>
          <cell r="E304">
            <v>15719.507324595219</v>
          </cell>
          <cell r="F304">
            <v>565971.80000000005</v>
          </cell>
          <cell r="G304">
            <v>21818.496530454897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777.72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5369.17</v>
          </cell>
          <cell r="AD304">
            <v>0</v>
          </cell>
          <cell r="AE304">
            <v>2536.41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1991.55</v>
          </cell>
          <cell r="AK304">
            <v>10674.849999999999</v>
          </cell>
          <cell r="AL304">
            <v>411.52081727062443</v>
          </cell>
          <cell r="AM304">
            <v>328002.05</v>
          </cell>
          <cell r="AN304">
            <v>1233.43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14189.37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9790.5400000000009</v>
          </cell>
          <cell r="BB304">
            <v>244.23</v>
          </cell>
          <cell r="BC304">
            <v>8277.89</v>
          </cell>
          <cell r="BD304">
            <v>0</v>
          </cell>
          <cell r="BE304">
            <v>0</v>
          </cell>
          <cell r="BF304">
            <v>122728.61</v>
          </cell>
          <cell r="BG304">
            <v>300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484766.11999999994</v>
          </cell>
          <cell r="BM304">
            <v>18687.976869699301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8811.57</v>
          </cell>
          <cell r="BS304">
            <v>8811.57</v>
          </cell>
          <cell r="BT304">
            <v>0</v>
          </cell>
          <cell r="BU304">
            <v>0</v>
          </cell>
          <cell r="BV304">
            <v>27605.26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11723</v>
          </cell>
          <cell r="CB304">
            <v>0</v>
          </cell>
          <cell r="CC304">
            <v>0</v>
          </cell>
          <cell r="CD304">
            <v>0</v>
          </cell>
          <cell r="CE304">
            <v>22391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70530.829999999987</v>
          </cell>
          <cell r="DX304">
            <v>2718.9988434849647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435110.43</v>
          </cell>
          <cell r="EU304">
            <v>16773.725134926754</v>
          </cell>
        </row>
        <row r="305">
          <cell r="A305" t="str">
            <v>09102</v>
          </cell>
          <cell r="B305" t="str">
            <v>Palisades</v>
          </cell>
          <cell r="C305">
            <v>25.39</v>
          </cell>
          <cell r="D305">
            <v>628823.57999999996</v>
          </cell>
          <cell r="E305">
            <v>24766.584482079557</v>
          </cell>
          <cell r="F305">
            <v>685964.86</v>
          </cell>
          <cell r="G305">
            <v>27017.127215439148</v>
          </cell>
          <cell r="H305">
            <v>81252.039999999994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3200.1591177628984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2425.0300000000002</v>
          </cell>
          <cell r="AD305">
            <v>0</v>
          </cell>
          <cell r="AE305">
            <v>278.38</v>
          </cell>
          <cell r="AF305">
            <v>484</v>
          </cell>
          <cell r="AG305">
            <v>0</v>
          </cell>
          <cell r="AH305">
            <v>0</v>
          </cell>
          <cell r="AI305">
            <v>1248.57</v>
          </cell>
          <cell r="AJ305">
            <v>0</v>
          </cell>
          <cell r="AK305">
            <v>4435.9800000000005</v>
          </cell>
          <cell r="AL305">
            <v>174.71366679795196</v>
          </cell>
          <cell r="AM305">
            <v>260547.53</v>
          </cell>
          <cell r="AN305">
            <v>0</v>
          </cell>
          <cell r="AO305">
            <v>55967.92</v>
          </cell>
          <cell r="AP305">
            <v>0</v>
          </cell>
          <cell r="AQ305">
            <v>0</v>
          </cell>
          <cell r="AR305">
            <v>24117.25</v>
          </cell>
          <cell r="AS305">
            <v>0</v>
          </cell>
          <cell r="AT305">
            <v>0</v>
          </cell>
          <cell r="AU305">
            <v>0</v>
          </cell>
          <cell r="AV305">
            <v>1820.87</v>
          </cell>
          <cell r="AW305">
            <v>0</v>
          </cell>
          <cell r="AX305">
            <v>0</v>
          </cell>
          <cell r="AY305">
            <v>0</v>
          </cell>
          <cell r="AZ305">
            <v>17635.22</v>
          </cell>
          <cell r="BA305">
            <v>10231.17</v>
          </cell>
          <cell r="BB305">
            <v>0</v>
          </cell>
          <cell r="BC305">
            <v>568.47</v>
          </cell>
          <cell r="BD305">
            <v>0</v>
          </cell>
          <cell r="BE305">
            <v>1200.74</v>
          </cell>
          <cell r="BF305">
            <v>77808.75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449897.92</v>
          </cell>
          <cell r="BM305">
            <v>17719.492713666797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17.82</v>
          </cell>
          <cell r="BU305">
            <v>0</v>
          </cell>
          <cell r="BV305">
            <v>23563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38293.74</v>
          </cell>
          <cell r="CE305">
            <v>7349.66</v>
          </cell>
          <cell r="CF305">
            <v>13930.57</v>
          </cell>
          <cell r="CG305">
            <v>49183.26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18040.87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150378.92000000001</v>
          </cell>
          <cell r="DX305">
            <v>5922.7617172115006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249177.13</v>
          </cell>
          <cell r="EU305">
            <v>9813.9870027569905</v>
          </cell>
        </row>
        <row r="306">
          <cell r="A306" t="str">
            <v>20403</v>
          </cell>
          <cell r="B306" t="str">
            <v>Roosevelt</v>
          </cell>
          <cell r="C306">
            <v>25.049999999999997</v>
          </cell>
          <cell r="D306">
            <v>512441.34</v>
          </cell>
          <cell r="E306">
            <v>20456.740119760481</v>
          </cell>
          <cell r="F306">
            <v>557503.5</v>
          </cell>
          <cell r="G306">
            <v>22255.628742514971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1285.3599999999999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351.4</v>
          </cell>
          <cell r="AJ306">
            <v>0</v>
          </cell>
          <cell r="AK306">
            <v>1636.7599999999998</v>
          </cell>
          <cell r="AL306">
            <v>65.339720558882235</v>
          </cell>
          <cell r="AM306">
            <v>293909.15000000002</v>
          </cell>
          <cell r="AN306">
            <v>1550.05</v>
          </cell>
          <cell r="AO306">
            <v>0</v>
          </cell>
          <cell r="AP306">
            <v>626.79999999999995</v>
          </cell>
          <cell r="AQ306">
            <v>0</v>
          </cell>
          <cell r="AR306">
            <v>0</v>
          </cell>
          <cell r="AS306">
            <v>14880.77</v>
          </cell>
          <cell r="AT306">
            <v>0</v>
          </cell>
          <cell r="AU306">
            <v>0</v>
          </cell>
          <cell r="AV306">
            <v>2611.12</v>
          </cell>
          <cell r="AW306">
            <v>0</v>
          </cell>
          <cell r="AX306">
            <v>0</v>
          </cell>
          <cell r="AY306">
            <v>0</v>
          </cell>
          <cell r="AZ306">
            <v>11304.63</v>
          </cell>
          <cell r="BA306">
            <v>8139.08</v>
          </cell>
          <cell r="BB306">
            <v>0</v>
          </cell>
          <cell r="BC306">
            <v>2987.88</v>
          </cell>
          <cell r="BD306">
            <v>0</v>
          </cell>
          <cell r="BE306">
            <v>0</v>
          </cell>
          <cell r="BF306">
            <v>70089.13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406098.61000000004</v>
          </cell>
          <cell r="BM306">
            <v>16211.521357285434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1.31</v>
          </cell>
          <cell r="BS306">
            <v>1.31</v>
          </cell>
          <cell r="BT306">
            <v>0</v>
          </cell>
          <cell r="BU306">
            <v>0</v>
          </cell>
          <cell r="BV306">
            <v>25852</v>
          </cell>
          <cell r="BW306">
            <v>0</v>
          </cell>
          <cell r="BX306">
            <v>0</v>
          </cell>
          <cell r="BY306">
            <v>0</v>
          </cell>
          <cell r="BZ306">
            <v>626.79999999999995</v>
          </cell>
          <cell r="CA306">
            <v>3598</v>
          </cell>
          <cell r="CB306">
            <v>0</v>
          </cell>
          <cell r="CC306">
            <v>0</v>
          </cell>
          <cell r="CD306">
            <v>0</v>
          </cell>
          <cell r="CE306">
            <v>22332.95</v>
          </cell>
          <cell r="CF306">
            <v>6571.74</v>
          </cell>
          <cell r="CG306">
            <v>80895.320000000007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139878.12</v>
          </cell>
          <cell r="DX306">
            <v>5583.9568862275455</v>
          </cell>
          <cell r="DY306">
            <v>1918.62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1505.57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6465.82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9890.0099999999984</v>
          </cell>
          <cell r="ES306">
            <v>394.81077844311375</v>
          </cell>
          <cell r="ET306">
            <v>138178.79999999999</v>
          </cell>
          <cell r="EU306">
            <v>5516.1197604790423</v>
          </cell>
        </row>
        <row r="307">
          <cell r="A307" t="str">
            <v>16020</v>
          </cell>
          <cell r="B307" t="str">
            <v>Queets-Clearwater</v>
          </cell>
          <cell r="C307">
            <v>24.769999999999996</v>
          </cell>
          <cell r="D307">
            <v>898971.5</v>
          </cell>
          <cell r="E307">
            <v>36292.753330641914</v>
          </cell>
          <cell r="F307">
            <v>1031701.08</v>
          </cell>
          <cell r="G307">
            <v>41651.234557932985</v>
          </cell>
          <cell r="H307">
            <v>13652.48</v>
          </cell>
          <cell r="I307">
            <v>0</v>
          </cell>
          <cell r="J307">
            <v>0</v>
          </cell>
          <cell r="K307">
            <v>46459.82</v>
          </cell>
          <cell r="L307">
            <v>0</v>
          </cell>
          <cell r="M307">
            <v>0</v>
          </cell>
          <cell r="N307">
            <v>2426.8187323375055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1264.26</v>
          </cell>
          <cell r="AD307">
            <v>0</v>
          </cell>
          <cell r="AE307">
            <v>500</v>
          </cell>
          <cell r="AF307">
            <v>0</v>
          </cell>
          <cell r="AG307">
            <v>3937.5</v>
          </cell>
          <cell r="AH307">
            <v>0</v>
          </cell>
          <cell r="AI307">
            <v>0</v>
          </cell>
          <cell r="AJ307">
            <v>5260.84</v>
          </cell>
          <cell r="AK307">
            <v>10962.6</v>
          </cell>
          <cell r="AL307">
            <v>442.57569640694396</v>
          </cell>
          <cell r="AM307">
            <v>324692.46999999997</v>
          </cell>
          <cell r="AN307">
            <v>1354.76</v>
          </cell>
          <cell r="AO307">
            <v>62557.760000000002</v>
          </cell>
          <cell r="AP307">
            <v>0</v>
          </cell>
          <cell r="AQ307">
            <v>0</v>
          </cell>
          <cell r="AR307">
            <v>0</v>
          </cell>
          <cell r="AS307">
            <v>13267.44</v>
          </cell>
          <cell r="AT307">
            <v>0</v>
          </cell>
          <cell r="AU307">
            <v>0</v>
          </cell>
          <cell r="AV307">
            <v>9279.73</v>
          </cell>
          <cell r="AW307">
            <v>0</v>
          </cell>
          <cell r="AX307">
            <v>1760</v>
          </cell>
          <cell r="AY307">
            <v>0</v>
          </cell>
          <cell r="AZ307">
            <v>0</v>
          </cell>
          <cell r="BA307">
            <v>8006.54</v>
          </cell>
          <cell r="BB307">
            <v>0</v>
          </cell>
          <cell r="BC307">
            <v>7976.6</v>
          </cell>
          <cell r="BD307">
            <v>0</v>
          </cell>
          <cell r="BE307">
            <v>328.52</v>
          </cell>
          <cell r="BF307">
            <v>62099.47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491323.28999999992</v>
          </cell>
          <cell r="BM307">
            <v>19835.417440452158</v>
          </cell>
          <cell r="BN307">
            <v>0</v>
          </cell>
          <cell r="BO307">
            <v>264765.52</v>
          </cell>
          <cell r="BP307">
            <v>1257.21</v>
          </cell>
          <cell r="BQ307">
            <v>0</v>
          </cell>
          <cell r="BR307">
            <v>12872.49</v>
          </cell>
          <cell r="BS307">
            <v>278895.22000000003</v>
          </cell>
          <cell r="BT307">
            <v>0</v>
          </cell>
          <cell r="BU307">
            <v>0</v>
          </cell>
          <cell r="BV307">
            <v>31159.86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6718</v>
          </cell>
          <cell r="CB307">
            <v>0</v>
          </cell>
          <cell r="CC307">
            <v>0</v>
          </cell>
          <cell r="CD307">
            <v>29021.69</v>
          </cell>
          <cell r="CE307">
            <v>8674.5499999999993</v>
          </cell>
          <cell r="CF307">
            <v>0</v>
          </cell>
          <cell r="CG307">
            <v>95863.44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18828.95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141.18</v>
          </cell>
          <cell r="DW307">
            <v>469302.89</v>
          </cell>
          <cell r="DX307">
            <v>18946.422688736377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239558.8</v>
          </cell>
          <cell r="EU307">
            <v>9671.3282196205091</v>
          </cell>
        </row>
        <row r="308">
          <cell r="A308" t="str">
            <v>36101</v>
          </cell>
          <cell r="B308" t="str">
            <v>Dixie</v>
          </cell>
          <cell r="C308">
            <v>21.07</v>
          </cell>
          <cell r="D308">
            <v>741743.57</v>
          </cell>
          <cell r="E308">
            <v>35203.776459420973</v>
          </cell>
          <cell r="F308">
            <v>755790.72</v>
          </cell>
          <cell r="G308">
            <v>35870.466065495966</v>
          </cell>
          <cell r="H308">
            <v>207452.29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9845.8609397247274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2754.48</v>
          </cell>
          <cell r="AB308">
            <v>0</v>
          </cell>
          <cell r="AC308">
            <v>2898.28</v>
          </cell>
          <cell r="AD308">
            <v>0</v>
          </cell>
          <cell r="AE308">
            <v>262.75</v>
          </cell>
          <cell r="AF308">
            <v>27</v>
          </cell>
          <cell r="AG308">
            <v>50</v>
          </cell>
          <cell r="AH308">
            <v>0</v>
          </cell>
          <cell r="AI308">
            <v>473.49</v>
          </cell>
          <cell r="AJ308">
            <v>2652.9</v>
          </cell>
          <cell r="AK308">
            <v>9118.9</v>
          </cell>
          <cell r="AL308">
            <v>432.7906976744186</v>
          </cell>
          <cell r="AM308">
            <v>258933.14</v>
          </cell>
          <cell r="AN308">
            <v>2611.5700000000002</v>
          </cell>
          <cell r="AO308">
            <v>11156.4</v>
          </cell>
          <cell r="AP308">
            <v>0</v>
          </cell>
          <cell r="AQ308">
            <v>0</v>
          </cell>
          <cell r="AR308">
            <v>25875.58</v>
          </cell>
          <cell r="AS308">
            <v>13334.19</v>
          </cell>
          <cell r="AT308">
            <v>0</v>
          </cell>
          <cell r="AU308">
            <v>0</v>
          </cell>
          <cell r="AV308">
            <v>5431.64</v>
          </cell>
          <cell r="AW308">
            <v>0</v>
          </cell>
          <cell r="AX308">
            <v>5910</v>
          </cell>
          <cell r="AY308">
            <v>0</v>
          </cell>
          <cell r="AZ308">
            <v>0</v>
          </cell>
          <cell r="BA308">
            <v>7522.92</v>
          </cell>
          <cell r="BB308">
            <v>0</v>
          </cell>
          <cell r="BC308">
            <v>730.1</v>
          </cell>
          <cell r="BD308">
            <v>0</v>
          </cell>
          <cell r="BE308">
            <v>904.52</v>
          </cell>
          <cell r="BF308">
            <v>89091.44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421501.50000000006</v>
          </cell>
          <cell r="BM308">
            <v>20004.817275747511</v>
          </cell>
          <cell r="BN308">
            <v>16856</v>
          </cell>
          <cell r="BO308">
            <v>0</v>
          </cell>
          <cell r="BP308">
            <v>0</v>
          </cell>
          <cell r="BQ308">
            <v>0</v>
          </cell>
          <cell r="BR308">
            <v>7.34</v>
          </cell>
          <cell r="BS308">
            <v>16863.34</v>
          </cell>
          <cell r="BT308">
            <v>0</v>
          </cell>
          <cell r="BU308">
            <v>0</v>
          </cell>
          <cell r="BV308">
            <v>27780.17</v>
          </cell>
          <cell r="BW308">
            <v>0</v>
          </cell>
          <cell r="BX308">
            <v>0</v>
          </cell>
          <cell r="BY308">
            <v>0</v>
          </cell>
          <cell r="BZ308">
            <v>6320.13</v>
          </cell>
          <cell r="CA308">
            <v>4770.3100000000004</v>
          </cell>
          <cell r="CB308">
            <v>0</v>
          </cell>
          <cell r="CC308">
            <v>0</v>
          </cell>
          <cell r="CD308">
            <v>10060.049999999999</v>
          </cell>
          <cell r="CE308">
            <v>38791.33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13132.7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117718.02999999998</v>
          </cell>
          <cell r="DX308">
            <v>5586.9971523493114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132069.45000000001</v>
          </cell>
          <cell r="EU308">
            <v>6268.1276696725208</v>
          </cell>
        </row>
        <row r="309">
          <cell r="A309" t="str">
            <v>31063</v>
          </cell>
          <cell r="B309" t="str">
            <v>Index</v>
          </cell>
          <cell r="C309">
            <v>20.400000000000002</v>
          </cell>
          <cell r="D309">
            <v>677814.38</v>
          </cell>
          <cell r="E309">
            <v>33226.195098039214</v>
          </cell>
          <cell r="F309">
            <v>635116.73</v>
          </cell>
          <cell r="G309">
            <v>31133.173039215682</v>
          </cell>
          <cell r="H309">
            <v>154832.85999999999</v>
          </cell>
          <cell r="I309">
            <v>0</v>
          </cell>
          <cell r="J309">
            <v>0</v>
          </cell>
          <cell r="K309">
            <v>11561.74</v>
          </cell>
          <cell r="L309">
            <v>0</v>
          </cell>
          <cell r="M309">
            <v>0</v>
          </cell>
          <cell r="N309">
            <v>8156.5980392156844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1151.4100000000001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3056</v>
          </cell>
          <cell r="AB309">
            <v>0</v>
          </cell>
          <cell r="AC309">
            <v>1462.58</v>
          </cell>
          <cell r="AD309">
            <v>0</v>
          </cell>
          <cell r="AE309">
            <v>1695.98</v>
          </cell>
          <cell r="AF309">
            <v>0</v>
          </cell>
          <cell r="AG309">
            <v>9490</v>
          </cell>
          <cell r="AH309">
            <v>0</v>
          </cell>
          <cell r="AI309">
            <v>0</v>
          </cell>
          <cell r="AJ309">
            <v>2521.84</v>
          </cell>
          <cell r="AK309">
            <v>19377.810000000001</v>
          </cell>
          <cell r="AL309">
            <v>949.89264705882351</v>
          </cell>
          <cell r="AM309">
            <v>294328.59999999998</v>
          </cell>
          <cell r="AN309">
            <v>337.53</v>
          </cell>
          <cell r="AO309">
            <v>813.68</v>
          </cell>
          <cell r="AP309">
            <v>3544.53</v>
          </cell>
          <cell r="AQ309">
            <v>0</v>
          </cell>
          <cell r="AR309">
            <v>0</v>
          </cell>
          <cell r="AS309">
            <v>5946.71</v>
          </cell>
          <cell r="AT309">
            <v>0</v>
          </cell>
          <cell r="AU309">
            <v>0</v>
          </cell>
          <cell r="AV309">
            <v>5598.08</v>
          </cell>
          <cell r="AW309">
            <v>0</v>
          </cell>
          <cell r="AX309">
            <v>395</v>
          </cell>
          <cell r="AY309">
            <v>0</v>
          </cell>
          <cell r="AZ309">
            <v>0</v>
          </cell>
          <cell r="BA309">
            <v>7304.4</v>
          </cell>
          <cell r="BB309">
            <v>0</v>
          </cell>
          <cell r="BC309">
            <v>8244.59</v>
          </cell>
          <cell r="BD309">
            <v>0</v>
          </cell>
          <cell r="BE309">
            <v>644.14</v>
          </cell>
          <cell r="BF309">
            <v>55794.14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382951.40000000014</v>
          </cell>
          <cell r="BM309">
            <v>18772.127450980399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182.36</v>
          </cell>
          <cell r="BS309">
            <v>182.36</v>
          </cell>
          <cell r="BT309">
            <v>0</v>
          </cell>
          <cell r="BU309">
            <v>0</v>
          </cell>
          <cell r="BV309">
            <v>28168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7101</v>
          </cell>
          <cell r="CB309">
            <v>0</v>
          </cell>
          <cell r="CC309">
            <v>0</v>
          </cell>
          <cell r="CD309">
            <v>0</v>
          </cell>
          <cell r="CE309">
            <v>8382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9703.56</v>
          </cell>
          <cell r="CR309">
            <v>12506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350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66392.92</v>
          </cell>
          <cell r="DX309">
            <v>3254.5549019607838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69354.899999999994</v>
          </cell>
          <cell r="EU309">
            <v>3399.7499999999995</v>
          </cell>
        </row>
        <row r="310">
          <cell r="A310" t="str">
            <v>04069</v>
          </cell>
          <cell r="B310" t="str">
            <v>Stehekin</v>
          </cell>
          <cell r="C310">
            <v>17.89</v>
          </cell>
          <cell r="D310">
            <v>218150.74</v>
          </cell>
          <cell r="E310">
            <v>12194.004471771939</v>
          </cell>
          <cell r="F310">
            <v>345237.07</v>
          </cell>
          <cell r="G310">
            <v>19297.768026830632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4065.78</v>
          </cell>
          <cell r="AD310">
            <v>0</v>
          </cell>
          <cell r="AE310">
            <v>100</v>
          </cell>
          <cell r="AF310">
            <v>0</v>
          </cell>
          <cell r="AG310">
            <v>0</v>
          </cell>
          <cell r="AH310">
            <v>0</v>
          </cell>
          <cell r="AI310">
            <v>84.95</v>
          </cell>
          <cell r="AJ310">
            <v>0</v>
          </cell>
          <cell r="AK310">
            <v>4250.7300000000005</v>
          </cell>
          <cell r="AL310">
            <v>237.60368921185022</v>
          </cell>
          <cell r="AM310">
            <v>324001.2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5094.09</v>
          </cell>
          <cell r="BB310">
            <v>0</v>
          </cell>
          <cell r="BC310">
            <v>10086.9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339182.19000000006</v>
          </cell>
          <cell r="BM310">
            <v>18959.317495807718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1525.7</v>
          </cell>
          <cell r="BS310">
            <v>1525.7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1525.7</v>
          </cell>
          <cell r="DX310">
            <v>85.282280603689216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278.45</v>
          </cell>
          <cell r="ER310">
            <v>278.45</v>
          </cell>
          <cell r="ES310">
            <v>15.564561207378423</v>
          </cell>
          <cell r="ET310">
            <v>407392.83</v>
          </cell>
          <cell r="EU310">
            <v>22772.097820011179</v>
          </cell>
        </row>
        <row r="311">
          <cell r="A311" t="str">
            <v>28010</v>
          </cell>
          <cell r="B311" t="str">
            <v>Shaw Island</v>
          </cell>
          <cell r="C311">
            <v>14.360000000000001</v>
          </cell>
          <cell r="D311">
            <v>339444.44</v>
          </cell>
          <cell r="E311">
            <v>23638.1922005571</v>
          </cell>
          <cell r="F311">
            <v>335412.25</v>
          </cell>
          <cell r="G311">
            <v>23357.399025069637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3558.25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7661.81</v>
          </cell>
          <cell r="AD311">
            <v>0</v>
          </cell>
          <cell r="AE311">
            <v>4700</v>
          </cell>
          <cell r="AF311">
            <v>0</v>
          </cell>
          <cell r="AG311">
            <v>0</v>
          </cell>
          <cell r="AH311">
            <v>0</v>
          </cell>
          <cell r="AI311">
            <v>1005.8</v>
          </cell>
          <cell r="AJ311">
            <v>0</v>
          </cell>
          <cell r="AK311">
            <v>16925.86</v>
          </cell>
          <cell r="AL311">
            <v>1178.6810584958216</v>
          </cell>
          <cell r="AM311">
            <v>257356.5</v>
          </cell>
          <cell r="AN311">
            <v>6082.06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6231.13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4316.7299999999996</v>
          </cell>
          <cell r="BB311">
            <v>0</v>
          </cell>
          <cell r="BC311">
            <v>8767.99</v>
          </cell>
          <cell r="BD311">
            <v>0</v>
          </cell>
          <cell r="BE311">
            <v>0</v>
          </cell>
          <cell r="BF311">
            <v>0</v>
          </cell>
          <cell r="BG311">
            <v>1170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283924.40999999997</v>
          </cell>
          <cell r="BM311">
            <v>19771.894846796655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24800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9761.98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34561.979999999996</v>
          </cell>
          <cell r="DX311">
            <v>2406.8231197771584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551750.68000000005</v>
          </cell>
          <cell r="EU311">
            <v>38422.749303621167</v>
          </cell>
        </row>
        <row r="312">
          <cell r="A312" t="str">
            <v>11054</v>
          </cell>
          <cell r="B312" t="str">
            <v>Star</v>
          </cell>
          <cell r="C312">
            <v>9.06</v>
          </cell>
          <cell r="D312">
            <v>362719.41</v>
          </cell>
          <cell r="E312">
            <v>40035.254966887413</v>
          </cell>
          <cell r="F312">
            <v>317959.76</v>
          </cell>
          <cell r="G312">
            <v>35094.89624724062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10178.48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2053.94</v>
          </cell>
          <cell r="AJ312">
            <v>0</v>
          </cell>
          <cell r="AK312">
            <v>12232.42</v>
          </cell>
          <cell r="AL312">
            <v>1350.1567328918322</v>
          </cell>
          <cell r="AM312">
            <v>187873.16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3962.07</v>
          </cell>
          <cell r="BB312">
            <v>0</v>
          </cell>
          <cell r="BC312">
            <v>432.33</v>
          </cell>
          <cell r="BD312">
            <v>0</v>
          </cell>
          <cell r="BE312">
            <v>0</v>
          </cell>
          <cell r="BF312">
            <v>68585.460000000006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260853.02000000002</v>
          </cell>
          <cell r="BM312">
            <v>28791.724061810153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17830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27044.32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44874.32</v>
          </cell>
          <cell r="DX312">
            <v>4953.0154525386306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640479.87</v>
          </cell>
          <cell r="EU312">
            <v>70693.142384105959</v>
          </cell>
        </row>
        <row r="313">
          <cell r="A313" t="str">
            <v>01122</v>
          </cell>
          <cell r="B313" t="str">
            <v>Benge</v>
          </cell>
          <cell r="C313">
            <v>8.8899999999999988</v>
          </cell>
          <cell r="D313">
            <v>345901.21</v>
          </cell>
          <cell r="E313">
            <v>38909.022497187856</v>
          </cell>
          <cell r="F313">
            <v>410733.46</v>
          </cell>
          <cell r="G313">
            <v>46201.739032620928</v>
          </cell>
          <cell r="H313">
            <v>25333.98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2849.7165354330714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705.5</v>
          </cell>
          <cell r="AB313">
            <v>0</v>
          </cell>
          <cell r="AC313">
            <v>2436.29</v>
          </cell>
          <cell r="AD313">
            <v>0</v>
          </cell>
          <cell r="AE313">
            <v>358.87</v>
          </cell>
          <cell r="AF313">
            <v>0</v>
          </cell>
          <cell r="AG313">
            <v>0</v>
          </cell>
          <cell r="AH313">
            <v>0</v>
          </cell>
          <cell r="AI313">
            <v>715.94</v>
          </cell>
          <cell r="AJ313">
            <v>0</v>
          </cell>
          <cell r="AK313">
            <v>4216.6000000000004</v>
          </cell>
          <cell r="AL313">
            <v>474.3082114735659</v>
          </cell>
          <cell r="AM313">
            <v>212246.45</v>
          </cell>
          <cell r="AN313">
            <v>0</v>
          </cell>
          <cell r="AO313">
            <v>31316.12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2009.69</v>
          </cell>
          <cell r="BB313">
            <v>0</v>
          </cell>
          <cell r="BC313">
            <v>2967.65</v>
          </cell>
          <cell r="BD313">
            <v>0</v>
          </cell>
          <cell r="BE313">
            <v>0</v>
          </cell>
          <cell r="BF313">
            <v>112005.29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360545.2</v>
          </cell>
          <cell r="BM313">
            <v>40556.265466816658</v>
          </cell>
          <cell r="BN313">
            <v>0</v>
          </cell>
          <cell r="BO313">
            <v>0</v>
          </cell>
          <cell r="BP313">
            <v>0</v>
          </cell>
          <cell r="BQ313">
            <v>0.68</v>
          </cell>
          <cell r="BR313">
            <v>0</v>
          </cell>
          <cell r="BS313">
            <v>0.68</v>
          </cell>
          <cell r="BT313">
            <v>0</v>
          </cell>
          <cell r="BU313">
            <v>0</v>
          </cell>
          <cell r="BV313">
            <v>19862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775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20637.68</v>
          </cell>
          <cell r="DX313">
            <v>2321.4488188976379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201930.59</v>
          </cell>
          <cell r="EU313">
            <v>22714.35208098988</v>
          </cell>
        </row>
        <row r="314">
          <cell r="A314" t="str">
            <v>33205</v>
          </cell>
          <cell r="B314" t="str">
            <v>Evergreen (Stevens)</v>
          </cell>
          <cell r="C314">
            <v>7.0600000000000005</v>
          </cell>
          <cell r="D314">
            <v>397030.72</v>
          </cell>
          <cell r="E314">
            <v>56236.645892351269</v>
          </cell>
          <cell r="F314">
            <v>314832.48</v>
          </cell>
          <cell r="G314">
            <v>44593.835694050984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617.25</v>
          </cell>
          <cell r="AB314">
            <v>0</v>
          </cell>
          <cell r="AC314">
            <v>1528.74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1908.08</v>
          </cell>
          <cell r="AI314">
            <v>0</v>
          </cell>
          <cell r="AJ314">
            <v>0</v>
          </cell>
          <cell r="AK314">
            <v>4054.0699999999997</v>
          </cell>
          <cell r="AL314">
            <v>574.23087818696877</v>
          </cell>
          <cell r="AM314">
            <v>212702.7</v>
          </cell>
          <cell r="AN314">
            <v>447.86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4718.72</v>
          </cell>
          <cell r="AT314">
            <v>0</v>
          </cell>
          <cell r="AU314">
            <v>0</v>
          </cell>
          <cell r="AV314">
            <v>2194.27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2944.68</v>
          </cell>
          <cell r="BB314">
            <v>0</v>
          </cell>
          <cell r="BC314">
            <v>1081.7</v>
          </cell>
          <cell r="BD314">
            <v>0</v>
          </cell>
          <cell r="BE314">
            <v>320.13</v>
          </cell>
          <cell r="BF314">
            <v>33745.269999999997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258155.33</v>
          </cell>
          <cell r="BM314">
            <v>36565.910764872518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141.87</v>
          </cell>
          <cell r="BS314">
            <v>141.87</v>
          </cell>
          <cell r="BT314">
            <v>0</v>
          </cell>
          <cell r="BU314">
            <v>0</v>
          </cell>
          <cell r="BV314">
            <v>20086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2225.2800000000002</v>
          </cell>
          <cell r="CB314">
            <v>0</v>
          </cell>
          <cell r="CC314">
            <v>0</v>
          </cell>
          <cell r="CD314">
            <v>19960.64</v>
          </cell>
          <cell r="CE314">
            <v>3733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5532.63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943.66</v>
          </cell>
          <cell r="DW314">
            <v>52623.08</v>
          </cell>
          <cell r="DX314">
            <v>7453.6940509915012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55780.95</v>
          </cell>
          <cell r="EU314">
            <v>7900.9844192634555</v>
          </cell>
        </row>
        <row r="315">
          <cell r="A315">
            <v>40</v>
          </cell>
          <cell r="C315">
            <v>1890.6644444444446</v>
          </cell>
          <cell r="D315">
            <v>43184115.500000007</v>
          </cell>
          <cell r="E315">
            <v>22840.708528101233</v>
          </cell>
          <cell r="F315">
            <v>44969546.569999993</v>
          </cell>
          <cell r="G315">
            <v>23785.049061529215</v>
          </cell>
          <cell r="H315">
            <v>3766812.72</v>
          </cell>
          <cell r="I315">
            <v>0</v>
          </cell>
          <cell r="J315">
            <v>62373.17</v>
          </cell>
          <cell r="K315">
            <v>183187.55</v>
          </cell>
          <cell r="L315">
            <v>0</v>
          </cell>
          <cell r="M315">
            <v>448.18000000000006</v>
          </cell>
          <cell r="N315">
            <v>2122.4398818052205</v>
          </cell>
          <cell r="O315">
            <v>15883.109999999999</v>
          </cell>
          <cell r="P315">
            <v>0</v>
          </cell>
          <cell r="Q315">
            <v>0</v>
          </cell>
          <cell r="R315">
            <v>3495.5</v>
          </cell>
          <cell r="S315">
            <v>0</v>
          </cell>
          <cell r="T315">
            <v>0</v>
          </cell>
          <cell r="U315">
            <v>19628.34</v>
          </cell>
          <cell r="V315">
            <v>44170.32</v>
          </cell>
          <cell r="W315">
            <v>68.95</v>
          </cell>
          <cell r="X315">
            <v>0</v>
          </cell>
          <cell r="Y315">
            <v>13979.29</v>
          </cell>
          <cell r="Z315">
            <v>5460.41</v>
          </cell>
          <cell r="AA315">
            <v>238414.77999999997</v>
          </cell>
          <cell r="AB315">
            <v>12996.12</v>
          </cell>
          <cell r="AC315">
            <v>182464.75000000003</v>
          </cell>
          <cell r="AD315">
            <v>244.6</v>
          </cell>
          <cell r="AE315">
            <v>55218.549999999996</v>
          </cell>
          <cell r="AF315">
            <v>2920.32</v>
          </cell>
          <cell r="AG315">
            <v>43797.270000000004</v>
          </cell>
          <cell r="AH315">
            <v>21732.21</v>
          </cell>
          <cell r="AI315">
            <v>207973.87000000002</v>
          </cell>
          <cell r="AJ315">
            <v>61750.740000000005</v>
          </cell>
          <cell r="AK315">
            <v>930199.12999999989</v>
          </cell>
          <cell r="AL315">
            <v>491.99588680757722</v>
          </cell>
          <cell r="AM315">
            <v>23740173.240000006</v>
          </cell>
          <cell r="AN315">
            <v>174924.37</v>
          </cell>
          <cell r="AO315">
            <v>1980848.9599999995</v>
          </cell>
          <cell r="AP315">
            <v>70720.680000000008</v>
          </cell>
          <cell r="AQ315">
            <v>0</v>
          </cell>
          <cell r="AR315">
            <v>87855.3</v>
          </cell>
          <cell r="AS315">
            <v>1232968.0399999998</v>
          </cell>
          <cell r="AT315">
            <v>0</v>
          </cell>
          <cell r="AU315">
            <v>0</v>
          </cell>
          <cell r="AV315">
            <v>361674.15</v>
          </cell>
          <cell r="AW315">
            <v>0</v>
          </cell>
          <cell r="AX315">
            <v>103092.47</v>
          </cell>
          <cell r="AY315">
            <v>0</v>
          </cell>
          <cell r="AZ315">
            <v>70303.12</v>
          </cell>
          <cell r="BA315">
            <v>705886.41</v>
          </cell>
          <cell r="BB315">
            <v>2239.56</v>
          </cell>
          <cell r="BC315">
            <v>357310.81999999995</v>
          </cell>
          <cell r="BD315">
            <v>0</v>
          </cell>
          <cell r="BE315">
            <v>40243.689999999995</v>
          </cell>
          <cell r="BF315">
            <v>3536524.8899999997</v>
          </cell>
          <cell r="BG315">
            <v>83351.08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32548116.779999994</v>
          </cell>
          <cell r="BM315">
            <v>17215.173679094587</v>
          </cell>
          <cell r="BN315">
            <v>35491.279999999999</v>
          </cell>
          <cell r="BO315">
            <v>726759.71</v>
          </cell>
          <cell r="BP315">
            <v>10203.189999999999</v>
          </cell>
          <cell r="BQ315">
            <v>17672.640000000003</v>
          </cell>
          <cell r="BR315">
            <v>633549.69999999995</v>
          </cell>
          <cell r="BS315">
            <v>1423676.5200000005</v>
          </cell>
          <cell r="BT315">
            <v>75154.210000000006</v>
          </cell>
          <cell r="BU315">
            <v>0</v>
          </cell>
          <cell r="BV315">
            <v>2048877.0900000003</v>
          </cell>
          <cell r="BW315">
            <v>0</v>
          </cell>
          <cell r="BX315">
            <v>0</v>
          </cell>
          <cell r="BY315">
            <v>0</v>
          </cell>
          <cell r="BZ315">
            <v>13619.720000000001</v>
          </cell>
          <cell r="CA315">
            <v>405777.15</v>
          </cell>
          <cell r="CB315">
            <v>6654.73</v>
          </cell>
          <cell r="CC315">
            <v>0</v>
          </cell>
          <cell r="CD315">
            <v>854158.30999999994</v>
          </cell>
          <cell r="CE315">
            <v>507843.95999999996</v>
          </cell>
          <cell r="CF315">
            <v>45338.31</v>
          </cell>
          <cell r="CG315">
            <v>508819.61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2870.97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534688.97000000009</v>
          </cell>
          <cell r="CR315">
            <v>264524.14</v>
          </cell>
          <cell r="CS315">
            <v>45685.39</v>
          </cell>
          <cell r="CT315">
            <v>0</v>
          </cell>
          <cell r="CU315">
            <v>0</v>
          </cell>
          <cell r="CV315">
            <v>0</v>
          </cell>
          <cell r="CW315">
            <v>65516.92</v>
          </cell>
          <cell r="CX315">
            <v>0</v>
          </cell>
          <cell r="CY315">
            <v>0</v>
          </cell>
          <cell r="CZ315">
            <v>0</v>
          </cell>
          <cell r="DA315">
            <v>16395.3</v>
          </cell>
          <cell r="DC315">
            <v>0</v>
          </cell>
          <cell r="DD315">
            <v>59279.16</v>
          </cell>
          <cell r="DE315">
            <v>13467.17</v>
          </cell>
          <cell r="DF315">
            <v>9185.32</v>
          </cell>
          <cell r="DG315">
            <v>20059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42787.740000000005</v>
          </cell>
          <cell r="DW315">
            <v>6964379.6900000004</v>
          </cell>
          <cell r="DX315">
            <v>3683.5619934908245</v>
          </cell>
          <cell r="DY315">
            <v>141845.44999999998</v>
          </cell>
          <cell r="DZ315">
            <v>10999.67</v>
          </cell>
          <cell r="EA315">
            <v>0</v>
          </cell>
          <cell r="EB315">
            <v>0</v>
          </cell>
          <cell r="EC315">
            <v>16281.82</v>
          </cell>
          <cell r="ED315">
            <v>227.9</v>
          </cell>
          <cell r="EE315">
            <v>17199.63</v>
          </cell>
          <cell r="EF315">
            <v>7255.02</v>
          </cell>
          <cell r="EG315">
            <v>55087.8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224614.22</v>
          </cell>
          <cell r="EM315">
            <v>0</v>
          </cell>
          <cell r="EN315">
            <v>2978</v>
          </cell>
          <cell r="EO315">
            <v>0</v>
          </cell>
          <cell r="EP315">
            <v>0</v>
          </cell>
          <cell r="EQ315">
            <v>37539.840000000004</v>
          </cell>
          <cell r="ER315">
            <v>514029.35000000009</v>
          </cell>
          <cell r="ES315">
            <v>271.87762033100654</v>
          </cell>
          <cell r="ET315">
            <v>12625189.93</v>
          </cell>
          <cell r="EU315">
            <v>6677.6470923214529</v>
          </cell>
        </row>
      </sheetData>
      <sheetData sheetId="4">
        <row r="10">
          <cell r="A10" t="str">
            <v>17001</v>
          </cell>
          <cell r="B10" t="str">
            <v>Seattle</v>
          </cell>
          <cell r="C10">
            <v>43769.920000000013</v>
          </cell>
          <cell r="D10">
            <v>528663175.86000001</v>
          </cell>
          <cell r="E10">
            <v>12078.230343121482</v>
          </cell>
          <cell r="F10">
            <v>518171211.74000001</v>
          </cell>
          <cell r="G10">
            <v>11838.523162482359</v>
          </cell>
          <cell r="H10">
            <v>2738.403726577521</v>
          </cell>
          <cell r="I10">
            <v>602.38546220783553</v>
          </cell>
          <cell r="J10">
            <v>6739.6285190834205</v>
          </cell>
          <cell r="K10">
            <v>1553.3547139222549</v>
          </cell>
          <cell r="L10">
            <v>204.75074069132401</v>
          </cell>
          <cell r="M10">
            <v>55854374.560000002</v>
          </cell>
          <cell r="N10">
            <v>1276.090396326975</v>
          </cell>
        </row>
        <row r="11">
          <cell r="A11" t="str">
            <v>32081</v>
          </cell>
          <cell r="B11" t="str">
            <v>Spokane</v>
          </cell>
          <cell r="C11">
            <v>28681.467777777776</v>
          </cell>
          <cell r="D11">
            <v>298447642.30000001</v>
          </cell>
          <cell r="E11">
            <v>10405.591673771849</v>
          </cell>
          <cell r="F11">
            <v>303397862.94999999</v>
          </cell>
          <cell r="G11">
            <v>10578.184676624911</v>
          </cell>
          <cell r="H11">
            <v>1559.3221611430781</v>
          </cell>
          <cell r="I11">
            <v>338.22133320234155</v>
          </cell>
          <cell r="J11">
            <v>7087.8053046332179</v>
          </cell>
          <cell r="K11">
            <v>1541.1612352784832</v>
          </cell>
          <cell r="L11">
            <v>51.674642367791428</v>
          </cell>
          <cell r="M11">
            <v>21447312.030000001</v>
          </cell>
          <cell r="N11">
            <v>747.77595749884347</v>
          </cell>
        </row>
        <row r="12">
          <cell r="A12" t="str">
            <v>27010</v>
          </cell>
          <cell r="B12" t="str">
            <v>Tacoma</v>
          </cell>
          <cell r="C12">
            <v>27900.562222222223</v>
          </cell>
          <cell r="D12">
            <v>308981109.56999999</v>
          </cell>
          <cell r="E12">
            <v>11074.368577558731</v>
          </cell>
          <cell r="F12">
            <v>315503307.61000001</v>
          </cell>
          <cell r="G12">
            <v>11308.134405933517</v>
          </cell>
          <cell r="H12">
            <v>2474.9325013601874</v>
          </cell>
          <cell r="I12">
            <v>253.11509401682309</v>
          </cell>
          <cell r="J12">
            <v>6687.5709239789903</v>
          </cell>
          <cell r="K12">
            <v>1758.970023941373</v>
          </cell>
          <cell r="L12">
            <v>133.54586263614124</v>
          </cell>
          <cell r="M12">
            <v>39376176.509999998</v>
          </cell>
          <cell r="N12">
            <v>1411.304051738344</v>
          </cell>
        </row>
        <row r="13">
          <cell r="A13" t="str">
            <v>17415</v>
          </cell>
          <cell r="B13" t="str">
            <v>Kent</v>
          </cell>
          <cell r="C13">
            <v>26335.456666666669</v>
          </cell>
          <cell r="D13">
            <v>244536685.22</v>
          </cell>
          <cell r="E13">
            <v>9285.4545229707419</v>
          </cell>
          <cell r="F13">
            <v>248941026.97999999</v>
          </cell>
          <cell r="G13">
            <v>9452.6945224796418</v>
          </cell>
          <cell r="H13">
            <v>1722.7143445522177</v>
          </cell>
          <cell r="I13">
            <v>304.36923199990071</v>
          </cell>
          <cell r="J13">
            <v>6275.4670485430479</v>
          </cell>
          <cell r="K13">
            <v>1144.385319436901</v>
          </cell>
          <cell r="L13">
            <v>5.7585779475756187</v>
          </cell>
          <cell r="M13">
            <v>22648335.52</v>
          </cell>
          <cell r="N13">
            <v>859.99403035476746</v>
          </cell>
        </row>
        <row r="14">
          <cell r="A14" t="str">
            <v>06114</v>
          </cell>
          <cell r="B14" t="str">
            <v>Evergreen (Clark)</v>
          </cell>
          <cell r="C14">
            <v>25598.655555555561</v>
          </cell>
          <cell r="D14">
            <v>235357204.53999999</v>
          </cell>
          <cell r="E14">
            <v>9194.1236534557574</v>
          </cell>
          <cell r="F14">
            <v>236622586.68000001</v>
          </cell>
          <cell r="G14">
            <v>9243.5552393159523</v>
          </cell>
          <cell r="H14">
            <v>1377.8731392143422</v>
          </cell>
          <cell r="I14">
            <v>234.44242050038213</v>
          </cell>
          <cell r="J14">
            <v>6524.892494354086</v>
          </cell>
          <cell r="K14">
            <v>1086.5507041819469</v>
          </cell>
          <cell r="L14">
            <v>19.796481065194822</v>
          </cell>
          <cell r="M14">
            <v>11479171.58</v>
          </cell>
          <cell r="N14">
            <v>448.42869013520232</v>
          </cell>
        </row>
        <row r="15">
          <cell r="A15" t="str">
            <v>17414</v>
          </cell>
          <cell r="B15" t="str">
            <v>Lake Washington</v>
          </cell>
          <cell r="C15">
            <v>23172.882222222222</v>
          </cell>
          <cell r="D15">
            <v>215247346.91</v>
          </cell>
          <cell r="E15">
            <v>9288.7602347360607</v>
          </cell>
          <cell r="F15">
            <v>216255081.97999999</v>
          </cell>
          <cell r="G15">
            <v>9332.247922643679</v>
          </cell>
          <cell r="H15">
            <v>1682.4208769599177</v>
          </cell>
          <cell r="I15">
            <v>629.41020759226524</v>
          </cell>
          <cell r="J15">
            <v>5997.1292343915029</v>
          </cell>
          <cell r="K15">
            <v>845.20046631134073</v>
          </cell>
          <cell r="L15">
            <v>178.08713738865458</v>
          </cell>
          <cell r="M15">
            <v>17016366.02</v>
          </cell>
          <cell r="N15">
            <v>734.32237978932653</v>
          </cell>
        </row>
        <row r="16">
          <cell r="A16" t="str">
            <v>06037</v>
          </cell>
          <cell r="B16" t="str">
            <v>Vancouver</v>
          </cell>
          <cell r="C16">
            <v>21480.70555555556</v>
          </cell>
          <cell r="D16">
            <v>207888034.47</v>
          </cell>
          <cell r="E16">
            <v>9677.8960045022304</v>
          </cell>
          <cell r="F16">
            <v>210364731.69</v>
          </cell>
          <cell r="G16">
            <v>9793.194694929065</v>
          </cell>
          <cell r="H16">
            <v>1608.0871641139449</v>
          </cell>
          <cell r="I16">
            <v>227.83093354837555</v>
          </cell>
          <cell r="J16">
            <v>6566.6293313870547</v>
          </cell>
          <cell r="K16">
            <v>1347.2570495951534</v>
          </cell>
          <cell r="L16">
            <v>43.390216284536471</v>
          </cell>
          <cell r="M16">
            <v>11779219.119999999</v>
          </cell>
          <cell r="N16">
            <v>548.36276627578172</v>
          </cell>
        </row>
        <row r="17">
          <cell r="A17" t="str">
            <v>17210</v>
          </cell>
          <cell r="B17" t="str">
            <v>Federal Way</v>
          </cell>
          <cell r="C17">
            <v>21258.402222222223</v>
          </cell>
          <cell r="D17">
            <v>202723131.28</v>
          </cell>
          <cell r="E17">
            <v>9536.1414823587129</v>
          </cell>
          <cell r="F17">
            <v>204127186.77000001</v>
          </cell>
          <cell r="G17">
            <v>9602.1885669572112</v>
          </cell>
          <cell r="H17">
            <v>1586.621696090675</v>
          </cell>
          <cell r="I17">
            <v>329.27848983319643</v>
          </cell>
          <cell r="J17">
            <v>6502.069080973054</v>
          </cell>
          <cell r="K17">
            <v>1172.0860029618616</v>
          </cell>
          <cell r="L17">
            <v>12.133297098423096</v>
          </cell>
          <cell r="M17">
            <v>12854139.130000001</v>
          </cell>
          <cell r="N17">
            <v>604.66158254184677</v>
          </cell>
        </row>
        <row r="18">
          <cell r="A18" t="str">
            <v>27003</v>
          </cell>
          <cell r="B18" t="str">
            <v>Puyallup</v>
          </cell>
          <cell r="C18">
            <v>21118.88111111111</v>
          </cell>
          <cell r="D18">
            <v>193151486.77000001</v>
          </cell>
          <cell r="E18">
            <v>9145.9147742622954</v>
          </cell>
          <cell r="F18">
            <v>193188751.84999999</v>
          </cell>
          <cell r="G18">
            <v>9147.6793128192348</v>
          </cell>
          <cell r="H18">
            <v>1602.5486540664272</v>
          </cell>
          <cell r="I18">
            <v>260.66017139060347</v>
          </cell>
          <cell r="J18">
            <v>6366.7902737166278</v>
          </cell>
          <cell r="K18">
            <v>883.08534727192239</v>
          </cell>
          <cell r="L18">
            <v>34.594866373655215</v>
          </cell>
          <cell r="M18">
            <v>16713996.52</v>
          </cell>
          <cell r="N18">
            <v>791.42433882098032</v>
          </cell>
        </row>
        <row r="19">
          <cell r="B19" t="str">
            <v xml:space="preserve"> Subtotal  (9 districts)</v>
          </cell>
          <cell r="C19">
            <v>239316.93333333335</v>
          </cell>
          <cell r="D19">
            <v>2434995816.9200001</v>
          </cell>
          <cell r="E19">
            <v>10174.774442426973</v>
          </cell>
          <cell r="F19">
            <v>2446571748.2500005</v>
          </cell>
          <cell r="G19">
            <v>10223.145158066543</v>
          </cell>
          <cell r="H19">
            <v>1902.8239896243588</v>
          </cell>
          <cell r="I19">
            <v>372.43590329588039</v>
          </cell>
          <cell r="J19">
            <v>6559.8120477057755</v>
          </cell>
          <cell r="K19">
            <v>1300.8423028987502</v>
          </cell>
          <cell r="L19">
            <v>87.230914541776414</v>
          </cell>
          <cell r="M19">
            <v>209169090.99000004</v>
          </cell>
          <cell r="N19">
            <v>874.02545267725873</v>
          </cell>
        </row>
        <row r="21">
          <cell r="B21" t="str">
            <v>10,000–19,999</v>
          </cell>
        </row>
        <row r="23">
          <cell r="A23" t="str">
            <v>31015</v>
          </cell>
          <cell r="B23" t="str">
            <v>Edmonds</v>
          </cell>
          <cell r="C23">
            <v>19851.495555555557</v>
          </cell>
          <cell r="D23">
            <v>185730350.97999999</v>
          </cell>
          <cell r="E23">
            <v>9355.987837804103</v>
          </cell>
          <cell r="F23">
            <v>187005069.66999999</v>
          </cell>
          <cell r="G23">
            <v>9420.2005660810537</v>
          </cell>
          <cell r="H23">
            <v>1731.8308816475396</v>
          </cell>
          <cell r="I23">
            <v>294.01845587228632</v>
          </cell>
          <cell r="J23">
            <v>6260.8134587228978</v>
          </cell>
          <cell r="K23">
            <v>1015.8621784219335</v>
          </cell>
          <cell r="L23">
            <v>117.67559141639818</v>
          </cell>
          <cell r="M23">
            <v>7443865.7599999998</v>
          </cell>
          <cell r="N23">
            <v>374.97757985880264</v>
          </cell>
        </row>
        <row r="24">
          <cell r="A24" t="str">
            <v>17417</v>
          </cell>
          <cell r="B24" t="str">
            <v>Northshore</v>
          </cell>
          <cell r="C24">
            <v>18939.23</v>
          </cell>
          <cell r="D24">
            <v>182036636.84</v>
          </cell>
          <cell r="E24">
            <v>9611.6176233141487</v>
          </cell>
          <cell r="F24">
            <v>183345987.15000001</v>
          </cell>
          <cell r="G24">
            <v>9680.7519181086045</v>
          </cell>
          <cell r="H24">
            <v>1845.4433770538719</v>
          </cell>
          <cell r="I24">
            <v>633.14682275889777</v>
          </cell>
          <cell r="J24">
            <v>6301.7348081205</v>
          </cell>
          <cell r="K24">
            <v>867.25821693912599</v>
          </cell>
          <cell r="L24">
            <v>33.168693236208654</v>
          </cell>
          <cell r="M24">
            <v>10707202.34</v>
          </cell>
          <cell r="N24">
            <v>565.34517717985364</v>
          </cell>
        </row>
        <row r="25">
          <cell r="A25" t="str">
            <v>31002</v>
          </cell>
          <cell r="B25" t="str">
            <v>Everett</v>
          </cell>
          <cell r="C25">
            <v>18168.747777777775</v>
          </cell>
          <cell r="D25">
            <v>180924327.37</v>
          </cell>
          <cell r="E25">
            <v>9957.9965324461627</v>
          </cell>
          <cell r="F25">
            <v>180736988.63999999</v>
          </cell>
          <cell r="G25">
            <v>9947.6854899741465</v>
          </cell>
          <cell r="H25">
            <v>1828.8058344141987</v>
          </cell>
          <cell r="I25">
            <v>291.28784794255688</v>
          </cell>
          <cell r="J25">
            <v>6546.2513341438025</v>
          </cell>
          <cell r="K25">
            <v>1235.6521293921498</v>
          </cell>
          <cell r="L25">
            <v>45.688344081439482</v>
          </cell>
          <cell r="M25">
            <v>10721598.189999999</v>
          </cell>
          <cell r="N25">
            <v>590.11211565794338</v>
          </cell>
        </row>
        <row r="26">
          <cell r="A26" t="str">
            <v>17401</v>
          </cell>
          <cell r="B26" t="str">
            <v>Highline</v>
          </cell>
          <cell r="C26">
            <v>17420.107777777775</v>
          </cell>
          <cell r="D26">
            <v>180025984.94</v>
          </cell>
          <cell r="E26">
            <v>10334.378365307984</v>
          </cell>
          <cell r="F26">
            <v>180575058.66</v>
          </cell>
          <cell r="G26">
            <v>10365.897901639466</v>
          </cell>
          <cell r="H26">
            <v>1890.3396792990886</v>
          </cell>
          <cell r="I26">
            <v>476.31829124414787</v>
          </cell>
          <cell r="J26">
            <v>6478.0872385851408</v>
          </cell>
          <cell r="K26">
            <v>1444.0566442470667</v>
          </cell>
          <cell r="L26">
            <v>77.096048264020823</v>
          </cell>
          <cell r="M26">
            <v>5855068.1699999999</v>
          </cell>
          <cell r="N26">
            <v>336.10975573119623</v>
          </cell>
        </row>
        <row r="27">
          <cell r="A27" t="str">
            <v>27403</v>
          </cell>
          <cell r="B27" t="str">
            <v>Bethel</v>
          </cell>
          <cell r="C27">
            <v>17326.03222222222</v>
          </cell>
          <cell r="D27">
            <v>160388735.02000001</v>
          </cell>
          <cell r="E27">
            <v>9257.0955059339431</v>
          </cell>
          <cell r="F27">
            <v>162292880.49000001</v>
          </cell>
          <cell r="G27">
            <v>9366.9963444858749</v>
          </cell>
          <cell r="H27">
            <v>1376.8819845205312</v>
          </cell>
          <cell r="I27">
            <v>266.65538484191006</v>
          </cell>
          <cell r="J27">
            <v>6614.3202159704588</v>
          </cell>
          <cell r="K27">
            <v>1098.8279085376284</v>
          </cell>
          <cell r="L27">
            <v>10.310850615345734</v>
          </cell>
          <cell r="M27">
            <v>18857761.07</v>
          </cell>
          <cell r="N27">
            <v>1088.4062102697233</v>
          </cell>
        </row>
        <row r="28">
          <cell r="A28" t="str">
            <v>17405</v>
          </cell>
          <cell r="B28" t="str">
            <v>Bellevue</v>
          </cell>
          <cell r="C28">
            <v>16636.486666666668</v>
          </cell>
          <cell r="D28">
            <v>168401582.31</v>
          </cell>
          <cell r="E28">
            <v>10122.424625111151</v>
          </cell>
          <cell r="F28">
            <v>170897543.65000001</v>
          </cell>
          <cell r="G28">
            <v>10272.453978664566</v>
          </cell>
          <cell r="H28">
            <v>2026.877632617143</v>
          </cell>
          <cell r="I28">
            <v>1002.8515674182811</v>
          </cell>
          <cell r="J28">
            <v>6045.2452266564278</v>
          </cell>
          <cell r="K28">
            <v>989.1456952249132</v>
          </cell>
          <cell r="L28">
            <v>208.33385674779888</v>
          </cell>
          <cell r="M28">
            <v>7468405.0499999998</v>
          </cell>
          <cell r="N28">
            <v>448.91720226987024</v>
          </cell>
        </row>
        <row r="29">
          <cell r="A29" t="str">
            <v>17411</v>
          </cell>
          <cell r="B29" t="str">
            <v>Issaquah</v>
          </cell>
          <cell r="C29">
            <v>16079.538888888885</v>
          </cell>
          <cell r="D29">
            <v>141831471.09</v>
          </cell>
          <cell r="E29">
            <v>8820.6180581463632</v>
          </cell>
          <cell r="F29">
            <v>142046757.18000001</v>
          </cell>
          <cell r="G29">
            <v>8834.0068805179289</v>
          </cell>
          <cell r="H29">
            <v>1600.7726314705683</v>
          </cell>
          <cell r="I29">
            <v>745.02395577264042</v>
          </cell>
          <cell r="J29">
            <v>5836.7105840859886</v>
          </cell>
          <cell r="K29">
            <v>636.34414336784812</v>
          </cell>
          <cell r="L29">
            <v>15.15556582088279</v>
          </cell>
          <cell r="M29">
            <v>10590966.050000001</v>
          </cell>
          <cell r="N29">
            <v>658.66105509520924</v>
          </cell>
        </row>
        <row r="30">
          <cell r="A30" t="str">
            <v>03017</v>
          </cell>
          <cell r="B30" t="str">
            <v>Kennewick</v>
          </cell>
          <cell r="C30">
            <v>15051.054444444446</v>
          </cell>
          <cell r="D30">
            <v>138391178.72</v>
          </cell>
          <cell r="E30">
            <v>9194.7829456614654</v>
          </cell>
          <cell r="F30">
            <v>145093243.66</v>
          </cell>
          <cell r="G30">
            <v>9640.0716770748204</v>
          </cell>
          <cell r="H30">
            <v>1120.4342693893204</v>
          </cell>
          <cell r="I30">
            <v>283.93239329337501</v>
          </cell>
          <cell r="J30">
            <v>7010.603156043182</v>
          </cell>
          <cell r="K30">
            <v>1172.1563080593316</v>
          </cell>
          <cell r="L30">
            <v>52.945550289610566</v>
          </cell>
          <cell r="M30">
            <v>17731215.190000001</v>
          </cell>
          <cell r="N30">
            <v>1178.0712943035589</v>
          </cell>
        </row>
        <row r="31">
          <cell r="A31" t="str">
            <v>39007</v>
          </cell>
          <cell r="B31" t="str">
            <v>Yakima</v>
          </cell>
          <cell r="C31">
            <v>14374.248888888887</v>
          </cell>
          <cell r="D31">
            <v>147995899.91</v>
          </cell>
          <cell r="E31">
            <v>10295.904923727803</v>
          </cell>
          <cell r="F31">
            <v>150269033.87</v>
          </cell>
          <cell r="G31">
            <v>10454.044244785275</v>
          </cell>
          <cell r="H31">
            <v>797.93008168001677</v>
          </cell>
          <cell r="I31">
            <v>113.21516989022962</v>
          </cell>
          <cell r="J31">
            <v>7634.6806541543756</v>
          </cell>
          <cell r="K31">
            <v>1861.3096654171075</v>
          </cell>
          <cell r="L31">
            <v>46.908673643546521</v>
          </cell>
          <cell r="M31">
            <v>13342638.92</v>
          </cell>
          <cell r="N31">
            <v>928.23207829062221</v>
          </cell>
        </row>
        <row r="32">
          <cell r="A32" t="str">
            <v>17408</v>
          </cell>
          <cell r="B32" t="str">
            <v>Auburn</v>
          </cell>
          <cell r="C32">
            <v>14311.561111111112</v>
          </cell>
          <cell r="D32">
            <v>132375225.16</v>
          </cell>
          <cell r="E32">
            <v>9249.5307906855396</v>
          </cell>
          <cell r="F32">
            <v>133884114.84</v>
          </cell>
          <cell r="G32">
            <v>9354.9623133744626</v>
          </cell>
          <cell r="H32">
            <v>1603.8798047111095</v>
          </cell>
          <cell r="I32">
            <v>269.43029345738739</v>
          </cell>
          <cell r="J32">
            <v>6251.3612872421327</v>
          </cell>
          <cell r="K32">
            <v>1173.9695278215243</v>
          </cell>
          <cell r="L32">
            <v>56.321400142309187</v>
          </cell>
          <cell r="M32">
            <v>8711222.8300000001</v>
          </cell>
          <cell r="N32">
            <v>608.68431908779257</v>
          </cell>
        </row>
        <row r="33">
          <cell r="A33" t="str">
            <v>31006</v>
          </cell>
          <cell r="B33" t="str">
            <v>Mukilteo</v>
          </cell>
          <cell r="C33">
            <v>14279.698888888888</v>
          </cell>
          <cell r="D33">
            <v>133883064.28</v>
          </cell>
          <cell r="E33">
            <v>9375.7624248068114</v>
          </cell>
          <cell r="F33">
            <v>134833531.59999999</v>
          </cell>
          <cell r="G33">
            <v>9442.3231644551488</v>
          </cell>
          <cell r="H33">
            <v>1789.5652876745223</v>
          </cell>
          <cell r="I33">
            <v>231.87238440835472</v>
          </cell>
          <cell r="J33">
            <v>6282.6804786344301</v>
          </cell>
          <cell r="K33">
            <v>1113.0976621900445</v>
          </cell>
          <cell r="L33">
            <v>25.107351547795631</v>
          </cell>
          <cell r="M33">
            <v>13568712.24</v>
          </cell>
          <cell r="N33">
            <v>950.20996910221186</v>
          </cell>
        </row>
        <row r="34">
          <cell r="A34" t="str">
            <v>17403</v>
          </cell>
          <cell r="B34" t="str">
            <v>Renton</v>
          </cell>
          <cell r="C34">
            <v>13443.231111111112</v>
          </cell>
          <cell r="D34">
            <v>128014472.48</v>
          </cell>
          <cell r="E34">
            <v>9522.5970171853514</v>
          </cell>
          <cell r="F34">
            <v>128847994.56999999</v>
          </cell>
          <cell r="G34">
            <v>9584.6001236640514</v>
          </cell>
          <cell r="H34">
            <v>1704.723758044941</v>
          </cell>
          <cell r="I34">
            <v>292.2285310376771</v>
          </cell>
          <cell r="J34">
            <v>6247.6026690177323</v>
          </cell>
          <cell r="K34">
            <v>1319.2738161989491</v>
          </cell>
          <cell r="L34">
            <v>20.771349364752584</v>
          </cell>
          <cell r="M34">
            <v>3280389.96</v>
          </cell>
          <cell r="N34">
            <v>244.01796955559954</v>
          </cell>
        </row>
        <row r="35">
          <cell r="A35" t="str">
            <v>34003</v>
          </cell>
          <cell r="B35" t="str">
            <v>North Thurston</v>
          </cell>
          <cell r="C35">
            <v>13336.043333333335</v>
          </cell>
          <cell r="D35">
            <v>123372516.31999999</v>
          </cell>
          <cell r="E35">
            <v>9251.0584463707728</v>
          </cell>
          <cell r="F35">
            <v>124495302.08</v>
          </cell>
          <cell r="G35">
            <v>9335.2502663833566</v>
          </cell>
          <cell r="H35">
            <v>1536.070175236883</v>
          </cell>
          <cell r="I35">
            <v>266.04156955098881</v>
          </cell>
          <cell r="J35">
            <v>6322.1444024002112</v>
          </cell>
          <cell r="K35">
            <v>1180.3738745100054</v>
          </cell>
          <cell r="L35">
            <v>30.620244685267714</v>
          </cell>
          <cell r="M35">
            <v>3282421.17</v>
          </cell>
          <cell r="N35">
            <v>246.13156151012302</v>
          </cell>
        </row>
        <row r="36">
          <cell r="A36" t="str">
            <v>11001</v>
          </cell>
          <cell r="B36" t="str">
            <v>Pasco</v>
          </cell>
          <cell r="C36">
            <v>13024.54888888889</v>
          </cell>
          <cell r="D36">
            <v>121438883.03</v>
          </cell>
          <cell r="E36">
            <v>9323.8456138468082</v>
          </cell>
          <cell r="F36">
            <v>128344039.09</v>
          </cell>
          <cell r="G36">
            <v>9854.0103142834378</v>
          </cell>
          <cell r="H36">
            <v>1097.8555412539772</v>
          </cell>
          <cell r="I36">
            <v>146.81087048099084</v>
          </cell>
          <cell r="J36">
            <v>7209.1364577011573</v>
          </cell>
          <cell r="K36">
            <v>1381.9541239816026</v>
          </cell>
          <cell r="L36">
            <v>18.253320865708805</v>
          </cell>
          <cell r="M36">
            <v>22686500.149999999</v>
          </cell>
          <cell r="N36">
            <v>1741.8261732929284</v>
          </cell>
        </row>
        <row r="37">
          <cell r="A37" t="str">
            <v>06119</v>
          </cell>
          <cell r="B37" t="str">
            <v>Battle Ground</v>
          </cell>
          <cell r="C37">
            <v>12763.797777777774</v>
          </cell>
          <cell r="D37">
            <v>113639396.40000001</v>
          </cell>
          <cell r="E37">
            <v>8903.2589185837969</v>
          </cell>
          <cell r="F37">
            <v>111325392.37</v>
          </cell>
          <cell r="G37">
            <v>8721.9645992685237</v>
          </cell>
          <cell r="H37">
            <v>945.30490533207751</v>
          </cell>
          <cell r="I37">
            <v>268.91443203337781</v>
          </cell>
          <cell r="J37">
            <v>6496.7891660249534</v>
          </cell>
          <cell r="K37">
            <v>989.12043420027032</v>
          </cell>
          <cell r="L37">
            <v>21.835661677846154</v>
          </cell>
          <cell r="M37">
            <v>495780.14</v>
          </cell>
          <cell r="N37">
            <v>38.842682141452514</v>
          </cell>
        </row>
        <row r="38">
          <cell r="A38" t="str">
            <v>32356</v>
          </cell>
          <cell r="B38" t="str">
            <v>Central Valley</v>
          </cell>
          <cell r="C38">
            <v>12077.834444444445</v>
          </cell>
          <cell r="D38">
            <v>110763893.83</v>
          </cell>
          <cell r="E38">
            <v>9170.8405459183214</v>
          </cell>
          <cell r="F38">
            <v>111839245.27</v>
          </cell>
          <cell r="G38">
            <v>9259.8756659927349</v>
          </cell>
          <cell r="H38">
            <v>1400.0787167419912</v>
          </cell>
          <cell r="I38">
            <v>318.57397182405123</v>
          </cell>
          <cell r="J38">
            <v>6513.8816127909604</v>
          </cell>
          <cell r="K38">
            <v>1026.0801981517841</v>
          </cell>
          <cell r="L38">
            <v>1.2611664839474994</v>
          </cell>
          <cell r="M38">
            <v>5236586.6100000003</v>
          </cell>
          <cell r="N38">
            <v>433.56999419781931</v>
          </cell>
        </row>
        <row r="39">
          <cell r="A39" t="str">
            <v>18401</v>
          </cell>
          <cell r="B39" t="str">
            <v>Central Kitsap</v>
          </cell>
          <cell r="C39">
            <v>11692.572222222223</v>
          </cell>
          <cell r="D39">
            <v>116069097.52</v>
          </cell>
          <cell r="E39">
            <v>9926.7377027105995</v>
          </cell>
          <cell r="F39">
            <v>115996607.56</v>
          </cell>
          <cell r="G39">
            <v>9920.5380437628246</v>
          </cell>
          <cell r="H39">
            <v>1147.5304479624529</v>
          </cell>
          <cell r="I39">
            <v>325.35128436238961</v>
          </cell>
          <cell r="J39">
            <v>6648.6719981298656</v>
          </cell>
          <cell r="K39">
            <v>1744.1566955849939</v>
          </cell>
          <cell r="L39">
            <v>54.827617723122408</v>
          </cell>
          <cell r="M39">
            <v>11910772.029999999</v>
          </cell>
          <cell r="N39">
            <v>1018.6614034645926</v>
          </cell>
        </row>
        <row r="40">
          <cell r="A40" t="str">
            <v>27400</v>
          </cell>
          <cell r="B40" t="str">
            <v>Clover Park</v>
          </cell>
          <cell r="C40">
            <v>11342.100000000002</v>
          </cell>
          <cell r="D40">
            <v>131353174.79000001</v>
          </cell>
          <cell r="E40">
            <v>11581.027745302896</v>
          </cell>
          <cell r="F40">
            <v>133934301.04000001</v>
          </cell>
          <cell r="G40">
            <v>11808.598146727676</v>
          </cell>
          <cell r="H40">
            <v>1611.8850010139211</v>
          </cell>
          <cell r="I40">
            <v>225.6872536831803</v>
          </cell>
          <cell r="J40">
            <v>7262.1695250438634</v>
          </cell>
          <cell r="K40">
            <v>2653.1234727255087</v>
          </cell>
          <cell r="L40">
            <v>55.732894261203825</v>
          </cell>
          <cell r="M40">
            <v>13312177.960000001</v>
          </cell>
          <cell r="N40">
            <v>1173.6960492325054</v>
          </cell>
        </row>
        <row r="41">
          <cell r="A41" t="str">
            <v>31025</v>
          </cell>
          <cell r="B41" t="str">
            <v>Marysville</v>
          </cell>
          <cell r="C41">
            <v>11320.842222222223</v>
          </cell>
          <cell r="D41">
            <v>110654822.66</v>
          </cell>
          <cell r="E41">
            <v>9774.4337822136895</v>
          </cell>
          <cell r="F41">
            <v>110941230.14</v>
          </cell>
          <cell r="G41">
            <v>9799.7329140607708</v>
          </cell>
          <cell r="H41">
            <v>1547.9476434713631</v>
          </cell>
          <cell r="I41">
            <v>296.84098444579797</v>
          </cell>
          <cell r="J41">
            <v>6668.6452083757413</v>
          </cell>
          <cell r="K41">
            <v>1139.7586563543857</v>
          </cell>
          <cell r="L41">
            <v>146.54042141348336</v>
          </cell>
          <cell r="M41">
            <v>4789770.7300000004</v>
          </cell>
          <cell r="N41">
            <v>423.09314413003034</v>
          </cell>
        </row>
        <row r="42">
          <cell r="A42" t="str">
            <v>37501</v>
          </cell>
          <cell r="B42" t="str">
            <v>Bellingham</v>
          </cell>
          <cell r="C42">
            <v>10317.556666666667</v>
          </cell>
          <cell r="D42">
            <v>99108069.329999998</v>
          </cell>
          <cell r="E42">
            <v>9605.7693242618479</v>
          </cell>
          <cell r="F42">
            <v>99388768.150000006</v>
          </cell>
          <cell r="G42">
            <v>9632.975263523309</v>
          </cell>
          <cell r="H42">
            <v>1892.7889112635517</v>
          </cell>
          <cell r="I42">
            <v>299.31310190687907</v>
          </cell>
          <cell r="J42">
            <v>6185.0392696332819</v>
          </cell>
          <cell r="K42">
            <v>1175.5326180261666</v>
          </cell>
          <cell r="L42">
            <v>80.301362693428374</v>
          </cell>
          <cell r="M42">
            <v>6349295.0999999996</v>
          </cell>
          <cell r="N42">
            <v>615.38747061238973</v>
          </cell>
        </row>
        <row r="43">
          <cell r="A43" t="str">
            <v>03400</v>
          </cell>
          <cell r="B43" t="str">
            <v>Richland</v>
          </cell>
          <cell r="C43">
            <v>10170.452222222222</v>
          </cell>
          <cell r="D43">
            <v>93579288.120000005</v>
          </cell>
          <cell r="E43">
            <v>9201.0941180699174</v>
          </cell>
          <cell r="F43">
            <v>95796183.060000002</v>
          </cell>
          <cell r="G43">
            <v>9419.0681954817483</v>
          </cell>
          <cell r="H43">
            <v>1350.3808227909019</v>
          </cell>
          <cell r="I43">
            <v>482.6528479504953</v>
          </cell>
          <cell r="J43">
            <v>6473.9860265144998</v>
          </cell>
          <cell r="K43">
            <v>1112.0484982258517</v>
          </cell>
          <cell r="L43">
            <v>0</v>
          </cell>
          <cell r="M43">
            <v>10061511.869999999</v>
          </cell>
          <cell r="N43">
            <v>989.28854392686776</v>
          </cell>
        </row>
        <row r="44">
          <cell r="B44" t="str">
            <v xml:space="preserve"> Subtotal  (21 districts)</v>
          </cell>
          <cell r="C44">
            <v>301927.18111111113</v>
          </cell>
          <cell r="D44">
            <v>2899978071.0999994</v>
          </cell>
          <cell r="E44">
            <v>9604.8923466509259</v>
          </cell>
          <cell r="F44">
            <v>2931889272.7399998</v>
          </cell>
          <cell r="G44">
            <v>9710.5840618604179</v>
          </cell>
          <cell r="H44">
            <v>1539.4732354982882</v>
          </cell>
          <cell r="I44">
            <v>371.47859247798101</v>
          </cell>
          <cell r="J44">
            <v>6517.9339474102708</v>
          </cell>
          <cell r="K44">
            <v>1226.581312544077</v>
          </cell>
          <cell r="L44">
            <v>55.116973929802931</v>
          </cell>
          <cell r="M44">
            <v>206403861.52999997</v>
          </cell>
          <cell r="N44">
            <v>683.62133137672697</v>
          </cell>
        </row>
        <row r="45">
          <cell r="B45" t="str">
            <v>5,000–9,999</v>
          </cell>
        </row>
        <row r="47">
          <cell r="A47" t="str">
            <v>18402</v>
          </cell>
          <cell r="B47" t="str">
            <v>South Kitsap</v>
          </cell>
          <cell r="C47">
            <v>9904.3811111111136</v>
          </cell>
          <cell r="D47">
            <v>91194835.510000005</v>
          </cell>
          <cell r="E47">
            <v>9207.5248808523884</v>
          </cell>
          <cell r="F47">
            <v>91588170.730000004</v>
          </cell>
          <cell r="G47">
            <v>9247.2381365911788</v>
          </cell>
          <cell r="H47">
            <v>1396.8796772651563</v>
          </cell>
          <cell r="I47">
            <v>291.7327339876415</v>
          </cell>
          <cell r="J47">
            <v>6446.3062016438716</v>
          </cell>
          <cell r="K47">
            <v>1108.2704478814815</v>
          </cell>
          <cell r="L47">
            <v>4.0490758130268487</v>
          </cell>
          <cell r="M47">
            <v>7332535.1399999997</v>
          </cell>
          <cell r="N47">
            <v>740.33249101996705</v>
          </cell>
        </row>
        <row r="48">
          <cell r="A48" t="str">
            <v>31201</v>
          </cell>
          <cell r="B48" t="str">
            <v>Snohomish</v>
          </cell>
          <cell r="C48">
            <v>9387.7433333333338</v>
          </cell>
          <cell r="D48">
            <v>87042719.269999996</v>
          </cell>
          <cell r="E48">
            <v>9271.9534588184652</v>
          </cell>
          <cell r="F48">
            <v>86944766.569999993</v>
          </cell>
          <cell r="G48">
            <v>9261.5193537815067</v>
          </cell>
          <cell r="H48">
            <v>1690.2156393283014</v>
          </cell>
          <cell r="I48">
            <v>329.85237133666845</v>
          </cell>
          <cell r="J48">
            <v>6263.4984396321024</v>
          </cell>
          <cell r="K48">
            <v>842.81669290063667</v>
          </cell>
          <cell r="L48">
            <v>135.13621058380022</v>
          </cell>
          <cell r="M48">
            <v>5584665.3399999999</v>
          </cell>
          <cell r="N48">
            <v>594.88901024491861</v>
          </cell>
        </row>
        <row r="49">
          <cell r="A49" t="str">
            <v>27401</v>
          </cell>
          <cell r="B49" t="str">
            <v>Peninsula</v>
          </cell>
          <cell r="C49">
            <v>9098.4111111111106</v>
          </cell>
          <cell r="D49">
            <v>84637994.680000007</v>
          </cell>
          <cell r="E49">
            <v>9302.5027827813665</v>
          </cell>
          <cell r="F49">
            <v>84345459.5</v>
          </cell>
          <cell r="G49">
            <v>9270.3504458043353</v>
          </cell>
          <cell r="H49">
            <v>1646.2201077843874</v>
          </cell>
          <cell r="I49">
            <v>347.71889304237493</v>
          </cell>
          <cell r="J49">
            <v>6342.0715744018808</v>
          </cell>
          <cell r="K49">
            <v>918.4943940150722</v>
          </cell>
          <cell r="L49">
            <v>15.845476560620476</v>
          </cell>
          <cell r="M49">
            <v>5827988.1500000004</v>
          </cell>
          <cell r="N49">
            <v>640.55010032276709</v>
          </cell>
        </row>
        <row r="50">
          <cell r="A50" t="str">
            <v>32354</v>
          </cell>
          <cell r="B50" t="str">
            <v>Mead</v>
          </cell>
          <cell r="C50">
            <v>9079.1644444444446</v>
          </cell>
          <cell r="D50">
            <v>81173195.569999993</v>
          </cell>
          <cell r="E50">
            <v>8940.6019757324702</v>
          </cell>
          <cell r="F50">
            <v>81477074.099999994</v>
          </cell>
          <cell r="G50">
            <v>8974.071854140273</v>
          </cell>
          <cell r="H50">
            <v>1356.2772516511554</v>
          </cell>
          <cell r="I50">
            <v>251.97697144915932</v>
          </cell>
          <cell r="J50">
            <v>6490.0534978255464</v>
          </cell>
          <cell r="K50">
            <v>873.75338430555541</v>
          </cell>
          <cell r="L50">
            <v>2.0107489088570065</v>
          </cell>
          <cell r="M50">
            <v>2274220.21</v>
          </cell>
          <cell r="N50">
            <v>250.48783111221198</v>
          </cell>
        </row>
        <row r="51">
          <cell r="A51" t="str">
            <v>34111</v>
          </cell>
          <cell r="B51" t="str">
            <v>Olympia</v>
          </cell>
          <cell r="C51">
            <v>9045.5922222222216</v>
          </cell>
          <cell r="D51">
            <v>82713932.629999995</v>
          </cell>
          <cell r="E51">
            <v>9144.1146801640534</v>
          </cell>
          <cell r="F51">
            <v>84742299.810000002</v>
          </cell>
          <cell r="G51">
            <v>9368.3528649251275</v>
          </cell>
          <cell r="H51">
            <v>1698.5702862278047</v>
          </cell>
          <cell r="I51">
            <v>426.13367099728009</v>
          </cell>
          <cell r="J51">
            <v>6195.005691538162</v>
          </cell>
          <cell r="K51">
            <v>995.20041461568815</v>
          </cell>
          <cell r="L51">
            <v>53.442801546191994</v>
          </cell>
          <cell r="M51">
            <v>6844211.75</v>
          </cell>
          <cell r="N51">
            <v>756.63500872677957</v>
          </cell>
        </row>
        <row r="52">
          <cell r="A52" t="str">
            <v>17412</v>
          </cell>
          <cell r="B52" t="str">
            <v>Shoreline</v>
          </cell>
          <cell r="C52">
            <v>8844.2633333333342</v>
          </cell>
          <cell r="D52">
            <v>87928339.719999999</v>
          </cell>
          <cell r="E52">
            <v>9941.8500338637568</v>
          </cell>
          <cell r="F52">
            <v>91230369.989999995</v>
          </cell>
          <cell r="G52">
            <v>10315.202810183171</v>
          </cell>
          <cell r="H52">
            <v>2103.9539426498304</v>
          </cell>
          <cell r="I52">
            <v>803.81431918769181</v>
          </cell>
          <cell r="J52">
            <v>6425.4035037400899</v>
          </cell>
          <cell r="K52">
            <v>977.07078185143746</v>
          </cell>
          <cell r="L52">
            <v>4.9602627541242361</v>
          </cell>
          <cell r="M52">
            <v>8350224.5199999996</v>
          </cell>
          <cell r="N52">
            <v>944.14019633819123</v>
          </cell>
        </row>
        <row r="53">
          <cell r="A53" t="str">
            <v>27320</v>
          </cell>
          <cell r="B53" t="str">
            <v>Sumner</v>
          </cell>
          <cell r="C53">
            <v>7963.9155555555544</v>
          </cell>
          <cell r="D53">
            <v>75191701.019999996</v>
          </cell>
          <cell r="E53">
            <v>9441.5492599675999</v>
          </cell>
          <cell r="F53">
            <v>75099343.189999998</v>
          </cell>
          <cell r="G53">
            <v>9429.9522221341722</v>
          </cell>
          <cell r="H53">
            <v>1714.7497929550011</v>
          </cell>
          <cell r="I53">
            <v>559.08346703826874</v>
          </cell>
          <cell r="J53">
            <v>6166.7584428039609</v>
          </cell>
          <cell r="K53">
            <v>917.90641412571517</v>
          </cell>
          <cell r="L53">
            <v>71.454105211227755</v>
          </cell>
          <cell r="M53">
            <v>6540968.5</v>
          </cell>
          <cell r="N53">
            <v>821.32569768863016</v>
          </cell>
        </row>
        <row r="54">
          <cell r="A54" t="str">
            <v>31103</v>
          </cell>
          <cell r="B54" t="str">
            <v>Monroe</v>
          </cell>
          <cell r="C54">
            <v>7540.7800000000007</v>
          </cell>
          <cell r="D54">
            <v>63655588.759999998</v>
          </cell>
          <cell r="E54">
            <v>8441.5125172727476</v>
          </cell>
          <cell r="F54">
            <v>64177730.32</v>
          </cell>
          <cell r="G54">
            <v>8510.75489803442</v>
          </cell>
          <cell r="H54">
            <v>1366.5410129986551</v>
          </cell>
          <cell r="I54">
            <v>232.64643710597574</v>
          </cell>
          <cell r="J54">
            <v>5934.4194552818144</v>
          </cell>
          <cell r="K54">
            <v>835.82335912200062</v>
          </cell>
          <cell r="L54">
            <v>141.32463352597475</v>
          </cell>
          <cell r="M54">
            <v>3507374.33</v>
          </cell>
          <cell r="N54">
            <v>465.12089332933726</v>
          </cell>
        </row>
        <row r="55">
          <cell r="A55" t="str">
            <v>31004</v>
          </cell>
          <cell r="B55" t="str">
            <v>Lake Stevens</v>
          </cell>
          <cell r="C55">
            <v>7464.8</v>
          </cell>
          <cell r="D55">
            <v>68268943.939999998</v>
          </cell>
          <cell r="E55">
            <v>9145.4484969456644</v>
          </cell>
          <cell r="F55">
            <v>68359576.730000004</v>
          </cell>
          <cell r="G55">
            <v>9157.5898523738088</v>
          </cell>
          <cell r="H55">
            <v>1425.3215344014577</v>
          </cell>
          <cell r="I55">
            <v>293.91979557389351</v>
          </cell>
          <cell r="J55">
            <v>6403.508597685136</v>
          </cell>
          <cell r="K55">
            <v>901.1597979852105</v>
          </cell>
          <cell r="L55">
            <v>133.68012672811059</v>
          </cell>
          <cell r="M55">
            <v>4416395.24</v>
          </cell>
          <cell r="N55">
            <v>591.62941271032048</v>
          </cell>
        </row>
        <row r="56">
          <cell r="A56" t="str">
            <v>04246</v>
          </cell>
          <cell r="B56" t="str">
            <v>Wenatchee</v>
          </cell>
          <cell r="C56">
            <v>7319.9222222222224</v>
          </cell>
          <cell r="D56">
            <v>69833466.829999998</v>
          </cell>
          <cell r="E56">
            <v>9540.1924651597692</v>
          </cell>
          <cell r="F56">
            <v>72062491.640000001</v>
          </cell>
          <cell r="G56">
            <v>9844.7072868108789</v>
          </cell>
          <cell r="H56">
            <v>1274.8346767497528</v>
          </cell>
          <cell r="I56">
            <v>252.19474114023677</v>
          </cell>
          <cell r="J56">
            <v>6692.9523132455879</v>
          </cell>
          <cell r="K56">
            <v>1619.3962913995747</v>
          </cell>
          <cell r="L56">
            <v>5.3292642757284918</v>
          </cell>
          <cell r="M56">
            <v>11562222.6</v>
          </cell>
          <cell r="N56">
            <v>1579.5553899328013</v>
          </cell>
        </row>
        <row r="57">
          <cell r="A57" t="str">
            <v>27402</v>
          </cell>
          <cell r="B57" t="str">
            <v>Franklin Pierce</v>
          </cell>
          <cell r="C57">
            <v>7292.782222222223</v>
          </cell>
          <cell r="D57">
            <v>71506951.709999993</v>
          </cell>
          <cell r="E57">
            <v>9805.1675658306885</v>
          </cell>
          <cell r="F57">
            <v>73069723.230000004</v>
          </cell>
          <cell r="G57">
            <v>10019.45773279029</v>
          </cell>
          <cell r="H57">
            <v>1558.2985345937168</v>
          </cell>
          <cell r="I57">
            <v>190.61778312316102</v>
          </cell>
          <cell r="J57">
            <v>6705.9216989888328</v>
          </cell>
          <cell r="K57">
            <v>1536.9564109353778</v>
          </cell>
          <cell r="L57">
            <v>27.663305149200792</v>
          </cell>
          <cell r="M57">
            <v>4206876.3600000003</v>
          </cell>
          <cell r="N57">
            <v>576.85479036807169</v>
          </cell>
        </row>
        <row r="58">
          <cell r="A58" t="str">
            <v>13161</v>
          </cell>
          <cell r="B58" t="str">
            <v>Moses Lake</v>
          </cell>
          <cell r="C58">
            <v>7234.08</v>
          </cell>
          <cell r="D58">
            <v>69582052.819999993</v>
          </cell>
          <cell r="E58">
            <v>9618.6457462455473</v>
          </cell>
          <cell r="F58">
            <v>69584275.319999993</v>
          </cell>
          <cell r="G58">
            <v>9618.9529725963766</v>
          </cell>
          <cell r="H58">
            <v>1118.0111624422179</v>
          </cell>
          <cell r="I58">
            <v>167.82336523787404</v>
          </cell>
          <cell r="J58">
            <v>6913.8379158096122</v>
          </cell>
          <cell r="K58">
            <v>1378.1548393161258</v>
          </cell>
          <cell r="L58">
            <v>41.125689790546971</v>
          </cell>
          <cell r="M58">
            <v>5230179.8099999996</v>
          </cell>
          <cell r="N58">
            <v>722.99170177824953</v>
          </cell>
        </row>
        <row r="59">
          <cell r="A59" t="str">
            <v>17409</v>
          </cell>
          <cell r="B59" t="str">
            <v>Tahoma</v>
          </cell>
          <cell r="C59">
            <v>7044.243333333332</v>
          </cell>
          <cell r="D59">
            <v>63290018.840000004</v>
          </cell>
          <cell r="E59">
            <v>8984.644034159337</v>
          </cell>
          <cell r="F59">
            <v>64417490.229999997</v>
          </cell>
          <cell r="G59">
            <v>9144.6997472640796</v>
          </cell>
          <cell r="H59">
            <v>1643.9750320947649</v>
          </cell>
          <cell r="I59">
            <v>447.41562164471907</v>
          </cell>
          <cell r="J59">
            <v>6239.4760899325383</v>
          </cell>
          <cell r="K59">
            <v>813.83300359205839</v>
          </cell>
          <cell r="L59">
            <v>0</v>
          </cell>
          <cell r="M59">
            <v>3962940.58</v>
          </cell>
          <cell r="N59">
            <v>562.57860390020608</v>
          </cell>
        </row>
        <row r="60">
          <cell r="A60" t="str">
            <v>08122</v>
          </cell>
          <cell r="B60" t="str">
            <v>Longview</v>
          </cell>
          <cell r="C60">
            <v>6885.536666666666</v>
          </cell>
          <cell r="D60">
            <v>68298823.900000006</v>
          </cell>
          <cell r="E60">
            <v>9919.1722020215348</v>
          </cell>
          <cell r="F60">
            <v>67897477.200000003</v>
          </cell>
          <cell r="G60">
            <v>9860.8838333105014</v>
          </cell>
          <cell r="H60">
            <v>1627.5284923324789</v>
          </cell>
          <cell r="I60">
            <v>154.25657452989623</v>
          </cell>
          <cell r="J60">
            <v>6652.3382108680962</v>
          </cell>
          <cell r="K60">
            <v>1412.9985171816675</v>
          </cell>
          <cell r="L60">
            <v>13.762038398362559</v>
          </cell>
          <cell r="M60">
            <v>1335042.81</v>
          </cell>
          <cell r="N60">
            <v>193.89088674279083</v>
          </cell>
        </row>
        <row r="61">
          <cell r="A61" t="str">
            <v>34033</v>
          </cell>
          <cell r="B61" t="str">
            <v>Tumwater</v>
          </cell>
          <cell r="C61">
            <v>6568.4877777777783</v>
          </cell>
          <cell r="D61">
            <v>61056636.579999998</v>
          </cell>
          <cell r="E61">
            <v>9295.3871036441833</v>
          </cell>
          <cell r="F61">
            <v>61523970.909999996</v>
          </cell>
          <cell r="G61">
            <v>9366.5350368992404</v>
          </cell>
          <cell r="H61">
            <v>1523.4023916210037</v>
          </cell>
          <cell r="I61">
            <v>387.02453076042019</v>
          </cell>
          <cell r="J61">
            <v>6524.7733390012472</v>
          </cell>
          <cell r="K61">
            <v>908.61961564297144</v>
          </cell>
          <cell r="L61">
            <v>22.715159873598505</v>
          </cell>
          <cell r="M61">
            <v>4733967.04</v>
          </cell>
          <cell r="N61">
            <v>720.7088145943959</v>
          </cell>
        </row>
        <row r="62">
          <cell r="A62" t="str">
            <v>18400</v>
          </cell>
          <cell r="B62" t="str">
            <v>North Kitsap</v>
          </cell>
          <cell r="C62">
            <v>6521.5555555555566</v>
          </cell>
          <cell r="D62">
            <v>63768952.450000003</v>
          </cell>
          <cell r="E62">
            <v>9778.1812800286225</v>
          </cell>
          <cell r="F62">
            <v>64284698.770000003</v>
          </cell>
          <cell r="G62">
            <v>9857.264608477868</v>
          </cell>
          <cell r="H62">
            <v>1829.5725902136503</v>
          </cell>
          <cell r="I62">
            <v>405.57957798071357</v>
          </cell>
          <cell r="J62">
            <v>6387.3734855351458</v>
          </cell>
          <cell r="K62">
            <v>1166.7634071625719</v>
          </cell>
          <cell r="L62">
            <v>67.975547585783886</v>
          </cell>
          <cell r="M62">
            <v>4897728.1399999997</v>
          </cell>
          <cell r="N62">
            <v>751.00612089821766</v>
          </cell>
        </row>
        <row r="63">
          <cell r="A63" t="str">
            <v>36140</v>
          </cell>
          <cell r="B63" t="str">
            <v>Walla Walla</v>
          </cell>
          <cell r="C63">
            <v>5933.6644444444446</v>
          </cell>
          <cell r="D63">
            <v>58926085.939999998</v>
          </cell>
          <cell r="E63">
            <v>9930.8086076844393</v>
          </cell>
          <cell r="F63">
            <v>61264625.079999998</v>
          </cell>
          <cell r="G63">
            <v>10324.922424179324</v>
          </cell>
          <cell r="H63">
            <v>1345.4935335069315</v>
          </cell>
          <cell r="I63">
            <v>237.33996642134954</v>
          </cell>
          <cell r="J63">
            <v>6970.3577236701003</v>
          </cell>
          <cell r="K63">
            <v>1665.1688282189496</v>
          </cell>
          <cell r="L63">
            <v>106.56237236199178</v>
          </cell>
          <cell r="M63">
            <v>5947952.79</v>
          </cell>
          <cell r="N63">
            <v>1002.4080137475474</v>
          </cell>
        </row>
        <row r="64">
          <cell r="A64" t="str">
            <v>29320</v>
          </cell>
          <cell r="B64" t="str">
            <v>Mount Vernon</v>
          </cell>
          <cell r="C64">
            <v>5837.2666666666673</v>
          </cell>
          <cell r="D64">
            <v>60886724.219999999</v>
          </cell>
          <cell r="E64">
            <v>10430.690886145341</v>
          </cell>
          <cell r="F64">
            <v>61793531.18</v>
          </cell>
          <cell r="G64">
            <v>10586.03875900821</v>
          </cell>
          <cell r="H64">
            <v>1574.203277789833</v>
          </cell>
          <cell r="I64">
            <v>250.22856131294321</v>
          </cell>
          <cell r="J64">
            <v>7062.5951347091677</v>
          </cell>
          <cell r="K64">
            <v>1661.9719594787512</v>
          </cell>
          <cell r="L64">
            <v>37.039825717516187</v>
          </cell>
          <cell r="M64">
            <v>4429899.17</v>
          </cell>
          <cell r="N64">
            <v>758.89957114631272</v>
          </cell>
        </row>
        <row r="65">
          <cell r="A65" t="str">
            <v>17410</v>
          </cell>
          <cell r="B65" t="str">
            <v>Snoqualmie Valley</v>
          </cell>
          <cell r="C65">
            <v>5677.1633333333348</v>
          </cell>
          <cell r="D65">
            <v>50592288.579999998</v>
          </cell>
          <cell r="E65">
            <v>8911.5436018809833</v>
          </cell>
          <cell r="F65">
            <v>49273946.909999996</v>
          </cell>
          <cell r="G65">
            <v>8679.3252222794345</v>
          </cell>
          <cell r="H65">
            <v>1526.1034166711188</v>
          </cell>
          <cell r="I65">
            <v>549.69188250705008</v>
          </cell>
          <cell r="J65">
            <v>5836.5482749894454</v>
          </cell>
          <cell r="K65">
            <v>766.98164811182107</v>
          </cell>
          <cell r="L65">
            <v>0</v>
          </cell>
          <cell r="M65">
            <v>2852844.42</v>
          </cell>
          <cell r="N65">
            <v>502.51230279910902</v>
          </cell>
        </row>
        <row r="66">
          <cell r="A66" t="str">
            <v>39201</v>
          </cell>
          <cell r="B66" t="str">
            <v>Sunnyside</v>
          </cell>
          <cell r="C66">
            <v>5653.4955555555553</v>
          </cell>
          <cell r="D66">
            <v>58746820.32</v>
          </cell>
          <cell r="E66">
            <v>10391.238436947368</v>
          </cell>
          <cell r="F66">
            <v>60707132.640000001</v>
          </cell>
          <cell r="G66">
            <v>10737.981845646726</v>
          </cell>
          <cell r="H66">
            <v>251.51450567652739</v>
          </cell>
          <cell r="I66">
            <v>134.08740354541712</v>
          </cell>
          <cell r="J66">
            <v>7561.6953440408361</v>
          </cell>
          <cell r="K66">
            <v>2773.4658311691528</v>
          </cell>
          <cell r="L66">
            <v>17.218761214792188</v>
          </cell>
          <cell r="M66">
            <v>6602440.8300000001</v>
          </cell>
          <cell r="N66">
            <v>1167.8510693285925</v>
          </cell>
        </row>
        <row r="67">
          <cell r="A67" t="str">
            <v>06117</v>
          </cell>
          <cell r="B67" t="str">
            <v>Camas</v>
          </cell>
          <cell r="C67">
            <v>5512.6055555555558</v>
          </cell>
          <cell r="D67">
            <v>48511498.990000002</v>
          </cell>
          <cell r="E67">
            <v>8800.1034177224119</v>
          </cell>
          <cell r="F67">
            <v>49661182.789999999</v>
          </cell>
          <cell r="G67">
            <v>9008.6588437208047</v>
          </cell>
          <cell r="H67">
            <v>1618.0881073579844</v>
          </cell>
          <cell r="I67">
            <v>423.18374069934663</v>
          </cell>
          <cell r="J67">
            <v>6172.1720749111364</v>
          </cell>
          <cell r="K67">
            <v>794.83016621500815</v>
          </cell>
          <cell r="L67">
            <v>0.3847545373280834</v>
          </cell>
          <cell r="M67">
            <v>2638117.09</v>
          </cell>
          <cell r="N67">
            <v>478.56082997654863</v>
          </cell>
        </row>
        <row r="68">
          <cell r="A68" t="str">
            <v>15201</v>
          </cell>
          <cell r="B68" t="str">
            <v>Oak Harbor</v>
          </cell>
          <cell r="C68">
            <v>5442.5066666666671</v>
          </cell>
          <cell r="D68">
            <v>47605698.829999998</v>
          </cell>
          <cell r="E68">
            <v>8747.017090776797</v>
          </cell>
          <cell r="F68">
            <v>49446495.420000002</v>
          </cell>
          <cell r="G68">
            <v>9085.2429677011569</v>
          </cell>
          <cell r="H68">
            <v>370.22937102511588</v>
          </cell>
          <cell r="I68">
            <v>245.38401361627481</v>
          </cell>
          <cell r="J68">
            <v>6217.2994729144393</v>
          </cell>
          <cell r="K68">
            <v>2235.1546640273596</v>
          </cell>
          <cell r="L68">
            <v>17.175446117965251</v>
          </cell>
          <cell r="M68">
            <v>3895035.89</v>
          </cell>
          <cell r="N68">
            <v>715.66947521730185</v>
          </cell>
        </row>
        <row r="69">
          <cell r="A69" t="str">
            <v>09206</v>
          </cell>
          <cell r="B69" t="str">
            <v>Eastmont</v>
          </cell>
          <cell r="C69">
            <v>5439.4600000000009</v>
          </cell>
          <cell r="D69">
            <v>52402550.149999999</v>
          </cell>
          <cell r="E69">
            <v>9633.7780128909835</v>
          </cell>
          <cell r="F69">
            <v>53212257.189999998</v>
          </cell>
          <cell r="G69">
            <v>9782.6359951171598</v>
          </cell>
          <cell r="H69">
            <v>1050.9113992933119</v>
          </cell>
          <cell r="I69">
            <v>287.96867336095858</v>
          </cell>
          <cell r="J69">
            <v>7079.5884904016202</v>
          </cell>
          <cell r="K69">
            <v>1296.37369334456</v>
          </cell>
          <cell r="L69">
            <v>67.793738716710848</v>
          </cell>
          <cell r="M69">
            <v>4226221.8499999996</v>
          </cell>
          <cell r="N69">
            <v>776.9561408669241</v>
          </cell>
        </row>
        <row r="70">
          <cell r="A70" t="str">
            <v>31016</v>
          </cell>
          <cell r="B70" t="str">
            <v>Arlington</v>
          </cell>
          <cell r="C70">
            <v>5320.1555555555542</v>
          </cell>
          <cell r="D70">
            <v>47860075.950000003</v>
          </cell>
          <cell r="E70">
            <v>8995.9918371225594</v>
          </cell>
          <cell r="F70">
            <v>48250853.109999999</v>
          </cell>
          <cell r="G70">
            <v>9069.4440427807058</v>
          </cell>
          <cell r="H70">
            <v>1579.6338851829735</v>
          </cell>
          <cell r="I70">
            <v>293.74584515072667</v>
          </cell>
          <cell r="J70">
            <v>6282.5396834679023</v>
          </cell>
          <cell r="K70">
            <v>885.25584840877696</v>
          </cell>
          <cell r="L70">
            <v>28.268780570325852</v>
          </cell>
          <cell r="M70">
            <v>575490.06000000006</v>
          </cell>
          <cell r="N70">
            <v>108.17166039422411</v>
          </cell>
        </row>
        <row r="71">
          <cell r="A71" t="str">
            <v>34002</v>
          </cell>
          <cell r="B71" t="str">
            <v>Yelm</v>
          </cell>
          <cell r="C71">
            <v>5279.5533333333342</v>
          </cell>
          <cell r="D71">
            <v>46406156.359999999</v>
          </cell>
          <cell r="E71">
            <v>8789.7883457312655</v>
          </cell>
          <cell r="F71">
            <v>47891072.759999998</v>
          </cell>
          <cell r="G71">
            <v>9071.0463056849494</v>
          </cell>
          <cell r="H71">
            <v>1239.5394452561009</v>
          </cell>
          <cell r="I71">
            <v>262.71930643122585</v>
          </cell>
          <cell r="J71">
            <v>6453.4401944356405</v>
          </cell>
          <cell r="K71">
            <v>1111.7967012360893</v>
          </cell>
          <cell r="L71">
            <v>3.5506583258937301</v>
          </cell>
          <cell r="M71">
            <v>3482389.47</v>
          </cell>
          <cell r="N71">
            <v>659.59925965959235</v>
          </cell>
        </row>
        <row r="72">
          <cell r="A72" t="str">
            <v>27083</v>
          </cell>
          <cell r="B72" t="str">
            <v>University Place</v>
          </cell>
          <cell r="C72">
            <v>5251.3166666666666</v>
          </cell>
          <cell r="D72">
            <v>50034616.18</v>
          </cell>
          <cell r="E72">
            <v>9528.0135166101209</v>
          </cell>
          <cell r="F72">
            <v>50114018.350000001</v>
          </cell>
          <cell r="G72">
            <v>9543.1339473592343</v>
          </cell>
          <cell r="H72">
            <v>1803.7155786326607</v>
          </cell>
          <cell r="I72">
            <v>369.68375804163401</v>
          </cell>
          <cell r="J72">
            <v>6273.3416267031471</v>
          </cell>
          <cell r="K72">
            <v>1069.7844781784886</v>
          </cell>
          <cell r="L72">
            <v>26.608505803306475</v>
          </cell>
          <cell r="M72">
            <v>4158058.55</v>
          </cell>
          <cell r="N72">
            <v>791.81257081557317</v>
          </cell>
        </row>
        <row r="73">
          <cell r="A73" t="str">
            <v>31401</v>
          </cell>
          <cell r="B73" t="str">
            <v>Stanwood-Camano</v>
          </cell>
          <cell r="C73">
            <v>5165.2244444444441</v>
          </cell>
          <cell r="D73">
            <v>48450950.469999999</v>
          </cell>
          <cell r="E73">
            <v>9380.2217098450274</v>
          </cell>
          <cell r="F73">
            <v>48252339.049999997</v>
          </cell>
          <cell r="G73">
            <v>9341.7700564587703</v>
          </cell>
          <cell r="H73">
            <v>1759.0841051975372</v>
          </cell>
          <cell r="I73">
            <v>322.19551694214852</v>
          </cell>
          <cell r="J73">
            <v>6273.6030657590027</v>
          </cell>
          <cell r="K73">
            <v>982.3268310164857</v>
          </cell>
          <cell r="L73">
            <v>4.5605375435981923</v>
          </cell>
          <cell r="M73">
            <v>4954423.05</v>
          </cell>
          <cell r="N73">
            <v>959.18833794895863</v>
          </cell>
        </row>
        <row r="74">
          <cell r="A74" t="str">
            <v>18100</v>
          </cell>
          <cell r="B74" t="str">
            <v>Bremerton</v>
          </cell>
          <cell r="C74">
            <v>5146.123333333333</v>
          </cell>
          <cell r="D74">
            <v>53221482.869999997</v>
          </cell>
          <cell r="E74">
            <v>10342.0535075918</v>
          </cell>
          <cell r="F74">
            <v>55250096.710000001</v>
          </cell>
          <cell r="G74">
            <v>10736.255843719253</v>
          </cell>
          <cell r="H74">
            <v>1789.5509150253556</v>
          </cell>
          <cell r="I74">
            <v>338.30610679754403</v>
          </cell>
          <cell r="J74">
            <v>6892.5607185214521</v>
          </cell>
          <cell r="K74">
            <v>1711.5037571971654</v>
          </cell>
          <cell r="L74">
            <v>4.3343461777376762</v>
          </cell>
          <cell r="M74">
            <v>4137467.95</v>
          </cell>
          <cell r="N74">
            <v>803.99704437709431</v>
          </cell>
        </row>
        <row r="75">
          <cell r="A75" t="str">
            <v>37502</v>
          </cell>
          <cell r="B75" t="str">
            <v>Ferndale</v>
          </cell>
          <cell r="C75">
            <v>5140.8711111111115</v>
          </cell>
          <cell r="D75">
            <v>49247601.009999998</v>
          </cell>
          <cell r="E75">
            <v>9579.6218083662425</v>
          </cell>
          <cell r="F75">
            <v>50607702.200000003</v>
          </cell>
          <cell r="G75">
            <v>9844.1880969589238</v>
          </cell>
          <cell r="H75">
            <v>1832.6547867806235</v>
          </cell>
          <cell r="I75">
            <v>175.74180921348392</v>
          </cell>
          <cell r="J75">
            <v>6505.9356181312969</v>
          </cell>
          <cell r="K75">
            <v>1320.587307728219</v>
          </cell>
          <cell r="L75">
            <v>9.2685751052999219</v>
          </cell>
          <cell r="M75">
            <v>2783214.84</v>
          </cell>
          <cell r="N75">
            <v>541.38973334393813</v>
          </cell>
        </row>
        <row r="76">
          <cell r="A76" t="str">
            <v>27001</v>
          </cell>
          <cell r="B76" t="str">
            <v>Steilacoom</v>
          </cell>
          <cell r="C76">
            <v>5031.2677777777772</v>
          </cell>
          <cell r="D76">
            <v>34792326.729999997</v>
          </cell>
          <cell r="E76">
            <v>6915.2206296137865</v>
          </cell>
          <cell r="F76">
            <v>37164436.530000001</v>
          </cell>
          <cell r="G76">
            <v>7386.6942034269705</v>
          </cell>
          <cell r="H76">
            <v>1090.9384855727772</v>
          </cell>
          <cell r="I76">
            <v>173.37820973331</v>
          </cell>
          <cell r="J76">
            <v>5441.1688026057491</v>
          </cell>
          <cell r="K76">
            <v>681.1954881705318</v>
          </cell>
          <cell r="L76">
            <v>1.3217344601239229E-2</v>
          </cell>
          <cell r="M76">
            <v>3732665.82</v>
          </cell>
          <cell r="N76">
            <v>741.89369058958198</v>
          </cell>
        </row>
        <row r="77">
          <cell r="B77" t="str">
            <v xml:space="preserve"> Subtotal  (30 districts)</v>
          </cell>
          <cell r="C77">
            <v>203026.33333333331</v>
          </cell>
          <cell r="D77">
            <v>1896829030.8299999</v>
          </cell>
          <cell r="E77">
            <v>9342.7734210012168</v>
          </cell>
          <cell r="F77">
            <v>1923694608.1600003</v>
          </cell>
          <cell r="G77">
            <v>9475.0990010819642</v>
          </cell>
          <cell r="H77">
            <v>1480.6544531169197</v>
          </cell>
          <cell r="I77">
            <v>328.56760359493603</v>
          </cell>
          <cell r="J77">
            <v>6452.181157058445</v>
          </cell>
          <cell r="K77">
            <v>1175.9209386302925</v>
          </cell>
          <cell r="L77">
            <v>37.774848681369747</v>
          </cell>
          <cell r="M77">
            <v>141023762.30000001</v>
          </cell>
          <cell r="N77">
            <v>694.60823128034303</v>
          </cell>
        </row>
        <row r="79">
          <cell r="B79" t="str">
            <v>3,000–4,999</v>
          </cell>
        </row>
        <row r="81">
          <cell r="A81" t="str">
            <v>08458</v>
          </cell>
          <cell r="B81" t="str">
            <v>Kelso</v>
          </cell>
          <cell r="C81">
            <v>4957.4611111111108</v>
          </cell>
          <cell r="D81">
            <v>46373142.280000001</v>
          </cell>
          <cell r="E81">
            <v>9354.21201309362</v>
          </cell>
          <cell r="F81">
            <v>46906679.659999996</v>
          </cell>
          <cell r="G81">
            <v>9461.8351225929946</v>
          </cell>
          <cell r="H81">
            <v>1162.4617441947771</v>
          </cell>
          <cell r="I81">
            <v>210.86455275605903</v>
          </cell>
          <cell r="J81">
            <v>6840.425760273798</v>
          </cell>
          <cell r="K81">
            <v>1234.7481165874558</v>
          </cell>
          <cell r="L81">
            <v>13.334948780905997</v>
          </cell>
          <cell r="M81">
            <v>2540496.1</v>
          </cell>
          <cell r="N81">
            <v>512.45910821287339</v>
          </cell>
        </row>
        <row r="82">
          <cell r="A82" t="str">
            <v>39208</v>
          </cell>
          <cell r="B82" t="str">
            <v>West Valley (Yakima)</v>
          </cell>
          <cell r="C82">
            <v>4718.5344444444454</v>
          </cell>
          <cell r="D82">
            <v>42396588.719999999</v>
          </cell>
          <cell r="E82">
            <v>8985.1179893191857</v>
          </cell>
          <cell r="F82">
            <v>43133166.210000001</v>
          </cell>
          <cell r="G82">
            <v>9141.2210121268799</v>
          </cell>
          <cell r="H82">
            <v>1181.1750016071373</v>
          </cell>
          <cell r="I82">
            <v>306.36168857514849</v>
          </cell>
          <cell r="J82">
            <v>6615.7147515907118</v>
          </cell>
          <cell r="K82">
            <v>1037.2170655153991</v>
          </cell>
          <cell r="L82">
            <v>0.75250483848445393</v>
          </cell>
          <cell r="M82">
            <v>3855890.74</v>
          </cell>
          <cell r="N82">
            <v>817.17973777639509</v>
          </cell>
        </row>
        <row r="83">
          <cell r="A83" t="str">
            <v>17216</v>
          </cell>
          <cell r="B83" t="str">
            <v>Enumclaw</v>
          </cell>
          <cell r="C83">
            <v>4342.9400000000005</v>
          </cell>
          <cell r="D83">
            <v>42498956.899999999</v>
          </cell>
          <cell r="E83">
            <v>9785.7573210774244</v>
          </cell>
          <cell r="F83">
            <v>42290128.960000001</v>
          </cell>
          <cell r="G83">
            <v>9737.6728575573215</v>
          </cell>
          <cell r="H83">
            <v>1815.5373272483614</v>
          </cell>
          <cell r="I83">
            <v>343.24456704444447</v>
          </cell>
          <cell r="J83">
            <v>6521.3339742202279</v>
          </cell>
          <cell r="K83">
            <v>1034.2437634413554</v>
          </cell>
          <cell r="L83">
            <v>23.313225602932572</v>
          </cell>
          <cell r="M83">
            <v>3715729.03</v>
          </cell>
          <cell r="N83">
            <v>855.57917677886394</v>
          </cell>
        </row>
        <row r="84">
          <cell r="B84" t="str">
            <v>3,000–4,999 (cont.)</v>
          </cell>
        </row>
        <row r="86">
          <cell r="A86" t="str">
            <v>32361</v>
          </cell>
          <cell r="B86" t="str">
            <v>East Valley (Spokane)</v>
          </cell>
          <cell r="C86">
            <v>4198.0855555555554</v>
          </cell>
          <cell r="D86">
            <v>42319173.640000001</v>
          </cell>
          <cell r="E86">
            <v>10080.588658798706</v>
          </cell>
          <cell r="F86">
            <v>42019376.119999997</v>
          </cell>
          <cell r="G86">
            <v>10009.175745452225</v>
          </cell>
          <cell r="H86">
            <v>1464.264353037112</v>
          </cell>
          <cell r="I86">
            <v>198.38992297282599</v>
          </cell>
          <cell r="J86">
            <v>7085.0770229392929</v>
          </cell>
          <cell r="K86">
            <v>1238.4281861811614</v>
          </cell>
          <cell r="L86">
            <v>23.01626032183453</v>
          </cell>
          <cell r="M86">
            <v>1746117.28</v>
          </cell>
          <cell r="N86">
            <v>415.93179960071751</v>
          </cell>
        </row>
        <row r="87">
          <cell r="A87" t="str">
            <v>27416</v>
          </cell>
          <cell r="B87" t="str">
            <v>White River</v>
          </cell>
          <cell r="C87">
            <v>4192.3433333333332</v>
          </cell>
          <cell r="D87">
            <v>38643003.579999998</v>
          </cell>
          <cell r="E87">
            <v>9217.5188212161374</v>
          </cell>
          <cell r="F87">
            <v>40129340.409999996</v>
          </cell>
          <cell r="G87">
            <v>9572.0548674846123</v>
          </cell>
          <cell r="H87">
            <v>1595.5481047592318</v>
          </cell>
          <cell r="I87">
            <v>357.48474560369175</v>
          </cell>
          <cell r="J87">
            <v>6473.4362699301837</v>
          </cell>
          <cell r="K87">
            <v>967.36050402996591</v>
          </cell>
          <cell r="L87">
            <v>178.22524316154133</v>
          </cell>
          <cell r="M87">
            <v>2057584.01</v>
          </cell>
          <cell r="N87">
            <v>490.795683082572</v>
          </cell>
        </row>
        <row r="88">
          <cell r="A88" t="str">
            <v>29101</v>
          </cell>
          <cell r="B88" t="str">
            <v>Sedro-Woolley</v>
          </cell>
          <cell r="C88">
            <v>4181.5666666666666</v>
          </cell>
          <cell r="D88">
            <v>40130771.759999998</v>
          </cell>
          <cell r="E88">
            <v>9597.0661139764197</v>
          </cell>
          <cell r="F88">
            <v>40802585.030000001</v>
          </cell>
          <cell r="G88">
            <v>9757.726776248137</v>
          </cell>
          <cell r="H88">
            <v>1559.9741675767457</v>
          </cell>
          <cell r="I88">
            <v>360.48496655958297</v>
          </cell>
          <cell r="J88">
            <v>6588.4101955407486</v>
          </cell>
          <cell r="K88">
            <v>1235.3067478696184</v>
          </cell>
          <cell r="L88">
            <v>13.550698701443636</v>
          </cell>
          <cell r="M88">
            <v>3159777.04</v>
          </cell>
          <cell r="N88">
            <v>755.64430556330569</v>
          </cell>
        </row>
        <row r="89">
          <cell r="A89" t="str">
            <v>05121</v>
          </cell>
          <cell r="B89" t="str">
            <v>Port Angeles</v>
          </cell>
          <cell r="C89">
            <v>4139.9911111111114</v>
          </cell>
          <cell r="D89">
            <v>40446691.369999997</v>
          </cell>
          <cell r="E89">
            <v>9769.7531913648745</v>
          </cell>
          <cell r="F89">
            <v>41227870.990000002</v>
          </cell>
          <cell r="G89">
            <v>9958.4443259674208</v>
          </cell>
          <cell r="H89">
            <v>1827.3052301239509</v>
          </cell>
          <cell r="I89">
            <v>213.95372749055821</v>
          </cell>
          <cell r="J89">
            <v>6459.1330252453563</v>
          </cell>
          <cell r="K89">
            <v>1452.1458859815048</v>
          </cell>
          <cell r="L89">
            <v>5.9064571260485792</v>
          </cell>
          <cell r="M89">
            <v>3778091.21</v>
          </cell>
          <cell r="N89">
            <v>912.58437726114278</v>
          </cell>
        </row>
        <row r="90">
          <cell r="A90" t="str">
            <v>23309</v>
          </cell>
          <cell r="B90" t="str">
            <v>Shelton</v>
          </cell>
          <cell r="C90">
            <v>4096.3833333333332</v>
          </cell>
          <cell r="D90">
            <v>41970862.329999998</v>
          </cell>
          <cell r="E90">
            <v>10245.833681743652</v>
          </cell>
          <cell r="F90">
            <v>42617752.210000001</v>
          </cell>
          <cell r="G90">
            <v>10403.751002306914</v>
          </cell>
          <cell r="H90">
            <v>1230.537300789721</v>
          </cell>
          <cell r="I90">
            <v>187.15579027027908</v>
          </cell>
          <cell r="J90">
            <v>7016.4363344901803</v>
          </cell>
          <cell r="K90">
            <v>1500.5577017124858</v>
          </cell>
          <cell r="L90">
            <v>469.0638750442464</v>
          </cell>
          <cell r="M90">
            <v>2107678.36</v>
          </cell>
          <cell r="N90">
            <v>514.52175943820362</v>
          </cell>
        </row>
        <row r="91">
          <cell r="A91" t="str">
            <v>18303</v>
          </cell>
          <cell r="B91" t="str">
            <v>Bainbridge</v>
          </cell>
          <cell r="C91">
            <v>3940.7955555555554</v>
          </cell>
          <cell r="D91">
            <v>37409323.329999998</v>
          </cell>
          <cell r="E91">
            <v>9492.8353431737978</v>
          </cell>
          <cell r="F91">
            <v>37574572.340000004</v>
          </cell>
          <cell r="G91">
            <v>9534.7682492762324</v>
          </cell>
          <cell r="H91">
            <v>1833.9330848593459</v>
          </cell>
          <cell r="I91">
            <v>648.66094522369428</v>
          </cell>
          <cell r="J91">
            <v>6287.202535810593</v>
          </cell>
          <cell r="K91">
            <v>747.81385851023879</v>
          </cell>
          <cell r="L91">
            <v>17.157824872360798</v>
          </cell>
          <cell r="M91">
            <v>1266565.1599999999</v>
          </cell>
          <cell r="N91">
            <v>321.39834257944528</v>
          </cell>
        </row>
        <row r="92">
          <cell r="A92" t="str">
            <v>17400</v>
          </cell>
          <cell r="B92" t="str">
            <v>Mercer Island</v>
          </cell>
          <cell r="C92">
            <v>3927.3466666666668</v>
          </cell>
          <cell r="D92">
            <v>39057485.390000001</v>
          </cell>
          <cell r="E92">
            <v>9945.0058029000065</v>
          </cell>
          <cell r="F92">
            <v>39544433.07</v>
          </cell>
          <cell r="G92">
            <v>10068.99477594712</v>
          </cell>
          <cell r="H92">
            <v>2282.522552970453</v>
          </cell>
          <cell r="I92">
            <v>982.27831852548479</v>
          </cell>
          <cell r="J92">
            <v>5942.8803645209136</v>
          </cell>
          <cell r="K92">
            <v>824.5559062776905</v>
          </cell>
          <cell r="L92">
            <v>36.757633652576295</v>
          </cell>
          <cell r="M92">
            <v>1993398.64</v>
          </cell>
          <cell r="N92">
            <v>507.56880132812307</v>
          </cell>
        </row>
        <row r="93">
          <cell r="A93" t="str">
            <v>29100</v>
          </cell>
          <cell r="B93" t="str">
            <v>Burlington-Edison</v>
          </cell>
          <cell r="C93">
            <v>3804.6444444444442</v>
          </cell>
          <cell r="D93">
            <v>35568690.75</v>
          </cell>
          <cell r="E93">
            <v>9348.7555195696496</v>
          </cell>
          <cell r="F93">
            <v>36108430.43</v>
          </cell>
          <cell r="G93">
            <v>9490.6188889018686</v>
          </cell>
          <cell r="H93">
            <v>1587.6489585827849</v>
          </cell>
          <cell r="I93">
            <v>256.11966748243378</v>
          </cell>
          <cell r="J93">
            <v>6540.5213767967789</v>
          </cell>
          <cell r="K93">
            <v>1083.8456655316018</v>
          </cell>
          <cell r="L93">
            <v>22.483220508267674</v>
          </cell>
          <cell r="M93">
            <v>2340581.34</v>
          </cell>
          <cell r="N93">
            <v>615.19055832345259</v>
          </cell>
        </row>
        <row r="94">
          <cell r="A94" t="str">
            <v>32363</v>
          </cell>
          <cell r="B94" t="str">
            <v>West Valley (Spokane)</v>
          </cell>
          <cell r="C94">
            <v>3752.7455555555557</v>
          </cell>
          <cell r="D94">
            <v>35966200.170000002</v>
          </cell>
          <cell r="E94">
            <v>9583.9698262398106</v>
          </cell>
          <cell r="F94">
            <v>36327664.82</v>
          </cell>
          <cell r="G94">
            <v>9680.2898790248673</v>
          </cell>
          <cell r="H94">
            <v>1551.7868194871251</v>
          </cell>
          <cell r="I94">
            <v>312.86722550689547</v>
          </cell>
          <cell r="J94">
            <v>6622.3953002113121</v>
          </cell>
          <cell r="K94">
            <v>1110.1377826782227</v>
          </cell>
          <cell r="L94">
            <v>83.102751141312552</v>
          </cell>
          <cell r="M94">
            <v>2086929.53</v>
          </cell>
          <cell r="N94">
            <v>556.10738833878952</v>
          </cell>
        </row>
        <row r="95">
          <cell r="A95" t="str">
            <v>32360</v>
          </cell>
          <cell r="B95" t="str">
            <v>Cheney</v>
          </cell>
          <cell r="C95">
            <v>3694.6688888888889</v>
          </cell>
          <cell r="D95">
            <v>37221702.140000001</v>
          </cell>
          <cell r="E95">
            <v>10074.435154916904</v>
          </cell>
          <cell r="F95">
            <v>37443326.039999999</v>
          </cell>
          <cell r="G95">
            <v>10134.419934788924</v>
          </cell>
          <cell r="H95">
            <v>1535.2595944547127</v>
          </cell>
          <cell r="I95">
            <v>343.33994145318087</v>
          </cell>
          <cell r="J95">
            <v>6957.48180230855</v>
          </cell>
          <cell r="K95">
            <v>1184.2785866843578</v>
          </cell>
          <cell r="L95">
            <v>114.06000988812109</v>
          </cell>
          <cell r="M95">
            <v>2083522.23</v>
          </cell>
          <cell r="N95">
            <v>563.92664475722074</v>
          </cell>
        </row>
        <row r="96">
          <cell r="A96" t="str">
            <v>27417</v>
          </cell>
          <cell r="B96" t="str">
            <v>Fife</v>
          </cell>
          <cell r="C96">
            <v>3394.84</v>
          </cell>
          <cell r="D96">
            <v>30968892.890000001</v>
          </cell>
          <cell r="E96">
            <v>9122.3424049439727</v>
          </cell>
          <cell r="F96">
            <v>32018785.190000001</v>
          </cell>
          <cell r="G96">
            <v>9431.6036072392217</v>
          </cell>
          <cell r="H96">
            <v>1764.9613266015483</v>
          </cell>
          <cell r="I96">
            <v>332.1843768778499</v>
          </cell>
          <cell r="J96">
            <v>6173.5556079226135</v>
          </cell>
          <cell r="K96">
            <v>1124.2491987840369</v>
          </cell>
          <cell r="L96">
            <v>36.653097053174818</v>
          </cell>
          <cell r="M96">
            <v>2763196.98</v>
          </cell>
          <cell r="N96">
            <v>813.94026817169583</v>
          </cell>
        </row>
        <row r="97">
          <cell r="A97" t="str">
            <v>01147</v>
          </cell>
          <cell r="B97" t="str">
            <v>Othello</v>
          </cell>
          <cell r="C97">
            <v>3346.0277777777783</v>
          </cell>
          <cell r="D97">
            <v>31157991.300000001</v>
          </cell>
          <cell r="E97">
            <v>9311.9344396755678</v>
          </cell>
          <cell r="F97">
            <v>32741376.98</v>
          </cell>
          <cell r="G97">
            <v>9785.1479887428704</v>
          </cell>
          <cell r="H97">
            <v>610.60841262857275</v>
          </cell>
          <cell r="I97">
            <v>127.46951260615822</v>
          </cell>
          <cell r="J97">
            <v>7281.9711246336865</v>
          </cell>
          <cell r="K97">
            <v>1756.0019582091536</v>
          </cell>
          <cell r="L97">
            <v>9.0969806652996485</v>
          </cell>
          <cell r="M97">
            <v>9000186.6199999992</v>
          </cell>
          <cell r="N97">
            <v>2689.812284217604</v>
          </cell>
        </row>
        <row r="98">
          <cell r="A98" t="str">
            <v>21401</v>
          </cell>
          <cell r="B98" t="str">
            <v>Centralia</v>
          </cell>
          <cell r="C98">
            <v>3316.7855555555557</v>
          </cell>
          <cell r="D98">
            <v>32526809.600000001</v>
          </cell>
          <cell r="E98">
            <v>9806.7267404484992</v>
          </cell>
          <cell r="F98">
            <v>32851402.760000002</v>
          </cell>
          <cell r="G98">
            <v>9904.5905168558456</v>
          </cell>
          <cell r="H98">
            <v>1301.6544626373525</v>
          </cell>
          <cell r="I98">
            <v>145.29634549113314</v>
          </cell>
          <cell r="J98">
            <v>6558.542075041194</v>
          </cell>
          <cell r="K98">
            <v>1625.0305332438666</v>
          </cell>
          <cell r="L98">
            <v>274.06710044229573</v>
          </cell>
          <cell r="M98">
            <v>2560643.89</v>
          </cell>
          <cell r="N98">
            <v>772.0257602156305</v>
          </cell>
        </row>
        <row r="99">
          <cell r="A99" t="str">
            <v>39202</v>
          </cell>
          <cell r="B99" t="str">
            <v>Toppenish</v>
          </cell>
          <cell r="C99">
            <v>3285.4711111111114</v>
          </cell>
          <cell r="D99">
            <v>34361967.259999998</v>
          </cell>
          <cell r="E99">
            <v>10458.764085245341</v>
          </cell>
          <cell r="F99">
            <v>35398800.5</v>
          </cell>
          <cell r="G99">
            <v>10774.345383919233</v>
          </cell>
          <cell r="H99">
            <v>255.70914538216061</v>
          </cell>
          <cell r="I99">
            <v>426.23017906446017</v>
          </cell>
          <cell r="J99">
            <v>7730.1179164564246</v>
          </cell>
          <cell r="K99">
            <v>2316.6325901511163</v>
          </cell>
          <cell r="L99">
            <v>45.65555286507194</v>
          </cell>
          <cell r="M99">
            <v>3083335.05</v>
          </cell>
          <cell r="N99">
            <v>938.47577584002818</v>
          </cell>
        </row>
        <row r="100">
          <cell r="A100" t="str">
            <v>39200</v>
          </cell>
          <cell r="B100" t="str">
            <v>Grandview</v>
          </cell>
          <cell r="C100">
            <v>3278.7544444444447</v>
          </cell>
          <cell r="D100">
            <v>30695588.010000002</v>
          </cell>
          <cell r="E100">
            <v>9361.9661155201557</v>
          </cell>
          <cell r="F100">
            <v>31764401.960000001</v>
          </cell>
          <cell r="G100">
            <v>9687.9478162269606</v>
          </cell>
          <cell r="H100">
            <v>278.6733881667123</v>
          </cell>
          <cell r="I100">
            <v>147.26366313223957</v>
          </cell>
          <cell r="J100">
            <v>7497.8282748970714</v>
          </cell>
          <cell r="K100">
            <v>1743.2145642027335</v>
          </cell>
          <cell r="L100">
            <v>20.967925828202375</v>
          </cell>
          <cell r="M100">
            <v>4081891.64</v>
          </cell>
          <cell r="N100">
            <v>1244.9519197500133</v>
          </cell>
        </row>
        <row r="101">
          <cell r="A101" t="str">
            <v>39119</v>
          </cell>
          <cell r="B101" t="str">
            <v>Selah</v>
          </cell>
          <cell r="C101">
            <v>3258.0444444444438</v>
          </cell>
          <cell r="D101">
            <v>30965702.460000001</v>
          </cell>
          <cell r="E101">
            <v>9504.3830702807427</v>
          </cell>
          <cell r="F101">
            <v>31179867.219999999</v>
          </cell>
          <cell r="G101">
            <v>9570.1172134613826</v>
          </cell>
          <cell r="H101">
            <v>1296.1333223064962</v>
          </cell>
          <cell r="I101">
            <v>207.19593962295039</v>
          </cell>
          <cell r="J101">
            <v>6926.2523040405986</v>
          </cell>
          <cell r="K101">
            <v>1140.5356474913378</v>
          </cell>
          <cell r="L101">
            <v>0</v>
          </cell>
          <cell r="M101">
            <v>2885419.26</v>
          </cell>
          <cell r="N101">
            <v>885.62918928873501</v>
          </cell>
        </row>
        <row r="102">
          <cell r="A102" t="str">
            <v>14005</v>
          </cell>
          <cell r="B102" t="str">
            <v>Aberdeen</v>
          </cell>
          <cell r="C102">
            <v>3256.37</v>
          </cell>
          <cell r="D102">
            <v>35151044.130000003</v>
          </cell>
          <cell r="E102">
            <v>10794.548570954776</v>
          </cell>
          <cell r="F102">
            <v>36004364.310000002</v>
          </cell>
          <cell r="G102">
            <v>11056.595015308458</v>
          </cell>
          <cell r="H102">
            <v>1358.2121964027431</v>
          </cell>
          <cell r="I102">
            <v>254.93816120404006</v>
          </cell>
          <cell r="J102">
            <v>7595.0228935901005</v>
          </cell>
          <cell r="K102">
            <v>1757.5189490137789</v>
          </cell>
          <cell r="L102">
            <v>90.902815097792953</v>
          </cell>
          <cell r="M102">
            <v>2555594.41</v>
          </cell>
          <cell r="N102">
            <v>784.79853640710371</v>
          </cell>
        </row>
        <row r="103">
          <cell r="A103" t="str">
            <v>39207</v>
          </cell>
          <cell r="B103" t="str">
            <v>Wapato</v>
          </cell>
          <cell r="C103">
            <v>3160.3166666666666</v>
          </cell>
          <cell r="D103">
            <v>35126399.460000001</v>
          </cell>
          <cell r="E103">
            <v>11114.835367763779</v>
          </cell>
          <cell r="F103">
            <v>34712901.350000001</v>
          </cell>
          <cell r="G103">
            <v>10983.994647160887</v>
          </cell>
          <cell r="H103">
            <v>186.76006940232784</v>
          </cell>
          <cell r="I103">
            <v>134.88648289464663</v>
          </cell>
          <cell r="J103">
            <v>7513.1652534819832</v>
          </cell>
          <cell r="K103">
            <v>3127.727497771848</v>
          </cell>
          <cell r="L103">
            <v>21.455343610081265</v>
          </cell>
          <cell r="M103">
            <v>2412158.31</v>
          </cell>
          <cell r="N103">
            <v>763.26474984046956</v>
          </cell>
        </row>
        <row r="104">
          <cell r="A104" t="str">
            <v>17407</v>
          </cell>
          <cell r="B104" t="str">
            <v>Riverview</v>
          </cell>
          <cell r="C104">
            <v>3034.3688888888892</v>
          </cell>
          <cell r="D104">
            <v>27749320.690000001</v>
          </cell>
          <cell r="E104">
            <v>9145.0056687607012</v>
          </cell>
          <cell r="F104">
            <v>28150246.52</v>
          </cell>
          <cell r="G104">
            <v>9277.1339117927491</v>
          </cell>
          <cell r="H104">
            <v>1722.1760706601262</v>
          </cell>
          <cell r="I104">
            <v>599.10841646734514</v>
          </cell>
          <cell r="J104">
            <v>6196.5895111998398</v>
          </cell>
          <cell r="K104">
            <v>759.18081958833113</v>
          </cell>
          <cell r="L104">
            <v>7.9093877108620786E-2</v>
          </cell>
          <cell r="M104">
            <v>2569645.0099999998</v>
          </cell>
          <cell r="N104">
            <v>846.84661097383594</v>
          </cell>
        </row>
        <row r="105">
          <cell r="A105">
            <v>21</v>
          </cell>
          <cell r="B105" t="str">
            <v xml:space="preserve"> Subtotal  (22 districts)</v>
          </cell>
          <cell r="C105">
            <v>83278.485555555555</v>
          </cell>
          <cell r="D105">
            <v>808706308.16000009</v>
          </cell>
          <cell r="E105">
            <v>9710.8671317096359</v>
          </cell>
          <cell r="F105">
            <v>820947473.08000004</v>
          </cell>
          <cell r="G105">
            <v>9857.8578561246923</v>
          </cell>
          <cell r="H105">
            <v>1362.673561760389</v>
          </cell>
          <cell r="I105">
            <v>323.88737319203835</v>
          </cell>
          <cell r="J105">
            <v>6770.3664900806634</v>
          </cell>
          <cell r="K105">
            <v>1332.5479900324265</v>
          </cell>
          <cell r="L105">
            <v>68.382441059173388</v>
          </cell>
          <cell r="M105">
            <v>64644431.839999996</v>
          </cell>
          <cell r="N105">
            <v>776.24408523706074</v>
          </cell>
        </row>
        <row r="106">
          <cell r="B106" t="str">
            <v>2,000–2,999</v>
          </cell>
        </row>
        <row r="107">
          <cell r="B107" t="str">
            <v>2,000–2,999</v>
          </cell>
        </row>
        <row r="108">
          <cell r="A108" t="str">
            <v>17407</v>
          </cell>
          <cell r="B108" t="str">
            <v>Riverview</v>
          </cell>
          <cell r="C108">
            <v>2975.06</v>
          </cell>
          <cell r="D108">
            <v>26083340.960000001</v>
          </cell>
          <cell r="E108">
            <v>8767.3327462303278</v>
          </cell>
          <cell r="F108">
            <v>26412895.620000001</v>
          </cell>
          <cell r="G108">
            <v>8878.105187794532</v>
          </cell>
          <cell r="H108">
            <v>1633.6600404697722</v>
          </cell>
          <cell r="I108">
            <v>606.29453859754074</v>
          </cell>
          <cell r="J108">
            <v>6255.0526342325875</v>
          </cell>
          <cell r="K108">
            <v>383.09797449463201</v>
          </cell>
          <cell r="L108">
            <v>0</v>
          </cell>
          <cell r="M108">
            <v>2168719.1800000002</v>
          </cell>
          <cell r="N108">
            <v>728.96653512870341</v>
          </cell>
        </row>
        <row r="109">
          <cell r="A109" t="str">
            <v>06112</v>
          </cell>
          <cell r="B109" t="str">
            <v>Washougal</v>
          </cell>
          <cell r="C109">
            <v>2911.818888888889</v>
          </cell>
          <cell r="D109">
            <v>27518239.649999999</v>
          </cell>
          <cell r="E109">
            <v>9450.5327082690201</v>
          </cell>
          <cell r="F109">
            <v>27888125.440000001</v>
          </cell>
          <cell r="G109">
            <v>9577.5618279067276</v>
          </cell>
          <cell r="H109">
            <v>1565.5811346630608</v>
          </cell>
          <cell r="I109">
            <v>337.70670413338433</v>
          </cell>
          <cell r="J109">
            <v>6324.5140452493042</v>
          </cell>
          <cell r="K109">
            <v>1334.1414587369406</v>
          </cell>
          <cell r="L109">
            <v>15.618485124036635</v>
          </cell>
          <cell r="M109">
            <v>3211809.14</v>
          </cell>
          <cell r="N109">
            <v>1103.0250378056937</v>
          </cell>
        </row>
        <row r="110">
          <cell r="A110" t="str">
            <v>19401</v>
          </cell>
          <cell r="B110" t="str">
            <v>Ellensburg</v>
          </cell>
          <cell r="C110">
            <v>2905.0277777777778</v>
          </cell>
          <cell r="D110">
            <v>27098525.690000001</v>
          </cell>
          <cell r="E110">
            <v>9328.146841586904</v>
          </cell>
          <cell r="F110">
            <v>27460216.329999998</v>
          </cell>
          <cell r="G110">
            <v>9452.6518954685835</v>
          </cell>
          <cell r="H110">
            <v>1569.8163283961715</v>
          </cell>
          <cell r="I110">
            <v>306.44381675447738</v>
          </cell>
          <cell r="J110">
            <v>6240.6540683298108</v>
          </cell>
          <cell r="K110">
            <v>1236.3267186200169</v>
          </cell>
          <cell r="L110">
            <v>99.410963368107005</v>
          </cell>
          <cell r="M110">
            <v>2058236.96</v>
          </cell>
          <cell r="N110">
            <v>708.50852984767789</v>
          </cell>
        </row>
        <row r="111">
          <cell r="A111" t="str">
            <v>05323</v>
          </cell>
          <cell r="B111" t="str">
            <v>Sequim</v>
          </cell>
          <cell r="C111">
            <v>2861.0955555555552</v>
          </cell>
          <cell r="D111">
            <v>24019009.949999999</v>
          </cell>
          <cell r="E111">
            <v>8395.0394118647637</v>
          </cell>
          <cell r="F111">
            <v>24604070.350000001</v>
          </cell>
          <cell r="G111">
            <v>8599.5276537425852</v>
          </cell>
          <cell r="H111">
            <v>1039.1848689662779</v>
          </cell>
          <cell r="I111">
            <v>222.12489854313776</v>
          </cell>
          <cell r="J111">
            <v>6130.8514725905306</v>
          </cell>
          <cell r="K111">
            <v>1171.5681195936602</v>
          </cell>
          <cell r="L111">
            <v>35.798294048977354</v>
          </cell>
          <cell r="M111">
            <v>2838294.63</v>
          </cell>
          <cell r="N111">
            <v>992.03070113779268</v>
          </cell>
        </row>
        <row r="112">
          <cell r="A112" t="str">
            <v>21302</v>
          </cell>
          <cell r="B112" t="str">
            <v>Chehalis</v>
          </cell>
          <cell r="C112">
            <v>2833.661111111111</v>
          </cell>
          <cell r="D112">
            <v>28547151.84</v>
          </cell>
          <cell r="E112">
            <v>10074.29989707073</v>
          </cell>
          <cell r="F112">
            <v>28603428.579999998</v>
          </cell>
          <cell r="G112">
            <v>10094.159978355445</v>
          </cell>
          <cell r="H112">
            <v>1246.4686218653137</v>
          </cell>
          <cell r="I112">
            <v>217.53728333388881</v>
          </cell>
          <cell r="J112">
            <v>6791.4698319214049</v>
          </cell>
          <cell r="K112">
            <v>1271.5045902532845</v>
          </cell>
          <cell r="L112">
            <v>567.17965098155321</v>
          </cell>
          <cell r="M112">
            <v>1217210.8999999999</v>
          </cell>
          <cell r="N112">
            <v>429.55415353910035</v>
          </cell>
        </row>
        <row r="113">
          <cell r="A113" t="str">
            <v>05402</v>
          </cell>
          <cell r="B113" t="str">
            <v>Quillayute Valley</v>
          </cell>
          <cell r="C113">
            <v>2767.2344444444448</v>
          </cell>
          <cell r="D113">
            <v>20455842.07</v>
          </cell>
          <cell r="E113">
            <v>7392.1608308495715</v>
          </cell>
          <cell r="F113">
            <v>21016790.629999999</v>
          </cell>
          <cell r="G113">
            <v>7594.8717219076716</v>
          </cell>
          <cell r="H113">
            <v>198.93742689753225</v>
          </cell>
          <cell r="I113">
            <v>79.814917902390306</v>
          </cell>
          <cell r="J113">
            <v>6175.0947608743736</v>
          </cell>
          <cell r="K113">
            <v>1056.3368874901576</v>
          </cell>
          <cell r="L113">
            <v>84.687728743217761</v>
          </cell>
          <cell r="M113">
            <v>1141444.76</v>
          </cell>
          <cell r="N113">
            <v>412.48574449179301</v>
          </cell>
        </row>
        <row r="114">
          <cell r="A114" t="str">
            <v>03116</v>
          </cell>
          <cell r="B114" t="str">
            <v>Prosser</v>
          </cell>
          <cell r="C114">
            <v>2762.6188888888892</v>
          </cell>
          <cell r="D114">
            <v>27214550.969999999</v>
          </cell>
          <cell r="E114">
            <v>9850.9972111808547</v>
          </cell>
          <cell r="F114">
            <v>27887983.050000001</v>
          </cell>
          <cell r="G114">
            <v>10094.763038855643</v>
          </cell>
          <cell r="H114">
            <v>1105.5899683754183</v>
          </cell>
          <cell r="I114">
            <v>144.33428425604205</v>
          </cell>
          <cell r="J114">
            <v>7417.3390989306827</v>
          </cell>
          <cell r="K114">
            <v>1408.5401412588781</v>
          </cell>
          <cell r="L114">
            <v>18.959546034620129</v>
          </cell>
          <cell r="M114">
            <v>3341921.47</v>
          </cell>
          <cell r="N114">
            <v>1209.6932672983003</v>
          </cell>
        </row>
        <row r="115">
          <cell r="A115" t="str">
            <v>29103</v>
          </cell>
          <cell r="B115" t="str">
            <v>Anacortes</v>
          </cell>
          <cell r="C115">
            <v>2709.1666666666665</v>
          </cell>
          <cell r="D115">
            <v>26860878.670000002</v>
          </cell>
          <cell r="E115">
            <v>9914.8121820978176</v>
          </cell>
          <cell r="F115">
            <v>27436646.379999999</v>
          </cell>
          <cell r="G115">
            <v>10127.337944017225</v>
          </cell>
          <cell r="H115">
            <v>2425.933823438942</v>
          </cell>
          <cell r="I115">
            <v>458.65983266687175</v>
          </cell>
          <cell r="J115">
            <v>6169.1195066133496</v>
          </cell>
          <cell r="K115">
            <v>1030.2705124577055</v>
          </cell>
          <cell r="L115">
            <v>43.354268840356816</v>
          </cell>
          <cell r="M115">
            <v>2783802.01</v>
          </cell>
          <cell r="N115">
            <v>1027.549188557367</v>
          </cell>
        </row>
        <row r="116">
          <cell r="A116" t="str">
            <v>37504</v>
          </cell>
          <cell r="B116" t="str">
            <v>Lynden</v>
          </cell>
          <cell r="C116">
            <v>2685.1422222222222</v>
          </cell>
          <cell r="D116">
            <v>23719269.010000002</v>
          </cell>
          <cell r="E116">
            <v>8833.524278043622</v>
          </cell>
          <cell r="F116">
            <v>24452107.390000001</v>
          </cell>
          <cell r="G116">
            <v>9106.4477656470099</v>
          </cell>
          <cell r="H116">
            <v>1455.3165927896227</v>
          </cell>
          <cell r="I116">
            <v>194.69162775569924</v>
          </cell>
          <cell r="J116">
            <v>6273.9453763674019</v>
          </cell>
          <cell r="K116">
            <v>1141.7947342329892</v>
          </cell>
          <cell r="L116">
            <v>40.699434501296849</v>
          </cell>
          <cell r="M116">
            <v>1268998.78</v>
          </cell>
          <cell r="N116">
            <v>472.60021070681961</v>
          </cell>
        </row>
        <row r="117">
          <cell r="A117" t="str">
            <v>17406</v>
          </cell>
          <cell r="B117" t="str">
            <v>Tukwila</v>
          </cell>
          <cell r="C117">
            <v>2684.7777777777778</v>
          </cell>
          <cell r="D117">
            <v>29329930.34</v>
          </cell>
          <cell r="E117">
            <v>10924.528123991226</v>
          </cell>
          <cell r="F117">
            <v>29706281.629999999</v>
          </cell>
          <cell r="G117">
            <v>11064.707804080619</v>
          </cell>
          <cell r="H117">
            <v>2538.4097806563755</v>
          </cell>
          <cell r="I117">
            <v>278.50969126350202</v>
          </cell>
          <cell r="J117">
            <v>6797.2084099656513</v>
          </cell>
          <cell r="K117">
            <v>1450.5799221950915</v>
          </cell>
          <cell r="L117">
            <v>0</v>
          </cell>
          <cell r="M117">
            <v>2050545.42</v>
          </cell>
          <cell r="N117">
            <v>763.76727972519961</v>
          </cell>
        </row>
        <row r="118">
          <cell r="A118" t="str">
            <v>39090</v>
          </cell>
          <cell r="B118" t="str">
            <v>East Valley (Yakima)</v>
          </cell>
          <cell r="C118">
            <v>2679.4455555555555</v>
          </cell>
          <cell r="D118">
            <v>23939744.66</v>
          </cell>
          <cell r="E118">
            <v>8934.5889526896317</v>
          </cell>
          <cell r="F118">
            <v>24810148.27</v>
          </cell>
          <cell r="G118">
            <v>9259.4336237057341</v>
          </cell>
          <cell r="H118">
            <v>1185.762559501323</v>
          </cell>
          <cell r="I118">
            <v>179.57064998106986</v>
          </cell>
          <cell r="J118">
            <v>6618.886356256955</v>
          </cell>
          <cell r="K118">
            <v>1273.5956261266324</v>
          </cell>
          <cell r="L118">
            <v>1.6184318397545761</v>
          </cell>
          <cell r="M118">
            <v>1438946</v>
          </cell>
          <cell r="N118">
            <v>537.03125149025436</v>
          </cell>
        </row>
        <row r="119">
          <cell r="A119" t="str">
            <v>02250</v>
          </cell>
          <cell r="B119" t="str">
            <v>Clarkston</v>
          </cell>
          <cell r="C119">
            <v>2626.402222222222</v>
          </cell>
          <cell r="D119">
            <v>26337996.52</v>
          </cell>
          <cell r="E119">
            <v>10028.165639349478</v>
          </cell>
          <cell r="F119">
            <v>26788242.969999999</v>
          </cell>
          <cell r="G119">
            <v>10199.596521561816</v>
          </cell>
          <cell r="H119">
            <v>1134.3385391591878</v>
          </cell>
          <cell r="I119">
            <v>190.84664403607468</v>
          </cell>
          <cell r="J119">
            <v>7065.4823556686333</v>
          </cell>
          <cell r="K119">
            <v>1803.1328674375848</v>
          </cell>
          <cell r="L119">
            <v>5.7961152603350081</v>
          </cell>
          <cell r="M119">
            <v>1903674.45</v>
          </cell>
          <cell r="N119">
            <v>724.82212887761125</v>
          </cell>
        </row>
        <row r="120">
          <cell r="A120" t="str">
            <v>32414</v>
          </cell>
          <cell r="B120" t="str">
            <v>Deer Park</v>
          </cell>
          <cell r="C120">
            <v>2436.4044444444439</v>
          </cell>
          <cell r="D120">
            <v>22141670.710000001</v>
          </cell>
          <cell r="E120">
            <v>9087.846954346207</v>
          </cell>
          <cell r="F120">
            <v>22471175.050000001</v>
          </cell>
          <cell r="G120">
            <v>9223.0890077545992</v>
          </cell>
          <cell r="H120">
            <v>590.52425112780043</v>
          </cell>
          <cell r="I120">
            <v>136.17136135033232</v>
          </cell>
          <cell r="J120">
            <v>6973.9967593411784</v>
          </cell>
          <cell r="K120">
            <v>1348.4547064800411</v>
          </cell>
          <cell r="L120">
            <v>173.94192945524466</v>
          </cell>
          <cell r="M120">
            <v>1034798.13</v>
          </cell>
          <cell r="N120">
            <v>424.7234618043712</v>
          </cell>
        </row>
        <row r="121">
          <cell r="A121" t="str">
            <v>31306</v>
          </cell>
          <cell r="B121" t="str">
            <v>Lakewood</v>
          </cell>
          <cell r="C121">
            <v>2420.2766666666671</v>
          </cell>
          <cell r="D121">
            <v>23178105.870000001</v>
          </cell>
          <cell r="E121">
            <v>9576.6348489084576</v>
          </cell>
          <cell r="F121">
            <v>23218035.109999999</v>
          </cell>
          <cell r="G121">
            <v>9593.1326487467668</v>
          </cell>
          <cell r="H121">
            <v>1695.8351731138173</v>
          </cell>
          <cell r="I121">
            <v>329.98662962774227</v>
          </cell>
          <cell r="J121">
            <v>6251.4333168522035</v>
          </cell>
          <cell r="K121">
            <v>1315.8775291530028</v>
          </cell>
          <cell r="L121">
            <v>0</v>
          </cell>
          <cell r="M121">
            <v>898033.76</v>
          </cell>
          <cell r="N121">
            <v>371.04591072921409</v>
          </cell>
        </row>
        <row r="122">
          <cell r="A122" t="str">
            <v>13144</v>
          </cell>
          <cell r="B122" t="str">
            <v>Quincy</v>
          </cell>
          <cell r="C122">
            <v>2381.0100000000002</v>
          </cell>
          <cell r="D122">
            <v>24507892.649999999</v>
          </cell>
          <cell r="E122">
            <v>10293.065820807135</v>
          </cell>
          <cell r="F122">
            <v>25131293.68</v>
          </cell>
          <cell r="G122">
            <v>10554.887917312401</v>
          </cell>
          <cell r="H122">
            <v>1214.3931188865229</v>
          </cell>
          <cell r="I122">
            <v>116.57700303652651</v>
          </cell>
          <cell r="J122">
            <v>7308.6949949811215</v>
          </cell>
          <cell r="K122">
            <v>1915.0506045753693</v>
          </cell>
          <cell r="L122">
            <v>0.17219583286084475</v>
          </cell>
          <cell r="M122">
            <v>2479020.62</v>
          </cell>
          <cell r="N122">
            <v>1041.1634642441652</v>
          </cell>
        </row>
        <row r="123">
          <cell r="A123" t="str">
            <v>33115</v>
          </cell>
          <cell r="B123" t="str">
            <v>Colville</v>
          </cell>
          <cell r="C123">
            <v>2369.7066666666665</v>
          </cell>
          <cell r="D123">
            <v>21401910.539999999</v>
          </cell>
          <cell r="E123">
            <v>9031.4598178114884</v>
          </cell>
          <cell r="F123">
            <v>21275919.66</v>
          </cell>
          <cell r="G123">
            <v>8978.2925284704725</v>
          </cell>
          <cell r="H123">
            <v>807.50864945309684</v>
          </cell>
          <cell r="I123">
            <v>142.80019749279796</v>
          </cell>
          <cell r="J123">
            <v>6918.7862745318689</v>
          </cell>
          <cell r="K123">
            <v>1104.3322478731548</v>
          </cell>
          <cell r="L123">
            <v>4.8651591195534758</v>
          </cell>
          <cell r="M123">
            <v>92457.36</v>
          </cell>
          <cell r="N123">
            <v>39.016373334533675</v>
          </cell>
        </row>
        <row r="124">
          <cell r="B124" t="str">
            <v>2,000–2,999 (cont.)</v>
          </cell>
        </row>
        <row r="126">
          <cell r="A126" t="str">
            <v>38267</v>
          </cell>
          <cell r="B126" t="str">
            <v>Pullman</v>
          </cell>
          <cell r="C126">
            <v>2260.8055555555557</v>
          </cell>
          <cell r="D126">
            <v>20271696.989999998</v>
          </cell>
          <cell r="E126">
            <v>8966.5813763530696</v>
          </cell>
          <cell r="F126">
            <v>20765360.59</v>
          </cell>
          <cell r="G126">
            <v>9184.9387661723322</v>
          </cell>
          <cell r="H126">
            <v>1671.1780766442639</v>
          </cell>
          <cell r="I126">
            <v>298.71278772315668</v>
          </cell>
          <cell r="J126">
            <v>6211.3570649596386</v>
          </cell>
          <cell r="K126">
            <v>1002.8108009681899</v>
          </cell>
          <cell r="L126">
            <v>0.88003587708412678</v>
          </cell>
          <cell r="M126">
            <v>2106531.3199999998</v>
          </cell>
          <cell r="N126">
            <v>931.76138691960819</v>
          </cell>
        </row>
        <row r="127">
          <cell r="A127" t="str">
            <v>13165</v>
          </cell>
          <cell r="B127" t="str">
            <v>Ephrata</v>
          </cell>
          <cell r="C127">
            <v>2225.7855555555557</v>
          </cell>
          <cell r="D127">
            <v>19897559.52</v>
          </cell>
          <cell r="E127">
            <v>8939.567188014018</v>
          </cell>
          <cell r="F127">
            <v>21169850</v>
          </cell>
          <cell r="G127">
            <v>9511.1813207521736</v>
          </cell>
          <cell r="H127">
            <v>1172.2292488993899</v>
          </cell>
          <cell r="I127">
            <v>160.87069084722646</v>
          </cell>
          <cell r="J127">
            <v>6943.4217871642832</v>
          </cell>
          <cell r="K127">
            <v>1192.290822166656</v>
          </cell>
          <cell r="L127">
            <v>42.368771674619737</v>
          </cell>
          <cell r="M127">
            <v>2141104.0299999998</v>
          </cell>
          <cell r="N127">
            <v>961.95431974828352</v>
          </cell>
        </row>
        <row r="128">
          <cell r="A128" t="str">
            <v>31332</v>
          </cell>
          <cell r="B128" t="str">
            <v>Granite Falls</v>
          </cell>
          <cell r="C128">
            <v>2222.7766666666666</v>
          </cell>
          <cell r="D128">
            <v>21231276.149999999</v>
          </cell>
          <cell r="E128">
            <v>9551.6911205654178</v>
          </cell>
          <cell r="F128">
            <v>20566386.190000001</v>
          </cell>
          <cell r="G128">
            <v>9252.5652704650201</v>
          </cell>
          <cell r="H128">
            <v>1514.9260699455488</v>
          </cell>
          <cell r="I128">
            <v>218.50313496782556</v>
          </cell>
          <cell r="J128">
            <v>6404.4758717699951</v>
          </cell>
          <cell r="K128">
            <v>1114.6601937816517</v>
          </cell>
          <cell r="L128">
            <v>0</v>
          </cell>
          <cell r="M128">
            <v>-85598.38</v>
          </cell>
          <cell r="N128">
            <v>-38.509662839121638</v>
          </cell>
        </row>
        <row r="129">
          <cell r="A129" t="str">
            <v>34401</v>
          </cell>
          <cell r="B129" t="str">
            <v>Rochester</v>
          </cell>
          <cell r="C129">
            <v>2198.6755555555555</v>
          </cell>
          <cell r="D129">
            <v>21311912.07</v>
          </cell>
          <cell r="E129">
            <v>9693.0681819560068</v>
          </cell>
          <cell r="F129">
            <v>21970564.75</v>
          </cell>
          <cell r="G129">
            <v>9992.6361097185782</v>
          </cell>
          <cell r="H129">
            <v>1220.9174305945803</v>
          </cell>
          <cell r="I129">
            <v>229.32248404089731</v>
          </cell>
          <cell r="J129">
            <v>7386.8773266532171</v>
          </cell>
          <cell r="K129">
            <v>1155.3951575898218</v>
          </cell>
          <cell r="L129">
            <v>0.12371084006128942</v>
          </cell>
          <cell r="M129">
            <v>2766222.69</v>
          </cell>
          <cell r="N129">
            <v>1258.1313705018374</v>
          </cell>
        </row>
        <row r="130">
          <cell r="A130" t="str">
            <v>27344</v>
          </cell>
          <cell r="B130" t="str">
            <v>Orting</v>
          </cell>
          <cell r="C130">
            <v>2187.557777777778</v>
          </cell>
          <cell r="D130">
            <v>19167806.32</v>
          </cell>
          <cell r="E130">
            <v>8762.194313089889</v>
          </cell>
          <cell r="F130">
            <v>19536191.960000001</v>
          </cell>
          <cell r="G130">
            <v>8930.594729180486</v>
          </cell>
          <cell r="H130">
            <v>1442.1828132031558</v>
          </cell>
          <cell r="I130">
            <v>271.22940295672191</v>
          </cell>
          <cell r="J130">
            <v>5763.3905893025294</v>
          </cell>
          <cell r="K130">
            <v>1409.2842170009983</v>
          </cell>
          <cell r="L130">
            <v>44.507706717079721</v>
          </cell>
          <cell r="M130">
            <v>1174355.5900000001</v>
          </cell>
          <cell r="N130">
            <v>536.83409047735631</v>
          </cell>
        </row>
        <row r="131">
          <cell r="A131" t="str">
            <v>23403</v>
          </cell>
          <cell r="B131" t="str">
            <v>North Mason</v>
          </cell>
          <cell r="C131">
            <v>2177.5133333333333</v>
          </cell>
          <cell r="D131">
            <v>20364491.91</v>
          </cell>
          <cell r="E131">
            <v>9352.1778251644846</v>
          </cell>
          <cell r="F131">
            <v>20455235.050000001</v>
          </cell>
          <cell r="G131">
            <v>9393.85065380388</v>
          </cell>
          <cell r="H131">
            <v>1355.259830020176</v>
          </cell>
          <cell r="I131">
            <v>216.32585334341616</v>
          </cell>
          <cell r="J131">
            <v>6605.7669910938175</v>
          </cell>
          <cell r="K131">
            <v>1155.0696390684175</v>
          </cell>
          <cell r="L131">
            <v>61.428340278054172</v>
          </cell>
          <cell r="M131">
            <v>1211646.3400000001</v>
          </cell>
          <cell r="N131">
            <v>556.43578454934834</v>
          </cell>
        </row>
        <row r="132">
          <cell r="A132" t="str">
            <v>08404</v>
          </cell>
          <cell r="B132" t="str">
            <v>Woodland</v>
          </cell>
          <cell r="C132">
            <v>2151.701111111111</v>
          </cell>
          <cell r="D132">
            <v>20219203.350000001</v>
          </cell>
          <cell r="E132">
            <v>9396.8457076080904</v>
          </cell>
          <cell r="F132">
            <v>20740096.199999999</v>
          </cell>
          <cell r="G132">
            <v>9638.9299112691715</v>
          </cell>
          <cell r="H132">
            <v>1099.0923589655936</v>
          </cell>
          <cell r="I132">
            <v>242.44496938081554</v>
          </cell>
          <cell r="J132">
            <v>6772.0984502700958</v>
          </cell>
          <cell r="K132">
            <v>1039.0611634928644</v>
          </cell>
          <cell r="L132">
            <v>486.23296915980177</v>
          </cell>
          <cell r="M132">
            <v>1316966.3400000001</v>
          </cell>
          <cell r="N132">
            <v>612.05821440503667</v>
          </cell>
        </row>
        <row r="133">
          <cell r="A133" t="str">
            <v>37503</v>
          </cell>
          <cell r="B133" t="str">
            <v>Blaine</v>
          </cell>
          <cell r="C133">
            <v>2135.42</v>
          </cell>
          <cell r="D133">
            <v>20988830.93</v>
          </cell>
          <cell r="E133">
            <v>9828.9006050332009</v>
          </cell>
          <cell r="F133">
            <v>21142180.149999999</v>
          </cell>
          <cell r="G133">
            <v>9900.7128105946358</v>
          </cell>
          <cell r="H133">
            <v>2075.0086540352718</v>
          </cell>
          <cell r="I133">
            <v>247.96610971143852</v>
          </cell>
          <cell r="J133">
            <v>6470.8191128677254</v>
          </cell>
          <cell r="K133">
            <v>1106.9189339802006</v>
          </cell>
          <cell r="L133">
            <v>0</v>
          </cell>
          <cell r="M133">
            <v>1792412.14</v>
          </cell>
          <cell r="N133">
            <v>839.37217971171935</v>
          </cell>
        </row>
        <row r="134">
          <cell r="A134" t="str">
            <v>31311</v>
          </cell>
          <cell r="B134" t="str">
            <v>Sultan</v>
          </cell>
          <cell r="C134">
            <v>2113.7644444444441</v>
          </cell>
          <cell r="D134">
            <v>19972810.420000002</v>
          </cell>
          <cell r="E134">
            <v>9448.9291238170154</v>
          </cell>
          <cell r="F134">
            <v>19906825.289999999</v>
          </cell>
          <cell r="G134">
            <v>9417.7122442950658</v>
          </cell>
          <cell r="H134">
            <v>1565.3032572745417</v>
          </cell>
          <cell r="I134">
            <v>206.15721924234177</v>
          </cell>
          <cell r="J134">
            <v>6522.861800537009</v>
          </cell>
          <cell r="K134">
            <v>1114.2444354148574</v>
          </cell>
          <cell r="L134">
            <v>9.1455318263151391</v>
          </cell>
          <cell r="M134">
            <v>902256.72</v>
          </cell>
          <cell r="N134">
            <v>426.84828121287569</v>
          </cell>
        </row>
        <row r="135">
          <cell r="A135" t="str">
            <v>37507</v>
          </cell>
          <cell r="B135" t="str">
            <v>Mount Baker</v>
          </cell>
          <cell r="C135">
            <v>2093.7555555555559</v>
          </cell>
          <cell r="D135">
            <v>21946373.539999999</v>
          </cell>
          <cell r="E135">
            <v>10481.822236491576</v>
          </cell>
          <cell r="F135">
            <v>23127216.109999999</v>
          </cell>
          <cell r="G135">
            <v>11045.805251064008</v>
          </cell>
          <cell r="H135">
            <v>1769.7356074677077</v>
          </cell>
          <cell r="I135">
            <v>305.65113406000916</v>
          </cell>
          <cell r="J135">
            <v>7242.1504457699575</v>
          </cell>
          <cell r="K135">
            <v>1371.5227894586017</v>
          </cell>
          <cell r="L135">
            <v>356.7452743077298</v>
          </cell>
          <cell r="M135">
            <v>3418377.08</v>
          </cell>
          <cell r="N135">
            <v>1632.6533777688151</v>
          </cell>
        </row>
        <row r="136">
          <cell r="A136" t="str">
            <v>06122</v>
          </cell>
          <cell r="B136" t="str">
            <v>Ridgefield</v>
          </cell>
          <cell r="C136">
            <v>2066.7300000000005</v>
          </cell>
          <cell r="D136">
            <v>18054098.539999999</v>
          </cell>
          <cell r="E136">
            <v>8735.5864288029861</v>
          </cell>
          <cell r="F136">
            <v>17980222.440000001</v>
          </cell>
          <cell r="G136">
            <v>8699.8410242266764</v>
          </cell>
          <cell r="H136">
            <v>1576.7556187794241</v>
          </cell>
          <cell r="I136">
            <v>238.8293149080915</v>
          </cell>
          <cell r="J136">
            <v>5944.2748157717733</v>
          </cell>
          <cell r="K136">
            <v>939.98127476738591</v>
          </cell>
          <cell r="L136">
            <v>0</v>
          </cell>
          <cell r="M136">
            <v>2477909.2799999998</v>
          </cell>
          <cell r="N136">
            <v>1198.9516192245717</v>
          </cell>
        </row>
        <row r="137">
          <cell r="A137" t="str">
            <v>32326</v>
          </cell>
          <cell r="B137" t="str">
            <v>Medical Lake</v>
          </cell>
          <cell r="C137">
            <v>2063.2155555555555</v>
          </cell>
          <cell r="D137">
            <v>19747270.59</v>
          </cell>
          <cell r="E137">
            <v>9571.1136613075378</v>
          </cell>
          <cell r="F137">
            <v>21014491.32</v>
          </cell>
          <cell r="G137">
            <v>10185.310625162234</v>
          </cell>
          <cell r="H137">
            <v>293.81293601034849</v>
          </cell>
          <cell r="I137">
            <v>240.52569236585393</v>
          </cell>
          <cell r="J137">
            <v>6929.1957069170357</v>
          </cell>
          <cell r="K137">
            <v>2720.3086535903503</v>
          </cell>
          <cell r="L137">
            <v>1.467636278645954</v>
          </cell>
          <cell r="M137">
            <v>2582497.7799999998</v>
          </cell>
          <cell r="N137">
            <v>1251.6858808311083</v>
          </cell>
        </row>
        <row r="138">
          <cell r="A138" t="str">
            <v>27404</v>
          </cell>
          <cell r="B138" t="str">
            <v xml:space="preserve"> Subtotal  (27 districts)</v>
          </cell>
          <cell r="C138">
            <v>65931.490000000005</v>
          </cell>
          <cell r="D138">
            <v>619444049.46999991</v>
          </cell>
          <cell r="E138">
            <v>9395.2684744421804</v>
          </cell>
          <cell r="F138">
            <v>631125084.57000005</v>
          </cell>
          <cell r="G138">
            <v>9572.4377618342915</v>
          </cell>
          <cell r="H138">
            <v>1353.6595385604053</v>
          </cell>
          <cell r="I138">
            <v>230.41235606839763</v>
          </cell>
          <cell r="J138">
            <v>6610.1640716750071</v>
          </cell>
          <cell r="K138">
            <v>1300.0015384151031</v>
          </cell>
          <cell r="L138">
            <v>78.200257115378392</v>
          </cell>
          <cell r="M138">
            <v>49563875.320000015</v>
          </cell>
          <cell r="N138">
            <v>751.74814523378757</v>
          </cell>
        </row>
        <row r="139">
          <cell r="B139" t="str">
            <v xml:space="preserve"> Subtotal  (29 districts)</v>
          </cell>
          <cell r="C139">
            <v>70208.999999999985</v>
          </cell>
          <cell r="D139">
            <v>623277914.03000009</v>
          </cell>
          <cell r="E139">
            <v>8877.4646274694151</v>
          </cell>
          <cell r="F139">
            <v>631816851.94000006</v>
          </cell>
          <cell r="G139">
            <v>8999.086327109062</v>
          </cell>
          <cell r="H139">
            <v>1278.8667383099032</v>
          </cell>
          <cell r="I139">
            <v>273.72840077482948</v>
          </cell>
          <cell r="J139">
            <v>6619.3662360950884</v>
          </cell>
          <cell r="K139">
            <v>778.75606446466986</v>
          </cell>
          <cell r="L139">
            <v>48.368887464570079</v>
          </cell>
          <cell r="M139">
            <v>46853695.180000007</v>
          </cell>
          <cell r="N139">
            <v>667.34599809141298</v>
          </cell>
        </row>
        <row r="140">
          <cell r="B140" t="str">
            <v>1,000–1,999</v>
          </cell>
        </row>
        <row r="141">
          <cell r="B141" t="str">
            <v>1,000–1,999</v>
          </cell>
        </row>
        <row r="142">
          <cell r="A142" t="str">
            <v>06098</v>
          </cell>
          <cell r="B142" t="str">
            <v>Hockinson</v>
          </cell>
          <cell r="C142">
            <v>1986.5911111111111</v>
          </cell>
          <cell r="D142">
            <v>17637474.489999998</v>
          </cell>
          <cell r="E142">
            <v>8878.2610529930662</v>
          </cell>
          <cell r="F142">
            <v>17673495.120000001</v>
          </cell>
          <cell r="G142">
            <v>8896.3929321696796</v>
          </cell>
          <cell r="H142">
            <v>1332.6170922607796</v>
          </cell>
          <cell r="I142">
            <v>392.40303937733648</v>
          </cell>
          <cell r="J142">
            <v>6380.3356358071769</v>
          </cell>
          <cell r="K142">
            <v>791.03716472438543</v>
          </cell>
          <cell r="L142">
            <v>0</v>
          </cell>
          <cell r="M142">
            <v>1201572.77</v>
          </cell>
          <cell r="N142">
            <v>604.84151131027352</v>
          </cell>
        </row>
        <row r="143">
          <cell r="A143" t="str">
            <v>27404</v>
          </cell>
          <cell r="B143" t="str">
            <v>Eatonville</v>
          </cell>
          <cell r="C143">
            <v>1982.5666666666666</v>
          </cell>
          <cell r="D143">
            <v>18121167.190000001</v>
          </cell>
          <cell r="E143">
            <v>9140.2561612051722</v>
          </cell>
          <cell r="F143">
            <v>18581408.989999998</v>
          </cell>
          <cell r="G143">
            <v>9372.4005867814449</v>
          </cell>
          <cell r="H143">
            <v>1624.4094910637725</v>
          </cell>
          <cell r="I143">
            <v>296.13135834019874</v>
          </cell>
          <cell r="J143">
            <v>6467.6812011365773</v>
          </cell>
          <cell r="K143">
            <v>984.17853624089992</v>
          </cell>
          <cell r="L143">
            <v>0</v>
          </cell>
          <cell r="M143">
            <v>4907771.58</v>
          </cell>
          <cell r="N143">
            <v>2475.463580880004</v>
          </cell>
        </row>
        <row r="144">
          <cell r="A144" t="str">
            <v>14028</v>
          </cell>
          <cell r="B144" t="str">
            <v>Hoquiam</v>
          </cell>
          <cell r="C144">
            <v>1899.9711111111108</v>
          </cell>
          <cell r="D144">
            <v>19184693.300000001</v>
          </cell>
          <cell r="E144">
            <v>10097.360527119128</v>
          </cell>
          <cell r="F144">
            <v>19773150.920000002</v>
          </cell>
          <cell r="G144">
            <v>10407.079773142752</v>
          </cell>
          <cell r="H144">
            <v>1137.140853018818</v>
          </cell>
          <cell r="I144">
            <v>168.68906486297456</v>
          </cell>
          <cell r="J144">
            <v>6867.690636816702</v>
          </cell>
          <cell r="K144">
            <v>1831.8434315375562</v>
          </cell>
          <cell r="L144">
            <v>401.71578690670157</v>
          </cell>
          <cell r="M144">
            <v>1634585.35</v>
          </cell>
          <cell r="N144">
            <v>860.32115985389271</v>
          </cell>
        </row>
        <row r="145">
          <cell r="A145" t="str">
            <v>37505</v>
          </cell>
          <cell r="B145" t="str">
            <v>Meridian</v>
          </cell>
          <cell r="C145">
            <v>1891.9155555555556</v>
          </cell>
          <cell r="D145">
            <v>15779897.619999999</v>
          </cell>
          <cell r="E145">
            <v>8340.6987027844789</v>
          </cell>
          <cell r="F145">
            <v>16411629.75</v>
          </cell>
          <cell r="G145">
            <v>8674.6100806707364</v>
          </cell>
          <cell r="H145">
            <v>1206.3669719813663</v>
          </cell>
          <cell r="I145">
            <v>239.59672971074585</v>
          </cell>
          <cell r="J145">
            <v>6280.9389114148871</v>
          </cell>
          <cell r="K145">
            <v>947.70746756373899</v>
          </cell>
          <cell r="L145">
            <v>0</v>
          </cell>
          <cell r="M145">
            <v>810709.22</v>
          </cell>
          <cell r="N145">
            <v>428.51237076590218</v>
          </cell>
        </row>
        <row r="146">
          <cell r="A146" t="str">
            <v>11051</v>
          </cell>
          <cell r="B146" t="str">
            <v>North Franklin</v>
          </cell>
          <cell r="C146">
            <v>1836.2566666666669</v>
          </cell>
          <cell r="D146">
            <v>18557284.440000001</v>
          </cell>
          <cell r="E146">
            <v>10106.040607976009</v>
          </cell>
          <cell r="F146">
            <v>19374883.5</v>
          </cell>
          <cell r="G146">
            <v>10551.293755230296</v>
          </cell>
          <cell r="H146">
            <v>842.08024840390851</v>
          </cell>
          <cell r="I146">
            <v>172.58342787954479</v>
          </cell>
          <cell r="J146">
            <v>7771.8598434859323</v>
          </cell>
          <cell r="K146">
            <v>1763.3330725370636</v>
          </cell>
          <cell r="L146">
            <v>1.4371629238468839</v>
          </cell>
          <cell r="M146">
            <v>1648152.31</v>
          </cell>
          <cell r="N146">
            <v>897.56096733027505</v>
          </cell>
        </row>
        <row r="147">
          <cell r="A147" t="str">
            <v>13073</v>
          </cell>
          <cell r="B147" t="str">
            <v>Wahluke</v>
          </cell>
          <cell r="C147">
            <v>1825.1288888888892</v>
          </cell>
          <cell r="D147">
            <v>19217840.48</v>
          </cell>
          <cell r="E147">
            <v>10529.579909120572</v>
          </cell>
          <cell r="F147">
            <v>19966277.460000001</v>
          </cell>
          <cell r="G147">
            <v>10939.653402864698</v>
          </cell>
          <cell r="H147">
            <v>629.93499637164132</v>
          </cell>
          <cell r="I147">
            <v>140.28413640193446</v>
          </cell>
          <cell r="J147">
            <v>7826.5157529209491</v>
          </cell>
          <cell r="K147">
            <v>2342.9185171701729</v>
          </cell>
          <cell r="L147">
            <v>0</v>
          </cell>
          <cell r="M147">
            <v>3081023.56</v>
          </cell>
          <cell r="N147">
            <v>1688.112866305941</v>
          </cell>
        </row>
        <row r="148">
          <cell r="A148" t="str">
            <v>15206</v>
          </cell>
          <cell r="B148" t="str">
            <v>South Whidbey</v>
          </cell>
          <cell r="C148">
            <v>1818.4344444444446</v>
          </cell>
          <cell r="D148">
            <v>18012900.850000001</v>
          </cell>
          <cell r="E148">
            <v>9905.7191228596512</v>
          </cell>
          <cell r="F148">
            <v>17659346.129999999</v>
          </cell>
          <cell r="G148">
            <v>9711.2910415613915</v>
          </cell>
          <cell r="H148">
            <v>1960.0462204668117</v>
          </cell>
          <cell r="I148">
            <v>310.3026461712181</v>
          </cell>
          <cell r="J148">
            <v>6446.9893626446674</v>
          </cell>
          <cell r="K148">
            <v>986.6226497640522</v>
          </cell>
          <cell r="L148">
            <v>7.3301625146417155</v>
          </cell>
          <cell r="M148">
            <v>1312643.8600000001</v>
          </cell>
          <cell r="N148">
            <v>721.85382542125672</v>
          </cell>
        </row>
        <row r="149">
          <cell r="A149" t="str">
            <v>14068</v>
          </cell>
          <cell r="B149" t="str">
            <v>Elma</v>
          </cell>
          <cell r="C149">
            <v>1705.8766666666663</v>
          </cell>
          <cell r="D149">
            <v>16816022.199999999</v>
          </cell>
          <cell r="E149">
            <v>9857.7010452103823</v>
          </cell>
          <cell r="F149">
            <v>17077354.449999999</v>
          </cell>
          <cell r="G149">
            <v>10010.896323102688</v>
          </cell>
          <cell r="H149">
            <v>1263.0448977358662</v>
          </cell>
          <cell r="I149">
            <v>190.47438560427386</v>
          </cell>
          <cell r="J149">
            <v>7129.9998221833175</v>
          </cell>
          <cell r="K149">
            <v>1311.6548070102765</v>
          </cell>
          <cell r="L149">
            <v>115.7224105689548</v>
          </cell>
          <cell r="M149">
            <v>665387.17000000004</v>
          </cell>
          <cell r="N149">
            <v>390.05584811719496</v>
          </cell>
        </row>
        <row r="150">
          <cell r="A150" t="str">
            <v>32416</v>
          </cell>
          <cell r="B150" t="str">
            <v>Riverside</v>
          </cell>
          <cell r="C150">
            <v>1671.4311111111108</v>
          </cell>
          <cell r="D150">
            <v>16959602.57</v>
          </cell>
          <cell r="E150">
            <v>10146.755350704123</v>
          </cell>
          <cell r="F150">
            <v>17381456.609999999</v>
          </cell>
          <cell r="G150">
            <v>10399.146273187051</v>
          </cell>
          <cell r="H150">
            <v>1136.3178819481377</v>
          </cell>
          <cell r="I150">
            <v>214.30096497479207</v>
          </cell>
          <cell r="J150">
            <v>7536.3343043353407</v>
          </cell>
          <cell r="K150">
            <v>1336.1028672700977</v>
          </cell>
          <cell r="L150">
            <v>176.0902546586824</v>
          </cell>
          <cell r="M150">
            <v>2065049.17</v>
          </cell>
          <cell r="N150">
            <v>1235.4976261194668</v>
          </cell>
        </row>
        <row r="151">
          <cell r="A151" t="str">
            <v>32325</v>
          </cell>
          <cell r="B151" t="str">
            <v>Nine Mile Falls</v>
          </cell>
          <cell r="C151">
            <v>1654.3433333333335</v>
          </cell>
          <cell r="D151">
            <v>15162336.109999999</v>
          </cell>
          <cell r="E151">
            <v>9165.1689250316831</v>
          </cell>
          <cell r="F151">
            <v>15403630.17</v>
          </cell>
          <cell r="G151">
            <v>9311.023812066418</v>
          </cell>
          <cell r="H151">
            <v>1278.1809902418479</v>
          </cell>
          <cell r="I151">
            <v>360.17629955893875</v>
          </cell>
          <cell r="J151">
            <v>6781.4970713455277</v>
          </cell>
          <cell r="K151">
            <v>891.10992881364803</v>
          </cell>
          <cell r="L151">
            <v>5.9522106455129217E-2</v>
          </cell>
          <cell r="M151">
            <v>1052999.25</v>
          </cell>
          <cell r="N151">
            <v>636.50587443557663</v>
          </cell>
        </row>
        <row r="152">
          <cell r="A152" t="str">
            <v>24019</v>
          </cell>
          <cell r="B152" t="str">
            <v>Omak</v>
          </cell>
          <cell r="C152">
            <v>1642.7655555555561</v>
          </cell>
          <cell r="D152">
            <v>17115651.050000001</v>
          </cell>
          <cell r="E152">
            <v>10418.80321395695</v>
          </cell>
          <cell r="F152">
            <v>17029500.600000001</v>
          </cell>
          <cell r="G152">
            <v>10366.360886012677</v>
          </cell>
          <cell r="H152">
            <v>868.3711410771399</v>
          </cell>
          <cell r="I152">
            <v>248.72249641356808</v>
          </cell>
          <cell r="J152">
            <v>7231.4015592946571</v>
          </cell>
          <cell r="K152">
            <v>1993.4969533084106</v>
          </cell>
          <cell r="L152">
            <v>24.368735918900974</v>
          </cell>
          <cell r="M152">
            <v>1503715.74</v>
          </cell>
          <cell r="N152">
            <v>915.35626304964023</v>
          </cell>
        </row>
        <row r="153">
          <cell r="A153" t="str">
            <v>37506</v>
          </cell>
          <cell r="B153" t="str">
            <v>Nooksack Valley</v>
          </cell>
          <cell r="C153">
            <v>1592.6077777777778</v>
          </cell>
          <cell r="D153">
            <v>16749345.140000001</v>
          </cell>
          <cell r="E153">
            <v>10516.930391593942</v>
          </cell>
          <cell r="F153">
            <v>16817870.510000002</v>
          </cell>
          <cell r="G153">
            <v>10559.957539242068</v>
          </cell>
          <cell r="H153">
            <v>1504.8184075454164</v>
          </cell>
          <cell r="I153">
            <v>213.1092882602747</v>
          </cell>
          <cell r="J153">
            <v>6954.2256131976401</v>
          </cell>
          <cell r="K153">
            <v>1470.8693958964577</v>
          </cell>
          <cell r="L153">
            <v>416.93483434227721</v>
          </cell>
          <cell r="M153">
            <v>1303062.28</v>
          </cell>
          <cell r="N153">
            <v>818.19409535862565</v>
          </cell>
        </row>
        <row r="154">
          <cell r="A154" t="str">
            <v>06101</v>
          </cell>
          <cell r="B154" t="str">
            <v>La Center</v>
          </cell>
          <cell r="C154">
            <v>1519.1644444444446</v>
          </cell>
          <cell r="D154">
            <v>13082520.23</v>
          </cell>
          <cell r="E154">
            <v>8611.6550962224846</v>
          </cell>
          <cell r="F154">
            <v>13251077.93</v>
          </cell>
          <cell r="G154">
            <v>8722.6093122827751</v>
          </cell>
          <cell r="H154">
            <v>1329.1531126759739</v>
          </cell>
          <cell r="I154">
            <v>325.37787584988234</v>
          </cell>
          <cell r="J154">
            <v>6157.6052245093788</v>
          </cell>
          <cell r="K154">
            <v>880.81469053163721</v>
          </cell>
          <cell r="L154">
            <v>29.658408715902304</v>
          </cell>
          <cell r="M154">
            <v>1283925.22</v>
          </cell>
          <cell r="N154">
            <v>845.15223134354551</v>
          </cell>
        </row>
        <row r="155">
          <cell r="A155" t="str">
            <v>17402</v>
          </cell>
          <cell r="B155" t="str">
            <v>Vashon Island</v>
          </cell>
          <cell r="C155">
            <v>1499.151111111111</v>
          </cell>
          <cell r="D155">
            <v>13931275.060000001</v>
          </cell>
          <cell r="E155">
            <v>9292.7757293757368</v>
          </cell>
          <cell r="F155">
            <v>14005977.439999999</v>
          </cell>
          <cell r="G155">
            <v>9342.6055160105425</v>
          </cell>
          <cell r="H155">
            <v>1786.134092923699</v>
          </cell>
          <cell r="I155">
            <v>496.40473497594195</v>
          </cell>
          <cell r="J155">
            <v>6199.7550687944904</v>
          </cell>
          <cell r="K155">
            <v>820.33170031039788</v>
          </cell>
          <cell r="L155">
            <v>39.979919006015258</v>
          </cell>
          <cell r="M155">
            <v>473311</v>
          </cell>
          <cell r="N155">
            <v>315.71934042673041</v>
          </cell>
        </row>
        <row r="156">
          <cell r="A156" t="str">
            <v>16050</v>
          </cell>
          <cell r="B156" t="str">
            <v>Port Townsend</v>
          </cell>
          <cell r="C156">
            <v>1481.9077777777779</v>
          </cell>
          <cell r="D156">
            <v>14135414.85</v>
          </cell>
          <cell r="E156">
            <v>9538.6602742560808</v>
          </cell>
          <cell r="F156">
            <v>14415880.57</v>
          </cell>
          <cell r="G156">
            <v>9727.9201757194351</v>
          </cell>
          <cell r="H156">
            <v>1823.9935915940187</v>
          </cell>
          <cell r="I156">
            <v>338.15889052925019</v>
          </cell>
          <cell r="J156">
            <v>5960.6750112655081</v>
          </cell>
          <cell r="K156">
            <v>1592.0131369698368</v>
          </cell>
          <cell r="L156">
            <v>13.079545360822422</v>
          </cell>
          <cell r="M156">
            <v>923465.55</v>
          </cell>
          <cell r="N156">
            <v>623.15993197957289</v>
          </cell>
        </row>
        <row r="157">
          <cell r="A157" t="str">
            <v>03052</v>
          </cell>
          <cell r="B157" t="str">
            <v>Kiona-Benton</v>
          </cell>
          <cell r="C157">
            <v>1477.5711111111111</v>
          </cell>
          <cell r="D157">
            <v>14709583.029999999</v>
          </cell>
          <cell r="E157">
            <v>9955.2454155242758</v>
          </cell>
          <cell r="F157">
            <v>14901583.779999999</v>
          </cell>
          <cell r="G157">
            <v>10085.188907621667</v>
          </cell>
          <cell r="H157">
            <v>1218.7903285722666</v>
          </cell>
          <cell r="I157">
            <v>100.2357645505311</v>
          </cell>
          <cell r="J157">
            <v>7134.6853973563238</v>
          </cell>
          <cell r="K157">
            <v>1631.3173571642349</v>
          </cell>
          <cell r="L157">
            <v>0.16005997831275651</v>
          </cell>
          <cell r="M157">
            <v>1227276.3400000001</v>
          </cell>
          <cell r="N157">
            <v>830.60390851652949</v>
          </cell>
        </row>
        <row r="158">
          <cell r="A158" t="str">
            <v>39003</v>
          </cell>
          <cell r="B158" t="str">
            <v>Naches Valley</v>
          </cell>
          <cell r="C158">
            <v>1441.1255555555556</v>
          </cell>
          <cell r="D158">
            <v>12804261.4</v>
          </cell>
          <cell r="E158">
            <v>8884.9034358175286</v>
          </cell>
          <cell r="F158">
            <v>13170484.49</v>
          </cell>
          <cell r="G158">
            <v>9139.0263944925755</v>
          </cell>
          <cell r="H158">
            <v>1230.0321184136164</v>
          </cell>
          <cell r="I158">
            <v>178.32229746347954</v>
          </cell>
          <cell r="J158">
            <v>6594.5156779461704</v>
          </cell>
          <cell r="K158">
            <v>1132.270449101127</v>
          </cell>
          <cell r="L158">
            <v>3.8858515681801182</v>
          </cell>
          <cell r="M158">
            <v>897897.01</v>
          </cell>
          <cell r="N158">
            <v>623.05259006656058</v>
          </cell>
        </row>
        <row r="159">
          <cell r="A159" t="str">
            <v>04222</v>
          </cell>
          <cell r="B159" t="str">
            <v>Cashmere</v>
          </cell>
          <cell r="C159">
            <v>1439.8366666666668</v>
          </cell>
          <cell r="D159">
            <v>12611188.83</v>
          </cell>
          <cell r="E159">
            <v>8758.7634916923435</v>
          </cell>
          <cell r="F159">
            <v>12853292.279999999</v>
          </cell>
          <cell r="G159">
            <v>8926.9099596945016</v>
          </cell>
          <cell r="H159">
            <v>998.63744498797314</v>
          </cell>
          <cell r="I159">
            <v>161.17668439244264</v>
          </cell>
          <cell r="J159">
            <v>6572.7947961690097</v>
          </cell>
          <cell r="K159">
            <v>1176.6177784054207</v>
          </cell>
          <cell r="L159">
            <v>17.683255739655653</v>
          </cell>
          <cell r="M159">
            <v>455757.68</v>
          </cell>
          <cell r="N159">
            <v>316.53429208405578</v>
          </cell>
        </row>
        <row r="160">
          <cell r="A160" t="str">
            <v>39204</v>
          </cell>
          <cell r="B160" t="str">
            <v>Granger</v>
          </cell>
          <cell r="C160">
            <v>1401.6355555555556</v>
          </cell>
          <cell r="D160">
            <v>15378148.119999999</v>
          </cell>
          <cell r="E160">
            <v>10971.573929504579</v>
          </cell>
          <cell r="F160">
            <v>15936656.619999999</v>
          </cell>
          <cell r="G160">
            <v>11370.043059219704</v>
          </cell>
          <cell r="H160">
            <v>351.12897789249382</v>
          </cell>
          <cell r="I160">
            <v>88.257835290834834</v>
          </cell>
          <cell r="J160">
            <v>8246.4294475026018</v>
          </cell>
          <cell r="K160">
            <v>2684.2267985337767</v>
          </cell>
          <cell r="L160">
            <v>0</v>
          </cell>
          <cell r="M160">
            <v>2245799.67</v>
          </cell>
          <cell r="N160">
            <v>1602.2707622523528</v>
          </cell>
        </row>
        <row r="161">
          <cell r="A161" t="str">
            <v>13160</v>
          </cell>
          <cell r="B161" t="str">
            <v>Royal</v>
          </cell>
          <cell r="C161">
            <v>1341.9788888888891</v>
          </cell>
          <cell r="D161">
            <v>13503792.640000001</v>
          </cell>
          <cell r="E161">
            <v>10062.596924442427</v>
          </cell>
          <cell r="F161">
            <v>13737341.630000001</v>
          </cell>
          <cell r="G161">
            <v>10236.630206138363</v>
          </cell>
          <cell r="H161">
            <v>687.55411701293519</v>
          </cell>
          <cell r="I161">
            <v>272.9408435800861</v>
          </cell>
          <cell r="J161">
            <v>7499.8080918643345</v>
          </cell>
          <cell r="K161">
            <v>1776.3271536810066</v>
          </cell>
          <cell r="L161">
            <v>0</v>
          </cell>
          <cell r="M161">
            <v>2217206.09</v>
          </cell>
          <cell r="N161">
            <v>1652.1914825618217</v>
          </cell>
        </row>
        <row r="162">
          <cell r="A162" t="str">
            <v>08401</v>
          </cell>
          <cell r="B162" t="str">
            <v>Castle Rock</v>
          </cell>
          <cell r="C162">
            <v>1330.4344444444446</v>
          </cell>
          <cell r="D162">
            <v>12030501.220000001</v>
          </cell>
          <cell r="E162">
            <v>9042.5358951253183</v>
          </cell>
          <cell r="F162">
            <v>12760885.939999999</v>
          </cell>
          <cell r="G162">
            <v>9591.5180137482221</v>
          </cell>
          <cell r="H162">
            <v>1200.4284440086819</v>
          </cell>
          <cell r="I162">
            <v>267.93438901745543</v>
          </cell>
          <cell r="J162">
            <v>6755.5830710269238</v>
          </cell>
          <cell r="K162">
            <v>1355.0659692615027</v>
          </cell>
          <cell r="L162">
            <v>12.506140433659512</v>
          </cell>
          <cell r="M162">
            <v>983289.15</v>
          </cell>
          <cell r="N162">
            <v>739.07373197226298</v>
          </cell>
        </row>
        <row r="163">
          <cell r="A163" t="str">
            <v>04129</v>
          </cell>
          <cell r="B163" t="str">
            <v>Lake Chelan</v>
          </cell>
          <cell r="C163">
            <v>1308.9111111111113</v>
          </cell>
          <cell r="D163">
            <v>14134750.59</v>
          </cell>
          <cell r="E163">
            <v>10798.862099964346</v>
          </cell>
          <cell r="F163">
            <v>14586553.550000001</v>
          </cell>
          <cell r="G163">
            <v>11144.036769324799</v>
          </cell>
          <cell r="H163">
            <v>1775.3286073241538</v>
          </cell>
          <cell r="I163">
            <v>220.84706711261265</v>
          </cell>
          <cell r="J163">
            <v>7222.1452089098648</v>
          </cell>
          <cell r="K163">
            <v>1667.6417683910288</v>
          </cell>
          <cell r="L163">
            <v>258.07411758713766</v>
          </cell>
          <cell r="M163">
            <v>1852832.91</v>
          </cell>
          <cell r="N163">
            <v>1415.5528929899319</v>
          </cell>
        </row>
        <row r="164">
          <cell r="B164" t="str">
            <v>1,000–1,999 (cont.)</v>
          </cell>
        </row>
        <row r="166">
          <cell r="A166" t="str">
            <v>39205</v>
          </cell>
          <cell r="B166" t="str">
            <v>Zillah</v>
          </cell>
          <cell r="C166">
            <v>1299.8244444444442</v>
          </cell>
          <cell r="D166">
            <v>10820188.25</v>
          </cell>
          <cell r="E166">
            <v>8324.3458732033905</v>
          </cell>
          <cell r="F166">
            <v>11379838.710000001</v>
          </cell>
          <cell r="G166">
            <v>8754.9043708466634</v>
          </cell>
          <cell r="H166">
            <v>495.79846936594862</v>
          </cell>
          <cell r="I166">
            <v>225.04776029583482</v>
          </cell>
          <cell r="J166">
            <v>6700.4608408656914</v>
          </cell>
          <cell r="K166">
            <v>1333.5973003191884</v>
          </cell>
          <cell r="L166">
            <v>0</v>
          </cell>
          <cell r="M166">
            <v>2049296.1</v>
          </cell>
          <cell r="N166">
            <v>1576.594523021058</v>
          </cell>
        </row>
        <row r="167">
          <cell r="A167" t="str">
            <v>14066</v>
          </cell>
          <cell r="B167" t="str">
            <v>Montesano</v>
          </cell>
          <cell r="C167">
            <v>1268.6133333333332</v>
          </cell>
          <cell r="D167">
            <v>11173860.9</v>
          </cell>
          <cell r="E167">
            <v>8807.9327296996198</v>
          </cell>
          <cell r="F167">
            <v>11544110.23</v>
          </cell>
          <cell r="G167">
            <v>9099.7862994765946</v>
          </cell>
          <cell r="H167">
            <v>1189.562651083598</v>
          </cell>
          <cell r="I167">
            <v>297.73639459357207</v>
          </cell>
          <cell r="J167">
            <v>6512.0054416370631</v>
          </cell>
          <cell r="K167">
            <v>1070.3593162087739</v>
          </cell>
          <cell r="L167">
            <v>30.122495953587123</v>
          </cell>
          <cell r="M167">
            <v>142610.04</v>
          </cell>
          <cell r="N167">
            <v>112.41411094528411</v>
          </cell>
        </row>
        <row r="168">
          <cell r="A168" t="str">
            <v>34402</v>
          </cell>
          <cell r="B168" t="str">
            <v>Tenino</v>
          </cell>
          <cell r="C168">
            <v>1251.6588888888889</v>
          </cell>
          <cell r="D168">
            <v>12496857.74</v>
          </cell>
          <cell r="E168">
            <v>9984.2360014664991</v>
          </cell>
          <cell r="F168">
            <v>12740489.93</v>
          </cell>
          <cell r="G168">
            <v>10178.883434695112</v>
          </cell>
          <cell r="H168">
            <v>1665.8030382789773</v>
          </cell>
          <cell r="I168">
            <v>281.72715675996204</v>
          </cell>
          <cell r="J168">
            <v>6795.2441879354765</v>
          </cell>
          <cell r="K168">
            <v>1158.4784184189339</v>
          </cell>
          <cell r="L168">
            <v>277.63063330176038</v>
          </cell>
          <cell r="M168">
            <v>1332313.72</v>
          </cell>
          <cell r="N168">
            <v>1064.4383480412216</v>
          </cell>
        </row>
        <row r="169">
          <cell r="A169" t="str">
            <v>27343</v>
          </cell>
          <cell r="B169" t="str">
            <v>Dieringer</v>
          </cell>
          <cell r="C169">
            <v>1212.2700000000002</v>
          </cell>
          <cell r="D169">
            <v>12696978.439999999</v>
          </cell>
          <cell r="E169">
            <v>10473.721563678057</v>
          </cell>
          <cell r="F169">
            <v>12506911.02</v>
          </cell>
          <cell r="G169">
            <v>10316.935187705707</v>
          </cell>
          <cell r="H169">
            <v>2789.5028417761714</v>
          </cell>
          <cell r="I169">
            <v>327.68353584597486</v>
          </cell>
          <cell r="J169">
            <v>6240.6291750187665</v>
          </cell>
          <cell r="K169">
            <v>891.90497991371558</v>
          </cell>
          <cell r="L169">
            <v>67.214655151080194</v>
          </cell>
          <cell r="M169">
            <v>714299.48</v>
          </cell>
          <cell r="N169">
            <v>589.22474366271524</v>
          </cell>
        </row>
        <row r="170">
          <cell r="A170" t="str">
            <v>04228</v>
          </cell>
          <cell r="B170" t="str">
            <v>Cascade</v>
          </cell>
          <cell r="C170">
            <v>1194.8177777777778</v>
          </cell>
          <cell r="D170">
            <v>11655847.539999999</v>
          </cell>
          <cell r="E170">
            <v>9755.3348776568437</v>
          </cell>
          <cell r="F170">
            <v>11719929.199999999</v>
          </cell>
          <cell r="G170">
            <v>9808.9678760871011</v>
          </cell>
          <cell r="H170">
            <v>1661.5529220634294</v>
          </cell>
          <cell r="I170">
            <v>212.98264449437201</v>
          </cell>
          <cell r="J170">
            <v>6626.589231644808</v>
          </cell>
          <cell r="K170">
            <v>1307.8430778844936</v>
          </cell>
          <cell r="L170">
            <v>0</v>
          </cell>
          <cell r="M170">
            <v>255291.49</v>
          </cell>
          <cell r="N170">
            <v>213.66562730160618</v>
          </cell>
        </row>
        <row r="171">
          <cell r="A171" t="str">
            <v>20405</v>
          </cell>
          <cell r="B171" t="str">
            <v>White Salmon</v>
          </cell>
          <cell r="C171">
            <v>1168.7033333333331</v>
          </cell>
          <cell r="D171">
            <v>12248217.18</v>
          </cell>
          <cell r="E171">
            <v>10480.176474782595</v>
          </cell>
          <cell r="F171">
            <v>12450753.960000001</v>
          </cell>
          <cell r="G171">
            <v>10653.476896047188</v>
          </cell>
          <cell r="H171">
            <v>1558.5595232323003</v>
          </cell>
          <cell r="I171">
            <v>387.67645909569302</v>
          </cell>
          <cell r="J171">
            <v>7017.4689128407281</v>
          </cell>
          <cell r="K171">
            <v>1550.5989486924261</v>
          </cell>
          <cell r="L171">
            <v>139.17305218604096</v>
          </cell>
          <cell r="M171">
            <v>594363.23</v>
          </cell>
          <cell r="N171">
            <v>508.56638553838877</v>
          </cell>
        </row>
        <row r="172">
          <cell r="A172" t="str">
            <v>39203</v>
          </cell>
          <cell r="B172" t="str">
            <v>Highland</v>
          </cell>
          <cell r="C172">
            <v>1107.8566666666668</v>
          </cell>
          <cell r="D172">
            <v>10419498.18</v>
          </cell>
          <cell r="E172">
            <v>9405.0958878555266</v>
          </cell>
          <cell r="F172">
            <v>11066510.199999999</v>
          </cell>
          <cell r="G172">
            <v>9989.1173045851283</v>
          </cell>
          <cell r="H172">
            <v>883.58315606411168</v>
          </cell>
          <cell r="I172">
            <v>161.08958439268611</v>
          </cell>
          <cell r="J172">
            <v>7316.1335882800704</v>
          </cell>
          <cell r="K172">
            <v>1628.3109758482594</v>
          </cell>
          <cell r="L172">
            <v>0</v>
          </cell>
          <cell r="M172">
            <v>984392.06</v>
          </cell>
          <cell r="N172">
            <v>888.55543286285524</v>
          </cell>
        </row>
        <row r="173">
          <cell r="A173" t="str">
            <v>26056</v>
          </cell>
          <cell r="B173" t="str">
            <v>Newport</v>
          </cell>
          <cell r="C173">
            <v>1102.7677777777776</v>
          </cell>
          <cell r="D173">
            <v>11034711.119999999</v>
          </cell>
          <cell r="E173">
            <v>10006.377899648462</v>
          </cell>
          <cell r="F173">
            <v>11145502.26</v>
          </cell>
          <cell r="G173">
            <v>10106.8443280594</v>
          </cell>
          <cell r="H173">
            <v>772.45407162382332</v>
          </cell>
          <cell r="I173">
            <v>208.27018582536269</v>
          </cell>
          <cell r="J173">
            <v>7335.6539998851376</v>
          </cell>
          <cell r="K173">
            <v>1790.4660707250748</v>
          </cell>
          <cell r="L173">
            <v>0</v>
          </cell>
          <cell r="M173">
            <v>619764.96</v>
          </cell>
          <cell r="N173">
            <v>562.00858647584721</v>
          </cell>
        </row>
        <row r="174">
          <cell r="A174" t="str">
            <v>30303</v>
          </cell>
          <cell r="B174" t="str">
            <v>Stevenson-Carson</v>
          </cell>
          <cell r="C174">
            <v>1095.9866666666667</v>
          </cell>
          <cell r="D174">
            <v>11990820.74</v>
          </cell>
          <cell r="E174">
            <v>10940.662970352438</v>
          </cell>
          <cell r="F174">
            <v>11959261.279999999</v>
          </cell>
          <cell r="G174">
            <v>10911.867492305259</v>
          </cell>
          <cell r="H174">
            <v>0</v>
          </cell>
          <cell r="I174">
            <v>539.69946714680225</v>
          </cell>
          <cell r="J174">
            <v>5371.4751456830372</v>
          </cell>
          <cell r="K174">
            <v>5000.6928794754194</v>
          </cell>
          <cell r="L174">
            <v>0</v>
          </cell>
          <cell r="M174">
            <v>8963981.4199999999</v>
          </cell>
          <cell r="N174">
            <v>8178.9146644119755</v>
          </cell>
        </row>
        <row r="175">
          <cell r="A175" t="str">
            <v>16049</v>
          </cell>
          <cell r="B175" t="str">
            <v>Chimacum</v>
          </cell>
          <cell r="C175">
            <v>1082.4355555555558</v>
          </cell>
          <cell r="D175">
            <v>11189178.220000001</v>
          </cell>
          <cell r="E175">
            <v>10337.038692578053</v>
          </cell>
          <cell r="F175">
            <v>11127726.43</v>
          </cell>
          <cell r="G175">
            <v>10280.266915556685</v>
          </cell>
          <cell r="H175">
            <v>1767.7430219094383</v>
          </cell>
          <cell r="I175">
            <v>277.39042611723352</v>
          </cell>
          <cell r="J175">
            <v>6406.392079795356</v>
          </cell>
          <cell r="K175">
            <v>1664.7498696355542</v>
          </cell>
          <cell r="L175">
            <v>163.99151809910157</v>
          </cell>
          <cell r="M175">
            <v>941040.78</v>
          </cell>
          <cell r="N175">
            <v>869.37349311018761</v>
          </cell>
        </row>
        <row r="176">
          <cell r="A176" t="str">
            <v>15204</v>
          </cell>
          <cell r="B176" t="str">
            <v>Coupeville</v>
          </cell>
          <cell r="C176">
            <v>1073.877777777778</v>
          </cell>
          <cell r="D176">
            <v>9920208.3800000008</v>
          </cell>
          <cell r="E176">
            <v>9237.7443553477005</v>
          </cell>
          <cell r="F176">
            <v>10304152.380000001</v>
          </cell>
          <cell r="G176">
            <v>9595.2748005670001</v>
          </cell>
          <cell r="H176">
            <v>1842.0861395358459</v>
          </cell>
          <cell r="I176">
            <v>403.94225392916633</v>
          </cell>
          <cell r="J176">
            <v>6349.0915922565155</v>
          </cell>
          <cell r="K176">
            <v>1000.1548148454714</v>
          </cell>
          <cell r="L176">
            <v>0</v>
          </cell>
          <cell r="M176">
            <v>1185924.75</v>
          </cell>
          <cell r="N176">
            <v>1104.3386636178334</v>
          </cell>
        </row>
        <row r="177">
          <cell r="A177" t="str">
            <v>24404</v>
          </cell>
          <cell r="B177" t="str">
            <v>Tonasket</v>
          </cell>
          <cell r="C177">
            <v>1036.4322222222222</v>
          </cell>
          <cell r="D177">
            <v>10490731.199999999</v>
          </cell>
          <cell r="E177">
            <v>10121.965503452549</v>
          </cell>
          <cell r="F177">
            <v>10432718.9</v>
          </cell>
          <cell r="G177">
            <v>10065.992427011897</v>
          </cell>
          <cell r="H177">
            <v>699.57822079805828</v>
          </cell>
          <cell r="I177">
            <v>245.84642829192885</v>
          </cell>
          <cell r="J177">
            <v>7274.0443401455204</v>
          </cell>
          <cell r="K177">
            <v>1757.4533008000742</v>
          </cell>
          <cell r="L177">
            <v>89.070136976315126</v>
          </cell>
          <cell r="M177">
            <v>612760.87</v>
          </cell>
          <cell r="N177">
            <v>591.22136195859946</v>
          </cell>
        </row>
        <row r="178">
          <cell r="A178" t="str">
            <v>20404</v>
          </cell>
          <cell r="B178" t="str">
            <v>Goldendale</v>
          </cell>
          <cell r="C178">
            <v>1022.5755555555555</v>
          </cell>
          <cell r="D178">
            <v>10060331.17</v>
          </cell>
          <cell r="E178">
            <v>9838.2277136815756</v>
          </cell>
          <cell r="F178">
            <v>10472039.689999999</v>
          </cell>
          <cell r="G178">
            <v>10240.846882273301</v>
          </cell>
          <cell r="H178">
            <v>1716.4681479662465</v>
          </cell>
          <cell r="I178">
            <v>336.1153394804839</v>
          </cell>
          <cell r="J178">
            <v>6504.1704389135075</v>
          </cell>
          <cell r="K178">
            <v>1627.536714483472</v>
          </cell>
          <cell r="L178">
            <v>56.556241429592816</v>
          </cell>
          <cell r="M178">
            <v>1235525.25</v>
          </cell>
          <cell r="N178">
            <v>1208.2483717584576</v>
          </cell>
        </row>
        <row r="179">
          <cell r="A179" t="str">
            <v>24105</v>
          </cell>
          <cell r="B179" t="str">
            <v>Okanogan</v>
          </cell>
          <cell r="C179">
            <v>1017.2355555555557</v>
          </cell>
          <cell r="D179">
            <v>10321065.74</v>
          </cell>
          <cell r="E179">
            <v>10146.19050979124</v>
          </cell>
          <cell r="F179">
            <v>10314467.91</v>
          </cell>
          <cell r="G179">
            <v>10139.704470285478</v>
          </cell>
          <cell r="H179">
            <v>595.15268287034996</v>
          </cell>
          <cell r="I179">
            <v>161.31631371298243</v>
          </cell>
          <cell r="J179">
            <v>7205.8246194479152</v>
          </cell>
          <cell r="K179">
            <v>2052.7028165660304</v>
          </cell>
          <cell r="L179">
            <v>124.70803768820068</v>
          </cell>
          <cell r="M179">
            <v>634112.27</v>
          </cell>
          <cell r="N179">
            <v>623.36817321891999</v>
          </cell>
        </row>
        <row r="180">
          <cell r="A180" t="str">
            <v>33036</v>
          </cell>
          <cell r="B180" t="str">
            <v>Chewelah</v>
          </cell>
          <cell r="C180">
            <v>1003.6222222222221</v>
          </cell>
          <cell r="D180">
            <v>9650253.3800000008</v>
          </cell>
          <cell r="E180">
            <v>9615.4241768704487</v>
          </cell>
          <cell r="F180">
            <v>9925494.8399999999</v>
          </cell>
          <cell r="G180">
            <v>9889.6722494077021</v>
          </cell>
          <cell r="H180">
            <v>893.80974248832024</v>
          </cell>
          <cell r="I180">
            <v>133.99310718951358</v>
          </cell>
          <cell r="J180">
            <v>7343.4931359741377</v>
          </cell>
          <cell r="K180">
            <v>1402.2033279454422</v>
          </cell>
          <cell r="L180">
            <v>116.1729358102872</v>
          </cell>
          <cell r="M180">
            <v>1209156.8600000001</v>
          </cell>
          <cell r="N180">
            <v>1204.7928326284793</v>
          </cell>
        </row>
        <row r="181">
          <cell r="B181" t="str">
            <v xml:space="preserve"> Subtotal  (37 districts)</v>
          </cell>
          <cell r="C181">
            <v>52688.283333333333</v>
          </cell>
          <cell r="D181">
            <v>511804399.59000003</v>
          </cell>
          <cell r="E181">
            <v>9713.8180865005725</v>
          </cell>
          <cell r="F181">
            <v>521859645.37999982</v>
          </cell>
          <cell r="G181">
            <v>9904.6621443034273</v>
          </cell>
          <cell r="H181">
            <v>1242.0492946407755</v>
          </cell>
          <cell r="I181">
            <v>257.65367708253916</v>
          </cell>
          <cell r="J181">
            <v>6843.6734197387959</v>
          </cell>
          <cell r="K181">
            <v>1491.3241766275048</v>
          </cell>
          <cell r="L181">
            <v>69.96157621381353</v>
          </cell>
          <cell r="M181">
            <v>55222266.160000004</v>
          </cell>
          <cell r="N181">
            <v>1048.0938581854221</v>
          </cell>
        </row>
        <row r="182">
          <cell r="A182" t="str">
            <v>30303</v>
          </cell>
          <cell r="B182" t="str">
            <v>500–999</v>
          </cell>
          <cell r="C182">
            <v>984.38999999999987</v>
          </cell>
          <cell r="D182">
            <v>10712641.27</v>
          </cell>
          <cell r="E182">
            <v>10882.517366084581</v>
          </cell>
          <cell r="F182">
            <v>11603077.539999999</v>
          </cell>
          <cell r="G182">
            <v>11787.073761415701</v>
          </cell>
          <cell r="H182">
            <v>0</v>
          </cell>
          <cell r="I182">
            <v>920.85103465090071</v>
          </cell>
          <cell r="J182">
            <v>5289.4932801023997</v>
          </cell>
          <cell r="K182">
            <v>5485.4455043224734</v>
          </cell>
          <cell r="L182">
            <v>91.283942339926256</v>
          </cell>
          <cell r="M182">
            <v>8995540.8800000008</v>
          </cell>
          <cell r="N182">
            <v>9138.1879945956407</v>
          </cell>
        </row>
        <row r="183">
          <cell r="A183" t="str">
            <v>08402</v>
          </cell>
          <cell r="B183" t="str">
            <v>Kalama</v>
          </cell>
          <cell r="C183">
            <v>976.61</v>
          </cell>
          <cell r="D183">
            <v>7684719.6299999999</v>
          </cell>
          <cell r="E183">
            <v>7868.7701641392159</v>
          </cell>
          <cell r="F183">
            <v>7710389.4500000002</v>
          </cell>
          <cell r="G183">
            <v>7895.054781335436</v>
          </cell>
          <cell r="H183">
            <v>1295.2069505739239</v>
          </cell>
          <cell r="I183">
            <v>217.57077031773176</v>
          </cell>
          <cell r="J183">
            <v>5803.4628152486657</v>
          </cell>
          <cell r="K183">
            <v>550.41105456630578</v>
          </cell>
          <cell r="L183">
            <v>28.403190628807813</v>
          </cell>
          <cell r="M183">
            <v>535517.34</v>
          </cell>
          <cell r="N183">
            <v>548.34308475235764</v>
          </cell>
        </row>
        <row r="184">
          <cell r="A184" t="str">
            <v>08402</v>
          </cell>
          <cell r="B184" t="str">
            <v>Kalama</v>
          </cell>
          <cell r="C184">
            <v>992.06444444444458</v>
          </cell>
          <cell r="D184">
            <v>8223958.9800000004</v>
          </cell>
          <cell r="E184">
            <v>8289.7426936870143</v>
          </cell>
          <cell r="F184">
            <v>8300632.5300000003</v>
          </cell>
          <cell r="G184">
            <v>8367.029557891623</v>
          </cell>
          <cell r="H184">
            <v>1267.8158732967615</v>
          </cell>
          <cell r="I184">
            <v>188.03227052902025</v>
          </cell>
          <cell r="J184">
            <v>5700.0089476714093</v>
          </cell>
          <cell r="K184">
            <v>1129.8988349771182</v>
          </cell>
          <cell r="L184">
            <v>81.273631417313823</v>
          </cell>
          <cell r="M184">
            <v>612190.89</v>
          </cell>
          <cell r="N184">
            <v>617.08782471568816</v>
          </cell>
        </row>
        <row r="185">
          <cell r="A185" t="str">
            <v>03053</v>
          </cell>
          <cell r="B185" t="str">
            <v>Finley</v>
          </cell>
          <cell r="C185">
            <v>936.66222222222211</v>
          </cell>
          <cell r="D185">
            <v>9845462.1199999992</v>
          </cell>
          <cell r="E185">
            <v>10511.219398431309</v>
          </cell>
          <cell r="F185">
            <v>9890206.0899999999</v>
          </cell>
          <cell r="G185">
            <v>10558.988988085353</v>
          </cell>
          <cell r="H185">
            <v>1465.9193222743645</v>
          </cell>
          <cell r="I185">
            <v>184.01348523599162</v>
          </cell>
          <cell r="J185">
            <v>7460.3982249026094</v>
          </cell>
          <cell r="K185">
            <v>1316.4461112508247</v>
          </cell>
          <cell r="L185">
            <v>132.21184442156311</v>
          </cell>
          <cell r="M185">
            <v>668167.23</v>
          </cell>
          <cell r="N185">
            <v>713.34918196527633</v>
          </cell>
        </row>
        <row r="186">
          <cell r="A186" t="str">
            <v>32358</v>
          </cell>
          <cell r="B186" t="str">
            <v>Freeman</v>
          </cell>
          <cell r="C186">
            <v>929.42555555555555</v>
          </cell>
          <cell r="D186">
            <v>8550584.8000000007</v>
          </cell>
          <cell r="E186">
            <v>9199.8597939228894</v>
          </cell>
          <cell r="F186">
            <v>8801118.0899999999</v>
          </cell>
          <cell r="G186">
            <v>9469.4169289752444</v>
          </cell>
          <cell r="H186">
            <v>1257.1987751095958</v>
          </cell>
          <cell r="I186">
            <v>410.53325650371858</v>
          </cell>
          <cell r="J186">
            <v>6952.2330447839349</v>
          </cell>
          <cell r="K186">
            <v>807.8441522421856</v>
          </cell>
          <cell r="L186">
            <v>41.607700335810769</v>
          </cell>
          <cell r="M186">
            <v>591713.61</v>
          </cell>
          <cell r="N186">
            <v>636.64443748408519</v>
          </cell>
        </row>
        <row r="187">
          <cell r="A187" t="str">
            <v>34307</v>
          </cell>
          <cell r="B187" t="str">
            <v>Rainier</v>
          </cell>
          <cell r="C187">
            <v>925.17111111111103</v>
          </cell>
          <cell r="D187">
            <v>8518101.1099999994</v>
          </cell>
          <cell r="E187">
            <v>9207.0547898646983</v>
          </cell>
          <cell r="F187">
            <v>8266174.7999999998</v>
          </cell>
          <cell r="G187">
            <v>8934.7523941517138</v>
          </cell>
          <cell r="H187">
            <v>1273.2163335551143</v>
          </cell>
          <cell r="I187">
            <v>311.45463421781432</v>
          </cell>
          <cell r="J187">
            <v>6284.248373273892</v>
          </cell>
          <cell r="K187">
            <v>1059.4342475986425</v>
          </cell>
          <cell r="L187">
            <v>6.3988055062486939</v>
          </cell>
          <cell r="M187">
            <v>364081.38</v>
          </cell>
          <cell r="N187">
            <v>393.52869499215763</v>
          </cell>
        </row>
        <row r="188">
          <cell r="A188" t="str">
            <v>13146</v>
          </cell>
          <cell r="B188" t="str">
            <v>Warden</v>
          </cell>
          <cell r="C188">
            <v>924.8077777777778</v>
          </cell>
          <cell r="D188">
            <v>9483726</v>
          </cell>
          <cell r="E188">
            <v>10254.807785882231</v>
          </cell>
          <cell r="F188">
            <v>9922865.2400000002</v>
          </cell>
          <cell r="G188">
            <v>10729.651586455804</v>
          </cell>
          <cell r="H188">
            <v>934.05376853087785</v>
          </cell>
          <cell r="I188">
            <v>142.00665603783128</v>
          </cell>
          <cell r="J188">
            <v>7632.4915940489745</v>
          </cell>
          <cell r="K188">
            <v>2021.0995678381209</v>
          </cell>
          <cell r="L188">
            <v>0</v>
          </cell>
          <cell r="M188">
            <v>1832790.75</v>
          </cell>
          <cell r="N188">
            <v>1981.8072404235354</v>
          </cell>
        </row>
        <row r="189">
          <cell r="A189" t="str">
            <v>39209</v>
          </cell>
          <cell r="B189" t="str">
            <v>Mount Adams</v>
          </cell>
          <cell r="C189">
            <v>922.92444444444448</v>
          </cell>
          <cell r="D189">
            <v>12425710.41</v>
          </cell>
          <cell r="E189">
            <v>13463.410233412631</v>
          </cell>
          <cell r="F189">
            <v>12777422.810000001</v>
          </cell>
          <cell r="G189">
            <v>13844.494949628717</v>
          </cell>
          <cell r="H189">
            <v>112.9388333220969</v>
          </cell>
          <cell r="I189">
            <v>163.61246135472749</v>
          </cell>
          <cell r="J189">
            <v>7721.53437141839</v>
          </cell>
          <cell r="K189">
            <v>5667.3110149861777</v>
          </cell>
          <cell r="L189">
            <v>179.09826854732302</v>
          </cell>
          <cell r="M189">
            <v>2016121.98</v>
          </cell>
          <cell r="N189">
            <v>2184.4929908792342</v>
          </cell>
        </row>
        <row r="190">
          <cell r="A190" t="str">
            <v>21237</v>
          </cell>
          <cell r="B190" t="str">
            <v>Toledo</v>
          </cell>
          <cell r="C190">
            <v>921.30222222222233</v>
          </cell>
          <cell r="D190">
            <v>8509654.1300000008</v>
          </cell>
          <cell r="E190">
            <v>9236.5500969641998</v>
          </cell>
          <cell r="F190">
            <v>8732363.0899999999</v>
          </cell>
          <cell r="G190">
            <v>9478.282890642713</v>
          </cell>
          <cell r="H190">
            <v>933.14537755737024</v>
          </cell>
          <cell r="I190">
            <v>238.49879518362894</v>
          </cell>
          <cell r="J190">
            <v>6770.7100987491112</v>
          </cell>
          <cell r="K190">
            <v>1428.2692239969508</v>
          </cell>
          <cell r="L190">
            <v>107.65939515564924</v>
          </cell>
          <cell r="M190">
            <v>846478.63</v>
          </cell>
          <cell r="N190">
            <v>918.78496500123003</v>
          </cell>
        </row>
        <row r="191">
          <cell r="A191" t="str">
            <v>39120</v>
          </cell>
          <cell r="B191" t="str">
            <v>Mabton</v>
          </cell>
          <cell r="C191">
            <v>914.90888888888878</v>
          </cell>
          <cell r="D191">
            <v>9684352.6999999993</v>
          </cell>
          <cell r="E191">
            <v>10585.046027655457</v>
          </cell>
          <cell r="F191">
            <v>9851944.8699999992</v>
          </cell>
          <cell r="G191">
            <v>10768.225109239778</v>
          </cell>
          <cell r="H191">
            <v>214.40738239873312</v>
          </cell>
          <cell r="I191">
            <v>348.37019715381507</v>
          </cell>
          <cell r="J191">
            <v>7816.3871472326346</v>
          </cell>
          <cell r="K191">
            <v>2389.0603824545988</v>
          </cell>
          <cell r="L191">
            <v>0</v>
          </cell>
          <cell r="M191">
            <v>2251133.92</v>
          </cell>
          <cell r="N191">
            <v>2460.5006545885567</v>
          </cell>
        </row>
        <row r="192">
          <cell r="A192" t="str">
            <v>19404</v>
          </cell>
          <cell r="B192" t="str">
            <v>Cle Elum-Roslyn</v>
          </cell>
          <cell r="C192">
            <v>914.12</v>
          </cell>
          <cell r="D192">
            <v>8519128.0500000007</v>
          </cell>
          <cell r="E192">
            <v>9319.4854614273845</v>
          </cell>
          <cell r="F192">
            <v>8502106.9800000004</v>
          </cell>
          <cell r="G192">
            <v>9300.8652912090329</v>
          </cell>
          <cell r="H192">
            <v>1658.0715004594583</v>
          </cell>
          <cell r="I192">
            <v>341.41295453550958</v>
          </cell>
          <cell r="J192">
            <v>6264.4677832232082</v>
          </cell>
          <cell r="K192">
            <v>1036.9130529908546</v>
          </cell>
          <cell r="L192">
            <v>0</v>
          </cell>
          <cell r="M192">
            <v>567472.81999999995</v>
          </cell>
          <cell r="N192">
            <v>620.78591432197084</v>
          </cell>
        </row>
        <row r="193">
          <cell r="A193" t="str">
            <v>25101</v>
          </cell>
          <cell r="B193" t="str">
            <v>Ocean Beach</v>
          </cell>
          <cell r="C193">
            <v>900.93444444444435</v>
          </cell>
          <cell r="D193">
            <v>10631354.390000001</v>
          </cell>
          <cell r="E193">
            <v>11800.364006013511</v>
          </cell>
          <cell r="F193">
            <v>10630578.460000001</v>
          </cell>
          <cell r="G193">
            <v>11799.502755780728</v>
          </cell>
          <cell r="H193">
            <v>2152.9865152354164</v>
          </cell>
          <cell r="I193">
            <v>217.37896825641533</v>
          </cell>
          <cell r="J193">
            <v>7406.4319342509825</v>
          </cell>
          <cell r="K193">
            <v>1597.8341364089879</v>
          </cell>
          <cell r="L193">
            <v>424.87120162892603</v>
          </cell>
          <cell r="M193">
            <v>731201.77</v>
          </cell>
          <cell r="N193">
            <v>811.60374598719113</v>
          </cell>
        </row>
        <row r="194">
          <cell r="A194" t="str">
            <v>36400</v>
          </cell>
          <cell r="B194" t="str">
            <v>Columbia (Walla Walla)</v>
          </cell>
          <cell r="C194">
            <v>885.56999999999994</v>
          </cell>
          <cell r="D194">
            <v>8861077.3200000003</v>
          </cell>
          <cell r="E194">
            <v>10006.072156915885</v>
          </cell>
          <cell r="F194">
            <v>9000753.4100000001</v>
          </cell>
          <cell r="G194">
            <v>10163.796662036881</v>
          </cell>
          <cell r="H194">
            <v>1934.5268245310931</v>
          </cell>
          <cell r="I194">
            <v>469.51635669681673</v>
          </cell>
          <cell r="J194">
            <v>6568.9501451042825</v>
          </cell>
          <cell r="K194">
            <v>1132.6873877841392</v>
          </cell>
          <cell r="L194">
            <v>58.115947920548358</v>
          </cell>
          <cell r="M194">
            <v>313690.56</v>
          </cell>
          <cell r="N194">
            <v>354.22446559842814</v>
          </cell>
        </row>
        <row r="195">
          <cell r="A195" t="str">
            <v>33070</v>
          </cell>
          <cell r="B195" t="str">
            <v>Valley</v>
          </cell>
          <cell r="C195">
            <v>872.00999999999988</v>
          </cell>
          <cell r="D195">
            <v>7913241.4800000004</v>
          </cell>
          <cell r="E195">
            <v>9074.7141431864329</v>
          </cell>
          <cell r="F195">
            <v>9375806.9299999997</v>
          </cell>
          <cell r="G195">
            <v>10751.948865265307</v>
          </cell>
          <cell r="H195">
            <v>165.54052132429678</v>
          </cell>
          <cell r="I195">
            <v>76.10943681838512</v>
          </cell>
          <cell r="J195">
            <v>6604.5558078462409</v>
          </cell>
          <cell r="K195">
            <v>777.37575257164497</v>
          </cell>
          <cell r="L195">
            <v>3128.3673467047397</v>
          </cell>
          <cell r="M195">
            <v>1871956.83</v>
          </cell>
          <cell r="N195">
            <v>2146.7148656552108</v>
          </cell>
        </row>
        <row r="196">
          <cell r="A196" t="str">
            <v>21300</v>
          </cell>
          <cell r="B196" t="str">
            <v>Onalaska</v>
          </cell>
          <cell r="C196">
            <v>868.29555555555555</v>
          </cell>
          <cell r="D196">
            <v>8055378.9000000004</v>
          </cell>
          <cell r="E196">
            <v>9277.2315238282918</v>
          </cell>
          <cell r="F196">
            <v>8184310.29</v>
          </cell>
          <cell r="G196">
            <v>9425.7194311716703</v>
          </cell>
          <cell r="H196">
            <v>996.96636066060455</v>
          </cell>
          <cell r="I196">
            <v>190.51673009446347</v>
          </cell>
          <cell r="J196">
            <v>6651.1005072517555</v>
          </cell>
          <cell r="K196">
            <v>1583.7095804551955</v>
          </cell>
          <cell r="L196">
            <v>3.4262527096508357</v>
          </cell>
          <cell r="M196">
            <v>156439.06</v>
          </cell>
          <cell r="N196">
            <v>180.16798427570745</v>
          </cell>
        </row>
        <row r="197">
          <cell r="A197" t="str">
            <v>28149</v>
          </cell>
          <cell r="B197" t="str">
            <v>San Juan Island</v>
          </cell>
          <cell r="C197">
            <v>865.43000000000006</v>
          </cell>
          <cell r="D197">
            <v>9149445.8499999996</v>
          </cell>
          <cell r="E197">
            <v>10572.138532290306</v>
          </cell>
          <cell r="F197">
            <v>9367036.7799999993</v>
          </cell>
          <cell r="G197">
            <v>10823.56375443421</v>
          </cell>
          <cell r="H197">
            <v>1803.0873554186933</v>
          </cell>
          <cell r="I197">
            <v>1286.0451567428909</v>
          </cell>
          <cell r="J197">
            <v>6506.8602313300871</v>
          </cell>
          <cell r="K197">
            <v>1221.7935361612147</v>
          </cell>
          <cell r="L197">
            <v>5.7774747813225789</v>
          </cell>
          <cell r="M197">
            <v>558963.38</v>
          </cell>
          <cell r="N197">
            <v>645.8793663265659</v>
          </cell>
        </row>
        <row r="198">
          <cell r="A198" t="str">
            <v>19403</v>
          </cell>
          <cell r="B198" t="str">
            <v>Kittitas</v>
          </cell>
          <cell r="C198">
            <v>843.11999999999989</v>
          </cell>
          <cell r="D198">
            <v>7379926.1799999997</v>
          </cell>
          <cell r="E198">
            <v>8753.1148353733752</v>
          </cell>
          <cell r="F198">
            <v>7305839.0499999998</v>
          </cell>
          <cell r="G198">
            <v>8665.2422549577768</v>
          </cell>
          <cell r="H198">
            <v>1191.5808663061014</v>
          </cell>
          <cell r="I198">
            <v>204.63599487617421</v>
          </cell>
          <cell r="J198">
            <v>6196.8933247936257</v>
          </cell>
          <cell r="K198">
            <v>1072.132068981877</v>
          </cell>
          <cell r="L198">
            <v>0</v>
          </cell>
          <cell r="M198">
            <v>278168.3</v>
          </cell>
          <cell r="N198">
            <v>329.92729386089763</v>
          </cell>
        </row>
        <row r="199">
          <cell r="A199" t="str">
            <v>24111</v>
          </cell>
          <cell r="B199" t="str">
            <v>Brewster</v>
          </cell>
          <cell r="C199">
            <v>839.1144444444443</v>
          </cell>
          <cell r="D199">
            <v>9138991.4700000007</v>
          </cell>
          <cell r="E199">
            <v>10891.233645787956</v>
          </cell>
          <cell r="F199">
            <v>9519019.0099999998</v>
          </cell>
          <cell r="G199">
            <v>11344.124836633331</v>
          </cell>
          <cell r="H199">
            <v>926.4431510468047</v>
          </cell>
          <cell r="I199">
            <v>60.672522487331229</v>
          </cell>
          <cell r="J199">
            <v>7978.7703385712202</v>
          </cell>
          <cell r="K199">
            <v>2262.0684610627873</v>
          </cell>
          <cell r="L199">
            <v>116.17036346518753</v>
          </cell>
          <cell r="M199">
            <v>695605.65</v>
          </cell>
          <cell r="N199">
            <v>828.97589787116863</v>
          </cell>
        </row>
        <row r="200">
          <cell r="A200" t="str">
            <v>33212</v>
          </cell>
          <cell r="B200" t="str">
            <v>Kettle Falls</v>
          </cell>
          <cell r="C200">
            <v>769.85333333333347</v>
          </cell>
          <cell r="D200">
            <v>8230059.8200000003</v>
          </cell>
          <cell r="E200">
            <v>10690.425648175409</v>
          </cell>
          <cell r="F200">
            <v>7934365.6100000003</v>
          </cell>
          <cell r="G200">
            <v>10306.334033322362</v>
          </cell>
          <cell r="H200">
            <v>1148.2404137584645</v>
          </cell>
          <cell r="I200">
            <v>213.01840610332704</v>
          </cell>
          <cell r="J200">
            <v>7453.525420426402</v>
          </cell>
          <cell r="K200">
            <v>1483.7511907029909</v>
          </cell>
          <cell r="L200">
            <v>7.7986023311799633</v>
          </cell>
          <cell r="M200">
            <v>344072.21</v>
          </cell>
          <cell r="N200">
            <v>446.93215590848467</v>
          </cell>
        </row>
        <row r="201">
          <cell r="A201" t="str">
            <v>21014</v>
          </cell>
          <cell r="B201" t="str">
            <v>Napavine</v>
          </cell>
          <cell r="C201">
            <v>749.67222222222222</v>
          </cell>
          <cell r="D201">
            <v>6664262.7199999997</v>
          </cell>
          <cell r="E201">
            <v>8889.5686974307282</v>
          </cell>
          <cell r="F201">
            <v>6843547.3300000001</v>
          </cell>
          <cell r="G201">
            <v>9128.7193617951543</v>
          </cell>
          <cell r="H201">
            <v>699.06911909649409</v>
          </cell>
          <cell r="I201">
            <v>164.395727021439</v>
          </cell>
          <cell r="J201">
            <v>6948.3745636982094</v>
          </cell>
          <cell r="K201">
            <v>1267.997255096672</v>
          </cell>
          <cell r="L201">
            <v>48.882696882341172</v>
          </cell>
          <cell r="M201">
            <v>563996.6</v>
          </cell>
          <cell r="N201">
            <v>752.32426023224957</v>
          </cell>
        </row>
        <row r="202">
          <cell r="A202" t="str">
            <v>21232</v>
          </cell>
          <cell r="B202" t="str">
            <v>Winlock</v>
          </cell>
          <cell r="C202">
            <v>747.14222222222224</v>
          </cell>
          <cell r="D202">
            <v>7360436.8499999996</v>
          </cell>
          <cell r="E202">
            <v>9851.4534864699253</v>
          </cell>
          <cell r="F202">
            <v>7414638.2999999998</v>
          </cell>
          <cell r="G202">
            <v>9923.998509877636</v>
          </cell>
          <cell r="H202">
            <v>675.55582456411685</v>
          </cell>
          <cell r="I202">
            <v>159.98731760128965</v>
          </cell>
          <cell r="J202">
            <v>7308.3295490372202</v>
          </cell>
          <cell r="K202">
            <v>1759.4480687895209</v>
          </cell>
          <cell r="L202">
            <v>20.677749885489597</v>
          </cell>
          <cell r="M202">
            <v>888139.62</v>
          </cell>
          <cell r="N202">
            <v>1188.7156067266681</v>
          </cell>
        </row>
        <row r="203">
          <cell r="A203" t="str">
            <v>23402</v>
          </cell>
          <cell r="B203" t="str">
            <v>Pioneer</v>
          </cell>
          <cell r="C203">
            <v>726.49999999999989</v>
          </cell>
          <cell r="D203">
            <v>7239674.2800000003</v>
          </cell>
          <cell r="E203">
            <v>9965.1400963523756</v>
          </cell>
          <cell r="F203">
            <v>7768141.04</v>
          </cell>
          <cell r="G203">
            <v>10692.554769442535</v>
          </cell>
          <cell r="H203">
            <v>2306.9615278733659</v>
          </cell>
          <cell r="I203">
            <v>120.54516173434277</v>
          </cell>
          <cell r="J203">
            <v>6466.6020784583607</v>
          </cell>
          <cell r="K203">
            <v>1767.0088644184441</v>
          </cell>
          <cell r="L203">
            <v>31.437136958017902</v>
          </cell>
          <cell r="M203">
            <v>677672.56</v>
          </cell>
          <cell r="N203">
            <v>932.79086028905738</v>
          </cell>
        </row>
        <row r="204">
          <cell r="A204" t="str">
            <v>09075</v>
          </cell>
          <cell r="B204" t="str">
            <v>Bridgeport</v>
          </cell>
          <cell r="C204">
            <v>725.19999999999993</v>
          </cell>
          <cell r="D204">
            <v>7694311.4000000004</v>
          </cell>
          <cell r="E204">
            <v>10609.916436845009</v>
          </cell>
          <cell r="F204">
            <v>7893167.5</v>
          </cell>
          <cell r="G204">
            <v>10884.125068946498</v>
          </cell>
          <cell r="H204">
            <v>154.77773028130173</v>
          </cell>
          <cell r="I204">
            <v>115.19500827357972</v>
          </cell>
          <cell r="J204">
            <v>8460.6293712079441</v>
          </cell>
          <cell r="K204">
            <v>2125.9443601765029</v>
          </cell>
          <cell r="L204">
            <v>27.578599007170439</v>
          </cell>
          <cell r="M204">
            <v>241071.56</v>
          </cell>
          <cell r="N204">
            <v>332.42079426365143</v>
          </cell>
        </row>
        <row r="205">
          <cell r="A205" t="str">
            <v>36250</v>
          </cell>
          <cell r="B205" t="str">
            <v>College Place</v>
          </cell>
          <cell r="C205">
            <v>709.56</v>
          </cell>
          <cell r="D205">
            <v>8377390.1200000001</v>
          </cell>
          <cell r="E205">
            <v>11806.457692090875</v>
          </cell>
          <cell r="F205">
            <v>8496115.3599999994</v>
          </cell>
          <cell r="G205">
            <v>11973.780032696319</v>
          </cell>
          <cell r="H205">
            <v>2669.2208269913754</v>
          </cell>
          <cell r="I205">
            <v>164.03482439821866</v>
          </cell>
          <cell r="J205">
            <v>7174.9007694909524</v>
          </cell>
          <cell r="K205">
            <v>1920.2244630475229</v>
          </cell>
          <cell r="L205">
            <v>45.399148768250754</v>
          </cell>
          <cell r="M205">
            <v>785100.97</v>
          </cell>
          <cell r="N205">
            <v>1106.4617086645246</v>
          </cell>
        </row>
        <row r="206">
          <cell r="A206" t="str">
            <v>23402</v>
          </cell>
          <cell r="B206" t="str">
            <v>500–999 (cont.)</v>
          </cell>
          <cell r="C206">
            <v>708.26</v>
          </cell>
          <cell r="D206">
            <v>7017207.5199999996</v>
          </cell>
          <cell r="E206">
            <v>9907.6716460057032</v>
          </cell>
          <cell r="F206">
            <v>7158452.7800000003</v>
          </cell>
          <cell r="G206">
            <v>10107.097365374299</v>
          </cell>
          <cell r="H206">
            <v>2157.5333352158814</v>
          </cell>
          <cell r="I206">
            <v>116.4251687233502</v>
          </cell>
          <cell r="J206">
            <v>6681.6090559963841</v>
          </cell>
          <cell r="K206">
            <v>1117.5826109055995</v>
          </cell>
          <cell r="L206">
            <v>33.947194533081074</v>
          </cell>
          <cell r="M206">
            <v>149205.79999999999</v>
          </cell>
          <cell r="N206">
            <v>210.66529240674328</v>
          </cell>
        </row>
        <row r="207">
          <cell r="A207" t="str">
            <v>29011</v>
          </cell>
          <cell r="B207" t="str">
            <v>Concrete</v>
          </cell>
          <cell r="C207">
            <v>700.3900000000001</v>
          </cell>
          <cell r="D207">
            <v>7541004.6100000003</v>
          </cell>
          <cell r="E207">
            <v>10766.865046616884</v>
          </cell>
          <cell r="F207">
            <v>7765320.75</v>
          </cell>
          <cell r="G207">
            <v>11087.138237267807</v>
          </cell>
          <cell r="H207">
            <v>1613.5227087765384</v>
          </cell>
          <cell r="I207">
            <v>406.76206113736629</v>
          </cell>
          <cell r="J207">
            <v>7744.4675966247351</v>
          </cell>
          <cell r="K207">
            <v>1297.6630163194789</v>
          </cell>
          <cell r="L207">
            <v>24.722854409686029</v>
          </cell>
          <cell r="M207">
            <v>890063.29</v>
          </cell>
          <cell r="N207">
            <v>1270.81096246377</v>
          </cell>
        </row>
        <row r="208">
          <cell r="A208" t="str">
            <v>29011</v>
          </cell>
          <cell r="B208" t="str">
            <v>Concrete</v>
          </cell>
          <cell r="C208">
            <v>692.11222222222216</v>
          </cell>
          <cell r="D208">
            <v>7789295.4299999997</v>
          </cell>
          <cell r="E208">
            <v>11254.382136166101</v>
          </cell>
          <cell r="F208">
            <v>8127343.7999999998</v>
          </cell>
          <cell r="G208">
            <v>11742.812132265</v>
          </cell>
          <cell r="H208">
            <v>1803.4033787070496</v>
          </cell>
          <cell r="I208">
            <v>351.49863300909772</v>
          </cell>
          <cell r="J208">
            <v>7629.7211932554283</v>
          </cell>
          <cell r="K208">
            <v>1939.0039893979938</v>
          </cell>
          <cell r="L208">
            <v>19.184937895428007</v>
          </cell>
          <cell r="M208">
            <v>1228111.6599999999</v>
          </cell>
          <cell r="N208">
            <v>1774.4400699308558</v>
          </cell>
        </row>
        <row r="209">
          <cell r="A209" t="str">
            <v>22009</v>
          </cell>
          <cell r="B209" t="str">
            <v>Reardan</v>
          </cell>
          <cell r="C209">
            <v>664.03888888888889</v>
          </cell>
          <cell r="D209">
            <v>6745205.8600000003</v>
          </cell>
          <cell r="E209">
            <v>10157.847639445481</v>
          </cell>
          <cell r="F209">
            <v>6871282.9500000002</v>
          </cell>
          <cell r="G209">
            <v>10347.711655107214</v>
          </cell>
          <cell r="H209">
            <v>1388.9621307319683</v>
          </cell>
          <cell r="I209">
            <v>263.21096990638097</v>
          </cell>
          <cell r="J209">
            <v>7623.4886009018874</v>
          </cell>
          <cell r="K209">
            <v>1071.214159143959</v>
          </cell>
          <cell r="L209">
            <v>0.8357944230173936</v>
          </cell>
          <cell r="M209">
            <v>606108.4</v>
          </cell>
          <cell r="N209">
            <v>912.76039723242445</v>
          </cell>
        </row>
        <row r="210">
          <cell r="A210" t="str">
            <v>13301</v>
          </cell>
          <cell r="B210" t="str">
            <v>Grand Coulee Dam</v>
          </cell>
          <cell r="C210">
            <v>659.00888888888881</v>
          </cell>
          <cell r="D210">
            <v>8280945.1500000004</v>
          </cell>
          <cell r="E210">
            <v>12565.756379951039</v>
          </cell>
          <cell r="F210">
            <v>8313046.6100000003</v>
          </cell>
          <cell r="G210">
            <v>12614.468105302914</v>
          </cell>
          <cell r="H210">
            <v>1197.5976854131122</v>
          </cell>
          <cell r="I210">
            <v>300.6349282086905</v>
          </cell>
          <cell r="J210">
            <v>7899.5549798687616</v>
          </cell>
          <cell r="K210">
            <v>3199.9129079358231</v>
          </cell>
          <cell r="L210">
            <v>16.767603876528391</v>
          </cell>
          <cell r="M210">
            <v>324573.18</v>
          </cell>
          <cell r="N210">
            <v>492.51715033349751</v>
          </cell>
        </row>
        <row r="211">
          <cell r="A211" t="str">
            <v>38300</v>
          </cell>
          <cell r="B211" t="str">
            <v>Colfax</v>
          </cell>
          <cell r="C211">
            <v>651.32111111111112</v>
          </cell>
          <cell r="D211">
            <v>6541714.2300000004</v>
          </cell>
          <cell r="E211">
            <v>10043.762006793031</v>
          </cell>
          <cell r="F211">
            <v>6491235.6699999999</v>
          </cell>
          <cell r="G211">
            <v>9966.2602044733012</v>
          </cell>
          <cell r="H211">
            <v>1363.196747124221</v>
          </cell>
          <cell r="I211">
            <v>371.37491150465121</v>
          </cell>
          <cell r="J211">
            <v>7222.9400364046405</v>
          </cell>
          <cell r="K211">
            <v>980.8720907420643</v>
          </cell>
          <cell r="L211">
            <v>27.876418697723771</v>
          </cell>
          <cell r="M211">
            <v>497936.85</v>
          </cell>
          <cell r="N211">
            <v>764.50285658720986</v>
          </cell>
        </row>
        <row r="212">
          <cell r="A212" t="str">
            <v>14172</v>
          </cell>
          <cell r="B212" t="str">
            <v>Ocosta</v>
          </cell>
          <cell r="C212">
            <v>644.48888888888894</v>
          </cell>
          <cell r="D212">
            <v>7480806</v>
          </cell>
          <cell r="E212">
            <v>11607.34673470795</v>
          </cell>
          <cell r="F212">
            <v>7147264.8700000001</v>
          </cell>
          <cell r="G212">
            <v>11089.818603889385</v>
          </cell>
          <cell r="H212">
            <v>2050.7917091924692</v>
          </cell>
          <cell r="I212">
            <v>242.24772946693327</v>
          </cell>
          <cell r="J212">
            <v>6767.7663109440728</v>
          </cell>
          <cell r="K212">
            <v>1966.7707261568164</v>
          </cell>
          <cell r="L212">
            <v>62.242128129094539</v>
          </cell>
          <cell r="M212">
            <v>1089956.8899999999</v>
          </cell>
          <cell r="N212">
            <v>1691.1957813254255</v>
          </cell>
        </row>
        <row r="213">
          <cell r="A213" t="str">
            <v>14064</v>
          </cell>
          <cell r="B213" t="str">
            <v>North Beach</v>
          </cell>
          <cell r="C213">
            <v>639.81777777777768</v>
          </cell>
          <cell r="D213">
            <v>7071764.0899999999</v>
          </cell>
          <cell r="E213">
            <v>11052.778362242028</v>
          </cell>
          <cell r="F213">
            <v>7180487.29</v>
          </cell>
          <cell r="G213">
            <v>11222.70674462868</v>
          </cell>
          <cell r="H213">
            <v>2135.0603366236223</v>
          </cell>
          <cell r="I213">
            <v>182.02587368625794</v>
          </cell>
          <cell r="J213">
            <v>6838.0890184010723</v>
          </cell>
          <cell r="K213">
            <v>2022.9205798178652</v>
          </cell>
          <cell r="L213">
            <v>44.610936099861775</v>
          </cell>
          <cell r="M213">
            <v>336219.7</v>
          </cell>
          <cell r="N213">
            <v>525.49290075646547</v>
          </cell>
        </row>
        <row r="214">
          <cell r="A214" t="str">
            <v>29311</v>
          </cell>
          <cell r="B214" t="str">
            <v>La Conner</v>
          </cell>
          <cell r="C214">
            <v>615.93666666666672</v>
          </cell>
          <cell r="D214">
            <v>9676867.9900000002</v>
          </cell>
          <cell r="E214">
            <v>15710.816572050155</v>
          </cell>
          <cell r="F214">
            <v>9960160.3000000007</v>
          </cell>
          <cell r="G214">
            <v>16170.753973622828</v>
          </cell>
          <cell r="H214">
            <v>1997.2675220937213</v>
          </cell>
          <cell r="I214">
            <v>1160.4483848447619</v>
          </cell>
          <cell r="J214">
            <v>6682.6366780134313</v>
          </cell>
          <cell r="K214">
            <v>6278.7272446842462</v>
          </cell>
          <cell r="L214">
            <v>51.674143986665293</v>
          </cell>
          <cell r="M214">
            <v>1613851.56</v>
          </cell>
          <cell r="N214">
            <v>2620.1582846721253</v>
          </cell>
        </row>
        <row r="215">
          <cell r="A215" t="str">
            <v>21206</v>
          </cell>
          <cell r="B215" t="str">
            <v>Mossyrock</v>
          </cell>
          <cell r="C215">
            <v>614.98666666666668</v>
          </cell>
          <cell r="D215">
            <v>5832539.5499999998</v>
          </cell>
          <cell r="E215">
            <v>9484.0097617292504</v>
          </cell>
          <cell r="F215">
            <v>6073663.1399999997</v>
          </cell>
          <cell r="G215">
            <v>9876.0891401439585</v>
          </cell>
          <cell r="H215">
            <v>871.73660675570204</v>
          </cell>
          <cell r="I215">
            <v>316.63584034342205</v>
          </cell>
          <cell r="J215">
            <v>7237.2654258086895</v>
          </cell>
          <cell r="K215">
            <v>1437.6550548521377</v>
          </cell>
          <cell r="L215">
            <v>12.796212384008324</v>
          </cell>
          <cell r="M215">
            <v>1039629.01</v>
          </cell>
          <cell r="N215">
            <v>1690.4903249934957</v>
          </cell>
        </row>
        <row r="216">
          <cell r="A216" t="str">
            <v>34324</v>
          </cell>
          <cell r="B216" t="str">
            <v>Griffin</v>
          </cell>
          <cell r="C216">
            <v>608.32000000000005</v>
          </cell>
          <cell r="D216">
            <v>6336796.9500000002</v>
          </cell>
          <cell r="E216">
            <v>10416.880835744345</v>
          </cell>
          <cell r="F216">
            <v>6861991</v>
          </cell>
          <cell r="G216">
            <v>11280.232443450814</v>
          </cell>
          <cell r="H216">
            <v>2571.460152551289</v>
          </cell>
          <cell r="I216">
            <v>492.61114216201997</v>
          </cell>
          <cell r="J216">
            <v>6920.9704431877954</v>
          </cell>
          <cell r="K216">
            <v>928.97175828511274</v>
          </cell>
          <cell r="L216">
            <v>366.21894726459755</v>
          </cell>
          <cell r="M216">
            <v>1196081.08</v>
          </cell>
          <cell r="N216">
            <v>1966.2037743293004</v>
          </cell>
        </row>
        <row r="217">
          <cell r="A217" t="str">
            <v>24410</v>
          </cell>
          <cell r="B217" t="str">
            <v>Oroville</v>
          </cell>
          <cell r="C217">
            <v>603.5233333333332</v>
          </cell>
          <cell r="D217">
            <v>6382839.0199999996</v>
          </cell>
          <cell r="E217">
            <v>10575.960642228692</v>
          </cell>
          <cell r="F217">
            <v>6630476.5499999998</v>
          </cell>
          <cell r="G217">
            <v>10986.280370270139</v>
          </cell>
          <cell r="H217">
            <v>1117.3001485719969</v>
          </cell>
          <cell r="I217">
            <v>179.81334607333608</v>
          </cell>
          <cell r="J217">
            <v>7817.0047112235397</v>
          </cell>
          <cell r="K217">
            <v>1872.1621644012664</v>
          </cell>
          <cell r="L217">
            <v>0</v>
          </cell>
          <cell r="M217">
            <v>513095.2</v>
          </cell>
          <cell r="N217">
            <v>850.16630122005802</v>
          </cell>
        </row>
        <row r="218">
          <cell r="A218" t="str">
            <v>33049</v>
          </cell>
          <cell r="B218" t="str">
            <v>Wellpinit</v>
          </cell>
          <cell r="C218">
            <v>597.04</v>
          </cell>
          <cell r="D218">
            <v>7214249.5999999996</v>
          </cell>
          <cell r="E218">
            <v>12083.360578855689</v>
          </cell>
          <cell r="F218">
            <v>7620162.21</v>
          </cell>
          <cell r="G218">
            <v>12763.235645852876</v>
          </cell>
          <cell r="H218">
            <v>0</v>
          </cell>
          <cell r="I218">
            <v>240.42064183304305</v>
          </cell>
          <cell r="J218">
            <v>6300.8171311804908</v>
          </cell>
          <cell r="K218">
            <v>6221.9978728393417</v>
          </cell>
          <cell r="L218">
            <v>0</v>
          </cell>
          <cell r="M218">
            <v>615651.93999999994</v>
          </cell>
          <cell r="N218">
            <v>1031.1736902050113</v>
          </cell>
        </row>
        <row r="219">
          <cell r="A219" t="str">
            <v>08130</v>
          </cell>
          <cell r="B219" t="str">
            <v>Toutle Lake</v>
          </cell>
          <cell r="C219">
            <v>594.90444444444449</v>
          </cell>
          <cell r="D219">
            <v>6619633.4400000004</v>
          </cell>
          <cell r="E219">
            <v>11127.221357678358</v>
          </cell>
          <cell r="F219">
            <v>6568038.2300000004</v>
          </cell>
          <cell r="G219">
            <v>11040.492790625573</v>
          </cell>
          <cell r="H219">
            <v>1356.1012151344567</v>
          </cell>
          <cell r="I219">
            <v>312.41144983134541</v>
          </cell>
          <cell r="J219">
            <v>7697.9445737317274</v>
          </cell>
          <cell r="K219">
            <v>1307.7371454612692</v>
          </cell>
          <cell r="L219">
            <v>366.2984064667715</v>
          </cell>
          <cell r="M219">
            <v>574047.81000000006</v>
          </cell>
          <cell r="N219">
            <v>964.94120250871288</v>
          </cell>
        </row>
        <row r="220">
          <cell r="A220" t="str">
            <v>02420</v>
          </cell>
          <cell r="B220" t="str">
            <v>Asotin</v>
          </cell>
          <cell r="C220">
            <v>592.67666666666673</v>
          </cell>
          <cell r="D220">
            <v>6310989.7999999998</v>
          </cell>
          <cell r="E220">
            <v>10648.284562127747</v>
          </cell>
          <cell r="F220">
            <v>6605072.6900000004</v>
          </cell>
          <cell r="G220">
            <v>11144.479041410999</v>
          </cell>
          <cell r="H220">
            <v>1464.5822905125333</v>
          </cell>
          <cell r="I220">
            <v>702.51954129007936</v>
          </cell>
          <cell r="J220">
            <v>7634.2618909692173</v>
          </cell>
          <cell r="K220">
            <v>1340.7531537713082</v>
          </cell>
          <cell r="L220">
            <v>2.3621648678593723</v>
          </cell>
          <cell r="M220">
            <v>669301.05000000005</v>
          </cell>
          <cell r="N220">
            <v>1129.2853045224208</v>
          </cell>
        </row>
        <row r="221">
          <cell r="A221" t="str">
            <v>39002</v>
          </cell>
          <cell r="B221" t="str">
            <v>Union Gap</v>
          </cell>
          <cell r="C221">
            <v>578.82999999999993</v>
          </cell>
          <cell r="D221">
            <v>5902633.6299999999</v>
          </cell>
          <cell r="E221">
            <v>10197.52540469568</v>
          </cell>
          <cell r="F221">
            <v>6300081.0300000003</v>
          </cell>
          <cell r="G221">
            <v>10884.16465974466</v>
          </cell>
          <cell r="H221">
            <v>1363.0765855259749</v>
          </cell>
          <cell r="I221">
            <v>172.93526596755527</v>
          </cell>
          <cell r="J221">
            <v>7358.2286681754567</v>
          </cell>
          <cell r="K221">
            <v>1989.9241400756703</v>
          </cell>
          <cell r="L221">
            <v>0</v>
          </cell>
          <cell r="M221">
            <v>799029.36</v>
          </cell>
          <cell r="N221">
            <v>1380.4214708981913</v>
          </cell>
        </row>
        <row r="222">
          <cell r="A222" t="str">
            <v>21226</v>
          </cell>
          <cell r="B222" t="str">
            <v>Adna</v>
          </cell>
          <cell r="C222">
            <v>575.70444444444445</v>
          </cell>
          <cell r="D222">
            <v>5577819.4100000001</v>
          </cell>
          <cell r="E222">
            <v>9688.6856855562455</v>
          </cell>
          <cell r="F222">
            <v>5441681.54</v>
          </cell>
          <cell r="G222">
            <v>9452.2138790351528</v>
          </cell>
          <cell r="H222">
            <v>941.22318357799327</v>
          </cell>
          <cell r="I222">
            <v>442.61443950792648</v>
          </cell>
          <cell r="J222">
            <v>6728.0279097685143</v>
          </cell>
          <cell r="K222">
            <v>1312.3991264807944</v>
          </cell>
          <cell r="L222">
            <v>27.949219699923184</v>
          </cell>
          <cell r="M222">
            <v>322508.90999999997</v>
          </cell>
          <cell r="N222">
            <v>560.19874974427455</v>
          </cell>
        </row>
        <row r="223">
          <cell r="A223" t="str">
            <v>04019</v>
          </cell>
          <cell r="B223" t="str">
            <v>Manson</v>
          </cell>
          <cell r="C223">
            <v>574.26777777777784</v>
          </cell>
          <cell r="D223">
            <v>7159267.7800000003</v>
          </cell>
          <cell r="E223">
            <v>12466.776052983412</v>
          </cell>
          <cell r="F223">
            <v>7415959.8499999996</v>
          </cell>
          <cell r="G223">
            <v>12913.766254999118</v>
          </cell>
          <cell r="H223">
            <v>1482.0088692654026</v>
          </cell>
          <cell r="I223">
            <v>295.91097842469924</v>
          </cell>
          <cell r="J223">
            <v>8569.3158147283193</v>
          </cell>
          <cell r="K223">
            <v>2538.5939215348621</v>
          </cell>
          <cell r="L223">
            <v>27.936671045834206</v>
          </cell>
          <cell r="M223">
            <v>675037.27</v>
          </cell>
          <cell r="N223">
            <v>1175.4747456180914</v>
          </cell>
        </row>
        <row r="224">
          <cell r="A224" t="str">
            <v>33207</v>
          </cell>
          <cell r="B224" t="str">
            <v>Mary Walker</v>
          </cell>
          <cell r="C224">
            <v>559.18555555555554</v>
          </cell>
          <cell r="D224">
            <v>5800846.9699999997</v>
          </cell>
          <cell r="E224">
            <v>10373.742512423823</v>
          </cell>
          <cell r="F224">
            <v>6117700.6399999997</v>
          </cell>
          <cell r="G224">
            <v>10940.376730443284</v>
          </cell>
          <cell r="H224">
            <v>253.0059451543614</v>
          </cell>
          <cell r="I224">
            <v>516.38908968797875</v>
          </cell>
          <cell r="J224">
            <v>8127.6667733032355</v>
          </cell>
          <cell r="K224">
            <v>1973.1778996039873</v>
          </cell>
          <cell r="L224">
            <v>70.137022693719246</v>
          </cell>
          <cell r="M224">
            <v>496430.39</v>
          </cell>
          <cell r="N224">
            <v>887.77398677044198</v>
          </cell>
        </row>
        <row r="225">
          <cell r="A225" t="str">
            <v>22207</v>
          </cell>
          <cell r="B225" t="str">
            <v>Davenport</v>
          </cell>
          <cell r="C225">
            <v>551.31444444444435</v>
          </cell>
          <cell r="D225">
            <v>5904089.3099999996</v>
          </cell>
          <cell r="E225">
            <v>10709.11413530895</v>
          </cell>
          <cell r="F225">
            <v>5851855.6900000004</v>
          </cell>
          <cell r="G225">
            <v>10614.370345215377</v>
          </cell>
          <cell r="H225">
            <v>1273.0781808324753</v>
          </cell>
          <cell r="I225">
            <v>227.12985531547841</v>
          </cell>
          <cell r="J225">
            <v>7956.1119324926494</v>
          </cell>
          <cell r="K225">
            <v>1158.0503765747719</v>
          </cell>
          <cell r="L225">
            <v>0</v>
          </cell>
          <cell r="M225">
            <v>167193</v>
          </cell>
          <cell r="N225">
            <v>303.26250597057947</v>
          </cell>
        </row>
        <row r="226">
          <cell r="A226" t="str">
            <v>25118</v>
          </cell>
          <cell r="B226" t="str">
            <v>South Bend</v>
          </cell>
          <cell r="C226">
            <v>536.96444444444444</v>
          </cell>
          <cell r="D226">
            <v>6762260.9800000004</v>
          </cell>
          <cell r="E226">
            <v>12593.498601190231</v>
          </cell>
          <cell r="F226">
            <v>7020076.2400000002</v>
          </cell>
          <cell r="G226">
            <v>13073.633296638718</v>
          </cell>
          <cell r="H226">
            <v>1056.9307630548681</v>
          </cell>
          <cell r="I226">
            <v>767.5530554474949</v>
          </cell>
          <cell r="J226">
            <v>9374.1132622064761</v>
          </cell>
          <cell r="K226">
            <v>1684.4821837986376</v>
          </cell>
          <cell r="L226">
            <v>190.55403213123981</v>
          </cell>
          <cell r="M226">
            <v>871224.46</v>
          </cell>
          <cell r="N226">
            <v>1622.4993461185097</v>
          </cell>
        </row>
        <row r="227">
          <cell r="A227" t="str">
            <v>24350</v>
          </cell>
          <cell r="B227" t="str">
            <v>Methow Valley</v>
          </cell>
          <cell r="C227">
            <v>529.39555555555546</v>
          </cell>
          <cell r="D227">
            <v>6258466.5</v>
          </cell>
          <cell r="E227">
            <v>11821.909788102157</v>
          </cell>
          <cell r="F227">
            <v>6230848.3300000001</v>
          </cell>
          <cell r="G227">
            <v>11769.740536376918</v>
          </cell>
          <cell r="H227">
            <v>2223.5010242288899</v>
          </cell>
          <cell r="I227">
            <v>314.06181683093513</v>
          </cell>
          <cell r="J227">
            <v>7277.5434352804878</v>
          </cell>
          <cell r="K227">
            <v>1537.4119436002488</v>
          </cell>
          <cell r="L227">
            <v>417.22231643635519</v>
          </cell>
          <cell r="M227">
            <v>189412.65</v>
          </cell>
          <cell r="N227">
            <v>357.79040457041157</v>
          </cell>
        </row>
        <row r="228">
          <cell r="A228" t="str">
            <v>25116</v>
          </cell>
          <cell r="B228" t="str">
            <v>Raymond</v>
          </cell>
          <cell r="C228">
            <v>514.24666666666656</v>
          </cell>
          <cell r="D228">
            <v>6310095.1299999999</v>
          </cell>
          <cell r="E228">
            <v>12270.561073155557</v>
          </cell>
          <cell r="F228">
            <v>6445346.9900000002</v>
          </cell>
          <cell r="G228">
            <v>12533.570770188109</v>
          </cell>
          <cell r="H228">
            <v>1330.4548271257634</v>
          </cell>
          <cell r="I228">
            <v>331.29404825181177</v>
          </cell>
          <cell r="J228">
            <v>8773.5952850123849</v>
          </cell>
          <cell r="K228">
            <v>1888.9191762707915</v>
          </cell>
          <cell r="L228">
            <v>209.30743352736047</v>
          </cell>
          <cell r="M228">
            <v>349066.35</v>
          </cell>
          <cell r="N228">
            <v>678.79166288551551</v>
          </cell>
        </row>
        <row r="229">
          <cell r="A229">
            <v>43</v>
          </cell>
          <cell r="B229" t="str">
            <v xml:space="preserve"> Subtotal  (43 districts)</v>
          </cell>
          <cell r="C229">
            <v>31481.87333333334</v>
          </cell>
          <cell r="D229">
            <v>332415355.9000001</v>
          </cell>
          <cell r="E229">
            <v>10558.944583136836</v>
          </cell>
          <cell r="F229">
            <v>340051929.19000006</v>
          </cell>
          <cell r="G229">
            <v>10801.515068353619</v>
          </cell>
          <cell r="H229">
            <v>1263.7849580531099</v>
          </cell>
          <cell r="I229">
            <v>315.01660288746046</v>
          </cell>
          <cell r="J229">
            <v>7206.0579342906522</v>
          </cell>
          <cell r="K229">
            <v>1857.5154105611239</v>
          </cell>
          <cell r="L229">
            <v>159.1401625612707</v>
          </cell>
          <cell r="M229">
            <v>32030697</v>
          </cell>
          <cell r="N229">
            <v>1017.4330053632978</v>
          </cell>
        </row>
        <row r="230">
          <cell r="A230">
            <v>46</v>
          </cell>
          <cell r="B230" t="str">
            <v xml:space="preserve"> Subtotal  (46 districts)</v>
          </cell>
          <cell r="C230">
            <v>33988.029999999992</v>
          </cell>
          <cell r="D230">
            <v>340883277.65000015</v>
          </cell>
          <cell r="E230">
            <v>10029.509731808528</v>
          </cell>
          <cell r="F230">
            <v>346901981.76000005</v>
          </cell>
          <cell r="G230">
            <v>10206.592784577399</v>
          </cell>
          <cell r="H230">
            <v>1181.9758259010603</v>
          </cell>
          <cell r="I230">
            <v>311.24780341785043</v>
          </cell>
          <cell r="J230">
            <v>7165.4002856299703</v>
          </cell>
          <cell r="K230">
            <v>1438.051893857926</v>
          </cell>
          <cell r="L230">
            <v>109.91697577058748</v>
          </cell>
          <cell r="M230">
            <v>36104226.68</v>
          </cell>
          <cell r="N230">
            <v>1062.2629990617288</v>
          </cell>
        </row>
        <row r="231">
          <cell r="B231" t="str">
            <v>100–499</v>
          </cell>
        </row>
        <row r="232">
          <cell r="B232" t="str">
            <v>100–499</v>
          </cell>
        </row>
        <row r="233">
          <cell r="A233" t="str">
            <v>13156</v>
          </cell>
          <cell r="B233" t="str">
            <v>Soap Lake</v>
          </cell>
          <cell r="C233">
            <v>499.38555555555553</v>
          </cell>
          <cell r="D233">
            <v>5489479.1299999999</v>
          </cell>
          <cell r="E233">
            <v>10992.466780287776</v>
          </cell>
          <cell r="F233">
            <v>5560187.9199999999</v>
          </cell>
          <cell r="G233">
            <v>11134.058360607592</v>
          </cell>
          <cell r="H233">
            <v>973.97352524324344</v>
          </cell>
          <cell r="I233">
            <v>122.07830066726443</v>
          </cell>
          <cell r="J233">
            <v>7787.3809058687684</v>
          </cell>
          <cell r="K233">
            <v>2250.6256288283162</v>
          </cell>
          <cell r="L233">
            <v>0</v>
          </cell>
          <cell r="M233">
            <v>412680.73</v>
          </cell>
          <cell r="N233">
            <v>826.37698549550896</v>
          </cell>
        </row>
        <row r="234">
          <cell r="A234" t="str">
            <v>07002</v>
          </cell>
          <cell r="B234" t="str">
            <v>Dayton</v>
          </cell>
          <cell r="C234">
            <v>485.21555555555545</v>
          </cell>
          <cell r="D234">
            <v>5485427.6600000001</v>
          </cell>
          <cell r="E234">
            <v>11305.135618991791</v>
          </cell>
          <cell r="F234">
            <v>5549424.8200000003</v>
          </cell>
          <cell r="G234">
            <v>11437.029906524938</v>
          </cell>
          <cell r="H234">
            <v>2005.8105698727259</v>
          </cell>
          <cell r="I234">
            <v>304.22353180945936</v>
          </cell>
          <cell r="J234">
            <v>7386.470649928784</v>
          </cell>
          <cell r="K234">
            <v>1720.8576073864083</v>
          </cell>
          <cell r="L234">
            <v>19.667547527559346</v>
          </cell>
          <cell r="M234">
            <v>145241.76999999999</v>
          </cell>
          <cell r="N234">
            <v>299.33452944166856</v>
          </cell>
        </row>
        <row r="235">
          <cell r="A235" t="str">
            <v>28137</v>
          </cell>
          <cell r="B235" t="str">
            <v>Orcas Island</v>
          </cell>
          <cell r="C235">
            <v>466.81111111111113</v>
          </cell>
          <cell r="D235">
            <v>5486204.5899999999</v>
          </cell>
          <cell r="E235">
            <v>11752.515009639872</v>
          </cell>
          <cell r="F235">
            <v>5749761.29</v>
          </cell>
          <cell r="G235">
            <v>12317.104612857924</v>
          </cell>
          <cell r="H235">
            <v>2254.8869445171731</v>
          </cell>
          <cell r="I235">
            <v>839.36828124628084</v>
          </cell>
          <cell r="J235">
            <v>7567.915107228715</v>
          </cell>
          <cell r="K235">
            <v>1566.4003760740723</v>
          </cell>
          <cell r="L235">
            <v>88.533903791683528</v>
          </cell>
          <cell r="M235">
            <v>465273.69</v>
          </cell>
          <cell r="N235">
            <v>996.70654559303068</v>
          </cell>
        </row>
        <row r="236">
          <cell r="A236" t="str">
            <v>31330</v>
          </cell>
          <cell r="B236" t="str">
            <v>Darrington</v>
          </cell>
          <cell r="C236">
            <v>462.20555555555558</v>
          </cell>
          <cell r="D236">
            <v>5351325.13</v>
          </cell>
          <cell r="E236">
            <v>11577.803567436325</v>
          </cell>
          <cell r="F236">
            <v>5689361.8600000003</v>
          </cell>
          <cell r="G236">
            <v>12309.159402382298</v>
          </cell>
          <cell r="H236">
            <v>2157.889921511593</v>
          </cell>
          <cell r="I236">
            <v>337.8180078608604</v>
          </cell>
          <cell r="J236">
            <v>7498.0250634037275</v>
          </cell>
          <cell r="K236">
            <v>2315.4264096061161</v>
          </cell>
          <cell r="L236">
            <v>0</v>
          </cell>
          <cell r="M236">
            <v>726636.74</v>
          </cell>
          <cell r="N236">
            <v>1572.1073259853119</v>
          </cell>
        </row>
        <row r="237">
          <cell r="A237" t="str">
            <v>35200</v>
          </cell>
          <cell r="B237" t="str">
            <v>Wahkiakum</v>
          </cell>
          <cell r="C237">
            <v>459.74444444444435</v>
          </cell>
          <cell r="D237">
            <v>4936884.53</v>
          </cell>
          <cell r="E237">
            <v>10738.323409140346</v>
          </cell>
          <cell r="F237">
            <v>5030684.46</v>
          </cell>
          <cell r="G237">
            <v>10942.349648355368</v>
          </cell>
          <cell r="H237">
            <v>1592.6652923121544</v>
          </cell>
          <cell r="I237">
            <v>206.24118713294831</v>
          </cell>
          <cell r="J237">
            <v>7691.7010585591042</v>
          </cell>
          <cell r="K237">
            <v>1446.3043067404599</v>
          </cell>
          <cell r="L237">
            <v>5.4378036107015983</v>
          </cell>
          <cell r="M237">
            <v>605958.07999999996</v>
          </cell>
          <cell r="N237">
            <v>1318.0324141431231</v>
          </cell>
        </row>
        <row r="238">
          <cell r="A238" t="str">
            <v>32362</v>
          </cell>
          <cell r="B238" t="str">
            <v>Liberty</v>
          </cell>
          <cell r="C238">
            <v>457.13</v>
          </cell>
          <cell r="D238">
            <v>5527308.1500000004</v>
          </cell>
          <cell r="E238">
            <v>12091.326646686939</v>
          </cell>
          <cell r="F238">
            <v>5654746.29</v>
          </cell>
          <cell r="G238">
            <v>12370.105418589897</v>
          </cell>
          <cell r="H238">
            <v>2246.3354625598845</v>
          </cell>
          <cell r="I238">
            <v>276.1296786472119</v>
          </cell>
          <cell r="J238">
            <v>8421.2473694572654</v>
          </cell>
          <cell r="K238">
            <v>1415.4551002996959</v>
          </cell>
          <cell r="L238">
            <v>10.937807625839477</v>
          </cell>
          <cell r="M238">
            <v>355412.78</v>
          </cell>
          <cell r="N238">
            <v>777.48732308096169</v>
          </cell>
        </row>
        <row r="239">
          <cell r="A239" t="str">
            <v>05401</v>
          </cell>
          <cell r="B239" t="str">
            <v>Cape Flattery</v>
          </cell>
          <cell r="C239">
            <v>432.41222222222223</v>
          </cell>
          <cell r="D239">
            <v>7034824</v>
          </cell>
          <cell r="E239">
            <v>16268.790840016341</v>
          </cell>
          <cell r="F239">
            <v>7265183.3099999996</v>
          </cell>
          <cell r="G239">
            <v>16801.521642157302</v>
          </cell>
          <cell r="H239">
            <v>721.93902937269218</v>
          </cell>
          <cell r="I239">
            <v>456.8791765059575</v>
          </cell>
          <cell r="J239">
            <v>8980.7680968006334</v>
          </cell>
          <cell r="K239">
            <v>6632.6570633474748</v>
          </cell>
          <cell r="L239">
            <v>9.2782761305441568</v>
          </cell>
          <cell r="M239">
            <v>1301832.27</v>
          </cell>
          <cell r="N239">
            <v>3010.6278294117496</v>
          </cell>
        </row>
        <row r="240">
          <cell r="A240" t="str">
            <v>25155</v>
          </cell>
          <cell r="B240" t="str">
            <v>Naselle-Grays River</v>
          </cell>
          <cell r="C240">
            <v>417.80222222222227</v>
          </cell>
          <cell r="D240">
            <v>5354938.3099999996</v>
          </cell>
          <cell r="E240">
            <v>12816.921560440611</v>
          </cell>
          <cell r="F240">
            <v>5398551.46</v>
          </cell>
          <cell r="G240">
            <v>12921.308630877978</v>
          </cell>
          <cell r="H240">
            <v>1236.0514198637313</v>
          </cell>
          <cell r="I240">
            <v>418.24870885214165</v>
          </cell>
          <cell r="J240">
            <v>9925.1247107881991</v>
          </cell>
          <cell r="K240">
            <v>1341.1777156655724</v>
          </cell>
          <cell r="L240">
            <v>0.70607570833621425</v>
          </cell>
          <cell r="M240">
            <v>514173.52</v>
          </cell>
          <cell r="N240">
            <v>1230.6624825143208</v>
          </cell>
        </row>
        <row r="241">
          <cell r="A241" t="str">
            <v>21303</v>
          </cell>
          <cell r="B241" t="str">
            <v>White Pass</v>
          </cell>
          <cell r="C241">
            <v>408.15444444444444</v>
          </cell>
          <cell r="D241">
            <v>5619881.2000000002</v>
          </cell>
          <cell r="E241">
            <v>13769.006503529437</v>
          </cell>
          <cell r="F241">
            <v>5616385.8499999996</v>
          </cell>
          <cell r="G241">
            <v>13760.442710956364</v>
          </cell>
          <cell r="H241">
            <v>2578.9179177816677</v>
          </cell>
          <cell r="I241">
            <v>522.87858898728427</v>
          </cell>
          <cell r="J241">
            <v>7956.6571287012821</v>
          </cell>
          <cell r="K241">
            <v>2597.0600208526726</v>
          </cell>
          <cell r="L241">
            <v>104.92905463345848</v>
          </cell>
          <cell r="M241">
            <v>681125.06</v>
          </cell>
          <cell r="N241">
            <v>1668.7924614593062</v>
          </cell>
        </row>
        <row r="242">
          <cell r="A242" t="str">
            <v>29317</v>
          </cell>
          <cell r="B242" t="str">
            <v>Conway</v>
          </cell>
          <cell r="C242">
            <v>406.64</v>
          </cell>
          <cell r="D242">
            <v>4370180.43</v>
          </cell>
          <cell r="E242">
            <v>10747.050044265197</v>
          </cell>
          <cell r="F242">
            <v>4343449.74</v>
          </cell>
          <cell r="G242">
            <v>10681.314528821564</v>
          </cell>
          <cell r="H242">
            <v>2531.8514902616566</v>
          </cell>
          <cell r="I242">
            <v>336.55019181585686</v>
          </cell>
          <cell r="J242">
            <v>6642.8723440881367</v>
          </cell>
          <cell r="K242">
            <v>1170.0405026559122</v>
          </cell>
          <cell r="L242">
            <v>0</v>
          </cell>
          <cell r="M242">
            <v>117764.73</v>
          </cell>
          <cell r="N242">
            <v>289.60439209128469</v>
          </cell>
        </row>
        <row r="243">
          <cell r="A243" t="str">
            <v>10309</v>
          </cell>
          <cell r="B243" t="str">
            <v>Republic</v>
          </cell>
          <cell r="C243">
            <v>384.20666666666671</v>
          </cell>
          <cell r="D243">
            <v>3991150.03</v>
          </cell>
          <cell r="E243">
            <v>10388.029090246568</v>
          </cell>
          <cell r="F243">
            <v>4127001.09</v>
          </cell>
          <cell r="G243">
            <v>10741.61759296212</v>
          </cell>
          <cell r="H243">
            <v>770.20199198348121</v>
          </cell>
          <cell r="I243">
            <v>230.00090229216909</v>
          </cell>
          <cell r="J243">
            <v>7605.161631760684</v>
          </cell>
          <cell r="K243">
            <v>2136.2530669257858</v>
          </cell>
          <cell r="L243">
            <v>0</v>
          </cell>
          <cell r="M243">
            <v>389734.97</v>
          </cell>
          <cell r="N243">
            <v>1014.3888792490151</v>
          </cell>
        </row>
        <row r="244">
          <cell r="A244" t="str">
            <v>21214</v>
          </cell>
          <cell r="B244" t="str">
            <v>Morton</v>
          </cell>
          <cell r="C244">
            <v>345.97111111111116</v>
          </cell>
          <cell r="D244">
            <v>4013970.02</v>
          </cell>
          <cell r="E244">
            <v>11602.038121358879</v>
          </cell>
          <cell r="F244">
            <v>4287554.95</v>
          </cell>
          <cell r="G244">
            <v>12392.8120363293</v>
          </cell>
          <cell r="H244">
            <v>1714.3827069697531</v>
          </cell>
          <cell r="I244">
            <v>176.06692594757428</v>
          </cell>
          <cell r="J244">
            <v>8372.6152472589238</v>
          </cell>
          <cell r="K244">
            <v>1832.0344376858695</v>
          </cell>
          <cell r="L244">
            <v>297.71271846718093</v>
          </cell>
          <cell r="M244">
            <v>884909.29</v>
          </cell>
          <cell r="N244">
            <v>2557.754857502553</v>
          </cell>
        </row>
        <row r="245">
          <cell r="A245" t="str">
            <v>04127</v>
          </cell>
          <cell r="B245" t="str">
            <v>Entiat</v>
          </cell>
          <cell r="C245">
            <v>344.22555555555556</v>
          </cell>
          <cell r="D245">
            <v>3803710.01</v>
          </cell>
          <cell r="E245">
            <v>11050.051190595314</v>
          </cell>
          <cell r="F245">
            <v>3892067.16</v>
          </cell>
          <cell r="G245">
            <v>11306.735067123302</v>
          </cell>
          <cell r="H245">
            <v>996.20241572870509</v>
          </cell>
          <cell r="I245">
            <v>286.20228338653925</v>
          </cell>
          <cell r="J245">
            <v>8320.6007043185491</v>
          </cell>
          <cell r="K245">
            <v>1679.3967811802986</v>
          </cell>
          <cell r="L245">
            <v>24.332882509207465</v>
          </cell>
          <cell r="M245">
            <v>562911.6</v>
          </cell>
          <cell r="N245">
            <v>1635.2986898125582</v>
          </cell>
        </row>
        <row r="246">
          <cell r="B246" t="str">
            <v>100–499 (cont.)</v>
          </cell>
        </row>
        <row r="248">
          <cell r="A248" t="str">
            <v>01160</v>
          </cell>
          <cell r="B248" t="str">
            <v>Ritzville</v>
          </cell>
          <cell r="C248">
            <v>340.83000000000004</v>
          </cell>
          <cell r="D248">
            <v>4182997.86</v>
          </cell>
          <cell r="E248">
            <v>12272.974386057564</v>
          </cell>
          <cell r="F248">
            <v>4284853.08</v>
          </cell>
          <cell r="G248">
            <v>12571.819030014962</v>
          </cell>
          <cell r="H248">
            <v>2129.6862072000699</v>
          </cell>
          <cell r="I248">
            <v>286.61540944165711</v>
          </cell>
          <cell r="J248">
            <v>8614.6110671008992</v>
          </cell>
          <cell r="K248">
            <v>1283.7825308804977</v>
          </cell>
          <cell r="L248">
            <v>257.12381539183758</v>
          </cell>
          <cell r="M248">
            <v>254902.66</v>
          </cell>
          <cell r="N248">
            <v>747.88797934454124</v>
          </cell>
        </row>
        <row r="249">
          <cell r="A249" t="str">
            <v>36401</v>
          </cell>
          <cell r="B249" t="str">
            <v>Waitsburg</v>
          </cell>
          <cell r="C249">
            <v>328.08333333333337</v>
          </cell>
          <cell r="D249">
            <v>3840188.39</v>
          </cell>
          <cell r="E249">
            <v>11704.917622555244</v>
          </cell>
          <cell r="F249">
            <v>3818596.58</v>
          </cell>
          <cell r="G249">
            <v>11639.105654051307</v>
          </cell>
          <cell r="H249">
            <v>1137.6101803403606</v>
          </cell>
          <cell r="I249">
            <v>332.79093726187455</v>
          </cell>
          <cell r="J249">
            <v>8593.8245059690107</v>
          </cell>
          <cell r="K249">
            <v>1510.2793091186181</v>
          </cell>
          <cell r="L249">
            <v>64.600721361442723</v>
          </cell>
          <cell r="M249">
            <v>636149.13</v>
          </cell>
          <cell r="N249">
            <v>1938.9864262128522</v>
          </cell>
        </row>
        <row r="250">
          <cell r="A250" t="str">
            <v>20406</v>
          </cell>
          <cell r="B250" t="str">
            <v>Lyle</v>
          </cell>
          <cell r="C250">
            <v>323.98222222222222</v>
          </cell>
          <cell r="D250">
            <v>4054975.49</v>
          </cell>
          <cell r="E250">
            <v>12516.043201958955</v>
          </cell>
          <cell r="F250">
            <v>4098210.27</v>
          </cell>
          <cell r="G250">
            <v>12649.491203221027</v>
          </cell>
          <cell r="H250">
            <v>1136.0265618140913</v>
          </cell>
          <cell r="I250">
            <v>78.84306066176471</v>
          </cell>
          <cell r="J250">
            <v>9316.4099230410429</v>
          </cell>
          <cell r="K250">
            <v>1890.6128731343283</v>
          </cell>
          <cell r="L250">
            <v>227.59878456979806</v>
          </cell>
          <cell r="M250">
            <v>300820.28999999998</v>
          </cell>
          <cell r="N250">
            <v>928.50863216088669</v>
          </cell>
        </row>
        <row r="251">
          <cell r="A251" t="str">
            <v>12110</v>
          </cell>
          <cell r="B251" t="str">
            <v>Pomeroy</v>
          </cell>
          <cell r="C251">
            <v>321.65555555555557</v>
          </cell>
          <cell r="D251">
            <v>4092868.47</v>
          </cell>
          <cell r="E251">
            <v>12724.382959687728</v>
          </cell>
          <cell r="F251">
            <v>4352839.16</v>
          </cell>
          <cell r="G251">
            <v>13532.609913986666</v>
          </cell>
          <cell r="H251">
            <v>1635.6109537462432</v>
          </cell>
          <cell r="I251">
            <v>457.67072092300253</v>
          </cell>
          <cell r="J251">
            <v>9202.0297765035084</v>
          </cell>
          <cell r="K251">
            <v>2237.2984628139138</v>
          </cell>
          <cell r="L251">
            <v>0</v>
          </cell>
          <cell r="M251">
            <v>658851.56999999995</v>
          </cell>
          <cell r="N251">
            <v>2048.3139763031536</v>
          </cell>
        </row>
        <row r="252">
          <cell r="A252" t="str">
            <v>25160</v>
          </cell>
          <cell r="B252" t="str">
            <v>Willapa Valley</v>
          </cell>
          <cell r="C252">
            <v>315.65000000000003</v>
          </cell>
          <cell r="D252">
            <v>4278531.3</v>
          </cell>
          <cell r="E252">
            <v>13554.669095517185</v>
          </cell>
          <cell r="F252">
            <v>4352900.72</v>
          </cell>
          <cell r="G252">
            <v>13790.276318707427</v>
          </cell>
          <cell r="H252">
            <v>1727.8121653730398</v>
          </cell>
          <cell r="I252">
            <v>154.83092032314272</v>
          </cell>
          <cell r="J252">
            <v>10236.778457151906</v>
          </cell>
          <cell r="K252">
            <v>1503.8888325677174</v>
          </cell>
          <cell r="L252">
            <v>166.96594329162045</v>
          </cell>
          <cell r="M252">
            <v>473222.39</v>
          </cell>
          <cell r="N252">
            <v>1499.1997148740693</v>
          </cell>
        </row>
        <row r="253">
          <cell r="A253" t="str">
            <v>26070</v>
          </cell>
          <cell r="B253" t="str">
            <v>Selkirk</v>
          </cell>
          <cell r="C253">
            <v>308.75777777777779</v>
          </cell>
          <cell r="D253">
            <v>3979274.99</v>
          </cell>
          <cell r="E253">
            <v>12888.015384227838</v>
          </cell>
          <cell r="F253">
            <v>3988398.2</v>
          </cell>
          <cell r="G253">
            <v>12917.563498175485</v>
          </cell>
          <cell r="H253">
            <v>843.18954448291004</v>
          </cell>
          <cell r="I253">
            <v>928.82550866914744</v>
          </cell>
          <cell r="J253">
            <v>9441.1277052849746</v>
          </cell>
          <cell r="K253">
            <v>1704.2588004980535</v>
          </cell>
          <cell r="L253">
            <v>0.16193924039700303</v>
          </cell>
          <cell r="M253">
            <v>288344.73</v>
          </cell>
          <cell r="N253">
            <v>933.8865309735786</v>
          </cell>
        </row>
        <row r="254">
          <cell r="A254" t="str">
            <v>36300</v>
          </cell>
          <cell r="B254" t="str">
            <v>Touchet</v>
          </cell>
          <cell r="C254">
            <v>304.99222222222221</v>
          </cell>
          <cell r="D254">
            <v>3778393.99</v>
          </cell>
          <cell r="E254">
            <v>12388.492934246047</v>
          </cell>
          <cell r="F254">
            <v>3819063.81</v>
          </cell>
          <cell r="G254">
            <v>12521.840006848992</v>
          </cell>
          <cell r="H254">
            <v>2161.9334591410347</v>
          </cell>
          <cell r="I254">
            <v>345.58084541317993</v>
          </cell>
          <cell r="J254">
            <v>8597.7940056759217</v>
          </cell>
          <cell r="K254">
            <v>1416.5316966188575</v>
          </cell>
          <cell r="L254">
            <v>0</v>
          </cell>
          <cell r="M254">
            <v>156053.24</v>
          </cell>
          <cell r="N254">
            <v>511.66301508599491</v>
          </cell>
        </row>
        <row r="255">
          <cell r="A255" t="str">
            <v>21301</v>
          </cell>
          <cell r="B255" t="str">
            <v>Pe Ell</v>
          </cell>
          <cell r="C255">
            <v>299.63555555555553</v>
          </cell>
          <cell r="D255">
            <v>3390193.6</v>
          </cell>
          <cell r="E255">
            <v>11314.390222195854</v>
          </cell>
          <cell r="F255">
            <v>3580447.59</v>
          </cell>
          <cell r="G255">
            <v>11949.341537126584</v>
          </cell>
          <cell r="H255">
            <v>1171.105342786793</v>
          </cell>
          <cell r="I255">
            <v>167.29890385357027</v>
          </cell>
          <cell r="J255">
            <v>8564.6046085615108</v>
          </cell>
          <cell r="K255">
            <v>1996.295562757721</v>
          </cell>
          <cell r="L255">
            <v>50.037119166988049</v>
          </cell>
          <cell r="M255">
            <v>305753.18</v>
          </cell>
          <cell r="N255">
            <v>1020.4168842148981</v>
          </cell>
        </row>
        <row r="256">
          <cell r="A256" t="str">
            <v>23404</v>
          </cell>
          <cell r="B256" t="str">
            <v>Hood Canal</v>
          </cell>
          <cell r="C256">
            <v>291.78000000000003</v>
          </cell>
          <cell r="D256">
            <v>4110047.69</v>
          </cell>
          <cell r="E256">
            <v>14086.118616766054</v>
          </cell>
          <cell r="F256">
            <v>4185147.98</v>
          </cell>
          <cell r="G256">
            <v>14343.505312221536</v>
          </cell>
          <cell r="H256">
            <v>2415.1617657138941</v>
          </cell>
          <cell r="I256">
            <v>98.549455068887511</v>
          </cell>
          <cell r="J256">
            <v>7805.7896702995404</v>
          </cell>
          <cell r="K256">
            <v>4015.6199876619371</v>
          </cell>
          <cell r="L256">
            <v>8.3844334772773994</v>
          </cell>
          <cell r="M256">
            <v>634821.27</v>
          </cell>
          <cell r="N256">
            <v>2175.6846596750975</v>
          </cell>
        </row>
        <row r="257">
          <cell r="A257" t="str">
            <v>05313</v>
          </cell>
          <cell r="B257" t="str">
            <v>Crescent</v>
          </cell>
          <cell r="C257">
            <v>289.8366666666667</v>
          </cell>
          <cell r="D257">
            <v>2917310.23</v>
          </cell>
          <cell r="E257">
            <v>10065.359443824682</v>
          </cell>
          <cell r="F257">
            <v>3165847.56</v>
          </cell>
          <cell r="G257">
            <v>10922.867684097939</v>
          </cell>
          <cell r="H257">
            <v>1195.5344504376028</v>
          </cell>
          <cell r="I257">
            <v>220.36507918252806</v>
          </cell>
          <cell r="J257">
            <v>7773.5935756920562</v>
          </cell>
          <cell r="K257">
            <v>1718.0036802336949</v>
          </cell>
          <cell r="L257">
            <v>15.370898552058055</v>
          </cell>
          <cell r="M257">
            <v>912159.79</v>
          </cell>
          <cell r="N257">
            <v>3147.1511195960943</v>
          </cell>
        </row>
        <row r="258">
          <cell r="A258" t="str">
            <v>26059</v>
          </cell>
          <cell r="B258" t="str">
            <v>Cusick</v>
          </cell>
          <cell r="C258">
            <v>288.20999999999998</v>
          </cell>
          <cell r="D258">
            <v>3603163.17</v>
          </cell>
          <cell r="E258">
            <v>12501.867284271886</v>
          </cell>
          <cell r="F258">
            <v>3616375.15</v>
          </cell>
          <cell r="G258">
            <v>12547.708788730441</v>
          </cell>
          <cell r="H258">
            <v>1144.8275562957567</v>
          </cell>
          <cell r="I258">
            <v>310.11897574685128</v>
          </cell>
          <cell r="J258">
            <v>8233.0139828597221</v>
          </cell>
          <cell r="K258">
            <v>2859.1063807640262</v>
          </cell>
          <cell r="L258">
            <v>0.64189306408521574</v>
          </cell>
          <cell r="M258">
            <v>502539.03</v>
          </cell>
          <cell r="N258">
            <v>1743.6557718330387</v>
          </cell>
        </row>
        <row r="259">
          <cell r="A259" t="str">
            <v>09209</v>
          </cell>
          <cell r="B259" t="str">
            <v>Waterville</v>
          </cell>
          <cell r="C259">
            <v>286.50888888888886</v>
          </cell>
          <cell r="D259">
            <v>3764393.6</v>
          </cell>
          <cell r="E259">
            <v>13138.83703433673</v>
          </cell>
          <cell r="F259">
            <v>3858954.65</v>
          </cell>
          <cell r="G259">
            <v>13468.882815347983</v>
          </cell>
          <cell r="H259">
            <v>1730.9318462099295</v>
          </cell>
          <cell r="I259">
            <v>228.78379185443151</v>
          </cell>
          <cell r="J259">
            <v>9432.7091926564226</v>
          </cell>
          <cell r="K259">
            <v>1761.6484150191193</v>
          </cell>
          <cell r="L259">
            <v>314.80956960807885</v>
          </cell>
          <cell r="M259">
            <v>564067.30000000005</v>
          </cell>
          <cell r="N259">
            <v>1968.7602091073386</v>
          </cell>
        </row>
        <row r="260">
          <cell r="A260" t="str">
            <v>24122</v>
          </cell>
          <cell r="B260" t="str">
            <v>Pateros</v>
          </cell>
          <cell r="C260">
            <v>280.36</v>
          </cell>
          <cell r="D260">
            <v>3477584.51</v>
          </cell>
          <cell r="E260">
            <v>12403.996682836352</v>
          </cell>
          <cell r="F260">
            <v>3638146.07</v>
          </cell>
          <cell r="G260">
            <v>12976.694499928662</v>
          </cell>
          <cell r="H260">
            <v>1412.5140176915393</v>
          </cell>
          <cell r="I260">
            <v>297.12469681837632</v>
          </cell>
          <cell r="J260">
            <v>9299.0812526751306</v>
          </cell>
          <cell r="K260">
            <v>1823.8537237837063</v>
          </cell>
          <cell r="L260">
            <v>144.12080895990869</v>
          </cell>
          <cell r="M260">
            <v>332673.05</v>
          </cell>
          <cell r="N260">
            <v>1186.5924168925667</v>
          </cell>
        </row>
        <row r="261">
          <cell r="A261" t="str">
            <v>33211</v>
          </cell>
          <cell r="B261" t="str">
            <v>Northport</v>
          </cell>
          <cell r="C261">
            <v>270.33</v>
          </cell>
          <cell r="D261">
            <v>2844922.56</v>
          </cell>
          <cell r="E261">
            <v>10523.887692819888</v>
          </cell>
          <cell r="F261">
            <v>3063180.52</v>
          </cell>
          <cell r="G261">
            <v>11331.263714719047</v>
          </cell>
          <cell r="H261">
            <v>379.28191469685203</v>
          </cell>
          <cell r="I261">
            <v>264.12525431879556</v>
          </cell>
          <cell r="J261">
            <v>9126.6470609995158</v>
          </cell>
          <cell r="K261">
            <v>1546.5836940036252</v>
          </cell>
          <cell r="L261">
            <v>14.625790700255244</v>
          </cell>
          <cell r="M261">
            <v>300407.99</v>
          </cell>
          <cell r="N261">
            <v>1111.2639736618207</v>
          </cell>
        </row>
        <row r="262">
          <cell r="A262" t="str">
            <v>14400</v>
          </cell>
          <cell r="B262" t="str">
            <v>Oakville</v>
          </cell>
          <cell r="C262">
            <v>267.58333333333337</v>
          </cell>
          <cell r="D262">
            <v>3335472.46</v>
          </cell>
          <cell r="E262">
            <v>12465.172693864837</v>
          </cell>
          <cell r="F262">
            <v>3874757.59</v>
          </cell>
          <cell r="G262">
            <v>14480.564023668636</v>
          </cell>
          <cell r="H262">
            <v>1268.6386172531923</v>
          </cell>
          <cell r="I262">
            <v>242.35631267517903</v>
          </cell>
          <cell r="J262">
            <v>9669.6010837745234</v>
          </cell>
          <cell r="K262">
            <v>3147.8619370912479</v>
          </cell>
          <cell r="L262">
            <v>152.10607287449392</v>
          </cell>
          <cell r="M262">
            <v>902332.48</v>
          </cell>
          <cell r="N262">
            <v>3372.1550171286199</v>
          </cell>
        </row>
        <row r="263">
          <cell r="A263" t="str">
            <v>14065</v>
          </cell>
          <cell r="B263" t="str">
            <v>McCleary</v>
          </cell>
          <cell r="C263">
            <v>263.81</v>
          </cell>
          <cell r="D263">
            <v>2584206.61</v>
          </cell>
          <cell r="E263">
            <v>9795.7113452863796</v>
          </cell>
          <cell r="F263">
            <v>2635976.42</v>
          </cell>
          <cell r="G263">
            <v>9991.9503430499226</v>
          </cell>
          <cell r="H263">
            <v>1514.3971418824153</v>
          </cell>
          <cell r="I263">
            <v>283.26503923278113</v>
          </cell>
          <cell r="J263">
            <v>6892.8957583109059</v>
          </cell>
          <cell r="K263">
            <v>1289.1568553125358</v>
          </cell>
          <cell r="L263">
            <v>12.235548311284637</v>
          </cell>
          <cell r="M263">
            <v>326692.51</v>
          </cell>
          <cell r="N263">
            <v>1238.3628747962548</v>
          </cell>
        </row>
        <row r="264">
          <cell r="A264" t="str">
            <v>33183</v>
          </cell>
          <cell r="B264" t="str">
            <v>Loon Lake</v>
          </cell>
          <cell r="C264">
            <v>262.88</v>
          </cell>
          <cell r="D264">
            <v>2031471.21</v>
          </cell>
          <cell r="E264">
            <v>7727.7511031649419</v>
          </cell>
          <cell r="F264">
            <v>2200508.44</v>
          </cell>
          <cell r="G264">
            <v>8370.7716068167992</v>
          </cell>
          <cell r="H264">
            <v>802.75072276323795</v>
          </cell>
          <cell r="I264">
            <v>112.5876445526476</v>
          </cell>
          <cell r="J264">
            <v>6130.3576917224582</v>
          </cell>
          <cell r="K264">
            <v>1307.2919963481438</v>
          </cell>
          <cell r="L264">
            <v>17.783551430310407</v>
          </cell>
          <cell r="M264">
            <v>612570.80000000005</v>
          </cell>
          <cell r="N264">
            <v>2330.2297626293366</v>
          </cell>
        </row>
        <row r="265">
          <cell r="A265" t="str">
            <v>16048</v>
          </cell>
          <cell r="B265" t="str">
            <v>Quilcene</v>
          </cell>
          <cell r="C265">
            <v>242.2533333333333</v>
          </cell>
          <cell r="D265">
            <v>3064805.62</v>
          </cell>
          <cell r="E265">
            <v>12651.242308327373</v>
          </cell>
          <cell r="F265">
            <v>3243296.48</v>
          </cell>
          <cell r="G265">
            <v>13388.036545764766</v>
          </cell>
          <cell r="H265">
            <v>1766.9905883647975</v>
          </cell>
          <cell r="I265">
            <v>270.7963564312841</v>
          </cell>
          <cell r="J265">
            <v>8986.1468572843878</v>
          </cell>
          <cell r="K265">
            <v>2145.9913176289288</v>
          </cell>
          <cell r="L265">
            <v>218.11142605536907</v>
          </cell>
          <cell r="M265">
            <v>501210.45</v>
          </cell>
          <cell r="N265">
            <v>2068.9517172106339</v>
          </cell>
        </row>
        <row r="266">
          <cell r="A266" t="str">
            <v>36402</v>
          </cell>
          <cell r="B266" t="str">
            <v>Prescott</v>
          </cell>
          <cell r="C266">
            <v>240.18555555555557</v>
          </cell>
          <cell r="D266">
            <v>3628716.19</v>
          </cell>
          <cell r="E266">
            <v>15107.970092567321</v>
          </cell>
          <cell r="F266">
            <v>3713413.99</v>
          </cell>
          <cell r="G266">
            <v>15460.604953577558</v>
          </cell>
          <cell r="H266">
            <v>1995.0741787599402</v>
          </cell>
          <cell r="I266">
            <v>234.82831792086671</v>
          </cell>
          <cell r="J266">
            <v>10181.700828526089</v>
          </cell>
          <cell r="K266">
            <v>3049.0016283706577</v>
          </cell>
          <cell r="L266">
            <v>0</v>
          </cell>
          <cell r="M266">
            <v>478901.35</v>
          </cell>
          <cell r="N266">
            <v>1993.8807264753639</v>
          </cell>
        </row>
        <row r="267">
          <cell r="A267" t="str">
            <v>22200</v>
          </cell>
          <cell r="B267" t="str">
            <v>Wilbur</v>
          </cell>
          <cell r="C267">
            <v>237.45999999999998</v>
          </cell>
          <cell r="D267">
            <v>3154667.66</v>
          </cell>
          <cell r="E267">
            <v>13285.048681883267</v>
          </cell>
          <cell r="F267">
            <v>3481824.97</v>
          </cell>
          <cell r="G267">
            <v>14662.785184873244</v>
          </cell>
          <cell r="H267">
            <v>1728.968120946686</v>
          </cell>
          <cell r="I267">
            <v>285.78219489598257</v>
          </cell>
          <cell r="J267">
            <v>10327.622125831722</v>
          </cell>
          <cell r="K267">
            <v>1716.3697885959741</v>
          </cell>
          <cell r="L267">
            <v>604.04295460288063</v>
          </cell>
          <cell r="M267">
            <v>375466.08</v>
          </cell>
          <cell r="N267">
            <v>1581.1761138718102</v>
          </cell>
        </row>
        <row r="268">
          <cell r="A268" t="str">
            <v>14097</v>
          </cell>
          <cell r="B268" t="str">
            <v>Lake Quinault</v>
          </cell>
          <cell r="C268">
            <v>220.90444444444444</v>
          </cell>
          <cell r="D268">
            <v>3692898.81</v>
          </cell>
          <cell r="E268">
            <v>16717.177507620188</v>
          </cell>
          <cell r="F268">
            <v>3749356.47</v>
          </cell>
          <cell r="G268">
            <v>16972.752537547658</v>
          </cell>
          <cell r="H268">
            <v>1847.078319434245</v>
          </cell>
          <cell r="I268">
            <v>180.84230989769333</v>
          </cell>
          <cell r="J268">
            <v>11821.241245586327</v>
          </cell>
          <cell r="K268">
            <v>2950.9697808001447</v>
          </cell>
          <cell r="L268">
            <v>172.62088182924745</v>
          </cell>
          <cell r="M268">
            <v>115938.78</v>
          </cell>
          <cell r="N268">
            <v>524.83679217761323</v>
          </cell>
        </row>
        <row r="269">
          <cell r="A269" t="str">
            <v>23042</v>
          </cell>
          <cell r="B269" t="str">
            <v>Southside</v>
          </cell>
          <cell r="C269">
            <v>220.72</v>
          </cell>
          <cell r="D269">
            <v>2111358.64</v>
          </cell>
          <cell r="E269">
            <v>9565.7785429503456</v>
          </cell>
          <cell r="F269">
            <v>2238629.37</v>
          </cell>
          <cell r="G269">
            <v>10142.39475353389</v>
          </cell>
          <cell r="H269">
            <v>2035.9332185574483</v>
          </cell>
          <cell r="I269">
            <v>132.78384378397971</v>
          </cell>
          <cell r="J269">
            <v>6830.2954421891991</v>
          </cell>
          <cell r="K269">
            <v>1142.263184124683</v>
          </cell>
          <cell r="L269">
            <v>1.1190648785791955</v>
          </cell>
          <cell r="M269">
            <v>227532.89</v>
          </cell>
          <cell r="N269">
            <v>1030.8666636462488</v>
          </cell>
        </row>
        <row r="270">
          <cell r="A270" t="str">
            <v>10050</v>
          </cell>
          <cell r="B270" t="str">
            <v>Curlew</v>
          </cell>
          <cell r="C270">
            <v>220.42555555555555</v>
          </cell>
          <cell r="D270">
            <v>2698573.9</v>
          </cell>
          <cell r="E270">
            <v>12242.563677331224</v>
          </cell>
          <cell r="F270">
            <v>2694088.86</v>
          </cell>
          <cell r="G270">
            <v>12222.216490324272</v>
          </cell>
          <cell r="H270">
            <v>450.7901533901595</v>
          </cell>
          <cell r="I270">
            <v>340.74293160200216</v>
          </cell>
          <cell r="J270">
            <v>9168.9415272477981</v>
          </cell>
          <cell r="K270">
            <v>2261.7418780843122</v>
          </cell>
          <cell r="L270">
            <v>0</v>
          </cell>
          <cell r="M270">
            <v>708201.1</v>
          </cell>
          <cell r="N270">
            <v>3212.8810936420964</v>
          </cell>
        </row>
        <row r="271">
          <cell r="A271" t="str">
            <v>28144</v>
          </cell>
          <cell r="B271" t="str">
            <v>Lopez Island</v>
          </cell>
          <cell r="C271">
            <v>215.08000000000004</v>
          </cell>
          <cell r="D271">
            <v>3812734.5</v>
          </cell>
          <cell r="E271">
            <v>17727.052724567598</v>
          </cell>
          <cell r="F271">
            <v>3665025.8</v>
          </cell>
          <cell r="G271">
            <v>17040.291054491347</v>
          </cell>
          <cell r="H271">
            <v>3110.1224660591397</v>
          </cell>
          <cell r="I271">
            <v>1096.9458806025661</v>
          </cell>
          <cell r="J271">
            <v>10858.989492281939</v>
          </cell>
          <cell r="K271">
            <v>1828.0848521480375</v>
          </cell>
          <cell r="L271">
            <v>146.14836339966521</v>
          </cell>
          <cell r="M271">
            <v>265238.46000000002</v>
          </cell>
          <cell r="N271">
            <v>1233.2083875767155</v>
          </cell>
        </row>
        <row r="272">
          <cell r="A272" t="str">
            <v>38320</v>
          </cell>
          <cell r="B272" t="str">
            <v>Rosalia</v>
          </cell>
          <cell r="C272">
            <v>213.40999999999997</v>
          </cell>
          <cell r="D272">
            <v>3526687.76</v>
          </cell>
          <cell r="E272">
            <v>16525.410055761211</v>
          </cell>
          <cell r="F272">
            <v>3619834.65</v>
          </cell>
          <cell r="G272">
            <v>16961.879246520784</v>
          </cell>
          <cell r="H272">
            <v>2001.2281055245776</v>
          </cell>
          <cell r="I272">
            <v>1142.0268028677194</v>
          </cell>
          <cell r="J272">
            <v>11990.887915280446</v>
          </cell>
          <cell r="K272">
            <v>1827.7364228480392</v>
          </cell>
          <cell r="L272">
            <v>0</v>
          </cell>
          <cell r="M272">
            <v>253363.64</v>
          </cell>
          <cell r="N272">
            <v>1187.2154069631229</v>
          </cell>
        </row>
        <row r="273">
          <cell r="A273" t="str">
            <v>22105</v>
          </cell>
          <cell r="B273" t="str">
            <v>Odessa</v>
          </cell>
          <cell r="C273">
            <v>210.49</v>
          </cell>
          <cell r="D273">
            <v>3549085.04</v>
          </cell>
          <cell r="E273">
            <v>16861.062473276641</v>
          </cell>
          <cell r="F273">
            <v>3446974.1</v>
          </cell>
          <cell r="G273">
            <v>16375.951826690103</v>
          </cell>
          <cell r="H273">
            <v>2526.7804171219536</v>
          </cell>
          <cell r="I273">
            <v>343.94127987077769</v>
          </cell>
          <cell r="J273">
            <v>11303.058197539074</v>
          </cell>
          <cell r="K273">
            <v>2199.6737612238107</v>
          </cell>
          <cell r="L273">
            <v>2.4981709344861982</v>
          </cell>
          <cell r="M273">
            <v>306367.40000000002</v>
          </cell>
          <cell r="N273">
            <v>1455.4962230984845</v>
          </cell>
        </row>
        <row r="274">
          <cell r="A274" t="str">
            <v>01158</v>
          </cell>
          <cell r="B274" t="str">
            <v>Lind</v>
          </cell>
          <cell r="C274">
            <v>202.24</v>
          </cell>
          <cell r="D274">
            <v>3178680.22</v>
          </cell>
          <cell r="E274">
            <v>15717.366594145569</v>
          </cell>
          <cell r="F274">
            <v>3257069.43</v>
          </cell>
          <cell r="G274">
            <v>16104.971469541139</v>
          </cell>
          <cell r="H274">
            <v>2253.6832476265822</v>
          </cell>
          <cell r="I274">
            <v>151.26725672468353</v>
          </cell>
          <cell r="J274">
            <v>11658.845035601264</v>
          </cell>
          <cell r="K274">
            <v>2041.1759295886077</v>
          </cell>
          <cell r="L274">
            <v>0</v>
          </cell>
          <cell r="M274">
            <v>314855.63</v>
          </cell>
          <cell r="N274">
            <v>1556.8415249208861</v>
          </cell>
        </row>
        <row r="275">
          <cell r="A275" t="str">
            <v>10070</v>
          </cell>
          <cell r="B275" t="str">
            <v>Inchelium</v>
          </cell>
          <cell r="C275">
            <v>201.81666666666669</v>
          </cell>
          <cell r="D275">
            <v>3324887.87</v>
          </cell>
          <cell r="E275">
            <v>16474.79331076059</v>
          </cell>
          <cell r="F275">
            <v>3371605.9</v>
          </cell>
          <cell r="G275">
            <v>16706.280782888756</v>
          </cell>
          <cell r="H275">
            <v>0</v>
          </cell>
          <cell r="I275">
            <v>175.05680072673215</v>
          </cell>
          <cell r="J275">
            <v>10123.335370385661</v>
          </cell>
          <cell r="K275">
            <v>6321.7777851185065</v>
          </cell>
          <cell r="L275">
            <v>86.110826657857771</v>
          </cell>
          <cell r="M275">
            <v>372930.53</v>
          </cell>
          <cell r="N275">
            <v>1847.8678503592369</v>
          </cell>
        </row>
        <row r="276">
          <cell r="A276" t="str">
            <v>38301</v>
          </cell>
          <cell r="B276" t="str">
            <v>Palouse</v>
          </cell>
          <cell r="C276">
            <v>201.7155555555556</v>
          </cell>
          <cell r="D276">
            <v>2858659.34</v>
          </cell>
          <cell r="E276">
            <v>14171.73470894108</v>
          </cell>
          <cell r="F276">
            <v>2800061.73</v>
          </cell>
          <cell r="G276">
            <v>13881.238471114437</v>
          </cell>
          <cell r="H276">
            <v>1551.5387950028642</v>
          </cell>
          <cell r="I276">
            <v>921.48148658176513</v>
          </cell>
          <cell r="J276">
            <v>9914.323635041641</v>
          </cell>
          <cell r="K276">
            <v>1261.9264255497285</v>
          </cell>
          <cell r="L276">
            <v>231.96812893843912</v>
          </cell>
          <cell r="M276">
            <v>563094.92000000004</v>
          </cell>
          <cell r="N276">
            <v>2791.5294804565283</v>
          </cell>
        </row>
        <row r="277">
          <cell r="A277" t="str">
            <v>38265</v>
          </cell>
          <cell r="B277" t="str">
            <v>Tekoa</v>
          </cell>
          <cell r="C277">
            <v>199.46</v>
          </cell>
          <cell r="D277">
            <v>3034522.11</v>
          </cell>
          <cell r="E277">
            <v>15213.687506266919</v>
          </cell>
          <cell r="F277">
            <v>3030001.61</v>
          </cell>
          <cell r="G277">
            <v>15191.023814298605</v>
          </cell>
          <cell r="H277">
            <v>1373.7073097362882</v>
          </cell>
          <cell r="I277">
            <v>360.61781810889403</v>
          </cell>
          <cell r="J277">
            <v>11743.39281058859</v>
          </cell>
          <cell r="K277">
            <v>1689.491577258598</v>
          </cell>
          <cell r="L277">
            <v>23.814298606236839</v>
          </cell>
          <cell r="M277">
            <v>473401.81</v>
          </cell>
          <cell r="N277">
            <v>2373.4172766469464</v>
          </cell>
        </row>
        <row r="278">
          <cell r="A278" t="str">
            <v>23054</v>
          </cell>
          <cell r="B278" t="str">
            <v>Grapeview</v>
          </cell>
          <cell r="C278">
            <v>196.82</v>
          </cell>
          <cell r="D278">
            <v>1904762.74</v>
          </cell>
          <cell r="E278">
            <v>9677.6889543745565</v>
          </cell>
          <cell r="F278">
            <v>2001487.04</v>
          </cell>
          <cell r="G278">
            <v>10169.124275988213</v>
          </cell>
          <cell r="H278">
            <v>2250.9489381160452</v>
          </cell>
          <cell r="I278">
            <v>266.02687734986284</v>
          </cell>
          <cell r="J278">
            <v>6437.5160552789357</v>
          </cell>
          <cell r="K278">
            <v>994.99791687836603</v>
          </cell>
          <cell r="L278">
            <v>219.63448836500356</v>
          </cell>
          <cell r="M278">
            <v>238925.92</v>
          </cell>
          <cell r="N278">
            <v>1213.9311045625445</v>
          </cell>
        </row>
        <row r="279">
          <cell r="A279" t="str">
            <v>14077</v>
          </cell>
          <cell r="B279" t="str">
            <v>Taholah</v>
          </cell>
          <cell r="C279">
            <v>191.89999999999998</v>
          </cell>
          <cell r="D279">
            <v>3291817.29</v>
          </cell>
          <cell r="E279">
            <v>17153.815997915583</v>
          </cell>
          <cell r="F279">
            <v>4190514.74</v>
          </cell>
          <cell r="G279">
            <v>21836.971026576346</v>
          </cell>
          <cell r="H279">
            <v>607.97488275143314</v>
          </cell>
          <cell r="I279">
            <v>447.62694111516419</v>
          </cell>
          <cell r="J279">
            <v>10843.97097446587</v>
          </cell>
          <cell r="K279">
            <v>8232.5584679520598</v>
          </cell>
          <cell r="L279">
            <v>1704.8397602918189</v>
          </cell>
          <cell r="M279">
            <v>1645825.36</v>
          </cell>
          <cell r="N279">
            <v>8576.4739968733738</v>
          </cell>
        </row>
        <row r="280">
          <cell r="A280" t="str">
            <v>33206</v>
          </cell>
          <cell r="B280" t="str">
            <v>Columbia (Stevens)</v>
          </cell>
          <cell r="C280">
            <v>190.87222222222221</v>
          </cell>
          <cell r="D280">
            <v>3466839.72</v>
          </cell>
          <cell r="E280">
            <v>18163.144325756035</v>
          </cell>
          <cell r="F280">
            <v>3456472.65</v>
          </cell>
          <cell r="G280">
            <v>18108.830136507844</v>
          </cell>
          <cell r="H280">
            <v>403.83833279972066</v>
          </cell>
          <cell r="I280">
            <v>246.85210582996189</v>
          </cell>
          <cell r="J280">
            <v>12865.298949267983</v>
          </cell>
          <cell r="K280">
            <v>4307.5805920190942</v>
          </cell>
          <cell r="L280">
            <v>285.26015659108771</v>
          </cell>
          <cell r="M280">
            <v>529631.44999999995</v>
          </cell>
          <cell r="N280">
            <v>2774.7958494629916</v>
          </cell>
        </row>
        <row r="281">
          <cell r="A281" t="str">
            <v>38322</v>
          </cell>
          <cell r="B281" t="str">
            <v>St. John</v>
          </cell>
          <cell r="C281">
            <v>182.74555555555557</v>
          </cell>
          <cell r="D281">
            <v>2953196.03</v>
          </cell>
          <cell r="E281">
            <v>16160.152409847326</v>
          </cell>
          <cell r="F281">
            <v>2964847.18</v>
          </cell>
          <cell r="G281">
            <v>16223.908543147423</v>
          </cell>
          <cell r="H281">
            <v>1671.8236953627081</v>
          </cell>
          <cell r="I281">
            <v>312.98156513914307</v>
          </cell>
          <cell r="J281">
            <v>12372.953602762798</v>
          </cell>
          <cell r="K281">
            <v>1577.4096892461282</v>
          </cell>
          <cell r="L281">
            <v>288.73999063664718</v>
          </cell>
          <cell r="M281">
            <v>345479.28</v>
          </cell>
          <cell r="N281">
            <v>1890.4934730134796</v>
          </cell>
        </row>
        <row r="282">
          <cell r="A282" t="str">
            <v>09013</v>
          </cell>
          <cell r="B282" t="str">
            <v>Orondo</v>
          </cell>
          <cell r="C282">
            <v>181.73</v>
          </cell>
          <cell r="D282">
            <v>2976515.43</v>
          </cell>
          <cell r="E282">
            <v>16378.778572607716</v>
          </cell>
          <cell r="F282">
            <v>3019139.43</v>
          </cell>
          <cell r="G282">
            <v>16613.324327298742</v>
          </cell>
          <cell r="H282">
            <v>3140.4914983767126</v>
          </cell>
          <cell r="I282">
            <v>193.54503934408191</v>
          </cell>
          <cell r="J282">
            <v>9133.9602707313043</v>
          </cell>
          <cell r="K282">
            <v>2692.0026963077094</v>
          </cell>
          <cell r="L282">
            <v>1453.3248225389314</v>
          </cell>
          <cell r="M282">
            <v>389762.89</v>
          </cell>
          <cell r="N282">
            <v>2144.7360920046226</v>
          </cell>
        </row>
        <row r="283">
          <cell r="A283" t="str">
            <v>23311</v>
          </cell>
          <cell r="B283" t="str">
            <v>Mary M. Knight</v>
          </cell>
          <cell r="C283">
            <v>170.79</v>
          </cell>
          <cell r="D283">
            <v>2843479.27</v>
          </cell>
          <cell r="E283">
            <v>16648.979858305524</v>
          </cell>
          <cell r="F283">
            <v>2744222.57</v>
          </cell>
          <cell r="G283">
            <v>16067.817612272382</v>
          </cell>
          <cell r="H283">
            <v>2800.231805140816</v>
          </cell>
          <cell r="I283">
            <v>340.73927044908953</v>
          </cell>
          <cell r="J283">
            <v>11452.427074184672</v>
          </cell>
          <cell r="K283">
            <v>1474.4194624978043</v>
          </cell>
          <cell r="L283">
            <v>0</v>
          </cell>
          <cell r="M283">
            <v>333934.53000000003</v>
          </cell>
          <cell r="N283">
            <v>1955.234674161251</v>
          </cell>
        </row>
        <row r="284">
          <cell r="A284" t="str">
            <v>38306</v>
          </cell>
          <cell r="B284" t="str">
            <v>Colton</v>
          </cell>
          <cell r="C284">
            <v>170.76999999999998</v>
          </cell>
          <cell r="D284">
            <v>2604027.4500000002</v>
          </cell>
          <cell r="E284">
            <v>15248.740703870706</v>
          </cell>
          <cell r="F284">
            <v>2658880.59</v>
          </cell>
          <cell r="G284">
            <v>15569.951338057037</v>
          </cell>
          <cell r="H284">
            <v>2209.0541664226739</v>
          </cell>
          <cell r="I284">
            <v>877.79522164314585</v>
          </cell>
          <cell r="J284">
            <v>11141.507758974059</v>
          </cell>
          <cell r="K284">
            <v>1340.3293318498568</v>
          </cell>
          <cell r="L284">
            <v>1.2648591673010483</v>
          </cell>
          <cell r="M284">
            <v>322600.65999999997</v>
          </cell>
          <cell r="N284">
            <v>1889.0944545294842</v>
          </cell>
        </row>
        <row r="285">
          <cell r="A285" t="str">
            <v>27019</v>
          </cell>
          <cell r="B285" t="str">
            <v>Carbonado</v>
          </cell>
          <cell r="C285">
            <v>170.10999999999999</v>
          </cell>
          <cell r="D285">
            <v>1903431.09</v>
          </cell>
          <cell r="E285">
            <v>11189.413262006938</v>
          </cell>
          <cell r="F285">
            <v>1930485.23</v>
          </cell>
          <cell r="G285">
            <v>11348.452354358946</v>
          </cell>
          <cell r="H285">
            <v>2647.3119746046677</v>
          </cell>
          <cell r="I285">
            <v>313.60125800952329</v>
          </cell>
          <cell r="J285">
            <v>7447.5939686085476</v>
          </cell>
          <cell r="K285">
            <v>939.94515313620593</v>
          </cell>
          <cell r="L285">
            <v>0</v>
          </cell>
          <cell r="M285">
            <v>647082.66</v>
          </cell>
          <cell r="N285">
            <v>3803.9072364940339</v>
          </cell>
        </row>
        <row r="286">
          <cell r="A286" t="str">
            <v>13151</v>
          </cell>
          <cell r="B286" t="str">
            <v>Coulee-Hartline</v>
          </cell>
          <cell r="C286">
            <v>167.4</v>
          </cell>
          <cell r="D286">
            <v>2651257.83</v>
          </cell>
          <cell r="E286">
            <v>15837.860394265233</v>
          </cell>
          <cell r="F286">
            <v>2867559.47</v>
          </cell>
          <cell r="G286">
            <v>17129.984886499402</v>
          </cell>
          <cell r="H286">
            <v>2260.5605734767028</v>
          </cell>
          <cell r="I286">
            <v>391.6939068100358</v>
          </cell>
          <cell r="J286">
            <v>11599.027359617683</v>
          </cell>
          <cell r="K286">
            <v>1866.853643966547</v>
          </cell>
          <cell r="L286">
            <v>1011.849402628435</v>
          </cell>
          <cell r="M286">
            <v>471354.58</v>
          </cell>
          <cell r="N286">
            <v>2815.7382317801671</v>
          </cell>
        </row>
        <row r="287">
          <cell r="B287" t="str">
            <v>100–499 (cont.)</v>
          </cell>
        </row>
        <row r="288">
          <cell r="A288" t="str">
            <v>14099</v>
          </cell>
          <cell r="B288" t="str">
            <v>Cosmopolis</v>
          </cell>
          <cell r="C288">
            <v>169</v>
          </cell>
          <cell r="D288">
            <v>1820588.54</v>
          </cell>
          <cell r="E288">
            <v>10772.713254437869</v>
          </cell>
          <cell r="F288">
            <v>1890806.13</v>
          </cell>
          <cell r="G288">
            <v>11188.201952662721</v>
          </cell>
          <cell r="H288">
            <v>3172.8373372781066</v>
          </cell>
          <cell r="I288">
            <v>266.3536686390533</v>
          </cell>
          <cell r="J288">
            <v>6858.577041420117</v>
          </cell>
          <cell r="K288">
            <v>815.58183431952671</v>
          </cell>
          <cell r="L288">
            <v>74.852071005917153</v>
          </cell>
          <cell r="M288">
            <v>259403.6</v>
          </cell>
          <cell r="N288">
            <v>1534.9325443786984</v>
          </cell>
        </row>
        <row r="289">
          <cell r="A289" t="str">
            <v>14099</v>
          </cell>
          <cell r="B289" t="str">
            <v>Cosmopolis</v>
          </cell>
          <cell r="C289">
            <v>167.28</v>
          </cell>
          <cell r="D289">
            <v>1969848.3</v>
          </cell>
          <cell r="E289">
            <v>11775.755021520803</v>
          </cell>
          <cell r="F289">
            <v>1961352.74</v>
          </cell>
          <cell r="G289">
            <v>11724.96855571497</v>
          </cell>
          <cell r="H289">
            <v>3001.3543161166908</v>
          </cell>
          <cell r="I289">
            <v>338.50442372070779</v>
          </cell>
          <cell r="J289">
            <v>7171.032759445241</v>
          </cell>
          <cell r="K289">
            <v>1133.6729435676709</v>
          </cell>
          <cell r="L289">
            <v>80.40411286465806</v>
          </cell>
          <cell r="M289">
            <v>241151</v>
          </cell>
          <cell r="N289">
            <v>1441.6009086561453</v>
          </cell>
        </row>
        <row r="290">
          <cell r="A290" t="str">
            <v>10065</v>
          </cell>
          <cell r="B290" t="str">
            <v>Orient</v>
          </cell>
          <cell r="C290">
            <v>162.36000000000001</v>
          </cell>
          <cell r="D290">
            <v>1410796.26</v>
          </cell>
          <cell r="E290">
            <v>8689.3093126385811</v>
          </cell>
          <cell r="F290">
            <v>1648850.62</v>
          </cell>
          <cell r="G290">
            <v>10155.522419315103</v>
          </cell>
          <cell r="H290">
            <v>287.13439270756339</v>
          </cell>
          <cell r="I290">
            <v>101.81688839615668</v>
          </cell>
          <cell r="J290">
            <v>8159.4445060359685</v>
          </cell>
          <cell r="K290">
            <v>1564.529933481153</v>
          </cell>
          <cell r="L290">
            <v>42.596698694259665</v>
          </cell>
          <cell r="M290">
            <v>288163.21000000002</v>
          </cell>
          <cell r="N290">
            <v>1774.8411554570091</v>
          </cell>
        </row>
        <row r="291">
          <cell r="A291" t="str">
            <v>20400</v>
          </cell>
          <cell r="B291" t="str">
            <v>Trout Lake</v>
          </cell>
          <cell r="C291">
            <v>162.33333333333334</v>
          </cell>
          <cell r="D291">
            <v>2543361.29</v>
          </cell>
          <cell r="E291">
            <v>15667.523347022587</v>
          </cell>
          <cell r="F291">
            <v>2611852.4700000002</v>
          </cell>
          <cell r="G291">
            <v>16089.440266940452</v>
          </cell>
          <cell r="H291">
            <v>1373.4520533880902</v>
          </cell>
          <cell r="I291">
            <v>180.72289527720739</v>
          </cell>
          <cell r="J291">
            <v>11651.581724845993</v>
          </cell>
          <cell r="K291">
            <v>2852.1859342915809</v>
          </cell>
          <cell r="L291">
            <v>31.497659137576999</v>
          </cell>
          <cell r="M291">
            <v>283251.09000000003</v>
          </cell>
          <cell r="N291">
            <v>1744.8732443531828</v>
          </cell>
        </row>
        <row r="292">
          <cell r="A292" t="str">
            <v>19400</v>
          </cell>
          <cell r="B292" t="str">
            <v>Thorp</v>
          </cell>
          <cell r="C292">
            <v>150.22333333333333</v>
          </cell>
          <cell r="D292">
            <v>2951062.23</v>
          </cell>
          <cell r="E292">
            <v>19644.499722635188</v>
          </cell>
          <cell r="F292">
            <v>2958333.82</v>
          </cell>
          <cell r="G292">
            <v>19692.904919342312</v>
          </cell>
          <cell r="H292">
            <v>3326.4952182306347</v>
          </cell>
          <cell r="I292">
            <v>340.83892870614864</v>
          </cell>
          <cell r="J292">
            <v>11539.410033949454</v>
          </cell>
          <cell r="K292">
            <v>4486.1607384560766</v>
          </cell>
          <cell r="L292">
            <v>0</v>
          </cell>
          <cell r="M292">
            <v>393307.53</v>
          </cell>
          <cell r="N292">
            <v>2618.1520624847453</v>
          </cell>
        </row>
        <row r="293">
          <cell r="A293" t="str">
            <v>14117</v>
          </cell>
          <cell r="B293" t="str">
            <v>Wishkah Valley</v>
          </cell>
          <cell r="C293">
            <v>144.69444444444443</v>
          </cell>
          <cell r="D293">
            <v>2400273.9500000002</v>
          </cell>
          <cell r="E293">
            <v>16588.570205413711</v>
          </cell>
          <cell r="F293">
            <v>2531450.92</v>
          </cell>
          <cell r="G293">
            <v>17495.14937991937</v>
          </cell>
          <cell r="H293">
            <v>5912.813261662508</v>
          </cell>
          <cell r="I293">
            <v>432.35419466308315</v>
          </cell>
          <cell r="J293">
            <v>9138.9077519677521</v>
          </cell>
          <cell r="K293">
            <v>1859.0296333269343</v>
          </cell>
          <cell r="L293">
            <v>152.04453829909772</v>
          </cell>
          <cell r="M293">
            <v>387597.37</v>
          </cell>
          <cell r="N293">
            <v>2678.7301439815706</v>
          </cell>
        </row>
        <row r="294">
          <cell r="A294" t="str">
            <v>24014</v>
          </cell>
          <cell r="B294" t="str">
            <v>Nespelem</v>
          </cell>
          <cell r="C294">
            <v>140.05000000000001</v>
          </cell>
          <cell r="D294">
            <v>3452219.91</v>
          </cell>
          <cell r="E294">
            <v>24649.91010353445</v>
          </cell>
          <cell r="F294">
            <v>3504353.52</v>
          </cell>
          <cell r="G294">
            <v>25022.160085683681</v>
          </cell>
          <cell r="H294">
            <v>105.30724741163871</v>
          </cell>
          <cell r="I294">
            <v>122.9052481256694</v>
          </cell>
          <cell r="J294">
            <v>10426.946947518743</v>
          </cell>
          <cell r="K294">
            <v>14303.418207782934</v>
          </cell>
          <cell r="L294">
            <v>63.582434844698327</v>
          </cell>
          <cell r="M294">
            <v>475987.93</v>
          </cell>
          <cell r="N294">
            <v>3398.6999642984647</v>
          </cell>
        </row>
        <row r="295">
          <cell r="A295" t="str">
            <v>22204</v>
          </cell>
          <cell r="B295" t="str">
            <v>Harrington</v>
          </cell>
          <cell r="C295">
            <v>122.99999999999999</v>
          </cell>
          <cell r="D295">
            <v>2425302.2400000002</v>
          </cell>
          <cell r="E295">
            <v>19717.904390243908</v>
          </cell>
          <cell r="F295">
            <v>2500446.2999999998</v>
          </cell>
          <cell r="G295">
            <v>20328.831707317073</v>
          </cell>
          <cell r="H295">
            <v>3201.1231707317074</v>
          </cell>
          <cell r="I295">
            <v>315.91487804878045</v>
          </cell>
          <cell r="J295">
            <v>14624.49723577236</v>
          </cell>
          <cell r="K295">
            <v>2030.3856910569111</v>
          </cell>
          <cell r="L295">
            <v>156.9107317073171</v>
          </cell>
          <cell r="M295">
            <v>527050.52</v>
          </cell>
          <cell r="N295">
            <v>4284.9635772357733</v>
          </cell>
        </row>
        <row r="296">
          <cell r="A296" t="str">
            <v>13167</v>
          </cell>
          <cell r="B296" t="str">
            <v>Wilson Creek</v>
          </cell>
          <cell r="C296">
            <v>119.1</v>
          </cell>
          <cell r="D296">
            <v>2357893.5099999998</v>
          </cell>
          <cell r="E296">
            <v>19797.594542401341</v>
          </cell>
          <cell r="F296">
            <v>2450636.73</v>
          </cell>
          <cell r="G296">
            <v>20576.294962216627</v>
          </cell>
          <cell r="H296">
            <v>1546.3349286314021</v>
          </cell>
          <cell r="I296">
            <v>372.07774979009235</v>
          </cell>
          <cell r="J296">
            <v>16046.327120067173</v>
          </cell>
          <cell r="K296">
            <v>2265.6530646515534</v>
          </cell>
          <cell r="L296">
            <v>345.90209907640644</v>
          </cell>
          <cell r="M296">
            <v>399142.93</v>
          </cell>
          <cell r="N296">
            <v>3351.3260285474394</v>
          </cell>
        </row>
        <row r="297">
          <cell r="A297" t="str">
            <v>38126</v>
          </cell>
          <cell r="B297" t="str">
            <v>Lacrosse</v>
          </cell>
          <cell r="C297">
            <v>115.59</v>
          </cell>
          <cell r="D297">
            <v>2530235.87</v>
          </cell>
          <cell r="E297">
            <v>21889.747123453588</v>
          </cell>
          <cell r="F297">
            <v>2638129.81</v>
          </cell>
          <cell r="G297">
            <v>22823.166450384982</v>
          </cell>
          <cell r="H297">
            <v>3860.9049225711565</v>
          </cell>
          <cell r="I297">
            <v>634.32597975603414</v>
          </cell>
          <cell r="J297">
            <v>16180.520287222076</v>
          </cell>
          <cell r="K297">
            <v>2147.4152608357122</v>
          </cell>
          <cell r="L297">
            <v>0</v>
          </cell>
          <cell r="M297">
            <v>560521.92000000004</v>
          </cell>
          <cell r="N297">
            <v>4849.2250194653516</v>
          </cell>
        </row>
        <row r="298">
          <cell r="A298" t="str">
            <v>06103</v>
          </cell>
          <cell r="B298" t="str">
            <v>Green Mountain</v>
          </cell>
          <cell r="C298">
            <v>114.77</v>
          </cell>
          <cell r="D298">
            <v>1180970.7</v>
          </cell>
          <cell r="E298">
            <v>10289.890215213034</v>
          </cell>
          <cell r="F298">
            <v>1154647.52</v>
          </cell>
          <cell r="G298">
            <v>10060.534285963231</v>
          </cell>
          <cell r="H298">
            <v>2329.9255031802736</v>
          </cell>
          <cell r="I298">
            <v>357.39156574017602</v>
          </cell>
          <cell r="J298">
            <v>6215.7286747407852</v>
          </cell>
          <cell r="K298">
            <v>1120.975429119108</v>
          </cell>
          <cell r="L298">
            <v>36.513113182887516</v>
          </cell>
          <cell r="M298">
            <v>143738.38</v>
          </cell>
          <cell r="N298">
            <v>1252.4037640498389</v>
          </cell>
        </row>
        <row r="299">
          <cell r="A299" t="str">
            <v>20402</v>
          </cell>
          <cell r="B299" t="str">
            <v>Klickitat</v>
          </cell>
          <cell r="C299">
            <v>113.21</v>
          </cell>
          <cell r="D299">
            <v>2176500.19</v>
          </cell>
          <cell r="E299">
            <v>19225.335129405532</v>
          </cell>
          <cell r="F299">
            <v>2232733.42</v>
          </cell>
          <cell r="G299">
            <v>19722.051232223301</v>
          </cell>
          <cell r="H299">
            <v>1155.1212790389543</v>
          </cell>
          <cell r="I299">
            <v>189.12066071901779</v>
          </cell>
          <cell r="J299">
            <v>15783.921296705239</v>
          </cell>
          <cell r="K299">
            <v>2029.0855048140625</v>
          </cell>
          <cell r="L299">
            <v>564.80249094602948</v>
          </cell>
          <cell r="M299">
            <v>794077.08</v>
          </cell>
          <cell r="N299">
            <v>7014.1955657627423</v>
          </cell>
        </row>
        <row r="300">
          <cell r="A300" t="str">
            <v>38324</v>
          </cell>
          <cell r="B300" t="str">
            <v>Oakesdale</v>
          </cell>
          <cell r="C300">
            <v>109.58</v>
          </cell>
          <cell r="D300">
            <v>2328482.54</v>
          </cell>
          <cell r="E300">
            <v>21249.156232889214</v>
          </cell>
          <cell r="F300">
            <v>2402061.4300000002</v>
          </cell>
          <cell r="G300">
            <v>21920.618999817485</v>
          </cell>
          <cell r="H300">
            <v>2682.286913670378</v>
          </cell>
          <cell r="I300">
            <v>671.01122467603579</v>
          </cell>
          <cell r="J300">
            <v>16663.925625114072</v>
          </cell>
          <cell r="K300">
            <v>1903.395236356999</v>
          </cell>
          <cell r="L300">
            <v>0</v>
          </cell>
          <cell r="M300">
            <v>364514.85</v>
          </cell>
          <cell r="N300">
            <v>3326.4724402263187</v>
          </cell>
        </row>
        <row r="301">
          <cell r="A301" t="str">
            <v>22073</v>
          </cell>
          <cell r="B301" t="str">
            <v>Creston</v>
          </cell>
          <cell r="C301">
            <v>102.9711111111111</v>
          </cell>
          <cell r="D301">
            <v>2175163.79</v>
          </cell>
          <cell r="E301">
            <v>21124.019800591323</v>
          </cell>
          <cell r="F301">
            <v>2214495.38</v>
          </cell>
          <cell r="G301">
            <v>21505.987029803397</v>
          </cell>
          <cell r="H301">
            <v>2320.2564041694545</v>
          </cell>
          <cell r="I301">
            <v>206.76944989964821</v>
          </cell>
          <cell r="J301">
            <v>16781.7147096273</v>
          </cell>
          <cell r="K301">
            <v>2176.2486350001082</v>
          </cell>
          <cell r="L301">
            <v>20.997831106890825</v>
          </cell>
          <cell r="M301">
            <v>297225.57</v>
          </cell>
          <cell r="N301">
            <v>2886.4947342296655</v>
          </cell>
        </row>
        <row r="302">
          <cell r="A302" t="str">
            <v>20203</v>
          </cell>
          <cell r="B302" t="str">
            <v>Bickleton</v>
          </cell>
          <cell r="C302">
            <v>101.11</v>
          </cell>
          <cell r="D302">
            <v>1778453.56</v>
          </cell>
          <cell r="E302">
            <v>17589.294431806942</v>
          </cell>
          <cell r="F302">
            <v>1821826.99</v>
          </cell>
          <cell r="G302">
            <v>18018.267134803678</v>
          </cell>
          <cell r="H302">
            <v>2.9920878251409353</v>
          </cell>
          <cell r="I302">
            <v>285.50509346256553</v>
          </cell>
          <cell r="J302">
            <v>15081.959549006033</v>
          </cell>
          <cell r="K302">
            <v>2647.8104045099403</v>
          </cell>
          <cell r="L302">
            <v>0</v>
          </cell>
          <cell r="M302">
            <v>503932.11</v>
          </cell>
          <cell r="N302">
            <v>4983.9987142715854</v>
          </cell>
        </row>
        <row r="303">
          <cell r="A303">
            <v>66</v>
          </cell>
          <cell r="B303" t="str">
            <v xml:space="preserve"> Subtotal  (66 districts)</v>
          </cell>
          <cell r="C303">
            <v>16890.361111111109</v>
          </cell>
          <cell r="D303">
            <v>224643448.16999996</v>
          </cell>
          <cell r="E303">
            <v>13300.097416047613</v>
          </cell>
          <cell r="F303">
            <v>231474527.92000008</v>
          </cell>
          <cell r="G303">
            <v>13704.533988188536</v>
          </cell>
          <cell r="H303">
            <v>1704.2827687718011</v>
          </cell>
          <cell r="I303">
            <v>342.26903806082703</v>
          </cell>
          <cell r="J303">
            <v>9259.7306689383968</v>
          </cell>
          <cell r="K303">
            <v>2274.425668420351</v>
          </cell>
          <cell r="L303">
            <v>123.82584399715157</v>
          </cell>
          <cell r="M303">
            <v>30866778.500000007</v>
          </cell>
          <cell r="N303">
            <v>1827.478897398747</v>
          </cell>
        </row>
        <row r="304">
          <cell r="A304">
            <v>66</v>
          </cell>
          <cell r="B304" t="str">
            <v xml:space="preserve"> Subtotal  (66 districts)</v>
          </cell>
          <cell r="C304">
            <v>16769.34</v>
          </cell>
          <cell r="D304">
            <v>213606558.87999997</v>
          </cell>
          <cell r="E304">
            <v>12737.92283297971</v>
          </cell>
          <cell r="F304">
            <v>218460649.25999996</v>
          </cell>
          <cell r="G304">
            <v>13027.385052721214</v>
          </cell>
          <cell r="H304">
            <v>1595.5406855606725</v>
          </cell>
          <cell r="I304">
            <v>387.6779700334061</v>
          </cell>
          <cell r="J304">
            <v>9369.7308182671459</v>
          </cell>
          <cell r="K304">
            <v>1565.6298035581592</v>
          </cell>
          <cell r="L304">
            <v>108.80577530183062</v>
          </cell>
          <cell r="M304">
            <v>25853834.140000004</v>
          </cell>
          <cell r="N304">
            <v>1541.7323603671941</v>
          </cell>
        </row>
        <row r="305">
          <cell r="B305" t="str">
            <v>Under 100</v>
          </cell>
        </row>
        <row r="306">
          <cell r="B306" t="str">
            <v>Under 100</v>
          </cell>
        </row>
        <row r="307">
          <cell r="A307" t="str">
            <v>38302</v>
          </cell>
          <cell r="B307" t="str">
            <v>Garfield</v>
          </cell>
          <cell r="C307">
            <v>93.77</v>
          </cell>
          <cell r="D307">
            <v>2239144.62</v>
          </cell>
          <cell r="E307">
            <v>23879.11506878533</v>
          </cell>
          <cell r="F307">
            <v>2393733.92</v>
          </cell>
          <cell r="G307">
            <v>25527.715900607869</v>
          </cell>
          <cell r="H307">
            <v>2328.8181721232804</v>
          </cell>
          <cell r="I307">
            <v>584.14727524794716</v>
          </cell>
          <cell r="J307">
            <v>19298.22384557961</v>
          </cell>
          <cell r="K307">
            <v>2543.3886104297749</v>
          </cell>
          <cell r="L307">
            <v>773.13799722725821</v>
          </cell>
          <cell r="M307">
            <v>771148.86</v>
          </cell>
          <cell r="N307">
            <v>8223.8334222032627</v>
          </cell>
        </row>
        <row r="308">
          <cell r="A308" t="str">
            <v>03050</v>
          </cell>
          <cell r="B308" t="str">
            <v>Paterson</v>
          </cell>
          <cell r="C308">
            <v>89.919999999999987</v>
          </cell>
          <cell r="D308">
            <v>1476404.7</v>
          </cell>
          <cell r="E308">
            <v>16419.091414590748</v>
          </cell>
          <cell r="F308">
            <v>1458408.96</v>
          </cell>
          <cell r="G308">
            <v>16218.960854092529</v>
          </cell>
          <cell r="H308">
            <v>1469.0709519572954</v>
          </cell>
          <cell r="I308">
            <v>594.65402580071179</v>
          </cell>
          <cell r="J308">
            <v>9264.5693950177938</v>
          </cell>
          <cell r="K308">
            <v>4723.85153469751</v>
          </cell>
          <cell r="L308">
            <v>166.8149466192171</v>
          </cell>
          <cell r="M308">
            <v>184334.35</v>
          </cell>
          <cell r="N308">
            <v>2049.9816503558723</v>
          </cell>
        </row>
        <row r="309">
          <cell r="A309" t="str">
            <v>19028</v>
          </cell>
          <cell r="B309" t="str">
            <v>Easton</v>
          </cell>
          <cell r="C309">
            <v>85.351111111111109</v>
          </cell>
          <cell r="D309">
            <v>1974869.91</v>
          </cell>
          <cell r="E309">
            <v>23138.186302332848</v>
          </cell>
          <cell r="F309">
            <v>2014882.52</v>
          </cell>
          <cell r="G309">
            <v>23606.986409081441</v>
          </cell>
          <cell r="H309">
            <v>3029.8626067485943</v>
          </cell>
          <cell r="I309">
            <v>715.7552983753385</v>
          </cell>
          <cell r="J309">
            <v>17072.954540720682</v>
          </cell>
          <cell r="K309">
            <v>2131.3139059570926</v>
          </cell>
          <cell r="L309">
            <v>657.10005727973339</v>
          </cell>
          <cell r="M309">
            <v>296742.67</v>
          </cell>
          <cell r="N309">
            <v>3476.7288455530097</v>
          </cell>
        </row>
        <row r="310">
          <cell r="A310" t="str">
            <v>33202</v>
          </cell>
          <cell r="B310" t="str">
            <v>Summit Valley</v>
          </cell>
          <cell r="C310">
            <v>84.56</v>
          </cell>
          <cell r="D310">
            <v>874809.48</v>
          </cell>
          <cell r="E310">
            <v>10345.429044465467</v>
          </cell>
          <cell r="F310">
            <v>964585.44</v>
          </cell>
          <cell r="G310">
            <v>11407.112582781456</v>
          </cell>
          <cell r="H310">
            <v>420.38292336802272</v>
          </cell>
          <cell r="I310">
            <v>116.5588930936613</v>
          </cell>
          <cell r="J310">
            <v>9057.1812913907288</v>
          </cell>
          <cell r="K310">
            <v>1812.9894749290445</v>
          </cell>
          <cell r="L310">
            <v>0</v>
          </cell>
          <cell r="M310">
            <v>214241.76</v>
          </cell>
          <cell r="N310">
            <v>2533.6064333017976</v>
          </cell>
        </row>
        <row r="311">
          <cell r="A311" t="str">
            <v>22008</v>
          </cell>
          <cell r="B311" t="str">
            <v>Sprague</v>
          </cell>
          <cell r="C311">
            <v>79.77</v>
          </cell>
          <cell r="D311">
            <v>2003439.65</v>
          </cell>
          <cell r="E311">
            <v>25115.201830262002</v>
          </cell>
          <cell r="F311">
            <v>2022061.55</v>
          </cell>
          <cell r="G311">
            <v>25348.646734361289</v>
          </cell>
          <cell r="H311">
            <v>3300.1887927792404</v>
          </cell>
          <cell r="I311">
            <v>228.59684091763819</v>
          </cell>
          <cell r="J311">
            <v>18655.811081860345</v>
          </cell>
          <cell r="K311">
            <v>2763.3675567255864</v>
          </cell>
          <cell r="L311">
            <v>400.68246207847562</v>
          </cell>
          <cell r="M311">
            <v>197642.16</v>
          </cell>
          <cell r="N311">
            <v>2477.6502444528019</v>
          </cell>
        </row>
        <row r="312">
          <cell r="A312" t="str">
            <v>09207</v>
          </cell>
          <cell r="B312" t="str">
            <v>Mansfield</v>
          </cell>
          <cell r="C312">
            <v>77.350000000000009</v>
          </cell>
          <cell r="D312">
            <v>1943065.34</v>
          </cell>
          <cell r="E312">
            <v>25120.43102779573</v>
          </cell>
          <cell r="F312">
            <v>2174011.66</v>
          </cell>
          <cell r="G312">
            <v>28106.162378797671</v>
          </cell>
          <cell r="H312">
            <v>1571.4802844214607</v>
          </cell>
          <cell r="I312">
            <v>545.78720103425985</v>
          </cell>
          <cell r="J312">
            <v>23050.973109243692</v>
          </cell>
          <cell r="K312">
            <v>2937.9217840982542</v>
          </cell>
          <cell r="L312">
            <v>0</v>
          </cell>
          <cell r="M312">
            <v>494141.26</v>
          </cell>
          <cell r="N312">
            <v>6388.3808661926305</v>
          </cell>
        </row>
        <row r="313">
          <cell r="A313" t="str">
            <v>20215</v>
          </cell>
          <cell r="B313" t="str">
            <v>Centerville</v>
          </cell>
          <cell r="C313">
            <v>76.14</v>
          </cell>
          <cell r="D313">
            <v>1020569.04</v>
          </cell>
          <cell r="E313">
            <v>13403.848699763594</v>
          </cell>
          <cell r="F313">
            <v>1055539.71</v>
          </cell>
          <cell r="G313">
            <v>13863.143026004727</v>
          </cell>
          <cell r="H313">
            <v>2245.3761491988444</v>
          </cell>
          <cell r="I313">
            <v>428.31205673758865</v>
          </cell>
          <cell r="J313">
            <v>9342.0208825847112</v>
          </cell>
          <cell r="K313">
            <v>1807.3547412660887</v>
          </cell>
          <cell r="L313">
            <v>40.079196217494093</v>
          </cell>
          <cell r="M313">
            <v>228162.43</v>
          </cell>
          <cell r="N313">
            <v>2996.6171526136063</v>
          </cell>
        </row>
        <row r="314">
          <cell r="A314" t="str">
            <v>21234</v>
          </cell>
          <cell r="B314" t="str">
            <v>Boistfort</v>
          </cell>
          <cell r="C314">
            <v>73.820000000000007</v>
          </cell>
          <cell r="D314">
            <v>1134292.46</v>
          </cell>
          <cell r="E314">
            <v>15365.652397724192</v>
          </cell>
          <cell r="F314">
            <v>1144703.58</v>
          </cell>
          <cell r="G314">
            <v>15506.686263885125</v>
          </cell>
          <cell r="H314">
            <v>2928.7695746410182</v>
          </cell>
          <cell r="I314">
            <v>538.17827147114599</v>
          </cell>
          <cell r="J314">
            <v>9508.9195340016249</v>
          </cell>
          <cell r="K314">
            <v>2174.8695475480895</v>
          </cell>
          <cell r="L314">
            <v>355.94933622324572</v>
          </cell>
          <cell r="M314">
            <v>236737.19</v>
          </cell>
          <cell r="N314">
            <v>3206.9519100514763</v>
          </cell>
        </row>
        <row r="315">
          <cell r="A315" t="str">
            <v>38308</v>
          </cell>
          <cell r="B315" t="str">
            <v>Endicott</v>
          </cell>
          <cell r="C315">
            <v>69.710000000000008</v>
          </cell>
          <cell r="D315">
            <v>2128003.9</v>
          </cell>
          <cell r="E315">
            <v>30526.522737053503</v>
          </cell>
          <cell r="F315">
            <v>2209719.58</v>
          </cell>
          <cell r="G315">
            <v>31698.745947496769</v>
          </cell>
          <cell r="H315">
            <v>3074.5702194807054</v>
          </cell>
          <cell r="I315">
            <v>363.48773490173573</v>
          </cell>
          <cell r="J315">
            <v>24289.745660593882</v>
          </cell>
          <cell r="K315">
            <v>3228.180748816525</v>
          </cell>
          <cell r="L315">
            <v>742.76158370391624</v>
          </cell>
          <cell r="M315">
            <v>382993.18</v>
          </cell>
          <cell r="N315">
            <v>5494.092382728446</v>
          </cell>
        </row>
        <row r="316">
          <cell r="A316" t="str">
            <v>22017</v>
          </cell>
          <cell r="B316" t="str">
            <v>Almira</v>
          </cell>
          <cell r="C316">
            <v>68.099999999999994</v>
          </cell>
          <cell r="D316">
            <v>2100291.3199999998</v>
          </cell>
          <cell r="E316">
            <v>30841.282232011748</v>
          </cell>
          <cell r="F316">
            <v>2286865.16</v>
          </cell>
          <cell r="G316">
            <v>33580.98619676946</v>
          </cell>
          <cell r="H316">
            <v>2716.8343612334806</v>
          </cell>
          <cell r="I316">
            <v>563.70425844346562</v>
          </cell>
          <cell r="J316">
            <v>26713.919383259912</v>
          </cell>
          <cell r="K316">
            <v>3421.3348017621147</v>
          </cell>
          <cell r="L316">
            <v>165.19339207048461</v>
          </cell>
          <cell r="M316">
            <v>699738.72</v>
          </cell>
          <cell r="N316">
            <v>10275.164757709252</v>
          </cell>
        </row>
        <row r="317">
          <cell r="A317" t="str">
            <v>20094</v>
          </cell>
          <cell r="B317" t="str">
            <v>Wishram</v>
          </cell>
          <cell r="C317">
            <v>66.161111111111111</v>
          </cell>
          <cell r="D317">
            <v>1858296.81</v>
          </cell>
          <cell r="E317">
            <v>28087.448635485769</v>
          </cell>
          <cell r="F317">
            <v>1982413.36</v>
          </cell>
          <cell r="G317">
            <v>29963.423024603242</v>
          </cell>
          <cell r="H317">
            <v>0</v>
          </cell>
          <cell r="I317">
            <v>282.52110168779916</v>
          </cell>
          <cell r="J317">
            <v>21841.234914770335</v>
          </cell>
          <cell r="K317">
            <v>6237.1026282643379</v>
          </cell>
          <cell r="L317">
            <v>1602.5643798807625</v>
          </cell>
          <cell r="M317">
            <v>365650.42</v>
          </cell>
          <cell r="N317">
            <v>5526.6668569989079</v>
          </cell>
        </row>
        <row r="318">
          <cell r="A318" t="str">
            <v>32123</v>
          </cell>
          <cell r="B318" t="str">
            <v>Orchard Prairie</v>
          </cell>
          <cell r="C318">
            <v>65.28</v>
          </cell>
          <cell r="D318">
            <v>699280.7</v>
          </cell>
          <cell r="E318">
            <v>10712.020526960783</v>
          </cell>
          <cell r="F318">
            <v>693287.26</v>
          </cell>
          <cell r="G318">
            <v>10620.209252450981</v>
          </cell>
          <cell r="H318">
            <v>1094.682138480392</v>
          </cell>
          <cell r="I318">
            <v>154.48667279411762</v>
          </cell>
          <cell r="J318">
            <v>8178.8164828431372</v>
          </cell>
          <cell r="K318">
            <v>1161.6632965686274</v>
          </cell>
          <cell r="L318">
            <v>30.56066176470588</v>
          </cell>
          <cell r="M318">
            <v>72660.08</v>
          </cell>
          <cell r="N318">
            <v>1113.0526960784314</v>
          </cell>
        </row>
        <row r="319">
          <cell r="A319" t="str">
            <v>30002</v>
          </cell>
          <cell r="B319" t="str">
            <v>Skamania</v>
          </cell>
          <cell r="C319">
            <v>63.559999999999988</v>
          </cell>
          <cell r="D319">
            <v>893169.16</v>
          </cell>
          <cell r="E319">
            <v>14052.378225298933</v>
          </cell>
          <cell r="F319">
            <v>877303.29</v>
          </cell>
          <cell r="G319">
            <v>13802.75786658276</v>
          </cell>
          <cell r="H319">
            <v>0</v>
          </cell>
          <cell r="I319">
            <v>553.87712397734435</v>
          </cell>
          <cell r="J319">
            <v>7903.7890182504725</v>
          </cell>
          <cell r="K319">
            <v>5156.1636249213352</v>
          </cell>
          <cell r="L319">
            <v>188.92809943360609</v>
          </cell>
          <cell r="M319">
            <v>532624.1</v>
          </cell>
          <cell r="N319">
            <v>8379.8631214600391</v>
          </cell>
        </row>
        <row r="320">
          <cell r="A320" t="str">
            <v>11056</v>
          </cell>
          <cell r="B320" t="str">
            <v>Kahlotus</v>
          </cell>
          <cell r="C320">
            <v>59.698888888888888</v>
          </cell>
          <cell r="D320">
            <v>1939595.87</v>
          </cell>
          <cell r="E320">
            <v>32489.647732137208</v>
          </cell>
          <cell r="F320">
            <v>2054190.61</v>
          </cell>
          <cell r="G320">
            <v>34409.193340654027</v>
          </cell>
          <cell r="H320">
            <v>2473.5847307785371</v>
          </cell>
          <cell r="I320">
            <v>548.82478735878203</v>
          </cell>
          <cell r="J320">
            <v>27671.503117497065</v>
          </cell>
          <cell r="K320">
            <v>3566.0316961045246</v>
          </cell>
          <cell r="L320">
            <v>149.24900891511103</v>
          </cell>
          <cell r="M320">
            <v>463186.04</v>
          </cell>
          <cell r="N320">
            <v>7758.7045357255856</v>
          </cell>
        </row>
        <row r="321">
          <cell r="A321" t="str">
            <v>17404</v>
          </cell>
          <cell r="B321" t="str">
            <v>Skykomish</v>
          </cell>
          <cell r="C321">
            <v>59.32555555555556</v>
          </cell>
          <cell r="D321">
            <v>2025823.25</v>
          </cell>
          <cell r="E321">
            <v>34147.564755679581</v>
          </cell>
          <cell r="F321">
            <v>2084053.22</v>
          </cell>
          <cell r="G321">
            <v>35129.09740977281</v>
          </cell>
          <cell r="H321">
            <v>3630.9067480755903</v>
          </cell>
          <cell r="I321">
            <v>2245.2914052403871</v>
          </cell>
          <cell r="J321">
            <v>24664.737250201335</v>
          </cell>
          <cell r="K321">
            <v>4588.1620062555012</v>
          </cell>
          <cell r="L321">
            <v>0</v>
          </cell>
          <cell r="M321">
            <v>196968.19</v>
          </cell>
          <cell r="N321">
            <v>3320.1238177289156</v>
          </cell>
        </row>
        <row r="322">
          <cell r="A322" t="str">
            <v>20401</v>
          </cell>
          <cell r="B322" t="str">
            <v>Glenwood</v>
          </cell>
          <cell r="C322">
            <v>59.025555555555563</v>
          </cell>
          <cell r="D322">
            <v>1851405.42</v>
          </cell>
          <cell r="E322">
            <v>31366.166782749464</v>
          </cell>
          <cell r="F322">
            <v>1928824.76</v>
          </cell>
          <cell r="G322">
            <v>32677.790862714828</v>
          </cell>
          <cell r="H322">
            <v>2438.5569715565762</v>
          </cell>
          <cell r="I322">
            <v>497.52788810872869</v>
          </cell>
          <cell r="J322">
            <v>25174.778551663123</v>
          </cell>
          <cell r="K322">
            <v>3769.9777309263409</v>
          </cell>
          <cell r="L322">
            <v>796.94972046006433</v>
          </cell>
          <cell r="M322">
            <v>601192.82999999996</v>
          </cell>
          <cell r="N322">
            <v>10185.297272367899</v>
          </cell>
        </row>
        <row r="323">
          <cell r="A323" t="str">
            <v>01109</v>
          </cell>
          <cell r="B323" t="str">
            <v>Washtucna</v>
          </cell>
          <cell r="C323">
            <v>58.12</v>
          </cell>
          <cell r="D323">
            <v>1990437.76</v>
          </cell>
          <cell r="E323">
            <v>34247.03647625602</v>
          </cell>
          <cell r="F323">
            <v>2119019.7999999998</v>
          </cell>
          <cell r="G323">
            <v>36459.390915347554</v>
          </cell>
          <cell r="H323">
            <v>2604.045423262216</v>
          </cell>
          <cell r="I323">
            <v>734.80144528561607</v>
          </cell>
          <cell r="J323">
            <v>29375.32329662767</v>
          </cell>
          <cell r="K323">
            <v>3721.8811080523055</v>
          </cell>
          <cell r="L323">
            <v>23.339642119752238</v>
          </cell>
          <cell r="M323">
            <v>583942.52</v>
          </cell>
          <cell r="N323">
            <v>10047.187198898831</v>
          </cell>
        </row>
        <row r="324">
          <cell r="A324" t="str">
            <v>30031</v>
          </cell>
          <cell r="B324" t="str">
            <v>Mill A</v>
          </cell>
          <cell r="C324">
            <v>54.63</v>
          </cell>
          <cell r="D324">
            <v>1140747.99</v>
          </cell>
          <cell r="E324">
            <v>20881.347062053814</v>
          </cell>
          <cell r="F324">
            <v>902528.44</v>
          </cell>
          <cell r="G324">
            <v>16520.747574592711</v>
          </cell>
          <cell r="H324">
            <v>0</v>
          </cell>
          <cell r="I324">
            <v>813.39959729086581</v>
          </cell>
          <cell r="J324">
            <v>9761.1382024528648</v>
          </cell>
          <cell r="K324">
            <v>5303.9097565440225</v>
          </cell>
          <cell r="L324">
            <v>642.30001830496053</v>
          </cell>
          <cell r="M324">
            <v>854049.7</v>
          </cell>
          <cell r="N324">
            <v>15633.346146805783</v>
          </cell>
        </row>
        <row r="325">
          <cell r="A325" t="str">
            <v>25200</v>
          </cell>
          <cell r="B325" t="str">
            <v>North River</v>
          </cell>
          <cell r="C325">
            <v>52.822222222222223</v>
          </cell>
          <cell r="D325">
            <v>1549286.98</v>
          </cell>
          <cell r="E325">
            <v>29330.212074042909</v>
          </cell>
          <cell r="F325">
            <v>1625360.49</v>
          </cell>
          <cell r="G325">
            <v>30770.392111905763</v>
          </cell>
          <cell r="H325">
            <v>185.21560790912915</v>
          </cell>
          <cell r="I325">
            <v>385.88872528397138</v>
          </cell>
          <cell r="J325">
            <v>28013.180016827933</v>
          </cell>
          <cell r="K325">
            <v>2186.1077618847289</v>
          </cell>
          <cell r="L325">
            <v>0</v>
          </cell>
          <cell r="M325">
            <v>351140.46</v>
          </cell>
          <cell r="N325">
            <v>6647.5896928901984</v>
          </cell>
        </row>
        <row r="326">
          <cell r="A326" t="str">
            <v>14104</v>
          </cell>
          <cell r="B326" t="str">
            <v>Satsop</v>
          </cell>
          <cell r="C326">
            <v>46.5</v>
          </cell>
          <cell r="D326">
            <v>539875.32999999996</v>
          </cell>
          <cell r="E326">
            <v>11610.222150537633</v>
          </cell>
          <cell r="F326">
            <v>538894.13</v>
          </cell>
          <cell r="G326">
            <v>11589.121075268817</v>
          </cell>
          <cell r="H326">
            <v>712.48387096774195</v>
          </cell>
          <cell r="I326">
            <v>125.68494623655914</v>
          </cell>
          <cell r="J326">
            <v>8528.46451612903</v>
          </cell>
          <cell r="K326">
            <v>2222.4877419354839</v>
          </cell>
          <cell r="L326">
            <v>0</v>
          </cell>
          <cell r="M326">
            <v>54842.23</v>
          </cell>
          <cell r="N326">
            <v>1179.4027956989248</v>
          </cell>
        </row>
        <row r="327">
          <cell r="B327" t="str">
            <v>Under 100 (cont.)</v>
          </cell>
        </row>
        <row r="329">
          <cell r="A329" t="str">
            <v>32312</v>
          </cell>
          <cell r="B329" t="str">
            <v>Great Northern</v>
          </cell>
          <cell r="C329">
            <v>44.36</v>
          </cell>
          <cell r="D329">
            <v>570145.47</v>
          </cell>
          <cell r="E329">
            <v>12852.693192064922</v>
          </cell>
          <cell r="F329">
            <v>590937.46</v>
          </cell>
          <cell r="G329">
            <v>13321.403516681694</v>
          </cell>
          <cell r="H329">
            <v>2958.2261045987375</v>
          </cell>
          <cell r="I329">
            <v>157.33137962128043</v>
          </cell>
          <cell r="J329">
            <v>8881.8221370604169</v>
          </cell>
          <cell r="K329">
            <v>1324.0238954012623</v>
          </cell>
          <cell r="L329">
            <v>0</v>
          </cell>
          <cell r="M329">
            <v>232229.92</v>
          </cell>
          <cell r="N329">
            <v>5235.1199278629401</v>
          </cell>
        </row>
        <row r="330">
          <cell r="A330" t="str">
            <v>21036</v>
          </cell>
          <cell r="B330" t="str">
            <v>Evaline</v>
          </cell>
          <cell r="C330">
            <v>37.67</v>
          </cell>
          <cell r="D330">
            <v>451113.7</v>
          </cell>
          <cell r="E330">
            <v>11975.410140695514</v>
          </cell>
          <cell r="F330">
            <v>530972.65</v>
          </cell>
          <cell r="G330">
            <v>14095.37164852668</v>
          </cell>
          <cell r="H330">
            <v>2936.7106450756569</v>
          </cell>
          <cell r="I330">
            <v>230.92407751526412</v>
          </cell>
          <cell r="J330">
            <v>8530.9556676400316</v>
          </cell>
          <cell r="K330">
            <v>2183.0891956464029</v>
          </cell>
          <cell r="L330">
            <v>213.69206264932308</v>
          </cell>
          <cell r="M330">
            <v>33298.83</v>
          </cell>
          <cell r="N330">
            <v>883.96150783116536</v>
          </cell>
        </row>
        <row r="331">
          <cell r="A331" t="str">
            <v>30029</v>
          </cell>
          <cell r="B331" t="str">
            <v>Mount Pleasant</v>
          </cell>
          <cell r="C331">
            <v>37.39</v>
          </cell>
          <cell r="D331">
            <v>595443.24</v>
          </cell>
          <cell r="E331">
            <v>15925.200320941427</v>
          </cell>
          <cell r="F331">
            <v>495134.25</v>
          </cell>
          <cell r="G331">
            <v>13242.42444503878</v>
          </cell>
          <cell r="H331">
            <v>0</v>
          </cell>
          <cell r="I331">
            <v>233.02300080235355</v>
          </cell>
          <cell r="J331">
            <v>8667.4554693768387</v>
          </cell>
          <cell r="K331">
            <v>4320.8761700989571</v>
          </cell>
          <cell r="L331">
            <v>21.069804760631182</v>
          </cell>
          <cell r="M331">
            <v>564066.75</v>
          </cell>
          <cell r="N331">
            <v>15086.032361594009</v>
          </cell>
        </row>
        <row r="332">
          <cell r="A332" t="str">
            <v>38304</v>
          </cell>
          <cell r="B332" t="str">
            <v>Steptoe</v>
          </cell>
          <cell r="C332">
            <v>35.56</v>
          </cell>
          <cell r="D332">
            <v>612355.86</v>
          </cell>
          <cell r="E332">
            <v>17220.35601799775</v>
          </cell>
          <cell r="F332">
            <v>694620.13</v>
          </cell>
          <cell r="G332">
            <v>19533.749437570303</v>
          </cell>
          <cell r="H332">
            <v>2686.138920134983</v>
          </cell>
          <cell r="I332">
            <v>650.09533183352073</v>
          </cell>
          <cell r="J332">
            <v>14455.449100112484</v>
          </cell>
          <cell r="K332">
            <v>1742.0660854893135</v>
          </cell>
          <cell r="L332">
            <v>0</v>
          </cell>
          <cell r="M332">
            <v>172130.69</v>
          </cell>
          <cell r="N332">
            <v>4840.5705849268843</v>
          </cell>
        </row>
        <row r="333">
          <cell r="A333" t="str">
            <v>10003</v>
          </cell>
          <cell r="B333" t="str">
            <v>Keller</v>
          </cell>
          <cell r="C333">
            <v>32.840000000000003</v>
          </cell>
          <cell r="D333">
            <v>1095843.6399999999</v>
          </cell>
          <cell r="E333">
            <v>33369.17295980511</v>
          </cell>
          <cell r="F333">
            <v>1150407.3</v>
          </cell>
          <cell r="G333">
            <v>35030.672959805117</v>
          </cell>
          <cell r="H333">
            <v>343.43118148599268</v>
          </cell>
          <cell r="I333">
            <v>236.07247259439708</v>
          </cell>
          <cell r="J333">
            <v>17122.319732034099</v>
          </cell>
          <cell r="K333">
            <v>17328.849573690619</v>
          </cell>
          <cell r="L333">
            <v>0</v>
          </cell>
          <cell r="M333">
            <v>238625.63</v>
          </cell>
          <cell r="N333">
            <v>7266.3102923264305</v>
          </cell>
        </row>
        <row r="334">
          <cell r="A334" t="str">
            <v>38264</v>
          </cell>
          <cell r="B334" t="str">
            <v>Lamont</v>
          </cell>
          <cell r="C334">
            <v>31.990000000000002</v>
          </cell>
          <cell r="D334">
            <v>736017.78</v>
          </cell>
          <cell r="E334">
            <v>23007.745545482961</v>
          </cell>
          <cell r="F334">
            <v>755203.81</v>
          </cell>
          <cell r="G334">
            <v>23607.496405126603</v>
          </cell>
          <cell r="H334">
            <v>3569.5642388246324</v>
          </cell>
          <cell r="I334">
            <v>200.58268208815255</v>
          </cell>
          <cell r="J334">
            <v>17449.577993122846</v>
          </cell>
          <cell r="K334">
            <v>1928.3263519849952</v>
          </cell>
          <cell r="L334">
            <v>459.44513910597055</v>
          </cell>
          <cell r="M334">
            <v>95658.55</v>
          </cell>
          <cell r="N334">
            <v>2990.2641450453266</v>
          </cell>
        </row>
        <row r="335">
          <cell r="A335" t="str">
            <v>16046</v>
          </cell>
          <cell r="B335" t="str">
            <v>Brinnon</v>
          </cell>
          <cell r="C335">
            <v>30.069999999999997</v>
          </cell>
          <cell r="D335">
            <v>927608.86</v>
          </cell>
          <cell r="E335">
            <v>30848.31592949784</v>
          </cell>
          <cell r="F335">
            <v>918318.84</v>
          </cell>
          <cell r="G335">
            <v>30539.369471233789</v>
          </cell>
          <cell r="H335">
            <v>8610.3282341203867</v>
          </cell>
          <cell r="I335">
            <v>234.94213501829068</v>
          </cell>
          <cell r="J335">
            <v>16283.943465247758</v>
          </cell>
          <cell r="K335">
            <v>5410.1556368473557</v>
          </cell>
          <cell r="L335">
            <v>0</v>
          </cell>
          <cell r="M335">
            <v>138994.85</v>
          </cell>
          <cell r="N335">
            <v>4622.3761223811116</v>
          </cell>
        </row>
        <row r="336">
          <cell r="A336" t="str">
            <v>19007</v>
          </cell>
          <cell r="B336" t="str">
            <v>Damman</v>
          </cell>
          <cell r="C336">
            <v>29.169999999999998</v>
          </cell>
          <cell r="D336">
            <v>444752.86</v>
          </cell>
          <cell r="E336">
            <v>15246.92697977374</v>
          </cell>
          <cell r="F336">
            <v>439961.11</v>
          </cell>
          <cell r="G336">
            <v>15082.657182036339</v>
          </cell>
          <cell r="H336">
            <v>4118.6684950291401</v>
          </cell>
          <cell r="I336">
            <v>4.6280425094274949E-2</v>
          </cell>
          <cell r="J336">
            <v>9991.9002399725723</v>
          </cell>
          <cell r="K336">
            <v>972.04216660953045</v>
          </cell>
          <cell r="L336">
            <v>0</v>
          </cell>
          <cell r="M336">
            <v>28231.7</v>
          </cell>
          <cell r="N336">
            <v>967.83339046966069</v>
          </cell>
        </row>
        <row r="337">
          <cell r="A337" t="str">
            <v>33030</v>
          </cell>
          <cell r="B337" t="str">
            <v>Onion Creek</v>
          </cell>
          <cell r="C337">
            <v>28.119999999999997</v>
          </cell>
          <cell r="D337">
            <v>837219.49</v>
          </cell>
          <cell r="E337">
            <v>29773.097083926034</v>
          </cell>
          <cell r="F337">
            <v>907379.87</v>
          </cell>
          <cell r="G337">
            <v>32268.131934566147</v>
          </cell>
          <cell r="H337">
            <v>1483.1233997155052</v>
          </cell>
          <cell r="I337">
            <v>539.49715504978667</v>
          </cell>
          <cell r="J337">
            <v>24604.920341394023</v>
          </cell>
          <cell r="K337">
            <v>5640.5910384068275</v>
          </cell>
          <cell r="L337">
            <v>0</v>
          </cell>
          <cell r="M337">
            <v>219029.43</v>
          </cell>
          <cell r="N337">
            <v>7789.097795163585</v>
          </cell>
        </row>
        <row r="338">
          <cell r="A338" t="str">
            <v>07035</v>
          </cell>
          <cell r="B338" t="str">
            <v>Starbuck</v>
          </cell>
          <cell r="C338">
            <v>25.94</v>
          </cell>
          <cell r="D338">
            <v>407764.02</v>
          </cell>
          <cell r="E338">
            <v>15719.507324595219</v>
          </cell>
          <cell r="F338">
            <v>565971.80000000005</v>
          </cell>
          <cell r="G338">
            <v>21818.496530454897</v>
          </cell>
          <cell r="H338">
            <v>0</v>
          </cell>
          <cell r="I338">
            <v>411.52081727062443</v>
          </cell>
          <cell r="J338">
            <v>18687.976869699301</v>
          </cell>
          <cell r="K338">
            <v>2718.9988434849647</v>
          </cell>
          <cell r="L338">
            <v>0</v>
          </cell>
          <cell r="M338">
            <v>435110.43</v>
          </cell>
          <cell r="N338">
            <v>16773.725134926754</v>
          </cell>
        </row>
        <row r="339">
          <cell r="A339" t="str">
            <v>09102</v>
          </cell>
          <cell r="B339" t="str">
            <v>Palisades</v>
          </cell>
          <cell r="C339">
            <v>25.39</v>
          </cell>
          <cell r="D339">
            <v>628823.57999999996</v>
          </cell>
          <cell r="E339">
            <v>24766.584482079557</v>
          </cell>
          <cell r="F339">
            <v>685964.86</v>
          </cell>
          <cell r="G339">
            <v>27017.127215439148</v>
          </cell>
          <cell r="H339">
            <v>3200.1591177628984</v>
          </cell>
          <cell r="I339">
            <v>174.71366679795196</v>
          </cell>
          <cell r="J339">
            <v>17719.492713666797</v>
          </cell>
          <cell r="K339">
            <v>5922.7617172115006</v>
          </cell>
          <cell r="L339">
            <v>0</v>
          </cell>
          <cell r="M339">
            <v>249177.13</v>
          </cell>
          <cell r="N339">
            <v>9813.9870027569905</v>
          </cell>
        </row>
        <row r="340">
          <cell r="A340" t="str">
            <v>20403</v>
          </cell>
          <cell r="B340" t="str">
            <v>Roosevelt</v>
          </cell>
          <cell r="C340">
            <v>25.049999999999997</v>
          </cell>
          <cell r="D340">
            <v>512441.34</v>
          </cell>
          <cell r="E340">
            <v>20456.740119760481</v>
          </cell>
          <cell r="F340">
            <v>557503.5</v>
          </cell>
          <cell r="G340">
            <v>22255.628742514971</v>
          </cell>
          <cell r="H340">
            <v>0</v>
          </cell>
          <cell r="I340">
            <v>65.339720558882235</v>
          </cell>
          <cell r="J340">
            <v>16211.521357285434</v>
          </cell>
          <cell r="K340">
            <v>5583.9568862275455</v>
          </cell>
          <cell r="L340">
            <v>394.81077844311375</v>
          </cell>
          <cell r="M340">
            <v>138178.79999999999</v>
          </cell>
          <cell r="N340">
            <v>5516.1197604790423</v>
          </cell>
        </row>
        <row r="341">
          <cell r="A341" t="str">
            <v>16020</v>
          </cell>
          <cell r="B341" t="str">
            <v>Queets-Clearwater</v>
          </cell>
          <cell r="C341">
            <v>24.769999999999996</v>
          </cell>
          <cell r="D341">
            <v>898971.5</v>
          </cell>
          <cell r="E341">
            <v>36292.753330641914</v>
          </cell>
          <cell r="F341">
            <v>1031701.08</v>
          </cell>
          <cell r="G341">
            <v>41651.234557932985</v>
          </cell>
          <cell r="H341">
            <v>2426.8187323375055</v>
          </cell>
          <cell r="I341">
            <v>442.57569640694396</v>
          </cell>
          <cell r="J341">
            <v>19835.417440452158</v>
          </cell>
          <cell r="K341">
            <v>18946.422688736377</v>
          </cell>
          <cell r="L341">
            <v>0</v>
          </cell>
          <cell r="M341">
            <v>239558.8</v>
          </cell>
          <cell r="N341">
            <v>9671.3282196205091</v>
          </cell>
        </row>
        <row r="342">
          <cell r="A342" t="str">
            <v>36101</v>
          </cell>
          <cell r="B342" t="str">
            <v>Dixie</v>
          </cell>
          <cell r="C342">
            <v>21.07</v>
          </cell>
          <cell r="D342">
            <v>741743.57</v>
          </cell>
          <cell r="E342">
            <v>35203.776459420973</v>
          </cell>
          <cell r="F342">
            <v>755790.72</v>
          </cell>
          <cell r="G342">
            <v>35870.466065495966</v>
          </cell>
          <cell r="H342">
            <v>9845.8609397247274</v>
          </cell>
          <cell r="I342">
            <v>432.7906976744186</v>
          </cell>
          <cell r="J342">
            <v>20004.817275747511</v>
          </cell>
          <cell r="K342">
            <v>5586.9971523493114</v>
          </cell>
          <cell r="L342">
            <v>0</v>
          </cell>
          <cell r="M342">
            <v>132069.45000000001</v>
          </cell>
          <cell r="N342">
            <v>6268.1276696725208</v>
          </cell>
        </row>
        <row r="343">
          <cell r="A343" t="str">
            <v>31063</v>
          </cell>
          <cell r="B343" t="str">
            <v>Index</v>
          </cell>
          <cell r="C343">
            <v>20.400000000000002</v>
          </cell>
          <cell r="D343">
            <v>677814.38</v>
          </cell>
          <cell r="E343">
            <v>33226.195098039214</v>
          </cell>
          <cell r="F343">
            <v>635116.73</v>
          </cell>
          <cell r="G343">
            <v>31133.173039215682</v>
          </cell>
          <cell r="H343">
            <v>8156.5980392156844</v>
          </cell>
          <cell r="I343">
            <v>949.89264705882351</v>
          </cell>
          <cell r="J343">
            <v>18772.127450980399</v>
          </cell>
          <cell r="K343">
            <v>3254.5549019607838</v>
          </cell>
          <cell r="L343">
            <v>0</v>
          </cell>
          <cell r="M343">
            <v>69354.899999999994</v>
          </cell>
          <cell r="N343">
            <v>3399.7499999999995</v>
          </cell>
        </row>
        <row r="344">
          <cell r="A344" t="str">
            <v>04069</v>
          </cell>
          <cell r="B344" t="str">
            <v>Stehekin</v>
          </cell>
          <cell r="C344">
            <v>17.89</v>
          </cell>
          <cell r="D344">
            <v>218150.74</v>
          </cell>
          <cell r="E344">
            <v>12194.004471771939</v>
          </cell>
          <cell r="F344">
            <v>345237.07</v>
          </cell>
          <cell r="G344">
            <v>19297.768026830632</v>
          </cell>
          <cell r="H344">
            <v>0</v>
          </cell>
          <cell r="I344">
            <v>237.60368921185022</v>
          </cell>
          <cell r="J344">
            <v>18959.317495807718</v>
          </cell>
          <cell r="K344">
            <v>85.282280603689216</v>
          </cell>
          <cell r="L344">
            <v>15.564561207378423</v>
          </cell>
          <cell r="M344">
            <v>407392.83</v>
          </cell>
          <cell r="N344">
            <v>22772.097820011179</v>
          </cell>
        </row>
        <row r="345">
          <cell r="A345" t="str">
            <v>28010</v>
          </cell>
          <cell r="B345" t="str">
            <v>Shaw Island</v>
          </cell>
          <cell r="C345">
            <v>14.360000000000001</v>
          </cell>
          <cell r="D345">
            <v>339444.44</v>
          </cell>
          <cell r="E345">
            <v>23638.1922005571</v>
          </cell>
          <cell r="F345">
            <v>335412.25</v>
          </cell>
          <cell r="G345">
            <v>23357.399025069637</v>
          </cell>
          <cell r="H345">
            <v>0</v>
          </cell>
          <cell r="I345">
            <v>1178.6810584958216</v>
          </cell>
          <cell r="J345">
            <v>19771.894846796655</v>
          </cell>
          <cell r="K345">
            <v>2406.8231197771584</v>
          </cell>
          <cell r="L345">
            <v>0</v>
          </cell>
          <cell r="M345">
            <v>551750.68000000005</v>
          </cell>
          <cell r="N345">
            <v>38422.749303621167</v>
          </cell>
        </row>
        <row r="346">
          <cell r="A346" t="str">
            <v>11054</v>
          </cell>
          <cell r="B346" t="str">
            <v>Star</v>
          </cell>
          <cell r="C346">
            <v>9.06</v>
          </cell>
          <cell r="D346">
            <v>362719.41</v>
          </cell>
          <cell r="E346">
            <v>40035.254966887413</v>
          </cell>
          <cell r="F346">
            <v>317959.76</v>
          </cell>
          <cell r="G346">
            <v>35094.89624724062</v>
          </cell>
          <cell r="H346">
            <v>0</v>
          </cell>
          <cell r="I346">
            <v>1350.1567328918322</v>
          </cell>
          <cell r="J346">
            <v>28791.724061810153</v>
          </cell>
          <cell r="K346">
            <v>4953.0154525386306</v>
          </cell>
          <cell r="L346">
            <v>0</v>
          </cell>
          <cell r="M346">
            <v>640479.87</v>
          </cell>
          <cell r="N346">
            <v>70693.142384105959</v>
          </cell>
        </row>
        <row r="347">
          <cell r="A347" t="str">
            <v>01122</v>
          </cell>
          <cell r="B347" t="str">
            <v>Benge</v>
          </cell>
          <cell r="C347">
            <v>8.8899999999999988</v>
          </cell>
          <cell r="D347">
            <v>345901.21</v>
          </cell>
          <cell r="E347">
            <v>38909.022497187856</v>
          </cell>
          <cell r="F347">
            <v>410733.46</v>
          </cell>
          <cell r="G347">
            <v>46201.739032620928</v>
          </cell>
          <cell r="H347">
            <v>2849.7165354330714</v>
          </cell>
          <cell r="I347">
            <v>474.3082114735659</v>
          </cell>
          <cell r="J347">
            <v>40556.265466816658</v>
          </cell>
          <cell r="K347">
            <v>2321.4488188976379</v>
          </cell>
          <cell r="L347">
            <v>0</v>
          </cell>
          <cell r="M347">
            <v>201930.59</v>
          </cell>
          <cell r="N347">
            <v>22714.35208098988</v>
          </cell>
        </row>
        <row r="348">
          <cell r="A348" t="str">
            <v>33205</v>
          </cell>
          <cell r="B348" t="str">
            <v>Evergreen (Stevens)</v>
          </cell>
          <cell r="C348">
            <v>7.0600000000000005</v>
          </cell>
          <cell r="D348">
            <v>397030.72</v>
          </cell>
          <cell r="E348">
            <v>56236.645892351269</v>
          </cell>
          <cell r="F348">
            <v>314832.48</v>
          </cell>
          <cell r="G348">
            <v>44593.835694050984</v>
          </cell>
          <cell r="H348">
            <v>0</v>
          </cell>
          <cell r="I348">
            <v>574.23087818696877</v>
          </cell>
          <cell r="J348">
            <v>36565.910764872518</v>
          </cell>
          <cell r="K348">
            <v>7453.6940509915012</v>
          </cell>
          <cell r="L348">
            <v>0</v>
          </cell>
          <cell r="M348">
            <v>55780.95</v>
          </cell>
          <cell r="N348">
            <v>7900.9844192634555</v>
          </cell>
        </row>
        <row r="349">
          <cell r="A349">
            <v>42</v>
          </cell>
          <cell r="B349" t="str">
            <v xml:space="preserve"> Subtotal  (40 districts)</v>
          </cell>
          <cell r="C349">
            <v>1890.6644444444446</v>
          </cell>
          <cell r="D349">
            <v>43184115.500000007</v>
          </cell>
          <cell r="E349">
            <v>22840.708528101233</v>
          </cell>
          <cell r="F349">
            <v>44969546.569999993</v>
          </cell>
          <cell r="G349">
            <v>23785.049061529215</v>
          </cell>
          <cell r="H349">
            <v>2122.4398818052205</v>
          </cell>
          <cell r="I349">
            <v>491.99588680757722</v>
          </cell>
          <cell r="J349">
            <v>17215.173679094587</v>
          </cell>
          <cell r="K349">
            <v>3683.5619934908245</v>
          </cell>
          <cell r="L349">
            <v>271.87762033100654</v>
          </cell>
          <cell r="M349">
            <v>12625189.93</v>
          </cell>
          <cell r="N349">
            <v>6677.6470923214529</v>
          </cell>
        </row>
      </sheetData>
      <sheetData sheetId="5" refreshError="1">
        <row r="2">
          <cell r="EV2" t="str">
            <v>CCDDD</v>
          </cell>
          <cell r="EW2" t="str">
            <v>Item Number</v>
          </cell>
          <cell r="EX2" t="str">
            <v>SumOfAmount</v>
          </cell>
        </row>
        <row r="3">
          <cell r="EV3" t="str">
            <v>01109</v>
          </cell>
          <cell r="EW3" t="str">
            <v>439</v>
          </cell>
          <cell r="EX3">
            <v>583942.52</v>
          </cell>
        </row>
        <row r="4">
          <cell r="EV4" t="str">
            <v>01122</v>
          </cell>
          <cell r="EW4" t="str">
            <v>439</v>
          </cell>
          <cell r="EX4">
            <v>201930.59</v>
          </cell>
        </row>
        <row r="5">
          <cell r="EV5" t="str">
            <v>01147</v>
          </cell>
          <cell r="EW5" t="str">
            <v>439</v>
          </cell>
          <cell r="EX5">
            <v>9000186.6199999992</v>
          </cell>
        </row>
        <row r="6">
          <cell r="EV6" t="str">
            <v>01158</v>
          </cell>
          <cell r="EW6" t="str">
            <v>439</v>
          </cell>
          <cell r="EX6">
            <v>314855.63</v>
          </cell>
        </row>
        <row r="7">
          <cell r="EV7" t="str">
            <v>01160</v>
          </cell>
          <cell r="EW7" t="str">
            <v>439</v>
          </cell>
          <cell r="EX7">
            <v>254902.66</v>
          </cell>
        </row>
        <row r="8">
          <cell r="EV8" t="str">
            <v>02250</v>
          </cell>
          <cell r="EW8" t="str">
            <v>439</v>
          </cell>
          <cell r="EX8">
            <v>1903674.45</v>
          </cell>
        </row>
        <row r="9">
          <cell r="EV9" t="str">
            <v>02420</v>
          </cell>
          <cell r="EW9" t="str">
            <v>439</v>
          </cell>
          <cell r="EX9">
            <v>669301.05000000005</v>
          </cell>
        </row>
        <row r="10">
          <cell r="EV10" t="str">
            <v>03017</v>
          </cell>
          <cell r="EW10" t="str">
            <v>439</v>
          </cell>
          <cell r="EX10">
            <v>17731215.190000001</v>
          </cell>
        </row>
        <row r="11">
          <cell r="EV11" t="str">
            <v>03050</v>
          </cell>
          <cell r="EW11" t="str">
            <v>439</v>
          </cell>
          <cell r="EX11">
            <v>184334.35</v>
          </cell>
        </row>
        <row r="12">
          <cell r="EV12" t="str">
            <v>03052</v>
          </cell>
          <cell r="EW12" t="str">
            <v>439</v>
          </cell>
          <cell r="EX12">
            <v>1227276.3400000001</v>
          </cell>
        </row>
        <row r="13">
          <cell r="EV13" t="str">
            <v>03053</v>
          </cell>
          <cell r="EW13" t="str">
            <v>439</v>
          </cell>
          <cell r="EX13">
            <v>668167.23</v>
          </cell>
        </row>
        <row r="14">
          <cell r="EV14" t="str">
            <v>03116</v>
          </cell>
          <cell r="EW14" t="str">
            <v>439</v>
          </cell>
          <cell r="EX14">
            <v>3341921.47</v>
          </cell>
        </row>
        <row r="15">
          <cell r="EV15" t="str">
            <v>03400</v>
          </cell>
          <cell r="EW15" t="str">
            <v>439</v>
          </cell>
          <cell r="EX15">
            <v>10061511.869999999</v>
          </cell>
        </row>
        <row r="16">
          <cell r="EV16" t="str">
            <v>04019</v>
          </cell>
          <cell r="EW16" t="str">
            <v>439</v>
          </cell>
          <cell r="EX16">
            <v>675037.27</v>
          </cell>
        </row>
        <row r="17">
          <cell r="EV17" t="str">
            <v>04069</v>
          </cell>
          <cell r="EW17" t="str">
            <v>439</v>
          </cell>
          <cell r="EX17">
            <v>407392.83</v>
          </cell>
        </row>
        <row r="18">
          <cell r="EV18" t="str">
            <v>04127</v>
          </cell>
          <cell r="EW18" t="str">
            <v>439</v>
          </cell>
          <cell r="EX18">
            <v>562911.6</v>
          </cell>
        </row>
        <row r="19">
          <cell r="EV19" t="str">
            <v>04129</v>
          </cell>
          <cell r="EW19" t="str">
            <v>439</v>
          </cell>
          <cell r="EX19">
            <v>1852832.91</v>
          </cell>
        </row>
        <row r="20">
          <cell r="EV20" t="str">
            <v>04222</v>
          </cell>
          <cell r="EW20" t="str">
            <v>439</v>
          </cell>
          <cell r="EX20">
            <v>455757.68</v>
          </cell>
        </row>
        <row r="21">
          <cell r="EV21" t="str">
            <v>04228</v>
          </cell>
          <cell r="EW21" t="str">
            <v>439</v>
          </cell>
          <cell r="EX21">
            <v>255291.49</v>
          </cell>
        </row>
        <row r="22">
          <cell r="EV22" t="str">
            <v>04246</v>
          </cell>
          <cell r="EW22" t="str">
            <v>439</v>
          </cell>
          <cell r="EX22">
            <v>11562222.6</v>
          </cell>
        </row>
        <row r="23">
          <cell r="EV23" t="str">
            <v>05121</v>
          </cell>
          <cell r="EW23" t="str">
            <v>439</v>
          </cell>
          <cell r="EX23">
            <v>3778091.21</v>
          </cell>
        </row>
        <row r="24">
          <cell r="EV24" t="str">
            <v>05313</v>
          </cell>
          <cell r="EW24" t="str">
            <v>439</v>
          </cell>
          <cell r="EX24">
            <v>912159.79</v>
          </cell>
        </row>
        <row r="25">
          <cell r="EV25" t="str">
            <v>05323</v>
          </cell>
          <cell r="EW25" t="str">
            <v>439</v>
          </cell>
          <cell r="EX25">
            <v>2838294.63</v>
          </cell>
        </row>
        <row r="26">
          <cell r="EV26" t="str">
            <v>05401</v>
          </cell>
          <cell r="EW26" t="str">
            <v>439</v>
          </cell>
          <cell r="EX26">
            <v>1301832.27</v>
          </cell>
        </row>
        <row r="27">
          <cell r="EV27" t="str">
            <v>05402</v>
          </cell>
          <cell r="EW27" t="str">
            <v>439</v>
          </cell>
          <cell r="EX27">
            <v>1141444.76</v>
          </cell>
        </row>
        <row r="28">
          <cell r="EV28" t="str">
            <v>06037</v>
          </cell>
          <cell r="EW28" t="str">
            <v>439</v>
          </cell>
          <cell r="EX28">
            <v>11779219.119999999</v>
          </cell>
        </row>
        <row r="29">
          <cell r="EV29" t="str">
            <v>06098</v>
          </cell>
          <cell r="EW29" t="str">
            <v>439</v>
          </cell>
          <cell r="EX29">
            <v>1201572.77</v>
          </cell>
        </row>
        <row r="30">
          <cell r="EV30" t="str">
            <v>06101</v>
          </cell>
          <cell r="EW30" t="str">
            <v>439</v>
          </cell>
          <cell r="EX30">
            <v>1283925.22</v>
          </cell>
        </row>
        <row r="31">
          <cell r="EV31" t="str">
            <v>06103</v>
          </cell>
          <cell r="EW31" t="str">
            <v>439</v>
          </cell>
          <cell r="EX31">
            <v>143738.38</v>
          </cell>
        </row>
        <row r="32">
          <cell r="EV32" t="str">
            <v>06112</v>
          </cell>
          <cell r="EW32" t="str">
            <v>439</v>
          </cell>
          <cell r="EX32">
            <v>3211809.14</v>
          </cell>
        </row>
        <row r="33">
          <cell r="EV33" t="str">
            <v>06114</v>
          </cell>
          <cell r="EW33" t="str">
            <v>439</v>
          </cell>
          <cell r="EX33">
            <v>11479171.58</v>
          </cell>
        </row>
        <row r="34">
          <cell r="EV34" t="str">
            <v>06117</v>
          </cell>
          <cell r="EW34" t="str">
            <v>439</v>
          </cell>
          <cell r="EX34">
            <v>2638117.09</v>
          </cell>
        </row>
        <row r="35">
          <cell r="EV35" t="str">
            <v>06119</v>
          </cell>
          <cell r="EW35" t="str">
            <v>439</v>
          </cell>
          <cell r="EX35">
            <v>495780.14</v>
          </cell>
        </row>
        <row r="36">
          <cell r="EV36" t="str">
            <v>06122</v>
          </cell>
          <cell r="EW36" t="str">
            <v>439</v>
          </cell>
          <cell r="EX36">
            <v>2477909.2799999998</v>
          </cell>
        </row>
        <row r="37">
          <cell r="EV37" t="str">
            <v>07002</v>
          </cell>
          <cell r="EW37" t="str">
            <v>439</v>
          </cell>
          <cell r="EX37">
            <v>145241.76999999999</v>
          </cell>
        </row>
        <row r="38">
          <cell r="EV38" t="str">
            <v>07035</v>
          </cell>
          <cell r="EW38" t="str">
            <v>439</v>
          </cell>
          <cell r="EX38">
            <v>435110.43</v>
          </cell>
        </row>
        <row r="39">
          <cell r="EV39" t="str">
            <v>08122</v>
          </cell>
          <cell r="EW39" t="str">
            <v>439</v>
          </cell>
          <cell r="EX39">
            <v>1335042.81</v>
          </cell>
        </row>
        <row r="40">
          <cell r="EV40" t="str">
            <v>08130</v>
          </cell>
          <cell r="EW40" t="str">
            <v>439</v>
          </cell>
          <cell r="EX40">
            <v>574047.81000000006</v>
          </cell>
        </row>
        <row r="41">
          <cell r="EV41" t="str">
            <v>08401</v>
          </cell>
          <cell r="EW41" t="str">
            <v>439</v>
          </cell>
          <cell r="EX41">
            <v>983289.15</v>
          </cell>
        </row>
        <row r="42">
          <cell r="EV42" t="str">
            <v>08402</v>
          </cell>
          <cell r="EW42" t="str">
            <v>439</v>
          </cell>
          <cell r="EX42">
            <v>612190.89</v>
          </cell>
        </row>
        <row r="43">
          <cell r="EV43" t="str">
            <v>08404</v>
          </cell>
          <cell r="EW43" t="str">
            <v>439</v>
          </cell>
          <cell r="EX43">
            <v>1316966.3400000001</v>
          </cell>
        </row>
        <row r="44">
          <cell r="EV44" t="str">
            <v>08458</v>
          </cell>
          <cell r="EW44" t="str">
            <v>439</v>
          </cell>
          <cell r="EX44">
            <v>2540496.1</v>
          </cell>
        </row>
        <row r="45">
          <cell r="EV45" t="str">
            <v>09013</v>
          </cell>
          <cell r="EW45" t="str">
            <v>439</v>
          </cell>
          <cell r="EX45">
            <v>389762.89</v>
          </cell>
        </row>
        <row r="46">
          <cell r="EV46" t="str">
            <v>09075</v>
          </cell>
          <cell r="EW46" t="str">
            <v>439</v>
          </cell>
          <cell r="EX46">
            <v>241071.56</v>
          </cell>
        </row>
        <row r="47">
          <cell r="EV47" t="str">
            <v>09102</v>
          </cell>
          <cell r="EW47" t="str">
            <v>439</v>
          </cell>
          <cell r="EX47">
            <v>249177.13</v>
          </cell>
        </row>
        <row r="48">
          <cell r="EV48" t="str">
            <v>09206</v>
          </cell>
          <cell r="EW48" t="str">
            <v>439</v>
          </cell>
          <cell r="EX48">
            <v>4226221.8499999996</v>
          </cell>
        </row>
        <row r="49">
          <cell r="EV49" t="str">
            <v>09207</v>
          </cell>
          <cell r="EW49" t="str">
            <v>439</v>
          </cell>
          <cell r="EX49">
            <v>494141.26</v>
          </cell>
        </row>
        <row r="50">
          <cell r="EV50" t="str">
            <v>09209</v>
          </cell>
          <cell r="EW50" t="str">
            <v>439</v>
          </cell>
          <cell r="EX50">
            <v>564067.30000000005</v>
          </cell>
        </row>
        <row r="51">
          <cell r="EV51" t="str">
            <v>10003</v>
          </cell>
          <cell r="EW51" t="str">
            <v>439</v>
          </cell>
          <cell r="EX51">
            <v>238625.63</v>
          </cell>
        </row>
        <row r="52">
          <cell r="EV52" t="str">
            <v>10050</v>
          </cell>
          <cell r="EW52" t="str">
            <v>439</v>
          </cell>
          <cell r="EX52">
            <v>708201.1</v>
          </cell>
        </row>
        <row r="53">
          <cell r="EV53" t="str">
            <v>10065</v>
          </cell>
          <cell r="EW53" t="str">
            <v>439</v>
          </cell>
          <cell r="EX53">
            <v>288163.21000000002</v>
          </cell>
        </row>
        <row r="54">
          <cell r="EV54" t="str">
            <v>10070</v>
          </cell>
          <cell r="EW54" t="str">
            <v>439</v>
          </cell>
          <cell r="EX54">
            <v>372930.53</v>
          </cell>
        </row>
        <row r="55">
          <cell r="EV55" t="str">
            <v>10309</v>
          </cell>
          <cell r="EW55" t="str">
            <v>439</v>
          </cell>
          <cell r="EX55">
            <v>389734.97</v>
          </cell>
        </row>
        <row r="56">
          <cell r="EV56" t="str">
            <v>11001</v>
          </cell>
          <cell r="EW56" t="str">
            <v>439</v>
          </cell>
          <cell r="EX56">
            <v>22686500.149999999</v>
          </cell>
        </row>
        <row r="57">
          <cell r="EV57" t="str">
            <v>11051</v>
          </cell>
          <cell r="EW57" t="str">
            <v>439</v>
          </cell>
          <cell r="EX57">
            <v>1648152.31</v>
          </cell>
        </row>
        <row r="58">
          <cell r="EV58" t="str">
            <v>11054</v>
          </cell>
          <cell r="EW58" t="str">
            <v>439</v>
          </cell>
          <cell r="EX58">
            <v>640479.87</v>
          </cell>
        </row>
        <row r="59">
          <cell r="EV59" t="str">
            <v>11056</v>
          </cell>
          <cell r="EW59" t="str">
            <v>439</v>
          </cell>
          <cell r="EX59">
            <v>463186.04</v>
          </cell>
        </row>
        <row r="60">
          <cell r="EV60" t="str">
            <v>12110</v>
          </cell>
          <cell r="EW60" t="str">
            <v>439</v>
          </cell>
          <cell r="EX60">
            <v>658851.56999999995</v>
          </cell>
        </row>
        <row r="61">
          <cell r="EV61" t="str">
            <v>13073</v>
          </cell>
          <cell r="EW61" t="str">
            <v>439</v>
          </cell>
          <cell r="EX61">
            <v>3081023.56</v>
          </cell>
        </row>
        <row r="62">
          <cell r="EV62" t="str">
            <v>13144</v>
          </cell>
          <cell r="EW62" t="str">
            <v>439</v>
          </cell>
          <cell r="EX62">
            <v>2479020.62</v>
          </cell>
        </row>
        <row r="63">
          <cell r="EV63" t="str">
            <v>13146</v>
          </cell>
          <cell r="EW63" t="str">
            <v>439</v>
          </cell>
          <cell r="EX63">
            <v>1832790.75</v>
          </cell>
        </row>
        <row r="64">
          <cell r="EV64" t="str">
            <v>13151</v>
          </cell>
          <cell r="EW64" t="str">
            <v>439</v>
          </cell>
          <cell r="EX64">
            <v>471354.58</v>
          </cell>
        </row>
        <row r="65">
          <cell r="EV65" t="str">
            <v>13156</v>
          </cell>
          <cell r="EW65" t="str">
            <v>439</v>
          </cell>
          <cell r="EX65">
            <v>412680.73</v>
          </cell>
        </row>
        <row r="66">
          <cell r="EV66" t="str">
            <v>13160</v>
          </cell>
          <cell r="EW66" t="str">
            <v>439</v>
          </cell>
          <cell r="EX66">
            <v>2217206.09</v>
          </cell>
        </row>
        <row r="67">
          <cell r="EV67" t="str">
            <v>13161</v>
          </cell>
          <cell r="EW67" t="str">
            <v>439</v>
          </cell>
          <cell r="EX67">
            <v>5230179.8099999996</v>
          </cell>
        </row>
        <row r="68">
          <cell r="EV68" t="str">
            <v>13165</v>
          </cell>
          <cell r="EW68" t="str">
            <v>439</v>
          </cell>
          <cell r="EX68">
            <v>2141104.0299999998</v>
          </cell>
        </row>
        <row r="69">
          <cell r="EV69" t="str">
            <v>13167</v>
          </cell>
          <cell r="EW69" t="str">
            <v>439</v>
          </cell>
          <cell r="EX69">
            <v>399142.93</v>
          </cell>
        </row>
        <row r="70">
          <cell r="EV70" t="str">
            <v>13301</v>
          </cell>
          <cell r="EW70" t="str">
            <v>439</v>
          </cell>
          <cell r="EX70">
            <v>324573.18</v>
          </cell>
        </row>
        <row r="71">
          <cell r="EV71" t="str">
            <v>14005</v>
          </cell>
          <cell r="EW71" t="str">
            <v>439</v>
          </cell>
          <cell r="EX71">
            <v>2555594.41</v>
          </cell>
        </row>
        <row r="72">
          <cell r="EV72" t="str">
            <v>14028</v>
          </cell>
          <cell r="EW72" t="str">
            <v>439</v>
          </cell>
          <cell r="EX72">
            <v>1634585.35</v>
          </cell>
        </row>
        <row r="73">
          <cell r="EV73" t="str">
            <v>14064</v>
          </cell>
          <cell r="EW73" t="str">
            <v>439</v>
          </cell>
          <cell r="EX73">
            <v>336219.7</v>
          </cell>
        </row>
        <row r="74">
          <cell r="EV74" t="str">
            <v>14065</v>
          </cell>
          <cell r="EW74" t="str">
            <v>439</v>
          </cell>
          <cell r="EX74">
            <v>326692.51</v>
          </cell>
        </row>
        <row r="75">
          <cell r="EV75" t="str">
            <v>14066</v>
          </cell>
          <cell r="EW75" t="str">
            <v>439</v>
          </cell>
          <cell r="EX75">
            <v>142610.04</v>
          </cell>
        </row>
        <row r="76">
          <cell r="EV76" t="str">
            <v>14068</v>
          </cell>
          <cell r="EW76" t="str">
            <v>439</v>
          </cell>
          <cell r="EX76">
            <v>665387.17000000004</v>
          </cell>
        </row>
        <row r="77">
          <cell r="EV77" t="str">
            <v>14077</v>
          </cell>
          <cell r="EW77" t="str">
            <v>439</v>
          </cell>
          <cell r="EX77">
            <v>1645825.36</v>
          </cell>
        </row>
        <row r="78">
          <cell r="EV78" t="str">
            <v>14097</v>
          </cell>
          <cell r="EW78" t="str">
            <v>439</v>
          </cell>
          <cell r="EX78">
            <v>115938.78</v>
          </cell>
        </row>
        <row r="79">
          <cell r="EV79" t="str">
            <v>14099</v>
          </cell>
          <cell r="EW79" t="str">
            <v>439</v>
          </cell>
          <cell r="EX79">
            <v>241151</v>
          </cell>
        </row>
        <row r="80">
          <cell r="EV80" t="str">
            <v>14104</v>
          </cell>
          <cell r="EW80" t="str">
            <v>439</v>
          </cell>
          <cell r="EX80">
            <v>54842.23</v>
          </cell>
        </row>
        <row r="81">
          <cell r="EV81" t="str">
            <v>14117</v>
          </cell>
          <cell r="EW81" t="str">
            <v>439</v>
          </cell>
          <cell r="EX81">
            <v>387597.37</v>
          </cell>
        </row>
        <row r="82">
          <cell r="EV82" t="str">
            <v>14172</v>
          </cell>
          <cell r="EW82" t="str">
            <v>439</v>
          </cell>
          <cell r="EX82">
            <v>1089956.8899999999</v>
          </cell>
        </row>
        <row r="83">
          <cell r="EV83" t="str">
            <v>14400</v>
          </cell>
          <cell r="EW83" t="str">
            <v>439</v>
          </cell>
          <cell r="EX83">
            <v>902332.48</v>
          </cell>
        </row>
        <row r="84">
          <cell r="EV84" t="str">
            <v>15201</v>
          </cell>
          <cell r="EW84" t="str">
            <v>439</v>
          </cell>
          <cell r="EX84">
            <v>3895035.89</v>
          </cell>
        </row>
        <row r="85">
          <cell r="EV85" t="str">
            <v>15204</v>
          </cell>
          <cell r="EW85" t="str">
            <v>439</v>
          </cell>
          <cell r="EX85">
            <v>1185924.75</v>
          </cell>
        </row>
        <row r="86">
          <cell r="EV86" t="str">
            <v>15206</v>
          </cell>
          <cell r="EW86" t="str">
            <v>439</v>
          </cell>
          <cell r="EX86">
            <v>1312643.8600000001</v>
          </cell>
        </row>
        <row r="87">
          <cell r="EV87" t="str">
            <v>16020</v>
          </cell>
          <cell r="EW87" t="str">
            <v>439</v>
          </cell>
          <cell r="EX87">
            <v>239558.8</v>
          </cell>
        </row>
        <row r="88">
          <cell r="EV88" t="str">
            <v>16046</v>
          </cell>
          <cell r="EW88" t="str">
            <v>439</v>
          </cell>
          <cell r="EX88">
            <v>138994.85</v>
          </cell>
        </row>
        <row r="89">
          <cell r="EV89" t="str">
            <v>16048</v>
          </cell>
          <cell r="EW89" t="str">
            <v>439</v>
          </cell>
          <cell r="EX89">
            <v>501210.45</v>
          </cell>
        </row>
        <row r="90">
          <cell r="EV90" t="str">
            <v>16049</v>
          </cell>
          <cell r="EW90" t="str">
            <v>439</v>
          </cell>
          <cell r="EX90">
            <v>941040.78</v>
          </cell>
        </row>
        <row r="91">
          <cell r="EV91" t="str">
            <v>16050</v>
          </cell>
          <cell r="EW91" t="str">
            <v>439</v>
          </cell>
          <cell r="EX91">
            <v>923465.55</v>
          </cell>
        </row>
        <row r="92">
          <cell r="EV92" t="str">
            <v>17001</v>
          </cell>
          <cell r="EW92" t="str">
            <v>439</v>
          </cell>
          <cell r="EX92">
            <v>55854374.560000002</v>
          </cell>
        </row>
        <row r="93">
          <cell r="EV93" t="str">
            <v>17210</v>
          </cell>
          <cell r="EW93" t="str">
            <v>439</v>
          </cell>
          <cell r="EX93">
            <v>12854139.130000001</v>
          </cell>
        </row>
        <row r="94">
          <cell r="EV94" t="str">
            <v>17216</v>
          </cell>
          <cell r="EW94" t="str">
            <v>439</v>
          </cell>
          <cell r="EX94">
            <v>3715729.03</v>
          </cell>
        </row>
        <row r="95">
          <cell r="EV95" t="str">
            <v>17400</v>
          </cell>
          <cell r="EW95" t="str">
            <v>439</v>
          </cell>
          <cell r="EX95">
            <v>1993398.64</v>
          </cell>
        </row>
        <row r="96">
          <cell r="EV96" t="str">
            <v>17401</v>
          </cell>
          <cell r="EW96" t="str">
            <v>439</v>
          </cell>
          <cell r="EX96">
            <v>5855068.1699999999</v>
          </cell>
        </row>
        <row r="97">
          <cell r="EV97" t="str">
            <v>17402</v>
          </cell>
          <cell r="EW97" t="str">
            <v>439</v>
          </cell>
          <cell r="EX97">
            <v>473311</v>
          </cell>
        </row>
        <row r="98">
          <cell r="EV98" t="str">
            <v>17403</v>
          </cell>
          <cell r="EW98" t="str">
            <v>439</v>
          </cell>
          <cell r="EX98">
            <v>3280389.96</v>
          </cell>
        </row>
        <row r="99">
          <cell r="EV99" t="str">
            <v>17404</v>
          </cell>
          <cell r="EW99" t="str">
            <v>439</v>
          </cell>
          <cell r="EX99">
            <v>196968.19</v>
          </cell>
        </row>
        <row r="100">
          <cell r="EV100" t="str">
            <v>17405</v>
          </cell>
          <cell r="EW100" t="str">
            <v>439</v>
          </cell>
          <cell r="EX100">
            <v>7468405.0499999998</v>
          </cell>
        </row>
        <row r="101">
          <cell r="EV101" t="str">
            <v>17406</v>
          </cell>
          <cell r="EW101" t="str">
            <v>439</v>
          </cell>
          <cell r="EX101">
            <v>2050545.42</v>
          </cell>
        </row>
        <row r="102">
          <cell r="EV102" t="str">
            <v>17407</v>
          </cell>
          <cell r="EW102" t="str">
            <v>439</v>
          </cell>
          <cell r="EX102">
            <v>2569645.0099999998</v>
          </cell>
        </row>
        <row r="103">
          <cell r="EV103" t="str">
            <v>17408</v>
          </cell>
          <cell r="EW103" t="str">
            <v>439</v>
          </cell>
          <cell r="EX103">
            <v>8711222.8300000001</v>
          </cell>
        </row>
        <row r="104">
          <cell r="EV104" t="str">
            <v>17409</v>
          </cell>
          <cell r="EW104" t="str">
            <v>439</v>
          </cell>
          <cell r="EX104">
            <v>3962940.58</v>
          </cell>
        </row>
        <row r="105">
          <cell r="EV105" t="str">
            <v>17410</v>
          </cell>
          <cell r="EW105" t="str">
            <v>439</v>
          </cell>
          <cell r="EX105">
            <v>2852844.42</v>
          </cell>
        </row>
        <row r="106">
          <cell r="EV106" t="str">
            <v>17411</v>
          </cell>
          <cell r="EW106" t="str">
            <v>439</v>
          </cell>
          <cell r="EX106">
            <v>10590966.050000001</v>
          </cell>
        </row>
        <row r="107">
          <cell r="EV107" t="str">
            <v>17412</v>
          </cell>
          <cell r="EW107" t="str">
            <v>439</v>
          </cell>
          <cell r="EX107">
            <v>8350224.5199999996</v>
          </cell>
        </row>
        <row r="108">
          <cell r="EV108" t="str">
            <v>17414</v>
          </cell>
          <cell r="EW108" t="str">
            <v>439</v>
          </cell>
          <cell r="EX108">
            <v>17016366.02</v>
          </cell>
        </row>
        <row r="109">
          <cell r="EV109" t="str">
            <v>17415</v>
          </cell>
          <cell r="EW109" t="str">
            <v>439</v>
          </cell>
          <cell r="EX109">
            <v>22648335.52</v>
          </cell>
        </row>
        <row r="110">
          <cell r="EV110" t="str">
            <v>17417</v>
          </cell>
          <cell r="EW110" t="str">
            <v>439</v>
          </cell>
          <cell r="EX110">
            <v>10707202.34</v>
          </cell>
        </row>
        <row r="111">
          <cell r="EV111" t="str">
            <v>18100</v>
          </cell>
          <cell r="EW111" t="str">
            <v>439</v>
          </cell>
          <cell r="EX111">
            <v>4137467.95</v>
          </cell>
        </row>
        <row r="112">
          <cell r="EV112" t="str">
            <v>18303</v>
          </cell>
          <cell r="EW112" t="str">
            <v>439</v>
          </cell>
          <cell r="EX112">
            <v>1266565.1599999999</v>
          </cell>
        </row>
        <row r="113">
          <cell r="EV113" t="str">
            <v>18400</v>
          </cell>
          <cell r="EW113" t="str">
            <v>439</v>
          </cell>
          <cell r="EX113">
            <v>4897728.1399999997</v>
          </cell>
        </row>
        <row r="114">
          <cell r="EV114" t="str">
            <v>18401</v>
          </cell>
          <cell r="EW114" t="str">
            <v>439</v>
          </cell>
          <cell r="EX114">
            <v>11910772.029999999</v>
          </cell>
        </row>
        <row r="115">
          <cell r="EV115" t="str">
            <v>18402</v>
          </cell>
          <cell r="EW115" t="str">
            <v>439</v>
          </cell>
          <cell r="EX115">
            <v>7332535.1399999997</v>
          </cell>
        </row>
        <row r="116">
          <cell r="EV116" t="str">
            <v>19007</v>
          </cell>
          <cell r="EW116" t="str">
            <v>439</v>
          </cell>
          <cell r="EX116">
            <v>28231.7</v>
          </cell>
        </row>
        <row r="117">
          <cell r="EV117" t="str">
            <v>19028</v>
          </cell>
          <cell r="EW117" t="str">
            <v>439</v>
          </cell>
          <cell r="EX117">
            <v>296742.67</v>
          </cell>
        </row>
        <row r="118">
          <cell r="EV118" t="str">
            <v>19400</v>
          </cell>
          <cell r="EW118" t="str">
            <v>439</v>
          </cell>
          <cell r="EX118">
            <v>393307.53</v>
          </cell>
        </row>
        <row r="119">
          <cell r="EV119" t="str">
            <v>19401</v>
          </cell>
          <cell r="EW119" t="str">
            <v>439</v>
          </cell>
          <cell r="EX119">
            <v>2058236.96</v>
          </cell>
        </row>
        <row r="120">
          <cell r="EV120" t="str">
            <v>19403</v>
          </cell>
          <cell r="EW120" t="str">
            <v>439</v>
          </cell>
          <cell r="EX120">
            <v>278168.3</v>
          </cell>
        </row>
        <row r="121">
          <cell r="EV121" t="str">
            <v>19404</v>
          </cell>
          <cell r="EW121" t="str">
            <v>439</v>
          </cell>
          <cell r="EX121">
            <v>567472.81999999995</v>
          </cell>
        </row>
        <row r="122">
          <cell r="EV122" t="str">
            <v>20094</v>
          </cell>
          <cell r="EW122" t="str">
            <v>439</v>
          </cell>
          <cell r="EX122">
            <v>365650.42</v>
          </cell>
        </row>
        <row r="123">
          <cell r="EV123" t="str">
            <v>20203</v>
          </cell>
          <cell r="EW123" t="str">
            <v>439</v>
          </cell>
          <cell r="EX123">
            <v>503932.11</v>
          </cell>
        </row>
        <row r="124">
          <cell r="EV124" t="str">
            <v>20215</v>
          </cell>
          <cell r="EW124" t="str">
            <v>439</v>
          </cell>
          <cell r="EX124">
            <v>228162.43</v>
          </cell>
        </row>
        <row r="125">
          <cell r="EV125" t="str">
            <v>20400</v>
          </cell>
          <cell r="EW125" t="str">
            <v>439</v>
          </cell>
          <cell r="EX125">
            <v>283251.09000000003</v>
          </cell>
        </row>
        <row r="126">
          <cell r="EV126" t="str">
            <v>20401</v>
          </cell>
          <cell r="EW126" t="str">
            <v>439</v>
          </cell>
          <cell r="EX126">
            <v>601192.82999999996</v>
          </cell>
        </row>
        <row r="127">
          <cell r="EV127" t="str">
            <v>20402</v>
          </cell>
          <cell r="EW127" t="str">
            <v>439</v>
          </cell>
          <cell r="EX127">
            <v>794077.08</v>
          </cell>
        </row>
        <row r="128">
          <cell r="EV128" t="str">
            <v>20403</v>
          </cell>
          <cell r="EW128" t="str">
            <v>439</v>
          </cell>
          <cell r="EX128">
            <v>138178.79999999999</v>
          </cell>
        </row>
        <row r="129">
          <cell r="EV129" t="str">
            <v>20404</v>
          </cell>
          <cell r="EW129" t="str">
            <v>439</v>
          </cell>
          <cell r="EX129">
            <v>1235525.25</v>
          </cell>
        </row>
        <row r="130">
          <cell r="EV130" t="str">
            <v>20405</v>
          </cell>
          <cell r="EW130" t="str">
            <v>439</v>
          </cell>
          <cell r="EX130">
            <v>594363.23</v>
          </cell>
        </row>
        <row r="131">
          <cell r="EV131" t="str">
            <v>20406</v>
          </cell>
          <cell r="EW131" t="str">
            <v>439</v>
          </cell>
          <cell r="EX131">
            <v>300820.28999999998</v>
          </cell>
        </row>
        <row r="132">
          <cell r="EV132" t="str">
            <v>21014</v>
          </cell>
          <cell r="EW132" t="str">
            <v>439</v>
          </cell>
          <cell r="EX132">
            <v>563996.6</v>
          </cell>
        </row>
        <row r="133">
          <cell r="EV133" t="str">
            <v>21018</v>
          </cell>
          <cell r="EW133" t="str">
            <v>439</v>
          </cell>
          <cell r="EX133">
            <v>0</v>
          </cell>
        </row>
        <row r="134">
          <cell r="EV134" t="str">
            <v>21036</v>
          </cell>
          <cell r="EW134" t="str">
            <v>439</v>
          </cell>
          <cell r="EX134">
            <v>33298.83</v>
          </cell>
        </row>
        <row r="135">
          <cell r="EV135" t="str">
            <v>21206</v>
          </cell>
          <cell r="EW135" t="str">
            <v>439</v>
          </cell>
          <cell r="EX135">
            <v>1039629.01</v>
          </cell>
        </row>
        <row r="136">
          <cell r="EV136" t="str">
            <v>21214</v>
          </cell>
          <cell r="EW136" t="str">
            <v>439</v>
          </cell>
          <cell r="EX136">
            <v>884909.29</v>
          </cell>
        </row>
        <row r="137">
          <cell r="EV137" t="str">
            <v>21226</v>
          </cell>
          <cell r="EW137" t="str">
            <v>439</v>
          </cell>
          <cell r="EX137">
            <v>322508.90999999997</v>
          </cell>
        </row>
        <row r="138">
          <cell r="EV138" t="str">
            <v>21232</v>
          </cell>
          <cell r="EW138" t="str">
            <v>439</v>
          </cell>
          <cell r="EX138">
            <v>888139.62</v>
          </cell>
        </row>
        <row r="139">
          <cell r="EV139" t="str">
            <v>21234</v>
          </cell>
          <cell r="EW139" t="str">
            <v>439</v>
          </cell>
          <cell r="EX139">
            <v>236737.19</v>
          </cell>
        </row>
        <row r="140">
          <cell r="EV140" t="str">
            <v>21237</v>
          </cell>
          <cell r="EW140" t="str">
            <v>439</v>
          </cell>
          <cell r="EX140">
            <v>846478.63</v>
          </cell>
        </row>
        <row r="141">
          <cell r="EV141" t="str">
            <v>21300</v>
          </cell>
          <cell r="EW141" t="str">
            <v>439</v>
          </cell>
          <cell r="EX141">
            <v>156439.06</v>
          </cell>
        </row>
        <row r="142">
          <cell r="EV142" t="str">
            <v>21301</v>
          </cell>
          <cell r="EW142" t="str">
            <v>439</v>
          </cell>
          <cell r="EX142">
            <v>305753.18</v>
          </cell>
        </row>
        <row r="143">
          <cell r="EV143" t="str">
            <v>21302</v>
          </cell>
          <cell r="EW143" t="str">
            <v>439</v>
          </cell>
          <cell r="EX143">
            <v>1217210.8999999999</v>
          </cell>
        </row>
        <row r="144">
          <cell r="EV144" t="str">
            <v>21303</v>
          </cell>
          <cell r="EW144" t="str">
            <v>439</v>
          </cell>
          <cell r="EX144">
            <v>681125.06</v>
          </cell>
        </row>
        <row r="145">
          <cell r="EV145" t="str">
            <v>21401</v>
          </cell>
          <cell r="EW145" t="str">
            <v>439</v>
          </cell>
          <cell r="EX145">
            <v>2560643.89</v>
          </cell>
        </row>
        <row r="146">
          <cell r="EV146" t="str">
            <v>22008</v>
          </cell>
          <cell r="EW146" t="str">
            <v>439</v>
          </cell>
          <cell r="EX146">
            <v>197642.16</v>
          </cell>
        </row>
        <row r="147">
          <cell r="EV147" t="str">
            <v>22009</v>
          </cell>
          <cell r="EW147" t="str">
            <v>439</v>
          </cell>
          <cell r="EX147">
            <v>606108.4</v>
          </cell>
        </row>
        <row r="148">
          <cell r="EV148" t="str">
            <v>22017</v>
          </cell>
          <cell r="EW148" t="str">
            <v>439</v>
          </cell>
          <cell r="EX148">
            <v>699738.72</v>
          </cell>
        </row>
        <row r="149">
          <cell r="EV149" t="str">
            <v>22073</v>
          </cell>
          <cell r="EW149" t="str">
            <v>439</v>
          </cell>
          <cell r="EX149">
            <v>297225.57</v>
          </cell>
        </row>
        <row r="150">
          <cell r="EV150" t="str">
            <v>22105</v>
          </cell>
          <cell r="EW150" t="str">
            <v>439</v>
          </cell>
          <cell r="EX150">
            <v>306367.40000000002</v>
          </cell>
        </row>
        <row r="151">
          <cell r="EV151" t="str">
            <v>22200</v>
          </cell>
          <cell r="EW151" t="str">
            <v>439</v>
          </cell>
          <cell r="EX151">
            <v>375466.08</v>
          </cell>
        </row>
        <row r="152">
          <cell r="EV152" t="str">
            <v>22204</v>
          </cell>
          <cell r="EW152" t="str">
            <v>439</v>
          </cell>
          <cell r="EX152">
            <v>527050.52</v>
          </cell>
        </row>
        <row r="153">
          <cell r="EV153" t="str">
            <v>22207</v>
          </cell>
          <cell r="EW153" t="str">
            <v>439</v>
          </cell>
          <cell r="EX153">
            <v>167193</v>
          </cell>
        </row>
        <row r="154">
          <cell r="EV154" t="str">
            <v>23042</v>
          </cell>
          <cell r="EW154" t="str">
            <v>439</v>
          </cell>
          <cell r="EX154">
            <v>227532.89</v>
          </cell>
        </row>
        <row r="155">
          <cell r="EV155" t="str">
            <v>23054</v>
          </cell>
          <cell r="EW155" t="str">
            <v>439</v>
          </cell>
          <cell r="EX155">
            <v>238925.92</v>
          </cell>
        </row>
        <row r="156">
          <cell r="EV156" t="str">
            <v>23309</v>
          </cell>
          <cell r="EW156" t="str">
            <v>439</v>
          </cell>
          <cell r="EX156">
            <v>2107678.36</v>
          </cell>
        </row>
        <row r="157">
          <cell r="EV157" t="str">
            <v>23311</v>
          </cell>
          <cell r="EW157" t="str">
            <v>439</v>
          </cell>
          <cell r="EX157">
            <v>333934.53000000003</v>
          </cell>
        </row>
        <row r="158">
          <cell r="EV158" t="str">
            <v>23402</v>
          </cell>
          <cell r="EW158" t="str">
            <v>439</v>
          </cell>
          <cell r="EX158">
            <v>677672.56</v>
          </cell>
        </row>
        <row r="159">
          <cell r="EV159" t="str">
            <v>23403</v>
          </cell>
          <cell r="EW159" t="str">
            <v>439</v>
          </cell>
          <cell r="EX159">
            <v>1211646.3400000001</v>
          </cell>
        </row>
        <row r="160">
          <cell r="EV160" t="str">
            <v>23404</v>
          </cell>
          <cell r="EW160" t="str">
            <v>439</v>
          </cell>
          <cell r="EX160">
            <v>634821.27</v>
          </cell>
        </row>
        <row r="161">
          <cell r="EV161" t="str">
            <v>24014</v>
          </cell>
          <cell r="EW161" t="str">
            <v>439</v>
          </cell>
          <cell r="EX161">
            <v>475987.93</v>
          </cell>
        </row>
        <row r="162">
          <cell r="EV162" t="str">
            <v>24019</v>
          </cell>
          <cell r="EW162" t="str">
            <v>439</v>
          </cell>
          <cell r="EX162">
            <v>1503715.74</v>
          </cell>
        </row>
        <row r="163">
          <cell r="EV163" t="str">
            <v>24105</v>
          </cell>
          <cell r="EW163" t="str">
            <v>439</v>
          </cell>
          <cell r="EX163">
            <v>634112.27</v>
          </cell>
        </row>
        <row r="164">
          <cell r="EV164" t="str">
            <v>24111</v>
          </cell>
          <cell r="EW164" t="str">
            <v>439</v>
          </cell>
          <cell r="EX164">
            <v>695605.65</v>
          </cell>
        </row>
        <row r="165">
          <cell r="EV165" t="str">
            <v>24122</v>
          </cell>
          <cell r="EW165" t="str">
            <v>439</v>
          </cell>
          <cell r="EX165">
            <v>332673.05</v>
          </cell>
        </row>
        <row r="166">
          <cell r="EV166" t="str">
            <v>24350</v>
          </cell>
          <cell r="EW166" t="str">
            <v>439</v>
          </cell>
          <cell r="EX166">
            <v>189412.65</v>
          </cell>
        </row>
        <row r="167">
          <cell r="EV167" t="str">
            <v>24404</v>
          </cell>
          <cell r="EW167" t="str">
            <v>439</v>
          </cell>
          <cell r="EX167">
            <v>612760.87</v>
          </cell>
        </row>
        <row r="168">
          <cell r="EV168" t="str">
            <v>24410</v>
          </cell>
          <cell r="EW168" t="str">
            <v>439</v>
          </cell>
          <cell r="EX168">
            <v>513095.2</v>
          </cell>
        </row>
        <row r="169">
          <cell r="EV169" t="str">
            <v>25101</v>
          </cell>
          <cell r="EW169" t="str">
            <v>439</v>
          </cell>
          <cell r="EX169">
            <v>731201.77</v>
          </cell>
        </row>
        <row r="170">
          <cell r="EV170" t="str">
            <v>25116</v>
          </cell>
          <cell r="EW170" t="str">
            <v>439</v>
          </cell>
          <cell r="EX170">
            <v>349066.35</v>
          </cell>
        </row>
        <row r="171">
          <cell r="EV171" t="str">
            <v>25118</v>
          </cell>
          <cell r="EW171" t="str">
            <v>439</v>
          </cell>
          <cell r="EX171">
            <v>871224.46</v>
          </cell>
        </row>
        <row r="172">
          <cell r="EV172" t="str">
            <v>25155</v>
          </cell>
          <cell r="EW172" t="str">
            <v>439</v>
          </cell>
          <cell r="EX172">
            <v>514173.52</v>
          </cell>
        </row>
        <row r="173">
          <cell r="EV173" t="str">
            <v>25160</v>
          </cell>
          <cell r="EW173" t="str">
            <v>439</v>
          </cell>
          <cell r="EX173">
            <v>473222.39</v>
          </cell>
        </row>
        <row r="174">
          <cell r="EV174" t="str">
            <v>25200</v>
          </cell>
          <cell r="EW174" t="str">
            <v>439</v>
          </cell>
          <cell r="EX174">
            <v>351140.46</v>
          </cell>
        </row>
        <row r="175">
          <cell r="EV175" t="str">
            <v>26056</v>
          </cell>
          <cell r="EW175" t="str">
            <v>439</v>
          </cell>
          <cell r="EX175">
            <v>619764.96</v>
          </cell>
        </row>
        <row r="176">
          <cell r="EV176" t="str">
            <v>26059</v>
          </cell>
          <cell r="EW176" t="str">
            <v>439</v>
          </cell>
          <cell r="EX176">
            <v>502539.03</v>
          </cell>
        </row>
        <row r="177">
          <cell r="EV177" t="str">
            <v>26070</v>
          </cell>
          <cell r="EW177" t="str">
            <v>439</v>
          </cell>
          <cell r="EX177">
            <v>288344.73</v>
          </cell>
        </row>
        <row r="178">
          <cell r="EV178" t="str">
            <v>27001</v>
          </cell>
          <cell r="EW178" t="str">
            <v>439</v>
          </cell>
          <cell r="EX178">
            <v>3732665.82</v>
          </cell>
        </row>
        <row r="179">
          <cell r="EV179" t="str">
            <v>27003</v>
          </cell>
          <cell r="EW179" t="str">
            <v>439</v>
          </cell>
          <cell r="EX179">
            <v>16713996.52</v>
          </cell>
        </row>
        <row r="180">
          <cell r="EV180" t="str">
            <v>27010</v>
          </cell>
          <cell r="EW180" t="str">
            <v>439</v>
          </cell>
          <cell r="EX180">
            <v>39376176.509999998</v>
          </cell>
        </row>
        <row r="181">
          <cell r="EV181" t="str">
            <v>27019</v>
          </cell>
          <cell r="EW181" t="str">
            <v>439</v>
          </cell>
          <cell r="EX181">
            <v>647082.66</v>
          </cell>
        </row>
        <row r="182">
          <cell r="EV182" t="str">
            <v>27083</v>
          </cell>
          <cell r="EW182" t="str">
            <v>439</v>
          </cell>
          <cell r="EX182">
            <v>4158058.55</v>
          </cell>
        </row>
        <row r="183">
          <cell r="EV183" t="str">
            <v>27320</v>
          </cell>
          <cell r="EW183" t="str">
            <v>439</v>
          </cell>
          <cell r="EX183">
            <v>6540968.5</v>
          </cell>
        </row>
        <row r="184">
          <cell r="EV184" t="str">
            <v>27343</v>
          </cell>
          <cell r="EW184" t="str">
            <v>439</v>
          </cell>
          <cell r="EX184">
            <v>714299.48</v>
          </cell>
        </row>
        <row r="185">
          <cell r="EV185" t="str">
            <v>27344</v>
          </cell>
          <cell r="EW185" t="str">
            <v>439</v>
          </cell>
          <cell r="EX185">
            <v>1174355.5900000001</v>
          </cell>
        </row>
        <row r="186">
          <cell r="EV186" t="str">
            <v>27400</v>
          </cell>
          <cell r="EW186" t="str">
            <v>439</v>
          </cell>
          <cell r="EX186">
            <v>13312177.960000001</v>
          </cell>
        </row>
        <row r="187">
          <cell r="EV187" t="str">
            <v>27401</v>
          </cell>
          <cell r="EW187" t="str">
            <v>439</v>
          </cell>
          <cell r="EX187">
            <v>5827988.1500000004</v>
          </cell>
        </row>
        <row r="188">
          <cell r="EV188" t="str">
            <v>27402</v>
          </cell>
          <cell r="EW188" t="str">
            <v>439</v>
          </cell>
          <cell r="EX188">
            <v>4206876.3600000003</v>
          </cell>
        </row>
        <row r="189">
          <cell r="EV189" t="str">
            <v>27403</v>
          </cell>
          <cell r="EW189" t="str">
            <v>439</v>
          </cell>
          <cell r="EX189">
            <v>18857761.07</v>
          </cell>
        </row>
        <row r="190">
          <cell r="EV190" t="str">
            <v>27404</v>
          </cell>
          <cell r="EW190" t="str">
            <v>439</v>
          </cell>
          <cell r="EX190">
            <v>4907771.58</v>
          </cell>
        </row>
        <row r="191">
          <cell r="EV191" t="str">
            <v>27416</v>
          </cell>
          <cell r="EW191" t="str">
            <v>439</v>
          </cell>
          <cell r="EX191">
            <v>2057584.01</v>
          </cell>
        </row>
        <row r="192">
          <cell r="EV192" t="str">
            <v>27417</v>
          </cell>
          <cell r="EW192" t="str">
            <v>439</v>
          </cell>
          <cell r="EX192">
            <v>2763196.98</v>
          </cell>
        </row>
        <row r="193">
          <cell r="EV193" t="str">
            <v>28010</v>
          </cell>
          <cell r="EW193" t="str">
            <v>439</v>
          </cell>
          <cell r="EX193">
            <v>551750.68000000005</v>
          </cell>
        </row>
        <row r="194">
          <cell r="EV194" t="str">
            <v>28137</v>
          </cell>
          <cell r="EW194" t="str">
            <v>439</v>
          </cell>
          <cell r="EX194">
            <v>465273.69</v>
          </cell>
        </row>
        <row r="195">
          <cell r="EV195" t="str">
            <v>28144</v>
          </cell>
          <cell r="EW195" t="str">
            <v>439</v>
          </cell>
          <cell r="EX195">
            <v>265238.46000000002</v>
          </cell>
        </row>
        <row r="196">
          <cell r="EV196" t="str">
            <v>28149</v>
          </cell>
          <cell r="EW196" t="str">
            <v>439</v>
          </cell>
          <cell r="EX196">
            <v>558963.38</v>
          </cell>
        </row>
        <row r="197">
          <cell r="EV197" t="str">
            <v>29011</v>
          </cell>
          <cell r="EW197" t="str">
            <v>439</v>
          </cell>
          <cell r="EX197">
            <v>1228111.6599999999</v>
          </cell>
        </row>
        <row r="198">
          <cell r="EV198" t="str">
            <v>29100</v>
          </cell>
          <cell r="EW198" t="str">
            <v>439</v>
          </cell>
          <cell r="EX198">
            <v>2340581.34</v>
          </cell>
        </row>
        <row r="199">
          <cell r="EV199" t="str">
            <v>29101</v>
          </cell>
          <cell r="EW199" t="str">
            <v>439</v>
          </cell>
          <cell r="EX199">
            <v>3159777.04</v>
          </cell>
        </row>
        <row r="200">
          <cell r="EV200" t="str">
            <v>29103</v>
          </cell>
          <cell r="EW200" t="str">
            <v>439</v>
          </cell>
          <cell r="EX200">
            <v>2783802.01</v>
          </cell>
        </row>
        <row r="201">
          <cell r="EV201" t="str">
            <v>29311</v>
          </cell>
          <cell r="EW201" t="str">
            <v>439</v>
          </cell>
          <cell r="EX201">
            <v>1613851.56</v>
          </cell>
        </row>
        <row r="202">
          <cell r="EV202" t="str">
            <v>29317</v>
          </cell>
          <cell r="EW202" t="str">
            <v>439</v>
          </cell>
          <cell r="EX202">
            <v>117764.73</v>
          </cell>
        </row>
        <row r="203">
          <cell r="EV203" t="str">
            <v>29320</v>
          </cell>
          <cell r="EW203" t="str">
            <v>439</v>
          </cell>
          <cell r="EX203">
            <v>4429899.17</v>
          </cell>
        </row>
        <row r="204">
          <cell r="EV204" t="str">
            <v>30002</v>
          </cell>
          <cell r="EW204" t="str">
            <v>439</v>
          </cell>
          <cell r="EX204">
            <v>532624.1</v>
          </cell>
        </row>
        <row r="205">
          <cell r="EV205" t="str">
            <v>30029</v>
          </cell>
          <cell r="EW205" t="str">
            <v>439</v>
          </cell>
          <cell r="EX205">
            <v>564066.75</v>
          </cell>
        </row>
        <row r="206">
          <cell r="EV206" t="str">
            <v>30031</v>
          </cell>
          <cell r="EW206" t="str">
            <v>439</v>
          </cell>
          <cell r="EX206">
            <v>854049.7</v>
          </cell>
        </row>
        <row r="207">
          <cell r="EV207" t="str">
            <v>30303</v>
          </cell>
          <cell r="EW207" t="str">
            <v>439</v>
          </cell>
          <cell r="EX207">
            <v>8963981.4199999999</v>
          </cell>
        </row>
        <row r="208">
          <cell r="EV208" t="str">
            <v>31002</v>
          </cell>
          <cell r="EW208" t="str">
            <v>439</v>
          </cell>
          <cell r="EX208">
            <v>10721598.189999999</v>
          </cell>
        </row>
        <row r="209">
          <cell r="EV209" t="str">
            <v>31004</v>
          </cell>
          <cell r="EW209" t="str">
            <v>439</v>
          </cell>
          <cell r="EX209">
            <v>4416395.24</v>
          </cell>
        </row>
        <row r="210">
          <cell r="EV210" t="str">
            <v>31006</v>
          </cell>
          <cell r="EW210" t="str">
            <v>439</v>
          </cell>
          <cell r="EX210">
            <v>13568712.24</v>
          </cell>
        </row>
        <row r="211">
          <cell r="EV211" t="str">
            <v>31015</v>
          </cell>
          <cell r="EW211" t="str">
            <v>439</v>
          </cell>
          <cell r="EX211">
            <v>7443865.7599999998</v>
          </cell>
        </row>
        <row r="212">
          <cell r="EV212" t="str">
            <v>31016</v>
          </cell>
          <cell r="EW212" t="str">
            <v>439</v>
          </cell>
          <cell r="EX212">
            <v>575490.06000000006</v>
          </cell>
        </row>
        <row r="213">
          <cell r="EV213" t="str">
            <v>31025</v>
          </cell>
          <cell r="EW213" t="str">
            <v>439</v>
          </cell>
          <cell r="EX213">
            <v>4789770.7300000004</v>
          </cell>
        </row>
        <row r="214">
          <cell r="EV214" t="str">
            <v>31063</v>
          </cell>
          <cell r="EW214" t="str">
            <v>439</v>
          </cell>
          <cell r="EX214">
            <v>69354.899999999994</v>
          </cell>
        </row>
        <row r="215">
          <cell r="EV215" t="str">
            <v>31103</v>
          </cell>
          <cell r="EW215" t="str">
            <v>439</v>
          </cell>
          <cell r="EX215">
            <v>3507374.33</v>
          </cell>
        </row>
        <row r="216">
          <cell r="EV216" t="str">
            <v>31201</v>
          </cell>
          <cell r="EW216" t="str">
            <v>439</v>
          </cell>
          <cell r="EX216">
            <v>5584665.3399999999</v>
          </cell>
        </row>
        <row r="217">
          <cell r="EV217" t="str">
            <v>31306</v>
          </cell>
          <cell r="EW217" t="str">
            <v>439</v>
          </cell>
          <cell r="EX217">
            <v>898033.76</v>
          </cell>
        </row>
        <row r="218">
          <cell r="EV218" t="str">
            <v>31311</v>
          </cell>
          <cell r="EW218" t="str">
            <v>439</v>
          </cell>
          <cell r="EX218">
            <v>902256.72</v>
          </cell>
        </row>
        <row r="219">
          <cell r="EV219" t="str">
            <v>31330</v>
          </cell>
          <cell r="EW219" t="str">
            <v>439</v>
          </cell>
          <cell r="EX219">
            <v>726636.74</v>
          </cell>
        </row>
        <row r="220">
          <cell r="EV220" t="str">
            <v>31332</v>
          </cell>
          <cell r="EW220" t="str">
            <v>439</v>
          </cell>
          <cell r="EX220">
            <v>-85598.38</v>
          </cell>
        </row>
        <row r="221">
          <cell r="EV221" t="str">
            <v>31401</v>
          </cell>
          <cell r="EW221" t="str">
            <v>439</v>
          </cell>
          <cell r="EX221">
            <v>4954423.05</v>
          </cell>
        </row>
        <row r="222">
          <cell r="EV222" t="str">
            <v>32081</v>
          </cell>
          <cell r="EW222" t="str">
            <v>439</v>
          </cell>
          <cell r="EX222">
            <v>21447312.030000001</v>
          </cell>
        </row>
        <row r="223">
          <cell r="EV223" t="str">
            <v>32123</v>
          </cell>
          <cell r="EW223" t="str">
            <v>439</v>
          </cell>
          <cell r="EX223">
            <v>72660.08</v>
          </cell>
        </row>
        <row r="224">
          <cell r="EV224" t="str">
            <v>32312</v>
          </cell>
          <cell r="EW224" t="str">
            <v>439</v>
          </cell>
          <cell r="EX224">
            <v>232229.92</v>
          </cell>
        </row>
        <row r="225">
          <cell r="EV225" t="str">
            <v>32325</v>
          </cell>
          <cell r="EW225" t="str">
            <v>439</v>
          </cell>
          <cell r="EX225">
            <v>1052999.25</v>
          </cell>
        </row>
        <row r="226">
          <cell r="EV226" t="str">
            <v>32326</v>
          </cell>
          <cell r="EW226" t="str">
            <v>439</v>
          </cell>
          <cell r="EX226">
            <v>2582497.7799999998</v>
          </cell>
        </row>
        <row r="227">
          <cell r="EV227" t="str">
            <v>32354</v>
          </cell>
          <cell r="EW227" t="str">
            <v>439</v>
          </cell>
          <cell r="EX227">
            <v>2274220.21</v>
          </cell>
        </row>
        <row r="228">
          <cell r="EV228" t="str">
            <v>32356</v>
          </cell>
          <cell r="EW228" t="str">
            <v>439</v>
          </cell>
          <cell r="EX228">
            <v>5236586.6100000003</v>
          </cell>
        </row>
        <row r="229">
          <cell r="EV229" t="str">
            <v>32358</v>
          </cell>
          <cell r="EW229" t="str">
            <v>439</v>
          </cell>
          <cell r="EX229">
            <v>591713.61</v>
          </cell>
        </row>
        <row r="230">
          <cell r="EV230" t="str">
            <v>32360</v>
          </cell>
          <cell r="EW230" t="str">
            <v>439</v>
          </cell>
          <cell r="EX230">
            <v>2083522.23</v>
          </cell>
        </row>
        <row r="231">
          <cell r="EV231" t="str">
            <v>32361</v>
          </cell>
          <cell r="EW231" t="str">
            <v>439</v>
          </cell>
          <cell r="EX231">
            <v>1746117.28</v>
          </cell>
        </row>
        <row r="232">
          <cell r="EV232" t="str">
            <v>32362</v>
          </cell>
          <cell r="EW232" t="str">
            <v>439</v>
          </cell>
          <cell r="EX232">
            <v>355412.78</v>
          </cell>
        </row>
        <row r="233">
          <cell r="EV233" t="str">
            <v>32363</v>
          </cell>
          <cell r="EW233" t="str">
            <v>439</v>
          </cell>
          <cell r="EX233">
            <v>2086929.53</v>
          </cell>
        </row>
        <row r="234">
          <cell r="EV234" t="str">
            <v>32414</v>
          </cell>
          <cell r="EW234" t="str">
            <v>439</v>
          </cell>
          <cell r="EX234">
            <v>1034798.13</v>
          </cell>
        </row>
        <row r="235">
          <cell r="EV235" t="str">
            <v>32416</v>
          </cell>
          <cell r="EW235" t="str">
            <v>439</v>
          </cell>
          <cell r="EX235">
            <v>2065049.17</v>
          </cell>
        </row>
        <row r="236">
          <cell r="EV236" t="str">
            <v>33030</v>
          </cell>
          <cell r="EW236" t="str">
            <v>439</v>
          </cell>
          <cell r="EX236">
            <v>219029.43</v>
          </cell>
        </row>
        <row r="237">
          <cell r="EV237" t="str">
            <v>33036</v>
          </cell>
          <cell r="EW237" t="str">
            <v>439</v>
          </cell>
          <cell r="EX237">
            <v>1209156.8600000001</v>
          </cell>
        </row>
        <row r="238">
          <cell r="EV238" t="str">
            <v>33049</v>
          </cell>
          <cell r="EW238" t="str">
            <v>439</v>
          </cell>
          <cell r="EX238">
            <v>615651.93999999994</v>
          </cell>
        </row>
        <row r="239">
          <cell r="EV239" t="str">
            <v>33070</v>
          </cell>
          <cell r="EW239" t="str">
            <v>439</v>
          </cell>
          <cell r="EX239">
            <v>1871956.83</v>
          </cell>
        </row>
        <row r="240">
          <cell r="EV240" t="str">
            <v>33115</v>
          </cell>
          <cell r="EW240" t="str">
            <v>439</v>
          </cell>
          <cell r="EX240">
            <v>92457.36</v>
          </cell>
        </row>
        <row r="241">
          <cell r="EV241" t="str">
            <v>33183</v>
          </cell>
          <cell r="EW241" t="str">
            <v>439</v>
          </cell>
          <cell r="EX241">
            <v>612570.80000000005</v>
          </cell>
        </row>
        <row r="242">
          <cell r="EV242" t="str">
            <v>33202</v>
          </cell>
          <cell r="EW242" t="str">
            <v>439</v>
          </cell>
          <cell r="EX242">
            <v>214241.76</v>
          </cell>
        </row>
        <row r="243">
          <cell r="EV243" t="str">
            <v>33205</v>
          </cell>
          <cell r="EW243" t="str">
            <v>439</v>
          </cell>
          <cell r="EX243">
            <v>55780.95</v>
          </cell>
        </row>
        <row r="244">
          <cell r="EV244" t="str">
            <v>33206</v>
          </cell>
          <cell r="EW244" t="str">
            <v>439</v>
          </cell>
          <cell r="EX244">
            <v>529631.44999999995</v>
          </cell>
        </row>
        <row r="245">
          <cell r="EV245" t="str">
            <v>33207</v>
          </cell>
          <cell r="EW245" t="str">
            <v>439</v>
          </cell>
          <cell r="EX245">
            <v>496430.39</v>
          </cell>
        </row>
        <row r="246">
          <cell r="EV246" t="str">
            <v>33211</v>
          </cell>
          <cell r="EW246" t="str">
            <v>439</v>
          </cell>
          <cell r="EX246">
            <v>300407.99</v>
          </cell>
        </row>
        <row r="247">
          <cell r="EV247" t="str">
            <v>33212</v>
          </cell>
          <cell r="EW247" t="str">
            <v>439</v>
          </cell>
          <cell r="EX247">
            <v>344072.21</v>
          </cell>
        </row>
        <row r="248">
          <cell r="EV248" t="str">
            <v>34002</v>
          </cell>
          <cell r="EW248" t="str">
            <v>439</v>
          </cell>
          <cell r="EX248">
            <v>3482389.47</v>
          </cell>
        </row>
        <row r="249">
          <cell r="EV249" t="str">
            <v>34003</v>
          </cell>
          <cell r="EW249" t="str">
            <v>439</v>
          </cell>
          <cell r="EX249">
            <v>3282421.17</v>
          </cell>
        </row>
        <row r="250">
          <cell r="EV250" t="str">
            <v>34033</v>
          </cell>
          <cell r="EW250" t="str">
            <v>439</v>
          </cell>
          <cell r="EX250">
            <v>4733967.04</v>
          </cell>
        </row>
        <row r="251">
          <cell r="EV251" t="str">
            <v>34111</v>
          </cell>
          <cell r="EW251" t="str">
            <v>439</v>
          </cell>
          <cell r="EX251">
            <v>6844211.75</v>
          </cell>
        </row>
        <row r="252">
          <cell r="EV252" t="str">
            <v>34307</v>
          </cell>
          <cell r="EW252" t="str">
            <v>439</v>
          </cell>
          <cell r="EX252">
            <v>364081.38</v>
          </cell>
        </row>
        <row r="253">
          <cell r="EV253" t="str">
            <v>34324</v>
          </cell>
          <cell r="EW253" t="str">
            <v>439</v>
          </cell>
          <cell r="EX253">
            <v>1196081.08</v>
          </cell>
        </row>
        <row r="254">
          <cell r="EV254" t="str">
            <v>34401</v>
          </cell>
          <cell r="EW254" t="str">
            <v>439</v>
          </cell>
          <cell r="EX254">
            <v>2766222.69</v>
          </cell>
        </row>
        <row r="255">
          <cell r="EV255" t="str">
            <v>34402</v>
          </cell>
          <cell r="EW255" t="str">
            <v>439</v>
          </cell>
          <cell r="EX255">
            <v>1332313.72</v>
          </cell>
        </row>
        <row r="256">
          <cell r="EV256" t="str">
            <v>35200</v>
          </cell>
          <cell r="EW256" t="str">
            <v>439</v>
          </cell>
          <cell r="EX256">
            <v>605958.07999999996</v>
          </cell>
        </row>
        <row r="257">
          <cell r="EV257" t="str">
            <v>36101</v>
          </cell>
          <cell r="EW257" t="str">
            <v>439</v>
          </cell>
          <cell r="EX257">
            <v>132069.45000000001</v>
          </cell>
        </row>
        <row r="258">
          <cell r="EV258" t="str">
            <v>36140</v>
          </cell>
          <cell r="EW258" t="str">
            <v>439</v>
          </cell>
          <cell r="EX258">
            <v>5947952.79</v>
          </cell>
        </row>
        <row r="259">
          <cell r="EV259" t="str">
            <v>36250</v>
          </cell>
          <cell r="EW259" t="str">
            <v>439</v>
          </cell>
          <cell r="EX259">
            <v>785100.97</v>
          </cell>
        </row>
        <row r="260">
          <cell r="EV260" t="str">
            <v>36300</v>
          </cell>
          <cell r="EW260" t="str">
            <v>439</v>
          </cell>
          <cell r="EX260">
            <v>156053.24</v>
          </cell>
        </row>
        <row r="261">
          <cell r="EV261" t="str">
            <v>36400</v>
          </cell>
          <cell r="EW261" t="str">
            <v>439</v>
          </cell>
          <cell r="EX261">
            <v>313690.56</v>
          </cell>
        </row>
        <row r="262">
          <cell r="EV262" t="str">
            <v>36401</v>
          </cell>
          <cell r="EW262" t="str">
            <v>439</v>
          </cell>
          <cell r="EX262">
            <v>636149.13</v>
          </cell>
        </row>
        <row r="263">
          <cell r="EV263" t="str">
            <v>36402</v>
          </cell>
          <cell r="EW263" t="str">
            <v>439</v>
          </cell>
          <cell r="EX263">
            <v>478901.35</v>
          </cell>
        </row>
        <row r="264">
          <cell r="EV264" t="str">
            <v>37501</v>
          </cell>
          <cell r="EW264" t="str">
            <v>439</v>
          </cell>
          <cell r="EX264">
            <v>6349295.0999999996</v>
          </cell>
        </row>
        <row r="265">
          <cell r="EV265" t="str">
            <v>37502</v>
          </cell>
          <cell r="EW265" t="str">
            <v>439</v>
          </cell>
          <cell r="EX265">
            <v>2783214.84</v>
          </cell>
        </row>
        <row r="266">
          <cell r="EV266" t="str">
            <v>37503</v>
          </cell>
          <cell r="EW266" t="str">
            <v>439</v>
          </cell>
          <cell r="EX266">
            <v>1792412.14</v>
          </cell>
        </row>
        <row r="267">
          <cell r="EV267" t="str">
            <v>37504</v>
          </cell>
          <cell r="EW267" t="str">
            <v>439</v>
          </cell>
          <cell r="EX267">
            <v>1268998.78</v>
          </cell>
        </row>
        <row r="268">
          <cell r="EV268" t="str">
            <v>37505</v>
          </cell>
          <cell r="EW268" t="str">
            <v>439</v>
          </cell>
          <cell r="EX268">
            <v>810709.22</v>
          </cell>
        </row>
        <row r="269">
          <cell r="EV269" t="str">
            <v>37506</v>
          </cell>
          <cell r="EW269" t="str">
            <v>439</v>
          </cell>
          <cell r="EX269">
            <v>1303062.28</v>
          </cell>
        </row>
        <row r="270">
          <cell r="EV270" t="str">
            <v>37507</v>
          </cell>
          <cell r="EW270" t="str">
            <v>439</v>
          </cell>
          <cell r="EX270">
            <v>3418377.08</v>
          </cell>
        </row>
        <row r="271">
          <cell r="EV271" t="str">
            <v>38126</v>
          </cell>
          <cell r="EW271" t="str">
            <v>439</v>
          </cell>
          <cell r="EX271">
            <v>560521.92000000004</v>
          </cell>
        </row>
        <row r="272">
          <cell r="EV272" t="str">
            <v>38264</v>
          </cell>
          <cell r="EW272" t="str">
            <v>439</v>
          </cell>
          <cell r="EX272">
            <v>95658.55</v>
          </cell>
        </row>
        <row r="273">
          <cell r="EV273" t="str">
            <v>38265</v>
          </cell>
          <cell r="EW273" t="str">
            <v>439</v>
          </cell>
          <cell r="EX273">
            <v>473401.81</v>
          </cell>
        </row>
        <row r="274">
          <cell r="EV274" t="str">
            <v>38267</v>
          </cell>
          <cell r="EW274" t="str">
            <v>439</v>
          </cell>
          <cell r="EX274">
            <v>2106531.3199999998</v>
          </cell>
        </row>
        <row r="275">
          <cell r="EV275" t="str">
            <v>38300</v>
          </cell>
          <cell r="EW275" t="str">
            <v>439</v>
          </cell>
          <cell r="EX275">
            <v>497936.85</v>
          </cell>
        </row>
        <row r="276">
          <cell r="EV276" t="str">
            <v>38301</v>
          </cell>
          <cell r="EW276" t="str">
            <v>439</v>
          </cell>
          <cell r="EX276">
            <v>563094.92000000004</v>
          </cell>
        </row>
        <row r="277">
          <cell r="EV277" t="str">
            <v>38302</v>
          </cell>
          <cell r="EW277" t="str">
            <v>439</v>
          </cell>
          <cell r="EX277">
            <v>771148.86</v>
          </cell>
        </row>
        <row r="278">
          <cell r="EV278" t="str">
            <v>38304</v>
          </cell>
          <cell r="EW278" t="str">
            <v>439</v>
          </cell>
          <cell r="EX278">
            <v>172130.69</v>
          </cell>
        </row>
        <row r="279">
          <cell r="EV279" t="str">
            <v>38306</v>
          </cell>
          <cell r="EW279" t="str">
            <v>439</v>
          </cell>
          <cell r="EX279">
            <v>322600.65999999997</v>
          </cell>
        </row>
        <row r="280">
          <cell r="EV280" t="str">
            <v>38308</v>
          </cell>
          <cell r="EW280" t="str">
            <v>439</v>
          </cell>
          <cell r="EX280">
            <v>382993.18</v>
          </cell>
        </row>
        <row r="281">
          <cell r="EV281" t="str">
            <v>38320</v>
          </cell>
          <cell r="EW281" t="str">
            <v>439</v>
          </cell>
          <cell r="EX281">
            <v>253363.64</v>
          </cell>
        </row>
        <row r="282">
          <cell r="EV282" t="str">
            <v>38322</v>
          </cell>
          <cell r="EW282" t="str">
            <v>439</v>
          </cell>
          <cell r="EX282">
            <v>345479.28</v>
          </cell>
        </row>
        <row r="283">
          <cell r="EV283" t="str">
            <v>38324</v>
          </cell>
          <cell r="EW283" t="str">
            <v>439</v>
          </cell>
          <cell r="EX283">
            <v>364514.85</v>
          </cell>
        </row>
        <row r="284">
          <cell r="EV284" t="str">
            <v>39002</v>
          </cell>
          <cell r="EW284" t="str">
            <v>439</v>
          </cell>
          <cell r="EX284">
            <v>799029.36</v>
          </cell>
        </row>
        <row r="285">
          <cell r="EV285" t="str">
            <v>39003</v>
          </cell>
          <cell r="EW285" t="str">
            <v>439</v>
          </cell>
          <cell r="EX285">
            <v>897897.01</v>
          </cell>
        </row>
        <row r="286">
          <cell r="EV286" t="str">
            <v>39007</v>
          </cell>
          <cell r="EW286" t="str">
            <v>439</v>
          </cell>
          <cell r="EX286">
            <v>13342638.92</v>
          </cell>
        </row>
        <row r="287">
          <cell r="EV287" t="str">
            <v>39090</v>
          </cell>
          <cell r="EW287" t="str">
            <v>439</v>
          </cell>
          <cell r="EX287">
            <v>1438946</v>
          </cell>
        </row>
        <row r="288">
          <cell r="EV288" t="str">
            <v>39119</v>
          </cell>
          <cell r="EW288" t="str">
            <v>439</v>
          </cell>
          <cell r="EX288">
            <v>2885419.26</v>
          </cell>
        </row>
        <row r="289">
          <cell r="EV289" t="str">
            <v>39120</v>
          </cell>
          <cell r="EW289" t="str">
            <v>439</v>
          </cell>
          <cell r="EX289">
            <v>2251133.92</v>
          </cell>
        </row>
        <row r="290">
          <cell r="EV290" t="str">
            <v>39200</v>
          </cell>
          <cell r="EW290" t="str">
            <v>439</v>
          </cell>
          <cell r="EX290">
            <v>4081891.64</v>
          </cell>
        </row>
        <row r="291">
          <cell r="EV291" t="str">
            <v>39201</v>
          </cell>
          <cell r="EW291" t="str">
            <v>439</v>
          </cell>
          <cell r="EX291">
            <v>6602440.8300000001</v>
          </cell>
        </row>
        <row r="292">
          <cell r="EV292" t="str">
            <v>39202</v>
          </cell>
          <cell r="EW292" t="str">
            <v>439</v>
          </cell>
          <cell r="EX292">
            <v>3083335.05</v>
          </cell>
        </row>
        <row r="293">
          <cell r="EV293" t="str">
            <v>39203</v>
          </cell>
          <cell r="EW293" t="str">
            <v>439</v>
          </cell>
          <cell r="EX293">
            <v>984392.06</v>
          </cell>
        </row>
        <row r="294">
          <cell r="EV294" t="str">
            <v>39204</v>
          </cell>
          <cell r="EW294" t="str">
            <v>439</v>
          </cell>
          <cell r="EX294">
            <v>2245799.67</v>
          </cell>
        </row>
        <row r="295">
          <cell r="EV295" t="str">
            <v>39205</v>
          </cell>
          <cell r="EW295" t="str">
            <v>439</v>
          </cell>
          <cell r="EX295">
            <v>2049296.1</v>
          </cell>
        </row>
        <row r="296">
          <cell r="EV296" t="str">
            <v>39207</v>
          </cell>
          <cell r="EW296" t="str">
            <v>439</v>
          </cell>
          <cell r="EX296">
            <v>2412158.31</v>
          </cell>
        </row>
        <row r="297">
          <cell r="EV297" t="str">
            <v>39208</v>
          </cell>
          <cell r="EW297" t="str">
            <v>439</v>
          </cell>
          <cell r="EX297">
            <v>3855890.74</v>
          </cell>
        </row>
        <row r="298">
          <cell r="EV298" t="str">
            <v>39209</v>
          </cell>
          <cell r="EW298" t="str">
            <v>439</v>
          </cell>
          <cell r="EX298">
            <v>2016121.98</v>
          </cell>
        </row>
      </sheetData>
      <sheetData sheetId="6" refreshError="1"/>
      <sheetData sheetId="7" refreshError="1"/>
      <sheetData sheetId="8">
        <row r="10">
          <cell r="C10" t="str">
            <v>17001</v>
          </cell>
        </row>
      </sheetData>
      <sheetData sheetId="9">
        <row r="1">
          <cell r="O1">
            <v>1</v>
          </cell>
        </row>
      </sheetData>
      <sheetData sheetId="10">
        <row r="12">
          <cell r="A12" t="str">
            <v>01109</v>
          </cell>
        </row>
      </sheetData>
      <sheetData sheetId="11">
        <row r="12">
          <cell r="A12" t="str">
            <v>17001</v>
          </cell>
        </row>
      </sheetData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16 REV_OFS by county-print "/>
      <sheetName val="1516 REV_OFS by county"/>
      <sheetName val="1314 REV_OFS by county"/>
      <sheetName val="1112 REV_OFS by county"/>
      <sheetName val="1314 Exp_Rev Access"/>
      <sheetName val="1516 REV_OFS by enroll-print "/>
      <sheetName val="1516 REV_OFS by enroll"/>
      <sheetName val="1314 REV_OFS by enroll"/>
      <sheetName val="1213 REV_OFS by enroll"/>
      <sheetName val="1112 Exp_Rev Access"/>
      <sheetName val="1112 REV_OFS by enroll"/>
      <sheetName val="report comparison verify"/>
      <sheetName val="1112 enrollment_Rev_Exp by size"/>
      <sheetName val="2011-12 Enrollment"/>
      <sheetName val="1415 Exp_Rev Access"/>
      <sheetName val="1516 Exp_Rev Access"/>
      <sheetName val="2014-15 Enrollment"/>
      <sheetName val="2013-14 Enrollment"/>
      <sheetName val="2012-13 Enrollment"/>
      <sheetName val="1213 Exp_Rev Access"/>
      <sheetName val="1213 enrollment_Rev_Exp by size"/>
      <sheetName val="1415 enrollment_Rev_Exp by size"/>
      <sheetName val="1516 enrollment_Rev_Exp by size"/>
      <sheetName val="1314 enrollment_Rev_Exp by siz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7">
          <cell r="F7" t="str">
            <v>01109</v>
          </cell>
          <cell r="G7">
            <v>149948.07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372.78</v>
          </cell>
          <cell r="V7">
            <v>429.47</v>
          </cell>
          <cell r="W7">
            <v>0</v>
          </cell>
          <cell r="X7">
            <v>0</v>
          </cell>
          <cell r="Y7">
            <v>0</v>
          </cell>
          <cell r="Z7">
            <v>8217.2000000000007</v>
          </cell>
          <cell r="AA7">
            <v>3568.25</v>
          </cell>
          <cell r="AB7">
            <v>0</v>
          </cell>
          <cell r="AC7">
            <v>3378.37</v>
          </cell>
          <cell r="AD7">
            <v>0</v>
          </cell>
          <cell r="AE7">
            <v>140</v>
          </cell>
          <cell r="AF7">
            <v>187.74</v>
          </cell>
          <cell r="AG7">
            <v>29831.93</v>
          </cell>
          <cell r="AH7">
            <v>5789.4</v>
          </cell>
          <cell r="AI7">
            <v>1432193.12</v>
          </cell>
          <cell r="AJ7">
            <v>7612.25</v>
          </cell>
          <cell r="AK7">
            <v>208039.92</v>
          </cell>
          <cell r="AL7">
            <v>0</v>
          </cell>
          <cell r="AM7">
            <v>0</v>
          </cell>
          <cell r="AN7">
            <v>0</v>
          </cell>
          <cell r="AO7">
            <v>45394.28</v>
          </cell>
          <cell r="AP7">
            <v>0</v>
          </cell>
          <cell r="AQ7">
            <v>0</v>
          </cell>
          <cell r="AR7">
            <v>0</v>
          </cell>
          <cell r="AS7">
            <v>5569.15</v>
          </cell>
          <cell r="AT7">
            <v>0</v>
          </cell>
          <cell r="AU7">
            <v>13261.37</v>
          </cell>
          <cell r="AV7">
            <v>0</v>
          </cell>
          <cell r="AW7">
            <v>0</v>
          </cell>
          <cell r="AX7">
            <v>445.55</v>
          </cell>
          <cell r="AY7">
            <v>0</v>
          </cell>
          <cell r="AZ7">
            <v>595.33000000000004</v>
          </cell>
          <cell r="BA7">
            <v>118305.47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4.8</v>
          </cell>
          <cell r="BP7">
            <v>0</v>
          </cell>
          <cell r="BQ7">
            <v>0</v>
          </cell>
          <cell r="BR7">
            <v>18727.810000000001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13645.05</v>
          </cell>
          <cell r="CB7">
            <v>0</v>
          </cell>
          <cell r="CC7">
            <v>0</v>
          </cell>
          <cell r="CD7">
            <v>0</v>
          </cell>
          <cell r="CE7">
            <v>13233</v>
          </cell>
          <cell r="CF7">
            <v>4850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18796.61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1945.15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194.77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</row>
        <row r="8">
          <cell r="F8" t="str">
            <v>01122</v>
          </cell>
          <cell r="G8">
            <v>39991.82</v>
          </cell>
          <cell r="H8">
            <v>0</v>
          </cell>
          <cell r="I8">
            <v>1.49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827</v>
          </cell>
          <cell r="AA8">
            <v>493.19</v>
          </cell>
          <cell r="AB8">
            <v>0</v>
          </cell>
          <cell r="AC8">
            <v>122.1</v>
          </cell>
          <cell r="AD8">
            <v>0</v>
          </cell>
          <cell r="AE8">
            <v>0</v>
          </cell>
          <cell r="AF8">
            <v>0</v>
          </cell>
          <cell r="AG8">
            <v>282.16000000000003</v>
          </cell>
          <cell r="AH8">
            <v>0</v>
          </cell>
          <cell r="AI8">
            <v>240612.75</v>
          </cell>
          <cell r="AJ8">
            <v>1101.8499999999999</v>
          </cell>
          <cell r="AK8">
            <v>22605.24</v>
          </cell>
          <cell r="AL8">
            <v>0</v>
          </cell>
          <cell r="AM8">
            <v>0</v>
          </cell>
          <cell r="AN8">
            <v>0</v>
          </cell>
          <cell r="AO8">
            <v>8727.5300000000007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135.25</v>
          </cell>
          <cell r="AY8">
            <v>0</v>
          </cell>
          <cell r="AZ8">
            <v>0</v>
          </cell>
          <cell r="BA8">
            <v>74711.3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5434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22905.52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</row>
        <row r="9">
          <cell r="F9" t="str">
            <v>01147</v>
          </cell>
          <cell r="G9">
            <v>2725594.46</v>
          </cell>
          <cell r="H9">
            <v>0</v>
          </cell>
          <cell r="I9">
            <v>35212.79</v>
          </cell>
          <cell r="J9">
            <v>0</v>
          </cell>
          <cell r="K9">
            <v>0</v>
          </cell>
          <cell r="L9">
            <v>0</v>
          </cell>
          <cell r="M9">
            <v>14820.73</v>
          </cell>
          <cell r="N9">
            <v>0</v>
          </cell>
          <cell r="O9">
            <v>0</v>
          </cell>
          <cell r="P9">
            <v>0</v>
          </cell>
          <cell r="Q9">
            <v>13170</v>
          </cell>
          <cell r="R9">
            <v>0</v>
          </cell>
          <cell r="S9">
            <v>12407.84</v>
          </cell>
          <cell r="T9">
            <v>0</v>
          </cell>
          <cell r="U9">
            <v>41210.449999999997</v>
          </cell>
          <cell r="V9">
            <v>0</v>
          </cell>
          <cell r="W9">
            <v>0</v>
          </cell>
          <cell r="X9">
            <v>0</v>
          </cell>
          <cell r="Y9">
            <v>8577.49</v>
          </cell>
          <cell r="Z9">
            <v>213258.95</v>
          </cell>
          <cell r="AA9">
            <v>35560.67</v>
          </cell>
          <cell r="AB9">
            <v>800.07</v>
          </cell>
          <cell r="AC9">
            <v>11249.57</v>
          </cell>
          <cell r="AD9">
            <v>6918.34</v>
          </cell>
          <cell r="AE9">
            <v>16684.099999999999</v>
          </cell>
          <cell r="AF9">
            <v>4485.59</v>
          </cell>
          <cell r="AG9">
            <v>16745.3</v>
          </cell>
          <cell r="AH9">
            <v>638716.22</v>
          </cell>
          <cell r="AI9">
            <v>24795563.25</v>
          </cell>
          <cell r="AJ9">
            <v>809183.55</v>
          </cell>
          <cell r="AK9">
            <v>4021838.92</v>
          </cell>
          <cell r="AL9">
            <v>0</v>
          </cell>
          <cell r="AM9">
            <v>0</v>
          </cell>
          <cell r="AN9">
            <v>326.60000000000002</v>
          </cell>
          <cell r="AO9">
            <v>3059418.19</v>
          </cell>
          <cell r="AP9">
            <v>370692.84</v>
          </cell>
          <cell r="AQ9">
            <v>0</v>
          </cell>
          <cell r="AR9">
            <v>0</v>
          </cell>
          <cell r="AS9">
            <v>1488108.66</v>
          </cell>
          <cell r="AT9">
            <v>0</v>
          </cell>
          <cell r="AU9">
            <v>289641.58</v>
          </cell>
          <cell r="AV9">
            <v>0</v>
          </cell>
          <cell r="AW9">
            <v>1704524.84</v>
          </cell>
          <cell r="AX9">
            <v>39636.230000000003</v>
          </cell>
          <cell r="AY9">
            <v>0</v>
          </cell>
          <cell r="AZ9">
            <v>54465.43</v>
          </cell>
          <cell r="BA9">
            <v>1068120.43</v>
          </cell>
          <cell r="BB9">
            <v>12248.32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692346.68</v>
          </cell>
          <cell r="CB9">
            <v>0</v>
          </cell>
          <cell r="CC9">
            <v>22572</v>
          </cell>
          <cell r="CD9">
            <v>0</v>
          </cell>
          <cell r="CE9">
            <v>1230377.55</v>
          </cell>
          <cell r="CF9">
            <v>301018.38</v>
          </cell>
          <cell r="CG9">
            <v>329861.03999999998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203457.27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73264.78</v>
          </cell>
          <cell r="CS9">
            <v>1944723.12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10394.17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150075.23000000001</v>
          </cell>
          <cell r="FC9">
            <v>8550.18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13370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758.43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</row>
        <row r="10">
          <cell r="F10" t="str">
            <v>01158</v>
          </cell>
          <cell r="G10">
            <v>644725.32999999996</v>
          </cell>
          <cell r="H10">
            <v>0</v>
          </cell>
          <cell r="I10">
            <v>22.09</v>
          </cell>
          <cell r="J10">
            <v>0</v>
          </cell>
          <cell r="K10">
            <v>0</v>
          </cell>
          <cell r="L10">
            <v>0</v>
          </cell>
          <cell r="M10">
            <v>109.5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356.04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17709.8</v>
          </cell>
          <cell r="AA10">
            <v>1058.21</v>
          </cell>
          <cell r="AB10">
            <v>0</v>
          </cell>
          <cell r="AC10">
            <v>4392.2</v>
          </cell>
          <cell r="AD10">
            <v>0</v>
          </cell>
          <cell r="AE10">
            <v>0</v>
          </cell>
          <cell r="AF10">
            <v>125.16</v>
          </cell>
          <cell r="AG10">
            <v>52.16</v>
          </cell>
          <cell r="AH10">
            <v>18817.099999999999</v>
          </cell>
          <cell r="AI10">
            <v>1842669.59</v>
          </cell>
          <cell r="AJ10">
            <v>20034.259999999998</v>
          </cell>
          <cell r="AK10">
            <v>31653.200000000001</v>
          </cell>
          <cell r="AL10">
            <v>0</v>
          </cell>
          <cell r="AM10">
            <v>0</v>
          </cell>
          <cell r="AN10">
            <v>0</v>
          </cell>
          <cell r="AO10">
            <v>148956.88</v>
          </cell>
          <cell r="AP10">
            <v>8714.08</v>
          </cell>
          <cell r="AQ10">
            <v>0</v>
          </cell>
          <cell r="AR10">
            <v>0</v>
          </cell>
          <cell r="AS10">
            <v>48723.040000000001</v>
          </cell>
          <cell r="AT10">
            <v>0</v>
          </cell>
          <cell r="AU10">
            <v>26921.35</v>
          </cell>
          <cell r="AV10">
            <v>0</v>
          </cell>
          <cell r="AW10">
            <v>30434.44</v>
          </cell>
          <cell r="AX10">
            <v>0</v>
          </cell>
          <cell r="AY10">
            <v>0</v>
          </cell>
          <cell r="AZ10">
            <v>4228.46</v>
          </cell>
          <cell r="BA10">
            <v>791546.98</v>
          </cell>
          <cell r="BB10">
            <v>2363.83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41591</v>
          </cell>
          <cell r="CB10">
            <v>0</v>
          </cell>
          <cell r="CC10">
            <v>1974</v>
          </cell>
          <cell r="CD10">
            <v>0</v>
          </cell>
          <cell r="CE10">
            <v>72043.27</v>
          </cell>
          <cell r="CF10">
            <v>10891</v>
          </cell>
          <cell r="CG10">
            <v>20387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100573.38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14285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7326.11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51192.05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450</v>
          </cell>
          <cell r="FY10">
            <v>0</v>
          </cell>
          <cell r="FZ10">
            <v>0</v>
          </cell>
          <cell r="GA10">
            <v>0</v>
          </cell>
        </row>
        <row r="11">
          <cell r="F11" t="str">
            <v>01160</v>
          </cell>
          <cell r="G11">
            <v>987273.85</v>
          </cell>
          <cell r="H11">
            <v>0</v>
          </cell>
          <cell r="I11">
            <v>274.75</v>
          </cell>
          <cell r="J11">
            <v>0</v>
          </cell>
          <cell r="K11">
            <v>0</v>
          </cell>
          <cell r="L11">
            <v>0</v>
          </cell>
          <cell r="M11">
            <v>16497.29</v>
          </cell>
          <cell r="N11">
            <v>0</v>
          </cell>
          <cell r="O11">
            <v>0</v>
          </cell>
          <cell r="P11">
            <v>0</v>
          </cell>
          <cell r="Q11">
            <v>11500</v>
          </cell>
          <cell r="R11">
            <v>0</v>
          </cell>
          <cell r="S11">
            <v>0</v>
          </cell>
          <cell r="T11">
            <v>0</v>
          </cell>
          <cell r="U11">
            <v>281.25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38062.39</v>
          </cell>
          <cell r="AA11">
            <v>809.71</v>
          </cell>
          <cell r="AB11">
            <v>0</v>
          </cell>
          <cell r="AC11">
            <v>12788.84</v>
          </cell>
          <cell r="AD11">
            <v>107.45</v>
          </cell>
          <cell r="AE11">
            <v>1914.45</v>
          </cell>
          <cell r="AF11">
            <v>0</v>
          </cell>
          <cell r="AG11">
            <v>22548.57</v>
          </cell>
          <cell r="AH11">
            <v>17153.88</v>
          </cell>
          <cell r="AI11">
            <v>2626357.81</v>
          </cell>
          <cell r="AJ11">
            <v>22024.07</v>
          </cell>
          <cell r="AK11">
            <v>24004.92</v>
          </cell>
          <cell r="AL11">
            <v>0</v>
          </cell>
          <cell r="AM11">
            <v>0</v>
          </cell>
          <cell r="AN11">
            <v>200</v>
          </cell>
          <cell r="AO11">
            <v>219652.7</v>
          </cell>
          <cell r="AP11">
            <v>1592.97</v>
          </cell>
          <cell r="AQ11">
            <v>0</v>
          </cell>
          <cell r="AR11">
            <v>0</v>
          </cell>
          <cell r="AS11">
            <v>64467.19</v>
          </cell>
          <cell r="AT11">
            <v>0</v>
          </cell>
          <cell r="AU11">
            <v>18864.11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2425.66</v>
          </cell>
          <cell r="BA11">
            <v>0</v>
          </cell>
          <cell r="BB11">
            <v>42609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68340</v>
          </cell>
          <cell r="CB11">
            <v>0</v>
          </cell>
          <cell r="CC11">
            <v>2151</v>
          </cell>
          <cell r="CD11">
            <v>0</v>
          </cell>
          <cell r="CE11">
            <v>68162.179999999993</v>
          </cell>
          <cell r="CF11">
            <v>35577.83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70870.820000000007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14661.8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</row>
        <row r="12">
          <cell r="F12" t="str">
            <v>02250</v>
          </cell>
          <cell r="G12">
            <v>4805085.6500000004</v>
          </cell>
          <cell r="H12">
            <v>0</v>
          </cell>
          <cell r="I12">
            <v>189.2</v>
          </cell>
          <cell r="J12">
            <v>0</v>
          </cell>
          <cell r="K12">
            <v>0</v>
          </cell>
          <cell r="L12">
            <v>0</v>
          </cell>
          <cell r="M12">
            <v>5532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20067.95</v>
          </cell>
          <cell r="V12">
            <v>0</v>
          </cell>
          <cell r="W12">
            <v>0</v>
          </cell>
          <cell r="X12">
            <v>0</v>
          </cell>
          <cell r="Y12">
            <v>6731.98</v>
          </cell>
          <cell r="Z12">
            <v>261093.33</v>
          </cell>
          <cell r="AA12">
            <v>8687.31</v>
          </cell>
          <cell r="AB12">
            <v>0</v>
          </cell>
          <cell r="AC12">
            <v>98518.25</v>
          </cell>
          <cell r="AD12">
            <v>3297.73</v>
          </cell>
          <cell r="AE12">
            <v>80761.37</v>
          </cell>
          <cell r="AF12">
            <v>39873.93</v>
          </cell>
          <cell r="AG12">
            <v>1398.73</v>
          </cell>
          <cell r="AH12">
            <v>111200.03</v>
          </cell>
          <cell r="AI12">
            <v>16290535.65</v>
          </cell>
          <cell r="AJ12">
            <v>551522.35</v>
          </cell>
          <cell r="AK12">
            <v>1735572.04</v>
          </cell>
          <cell r="AL12">
            <v>0</v>
          </cell>
          <cell r="AM12">
            <v>0</v>
          </cell>
          <cell r="AN12">
            <v>130</v>
          </cell>
          <cell r="AO12">
            <v>2117922.2000000002</v>
          </cell>
          <cell r="AP12">
            <v>200256.38</v>
          </cell>
          <cell r="AQ12">
            <v>0</v>
          </cell>
          <cell r="AR12">
            <v>0</v>
          </cell>
          <cell r="AS12">
            <v>763119.92</v>
          </cell>
          <cell r="AT12">
            <v>0</v>
          </cell>
          <cell r="AU12">
            <v>220363.68</v>
          </cell>
          <cell r="AV12">
            <v>0</v>
          </cell>
          <cell r="AW12">
            <v>33511.440000000002</v>
          </cell>
          <cell r="AX12">
            <v>27155.59</v>
          </cell>
          <cell r="AY12">
            <v>0</v>
          </cell>
          <cell r="AZ12">
            <v>27609.01</v>
          </cell>
          <cell r="BA12">
            <v>761359.73</v>
          </cell>
          <cell r="BB12">
            <v>596.53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25477.57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556537.41</v>
          </cell>
          <cell r="CB12">
            <v>0</v>
          </cell>
          <cell r="CC12">
            <v>22384</v>
          </cell>
          <cell r="CD12">
            <v>0</v>
          </cell>
          <cell r="CE12">
            <v>769598</v>
          </cell>
          <cell r="CF12">
            <v>142345.21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61876.63</v>
          </cell>
          <cell r="CS12">
            <v>891616.67</v>
          </cell>
          <cell r="CT12">
            <v>0</v>
          </cell>
          <cell r="CU12">
            <v>57854.86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48714.38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111649.16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27265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12430.82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1949.64</v>
          </cell>
          <cell r="FY12">
            <v>0</v>
          </cell>
          <cell r="FZ12">
            <v>0</v>
          </cell>
          <cell r="GA12">
            <v>0</v>
          </cell>
        </row>
        <row r="13">
          <cell r="F13" t="str">
            <v>02420</v>
          </cell>
          <cell r="G13">
            <v>1433008.9</v>
          </cell>
          <cell r="H13">
            <v>0</v>
          </cell>
          <cell r="I13">
            <v>11894.63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1351</v>
          </cell>
          <cell r="V13">
            <v>3203</v>
          </cell>
          <cell r="W13">
            <v>0</v>
          </cell>
          <cell r="X13">
            <v>0</v>
          </cell>
          <cell r="Y13">
            <v>0</v>
          </cell>
          <cell r="Z13">
            <v>84201.62</v>
          </cell>
          <cell r="AA13">
            <v>3856.85</v>
          </cell>
          <cell r="AB13">
            <v>0</v>
          </cell>
          <cell r="AC13">
            <v>0</v>
          </cell>
          <cell r="AD13">
            <v>211.15</v>
          </cell>
          <cell r="AE13">
            <v>3063.07</v>
          </cell>
          <cell r="AF13">
            <v>0</v>
          </cell>
          <cell r="AG13">
            <v>135852.39000000001</v>
          </cell>
          <cell r="AH13">
            <v>0</v>
          </cell>
          <cell r="AI13">
            <v>4167756.11</v>
          </cell>
          <cell r="AJ13">
            <v>84520.88</v>
          </cell>
          <cell r="AK13">
            <v>287377.76</v>
          </cell>
          <cell r="AL13">
            <v>0</v>
          </cell>
          <cell r="AM13">
            <v>0</v>
          </cell>
          <cell r="AN13">
            <v>0</v>
          </cell>
          <cell r="AO13">
            <v>485547.34</v>
          </cell>
          <cell r="AP13">
            <v>19833.04</v>
          </cell>
          <cell r="AQ13">
            <v>0</v>
          </cell>
          <cell r="AR13">
            <v>0</v>
          </cell>
          <cell r="AS13">
            <v>96889.52</v>
          </cell>
          <cell r="AT13">
            <v>0</v>
          </cell>
          <cell r="AU13">
            <v>58058.99</v>
          </cell>
          <cell r="AV13">
            <v>0</v>
          </cell>
          <cell r="AW13">
            <v>0</v>
          </cell>
          <cell r="AX13">
            <v>6555.86</v>
          </cell>
          <cell r="AY13">
            <v>0</v>
          </cell>
          <cell r="AZ13">
            <v>2063.89</v>
          </cell>
          <cell r="BA13">
            <v>284466.26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6174.88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139965.35</v>
          </cell>
          <cell r="CB13">
            <v>0</v>
          </cell>
          <cell r="CC13">
            <v>3200.75</v>
          </cell>
          <cell r="CD13">
            <v>0</v>
          </cell>
          <cell r="CE13">
            <v>97983.87</v>
          </cell>
          <cell r="CF13">
            <v>12909.52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91877.43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8763.2999999999993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23025.57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18567.11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400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</row>
        <row r="14">
          <cell r="F14" t="str">
            <v>03017</v>
          </cell>
          <cell r="G14">
            <v>24276868.780000001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231266.41</v>
          </cell>
          <cell r="N14">
            <v>0</v>
          </cell>
          <cell r="O14">
            <v>0</v>
          </cell>
          <cell r="P14">
            <v>34630</v>
          </cell>
          <cell r="Q14">
            <v>0</v>
          </cell>
          <cell r="R14">
            <v>17490</v>
          </cell>
          <cell r="S14">
            <v>50742.35</v>
          </cell>
          <cell r="T14">
            <v>0</v>
          </cell>
          <cell r="U14">
            <v>23369.279999999999</v>
          </cell>
          <cell r="V14">
            <v>0</v>
          </cell>
          <cell r="W14">
            <v>61803.35</v>
          </cell>
          <cell r="X14">
            <v>0</v>
          </cell>
          <cell r="Y14">
            <v>0</v>
          </cell>
          <cell r="Z14">
            <v>1206030.57</v>
          </cell>
          <cell r="AA14">
            <v>194867.07</v>
          </cell>
          <cell r="AB14">
            <v>0</v>
          </cell>
          <cell r="AC14">
            <v>117394.66</v>
          </cell>
          <cell r="AD14">
            <v>26559.22</v>
          </cell>
          <cell r="AE14">
            <v>106253.35</v>
          </cell>
          <cell r="AF14">
            <v>16089.56</v>
          </cell>
          <cell r="AG14">
            <v>356305.52</v>
          </cell>
          <cell r="AH14">
            <v>274603.06</v>
          </cell>
          <cell r="AI14">
            <v>109089550.55</v>
          </cell>
          <cell r="AJ14">
            <v>3319221.92</v>
          </cell>
          <cell r="AK14">
            <v>12331543.199999999</v>
          </cell>
          <cell r="AL14">
            <v>0</v>
          </cell>
          <cell r="AM14">
            <v>0</v>
          </cell>
          <cell r="AN14">
            <v>0</v>
          </cell>
          <cell r="AO14">
            <v>12305462.99</v>
          </cell>
          <cell r="AP14">
            <v>810382.06</v>
          </cell>
          <cell r="AQ14">
            <v>0</v>
          </cell>
          <cell r="AR14">
            <v>0</v>
          </cell>
          <cell r="AS14">
            <v>4848213.75</v>
          </cell>
          <cell r="AT14">
            <v>503720.34</v>
          </cell>
          <cell r="AU14">
            <v>1378519.91</v>
          </cell>
          <cell r="AV14">
            <v>12289.73</v>
          </cell>
          <cell r="AW14">
            <v>2550040.7999999998</v>
          </cell>
          <cell r="AX14">
            <v>178066.32</v>
          </cell>
          <cell r="AY14">
            <v>0</v>
          </cell>
          <cell r="AZ14">
            <v>135497.16</v>
          </cell>
          <cell r="BA14">
            <v>5636637.6600000001</v>
          </cell>
          <cell r="BB14">
            <v>1684855.62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9443.48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3049217.05</v>
          </cell>
          <cell r="CB14">
            <v>0</v>
          </cell>
          <cell r="CC14">
            <v>92433</v>
          </cell>
          <cell r="CD14">
            <v>70197</v>
          </cell>
          <cell r="CE14">
            <v>4068199.1</v>
          </cell>
          <cell r="CF14">
            <v>425698.04</v>
          </cell>
          <cell r="CG14">
            <v>749979.01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347760.55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505601.81</v>
          </cell>
          <cell r="CR14">
            <v>140334.29</v>
          </cell>
          <cell r="CS14">
            <v>5058831.25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135924.1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143434.10999999999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349246.12</v>
          </cell>
          <cell r="FC14">
            <v>352324.25</v>
          </cell>
          <cell r="FD14">
            <v>0</v>
          </cell>
          <cell r="FE14">
            <v>0</v>
          </cell>
          <cell r="FF14">
            <v>37758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69487.66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23580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</row>
        <row r="15">
          <cell r="F15" t="str">
            <v>03050</v>
          </cell>
          <cell r="G15">
            <v>223544.24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1602.75</v>
          </cell>
          <cell r="AA15">
            <v>1137.75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16170.79</v>
          </cell>
          <cell r="AH15">
            <v>3140.54</v>
          </cell>
          <cell r="AI15">
            <v>894210.59</v>
          </cell>
          <cell r="AJ15">
            <v>15476.38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84489.279999999999</v>
          </cell>
          <cell r="AP15">
            <v>0</v>
          </cell>
          <cell r="AQ15">
            <v>0</v>
          </cell>
          <cell r="AR15">
            <v>0</v>
          </cell>
          <cell r="AS15">
            <v>60698.14</v>
          </cell>
          <cell r="AT15">
            <v>0</v>
          </cell>
          <cell r="AU15">
            <v>750</v>
          </cell>
          <cell r="AV15">
            <v>0</v>
          </cell>
          <cell r="AW15">
            <v>27897.23</v>
          </cell>
          <cell r="AX15">
            <v>540.85</v>
          </cell>
          <cell r="AY15">
            <v>0</v>
          </cell>
          <cell r="AZ15">
            <v>2711.11</v>
          </cell>
          <cell r="BA15">
            <v>252858.74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17558.98</v>
          </cell>
          <cell r="CB15">
            <v>0</v>
          </cell>
          <cell r="CC15">
            <v>0</v>
          </cell>
          <cell r="CD15">
            <v>0</v>
          </cell>
          <cell r="CE15">
            <v>34745.86</v>
          </cell>
          <cell r="CF15">
            <v>17503</v>
          </cell>
          <cell r="CG15">
            <v>19568.099999999999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52724.94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2347.3000000000002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</row>
        <row r="16">
          <cell r="F16" t="str">
            <v>03052</v>
          </cell>
          <cell r="G16">
            <v>2552228.36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22181.62</v>
          </cell>
          <cell r="M16">
            <v>410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180</v>
          </cell>
          <cell r="S16">
            <v>2350</v>
          </cell>
          <cell r="T16">
            <v>0</v>
          </cell>
          <cell r="U16">
            <v>9331</v>
          </cell>
          <cell r="V16">
            <v>6629.5</v>
          </cell>
          <cell r="W16">
            <v>0</v>
          </cell>
          <cell r="X16">
            <v>0</v>
          </cell>
          <cell r="Y16">
            <v>0</v>
          </cell>
          <cell r="Z16">
            <v>73810.33</v>
          </cell>
          <cell r="AA16">
            <v>5690.17</v>
          </cell>
          <cell r="AB16">
            <v>0</v>
          </cell>
          <cell r="AC16">
            <v>375.51</v>
          </cell>
          <cell r="AD16">
            <v>3639.05</v>
          </cell>
          <cell r="AE16">
            <v>30354.959999999999</v>
          </cell>
          <cell r="AF16">
            <v>35621.49</v>
          </cell>
          <cell r="AG16">
            <v>21338.51</v>
          </cell>
          <cell r="AH16">
            <v>29102.240000000002</v>
          </cell>
          <cell r="AI16">
            <v>9051370.5199999996</v>
          </cell>
          <cell r="AJ16">
            <v>283465.19</v>
          </cell>
          <cell r="AK16">
            <v>1150518.76</v>
          </cell>
          <cell r="AL16">
            <v>0</v>
          </cell>
          <cell r="AM16">
            <v>0</v>
          </cell>
          <cell r="AN16">
            <v>0</v>
          </cell>
          <cell r="AO16">
            <v>1168021.93</v>
          </cell>
          <cell r="AP16">
            <v>22990.639999999999</v>
          </cell>
          <cell r="AQ16">
            <v>0</v>
          </cell>
          <cell r="AR16">
            <v>0</v>
          </cell>
          <cell r="AS16">
            <v>445523.1</v>
          </cell>
          <cell r="AT16">
            <v>0</v>
          </cell>
          <cell r="AU16">
            <v>219697.1</v>
          </cell>
          <cell r="AV16">
            <v>0</v>
          </cell>
          <cell r="AW16">
            <v>313616.61</v>
          </cell>
          <cell r="AX16">
            <v>14769.03</v>
          </cell>
          <cell r="AY16">
            <v>0</v>
          </cell>
          <cell r="AZ16">
            <v>15030.65</v>
          </cell>
          <cell r="BA16">
            <v>615056.9</v>
          </cell>
          <cell r="BB16">
            <v>379850.05</v>
          </cell>
          <cell r="BC16">
            <v>711.32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309938</v>
          </cell>
          <cell r="CB16">
            <v>0</v>
          </cell>
          <cell r="CC16">
            <v>9274</v>
          </cell>
          <cell r="CD16">
            <v>0</v>
          </cell>
          <cell r="CE16">
            <v>360376.6</v>
          </cell>
          <cell r="CF16">
            <v>45404</v>
          </cell>
          <cell r="CG16">
            <v>130546.6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66630.13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7089.28</v>
          </cell>
          <cell r="CS16">
            <v>487769.7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825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1778.33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35401.97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2433.5500000000002</v>
          </cell>
          <cell r="FY16">
            <v>0</v>
          </cell>
          <cell r="FZ16">
            <v>0</v>
          </cell>
          <cell r="GA16">
            <v>0</v>
          </cell>
        </row>
        <row r="17">
          <cell r="F17" t="str">
            <v>03053</v>
          </cell>
          <cell r="G17">
            <v>1872546.45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2144.75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190</v>
          </cell>
          <cell r="S17">
            <v>0</v>
          </cell>
          <cell r="T17">
            <v>0</v>
          </cell>
          <cell r="U17">
            <v>510.95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100468.61</v>
          </cell>
          <cell r="AA17">
            <v>4803.3900000000003</v>
          </cell>
          <cell r="AB17">
            <v>0</v>
          </cell>
          <cell r="AC17">
            <v>67463.899999999994</v>
          </cell>
          <cell r="AD17">
            <v>1328.72</v>
          </cell>
          <cell r="AE17">
            <v>21426.85</v>
          </cell>
          <cell r="AF17">
            <v>14568.93</v>
          </cell>
          <cell r="AG17">
            <v>13928.36</v>
          </cell>
          <cell r="AH17">
            <v>46084.65</v>
          </cell>
          <cell r="AI17">
            <v>5530477.8600000003</v>
          </cell>
          <cell r="AJ17">
            <v>204400.14</v>
          </cell>
          <cell r="AK17">
            <v>649878.96</v>
          </cell>
          <cell r="AL17">
            <v>0</v>
          </cell>
          <cell r="AM17">
            <v>0</v>
          </cell>
          <cell r="AN17">
            <v>0</v>
          </cell>
          <cell r="AO17">
            <v>728574.06</v>
          </cell>
          <cell r="AP17">
            <v>18907.759999999998</v>
          </cell>
          <cell r="AQ17">
            <v>0</v>
          </cell>
          <cell r="AR17">
            <v>0</v>
          </cell>
          <cell r="AS17">
            <v>331670.84999999998</v>
          </cell>
          <cell r="AT17">
            <v>0</v>
          </cell>
          <cell r="AU17">
            <v>67513.48</v>
          </cell>
          <cell r="AV17">
            <v>0</v>
          </cell>
          <cell r="AW17">
            <v>152415.10999999999</v>
          </cell>
          <cell r="AX17">
            <v>8980.2800000000007</v>
          </cell>
          <cell r="AY17">
            <v>0</v>
          </cell>
          <cell r="AZ17">
            <v>14540.57</v>
          </cell>
          <cell r="BA17">
            <v>467522.57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215632.14</v>
          </cell>
          <cell r="CB17">
            <v>0</v>
          </cell>
          <cell r="CC17">
            <v>4501</v>
          </cell>
          <cell r="CD17">
            <v>0</v>
          </cell>
          <cell r="CE17">
            <v>201408.83</v>
          </cell>
          <cell r="CF17">
            <v>36568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18783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392732.59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18947.400000000001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37024.42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3515.94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1814.69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1573</v>
          </cell>
          <cell r="FY17">
            <v>0</v>
          </cell>
          <cell r="FZ17">
            <v>103700</v>
          </cell>
          <cell r="GA17">
            <v>0</v>
          </cell>
        </row>
        <row r="18">
          <cell r="F18" t="str">
            <v>03116</v>
          </cell>
          <cell r="G18">
            <v>3757122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233659.91</v>
          </cell>
          <cell r="M18">
            <v>15555.55</v>
          </cell>
          <cell r="N18">
            <v>0</v>
          </cell>
          <cell r="O18">
            <v>0</v>
          </cell>
          <cell r="P18">
            <v>0</v>
          </cell>
          <cell r="Q18">
            <v>55407.14</v>
          </cell>
          <cell r="R18">
            <v>0</v>
          </cell>
          <cell r="S18">
            <v>0</v>
          </cell>
          <cell r="T18">
            <v>0</v>
          </cell>
          <cell r="U18">
            <v>1142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184734.85</v>
          </cell>
          <cell r="AA18">
            <v>9500.32</v>
          </cell>
          <cell r="AB18">
            <v>0</v>
          </cell>
          <cell r="AC18">
            <v>23771.93</v>
          </cell>
          <cell r="AD18">
            <v>2628.36</v>
          </cell>
          <cell r="AE18">
            <v>4736.5</v>
          </cell>
          <cell r="AF18">
            <v>24501.7</v>
          </cell>
          <cell r="AG18">
            <v>11717.4</v>
          </cell>
          <cell r="AH18">
            <v>153507.22</v>
          </cell>
          <cell r="AI18">
            <v>17040396.530000001</v>
          </cell>
          <cell r="AJ18">
            <v>550838.31000000006</v>
          </cell>
          <cell r="AK18">
            <v>2048484.04</v>
          </cell>
          <cell r="AL18">
            <v>0</v>
          </cell>
          <cell r="AM18">
            <v>0</v>
          </cell>
          <cell r="AN18">
            <v>0</v>
          </cell>
          <cell r="AO18">
            <v>2056083.83</v>
          </cell>
          <cell r="AP18">
            <v>173024.65</v>
          </cell>
          <cell r="AQ18">
            <v>0</v>
          </cell>
          <cell r="AR18">
            <v>0</v>
          </cell>
          <cell r="AS18">
            <v>929578.2</v>
          </cell>
          <cell r="AT18">
            <v>0</v>
          </cell>
          <cell r="AU18">
            <v>198715.61</v>
          </cell>
          <cell r="AV18">
            <v>0</v>
          </cell>
          <cell r="AW18">
            <v>718484.65</v>
          </cell>
          <cell r="AX18">
            <v>27973.35</v>
          </cell>
          <cell r="AY18">
            <v>0</v>
          </cell>
          <cell r="AZ18">
            <v>24095.02</v>
          </cell>
          <cell r="BA18">
            <v>1223735.43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57343.8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561828.74</v>
          </cell>
          <cell r="CB18">
            <v>0</v>
          </cell>
          <cell r="CC18">
            <v>22093.69</v>
          </cell>
          <cell r="CD18">
            <v>0</v>
          </cell>
          <cell r="CE18">
            <v>624937.92000000004</v>
          </cell>
          <cell r="CF18">
            <v>86102.36</v>
          </cell>
          <cell r="CG18">
            <v>423341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128806.68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37245.82</v>
          </cell>
          <cell r="CS18">
            <v>941892.4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5207</v>
          </cell>
          <cell r="DY18">
            <v>2528.4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5728.27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95452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23710.799999999999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7840.56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</row>
        <row r="19">
          <cell r="F19" t="str">
            <v>03400</v>
          </cell>
          <cell r="G19">
            <v>22474145.989999998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148415.85999999999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78175</v>
          </cell>
          <cell r="S19">
            <v>0</v>
          </cell>
          <cell r="T19">
            <v>0</v>
          </cell>
          <cell r="U19">
            <v>20578</v>
          </cell>
          <cell r="V19">
            <v>0</v>
          </cell>
          <cell r="W19">
            <v>0</v>
          </cell>
          <cell r="X19">
            <v>0</v>
          </cell>
          <cell r="Y19">
            <v>6626.29</v>
          </cell>
          <cell r="Z19">
            <v>935121.38</v>
          </cell>
          <cell r="AA19">
            <v>90492.98</v>
          </cell>
          <cell r="AB19">
            <v>0</v>
          </cell>
          <cell r="AC19">
            <v>0</v>
          </cell>
          <cell r="AD19">
            <v>16980.439999999999</v>
          </cell>
          <cell r="AE19">
            <v>159089.51999999999</v>
          </cell>
          <cell r="AF19">
            <v>0</v>
          </cell>
          <cell r="AG19">
            <v>3415695.14</v>
          </cell>
          <cell r="AH19">
            <v>0</v>
          </cell>
          <cell r="AI19">
            <v>77078863.159999996</v>
          </cell>
          <cell r="AJ19">
            <v>1945393.61</v>
          </cell>
          <cell r="AK19">
            <v>4305695.68</v>
          </cell>
          <cell r="AL19">
            <v>0</v>
          </cell>
          <cell r="AM19">
            <v>0</v>
          </cell>
          <cell r="AN19">
            <v>0</v>
          </cell>
          <cell r="AO19">
            <v>8164598.6200000001</v>
          </cell>
          <cell r="AP19">
            <v>595551.9</v>
          </cell>
          <cell r="AQ19">
            <v>0</v>
          </cell>
          <cell r="AR19">
            <v>0</v>
          </cell>
          <cell r="AS19">
            <v>2068526.02</v>
          </cell>
          <cell r="AT19">
            <v>98449.17</v>
          </cell>
          <cell r="AU19">
            <v>574784.92000000004</v>
          </cell>
          <cell r="AV19">
            <v>0</v>
          </cell>
          <cell r="AW19">
            <v>599136.82999999996</v>
          </cell>
          <cell r="AX19">
            <v>126666.73</v>
          </cell>
          <cell r="AY19">
            <v>0</v>
          </cell>
          <cell r="AZ19">
            <v>47103.29</v>
          </cell>
          <cell r="BA19">
            <v>3400693.91</v>
          </cell>
          <cell r="BB19">
            <v>659790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7726.01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2175373.6800000002</v>
          </cell>
          <cell r="CB19">
            <v>0</v>
          </cell>
          <cell r="CC19">
            <v>45653.81</v>
          </cell>
          <cell r="CD19">
            <v>0</v>
          </cell>
          <cell r="CE19">
            <v>1322007.01</v>
          </cell>
          <cell r="CF19">
            <v>272976.71000000002</v>
          </cell>
          <cell r="CG19">
            <v>0</v>
          </cell>
          <cell r="CH19">
            <v>0</v>
          </cell>
          <cell r="CI19">
            <v>23427.64</v>
          </cell>
          <cell r="CJ19">
            <v>0</v>
          </cell>
          <cell r="CK19">
            <v>0</v>
          </cell>
          <cell r="CL19">
            <v>99883.35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137668.06</v>
          </cell>
          <cell r="CR19">
            <v>40598.080000000002</v>
          </cell>
          <cell r="CS19">
            <v>2137528.7000000002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55080.89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148636.60999999999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215962.06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4156.8900000000003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</row>
        <row r="20">
          <cell r="F20" t="str">
            <v>04019</v>
          </cell>
          <cell r="G20">
            <v>1189383.92</v>
          </cell>
          <cell r="H20">
            <v>0</v>
          </cell>
          <cell r="I20">
            <v>0</v>
          </cell>
          <cell r="J20">
            <v>2095.44</v>
          </cell>
          <cell r="K20">
            <v>0</v>
          </cell>
          <cell r="L20">
            <v>0</v>
          </cell>
          <cell r="M20">
            <v>8800.5</v>
          </cell>
          <cell r="N20">
            <v>0</v>
          </cell>
          <cell r="O20">
            <v>0</v>
          </cell>
          <cell r="P20">
            <v>0</v>
          </cell>
          <cell r="Q20">
            <v>11275</v>
          </cell>
          <cell r="R20">
            <v>0</v>
          </cell>
          <cell r="S20">
            <v>0</v>
          </cell>
          <cell r="T20">
            <v>0</v>
          </cell>
          <cell r="U20">
            <v>19071.099999999999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49475.49</v>
          </cell>
          <cell r="AA20">
            <v>1468.04</v>
          </cell>
          <cell r="AB20">
            <v>0</v>
          </cell>
          <cell r="AC20">
            <v>29246.09</v>
          </cell>
          <cell r="AD20">
            <v>384.9</v>
          </cell>
          <cell r="AE20">
            <v>0</v>
          </cell>
          <cell r="AF20">
            <v>0</v>
          </cell>
          <cell r="AG20">
            <v>80235.649999999994</v>
          </cell>
          <cell r="AH20">
            <v>0</v>
          </cell>
          <cell r="AI20">
            <v>4322114.83</v>
          </cell>
          <cell r="AJ20">
            <v>75072.36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571162.68999999994</v>
          </cell>
          <cell r="AP20">
            <v>8778.9</v>
          </cell>
          <cell r="AQ20">
            <v>0</v>
          </cell>
          <cell r="AR20">
            <v>0</v>
          </cell>
          <cell r="AS20">
            <v>246340.95</v>
          </cell>
          <cell r="AT20">
            <v>0</v>
          </cell>
          <cell r="AU20">
            <v>161376.21</v>
          </cell>
          <cell r="AV20">
            <v>0</v>
          </cell>
          <cell r="AW20">
            <v>275417.46999999997</v>
          </cell>
          <cell r="AX20">
            <v>3603.53</v>
          </cell>
          <cell r="AY20">
            <v>0</v>
          </cell>
          <cell r="AZ20">
            <v>10455.030000000001</v>
          </cell>
          <cell r="BA20">
            <v>314319.61</v>
          </cell>
          <cell r="BB20">
            <v>367231.12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32691.27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136789</v>
          </cell>
          <cell r="CB20">
            <v>0</v>
          </cell>
          <cell r="CC20">
            <v>5833</v>
          </cell>
          <cell r="CD20">
            <v>0</v>
          </cell>
          <cell r="CE20">
            <v>286960.31</v>
          </cell>
          <cell r="CF20">
            <v>123256.85</v>
          </cell>
          <cell r="CG20">
            <v>29363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37530.089999999997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23597.07</v>
          </cell>
          <cell r="CR20">
            <v>25747.25</v>
          </cell>
          <cell r="CS20">
            <v>314919.69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31331.1</v>
          </cell>
          <cell r="FC20">
            <v>2999.68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40000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39165.54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</row>
        <row r="21">
          <cell r="F21" t="str">
            <v>04069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1767.04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35.299999999999997</v>
          </cell>
          <cell r="AH21">
            <v>0</v>
          </cell>
          <cell r="AI21">
            <v>64683.87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396.76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194.61</v>
          </cell>
        </row>
        <row r="22">
          <cell r="F22" t="str">
            <v>04127</v>
          </cell>
          <cell r="G22">
            <v>645360.39</v>
          </cell>
          <cell r="H22">
            <v>0</v>
          </cell>
          <cell r="I22">
            <v>934.84</v>
          </cell>
          <cell r="J22">
            <v>11061.52</v>
          </cell>
          <cell r="K22">
            <v>0</v>
          </cell>
          <cell r="L22">
            <v>0</v>
          </cell>
          <cell r="M22">
            <v>1685</v>
          </cell>
          <cell r="N22">
            <v>0</v>
          </cell>
          <cell r="O22">
            <v>0</v>
          </cell>
          <cell r="P22">
            <v>0</v>
          </cell>
          <cell r="Q22">
            <v>7150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21525.07</v>
          </cell>
          <cell r="AA22">
            <v>2503.5700000000002</v>
          </cell>
          <cell r="AB22">
            <v>0</v>
          </cell>
          <cell r="AC22">
            <v>1898.48</v>
          </cell>
          <cell r="AD22">
            <v>84</v>
          </cell>
          <cell r="AE22">
            <v>0</v>
          </cell>
          <cell r="AF22">
            <v>0</v>
          </cell>
          <cell r="AG22">
            <v>0</v>
          </cell>
          <cell r="AH22">
            <v>46609.599999999999</v>
          </cell>
          <cell r="AI22">
            <v>2871398.79</v>
          </cell>
          <cell r="AJ22">
            <v>27078.26</v>
          </cell>
          <cell r="AK22">
            <v>209766</v>
          </cell>
          <cell r="AL22">
            <v>0</v>
          </cell>
          <cell r="AM22">
            <v>0</v>
          </cell>
          <cell r="AN22">
            <v>0</v>
          </cell>
          <cell r="AO22">
            <v>246639.74</v>
          </cell>
          <cell r="AP22">
            <v>8493.93</v>
          </cell>
          <cell r="AQ22">
            <v>0</v>
          </cell>
          <cell r="AR22">
            <v>0</v>
          </cell>
          <cell r="AS22">
            <v>119586.18</v>
          </cell>
          <cell r="AT22">
            <v>0</v>
          </cell>
          <cell r="AU22">
            <v>0</v>
          </cell>
          <cell r="AV22">
            <v>0</v>
          </cell>
          <cell r="AW22">
            <v>53739.48</v>
          </cell>
          <cell r="AX22">
            <v>3618.95</v>
          </cell>
          <cell r="AY22">
            <v>0</v>
          </cell>
          <cell r="AZ22">
            <v>2709.23</v>
          </cell>
          <cell r="BA22">
            <v>155869.65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15732.4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73456.75</v>
          </cell>
          <cell r="CB22">
            <v>0</v>
          </cell>
          <cell r="CC22">
            <v>0</v>
          </cell>
          <cell r="CD22">
            <v>0</v>
          </cell>
          <cell r="CE22">
            <v>127792.43</v>
          </cell>
          <cell r="CF22">
            <v>11208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709.47</v>
          </cell>
          <cell r="CS22">
            <v>100554.93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29572.15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13850.46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1600.6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2089</v>
          </cell>
          <cell r="FY22">
            <v>0</v>
          </cell>
          <cell r="FZ22">
            <v>0</v>
          </cell>
          <cell r="GA22">
            <v>0</v>
          </cell>
        </row>
        <row r="23">
          <cell r="F23" t="str">
            <v>04129</v>
          </cell>
          <cell r="G23">
            <v>3089635.97</v>
          </cell>
          <cell r="H23">
            <v>0</v>
          </cell>
          <cell r="I23">
            <v>2379.9899999999998</v>
          </cell>
          <cell r="J23">
            <v>2572.4699999999998</v>
          </cell>
          <cell r="K23">
            <v>0</v>
          </cell>
          <cell r="L23">
            <v>0</v>
          </cell>
          <cell r="M23">
            <v>24129.4</v>
          </cell>
          <cell r="N23">
            <v>0</v>
          </cell>
          <cell r="O23">
            <v>249.29</v>
          </cell>
          <cell r="P23">
            <v>0</v>
          </cell>
          <cell r="Q23">
            <v>28828.7</v>
          </cell>
          <cell r="R23">
            <v>0</v>
          </cell>
          <cell r="S23">
            <v>0</v>
          </cell>
          <cell r="T23">
            <v>0</v>
          </cell>
          <cell r="U23">
            <v>67561.600000000006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139443.70000000001</v>
          </cell>
          <cell r="AA23">
            <v>2960.11</v>
          </cell>
          <cell r="AB23">
            <v>0</v>
          </cell>
          <cell r="AC23">
            <v>2735.5</v>
          </cell>
          <cell r="AD23">
            <v>1227.3800000000001</v>
          </cell>
          <cell r="AE23">
            <v>15674.44</v>
          </cell>
          <cell r="AF23">
            <v>49396.77</v>
          </cell>
          <cell r="AG23">
            <v>0</v>
          </cell>
          <cell r="AH23">
            <v>0</v>
          </cell>
          <cell r="AI23">
            <v>9198517.2100000009</v>
          </cell>
          <cell r="AJ23">
            <v>169134.28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905144.02</v>
          </cell>
          <cell r="AP23">
            <v>17019.060000000001</v>
          </cell>
          <cell r="AQ23">
            <v>0</v>
          </cell>
          <cell r="AR23">
            <v>0</v>
          </cell>
          <cell r="AS23">
            <v>453285.86</v>
          </cell>
          <cell r="AT23">
            <v>0</v>
          </cell>
          <cell r="AU23">
            <v>161384.81</v>
          </cell>
          <cell r="AV23">
            <v>0</v>
          </cell>
          <cell r="AW23">
            <v>405893.74</v>
          </cell>
          <cell r="AX23">
            <v>9243.81</v>
          </cell>
          <cell r="AY23">
            <v>0</v>
          </cell>
          <cell r="AZ23">
            <v>17975.61</v>
          </cell>
          <cell r="BA23">
            <v>620476.73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70152.55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274405.63</v>
          </cell>
          <cell r="CB23">
            <v>0</v>
          </cell>
          <cell r="CC23">
            <v>12507.6</v>
          </cell>
          <cell r="CD23">
            <v>0</v>
          </cell>
          <cell r="CE23">
            <v>391566.95</v>
          </cell>
          <cell r="CF23">
            <v>104402.94</v>
          </cell>
          <cell r="CG23">
            <v>43836.45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83593.06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13521.43</v>
          </cell>
          <cell r="CS23">
            <v>537518.62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13698.7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34665.43</v>
          </cell>
          <cell r="FC23">
            <v>309377.90000000002</v>
          </cell>
          <cell r="FD23">
            <v>0</v>
          </cell>
          <cell r="FE23">
            <v>0</v>
          </cell>
          <cell r="FF23">
            <v>5211.75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80941.179999999993</v>
          </cell>
          <cell r="FM23">
            <v>19711.939999999999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</row>
        <row r="24">
          <cell r="F24" t="str">
            <v>04222</v>
          </cell>
          <cell r="G24">
            <v>2538799.87</v>
          </cell>
          <cell r="H24">
            <v>0</v>
          </cell>
          <cell r="I24">
            <v>391.95</v>
          </cell>
          <cell r="J24">
            <v>2745.22</v>
          </cell>
          <cell r="K24">
            <v>0</v>
          </cell>
          <cell r="L24">
            <v>0</v>
          </cell>
          <cell r="M24">
            <v>14692.96</v>
          </cell>
          <cell r="N24">
            <v>0</v>
          </cell>
          <cell r="O24">
            <v>0</v>
          </cell>
          <cell r="P24">
            <v>0</v>
          </cell>
          <cell r="Q24">
            <v>36867</v>
          </cell>
          <cell r="R24">
            <v>0</v>
          </cell>
          <cell r="S24">
            <v>0</v>
          </cell>
          <cell r="T24">
            <v>0</v>
          </cell>
          <cell r="U24">
            <v>1578.05</v>
          </cell>
          <cell r="V24">
            <v>10572.99</v>
          </cell>
          <cell r="W24">
            <v>0</v>
          </cell>
          <cell r="X24">
            <v>0</v>
          </cell>
          <cell r="Y24">
            <v>0</v>
          </cell>
          <cell r="Z24">
            <v>170271.5</v>
          </cell>
          <cell r="AA24">
            <v>2925.6</v>
          </cell>
          <cell r="AB24">
            <v>0</v>
          </cell>
          <cell r="AC24">
            <v>21898.01</v>
          </cell>
          <cell r="AD24">
            <v>3249.68</v>
          </cell>
          <cell r="AE24">
            <v>1923.41</v>
          </cell>
          <cell r="AF24">
            <v>1796.32</v>
          </cell>
          <cell r="AG24">
            <v>9610.99</v>
          </cell>
          <cell r="AH24">
            <v>0</v>
          </cell>
          <cell r="AI24">
            <v>9995732.9499999993</v>
          </cell>
          <cell r="AJ24">
            <v>149981.56</v>
          </cell>
          <cell r="AK24">
            <v>881439.88</v>
          </cell>
          <cell r="AL24">
            <v>0</v>
          </cell>
          <cell r="AM24">
            <v>0</v>
          </cell>
          <cell r="AN24">
            <v>0</v>
          </cell>
          <cell r="AO24">
            <v>940335.76</v>
          </cell>
          <cell r="AP24">
            <v>28448.38</v>
          </cell>
          <cell r="AQ24">
            <v>0</v>
          </cell>
          <cell r="AR24">
            <v>0</v>
          </cell>
          <cell r="AS24">
            <v>378985.53</v>
          </cell>
          <cell r="AT24">
            <v>0</v>
          </cell>
          <cell r="AU24">
            <v>70866.14</v>
          </cell>
          <cell r="AV24">
            <v>0</v>
          </cell>
          <cell r="AW24">
            <v>282448.38</v>
          </cell>
          <cell r="AX24">
            <v>16132.07</v>
          </cell>
          <cell r="AY24">
            <v>0</v>
          </cell>
          <cell r="AZ24">
            <v>6043.4</v>
          </cell>
          <cell r="BA24">
            <v>369151.26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74204.429999999993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271450.77</v>
          </cell>
          <cell r="CB24">
            <v>0</v>
          </cell>
          <cell r="CC24">
            <v>9999</v>
          </cell>
          <cell r="CD24">
            <v>0</v>
          </cell>
          <cell r="CE24">
            <v>310108.05</v>
          </cell>
          <cell r="CF24">
            <v>56262.75</v>
          </cell>
          <cell r="CG24">
            <v>60765.63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48338.91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338302.54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37822.230000000003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38553.51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5039.6000000000004</v>
          </cell>
          <cell r="FP24">
            <v>0</v>
          </cell>
          <cell r="FQ24">
            <v>0</v>
          </cell>
          <cell r="FR24">
            <v>1200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</row>
        <row r="25">
          <cell r="F25" t="str">
            <v>04228</v>
          </cell>
          <cell r="G25">
            <v>3071806.36</v>
          </cell>
          <cell r="H25">
            <v>0</v>
          </cell>
          <cell r="I25">
            <v>217.91</v>
          </cell>
          <cell r="J25">
            <v>10227.709999999999</v>
          </cell>
          <cell r="K25">
            <v>0</v>
          </cell>
          <cell r="L25">
            <v>0</v>
          </cell>
          <cell r="M25">
            <v>980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30459.35</v>
          </cell>
          <cell r="V25">
            <v>0</v>
          </cell>
          <cell r="W25">
            <v>0</v>
          </cell>
          <cell r="X25">
            <v>0</v>
          </cell>
          <cell r="Y25">
            <v>29481.75</v>
          </cell>
          <cell r="Z25">
            <v>105459.93</v>
          </cell>
          <cell r="AA25">
            <v>2701</v>
          </cell>
          <cell r="AB25">
            <v>0</v>
          </cell>
          <cell r="AC25">
            <v>87820.98</v>
          </cell>
          <cell r="AD25">
            <v>13045.59</v>
          </cell>
          <cell r="AE25">
            <v>21277.09</v>
          </cell>
          <cell r="AF25">
            <v>11637.18</v>
          </cell>
          <cell r="AG25">
            <v>84329.65</v>
          </cell>
          <cell r="AH25">
            <v>22619.52</v>
          </cell>
          <cell r="AI25">
            <v>8295921.96</v>
          </cell>
          <cell r="AJ25">
            <v>182123.2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823903.55</v>
          </cell>
          <cell r="AP25">
            <v>20049.86</v>
          </cell>
          <cell r="AQ25">
            <v>0</v>
          </cell>
          <cell r="AR25">
            <v>0</v>
          </cell>
          <cell r="AS25">
            <v>296560.40000000002</v>
          </cell>
          <cell r="AT25">
            <v>0</v>
          </cell>
          <cell r="AU25">
            <v>161984.25</v>
          </cell>
          <cell r="AV25">
            <v>0</v>
          </cell>
          <cell r="AW25">
            <v>198995.24</v>
          </cell>
          <cell r="AX25">
            <v>13304.77</v>
          </cell>
          <cell r="AY25">
            <v>0</v>
          </cell>
          <cell r="AZ25">
            <v>8432.09</v>
          </cell>
          <cell r="BA25">
            <v>740540.02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63075.9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300846.2</v>
          </cell>
          <cell r="CB25">
            <v>0</v>
          </cell>
          <cell r="CC25">
            <v>10607</v>
          </cell>
          <cell r="CD25">
            <v>0</v>
          </cell>
          <cell r="CE25">
            <v>329032.63</v>
          </cell>
          <cell r="CF25">
            <v>51935.54</v>
          </cell>
          <cell r="CG25">
            <v>13636.04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6677.3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1304.45</v>
          </cell>
          <cell r="CR25">
            <v>0</v>
          </cell>
          <cell r="CS25">
            <v>259503.45</v>
          </cell>
          <cell r="CT25">
            <v>0</v>
          </cell>
          <cell r="CU25">
            <v>1800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24381.02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33197.08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1502.6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</row>
        <row r="26">
          <cell r="F26" t="str">
            <v>04246</v>
          </cell>
          <cell r="G26">
            <v>11662602.189999999</v>
          </cell>
          <cell r="H26">
            <v>0</v>
          </cell>
          <cell r="I26">
            <v>3953.97</v>
          </cell>
          <cell r="J26">
            <v>4529</v>
          </cell>
          <cell r="K26">
            <v>0</v>
          </cell>
          <cell r="L26">
            <v>0</v>
          </cell>
          <cell r="M26">
            <v>123694.25</v>
          </cell>
          <cell r="N26">
            <v>0</v>
          </cell>
          <cell r="O26">
            <v>0</v>
          </cell>
          <cell r="P26">
            <v>2075</v>
          </cell>
          <cell r="Q26">
            <v>0</v>
          </cell>
          <cell r="R26">
            <v>0</v>
          </cell>
          <cell r="S26">
            <v>0</v>
          </cell>
          <cell r="T26">
            <v>267794.34000000003</v>
          </cell>
          <cell r="U26">
            <v>61832</v>
          </cell>
          <cell r="V26">
            <v>0</v>
          </cell>
          <cell r="W26">
            <v>23655.7</v>
          </cell>
          <cell r="X26">
            <v>0</v>
          </cell>
          <cell r="Y26">
            <v>13126.5</v>
          </cell>
          <cell r="Z26">
            <v>626417.16</v>
          </cell>
          <cell r="AA26">
            <v>43473.45</v>
          </cell>
          <cell r="AB26">
            <v>0</v>
          </cell>
          <cell r="AC26">
            <v>214544.36</v>
          </cell>
          <cell r="AD26">
            <v>2865.31</v>
          </cell>
          <cell r="AE26">
            <v>114739.76</v>
          </cell>
          <cell r="AF26">
            <v>170351.17</v>
          </cell>
          <cell r="AG26">
            <v>342377.43</v>
          </cell>
          <cell r="AH26">
            <v>105537.95</v>
          </cell>
          <cell r="AI26">
            <v>49327451.189999998</v>
          </cell>
          <cell r="AJ26">
            <v>1298773.78</v>
          </cell>
          <cell r="AK26">
            <v>4527927.16</v>
          </cell>
          <cell r="AL26">
            <v>0</v>
          </cell>
          <cell r="AM26">
            <v>0</v>
          </cell>
          <cell r="AN26">
            <v>0</v>
          </cell>
          <cell r="AO26">
            <v>5200009.38</v>
          </cell>
          <cell r="AP26">
            <v>379813.72</v>
          </cell>
          <cell r="AQ26">
            <v>0</v>
          </cell>
          <cell r="AR26">
            <v>0</v>
          </cell>
          <cell r="AS26">
            <v>2340503.9500000002</v>
          </cell>
          <cell r="AT26">
            <v>107674.6</v>
          </cell>
          <cell r="AU26">
            <v>1222589.0900000001</v>
          </cell>
          <cell r="AV26">
            <v>0</v>
          </cell>
          <cell r="AW26">
            <v>1936871.75</v>
          </cell>
          <cell r="AX26">
            <v>80331.56</v>
          </cell>
          <cell r="AY26">
            <v>0</v>
          </cell>
          <cell r="AZ26">
            <v>54454.63</v>
          </cell>
          <cell r="BA26">
            <v>1692064.01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20417.82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380069.68</v>
          </cell>
          <cell r="BQ26">
            <v>0</v>
          </cell>
          <cell r="BR26">
            <v>60038.03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1467377.18</v>
          </cell>
          <cell r="CB26">
            <v>0</v>
          </cell>
          <cell r="CC26">
            <v>69656</v>
          </cell>
          <cell r="CD26">
            <v>21281</v>
          </cell>
          <cell r="CE26">
            <v>1757571.54</v>
          </cell>
          <cell r="CF26">
            <v>1024945.98</v>
          </cell>
          <cell r="CG26">
            <v>895875.92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265018.56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133371.70000000001</v>
          </cell>
          <cell r="CR26">
            <v>9862.59</v>
          </cell>
          <cell r="CS26">
            <v>2170095.02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124318.08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108339.33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202864.52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33218.76</v>
          </cell>
          <cell r="FL26">
            <v>0</v>
          </cell>
          <cell r="FM26">
            <v>10000</v>
          </cell>
          <cell r="FN26">
            <v>45000</v>
          </cell>
          <cell r="FO26">
            <v>0</v>
          </cell>
          <cell r="FP26">
            <v>0</v>
          </cell>
          <cell r="FQ26">
            <v>24863.5</v>
          </cell>
          <cell r="FR26">
            <v>17074.599999999999</v>
          </cell>
          <cell r="FS26">
            <v>20000.04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</row>
        <row r="27">
          <cell r="F27" t="str">
            <v>05121</v>
          </cell>
          <cell r="G27">
            <v>8555029.6899999995</v>
          </cell>
          <cell r="H27">
            <v>0</v>
          </cell>
          <cell r="I27">
            <v>0</v>
          </cell>
          <cell r="J27">
            <v>23526.01</v>
          </cell>
          <cell r="K27">
            <v>0</v>
          </cell>
          <cell r="L27">
            <v>0</v>
          </cell>
          <cell r="M27">
            <v>54851.5</v>
          </cell>
          <cell r="N27">
            <v>0</v>
          </cell>
          <cell r="O27">
            <v>0</v>
          </cell>
          <cell r="P27">
            <v>714.3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44428.93</v>
          </cell>
          <cell r="X27">
            <v>0</v>
          </cell>
          <cell r="Y27">
            <v>0</v>
          </cell>
          <cell r="Z27">
            <v>255118.14</v>
          </cell>
          <cell r="AA27">
            <v>24395.599999999999</v>
          </cell>
          <cell r="AB27">
            <v>0</v>
          </cell>
          <cell r="AC27">
            <v>99285.64</v>
          </cell>
          <cell r="AD27">
            <v>218</v>
          </cell>
          <cell r="AE27">
            <v>27660.33</v>
          </cell>
          <cell r="AF27">
            <v>32029.63</v>
          </cell>
          <cell r="AG27">
            <v>40432.800000000003</v>
          </cell>
          <cell r="AH27">
            <v>96259.88</v>
          </cell>
          <cell r="AI27">
            <v>23458856.739999998</v>
          </cell>
          <cell r="AJ27">
            <v>873975.21</v>
          </cell>
          <cell r="AK27">
            <v>890340.72</v>
          </cell>
          <cell r="AL27">
            <v>389621.73</v>
          </cell>
          <cell r="AM27">
            <v>0</v>
          </cell>
          <cell r="AN27">
            <v>0</v>
          </cell>
          <cell r="AO27">
            <v>3269380.58</v>
          </cell>
          <cell r="AP27">
            <v>139823.07999999999</v>
          </cell>
          <cell r="AQ27">
            <v>0</v>
          </cell>
          <cell r="AR27">
            <v>0</v>
          </cell>
          <cell r="AS27">
            <v>933286.25</v>
          </cell>
          <cell r="AT27">
            <v>0</v>
          </cell>
          <cell r="AU27">
            <v>145700.31</v>
          </cell>
          <cell r="AV27">
            <v>0</v>
          </cell>
          <cell r="AW27">
            <v>45572.99</v>
          </cell>
          <cell r="AX27">
            <v>39093.879999999997</v>
          </cell>
          <cell r="AY27">
            <v>0</v>
          </cell>
          <cell r="AZ27">
            <v>45729.61</v>
          </cell>
          <cell r="BA27">
            <v>1298198.23</v>
          </cell>
          <cell r="BB27">
            <v>53799.5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58528.39</v>
          </cell>
          <cell r="BN27">
            <v>17307.28</v>
          </cell>
          <cell r="BO27">
            <v>862.7</v>
          </cell>
          <cell r="BP27">
            <v>184870.08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836839.39</v>
          </cell>
          <cell r="CB27">
            <v>0</v>
          </cell>
          <cell r="CC27">
            <v>18210</v>
          </cell>
          <cell r="CD27">
            <v>0</v>
          </cell>
          <cell r="CE27">
            <v>674029.96</v>
          </cell>
          <cell r="CF27">
            <v>270911.35999999999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3698.31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6314.05</v>
          </cell>
          <cell r="CR27">
            <v>0</v>
          </cell>
          <cell r="CS27">
            <v>1129449.08</v>
          </cell>
          <cell r="CT27">
            <v>0</v>
          </cell>
          <cell r="CU27">
            <v>82098.960000000006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79222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163573.88</v>
          </cell>
          <cell r="DY27">
            <v>164001.25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108437.93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117647.97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7163.51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4886.71</v>
          </cell>
          <cell r="FS27">
            <v>1440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7457.26</v>
          </cell>
        </row>
        <row r="28">
          <cell r="F28" t="str">
            <v>05313</v>
          </cell>
          <cell r="G28">
            <v>480953.94</v>
          </cell>
          <cell r="H28">
            <v>0</v>
          </cell>
          <cell r="I28">
            <v>0</v>
          </cell>
          <cell r="J28">
            <v>22199.47</v>
          </cell>
          <cell r="K28">
            <v>0</v>
          </cell>
          <cell r="L28">
            <v>0</v>
          </cell>
          <cell r="M28">
            <v>105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1809.32</v>
          </cell>
          <cell r="V28">
            <v>0</v>
          </cell>
          <cell r="W28">
            <v>0</v>
          </cell>
          <cell r="X28">
            <v>0</v>
          </cell>
          <cell r="Y28">
            <v>331.82</v>
          </cell>
          <cell r="Z28">
            <v>21614.240000000002</v>
          </cell>
          <cell r="AA28">
            <v>4058.58</v>
          </cell>
          <cell r="AB28">
            <v>0</v>
          </cell>
          <cell r="AC28">
            <v>13862.1</v>
          </cell>
          <cell r="AD28">
            <v>11718.4</v>
          </cell>
          <cell r="AE28">
            <v>816.04</v>
          </cell>
          <cell r="AF28">
            <v>0</v>
          </cell>
          <cell r="AG28">
            <v>919.77</v>
          </cell>
          <cell r="AH28">
            <v>1762.86</v>
          </cell>
          <cell r="AI28">
            <v>2115268</v>
          </cell>
          <cell r="AJ28">
            <v>29934.07</v>
          </cell>
          <cell r="AK28">
            <v>0</v>
          </cell>
          <cell r="AL28">
            <v>260744.62</v>
          </cell>
          <cell r="AM28">
            <v>0</v>
          </cell>
          <cell r="AN28">
            <v>9000</v>
          </cell>
          <cell r="AO28">
            <v>194897.96</v>
          </cell>
          <cell r="AP28">
            <v>0</v>
          </cell>
          <cell r="AQ28">
            <v>0</v>
          </cell>
          <cell r="AR28">
            <v>0</v>
          </cell>
          <cell r="AS28">
            <v>58134.01</v>
          </cell>
          <cell r="AT28">
            <v>0</v>
          </cell>
          <cell r="AU28">
            <v>14002.69</v>
          </cell>
          <cell r="AV28">
            <v>0</v>
          </cell>
          <cell r="AW28">
            <v>0</v>
          </cell>
          <cell r="AX28">
            <v>685.42</v>
          </cell>
          <cell r="AY28">
            <v>0</v>
          </cell>
          <cell r="AZ28">
            <v>1250.17</v>
          </cell>
          <cell r="BA28">
            <v>91091.47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71927.02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12158.71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51396.52</v>
          </cell>
          <cell r="CB28">
            <v>0</v>
          </cell>
          <cell r="CC28">
            <v>0</v>
          </cell>
          <cell r="CD28">
            <v>0</v>
          </cell>
          <cell r="CE28">
            <v>173656.28</v>
          </cell>
          <cell r="CF28">
            <v>15777.52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1047.45</v>
          </cell>
          <cell r="CS28">
            <v>52132.43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18847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3159.45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</row>
        <row r="29">
          <cell r="F29" t="str">
            <v>05323</v>
          </cell>
          <cell r="G29">
            <v>5793163.6399999997</v>
          </cell>
          <cell r="H29">
            <v>0</v>
          </cell>
          <cell r="I29">
            <v>0</v>
          </cell>
          <cell r="J29">
            <v>32333.23</v>
          </cell>
          <cell r="K29">
            <v>0</v>
          </cell>
          <cell r="L29">
            <v>0</v>
          </cell>
          <cell r="M29">
            <v>77814.429999999993</v>
          </cell>
          <cell r="N29">
            <v>0</v>
          </cell>
          <cell r="O29">
            <v>485</v>
          </cell>
          <cell r="P29">
            <v>0</v>
          </cell>
          <cell r="Q29">
            <v>0</v>
          </cell>
          <cell r="R29">
            <v>300</v>
          </cell>
          <cell r="S29">
            <v>0</v>
          </cell>
          <cell r="T29">
            <v>0</v>
          </cell>
          <cell r="U29">
            <v>30986.19</v>
          </cell>
          <cell r="V29">
            <v>16075.25</v>
          </cell>
          <cell r="W29">
            <v>0</v>
          </cell>
          <cell r="X29">
            <v>0</v>
          </cell>
          <cell r="Y29">
            <v>0</v>
          </cell>
          <cell r="Z29">
            <v>200990.32</v>
          </cell>
          <cell r="AA29">
            <v>8923.33</v>
          </cell>
          <cell r="AB29">
            <v>0</v>
          </cell>
          <cell r="AC29">
            <v>56187.76</v>
          </cell>
          <cell r="AD29">
            <v>6110.89</v>
          </cell>
          <cell r="AE29">
            <v>21607.5</v>
          </cell>
          <cell r="AF29">
            <v>1010.38</v>
          </cell>
          <cell r="AG29">
            <v>50004.959999999999</v>
          </cell>
          <cell r="AH29">
            <v>0</v>
          </cell>
          <cell r="AI29">
            <v>16703101.25</v>
          </cell>
          <cell r="AJ29">
            <v>455440.56</v>
          </cell>
          <cell r="AK29">
            <v>0</v>
          </cell>
          <cell r="AL29">
            <v>186844.84</v>
          </cell>
          <cell r="AM29">
            <v>0</v>
          </cell>
          <cell r="AN29">
            <v>118026.98</v>
          </cell>
          <cell r="AO29">
            <v>2235133.36</v>
          </cell>
          <cell r="AP29">
            <v>0</v>
          </cell>
          <cell r="AQ29">
            <v>0</v>
          </cell>
          <cell r="AR29">
            <v>0</v>
          </cell>
          <cell r="AS29">
            <v>612987.56000000006</v>
          </cell>
          <cell r="AT29">
            <v>0</v>
          </cell>
          <cell r="AU29">
            <v>187298.96</v>
          </cell>
          <cell r="AV29">
            <v>0</v>
          </cell>
          <cell r="AW29">
            <v>55892.3</v>
          </cell>
          <cell r="AX29">
            <v>27852.69</v>
          </cell>
          <cell r="AY29">
            <v>0</v>
          </cell>
          <cell r="AZ29">
            <v>19399.37</v>
          </cell>
          <cell r="BA29">
            <v>897912.6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132178.69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517424</v>
          </cell>
          <cell r="CB29">
            <v>0</v>
          </cell>
          <cell r="CC29">
            <v>18806</v>
          </cell>
          <cell r="CD29">
            <v>0</v>
          </cell>
          <cell r="CE29">
            <v>639248.39</v>
          </cell>
          <cell r="CF29">
            <v>95908.29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592082.27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28097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88612.62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73130.649999999994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5500</v>
          </cell>
          <cell r="FS29">
            <v>4800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</row>
        <row r="30">
          <cell r="F30" t="str">
            <v>05401</v>
          </cell>
          <cell r="G30">
            <v>241563.17</v>
          </cell>
          <cell r="H30">
            <v>0</v>
          </cell>
          <cell r="I30">
            <v>0</v>
          </cell>
          <cell r="J30">
            <v>131792.20000000001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3325.28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67283.149999999994</v>
          </cell>
          <cell r="AA30">
            <v>7406.78</v>
          </cell>
          <cell r="AB30">
            <v>0</v>
          </cell>
          <cell r="AC30">
            <v>6781.33</v>
          </cell>
          <cell r="AD30">
            <v>320.68</v>
          </cell>
          <cell r="AE30">
            <v>4000</v>
          </cell>
          <cell r="AF30">
            <v>0</v>
          </cell>
          <cell r="AG30">
            <v>5656.56</v>
          </cell>
          <cell r="AH30">
            <v>61052.94</v>
          </cell>
          <cell r="AI30">
            <v>3991591.17</v>
          </cell>
          <cell r="AJ30">
            <v>50541.37</v>
          </cell>
          <cell r="AK30">
            <v>668142.92000000004</v>
          </cell>
          <cell r="AL30">
            <v>139626.85</v>
          </cell>
          <cell r="AM30">
            <v>0</v>
          </cell>
          <cell r="AN30">
            <v>0</v>
          </cell>
          <cell r="AO30">
            <v>353255.66</v>
          </cell>
          <cell r="AP30">
            <v>32610.080000000002</v>
          </cell>
          <cell r="AQ30">
            <v>0</v>
          </cell>
          <cell r="AR30">
            <v>0</v>
          </cell>
          <cell r="AS30">
            <v>144153.25</v>
          </cell>
          <cell r="AT30">
            <v>0</v>
          </cell>
          <cell r="AU30">
            <v>17781.52</v>
          </cell>
          <cell r="AV30">
            <v>0</v>
          </cell>
          <cell r="AW30">
            <v>0</v>
          </cell>
          <cell r="AX30">
            <v>4457.6099999999997</v>
          </cell>
          <cell r="AY30">
            <v>0</v>
          </cell>
          <cell r="AZ30">
            <v>6451.88</v>
          </cell>
          <cell r="BA30">
            <v>194377.8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1900210.02</v>
          </cell>
          <cell r="BN30">
            <v>41623.26</v>
          </cell>
          <cell r="BO30">
            <v>617.41</v>
          </cell>
          <cell r="BP30">
            <v>22524.26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103798</v>
          </cell>
          <cell r="CB30">
            <v>0</v>
          </cell>
          <cell r="CC30">
            <v>0</v>
          </cell>
          <cell r="CD30">
            <v>0</v>
          </cell>
          <cell r="CE30">
            <v>251949.7</v>
          </cell>
          <cell r="CF30">
            <v>53450.22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172742.57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34704.57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9626.1299999999992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6373.18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</row>
        <row r="31">
          <cell r="F31" t="str">
            <v>05402</v>
          </cell>
          <cell r="G31">
            <v>515365.75</v>
          </cell>
          <cell r="H31">
            <v>4150.87</v>
          </cell>
          <cell r="I31">
            <v>0</v>
          </cell>
          <cell r="J31">
            <v>111985.59</v>
          </cell>
          <cell r="K31">
            <v>0</v>
          </cell>
          <cell r="L31">
            <v>0</v>
          </cell>
          <cell r="M31">
            <v>2378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5276.5</v>
          </cell>
          <cell r="V31">
            <v>0</v>
          </cell>
          <cell r="W31">
            <v>0</v>
          </cell>
          <cell r="X31">
            <v>0</v>
          </cell>
          <cell r="Y31">
            <v>1936.55</v>
          </cell>
          <cell r="Z31">
            <v>70104.710000000006</v>
          </cell>
          <cell r="AA31">
            <v>11960.26</v>
          </cell>
          <cell r="AB31">
            <v>0</v>
          </cell>
          <cell r="AC31">
            <v>16217.52</v>
          </cell>
          <cell r="AD31">
            <v>1059.33</v>
          </cell>
          <cell r="AE31">
            <v>538.63</v>
          </cell>
          <cell r="AF31">
            <v>0</v>
          </cell>
          <cell r="AG31">
            <v>26.97</v>
          </cell>
          <cell r="AH31">
            <v>54946.87</v>
          </cell>
          <cell r="AI31">
            <v>17876424.949999999</v>
          </cell>
          <cell r="AJ31">
            <v>444463.78</v>
          </cell>
          <cell r="AK31">
            <v>2459416</v>
          </cell>
          <cell r="AL31">
            <v>42432.57</v>
          </cell>
          <cell r="AM31">
            <v>0</v>
          </cell>
          <cell r="AN31">
            <v>617.27</v>
          </cell>
          <cell r="AO31">
            <v>2203123.17</v>
          </cell>
          <cell r="AP31">
            <v>32788.5</v>
          </cell>
          <cell r="AQ31">
            <v>0</v>
          </cell>
          <cell r="AR31">
            <v>0</v>
          </cell>
          <cell r="AS31">
            <v>659508.97</v>
          </cell>
          <cell r="AT31">
            <v>0</v>
          </cell>
          <cell r="AU31">
            <v>137549.21</v>
          </cell>
          <cell r="AV31">
            <v>0</v>
          </cell>
          <cell r="AW31">
            <v>115550.69</v>
          </cell>
          <cell r="AX31">
            <v>27893.35</v>
          </cell>
          <cell r="AY31">
            <v>0</v>
          </cell>
          <cell r="AZ31">
            <v>13899.7</v>
          </cell>
          <cell r="BA31">
            <v>492105.41</v>
          </cell>
          <cell r="BB31">
            <v>335793.62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55999.21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513590</v>
          </cell>
          <cell r="CB31">
            <v>0</v>
          </cell>
          <cell r="CC31">
            <v>8891</v>
          </cell>
          <cell r="CD31">
            <v>0</v>
          </cell>
          <cell r="CE31">
            <v>409089.65</v>
          </cell>
          <cell r="CF31">
            <v>86976.97</v>
          </cell>
          <cell r="CG31">
            <v>24791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12089.49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9504.39</v>
          </cell>
          <cell r="CS31">
            <v>409267.75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41407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87168.3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26244.16</v>
          </cell>
          <cell r="FC31">
            <v>34000</v>
          </cell>
          <cell r="FD31">
            <v>0</v>
          </cell>
          <cell r="FE31">
            <v>0</v>
          </cell>
          <cell r="FF31">
            <v>0</v>
          </cell>
          <cell r="FG31">
            <v>10014.299999999999</v>
          </cell>
          <cell r="FH31">
            <v>0</v>
          </cell>
          <cell r="FI31">
            <v>0</v>
          </cell>
          <cell r="FJ31">
            <v>0</v>
          </cell>
          <cell r="FK31">
            <v>11247.6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95990.69</v>
          </cell>
          <cell r="FR31">
            <v>0</v>
          </cell>
          <cell r="FS31">
            <v>480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</row>
        <row r="32">
          <cell r="F32" t="str">
            <v>06037</v>
          </cell>
          <cell r="G32">
            <v>45148569.270000003</v>
          </cell>
          <cell r="H32">
            <v>0</v>
          </cell>
          <cell r="I32">
            <v>0</v>
          </cell>
          <cell r="J32">
            <v>44.77</v>
          </cell>
          <cell r="K32">
            <v>0</v>
          </cell>
          <cell r="L32">
            <v>0</v>
          </cell>
          <cell r="M32">
            <v>545805.64</v>
          </cell>
          <cell r="N32">
            <v>0</v>
          </cell>
          <cell r="O32">
            <v>3630</v>
          </cell>
          <cell r="P32">
            <v>0</v>
          </cell>
          <cell r="Q32">
            <v>0</v>
          </cell>
          <cell r="R32">
            <v>19275</v>
          </cell>
          <cell r="S32">
            <v>0</v>
          </cell>
          <cell r="T32">
            <v>3295.41</v>
          </cell>
          <cell r="U32">
            <v>561118.85</v>
          </cell>
          <cell r="V32">
            <v>47263.87</v>
          </cell>
          <cell r="W32">
            <v>0</v>
          </cell>
          <cell r="X32">
            <v>0</v>
          </cell>
          <cell r="Y32">
            <v>0</v>
          </cell>
          <cell r="Z32">
            <v>1659703.27</v>
          </cell>
          <cell r="AA32">
            <v>188956.34</v>
          </cell>
          <cell r="AB32">
            <v>0</v>
          </cell>
          <cell r="AC32">
            <v>607394.68999999994</v>
          </cell>
          <cell r="AD32">
            <v>58938.73</v>
          </cell>
          <cell r="AE32">
            <v>513238.34</v>
          </cell>
          <cell r="AF32">
            <v>28030.59</v>
          </cell>
          <cell r="AG32">
            <v>434505.66</v>
          </cell>
          <cell r="AH32">
            <v>829402.41</v>
          </cell>
          <cell r="AI32">
            <v>138904759.02000001</v>
          </cell>
          <cell r="AJ32">
            <v>4444516.43</v>
          </cell>
          <cell r="AK32">
            <v>9685636.2400000002</v>
          </cell>
          <cell r="AL32">
            <v>0</v>
          </cell>
          <cell r="AM32">
            <v>0</v>
          </cell>
          <cell r="AN32">
            <v>606.32000000000005</v>
          </cell>
          <cell r="AO32">
            <v>17348693.690000001</v>
          </cell>
          <cell r="AP32">
            <v>796194.01</v>
          </cell>
          <cell r="AQ32">
            <v>0</v>
          </cell>
          <cell r="AR32">
            <v>0</v>
          </cell>
          <cell r="AS32">
            <v>5716501.8799999999</v>
          </cell>
          <cell r="AT32">
            <v>0</v>
          </cell>
          <cell r="AU32">
            <v>1175274.29</v>
          </cell>
          <cell r="AV32">
            <v>0</v>
          </cell>
          <cell r="AW32">
            <v>3149502.04</v>
          </cell>
          <cell r="AX32">
            <v>225142.96</v>
          </cell>
          <cell r="AY32">
            <v>0</v>
          </cell>
          <cell r="AZ32">
            <v>122318.24</v>
          </cell>
          <cell r="BA32">
            <v>8476343.6400000006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587.55999999999995</v>
          </cell>
          <cell r="BQ32">
            <v>0</v>
          </cell>
          <cell r="BR32">
            <v>9872.36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4493580</v>
          </cell>
          <cell r="CB32">
            <v>0</v>
          </cell>
          <cell r="CC32">
            <v>191949.21</v>
          </cell>
          <cell r="CD32">
            <v>0</v>
          </cell>
          <cell r="CE32">
            <v>6311221.8799999999</v>
          </cell>
          <cell r="CF32">
            <v>861501.74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289995.99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93665.68</v>
          </cell>
          <cell r="CR32">
            <v>0</v>
          </cell>
          <cell r="CS32">
            <v>5616907.3200000003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542785.24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361663.18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574097.07999999996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565561.38</v>
          </cell>
          <cell r="FC32">
            <v>427.5</v>
          </cell>
          <cell r="FD32">
            <v>1203776.3400000001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104179.31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38369.81</v>
          </cell>
          <cell r="FS32">
            <v>17478.05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1430988.4</v>
          </cell>
          <cell r="GA32">
            <v>4533837.9400000004</v>
          </cell>
        </row>
        <row r="33">
          <cell r="F33" t="str">
            <v>06098</v>
          </cell>
          <cell r="G33">
            <v>3385143.77</v>
          </cell>
          <cell r="H33">
            <v>0</v>
          </cell>
          <cell r="I33">
            <v>0</v>
          </cell>
          <cell r="J33">
            <v>33588.75</v>
          </cell>
          <cell r="K33">
            <v>0</v>
          </cell>
          <cell r="L33">
            <v>0</v>
          </cell>
          <cell r="M33">
            <v>126668.32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32291.41</v>
          </cell>
          <cell r="V33">
            <v>0</v>
          </cell>
          <cell r="W33">
            <v>0</v>
          </cell>
          <cell r="X33">
            <v>0</v>
          </cell>
          <cell r="Y33">
            <v>110826.65</v>
          </cell>
          <cell r="Z33">
            <v>307327.82</v>
          </cell>
          <cell r="AA33">
            <v>18073.54</v>
          </cell>
          <cell r="AB33">
            <v>0</v>
          </cell>
          <cell r="AC33">
            <v>16933.72</v>
          </cell>
          <cell r="AD33">
            <v>1004.93</v>
          </cell>
          <cell r="AE33">
            <v>0</v>
          </cell>
          <cell r="AF33">
            <v>0</v>
          </cell>
          <cell r="AG33">
            <v>4586.58</v>
          </cell>
          <cell r="AH33">
            <v>5869.75</v>
          </cell>
          <cell r="AI33">
            <v>10517235.220000001</v>
          </cell>
          <cell r="AJ33">
            <v>215444.44</v>
          </cell>
          <cell r="AK33">
            <v>661616.76</v>
          </cell>
          <cell r="AL33">
            <v>13573.23</v>
          </cell>
          <cell r="AM33">
            <v>0</v>
          </cell>
          <cell r="AN33">
            <v>0</v>
          </cell>
          <cell r="AO33">
            <v>1019630.76</v>
          </cell>
          <cell r="AP33">
            <v>32456.83</v>
          </cell>
          <cell r="AQ33">
            <v>0</v>
          </cell>
          <cell r="AR33">
            <v>0</v>
          </cell>
          <cell r="AS33">
            <v>182484.07</v>
          </cell>
          <cell r="AT33">
            <v>0</v>
          </cell>
          <cell r="AU33">
            <v>67453.06</v>
          </cell>
          <cell r="AV33">
            <v>0</v>
          </cell>
          <cell r="AW33">
            <v>32846.5</v>
          </cell>
          <cell r="AX33">
            <v>17152.580000000002</v>
          </cell>
          <cell r="AY33">
            <v>0</v>
          </cell>
          <cell r="AZ33">
            <v>4520.7</v>
          </cell>
          <cell r="BA33">
            <v>909921.82</v>
          </cell>
          <cell r="BB33">
            <v>481.91</v>
          </cell>
          <cell r="BC33">
            <v>4260.09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44.72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279900.15000000002</v>
          </cell>
          <cell r="CB33">
            <v>0</v>
          </cell>
          <cell r="CC33">
            <v>0</v>
          </cell>
          <cell r="CD33">
            <v>0</v>
          </cell>
          <cell r="CE33">
            <v>100468.66</v>
          </cell>
          <cell r="CF33">
            <v>13796.84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160765.68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16918.47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43329.3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10599.62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46500</v>
          </cell>
        </row>
        <row r="34">
          <cell r="F34" t="str">
            <v>06101</v>
          </cell>
          <cell r="G34">
            <v>2569028.46</v>
          </cell>
          <cell r="H34">
            <v>0</v>
          </cell>
          <cell r="I34">
            <v>0</v>
          </cell>
          <cell r="J34">
            <v>5583.64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170683.53</v>
          </cell>
          <cell r="T34">
            <v>0</v>
          </cell>
          <cell r="U34">
            <v>166413.07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226801.57</v>
          </cell>
          <cell r="AA34">
            <v>9641.5499999999993</v>
          </cell>
          <cell r="AB34">
            <v>0</v>
          </cell>
          <cell r="AC34">
            <v>27018.03</v>
          </cell>
          <cell r="AD34">
            <v>8984.5499999999993</v>
          </cell>
          <cell r="AE34">
            <v>390</v>
          </cell>
          <cell r="AF34">
            <v>0</v>
          </cell>
          <cell r="AG34">
            <v>422727.6</v>
          </cell>
          <cell r="AH34">
            <v>0</v>
          </cell>
          <cell r="AI34">
            <v>10095777.630000001</v>
          </cell>
          <cell r="AJ34">
            <v>228668.47</v>
          </cell>
          <cell r="AK34">
            <v>712467.68</v>
          </cell>
          <cell r="AL34">
            <v>0</v>
          </cell>
          <cell r="AM34">
            <v>0</v>
          </cell>
          <cell r="AN34">
            <v>0</v>
          </cell>
          <cell r="AO34">
            <v>1183591.01</v>
          </cell>
          <cell r="AP34">
            <v>18792.79</v>
          </cell>
          <cell r="AQ34">
            <v>0</v>
          </cell>
          <cell r="AR34">
            <v>0</v>
          </cell>
          <cell r="AS34">
            <v>225107.54</v>
          </cell>
          <cell r="AT34">
            <v>0</v>
          </cell>
          <cell r="AU34">
            <v>80056.899999999994</v>
          </cell>
          <cell r="AV34">
            <v>0</v>
          </cell>
          <cell r="AW34">
            <v>33263.65</v>
          </cell>
          <cell r="AX34">
            <v>17023.46</v>
          </cell>
          <cell r="AY34">
            <v>0</v>
          </cell>
          <cell r="AZ34">
            <v>4430.29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40.36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229967.72</v>
          </cell>
          <cell r="CB34">
            <v>0</v>
          </cell>
          <cell r="CC34">
            <v>3749.72</v>
          </cell>
          <cell r="CD34">
            <v>0</v>
          </cell>
          <cell r="CE34">
            <v>109180.9</v>
          </cell>
          <cell r="CF34">
            <v>30438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29652.2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94.33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</row>
        <row r="35">
          <cell r="F35" t="str">
            <v>06103</v>
          </cell>
          <cell r="G35">
            <v>374608.65</v>
          </cell>
          <cell r="H35">
            <v>0</v>
          </cell>
          <cell r="I35">
            <v>0</v>
          </cell>
          <cell r="J35">
            <v>17578.62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1941.6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16662.07</v>
          </cell>
          <cell r="AA35">
            <v>1148.3800000000001</v>
          </cell>
          <cell r="AB35">
            <v>0</v>
          </cell>
          <cell r="AC35">
            <v>7373.25</v>
          </cell>
          <cell r="AD35">
            <v>10</v>
          </cell>
          <cell r="AE35">
            <v>0</v>
          </cell>
          <cell r="AF35">
            <v>0</v>
          </cell>
          <cell r="AG35">
            <v>22731.56</v>
          </cell>
          <cell r="AH35">
            <v>0</v>
          </cell>
          <cell r="AI35">
            <v>949506.1</v>
          </cell>
          <cell r="AJ35">
            <v>25219.81</v>
          </cell>
          <cell r="AK35">
            <v>20847.88</v>
          </cell>
          <cell r="AL35">
            <v>19572.84</v>
          </cell>
          <cell r="AM35">
            <v>0</v>
          </cell>
          <cell r="AN35">
            <v>0</v>
          </cell>
          <cell r="AO35">
            <v>118681.48</v>
          </cell>
          <cell r="AP35">
            <v>796.03</v>
          </cell>
          <cell r="AQ35">
            <v>0</v>
          </cell>
          <cell r="AR35">
            <v>0</v>
          </cell>
          <cell r="AS35">
            <v>23595.07</v>
          </cell>
          <cell r="AT35">
            <v>0</v>
          </cell>
          <cell r="AU35">
            <v>834</v>
          </cell>
          <cell r="AV35">
            <v>0</v>
          </cell>
          <cell r="AW35">
            <v>0</v>
          </cell>
          <cell r="AX35">
            <v>1483.52</v>
          </cell>
          <cell r="AY35">
            <v>0</v>
          </cell>
          <cell r="AZ35">
            <v>13595.03</v>
          </cell>
          <cell r="BA35">
            <v>106735.55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4.12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30339.5</v>
          </cell>
          <cell r="CF35">
            <v>2109.42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21754.6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2881.24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7492.66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200</v>
          </cell>
          <cell r="FY35">
            <v>0</v>
          </cell>
          <cell r="FZ35">
            <v>0</v>
          </cell>
          <cell r="GA35">
            <v>0</v>
          </cell>
        </row>
        <row r="36">
          <cell r="F36" t="str">
            <v>06112</v>
          </cell>
          <cell r="G36">
            <v>6441447</v>
          </cell>
          <cell r="H36">
            <v>0</v>
          </cell>
          <cell r="I36">
            <v>0</v>
          </cell>
          <cell r="J36">
            <v>7678.22</v>
          </cell>
          <cell r="K36">
            <v>0</v>
          </cell>
          <cell r="L36">
            <v>0</v>
          </cell>
          <cell r="M36">
            <v>16144.15</v>
          </cell>
          <cell r="N36">
            <v>0</v>
          </cell>
          <cell r="O36">
            <v>9274.9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70330.75</v>
          </cell>
          <cell r="V36">
            <v>934</v>
          </cell>
          <cell r="W36">
            <v>0</v>
          </cell>
          <cell r="X36">
            <v>0</v>
          </cell>
          <cell r="Y36">
            <v>262109.83</v>
          </cell>
          <cell r="Z36">
            <v>272034.34000000003</v>
          </cell>
          <cell r="AA36">
            <v>49303.59</v>
          </cell>
          <cell r="AB36">
            <v>0</v>
          </cell>
          <cell r="AC36">
            <v>43510.35</v>
          </cell>
          <cell r="AD36">
            <v>4603.62</v>
          </cell>
          <cell r="AE36">
            <v>43126.61</v>
          </cell>
          <cell r="AF36">
            <v>0</v>
          </cell>
          <cell r="AG36">
            <v>99759.37</v>
          </cell>
          <cell r="AH36">
            <v>0</v>
          </cell>
          <cell r="AI36">
            <v>18390727.100000001</v>
          </cell>
          <cell r="AJ36">
            <v>606329.21</v>
          </cell>
          <cell r="AK36">
            <v>798457.8</v>
          </cell>
          <cell r="AL36">
            <v>126371.73</v>
          </cell>
          <cell r="AM36">
            <v>0</v>
          </cell>
          <cell r="AN36">
            <v>0</v>
          </cell>
          <cell r="AO36">
            <v>2566986.9900000002</v>
          </cell>
          <cell r="AP36">
            <v>96850.37</v>
          </cell>
          <cell r="AQ36">
            <v>0</v>
          </cell>
          <cell r="AR36">
            <v>0</v>
          </cell>
          <cell r="AS36">
            <v>575307.78</v>
          </cell>
          <cell r="AT36">
            <v>0</v>
          </cell>
          <cell r="AU36">
            <v>87400.85</v>
          </cell>
          <cell r="AV36">
            <v>0</v>
          </cell>
          <cell r="AW36">
            <v>75724.31</v>
          </cell>
          <cell r="AX36">
            <v>30364.080000000002</v>
          </cell>
          <cell r="AY36">
            <v>0</v>
          </cell>
          <cell r="AZ36">
            <v>16695.28</v>
          </cell>
          <cell r="BA36">
            <v>1530764.14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557.83000000000004</v>
          </cell>
          <cell r="BP36">
            <v>79.099999999999994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937340.96</v>
          </cell>
          <cell r="CB36">
            <v>0</v>
          </cell>
          <cell r="CC36">
            <v>17004</v>
          </cell>
          <cell r="CD36">
            <v>0</v>
          </cell>
          <cell r="CE36">
            <v>410296.59</v>
          </cell>
          <cell r="CF36">
            <v>88545.62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-576.30999999999995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5276.54</v>
          </cell>
          <cell r="CS36">
            <v>541995.71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23873.49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75450</v>
          </cell>
          <cell r="FC36">
            <v>3499.86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51436.1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</row>
        <row r="37">
          <cell r="F37" t="str">
            <v>06114</v>
          </cell>
          <cell r="G37">
            <v>46277166.990000002</v>
          </cell>
          <cell r="H37">
            <v>0</v>
          </cell>
          <cell r="I37">
            <v>0</v>
          </cell>
          <cell r="J37">
            <v>830.93</v>
          </cell>
          <cell r="K37">
            <v>0</v>
          </cell>
          <cell r="L37">
            <v>0</v>
          </cell>
          <cell r="M37">
            <v>189440.8</v>
          </cell>
          <cell r="N37">
            <v>0</v>
          </cell>
          <cell r="O37">
            <v>0</v>
          </cell>
          <cell r="P37">
            <v>33984.589999999997</v>
          </cell>
          <cell r="Q37">
            <v>104045</v>
          </cell>
          <cell r="R37">
            <v>45643.5</v>
          </cell>
          <cell r="S37">
            <v>0</v>
          </cell>
          <cell r="T37">
            <v>0</v>
          </cell>
          <cell r="U37">
            <v>820001.47</v>
          </cell>
          <cell r="V37">
            <v>8934.24</v>
          </cell>
          <cell r="W37">
            <v>115617.08</v>
          </cell>
          <cell r="X37">
            <v>0</v>
          </cell>
          <cell r="Y37">
            <v>209611.08</v>
          </cell>
          <cell r="Z37">
            <v>1989948.79</v>
          </cell>
          <cell r="AA37">
            <v>206535.77</v>
          </cell>
          <cell r="AB37">
            <v>0</v>
          </cell>
          <cell r="AC37">
            <v>231139.28</v>
          </cell>
          <cell r="AD37">
            <v>32950.25</v>
          </cell>
          <cell r="AE37">
            <v>187930.79</v>
          </cell>
          <cell r="AF37">
            <v>29091.96</v>
          </cell>
          <cell r="AG37">
            <v>446969.14</v>
          </cell>
          <cell r="AH37">
            <v>220131.91</v>
          </cell>
          <cell r="AI37">
            <v>162957909.69</v>
          </cell>
          <cell r="AJ37">
            <v>4374789.55</v>
          </cell>
          <cell r="AK37">
            <v>16361618.4</v>
          </cell>
          <cell r="AL37">
            <v>11056.56</v>
          </cell>
          <cell r="AM37">
            <v>0</v>
          </cell>
          <cell r="AN37">
            <v>911.14</v>
          </cell>
          <cell r="AO37">
            <v>21530581.120000001</v>
          </cell>
          <cell r="AP37">
            <v>899401.9</v>
          </cell>
          <cell r="AQ37">
            <v>0</v>
          </cell>
          <cell r="AR37">
            <v>0</v>
          </cell>
          <cell r="AS37">
            <v>6313199.1699999999</v>
          </cell>
          <cell r="AT37">
            <v>0</v>
          </cell>
          <cell r="AU37">
            <v>2265852.0699999998</v>
          </cell>
          <cell r="AV37">
            <v>0</v>
          </cell>
          <cell r="AW37">
            <v>3627235.5</v>
          </cell>
          <cell r="AX37">
            <v>266446.02</v>
          </cell>
          <cell r="AY37">
            <v>0</v>
          </cell>
          <cell r="AZ37">
            <v>166512.31</v>
          </cell>
          <cell r="BA37">
            <v>9079075.1199999992</v>
          </cell>
          <cell r="BB37">
            <v>1885.36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670.11</v>
          </cell>
          <cell r="BQ37">
            <v>0</v>
          </cell>
          <cell r="BR37">
            <v>10668.99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4501072</v>
          </cell>
          <cell r="CB37">
            <v>0</v>
          </cell>
          <cell r="CC37">
            <v>143947.34</v>
          </cell>
          <cell r="CD37">
            <v>48566.17</v>
          </cell>
          <cell r="CE37">
            <v>5288667.1100000003</v>
          </cell>
          <cell r="CF37">
            <v>544515.22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356899.57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5654.14</v>
          </cell>
          <cell r="CR37">
            <v>16382.37</v>
          </cell>
          <cell r="CS37">
            <v>5886059.5999999996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53482.52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392820.92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167094.29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543490.39</v>
          </cell>
          <cell r="FC37">
            <v>0</v>
          </cell>
          <cell r="FD37">
            <v>773554.62</v>
          </cell>
          <cell r="FE37">
            <v>0</v>
          </cell>
          <cell r="FF37">
            <v>0</v>
          </cell>
          <cell r="FG37">
            <v>-2592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507230.11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43788.49</v>
          </cell>
          <cell r="FS37">
            <v>122492.76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12162.19</v>
          </cell>
          <cell r="FY37">
            <v>0</v>
          </cell>
          <cell r="FZ37">
            <v>3545897.72</v>
          </cell>
          <cell r="GA37">
            <v>0</v>
          </cell>
        </row>
        <row r="38">
          <cell r="F38" t="str">
            <v>06117</v>
          </cell>
          <cell r="G38">
            <v>12136273.77</v>
          </cell>
          <cell r="H38">
            <v>0</v>
          </cell>
          <cell r="I38">
            <v>0</v>
          </cell>
          <cell r="J38">
            <v>22385.88</v>
          </cell>
          <cell r="K38">
            <v>0</v>
          </cell>
          <cell r="L38">
            <v>0</v>
          </cell>
          <cell r="M38">
            <v>366258.11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26780</v>
          </cell>
          <cell r="S38">
            <v>0</v>
          </cell>
          <cell r="T38">
            <v>0</v>
          </cell>
          <cell r="U38">
            <v>207655.88</v>
          </cell>
          <cell r="V38">
            <v>0</v>
          </cell>
          <cell r="W38">
            <v>0</v>
          </cell>
          <cell r="X38">
            <v>0</v>
          </cell>
          <cell r="Y38">
            <v>1214540.8799999999</v>
          </cell>
          <cell r="Z38">
            <v>957569.76</v>
          </cell>
          <cell r="AA38">
            <v>60297.34</v>
          </cell>
          <cell r="AB38">
            <v>0</v>
          </cell>
          <cell r="AC38">
            <v>102035.46</v>
          </cell>
          <cell r="AD38">
            <v>130517.99</v>
          </cell>
          <cell r="AE38">
            <v>238883.9</v>
          </cell>
          <cell r="AF38">
            <v>0</v>
          </cell>
          <cell r="AG38">
            <v>111080.45</v>
          </cell>
          <cell r="AH38">
            <v>41952.88</v>
          </cell>
          <cell r="AI38">
            <v>39866851.829999998</v>
          </cell>
          <cell r="AJ38">
            <v>1068392.32</v>
          </cell>
          <cell r="AK38">
            <v>1475381.16</v>
          </cell>
          <cell r="AL38">
            <v>272714.33</v>
          </cell>
          <cell r="AM38">
            <v>0</v>
          </cell>
          <cell r="AN38">
            <v>0</v>
          </cell>
          <cell r="AO38">
            <v>4748931.49</v>
          </cell>
          <cell r="AP38">
            <v>165083.35</v>
          </cell>
          <cell r="AQ38">
            <v>0</v>
          </cell>
          <cell r="AR38">
            <v>0</v>
          </cell>
          <cell r="AS38">
            <v>547793.04</v>
          </cell>
          <cell r="AT38">
            <v>0</v>
          </cell>
          <cell r="AU38">
            <v>354711.79</v>
          </cell>
          <cell r="AV38">
            <v>0</v>
          </cell>
          <cell r="AW38">
            <v>208005.89</v>
          </cell>
          <cell r="AX38">
            <v>67220.27</v>
          </cell>
          <cell r="AY38">
            <v>0</v>
          </cell>
          <cell r="AZ38">
            <v>12983.49</v>
          </cell>
          <cell r="BA38">
            <v>2302009.11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166.86</v>
          </cell>
          <cell r="BQ38">
            <v>0</v>
          </cell>
          <cell r="BR38">
            <v>3905.9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1072157.8999999999</v>
          </cell>
          <cell r="CB38">
            <v>0</v>
          </cell>
          <cell r="CC38">
            <v>24323.58</v>
          </cell>
          <cell r="CD38">
            <v>0</v>
          </cell>
          <cell r="CE38">
            <v>319212.15999999997</v>
          </cell>
          <cell r="CF38">
            <v>100104.59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3587.9</v>
          </cell>
          <cell r="CS38">
            <v>498496.25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30613.63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71802.66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19324.21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2280.1799999999998</v>
          </cell>
        </row>
        <row r="39">
          <cell r="F39" t="str">
            <v>06119</v>
          </cell>
          <cell r="G39">
            <v>25798778.780000001</v>
          </cell>
          <cell r="H39">
            <v>0</v>
          </cell>
          <cell r="I39">
            <v>0</v>
          </cell>
          <cell r="J39">
            <v>233038.32</v>
          </cell>
          <cell r="K39">
            <v>0</v>
          </cell>
          <cell r="L39">
            <v>0</v>
          </cell>
          <cell r="M39">
            <v>302796.56</v>
          </cell>
          <cell r="N39">
            <v>0</v>
          </cell>
          <cell r="O39">
            <v>33970</v>
          </cell>
          <cell r="P39">
            <v>0</v>
          </cell>
          <cell r="Q39">
            <v>0</v>
          </cell>
          <cell r="R39">
            <v>0</v>
          </cell>
          <cell r="S39">
            <v>406250.25</v>
          </cell>
          <cell r="T39">
            <v>61180.23</v>
          </cell>
          <cell r="U39">
            <v>261276.7</v>
          </cell>
          <cell r="V39">
            <v>69621.2</v>
          </cell>
          <cell r="W39">
            <v>0</v>
          </cell>
          <cell r="X39">
            <v>0</v>
          </cell>
          <cell r="Y39">
            <v>72699.5</v>
          </cell>
          <cell r="Z39">
            <v>1006020.57</v>
          </cell>
          <cell r="AA39">
            <v>48613.72</v>
          </cell>
          <cell r="AB39">
            <v>0</v>
          </cell>
          <cell r="AC39">
            <v>488845.38</v>
          </cell>
          <cell r="AD39">
            <v>15472.9</v>
          </cell>
          <cell r="AE39">
            <v>258644.11</v>
          </cell>
          <cell r="AF39">
            <v>16710.900000000001</v>
          </cell>
          <cell r="AG39">
            <v>101150.28</v>
          </cell>
          <cell r="AH39">
            <v>245727.45</v>
          </cell>
          <cell r="AI39">
            <v>76205389.829999998</v>
          </cell>
          <cell r="AJ39">
            <v>2009712.55</v>
          </cell>
          <cell r="AK39">
            <v>6701880.4400000004</v>
          </cell>
          <cell r="AL39">
            <v>537090.18999999994</v>
          </cell>
          <cell r="AM39">
            <v>0</v>
          </cell>
          <cell r="AN39">
            <v>3678.43</v>
          </cell>
          <cell r="AO39">
            <v>10270131.65</v>
          </cell>
          <cell r="AP39">
            <v>300457.58</v>
          </cell>
          <cell r="AQ39">
            <v>0</v>
          </cell>
          <cell r="AR39">
            <v>0</v>
          </cell>
          <cell r="AS39">
            <v>2382816.79</v>
          </cell>
          <cell r="AT39">
            <v>0</v>
          </cell>
          <cell r="AU39">
            <v>350668.31</v>
          </cell>
          <cell r="AV39">
            <v>0</v>
          </cell>
          <cell r="AW39">
            <v>849410.24</v>
          </cell>
          <cell r="AX39">
            <v>128323.97</v>
          </cell>
          <cell r="AY39">
            <v>0</v>
          </cell>
          <cell r="AZ39">
            <v>59655.95</v>
          </cell>
          <cell r="BA39">
            <v>7724404.1100000003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5291.28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321.57</v>
          </cell>
          <cell r="BQ39">
            <v>0</v>
          </cell>
          <cell r="BR39">
            <v>522679.96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2555030.17</v>
          </cell>
          <cell r="CB39">
            <v>0</v>
          </cell>
          <cell r="CC39">
            <v>157713.66</v>
          </cell>
          <cell r="CD39">
            <v>0</v>
          </cell>
          <cell r="CE39">
            <v>1558829.21</v>
          </cell>
          <cell r="CF39">
            <v>363098.04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68144.600000000006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2956.49</v>
          </cell>
          <cell r="CR39">
            <v>23572.93</v>
          </cell>
          <cell r="CS39">
            <v>1785676.4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121808.23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134378.07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264086.02</v>
          </cell>
          <cell r="FC39">
            <v>3412.5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28354.98</v>
          </cell>
          <cell r="FK39">
            <v>0</v>
          </cell>
          <cell r="FL39">
            <v>24567.360000000001</v>
          </cell>
          <cell r="FM39">
            <v>1669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11381.24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490647.54</v>
          </cell>
          <cell r="GA39">
            <v>0</v>
          </cell>
        </row>
        <row r="40">
          <cell r="F40" t="str">
            <v>06122</v>
          </cell>
          <cell r="G40">
            <v>4488603.79</v>
          </cell>
          <cell r="H40">
            <v>0</v>
          </cell>
          <cell r="I40">
            <v>0</v>
          </cell>
          <cell r="J40">
            <v>811.09</v>
          </cell>
          <cell r="K40">
            <v>0</v>
          </cell>
          <cell r="L40">
            <v>0</v>
          </cell>
          <cell r="M40">
            <v>168368.18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89708</v>
          </cell>
          <cell r="T40">
            <v>0</v>
          </cell>
          <cell r="U40">
            <v>50614.38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244190.26</v>
          </cell>
          <cell r="AA40">
            <v>14846.2</v>
          </cell>
          <cell r="AB40">
            <v>0</v>
          </cell>
          <cell r="AC40">
            <v>95479.22</v>
          </cell>
          <cell r="AD40">
            <v>4292.88</v>
          </cell>
          <cell r="AE40">
            <v>0</v>
          </cell>
          <cell r="AF40">
            <v>0</v>
          </cell>
          <cell r="AG40">
            <v>25133.41</v>
          </cell>
          <cell r="AH40">
            <v>26613.77</v>
          </cell>
          <cell r="AI40">
            <v>14735455.73</v>
          </cell>
          <cell r="AJ40">
            <v>339067.65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1655325.44</v>
          </cell>
          <cell r="AP40">
            <v>122227.23</v>
          </cell>
          <cell r="AQ40">
            <v>0</v>
          </cell>
          <cell r="AR40">
            <v>0</v>
          </cell>
          <cell r="AS40">
            <v>321286.03000000003</v>
          </cell>
          <cell r="AT40">
            <v>0</v>
          </cell>
          <cell r="AU40">
            <v>61276.86</v>
          </cell>
          <cell r="AV40">
            <v>0</v>
          </cell>
          <cell r="AW40">
            <v>89352.56</v>
          </cell>
          <cell r="AX40">
            <v>24427.19</v>
          </cell>
          <cell r="AY40">
            <v>0</v>
          </cell>
          <cell r="AZ40">
            <v>14707.85</v>
          </cell>
          <cell r="BA40">
            <v>1209098.79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10376.84</v>
          </cell>
          <cell r="BP40">
            <v>60.76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269378.7</v>
          </cell>
          <cell r="CF40">
            <v>49997.59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10810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300327.48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5755.15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50510.78</v>
          </cell>
          <cell r="FC40">
            <v>2040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102329.31</v>
          </cell>
          <cell r="FT40">
            <v>83060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</row>
        <row r="41">
          <cell r="F41" t="str">
            <v>07002</v>
          </cell>
          <cell r="G41">
            <v>1142977.6100000001</v>
          </cell>
          <cell r="H41">
            <v>0</v>
          </cell>
          <cell r="I41">
            <v>62.74</v>
          </cell>
          <cell r="J41">
            <v>1427.77</v>
          </cell>
          <cell r="K41">
            <v>0</v>
          </cell>
          <cell r="L41">
            <v>535.84</v>
          </cell>
          <cell r="M41">
            <v>21857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1340.07</v>
          </cell>
          <cell r="V41">
            <v>918.1</v>
          </cell>
          <cell r="W41">
            <v>0</v>
          </cell>
          <cell r="X41">
            <v>0</v>
          </cell>
          <cell r="Y41">
            <v>0</v>
          </cell>
          <cell r="Z41">
            <v>32991.879999999997</v>
          </cell>
          <cell r="AA41">
            <v>161.74</v>
          </cell>
          <cell r="AB41">
            <v>0</v>
          </cell>
          <cell r="AC41">
            <v>81848.100000000006</v>
          </cell>
          <cell r="AD41">
            <v>547.98</v>
          </cell>
          <cell r="AE41">
            <v>0</v>
          </cell>
          <cell r="AF41">
            <v>0</v>
          </cell>
          <cell r="AG41">
            <v>20623.580000000002</v>
          </cell>
          <cell r="AH41">
            <v>8155.57</v>
          </cell>
          <cell r="AI41">
            <v>2891180.45</v>
          </cell>
          <cell r="AJ41">
            <v>68286.210000000006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355854.32</v>
          </cell>
          <cell r="AP41">
            <v>40235.839999999997</v>
          </cell>
          <cell r="AQ41">
            <v>0</v>
          </cell>
          <cell r="AR41">
            <v>0</v>
          </cell>
          <cell r="AS41">
            <v>121045.06</v>
          </cell>
          <cell r="AT41">
            <v>0</v>
          </cell>
          <cell r="AU41">
            <v>26315.42</v>
          </cell>
          <cell r="AV41">
            <v>0</v>
          </cell>
          <cell r="AW41">
            <v>3237.93</v>
          </cell>
          <cell r="AX41">
            <v>3961.21</v>
          </cell>
          <cell r="AY41">
            <v>0</v>
          </cell>
          <cell r="AZ41">
            <v>8867.2199999999993</v>
          </cell>
          <cell r="BA41">
            <v>232198.49</v>
          </cell>
          <cell r="BB41">
            <v>202126.29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1519.34</v>
          </cell>
          <cell r="BP41">
            <v>75006.97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5965</v>
          </cell>
          <cell r="CD41">
            <v>0</v>
          </cell>
          <cell r="CE41">
            <v>126162.13</v>
          </cell>
          <cell r="CF41">
            <v>37955.769999999997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8071.1</v>
          </cell>
          <cell r="CS41">
            <v>97087.16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12315.06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7904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</row>
        <row r="42">
          <cell r="F42" t="str">
            <v>07035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813.09</v>
          </cell>
          <cell r="AB42">
            <v>0</v>
          </cell>
          <cell r="AC42">
            <v>33.200000000000003</v>
          </cell>
          <cell r="AD42">
            <v>0</v>
          </cell>
          <cell r="AE42">
            <v>0</v>
          </cell>
          <cell r="AF42">
            <v>0</v>
          </cell>
          <cell r="AG42">
            <v>11164.61</v>
          </cell>
          <cell r="AH42">
            <v>0</v>
          </cell>
          <cell r="AI42">
            <v>428855.03</v>
          </cell>
          <cell r="AJ42">
            <v>419.33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6841.82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291.31</v>
          </cell>
          <cell r="AY42">
            <v>0</v>
          </cell>
          <cell r="AZ42">
            <v>0</v>
          </cell>
          <cell r="BA42">
            <v>80401.25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5375.65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10244.34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</row>
        <row r="43">
          <cell r="F43" t="str">
            <v>08122</v>
          </cell>
          <cell r="G43">
            <v>16251240.82</v>
          </cell>
          <cell r="H43">
            <v>0</v>
          </cell>
          <cell r="I43">
            <v>998.43</v>
          </cell>
          <cell r="J43">
            <v>67116.36</v>
          </cell>
          <cell r="K43">
            <v>0</v>
          </cell>
          <cell r="L43">
            <v>0</v>
          </cell>
          <cell r="M43">
            <v>97445.17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6595</v>
          </cell>
          <cell r="U43">
            <v>21400.78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399178.02</v>
          </cell>
          <cell r="AA43">
            <v>33727.61</v>
          </cell>
          <cell r="AB43">
            <v>0</v>
          </cell>
          <cell r="AC43">
            <v>160328.24</v>
          </cell>
          <cell r="AD43">
            <v>1017.67</v>
          </cell>
          <cell r="AE43">
            <v>66617.87</v>
          </cell>
          <cell r="AF43">
            <v>19636.169999999998</v>
          </cell>
          <cell r="AG43">
            <v>377628.3</v>
          </cell>
          <cell r="AH43">
            <v>0</v>
          </cell>
          <cell r="AI43">
            <v>39909147.219999999</v>
          </cell>
          <cell r="AJ43">
            <v>1441601.11</v>
          </cell>
          <cell r="AK43">
            <v>2137340.6</v>
          </cell>
          <cell r="AL43">
            <v>515.57000000000005</v>
          </cell>
          <cell r="AM43">
            <v>0</v>
          </cell>
          <cell r="AN43">
            <v>0</v>
          </cell>
          <cell r="AO43">
            <v>5798843.4500000002</v>
          </cell>
          <cell r="AP43">
            <v>471431.13</v>
          </cell>
          <cell r="AQ43">
            <v>0</v>
          </cell>
          <cell r="AR43">
            <v>0</v>
          </cell>
          <cell r="AS43">
            <v>1903947.9</v>
          </cell>
          <cell r="AT43">
            <v>0</v>
          </cell>
          <cell r="AU43">
            <v>262926.61</v>
          </cell>
          <cell r="AV43">
            <v>0</v>
          </cell>
          <cell r="AW43">
            <v>395530.17</v>
          </cell>
          <cell r="AX43">
            <v>65462.79</v>
          </cell>
          <cell r="AY43">
            <v>0</v>
          </cell>
          <cell r="AZ43">
            <v>54995.81</v>
          </cell>
          <cell r="BA43">
            <v>2147878.5299999998</v>
          </cell>
          <cell r="BB43">
            <v>2934.87</v>
          </cell>
          <cell r="BC43">
            <v>45618.13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594.80999999999995</v>
          </cell>
          <cell r="BP43">
            <v>24213.93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1596107.35</v>
          </cell>
          <cell r="CB43">
            <v>0</v>
          </cell>
          <cell r="CC43">
            <v>54888.58</v>
          </cell>
          <cell r="CD43">
            <v>0</v>
          </cell>
          <cell r="CE43">
            <v>1909412.22</v>
          </cell>
          <cell r="CF43">
            <v>320985.48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87085.08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5785.18</v>
          </cell>
          <cell r="CR43">
            <v>41943.24</v>
          </cell>
          <cell r="CS43">
            <v>2115237.06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57520.21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114045.4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199605</v>
          </cell>
          <cell r="FC43">
            <v>33993.17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30288.38</v>
          </cell>
          <cell r="FK43">
            <v>32312.01</v>
          </cell>
          <cell r="FL43">
            <v>0</v>
          </cell>
          <cell r="FM43">
            <v>16537</v>
          </cell>
          <cell r="FN43">
            <v>0</v>
          </cell>
          <cell r="FO43">
            <v>0</v>
          </cell>
          <cell r="FP43">
            <v>0</v>
          </cell>
          <cell r="FQ43">
            <v>45388.56</v>
          </cell>
          <cell r="FR43">
            <v>1693.12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500</v>
          </cell>
          <cell r="FY43">
            <v>0</v>
          </cell>
          <cell r="FZ43">
            <v>0</v>
          </cell>
          <cell r="GA43">
            <v>0</v>
          </cell>
        </row>
        <row r="44">
          <cell r="F44" t="str">
            <v>08130</v>
          </cell>
          <cell r="G44">
            <v>880105.85</v>
          </cell>
          <cell r="H44">
            <v>0</v>
          </cell>
          <cell r="I44">
            <v>0</v>
          </cell>
          <cell r="J44">
            <v>231043.55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1950</v>
          </cell>
          <cell r="S44">
            <v>0</v>
          </cell>
          <cell r="T44">
            <v>0</v>
          </cell>
          <cell r="U44">
            <v>11522.59</v>
          </cell>
          <cell r="V44">
            <v>42</v>
          </cell>
          <cell r="W44">
            <v>0</v>
          </cell>
          <cell r="X44">
            <v>0</v>
          </cell>
          <cell r="Y44">
            <v>0</v>
          </cell>
          <cell r="Z44">
            <v>104183.21</v>
          </cell>
          <cell r="AA44">
            <v>3759.22</v>
          </cell>
          <cell r="AB44">
            <v>0</v>
          </cell>
          <cell r="AC44">
            <v>3701.8</v>
          </cell>
          <cell r="AD44">
            <v>604.9</v>
          </cell>
          <cell r="AE44">
            <v>2147.35</v>
          </cell>
          <cell r="AF44">
            <v>0</v>
          </cell>
          <cell r="AG44">
            <v>6458.65</v>
          </cell>
          <cell r="AH44">
            <v>5464.31</v>
          </cell>
          <cell r="AI44">
            <v>4244860.87</v>
          </cell>
          <cell r="AJ44">
            <v>89294.080000000002</v>
          </cell>
          <cell r="AK44">
            <v>299424.36</v>
          </cell>
          <cell r="AL44">
            <v>0</v>
          </cell>
          <cell r="AM44">
            <v>0</v>
          </cell>
          <cell r="AN44">
            <v>0</v>
          </cell>
          <cell r="AO44">
            <v>440629</v>
          </cell>
          <cell r="AP44">
            <v>43419.98</v>
          </cell>
          <cell r="AQ44">
            <v>0</v>
          </cell>
          <cell r="AR44">
            <v>0</v>
          </cell>
          <cell r="AS44">
            <v>126187.61</v>
          </cell>
          <cell r="AT44">
            <v>0</v>
          </cell>
          <cell r="AU44">
            <v>9593.81</v>
          </cell>
          <cell r="AV44">
            <v>0</v>
          </cell>
          <cell r="AW44">
            <v>0</v>
          </cell>
          <cell r="AX44">
            <v>4409.42</v>
          </cell>
          <cell r="AY44">
            <v>0</v>
          </cell>
          <cell r="AZ44">
            <v>4050.86</v>
          </cell>
          <cell r="BA44">
            <v>359963.19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2258.08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2494</v>
          </cell>
          <cell r="CD44">
            <v>0</v>
          </cell>
          <cell r="CE44">
            <v>70547.23</v>
          </cell>
          <cell r="CF44">
            <v>15032.63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138287.79999999999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35920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16910.57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200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186350.43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2250</v>
          </cell>
          <cell r="FY44">
            <v>0</v>
          </cell>
          <cell r="FZ44">
            <v>0</v>
          </cell>
          <cell r="GA44">
            <v>0</v>
          </cell>
        </row>
        <row r="45">
          <cell r="F45" t="str">
            <v>08401</v>
          </cell>
          <cell r="G45">
            <v>1946926.66</v>
          </cell>
          <cell r="H45">
            <v>187.91</v>
          </cell>
          <cell r="I45">
            <v>3724.27</v>
          </cell>
          <cell r="J45">
            <v>86236.93</v>
          </cell>
          <cell r="K45">
            <v>0</v>
          </cell>
          <cell r="L45">
            <v>0</v>
          </cell>
          <cell r="M45">
            <v>23030.3</v>
          </cell>
          <cell r="N45">
            <v>0</v>
          </cell>
          <cell r="O45">
            <v>3244.6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5171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119572.21</v>
          </cell>
          <cell r="AA45">
            <v>10730.61</v>
          </cell>
          <cell r="AB45">
            <v>0</v>
          </cell>
          <cell r="AC45">
            <v>28547.26</v>
          </cell>
          <cell r="AD45">
            <v>4415.83</v>
          </cell>
          <cell r="AE45">
            <v>3251.88</v>
          </cell>
          <cell r="AF45">
            <v>1582.07</v>
          </cell>
          <cell r="AG45">
            <v>34476.21</v>
          </cell>
          <cell r="AH45">
            <v>10086.76</v>
          </cell>
          <cell r="AI45">
            <v>7214574.6399999997</v>
          </cell>
          <cell r="AJ45">
            <v>190378.6</v>
          </cell>
          <cell r="AK45">
            <v>639865.80000000005</v>
          </cell>
          <cell r="AL45">
            <v>20569.98</v>
          </cell>
          <cell r="AM45">
            <v>0</v>
          </cell>
          <cell r="AN45">
            <v>0</v>
          </cell>
          <cell r="AO45">
            <v>981630.89</v>
          </cell>
          <cell r="AP45">
            <v>55699.98</v>
          </cell>
          <cell r="AQ45">
            <v>0</v>
          </cell>
          <cell r="AR45">
            <v>0</v>
          </cell>
          <cell r="AS45">
            <v>282163.74</v>
          </cell>
          <cell r="AT45">
            <v>0</v>
          </cell>
          <cell r="AU45">
            <v>11686.81</v>
          </cell>
          <cell r="AV45">
            <v>0</v>
          </cell>
          <cell r="AW45">
            <v>24129.45</v>
          </cell>
          <cell r="AX45">
            <v>11945.4</v>
          </cell>
          <cell r="AY45">
            <v>0</v>
          </cell>
          <cell r="AZ45">
            <v>9457.5300000000007</v>
          </cell>
          <cell r="BA45">
            <v>677147.51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4328.04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234545</v>
          </cell>
          <cell r="CB45">
            <v>0</v>
          </cell>
          <cell r="CC45">
            <v>7980.71</v>
          </cell>
          <cell r="CD45">
            <v>0</v>
          </cell>
          <cell r="CE45">
            <v>244475.49</v>
          </cell>
          <cell r="CF45">
            <v>74157.539999999994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320650.90999999997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3207.96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33853.46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39857.4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3360.06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3225</v>
          </cell>
          <cell r="FY45">
            <v>0</v>
          </cell>
          <cell r="FZ45">
            <v>0</v>
          </cell>
          <cell r="GA45">
            <v>0</v>
          </cell>
        </row>
        <row r="46">
          <cell r="F46" t="str">
            <v>08402</v>
          </cell>
          <cell r="G46">
            <v>1930058.49</v>
          </cell>
          <cell r="H46">
            <v>0</v>
          </cell>
          <cell r="I46">
            <v>0</v>
          </cell>
          <cell r="J46">
            <v>110037.74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3656</v>
          </cell>
          <cell r="V46">
            <v>1165.58</v>
          </cell>
          <cell r="W46">
            <v>0</v>
          </cell>
          <cell r="X46">
            <v>0</v>
          </cell>
          <cell r="Y46">
            <v>0</v>
          </cell>
          <cell r="Z46">
            <v>107987.4</v>
          </cell>
          <cell r="AA46">
            <v>3782.37</v>
          </cell>
          <cell r="AB46">
            <v>0</v>
          </cell>
          <cell r="AC46">
            <v>5900</v>
          </cell>
          <cell r="AD46">
            <v>1244.1400000000001</v>
          </cell>
          <cell r="AE46">
            <v>625</v>
          </cell>
          <cell r="AF46">
            <v>0</v>
          </cell>
          <cell r="AG46">
            <v>50024.09</v>
          </cell>
          <cell r="AH46">
            <v>0</v>
          </cell>
          <cell r="AI46">
            <v>5481502.5199999996</v>
          </cell>
          <cell r="AJ46">
            <v>139490.51999999999</v>
          </cell>
          <cell r="AK46">
            <v>0</v>
          </cell>
          <cell r="AL46">
            <v>16.07</v>
          </cell>
          <cell r="AM46">
            <v>0</v>
          </cell>
          <cell r="AN46">
            <v>0</v>
          </cell>
          <cell r="AO46">
            <v>666416.30000000005</v>
          </cell>
          <cell r="AP46">
            <v>26558.55</v>
          </cell>
          <cell r="AQ46">
            <v>0</v>
          </cell>
          <cell r="AR46">
            <v>0</v>
          </cell>
          <cell r="AS46">
            <v>163628.94</v>
          </cell>
          <cell r="AT46">
            <v>0</v>
          </cell>
          <cell r="AU46">
            <v>26564.43</v>
          </cell>
          <cell r="AV46">
            <v>0</v>
          </cell>
          <cell r="AW46">
            <v>9654.9</v>
          </cell>
          <cell r="AX46">
            <v>8864.44</v>
          </cell>
          <cell r="AY46">
            <v>0</v>
          </cell>
          <cell r="AZ46">
            <v>3310.34</v>
          </cell>
          <cell r="BA46">
            <v>414182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3222.14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3866.21</v>
          </cell>
          <cell r="CD46">
            <v>0</v>
          </cell>
          <cell r="CE46">
            <v>182659</v>
          </cell>
          <cell r="CF46">
            <v>19291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137716.99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12265.08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800</v>
          </cell>
          <cell r="FS46">
            <v>8452.8700000000008</v>
          </cell>
          <cell r="FT46">
            <v>28571.67</v>
          </cell>
          <cell r="FU46">
            <v>0</v>
          </cell>
          <cell r="FV46">
            <v>0</v>
          </cell>
          <cell r="FW46">
            <v>0</v>
          </cell>
          <cell r="FX46">
            <v>1399</v>
          </cell>
          <cell r="FY46">
            <v>0</v>
          </cell>
          <cell r="FZ46">
            <v>37111.199999999997</v>
          </cell>
          <cell r="GA46">
            <v>0</v>
          </cell>
        </row>
        <row r="47">
          <cell r="F47" t="str">
            <v>08404</v>
          </cell>
          <cell r="G47">
            <v>3732217.74</v>
          </cell>
          <cell r="H47">
            <v>0</v>
          </cell>
          <cell r="I47">
            <v>1291.51</v>
          </cell>
          <cell r="J47">
            <v>165366.82999999999</v>
          </cell>
          <cell r="K47">
            <v>0</v>
          </cell>
          <cell r="L47">
            <v>0</v>
          </cell>
          <cell r="M47">
            <v>59845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11661.34</v>
          </cell>
          <cell r="T47">
            <v>96721.85</v>
          </cell>
          <cell r="U47">
            <v>39385.31</v>
          </cell>
          <cell r="V47">
            <v>0</v>
          </cell>
          <cell r="W47">
            <v>0</v>
          </cell>
          <cell r="X47">
            <v>0</v>
          </cell>
          <cell r="Y47">
            <v>105</v>
          </cell>
          <cell r="Z47">
            <v>231692.26</v>
          </cell>
          <cell r="AA47">
            <v>5773.87</v>
          </cell>
          <cell r="AB47">
            <v>0</v>
          </cell>
          <cell r="AC47">
            <v>22155.21</v>
          </cell>
          <cell r="AD47">
            <v>35</v>
          </cell>
          <cell r="AE47">
            <v>0</v>
          </cell>
          <cell r="AF47">
            <v>2993.1</v>
          </cell>
          <cell r="AG47">
            <v>49423.76</v>
          </cell>
          <cell r="AH47">
            <v>40355.85</v>
          </cell>
          <cell r="AI47">
            <v>13858794.65</v>
          </cell>
          <cell r="AJ47">
            <v>325330.53999999998</v>
          </cell>
          <cell r="AK47">
            <v>906344.84</v>
          </cell>
          <cell r="AL47">
            <v>140059.45000000001</v>
          </cell>
          <cell r="AM47">
            <v>0</v>
          </cell>
          <cell r="AN47">
            <v>0</v>
          </cell>
          <cell r="AO47">
            <v>1665808.6</v>
          </cell>
          <cell r="AP47">
            <v>85112.84</v>
          </cell>
          <cell r="AQ47">
            <v>0</v>
          </cell>
          <cell r="AR47">
            <v>0</v>
          </cell>
          <cell r="AS47">
            <v>502238.92</v>
          </cell>
          <cell r="AT47">
            <v>0</v>
          </cell>
          <cell r="AU47">
            <v>100489.67</v>
          </cell>
          <cell r="AV47">
            <v>0</v>
          </cell>
          <cell r="AW47">
            <v>171535.49</v>
          </cell>
          <cell r="AX47">
            <v>22299.54</v>
          </cell>
          <cell r="AY47">
            <v>0</v>
          </cell>
          <cell r="AZ47">
            <v>14361.8</v>
          </cell>
          <cell r="BA47">
            <v>1326522</v>
          </cell>
          <cell r="BB47">
            <v>0</v>
          </cell>
          <cell r="BC47">
            <v>3714.62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17865.28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8233.4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471164.32</v>
          </cell>
          <cell r="CB47">
            <v>0</v>
          </cell>
          <cell r="CC47">
            <v>13447</v>
          </cell>
          <cell r="CD47">
            <v>0</v>
          </cell>
          <cell r="CE47">
            <v>543202.61</v>
          </cell>
          <cell r="CF47">
            <v>48355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25133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13219.07</v>
          </cell>
          <cell r="CS47">
            <v>510046.11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40282.75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5777.65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61971.4</v>
          </cell>
          <cell r="FC47">
            <v>0</v>
          </cell>
          <cell r="FD47">
            <v>131292.15</v>
          </cell>
          <cell r="FE47">
            <v>0</v>
          </cell>
          <cell r="FF47">
            <v>0</v>
          </cell>
          <cell r="FG47">
            <v>0</v>
          </cell>
          <cell r="FH47">
            <v>2465185.66</v>
          </cell>
          <cell r="FI47">
            <v>0</v>
          </cell>
          <cell r="FJ47">
            <v>0</v>
          </cell>
          <cell r="FK47">
            <v>168624</v>
          </cell>
          <cell r="FL47">
            <v>19008.099999999999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197.95</v>
          </cell>
          <cell r="FR47">
            <v>15000</v>
          </cell>
          <cell r="FS47">
            <v>11175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125000</v>
          </cell>
        </row>
        <row r="48">
          <cell r="F48" t="str">
            <v>08458</v>
          </cell>
          <cell r="G48">
            <v>7362371.9800000004</v>
          </cell>
          <cell r="H48">
            <v>0</v>
          </cell>
          <cell r="I48">
            <v>0</v>
          </cell>
          <cell r="J48">
            <v>240790.04</v>
          </cell>
          <cell r="K48">
            <v>0</v>
          </cell>
          <cell r="L48">
            <v>0</v>
          </cell>
          <cell r="M48">
            <v>16161.99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22084.52</v>
          </cell>
          <cell r="V48">
            <v>11240.7</v>
          </cell>
          <cell r="W48">
            <v>0</v>
          </cell>
          <cell r="X48">
            <v>0</v>
          </cell>
          <cell r="Y48">
            <v>44069.86</v>
          </cell>
          <cell r="Z48">
            <v>408493.49</v>
          </cell>
          <cell r="AA48">
            <v>11347.11</v>
          </cell>
          <cell r="AB48">
            <v>0</v>
          </cell>
          <cell r="AC48">
            <v>67980.350000000006</v>
          </cell>
          <cell r="AD48">
            <v>9448.2800000000007</v>
          </cell>
          <cell r="AE48">
            <v>32167.58</v>
          </cell>
          <cell r="AF48">
            <v>0</v>
          </cell>
          <cell r="AG48">
            <v>59711.09</v>
          </cell>
          <cell r="AH48">
            <v>164285.81</v>
          </cell>
          <cell r="AI48">
            <v>29948945.899999999</v>
          </cell>
          <cell r="AJ48">
            <v>951182.21</v>
          </cell>
          <cell r="AK48">
            <v>3658957.12</v>
          </cell>
          <cell r="AL48">
            <v>58.98</v>
          </cell>
          <cell r="AM48">
            <v>0</v>
          </cell>
          <cell r="AN48">
            <v>332.54</v>
          </cell>
          <cell r="AO48">
            <v>3746281.56</v>
          </cell>
          <cell r="AP48">
            <v>284348.3</v>
          </cell>
          <cell r="AQ48">
            <v>0</v>
          </cell>
          <cell r="AR48">
            <v>0</v>
          </cell>
          <cell r="AS48">
            <v>1296940.1499999999</v>
          </cell>
          <cell r="AT48">
            <v>0</v>
          </cell>
          <cell r="AU48">
            <v>272705.78000000003</v>
          </cell>
          <cell r="AV48">
            <v>0</v>
          </cell>
          <cell r="AW48">
            <v>297443.49</v>
          </cell>
          <cell r="AX48">
            <v>48801.9</v>
          </cell>
          <cell r="AY48">
            <v>0</v>
          </cell>
          <cell r="AZ48">
            <v>37963.71</v>
          </cell>
          <cell r="BA48">
            <v>1793341.69</v>
          </cell>
          <cell r="BB48">
            <v>5251.87</v>
          </cell>
          <cell r="BC48">
            <v>18949.27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18072.86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1024853.12</v>
          </cell>
          <cell r="CB48">
            <v>0</v>
          </cell>
          <cell r="CC48">
            <v>32493.01</v>
          </cell>
          <cell r="CD48">
            <v>0</v>
          </cell>
          <cell r="CE48">
            <v>1229122.08</v>
          </cell>
          <cell r="CF48">
            <v>105728.81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11512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1499513.7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82391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18863.23</v>
          </cell>
          <cell r="DY48">
            <v>5019.97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47373.17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141444.60999999999</v>
          </cell>
          <cell r="FC48">
            <v>517.75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1812.81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42007.73</v>
          </cell>
          <cell r="FN48">
            <v>0</v>
          </cell>
          <cell r="FO48">
            <v>325.26</v>
          </cell>
          <cell r="FP48">
            <v>0</v>
          </cell>
          <cell r="FQ48">
            <v>0</v>
          </cell>
          <cell r="FR48">
            <v>22447.5</v>
          </cell>
          <cell r="FS48">
            <v>104631.71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5201</v>
          </cell>
          <cell r="FY48">
            <v>0</v>
          </cell>
          <cell r="FZ48">
            <v>0</v>
          </cell>
          <cell r="GA48">
            <v>0</v>
          </cell>
        </row>
        <row r="49">
          <cell r="F49" t="str">
            <v>09013</v>
          </cell>
          <cell r="G49">
            <v>828316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3157</v>
          </cell>
          <cell r="AA49">
            <v>569.96</v>
          </cell>
          <cell r="AB49">
            <v>0</v>
          </cell>
          <cell r="AC49">
            <v>341.1</v>
          </cell>
          <cell r="AD49">
            <v>80</v>
          </cell>
          <cell r="AE49">
            <v>425</v>
          </cell>
          <cell r="AF49">
            <v>0</v>
          </cell>
          <cell r="AG49">
            <v>1643.55</v>
          </cell>
          <cell r="AH49">
            <v>0</v>
          </cell>
          <cell r="AI49">
            <v>1061865.03</v>
          </cell>
          <cell r="AJ49">
            <v>26539.46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156302.12</v>
          </cell>
          <cell r="AP49">
            <v>19821.919999999998</v>
          </cell>
          <cell r="AQ49">
            <v>0</v>
          </cell>
          <cell r="AR49">
            <v>0</v>
          </cell>
          <cell r="AS49">
            <v>73591.990000000005</v>
          </cell>
          <cell r="AT49">
            <v>0</v>
          </cell>
          <cell r="AU49">
            <v>12260.37</v>
          </cell>
          <cell r="AV49">
            <v>0</v>
          </cell>
          <cell r="AW49">
            <v>103001.69</v>
          </cell>
          <cell r="AX49">
            <v>1572.29</v>
          </cell>
          <cell r="AY49">
            <v>0</v>
          </cell>
          <cell r="AZ49">
            <v>3289.96</v>
          </cell>
          <cell r="BA49">
            <v>209095.54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81.09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72140.990000000005</v>
          </cell>
          <cell r="CF49">
            <v>139329.26999999999</v>
          </cell>
          <cell r="CG49">
            <v>33487.269999999997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20000.03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5167.1099999999997</v>
          </cell>
          <cell r="CS49">
            <v>124753.89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11843.14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6343.4</v>
          </cell>
          <cell r="FC49">
            <v>68344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93630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262670.84000000003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</row>
        <row r="50">
          <cell r="F50" t="str">
            <v>09075</v>
          </cell>
          <cell r="G50">
            <v>212438.37</v>
          </cell>
          <cell r="H50">
            <v>2425.86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6045</v>
          </cell>
          <cell r="R50">
            <v>0</v>
          </cell>
          <cell r="S50">
            <v>0</v>
          </cell>
          <cell r="T50">
            <v>0</v>
          </cell>
          <cell r="U50">
            <v>6217.47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982.4</v>
          </cell>
          <cell r="AA50">
            <v>871.96</v>
          </cell>
          <cell r="AB50">
            <v>191.65</v>
          </cell>
          <cell r="AC50">
            <v>1106.07</v>
          </cell>
          <cell r="AD50">
            <v>328.55</v>
          </cell>
          <cell r="AE50">
            <v>2118</v>
          </cell>
          <cell r="AF50">
            <v>0</v>
          </cell>
          <cell r="AG50">
            <v>108391.64</v>
          </cell>
          <cell r="AH50">
            <v>0</v>
          </cell>
          <cell r="AI50">
            <v>5347390.05</v>
          </cell>
          <cell r="AJ50">
            <v>68463.62</v>
          </cell>
          <cell r="AK50">
            <v>949891.68</v>
          </cell>
          <cell r="AL50">
            <v>0</v>
          </cell>
          <cell r="AM50">
            <v>0</v>
          </cell>
          <cell r="AN50">
            <v>0</v>
          </cell>
          <cell r="AO50">
            <v>546766.99</v>
          </cell>
          <cell r="AP50">
            <v>57782.25</v>
          </cell>
          <cell r="AQ50">
            <v>0</v>
          </cell>
          <cell r="AR50">
            <v>0</v>
          </cell>
          <cell r="AS50">
            <v>335565.53</v>
          </cell>
          <cell r="AT50">
            <v>0</v>
          </cell>
          <cell r="AU50">
            <v>41404.81</v>
          </cell>
          <cell r="AV50">
            <v>0</v>
          </cell>
          <cell r="AW50">
            <v>382180.16</v>
          </cell>
          <cell r="AX50">
            <v>8968.7900000000009</v>
          </cell>
          <cell r="AY50">
            <v>0</v>
          </cell>
          <cell r="AZ50">
            <v>12880.81</v>
          </cell>
          <cell r="BA50">
            <v>170466.09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4910.37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164047</v>
          </cell>
          <cell r="CB50">
            <v>0</v>
          </cell>
          <cell r="CC50">
            <v>7320</v>
          </cell>
          <cell r="CD50">
            <v>0</v>
          </cell>
          <cell r="CE50">
            <v>490503.47</v>
          </cell>
          <cell r="CF50">
            <v>61000</v>
          </cell>
          <cell r="CG50">
            <v>66023.31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80183.89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19701.86</v>
          </cell>
          <cell r="CS50">
            <v>479627.42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4368.09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10110.44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18637.84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600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</row>
        <row r="51">
          <cell r="F51" t="str">
            <v>09102</v>
          </cell>
          <cell r="G51">
            <v>98733.35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423.43</v>
          </cell>
          <cell r="AB51">
            <v>0</v>
          </cell>
          <cell r="AC51">
            <v>45.93</v>
          </cell>
          <cell r="AD51">
            <v>0</v>
          </cell>
          <cell r="AE51">
            <v>0</v>
          </cell>
          <cell r="AF51">
            <v>1955.88</v>
          </cell>
          <cell r="AG51">
            <v>10698.57</v>
          </cell>
          <cell r="AH51">
            <v>2849.8</v>
          </cell>
          <cell r="AI51">
            <v>274485.86</v>
          </cell>
          <cell r="AJ51">
            <v>1426.49</v>
          </cell>
          <cell r="AK51">
            <v>12360.72</v>
          </cell>
          <cell r="AL51">
            <v>0</v>
          </cell>
          <cell r="AM51">
            <v>0</v>
          </cell>
          <cell r="AN51">
            <v>0</v>
          </cell>
          <cell r="AO51">
            <v>21334.23</v>
          </cell>
          <cell r="AP51">
            <v>2617.65</v>
          </cell>
          <cell r="AQ51">
            <v>0</v>
          </cell>
          <cell r="AR51">
            <v>0</v>
          </cell>
          <cell r="AS51">
            <v>8845.3700000000008</v>
          </cell>
          <cell r="AT51">
            <v>0</v>
          </cell>
          <cell r="AU51">
            <v>0</v>
          </cell>
          <cell r="AV51">
            <v>0</v>
          </cell>
          <cell r="AW51">
            <v>9912.14</v>
          </cell>
          <cell r="AX51">
            <v>271.33</v>
          </cell>
          <cell r="AY51">
            <v>0</v>
          </cell>
          <cell r="AZ51">
            <v>898.11</v>
          </cell>
          <cell r="BA51">
            <v>72761.13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13.79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5768.68</v>
          </cell>
          <cell r="CB51">
            <v>0</v>
          </cell>
          <cell r="CC51">
            <v>0</v>
          </cell>
          <cell r="CD51">
            <v>0</v>
          </cell>
          <cell r="CE51">
            <v>46523</v>
          </cell>
          <cell r="CF51">
            <v>25515.45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27258.16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</row>
        <row r="52">
          <cell r="F52" t="str">
            <v>09206</v>
          </cell>
          <cell r="G52">
            <v>8924984.2300000004</v>
          </cell>
          <cell r="H52">
            <v>335.5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124575.88</v>
          </cell>
          <cell r="N52">
            <v>0</v>
          </cell>
          <cell r="O52">
            <v>1970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513818.39</v>
          </cell>
          <cell r="U52">
            <v>58578.83</v>
          </cell>
          <cell r="V52">
            <v>0</v>
          </cell>
          <cell r="W52">
            <v>0</v>
          </cell>
          <cell r="X52">
            <v>0</v>
          </cell>
          <cell r="Y52">
            <v>81262.64</v>
          </cell>
          <cell r="Z52">
            <v>477903.8</v>
          </cell>
          <cell r="AA52">
            <v>40506.58</v>
          </cell>
          <cell r="AB52">
            <v>0</v>
          </cell>
          <cell r="AC52">
            <v>98258.52</v>
          </cell>
          <cell r="AD52">
            <v>10844.33</v>
          </cell>
          <cell r="AE52">
            <v>18692.75</v>
          </cell>
          <cell r="AF52">
            <v>4113.96</v>
          </cell>
          <cell r="AG52">
            <v>108804.01</v>
          </cell>
          <cell r="AH52">
            <v>0</v>
          </cell>
          <cell r="AI52">
            <v>36267351.479999997</v>
          </cell>
          <cell r="AJ52">
            <v>837383.21</v>
          </cell>
          <cell r="AK52">
            <v>2852285.56</v>
          </cell>
          <cell r="AL52">
            <v>0</v>
          </cell>
          <cell r="AM52">
            <v>0</v>
          </cell>
          <cell r="AN52">
            <v>11321.23</v>
          </cell>
          <cell r="AO52">
            <v>4005448.22</v>
          </cell>
          <cell r="AP52">
            <v>219345.17</v>
          </cell>
          <cell r="AQ52">
            <v>0</v>
          </cell>
          <cell r="AR52">
            <v>0</v>
          </cell>
          <cell r="AS52">
            <v>1597753.97</v>
          </cell>
          <cell r="AT52">
            <v>106567.92</v>
          </cell>
          <cell r="AU52">
            <v>456653.63</v>
          </cell>
          <cell r="AV52">
            <v>0</v>
          </cell>
          <cell r="AW52">
            <v>1216787.79</v>
          </cell>
          <cell r="AX52">
            <v>58928.56</v>
          </cell>
          <cell r="AY52">
            <v>0</v>
          </cell>
          <cell r="AZ52">
            <v>49370.34</v>
          </cell>
          <cell r="BA52">
            <v>1377752.92</v>
          </cell>
          <cell r="BB52">
            <v>1042.1600000000001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2636.2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1010301.15</v>
          </cell>
          <cell r="CB52">
            <v>0</v>
          </cell>
          <cell r="CC52">
            <v>37880.86</v>
          </cell>
          <cell r="CD52">
            <v>0</v>
          </cell>
          <cell r="CE52">
            <v>1183042.33</v>
          </cell>
          <cell r="CF52">
            <v>146877.22</v>
          </cell>
          <cell r="CG52">
            <v>399531.31</v>
          </cell>
          <cell r="CH52">
            <v>0</v>
          </cell>
          <cell r="CI52">
            <v>10773.29</v>
          </cell>
          <cell r="CJ52">
            <v>0</v>
          </cell>
          <cell r="CK52">
            <v>0</v>
          </cell>
          <cell r="CL52">
            <v>170435.39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1815016.33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183760.07</v>
          </cell>
          <cell r="EZ52">
            <v>0</v>
          </cell>
          <cell r="FA52">
            <v>0</v>
          </cell>
          <cell r="FB52">
            <v>175156.87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61135.68</v>
          </cell>
          <cell r="FM52">
            <v>2100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39991.64</v>
          </cell>
          <cell r="FS52">
            <v>551.61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</row>
        <row r="53">
          <cell r="F53" t="str">
            <v>09207</v>
          </cell>
          <cell r="G53">
            <v>122651.14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750</v>
          </cell>
          <cell r="R53">
            <v>0</v>
          </cell>
          <cell r="S53">
            <v>0</v>
          </cell>
          <cell r="T53">
            <v>0</v>
          </cell>
          <cell r="U53">
            <v>54.24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13466.66</v>
          </cell>
          <cell r="AA53">
            <v>1073.1500000000001</v>
          </cell>
          <cell r="AB53">
            <v>0</v>
          </cell>
          <cell r="AC53">
            <v>3581.48</v>
          </cell>
          <cell r="AD53">
            <v>56</v>
          </cell>
          <cell r="AE53">
            <v>0</v>
          </cell>
          <cell r="AF53">
            <v>0</v>
          </cell>
          <cell r="AG53">
            <v>2351.19</v>
          </cell>
          <cell r="AH53">
            <v>0</v>
          </cell>
          <cell r="AI53">
            <v>1440800.99</v>
          </cell>
          <cell r="AJ53">
            <v>12628.55</v>
          </cell>
          <cell r="AK53">
            <v>177431.84</v>
          </cell>
          <cell r="AL53">
            <v>0</v>
          </cell>
          <cell r="AM53">
            <v>0</v>
          </cell>
          <cell r="AN53">
            <v>0</v>
          </cell>
          <cell r="AO53">
            <v>68010.11</v>
          </cell>
          <cell r="AP53">
            <v>2298.79</v>
          </cell>
          <cell r="AQ53">
            <v>0</v>
          </cell>
          <cell r="AR53">
            <v>0</v>
          </cell>
          <cell r="AS53">
            <v>30603.41</v>
          </cell>
          <cell r="AT53">
            <v>0</v>
          </cell>
          <cell r="AU53">
            <v>7869.32</v>
          </cell>
          <cell r="AV53">
            <v>0</v>
          </cell>
          <cell r="AW53">
            <v>0</v>
          </cell>
          <cell r="AX53">
            <v>862.07</v>
          </cell>
          <cell r="AY53">
            <v>0</v>
          </cell>
          <cell r="AZ53">
            <v>1376.35</v>
          </cell>
          <cell r="BA53">
            <v>125362.6</v>
          </cell>
          <cell r="BB53">
            <v>49112.3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21949.97</v>
          </cell>
          <cell r="CB53">
            <v>0</v>
          </cell>
          <cell r="CC53">
            <v>0</v>
          </cell>
          <cell r="CD53">
            <v>0</v>
          </cell>
          <cell r="CE53">
            <v>30000</v>
          </cell>
          <cell r="CF53">
            <v>16584.150000000001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44367.77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2286.44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8573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291.85000000000002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</row>
        <row r="54">
          <cell r="F54" t="str">
            <v>09209</v>
          </cell>
          <cell r="G54">
            <v>797854.5</v>
          </cell>
          <cell r="H54">
            <v>12995.81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3020.41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-1557.78</v>
          </cell>
          <cell r="V54">
            <v>238.55</v>
          </cell>
          <cell r="W54">
            <v>0</v>
          </cell>
          <cell r="X54">
            <v>0</v>
          </cell>
          <cell r="Y54">
            <v>-174.42</v>
          </cell>
          <cell r="Z54">
            <v>27180.14</v>
          </cell>
          <cell r="AA54">
            <v>1545.05</v>
          </cell>
          <cell r="AB54">
            <v>0</v>
          </cell>
          <cell r="AC54">
            <v>14998.03</v>
          </cell>
          <cell r="AD54">
            <v>0</v>
          </cell>
          <cell r="AE54">
            <v>0</v>
          </cell>
          <cell r="AF54">
            <v>317.88</v>
          </cell>
          <cell r="AG54">
            <v>9050.9500000000007</v>
          </cell>
          <cell r="AH54">
            <v>0</v>
          </cell>
          <cell r="AI54">
            <v>2094058.12</v>
          </cell>
          <cell r="AJ54">
            <v>51935.8</v>
          </cell>
          <cell r="AK54">
            <v>140985.60000000001</v>
          </cell>
          <cell r="AL54">
            <v>0</v>
          </cell>
          <cell r="AM54">
            <v>0</v>
          </cell>
          <cell r="AN54">
            <v>1127</v>
          </cell>
          <cell r="AO54">
            <v>251970.18</v>
          </cell>
          <cell r="AP54">
            <v>0</v>
          </cell>
          <cell r="AQ54">
            <v>0</v>
          </cell>
          <cell r="AR54">
            <v>0</v>
          </cell>
          <cell r="AS54">
            <v>64932.36</v>
          </cell>
          <cell r="AT54">
            <v>0</v>
          </cell>
          <cell r="AU54">
            <v>12234.11</v>
          </cell>
          <cell r="AV54">
            <v>0</v>
          </cell>
          <cell r="AW54">
            <v>18655.2</v>
          </cell>
          <cell r="AX54">
            <v>2593.13</v>
          </cell>
          <cell r="AY54">
            <v>0</v>
          </cell>
          <cell r="AZ54">
            <v>2533.9499999999998</v>
          </cell>
          <cell r="BA54">
            <v>190062.73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123.82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116620</v>
          </cell>
          <cell r="CF54">
            <v>8900.15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74027.039999999994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25863.360000000001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8362.4699999999993</v>
          </cell>
          <cell r="FC54">
            <v>34016.199999999997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99774.32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967.72</v>
          </cell>
          <cell r="FS54">
            <v>49106.18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</row>
        <row r="55">
          <cell r="F55" t="str">
            <v>10003</v>
          </cell>
          <cell r="G55">
            <v>17830.11</v>
          </cell>
          <cell r="H55">
            <v>0</v>
          </cell>
          <cell r="I55">
            <v>26</v>
          </cell>
          <cell r="J55">
            <v>599.61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491.5</v>
          </cell>
          <cell r="AA55">
            <v>1110.29</v>
          </cell>
          <cell r="AB55">
            <v>0</v>
          </cell>
          <cell r="AC55">
            <v>120.49</v>
          </cell>
          <cell r="AD55">
            <v>0</v>
          </cell>
          <cell r="AE55">
            <v>0</v>
          </cell>
          <cell r="AF55">
            <v>0</v>
          </cell>
          <cell r="AG55">
            <v>552.27</v>
          </cell>
          <cell r="AH55">
            <v>3154.35</v>
          </cell>
          <cell r="AI55">
            <v>322290.32</v>
          </cell>
          <cell r="AJ55">
            <v>955.86</v>
          </cell>
          <cell r="AK55">
            <v>72155.399999999994</v>
          </cell>
          <cell r="AL55">
            <v>0</v>
          </cell>
          <cell r="AM55">
            <v>0</v>
          </cell>
          <cell r="AN55">
            <v>0</v>
          </cell>
          <cell r="AO55">
            <v>15803.08</v>
          </cell>
          <cell r="AP55">
            <v>0</v>
          </cell>
          <cell r="AQ55">
            <v>0</v>
          </cell>
          <cell r="AR55">
            <v>0</v>
          </cell>
          <cell r="AS55">
            <v>9645.9500000000007</v>
          </cell>
          <cell r="AT55">
            <v>0</v>
          </cell>
          <cell r="AU55">
            <v>530.9</v>
          </cell>
          <cell r="AV55">
            <v>0</v>
          </cell>
          <cell r="AW55">
            <v>0</v>
          </cell>
          <cell r="AX55">
            <v>92.75</v>
          </cell>
          <cell r="AY55">
            <v>0</v>
          </cell>
          <cell r="AZ55">
            <v>593.32000000000005</v>
          </cell>
          <cell r="BA55">
            <v>138423.63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348305.35</v>
          </cell>
          <cell r="BN55">
            <v>8891.32</v>
          </cell>
          <cell r="BO55">
            <v>0</v>
          </cell>
          <cell r="BP55">
            <v>16418.849999999999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10693</v>
          </cell>
          <cell r="CB55">
            <v>0</v>
          </cell>
          <cell r="CC55">
            <v>0</v>
          </cell>
          <cell r="CD55">
            <v>0</v>
          </cell>
          <cell r="CE55">
            <v>50890.43</v>
          </cell>
          <cell r="CF55">
            <v>986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20495.66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8545.1200000000008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8873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2544.1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2539.79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</row>
        <row r="56">
          <cell r="F56" t="str">
            <v>10050</v>
          </cell>
          <cell r="G56">
            <v>193405.01</v>
          </cell>
          <cell r="H56">
            <v>0</v>
          </cell>
          <cell r="I56">
            <v>273.41000000000003</v>
          </cell>
          <cell r="J56">
            <v>9268.6200000000008</v>
          </cell>
          <cell r="K56">
            <v>0</v>
          </cell>
          <cell r="L56">
            <v>0</v>
          </cell>
          <cell r="M56">
            <v>91</v>
          </cell>
          <cell r="N56">
            <v>0</v>
          </cell>
          <cell r="O56">
            <v>256</v>
          </cell>
          <cell r="P56">
            <v>0</v>
          </cell>
          <cell r="Q56">
            <v>3750</v>
          </cell>
          <cell r="R56">
            <v>0</v>
          </cell>
          <cell r="S56">
            <v>0</v>
          </cell>
          <cell r="T56">
            <v>0</v>
          </cell>
          <cell r="U56">
            <v>708.27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29330.61</v>
          </cell>
          <cell r="AA56">
            <v>1385.49</v>
          </cell>
          <cell r="AB56">
            <v>0</v>
          </cell>
          <cell r="AC56">
            <v>34318.04</v>
          </cell>
          <cell r="AD56">
            <v>65</v>
          </cell>
          <cell r="AE56">
            <v>28280.58</v>
          </cell>
          <cell r="AF56">
            <v>0</v>
          </cell>
          <cell r="AG56">
            <v>89.48</v>
          </cell>
          <cell r="AH56">
            <v>2035.3</v>
          </cell>
          <cell r="AI56">
            <v>1815155.02</v>
          </cell>
          <cell r="AJ56">
            <v>17952.37</v>
          </cell>
          <cell r="AK56">
            <v>204651.84</v>
          </cell>
          <cell r="AL56">
            <v>28.87</v>
          </cell>
          <cell r="AM56">
            <v>36.340000000000003</v>
          </cell>
          <cell r="AN56">
            <v>0</v>
          </cell>
          <cell r="AO56">
            <v>139526.06</v>
          </cell>
          <cell r="AP56">
            <v>0</v>
          </cell>
          <cell r="AQ56">
            <v>0</v>
          </cell>
          <cell r="AR56">
            <v>0</v>
          </cell>
          <cell r="AS56">
            <v>51035.76</v>
          </cell>
          <cell r="AT56">
            <v>0</v>
          </cell>
          <cell r="AU56">
            <v>200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2351.44</v>
          </cell>
          <cell r="BA56">
            <v>121933.27</v>
          </cell>
          <cell r="BB56">
            <v>2586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92421.71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35407.199999999997</v>
          </cell>
          <cell r="CB56">
            <v>0</v>
          </cell>
          <cell r="CC56">
            <v>0</v>
          </cell>
          <cell r="CD56">
            <v>0</v>
          </cell>
          <cell r="CE56">
            <v>85091.58</v>
          </cell>
          <cell r="CF56">
            <v>42853.72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64161.919999999998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6021.82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</row>
        <row r="57">
          <cell r="F57" t="str">
            <v>10065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266</v>
          </cell>
          <cell r="V57">
            <v>0</v>
          </cell>
          <cell r="W57">
            <v>0</v>
          </cell>
          <cell r="X57">
            <v>0</v>
          </cell>
          <cell r="Y57">
            <v>902.4</v>
          </cell>
          <cell r="Z57">
            <v>1822.38</v>
          </cell>
          <cell r="AA57">
            <v>416.04</v>
          </cell>
          <cell r="AB57">
            <v>0</v>
          </cell>
          <cell r="AC57">
            <v>730.26</v>
          </cell>
          <cell r="AD57">
            <v>0</v>
          </cell>
          <cell r="AE57">
            <v>2450</v>
          </cell>
          <cell r="AF57">
            <v>100</v>
          </cell>
          <cell r="AG57">
            <v>450</v>
          </cell>
          <cell r="AH57">
            <v>6782.48</v>
          </cell>
          <cell r="AI57">
            <v>584768.68000000005</v>
          </cell>
          <cell r="AJ57">
            <v>4300.95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50457.23</v>
          </cell>
          <cell r="AP57">
            <v>0</v>
          </cell>
          <cell r="AQ57">
            <v>0</v>
          </cell>
          <cell r="AR57">
            <v>0</v>
          </cell>
          <cell r="AS57">
            <v>15223.21</v>
          </cell>
          <cell r="AT57">
            <v>0</v>
          </cell>
          <cell r="AU57">
            <v>21909.14</v>
          </cell>
          <cell r="AV57">
            <v>0</v>
          </cell>
          <cell r="AW57">
            <v>0</v>
          </cell>
          <cell r="AX57">
            <v>779.26</v>
          </cell>
          <cell r="AY57">
            <v>0</v>
          </cell>
          <cell r="AZ57">
            <v>895.86</v>
          </cell>
          <cell r="BA57">
            <v>289481.15999999997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18334.38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17293</v>
          </cell>
          <cell r="CB57">
            <v>0</v>
          </cell>
          <cell r="CC57">
            <v>0</v>
          </cell>
          <cell r="CD57">
            <v>0</v>
          </cell>
          <cell r="CE57">
            <v>55613.22</v>
          </cell>
          <cell r="CF57">
            <v>1680.88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16479.75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43043.69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1867.43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</row>
        <row r="58">
          <cell r="F58" t="str">
            <v>10070</v>
          </cell>
          <cell r="G58">
            <v>105724.58</v>
          </cell>
          <cell r="H58">
            <v>0</v>
          </cell>
          <cell r="I58">
            <v>157.43</v>
          </cell>
          <cell r="J58">
            <v>1923.77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3112.5</v>
          </cell>
          <cell r="R58">
            <v>140</v>
          </cell>
          <cell r="S58">
            <v>0</v>
          </cell>
          <cell r="T58">
            <v>0</v>
          </cell>
          <cell r="U58">
            <v>568.79999999999995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18962.05</v>
          </cell>
          <cell r="AA58">
            <v>2522.59</v>
          </cell>
          <cell r="AB58">
            <v>0</v>
          </cell>
          <cell r="AC58">
            <v>0</v>
          </cell>
          <cell r="AD58">
            <v>2614.31</v>
          </cell>
          <cell r="AE58">
            <v>15976.71</v>
          </cell>
          <cell r="AF58">
            <v>0</v>
          </cell>
          <cell r="AG58">
            <v>0</v>
          </cell>
          <cell r="AH58">
            <v>13636.8</v>
          </cell>
          <cell r="AI58">
            <v>1902856.62</v>
          </cell>
          <cell r="AJ58">
            <v>19893.45</v>
          </cell>
          <cell r="AK58">
            <v>376008</v>
          </cell>
          <cell r="AL58">
            <v>0</v>
          </cell>
          <cell r="AM58">
            <v>0</v>
          </cell>
          <cell r="AN58">
            <v>0</v>
          </cell>
          <cell r="AO58">
            <v>171936.96</v>
          </cell>
          <cell r="AP58">
            <v>2349.2199999999998</v>
          </cell>
          <cell r="AQ58">
            <v>0</v>
          </cell>
          <cell r="AR58">
            <v>0</v>
          </cell>
          <cell r="AS58">
            <v>82199.13</v>
          </cell>
          <cell r="AT58">
            <v>0</v>
          </cell>
          <cell r="AU58">
            <v>10923.94</v>
          </cell>
          <cell r="AV58">
            <v>0</v>
          </cell>
          <cell r="AW58">
            <v>0</v>
          </cell>
          <cell r="AX58">
            <v>891.37</v>
          </cell>
          <cell r="AY58">
            <v>0</v>
          </cell>
          <cell r="AZ58">
            <v>5583.22</v>
          </cell>
          <cell r="BA58">
            <v>194869.68</v>
          </cell>
          <cell r="BB58">
            <v>4000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5360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1061845.07</v>
          </cell>
          <cell r="BN58">
            <v>21817.33</v>
          </cell>
          <cell r="BO58">
            <v>0</v>
          </cell>
          <cell r="BP58">
            <v>114477.7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55240</v>
          </cell>
          <cell r="CB58">
            <v>0</v>
          </cell>
          <cell r="CC58">
            <v>0</v>
          </cell>
          <cell r="CD58">
            <v>0</v>
          </cell>
          <cell r="CE58">
            <v>97750.93</v>
          </cell>
          <cell r="CF58">
            <v>19805.73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85432.77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99688.8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45421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8312.74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2495.56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1505.96</v>
          </cell>
          <cell r="FY58">
            <v>0</v>
          </cell>
          <cell r="FZ58">
            <v>0</v>
          </cell>
          <cell r="GA58">
            <v>0</v>
          </cell>
        </row>
        <row r="59">
          <cell r="F59" t="str">
            <v>10309</v>
          </cell>
          <cell r="G59">
            <v>494810.59</v>
          </cell>
          <cell r="H59">
            <v>0</v>
          </cell>
          <cell r="I59">
            <v>766.39</v>
          </cell>
          <cell r="J59">
            <v>7744.06</v>
          </cell>
          <cell r="K59">
            <v>0</v>
          </cell>
          <cell r="L59">
            <v>0</v>
          </cell>
          <cell r="M59">
            <v>120</v>
          </cell>
          <cell r="N59">
            <v>0</v>
          </cell>
          <cell r="O59">
            <v>0</v>
          </cell>
          <cell r="P59">
            <v>0</v>
          </cell>
          <cell r="Q59">
            <v>6770</v>
          </cell>
          <cell r="R59">
            <v>0</v>
          </cell>
          <cell r="S59">
            <v>0</v>
          </cell>
          <cell r="T59">
            <v>0</v>
          </cell>
          <cell r="U59">
            <v>15.15</v>
          </cell>
          <cell r="V59">
            <v>0</v>
          </cell>
          <cell r="W59">
            <v>0</v>
          </cell>
          <cell r="X59">
            <v>0</v>
          </cell>
          <cell r="Y59">
            <v>417.07</v>
          </cell>
          <cell r="Z59">
            <v>36245.58</v>
          </cell>
          <cell r="AA59">
            <v>1453.75</v>
          </cell>
          <cell r="AB59">
            <v>0</v>
          </cell>
          <cell r="AC59">
            <v>1936.99</v>
          </cell>
          <cell r="AD59">
            <v>228.48</v>
          </cell>
          <cell r="AE59">
            <v>418.68</v>
          </cell>
          <cell r="AF59">
            <v>21.06</v>
          </cell>
          <cell r="AG59">
            <v>1911.65</v>
          </cell>
          <cell r="AH59">
            <v>5042.45</v>
          </cell>
          <cell r="AI59">
            <v>2651697.56</v>
          </cell>
          <cell r="AJ59">
            <v>39071.15</v>
          </cell>
          <cell r="AK59">
            <v>152256.16</v>
          </cell>
          <cell r="AL59">
            <v>50.81</v>
          </cell>
          <cell r="AM59">
            <v>0</v>
          </cell>
          <cell r="AN59">
            <v>0</v>
          </cell>
          <cell r="AO59">
            <v>245259.24</v>
          </cell>
          <cell r="AP59">
            <v>0</v>
          </cell>
          <cell r="AQ59">
            <v>0</v>
          </cell>
          <cell r="AR59">
            <v>0</v>
          </cell>
          <cell r="AS59">
            <v>105853.69</v>
          </cell>
          <cell r="AT59">
            <v>0</v>
          </cell>
          <cell r="AU59">
            <v>15319.23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5985.74</v>
          </cell>
          <cell r="BA59">
            <v>229203.71</v>
          </cell>
          <cell r="BB59">
            <v>4469.01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3170.44</v>
          </cell>
          <cell r="BM59">
            <v>21398.47</v>
          </cell>
          <cell r="BN59">
            <v>0</v>
          </cell>
          <cell r="BO59">
            <v>0</v>
          </cell>
          <cell r="BP59">
            <v>161846.1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74679.59</v>
          </cell>
          <cell r="CB59">
            <v>0</v>
          </cell>
          <cell r="CC59">
            <v>1802.44</v>
          </cell>
          <cell r="CD59">
            <v>0</v>
          </cell>
          <cell r="CE59">
            <v>139150.07</v>
          </cell>
          <cell r="CF59">
            <v>57719.78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123054.13</v>
          </cell>
          <cell r="CT59">
            <v>0</v>
          </cell>
          <cell r="CU59">
            <v>18400.689999999999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15214.27</v>
          </cell>
          <cell r="EZ59">
            <v>0</v>
          </cell>
          <cell r="FA59">
            <v>0</v>
          </cell>
          <cell r="FB59">
            <v>15954.64</v>
          </cell>
          <cell r="FC59">
            <v>21875.56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</row>
        <row r="60">
          <cell r="F60" t="str">
            <v>11001</v>
          </cell>
          <cell r="G60">
            <v>22045333.579999998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3453</v>
          </cell>
          <cell r="M60">
            <v>350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71338.38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943167.09</v>
          </cell>
          <cell r="AA60">
            <v>97920.8</v>
          </cell>
          <cell r="AB60">
            <v>9005</v>
          </cell>
          <cell r="AC60">
            <v>0</v>
          </cell>
          <cell r="AD60">
            <v>18182.3</v>
          </cell>
          <cell r="AE60">
            <v>44345.38</v>
          </cell>
          <cell r="AF60">
            <v>199698.91</v>
          </cell>
          <cell r="AG60">
            <v>372906.59</v>
          </cell>
          <cell r="AH60">
            <v>49719.34</v>
          </cell>
          <cell r="AI60">
            <v>100983280.95</v>
          </cell>
          <cell r="AJ60">
            <v>3505300.93</v>
          </cell>
          <cell r="AK60">
            <v>15631525.560000001</v>
          </cell>
          <cell r="AL60">
            <v>0</v>
          </cell>
          <cell r="AM60">
            <v>0</v>
          </cell>
          <cell r="AN60">
            <v>0</v>
          </cell>
          <cell r="AO60">
            <v>13005377.289999999</v>
          </cell>
          <cell r="AP60">
            <v>584082.37</v>
          </cell>
          <cell r="AQ60">
            <v>0</v>
          </cell>
          <cell r="AR60">
            <v>0</v>
          </cell>
          <cell r="AS60">
            <v>5545437.5800000001</v>
          </cell>
          <cell r="AT60">
            <v>0</v>
          </cell>
          <cell r="AU60">
            <v>1484673.76</v>
          </cell>
          <cell r="AV60">
            <v>0</v>
          </cell>
          <cell r="AW60">
            <v>4541039.7699999996</v>
          </cell>
          <cell r="AX60">
            <v>162716.82</v>
          </cell>
          <cell r="AY60">
            <v>0</v>
          </cell>
          <cell r="AZ60">
            <v>170255.79</v>
          </cell>
          <cell r="BA60">
            <v>5866782.6200000001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11224.9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2963554.24</v>
          </cell>
          <cell r="CB60">
            <v>0</v>
          </cell>
          <cell r="CC60">
            <v>122008.61</v>
          </cell>
          <cell r="CD60">
            <v>0</v>
          </cell>
          <cell r="CE60">
            <v>5998998.9500000002</v>
          </cell>
          <cell r="CF60">
            <v>565019.65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1143676.3700000001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101644.37</v>
          </cell>
          <cell r="CS60">
            <v>7006637.0800000001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249887.14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83947.02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532814.32999999996</v>
          </cell>
          <cell r="FC60">
            <v>0</v>
          </cell>
          <cell r="FD60">
            <v>447391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42477.2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</row>
        <row r="61">
          <cell r="F61" t="str">
            <v>11051</v>
          </cell>
          <cell r="G61">
            <v>2049622.86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36256.01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11051.77</v>
          </cell>
          <cell r="V61">
            <v>0</v>
          </cell>
          <cell r="W61">
            <v>0</v>
          </cell>
          <cell r="X61">
            <v>0</v>
          </cell>
          <cell r="Y61">
            <v>2550.19</v>
          </cell>
          <cell r="Z61">
            <v>84044.91</v>
          </cell>
          <cell r="AA61">
            <v>10159.77</v>
          </cell>
          <cell r="AB61">
            <v>0</v>
          </cell>
          <cell r="AC61">
            <v>2587</v>
          </cell>
          <cell r="AD61">
            <v>3532.76</v>
          </cell>
          <cell r="AE61">
            <v>9785.19</v>
          </cell>
          <cell r="AF61">
            <v>3020.46</v>
          </cell>
          <cell r="AG61">
            <v>233345.48</v>
          </cell>
          <cell r="AH61">
            <v>22658.69</v>
          </cell>
          <cell r="AI61">
            <v>12087520.01</v>
          </cell>
          <cell r="AJ61">
            <v>349292.54</v>
          </cell>
          <cell r="AK61">
            <v>1682759.88</v>
          </cell>
          <cell r="AL61">
            <v>0</v>
          </cell>
          <cell r="AM61">
            <v>0</v>
          </cell>
          <cell r="AN61">
            <v>0</v>
          </cell>
          <cell r="AO61">
            <v>1633735</v>
          </cell>
          <cell r="AP61">
            <v>160372.4</v>
          </cell>
          <cell r="AQ61">
            <v>0</v>
          </cell>
          <cell r="AR61">
            <v>0</v>
          </cell>
          <cell r="AS61">
            <v>629726.56000000006</v>
          </cell>
          <cell r="AT61">
            <v>8511.4</v>
          </cell>
          <cell r="AU61">
            <v>78028.89</v>
          </cell>
          <cell r="AV61">
            <v>0</v>
          </cell>
          <cell r="AW61">
            <v>645156.02</v>
          </cell>
          <cell r="AX61">
            <v>19095.21</v>
          </cell>
          <cell r="AY61">
            <v>0</v>
          </cell>
          <cell r="AZ61">
            <v>23070.43</v>
          </cell>
          <cell r="BA61">
            <v>1234025.8799999999</v>
          </cell>
          <cell r="BB61">
            <v>15593.23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223513.16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390432</v>
          </cell>
          <cell r="CB61">
            <v>0</v>
          </cell>
          <cell r="CC61">
            <v>17508</v>
          </cell>
          <cell r="CD61">
            <v>0</v>
          </cell>
          <cell r="CE61">
            <v>795611.14</v>
          </cell>
          <cell r="CF61">
            <v>111464.74</v>
          </cell>
          <cell r="CG61">
            <v>215779.46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119490.96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894.6</v>
          </cell>
          <cell r="CS61">
            <v>876700.01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43977.440000000002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84395.26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1027.7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</row>
        <row r="62">
          <cell r="F62" t="str">
            <v>11054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1075.8900000000001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1199.58</v>
          </cell>
          <cell r="AH62">
            <v>0</v>
          </cell>
          <cell r="AI62">
            <v>232786.48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6452.19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96141.62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19049.560000000001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</row>
        <row r="63">
          <cell r="F63" t="str">
            <v>11056</v>
          </cell>
          <cell r="G63">
            <v>74660.38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1766.5</v>
          </cell>
          <cell r="V63">
            <v>0</v>
          </cell>
          <cell r="W63">
            <v>0</v>
          </cell>
          <cell r="X63">
            <v>0</v>
          </cell>
          <cell r="Y63">
            <v>1506.75</v>
          </cell>
          <cell r="Z63">
            <v>7880.85</v>
          </cell>
          <cell r="AA63">
            <v>0</v>
          </cell>
          <cell r="AB63">
            <v>0</v>
          </cell>
          <cell r="AC63">
            <v>15.91</v>
          </cell>
          <cell r="AD63">
            <v>10</v>
          </cell>
          <cell r="AE63">
            <v>2978.03</v>
          </cell>
          <cell r="AF63">
            <v>0</v>
          </cell>
          <cell r="AG63">
            <v>0</v>
          </cell>
          <cell r="AH63">
            <v>2427.29</v>
          </cell>
          <cell r="AI63">
            <v>1491471.3600000001</v>
          </cell>
          <cell r="AJ63">
            <v>5891.68</v>
          </cell>
          <cell r="AK63">
            <v>128590.64</v>
          </cell>
          <cell r="AL63">
            <v>0</v>
          </cell>
          <cell r="AM63">
            <v>0</v>
          </cell>
          <cell r="AN63">
            <v>0</v>
          </cell>
          <cell r="AO63">
            <v>32990.53</v>
          </cell>
          <cell r="AP63">
            <v>9624.76</v>
          </cell>
          <cell r="AQ63">
            <v>0</v>
          </cell>
          <cell r="AR63">
            <v>0</v>
          </cell>
          <cell r="AS63">
            <v>18238.830000000002</v>
          </cell>
          <cell r="AT63">
            <v>0</v>
          </cell>
          <cell r="AU63">
            <v>12260.37</v>
          </cell>
          <cell r="AV63">
            <v>0</v>
          </cell>
          <cell r="AW63">
            <v>0</v>
          </cell>
          <cell r="AX63">
            <v>98.55</v>
          </cell>
          <cell r="AY63">
            <v>0</v>
          </cell>
          <cell r="AZ63">
            <v>919.99</v>
          </cell>
          <cell r="BA63">
            <v>73396.72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21.71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32477.24</v>
          </cell>
          <cell r="CF63">
            <v>4201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25229.7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10892.02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3366.32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2166.25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28159.439999999999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</row>
        <row r="64">
          <cell r="F64" t="str">
            <v>12110</v>
          </cell>
          <cell r="G64">
            <v>1022773.3</v>
          </cell>
          <cell r="H64">
            <v>0</v>
          </cell>
          <cell r="I64">
            <v>0</v>
          </cell>
          <cell r="J64">
            <v>365.26</v>
          </cell>
          <cell r="K64">
            <v>0</v>
          </cell>
          <cell r="L64">
            <v>275.2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8914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20</v>
          </cell>
          <cell r="W64">
            <v>0</v>
          </cell>
          <cell r="X64">
            <v>0</v>
          </cell>
          <cell r="Y64">
            <v>8308.6299999999992</v>
          </cell>
          <cell r="Z64">
            <v>49017.8</v>
          </cell>
          <cell r="AA64">
            <v>1234.83</v>
          </cell>
          <cell r="AB64">
            <v>0</v>
          </cell>
          <cell r="AC64">
            <v>31047.5</v>
          </cell>
          <cell r="AD64">
            <v>817.61</v>
          </cell>
          <cell r="AE64">
            <v>3480</v>
          </cell>
          <cell r="AF64">
            <v>6965.14</v>
          </cell>
          <cell r="AG64">
            <v>11317.5</v>
          </cell>
          <cell r="AH64">
            <v>7777.9</v>
          </cell>
          <cell r="AI64">
            <v>2782395.87</v>
          </cell>
          <cell r="AJ64">
            <v>34402.26</v>
          </cell>
          <cell r="AK64">
            <v>0</v>
          </cell>
          <cell r="AL64">
            <v>0</v>
          </cell>
          <cell r="AM64">
            <v>0</v>
          </cell>
          <cell r="AN64">
            <v>20257.5</v>
          </cell>
          <cell r="AO64">
            <v>305487.45</v>
          </cell>
          <cell r="AP64">
            <v>21775.07</v>
          </cell>
          <cell r="AQ64">
            <v>0</v>
          </cell>
          <cell r="AR64">
            <v>0</v>
          </cell>
          <cell r="AS64">
            <v>73294.2</v>
          </cell>
          <cell r="AT64">
            <v>0</v>
          </cell>
          <cell r="AU64">
            <v>20583.11</v>
          </cell>
          <cell r="AV64">
            <v>0</v>
          </cell>
          <cell r="AW64">
            <v>5034.6099999999997</v>
          </cell>
          <cell r="AX64">
            <v>3740.32</v>
          </cell>
          <cell r="AY64">
            <v>0</v>
          </cell>
          <cell r="AZ64">
            <v>2502.9699999999998</v>
          </cell>
          <cell r="BA64">
            <v>215186.13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52776.69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69178</v>
          </cell>
          <cell r="CB64">
            <v>0</v>
          </cell>
          <cell r="CC64">
            <v>2504</v>
          </cell>
          <cell r="CD64">
            <v>0</v>
          </cell>
          <cell r="CE64">
            <v>76317.61</v>
          </cell>
          <cell r="CF64">
            <v>35447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94788.31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13880.15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5700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</row>
        <row r="65">
          <cell r="F65" t="str">
            <v>13073</v>
          </cell>
          <cell r="G65">
            <v>1448375.87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7679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27809.03</v>
          </cell>
          <cell r="V65">
            <v>5558.04</v>
          </cell>
          <cell r="W65">
            <v>0</v>
          </cell>
          <cell r="X65">
            <v>0</v>
          </cell>
          <cell r="Y65">
            <v>9900</v>
          </cell>
          <cell r="Z65">
            <v>12280.44</v>
          </cell>
          <cell r="AA65">
            <v>44115.83</v>
          </cell>
          <cell r="AB65">
            <v>0</v>
          </cell>
          <cell r="AC65">
            <v>11037.27</v>
          </cell>
          <cell r="AD65">
            <v>1350.56</v>
          </cell>
          <cell r="AE65">
            <v>5207.2</v>
          </cell>
          <cell r="AF65">
            <v>0</v>
          </cell>
          <cell r="AG65">
            <v>388.94</v>
          </cell>
          <cell r="AH65">
            <v>78720.05</v>
          </cell>
          <cell r="AI65">
            <v>13404028.039999999</v>
          </cell>
          <cell r="AJ65">
            <v>402183.3</v>
          </cell>
          <cell r="AK65">
            <v>2453244</v>
          </cell>
          <cell r="AL65">
            <v>0</v>
          </cell>
          <cell r="AM65">
            <v>0</v>
          </cell>
          <cell r="AN65">
            <v>0</v>
          </cell>
          <cell r="AO65">
            <v>1510992.34</v>
          </cell>
          <cell r="AP65">
            <v>94355.71</v>
          </cell>
          <cell r="AQ65">
            <v>0</v>
          </cell>
          <cell r="AR65">
            <v>0</v>
          </cell>
          <cell r="AS65">
            <v>850149.68</v>
          </cell>
          <cell r="AT65">
            <v>0</v>
          </cell>
          <cell r="AU65">
            <v>101662.64</v>
          </cell>
          <cell r="AV65">
            <v>0</v>
          </cell>
          <cell r="AW65">
            <v>1264309.58</v>
          </cell>
          <cell r="AX65">
            <v>0</v>
          </cell>
          <cell r="AY65">
            <v>0</v>
          </cell>
          <cell r="AZ65">
            <v>29170.62</v>
          </cell>
          <cell r="BA65">
            <v>823169.17</v>
          </cell>
          <cell r="BB65">
            <v>896.01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412780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481097.08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361007.32</v>
          </cell>
          <cell r="CB65">
            <v>0</v>
          </cell>
          <cell r="CC65">
            <v>20795.63</v>
          </cell>
          <cell r="CD65">
            <v>0</v>
          </cell>
          <cell r="CE65">
            <v>1050912.08</v>
          </cell>
          <cell r="CF65">
            <v>107345.7</v>
          </cell>
          <cell r="CG65">
            <v>256642.76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73001.100000000006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24683.69</v>
          </cell>
          <cell r="CS65">
            <v>1346028.83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148987.76999999999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125402.21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3209</v>
          </cell>
          <cell r="FY65">
            <v>0</v>
          </cell>
          <cell r="FZ65">
            <v>0</v>
          </cell>
          <cell r="GA65">
            <v>0</v>
          </cell>
        </row>
        <row r="66">
          <cell r="F66" t="str">
            <v>13144</v>
          </cell>
          <cell r="G66">
            <v>7830675.0199999996</v>
          </cell>
          <cell r="H66">
            <v>0</v>
          </cell>
          <cell r="I66">
            <v>1352.79</v>
          </cell>
          <cell r="J66">
            <v>0</v>
          </cell>
          <cell r="K66">
            <v>0</v>
          </cell>
          <cell r="L66">
            <v>0</v>
          </cell>
          <cell r="M66">
            <v>15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-7882.41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121682.42</v>
          </cell>
          <cell r="AA66">
            <v>132468.37</v>
          </cell>
          <cell r="AB66">
            <v>0</v>
          </cell>
          <cell r="AC66">
            <v>136346.9</v>
          </cell>
          <cell r="AD66">
            <v>1302.92</v>
          </cell>
          <cell r="AE66">
            <v>10671</v>
          </cell>
          <cell r="AF66">
            <v>12920.58</v>
          </cell>
          <cell r="AG66">
            <v>-19.100000000000001</v>
          </cell>
          <cell r="AH66">
            <v>0</v>
          </cell>
          <cell r="AI66">
            <v>17265009.629999999</v>
          </cell>
          <cell r="AJ66">
            <v>457824.84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2151398.58</v>
          </cell>
          <cell r="AP66">
            <v>46011.23</v>
          </cell>
          <cell r="AQ66">
            <v>0</v>
          </cell>
          <cell r="AR66">
            <v>0</v>
          </cell>
          <cell r="AS66">
            <v>900204.16</v>
          </cell>
          <cell r="AT66">
            <v>0</v>
          </cell>
          <cell r="AU66">
            <v>179845.44</v>
          </cell>
          <cell r="AV66">
            <v>0</v>
          </cell>
          <cell r="AW66">
            <v>1175534.75</v>
          </cell>
          <cell r="AX66">
            <v>27103.7</v>
          </cell>
          <cell r="AY66">
            <v>0</v>
          </cell>
          <cell r="AZ66">
            <v>32773.42</v>
          </cell>
          <cell r="BA66">
            <v>1130507.95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1286.22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482795.81</v>
          </cell>
          <cell r="CB66">
            <v>0</v>
          </cell>
          <cell r="CC66">
            <v>28292</v>
          </cell>
          <cell r="CD66">
            <v>0</v>
          </cell>
          <cell r="CE66">
            <v>923597.27</v>
          </cell>
          <cell r="CF66">
            <v>164682.29999999999</v>
          </cell>
          <cell r="CG66">
            <v>250259.34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237520.61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49252.39</v>
          </cell>
          <cell r="CS66">
            <v>1280021.6599999999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42368.6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96025.16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2018</v>
          </cell>
          <cell r="FY66">
            <v>0</v>
          </cell>
          <cell r="FZ66">
            <v>0</v>
          </cell>
          <cell r="GA66">
            <v>0</v>
          </cell>
        </row>
        <row r="67">
          <cell r="F67" t="str">
            <v>13146</v>
          </cell>
          <cell r="G67">
            <v>1269023.82</v>
          </cell>
          <cell r="H67">
            <v>0</v>
          </cell>
          <cell r="I67">
            <v>398.06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6900</v>
          </cell>
          <cell r="R67">
            <v>0</v>
          </cell>
          <cell r="S67">
            <v>0</v>
          </cell>
          <cell r="T67">
            <v>0</v>
          </cell>
          <cell r="U67">
            <v>8903.5</v>
          </cell>
          <cell r="V67">
            <v>1040</v>
          </cell>
          <cell r="W67">
            <v>0</v>
          </cell>
          <cell r="X67">
            <v>0</v>
          </cell>
          <cell r="Y67">
            <v>394.1</v>
          </cell>
          <cell r="Z67">
            <v>9226.5300000000007</v>
          </cell>
          <cell r="AA67">
            <v>36185.57</v>
          </cell>
          <cell r="AB67">
            <v>0</v>
          </cell>
          <cell r="AC67">
            <v>13568.36</v>
          </cell>
          <cell r="AD67">
            <v>1084.6099999999999</v>
          </cell>
          <cell r="AE67">
            <v>1830.7</v>
          </cell>
          <cell r="AF67">
            <v>0</v>
          </cell>
          <cell r="AG67">
            <v>68453.649999999994</v>
          </cell>
          <cell r="AH67">
            <v>0</v>
          </cell>
          <cell r="AI67">
            <v>5720109.9000000004</v>
          </cell>
          <cell r="AJ67">
            <v>177513.59</v>
          </cell>
          <cell r="AK67">
            <v>734466.52</v>
          </cell>
          <cell r="AL67">
            <v>0</v>
          </cell>
          <cell r="AM67">
            <v>0</v>
          </cell>
          <cell r="AN67">
            <v>0</v>
          </cell>
          <cell r="AO67">
            <v>748693.14</v>
          </cell>
          <cell r="AP67">
            <v>21629.06</v>
          </cell>
          <cell r="AQ67">
            <v>0</v>
          </cell>
          <cell r="AR67">
            <v>0</v>
          </cell>
          <cell r="AS67">
            <v>301471.05</v>
          </cell>
          <cell r="AT67">
            <v>0</v>
          </cell>
          <cell r="AU67">
            <v>65537.69</v>
          </cell>
          <cell r="AV67">
            <v>0</v>
          </cell>
          <cell r="AW67">
            <v>299025.59000000003</v>
          </cell>
          <cell r="AX67">
            <v>8916.65</v>
          </cell>
          <cell r="AY67">
            <v>0</v>
          </cell>
          <cell r="AZ67">
            <v>12609.58</v>
          </cell>
          <cell r="BA67">
            <v>298593.55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137.54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4000</v>
          </cell>
          <cell r="BZ67">
            <v>0</v>
          </cell>
          <cell r="CA67">
            <v>189557.66</v>
          </cell>
          <cell r="CB67">
            <v>0</v>
          </cell>
          <cell r="CC67">
            <v>7999.99</v>
          </cell>
          <cell r="CD67">
            <v>0</v>
          </cell>
          <cell r="CE67">
            <v>313429.34000000003</v>
          </cell>
          <cell r="CF67">
            <v>62613.760000000002</v>
          </cell>
          <cell r="CG67">
            <v>172736.42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37348.870000000003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17390.22</v>
          </cell>
          <cell r="CS67">
            <v>601186.01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17698.330000000002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43378.07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3165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11352.69</v>
          </cell>
          <cell r="FS67">
            <v>500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</row>
        <row r="68">
          <cell r="F68" t="str">
            <v>13151</v>
          </cell>
          <cell r="G68">
            <v>527700.04</v>
          </cell>
          <cell r="H68">
            <v>0</v>
          </cell>
          <cell r="I68">
            <v>204.55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6510</v>
          </cell>
          <cell r="R68">
            <v>0</v>
          </cell>
          <cell r="S68">
            <v>0</v>
          </cell>
          <cell r="T68">
            <v>0</v>
          </cell>
          <cell r="U68">
            <v>2665.51</v>
          </cell>
          <cell r="V68">
            <v>0</v>
          </cell>
          <cell r="W68">
            <v>0</v>
          </cell>
          <cell r="X68">
            <v>0</v>
          </cell>
          <cell r="Y68">
            <v>784.25</v>
          </cell>
          <cell r="Z68">
            <v>33753.17</v>
          </cell>
          <cell r="AA68">
            <v>23916.21</v>
          </cell>
          <cell r="AB68">
            <v>0</v>
          </cell>
          <cell r="AC68">
            <v>0</v>
          </cell>
          <cell r="AD68">
            <v>198</v>
          </cell>
          <cell r="AE68">
            <v>225</v>
          </cell>
          <cell r="AF68">
            <v>707.51</v>
          </cell>
          <cell r="AG68">
            <v>3319.71</v>
          </cell>
          <cell r="AH68">
            <v>0</v>
          </cell>
          <cell r="AI68">
            <v>1950146.87</v>
          </cell>
          <cell r="AJ68">
            <v>26029.85</v>
          </cell>
          <cell r="AK68">
            <v>36951.760000000002</v>
          </cell>
          <cell r="AL68">
            <v>0</v>
          </cell>
          <cell r="AM68">
            <v>0</v>
          </cell>
          <cell r="AN68">
            <v>0</v>
          </cell>
          <cell r="AO68">
            <v>123440.45</v>
          </cell>
          <cell r="AP68">
            <v>0</v>
          </cell>
          <cell r="AQ68">
            <v>0</v>
          </cell>
          <cell r="AR68">
            <v>0</v>
          </cell>
          <cell r="AS68">
            <v>45790.07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153.38999999999999</v>
          </cell>
          <cell r="AY68">
            <v>0</v>
          </cell>
          <cell r="AZ68">
            <v>2111.35</v>
          </cell>
          <cell r="BA68">
            <v>254320.78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28.2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36044.480000000003</v>
          </cell>
          <cell r="CB68">
            <v>0</v>
          </cell>
          <cell r="CC68">
            <v>1328</v>
          </cell>
          <cell r="CD68">
            <v>0</v>
          </cell>
          <cell r="CE68">
            <v>54297.38</v>
          </cell>
          <cell r="CF68">
            <v>25235.48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49208.04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5820.81</v>
          </cell>
          <cell r="FC68">
            <v>161711.21</v>
          </cell>
          <cell r="FD68">
            <v>2999.88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200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</row>
        <row r="69">
          <cell r="F69" t="str">
            <v>13156</v>
          </cell>
          <cell r="G69">
            <v>796979.15</v>
          </cell>
          <cell r="H69">
            <v>1442.49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15</v>
          </cell>
          <cell r="N69">
            <v>0</v>
          </cell>
          <cell r="O69">
            <v>0</v>
          </cell>
          <cell r="P69">
            <v>0</v>
          </cell>
          <cell r="Q69">
            <v>6700</v>
          </cell>
          <cell r="R69">
            <v>0</v>
          </cell>
          <cell r="S69">
            <v>0</v>
          </cell>
          <cell r="T69">
            <v>0</v>
          </cell>
          <cell r="U69">
            <v>23925.94</v>
          </cell>
          <cell r="V69">
            <v>1100</v>
          </cell>
          <cell r="W69">
            <v>0</v>
          </cell>
          <cell r="X69">
            <v>0</v>
          </cell>
          <cell r="Y69">
            <v>0</v>
          </cell>
          <cell r="Z69">
            <v>2276.5</v>
          </cell>
          <cell r="AA69">
            <v>12168.35</v>
          </cell>
          <cell r="AB69">
            <v>0</v>
          </cell>
          <cell r="AC69">
            <v>3534.83</v>
          </cell>
          <cell r="AD69">
            <v>87.7</v>
          </cell>
          <cell r="AE69">
            <v>0</v>
          </cell>
          <cell r="AF69">
            <v>18468.400000000001</v>
          </cell>
          <cell r="AG69">
            <v>25302.560000000001</v>
          </cell>
          <cell r="AH69">
            <v>28291.200000000001</v>
          </cell>
          <cell r="AI69">
            <v>3297284.07</v>
          </cell>
          <cell r="AJ69">
            <v>71846.399999999994</v>
          </cell>
          <cell r="AK69">
            <v>500272.24</v>
          </cell>
          <cell r="AL69">
            <v>0</v>
          </cell>
          <cell r="AM69">
            <v>0</v>
          </cell>
          <cell r="AN69">
            <v>0</v>
          </cell>
          <cell r="AO69">
            <v>388568.41</v>
          </cell>
          <cell r="AP69">
            <v>29606.11</v>
          </cell>
          <cell r="AQ69">
            <v>0</v>
          </cell>
          <cell r="AR69">
            <v>0</v>
          </cell>
          <cell r="AS69">
            <v>151062.32</v>
          </cell>
          <cell r="AT69">
            <v>0</v>
          </cell>
          <cell r="AU69">
            <v>26823.62</v>
          </cell>
          <cell r="AV69">
            <v>0</v>
          </cell>
          <cell r="AW69">
            <v>79484.67</v>
          </cell>
          <cell r="AX69">
            <v>4721.7299999999996</v>
          </cell>
          <cell r="AY69">
            <v>0</v>
          </cell>
          <cell r="AZ69">
            <v>6471.11</v>
          </cell>
          <cell r="BA69">
            <v>295589.40999999997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66.489999999999995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90151.61</v>
          </cell>
          <cell r="CB69">
            <v>0</v>
          </cell>
          <cell r="CC69">
            <v>1230</v>
          </cell>
          <cell r="CD69">
            <v>0</v>
          </cell>
          <cell r="CE69">
            <v>465519.98</v>
          </cell>
          <cell r="CF69">
            <v>55385.72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274762.92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15277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24468</v>
          </cell>
          <cell r="FC69">
            <v>0</v>
          </cell>
          <cell r="FD69">
            <v>245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5025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</row>
        <row r="70">
          <cell r="F70" t="str">
            <v>13160</v>
          </cell>
          <cell r="G70">
            <v>1369021.23</v>
          </cell>
          <cell r="H70">
            <v>0</v>
          </cell>
          <cell r="I70">
            <v>3805.65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6865.7</v>
          </cell>
          <cell r="AA70">
            <v>59248.4</v>
          </cell>
          <cell r="AB70">
            <v>4960.5</v>
          </cell>
          <cell r="AC70">
            <v>209601.27</v>
          </cell>
          <cell r="AD70">
            <v>405.96</v>
          </cell>
          <cell r="AE70">
            <v>3655.65</v>
          </cell>
          <cell r="AF70">
            <v>11281.81</v>
          </cell>
          <cell r="AG70">
            <v>32295.38</v>
          </cell>
          <cell r="AH70">
            <v>10350.780000000001</v>
          </cell>
          <cell r="AI70">
            <v>10410274.779999999</v>
          </cell>
          <cell r="AJ70">
            <v>216359.37</v>
          </cell>
          <cell r="AK70">
            <v>1207501.48</v>
          </cell>
          <cell r="AL70">
            <v>0</v>
          </cell>
          <cell r="AM70">
            <v>0</v>
          </cell>
          <cell r="AN70">
            <v>0</v>
          </cell>
          <cell r="AO70">
            <v>989343.13</v>
          </cell>
          <cell r="AP70">
            <v>16734.66</v>
          </cell>
          <cell r="AQ70">
            <v>0</v>
          </cell>
          <cell r="AR70">
            <v>0</v>
          </cell>
          <cell r="AS70">
            <v>529404.6</v>
          </cell>
          <cell r="AT70">
            <v>0</v>
          </cell>
          <cell r="AU70">
            <v>65289.4</v>
          </cell>
          <cell r="AV70">
            <v>0</v>
          </cell>
          <cell r="AW70">
            <v>728878.79</v>
          </cell>
          <cell r="AX70">
            <v>15028.7</v>
          </cell>
          <cell r="AY70">
            <v>0</v>
          </cell>
          <cell r="AZ70">
            <v>12576.53</v>
          </cell>
          <cell r="BA70">
            <v>797506.87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1606.98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288693.02</v>
          </cell>
          <cell r="CB70">
            <v>0</v>
          </cell>
          <cell r="CC70">
            <v>14211</v>
          </cell>
          <cell r="CD70">
            <v>0</v>
          </cell>
          <cell r="CE70">
            <v>622950.06000000006</v>
          </cell>
          <cell r="CF70">
            <v>101389.02</v>
          </cell>
          <cell r="CG70">
            <v>96393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121462.24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719959.18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159710.16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9654.7099999999991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54238.47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</row>
        <row r="71">
          <cell r="F71" t="str">
            <v>13161</v>
          </cell>
          <cell r="G71">
            <v>16912971.52</v>
          </cell>
          <cell r="H71">
            <v>0</v>
          </cell>
          <cell r="I71">
            <v>2424.64</v>
          </cell>
          <cell r="J71">
            <v>0</v>
          </cell>
          <cell r="K71">
            <v>0</v>
          </cell>
          <cell r="L71">
            <v>0</v>
          </cell>
          <cell r="M71">
            <v>2279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18588</v>
          </cell>
          <cell r="S71">
            <v>30083.3</v>
          </cell>
          <cell r="T71">
            <v>56405</v>
          </cell>
          <cell r="U71">
            <v>34847.449999999997</v>
          </cell>
          <cell r="V71">
            <v>42157.24</v>
          </cell>
          <cell r="W71">
            <v>46709.4</v>
          </cell>
          <cell r="X71">
            <v>0</v>
          </cell>
          <cell r="Y71">
            <v>0</v>
          </cell>
          <cell r="Z71">
            <v>722147.22</v>
          </cell>
          <cell r="AA71">
            <v>202478.53</v>
          </cell>
          <cell r="AB71">
            <v>0</v>
          </cell>
          <cell r="AC71">
            <v>108651.54</v>
          </cell>
          <cell r="AD71">
            <v>38</v>
          </cell>
          <cell r="AE71">
            <v>54376.6</v>
          </cell>
          <cell r="AF71">
            <v>8889.66</v>
          </cell>
          <cell r="AG71">
            <v>538827.48</v>
          </cell>
          <cell r="AH71">
            <v>0</v>
          </cell>
          <cell r="AI71">
            <v>51683780.390000001</v>
          </cell>
          <cell r="AJ71">
            <v>1515917.28</v>
          </cell>
          <cell r="AK71">
            <v>4624127.5199999996</v>
          </cell>
          <cell r="AL71">
            <v>0</v>
          </cell>
          <cell r="AM71">
            <v>0</v>
          </cell>
          <cell r="AN71">
            <v>27593.279999999999</v>
          </cell>
          <cell r="AO71">
            <v>6543210.3899999997</v>
          </cell>
          <cell r="AP71">
            <v>284206.64</v>
          </cell>
          <cell r="AQ71">
            <v>0</v>
          </cell>
          <cell r="AR71">
            <v>0</v>
          </cell>
          <cell r="AS71">
            <v>2510878.13</v>
          </cell>
          <cell r="AT71">
            <v>0</v>
          </cell>
          <cell r="AU71">
            <v>869866.01</v>
          </cell>
          <cell r="AV71">
            <v>0</v>
          </cell>
          <cell r="AW71">
            <v>1123715.6299999999</v>
          </cell>
          <cell r="AX71">
            <v>84375.35</v>
          </cell>
          <cell r="AY71">
            <v>0</v>
          </cell>
          <cell r="AZ71">
            <v>73463.070000000007</v>
          </cell>
          <cell r="BA71">
            <v>2977536.28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1503.45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25480.42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1423197.63</v>
          </cell>
          <cell r="CB71">
            <v>0</v>
          </cell>
          <cell r="CC71">
            <v>53983.199999999997</v>
          </cell>
          <cell r="CD71">
            <v>0</v>
          </cell>
          <cell r="CE71">
            <v>1616128.71</v>
          </cell>
          <cell r="CF71">
            <v>744926.38</v>
          </cell>
          <cell r="CG71">
            <v>175207.54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118162.55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2703040.18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88456.37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232194.4</v>
          </cell>
          <cell r="FC71">
            <v>88296.5</v>
          </cell>
          <cell r="FD71">
            <v>0</v>
          </cell>
          <cell r="FE71">
            <v>0</v>
          </cell>
          <cell r="FF71">
            <v>0</v>
          </cell>
          <cell r="FG71">
            <v>140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252024.89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6828.49</v>
          </cell>
          <cell r="FS71">
            <v>150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</row>
        <row r="72">
          <cell r="F72" t="str">
            <v>13165</v>
          </cell>
          <cell r="G72">
            <v>3761767.06</v>
          </cell>
          <cell r="H72">
            <v>0</v>
          </cell>
          <cell r="I72">
            <v>1678.74</v>
          </cell>
          <cell r="J72">
            <v>0</v>
          </cell>
          <cell r="K72">
            <v>0</v>
          </cell>
          <cell r="L72">
            <v>0</v>
          </cell>
          <cell r="M72">
            <v>16326.77</v>
          </cell>
          <cell r="N72">
            <v>0</v>
          </cell>
          <cell r="O72">
            <v>3439.75</v>
          </cell>
          <cell r="P72">
            <v>0</v>
          </cell>
          <cell r="Q72">
            <v>23600</v>
          </cell>
          <cell r="R72">
            <v>0</v>
          </cell>
          <cell r="S72">
            <v>0</v>
          </cell>
          <cell r="T72">
            <v>0</v>
          </cell>
          <cell r="U72">
            <v>3885.39</v>
          </cell>
          <cell r="V72">
            <v>25</v>
          </cell>
          <cell r="W72">
            <v>0</v>
          </cell>
          <cell r="X72">
            <v>0</v>
          </cell>
          <cell r="Y72">
            <v>0</v>
          </cell>
          <cell r="Z72">
            <v>170386.46</v>
          </cell>
          <cell r="AA72">
            <v>120746.06</v>
          </cell>
          <cell r="AB72">
            <v>0</v>
          </cell>
          <cell r="AC72">
            <v>1860.05</v>
          </cell>
          <cell r="AD72">
            <v>1133.25</v>
          </cell>
          <cell r="AE72">
            <v>988.54</v>
          </cell>
          <cell r="AF72">
            <v>8409.73</v>
          </cell>
          <cell r="AG72">
            <v>5073.33</v>
          </cell>
          <cell r="AH72">
            <v>183195.41</v>
          </cell>
          <cell r="AI72">
            <v>14589250.92</v>
          </cell>
          <cell r="AJ72">
            <v>338572.24</v>
          </cell>
          <cell r="AK72">
            <v>1914183.36</v>
          </cell>
          <cell r="AL72">
            <v>0</v>
          </cell>
          <cell r="AM72">
            <v>0</v>
          </cell>
          <cell r="AN72">
            <v>0</v>
          </cell>
          <cell r="AO72">
            <v>1612255.76</v>
          </cell>
          <cell r="AP72">
            <v>17779.45</v>
          </cell>
          <cell r="AQ72">
            <v>0</v>
          </cell>
          <cell r="AR72">
            <v>0</v>
          </cell>
          <cell r="AS72">
            <v>645255.86</v>
          </cell>
          <cell r="AT72">
            <v>112821.45</v>
          </cell>
          <cell r="AU72">
            <v>64023.72</v>
          </cell>
          <cell r="AV72">
            <v>0</v>
          </cell>
          <cell r="AW72">
            <v>262920.83</v>
          </cell>
          <cell r="AX72">
            <v>23609.95</v>
          </cell>
          <cell r="AY72">
            <v>0</v>
          </cell>
          <cell r="AZ72">
            <v>17391.169999999998</v>
          </cell>
          <cell r="BA72">
            <v>1086743.26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338.67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449976.3</v>
          </cell>
          <cell r="CB72">
            <v>0</v>
          </cell>
          <cell r="CC72">
            <v>18101</v>
          </cell>
          <cell r="CD72">
            <v>0</v>
          </cell>
          <cell r="CE72">
            <v>832327.52</v>
          </cell>
          <cell r="CF72">
            <v>125709.5</v>
          </cell>
          <cell r="CG72">
            <v>46096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45367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24227.13</v>
          </cell>
          <cell r="CS72">
            <v>609756.71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250.65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78487.06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10689.11</v>
          </cell>
          <cell r="FN72">
            <v>0</v>
          </cell>
          <cell r="FO72">
            <v>9210.4500000000007</v>
          </cell>
          <cell r="FP72">
            <v>16309.43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837</v>
          </cell>
          <cell r="FY72">
            <v>0</v>
          </cell>
          <cell r="FZ72">
            <v>0</v>
          </cell>
          <cell r="GA72">
            <v>0</v>
          </cell>
        </row>
        <row r="73">
          <cell r="F73" t="str">
            <v>13167</v>
          </cell>
          <cell r="G73">
            <v>260134.47</v>
          </cell>
          <cell r="H73">
            <v>0</v>
          </cell>
          <cell r="I73">
            <v>44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1295</v>
          </cell>
          <cell r="R73">
            <v>0</v>
          </cell>
          <cell r="S73">
            <v>0</v>
          </cell>
          <cell r="T73">
            <v>0</v>
          </cell>
          <cell r="U73">
            <v>31486.87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20261.740000000002</v>
          </cell>
          <cell r="AA73">
            <v>42.21</v>
          </cell>
          <cell r="AB73">
            <v>0</v>
          </cell>
          <cell r="AC73">
            <v>11185.32</v>
          </cell>
          <cell r="AD73">
            <v>604.99</v>
          </cell>
          <cell r="AE73">
            <v>568.5</v>
          </cell>
          <cell r="AF73">
            <v>0</v>
          </cell>
          <cell r="AG73">
            <v>0</v>
          </cell>
          <cell r="AH73">
            <v>0</v>
          </cell>
          <cell r="AI73">
            <v>1796358.78</v>
          </cell>
          <cell r="AJ73">
            <v>14262.12</v>
          </cell>
          <cell r="AK73">
            <v>247606.68</v>
          </cell>
          <cell r="AL73">
            <v>0</v>
          </cell>
          <cell r="AM73">
            <v>0</v>
          </cell>
          <cell r="AN73">
            <v>0</v>
          </cell>
          <cell r="AO73">
            <v>101883.4</v>
          </cell>
          <cell r="AP73">
            <v>2452.17</v>
          </cell>
          <cell r="AQ73">
            <v>0</v>
          </cell>
          <cell r="AR73">
            <v>0</v>
          </cell>
          <cell r="AS73">
            <v>29312.61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1547.57</v>
          </cell>
          <cell r="BA73">
            <v>228933.15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25459.919999999998</v>
          </cell>
          <cell r="CB73">
            <v>0</v>
          </cell>
          <cell r="CC73">
            <v>691</v>
          </cell>
          <cell r="CD73">
            <v>0</v>
          </cell>
          <cell r="CE73">
            <v>36294.5</v>
          </cell>
          <cell r="CF73">
            <v>26169.279999999999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53055.33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7106.24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52675.34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</row>
        <row r="74">
          <cell r="F74" t="str">
            <v>13301</v>
          </cell>
          <cell r="G74">
            <v>1122266.93</v>
          </cell>
          <cell r="H74">
            <v>0</v>
          </cell>
          <cell r="I74">
            <v>30.99</v>
          </cell>
          <cell r="J74">
            <v>0</v>
          </cell>
          <cell r="K74">
            <v>0</v>
          </cell>
          <cell r="L74">
            <v>0</v>
          </cell>
          <cell r="M74">
            <v>7075</v>
          </cell>
          <cell r="N74">
            <v>0</v>
          </cell>
          <cell r="O74">
            <v>0</v>
          </cell>
          <cell r="P74">
            <v>0</v>
          </cell>
          <cell r="Q74">
            <v>14370</v>
          </cell>
          <cell r="R74">
            <v>3300</v>
          </cell>
          <cell r="S74">
            <v>0</v>
          </cell>
          <cell r="T74">
            <v>0</v>
          </cell>
          <cell r="U74">
            <v>7525.34</v>
          </cell>
          <cell r="V74">
            <v>0</v>
          </cell>
          <cell r="W74">
            <v>0</v>
          </cell>
          <cell r="X74">
            <v>0</v>
          </cell>
          <cell r="Y74">
            <v>2093.8000000000002</v>
          </cell>
          <cell r="Z74">
            <v>79781.3</v>
          </cell>
          <cell r="AA74">
            <v>13920.09</v>
          </cell>
          <cell r="AB74">
            <v>0</v>
          </cell>
          <cell r="AC74">
            <v>13624.58</v>
          </cell>
          <cell r="AD74">
            <v>1737.58</v>
          </cell>
          <cell r="AE74">
            <v>2710.78</v>
          </cell>
          <cell r="AF74">
            <v>27753.1</v>
          </cell>
          <cell r="AG74">
            <v>5700.47</v>
          </cell>
          <cell r="AH74">
            <v>15626.64</v>
          </cell>
          <cell r="AI74">
            <v>4375832.3899999997</v>
          </cell>
          <cell r="AJ74">
            <v>108170.68</v>
          </cell>
          <cell r="AK74">
            <v>643988.31999999995</v>
          </cell>
          <cell r="AL74">
            <v>0</v>
          </cell>
          <cell r="AM74">
            <v>0</v>
          </cell>
          <cell r="AN74">
            <v>0</v>
          </cell>
          <cell r="AO74">
            <v>567297.72</v>
          </cell>
          <cell r="AP74">
            <v>36015.360000000001</v>
          </cell>
          <cell r="AQ74">
            <v>0</v>
          </cell>
          <cell r="AR74">
            <v>0</v>
          </cell>
          <cell r="AS74">
            <v>224776.2</v>
          </cell>
          <cell r="AT74">
            <v>0</v>
          </cell>
          <cell r="AU74">
            <v>90901.08</v>
          </cell>
          <cell r="AV74">
            <v>0</v>
          </cell>
          <cell r="AW74">
            <v>0</v>
          </cell>
          <cell r="AX74">
            <v>6760.45</v>
          </cell>
          <cell r="AY74">
            <v>0</v>
          </cell>
          <cell r="AZ74">
            <v>7489.93</v>
          </cell>
          <cell r="BA74">
            <v>424060.73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102.75</v>
          </cell>
          <cell r="BM74">
            <v>895260.42</v>
          </cell>
          <cell r="BN74">
            <v>30823.9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163481</v>
          </cell>
          <cell r="CB74">
            <v>0</v>
          </cell>
          <cell r="CC74">
            <v>12427</v>
          </cell>
          <cell r="CD74">
            <v>0</v>
          </cell>
          <cell r="CE74">
            <v>187127.95</v>
          </cell>
          <cell r="CF74">
            <v>300411.56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4583.7299999999996</v>
          </cell>
          <cell r="CS74">
            <v>273733.06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22294.35</v>
          </cell>
          <cell r="DQ74">
            <v>368981.91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3748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9821.7199999999993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22950.63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10656.88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15600</v>
          </cell>
          <cell r="FR74">
            <v>848.43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3441.75</v>
          </cell>
          <cell r="FY74">
            <v>0</v>
          </cell>
          <cell r="FZ74">
            <v>0</v>
          </cell>
          <cell r="GA74">
            <v>0</v>
          </cell>
        </row>
        <row r="75">
          <cell r="F75" t="str">
            <v>14005</v>
          </cell>
          <cell r="G75">
            <v>5159144.8099999996</v>
          </cell>
          <cell r="H75">
            <v>189.99</v>
          </cell>
          <cell r="I75">
            <v>2181.94</v>
          </cell>
          <cell r="J75">
            <v>37516.379999999997</v>
          </cell>
          <cell r="K75">
            <v>0</v>
          </cell>
          <cell r="L75">
            <v>0</v>
          </cell>
          <cell r="M75">
            <v>22327.95</v>
          </cell>
          <cell r="N75">
            <v>0</v>
          </cell>
          <cell r="O75">
            <v>2303.13</v>
          </cell>
          <cell r="P75">
            <v>2468</v>
          </cell>
          <cell r="Q75">
            <v>0</v>
          </cell>
          <cell r="R75">
            <v>0</v>
          </cell>
          <cell r="S75">
            <v>0</v>
          </cell>
          <cell r="T75">
            <v>14416.5</v>
          </cell>
          <cell r="U75">
            <v>30292.13</v>
          </cell>
          <cell r="V75">
            <v>82570.06</v>
          </cell>
          <cell r="W75">
            <v>380</v>
          </cell>
          <cell r="X75">
            <v>4445.01</v>
          </cell>
          <cell r="Y75">
            <v>0</v>
          </cell>
          <cell r="Z75">
            <v>178629.86</v>
          </cell>
          <cell r="AA75">
            <v>9394.5300000000007</v>
          </cell>
          <cell r="AB75">
            <v>0</v>
          </cell>
          <cell r="AC75">
            <v>198116.68</v>
          </cell>
          <cell r="AD75">
            <v>2648.03</v>
          </cell>
          <cell r="AE75">
            <v>0</v>
          </cell>
          <cell r="AF75">
            <v>9330.0300000000007</v>
          </cell>
          <cell r="AG75">
            <v>27915.52</v>
          </cell>
          <cell r="AH75">
            <v>45104.67</v>
          </cell>
          <cell r="AI75">
            <v>20506840.949999999</v>
          </cell>
          <cell r="AJ75">
            <v>650669.77</v>
          </cell>
          <cell r="AK75">
            <v>2876811.12</v>
          </cell>
          <cell r="AL75">
            <v>0</v>
          </cell>
          <cell r="AM75">
            <v>0</v>
          </cell>
          <cell r="AN75">
            <v>0</v>
          </cell>
          <cell r="AO75">
            <v>2915684.98</v>
          </cell>
          <cell r="AP75">
            <v>131975.14000000001</v>
          </cell>
          <cell r="AQ75">
            <v>0</v>
          </cell>
          <cell r="AR75">
            <v>0</v>
          </cell>
          <cell r="AS75">
            <v>1121707.56</v>
          </cell>
          <cell r="AT75">
            <v>207279.02</v>
          </cell>
          <cell r="AU75">
            <v>381538.48</v>
          </cell>
          <cell r="AV75">
            <v>0</v>
          </cell>
          <cell r="AW75">
            <v>392809.84</v>
          </cell>
          <cell r="AX75">
            <v>33661.4</v>
          </cell>
          <cell r="AY75">
            <v>0</v>
          </cell>
          <cell r="AZ75">
            <v>37063.03</v>
          </cell>
          <cell r="BA75">
            <v>788654.16</v>
          </cell>
          <cell r="BB75">
            <v>0</v>
          </cell>
          <cell r="BC75">
            <v>5944.89</v>
          </cell>
          <cell r="BD75">
            <v>0</v>
          </cell>
          <cell r="BE75">
            <v>0</v>
          </cell>
          <cell r="BF75">
            <v>0</v>
          </cell>
          <cell r="BG75">
            <v>1436876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47939.49</v>
          </cell>
          <cell r="BQ75">
            <v>0</v>
          </cell>
          <cell r="BR75">
            <v>9898.0300000000007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752852.34</v>
          </cell>
          <cell r="CB75">
            <v>0</v>
          </cell>
          <cell r="CC75">
            <v>28356</v>
          </cell>
          <cell r="CD75">
            <v>0</v>
          </cell>
          <cell r="CE75">
            <v>1238847.67</v>
          </cell>
          <cell r="CF75">
            <v>770850.42</v>
          </cell>
          <cell r="CG75">
            <v>56711.17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47323.74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62221.2</v>
          </cell>
          <cell r="CS75">
            <v>1555058.6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13493.93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145739.4</v>
          </cell>
          <cell r="DY75">
            <v>94465.600000000006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14862.25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110628.3</v>
          </cell>
          <cell r="FC75">
            <v>2600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14782</v>
          </cell>
          <cell r="FJ75">
            <v>898</v>
          </cell>
          <cell r="FK75">
            <v>0</v>
          </cell>
          <cell r="FL75">
            <v>160851.28</v>
          </cell>
          <cell r="FM75">
            <v>0</v>
          </cell>
          <cell r="FN75">
            <v>31062.67</v>
          </cell>
          <cell r="FO75">
            <v>0</v>
          </cell>
          <cell r="FP75">
            <v>0</v>
          </cell>
          <cell r="FQ75">
            <v>0</v>
          </cell>
          <cell r="FR75">
            <v>8102.06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</row>
        <row r="76">
          <cell r="F76" t="str">
            <v>14028</v>
          </cell>
          <cell r="G76">
            <v>2654930.5699999998</v>
          </cell>
          <cell r="H76">
            <v>647.79999999999995</v>
          </cell>
          <cell r="I76">
            <v>19.8</v>
          </cell>
          <cell r="J76">
            <v>150442.38</v>
          </cell>
          <cell r="K76">
            <v>835.06</v>
          </cell>
          <cell r="L76">
            <v>228.16</v>
          </cell>
          <cell r="M76">
            <v>19335.02</v>
          </cell>
          <cell r="N76">
            <v>0</v>
          </cell>
          <cell r="O76">
            <v>2360.91</v>
          </cell>
          <cell r="P76">
            <v>0</v>
          </cell>
          <cell r="Q76">
            <v>0</v>
          </cell>
          <cell r="R76">
            <v>800</v>
          </cell>
          <cell r="S76">
            <v>0</v>
          </cell>
          <cell r="T76">
            <v>0</v>
          </cell>
          <cell r="U76">
            <v>19248.75</v>
          </cell>
          <cell r="V76">
            <v>740.34</v>
          </cell>
          <cell r="W76">
            <v>0</v>
          </cell>
          <cell r="X76">
            <v>0</v>
          </cell>
          <cell r="Y76">
            <v>0</v>
          </cell>
          <cell r="Z76">
            <v>67856.75</v>
          </cell>
          <cell r="AA76">
            <v>9740.1200000000008</v>
          </cell>
          <cell r="AB76">
            <v>0</v>
          </cell>
          <cell r="AC76">
            <v>43673.120000000003</v>
          </cell>
          <cell r="AD76">
            <v>289.3</v>
          </cell>
          <cell r="AE76">
            <v>87980</v>
          </cell>
          <cell r="AF76">
            <v>0</v>
          </cell>
          <cell r="AG76">
            <v>0</v>
          </cell>
          <cell r="AH76">
            <v>0</v>
          </cell>
          <cell r="AI76">
            <v>10240097.210000001</v>
          </cell>
          <cell r="AJ76">
            <v>295504.93</v>
          </cell>
          <cell r="AK76">
            <v>1535891.8</v>
          </cell>
          <cell r="AL76">
            <v>0</v>
          </cell>
          <cell r="AM76">
            <v>0</v>
          </cell>
          <cell r="AN76">
            <v>0</v>
          </cell>
          <cell r="AO76">
            <v>1371223.97</v>
          </cell>
          <cell r="AP76">
            <v>50880.22</v>
          </cell>
          <cell r="AQ76">
            <v>0</v>
          </cell>
          <cell r="AR76">
            <v>0</v>
          </cell>
          <cell r="AS76">
            <v>526597.06999999995</v>
          </cell>
          <cell r="AT76">
            <v>0</v>
          </cell>
          <cell r="AU76">
            <v>83698.03</v>
          </cell>
          <cell r="AV76">
            <v>0</v>
          </cell>
          <cell r="AW76">
            <v>62320.79</v>
          </cell>
          <cell r="AX76">
            <v>16500.21</v>
          </cell>
          <cell r="AY76">
            <v>0</v>
          </cell>
          <cell r="AZ76">
            <v>25783.19</v>
          </cell>
          <cell r="BA76">
            <v>627329.48</v>
          </cell>
          <cell r="BB76">
            <v>808.78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1477.1</v>
          </cell>
          <cell r="BP76">
            <v>24960.65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389010</v>
          </cell>
          <cell r="CB76">
            <v>0</v>
          </cell>
          <cell r="CC76">
            <v>16402</v>
          </cell>
          <cell r="CD76">
            <v>0</v>
          </cell>
          <cell r="CE76">
            <v>670540.23</v>
          </cell>
          <cell r="CF76">
            <v>144802.82999999999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4501.51</v>
          </cell>
          <cell r="CR76">
            <v>31661.13</v>
          </cell>
          <cell r="CS76">
            <v>801505.55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10927.93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1350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56002.47</v>
          </cell>
          <cell r="FC76">
            <v>0</v>
          </cell>
          <cell r="FD76">
            <v>4793.22</v>
          </cell>
          <cell r="FE76">
            <v>0</v>
          </cell>
          <cell r="FF76">
            <v>0</v>
          </cell>
          <cell r="FG76">
            <v>0</v>
          </cell>
          <cell r="FH76">
            <v>558423.74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104120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4550</v>
          </cell>
          <cell r="FS76">
            <v>3146.98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</row>
        <row r="77">
          <cell r="F77" t="str">
            <v>14064</v>
          </cell>
          <cell r="G77">
            <v>1778566.73</v>
          </cell>
          <cell r="H77">
            <v>184.42</v>
          </cell>
          <cell r="I77">
            <v>895.58</v>
          </cell>
          <cell r="J77">
            <v>11103.18</v>
          </cell>
          <cell r="K77">
            <v>88980.160000000003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50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33372.01</v>
          </cell>
          <cell r="AA77">
            <v>0</v>
          </cell>
          <cell r="AB77">
            <v>0</v>
          </cell>
          <cell r="AC77">
            <v>39954.54</v>
          </cell>
          <cell r="AD77">
            <v>307.83999999999997</v>
          </cell>
          <cell r="AE77">
            <v>12984.84</v>
          </cell>
          <cell r="AF77">
            <v>0</v>
          </cell>
          <cell r="AG77">
            <v>2545.14</v>
          </cell>
          <cell r="AH77">
            <v>20555.84</v>
          </cell>
          <cell r="AI77">
            <v>4375040.5999999996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553453.66</v>
          </cell>
          <cell r="AP77">
            <v>12063.37</v>
          </cell>
          <cell r="AQ77">
            <v>0</v>
          </cell>
          <cell r="AR77">
            <v>0</v>
          </cell>
          <cell r="AS77">
            <v>229974.39</v>
          </cell>
          <cell r="AT77">
            <v>0</v>
          </cell>
          <cell r="AU77">
            <v>828.38</v>
          </cell>
          <cell r="AV77">
            <v>0</v>
          </cell>
          <cell r="AW77">
            <v>0</v>
          </cell>
          <cell r="AX77">
            <v>6522.53</v>
          </cell>
          <cell r="AY77">
            <v>0</v>
          </cell>
          <cell r="AZ77">
            <v>7788.2</v>
          </cell>
          <cell r="BA77">
            <v>449605.13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9871.5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131453.03</v>
          </cell>
          <cell r="CB77">
            <v>0</v>
          </cell>
          <cell r="CC77">
            <v>7902.94</v>
          </cell>
          <cell r="CD77">
            <v>0</v>
          </cell>
          <cell r="CE77">
            <v>138100.26</v>
          </cell>
          <cell r="CF77">
            <v>42256.33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262645.21999999997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32921.99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35050.82</v>
          </cell>
          <cell r="FC77">
            <v>44621.59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</row>
        <row r="78">
          <cell r="F78" t="str">
            <v>14065</v>
          </cell>
          <cell r="G78">
            <v>673917.21</v>
          </cell>
          <cell r="H78">
            <v>0</v>
          </cell>
          <cell r="I78">
            <v>0</v>
          </cell>
          <cell r="J78">
            <v>11001.1</v>
          </cell>
          <cell r="K78">
            <v>0</v>
          </cell>
          <cell r="L78">
            <v>0</v>
          </cell>
          <cell r="M78">
            <v>5666.44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9270.4</v>
          </cell>
          <cell r="U78">
            <v>255.39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1426.02</v>
          </cell>
          <cell r="AA78">
            <v>857.47</v>
          </cell>
          <cell r="AB78">
            <v>0</v>
          </cell>
          <cell r="AC78">
            <v>28085.68</v>
          </cell>
          <cell r="AD78">
            <v>0</v>
          </cell>
          <cell r="AE78">
            <v>3728</v>
          </cell>
          <cell r="AF78">
            <v>0</v>
          </cell>
          <cell r="AG78">
            <v>6612.62</v>
          </cell>
          <cell r="AH78">
            <v>22292.81</v>
          </cell>
          <cell r="AI78">
            <v>1881613.36</v>
          </cell>
          <cell r="AJ78">
            <v>47877.89</v>
          </cell>
          <cell r="AK78">
            <v>204132</v>
          </cell>
          <cell r="AL78">
            <v>17.149999999999999</v>
          </cell>
          <cell r="AM78">
            <v>0</v>
          </cell>
          <cell r="AN78">
            <v>0</v>
          </cell>
          <cell r="AO78">
            <v>253685.19</v>
          </cell>
          <cell r="AP78">
            <v>9498.8700000000008</v>
          </cell>
          <cell r="AQ78">
            <v>0</v>
          </cell>
          <cell r="AR78">
            <v>0</v>
          </cell>
          <cell r="AS78">
            <v>63397.73</v>
          </cell>
          <cell r="AT78">
            <v>0</v>
          </cell>
          <cell r="AU78">
            <v>14427.74</v>
          </cell>
          <cell r="AV78">
            <v>0</v>
          </cell>
          <cell r="AW78">
            <v>0</v>
          </cell>
          <cell r="AX78">
            <v>2907.5</v>
          </cell>
          <cell r="AY78">
            <v>0</v>
          </cell>
          <cell r="AZ78">
            <v>1610.37</v>
          </cell>
          <cell r="BA78">
            <v>192121.92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21990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4590.04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55190</v>
          </cell>
          <cell r="CB78">
            <v>0</v>
          </cell>
          <cell r="CC78">
            <v>0</v>
          </cell>
          <cell r="CD78">
            <v>0</v>
          </cell>
          <cell r="CE78">
            <v>135028.03</v>
          </cell>
          <cell r="CF78">
            <v>32718.080000000002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115788.85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15462.96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</row>
        <row r="79">
          <cell r="F79" t="str">
            <v>14066</v>
          </cell>
          <cell r="G79">
            <v>2186710.96</v>
          </cell>
          <cell r="H79">
            <v>0</v>
          </cell>
          <cell r="I79">
            <v>1298.6500000000001</v>
          </cell>
          <cell r="J79">
            <v>109486.88</v>
          </cell>
          <cell r="K79">
            <v>74179.360000000001</v>
          </cell>
          <cell r="L79">
            <v>0</v>
          </cell>
          <cell r="M79">
            <v>7642.75</v>
          </cell>
          <cell r="N79">
            <v>0</v>
          </cell>
          <cell r="O79">
            <v>0</v>
          </cell>
          <cell r="P79">
            <v>0</v>
          </cell>
          <cell r="Q79">
            <v>8169</v>
          </cell>
          <cell r="R79">
            <v>0</v>
          </cell>
          <cell r="S79">
            <v>0</v>
          </cell>
          <cell r="T79">
            <v>0</v>
          </cell>
          <cell r="U79">
            <v>14623.19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155182.47</v>
          </cell>
          <cell r="AA79">
            <v>4442.84</v>
          </cell>
          <cell r="AB79">
            <v>0</v>
          </cell>
          <cell r="AC79">
            <v>79742.990000000005</v>
          </cell>
          <cell r="AD79">
            <v>2066.77</v>
          </cell>
          <cell r="AE79">
            <v>4617.01</v>
          </cell>
          <cell r="AF79">
            <v>1881.3</v>
          </cell>
          <cell r="AG79">
            <v>5157.25</v>
          </cell>
          <cell r="AH79">
            <v>31485.37</v>
          </cell>
          <cell r="AI79">
            <v>8237754.9100000001</v>
          </cell>
          <cell r="AJ79">
            <v>203889.27</v>
          </cell>
          <cell r="AK79">
            <v>803516.92</v>
          </cell>
          <cell r="AL79">
            <v>0</v>
          </cell>
          <cell r="AM79">
            <v>0</v>
          </cell>
          <cell r="AN79">
            <v>0</v>
          </cell>
          <cell r="AO79">
            <v>1116542.06</v>
          </cell>
          <cell r="AP79">
            <v>48578.12</v>
          </cell>
          <cell r="AQ79">
            <v>0</v>
          </cell>
          <cell r="AR79">
            <v>0</v>
          </cell>
          <cell r="AS79">
            <v>250980.64</v>
          </cell>
          <cell r="AT79">
            <v>0</v>
          </cell>
          <cell r="AU79">
            <v>51009.32</v>
          </cell>
          <cell r="AV79">
            <v>0</v>
          </cell>
          <cell r="AW79">
            <v>24591.34</v>
          </cell>
          <cell r="AX79">
            <v>14096.19</v>
          </cell>
          <cell r="AY79">
            <v>0</v>
          </cell>
          <cell r="AZ79">
            <v>6271.7</v>
          </cell>
          <cell r="BA79">
            <v>540389.43000000005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19971.46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277054</v>
          </cell>
          <cell r="CB79">
            <v>0</v>
          </cell>
          <cell r="CC79">
            <v>7710.99</v>
          </cell>
          <cell r="CD79">
            <v>0</v>
          </cell>
          <cell r="CE79">
            <v>269736.57</v>
          </cell>
          <cell r="CF79">
            <v>52794.48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246813.84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31089.09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30164.93</v>
          </cell>
          <cell r="FC79">
            <v>44439.72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800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403.84</v>
          </cell>
          <cell r="FY79">
            <v>0</v>
          </cell>
          <cell r="FZ79">
            <v>0</v>
          </cell>
          <cell r="GA79">
            <v>0</v>
          </cell>
        </row>
        <row r="80">
          <cell r="F80" t="str">
            <v>14068</v>
          </cell>
          <cell r="G80">
            <v>3094076.84</v>
          </cell>
          <cell r="H80">
            <v>1406.3</v>
          </cell>
          <cell r="I80">
            <v>0</v>
          </cell>
          <cell r="J80">
            <v>81267.27</v>
          </cell>
          <cell r="K80">
            <v>0</v>
          </cell>
          <cell r="L80">
            <v>0</v>
          </cell>
          <cell r="M80">
            <v>86450.91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63485.82</v>
          </cell>
          <cell r="V80">
            <v>0</v>
          </cell>
          <cell r="W80">
            <v>0</v>
          </cell>
          <cell r="X80">
            <v>0</v>
          </cell>
          <cell r="Y80">
            <v>415.51</v>
          </cell>
          <cell r="Z80">
            <v>9148.5</v>
          </cell>
          <cell r="AA80">
            <v>13729.31</v>
          </cell>
          <cell r="AB80">
            <v>0</v>
          </cell>
          <cell r="AC80">
            <v>48991.64</v>
          </cell>
          <cell r="AD80">
            <v>0</v>
          </cell>
          <cell r="AE80">
            <v>48455.49</v>
          </cell>
          <cell r="AF80">
            <v>7397.54</v>
          </cell>
          <cell r="AG80">
            <v>86060.64</v>
          </cell>
          <cell r="AH80">
            <v>0</v>
          </cell>
          <cell r="AI80">
            <v>8773130.8300000001</v>
          </cell>
          <cell r="AJ80">
            <v>362743.2</v>
          </cell>
          <cell r="AK80">
            <v>900141.4</v>
          </cell>
          <cell r="AL80">
            <v>137214.95000000001</v>
          </cell>
          <cell r="AM80">
            <v>0</v>
          </cell>
          <cell r="AN80">
            <v>0</v>
          </cell>
          <cell r="AO80">
            <v>1321048.97</v>
          </cell>
          <cell r="AP80">
            <v>30655.89</v>
          </cell>
          <cell r="AQ80">
            <v>0</v>
          </cell>
          <cell r="AR80">
            <v>0</v>
          </cell>
          <cell r="AS80">
            <v>397397.83</v>
          </cell>
          <cell r="AT80">
            <v>0</v>
          </cell>
          <cell r="AU80">
            <v>22119.39</v>
          </cell>
          <cell r="AV80">
            <v>0</v>
          </cell>
          <cell r="AW80">
            <v>132256.10999999999</v>
          </cell>
          <cell r="AX80">
            <v>4961.09</v>
          </cell>
          <cell r="AY80">
            <v>0</v>
          </cell>
          <cell r="AZ80">
            <v>7649.92</v>
          </cell>
          <cell r="BA80">
            <v>695203.53</v>
          </cell>
          <cell r="BB80">
            <v>8398.59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58640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20829.650000000001</v>
          </cell>
          <cell r="BQ80">
            <v>0</v>
          </cell>
          <cell r="BR80">
            <v>5407.79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362767.62</v>
          </cell>
          <cell r="CB80">
            <v>0</v>
          </cell>
          <cell r="CC80">
            <v>19254.79</v>
          </cell>
          <cell r="CD80">
            <v>0</v>
          </cell>
          <cell r="CE80">
            <v>280199.96000000002</v>
          </cell>
          <cell r="CF80">
            <v>145661.41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513715.24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14417.02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21588.16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58118.77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30327.59</v>
          </cell>
          <cell r="FK80">
            <v>0</v>
          </cell>
          <cell r="FL80">
            <v>140019.34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480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</row>
        <row r="81">
          <cell r="F81" t="str">
            <v>14077</v>
          </cell>
          <cell r="G81">
            <v>122710.88</v>
          </cell>
          <cell r="H81">
            <v>0</v>
          </cell>
          <cell r="I81">
            <v>0</v>
          </cell>
          <cell r="J81">
            <v>29124.9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394.75</v>
          </cell>
          <cell r="Z81">
            <v>2547.25</v>
          </cell>
          <cell r="AA81">
            <v>1125.8699999999999</v>
          </cell>
          <cell r="AB81">
            <v>0</v>
          </cell>
          <cell r="AC81">
            <v>14939.8</v>
          </cell>
          <cell r="AD81">
            <v>0</v>
          </cell>
          <cell r="AE81">
            <v>205.12</v>
          </cell>
          <cell r="AF81">
            <v>25989.25</v>
          </cell>
          <cell r="AG81">
            <v>60381.66</v>
          </cell>
          <cell r="AH81">
            <v>7987.15</v>
          </cell>
          <cell r="AI81">
            <v>1630802.56</v>
          </cell>
          <cell r="AJ81">
            <v>16695.61</v>
          </cell>
          <cell r="AK81">
            <v>377493.8</v>
          </cell>
          <cell r="AL81">
            <v>0</v>
          </cell>
          <cell r="AM81">
            <v>0</v>
          </cell>
          <cell r="AN81">
            <v>0</v>
          </cell>
          <cell r="AO81">
            <v>155748.01</v>
          </cell>
          <cell r="AP81">
            <v>3409.08</v>
          </cell>
          <cell r="AQ81">
            <v>0</v>
          </cell>
          <cell r="AR81">
            <v>0</v>
          </cell>
          <cell r="AS81">
            <v>57337.3</v>
          </cell>
          <cell r="AT81">
            <v>0</v>
          </cell>
          <cell r="AU81">
            <v>2027.18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3942.65</v>
          </cell>
          <cell r="BA81">
            <v>107809.06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8098.65</v>
          </cell>
          <cell r="BM81">
            <v>1136960.1499999999</v>
          </cell>
          <cell r="BN81">
            <v>35915.74</v>
          </cell>
          <cell r="BO81">
            <v>622.80999999999995</v>
          </cell>
          <cell r="BP81">
            <v>2717.21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65620.78</v>
          </cell>
          <cell r="CB81">
            <v>0</v>
          </cell>
          <cell r="CC81">
            <v>0</v>
          </cell>
          <cell r="CD81">
            <v>0</v>
          </cell>
          <cell r="CE81">
            <v>523228.53</v>
          </cell>
          <cell r="CF81">
            <v>22511.119999999999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69359.75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53427.98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40350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2831.77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53812.67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</row>
        <row r="82">
          <cell r="F82" t="str">
            <v>14097</v>
          </cell>
          <cell r="G82">
            <v>313582.81</v>
          </cell>
          <cell r="H82">
            <v>43.06</v>
          </cell>
          <cell r="I82">
            <v>7632.76</v>
          </cell>
          <cell r="J82">
            <v>147697</v>
          </cell>
          <cell r="K82">
            <v>234937.51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5742.43</v>
          </cell>
          <cell r="V82">
            <v>139</v>
          </cell>
          <cell r="W82">
            <v>0</v>
          </cell>
          <cell r="X82">
            <v>0</v>
          </cell>
          <cell r="Y82">
            <v>0</v>
          </cell>
          <cell r="Z82">
            <v>4379.0600000000004</v>
          </cell>
          <cell r="AA82">
            <v>0</v>
          </cell>
          <cell r="AB82">
            <v>0</v>
          </cell>
          <cell r="AC82">
            <v>7610.39</v>
          </cell>
          <cell r="AD82">
            <v>126.84</v>
          </cell>
          <cell r="AE82">
            <v>50</v>
          </cell>
          <cell r="AF82">
            <v>660.58</v>
          </cell>
          <cell r="AG82">
            <v>613.63</v>
          </cell>
          <cell r="AH82">
            <v>0</v>
          </cell>
          <cell r="AI82">
            <v>1501330.1</v>
          </cell>
          <cell r="AJ82">
            <v>19818.88</v>
          </cell>
          <cell r="AK82">
            <v>157317.07999999999</v>
          </cell>
          <cell r="AL82">
            <v>0</v>
          </cell>
          <cell r="AM82">
            <v>0</v>
          </cell>
          <cell r="AN82">
            <v>0</v>
          </cell>
          <cell r="AO82">
            <v>124148.3</v>
          </cell>
          <cell r="AP82">
            <v>5644.6</v>
          </cell>
          <cell r="AQ82">
            <v>0</v>
          </cell>
          <cell r="AR82">
            <v>0</v>
          </cell>
          <cell r="AS82">
            <v>69062.02</v>
          </cell>
          <cell r="AT82">
            <v>0</v>
          </cell>
          <cell r="AU82">
            <v>38553.32</v>
          </cell>
          <cell r="AV82">
            <v>0</v>
          </cell>
          <cell r="AW82">
            <v>22622.09</v>
          </cell>
          <cell r="AX82">
            <v>0</v>
          </cell>
          <cell r="AY82">
            <v>0</v>
          </cell>
          <cell r="AZ82">
            <v>11324.37</v>
          </cell>
          <cell r="BA82">
            <v>210737.2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132132.74</v>
          </cell>
          <cell r="BJ82">
            <v>0</v>
          </cell>
          <cell r="BK82">
            <v>0</v>
          </cell>
          <cell r="BL82">
            <v>0</v>
          </cell>
          <cell r="BM82">
            <v>74041.919999999998</v>
          </cell>
          <cell r="BN82">
            <v>0</v>
          </cell>
          <cell r="BO82">
            <v>0</v>
          </cell>
          <cell r="BP82">
            <v>2560.46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1844</v>
          </cell>
          <cell r="CD82">
            <v>0</v>
          </cell>
          <cell r="CE82">
            <v>65292.72</v>
          </cell>
          <cell r="CF82">
            <v>22570.27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6101.95</v>
          </cell>
          <cell r="CS82">
            <v>108465.15</v>
          </cell>
          <cell r="CT82">
            <v>0</v>
          </cell>
          <cell r="CU82">
            <v>198487.05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10158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10138.43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2202.14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6300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7921.38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43845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9939.76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</row>
        <row r="83">
          <cell r="F83" t="str">
            <v>14099</v>
          </cell>
          <cell r="G83">
            <v>752872.09</v>
          </cell>
          <cell r="H83">
            <v>0</v>
          </cell>
          <cell r="I83">
            <v>3875.83</v>
          </cell>
          <cell r="J83">
            <v>41801.199999999997</v>
          </cell>
          <cell r="K83">
            <v>0</v>
          </cell>
          <cell r="L83">
            <v>0</v>
          </cell>
          <cell r="M83">
            <v>309.95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1215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19872.04</v>
          </cell>
          <cell r="AA83">
            <v>731.5</v>
          </cell>
          <cell r="AB83">
            <v>0</v>
          </cell>
          <cell r="AC83">
            <v>5001.03</v>
          </cell>
          <cell r="AD83">
            <v>107.38</v>
          </cell>
          <cell r="AE83">
            <v>2379.85</v>
          </cell>
          <cell r="AF83">
            <v>0</v>
          </cell>
          <cell r="AG83">
            <v>10391.68</v>
          </cell>
          <cell r="AH83">
            <v>2784.97</v>
          </cell>
          <cell r="AI83">
            <v>952430.65</v>
          </cell>
          <cell r="AJ83">
            <v>19070.86</v>
          </cell>
          <cell r="AK83">
            <v>67509.279999999999</v>
          </cell>
          <cell r="AL83">
            <v>0</v>
          </cell>
          <cell r="AM83">
            <v>0</v>
          </cell>
          <cell r="AN83">
            <v>0</v>
          </cell>
          <cell r="AO83">
            <v>133348.85</v>
          </cell>
          <cell r="AP83">
            <v>2298.9899999999998</v>
          </cell>
          <cell r="AQ83">
            <v>0</v>
          </cell>
          <cell r="AR83">
            <v>0</v>
          </cell>
          <cell r="AS83">
            <v>30265.88</v>
          </cell>
          <cell r="AT83">
            <v>0</v>
          </cell>
          <cell r="AU83">
            <v>13359.74</v>
          </cell>
          <cell r="AV83">
            <v>0</v>
          </cell>
          <cell r="AW83">
            <v>0</v>
          </cell>
          <cell r="AX83">
            <v>625.28</v>
          </cell>
          <cell r="AY83">
            <v>0</v>
          </cell>
          <cell r="AZ83">
            <v>2208.02</v>
          </cell>
          <cell r="BA83">
            <v>33101.15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2167.83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42535.27</v>
          </cell>
          <cell r="CB83">
            <v>0</v>
          </cell>
          <cell r="CC83">
            <v>0</v>
          </cell>
          <cell r="CD83">
            <v>0</v>
          </cell>
          <cell r="CE83">
            <v>75814.58</v>
          </cell>
          <cell r="CF83">
            <v>5722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1845</v>
          </cell>
          <cell r="CS83">
            <v>51841.67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13215.91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3355.78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17470</v>
          </cell>
          <cell r="FP83">
            <v>0</v>
          </cell>
          <cell r="FQ83">
            <v>0</v>
          </cell>
          <cell r="FR83">
            <v>153.1</v>
          </cell>
          <cell r="FS83">
            <v>5000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</row>
        <row r="84">
          <cell r="F84" t="str">
            <v>14104</v>
          </cell>
          <cell r="G84">
            <v>78284.37</v>
          </cell>
          <cell r="H84">
            <v>0</v>
          </cell>
          <cell r="I84">
            <v>0</v>
          </cell>
          <cell r="J84">
            <v>1514.04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7474.95</v>
          </cell>
          <cell r="AA84">
            <v>1132.42</v>
          </cell>
          <cell r="AB84">
            <v>0</v>
          </cell>
          <cell r="AC84">
            <v>1112.0999999999999</v>
          </cell>
          <cell r="AD84">
            <v>-1</v>
          </cell>
          <cell r="AE84">
            <v>0</v>
          </cell>
          <cell r="AF84">
            <v>0</v>
          </cell>
          <cell r="AG84">
            <v>0</v>
          </cell>
          <cell r="AH84">
            <v>1322.16</v>
          </cell>
          <cell r="AI84">
            <v>547352</v>
          </cell>
          <cell r="AJ84">
            <v>3193.97</v>
          </cell>
          <cell r="AK84">
            <v>46192.800000000003</v>
          </cell>
          <cell r="AL84">
            <v>0</v>
          </cell>
          <cell r="AM84">
            <v>0</v>
          </cell>
          <cell r="AN84">
            <v>0</v>
          </cell>
          <cell r="AO84">
            <v>45129.57</v>
          </cell>
          <cell r="AP84">
            <v>0</v>
          </cell>
          <cell r="AQ84">
            <v>0</v>
          </cell>
          <cell r="AR84">
            <v>0</v>
          </cell>
          <cell r="AS84">
            <v>17004.54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984.48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1015.7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15127.86</v>
          </cell>
          <cell r="CB84">
            <v>0</v>
          </cell>
          <cell r="CC84">
            <v>0</v>
          </cell>
          <cell r="CD84">
            <v>0</v>
          </cell>
          <cell r="CE84">
            <v>25053.759999999998</v>
          </cell>
          <cell r="CF84">
            <v>17602.84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19319.09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</row>
        <row r="85">
          <cell r="F85" t="str">
            <v>14117</v>
          </cell>
          <cell r="G85">
            <v>351334.93</v>
          </cell>
          <cell r="H85">
            <v>0</v>
          </cell>
          <cell r="I85">
            <v>0</v>
          </cell>
          <cell r="J85">
            <v>78159.66</v>
          </cell>
          <cell r="K85">
            <v>324438.36</v>
          </cell>
          <cell r="L85">
            <v>0</v>
          </cell>
          <cell r="M85">
            <v>2919.42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3995</v>
          </cell>
          <cell r="V85">
            <v>0</v>
          </cell>
          <cell r="W85">
            <v>0</v>
          </cell>
          <cell r="X85">
            <v>0</v>
          </cell>
          <cell r="Y85">
            <v>300.02</v>
          </cell>
          <cell r="Z85">
            <v>20529.400000000001</v>
          </cell>
          <cell r="AA85">
            <v>1698.39</v>
          </cell>
          <cell r="AB85">
            <v>0</v>
          </cell>
          <cell r="AC85">
            <v>12892.71</v>
          </cell>
          <cell r="AD85">
            <v>307.33999999999997</v>
          </cell>
          <cell r="AE85">
            <v>0</v>
          </cell>
          <cell r="AF85">
            <v>0</v>
          </cell>
          <cell r="AG85">
            <v>1472.54</v>
          </cell>
          <cell r="AH85">
            <v>0</v>
          </cell>
          <cell r="AI85">
            <v>964776.02</v>
          </cell>
          <cell r="AJ85">
            <v>23329.45</v>
          </cell>
          <cell r="AK85">
            <v>166567.6</v>
          </cell>
          <cell r="AL85">
            <v>0</v>
          </cell>
          <cell r="AM85">
            <v>0</v>
          </cell>
          <cell r="AN85">
            <v>0</v>
          </cell>
          <cell r="AO85">
            <v>86136.6</v>
          </cell>
          <cell r="AP85">
            <v>0</v>
          </cell>
          <cell r="AQ85">
            <v>0</v>
          </cell>
          <cell r="AR85">
            <v>0</v>
          </cell>
          <cell r="AS85">
            <v>28335.66</v>
          </cell>
          <cell r="AT85">
            <v>0</v>
          </cell>
          <cell r="AU85">
            <v>19.2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1072.6099999999999</v>
          </cell>
          <cell r="BA85">
            <v>70317.39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2279.1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30396</v>
          </cell>
          <cell r="CB85">
            <v>0</v>
          </cell>
          <cell r="CC85">
            <v>699</v>
          </cell>
          <cell r="CD85">
            <v>0</v>
          </cell>
          <cell r="CE85">
            <v>18140</v>
          </cell>
          <cell r="CF85">
            <v>4225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38553.75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8614.06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4327.8599999999997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</row>
        <row r="86">
          <cell r="F86" t="str">
            <v>14172</v>
          </cell>
          <cell r="G86">
            <v>1769114.07</v>
          </cell>
          <cell r="H86">
            <v>53.33</v>
          </cell>
          <cell r="I86">
            <v>9369.2800000000007</v>
          </cell>
          <cell r="J86">
            <v>43162.54</v>
          </cell>
          <cell r="K86">
            <v>54739.29</v>
          </cell>
          <cell r="L86">
            <v>0</v>
          </cell>
          <cell r="M86">
            <v>50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4694.3100000000004</v>
          </cell>
          <cell r="V86">
            <v>0</v>
          </cell>
          <cell r="W86">
            <v>0</v>
          </cell>
          <cell r="X86">
            <v>0</v>
          </cell>
          <cell r="Y86">
            <v>174.06</v>
          </cell>
          <cell r="Z86">
            <v>14091.6</v>
          </cell>
          <cell r="AA86">
            <v>2558.3000000000002</v>
          </cell>
          <cell r="AB86">
            <v>0</v>
          </cell>
          <cell r="AC86">
            <v>5224.1000000000004</v>
          </cell>
          <cell r="AD86">
            <v>10010.700000000001</v>
          </cell>
          <cell r="AE86">
            <v>0</v>
          </cell>
          <cell r="AF86">
            <v>22398.81</v>
          </cell>
          <cell r="AG86">
            <v>21306.51</v>
          </cell>
          <cell r="AH86">
            <v>0</v>
          </cell>
          <cell r="AI86">
            <v>3994296.13</v>
          </cell>
          <cell r="AJ86">
            <v>159305.9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529103.92000000004</v>
          </cell>
          <cell r="AP86">
            <v>3608.28</v>
          </cell>
          <cell r="AQ86">
            <v>0</v>
          </cell>
          <cell r="AR86">
            <v>0</v>
          </cell>
          <cell r="AS86">
            <v>217135.9</v>
          </cell>
          <cell r="AT86">
            <v>0</v>
          </cell>
          <cell r="AU86">
            <v>106060.24</v>
          </cell>
          <cell r="AV86">
            <v>0</v>
          </cell>
          <cell r="AW86">
            <v>57799.07</v>
          </cell>
          <cell r="AX86">
            <v>6223.64</v>
          </cell>
          <cell r="AY86">
            <v>0</v>
          </cell>
          <cell r="AZ86">
            <v>8638.32</v>
          </cell>
          <cell r="BA86">
            <v>343744.55</v>
          </cell>
          <cell r="BB86">
            <v>0</v>
          </cell>
          <cell r="BC86">
            <v>6461.16</v>
          </cell>
          <cell r="BD86">
            <v>0</v>
          </cell>
          <cell r="BE86">
            <v>0</v>
          </cell>
          <cell r="BF86">
            <v>0</v>
          </cell>
          <cell r="BG86">
            <v>62305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27420.99</v>
          </cell>
          <cell r="BN86">
            <v>3601.32</v>
          </cell>
          <cell r="BO86">
            <v>0</v>
          </cell>
          <cell r="BP86">
            <v>8929.0300000000007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151352.15</v>
          </cell>
          <cell r="CB86">
            <v>0</v>
          </cell>
          <cell r="CC86">
            <v>8999.67</v>
          </cell>
          <cell r="CD86">
            <v>0</v>
          </cell>
          <cell r="CE86">
            <v>276189.34000000003</v>
          </cell>
          <cell r="CF86">
            <v>319315.34000000003</v>
          </cell>
          <cell r="CG86">
            <v>46589.96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26248.34</v>
          </cell>
          <cell r="CR86">
            <v>8342.74</v>
          </cell>
          <cell r="CS86">
            <v>255023.25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23399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10976.5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1838.45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27912.68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4442.58</v>
          </cell>
          <cell r="FS86">
            <v>5000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</row>
        <row r="87">
          <cell r="F87" t="str">
            <v>14400</v>
          </cell>
          <cell r="G87">
            <v>351016.88</v>
          </cell>
          <cell r="H87">
            <v>0</v>
          </cell>
          <cell r="I87">
            <v>0</v>
          </cell>
          <cell r="J87">
            <v>29893.45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552.38</v>
          </cell>
          <cell r="AA87">
            <v>0</v>
          </cell>
          <cell r="AB87">
            <v>0</v>
          </cell>
          <cell r="AC87">
            <v>8031.29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24027.99</v>
          </cell>
          <cell r="AI87">
            <v>1784791.33</v>
          </cell>
          <cell r="AJ87">
            <v>50979.76</v>
          </cell>
          <cell r="AK87">
            <v>223652.6</v>
          </cell>
          <cell r="AL87">
            <v>117491.45</v>
          </cell>
          <cell r="AM87">
            <v>0</v>
          </cell>
          <cell r="AN87">
            <v>1297.44</v>
          </cell>
          <cell r="AO87">
            <v>251655.96</v>
          </cell>
          <cell r="AP87">
            <v>26661.32</v>
          </cell>
          <cell r="AQ87">
            <v>0</v>
          </cell>
          <cell r="AR87">
            <v>0</v>
          </cell>
          <cell r="AS87">
            <v>65935.13</v>
          </cell>
          <cell r="AT87">
            <v>0</v>
          </cell>
          <cell r="AU87">
            <v>600</v>
          </cell>
          <cell r="AV87">
            <v>0</v>
          </cell>
          <cell r="AW87">
            <v>0</v>
          </cell>
          <cell r="AX87">
            <v>691.34</v>
          </cell>
          <cell r="AY87">
            <v>0</v>
          </cell>
          <cell r="AZ87">
            <v>2822.36</v>
          </cell>
          <cell r="BA87">
            <v>193980.34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198246.01</v>
          </cell>
          <cell r="BN87">
            <v>0</v>
          </cell>
          <cell r="BO87">
            <v>0</v>
          </cell>
          <cell r="BP87">
            <v>3187.32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53245</v>
          </cell>
          <cell r="CB87">
            <v>0</v>
          </cell>
          <cell r="CC87">
            <v>1952</v>
          </cell>
          <cell r="CD87">
            <v>0</v>
          </cell>
          <cell r="CE87">
            <v>25258.07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107720.3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3009.6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8028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</row>
        <row r="88">
          <cell r="F88" t="str">
            <v>15201</v>
          </cell>
          <cell r="G88">
            <v>7728738.7599999998</v>
          </cell>
          <cell r="H88">
            <v>0</v>
          </cell>
          <cell r="I88">
            <v>0</v>
          </cell>
          <cell r="J88">
            <v>3741.68</v>
          </cell>
          <cell r="K88">
            <v>0</v>
          </cell>
          <cell r="L88">
            <v>4214.84</v>
          </cell>
          <cell r="M88">
            <v>90481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3200</v>
          </cell>
          <cell r="S88">
            <v>0</v>
          </cell>
          <cell r="T88">
            <v>0</v>
          </cell>
          <cell r="U88">
            <v>12610.13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688261.21</v>
          </cell>
          <cell r="AA88">
            <v>12927.39</v>
          </cell>
          <cell r="AB88">
            <v>1160.05</v>
          </cell>
          <cell r="AC88">
            <v>60649.51</v>
          </cell>
          <cell r="AD88">
            <v>7884.73</v>
          </cell>
          <cell r="AE88">
            <v>54873.51</v>
          </cell>
          <cell r="AF88">
            <v>0</v>
          </cell>
          <cell r="AG88">
            <v>286763.90999999997</v>
          </cell>
          <cell r="AH88">
            <v>0</v>
          </cell>
          <cell r="AI88">
            <v>33678518.280000001</v>
          </cell>
          <cell r="AJ88">
            <v>1335518.25</v>
          </cell>
          <cell r="AK88">
            <v>2015419.2</v>
          </cell>
          <cell r="AL88">
            <v>0</v>
          </cell>
          <cell r="AM88">
            <v>0</v>
          </cell>
          <cell r="AN88">
            <v>0</v>
          </cell>
          <cell r="AO88">
            <v>4959103.8099999996</v>
          </cell>
          <cell r="AP88">
            <v>426217.62</v>
          </cell>
          <cell r="AQ88">
            <v>0</v>
          </cell>
          <cell r="AR88">
            <v>0</v>
          </cell>
          <cell r="AS88">
            <v>1054779.58</v>
          </cell>
          <cell r="AT88">
            <v>0</v>
          </cell>
          <cell r="AU88">
            <v>202079.75</v>
          </cell>
          <cell r="AV88">
            <v>0</v>
          </cell>
          <cell r="AW88">
            <v>191024.09</v>
          </cell>
          <cell r="AX88">
            <v>56032.92</v>
          </cell>
          <cell r="AY88">
            <v>0</v>
          </cell>
          <cell r="AZ88">
            <v>63303.44</v>
          </cell>
          <cell r="BA88">
            <v>1567486.21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370007.16</v>
          </cell>
          <cell r="BM88">
            <v>3308992.44</v>
          </cell>
          <cell r="BN88">
            <v>221052.88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1112516.9099999999</v>
          </cell>
          <cell r="CB88">
            <v>0</v>
          </cell>
          <cell r="CC88">
            <v>29010.06</v>
          </cell>
          <cell r="CD88">
            <v>0</v>
          </cell>
          <cell r="CE88">
            <v>767803.86</v>
          </cell>
          <cell r="CF88">
            <v>149762.65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23799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1134730.72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101655.97</v>
          </cell>
          <cell r="DO88">
            <v>0</v>
          </cell>
          <cell r="DP88">
            <v>0</v>
          </cell>
          <cell r="DQ88">
            <v>0</v>
          </cell>
          <cell r="DR88">
            <v>205188.64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117041.41</v>
          </cell>
          <cell r="FC88">
            <v>0</v>
          </cell>
          <cell r="FD88">
            <v>39115.769999999997</v>
          </cell>
          <cell r="FE88">
            <v>0</v>
          </cell>
          <cell r="FF88">
            <v>0</v>
          </cell>
          <cell r="FG88">
            <v>0</v>
          </cell>
          <cell r="FH88">
            <v>26511.51</v>
          </cell>
          <cell r="FI88">
            <v>6949.92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114269.98</v>
          </cell>
          <cell r="FP88">
            <v>0</v>
          </cell>
          <cell r="FQ88">
            <v>0</v>
          </cell>
          <cell r="FR88">
            <v>5011.79</v>
          </cell>
          <cell r="FS88">
            <v>6870</v>
          </cell>
          <cell r="FT88">
            <v>3297.6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</row>
        <row r="89">
          <cell r="F89" t="str">
            <v>15204</v>
          </cell>
          <cell r="G89">
            <v>2275821.16</v>
          </cell>
          <cell r="H89">
            <v>0</v>
          </cell>
          <cell r="I89">
            <v>0</v>
          </cell>
          <cell r="J89">
            <v>4110.12</v>
          </cell>
          <cell r="K89">
            <v>0</v>
          </cell>
          <cell r="L89">
            <v>2329.7399999999998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26987.62</v>
          </cell>
          <cell r="V89">
            <v>930</v>
          </cell>
          <cell r="W89">
            <v>0</v>
          </cell>
          <cell r="X89">
            <v>0</v>
          </cell>
          <cell r="Y89">
            <v>0</v>
          </cell>
          <cell r="Z89">
            <v>123333.09</v>
          </cell>
          <cell r="AA89">
            <v>0</v>
          </cell>
          <cell r="AB89">
            <v>0</v>
          </cell>
          <cell r="AC89">
            <v>17693.14</v>
          </cell>
          <cell r="AD89">
            <v>521.58000000000004</v>
          </cell>
          <cell r="AE89">
            <v>5905</v>
          </cell>
          <cell r="AF89">
            <v>0</v>
          </cell>
          <cell r="AG89">
            <v>12352.44</v>
          </cell>
          <cell r="AH89">
            <v>13829.31</v>
          </cell>
          <cell r="AI89">
            <v>5718244.1100000003</v>
          </cell>
          <cell r="AJ89">
            <v>206530.3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772178.35</v>
          </cell>
          <cell r="AP89">
            <v>46788.72</v>
          </cell>
          <cell r="AQ89">
            <v>0</v>
          </cell>
          <cell r="AR89">
            <v>0</v>
          </cell>
          <cell r="AS89">
            <v>161779.03</v>
          </cell>
          <cell r="AT89">
            <v>113899.84</v>
          </cell>
          <cell r="AU89">
            <v>44228.22</v>
          </cell>
          <cell r="AV89">
            <v>0</v>
          </cell>
          <cell r="AW89">
            <v>24730.53</v>
          </cell>
          <cell r="AX89">
            <v>8021.96</v>
          </cell>
          <cell r="AY89">
            <v>0</v>
          </cell>
          <cell r="AZ89">
            <v>800.8</v>
          </cell>
          <cell r="BA89">
            <v>304538.95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39610.370000000003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171176</v>
          </cell>
          <cell r="CB89">
            <v>0</v>
          </cell>
          <cell r="CC89">
            <v>0</v>
          </cell>
          <cell r="CD89">
            <v>0</v>
          </cell>
          <cell r="CE89">
            <v>279383.7</v>
          </cell>
          <cell r="CF89">
            <v>32566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110403.74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22548.6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600</v>
          </cell>
          <cell r="FS89">
            <v>0</v>
          </cell>
          <cell r="FT89">
            <v>0</v>
          </cell>
          <cell r="FU89">
            <v>0</v>
          </cell>
          <cell r="FV89">
            <v>105238.12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</row>
        <row r="90">
          <cell r="F90" t="str">
            <v>15206</v>
          </cell>
          <cell r="G90">
            <v>3952474.66</v>
          </cell>
          <cell r="H90">
            <v>33.17</v>
          </cell>
          <cell r="I90">
            <v>0</v>
          </cell>
          <cell r="J90">
            <v>7777.82</v>
          </cell>
          <cell r="K90">
            <v>0</v>
          </cell>
          <cell r="L90">
            <v>4733.05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38503.449999999997</v>
          </cell>
          <cell r="R90">
            <v>0</v>
          </cell>
          <cell r="S90">
            <v>0</v>
          </cell>
          <cell r="T90">
            <v>0</v>
          </cell>
          <cell r="U90">
            <v>51776.480000000003</v>
          </cell>
          <cell r="V90">
            <v>500</v>
          </cell>
          <cell r="W90">
            <v>0</v>
          </cell>
          <cell r="X90">
            <v>0</v>
          </cell>
          <cell r="Y90">
            <v>0</v>
          </cell>
          <cell r="Z90">
            <v>140142.57</v>
          </cell>
          <cell r="AA90">
            <v>2686.7</v>
          </cell>
          <cell r="AB90">
            <v>0</v>
          </cell>
          <cell r="AC90">
            <v>116141.3</v>
          </cell>
          <cell r="AD90">
            <v>19.53</v>
          </cell>
          <cell r="AE90">
            <v>106573.5</v>
          </cell>
          <cell r="AF90">
            <v>19655.509999999998</v>
          </cell>
          <cell r="AG90">
            <v>5652.08</v>
          </cell>
          <cell r="AH90">
            <v>7046.3</v>
          </cell>
          <cell r="AI90">
            <v>8565513.7799999993</v>
          </cell>
          <cell r="AJ90">
            <v>282983.63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1106472.44</v>
          </cell>
          <cell r="AP90">
            <v>25297.56</v>
          </cell>
          <cell r="AQ90">
            <v>0</v>
          </cell>
          <cell r="AR90">
            <v>0</v>
          </cell>
          <cell r="AS90">
            <v>217852.4</v>
          </cell>
          <cell r="AT90">
            <v>0</v>
          </cell>
          <cell r="AU90">
            <v>25985.48</v>
          </cell>
          <cell r="AV90">
            <v>0</v>
          </cell>
          <cell r="AW90">
            <v>6157.35</v>
          </cell>
          <cell r="AX90">
            <v>14803.93</v>
          </cell>
          <cell r="AY90">
            <v>0</v>
          </cell>
          <cell r="AZ90">
            <v>4072.72</v>
          </cell>
          <cell r="BA90">
            <v>717621.39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372536</v>
          </cell>
          <cell r="CB90">
            <v>0</v>
          </cell>
          <cell r="CC90">
            <v>7512</v>
          </cell>
          <cell r="CD90">
            <v>0</v>
          </cell>
          <cell r="CE90">
            <v>219639</v>
          </cell>
          <cell r="CF90">
            <v>61860.29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153455.49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21317.61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29022.6</v>
          </cell>
          <cell r="FP90">
            <v>0</v>
          </cell>
          <cell r="FQ90">
            <v>0</v>
          </cell>
          <cell r="FR90">
            <v>800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</row>
        <row r="91">
          <cell r="F91" t="str">
            <v>16020</v>
          </cell>
          <cell r="G91">
            <v>17059.7</v>
          </cell>
          <cell r="H91">
            <v>0</v>
          </cell>
          <cell r="I91">
            <v>0</v>
          </cell>
          <cell r="J91">
            <v>57455.68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273.89</v>
          </cell>
          <cell r="AB91">
            <v>0</v>
          </cell>
          <cell r="AC91">
            <v>3600</v>
          </cell>
          <cell r="AD91">
            <v>0</v>
          </cell>
          <cell r="AE91">
            <v>3600</v>
          </cell>
          <cell r="AF91">
            <v>0</v>
          </cell>
          <cell r="AG91">
            <v>3527.36</v>
          </cell>
          <cell r="AH91">
            <v>3156.95</v>
          </cell>
          <cell r="AI91">
            <v>386774.22</v>
          </cell>
          <cell r="AJ91">
            <v>7753.43</v>
          </cell>
          <cell r="AK91">
            <v>30687.16</v>
          </cell>
          <cell r="AL91">
            <v>0</v>
          </cell>
          <cell r="AM91">
            <v>0</v>
          </cell>
          <cell r="AN91">
            <v>0</v>
          </cell>
          <cell r="AO91">
            <v>15384.5</v>
          </cell>
          <cell r="AP91">
            <v>0</v>
          </cell>
          <cell r="AQ91">
            <v>0</v>
          </cell>
          <cell r="AR91">
            <v>0</v>
          </cell>
          <cell r="AS91">
            <v>12881.68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247.49</v>
          </cell>
          <cell r="AY91">
            <v>0</v>
          </cell>
          <cell r="AZ91">
            <v>384.6</v>
          </cell>
          <cell r="BA91">
            <v>38657.019999999997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193398.16</v>
          </cell>
          <cell r="BN91">
            <v>6848.64</v>
          </cell>
          <cell r="BO91">
            <v>0</v>
          </cell>
          <cell r="BP91">
            <v>3561.86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3721.35</v>
          </cell>
          <cell r="CB91">
            <v>0</v>
          </cell>
          <cell r="CC91">
            <v>0</v>
          </cell>
          <cell r="CD91">
            <v>0</v>
          </cell>
          <cell r="CE91">
            <v>35471.67</v>
          </cell>
          <cell r="CF91">
            <v>3449.6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11416.92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6411.93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</row>
        <row r="92">
          <cell r="F92" t="str">
            <v>16046</v>
          </cell>
          <cell r="G92">
            <v>296352.57</v>
          </cell>
          <cell r="H92">
            <v>0</v>
          </cell>
          <cell r="I92">
            <v>0</v>
          </cell>
          <cell r="J92">
            <v>10389.950000000001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1900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2330.1</v>
          </cell>
          <cell r="AA92">
            <v>977.16</v>
          </cell>
          <cell r="AB92">
            <v>0</v>
          </cell>
          <cell r="AC92">
            <v>2225.88</v>
          </cell>
          <cell r="AD92">
            <v>25</v>
          </cell>
          <cell r="AE92">
            <v>0</v>
          </cell>
          <cell r="AF92">
            <v>0</v>
          </cell>
          <cell r="AG92">
            <v>1082.1500000000001</v>
          </cell>
          <cell r="AH92">
            <v>0</v>
          </cell>
          <cell r="AI92">
            <v>452216.78</v>
          </cell>
          <cell r="AJ92">
            <v>10309.9</v>
          </cell>
          <cell r="AK92">
            <v>0</v>
          </cell>
          <cell r="AL92">
            <v>34.15</v>
          </cell>
          <cell r="AM92">
            <v>0</v>
          </cell>
          <cell r="AN92">
            <v>0</v>
          </cell>
          <cell r="AO92">
            <v>36574.03</v>
          </cell>
          <cell r="AP92">
            <v>0</v>
          </cell>
          <cell r="AQ92">
            <v>0</v>
          </cell>
          <cell r="AR92">
            <v>0</v>
          </cell>
          <cell r="AS92">
            <v>18004.29</v>
          </cell>
          <cell r="AT92">
            <v>0</v>
          </cell>
          <cell r="AU92">
            <v>14300.82</v>
          </cell>
          <cell r="AV92">
            <v>0</v>
          </cell>
          <cell r="AW92">
            <v>0</v>
          </cell>
          <cell r="AX92">
            <v>512.32000000000005</v>
          </cell>
          <cell r="AY92">
            <v>0</v>
          </cell>
          <cell r="AZ92">
            <v>1145.57</v>
          </cell>
          <cell r="BA92">
            <v>83061.210000000006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10123.19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16152</v>
          </cell>
          <cell r="CB92">
            <v>0</v>
          </cell>
          <cell r="CC92">
            <v>0</v>
          </cell>
          <cell r="CD92">
            <v>0</v>
          </cell>
          <cell r="CE92">
            <v>33440.06</v>
          </cell>
          <cell r="CF92">
            <v>6605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53688.800000000003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13345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1796.99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</row>
        <row r="93">
          <cell r="F93" t="str">
            <v>16048</v>
          </cell>
          <cell r="G93">
            <v>519240.84</v>
          </cell>
          <cell r="H93">
            <v>0</v>
          </cell>
          <cell r="I93">
            <v>0</v>
          </cell>
          <cell r="J93">
            <v>15353.84</v>
          </cell>
          <cell r="K93">
            <v>0</v>
          </cell>
          <cell r="L93">
            <v>0</v>
          </cell>
          <cell r="M93">
            <v>257.24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3103.73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29570.76</v>
          </cell>
          <cell r="AA93">
            <v>3940.63</v>
          </cell>
          <cell r="AB93">
            <v>0</v>
          </cell>
          <cell r="AC93">
            <v>28257.5</v>
          </cell>
          <cell r="AD93">
            <v>137.94</v>
          </cell>
          <cell r="AE93">
            <v>142.79</v>
          </cell>
          <cell r="AF93">
            <v>0</v>
          </cell>
          <cell r="AG93">
            <v>0</v>
          </cell>
          <cell r="AH93">
            <v>7510.47</v>
          </cell>
          <cell r="AI93">
            <v>3899725.54</v>
          </cell>
          <cell r="AJ93">
            <v>26255.82</v>
          </cell>
          <cell r="AK93">
            <v>199774.96</v>
          </cell>
          <cell r="AL93">
            <v>315972.89</v>
          </cell>
          <cell r="AM93">
            <v>0</v>
          </cell>
          <cell r="AN93">
            <v>0</v>
          </cell>
          <cell r="AO93">
            <v>247982.31</v>
          </cell>
          <cell r="AP93">
            <v>0</v>
          </cell>
          <cell r="AQ93">
            <v>0</v>
          </cell>
          <cell r="AR93">
            <v>0</v>
          </cell>
          <cell r="AS93">
            <v>78082.98</v>
          </cell>
          <cell r="AT93">
            <v>0</v>
          </cell>
          <cell r="AU93">
            <v>52995.34</v>
          </cell>
          <cell r="AV93">
            <v>0</v>
          </cell>
          <cell r="AW93">
            <v>0</v>
          </cell>
          <cell r="AX93">
            <v>5324.35</v>
          </cell>
          <cell r="AY93">
            <v>0</v>
          </cell>
          <cell r="AZ93">
            <v>2095.2399999999998</v>
          </cell>
          <cell r="BA93">
            <v>216363.92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41604.44</v>
          </cell>
          <cell r="BQ93">
            <v>0</v>
          </cell>
          <cell r="BR93">
            <v>30862.720000000001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66201.14</v>
          </cell>
          <cell r="CB93">
            <v>0</v>
          </cell>
          <cell r="CC93">
            <v>1114.26</v>
          </cell>
          <cell r="CD93">
            <v>0</v>
          </cell>
          <cell r="CE93">
            <v>72455.41</v>
          </cell>
          <cell r="CF93">
            <v>15783.8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56378.61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6784.3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22064.3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674.74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</row>
        <row r="94">
          <cell r="F94" t="str">
            <v>16049</v>
          </cell>
          <cell r="G94">
            <v>2871560.19</v>
          </cell>
          <cell r="H94">
            <v>0</v>
          </cell>
          <cell r="I94">
            <v>0</v>
          </cell>
          <cell r="J94">
            <v>11968.62</v>
          </cell>
          <cell r="K94">
            <v>0</v>
          </cell>
          <cell r="L94">
            <v>0</v>
          </cell>
          <cell r="M94">
            <v>69762.41</v>
          </cell>
          <cell r="N94">
            <v>0</v>
          </cell>
          <cell r="O94">
            <v>4239.3900000000003</v>
          </cell>
          <cell r="P94">
            <v>0</v>
          </cell>
          <cell r="Q94">
            <v>570</v>
          </cell>
          <cell r="R94">
            <v>4625</v>
          </cell>
          <cell r="S94">
            <v>0</v>
          </cell>
          <cell r="T94">
            <v>0</v>
          </cell>
          <cell r="U94">
            <v>589.79999999999995</v>
          </cell>
          <cell r="V94">
            <v>359</v>
          </cell>
          <cell r="W94">
            <v>0</v>
          </cell>
          <cell r="X94">
            <v>0</v>
          </cell>
          <cell r="Y94">
            <v>5203.95</v>
          </cell>
          <cell r="Z94">
            <v>85077.46</v>
          </cell>
          <cell r="AA94">
            <v>6338.44</v>
          </cell>
          <cell r="AB94">
            <v>0</v>
          </cell>
          <cell r="AC94">
            <v>19124.189999999999</v>
          </cell>
          <cell r="AD94">
            <v>1468.76</v>
          </cell>
          <cell r="AE94">
            <v>8099</v>
          </cell>
          <cell r="AF94">
            <v>409.74</v>
          </cell>
          <cell r="AG94">
            <v>99391.91</v>
          </cell>
          <cell r="AH94">
            <v>25667.14</v>
          </cell>
          <cell r="AI94">
            <v>6628975.7300000004</v>
          </cell>
          <cell r="AJ94">
            <v>196672.51</v>
          </cell>
          <cell r="AK94">
            <v>0</v>
          </cell>
          <cell r="AL94">
            <v>335.05</v>
          </cell>
          <cell r="AM94">
            <v>0</v>
          </cell>
          <cell r="AN94">
            <v>0</v>
          </cell>
          <cell r="AO94">
            <v>891309.88</v>
          </cell>
          <cell r="AP94">
            <v>33874.25</v>
          </cell>
          <cell r="AQ94">
            <v>0</v>
          </cell>
          <cell r="AR94">
            <v>0</v>
          </cell>
          <cell r="AS94">
            <v>251110.18</v>
          </cell>
          <cell r="AT94">
            <v>0</v>
          </cell>
          <cell r="AU94">
            <v>72873.19</v>
          </cell>
          <cell r="AV94">
            <v>0</v>
          </cell>
          <cell r="AW94">
            <v>19.86</v>
          </cell>
          <cell r="AX94">
            <v>10747.91</v>
          </cell>
          <cell r="AY94">
            <v>0</v>
          </cell>
          <cell r="AZ94">
            <v>8697.76</v>
          </cell>
          <cell r="BA94">
            <v>741180.18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194355.9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243794</v>
          </cell>
          <cell r="CB94">
            <v>0</v>
          </cell>
          <cell r="CC94">
            <v>4277.91</v>
          </cell>
          <cell r="CD94">
            <v>0</v>
          </cell>
          <cell r="CE94">
            <v>168300.76</v>
          </cell>
          <cell r="CF94">
            <v>15584.65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221845.38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120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26600.34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21396.57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11596.45</v>
          </cell>
          <cell r="FJ94">
            <v>0</v>
          </cell>
          <cell r="FK94">
            <v>184821.05</v>
          </cell>
          <cell r="FL94">
            <v>24905.599999999999</v>
          </cell>
          <cell r="FM94">
            <v>4805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4952.6499999999996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</row>
        <row r="95">
          <cell r="F95" t="str">
            <v>16050</v>
          </cell>
          <cell r="G95">
            <v>3417290.89</v>
          </cell>
          <cell r="H95">
            <v>0</v>
          </cell>
          <cell r="I95">
            <v>0</v>
          </cell>
          <cell r="J95">
            <v>4622.95</v>
          </cell>
          <cell r="K95">
            <v>0</v>
          </cell>
          <cell r="L95">
            <v>0</v>
          </cell>
          <cell r="M95">
            <v>14946.51</v>
          </cell>
          <cell r="N95">
            <v>0</v>
          </cell>
          <cell r="O95">
            <v>3265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14256.48</v>
          </cell>
          <cell r="V95">
            <v>0</v>
          </cell>
          <cell r="W95">
            <v>0</v>
          </cell>
          <cell r="X95">
            <v>0</v>
          </cell>
          <cell r="Y95">
            <v>3260.45</v>
          </cell>
          <cell r="Z95">
            <v>88443.93</v>
          </cell>
          <cell r="AA95">
            <v>1845.56</v>
          </cell>
          <cell r="AB95">
            <v>0</v>
          </cell>
          <cell r="AC95">
            <v>217403.19</v>
          </cell>
          <cell r="AD95">
            <v>1391.14</v>
          </cell>
          <cell r="AE95">
            <v>38660.519999999997</v>
          </cell>
          <cell r="AF95">
            <v>1000</v>
          </cell>
          <cell r="AG95">
            <v>16379.33</v>
          </cell>
          <cell r="AH95">
            <v>66377.02</v>
          </cell>
          <cell r="AI95">
            <v>7201691.6600000001</v>
          </cell>
          <cell r="AJ95">
            <v>272271.53999999998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1024206.81</v>
          </cell>
          <cell r="AP95">
            <v>66534.44</v>
          </cell>
          <cell r="AQ95">
            <v>0</v>
          </cell>
          <cell r="AR95">
            <v>0</v>
          </cell>
          <cell r="AS95">
            <v>291264.87</v>
          </cell>
          <cell r="AT95">
            <v>0</v>
          </cell>
          <cell r="AU95">
            <v>63441.440000000002</v>
          </cell>
          <cell r="AV95">
            <v>0</v>
          </cell>
          <cell r="AW95">
            <v>20225.439999999999</v>
          </cell>
          <cell r="AX95">
            <v>12014.31</v>
          </cell>
          <cell r="AY95">
            <v>0</v>
          </cell>
          <cell r="AZ95">
            <v>4902.2</v>
          </cell>
          <cell r="BA95">
            <v>550275.94999999995</v>
          </cell>
          <cell r="BB95">
            <v>39518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210226.82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332027</v>
          </cell>
          <cell r="CB95">
            <v>0</v>
          </cell>
          <cell r="CC95">
            <v>14331</v>
          </cell>
          <cell r="CD95">
            <v>0</v>
          </cell>
          <cell r="CE95">
            <v>449503.98</v>
          </cell>
          <cell r="CF95">
            <v>81497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203979.81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10278.58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29572.92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28528.87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3701.88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273289.24</v>
          </cell>
        </row>
        <row r="96">
          <cell r="F96" t="str">
            <v>17001</v>
          </cell>
          <cell r="G96">
            <v>190425327.28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6277047.1500000004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3028.38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3362594.1</v>
          </cell>
          <cell r="AA96">
            <v>698011.56</v>
          </cell>
          <cell r="AB96">
            <v>0</v>
          </cell>
          <cell r="AC96">
            <v>6250768.4299999997</v>
          </cell>
          <cell r="AD96">
            <v>49346.89</v>
          </cell>
          <cell r="AE96">
            <v>3371087.34</v>
          </cell>
          <cell r="AF96">
            <v>7124.98</v>
          </cell>
          <cell r="AG96">
            <v>8617544.0399999991</v>
          </cell>
          <cell r="AH96">
            <v>581749.48</v>
          </cell>
          <cell r="AI96">
            <v>311845321.39999998</v>
          </cell>
          <cell r="AJ96">
            <v>9387758.4100000001</v>
          </cell>
          <cell r="AK96">
            <v>0</v>
          </cell>
          <cell r="AL96">
            <v>0</v>
          </cell>
          <cell r="AM96">
            <v>0</v>
          </cell>
          <cell r="AN96">
            <v>813.3</v>
          </cell>
          <cell r="AO96">
            <v>42605456.710000001</v>
          </cell>
          <cell r="AP96">
            <v>2754401.5</v>
          </cell>
          <cell r="AQ96">
            <v>0</v>
          </cell>
          <cell r="AR96">
            <v>0</v>
          </cell>
          <cell r="AS96">
            <v>8312273.6799999997</v>
          </cell>
          <cell r="AT96">
            <v>804509.48</v>
          </cell>
          <cell r="AU96">
            <v>3375870.12</v>
          </cell>
          <cell r="AV96">
            <v>0</v>
          </cell>
          <cell r="AW96">
            <v>6734235.2699999996</v>
          </cell>
          <cell r="AX96">
            <v>502046.09</v>
          </cell>
          <cell r="AY96">
            <v>41127.03</v>
          </cell>
          <cell r="AZ96">
            <v>258625.24</v>
          </cell>
          <cell r="BA96">
            <v>32005244.25</v>
          </cell>
          <cell r="BB96">
            <v>46031.07</v>
          </cell>
          <cell r="BC96">
            <v>47492.01</v>
          </cell>
          <cell r="BD96">
            <v>0</v>
          </cell>
          <cell r="BE96">
            <v>0</v>
          </cell>
          <cell r="BF96">
            <v>0</v>
          </cell>
          <cell r="BG96">
            <v>227172.96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24989.91</v>
          </cell>
          <cell r="BN96">
            <v>0</v>
          </cell>
          <cell r="BO96">
            <v>0</v>
          </cell>
          <cell r="BP96">
            <v>21622.15</v>
          </cell>
          <cell r="BQ96">
            <v>0</v>
          </cell>
          <cell r="BR96">
            <v>18585.38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13585346.6</v>
          </cell>
          <cell r="CB96">
            <v>0</v>
          </cell>
          <cell r="CC96">
            <v>360345.84</v>
          </cell>
          <cell r="CD96">
            <v>16252.04</v>
          </cell>
          <cell r="CE96">
            <v>13984448.4</v>
          </cell>
          <cell r="CF96">
            <v>2921581.68</v>
          </cell>
          <cell r="CG96">
            <v>90213.93</v>
          </cell>
          <cell r="CH96">
            <v>0</v>
          </cell>
          <cell r="CI96">
            <v>335153</v>
          </cell>
          <cell r="CJ96">
            <v>0</v>
          </cell>
          <cell r="CK96">
            <v>486197.91</v>
          </cell>
          <cell r="CL96">
            <v>1044155.05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217997.85</v>
          </cell>
          <cell r="CR96">
            <v>0</v>
          </cell>
          <cell r="CS96">
            <v>9377806.3499999996</v>
          </cell>
          <cell r="CT96">
            <v>0</v>
          </cell>
          <cell r="CU96">
            <v>79260.97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609328.73</v>
          </cell>
          <cell r="DI96">
            <v>534731.37</v>
          </cell>
          <cell r="DJ96">
            <v>0</v>
          </cell>
          <cell r="DK96">
            <v>0</v>
          </cell>
          <cell r="DL96">
            <v>0</v>
          </cell>
          <cell r="DM96">
            <v>4413579.08</v>
          </cell>
          <cell r="DN96">
            <v>0</v>
          </cell>
          <cell r="DO96">
            <v>0</v>
          </cell>
          <cell r="DP96">
            <v>0</v>
          </cell>
          <cell r="DQ96">
            <v>82762.83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2760820.04</v>
          </cell>
          <cell r="DY96">
            <v>60749.01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118730.05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164138.19</v>
          </cell>
          <cell r="EZ96">
            <v>0</v>
          </cell>
          <cell r="FA96">
            <v>0</v>
          </cell>
          <cell r="FB96">
            <v>1111831.5900000001</v>
          </cell>
          <cell r="FC96">
            <v>16316.3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161890.09</v>
          </cell>
          <cell r="FL96">
            <v>0</v>
          </cell>
          <cell r="FM96">
            <v>14558478.33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2736700.08</v>
          </cell>
          <cell r="FS96">
            <v>7600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75257.88</v>
          </cell>
          <cell r="FY96">
            <v>0</v>
          </cell>
          <cell r="FZ96">
            <v>0</v>
          </cell>
          <cell r="GA96">
            <v>15107254.1</v>
          </cell>
        </row>
        <row r="97">
          <cell r="F97" t="str">
            <v>17210</v>
          </cell>
          <cell r="G97">
            <v>48831301.350000001</v>
          </cell>
          <cell r="H97">
            <v>0</v>
          </cell>
          <cell r="I97">
            <v>0</v>
          </cell>
          <cell r="J97">
            <v>74.459999999999994</v>
          </cell>
          <cell r="K97">
            <v>0</v>
          </cell>
          <cell r="L97">
            <v>0</v>
          </cell>
          <cell r="M97">
            <v>100578.5</v>
          </cell>
          <cell r="N97">
            <v>0</v>
          </cell>
          <cell r="O97">
            <v>0</v>
          </cell>
          <cell r="P97">
            <v>0</v>
          </cell>
          <cell r="Q97">
            <v>276920.5</v>
          </cell>
          <cell r="R97">
            <v>49587.5</v>
          </cell>
          <cell r="S97">
            <v>0</v>
          </cell>
          <cell r="T97">
            <v>294972.08</v>
          </cell>
          <cell r="U97">
            <v>205078.3</v>
          </cell>
          <cell r="V97">
            <v>1279</v>
          </cell>
          <cell r="W97">
            <v>0</v>
          </cell>
          <cell r="X97">
            <v>0</v>
          </cell>
          <cell r="Y97">
            <v>186219.83</v>
          </cell>
          <cell r="Z97">
            <v>1534081.89</v>
          </cell>
          <cell r="AA97">
            <v>249424.1</v>
          </cell>
          <cell r="AB97">
            <v>0</v>
          </cell>
          <cell r="AC97">
            <v>243902.87</v>
          </cell>
          <cell r="AD97">
            <v>25178.26</v>
          </cell>
          <cell r="AE97">
            <v>113316.76</v>
          </cell>
          <cell r="AF97">
            <v>78325.66</v>
          </cell>
          <cell r="AG97">
            <v>98240.43</v>
          </cell>
          <cell r="AH97">
            <v>69843.539999999994</v>
          </cell>
          <cell r="AI97">
            <v>134156243</v>
          </cell>
          <cell r="AJ97">
            <v>4820361.7699999996</v>
          </cell>
          <cell r="AK97">
            <v>11156045.119999999</v>
          </cell>
          <cell r="AL97">
            <v>0</v>
          </cell>
          <cell r="AM97">
            <v>0</v>
          </cell>
          <cell r="AN97">
            <v>8156.42</v>
          </cell>
          <cell r="AO97">
            <v>18532277.699999999</v>
          </cell>
          <cell r="AP97">
            <v>990410.28</v>
          </cell>
          <cell r="AQ97">
            <v>0</v>
          </cell>
          <cell r="AR97">
            <v>0</v>
          </cell>
          <cell r="AS97">
            <v>6125367.8499999996</v>
          </cell>
          <cell r="AT97">
            <v>0</v>
          </cell>
          <cell r="AU97">
            <v>2439118.65</v>
          </cell>
          <cell r="AV97">
            <v>0</v>
          </cell>
          <cell r="AW97">
            <v>4208223.09</v>
          </cell>
          <cell r="AX97">
            <v>216935.71</v>
          </cell>
          <cell r="AY97">
            <v>0</v>
          </cell>
          <cell r="AZ97">
            <v>157239</v>
          </cell>
          <cell r="BA97">
            <v>7892074.8200000003</v>
          </cell>
          <cell r="BB97">
            <v>650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1314776.3799999999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9203.9</v>
          </cell>
          <cell r="BQ97">
            <v>0</v>
          </cell>
          <cell r="BR97">
            <v>9700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4892935.8</v>
          </cell>
          <cell r="CB97">
            <v>0</v>
          </cell>
          <cell r="CC97">
            <v>149948</v>
          </cell>
          <cell r="CD97">
            <v>0</v>
          </cell>
          <cell r="CE97">
            <v>5786090.2300000004</v>
          </cell>
          <cell r="CF97">
            <v>536499.43999999994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506657.79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94604.37</v>
          </cell>
          <cell r="CS97">
            <v>6862533.4400000004</v>
          </cell>
          <cell r="CT97">
            <v>0</v>
          </cell>
          <cell r="CU97">
            <v>138201.23000000001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69263.839999999997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288643.65000000002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562417.78</v>
          </cell>
          <cell r="EE97">
            <v>0</v>
          </cell>
          <cell r="EF97">
            <v>180281.3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3715.14</v>
          </cell>
          <cell r="EN97">
            <v>0</v>
          </cell>
          <cell r="EO97">
            <v>0</v>
          </cell>
          <cell r="EP97">
            <v>0</v>
          </cell>
          <cell r="EQ97">
            <v>893544.7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3477.08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720319.55</v>
          </cell>
          <cell r="FC97">
            <v>29445</v>
          </cell>
          <cell r="FD97">
            <v>507046.18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24248.05</v>
          </cell>
          <cell r="FN97">
            <v>0</v>
          </cell>
          <cell r="FO97">
            <v>243833.32</v>
          </cell>
          <cell r="FP97">
            <v>107600.08</v>
          </cell>
          <cell r="FQ97">
            <v>0</v>
          </cell>
          <cell r="FR97">
            <v>11556.16</v>
          </cell>
          <cell r="FS97">
            <v>106749.52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5702.6</v>
          </cell>
          <cell r="FY97">
            <v>0</v>
          </cell>
          <cell r="FZ97">
            <v>0</v>
          </cell>
          <cell r="GA97">
            <v>0</v>
          </cell>
        </row>
        <row r="98">
          <cell r="F98" t="str">
            <v>17216</v>
          </cell>
          <cell r="G98">
            <v>10100528.630000001</v>
          </cell>
          <cell r="H98">
            <v>0</v>
          </cell>
          <cell r="I98">
            <v>7738.77</v>
          </cell>
          <cell r="J98">
            <v>151256.38</v>
          </cell>
          <cell r="K98">
            <v>0</v>
          </cell>
          <cell r="L98">
            <v>0</v>
          </cell>
          <cell r="M98">
            <v>6010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320556.71999999997</v>
          </cell>
          <cell r="V98">
            <v>21389.51</v>
          </cell>
          <cell r="W98">
            <v>0</v>
          </cell>
          <cell r="X98">
            <v>0</v>
          </cell>
          <cell r="Y98">
            <v>6360.11</v>
          </cell>
          <cell r="Z98">
            <v>614836.46</v>
          </cell>
          <cell r="AA98">
            <v>51909.17</v>
          </cell>
          <cell r="AB98">
            <v>0</v>
          </cell>
          <cell r="AC98">
            <v>155399.37</v>
          </cell>
          <cell r="AD98">
            <v>5467.59</v>
          </cell>
          <cell r="AE98">
            <v>94898.16</v>
          </cell>
          <cell r="AF98">
            <v>4899.37</v>
          </cell>
          <cell r="AG98">
            <v>84585.55</v>
          </cell>
          <cell r="AH98">
            <v>991.2</v>
          </cell>
          <cell r="AI98">
            <v>24325559.190000001</v>
          </cell>
          <cell r="AJ98">
            <v>828056.79</v>
          </cell>
          <cell r="AK98">
            <v>959389.72</v>
          </cell>
          <cell r="AL98">
            <v>4889.25</v>
          </cell>
          <cell r="AM98">
            <v>0</v>
          </cell>
          <cell r="AN98">
            <v>0</v>
          </cell>
          <cell r="AO98">
            <v>3298442.66</v>
          </cell>
          <cell r="AP98">
            <v>150461.01</v>
          </cell>
          <cell r="AQ98">
            <v>0</v>
          </cell>
          <cell r="AR98">
            <v>0</v>
          </cell>
          <cell r="AS98">
            <v>589733.35</v>
          </cell>
          <cell r="AT98">
            <v>0</v>
          </cell>
          <cell r="AU98">
            <v>523611.33</v>
          </cell>
          <cell r="AV98">
            <v>0</v>
          </cell>
          <cell r="AW98">
            <v>247769.26</v>
          </cell>
          <cell r="AX98">
            <v>41294.82</v>
          </cell>
          <cell r="AY98">
            <v>0</v>
          </cell>
          <cell r="AZ98">
            <v>21876.13</v>
          </cell>
          <cell r="BA98">
            <v>1822871</v>
          </cell>
          <cell r="BB98">
            <v>0</v>
          </cell>
          <cell r="BC98">
            <v>22176.87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1662.76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1166009.3700000001</v>
          </cell>
          <cell r="CB98">
            <v>0</v>
          </cell>
          <cell r="CC98">
            <v>25235</v>
          </cell>
          <cell r="CD98">
            <v>0</v>
          </cell>
          <cell r="CE98">
            <v>526230.07999999996</v>
          </cell>
          <cell r="CF98">
            <v>127159.03999999999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24093.07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4807.7700000000004</v>
          </cell>
          <cell r="CS98">
            <v>689124.09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16622.98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55442.25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102313.39</v>
          </cell>
          <cell r="FC98">
            <v>33264.68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24939.82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2400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4084.78</v>
          </cell>
          <cell r="FY98">
            <v>0</v>
          </cell>
          <cell r="FZ98">
            <v>0</v>
          </cell>
          <cell r="GA98">
            <v>0</v>
          </cell>
        </row>
        <row r="99">
          <cell r="F99" t="str">
            <v>17400</v>
          </cell>
          <cell r="G99">
            <v>13978900.32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1283289.1200000001</v>
          </cell>
          <cell r="N99">
            <v>0</v>
          </cell>
          <cell r="O99">
            <v>9923</v>
          </cell>
          <cell r="P99">
            <v>0</v>
          </cell>
          <cell r="Q99">
            <v>0</v>
          </cell>
          <cell r="R99">
            <v>98475</v>
          </cell>
          <cell r="S99">
            <v>0</v>
          </cell>
          <cell r="T99">
            <v>0</v>
          </cell>
          <cell r="U99">
            <v>543.86</v>
          </cell>
          <cell r="V99">
            <v>0</v>
          </cell>
          <cell r="W99">
            <v>0</v>
          </cell>
          <cell r="X99">
            <v>0</v>
          </cell>
          <cell r="Y99">
            <v>33816.68</v>
          </cell>
          <cell r="Z99">
            <v>1456962.69</v>
          </cell>
          <cell r="AA99">
            <v>89102.36</v>
          </cell>
          <cell r="AB99">
            <v>0</v>
          </cell>
          <cell r="AC99">
            <v>1949250.54</v>
          </cell>
          <cell r="AD99">
            <v>9782.2000000000007</v>
          </cell>
          <cell r="AE99">
            <v>95458.17</v>
          </cell>
          <cell r="AF99">
            <v>8318.09</v>
          </cell>
          <cell r="AG99">
            <v>25567.77</v>
          </cell>
          <cell r="AH99">
            <v>10011.14</v>
          </cell>
          <cell r="AI99">
            <v>25653526.18</v>
          </cell>
          <cell r="AJ99">
            <v>521001.3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2581731.44</v>
          </cell>
          <cell r="AP99">
            <v>85663.5</v>
          </cell>
          <cell r="AQ99">
            <v>0</v>
          </cell>
          <cell r="AR99">
            <v>0</v>
          </cell>
          <cell r="AS99">
            <v>82684.27</v>
          </cell>
          <cell r="AT99">
            <v>0</v>
          </cell>
          <cell r="AU99">
            <v>313434.58</v>
          </cell>
          <cell r="AV99">
            <v>0</v>
          </cell>
          <cell r="AW99">
            <v>147658.39000000001</v>
          </cell>
          <cell r="AX99">
            <v>42312.34</v>
          </cell>
          <cell r="AY99">
            <v>0</v>
          </cell>
          <cell r="AZ99">
            <v>340.8</v>
          </cell>
          <cell r="BA99">
            <v>1341458.98</v>
          </cell>
          <cell r="BB99">
            <v>480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1800.66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1070323.58</v>
          </cell>
          <cell r="CB99">
            <v>0</v>
          </cell>
          <cell r="CC99">
            <v>13250.35</v>
          </cell>
          <cell r="CD99">
            <v>0</v>
          </cell>
          <cell r="CE99">
            <v>101055.34</v>
          </cell>
          <cell r="CF99">
            <v>38562.1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20868.32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70510.69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3809.98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34403.65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61917.73</v>
          </cell>
          <cell r="FN99">
            <v>0</v>
          </cell>
          <cell r="FO99">
            <v>127512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12299.57</v>
          </cell>
          <cell r="FY99">
            <v>0</v>
          </cell>
          <cell r="FZ99">
            <v>0</v>
          </cell>
          <cell r="GA99">
            <v>0</v>
          </cell>
        </row>
        <row r="100">
          <cell r="F100" t="str">
            <v>17401</v>
          </cell>
          <cell r="G100">
            <v>50703921.68</v>
          </cell>
          <cell r="H100">
            <v>0</v>
          </cell>
          <cell r="I100">
            <v>10</v>
          </cell>
          <cell r="J100">
            <v>0.7</v>
          </cell>
          <cell r="K100">
            <v>0</v>
          </cell>
          <cell r="L100">
            <v>0</v>
          </cell>
          <cell r="M100">
            <v>537082.49</v>
          </cell>
          <cell r="N100">
            <v>0</v>
          </cell>
          <cell r="O100">
            <v>0</v>
          </cell>
          <cell r="P100">
            <v>28573</v>
          </cell>
          <cell r="Q100">
            <v>0</v>
          </cell>
          <cell r="R100">
            <v>17304.75</v>
          </cell>
          <cell r="S100">
            <v>0</v>
          </cell>
          <cell r="T100">
            <v>0</v>
          </cell>
          <cell r="U100">
            <v>581350.30000000005</v>
          </cell>
          <cell r="V100">
            <v>0</v>
          </cell>
          <cell r="W100">
            <v>155620.14000000001</v>
          </cell>
          <cell r="X100">
            <v>0</v>
          </cell>
          <cell r="Y100">
            <v>73788.97</v>
          </cell>
          <cell r="Z100">
            <v>980500.26</v>
          </cell>
          <cell r="AA100">
            <v>126359.65</v>
          </cell>
          <cell r="AB100">
            <v>0</v>
          </cell>
          <cell r="AC100">
            <v>369357.94</v>
          </cell>
          <cell r="AD100">
            <v>25081.97</v>
          </cell>
          <cell r="AE100">
            <v>900013.16</v>
          </cell>
          <cell r="AF100">
            <v>1036.25</v>
          </cell>
          <cell r="AG100">
            <v>1794402.59</v>
          </cell>
          <cell r="AH100">
            <v>2530380.79</v>
          </cell>
          <cell r="AI100">
            <v>115747298.98</v>
          </cell>
          <cell r="AJ100">
            <v>3693809.8</v>
          </cell>
          <cell r="AK100">
            <v>5476611.4000000004</v>
          </cell>
          <cell r="AL100">
            <v>0</v>
          </cell>
          <cell r="AM100">
            <v>0</v>
          </cell>
          <cell r="AN100">
            <v>0</v>
          </cell>
          <cell r="AO100">
            <v>16273748.66</v>
          </cell>
          <cell r="AP100">
            <v>1008426.6</v>
          </cell>
          <cell r="AQ100">
            <v>0</v>
          </cell>
          <cell r="AR100">
            <v>0</v>
          </cell>
          <cell r="AS100">
            <v>6129872.5800000001</v>
          </cell>
          <cell r="AT100">
            <v>0</v>
          </cell>
          <cell r="AU100">
            <v>2165793.66</v>
          </cell>
          <cell r="AV100">
            <v>0</v>
          </cell>
          <cell r="AW100">
            <v>5058519.3099999996</v>
          </cell>
          <cell r="AX100">
            <v>183733.57</v>
          </cell>
          <cell r="AY100">
            <v>0</v>
          </cell>
          <cell r="AZ100">
            <v>204795.57</v>
          </cell>
          <cell r="BA100">
            <v>5711982.2800000003</v>
          </cell>
          <cell r="BB100">
            <v>1139699.04</v>
          </cell>
          <cell r="BC100">
            <v>35377.94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7993.03</v>
          </cell>
          <cell r="BQ100">
            <v>0</v>
          </cell>
          <cell r="BR100">
            <v>3045.27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4617899</v>
          </cell>
          <cell r="CB100">
            <v>0</v>
          </cell>
          <cell r="CC100">
            <v>136713.26</v>
          </cell>
          <cell r="CD100">
            <v>72503</v>
          </cell>
          <cell r="CE100">
            <v>7900801.4100000001</v>
          </cell>
          <cell r="CF100">
            <v>684730.78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722020.67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185110.83</v>
          </cell>
          <cell r="CR100">
            <v>148660.07999999999</v>
          </cell>
          <cell r="CS100">
            <v>7873782.0599999996</v>
          </cell>
          <cell r="CT100">
            <v>0</v>
          </cell>
          <cell r="CU100">
            <v>1178287.54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68896.820000000007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656292.21</v>
          </cell>
          <cell r="DY100">
            <v>280628.28000000003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1556155.48</v>
          </cell>
          <cell r="EE100">
            <v>0</v>
          </cell>
          <cell r="EF100">
            <v>86459.83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2530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93696.98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699825.35</v>
          </cell>
          <cell r="FC100">
            <v>0</v>
          </cell>
          <cell r="FD100">
            <v>398679.91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194656.1</v>
          </cell>
          <cell r="FL100">
            <v>12524</v>
          </cell>
          <cell r="FM100">
            <v>25469.49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997299.5</v>
          </cell>
          <cell r="FS100">
            <v>42406.15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</row>
        <row r="101">
          <cell r="F101" t="str">
            <v>17402</v>
          </cell>
          <cell r="G101">
            <v>3901015.6</v>
          </cell>
          <cell r="H101">
            <v>0</v>
          </cell>
          <cell r="I101">
            <v>0</v>
          </cell>
          <cell r="J101">
            <v>317.86</v>
          </cell>
          <cell r="K101">
            <v>0</v>
          </cell>
          <cell r="L101">
            <v>0</v>
          </cell>
          <cell r="M101">
            <v>241457.67</v>
          </cell>
          <cell r="N101">
            <v>0</v>
          </cell>
          <cell r="O101">
            <v>0</v>
          </cell>
          <cell r="P101">
            <v>0</v>
          </cell>
          <cell r="Q101">
            <v>39160</v>
          </cell>
          <cell r="R101">
            <v>1300</v>
          </cell>
          <cell r="S101">
            <v>0</v>
          </cell>
          <cell r="T101">
            <v>0</v>
          </cell>
          <cell r="U101">
            <v>8099.53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368611.45</v>
          </cell>
          <cell r="AA101">
            <v>13036.23</v>
          </cell>
          <cell r="AB101">
            <v>0</v>
          </cell>
          <cell r="AC101">
            <v>252084.21</v>
          </cell>
          <cell r="AD101">
            <v>2290.37</v>
          </cell>
          <cell r="AE101">
            <v>8782.5</v>
          </cell>
          <cell r="AF101">
            <v>5757.26</v>
          </cell>
          <cell r="AG101">
            <v>16720.54</v>
          </cell>
          <cell r="AH101">
            <v>10307.5</v>
          </cell>
          <cell r="AI101">
            <v>9295691.6600000001</v>
          </cell>
          <cell r="AJ101">
            <v>214733.73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1129119.57</v>
          </cell>
          <cell r="AP101">
            <v>25211.59</v>
          </cell>
          <cell r="AQ101">
            <v>0</v>
          </cell>
          <cell r="AR101">
            <v>0</v>
          </cell>
          <cell r="AS101">
            <v>171879.56</v>
          </cell>
          <cell r="AT101">
            <v>0</v>
          </cell>
          <cell r="AU101">
            <v>64626.38</v>
          </cell>
          <cell r="AV101">
            <v>0</v>
          </cell>
          <cell r="AW101">
            <v>52406.400000000001</v>
          </cell>
          <cell r="AX101">
            <v>15582.8</v>
          </cell>
          <cell r="AY101">
            <v>0</v>
          </cell>
          <cell r="AZ101">
            <v>5699.21</v>
          </cell>
          <cell r="BA101">
            <v>833434.74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145312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625.89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288071</v>
          </cell>
          <cell r="CB101">
            <v>0</v>
          </cell>
          <cell r="CC101">
            <v>9131</v>
          </cell>
          <cell r="CD101">
            <v>0</v>
          </cell>
          <cell r="CE101">
            <v>170077.26</v>
          </cell>
          <cell r="CF101">
            <v>38823.980000000003</v>
          </cell>
          <cell r="CG101">
            <v>0</v>
          </cell>
          <cell r="CH101">
            <v>0</v>
          </cell>
          <cell r="CI101">
            <v>0</v>
          </cell>
          <cell r="CJ101">
            <v>3104.69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12985.29</v>
          </cell>
          <cell r="CR101">
            <v>0</v>
          </cell>
          <cell r="CS101">
            <v>165693.85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178409.94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18722.03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2045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100000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5586</v>
          </cell>
          <cell r="FY101">
            <v>0</v>
          </cell>
          <cell r="FZ101">
            <v>0</v>
          </cell>
          <cell r="GA101">
            <v>962012.71</v>
          </cell>
        </row>
        <row r="102">
          <cell r="F102" t="str">
            <v>17403</v>
          </cell>
          <cell r="G102">
            <v>42516437.219999999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291835.34000000003</v>
          </cell>
          <cell r="N102">
            <v>0</v>
          </cell>
          <cell r="O102">
            <v>0</v>
          </cell>
          <cell r="P102">
            <v>0</v>
          </cell>
          <cell r="Q102">
            <v>237.5</v>
          </cell>
          <cell r="R102">
            <v>0</v>
          </cell>
          <cell r="S102">
            <v>0</v>
          </cell>
          <cell r="T102">
            <v>0</v>
          </cell>
          <cell r="U102">
            <v>168413.44</v>
          </cell>
          <cell r="V102">
            <v>358</v>
          </cell>
          <cell r="W102">
            <v>0</v>
          </cell>
          <cell r="X102">
            <v>0</v>
          </cell>
          <cell r="Y102">
            <v>1366644.47</v>
          </cell>
          <cell r="Z102">
            <v>1236985.97</v>
          </cell>
          <cell r="AA102">
            <v>109290.05</v>
          </cell>
          <cell r="AB102">
            <v>0</v>
          </cell>
          <cell r="AC102">
            <v>484048.3</v>
          </cell>
          <cell r="AD102">
            <v>12341.64</v>
          </cell>
          <cell r="AE102">
            <v>86101.75</v>
          </cell>
          <cell r="AF102">
            <v>360758.84</v>
          </cell>
          <cell r="AG102">
            <v>176795.25</v>
          </cell>
          <cell r="AH102">
            <v>37962.230000000003</v>
          </cell>
          <cell r="AI102">
            <v>91666569.629999995</v>
          </cell>
          <cell r="AJ102">
            <v>3818211.47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13018506.27</v>
          </cell>
          <cell r="AP102">
            <v>721276.93</v>
          </cell>
          <cell r="AQ102">
            <v>0</v>
          </cell>
          <cell r="AR102">
            <v>0</v>
          </cell>
          <cell r="AS102">
            <v>3679418.79</v>
          </cell>
          <cell r="AT102">
            <v>0</v>
          </cell>
          <cell r="AU102">
            <v>1322527.27</v>
          </cell>
          <cell r="AV102">
            <v>0</v>
          </cell>
          <cell r="AW102">
            <v>2786576.1</v>
          </cell>
          <cell r="AX102">
            <v>112925.77</v>
          </cell>
          <cell r="AY102">
            <v>0</v>
          </cell>
          <cell r="AZ102">
            <v>118628.9</v>
          </cell>
          <cell r="BA102">
            <v>5261492.55</v>
          </cell>
          <cell r="BB102">
            <v>431630.6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3179.42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6424.89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745774</v>
          </cell>
          <cell r="BX102">
            <v>0</v>
          </cell>
          <cell r="BY102">
            <v>0</v>
          </cell>
          <cell r="BZ102">
            <v>0</v>
          </cell>
          <cell r="CA102">
            <v>3206655.44</v>
          </cell>
          <cell r="CB102">
            <v>0</v>
          </cell>
          <cell r="CC102">
            <v>151805</v>
          </cell>
          <cell r="CD102">
            <v>0</v>
          </cell>
          <cell r="CE102">
            <v>3731355.75</v>
          </cell>
          <cell r="CF102">
            <v>346945.25</v>
          </cell>
          <cell r="CG102">
            <v>0</v>
          </cell>
          <cell r="CH102">
            <v>0</v>
          </cell>
          <cell r="CI102">
            <v>0</v>
          </cell>
          <cell r="CJ102">
            <v>830922.92</v>
          </cell>
          <cell r="CK102">
            <v>0</v>
          </cell>
          <cell r="CL102">
            <v>322623.28999999998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20880.38</v>
          </cell>
          <cell r="CR102">
            <v>49573.03</v>
          </cell>
          <cell r="CS102">
            <v>4150396.51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15000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61619.93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991.44</v>
          </cell>
          <cell r="DY102">
            <v>413823.13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37777.33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485511.15</v>
          </cell>
          <cell r="FC102">
            <v>0</v>
          </cell>
          <cell r="FD102">
            <v>373697.96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285305.5</v>
          </cell>
          <cell r="FL102">
            <v>0</v>
          </cell>
          <cell r="FM102">
            <v>0</v>
          </cell>
          <cell r="FN102">
            <v>0</v>
          </cell>
          <cell r="FO102">
            <v>60216.32</v>
          </cell>
          <cell r="FP102">
            <v>0</v>
          </cell>
          <cell r="FQ102">
            <v>0</v>
          </cell>
          <cell r="FR102">
            <v>93939.17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2758.74</v>
          </cell>
          <cell r="FY102">
            <v>0</v>
          </cell>
          <cell r="FZ102">
            <v>0</v>
          </cell>
          <cell r="GA102">
            <v>1072301.1599999999</v>
          </cell>
        </row>
        <row r="103">
          <cell r="F103" t="str">
            <v>17404</v>
          </cell>
          <cell r="G103">
            <v>270246.84999999998</v>
          </cell>
          <cell r="H103">
            <v>0</v>
          </cell>
          <cell r="I103">
            <v>0</v>
          </cell>
          <cell r="J103">
            <v>18478.060000000001</v>
          </cell>
          <cell r="K103">
            <v>0</v>
          </cell>
          <cell r="L103">
            <v>0</v>
          </cell>
          <cell r="M103">
            <v>1089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1697</v>
          </cell>
          <cell r="AA103">
            <v>11901.3</v>
          </cell>
          <cell r="AB103">
            <v>0</v>
          </cell>
          <cell r="AC103">
            <v>1468.05</v>
          </cell>
          <cell r="AD103">
            <v>0</v>
          </cell>
          <cell r="AE103">
            <v>980</v>
          </cell>
          <cell r="AF103">
            <v>2071.75</v>
          </cell>
          <cell r="AG103">
            <v>42239.5</v>
          </cell>
          <cell r="AH103">
            <v>0</v>
          </cell>
          <cell r="AI103">
            <v>1405759.06</v>
          </cell>
          <cell r="AJ103">
            <v>13874.34</v>
          </cell>
          <cell r="AK103">
            <v>2062.08</v>
          </cell>
          <cell r="AL103">
            <v>0</v>
          </cell>
          <cell r="AM103">
            <v>0</v>
          </cell>
          <cell r="AN103">
            <v>0</v>
          </cell>
          <cell r="AO103">
            <v>30450.22</v>
          </cell>
          <cell r="AP103">
            <v>6282.75</v>
          </cell>
          <cell r="AQ103">
            <v>0</v>
          </cell>
          <cell r="AR103">
            <v>0</v>
          </cell>
          <cell r="AS103">
            <v>15339.2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55.17</v>
          </cell>
          <cell r="AY103">
            <v>0</v>
          </cell>
          <cell r="AZ103">
            <v>770.71</v>
          </cell>
          <cell r="BA103">
            <v>72823.960000000006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17.7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22366.5</v>
          </cell>
          <cell r="CB103">
            <v>0</v>
          </cell>
          <cell r="CC103">
            <v>0</v>
          </cell>
          <cell r="CD103">
            <v>0</v>
          </cell>
          <cell r="CE103">
            <v>34817.17</v>
          </cell>
          <cell r="CF103">
            <v>796.7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27707.119999999999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1849.9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29552.03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</row>
        <row r="104">
          <cell r="F104" t="str">
            <v>17405</v>
          </cell>
          <cell r="G104">
            <v>58188497.030000001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4456532.78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515338.37</v>
          </cell>
          <cell r="S104">
            <v>0</v>
          </cell>
          <cell r="T104">
            <v>8373355.2400000002</v>
          </cell>
          <cell r="U104">
            <v>490483.20000000001</v>
          </cell>
          <cell r="V104">
            <v>61291.839999999997</v>
          </cell>
          <cell r="W104">
            <v>0</v>
          </cell>
          <cell r="X104">
            <v>0</v>
          </cell>
          <cell r="Y104">
            <v>744639.94</v>
          </cell>
          <cell r="Z104">
            <v>3637093.74</v>
          </cell>
          <cell r="AA104">
            <v>187352.53</v>
          </cell>
          <cell r="AB104">
            <v>0</v>
          </cell>
          <cell r="AC104">
            <v>3031908.76</v>
          </cell>
          <cell r="AD104">
            <v>88201.49</v>
          </cell>
          <cell r="AE104">
            <v>1805057.7</v>
          </cell>
          <cell r="AF104">
            <v>98974.86</v>
          </cell>
          <cell r="AG104">
            <v>186608.39</v>
          </cell>
          <cell r="AH104">
            <v>157453.98000000001</v>
          </cell>
          <cell r="AI104">
            <v>115433526.67</v>
          </cell>
          <cell r="AJ104">
            <v>2847589.44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11724837.82</v>
          </cell>
          <cell r="AP104">
            <v>978490.42</v>
          </cell>
          <cell r="AQ104">
            <v>0</v>
          </cell>
          <cell r="AR104">
            <v>0</v>
          </cell>
          <cell r="AS104">
            <v>1705467.22</v>
          </cell>
          <cell r="AT104">
            <v>0</v>
          </cell>
          <cell r="AU104">
            <v>2414266.56</v>
          </cell>
          <cell r="AV104">
            <v>0</v>
          </cell>
          <cell r="AW104">
            <v>2760595.41</v>
          </cell>
          <cell r="AX104">
            <v>186598.5</v>
          </cell>
          <cell r="AY104">
            <v>0</v>
          </cell>
          <cell r="AZ104">
            <v>48653.54</v>
          </cell>
          <cell r="BA104">
            <v>6160675.8499999996</v>
          </cell>
          <cell r="BB104">
            <v>448071.97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545846.68000000005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8127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4236728.7300000004</v>
          </cell>
          <cell r="CB104">
            <v>0</v>
          </cell>
          <cell r="CC104">
            <v>74232</v>
          </cell>
          <cell r="CD104">
            <v>0</v>
          </cell>
          <cell r="CE104">
            <v>1642162.99</v>
          </cell>
          <cell r="CF104">
            <v>444077.12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299230.93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29479.95</v>
          </cell>
          <cell r="CR104">
            <v>24802.2</v>
          </cell>
          <cell r="CS104">
            <v>1996651.73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23271.47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994934.92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479112.5</v>
          </cell>
          <cell r="FC104">
            <v>1138178</v>
          </cell>
          <cell r="FD104">
            <v>45674.720000000001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63580.76</v>
          </cell>
          <cell r="FL104">
            <v>0</v>
          </cell>
          <cell r="FM104">
            <v>99004.79</v>
          </cell>
          <cell r="FN104">
            <v>116881.7</v>
          </cell>
          <cell r="FO104">
            <v>0</v>
          </cell>
          <cell r="FP104">
            <v>0</v>
          </cell>
          <cell r="FQ104">
            <v>556.20000000000005</v>
          </cell>
          <cell r="FR104">
            <v>19330.88</v>
          </cell>
          <cell r="FS104">
            <v>5910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51685.65</v>
          </cell>
          <cell r="FY104">
            <v>0</v>
          </cell>
          <cell r="FZ104">
            <v>0</v>
          </cell>
          <cell r="GA104">
            <v>10091023.789999999</v>
          </cell>
        </row>
        <row r="105">
          <cell r="F105" t="str">
            <v>17406</v>
          </cell>
          <cell r="G105">
            <v>10992984.289999999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10020.48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207416.25</v>
          </cell>
          <cell r="V105">
            <v>0</v>
          </cell>
          <cell r="W105">
            <v>0</v>
          </cell>
          <cell r="X105">
            <v>0</v>
          </cell>
          <cell r="Y105">
            <v>1370.19</v>
          </cell>
          <cell r="Z105">
            <v>154946.82999999999</v>
          </cell>
          <cell r="AA105">
            <v>32074.58</v>
          </cell>
          <cell r="AB105">
            <v>0</v>
          </cell>
          <cell r="AC105">
            <v>15230</v>
          </cell>
          <cell r="AD105">
            <v>4050.54</v>
          </cell>
          <cell r="AE105">
            <v>152782.14000000001</v>
          </cell>
          <cell r="AF105">
            <v>23513.759999999998</v>
          </cell>
          <cell r="AG105">
            <v>55975.28</v>
          </cell>
          <cell r="AH105">
            <v>1065.32</v>
          </cell>
          <cell r="AI105">
            <v>17983903.949999999</v>
          </cell>
          <cell r="AJ105">
            <v>407974.81</v>
          </cell>
          <cell r="AK105">
            <v>0</v>
          </cell>
          <cell r="AL105">
            <v>0</v>
          </cell>
          <cell r="AM105">
            <v>0</v>
          </cell>
          <cell r="AN105">
            <v>370</v>
          </cell>
          <cell r="AO105">
            <v>1703453.84</v>
          </cell>
          <cell r="AP105">
            <v>135538.54999999999</v>
          </cell>
          <cell r="AQ105">
            <v>0</v>
          </cell>
          <cell r="AR105">
            <v>0</v>
          </cell>
          <cell r="AS105">
            <v>1097225.53</v>
          </cell>
          <cell r="AT105">
            <v>0</v>
          </cell>
          <cell r="AU105">
            <v>603225.17000000004</v>
          </cell>
          <cell r="AV105">
            <v>0</v>
          </cell>
          <cell r="AW105">
            <v>1125236.1000000001</v>
          </cell>
          <cell r="AX105">
            <v>25246.15</v>
          </cell>
          <cell r="AY105">
            <v>0</v>
          </cell>
          <cell r="AZ105">
            <v>57605.46</v>
          </cell>
          <cell r="BA105">
            <v>589745.18000000005</v>
          </cell>
          <cell r="BB105">
            <v>34784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436881.44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1255.4100000000001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613054</v>
          </cell>
          <cell r="CB105">
            <v>0</v>
          </cell>
          <cell r="CC105">
            <v>28526</v>
          </cell>
          <cell r="CD105">
            <v>0</v>
          </cell>
          <cell r="CE105">
            <v>2024005.16</v>
          </cell>
          <cell r="CF105">
            <v>142667.76999999999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175843.1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79211.350000000006</v>
          </cell>
          <cell r="CR105">
            <v>0</v>
          </cell>
          <cell r="CS105">
            <v>1397233.42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3195.49</v>
          </cell>
          <cell r="DY105">
            <v>79370.12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878496.09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293589.95</v>
          </cell>
          <cell r="ER105">
            <v>0</v>
          </cell>
          <cell r="ES105">
            <v>89950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127976.85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159350.79999999999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19414.28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286.64999999999998</v>
          </cell>
          <cell r="FY105">
            <v>0</v>
          </cell>
          <cell r="FZ105">
            <v>0</v>
          </cell>
          <cell r="GA105">
            <v>0</v>
          </cell>
        </row>
        <row r="106">
          <cell r="F106" t="str">
            <v>17407</v>
          </cell>
          <cell r="G106">
            <v>8207480.0999999996</v>
          </cell>
          <cell r="H106">
            <v>0</v>
          </cell>
          <cell r="I106">
            <v>0</v>
          </cell>
          <cell r="J106">
            <v>27744.53</v>
          </cell>
          <cell r="K106">
            <v>0</v>
          </cell>
          <cell r="L106">
            <v>0</v>
          </cell>
          <cell r="M106">
            <v>428934.75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1500</v>
          </cell>
          <cell r="S106">
            <v>0</v>
          </cell>
          <cell r="T106">
            <v>391931.1</v>
          </cell>
          <cell r="U106">
            <v>667297.54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530780.81000000006</v>
          </cell>
          <cell r="AA106">
            <v>39699.39</v>
          </cell>
          <cell r="AB106">
            <v>0</v>
          </cell>
          <cell r="AC106">
            <v>226024.23</v>
          </cell>
          <cell r="AD106">
            <v>1744.78</v>
          </cell>
          <cell r="AE106">
            <v>129335.53</v>
          </cell>
          <cell r="AF106">
            <v>0</v>
          </cell>
          <cell r="AG106">
            <v>14232.66</v>
          </cell>
          <cell r="AH106">
            <v>15432.68</v>
          </cell>
          <cell r="AI106">
            <v>18763989.359999999</v>
          </cell>
          <cell r="AJ106">
            <v>378579.21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1976378.67</v>
          </cell>
          <cell r="AP106">
            <v>261624.21</v>
          </cell>
          <cell r="AQ106">
            <v>0</v>
          </cell>
          <cell r="AR106">
            <v>0</v>
          </cell>
          <cell r="AS106">
            <v>264113.57</v>
          </cell>
          <cell r="AT106">
            <v>0</v>
          </cell>
          <cell r="AU106">
            <v>181066.09</v>
          </cell>
          <cell r="AV106">
            <v>0</v>
          </cell>
          <cell r="AW106">
            <v>133002.41</v>
          </cell>
          <cell r="AX106">
            <v>30270.25</v>
          </cell>
          <cell r="AY106">
            <v>0</v>
          </cell>
          <cell r="AZ106">
            <v>5975.07</v>
          </cell>
          <cell r="BA106">
            <v>1789396.75</v>
          </cell>
          <cell r="BB106">
            <v>85285.11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1295.98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615890</v>
          </cell>
          <cell r="CB106">
            <v>0</v>
          </cell>
          <cell r="CC106">
            <v>16834</v>
          </cell>
          <cell r="CD106">
            <v>0</v>
          </cell>
          <cell r="CE106">
            <v>286833.96999999997</v>
          </cell>
          <cell r="CF106">
            <v>47360.800000000003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25896.59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246119.61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9676.3700000000008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54059.68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12711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</row>
        <row r="107">
          <cell r="F107" t="str">
            <v>17408</v>
          </cell>
          <cell r="G107">
            <v>37524798.789999999</v>
          </cell>
          <cell r="H107">
            <v>0</v>
          </cell>
          <cell r="I107">
            <v>0</v>
          </cell>
          <cell r="J107">
            <v>855.47</v>
          </cell>
          <cell r="K107">
            <v>0</v>
          </cell>
          <cell r="L107">
            <v>0</v>
          </cell>
          <cell r="M107">
            <v>163618.57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5750</v>
          </cell>
          <cell r="S107">
            <v>0</v>
          </cell>
          <cell r="T107">
            <v>0</v>
          </cell>
          <cell r="U107">
            <v>221266.65</v>
          </cell>
          <cell r="V107">
            <v>344767.44</v>
          </cell>
          <cell r="W107">
            <v>0</v>
          </cell>
          <cell r="X107">
            <v>0</v>
          </cell>
          <cell r="Y107">
            <v>231726.03</v>
          </cell>
          <cell r="Z107">
            <v>1304908.74</v>
          </cell>
          <cell r="AA107">
            <v>111594.55</v>
          </cell>
          <cell r="AB107">
            <v>0</v>
          </cell>
          <cell r="AC107">
            <v>671406.78</v>
          </cell>
          <cell r="AD107">
            <v>20944.900000000001</v>
          </cell>
          <cell r="AE107">
            <v>228637.76</v>
          </cell>
          <cell r="AF107">
            <v>11110.91</v>
          </cell>
          <cell r="AG107">
            <v>292205.96000000002</v>
          </cell>
          <cell r="AH107">
            <v>389909.24</v>
          </cell>
          <cell r="AI107">
            <v>95441176.530000001</v>
          </cell>
          <cell r="AJ107">
            <v>2814088.5</v>
          </cell>
          <cell r="AK107">
            <v>5521321.6399999997</v>
          </cell>
          <cell r="AL107">
            <v>0</v>
          </cell>
          <cell r="AM107">
            <v>0</v>
          </cell>
          <cell r="AN107">
            <v>2640</v>
          </cell>
          <cell r="AO107">
            <v>11648017.550000001</v>
          </cell>
          <cell r="AP107">
            <v>669926.74</v>
          </cell>
          <cell r="AQ107">
            <v>0</v>
          </cell>
          <cell r="AR107">
            <v>0</v>
          </cell>
          <cell r="AS107">
            <v>4131615.58</v>
          </cell>
          <cell r="AT107">
            <v>0</v>
          </cell>
          <cell r="AU107">
            <v>761033.34</v>
          </cell>
          <cell r="AV107">
            <v>0</v>
          </cell>
          <cell r="AW107">
            <v>2688827.43</v>
          </cell>
          <cell r="AX107">
            <v>156121.78</v>
          </cell>
          <cell r="AY107">
            <v>0</v>
          </cell>
          <cell r="AZ107">
            <v>168744.22</v>
          </cell>
          <cell r="BA107">
            <v>6148688.7000000002</v>
          </cell>
          <cell r="BB107">
            <v>2272.46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401478.39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6536.98</v>
          </cell>
          <cell r="BQ107">
            <v>0</v>
          </cell>
          <cell r="BR107">
            <v>448026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2584763.92</v>
          </cell>
          <cell r="CB107">
            <v>0</v>
          </cell>
          <cell r="CC107">
            <v>126673</v>
          </cell>
          <cell r="CD107">
            <v>0</v>
          </cell>
          <cell r="CE107">
            <v>4062245.86</v>
          </cell>
          <cell r="CF107">
            <v>342935.13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290397.03000000003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188185.53</v>
          </cell>
          <cell r="CS107">
            <v>4851095.4400000004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50936.22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81922.81</v>
          </cell>
          <cell r="DY107">
            <v>246241.34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1013667.18</v>
          </cell>
          <cell r="EE107">
            <v>0</v>
          </cell>
          <cell r="EF107">
            <v>299798.7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663299.82999999996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531919.37</v>
          </cell>
          <cell r="FC107">
            <v>8589.7800000000007</v>
          </cell>
          <cell r="FD107">
            <v>28968.7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19265.849999999999</v>
          </cell>
          <cell r="FL107">
            <v>538115.69999999995</v>
          </cell>
          <cell r="FM107">
            <v>106018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8249.91</v>
          </cell>
          <cell r="FY107">
            <v>0</v>
          </cell>
          <cell r="FZ107">
            <v>0</v>
          </cell>
          <cell r="GA107">
            <v>0</v>
          </cell>
        </row>
        <row r="108">
          <cell r="F108" t="str">
            <v>17409</v>
          </cell>
          <cell r="G108">
            <v>16677856.25</v>
          </cell>
          <cell r="H108">
            <v>0</v>
          </cell>
          <cell r="I108">
            <v>519.91</v>
          </cell>
          <cell r="J108">
            <v>17608.39</v>
          </cell>
          <cell r="K108">
            <v>0</v>
          </cell>
          <cell r="L108">
            <v>0</v>
          </cell>
          <cell r="M108">
            <v>730338.19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6450</v>
          </cell>
          <cell r="S108">
            <v>0</v>
          </cell>
          <cell r="T108">
            <v>1079480.0900000001</v>
          </cell>
          <cell r="U108">
            <v>146869.04999999999</v>
          </cell>
          <cell r="V108">
            <v>0</v>
          </cell>
          <cell r="W108">
            <v>0</v>
          </cell>
          <cell r="X108">
            <v>0</v>
          </cell>
          <cell r="Y108">
            <v>3271.8</v>
          </cell>
          <cell r="Z108">
            <v>864712.62</v>
          </cell>
          <cell r="AA108">
            <v>104874.54</v>
          </cell>
          <cell r="AB108">
            <v>0</v>
          </cell>
          <cell r="AC108">
            <v>130446.98</v>
          </cell>
          <cell r="AD108">
            <v>10910.06</v>
          </cell>
          <cell r="AE108">
            <v>149573.70000000001</v>
          </cell>
          <cell r="AF108">
            <v>17980.77</v>
          </cell>
          <cell r="AG108">
            <v>364489.3</v>
          </cell>
          <cell r="AH108">
            <v>38863.589999999997</v>
          </cell>
          <cell r="AI108">
            <v>47215567.950000003</v>
          </cell>
          <cell r="AJ108">
            <v>1448194.49</v>
          </cell>
          <cell r="AK108">
            <v>1680432</v>
          </cell>
          <cell r="AL108">
            <v>0</v>
          </cell>
          <cell r="AM108">
            <v>0</v>
          </cell>
          <cell r="AN108">
            <v>670.42</v>
          </cell>
          <cell r="AO108">
            <v>6250584.8600000003</v>
          </cell>
          <cell r="AP108">
            <v>414577.44</v>
          </cell>
          <cell r="AQ108">
            <v>0</v>
          </cell>
          <cell r="AR108">
            <v>0</v>
          </cell>
          <cell r="AS108">
            <v>583656.67000000004</v>
          </cell>
          <cell r="AT108">
            <v>0</v>
          </cell>
          <cell r="AU108">
            <v>363013.66</v>
          </cell>
          <cell r="AV108">
            <v>0</v>
          </cell>
          <cell r="AW108">
            <v>208095.05</v>
          </cell>
          <cell r="AX108">
            <v>80719.23</v>
          </cell>
          <cell r="AY108">
            <v>0</v>
          </cell>
          <cell r="AZ108">
            <v>16497.22</v>
          </cell>
          <cell r="BA108">
            <v>3223664.91</v>
          </cell>
          <cell r="BB108">
            <v>70748.570000000007</v>
          </cell>
          <cell r="BC108">
            <v>5344.29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3221.74</v>
          </cell>
          <cell r="BQ108">
            <v>0</v>
          </cell>
          <cell r="BR108">
            <v>4877.6000000000004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1317020</v>
          </cell>
          <cell r="CB108">
            <v>0</v>
          </cell>
          <cell r="CC108">
            <v>12531.46</v>
          </cell>
          <cell r="CD108">
            <v>0</v>
          </cell>
          <cell r="CE108">
            <v>405727.01</v>
          </cell>
          <cell r="CF108">
            <v>94455.679999999993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17560.05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481846.44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13360.77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120378.51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8000</v>
          </cell>
          <cell r="FY108">
            <v>0</v>
          </cell>
          <cell r="FZ108">
            <v>0</v>
          </cell>
          <cell r="GA108">
            <v>0</v>
          </cell>
        </row>
        <row r="109">
          <cell r="F109" t="str">
            <v>17410</v>
          </cell>
          <cell r="G109">
            <v>15839705.859999999</v>
          </cell>
          <cell r="H109">
            <v>0</v>
          </cell>
          <cell r="I109">
            <v>44086.51</v>
          </cell>
          <cell r="J109">
            <v>58235.35</v>
          </cell>
          <cell r="K109">
            <v>0</v>
          </cell>
          <cell r="L109">
            <v>0</v>
          </cell>
          <cell r="M109">
            <v>1162023.1399999999</v>
          </cell>
          <cell r="N109">
            <v>0</v>
          </cell>
          <cell r="O109">
            <v>0</v>
          </cell>
          <cell r="P109">
            <v>0</v>
          </cell>
          <cell r="Q109">
            <v>72300</v>
          </cell>
          <cell r="R109">
            <v>32295</v>
          </cell>
          <cell r="S109">
            <v>0</v>
          </cell>
          <cell r="T109">
            <v>0</v>
          </cell>
          <cell r="U109">
            <v>296869.8</v>
          </cell>
          <cell r="V109">
            <v>23308</v>
          </cell>
          <cell r="W109">
            <v>0</v>
          </cell>
          <cell r="X109">
            <v>11825.65</v>
          </cell>
          <cell r="Y109">
            <v>103254.46</v>
          </cell>
          <cell r="Z109">
            <v>867379.85</v>
          </cell>
          <cell r="AA109">
            <v>78593.08</v>
          </cell>
          <cell r="AB109">
            <v>0</v>
          </cell>
          <cell r="AC109">
            <v>345222.27</v>
          </cell>
          <cell r="AD109">
            <v>14671.25</v>
          </cell>
          <cell r="AE109">
            <v>129308.43</v>
          </cell>
          <cell r="AF109">
            <v>727.88</v>
          </cell>
          <cell r="AG109">
            <v>61409.24</v>
          </cell>
          <cell r="AH109">
            <v>35917.86</v>
          </cell>
          <cell r="AI109">
            <v>38178507.299999997</v>
          </cell>
          <cell r="AJ109">
            <v>1066613.46</v>
          </cell>
          <cell r="AK109">
            <v>0</v>
          </cell>
          <cell r="AL109">
            <v>251600.01</v>
          </cell>
          <cell r="AM109">
            <v>0</v>
          </cell>
          <cell r="AN109">
            <v>0</v>
          </cell>
          <cell r="AO109">
            <v>4342712.03</v>
          </cell>
          <cell r="AP109">
            <v>389631.63</v>
          </cell>
          <cell r="AQ109">
            <v>0</v>
          </cell>
          <cell r="AR109">
            <v>0</v>
          </cell>
          <cell r="AS109">
            <v>360798.18</v>
          </cell>
          <cell r="AT109">
            <v>0</v>
          </cell>
          <cell r="AU109">
            <v>301725.5</v>
          </cell>
          <cell r="AV109">
            <v>0</v>
          </cell>
          <cell r="AW109">
            <v>190784.76</v>
          </cell>
          <cell r="AX109">
            <v>63468.81</v>
          </cell>
          <cell r="AY109">
            <v>0</v>
          </cell>
          <cell r="AZ109">
            <v>7057.64</v>
          </cell>
          <cell r="BA109">
            <v>2910039.81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1480.69</v>
          </cell>
          <cell r="BM109">
            <v>0</v>
          </cell>
          <cell r="BN109">
            <v>0</v>
          </cell>
          <cell r="BO109">
            <v>0</v>
          </cell>
          <cell r="BP109">
            <v>2702.74</v>
          </cell>
          <cell r="BQ109">
            <v>0</v>
          </cell>
          <cell r="BR109">
            <v>9610.1200000000008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1083372.48</v>
          </cell>
          <cell r="CB109">
            <v>0</v>
          </cell>
          <cell r="CC109">
            <v>24797.81</v>
          </cell>
          <cell r="CD109">
            <v>0</v>
          </cell>
          <cell r="CE109">
            <v>474357.09</v>
          </cell>
          <cell r="CF109">
            <v>96671.039999999994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19855.29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325704.17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5000.42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73471.960000000006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925721.18</v>
          </cell>
        </row>
        <row r="110">
          <cell r="F110" t="str">
            <v>17411</v>
          </cell>
          <cell r="G110">
            <v>45203855.780000001</v>
          </cell>
          <cell r="H110">
            <v>0</v>
          </cell>
          <cell r="I110">
            <v>38751.25</v>
          </cell>
          <cell r="J110">
            <v>6002.52</v>
          </cell>
          <cell r="K110">
            <v>0</v>
          </cell>
          <cell r="L110">
            <v>0</v>
          </cell>
          <cell r="M110">
            <v>4389792.1900000004</v>
          </cell>
          <cell r="N110">
            <v>0</v>
          </cell>
          <cell r="O110">
            <v>0</v>
          </cell>
          <cell r="P110">
            <v>0</v>
          </cell>
          <cell r="Q110">
            <v>125079</v>
          </cell>
          <cell r="R110">
            <v>161395</v>
          </cell>
          <cell r="S110">
            <v>0</v>
          </cell>
          <cell r="T110">
            <v>9004561.5899999999</v>
          </cell>
          <cell r="U110">
            <v>1469867.58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3847022.63</v>
          </cell>
          <cell r="AA110">
            <v>234184.33</v>
          </cell>
          <cell r="AB110">
            <v>0</v>
          </cell>
          <cell r="AC110">
            <v>1703232.34</v>
          </cell>
          <cell r="AD110">
            <v>45141.15</v>
          </cell>
          <cell r="AE110">
            <v>352407.62</v>
          </cell>
          <cell r="AF110">
            <v>113473.63</v>
          </cell>
          <cell r="AG110">
            <v>1606648.43</v>
          </cell>
          <cell r="AH110">
            <v>137981.54999999999</v>
          </cell>
          <cell r="AI110">
            <v>112020285.17</v>
          </cell>
          <cell r="AJ110">
            <v>2267637.29</v>
          </cell>
          <cell r="AK110">
            <v>0</v>
          </cell>
          <cell r="AL110">
            <v>44842.82</v>
          </cell>
          <cell r="AM110">
            <v>0</v>
          </cell>
          <cell r="AN110">
            <v>0</v>
          </cell>
          <cell r="AO110">
            <v>9342870.6999999993</v>
          </cell>
          <cell r="AP110">
            <v>763949.21</v>
          </cell>
          <cell r="AQ110">
            <v>0</v>
          </cell>
          <cell r="AR110">
            <v>0</v>
          </cell>
          <cell r="AS110">
            <v>821504.56</v>
          </cell>
          <cell r="AT110">
            <v>1632289.45</v>
          </cell>
          <cell r="AU110">
            <v>990398.13</v>
          </cell>
          <cell r="AV110">
            <v>0</v>
          </cell>
          <cell r="AW110">
            <v>1350223.4</v>
          </cell>
          <cell r="AX110">
            <v>183240.46</v>
          </cell>
          <cell r="AY110">
            <v>0</v>
          </cell>
          <cell r="AZ110">
            <v>3889.6</v>
          </cell>
          <cell r="BA110">
            <v>6039636.3300000001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7884.63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3275201</v>
          </cell>
          <cell r="CB110">
            <v>0</v>
          </cell>
          <cell r="CC110">
            <v>58918</v>
          </cell>
          <cell r="CD110">
            <v>0</v>
          </cell>
          <cell r="CE110">
            <v>489172.43</v>
          </cell>
          <cell r="CF110">
            <v>182594</v>
          </cell>
          <cell r="CG110">
            <v>0</v>
          </cell>
          <cell r="CH110">
            <v>0</v>
          </cell>
          <cell r="CI110">
            <v>300670.77</v>
          </cell>
          <cell r="CJ110">
            <v>0</v>
          </cell>
          <cell r="CK110">
            <v>0</v>
          </cell>
          <cell r="CL110">
            <v>183606.58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659322.77</v>
          </cell>
          <cell r="CT110">
            <v>0</v>
          </cell>
          <cell r="CU110">
            <v>78965.14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134540.70000000001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95922.95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1577.31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240613.72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272685.45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</row>
        <row r="111">
          <cell r="F111" t="str">
            <v>17412</v>
          </cell>
          <cell r="G111">
            <v>24539161.93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463162.32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37076</v>
          </cell>
          <cell r="S111">
            <v>0</v>
          </cell>
          <cell r="T111">
            <v>4078247.33</v>
          </cell>
          <cell r="U111">
            <v>191349.85</v>
          </cell>
          <cell r="V111">
            <v>0</v>
          </cell>
          <cell r="W111">
            <v>0</v>
          </cell>
          <cell r="X111">
            <v>10740.88</v>
          </cell>
          <cell r="Y111">
            <v>419628.33</v>
          </cell>
          <cell r="Z111">
            <v>953788.61</v>
          </cell>
          <cell r="AA111">
            <v>164858.37</v>
          </cell>
          <cell r="AB111">
            <v>0</v>
          </cell>
          <cell r="AC111">
            <v>362008.95</v>
          </cell>
          <cell r="AD111">
            <v>12999.23</v>
          </cell>
          <cell r="AE111">
            <v>432067.2</v>
          </cell>
          <cell r="AF111">
            <v>6487.12</v>
          </cell>
          <cell r="AG111">
            <v>122471.61</v>
          </cell>
          <cell r="AH111">
            <v>74858.399999999994</v>
          </cell>
          <cell r="AI111">
            <v>55921369.539999999</v>
          </cell>
          <cell r="AJ111">
            <v>1682281.67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6613051</v>
          </cell>
          <cell r="AP111">
            <v>541297.18999999994</v>
          </cell>
          <cell r="AQ111">
            <v>164605.53</v>
          </cell>
          <cell r="AR111">
            <v>0</v>
          </cell>
          <cell r="AS111">
            <v>1195501.8</v>
          </cell>
          <cell r="AT111">
            <v>0</v>
          </cell>
          <cell r="AU111">
            <v>523556.34</v>
          </cell>
          <cell r="AV111">
            <v>0</v>
          </cell>
          <cell r="AW111">
            <v>747916.14</v>
          </cell>
          <cell r="AX111">
            <v>93001.01</v>
          </cell>
          <cell r="AY111">
            <v>0</v>
          </cell>
          <cell r="AZ111">
            <v>40626.35</v>
          </cell>
          <cell r="BA111">
            <v>2858581.9</v>
          </cell>
          <cell r="BB111">
            <v>28784.959999999999</v>
          </cell>
          <cell r="BC111">
            <v>8923.39</v>
          </cell>
          <cell r="BD111">
            <v>0</v>
          </cell>
          <cell r="BE111">
            <v>353976.91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3849.33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2380648.2999999998</v>
          </cell>
          <cell r="CB111">
            <v>0</v>
          </cell>
          <cell r="CC111">
            <v>44215.839999999997</v>
          </cell>
          <cell r="CD111">
            <v>0</v>
          </cell>
          <cell r="CE111">
            <v>875050.68</v>
          </cell>
          <cell r="CF111">
            <v>243656.36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109381.22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1183923.26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25092.05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466184.86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161402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3496.5</v>
          </cell>
          <cell r="FL111">
            <v>0</v>
          </cell>
          <cell r="FM111">
            <v>1635.6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23132.65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2936.2</v>
          </cell>
          <cell r="FY111">
            <v>0</v>
          </cell>
          <cell r="FZ111">
            <v>0</v>
          </cell>
          <cell r="GA111">
            <v>812082.49</v>
          </cell>
        </row>
        <row r="112">
          <cell r="F112" t="str">
            <v>17414</v>
          </cell>
          <cell r="G112">
            <v>64032711.140000001</v>
          </cell>
          <cell r="H112">
            <v>0</v>
          </cell>
          <cell r="I112">
            <v>0</v>
          </cell>
          <cell r="J112">
            <v>181.93</v>
          </cell>
          <cell r="K112">
            <v>0</v>
          </cell>
          <cell r="L112">
            <v>0</v>
          </cell>
          <cell r="M112">
            <v>6289938.3600000003</v>
          </cell>
          <cell r="N112">
            <v>0</v>
          </cell>
          <cell r="O112">
            <v>0</v>
          </cell>
          <cell r="P112">
            <v>36199</v>
          </cell>
          <cell r="Q112">
            <v>0</v>
          </cell>
          <cell r="R112">
            <v>119385</v>
          </cell>
          <cell r="S112">
            <v>0</v>
          </cell>
          <cell r="T112">
            <v>1251544.4099999999</v>
          </cell>
          <cell r="U112">
            <v>1404213.13</v>
          </cell>
          <cell r="V112">
            <v>66331.86</v>
          </cell>
          <cell r="W112">
            <v>0</v>
          </cell>
          <cell r="X112">
            <v>0</v>
          </cell>
          <cell r="Y112">
            <v>475128.67</v>
          </cell>
          <cell r="Z112">
            <v>5318531.1900000004</v>
          </cell>
          <cell r="AA112">
            <v>398924.03</v>
          </cell>
          <cell r="AB112">
            <v>0</v>
          </cell>
          <cell r="AC112">
            <v>1996132.63</v>
          </cell>
          <cell r="AD112">
            <v>119933.04</v>
          </cell>
          <cell r="AE112">
            <v>691506.03</v>
          </cell>
          <cell r="AF112">
            <v>0</v>
          </cell>
          <cell r="AG112">
            <v>374405.08</v>
          </cell>
          <cell r="AH112">
            <v>94897.86</v>
          </cell>
          <cell r="AI112">
            <v>158083757.94999999</v>
          </cell>
          <cell r="AJ112">
            <v>4275008.3499999996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19516280.629999999</v>
          </cell>
          <cell r="AP112">
            <v>1681342.99</v>
          </cell>
          <cell r="AQ112">
            <v>0</v>
          </cell>
          <cell r="AR112">
            <v>0</v>
          </cell>
          <cell r="AS112">
            <v>1608006.87</v>
          </cell>
          <cell r="AT112">
            <v>0</v>
          </cell>
          <cell r="AU112">
            <v>1553720.16</v>
          </cell>
          <cell r="AV112">
            <v>0</v>
          </cell>
          <cell r="AW112">
            <v>2837082.39</v>
          </cell>
          <cell r="AX112">
            <v>257367.88</v>
          </cell>
          <cell r="AY112">
            <v>0</v>
          </cell>
          <cell r="AZ112">
            <v>32714.560000000001</v>
          </cell>
          <cell r="BA112">
            <v>9087743.2100000009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15094.64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11361.45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6026627</v>
          </cell>
          <cell r="CB112">
            <v>0</v>
          </cell>
          <cell r="CC112">
            <v>97774</v>
          </cell>
          <cell r="CD112">
            <v>26613</v>
          </cell>
          <cell r="CE112">
            <v>1533892.21</v>
          </cell>
          <cell r="CF112">
            <v>478916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312716.05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1828006.93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612769.15</v>
          </cell>
          <cell r="DN112">
            <v>0</v>
          </cell>
          <cell r="DO112">
            <v>0</v>
          </cell>
          <cell r="DP112">
            <v>0</v>
          </cell>
          <cell r="DQ112">
            <v>56406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82611.69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539582.91</v>
          </cell>
          <cell r="FC112">
            <v>6251</v>
          </cell>
          <cell r="FD112">
            <v>0</v>
          </cell>
          <cell r="FE112">
            <v>0</v>
          </cell>
          <cell r="FF112">
            <v>0</v>
          </cell>
          <cell r="FG112">
            <v>115336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30066.6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8279.8700000000008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11676.75</v>
          </cell>
          <cell r="FY112">
            <v>0</v>
          </cell>
          <cell r="FZ112">
            <v>0</v>
          </cell>
          <cell r="GA112">
            <v>7430453.5599999996</v>
          </cell>
        </row>
        <row r="113">
          <cell r="F113" t="str">
            <v>17415</v>
          </cell>
          <cell r="G113">
            <v>69045002.829999998</v>
          </cell>
          <cell r="H113">
            <v>0</v>
          </cell>
          <cell r="I113">
            <v>0</v>
          </cell>
          <cell r="J113">
            <v>999.62</v>
          </cell>
          <cell r="K113">
            <v>0</v>
          </cell>
          <cell r="L113">
            <v>0</v>
          </cell>
          <cell r="M113">
            <v>368089.69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1350</v>
          </cell>
          <cell r="T113">
            <v>124935</v>
          </cell>
          <cell r="U113">
            <v>409633.34</v>
          </cell>
          <cell r="V113">
            <v>140888.29999999999</v>
          </cell>
          <cell r="W113">
            <v>0</v>
          </cell>
          <cell r="X113">
            <v>0</v>
          </cell>
          <cell r="Y113">
            <v>87196.27</v>
          </cell>
          <cell r="Z113">
            <v>2676477.23</v>
          </cell>
          <cell r="AA113">
            <v>135104.88</v>
          </cell>
          <cell r="AB113">
            <v>0</v>
          </cell>
          <cell r="AC113">
            <v>295226.46000000002</v>
          </cell>
          <cell r="AD113">
            <v>39836.58</v>
          </cell>
          <cell r="AE113">
            <v>647821.37</v>
          </cell>
          <cell r="AF113">
            <v>506196.66</v>
          </cell>
          <cell r="AG113">
            <v>540975.43000000005</v>
          </cell>
          <cell r="AH113">
            <v>425491.14</v>
          </cell>
          <cell r="AI113">
            <v>162949725.34999999</v>
          </cell>
          <cell r="AJ113">
            <v>4051224</v>
          </cell>
          <cell r="AK113">
            <v>6239028</v>
          </cell>
          <cell r="AL113">
            <v>0</v>
          </cell>
          <cell r="AM113">
            <v>0</v>
          </cell>
          <cell r="AN113">
            <v>0</v>
          </cell>
          <cell r="AO113">
            <v>16740820.630000001</v>
          </cell>
          <cell r="AP113">
            <v>1159756.68</v>
          </cell>
          <cell r="AQ113">
            <v>0</v>
          </cell>
          <cell r="AR113">
            <v>0</v>
          </cell>
          <cell r="AS113">
            <v>7207949.6299999999</v>
          </cell>
          <cell r="AT113">
            <v>0</v>
          </cell>
          <cell r="AU113">
            <v>2117122.39</v>
          </cell>
          <cell r="AV113">
            <v>115262.86</v>
          </cell>
          <cell r="AW113">
            <v>5547017.5</v>
          </cell>
          <cell r="AX113">
            <v>261882.18</v>
          </cell>
          <cell r="AY113">
            <v>0</v>
          </cell>
          <cell r="AZ113">
            <v>155907.38</v>
          </cell>
          <cell r="BA113">
            <v>8583570.8200000003</v>
          </cell>
          <cell r="BB113">
            <v>1060.3599999999999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798.08</v>
          </cell>
          <cell r="BN113">
            <v>0</v>
          </cell>
          <cell r="BO113">
            <v>0</v>
          </cell>
          <cell r="BP113">
            <v>11108.23</v>
          </cell>
          <cell r="BQ113">
            <v>0</v>
          </cell>
          <cell r="BR113">
            <v>118625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5785861</v>
          </cell>
          <cell r="CB113">
            <v>0</v>
          </cell>
          <cell r="CC113">
            <v>206312</v>
          </cell>
          <cell r="CD113">
            <v>0</v>
          </cell>
          <cell r="CE113">
            <v>7142380.2000000002</v>
          </cell>
          <cell r="CF113">
            <v>687796.63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572327.49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47809.919999999998</v>
          </cell>
          <cell r="CR113">
            <v>161565.35</v>
          </cell>
          <cell r="CS113">
            <v>7372612.3499999996</v>
          </cell>
          <cell r="CT113">
            <v>0</v>
          </cell>
          <cell r="CU113">
            <v>91146.87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71617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40802.230000000003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1259495.1000000001</v>
          </cell>
          <cell r="EE113">
            <v>0</v>
          </cell>
          <cell r="EF113">
            <v>33216.839999999997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933821.93</v>
          </cell>
          <cell r="FC113">
            <v>4860.97</v>
          </cell>
          <cell r="FD113">
            <v>1113.6500000000001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32752.73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146162.67000000001</v>
          </cell>
          <cell r="FS113">
            <v>178488.77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19832.349999999999</v>
          </cell>
          <cell r="FY113">
            <v>0</v>
          </cell>
          <cell r="FZ113">
            <v>0</v>
          </cell>
          <cell r="GA113">
            <v>0</v>
          </cell>
        </row>
        <row r="114">
          <cell r="F114" t="str">
            <v>17417</v>
          </cell>
          <cell r="G114">
            <v>49138966.060000002</v>
          </cell>
          <cell r="H114">
            <v>0</v>
          </cell>
          <cell r="I114">
            <v>0</v>
          </cell>
          <cell r="J114">
            <v>387.44</v>
          </cell>
          <cell r="K114">
            <v>0</v>
          </cell>
          <cell r="L114">
            <v>0</v>
          </cell>
          <cell r="M114">
            <v>3717684.27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126136</v>
          </cell>
          <cell r="S114">
            <v>0</v>
          </cell>
          <cell r="T114">
            <v>0</v>
          </cell>
          <cell r="U114">
            <v>1258802.54</v>
          </cell>
          <cell r="V114">
            <v>1876.84</v>
          </cell>
          <cell r="W114">
            <v>0</v>
          </cell>
          <cell r="X114">
            <v>0</v>
          </cell>
          <cell r="Y114">
            <v>159540.69</v>
          </cell>
          <cell r="Z114">
            <v>3819249.64</v>
          </cell>
          <cell r="AA114">
            <v>414136.58</v>
          </cell>
          <cell r="AB114">
            <v>0</v>
          </cell>
          <cell r="AC114">
            <v>753688.18</v>
          </cell>
          <cell r="AD114">
            <v>44041.39</v>
          </cell>
          <cell r="AE114">
            <v>917562.29</v>
          </cell>
          <cell r="AF114">
            <v>178132.19</v>
          </cell>
          <cell r="AG114">
            <v>211823.87</v>
          </cell>
          <cell r="AH114">
            <v>0</v>
          </cell>
          <cell r="AI114">
            <v>124359054.04000001</v>
          </cell>
          <cell r="AJ114">
            <v>3658131.67</v>
          </cell>
          <cell r="AK114">
            <v>0</v>
          </cell>
          <cell r="AL114">
            <v>0</v>
          </cell>
          <cell r="AM114">
            <v>0</v>
          </cell>
          <cell r="AN114">
            <v>1750.88</v>
          </cell>
          <cell r="AO114">
            <v>16223045.34</v>
          </cell>
          <cell r="AP114">
            <v>1158211.21</v>
          </cell>
          <cell r="AQ114">
            <v>0</v>
          </cell>
          <cell r="AR114">
            <v>0</v>
          </cell>
          <cell r="AS114">
            <v>1660688.98</v>
          </cell>
          <cell r="AT114">
            <v>112683.57</v>
          </cell>
          <cell r="AU114">
            <v>1036875.02</v>
          </cell>
          <cell r="AV114">
            <v>0</v>
          </cell>
          <cell r="AW114">
            <v>1741311.3</v>
          </cell>
          <cell r="AX114">
            <v>210919.19</v>
          </cell>
          <cell r="AY114">
            <v>0</v>
          </cell>
          <cell r="AZ114">
            <v>34959.24</v>
          </cell>
          <cell r="BA114">
            <v>7649416.5599999996</v>
          </cell>
          <cell r="BB114">
            <v>0</v>
          </cell>
          <cell r="BC114">
            <v>19516.669999999998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8557.36</v>
          </cell>
          <cell r="BQ114">
            <v>1483995.5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4840807.5199999996</v>
          </cell>
          <cell r="CB114">
            <v>0</v>
          </cell>
          <cell r="CC114">
            <v>77592.28</v>
          </cell>
          <cell r="CD114">
            <v>0</v>
          </cell>
          <cell r="CE114">
            <v>1562210.52</v>
          </cell>
          <cell r="CF114">
            <v>336333.04</v>
          </cell>
          <cell r="CG114">
            <v>0</v>
          </cell>
          <cell r="CH114">
            <v>0</v>
          </cell>
          <cell r="CI114">
            <v>8863.0400000000009</v>
          </cell>
          <cell r="CJ114">
            <v>0</v>
          </cell>
          <cell r="CK114">
            <v>0</v>
          </cell>
          <cell r="CL114">
            <v>196746.95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1611558.3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48791.72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444383.2</v>
          </cell>
          <cell r="FC114">
            <v>274159</v>
          </cell>
          <cell r="FD114">
            <v>0</v>
          </cell>
          <cell r="FE114">
            <v>0</v>
          </cell>
          <cell r="FF114">
            <v>7269.93</v>
          </cell>
          <cell r="FG114">
            <v>0</v>
          </cell>
          <cell r="FH114">
            <v>0</v>
          </cell>
          <cell r="FI114">
            <v>87339.9</v>
          </cell>
          <cell r="FJ114">
            <v>0</v>
          </cell>
          <cell r="FK114">
            <v>0</v>
          </cell>
          <cell r="FL114">
            <v>0</v>
          </cell>
          <cell r="FM114">
            <v>13595.84</v>
          </cell>
          <cell r="FN114">
            <v>0</v>
          </cell>
          <cell r="FO114">
            <v>199071.87</v>
          </cell>
          <cell r="FP114">
            <v>0</v>
          </cell>
          <cell r="FQ114">
            <v>2157.3000000000002</v>
          </cell>
          <cell r="FR114">
            <v>152003.39000000001</v>
          </cell>
          <cell r="FS114">
            <v>3526.38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6086.06</v>
          </cell>
          <cell r="FY114">
            <v>0</v>
          </cell>
          <cell r="FZ114">
            <v>0</v>
          </cell>
          <cell r="GA114">
            <v>2579757.4500000002</v>
          </cell>
        </row>
        <row r="115">
          <cell r="F115" t="str">
            <v>17903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2939058.58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91106.89</v>
          </cell>
          <cell r="AT115">
            <v>0</v>
          </cell>
          <cell r="AU115">
            <v>1000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48614.16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</row>
        <row r="116">
          <cell r="F116" t="str">
            <v>18100</v>
          </cell>
          <cell r="G116">
            <v>11360321.99</v>
          </cell>
          <cell r="H116">
            <v>0</v>
          </cell>
          <cell r="I116">
            <v>0</v>
          </cell>
          <cell r="J116">
            <v>1115.1199999999999</v>
          </cell>
          <cell r="K116">
            <v>0</v>
          </cell>
          <cell r="L116">
            <v>0</v>
          </cell>
          <cell r="M116">
            <v>55846.98</v>
          </cell>
          <cell r="N116">
            <v>0</v>
          </cell>
          <cell r="O116">
            <v>1935.93</v>
          </cell>
          <cell r="P116">
            <v>113868</v>
          </cell>
          <cell r="Q116">
            <v>0</v>
          </cell>
          <cell r="R116">
            <v>4340</v>
          </cell>
          <cell r="S116">
            <v>0</v>
          </cell>
          <cell r="T116">
            <v>0</v>
          </cell>
          <cell r="U116">
            <v>11746.8</v>
          </cell>
          <cell r="V116">
            <v>416</v>
          </cell>
          <cell r="W116">
            <v>53626.63</v>
          </cell>
          <cell r="X116">
            <v>0</v>
          </cell>
          <cell r="Y116">
            <v>216407.31</v>
          </cell>
          <cell r="Z116">
            <v>381882.78</v>
          </cell>
          <cell r="AA116">
            <v>53337.99</v>
          </cell>
          <cell r="AB116">
            <v>510.73</v>
          </cell>
          <cell r="AC116">
            <v>27173.4</v>
          </cell>
          <cell r="AD116">
            <v>8979.8799999999992</v>
          </cell>
          <cell r="AE116">
            <v>102116.63</v>
          </cell>
          <cell r="AF116">
            <v>0</v>
          </cell>
          <cell r="AG116">
            <v>135378.03</v>
          </cell>
          <cell r="AH116">
            <v>162778.51999999999</v>
          </cell>
          <cell r="AI116">
            <v>32133797.140000001</v>
          </cell>
          <cell r="AJ116">
            <v>1110923.54</v>
          </cell>
          <cell r="AK116">
            <v>2514725.08</v>
          </cell>
          <cell r="AL116">
            <v>0</v>
          </cell>
          <cell r="AM116">
            <v>0</v>
          </cell>
          <cell r="AN116">
            <v>0</v>
          </cell>
          <cell r="AO116">
            <v>4496074.8600000003</v>
          </cell>
          <cell r="AP116">
            <v>541424.31000000006</v>
          </cell>
          <cell r="AQ116">
            <v>0</v>
          </cell>
          <cell r="AR116">
            <v>0</v>
          </cell>
          <cell r="AS116">
            <v>1582197.16</v>
          </cell>
          <cell r="AT116">
            <v>0</v>
          </cell>
          <cell r="AU116">
            <v>683223.46</v>
          </cell>
          <cell r="AV116">
            <v>0</v>
          </cell>
          <cell r="AW116">
            <v>231907.47</v>
          </cell>
          <cell r="AX116">
            <v>51046.95</v>
          </cell>
          <cell r="AY116">
            <v>0</v>
          </cell>
          <cell r="AZ116">
            <v>50712.44</v>
          </cell>
          <cell r="BA116">
            <v>1595872.81</v>
          </cell>
          <cell r="BB116">
            <v>821345.73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6979.48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307044.90000000002</v>
          </cell>
          <cell r="BN116">
            <v>19085.52</v>
          </cell>
          <cell r="BO116">
            <v>59120.66</v>
          </cell>
          <cell r="BP116">
            <v>0</v>
          </cell>
          <cell r="BQ116">
            <v>0</v>
          </cell>
          <cell r="BR116">
            <v>300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1101823</v>
          </cell>
          <cell r="CB116">
            <v>0</v>
          </cell>
          <cell r="CC116">
            <v>60319</v>
          </cell>
          <cell r="CD116">
            <v>22358.01</v>
          </cell>
          <cell r="CE116">
            <v>1489478.04</v>
          </cell>
          <cell r="CF116">
            <v>351355.56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33030.22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1713090.5</v>
          </cell>
          <cell r="CT116">
            <v>0</v>
          </cell>
          <cell r="CU116">
            <v>56685.46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9424.65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217269.95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192882</v>
          </cell>
          <cell r="FC116">
            <v>100</v>
          </cell>
          <cell r="FD116">
            <v>0</v>
          </cell>
          <cell r="FE116">
            <v>0</v>
          </cell>
          <cell r="FF116">
            <v>28113.98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5058.38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4</v>
          </cell>
          <cell r="FY116">
            <v>0</v>
          </cell>
          <cell r="FZ116">
            <v>0</v>
          </cell>
          <cell r="GA116">
            <v>0</v>
          </cell>
        </row>
        <row r="117">
          <cell r="F117" t="str">
            <v>18303</v>
          </cell>
          <cell r="G117">
            <v>9579872.1699999999</v>
          </cell>
          <cell r="H117">
            <v>61.94</v>
          </cell>
          <cell r="I117">
            <v>0</v>
          </cell>
          <cell r="J117">
            <v>1467.76</v>
          </cell>
          <cell r="K117">
            <v>0</v>
          </cell>
          <cell r="L117">
            <v>0</v>
          </cell>
          <cell r="M117">
            <v>1056228.3</v>
          </cell>
          <cell r="N117">
            <v>0</v>
          </cell>
          <cell r="O117">
            <v>20921.25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100407.25</v>
          </cell>
          <cell r="V117">
            <v>5321</v>
          </cell>
          <cell r="W117">
            <v>0</v>
          </cell>
          <cell r="X117">
            <v>0</v>
          </cell>
          <cell r="Y117">
            <v>45979.94</v>
          </cell>
          <cell r="Z117">
            <v>749463.06</v>
          </cell>
          <cell r="AA117">
            <v>11289.78</v>
          </cell>
          <cell r="AB117">
            <v>0</v>
          </cell>
          <cell r="AC117">
            <v>1025855.54</v>
          </cell>
          <cell r="AD117">
            <v>8539.7800000000007</v>
          </cell>
          <cell r="AE117">
            <v>207074.07</v>
          </cell>
          <cell r="AF117">
            <v>0</v>
          </cell>
          <cell r="AG117">
            <v>141879.67000000001</v>
          </cell>
          <cell r="AH117">
            <v>43905.87</v>
          </cell>
          <cell r="AI117">
            <v>22835950.699999999</v>
          </cell>
          <cell r="AJ117">
            <v>514041.52</v>
          </cell>
          <cell r="AK117">
            <v>0</v>
          </cell>
          <cell r="AL117">
            <v>0</v>
          </cell>
          <cell r="AM117">
            <v>0</v>
          </cell>
          <cell r="AN117">
            <v>490</v>
          </cell>
          <cell r="AO117">
            <v>3133429.62</v>
          </cell>
          <cell r="AP117">
            <v>98478.75</v>
          </cell>
          <cell r="AQ117">
            <v>0</v>
          </cell>
          <cell r="AR117">
            <v>0</v>
          </cell>
          <cell r="AS117">
            <v>155178.98000000001</v>
          </cell>
          <cell r="AT117">
            <v>0</v>
          </cell>
          <cell r="AU117">
            <v>221562.58</v>
          </cell>
          <cell r="AV117">
            <v>0</v>
          </cell>
          <cell r="AW117">
            <v>32677.58</v>
          </cell>
          <cell r="AX117">
            <v>38330.19</v>
          </cell>
          <cell r="AY117">
            <v>0</v>
          </cell>
          <cell r="AZ117">
            <v>355.2</v>
          </cell>
          <cell r="BA117">
            <v>1131101.79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935865</v>
          </cell>
          <cell r="CB117">
            <v>0</v>
          </cell>
          <cell r="CC117">
            <v>12155</v>
          </cell>
          <cell r="CD117">
            <v>0</v>
          </cell>
          <cell r="CE117">
            <v>116621</v>
          </cell>
          <cell r="CF117">
            <v>73598.259999999995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129353.13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10985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55223.95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2215.0300000000002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290415.27</v>
          </cell>
        </row>
        <row r="118">
          <cell r="F118" t="str">
            <v>18400</v>
          </cell>
          <cell r="G118">
            <v>16834219.280000001</v>
          </cell>
          <cell r="H118">
            <v>0</v>
          </cell>
          <cell r="I118">
            <v>0</v>
          </cell>
          <cell r="J118">
            <v>11392.32</v>
          </cell>
          <cell r="K118">
            <v>0</v>
          </cell>
          <cell r="L118">
            <v>0</v>
          </cell>
          <cell r="M118">
            <v>96924.17</v>
          </cell>
          <cell r="N118">
            <v>0</v>
          </cell>
          <cell r="O118">
            <v>310</v>
          </cell>
          <cell r="P118">
            <v>0</v>
          </cell>
          <cell r="Q118">
            <v>0</v>
          </cell>
          <cell r="R118">
            <v>9525</v>
          </cell>
          <cell r="S118">
            <v>56928</v>
          </cell>
          <cell r="T118">
            <v>0</v>
          </cell>
          <cell r="U118">
            <v>52189.52</v>
          </cell>
          <cell r="V118">
            <v>51598.27</v>
          </cell>
          <cell r="W118">
            <v>0</v>
          </cell>
          <cell r="X118">
            <v>0</v>
          </cell>
          <cell r="Y118">
            <v>197641.9</v>
          </cell>
          <cell r="Z118">
            <v>735814.67</v>
          </cell>
          <cell r="AA118">
            <v>60388.51</v>
          </cell>
          <cell r="AB118">
            <v>0</v>
          </cell>
          <cell r="AC118">
            <v>305219.63</v>
          </cell>
          <cell r="AD118">
            <v>13280.45</v>
          </cell>
          <cell r="AE118">
            <v>151584.18</v>
          </cell>
          <cell r="AF118">
            <v>7198.7</v>
          </cell>
          <cell r="AG118">
            <v>43401.13</v>
          </cell>
          <cell r="AH118">
            <v>95843.32</v>
          </cell>
          <cell r="AI118">
            <v>36620455.840000004</v>
          </cell>
          <cell r="AJ118">
            <v>1003376.38</v>
          </cell>
          <cell r="AK118">
            <v>0</v>
          </cell>
          <cell r="AL118">
            <v>0</v>
          </cell>
          <cell r="AM118">
            <v>0</v>
          </cell>
          <cell r="AN118">
            <v>16810.099999999999</v>
          </cell>
          <cell r="AO118">
            <v>5234927.08</v>
          </cell>
          <cell r="AP118">
            <v>225557.17</v>
          </cell>
          <cell r="AQ118">
            <v>0</v>
          </cell>
          <cell r="AR118">
            <v>0</v>
          </cell>
          <cell r="AS118">
            <v>974441.54</v>
          </cell>
          <cell r="AT118">
            <v>0</v>
          </cell>
          <cell r="AU118">
            <v>267816.57</v>
          </cell>
          <cell r="AV118">
            <v>0</v>
          </cell>
          <cell r="AW118">
            <v>233218.02</v>
          </cell>
          <cell r="AX118">
            <v>61547.57</v>
          </cell>
          <cell r="AY118">
            <v>0</v>
          </cell>
          <cell r="AZ118">
            <v>31121.83</v>
          </cell>
          <cell r="BA118">
            <v>2445381.63</v>
          </cell>
          <cell r="BB118">
            <v>0</v>
          </cell>
          <cell r="BC118">
            <v>92.94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87667.98</v>
          </cell>
          <cell r="BM118">
            <v>910217.87</v>
          </cell>
          <cell r="BN118">
            <v>132632.60999999999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1246691</v>
          </cell>
          <cell r="CB118">
            <v>0</v>
          </cell>
          <cell r="CC118">
            <v>28671</v>
          </cell>
          <cell r="CD118">
            <v>0</v>
          </cell>
          <cell r="CE118">
            <v>575456.30000000005</v>
          </cell>
          <cell r="CF118">
            <v>219982.62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29430.55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974508.45</v>
          </cell>
          <cell r="CT118">
            <v>0</v>
          </cell>
          <cell r="CU118">
            <v>178541.49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200916.14</v>
          </cell>
          <cell r="DO118">
            <v>0</v>
          </cell>
          <cell r="DP118">
            <v>0</v>
          </cell>
          <cell r="DQ118">
            <v>93965.09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166628.43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1966.25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161317.88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37790.839999999997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18757.599999999999</v>
          </cell>
          <cell r="FY118">
            <v>0</v>
          </cell>
          <cell r="FZ118">
            <v>0</v>
          </cell>
          <cell r="GA118">
            <v>0</v>
          </cell>
        </row>
        <row r="119">
          <cell r="F119" t="str">
            <v>18401</v>
          </cell>
          <cell r="G119">
            <v>20764314.27</v>
          </cell>
          <cell r="H119">
            <v>5455.78</v>
          </cell>
          <cell r="I119">
            <v>27431.279999999999</v>
          </cell>
          <cell r="J119">
            <v>29097.59</v>
          </cell>
          <cell r="K119">
            <v>0</v>
          </cell>
          <cell r="L119">
            <v>0</v>
          </cell>
          <cell r="M119">
            <v>230483.07</v>
          </cell>
          <cell r="N119">
            <v>0</v>
          </cell>
          <cell r="O119">
            <v>22121.75</v>
          </cell>
          <cell r="P119">
            <v>0</v>
          </cell>
          <cell r="Q119">
            <v>0</v>
          </cell>
          <cell r="R119">
            <v>64933</v>
          </cell>
          <cell r="S119">
            <v>131656.5</v>
          </cell>
          <cell r="T119">
            <v>0</v>
          </cell>
          <cell r="U119">
            <v>62815.32</v>
          </cell>
          <cell r="V119">
            <v>21593.200000000001</v>
          </cell>
          <cell r="W119">
            <v>0</v>
          </cell>
          <cell r="X119">
            <v>0</v>
          </cell>
          <cell r="Y119">
            <v>501605.05</v>
          </cell>
          <cell r="Z119">
            <v>1268035.29</v>
          </cell>
          <cell r="AA119">
            <v>83244.62</v>
          </cell>
          <cell r="AB119">
            <v>0</v>
          </cell>
          <cell r="AC119">
            <v>245578.67</v>
          </cell>
          <cell r="AD119">
            <v>29891.1</v>
          </cell>
          <cell r="AE119">
            <v>316075.55</v>
          </cell>
          <cell r="AF119">
            <v>0</v>
          </cell>
          <cell r="AG119">
            <v>15048.2</v>
          </cell>
          <cell r="AH119">
            <v>277904.59999999998</v>
          </cell>
          <cell r="AI119">
            <v>65974541.619999997</v>
          </cell>
          <cell r="AJ119">
            <v>2651073.2799999998</v>
          </cell>
          <cell r="AK119">
            <v>4601455.5199999996</v>
          </cell>
          <cell r="AL119">
            <v>368651.98</v>
          </cell>
          <cell r="AM119">
            <v>0</v>
          </cell>
          <cell r="AN119">
            <v>0</v>
          </cell>
          <cell r="AO119">
            <v>10384028.609999999</v>
          </cell>
          <cell r="AP119">
            <v>949212.02</v>
          </cell>
          <cell r="AQ119">
            <v>0</v>
          </cell>
          <cell r="AR119">
            <v>0</v>
          </cell>
          <cell r="AS119">
            <v>1991904.32</v>
          </cell>
          <cell r="AT119">
            <v>0</v>
          </cell>
          <cell r="AU119">
            <v>571487.97</v>
          </cell>
          <cell r="AV119">
            <v>0</v>
          </cell>
          <cell r="AW119">
            <v>335158.03999999998</v>
          </cell>
          <cell r="AX119">
            <v>112959.73</v>
          </cell>
          <cell r="AY119">
            <v>0</v>
          </cell>
          <cell r="AZ119">
            <v>72493.19</v>
          </cell>
          <cell r="BA119">
            <v>4081196.34</v>
          </cell>
          <cell r="BB119">
            <v>15850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4385809.09</v>
          </cell>
          <cell r="BN119">
            <v>381310.41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2320083</v>
          </cell>
          <cell r="CB119">
            <v>0</v>
          </cell>
          <cell r="CC119">
            <v>48363</v>
          </cell>
          <cell r="CD119">
            <v>0</v>
          </cell>
          <cell r="CE119">
            <v>968433.56</v>
          </cell>
          <cell r="CF119">
            <v>276899.34999999998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40670.89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1944021.1</v>
          </cell>
          <cell r="CT119">
            <v>0</v>
          </cell>
          <cell r="CU119">
            <v>1209827.3400000001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47191.31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1356.92</v>
          </cell>
          <cell r="DY119">
            <v>80478.539999999994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6715.32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281999.33</v>
          </cell>
          <cell r="FC119">
            <v>0</v>
          </cell>
          <cell r="FD119">
            <v>499634.69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102951.15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13407.32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11791.54</v>
          </cell>
          <cell r="FY119">
            <v>0</v>
          </cell>
          <cell r="FZ119">
            <v>0</v>
          </cell>
          <cell r="GA119">
            <v>0</v>
          </cell>
        </row>
        <row r="120">
          <cell r="F120" t="str">
            <v>18402</v>
          </cell>
          <cell r="G120">
            <v>22704728.77</v>
          </cell>
          <cell r="H120">
            <v>678.89</v>
          </cell>
          <cell r="I120">
            <v>0</v>
          </cell>
          <cell r="J120">
            <v>23334.12</v>
          </cell>
          <cell r="K120">
            <v>0</v>
          </cell>
          <cell r="L120">
            <v>0</v>
          </cell>
          <cell r="M120">
            <v>287813.33</v>
          </cell>
          <cell r="N120">
            <v>0</v>
          </cell>
          <cell r="O120">
            <v>49247.4</v>
          </cell>
          <cell r="P120">
            <v>0</v>
          </cell>
          <cell r="Q120">
            <v>0</v>
          </cell>
          <cell r="R120">
            <v>58995</v>
          </cell>
          <cell r="S120">
            <v>0</v>
          </cell>
          <cell r="T120">
            <v>0</v>
          </cell>
          <cell r="U120">
            <v>47575.12</v>
          </cell>
          <cell r="V120">
            <v>81425.279999999999</v>
          </cell>
          <cell r="W120">
            <v>0</v>
          </cell>
          <cell r="X120">
            <v>0</v>
          </cell>
          <cell r="Y120">
            <v>434147.76</v>
          </cell>
          <cell r="Z120">
            <v>1159408.8500000001</v>
          </cell>
          <cell r="AA120">
            <v>80056.179999999993</v>
          </cell>
          <cell r="AB120">
            <v>0</v>
          </cell>
          <cell r="AC120">
            <v>233713.58</v>
          </cell>
          <cell r="AD120">
            <v>22542.11</v>
          </cell>
          <cell r="AE120">
            <v>141665.42000000001</v>
          </cell>
          <cell r="AF120">
            <v>22598.87</v>
          </cell>
          <cell r="AG120">
            <v>62174.57</v>
          </cell>
          <cell r="AH120">
            <v>118457.38</v>
          </cell>
          <cell r="AI120">
            <v>57874336.43</v>
          </cell>
          <cell r="AJ120">
            <v>1902421.49</v>
          </cell>
          <cell r="AK120">
            <v>2477575.4</v>
          </cell>
          <cell r="AL120">
            <v>0</v>
          </cell>
          <cell r="AM120">
            <v>0</v>
          </cell>
          <cell r="AN120">
            <v>0</v>
          </cell>
          <cell r="AO120">
            <v>8483831.8900000006</v>
          </cell>
          <cell r="AP120">
            <v>468132.51</v>
          </cell>
          <cell r="AQ120">
            <v>0</v>
          </cell>
          <cell r="AR120">
            <v>0</v>
          </cell>
          <cell r="AS120">
            <v>1879917.76</v>
          </cell>
          <cell r="AT120">
            <v>0</v>
          </cell>
          <cell r="AU120">
            <v>427472.56</v>
          </cell>
          <cell r="AV120">
            <v>0</v>
          </cell>
          <cell r="AW120">
            <v>104384.49</v>
          </cell>
          <cell r="AX120">
            <v>96683.63</v>
          </cell>
          <cell r="AY120">
            <v>0</v>
          </cell>
          <cell r="AZ120">
            <v>61834.3</v>
          </cell>
          <cell r="BA120">
            <v>4019192.05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192260.16</v>
          </cell>
          <cell r="BN120">
            <v>53955.19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7139.56</v>
          </cell>
          <cell r="BZ120">
            <v>0</v>
          </cell>
          <cell r="CA120">
            <v>1966885.81</v>
          </cell>
          <cell r="CB120">
            <v>0</v>
          </cell>
          <cell r="CC120">
            <v>76178</v>
          </cell>
          <cell r="CD120">
            <v>0</v>
          </cell>
          <cell r="CE120">
            <v>1972061.13</v>
          </cell>
          <cell r="CF120">
            <v>328253.13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15385.25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47861.1</v>
          </cell>
          <cell r="CS120">
            <v>2048797.87</v>
          </cell>
          <cell r="CT120">
            <v>0</v>
          </cell>
          <cell r="CU120">
            <v>77980.98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38026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115300.29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35277.870000000003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29270.69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324526.23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46375.37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4422</v>
          </cell>
          <cell r="FY120">
            <v>0</v>
          </cell>
          <cell r="FZ120">
            <v>0</v>
          </cell>
          <cell r="GA120">
            <v>0</v>
          </cell>
        </row>
        <row r="121">
          <cell r="F121" t="str">
            <v>18902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1225810.78</v>
          </cell>
          <cell r="AJ121">
            <v>21032.74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48263.26</v>
          </cell>
          <cell r="AP121">
            <v>0</v>
          </cell>
          <cell r="AQ121">
            <v>0</v>
          </cell>
          <cell r="AR121">
            <v>0</v>
          </cell>
          <cell r="AS121">
            <v>19553.77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61.64</v>
          </cell>
          <cell r="BA121">
            <v>56853.39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6044.4</v>
          </cell>
          <cell r="BN121">
            <v>258624.3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46380</v>
          </cell>
          <cell r="CB121">
            <v>0</v>
          </cell>
          <cell r="CC121">
            <v>0</v>
          </cell>
          <cell r="CD121">
            <v>0</v>
          </cell>
          <cell r="CE121">
            <v>56853.39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803.84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</row>
        <row r="122">
          <cell r="F122" t="str">
            <v>19007</v>
          </cell>
          <cell r="G122">
            <v>247573.78</v>
          </cell>
          <cell r="H122">
            <v>0</v>
          </cell>
          <cell r="I122">
            <v>1828.36</v>
          </cell>
          <cell r="J122">
            <v>37.31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0.3</v>
          </cell>
          <cell r="AB122">
            <v>0</v>
          </cell>
          <cell r="AC122">
            <v>200</v>
          </cell>
          <cell r="AD122">
            <v>0</v>
          </cell>
          <cell r="AE122">
            <v>75</v>
          </cell>
          <cell r="AF122">
            <v>0</v>
          </cell>
          <cell r="AG122">
            <v>0</v>
          </cell>
          <cell r="AH122">
            <v>0</v>
          </cell>
          <cell r="AI122">
            <v>357397.2</v>
          </cell>
          <cell r="AJ122">
            <v>916.66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27739.01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6221.37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31197.45</v>
          </cell>
          <cell r="BM122">
            <v>0</v>
          </cell>
          <cell r="BN122">
            <v>0</v>
          </cell>
          <cell r="BO122">
            <v>0</v>
          </cell>
          <cell r="BP122">
            <v>2012.95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</row>
        <row r="123">
          <cell r="F123" t="str">
            <v>19028</v>
          </cell>
          <cell r="G123">
            <v>506329.5</v>
          </cell>
          <cell r="H123">
            <v>0</v>
          </cell>
          <cell r="I123">
            <v>3139.25</v>
          </cell>
          <cell r="J123">
            <v>5012.4799999999996</v>
          </cell>
          <cell r="K123">
            <v>0</v>
          </cell>
          <cell r="L123">
            <v>0</v>
          </cell>
          <cell r="M123">
            <v>331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3516.79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13933.09</v>
          </cell>
          <cell r="AA123">
            <v>2275.2199999999998</v>
          </cell>
          <cell r="AB123">
            <v>0</v>
          </cell>
          <cell r="AC123">
            <v>2930.49</v>
          </cell>
          <cell r="AD123">
            <v>205.95</v>
          </cell>
          <cell r="AE123">
            <v>600</v>
          </cell>
          <cell r="AF123">
            <v>0</v>
          </cell>
          <cell r="AG123">
            <v>3654.94</v>
          </cell>
          <cell r="AH123">
            <v>0</v>
          </cell>
          <cell r="AI123">
            <v>1566941.17</v>
          </cell>
          <cell r="AJ123">
            <v>7816.63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79330.179999999993</v>
          </cell>
          <cell r="AP123">
            <v>661.29</v>
          </cell>
          <cell r="AQ123">
            <v>0</v>
          </cell>
          <cell r="AR123">
            <v>0</v>
          </cell>
          <cell r="AS123">
            <v>34057</v>
          </cell>
          <cell r="AT123">
            <v>0</v>
          </cell>
          <cell r="AU123">
            <v>12260.37</v>
          </cell>
          <cell r="AV123">
            <v>0</v>
          </cell>
          <cell r="AW123">
            <v>17894.87</v>
          </cell>
          <cell r="AX123">
            <v>0</v>
          </cell>
          <cell r="AY123">
            <v>0</v>
          </cell>
          <cell r="AZ123">
            <v>1021.92</v>
          </cell>
          <cell r="BA123">
            <v>91552.9</v>
          </cell>
          <cell r="BB123">
            <v>520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5721.08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6233.86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20527.11</v>
          </cell>
          <cell r="CB123">
            <v>0</v>
          </cell>
          <cell r="CC123">
            <v>0</v>
          </cell>
          <cell r="CD123">
            <v>0</v>
          </cell>
          <cell r="CE123">
            <v>15872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41135.35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12516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2467.0500000000002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1500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1810.5</v>
          </cell>
        </row>
        <row r="124">
          <cell r="F124" t="str">
            <v>19400</v>
          </cell>
          <cell r="G124">
            <v>609876.56999999995</v>
          </cell>
          <cell r="H124">
            <v>0</v>
          </cell>
          <cell r="I124">
            <v>9915.32</v>
          </cell>
          <cell r="J124">
            <v>4000.75</v>
          </cell>
          <cell r="K124">
            <v>0</v>
          </cell>
          <cell r="L124">
            <v>0</v>
          </cell>
          <cell r="M124">
            <v>7074.83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1044.51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13600.33</v>
          </cell>
          <cell r="AA124">
            <v>2370.83</v>
          </cell>
          <cell r="AB124">
            <v>0</v>
          </cell>
          <cell r="AC124">
            <v>11392</v>
          </cell>
          <cell r="AD124">
            <v>4.29</v>
          </cell>
          <cell r="AE124">
            <v>970</v>
          </cell>
          <cell r="AF124">
            <v>12531.05</v>
          </cell>
          <cell r="AG124">
            <v>70194.55</v>
          </cell>
          <cell r="AH124">
            <v>0</v>
          </cell>
          <cell r="AI124">
            <v>1590161.63</v>
          </cell>
          <cell r="AJ124">
            <v>21615.73</v>
          </cell>
          <cell r="AK124">
            <v>0</v>
          </cell>
          <cell r="AL124">
            <v>0</v>
          </cell>
          <cell r="AM124">
            <v>0</v>
          </cell>
          <cell r="AN124">
            <v>3986.69</v>
          </cell>
          <cell r="AO124">
            <v>105005.87</v>
          </cell>
          <cell r="AP124">
            <v>6338.8</v>
          </cell>
          <cell r="AQ124">
            <v>0</v>
          </cell>
          <cell r="AR124">
            <v>0</v>
          </cell>
          <cell r="AS124">
            <v>25644.61</v>
          </cell>
          <cell r="AT124">
            <v>0</v>
          </cell>
          <cell r="AU124">
            <v>10448.67</v>
          </cell>
          <cell r="AV124">
            <v>0</v>
          </cell>
          <cell r="AW124">
            <v>0</v>
          </cell>
          <cell r="AX124">
            <v>1172.33</v>
          </cell>
          <cell r="AY124">
            <v>0</v>
          </cell>
          <cell r="AZ124">
            <v>1024.47</v>
          </cell>
          <cell r="BA124">
            <v>98537.94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13.89</v>
          </cell>
          <cell r="BM124">
            <v>0</v>
          </cell>
          <cell r="BN124">
            <v>0</v>
          </cell>
          <cell r="BO124">
            <v>0</v>
          </cell>
          <cell r="BP124">
            <v>6310.27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11823.57</v>
          </cell>
          <cell r="CB124">
            <v>0</v>
          </cell>
          <cell r="CC124">
            <v>0</v>
          </cell>
          <cell r="CD124">
            <v>0</v>
          </cell>
          <cell r="CE124">
            <v>12024.72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33956.76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2388.5700000000002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</row>
        <row r="125">
          <cell r="F125" t="str">
            <v>19401</v>
          </cell>
          <cell r="G125">
            <v>7374541.21</v>
          </cell>
          <cell r="H125">
            <v>0</v>
          </cell>
          <cell r="I125">
            <v>41376.75</v>
          </cell>
          <cell r="J125">
            <v>12241.24</v>
          </cell>
          <cell r="K125">
            <v>0</v>
          </cell>
          <cell r="L125">
            <v>0</v>
          </cell>
          <cell r="M125">
            <v>300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17050</v>
          </cell>
          <cell r="T125">
            <v>0</v>
          </cell>
          <cell r="U125">
            <v>0</v>
          </cell>
          <cell r="V125">
            <v>18602.36</v>
          </cell>
          <cell r="W125">
            <v>0</v>
          </cell>
          <cell r="X125">
            <v>0</v>
          </cell>
          <cell r="Y125">
            <v>18067.28</v>
          </cell>
          <cell r="Z125">
            <v>309235.65000000002</v>
          </cell>
          <cell r="AA125">
            <v>16636.03</v>
          </cell>
          <cell r="AB125">
            <v>0</v>
          </cell>
          <cell r="AC125">
            <v>42081.63</v>
          </cell>
          <cell r="AD125">
            <v>3089.24</v>
          </cell>
          <cell r="AE125">
            <v>0</v>
          </cell>
          <cell r="AF125">
            <v>859.62</v>
          </cell>
          <cell r="AG125">
            <v>74278.649999999994</v>
          </cell>
          <cell r="AH125">
            <v>61708.86</v>
          </cell>
          <cell r="AI125">
            <v>19732226.809999999</v>
          </cell>
          <cell r="AJ125">
            <v>633024.12</v>
          </cell>
          <cell r="AK125">
            <v>295738.64</v>
          </cell>
          <cell r="AL125">
            <v>0</v>
          </cell>
          <cell r="AM125">
            <v>0</v>
          </cell>
          <cell r="AN125">
            <v>144</v>
          </cell>
          <cell r="AO125">
            <v>2487162.6800000002</v>
          </cell>
          <cell r="AP125">
            <v>231487.61</v>
          </cell>
          <cell r="AQ125">
            <v>0</v>
          </cell>
          <cell r="AR125">
            <v>0</v>
          </cell>
          <cell r="AS125">
            <v>631591.61</v>
          </cell>
          <cell r="AT125">
            <v>0</v>
          </cell>
          <cell r="AU125">
            <v>92218.74</v>
          </cell>
          <cell r="AV125">
            <v>0</v>
          </cell>
          <cell r="AW125">
            <v>248784.2</v>
          </cell>
          <cell r="AX125">
            <v>33066</v>
          </cell>
          <cell r="AY125">
            <v>0</v>
          </cell>
          <cell r="AZ125">
            <v>19219.05</v>
          </cell>
          <cell r="BA125">
            <v>1212154.74</v>
          </cell>
          <cell r="BB125">
            <v>17563.8</v>
          </cell>
          <cell r="BC125">
            <v>3741.41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448.95</v>
          </cell>
          <cell r="BM125">
            <v>0</v>
          </cell>
          <cell r="BN125">
            <v>0</v>
          </cell>
          <cell r="BO125">
            <v>0</v>
          </cell>
          <cell r="BP125">
            <v>179955.03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559978.5</v>
          </cell>
          <cell r="CB125">
            <v>0</v>
          </cell>
          <cell r="CC125">
            <v>17413.36</v>
          </cell>
          <cell r="CD125">
            <v>0</v>
          </cell>
          <cell r="CE125">
            <v>492790.75</v>
          </cell>
          <cell r="CF125">
            <v>122864</v>
          </cell>
          <cell r="CG125">
            <v>30478.61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36264.550000000003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616219.19999999995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70818.12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9353.61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78288.06</v>
          </cell>
          <cell r="FC125">
            <v>0</v>
          </cell>
          <cell r="FD125">
            <v>29581.599999999999</v>
          </cell>
          <cell r="FE125">
            <v>0</v>
          </cell>
          <cell r="FF125">
            <v>0</v>
          </cell>
          <cell r="FG125">
            <v>0</v>
          </cell>
          <cell r="FH125">
            <v>12896.3</v>
          </cell>
          <cell r="FI125">
            <v>0</v>
          </cell>
          <cell r="FJ125">
            <v>0</v>
          </cell>
          <cell r="FK125">
            <v>0</v>
          </cell>
          <cell r="FL125">
            <v>100005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104672.94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3384.3</v>
          </cell>
          <cell r="FY125">
            <v>0</v>
          </cell>
          <cell r="FZ125">
            <v>0</v>
          </cell>
          <cell r="GA125">
            <v>0</v>
          </cell>
        </row>
        <row r="126">
          <cell r="F126" t="str">
            <v>19403</v>
          </cell>
          <cell r="G126">
            <v>1381707.28</v>
          </cell>
          <cell r="H126">
            <v>0</v>
          </cell>
          <cell r="I126">
            <v>26580.29</v>
          </cell>
          <cell r="J126">
            <v>1306.3699999999999</v>
          </cell>
          <cell r="K126">
            <v>0</v>
          </cell>
          <cell r="L126">
            <v>0</v>
          </cell>
          <cell r="M126">
            <v>1684.5</v>
          </cell>
          <cell r="N126">
            <v>0</v>
          </cell>
          <cell r="O126">
            <v>551.6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56163.3</v>
          </cell>
          <cell r="AA126">
            <v>2443.3200000000002</v>
          </cell>
          <cell r="AB126">
            <v>0</v>
          </cell>
          <cell r="AC126">
            <v>1492.8</v>
          </cell>
          <cell r="AD126">
            <v>1143.42</v>
          </cell>
          <cell r="AE126">
            <v>687.03</v>
          </cell>
          <cell r="AF126">
            <v>130.55000000000001</v>
          </cell>
          <cell r="AG126">
            <v>49819.62</v>
          </cell>
          <cell r="AH126">
            <v>56086.55</v>
          </cell>
          <cell r="AI126">
            <v>4239424.47</v>
          </cell>
          <cell r="AJ126">
            <v>118913.92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511532.02</v>
          </cell>
          <cell r="AP126">
            <v>15777.99</v>
          </cell>
          <cell r="AQ126">
            <v>0</v>
          </cell>
          <cell r="AR126">
            <v>0</v>
          </cell>
          <cell r="AS126">
            <v>125662.55</v>
          </cell>
          <cell r="AT126">
            <v>111643.68</v>
          </cell>
          <cell r="AU126">
            <v>12442.74</v>
          </cell>
          <cell r="AV126">
            <v>0</v>
          </cell>
          <cell r="AW126">
            <v>44486.1</v>
          </cell>
          <cell r="AX126">
            <v>4168.62</v>
          </cell>
          <cell r="AY126">
            <v>0</v>
          </cell>
          <cell r="AZ126">
            <v>4030.25</v>
          </cell>
          <cell r="BA126">
            <v>287691.19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97.55</v>
          </cell>
          <cell r="BM126">
            <v>0</v>
          </cell>
          <cell r="BN126">
            <v>0</v>
          </cell>
          <cell r="BO126">
            <v>0</v>
          </cell>
          <cell r="BP126">
            <v>36009.480000000003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93423.6</v>
          </cell>
          <cell r="CB126">
            <v>0</v>
          </cell>
          <cell r="CC126">
            <v>0</v>
          </cell>
          <cell r="CD126">
            <v>0</v>
          </cell>
          <cell r="CE126">
            <v>128147.81</v>
          </cell>
          <cell r="CF126">
            <v>21946.94</v>
          </cell>
          <cell r="CG126">
            <v>0</v>
          </cell>
          <cell r="CH126">
            <v>0</v>
          </cell>
          <cell r="CI126">
            <v>16343.8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139339.35999999999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20074.150000000001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14059.81</v>
          </cell>
          <cell r="FN126">
            <v>0</v>
          </cell>
          <cell r="FO126">
            <v>0</v>
          </cell>
          <cell r="FP126">
            <v>0</v>
          </cell>
          <cell r="FQ126">
            <v>1728.5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</row>
        <row r="127">
          <cell r="F127" t="str">
            <v>19404</v>
          </cell>
          <cell r="G127">
            <v>2322039.44</v>
          </cell>
          <cell r="H127">
            <v>0</v>
          </cell>
          <cell r="I127">
            <v>93899.05</v>
          </cell>
          <cell r="J127">
            <v>3873.79</v>
          </cell>
          <cell r="K127">
            <v>0</v>
          </cell>
          <cell r="L127">
            <v>0</v>
          </cell>
          <cell r="M127">
            <v>18201.75</v>
          </cell>
          <cell r="N127">
            <v>0</v>
          </cell>
          <cell r="O127">
            <v>1754.04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9574.2000000000007</v>
          </cell>
          <cell r="V127">
            <v>1000</v>
          </cell>
          <cell r="W127">
            <v>0</v>
          </cell>
          <cell r="X127">
            <v>0</v>
          </cell>
          <cell r="Y127">
            <v>0</v>
          </cell>
          <cell r="Z127">
            <v>85643.86</v>
          </cell>
          <cell r="AA127">
            <v>7583.71</v>
          </cell>
          <cell r="AB127">
            <v>0</v>
          </cell>
          <cell r="AC127">
            <v>19006.52</v>
          </cell>
          <cell r="AD127">
            <v>1336.9</v>
          </cell>
          <cell r="AE127">
            <v>16860</v>
          </cell>
          <cell r="AF127">
            <v>1469.13</v>
          </cell>
          <cell r="AG127">
            <v>15348.86</v>
          </cell>
          <cell r="AH127">
            <v>22266.87</v>
          </cell>
          <cell r="AI127">
            <v>5210281.7699999996</v>
          </cell>
          <cell r="AJ127">
            <v>107871.56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632903.68000000005</v>
          </cell>
          <cell r="AP127">
            <v>57999.93</v>
          </cell>
          <cell r="AQ127">
            <v>0</v>
          </cell>
          <cell r="AR127">
            <v>0</v>
          </cell>
          <cell r="AS127">
            <v>183583.23</v>
          </cell>
          <cell r="AT127">
            <v>0</v>
          </cell>
          <cell r="AU127">
            <v>45430.04</v>
          </cell>
          <cell r="AV127">
            <v>0</v>
          </cell>
          <cell r="AW127">
            <v>19843.78</v>
          </cell>
          <cell r="AX127">
            <v>0</v>
          </cell>
          <cell r="AY127">
            <v>0</v>
          </cell>
          <cell r="AZ127">
            <v>5027.37</v>
          </cell>
          <cell r="BA127">
            <v>405384.82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134.22999999999999</v>
          </cell>
          <cell r="BM127">
            <v>0</v>
          </cell>
          <cell r="BN127">
            <v>0</v>
          </cell>
          <cell r="BO127">
            <v>0</v>
          </cell>
          <cell r="BP127">
            <v>50128.04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2699.52</v>
          </cell>
          <cell r="BZ127">
            <v>0</v>
          </cell>
          <cell r="CA127">
            <v>210060.31</v>
          </cell>
          <cell r="CB127">
            <v>0</v>
          </cell>
          <cell r="CC127">
            <v>15638.74</v>
          </cell>
          <cell r="CD127">
            <v>0</v>
          </cell>
          <cell r="CE127">
            <v>274234.06</v>
          </cell>
          <cell r="CF127">
            <v>29377.61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167235.84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37500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12016.66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11662.48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1943.87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</row>
        <row r="128">
          <cell r="F128" t="str">
            <v>20094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15</v>
          </cell>
          <cell r="N128">
            <v>0</v>
          </cell>
          <cell r="O128">
            <v>0</v>
          </cell>
          <cell r="P128">
            <v>0</v>
          </cell>
          <cell r="Q128">
            <v>1800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2324.9499999999998</v>
          </cell>
          <cell r="AA128">
            <v>49.02</v>
          </cell>
          <cell r="AB128">
            <v>0</v>
          </cell>
          <cell r="AC128">
            <v>7986.36</v>
          </cell>
          <cell r="AD128">
            <v>10</v>
          </cell>
          <cell r="AE128">
            <v>125</v>
          </cell>
          <cell r="AF128">
            <v>0</v>
          </cell>
          <cell r="AG128">
            <v>2280.34</v>
          </cell>
          <cell r="AH128">
            <v>11169.13</v>
          </cell>
          <cell r="AI128">
            <v>1568651.33</v>
          </cell>
          <cell r="AJ128">
            <v>11493.62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62418.28</v>
          </cell>
          <cell r="AP128">
            <v>0</v>
          </cell>
          <cell r="AQ128">
            <v>0</v>
          </cell>
          <cell r="AR128">
            <v>0</v>
          </cell>
          <cell r="AS128">
            <v>38303.99</v>
          </cell>
          <cell r="AT128">
            <v>0</v>
          </cell>
          <cell r="AU128">
            <v>200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8482.56</v>
          </cell>
          <cell r="BA128">
            <v>8365.0499999999993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2000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453.27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37566.660000000003</v>
          </cell>
          <cell r="CF128">
            <v>2159.71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48943.31</v>
          </cell>
          <cell r="CT128">
            <v>0</v>
          </cell>
          <cell r="CU128">
            <v>28943.1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811.9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3933.64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77851.38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300</v>
          </cell>
          <cell r="FY128">
            <v>0</v>
          </cell>
          <cell r="FZ128">
            <v>0</v>
          </cell>
          <cell r="GA128">
            <v>0</v>
          </cell>
        </row>
        <row r="129">
          <cell r="F129" t="str">
            <v>20203</v>
          </cell>
          <cell r="G129">
            <v>150932.07999999999</v>
          </cell>
          <cell r="H129">
            <v>0</v>
          </cell>
          <cell r="I129">
            <v>981.01</v>
          </cell>
          <cell r="J129">
            <v>269.14</v>
          </cell>
          <cell r="K129">
            <v>0</v>
          </cell>
          <cell r="L129">
            <v>49.07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9715.59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1825.63</v>
          </cell>
          <cell r="AB129">
            <v>0</v>
          </cell>
          <cell r="AC129">
            <v>0</v>
          </cell>
          <cell r="AD129">
            <v>0</v>
          </cell>
          <cell r="AE129">
            <v>6400</v>
          </cell>
          <cell r="AF129">
            <v>0</v>
          </cell>
          <cell r="AG129">
            <v>262</v>
          </cell>
          <cell r="AH129">
            <v>0</v>
          </cell>
          <cell r="AI129">
            <v>1478340.94</v>
          </cell>
          <cell r="AJ129">
            <v>12544.44</v>
          </cell>
          <cell r="AK129">
            <v>0</v>
          </cell>
          <cell r="AL129">
            <v>453.53</v>
          </cell>
          <cell r="AM129">
            <v>0</v>
          </cell>
          <cell r="AN129">
            <v>0</v>
          </cell>
          <cell r="AO129">
            <v>61584.49</v>
          </cell>
          <cell r="AP129">
            <v>0</v>
          </cell>
          <cell r="AQ129">
            <v>0</v>
          </cell>
          <cell r="AR129">
            <v>0</v>
          </cell>
          <cell r="AS129">
            <v>1526.7</v>
          </cell>
          <cell r="AT129">
            <v>0</v>
          </cell>
          <cell r="AU129">
            <v>6221.37</v>
          </cell>
          <cell r="AV129">
            <v>0</v>
          </cell>
          <cell r="AW129">
            <v>0</v>
          </cell>
          <cell r="AX129">
            <v>340.36</v>
          </cell>
          <cell r="AY129">
            <v>0</v>
          </cell>
          <cell r="AZ129">
            <v>0</v>
          </cell>
          <cell r="BA129">
            <v>192764.77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485.65</v>
          </cell>
          <cell r="BQ129">
            <v>0</v>
          </cell>
          <cell r="BR129">
            <v>10195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15287</v>
          </cell>
          <cell r="CB129">
            <v>0</v>
          </cell>
          <cell r="CC129">
            <v>0</v>
          </cell>
          <cell r="CD129">
            <v>0</v>
          </cell>
          <cell r="CE129">
            <v>17502</v>
          </cell>
          <cell r="CF129">
            <v>8223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</row>
        <row r="130">
          <cell r="F130" t="str">
            <v>20215</v>
          </cell>
          <cell r="G130">
            <v>379359.65</v>
          </cell>
          <cell r="H130">
            <v>0</v>
          </cell>
          <cell r="I130">
            <v>1841.55</v>
          </cell>
          <cell r="J130">
            <v>868.29</v>
          </cell>
          <cell r="K130">
            <v>0</v>
          </cell>
          <cell r="L130">
            <v>547.97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15064.55</v>
          </cell>
          <cell r="AA130">
            <v>592.61</v>
          </cell>
          <cell r="AB130">
            <v>0</v>
          </cell>
          <cell r="AC130">
            <v>4035</v>
          </cell>
          <cell r="AD130">
            <v>14.06</v>
          </cell>
          <cell r="AE130">
            <v>0</v>
          </cell>
          <cell r="AF130">
            <v>0</v>
          </cell>
          <cell r="AG130">
            <v>2174.44</v>
          </cell>
          <cell r="AH130">
            <v>8106.47</v>
          </cell>
          <cell r="AI130">
            <v>615826.27</v>
          </cell>
          <cell r="AJ130">
            <v>6534.7</v>
          </cell>
          <cell r="AK130">
            <v>0</v>
          </cell>
          <cell r="AL130">
            <v>3331.24</v>
          </cell>
          <cell r="AM130">
            <v>0</v>
          </cell>
          <cell r="AN130">
            <v>0</v>
          </cell>
          <cell r="AO130">
            <v>32101.41</v>
          </cell>
          <cell r="AP130">
            <v>6440.63</v>
          </cell>
          <cell r="AQ130">
            <v>0</v>
          </cell>
          <cell r="AR130">
            <v>0</v>
          </cell>
          <cell r="AS130">
            <v>14079.96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600.80999999999995</v>
          </cell>
          <cell r="BA130">
            <v>101729.59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494.48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31958</v>
          </cell>
          <cell r="CF130">
            <v>17441.91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19090.68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3525.39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</row>
        <row r="131">
          <cell r="F131" t="str">
            <v>20400</v>
          </cell>
          <cell r="G131">
            <v>385267.47</v>
          </cell>
          <cell r="H131">
            <v>0</v>
          </cell>
          <cell r="I131">
            <v>7787.6</v>
          </cell>
          <cell r="J131">
            <v>28253.54</v>
          </cell>
          <cell r="K131">
            <v>0</v>
          </cell>
          <cell r="L131">
            <v>188.38</v>
          </cell>
          <cell r="M131">
            <v>15178.53</v>
          </cell>
          <cell r="N131">
            <v>0</v>
          </cell>
          <cell r="O131">
            <v>0</v>
          </cell>
          <cell r="P131">
            <v>0</v>
          </cell>
          <cell r="Q131">
            <v>13200</v>
          </cell>
          <cell r="R131">
            <v>0</v>
          </cell>
          <cell r="S131">
            <v>0</v>
          </cell>
          <cell r="T131">
            <v>0</v>
          </cell>
          <cell r="U131">
            <v>8406.2000000000007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62244.63</v>
          </cell>
          <cell r="AA131">
            <v>2213.7600000000002</v>
          </cell>
          <cell r="AB131">
            <v>101.36</v>
          </cell>
          <cell r="AC131">
            <v>6599.24</v>
          </cell>
          <cell r="AD131">
            <v>485</v>
          </cell>
          <cell r="AE131">
            <v>3056</v>
          </cell>
          <cell r="AF131">
            <v>0</v>
          </cell>
          <cell r="AG131">
            <v>2365</v>
          </cell>
          <cell r="AH131">
            <v>0</v>
          </cell>
          <cell r="AI131">
            <v>1986846.08</v>
          </cell>
          <cell r="AJ131">
            <v>37088.870000000003</v>
          </cell>
          <cell r="AK131">
            <v>138028.16</v>
          </cell>
          <cell r="AL131">
            <v>4206.1899999999996</v>
          </cell>
          <cell r="AM131">
            <v>0</v>
          </cell>
          <cell r="AN131">
            <v>0</v>
          </cell>
          <cell r="AO131">
            <v>172081.64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18838.740000000002</v>
          </cell>
          <cell r="AV131">
            <v>0</v>
          </cell>
          <cell r="AW131">
            <v>0</v>
          </cell>
          <cell r="AX131">
            <v>2160.73</v>
          </cell>
          <cell r="AY131">
            <v>0</v>
          </cell>
          <cell r="AZ131">
            <v>0</v>
          </cell>
          <cell r="BA131">
            <v>145244.5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1283.94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61543.12</v>
          </cell>
          <cell r="CF131">
            <v>20791.490000000002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8685.1299999999992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</row>
        <row r="132">
          <cell r="F132" t="str">
            <v>20401</v>
          </cell>
          <cell r="G132">
            <v>74225.009999999995</v>
          </cell>
          <cell r="H132">
            <v>0</v>
          </cell>
          <cell r="I132">
            <v>8117.61</v>
          </cell>
          <cell r="J132">
            <v>33445.86</v>
          </cell>
          <cell r="K132">
            <v>0</v>
          </cell>
          <cell r="L132">
            <v>237.24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7143.49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22050.92</v>
          </cell>
          <cell r="AA132">
            <v>2261.23</v>
          </cell>
          <cell r="AB132">
            <v>0</v>
          </cell>
          <cell r="AC132">
            <v>2659.05</v>
          </cell>
          <cell r="AD132">
            <v>27.99</v>
          </cell>
          <cell r="AE132">
            <v>50539.39</v>
          </cell>
          <cell r="AF132">
            <v>519.87</v>
          </cell>
          <cell r="AG132">
            <v>3037.75</v>
          </cell>
          <cell r="AH132">
            <v>3906</v>
          </cell>
          <cell r="AI132">
            <v>1489873.75</v>
          </cell>
          <cell r="AJ132">
            <v>6505.49</v>
          </cell>
          <cell r="AK132">
            <v>191684.2</v>
          </cell>
          <cell r="AL132">
            <v>3556.7</v>
          </cell>
          <cell r="AM132">
            <v>0</v>
          </cell>
          <cell r="AN132">
            <v>0</v>
          </cell>
          <cell r="AO132">
            <v>31398.46</v>
          </cell>
          <cell r="AP132">
            <v>0</v>
          </cell>
          <cell r="AQ132">
            <v>0</v>
          </cell>
          <cell r="AR132">
            <v>0</v>
          </cell>
          <cell r="AS132">
            <v>14744.66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625.84</v>
          </cell>
          <cell r="BA132">
            <v>59638.76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9995.49</v>
          </cell>
          <cell r="BN132">
            <v>0</v>
          </cell>
          <cell r="BO132">
            <v>0</v>
          </cell>
          <cell r="BP132">
            <v>387.58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14650.74</v>
          </cell>
          <cell r="CF132">
            <v>3639.43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18051.400000000001</v>
          </cell>
          <cell r="CT132">
            <v>0</v>
          </cell>
          <cell r="CU132">
            <v>8108.18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2355.48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9888.18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</row>
        <row r="133">
          <cell r="F133" t="str">
            <v>20402</v>
          </cell>
          <cell r="G133">
            <v>89655.29</v>
          </cell>
          <cell r="H133">
            <v>0</v>
          </cell>
          <cell r="I133">
            <v>1829.49</v>
          </cell>
          <cell r="J133">
            <v>5508.87</v>
          </cell>
          <cell r="K133">
            <v>6983.18</v>
          </cell>
          <cell r="L133">
            <v>119.35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1900</v>
          </cell>
          <cell r="R133">
            <v>0</v>
          </cell>
          <cell r="S133">
            <v>0</v>
          </cell>
          <cell r="T133">
            <v>0</v>
          </cell>
          <cell r="U133">
            <v>81.5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4142.1899999999996</v>
          </cell>
          <cell r="AA133">
            <v>2898.52</v>
          </cell>
          <cell r="AB133">
            <v>821.92</v>
          </cell>
          <cell r="AC133">
            <v>1377.84</v>
          </cell>
          <cell r="AD133">
            <v>14.48</v>
          </cell>
          <cell r="AE133">
            <v>54</v>
          </cell>
          <cell r="AF133">
            <v>0</v>
          </cell>
          <cell r="AG133">
            <v>2760.72</v>
          </cell>
          <cell r="AH133">
            <v>0</v>
          </cell>
          <cell r="AI133">
            <v>1538381.58</v>
          </cell>
          <cell r="AJ133">
            <v>8876.9599999999991</v>
          </cell>
          <cell r="AK133">
            <v>256941.4</v>
          </cell>
          <cell r="AL133">
            <v>58.66</v>
          </cell>
          <cell r="AM133">
            <v>0</v>
          </cell>
          <cell r="AN133">
            <v>0</v>
          </cell>
          <cell r="AO133">
            <v>43734.59</v>
          </cell>
          <cell r="AP133">
            <v>2388.1</v>
          </cell>
          <cell r="AQ133">
            <v>0</v>
          </cell>
          <cell r="AR133">
            <v>0</v>
          </cell>
          <cell r="AS133">
            <v>20286.330000000002</v>
          </cell>
          <cell r="AT133">
            <v>0</v>
          </cell>
          <cell r="AU133">
            <v>12260.37</v>
          </cell>
          <cell r="AV133">
            <v>0</v>
          </cell>
          <cell r="AW133">
            <v>0</v>
          </cell>
          <cell r="AX133">
            <v>730.3</v>
          </cell>
          <cell r="AY133">
            <v>0</v>
          </cell>
          <cell r="AZ133">
            <v>965.91</v>
          </cell>
          <cell r="BA133">
            <v>97701.08</v>
          </cell>
          <cell r="BB133">
            <v>51109.06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421.95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42650.37</v>
          </cell>
          <cell r="CF133">
            <v>5196.91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28247.14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8619.81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171.2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3621.2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2471.17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750.23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</row>
        <row r="134">
          <cell r="F134" t="str">
            <v>20403</v>
          </cell>
          <cell r="G134">
            <v>59997.4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13.48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342.14</v>
          </cell>
          <cell r="AB134">
            <v>0</v>
          </cell>
          <cell r="AC134">
            <v>0</v>
          </cell>
          <cell r="AD134">
            <v>0</v>
          </cell>
          <cell r="AE134">
            <v>1500</v>
          </cell>
          <cell r="AF134">
            <v>0</v>
          </cell>
          <cell r="AG134">
            <v>4163.46</v>
          </cell>
          <cell r="AH134">
            <v>0</v>
          </cell>
          <cell r="AI134">
            <v>270061.90000000002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11540.53</v>
          </cell>
          <cell r="AX134">
            <v>60.87</v>
          </cell>
          <cell r="AY134">
            <v>0</v>
          </cell>
          <cell r="AZ134">
            <v>0</v>
          </cell>
          <cell r="BA134">
            <v>76487.38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1098.78</v>
          </cell>
          <cell r="BP134">
            <v>158.94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18840.419999999998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1937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</row>
        <row r="135">
          <cell r="F135" t="str">
            <v>20404</v>
          </cell>
          <cell r="G135">
            <v>2533405.63</v>
          </cell>
          <cell r="H135">
            <v>0</v>
          </cell>
          <cell r="I135">
            <v>1756.11</v>
          </cell>
          <cell r="J135">
            <v>56266.75</v>
          </cell>
          <cell r="K135">
            <v>0</v>
          </cell>
          <cell r="L135">
            <v>1581.99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4500.0600000000004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72667.33</v>
          </cell>
          <cell r="AA135">
            <v>3380.3</v>
          </cell>
          <cell r="AB135">
            <v>0</v>
          </cell>
          <cell r="AC135">
            <v>10229.42</v>
          </cell>
          <cell r="AD135">
            <v>1712.96</v>
          </cell>
          <cell r="AE135">
            <v>5053.7700000000004</v>
          </cell>
          <cell r="AF135">
            <v>0</v>
          </cell>
          <cell r="AG135">
            <v>13472.98</v>
          </cell>
          <cell r="AH135">
            <v>16563.93</v>
          </cell>
          <cell r="AI135">
            <v>5773790.6799999997</v>
          </cell>
          <cell r="AJ135">
            <v>135600.04999999999</v>
          </cell>
          <cell r="AK135">
            <v>0</v>
          </cell>
          <cell r="AL135">
            <v>3379.85</v>
          </cell>
          <cell r="AM135">
            <v>0</v>
          </cell>
          <cell r="AN135">
            <v>9000</v>
          </cell>
          <cell r="AO135">
            <v>670843.75</v>
          </cell>
          <cell r="AP135">
            <v>66722.53</v>
          </cell>
          <cell r="AQ135">
            <v>0</v>
          </cell>
          <cell r="AR135">
            <v>0</v>
          </cell>
          <cell r="AS135">
            <v>266634.78999999998</v>
          </cell>
          <cell r="AT135">
            <v>0</v>
          </cell>
          <cell r="AU135">
            <v>84141.88</v>
          </cell>
          <cell r="AV135">
            <v>0</v>
          </cell>
          <cell r="AW135">
            <v>29207.47</v>
          </cell>
          <cell r="AX135">
            <v>92.92</v>
          </cell>
          <cell r="AY135">
            <v>0</v>
          </cell>
          <cell r="AZ135">
            <v>4764.12</v>
          </cell>
          <cell r="BA135">
            <v>437152.51</v>
          </cell>
          <cell r="BB135">
            <v>80640.47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6703.08</v>
          </cell>
          <cell r="BP135">
            <v>5405.29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16852</v>
          </cell>
          <cell r="CD135">
            <v>0</v>
          </cell>
          <cell r="CE135">
            <v>378138.58</v>
          </cell>
          <cell r="CF135">
            <v>88267.31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241542.49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173122.42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32790.58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5010.76</v>
          </cell>
          <cell r="FL135">
            <v>97920.58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667720.67000000004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</row>
        <row r="136">
          <cell r="F136" t="str">
            <v>20405</v>
          </cell>
          <cell r="G136">
            <v>2651691.84</v>
          </cell>
          <cell r="H136">
            <v>0</v>
          </cell>
          <cell r="I136">
            <v>1933.61</v>
          </cell>
          <cell r="J136">
            <v>39130.300000000003</v>
          </cell>
          <cell r="K136">
            <v>0</v>
          </cell>
          <cell r="L136">
            <v>15689.56</v>
          </cell>
          <cell r="M136">
            <v>41725.74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30301</v>
          </cell>
          <cell r="U136">
            <v>40371.75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73596.41</v>
          </cell>
          <cell r="AA136">
            <v>2612.71</v>
          </cell>
          <cell r="AB136">
            <v>61.45</v>
          </cell>
          <cell r="AC136">
            <v>24917.96</v>
          </cell>
          <cell r="AD136">
            <v>7026.25</v>
          </cell>
          <cell r="AE136">
            <v>113470.25</v>
          </cell>
          <cell r="AF136">
            <v>0</v>
          </cell>
          <cell r="AG136">
            <v>107013.47</v>
          </cell>
          <cell r="AH136">
            <v>30394.32</v>
          </cell>
          <cell r="AI136">
            <v>7965078.0199999996</v>
          </cell>
          <cell r="AJ136">
            <v>240419.18</v>
          </cell>
          <cell r="AK136">
            <v>251761.48</v>
          </cell>
          <cell r="AL136">
            <v>13917.26</v>
          </cell>
          <cell r="AM136">
            <v>0</v>
          </cell>
          <cell r="AN136">
            <v>8133</v>
          </cell>
          <cell r="AO136">
            <v>1189098.0900000001</v>
          </cell>
          <cell r="AP136">
            <v>73162.66</v>
          </cell>
          <cell r="AQ136">
            <v>0</v>
          </cell>
          <cell r="AR136">
            <v>0</v>
          </cell>
          <cell r="AS136">
            <v>307003.28000000003</v>
          </cell>
          <cell r="AT136">
            <v>0</v>
          </cell>
          <cell r="AU136">
            <v>125852.68</v>
          </cell>
          <cell r="AV136">
            <v>0</v>
          </cell>
          <cell r="AW136">
            <v>205918.37</v>
          </cell>
          <cell r="AX136">
            <v>13152.38</v>
          </cell>
          <cell r="AY136">
            <v>0</v>
          </cell>
          <cell r="AZ136">
            <v>6754.16</v>
          </cell>
          <cell r="BA136">
            <v>535165.23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7380.59</v>
          </cell>
          <cell r="BP136">
            <v>7400.33</v>
          </cell>
          <cell r="BQ136">
            <v>0</v>
          </cell>
          <cell r="BR136">
            <v>3044.49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185619.37</v>
          </cell>
          <cell r="CF136">
            <v>375608.61</v>
          </cell>
          <cell r="CG136">
            <v>11049.1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10604.69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256548.95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15107.99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31658.84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11644.13</v>
          </cell>
          <cell r="FN136">
            <v>0</v>
          </cell>
          <cell r="FO136">
            <v>44293.03</v>
          </cell>
          <cell r="FP136">
            <v>0</v>
          </cell>
          <cell r="FQ136">
            <v>0</v>
          </cell>
          <cell r="FR136">
            <v>1000</v>
          </cell>
          <cell r="FS136">
            <v>46924.97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</row>
        <row r="137">
          <cell r="F137" t="str">
            <v>20406</v>
          </cell>
          <cell r="G137">
            <v>671311.17</v>
          </cell>
          <cell r="H137">
            <v>0</v>
          </cell>
          <cell r="I137">
            <v>3136.37</v>
          </cell>
          <cell r="J137">
            <v>24354.68</v>
          </cell>
          <cell r="K137">
            <v>0</v>
          </cell>
          <cell r="L137">
            <v>2053.08</v>
          </cell>
          <cell r="M137">
            <v>8545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775</v>
          </cell>
          <cell r="T137">
            <v>0</v>
          </cell>
          <cell r="U137">
            <v>2121.77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4807.25</v>
          </cell>
          <cell r="AA137">
            <v>446.06</v>
          </cell>
          <cell r="AB137">
            <v>0</v>
          </cell>
          <cell r="AC137">
            <v>9716.2900000000009</v>
          </cell>
          <cell r="AD137">
            <v>7</v>
          </cell>
          <cell r="AE137">
            <v>200</v>
          </cell>
          <cell r="AF137">
            <v>0</v>
          </cell>
          <cell r="AG137">
            <v>24455.91</v>
          </cell>
          <cell r="AH137">
            <v>0</v>
          </cell>
          <cell r="AI137">
            <v>2079042.98</v>
          </cell>
          <cell r="AJ137">
            <v>38881.370000000003</v>
          </cell>
          <cell r="AK137">
            <v>7103.52</v>
          </cell>
          <cell r="AL137">
            <v>1921.99</v>
          </cell>
          <cell r="AM137">
            <v>0</v>
          </cell>
          <cell r="AN137">
            <v>0</v>
          </cell>
          <cell r="AO137">
            <v>243607.16</v>
          </cell>
          <cell r="AP137">
            <v>29742.68</v>
          </cell>
          <cell r="AQ137">
            <v>0</v>
          </cell>
          <cell r="AR137">
            <v>0</v>
          </cell>
          <cell r="AS137">
            <v>64350.03</v>
          </cell>
          <cell r="AT137">
            <v>0</v>
          </cell>
          <cell r="AU137">
            <v>1251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2321.56</v>
          </cell>
          <cell r="BA137">
            <v>213777.65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6941.1</v>
          </cell>
          <cell r="BP137">
            <v>1379.18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393154.85</v>
          </cell>
          <cell r="CF137">
            <v>24391.41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103866.06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12461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5368.17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10958.34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22884.43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</row>
        <row r="138">
          <cell r="F138" t="str">
            <v>21014</v>
          </cell>
          <cell r="G138">
            <v>941325.71</v>
          </cell>
          <cell r="H138">
            <v>0</v>
          </cell>
          <cell r="I138">
            <v>0</v>
          </cell>
          <cell r="J138">
            <v>4564.25</v>
          </cell>
          <cell r="K138">
            <v>0</v>
          </cell>
          <cell r="L138">
            <v>0</v>
          </cell>
          <cell r="M138">
            <v>1860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310</v>
          </cell>
          <cell r="V138">
            <v>1023.39</v>
          </cell>
          <cell r="W138">
            <v>0</v>
          </cell>
          <cell r="X138">
            <v>0</v>
          </cell>
          <cell r="Y138">
            <v>90</v>
          </cell>
          <cell r="Z138">
            <v>60901.24</v>
          </cell>
          <cell r="AA138">
            <v>3025.09</v>
          </cell>
          <cell r="AB138">
            <v>0</v>
          </cell>
          <cell r="AC138">
            <v>20230.82</v>
          </cell>
          <cell r="AD138">
            <v>1178.31</v>
          </cell>
          <cell r="AE138">
            <v>1020</v>
          </cell>
          <cell r="AF138">
            <v>0</v>
          </cell>
          <cell r="AG138">
            <v>8537.98</v>
          </cell>
          <cell r="AH138">
            <v>24541.279999999999</v>
          </cell>
          <cell r="AI138">
            <v>5102395.25</v>
          </cell>
          <cell r="AJ138">
            <v>135766.26</v>
          </cell>
          <cell r="AK138">
            <v>400373.36</v>
          </cell>
          <cell r="AL138">
            <v>433.05</v>
          </cell>
          <cell r="AM138">
            <v>0</v>
          </cell>
          <cell r="AN138">
            <v>6580</v>
          </cell>
          <cell r="AO138">
            <v>680189.93</v>
          </cell>
          <cell r="AP138">
            <v>46479.71</v>
          </cell>
          <cell r="AQ138">
            <v>0</v>
          </cell>
          <cell r="AR138">
            <v>0</v>
          </cell>
          <cell r="AS138">
            <v>178513.26</v>
          </cell>
          <cell r="AT138">
            <v>0</v>
          </cell>
          <cell r="AU138">
            <v>28491.09</v>
          </cell>
          <cell r="AV138">
            <v>0</v>
          </cell>
          <cell r="AW138">
            <v>25554.240000000002</v>
          </cell>
          <cell r="AX138">
            <v>8030.8</v>
          </cell>
          <cell r="AY138">
            <v>0</v>
          </cell>
          <cell r="AZ138">
            <v>6068.06</v>
          </cell>
          <cell r="BA138">
            <v>240401.02</v>
          </cell>
          <cell r="BB138">
            <v>0</v>
          </cell>
          <cell r="BC138">
            <v>516.87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56991.03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242047</v>
          </cell>
          <cell r="CB138">
            <v>0</v>
          </cell>
          <cell r="CC138">
            <v>4531.3900000000003</v>
          </cell>
          <cell r="CD138">
            <v>0</v>
          </cell>
          <cell r="CE138">
            <v>135517.95000000001</v>
          </cell>
          <cell r="CF138">
            <v>29423.86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184052.28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1292.1400000000001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20468.62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4460.2</v>
          </cell>
          <cell r="FL138">
            <v>51961.62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411</v>
          </cell>
          <cell r="FR138">
            <v>600</v>
          </cell>
          <cell r="FS138">
            <v>4285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13</v>
          </cell>
          <cell r="FY138">
            <v>0</v>
          </cell>
          <cell r="FZ138">
            <v>0</v>
          </cell>
          <cell r="GA138">
            <v>0</v>
          </cell>
        </row>
        <row r="139">
          <cell r="F139" t="str">
            <v>21036</v>
          </cell>
          <cell r="G139">
            <v>244623.01</v>
          </cell>
          <cell r="H139">
            <v>0</v>
          </cell>
          <cell r="I139">
            <v>0</v>
          </cell>
          <cell r="J139">
            <v>1062.0899999999999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2747.8</v>
          </cell>
          <cell r="AA139">
            <v>752.08</v>
          </cell>
          <cell r="AB139">
            <v>0</v>
          </cell>
          <cell r="AC139">
            <v>75.19</v>
          </cell>
          <cell r="AD139">
            <v>8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304646.07</v>
          </cell>
          <cell r="AJ139">
            <v>11275.22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36848.25</v>
          </cell>
          <cell r="AP139">
            <v>0</v>
          </cell>
          <cell r="AQ139">
            <v>0</v>
          </cell>
          <cell r="AR139">
            <v>0</v>
          </cell>
          <cell r="AS139">
            <v>8433.1200000000008</v>
          </cell>
          <cell r="AT139">
            <v>0</v>
          </cell>
          <cell r="AU139">
            <v>2068.4899999999998</v>
          </cell>
          <cell r="AV139">
            <v>0</v>
          </cell>
          <cell r="AW139">
            <v>0</v>
          </cell>
          <cell r="AX139">
            <v>395.31</v>
          </cell>
          <cell r="AY139">
            <v>0</v>
          </cell>
          <cell r="AZ139">
            <v>0</v>
          </cell>
          <cell r="BA139">
            <v>20830.39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3682.07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6271</v>
          </cell>
          <cell r="CB139">
            <v>0</v>
          </cell>
          <cell r="CC139">
            <v>0</v>
          </cell>
          <cell r="CD139">
            <v>0</v>
          </cell>
          <cell r="CE139">
            <v>28090.75</v>
          </cell>
          <cell r="CF139">
            <v>20182.349999999999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558.26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8524.93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</row>
        <row r="140">
          <cell r="F140" t="str">
            <v>21206</v>
          </cell>
          <cell r="G140">
            <v>829793.13</v>
          </cell>
          <cell r="H140">
            <v>0</v>
          </cell>
          <cell r="I140">
            <v>0</v>
          </cell>
          <cell r="J140">
            <v>97631.78</v>
          </cell>
          <cell r="K140">
            <v>0</v>
          </cell>
          <cell r="L140">
            <v>0</v>
          </cell>
          <cell r="M140">
            <v>4320.24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2135.0300000000002</v>
          </cell>
          <cell r="V140">
            <v>0</v>
          </cell>
          <cell r="W140">
            <v>0</v>
          </cell>
          <cell r="X140">
            <v>0</v>
          </cell>
          <cell r="Y140">
            <v>1533.7</v>
          </cell>
          <cell r="Z140">
            <v>37062.160000000003</v>
          </cell>
          <cell r="AA140">
            <v>4551.59</v>
          </cell>
          <cell r="AB140">
            <v>0</v>
          </cell>
          <cell r="AC140">
            <v>2368.1999999999998</v>
          </cell>
          <cell r="AD140">
            <v>106668.81</v>
          </cell>
          <cell r="AE140">
            <v>270</v>
          </cell>
          <cell r="AF140">
            <v>0</v>
          </cell>
          <cell r="AG140">
            <v>3657.19</v>
          </cell>
          <cell r="AH140">
            <v>0</v>
          </cell>
          <cell r="AI140">
            <v>3509044.25</v>
          </cell>
          <cell r="AJ140">
            <v>148028.89000000001</v>
          </cell>
          <cell r="AK140">
            <v>149236.24</v>
          </cell>
          <cell r="AL140">
            <v>46870.51</v>
          </cell>
          <cell r="AM140">
            <v>0</v>
          </cell>
          <cell r="AN140">
            <v>0</v>
          </cell>
          <cell r="AO140">
            <v>428232</v>
          </cell>
          <cell r="AP140">
            <v>32717.42</v>
          </cell>
          <cell r="AQ140">
            <v>0</v>
          </cell>
          <cell r="AR140">
            <v>0</v>
          </cell>
          <cell r="AS140">
            <v>154274.09</v>
          </cell>
          <cell r="AT140">
            <v>0</v>
          </cell>
          <cell r="AU140">
            <v>23924.799999999999</v>
          </cell>
          <cell r="AV140">
            <v>0</v>
          </cell>
          <cell r="AW140">
            <v>66297.81</v>
          </cell>
          <cell r="AX140">
            <v>5223.22</v>
          </cell>
          <cell r="AY140">
            <v>0</v>
          </cell>
          <cell r="AZ140">
            <v>3868.34</v>
          </cell>
          <cell r="BA140">
            <v>291489.78000000003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37007.72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117701</v>
          </cell>
          <cell r="CB140">
            <v>0</v>
          </cell>
          <cell r="CC140">
            <v>4880</v>
          </cell>
          <cell r="CD140">
            <v>0</v>
          </cell>
          <cell r="CE140">
            <v>159871.66</v>
          </cell>
          <cell r="CF140">
            <v>37829.339999999997</v>
          </cell>
          <cell r="CG140">
            <v>20479.52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1241.3699999999999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3479.11</v>
          </cell>
          <cell r="CS140">
            <v>167532.18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369.7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40250.03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20866.05</v>
          </cell>
          <cell r="FC140">
            <v>27697.83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960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</row>
        <row r="141">
          <cell r="F141" t="str">
            <v>21214</v>
          </cell>
          <cell r="G141">
            <v>635370.76</v>
          </cell>
          <cell r="H141">
            <v>0</v>
          </cell>
          <cell r="I141">
            <v>0</v>
          </cell>
          <cell r="J141">
            <v>122689.39</v>
          </cell>
          <cell r="K141">
            <v>0</v>
          </cell>
          <cell r="L141">
            <v>0</v>
          </cell>
          <cell r="M141">
            <v>510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1044.24</v>
          </cell>
          <cell r="V141">
            <v>0</v>
          </cell>
          <cell r="W141">
            <v>0</v>
          </cell>
          <cell r="X141">
            <v>0</v>
          </cell>
          <cell r="Y141">
            <v>271.76</v>
          </cell>
          <cell r="Z141">
            <v>17612.16</v>
          </cell>
          <cell r="AA141">
            <v>3184.37</v>
          </cell>
          <cell r="AB141">
            <v>0</v>
          </cell>
          <cell r="AC141">
            <v>3824.66</v>
          </cell>
          <cell r="AD141">
            <v>405.31</v>
          </cell>
          <cell r="AE141">
            <v>0</v>
          </cell>
          <cell r="AF141">
            <v>0</v>
          </cell>
          <cell r="AG141">
            <v>1846.87</v>
          </cell>
          <cell r="AH141">
            <v>127.76</v>
          </cell>
          <cell r="AI141">
            <v>2379692.0499999998</v>
          </cell>
          <cell r="AJ141">
            <v>43476.76</v>
          </cell>
          <cell r="AK141">
            <v>72668.2</v>
          </cell>
          <cell r="AL141">
            <v>59408.11</v>
          </cell>
          <cell r="AM141">
            <v>0</v>
          </cell>
          <cell r="AN141">
            <v>7051</v>
          </cell>
          <cell r="AO141">
            <v>255186.9</v>
          </cell>
          <cell r="AP141">
            <v>27859.07</v>
          </cell>
          <cell r="AQ141">
            <v>0</v>
          </cell>
          <cell r="AR141">
            <v>0</v>
          </cell>
          <cell r="AS141">
            <v>91615.54</v>
          </cell>
          <cell r="AT141">
            <v>0</v>
          </cell>
          <cell r="AU141">
            <v>800</v>
          </cell>
          <cell r="AV141">
            <v>0</v>
          </cell>
          <cell r="AW141">
            <v>0</v>
          </cell>
          <cell r="AX141">
            <v>2953.06</v>
          </cell>
          <cell r="AY141">
            <v>0</v>
          </cell>
          <cell r="AZ141">
            <v>2294.27</v>
          </cell>
          <cell r="BA141">
            <v>222312.7</v>
          </cell>
          <cell r="BB141">
            <v>0</v>
          </cell>
          <cell r="BC141">
            <v>1157.54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22500.37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87034.37</v>
          </cell>
          <cell r="CB141">
            <v>0</v>
          </cell>
          <cell r="CC141">
            <v>3021</v>
          </cell>
          <cell r="CD141">
            <v>0</v>
          </cell>
          <cell r="CE141">
            <v>135063.64000000001</v>
          </cell>
          <cell r="CF141">
            <v>21836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97981.96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7258.42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1117.49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13806.05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1964.66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</row>
        <row r="142">
          <cell r="F142" t="str">
            <v>21226</v>
          </cell>
          <cell r="G142">
            <v>651879.23</v>
          </cell>
          <cell r="H142">
            <v>0</v>
          </cell>
          <cell r="I142">
            <v>0</v>
          </cell>
          <cell r="J142">
            <v>27497.88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1349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97607.71</v>
          </cell>
          <cell r="AA142">
            <v>3596.89</v>
          </cell>
          <cell r="AB142">
            <v>0</v>
          </cell>
          <cell r="AC142">
            <v>0</v>
          </cell>
          <cell r="AD142">
            <v>1072.9000000000001</v>
          </cell>
          <cell r="AE142">
            <v>16825</v>
          </cell>
          <cell r="AF142">
            <v>0</v>
          </cell>
          <cell r="AG142">
            <v>13287.09</v>
          </cell>
          <cell r="AH142">
            <v>0</v>
          </cell>
          <cell r="AI142">
            <v>3917316.05</v>
          </cell>
          <cell r="AJ142">
            <v>66486.490000000005</v>
          </cell>
          <cell r="AK142">
            <v>298296.92</v>
          </cell>
          <cell r="AL142">
            <v>141225.28</v>
          </cell>
          <cell r="AM142">
            <v>0</v>
          </cell>
          <cell r="AN142">
            <v>0</v>
          </cell>
          <cell r="AO142">
            <v>362765.02</v>
          </cell>
          <cell r="AP142">
            <v>7635.35</v>
          </cell>
          <cell r="AQ142">
            <v>0</v>
          </cell>
          <cell r="AR142">
            <v>0</v>
          </cell>
          <cell r="AS142">
            <v>74202.61</v>
          </cell>
          <cell r="AT142">
            <v>0</v>
          </cell>
          <cell r="AU142">
            <v>29040.57</v>
          </cell>
          <cell r="AV142">
            <v>0</v>
          </cell>
          <cell r="AW142">
            <v>0</v>
          </cell>
          <cell r="AX142">
            <v>6486.8</v>
          </cell>
          <cell r="AY142">
            <v>0</v>
          </cell>
          <cell r="AZ142">
            <v>3551.97</v>
          </cell>
          <cell r="BA142">
            <v>315851.03000000003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100</v>
          </cell>
          <cell r="BM142">
            <v>0</v>
          </cell>
          <cell r="BN142">
            <v>0</v>
          </cell>
          <cell r="BO142">
            <v>0</v>
          </cell>
          <cell r="BP142">
            <v>42913.75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109818.93</v>
          </cell>
          <cell r="CB142">
            <v>0</v>
          </cell>
          <cell r="CC142">
            <v>6198</v>
          </cell>
          <cell r="CD142">
            <v>0</v>
          </cell>
          <cell r="CE142">
            <v>183225</v>
          </cell>
          <cell r="CF142">
            <v>13672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109177.32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46520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2232.6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603.89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14312.06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22061.4</v>
          </cell>
          <cell r="FM142">
            <v>7378.31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</row>
        <row r="143">
          <cell r="F143" t="str">
            <v>21232</v>
          </cell>
          <cell r="G143">
            <v>783492.57</v>
          </cell>
          <cell r="H143">
            <v>758.27</v>
          </cell>
          <cell r="I143">
            <v>0</v>
          </cell>
          <cell r="J143">
            <v>18518.87</v>
          </cell>
          <cell r="K143">
            <v>0</v>
          </cell>
          <cell r="L143">
            <v>0</v>
          </cell>
          <cell r="M143">
            <v>16808.5</v>
          </cell>
          <cell r="N143">
            <v>0</v>
          </cell>
          <cell r="O143">
            <v>0</v>
          </cell>
          <cell r="P143">
            <v>0</v>
          </cell>
          <cell r="Q143">
            <v>4545</v>
          </cell>
          <cell r="R143">
            <v>0</v>
          </cell>
          <cell r="S143">
            <v>0</v>
          </cell>
          <cell r="T143">
            <v>0</v>
          </cell>
          <cell r="U143">
            <v>1599.97</v>
          </cell>
          <cell r="V143">
            <v>382.11</v>
          </cell>
          <cell r="W143">
            <v>0</v>
          </cell>
          <cell r="X143">
            <v>0</v>
          </cell>
          <cell r="Y143">
            <v>0</v>
          </cell>
          <cell r="Z143">
            <v>8920</v>
          </cell>
          <cell r="AA143">
            <v>4102.88</v>
          </cell>
          <cell r="AB143">
            <v>0</v>
          </cell>
          <cell r="AC143">
            <v>250</v>
          </cell>
          <cell r="AD143">
            <v>863.56</v>
          </cell>
          <cell r="AE143">
            <v>100</v>
          </cell>
          <cell r="AF143">
            <v>2110.19</v>
          </cell>
          <cell r="AG143">
            <v>0</v>
          </cell>
          <cell r="AH143">
            <v>0</v>
          </cell>
          <cell r="AI143">
            <v>4234992.03</v>
          </cell>
          <cell r="AJ143">
            <v>176272.81</v>
          </cell>
          <cell r="AK143">
            <v>539444.72</v>
          </cell>
          <cell r="AL143">
            <v>0</v>
          </cell>
          <cell r="AM143">
            <v>0</v>
          </cell>
          <cell r="AN143">
            <v>0</v>
          </cell>
          <cell r="AO143">
            <v>627340.81999999995</v>
          </cell>
          <cell r="AP143">
            <v>29904.86</v>
          </cell>
          <cell r="AQ143">
            <v>0</v>
          </cell>
          <cell r="AR143">
            <v>0</v>
          </cell>
          <cell r="AS143">
            <v>182715.46</v>
          </cell>
          <cell r="AT143">
            <v>0</v>
          </cell>
          <cell r="AU143">
            <v>4909.0200000000004</v>
          </cell>
          <cell r="AV143">
            <v>0</v>
          </cell>
          <cell r="AW143">
            <v>88162.34</v>
          </cell>
          <cell r="AX143">
            <v>6859.44</v>
          </cell>
          <cell r="AY143">
            <v>0</v>
          </cell>
          <cell r="AZ143">
            <v>6600.42</v>
          </cell>
          <cell r="BA143">
            <v>352321.36</v>
          </cell>
          <cell r="BB143">
            <v>0</v>
          </cell>
          <cell r="BC143">
            <v>1479.17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46425.71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204048</v>
          </cell>
          <cell r="CB143">
            <v>0</v>
          </cell>
          <cell r="CC143">
            <v>6934.5</v>
          </cell>
          <cell r="CD143">
            <v>0</v>
          </cell>
          <cell r="CE143">
            <v>248877.5</v>
          </cell>
          <cell r="CF143">
            <v>40350.21</v>
          </cell>
          <cell r="CG143">
            <v>44005.5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12733.48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4645.6899999999996</v>
          </cell>
          <cell r="CS143">
            <v>335453.90000000002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3697.91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22131.42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18904.939999999999</v>
          </cell>
          <cell r="FM143">
            <v>103150.16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</row>
        <row r="144">
          <cell r="F144" t="str">
            <v>21234</v>
          </cell>
          <cell r="G144">
            <v>191649.11</v>
          </cell>
          <cell r="H144">
            <v>0</v>
          </cell>
          <cell r="I144">
            <v>0</v>
          </cell>
          <cell r="J144">
            <v>64241.98</v>
          </cell>
          <cell r="K144">
            <v>0</v>
          </cell>
          <cell r="L144">
            <v>0</v>
          </cell>
          <cell r="M144">
            <v>7692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4624.8999999999996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11737.12</v>
          </cell>
          <cell r="AA144">
            <v>540.48</v>
          </cell>
          <cell r="AB144">
            <v>0</v>
          </cell>
          <cell r="AC144">
            <v>0</v>
          </cell>
          <cell r="AD144">
            <v>0</v>
          </cell>
          <cell r="AE144">
            <v>1105</v>
          </cell>
          <cell r="AF144">
            <v>0</v>
          </cell>
          <cell r="AG144">
            <v>10451.27</v>
          </cell>
          <cell r="AH144">
            <v>0</v>
          </cell>
          <cell r="AI144">
            <v>589321.69999999995</v>
          </cell>
          <cell r="AJ144">
            <v>20409.080000000002</v>
          </cell>
          <cell r="AK144">
            <v>42404.32</v>
          </cell>
          <cell r="AL144">
            <v>0</v>
          </cell>
          <cell r="AM144">
            <v>0</v>
          </cell>
          <cell r="AN144">
            <v>0</v>
          </cell>
          <cell r="AO144">
            <v>98413.09</v>
          </cell>
          <cell r="AP144">
            <v>10434.58</v>
          </cell>
          <cell r="AQ144">
            <v>0</v>
          </cell>
          <cell r="AR144">
            <v>0</v>
          </cell>
          <cell r="AS144">
            <v>17003.78</v>
          </cell>
          <cell r="AT144">
            <v>0</v>
          </cell>
          <cell r="AU144">
            <v>584</v>
          </cell>
          <cell r="AV144">
            <v>0</v>
          </cell>
          <cell r="AW144">
            <v>1492.63</v>
          </cell>
          <cell r="AX144">
            <v>787.83</v>
          </cell>
          <cell r="AY144">
            <v>0</v>
          </cell>
          <cell r="AZ144">
            <v>1590.06</v>
          </cell>
          <cell r="BA144">
            <v>143022.73000000001</v>
          </cell>
          <cell r="BB144">
            <v>29405.24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6701.36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74544</v>
          </cell>
          <cell r="CB144">
            <v>0</v>
          </cell>
          <cell r="CC144">
            <v>0</v>
          </cell>
          <cell r="CD144">
            <v>0</v>
          </cell>
          <cell r="CE144">
            <v>48166.57</v>
          </cell>
          <cell r="CF144">
            <v>61964.68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43858.1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1592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3868.62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</row>
        <row r="145">
          <cell r="F145" t="str">
            <v>21237</v>
          </cell>
          <cell r="G145">
            <v>948963.27</v>
          </cell>
          <cell r="H145">
            <v>0</v>
          </cell>
          <cell r="I145">
            <v>0</v>
          </cell>
          <cell r="J145">
            <v>126474.64</v>
          </cell>
          <cell r="K145">
            <v>0</v>
          </cell>
          <cell r="L145">
            <v>0</v>
          </cell>
          <cell r="M145">
            <v>14089</v>
          </cell>
          <cell r="N145">
            <v>0</v>
          </cell>
          <cell r="O145">
            <v>0</v>
          </cell>
          <cell r="P145">
            <v>0</v>
          </cell>
          <cell r="Q145">
            <v>21215</v>
          </cell>
          <cell r="R145">
            <v>0</v>
          </cell>
          <cell r="S145">
            <v>0</v>
          </cell>
          <cell r="T145">
            <v>0</v>
          </cell>
          <cell r="U145">
            <v>1176</v>
          </cell>
          <cell r="V145">
            <v>49</v>
          </cell>
          <cell r="W145">
            <v>0</v>
          </cell>
          <cell r="X145">
            <v>0</v>
          </cell>
          <cell r="Y145">
            <v>3122.3</v>
          </cell>
          <cell r="Z145">
            <v>54673.86</v>
          </cell>
          <cell r="AA145">
            <v>3040.17</v>
          </cell>
          <cell r="AB145">
            <v>0</v>
          </cell>
          <cell r="AC145">
            <v>2644.35</v>
          </cell>
          <cell r="AD145">
            <v>1028.78</v>
          </cell>
          <cell r="AE145">
            <v>0</v>
          </cell>
          <cell r="AF145">
            <v>0</v>
          </cell>
          <cell r="AG145">
            <v>80731.13</v>
          </cell>
          <cell r="AH145">
            <v>75330.149999999994</v>
          </cell>
          <cell r="AI145">
            <v>4774101.62</v>
          </cell>
          <cell r="AJ145">
            <v>165135.07999999999</v>
          </cell>
          <cell r="AK145">
            <v>353855.64</v>
          </cell>
          <cell r="AL145">
            <v>0</v>
          </cell>
          <cell r="AM145">
            <v>0</v>
          </cell>
          <cell r="AN145">
            <v>0</v>
          </cell>
          <cell r="AO145">
            <v>633259.84</v>
          </cell>
          <cell r="AP145">
            <v>15946.86</v>
          </cell>
          <cell r="AQ145">
            <v>0</v>
          </cell>
          <cell r="AR145">
            <v>0</v>
          </cell>
          <cell r="AS145">
            <v>198059.15</v>
          </cell>
          <cell r="AT145">
            <v>0</v>
          </cell>
          <cell r="AU145">
            <v>44103.81</v>
          </cell>
          <cell r="AV145">
            <v>0</v>
          </cell>
          <cell r="AW145">
            <v>8240.74</v>
          </cell>
          <cell r="AX145">
            <v>5626.69</v>
          </cell>
          <cell r="AY145">
            <v>0</v>
          </cell>
          <cell r="AZ145">
            <v>9420.6200000000008</v>
          </cell>
          <cell r="BA145">
            <v>364255.61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53788.37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177193</v>
          </cell>
          <cell r="CB145">
            <v>0</v>
          </cell>
          <cell r="CC145">
            <v>4009</v>
          </cell>
          <cell r="CD145">
            <v>0</v>
          </cell>
          <cell r="CE145">
            <v>112561.36</v>
          </cell>
          <cell r="CF145">
            <v>23566.82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693.04</v>
          </cell>
          <cell r="CS145">
            <v>180054.51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16230.91</v>
          </cell>
          <cell r="DY145">
            <v>9381.48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9285.1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15189.66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</row>
        <row r="146">
          <cell r="F146" t="str">
            <v>21300</v>
          </cell>
          <cell r="G146">
            <v>979696.93</v>
          </cell>
          <cell r="H146">
            <v>0</v>
          </cell>
          <cell r="I146">
            <v>0</v>
          </cell>
          <cell r="J146">
            <v>129744.96000000001</v>
          </cell>
          <cell r="K146">
            <v>0</v>
          </cell>
          <cell r="L146">
            <v>0</v>
          </cell>
          <cell r="M146">
            <v>9205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897.16</v>
          </cell>
          <cell r="V146">
            <v>0</v>
          </cell>
          <cell r="W146">
            <v>0</v>
          </cell>
          <cell r="X146">
            <v>0</v>
          </cell>
          <cell r="Y146">
            <v>5857.57</v>
          </cell>
          <cell r="Z146">
            <v>66139.75</v>
          </cell>
          <cell r="AA146">
            <v>5928.23</v>
          </cell>
          <cell r="AB146">
            <v>0</v>
          </cell>
          <cell r="AC146">
            <v>5240</v>
          </cell>
          <cell r="AD146">
            <v>1058.2</v>
          </cell>
          <cell r="AE146">
            <v>3263.86</v>
          </cell>
          <cell r="AF146">
            <v>731.9</v>
          </cell>
          <cell r="AG146">
            <v>26315.06</v>
          </cell>
          <cell r="AH146">
            <v>0</v>
          </cell>
          <cell r="AI146">
            <v>4742094.46</v>
          </cell>
          <cell r="AJ146">
            <v>102960.69</v>
          </cell>
          <cell r="AK146">
            <v>446996.24</v>
          </cell>
          <cell r="AL146">
            <v>0</v>
          </cell>
          <cell r="AM146">
            <v>0</v>
          </cell>
          <cell r="AN146">
            <v>0</v>
          </cell>
          <cell r="AO146">
            <v>618903.66</v>
          </cell>
          <cell r="AP146">
            <v>58087.06</v>
          </cell>
          <cell r="AQ146">
            <v>0</v>
          </cell>
          <cell r="AR146">
            <v>0</v>
          </cell>
          <cell r="AS146">
            <v>198973.72</v>
          </cell>
          <cell r="AT146">
            <v>0</v>
          </cell>
          <cell r="AU146">
            <v>7906.26</v>
          </cell>
          <cell r="AV146">
            <v>0</v>
          </cell>
          <cell r="AW146">
            <v>29034.51</v>
          </cell>
          <cell r="AX146">
            <v>7361.67</v>
          </cell>
          <cell r="AY146">
            <v>0</v>
          </cell>
          <cell r="AZ146">
            <v>9629.81</v>
          </cell>
          <cell r="BA146">
            <v>447996.63</v>
          </cell>
          <cell r="BB146">
            <v>0</v>
          </cell>
          <cell r="BC146">
            <v>4041.46</v>
          </cell>
          <cell r="BD146">
            <v>0</v>
          </cell>
          <cell r="BE146">
            <v>0</v>
          </cell>
          <cell r="BF146">
            <v>0</v>
          </cell>
          <cell r="BG146">
            <v>74000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50136.49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181829.33</v>
          </cell>
          <cell r="CB146">
            <v>0</v>
          </cell>
          <cell r="CC146">
            <v>4961</v>
          </cell>
          <cell r="CD146">
            <v>0</v>
          </cell>
          <cell r="CE146">
            <v>153468.85</v>
          </cell>
          <cell r="CF146">
            <v>31553.78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690.9</v>
          </cell>
          <cell r="CR146">
            <v>8039.67</v>
          </cell>
          <cell r="CS146">
            <v>257243.13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10103.67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30898.3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</row>
        <row r="147">
          <cell r="F147" t="str">
            <v>21301</v>
          </cell>
          <cell r="G147">
            <v>286218.59999999998</v>
          </cell>
          <cell r="H147">
            <v>0</v>
          </cell>
          <cell r="I147">
            <v>0</v>
          </cell>
          <cell r="J147">
            <v>196418.94</v>
          </cell>
          <cell r="K147">
            <v>0</v>
          </cell>
          <cell r="L147">
            <v>0</v>
          </cell>
          <cell r="M147">
            <v>10827.5</v>
          </cell>
          <cell r="N147">
            <v>0</v>
          </cell>
          <cell r="O147">
            <v>0</v>
          </cell>
          <cell r="P147">
            <v>0</v>
          </cell>
          <cell r="Q147">
            <v>5925</v>
          </cell>
          <cell r="R147">
            <v>0</v>
          </cell>
          <cell r="S147">
            <v>0</v>
          </cell>
          <cell r="T147">
            <v>0</v>
          </cell>
          <cell r="U147">
            <v>4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24305.97</v>
          </cell>
          <cell r="AA147">
            <v>1849.2</v>
          </cell>
          <cell r="AB147">
            <v>0</v>
          </cell>
          <cell r="AC147">
            <v>0</v>
          </cell>
          <cell r="AD147">
            <v>122.5</v>
          </cell>
          <cell r="AE147">
            <v>315</v>
          </cell>
          <cell r="AF147">
            <v>0</v>
          </cell>
          <cell r="AG147">
            <v>101.3</v>
          </cell>
          <cell r="AH147">
            <v>5026.6499999999996</v>
          </cell>
          <cell r="AI147">
            <v>2293329.4900000002</v>
          </cell>
          <cell r="AJ147">
            <v>48279.06</v>
          </cell>
          <cell r="AK147">
            <v>189943.36</v>
          </cell>
          <cell r="AL147">
            <v>189194.91</v>
          </cell>
          <cell r="AM147">
            <v>0</v>
          </cell>
          <cell r="AN147">
            <v>0</v>
          </cell>
          <cell r="AO147">
            <v>241987.84</v>
          </cell>
          <cell r="AP147">
            <v>14175.86</v>
          </cell>
          <cell r="AQ147">
            <v>0</v>
          </cell>
          <cell r="AR147">
            <v>0</v>
          </cell>
          <cell r="AS147">
            <v>86695.78</v>
          </cell>
          <cell r="AT147">
            <v>0</v>
          </cell>
          <cell r="AU147">
            <v>11358.3</v>
          </cell>
          <cell r="AV147">
            <v>0</v>
          </cell>
          <cell r="AW147">
            <v>0</v>
          </cell>
          <cell r="AX147">
            <v>3034.77</v>
          </cell>
          <cell r="AY147">
            <v>0</v>
          </cell>
          <cell r="AZ147">
            <v>5731.54</v>
          </cell>
          <cell r="BA147">
            <v>186278.81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19791.11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54704</v>
          </cell>
          <cell r="CB147">
            <v>0</v>
          </cell>
          <cell r="CC147">
            <v>1853</v>
          </cell>
          <cell r="CD147">
            <v>0</v>
          </cell>
          <cell r="CE147">
            <v>74690</v>
          </cell>
          <cell r="CF147">
            <v>32253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117594.35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5137.28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36805.24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11423.07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10190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</row>
        <row r="148">
          <cell r="F148" t="str">
            <v>21302</v>
          </cell>
          <cell r="G148">
            <v>4487202.96</v>
          </cell>
          <cell r="H148">
            <v>0</v>
          </cell>
          <cell r="I148">
            <v>0</v>
          </cell>
          <cell r="J148">
            <v>35586.86</v>
          </cell>
          <cell r="K148">
            <v>0</v>
          </cell>
          <cell r="L148">
            <v>0</v>
          </cell>
          <cell r="M148">
            <v>42166.14</v>
          </cell>
          <cell r="N148">
            <v>0</v>
          </cell>
          <cell r="O148">
            <v>0</v>
          </cell>
          <cell r="P148">
            <v>0</v>
          </cell>
          <cell r="Q148">
            <v>760</v>
          </cell>
          <cell r="R148">
            <v>0</v>
          </cell>
          <cell r="S148">
            <v>0</v>
          </cell>
          <cell r="T148">
            <v>0</v>
          </cell>
          <cell r="U148">
            <v>33069.24</v>
          </cell>
          <cell r="V148">
            <v>0</v>
          </cell>
          <cell r="W148">
            <v>0</v>
          </cell>
          <cell r="X148">
            <v>0</v>
          </cell>
          <cell r="Y148">
            <v>4075.17</v>
          </cell>
          <cell r="Z148">
            <v>169836.32</v>
          </cell>
          <cell r="AA148">
            <v>20048.62</v>
          </cell>
          <cell r="AB148">
            <v>0</v>
          </cell>
          <cell r="AC148">
            <v>225415.4</v>
          </cell>
          <cell r="AD148">
            <v>6321.32</v>
          </cell>
          <cell r="AE148">
            <v>4202.3100000000004</v>
          </cell>
          <cell r="AF148">
            <v>0</v>
          </cell>
          <cell r="AG148">
            <v>59128.43</v>
          </cell>
          <cell r="AH148">
            <v>0</v>
          </cell>
          <cell r="AI148">
            <v>17224727.98</v>
          </cell>
          <cell r="AJ148">
            <v>708937.22</v>
          </cell>
          <cell r="AK148">
            <v>1195501.08</v>
          </cell>
          <cell r="AL148">
            <v>0</v>
          </cell>
          <cell r="AM148">
            <v>0</v>
          </cell>
          <cell r="AN148">
            <v>0</v>
          </cell>
          <cell r="AO148">
            <v>2255789</v>
          </cell>
          <cell r="AP148">
            <v>0</v>
          </cell>
          <cell r="AQ148">
            <v>0</v>
          </cell>
          <cell r="AR148">
            <v>0</v>
          </cell>
          <cell r="AS148">
            <v>683231</v>
          </cell>
          <cell r="AT148">
            <v>2644473.2200000002</v>
          </cell>
          <cell r="AU148">
            <v>149746.76</v>
          </cell>
          <cell r="AV148">
            <v>10063.5</v>
          </cell>
          <cell r="AW148">
            <v>135903.45000000001</v>
          </cell>
          <cell r="AX148">
            <v>28502.880000000001</v>
          </cell>
          <cell r="AY148">
            <v>0</v>
          </cell>
          <cell r="AZ148">
            <v>18431.43</v>
          </cell>
          <cell r="BA148">
            <v>984615.06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202845.79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620409.30000000005</v>
          </cell>
          <cell r="CB148">
            <v>0</v>
          </cell>
          <cell r="CC148">
            <v>31789.15</v>
          </cell>
          <cell r="CD148">
            <v>0</v>
          </cell>
          <cell r="CE148">
            <v>551535.99</v>
          </cell>
          <cell r="CF148">
            <v>110146.71</v>
          </cell>
          <cell r="CG148">
            <v>0</v>
          </cell>
          <cell r="CH148">
            <v>0</v>
          </cell>
          <cell r="CI148">
            <v>306654.31</v>
          </cell>
          <cell r="CJ148">
            <v>0</v>
          </cell>
          <cell r="CK148">
            <v>0</v>
          </cell>
          <cell r="CL148">
            <v>12340.82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658498.4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24689.599999999999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54291.29</v>
          </cell>
          <cell r="FC148">
            <v>31899.35</v>
          </cell>
          <cell r="FD148">
            <v>1765050.24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48241.2</v>
          </cell>
          <cell r="FM148">
            <v>2232.1999999999998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369983.52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</row>
        <row r="149">
          <cell r="F149" t="str">
            <v>21303</v>
          </cell>
          <cell r="G149">
            <v>729883.15</v>
          </cell>
          <cell r="H149">
            <v>0</v>
          </cell>
          <cell r="I149">
            <v>184.93</v>
          </cell>
          <cell r="J149">
            <v>181786.01</v>
          </cell>
          <cell r="K149">
            <v>0</v>
          </cell>
          <cell r="L149">
            <v>0</v>
          </cell>
          <cell r="M149">
            <v>2187.3000000000002</v>
          </cell>
          <cell r="N149">
            <v>0</v>
          </cell>
          <cell r="O149">
            <v>0</v>
          </cell>
          <cell r="P149">
            <v>0</v>
          </cell>
          <cell r="Q149">
            <v>8840</v>
          </cell>
          <cell r="R149">
            <v>0</v>
          </cell>
          <cell r="S149">
            <v>0</v>
          </cell>
          <cell r="T149">
            <v>0</v>
          </cell>
          <cell r="U149">
            <v>51.2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37508.82</v>
          </cell>
          <cell r="AA149">
            <v>3113.05</v>
          </cell>
          <cell r="AB149">
            <v>0</v>
          </cell>
          <cell r="AC149">
            <v>300</v>
          </cell>
          <cell r="AD149">
            <v>158.44</v>
          </cell>
          <cell r="AE149">
            <v>135</v>
          </cell>
          <cell r="AF149">
            <v>0</v>
          </cell>
          <cell r="AG149">
            <v>112929.26</v>
          </cell>
          <cell r="AH149">
            <v>0</v>
          </cell>
          <cell r="AI149">
            <v>3017161.85</v>
          </cell>
          <cell r="AJ149">
            <v>121583.3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337322.15</v>
          </cell>
          <cell r="AP149">
            <v>4664.72</v>
          </cell>
          <cell r="AQ149">
            <v>0</v>
          </cell>
          <cell r="AR149">
            <v>0</v>
          </cell>
          <cell r="AS149">
            <v>122412.9</v>
          </cell>
          <cell r="AT149">
            <v>0</v>
          </cell>
          <cell r="AU149">
            <v>34474.93</v>
          </cell>
          <cell r="AV149">
            <v>0</v>
          </cell>
          <cell r="AW149">
            <v>0</v>
          </cell>
          <cell r="AX149">
            <v>2149.5100000000002</v>
          </cell>
          <cell r="AY149">
            <v>0</v>
          </cell>
          <cell r="AZ149">
            <v>5596.99</v>
          </cell>
          <cell r="BA149">
            <v>369380.88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31312.29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121451</v>
          </cell>
          <cell r="CB149">
            <v>0</v>
          </cell>
          <cell r="CC149">
            <v>3357</v>
          </cell>
          <cell r="CD149">
            <v>0</v>
          </cell>
          <cell r="CE149">
            <v>219535</v>
          </cell>
          <cell r="CF149">
            <v>2109.6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174489.57</v>
          </cell>
          <cell r="CT149">
            <v>0</v>
          </cell>
          <cell r="CU149">
            <v>78627.990000000005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1979.58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13885.71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27748.02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110339.86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</row>
        <row r="150">
          <cell r="F150" t="str">
            <v>21401</v>
          </cell>
          <cell r="G150">
            <v>5591974.8700000001</v>
          </cell>
          <cell r="H150">
            <v>0</v>
          </cell>
          <cell r="I150">
            <v>0</v>
          </cell>
          <cell r="J150">
            <v>57470</v>
          </cell>
          <cell r="K150">
            <v>0</v>
          </cell>
          <cell r="L150">
            <v>0</v>
          </cell>
          <cell r="M150">
            <v>46321.06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30306</v>
          </cell>
          <cell r="U150">
            <v>27314.43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79525.63</v>
          </cell>
          <cell r="AA150">
            <v>23280.78</v>
          </cell>
          <cell r="AB150">
            <v>0</v>
          </cell>
          <cell r="AC150">
            <v>7468.21</v>
          </cell>
          <cell r="AD150">
            <v>4715.29</v>
          </cell>
          <cell r="AE150">
            <v>12995.6</v>
          </cell>
          <cell r="AF150">
            <v>23720.19</v>
          </cell>
          <cell r="AG150">
            <v>62859.38</v>
          </cell>
          <cell r="AH150">
            <v>0</v>
          </cell>
          <cell r="AI150">
            <v>21726720.27</v>
          </cell>
          <cell r="AJ150">
            <v>951011.61</v>
          </cell>
          <cell r="AK150">
            <v>2324943.12</v>
          </cell>
          <cell r="AL150">
            <v>46774.46</v>
          </cell>
          <cell r="AM150">
            <v>0</v>
          </cell>
          <cell r="AN150">
            <v>1700664.92</v>
          </cell>
          <cell r="AO150">
            <v>3104216.17</v>
          </cell>
          <cell r="AP150">
            <v>238508.36</v>
          </cell>
          <cell r="AQ150">
            <v>0</v>
          </cell>
          <cell r="AR150">
            <v>0</v>
          </cell>
          <cell r="AS150">
            <v>1130903.22</v>
          </cell>
          <cell r="AT150">
            <v>0</v>
          </cell>
          <cell r="AU150">
            <v>294195.21999999997</v>
          </cell>
          <cell r="AV150">
            <v>0</v>
          </cell>
          <cell r="AW150">
            <v>395619.63</v>
          </cell>
          <cell r="AX150">
            <v>35490.559999999998</v>
          </cell>
          <cell r="AY150">
            <v>0</v>
          </cell>
          <cell r="AZ150">
            <v>29784.18</v>
          </cell>
          <cell r="BA150">
            <v>0</v>
          </cell>
          <cell r="BB150">
            <v>0</v>
          </cell>
          <cell r="BC150">
            <v>22530.93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32822.620000000003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257641.56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791689</v>
          </cell>
          <cell r="CB150">
            <v>0</v>
          </cell>
          <cell r="CC150">
            <v>30587</v>
          </cell>
          <cell r="CD150">
            <v>0</v>
          </cell>
          <cell r="CE150">
            <v>1399908.27</v>
          </cell>
          <cell r="CF150">
            <v>164968.43</v>
          </cell>
          <cell r="CG150">
            <v>84444.58</v>
          </cell>
          <cell r="CH150">
            <v>0</v>
          </cell>
          <cell r="CI150">
            <v>0</v>
          </cell>
          <cell r="CJ150">
            <v>10000</v>
          </cell>
          <cell r="CK150">
            <v>0</v>
          </cell>
          <cell r="CL150">
            <v>74541.81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48168.57</v>
          </cell>
          <cell r="CR150">
            <v>0</v>
          </cell>
          <cell r="CS150">
            <v>1483221.16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40330.129999999997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55766.879999999997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113284.12</v>
          </cell>
          <cell r="FC150">
            <v>0</v>
          </cell>
          <cell r="FD150">
            <v>0</v>
          </cell>
          <cell r="FE150">
            <v>20546.419999999998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583988.44999999995</v>
          </cell>
          <cell r="FL150">
            <v>0</v>
          </cell>
          <cell r="FM150">
            <v>1441.5</v>
          </cell>
          <cell r="FN150">
            <v>0</v>
          </cell>
          <cell r="FO150">
            <v>51538.080000000002</v>
          </cell>
          <cell r="FP150">
            <v>0</v>
          </cell>
          <cell r="FQ150">
            <v>223991.8</v>
          </cell>
          <cell r="FR150">
            <v>0</v>
          </cell>
          <cell r="FS150">
            <v>8107.88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</row>
        <row r="151">
          <cell r="F151" t="str">
            <v>22008</v>
          </cell>
          <cell r="G151">
            <v>279392.84000000003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103.37</v>
          </cell>
          <cell r="N151">
            <v>0</v>
          </cell>
          <cell r="O151">
            <v>0</v>
          </cell>
          <cell r="P151">
            <v>0</v>
          </cell>
          <cell r="Q151">
            <v>2985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9378</v>
          </cell>
          <cell r="AA151">
            <v>1478.8</v>
          </cell>
          <cell r="AB151">
            <v>0</v>
          </cell>
          <cell r="AC151">
            <v>5239</v>
          </cell>
          <cell r="AD151">
            <v>0</v>
          </cell>
          <cell r="AE151">
            <v>3</v>
          </cell>
          <cell r="AF151">
            <v>0</v>
          </cell>
          <cell r="AG151">
            <v>545.11</v>
          </cell>
          <cell r="AH151">
            <v>6633.09</v>
          </cell>
          <cell r="AI151">
            <v>1299857.52</v>
          </cell>
          <cell r="AJ151">
            <v>8543.24</v>
          </cell>
          <cell r="AK151">
            <v>73327.88</v>
          </cell>
          <cell r="AL151">
            <v>0</v>
          </cell>
          <cell r="AM151">
            <v>0</v>
          </cell>
          <cell r="AN151">
            <v>0</v>
          </cell>
          <cell r="AO151">
            <v>44472.17</v>
          </cell>
          <cell r="AP151">
            <v>0</v>
          </cell>
          <cell r="AQ151">
            <v>0</v>
          </cell>
          <cell r="AR151">
            <v>0</v>
          </cell>
          <cell r="AS151">
            <v>18754.2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568.30999999999995</v>
          </cell>
          <cell r="AY151">
            <v>0</v>
          </cell>
          <cell r="AZ151">
            <v>11957.75</v>
          </cell>
          <cell r="BA151">
            <v>72279.28</v>
          </cell>
          <cell r="BB151">
            <v>1937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18004.68</v>
          </cell>
          <cell r="CB151">
            <v>0</v>
          </cell>
          <cell r="CC151">
            <v>4968</v>
          </cell>
          <cell r="CD151">
            <v>0</v>
          </cell>
          <cell r="CE151">
            <v>36535.11</v>
          </cell>
          <cell r="CF151">
            <v>16890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23991.16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3308.12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150.83000000000001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</row>
        <row r="152">
          <cell r="F152" t="str">
            <v>22009</v>
          </cell>
          <cell r="G152">
            <v>1296911.48</v>
          </cell>
          <cell r="H152">
            <v>0</v>
          </cell>
          <cell r="I152">
            <v>201.64</v>
          </cell>
          <cell r="J152">
            <v>0</v>
          </cell>
          <cell r="K152">
            <v>0</v>
          </cell>
          <cell r="L152">
            <v>0</v>
          </cell>
          <cell r="M152">
            <v>15300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5979.71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55893.26</v>
          </cell>
          <cell r="AA152">
            <v>6563.65</v>
          </cell>
          <cell r="AB152">
            <v>0</v>
          </cell>
          <cell r="AC152">
            <v>2321.69</v>
          </cell>
          <cell r="AD152">
            <v>734.47</v>
          </cell>
          <cell r="AE152">
            <v>461</v>
          </cell>
          <cell r="AF152">
            <v>1126.44</v>
          </cell>
          <cell r="AG152">
            <v>4418.99</v>
          </cell>
          <cell r="AH152">
            <v>10942.86</v>
          </cell>
          <cell r="AI152">
            <v>3752379.96</v>
          </cell>
          <cell r="AJ152">
            <v>76910.03</v>
          </cell>
          <cell r="AK152">
            <v>158525.04</v>
          </cell>
          <cell r="AL152">
            <v>0</v>
          </cell>
          <cell r="AM152">
            <v>0</v>
          </cell>
          <cell r="AN152">
            <v>0</v>
          </cell>
          <cell r="AO152">
            <v>411400.91</v>
          </cell>
          <cell r="AP152">
            <v>10495.41</v>
          </cell>
          <cell r="AQ152">
            <v>0</v>
          </cell>
          <cell r="AR152">
            <v>0</v>
          </cell>
          <cell r="AS152">
            <v>126138.24000000001</v>
          </cell>
          <cell r="AT152">
            <v>0</v>
          </cell>
          <cell r="AU152">
            <v>23837.41</v>
          </cell>
          <cell r="AV152">
            <v>0</v>
          </cell>
          <cell r="AW152">
            <v>7551.14</v>
          </cell>
          <cell r="AX152">
            <v>3992.14</v>
          </cell>
          <cell r="AY152">
            <v>0</v>
          </cell>
          <cell r="AZ152">
            <v>6404.58</v>
          </cell>
          <cell r="BA152">
            <v>528306.92000000004</v>
          </cell>
          <cell r="BB152">
            <v>17638.32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103333.96</v>
          </cell>
          <cell r="CB152">
            <v>0</v>
          </cell>
          <cell r="CC152">
            <v>0</v>
          </cell>
          <cell r="CD152">
            <v>0</v>
          </cell>
          <cell r="CE152">
            <v>82498.77</v>
          </cell>
          <cell r="CF152">
            <v>39989.230000000003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142847.94</v>
          </cell>
          <cell r="CT152">
            <v>0</v>
          </cell>
          <cell r="CU152">
            <v>635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7766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12362.98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33850.68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33346.160000000003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400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</row>
        <row r="153">
          <cell r="F153" t="str">
            <v>22017</v>
          </cell>
          <cell r="G153">
            <v>204591.27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1155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97.55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23153.42</v>
          </cell>
          <cell r="AA153">
            <v>3627.24</v>
          </cell>
          <cell r="AB153">
            <v>0</v>
          </cell>
          <cell r="AC153">
            <v>577.24</v>
          </cell>
          <cell r="AD153">
            <v>0</v>
          </cell>
          <cell r="AE153">
            <v>0</v>
          </cell>
          <cell r="AF153">
            <v>2320</v>
          </cell>
          <cell r="AG153">
            <v>1505.51</v>
          </cell>
          <cell r="AH153">
            <v>325.92</v>
          </cell>
          <cell r="AI153">
            <v>1573858.78</v>
          </cell>
          <cell r="AJ153">
            <v>8247.26</v>
          </cell>
          <cell r="AK153">
            <v>175970.4</v>
          </cell>
          <cell r="AL153">
            <v>0</v>
          </cell>
          <cell r="AM153">
            <v>0</v>
          </cell>
          <cell r="AN153">
            <v>0</v>
          </cell>
          <cell r="AO153">
            <v>62640.82</v>
          </cell>
          <cell r="AP153">
            <v>7599.19</v>
          </cell>
          <cell r="AQ153">
            <v>0</v>
          </cell>
          <cell r="AR153">
            <v>0</v>
          </cell>
          <cell r="AS153">
            <v>15578.53</v>
          </cell>
          <cell r="AT153">
            <v>0</v>
          </cell>
          <cell r="AU153">
            <v>2590.7199999999998</v>
          </cell>
          <cell r="AV153">
            <v>0</v>
          </cell>
          <cell r="AW153">
            <v>0</v>
          </cell>
          <cell r="AX153">
            <v>749.78</v>
          </cell>
          <cell r="AY153">
            <v>0</v>
          </cell>
          <cell r="AZ153">
            <v>750.36</v>
          </cell>
          <cell r="BA153">
            <v>142985.96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480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14709.5</v>
          </cell>
          <cell r="CB153">
            <v>0</v>
          </cell>
          <cell r="CC153">
            <v>0</v>
          </cell>
          <cell r="CD153">
            <v>0</v>
          </cell>
          <cell r="CE153">
            <v>29643</v>
          </cell>
          <cell r="CF153">
            <v>3019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24827.93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14351.3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3999.99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200</v>
          </cell>
          <cell r="FS153">
            <v>101.44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391</v>
          </cell>
          <cell r="FY153">
            <v>0</v>
          </cell>
          <cell r="FZ153">
            <v>0</v>
          </cell>
          <cell r="GA153">
            <v>0</v>
          </cell>
        </row>
        <row r="154">
          <cell r="F154" t="str">
            <v>22073</v>
          </cell>
          <cell r="G154">
            <v>419720.1</v>
          </cell>
          <cell r="H154">
            <v>0</v>
          </cell>
          <cell r="I154">
            <v>2777.8</v>
          </cell>
          <cell r="J154">
            <v>0</v>
          </cell>
          <cell r="K154">
            <v>0</v>
          </cell>
          <cell r="L154">
            <v>0</v>
          </cell>
          <cell r="M154">
            <v>1310</v>
          </cell>
          <cell r="N154">
            <v>0</v>
          </cell>
          <cell r="O154">
            <v>0</v>
          </cell>
          <cell r="P154">
            <v>0</v>
          </cell>
          <cell r="Q154">
            <v>600</v>
          </cell>
          <cell r="R154">
            <v>0</v>
          </cell>
          <cell r="S154">
            <v>0</v>
          </cell>
          <cell r="T154">
            <v>0</v>
          </cell>
          <cell r="U154">
            <v>208.05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16908.14</v>
          </cell>
          <cell r="AA154">
            <v>729.81</v>
          </cell>
          <cell r="AB154">
            <v>0</v>
          </cell>
          <cell r="AC154">
            <v>668.8</v>
          </cell>
          <cell r="AD154">
            <v>58.48</v>
          </cell>
          <cell r="AE154">
            <v>0</v>
          </cell>
          <cell r="AF154">
            <v>136.87</v>
          </cell>
          <cell r="AG154">
            <v>6636.64</v>
          </cell>
          <cell r="AH154">
            <v>0</v>
          </cell>
          <cell r="AI154">
            <v>1536126.74</v>
          </cell>
          <cell r="AJ154">
            <v>15298.35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65558.42</v>
          </cell>
          <cell r="AP154">
            <v>0</v>
          </cell>
          <cell r="AQ154">
            <v>0</v>
          </cell>
          <cell r="AR154">
            <v>0</v>
          </cell>
          <cell r="AS154">
            <v>18733.259999999998</v>
          </cell>
          <cell r="AT154">
            <v>0</v>
          </cell>
          <cell r="AU154">
            <v>25304.37</v>
          </cell>
          <cell r="AV154">
            <v>0</v>
          </cell>
          <cell r="AW154">
            <v>0</v>
          </cell>
          <cell r="AX154">
            <v>884.41</v>
          </cell>
          <cell r="AY154">
            <v>0</v>
          </cell>
          <cell r="AZ154">
            <v>821.45</v>
          </cell>
          <cell r="BA154">
            <v>152617.81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18451</v>
          </cell>
          <cell r="CB154">
            <v>0</v>
          </cell>
          <cell r="CC154">
            <v>0</v>
          </cell>
          <cell r="CD154">
            <v>0</v>
          </cell>
          <cell r="CE154">
            <v>24337</v>
          </cell>
          <cell r="CF154">
            <v>5000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20748.689999999999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13622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3753.6</v>
          </cell>
          <cell r="FC154">
            <v>0</v>
          </cell>
          <cell r="FD154">
            <v>0</v>
          </cell>
          <cell r="FE154">
            <v>0</v>
          </cell>
          <cell r="FF154">
            <v>2992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1750</v>
          </cell>
          <cell r="FS154">
            <v>11800.24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</row>
        <row r="155">
          <cell r="F155" t="str">
            <v>22105</v>
          </cell>
          <cell r="G155">
            <v>693141.93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3445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880.1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31024.15</v>
          </cell>
          <cell r="AA155">
            <v>1882.26</v>
          </cell>
          <cell r="AB155">
            <v>0</v>
          </cell>
          <cell r="AC155">
            <v>6258</v>
          </cell>
          <cell r="AD155">
            <v>79.900000000000006</v>
          </cell>
          <cell r="AE155">
            <v>2210</v>
          </cell>
          <cell r="AF155">
            <v>1352.24</v>
          </cell>
          <cell r="AG155">
            <v>147.38</v>
          </cell>
          <cell r="AH155">
            <v>23129.360000000001</v>
          </cell>
          <cell r="AI155">
            <v>2173304.36</v>
          </cell>
          <cell r="AJ155">
            <v>25632.93</v>
          </cell>
          <cell r="AK155">
            <v>75606.240000000005</v>
          </cell>
          <cell r="AL155">
            <v>0</v>
          </cell>
          <cell r="AM155">
            <v>0</v>
          </cell>
          <cell r="AN155">
            <v>0</v>
          </cell>
          <cell r="AO155">
            <v>151071.28</v>
          </cell>
          <cell r="AP155">
            <v>0.44</v>
          </cell>
          <cell r="AQ155">
            <v>0</v>
          </cell>
          <cell r="AR155">
            <v>0</v>
          </cell>
          <cell r="AS155">
            <v>46227.75</v>
          </cell>
          <cell r="AT155">
            <v>0</v>
          </cell>
          <cell r="AU155">
            <v>6221.37</v>
          </cell>
          <cell r="AV155">
            <v>0</v>
          </cell>
          <cell r="AW155">
            <v>0</v>
          </cell>
          <cell r="AX155">
            <v>2472.0500000000002</v>
          </cell>
          <cell r="AY155">
            <v>0</v>
          </cell>
          <cell r="AZ155">
            <v>2164.42</v>
          </cell>
          <cell r="BA155">
            <v>263711.43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47561</v>
          </cell>
          <cell r="CB155">
            <v>0</v>
          </cell>
          <cell r="CC155">
            <v>0</v>
          </cell>
          <cell r="CD155">
            <v>0</v>
          </cell>
          <cell r="CE155">
            <v>57357.34</v>
          </cell>
          <cell r="CF155">
            <v>18918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5294.76</v>
          </cell>
          <cell r="CS155">
            <v>58911.040000000001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8479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30074.84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6788.07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480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</row>
        <row r="156">
          <cell r="F156" t="str">
            <v>22200</v>
          </cell>
          <cell r="G156">
            <v>683784.89</v>
          </cell>
          <cell r="H156">
            <v>94.85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6752.5</v>
          </cell>
          <cell r="N156">
            <v>0</v>
          </cell>
          <cell r="O156">
            <v>0</v>
          </cell>
          <cell r="P156">
            <v>0</v>
          </cell>
          <cell r="Q156">
            <v>6325</v>
          </cell>
          <cell r="R156">
            <v>0</v>
          </cell>
          <cell r="S156">
            <v>0</v>
          </cell>
          <cell r="T156">
            <v>0</v>
          </cell>
          <cell r="U156">
            <v>1620.58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34717.4</v>
          </cell>
          <cell r="AA156">
            <v>466.74</v>
          </cell>
          <cell r="AB156">
            <v>0</v>
          </cell>
          <cell r="AC156">
            <v>28175.47</v>
          </cell>
          <cell r="AD156">
            <v>0</v>
          </cell>
          <cell r="AE156">
            <v>0</v>
          </cell>
          <cell r="AF156">
            <v>563.22</v>
          </cell>
          <cell r="AG156">
            <v>214</v>
          </cell>
          <cell r="AH156">
            <v>7037.01</v>
          </cell>
          <cell r="AI156">
            <v>2301099.9900000002</v>
          </cell>
          <cell r="AJ156">
            <v>47241.68</v>
          </cell>
          <cell r="AK156">
            <v>171898.28</v>
          </cell>
          <cell r="AL156">
            <v>0</v>
          </cell>
          <cell r="AM156">
            <v>0</v>
          </cell>
          <cell r="AN156">
            <v>720</v>
          </cell>
          <cell r="AO156">
            <v>213648.63</v>
          </cell>
          <cell r="AP156">
            <v>0</v>
          </cell>
          <cell r="AQ156">
            <v>0</v>
          </cell>
          <cell r="AR156">
            <v>0</v>
          </cell>
          <cell r="AS156">
            <v>47240.67</v>
          </cell>
          <cell r="AT156">
            <v>0</v>
          </cell>
          <cell r="AU156">
            <v>39163.22</v>
          </cell>
          <cell r="AV156">
            <v>0</v>
          </cell>
          <cell r="AW156">
            <v>0</v>
          </cell>
          <cell r="AX156">
            <v>1902.68</v>
          </cell>
          <cell r="AY156">
            <v>0</v>
          </cell>
          <cell r="AZ156">
            <v>1658.13</v>
          </cell>
          <cell r="BA156">
            <v>243169.12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109975.84</v>
          </cell>
          <cell r="BN156">
            <v>2546.25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51603</v>
          </cell>
          <cell r="CB156">
            <v>0</v>
          </cell>
          <cell r="CC156">
            <v>0</v>
          </cell>
          <cell r="CD156">
            <v>0</v>
          </cell>
          <cell r="CE156">
            <v>68057.440000000002</v>
          </cell>
          <cell r="CF156">
            <v>6286.09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60027.24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22732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854.77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6927.12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</row>
        <row r="157">
          <cell r="F157" t="str">
            <v>22204</v>
          </cell>
          <cell r="G157">
            <v>542578.04</v>
          </cell>
          <cell r="H157">
            <v>0</v>
          </cell>
          <cell r="I157">
            <v>981.02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3890</v>
          </cell>
          <cell r="R157">
            <v>0</v>
          </cell>
          <cell r="S157">
            <v>0</v>
          </cell>
          <cell r="T157">
            <v>0</v>
          </cell>
          <cell r="U157">
            <v>2538.35</v>
          </cell>
          <cell r="V157">
            <v>0</v>
          </cell>
          <cell r="W157">
            <v>0</v>
          </cell>
          <cell r="X157">
            <v>0</v>
          </cell>
          <cell r="Y157">
            <v>2319.15</v>
          </cell>
          <cell r="Z157">
            <v>2416.52</v>
          </cell>
          <cell r="AA157">
            <v>533.64</v>
          </cell>
          <cell r="AB157">
            <v>0</v>
          </cell>
          <cell r="AC157">
            <v>24444</v>
          </cell>
          <cell r="AD157">
            <v>210</v>
          </cell>
          <cell r="AE157">
            <v>50</v>
          </cell>
          <cell r="AF157">
            <v>0</v>
          </cell>
          <cell r="AG157">
            <v>1585.97</v>
          </cell>
          <cell r="AH157">
            <v>352.39</v>
          </cell>
          <cell r="AI157">
            <v>1530540.73</v>
          </cell>
          <cell r="AJ157">
            <v>19395.89</v>
          </cell>
          <cell r="AK157">
            <v>75922.16</v>
          </cell>
          <cell r="AL157">
            <v>0</v>
          </cell>
          <cell r="AM157">
            <v>0</v>
          </cell>
          <cell r="AN157">
            <v>0</v>
          </cell>
          <cell r="AO157">
            <v>85999.58</v>
          </cell>
          <cell r="AP157">
            <v>8234.82</v>
          </cell>
          <cell r="AQ157">
            <v>0</v>
          </cell>
          <cell r="AR157">
            <v>0</v>
          </cell>
          <cell r="AS157">
            <v>12843.73</v>
          </cell>
          <cell r="AT157">
            <v>0</v>
          </cell>
          <cell r="AU157">
            <v>25143.39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1179.69</v>
          </cell>
          <cell r="BA157">
            <v>175660.79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19255</v>
          </cell>
          <cell r="CB157">
            <v>0</v>
          </cell>
          <cell r="CC157">
            <v>0</v>
          </cell>
          <cell r="CD157">
            <v>0</v>
          </cell>
          <cell r="CE157">
            <v>27346.94</v>
          </cell>
          <cell r="CF157">
            <v>2249.33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50968.9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8479.83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480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3845.52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507.15</v>
          </cell>
          <cell r="FL157">
            <v>0</v>
          </cell>
          <cell r="FM157">
            <v>360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26030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</row>
        <row r="158">
          <cell r="F158" t="str">
            <v>22207</v>
          </cell>
          <cell r="G158">
            <v>1051761.3799999999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3751</v>
          </cell>
          <cell r="N158">
            <v>0</v>
          </cell>
          <cell r="O158">
            <v>0</v>
          </cell>
          <cell r="P158">
            <v>0</v>
          </cell>
          <cell r="Q158">
            <v>17075</v>
          </cell>
          <cell r="R158">
            <v>0</v>
          </cell>
          <cell r="S158">
            <v>0</v>
          </cell>
          <cell r="T158">
            <v>0</v>
          </cell>
          <cell r="U158">
            <v>3184.99</v>
          </cell>
          <cell r="V158">
            <v>7874.69</v>
          </cell>
          <cell r="W158">
            <v>0</v>
          </cell>
          <cell r="X158">
            <v>0</v>
          </cell>
          <cell r="Y158">
            <v>0</v>
          </cell>
          <cell r="Z158">
            <v>65996.289999999994</v>
          </cell>
          <cell r="AA158">
            <v>562.16</v>
          </cell>
          <cell r="AB158">
            <v>0</v>
          </cell>
          <cell r="AC158">
            <v>34546.910000000003</v>
          </cell>
          <cell r="AD158">
            <v>585.5</v>
          </cell>
          <cell r="AE158">
            <v>0</v>
          </cell>
          <cell r="AF158">
            <v>0</v>
          </cell>
          <cell r="AG158">
            <v>40640.720000000001</v>
          </cell>
          <cell r="AH158">
            <v>17328.88</v>
          </cell>
          <cell r="AI158">
            <v>4149802.9</v>
          </cell>
          <cell r="AJ158">
            <v>78670.789999999994</v>
          </cell>
          <cell r="AK158">
            <v>454022.40000000002</v>
          </cell>
          <cell r="AL158">
            <v>0</v>
          </cell>
          <cell r="AM158">
            <v>0</v>
          </cell>
          <cell r="AN158">
            <v>0</v>
          </cell>
          <cell r="AO158">
            <v>427702.59</v>
          </cell>
          <cell r="AP158">
            <v>14813.79</v>
          </cell>
          <cell r="AQ158">
            <v>0</v>
          </cell>
          <cell r="AR158">
            <v>0</v>
          </cell>
          <cell r="AS158">
            <v>166368.85999999999</v>
          </cell>
          <cell r="AT158">
            <v>0</v>
          </cell>
          <cell r="AU158">
            <v>48180.37</v>
          </cell>
          <cell r="AV158">
            <v>0</v>
          </cell>
          <cell r="AW158">
            <v>529.39</v>
          </cell>
          <cell r="AX158">
            <v>6127.77</v>
          </cell>
          <cell r="AY158">
            <v>0</v>
          </cell>
          <cell r="AZ158">
            <v>4009.89</v>
          </cell>
          <cell r="BA158">
            <v>296870.06</v>
          </cell>
          <cell r="BB158">
            <v>945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3008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96128</v>
          </cell>
          <cell r="CB158">
            <v>0</v>
          </cell>
          <cell r="CC158">
            <v>11189</v>
          </cell>
          <cell r="CD158">
            <v>0</v>
          </cell>
          <cell r="CE158">
            <v>150505.60999999999</v>
          </cell>
          <cell r="CF158">
            <v>18063.12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142531.09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41487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29704.799999999999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21743.4</v>
          </cell>
          <cell r="FC158">
            <v>20625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38432.910000000003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</row>
        <row r="159">
          <cell r="F159" t="str">
            <v>23042</v>
          </cell>
          <cell r="G159">
            <v>663770.23</v>
          </cell>
          <cell r="H159">
            <v>0</v>
          </cell>
          <cell r="I159">
            <v>0</v>
          </cell>
          <cell r="J159">
            <v>1774.8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2527</v>
          </cell>
          <cell r="Z159">
            <v>14207.45</v>
          </cell>
          <cell r="AA159">
            <v>1258.79</v>
          </cell>
          <cell r="AB159">
            <v>0</v>
          </cell>
          <cell r="AC159">
            <v>2254.6</v>
          </cell>
          <cell r="AD159">
            <v>0</v>
          </cell>
          <cell r="AE159">
            <v>0</v>
          </cell>
          <cell r="AF159">
            <v>0</v>
          </cell>
          <cell r="AG159">
            <v>11759.47</v>
          </cell>
          <cell r="AH159">
            <v>0</v>
          </cell>
          <cell r="AI159">
            <v>1131794.8500000001</v>
          </cell>
          <cell r="AJ159">
            <v>13343.82</v>
          </cell>
          <cell r="AK159">
            <v>90635.44</v>
          </cell>
          <cell r="AL159">
            <v>0</v>
          </cell>
          <cell r="AM159">
            <v>0</v>
          </cell>
          <cell r="AN159">
            <v>0</v>
          </cell>
          <cell r="AO159">
            <v>147317.47</v>
          </cell>
          <cell r="AP159">
            <v>4605.54</v>
          </cell>
          <cell r="AQ159">
            <v>0</v>
          </cell>
          <cell r="AR159">
            <v>0</v>
          </cell>
          <cell r="AS159">
            <v>32641.599999999999</v>
          </cell>
          <cell r="AT159">
            <v>0</v>
          </cell>
          <cell r="AU159">
            <v>13276.74</v>
          </cell>
          <cell r="AV159">
            <v>0</v>
          </cell>
          <cell r="AW159">
            <v>0</v>
          </cell>
          <cell r="AX159">
            <v>1848.98</v>
          </cell>
          <cell r="AY159">
            <v>0</v>
          </cell>
          <cell r="AZ159">
            <v>809.86</v>
          </cell>
          <cell r="BA159">
            <v>68955.56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3706.33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34071.79</v>
          </cell>
          <cell r="CB159">
            <v>0</v>
          </cell>
          <cell r="CC159">
            <v>0</v>
          </cell>
          <cell r="CD159">
            <v>0</v>
          </cell>
          <cell r="CE159">
            <v>78647.960000000006</v>
          </cell>
          <cell r="CF159">
            <v>8718.7999999999993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29814.15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18229.400000000001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3507.75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4266.79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400</v>
          </cell>
          <cell r="FS159">
            <v>4960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</row>
        <row r="160">
          <cell r="F160" t="str">
            <v>23054</v>
          </cell>
          <cell r="G160">
            <v>682659.82</v>
          </cell>
          <cell r="H160">
            <v>0</v>
          </cell>
          <cell r="I160">
            <v>0</v>
          </cell>
          <cell r="J160">
            <v>2248.61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5545.16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22222.77</v>
          </cell>
          <cell r="AA160">
            <v>1180.73</v>
          </cell>
          <cell r="AB160">
            <v>0</v>
          </cell>
          <cell r="AC160">
            <v>3358.99</v>
          </cell>
          <cell r="AD160">
            <v>0</v>
          </cell>
          <cell r="AE160">
            <v>0</v>
          </cell>
          <cell r="AF160">
            <v>0</v>
          </cell>
          <cell r="AG160">
            <v>1295.08</v>
          </cell>
          <cell r="AH160">
            <v>0</v>
          </cell>
          <cell r="AI160">
            <v>1293069.82</v>
          </cell>
          <cell r="AJ160">
            <v>8462.9599999999991</v>
          </cell>
          <cell r="AK160">
            <v>0</v>
          </cell>
          <cell r="AL160">
            <v>36.31</v>
          </cell>
          <cell r="AM160">
            <v>0</v>
          </cell>
          <cell r="AN160">
            <v>0</v>
          </cell>
          <cell r="AO160">
            <v>117600.95</v>
          </cell>
          <cell r="AP160">
            <v>14337.85</v>
          </cell>
          <cell r="AQ160">
            <v>0</v>
          </cell>
          <cell r="AR160">
            <v>0</v>
          </cell>
          <cell r="AS160">
            <v>44357.64</v>
          </cell>
          <cell r="AT160">
            <v>0</v>
          </cell>
          <cell r="AU160">
            <v>1195</v>
          </cell>
          <cell r="AV160">
            <v>0</v>
          </cell>
          <cell r="AW160">
            <v>0</v>
          </cell>
          <cell r="AX160">
            <v>1442.17</v>
          </cell>
          <cell r="AY160">
            <v>0</v>
          </cell>
          <cell r="AZ160">
            <v>2118.79</v>
          </cell>
          <cell r="BA160">
            <v>100576.3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4447.59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42378.35</v>
          </cell>
          <cell r="CB160">
            <v>0</v>
          </cell>
          <cell r="CC160">
            <v>0</v>
          </cell>
          <cell r="CD160">
            <v>0</v>
          </cell>
          <cell r="CE160">
            <v>55820.23</v>
          </cell>
          <cell r="CF160">
            <v>2540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51776.94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3148.17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</row>
        <row r="161">
          <cell r="F161" t="str">
            <v>23309</v>
          </cell>
          <cell r="G161">
            <v>7092608.3499999996</v>
          </cell>
          <cell r="H161">
            <v>0</v>
          </cell>
          <cell r="I161">
            <v>1768.03</v>
          </cell>
          <cell r="J161">
            <v>73067.240000000005</v>
          </cell>
          <cell r="K161">
            <v>0</v>
          </cell>
          <cell r="L161">
            <v>0</v>
          </cell>
          <cell r="M161">
            <v>3084.93</v>
          </cell>
          <cell r="N161">
            <v>0</v>
          </cell>
          <cell r="O161">
            <v>0</v>
          </cell>
          <cell r="P161">
            <v>0</v>
          </cell>
          <cell r="Q161">
            <v>2828</v>
          </cell>
          <cell r="R161">
            <v>3435</v>
          </cell>
          <cell r="S161">
            <v>0</v>
          </cell>
          <cell r="T161">
            <v>0</v>
          </cell>
          <cell r="U161">
            <v>50219.98</v>
          </cell>
          <cell r="V161">
            <v>0</v>
          </cell>
          <cell r="W161">
            <v>0</v>
          </cell>
          <cell r="X161">
            <v>0</v>
          </cell>
          <cell r="Y161">
            <v>76896.56</v>
          </cell>
          <cell r="Z161">
            <v>186300.58</v>
          </cell>
          <cell r="AA161">
            <v>14532.38</v>
          </cell>
          <cell r="AB161">
            <v>0</v>
          </cell>
          <cell r="AC161">
            <v>55133.42</v>
          </cell>
          <cell r="AD161">
            <v>37060.65</v>
          </cell>
          <cell r="AE161">
            <v>81838.7</v>
          </cell>
          <cell r="AF161">
            <v>105475.27</v>
          </cell>
          <cell r="AG161">
            <v>7781.2</v>
          </cell>
          <cell r="AH161">
            <v>27928.29</v>
          </cell>
          <cell r="AI161">
            <v>26569161.079999998</v>
          </cell>
          <cell r="AJ161">
            <v>815145.26</v>
          </cell>
          <cell r="AK161">
            <v>2843912.8</v>
          </cell>
          <cell r="AL161">
            <v>0</v>
          </cell>
          <cell r="AM161">
            <v>0</v>
          </cell>
          <cell r="AN161">
            <v>4455.33</v>
          </cell>
          <cell r="AO161">
            <v>3885564.81</v>
          </cell>
          <cell r="AP161">
            <v>152805.26</v>
          </cell>
          <cell r="AQ161">
            <v>0</v>
          </cell>
          <cell r="AR161">
            <v>0</v>
          </cell>
          <cell r="AS161">
            <v>1151426.81</v>
          </cell>
          <cell r="AT161">
            <v>113818.84</v>
          </cell>
          <cell r="AU161">
            <v>356570.76</v>
          </cell>
          <cell r="AV161">
            <v>0</v>
          </cell>
          <cell r="AW161">
            <v>566833.41</v>
          </cell>
          <cell r="AX161">
            <v>43360.01</v>
          </cell>
          <cell r="AY161">
            <v>0</v>
          </cell>
          <cell r="AZ161">
            <v>31403.53</v>
          </cell>
          <cell r="BA161">
            <v>1919825.45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81276.27</v>
          </cell>
          <cell r="BQ161">
            <v>0</v>
          </cell>
          <cell r="BR161">
            <v>280265.87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847263.1</v>
          </cell>
          <cell r="CB161">
            <v>0</v>
          </cell>
          <cell r="CC161">
            <v>43141</v>
          </cell>
          <cell r="CD161">
            <v>0</v>
          </cell>
          <cell r="CE161">
            <v>1049422.8</v>
          </cell>
          <cell r="CF161">
            <v>239848.08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60696.74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1409924.6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68937.05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411647.1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127289.68</v>
          </cell>
          <cell r="FC161">
            <v>0</v>
          </cell>
          <cell r="FD161">
            <v>167542.98000000001</v>
          </cell>
          <cell r="FE161">
            <v>0</v>
          </cell>
          <cell r="FF161">
            <v>0</v>
          </cell>
          <cell r="FG161">
            <v>0</v>
          </cell>
          <cell r="FH161">
            <v>251794.81</v>
          </cell>
          <cell r="FI161">
            <v>0</v>
          </cell>
          <cell r="FJ161">
            <v>32975.800000000003</v>
          </cell>
          <cell r="FK161">
            <v>0</v>
          </cell>
          <cell r="FL161">
            <v>1100901.8</v>
          </cell>
          <cell r="FM161">
            <v>480</v>
          </cell>
          <cell r="FN161">
            <v>0</v>
          </cell>
          <cell r="FO161">
            <v>29290.28</v>
          </cell>
          <cell r="FP161">
            <v>0</v>
          </cell>
          <cell r="FQ161">
            <v>0</v>
          </cell>
          <cell r="FR161">
            <v>153278.51</v>
          </cell>
          <cell r="FS161">
            <v>25319.23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</row>
        <row r="162">
          <cell r="F162" t="str">
            <v>23311</v>
          </cell>
          <cell r="G162">
            <v>555612.52</v>
          </cell>
          <cell r="H162">
            <v>0</v>
          </cell>
          <cell r="I162">
            <v>0</v>
          </cell>
          <cell r="J162">
            <v>111683.28</v>
          </cell>
          <cell r="K162">
            <v>0</v>
          </cell>
          <cell r="L162">
            <v>0</v>
          </cell>
          <cell r="M162">
            <v>700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806.67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16728.349999999999</v>
          </cell>
          <cell r="AA162">
            <v>2493.41</v>
          </cell>
          <cell r="AB162">
            <v>0</v>
          </cell>
          <cell r="AC162">
            <v>2197.0700000000002</v>
          </cell>
          <cell r="AD162">
            <v>50</v>
          </cell>
          <cell r="AE162">
            <v>3700</v>
          </cell>
          <cell r="AF162">
            <v>0</v>
          </cell>
          <cell r="AG162">
            <v>4854.43</v>
          </cell>
          <cell r="AH162">
            <v>4532.38</v>
          </cell>
          <cell r="AI162">
            <v>1703451.07</v>
          </cell>
          <cell r="AJ162">
            <v>32135.57</v>
          </cell>
          <cell r="AK162">
            <v>144115.07999999999</v>
          </cell>
          <cell r="AL162">
            <v>0</v>
          </cell>
          <cell r="AM162">
            <v>0</v>
          </cell>
          <cell r="AN162">
            <v>0</v>
          </cell>
          <cell r="AO162">
            <v>158291.69</v>
          </cell>
          <cell r="AP162">
            <v>4889.75</v>
          </cell>
          <cell r="AQ162">
            <v>0</v>
          </cell>
          <cell r="AR162">
            <v>0</v>
          </cell>
          <cell r="AS162">
            <v>56446.11</v>
          </cell>
          <cell r="AT162">
            <v>0</v>
          </cell>
          <cell r="AU162">
            <v>2668</v>
          </cell>
          <cell r="AV162">
            <v>0</v>
          </cell>
          <cell r="AW162">
            <v>0</v>
          </cell>
          <cell r="AX162">
            <v>1262.4100000000001</v>
          </cell>
          <cell r="AY162">
            <v>0</v>
          </cell>
          <cell r="AZ162">
            <v>1853.34</v>
          </cell>
          <cell r="BA162">
            <v>162652.35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2968.96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33780.120000000003</v>
          </cell>
          <cell r="CB162">
            <v>0</v>
          </cell>
          <cell r="CC162">
            <v>993</v>
          </cell>
          <cell r="CD162">
            <v>0</v>
          </cell>
          <cell r="CE162">
            <v>65996.399999999994</v>
          </cell>
          <cell r="CF162">
            <v>6234.96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52767.22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7756.25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3552.44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12000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</row>
        <row r="163">
          <cell r="F163" t="str">
            <v>23402</v>
          </cell>
          <cell r="G163">
            <v>2845258.91</v>
          </cell>
          <cell r="H163">
            <v>1058.6500000000001</v>
          </cell>
          <cell r="I163">
            <v>0</v>
          </cell>
          <cell r="J163">
            <v>10904.12</v>
          </cell>
          <cell r="K163">
            <v>0</v>
          </cell>
          <cell r="L163">
            <v>0</v>
          </cell>
          <cell r="M163">
            <v>6809.27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272.5</v>
          </cell>
          <cell r="V163">
            <v>0</v>
          </cell>
          <cell r="W163">
            <v>0</v>
          </cell>
          <cell r="X163">
            <v>0</v>
          </cell>
          <cell r="Y163">
            <v>2450.89</v>
          </cell>
          <cell r="Z163">
            <v>43196.31</v>
          </cell>
          <cell r="AA163">
            <v>9829.89</v>
          </cell>
          <cell r="AB163">
            <v>0</v>
          </cell>
          <cell r="AC163">
            <v>7668.54</v>
          </cell>
          <cell r="AD163">
            <v>745.07</v>
          </cell>
          <cell r="AE163">
            <v>2160</v>
          </cell>
          <cell r="AF163">
            <v>0</v>
          </cell>
          <cell r="AG163">
            <v>30.48</v>
          </cell>
          <cell r="AH163">
            <v>0</v>
          </cell>
          <cell r="AI163">
            <v>4136870.34</v>
          </cell>
          <cell r="AJ163">
            <v>100130.51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689898.46</v>
          </cell>
          <cell r="AP163">
            <v>43480.98</v>
          </cell>
          <cell r="AQ163">
            <v>0</v>
          </cell>
          <cell r="AR163">
            <v>0</v>
          </cell>
          <cell r="AS163">
            <v>197612.13</v>
          </cell>
          <cell r="AT163">
            <v>0</v>
          </cell>
          <cell r="AU163">
            <v>414.19</v>
          </cell>
          <cell r="AV163">
            <v>0</v>
          </cell>
          <cell r="AW163">
            <v>14322.77</v>
          </cell>
          <cell r="AX163">
            <v>6227.9</v>
          </cell>
          <cell r="AY163">
            <v>0</v>
          </cell>
          <cell r="AZ163">
            <v>8032.93</v>
          </cell>
          <cell r="BA163">
            <v>615014.09</v>
          </cell>
          <cell r="BB163">
            <v>0</v>
          </cell>
          <cell r="BC163">
            <v>3173.62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12894.12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170044.84</v>
          </cell>
          <cell r="CB163">
            <v>0</v>
          </cell>
          <cell r="CC163">
            <v>0</v>
          </cell>
          <cell r="CD163">
            <v>0</v>
          </cell>
          <cell r="CE163">
            <v>435660.21</v>
          </cell>
          <cell r="CF163">
            <v>39041.129999999997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265454.90000000002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6545.13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7933.99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20310.25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3179.05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3069.87</v>
          </cell>
          <cell r="FY163">
            <v>0</v>
          </cell>
          <cell r="FZ163">
            <v>0</v>
          </cell>
          <cell r="GA163">
            <v>0</v>
          </cell>
        </row>
        <row r="164">
          <cell r="F164" t="str">
            <v>23403</v>
          </cell>
          <cell r="G164">
            <v>4484505.4400000004</v>
          </cell>
          <cell r="H164">
            <v>313.52</v>
          </cell>
          <cell r="I164">
            <v>57.75</v>
          </cell>
          <cell r="J164">
            <v>29685.200000000001</v>
          </cell>
          <cell r="K164">
            <v>0</v>
          </cell>
          <cell r="L164">
            <v>0</v>
          </cell>
          <cell r="M164">
            <v>8834</v>
          </cell>
          <cell r="N164">
            <v>0</v>
          </cell>
          <cell r="O164">
            <v>3633</v>
          </cell>
          <cell r="P164">
            <v>0</v>
          </cell>
          <cell r="Q164">
            <v>43333</v>
          </cell>
          <cell r="R164">
            <v>0</v>
          </cell>
          <cell r="S164">
            <v>0</v>
          </cell>
          <cell r="T164">
            <v>0</v>
          </cell>
          <cell r="U164">
            <v>7978.19</v>
          </cell>
          <cell r="V164">
            <v>0</v>
          </cell>
          <cell r="W164">
            <v>0</v>
          </cell>
          <cell r="X164">
            <v>0</v>
          </cell>
          <cell r="Y164">
            <v>161970.26999999999</v>
          </cell>
          <cell r="Z164">
            <v>107470.77</v>
          </cell>
          <cell r="AA164">
            <v>5704.63</v>
          </cell>
          <cell r="AB164">
            <v>0</v>
          </cell>
          <cell r="AC164">
            <v>38254.44</v>
          </cell>
          <cell r="AD164">
            <v>5165.33</v>
          </cell>
          <cell r="AE164">
            <v>31965.5</v>
          </cell>
          <cell r="AF164">
            <v>22156</v>
          </cell>
          <cell r="AG164">
            <v>48584.87</v>
          </cell>
          <cell r="AH164">
            <v>35415.61</v>
          </cell>
          <cell r="AI164">
            <v>12614927.060000001</v>
          </cell>
          <cell r="AJ164">
            <v>345609.44</v>
          </cell>
          <cell r="AK164">
            <v>0</v>
          </cell>
          <cell r="AL164">
            <v>249330.15</v>
          </cell>
          <cell r="AM164">
            <v>0</v>
          </cell>
          <cell r="AN164">
            <v>10000</v>
          </cell>
          <cell r="AO164">
            <v>1870514.85</v>
          </cell>
          <cell r="AP164">
            <v>163683.78</v>
          </cell>
          <cell r="AQ164">
            <v>0</v>
          </cell>
          <cell r="AR164">
            <v>0</v>
          </cell>
          <cell r="AS164">
            <v>528123.14</v>
          </cell>
          <cell r="AT164">
            <v>0</v>
          </cell>
          <cell r="AU164">
            <v>71919.16</v>
          </cell>
          <cell r="AV164">
            <v>0</v>
          </cell>
          <cell r="AW164">
            <v>200829.74</v>
          </cell>
          <cell r="AX164">
            <v>20655.38</v>
          </cell>
          <cell r="AY164">
            <v>0</v>
          </cell>
          <cell r="AZ164">
            <v>59626.76</v>
          </cell>
          <cell r="BA164">
            <v>1399186.44</v>
          </cell>
          <cell r="BB164">
            <v>0</v>
          </cell>
          <cell r="BC164">
            <v>5364.99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110217.06</v>
          </cell>
          <cell r="BN164">
            <v>11812.5</v>
          </cell>
          <cell r="BO164">
            <v>0</v>
          </cell>
          <cell r="BP164">
            <v>40013.33</v>
          </cell>
          <cell r="BQ164">
            <v>0</v>
          </cell>
          <cell r="BR164">
            <v>3000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442251</v>
          </cell>
          <cell r="CB164">
            <v>0</v>
          </cell>
          <cell r="CC164">
            <v>15242.92</v>
          </cell>
          <cell r="CD164">
            <v>0</v>
          </cell>
          <cell r="CE164">
            <v>562259.5</v>
          </cell>
          <cell r="CF164">
            <v>135340.54999999999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46815.96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787241.23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22707.93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165830.5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5755.3</v>
          </cell>
          <cell r="FS164">
            <v>1495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</row>
        <row r="165">
          <cell r="F165" t="str">
            <v>23404</v>
          </cell>
          <cell r="G165">
            <v>1492275.45</v>
          </cell>
          <cell r="H165">
            <v>0</v>
          </cell>
          <cell r="I165">
            <v>3735.04</v>
          </cell>
          <cell r="J165">
            <v>69668.3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44.25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5393.79</v>
          </cell>
          <cell r="AA165">
            <v>3696.16</v>
          </cell>
          <cell r="AB165">
            <v>0</v>
          </cell>
          <cell r="AC165">
            <v>7879.89</v>
          </cell>
          <cell r="AD165">
            <v>471.99</v>
          </cell>
          <cell r="AE165">
            <v>730</v>
          </cell>
          <cell r="AF165">
            <v>1032.5</v>
          </cell>
          <cell r="AG165">
            <v>15699.01</v>
          </cell>
          <cell r="AH165">
            <v>0</v>
          </cell>
          <cell r="AI165">
            <v>1402742.92</v>
          </cell>
          <cell r="AJ165">
            <v>54743.33</v>
          </cell>
          <cell r="AK165">
            <v>0</v>
          </cell>
          <cell r="AL165">
            <v>470912.08</v>
          </cell>
          <cell r="AM165">
            <v>0</v>
          </cell>
          <cell r="AN165">
            <v>0</v>
          </cell>
          <cell r="AO165">
            <v>327686.58</v>
          </cell>
          <cell r="AP165">
            <v>29753.57</v>
          </cell>
          <cell r="AQ165">
            <v>0</v>
          </cell>
          <cell r="AR165">
            <v>0</v>
          </cell>
          <cell r="AS165">
            <v>104312.18</v>
          </cell>
          <cell r="AT165">
            <v>0</v>
          </cell>
          <cell r="AU165">
            <v>12426.92</v>
          </cell>
          <cell r="AV165">
            <v>0</v>
          </cell>
          <cell r="AW165">
            <v>0</v>
          </cell>
          <cell r="AX165">
            <v>1715.91</v>
          </cell>
          <cell r="AY165">
            <v>0</v>
          </cell>
          <cell r="AZ165">
            <v>3473.8</v>
          </cell>
          <cell r="BA165">
            <v>480931.79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447700.57</v>
          </cell>
          <cell r="BN165">
            <v>36665.629999999997</v>
          </cell>
          <cell r="BO165">
            <v>0</v>
          </cell>
          <cell r="BP165">
            <v>5764.32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138065.62</v>
          </cell>
          <cell r="CB165">
            <v>0</v>
          </cell>
          <cell r="CC165">
            <v>0</v>
          </cell>
          <cell r="CD165">
            <v>0</v>
          </cell>
          <cell r="CE165">
            <v>152330.4</v>
          </cell>
          <cell r="CF165">
            <v>45294.239999999998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175401.73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23450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11656.69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13023.89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14927.67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3907.2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190</v>
          </cell>
          <cell r="FY165">
            <v>0</v>
          </cell>
          <cell r="FZ165">
            <v>0</v>
          </cell>
          <cell r="GA165">
            <v>0</v>
          </cell>
        </row>
        <row r="166">
          <cell r="F166" t="str">
            <v>24014</v>
          </cell>
          <cell r="G166">
            <v>32063.09</v>
          </cell>
          <cell r="H166">
            <v>0</v>
          </cell>
          <cell r="I166">
            <v>0</v>
          </cell>
          <cell r="J166">
            <v>65.66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3938.04</v>
          </cell>
          <cell r="AA166">
            <v>2331.21</v>
          </cell>
          <cell r="AB166">
            <v>0</v>
          </cell>
          <cell r="AC166">
            <v>61920.83</v>
          </cell>
          <cell r="AD166">
            <v>136.72999999999999</v>
          </cell>
          <cell r="AE166">
            <v>2400</v>
          </cell>
          <cell r="AF166">
            <v>0</v>
          </cell>
          <cell r="AG166">
            <v>3979.94</v>
          </cell>
          <cell r="AH166">
            <v>0</v>
          </cell>
          <cell r="AI166">
            <v>795458.94</v>
          </cell>
          <cell r="AJ166">
            <v>16713.61</v>
          </cell>
          <cell r="AK166">
            <v>332182.52</v>
          </cell>
          <cell r="AL166">
            <v>263.5</v>
          </cell>
          <cell r="AM166">
            <v>0</v>
          </cell>
          <cell r="AN166">
            <v>0</v>
          </cell>
          <cell r="AO166">
            <v>100798.7</v>
          </cell>
          <cell r="AP166">
            <v>6441.6</v>
          </cell>
          <cell r="AQ166">
            <v>0</v>
          </cell>
          <cell r="AR166">
            <v>0</v>
          </cell>
          <cell r="AS166">
            <v>45811.43</v>
          </cell>
          <cell r="AT166">
            <v>0</v>
          </cell>
          <cell r="AU166">
            <v>17638.060000000001</v>
          </cell>
          <cell r="AV166">
            <v>0</v>
          </cell>
          <cell r="AW166">
            <v>0</v>
          </cell>
          <cell r="AX166">
            <v>639.07000000000005</v>
          </cell>
          <cell r="AY166">
            <v>0</v>
          </cell>
          <cell r="AZ166">
            <v>2330.79</v>
          </cell>
          <cell r="BA166">
            <v>166146.44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1299292.3500000001</v>
          </cell>
          <cell r="BN166">
            <v>45849.42</v>
          </cell>
          <cell r="BO166">
            <v>0</v>
          </cell>
          <cell r="BP166">
            <v>14151.93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48397</v>
          </cell>
          <cell r="CB166">
            <v>0</v>
          </cell>
          <cell r="CC166">
            <v>0</v>
          </cell>
          <cell r="CD166">
            <v>0</v>
          </cell>
          <cell r="CE166">
            <v>170198.22</v>
          </cell>
          <cell r="CF166">
            <v>20610.509999999998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12227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7142.69</v>
          </cell>
          <cell r="CS166">
            <v>121619.32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6984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26196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9172.15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4870.3100000000004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10000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</row>
        <row r="167">
          <cell r="F167" t="str">
            <v>24019</v>
          </cell>
          <cell r="G167">
            <v>2139590.79</v>
          </cell>
          <cell r="H167">
            <v>0</v>
          </cell>
          <cell r="I167">
            <v>0</v>
          </cell>
          <cell r="J167">
            <v>5515.18</v>
          </cell>
          <cell r="K167">
            <v>0</v>
          </cell>
          <cell r="L167">
            <v>0</v>
          </cell>
          <cell r="M167">
            <v>7232.5</v>
          </cell>
          <cell r="N167">
            <v>0</v>
          </cell>
          <cell r="O167">
            <v>3175.23</v>
          </cell>
          <cell r="P167">
            <v>0</v>
          </cell>
          <cell r="Q167">
            <v>0</v>
          </cell>
          <cell r="R167">
            <v>1650</v>
          </cell>
          <cell r="S167">
            <v>0</v>
          </cell>
          <cell r="T167">
            <v>0</v>
          </cell>
          <cell r="U167">
            <v>40288.639999999999</v>
          </cell>
          <cell r="V167">
            <v>694.86</v>
          </cell>
          <cell r="W167">
            <v>0</v>
          </cell>
          <cell r="X167">
            <v>0</v>
          </cell>
          <cell r="Y167">
            <v>0</v>
          </cell>
          <cell r="Z167">
            <v>14376.18</v>
          </cell>
          <cell r="AA167">
            <v>20469.810000000001</v>
          </cell>
          <cell r="AB167">
            <v>0</v>
          </cell>
          <cell r="AC167">
            <v>64485.26</v>
          </cell>
          <cell r="AD167">
            <v>2249.4299999999998</v>
          </cell>
          <cell r="AE167">
            <v>15928.26</v>
          </cell>
          <cell r="AF167">
            <v>2850.98</v>
          </cell>
          <cell r="AG167">
            <v>6364.16</v>
          </cell>
          <cell r="AH167">
            <v>43846.53</v>
          </cell>
          <cell r="AI167">
            <v>32852072.399999999</v>
          </cell>
          <cell r="AJ167">
            <v>689957.78</v>
          </cell>
          <cell r="AK167">
            <v>5156120.5599999996</v>
          </cell>
          <cell r="AL167">
            <v>17560.77</v>
          </cell>
          <cell r="AM167">
            <v>0</v>
          </cell>
          <cell r="AN167">
            <v>0</v>
          </cell>
          <cell r="AO167">
            <v>4182998.44</v>
          </cell>
          <cell r="AP167">
            <v>185319.98</v>
          </cell>
          <cell r="AQ167">
            <v>0</v>
          </cell>
          <cell r="AR167">
            <v>0</v>
          </cell>
          <cell r="AS167">
            <v>795514.28</v>
          </cell>
          <cell r="AT167">
            <v>0</v>
          </cell>
          <cell r="AU167">
            <v>143319.28</v>
          </cell>
          <cell r="AV167">
            <v>0</v>
          </cell>
          <cell r="AW167">
            <v>152082.82999999999</v>
          </cell>
          <cell r="AX167">
            <v>50703.25</v>
          </cell>
          <cell r="AY167">
            <v>0</v>
          </cell>
          <cell r="AZ167">
            <v>13356.78</v>
          </cell>
          <cell r="BA167">
            <v>709123.38</v>
          </cell>
          <cell r="BB167">
            <v>5317</v>
          </cell>
          <cell r="BC167">
            <v>637.83000000000004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418573.96</v>
          </cell>
          <cell r="BJ167">
            <v>0</v>
          </cell>
          <cell r="BK167">
            <v>0</v>
          </cell>
          <cell r="BL167">
            <v>0</v>
          </cell>
          <cell r="BM167">
            <v>104351.23</v>
          </cell>
          <cell r="BN167">
            <v>36112.76</v>
          </cell>
          <cell r="BO167">
            <v>0</v>
          </cell>
          <cell r="BP167">
            <v>196914.45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856071.62</v>
          </cell>
          <cell r="CB167">
            <v>0</v>
          </cell>
          <cell r="CC167">
            <v>18099.25</v>
          </cell>
          <cell r="CD167">
            <v>0</v>
          </cell>
          <cell r="CE167">
            <v>522399.85</v>
          </cell>
          <cell r="CF167">
            <v>619619.34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14988.06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657309.73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95489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1407.07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19482.45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44441.66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</row>
        <row r="168">
          <cell r="F168" t="str">
            <v>24105</v>
          </cell>
          <cell r="G168">
            <v>916361.38</v>
          </cell>
          <cell r="H168">
            <v>0</v>
          </cell>
          <cell r="I168">
            <v>0</v>
          </cell>
          <cell r="J168">
            <v>2579.48</v>
          </cell>
          <cell r="K168">
            <v>0</v>
          </cell>
          <cell r="L168">
            <v>0</v>
          </cell>
          <cell r="M168">
            <v>2870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15154.81</v>
          </cell>
          <cell r="V168">
            <v>2014.16</v>
          </cell>
          <cell r="W168">
            <v>0</v>
          </cell>
          <cell r="X168">
            <v>0</v>
          </cell>
          <cell r="Y168">
            <v>0</v>
          </cell>
          <cell r="Z168">
            <v>70957.63</v>
          </cell>
          <cell r="AA168">
            <v>5538.94</v>
          </cell>
          <cell r="AB168">
            <v>0</v>
          </cell>
          <cell r="AC168">
            <v>3612</v>
          </cell>
          <cell r="AD168">
            <v>668.45</v>
          </cell>
          <cell r="AE168">
            <v>40</v>
          </cell>
          <cell r="AF168">
            <v>0</v>
          </cell>
          <cell r="AG168">
            <v>31448.07</v>
          </cell>
          <cell r="AH168">
            <v>55614.34</v>
          </cell>
          <cell r="AI168">
            <v>6971255.5199999996</v>
          </cell>
          <cell r="AJ168">
            <v>206500.02</v>
          </cell>
          <cell r="AK168">
            <v>1102915.6399999999</v>
          </cell>
          <cell r="AL168">
            <v>7535.24</v>
          </cell>
          <cell r="AM168">
            <v>0</v>
          </cell>
          <cell r="AN168">
            <v>0</v>
          </cell>
          <cell r="AO168">
            <v>848365.9</v>
          </cell>
          <cell r="AP168">
            <v>52313.62</v>
          </cell>
          <cell r="AQ168">
            <v>0</v>
          </cell>
          <cell r="AR168">
            <v>0</v>
          </cell>
          <cell r="AS168">
            <v>316693.53000000003</v>
          </cell>
          <cell r="AT168">
            <v>173167.52</v>
          </cell>
          <cell r="AU168">
            <v>64902.31</v>
          </cell>
          <cell r="AV168">
            <v>0</v>
          </cell>
          <cell r="AW168">
            <v>88050.2</v>
          </cell>
          <cell r="AX168">
            <v>6750.25</v>
          </cell>
          <cell r="AY168">
            <v>0</v>
          </cell>
          <cell r="AZ168">
            <v>8246</v>
          </cell>
          <cell r="BA168">
            <v>439200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121711.56</v>
          </cell>
          <cell r="BN168">
            <v>0</v>
          </cell>
          <cell r="BO168">
            <v>0</v>
          </cell>
          <cell r="BP168">
            <v>127501.66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214894.25</v>
          </cell>
          <cell r="CB168">
            <v>0</v>
          </cell>
          <cell r="CC168">
            <v>15740.6</v>
          </cell>
          <cell r="CD168">
            <v>0</v>
          </cell>
          <cell r="CE168">
            <v>413749.26</v>
          </cell>
          <cell r="CF168">
            <v>66902.080000000002</v>
          </cell>
          <cell r="CG168">
            <v>16287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11960.66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276737.46999999997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25461.22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80128.11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6025.5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23845.83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1200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1080</v>
          </cell>
          <cell r="FP168">
            <v>0</v>
          </cell>
          <cell r="FQ168">
            <v>0</v>
          </cell>
          <cell r="FR168">
            <v>0</v>
          </cell>
          <cell r="FS168">
            <v>26011.09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</row>
        <row r="169">
          <cell r="F169" t="str">
            <v>24111</v>
          </cell>
          <cell r="G169">
            <v>1027569.86</v>
          </cell>
          <cell r="H169">
            <v>0</v>
          </cell>
          <cell r="I169">
            <v>0</v>
          </cell>
          <cell r="J169">
            <v>913.87</v>
          </cell>
          <cell r="K169">
            <v>0</v>
          </cell>
          <cell r="L169">
            <v>0</v>
          </cell>
          <cell r="M169">
            <v>1940.86</v>
          </cell>
          <cell r="N169">
            <v>0</v>
          </cell>
          <cell r="O169">
            <v>10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5833</v>
          </cell>
          <cell r="V169">
            <v>13439.95</v>
          </cell>
          <cell r="W169">
            <v>0</v>
          </cell>
          <cell r="X169">
            <v>0</v>
          </cell>
          <cell r="Y169">
            <v>0</v>
          </cell>
          <cell r="Z169">
            <v>2637.48</v>
          </cell>
          <cell r="AA169">
            <v>4531.6499999999996</v>
          </cell>
          <cell r="AB169">
            <v>0</v>
          </cell>
          <cell r="AC169">
            <v>802</v>
          </cell>
          <cell r="AD169">
            <v>542.86</v>
          </cell>
          <cell r="AE169">
            <v>12316</v>
          </cell>
          <cell r="AF169">
            <v>0</v>
          </cell>
          <cell r="AG169">
            <v>56949.03</v>
          </cell>
          <cell r="AH169">
            <v>148159.14000000001</v>
          </cell>
          <cell r="AI169">
            <v>5934751.8300000001</v>
          </cell>
          <cell r="AJ169">
            <v>145816.51999999999</v>
          </cell>
          <cell r="AK169">
            <v>876908.88</v>
          </cell>
          <cell r="AL169">
            <v>7024.09</v>
          </cell>
          <cell r="AM169">
            <v>0</v>
          </cell>
          <cell r="AN169">
            <v>0</v>
          </cell>
          <cell r="AO169">
            <v>677724.77</v>
          </cell>
          <cell r="AP169">
            <v>122326.87</v>
          </cell>
          <cell r="AQ169">
            <v>0</v>
          </cell>
          <cell r="AR169">
            <v>0</v>
          </cell>
          <cell r="AS169">
            <v>417262.75</v>
          </cell>
          <cell r="AT169">
            <v>0</v>
          </cell>
          <cell r="AU169">
            <v>58882.720000000001</v>
          </cell>
          <cell r="AV169">
            <v>0</v>
          </cell>
          <cell r="AW169">
            <v>421293.24</v>
          </cell>
          <cell r="AX169">
            <v>9181.7999999999993</v>
          </cell>
          <cell r="AY169">
            <v>0</v>
          </cell>
          <cell r="AZ169">
            <v>8395.61</v>
          </cell>
          <cell r="BA169">
            <v>176177.71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6700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116367.21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203580</v>
          </cell>
          <cell r="CB169">
            <v>0</v>
          </cell>
          <cell r="CC169">
            <v>9153</v>
          </cell>
          <cell r="CD169">
            <v>0</v>
          </cell>
          <cell r="CE169">
            <v>983592.14</v>
          </cell>
          <cell r="CF169">
            <v>72031</v>
          </cell>
          <cell r="CG169">
            <v>118310.39999999999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73805.53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444229.38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6454.95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30260.52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15016.3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16609.8</v>
          </cell>
          <cell r="FQ169">
            <v>0</v>
          </cell>
          <cell r="FR169">
            <v>46801.18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</row>
        <row r="170">
          <cell r="F170" t="str">
            <v>24122</v>
          </cell>
          <cell r="G170">
            <v>681251.36</v>
          </cell>
          <cell r="H170">
            <v>0</v>
          </cell>
          <cell r="I170">
            <v>0</v>
          </cell>
          <cell r="J170">
            <v>2567.75</v>
          </cell>
          <cell r="K170">
            <v>0</v>
          </cell>
          <cell r="L170">
            <v>0</v>
          </cell>
          <cell r="M170">
            <v>22038.63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33940.160000000003</v>
          </cell>
          <cell r="AA170">
            <v>1174.8900000000001</v>
          </cell>
          <cell r="AB170">
            <v>0</v>
          </cell>
          <cell r="AC170">
            <v>5000</v>
          </cell>
          <cell r="AD170">
            <v>5200</v>
          </cell>
          <cell r="AE170">
            <v>0</v>
          </cell>
          <cell r="AF170">
            <v>0</v>
          </cell>
          <cell r="AG170">
            <v>27922.51</v>
          </cell>
          <cell r="AH170">
            <v>14326.95</v>
          </cell>
          <cell r="AI170">
            <v>2408525.4300000002</v>
          </cell>
          <cell r="AJ170">
            <v>38603.97</v>
          </cell>
          <cell r="AK170">
            <v>211541.84</v>
          </cell>
          <cell r="AL170">
            <v>5299.44</v>
          </cell>
          <cell r="AM170">
            <v>0</v>
          </cell>
          <cell r="AN170">
            <v>54599.27</v>
          </cell>
          <cell r="AO170">
            <v>227449.07</v>
          </cell>
          <cell r="AP170">
            <v>20742.25</v>
          </cell>
          <cell r="AQ170">
            <v>0</v>
          </cell>
          <cell r="AR170">
            <v>0</v>
          </cell>
          <cell r="AS170">
            <v>96788.36</v>
          </cell>
          <cell r="AT170">
            <v>0</v>
          </cell>
          <cell r="AU170">
            <v>35085.480000000003</v>
          </cell>
          <cell r="AV170">
            <v>0</v>
          </cell>
          <cell r="AW170">
            <v>39460.080000000002</v>
          </cell>
          <cell r="AX170">
            <v>2994.68</v>
          </cell>
          <cell r="AY170">
            <v>0</v>
          </cell>
          <cell r="AZ170">
            <v>6331.27</v>
          </cell>
          <cell r="BA170">
            <v>164623.56</v>
          </cell>
          <cell r="BB170">
            <v>5289.1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33582.04</v>
          </cell>
          <cell r="BQ170">
            <v>0</v>
          </cell>
          <cell r="BR170">
            <v>55540.02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53735.22</v>
          </cell>
          <cell r="CB170">
            <v>0</v>
          </cell>
          <cell r="CC170">
            <v>2790</v>
          </cell>
          <cell r="CD170">
            <v>0</v>
          </cell>
          <cell r="CE170">
            <v>137685.54999999999</v>
          </cell>
          <cell r="CF170">
            <v>1081.48</v>
          </cell>
          <cell r="CG170">
            <v>14810.33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106061.1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14403.21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</row>
        <row r="171">
          <cell r="F171" t="str">
            <v>24350</v>
          </cell>
          <cell r="G171">
            <v>1714802.76</v>
          </cell>
          <cell r="H171">
            <v>0</v>
          </cell>
          <cell r="I171">
            <v>0</v>
          </cell>
          <cell r="J171">
            <v>4848.07</v>
          </cell>
          <cell r="K171">
            <v>0</v>
          </cell>
          <cell r="L171">
            <v>0</v>
          </cell>
          <cell r="M171">
            <v>5941</v>
          </cell>
          <cell r="N171">
            <v>0</v>
          </cell>
          <cell r="O171">
            <v>0</v>
          </cell>
          <cell r="P171">
            <v>0</v>
          </cell>
          <cell r="Q171">
            <v>22587</v>
          </cell>
          <cell r="R171">
            <v>0</v>
          </cell>
          <cell r="S171">
            <v>0</v>
          </cell>
          <cell r="T171">
            <v>0</v>
          </cell>
          <cell r="U171">
            <v>8234.41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80696.490000000005</v>
          </cell>
          <cell r="AA171">
            <v>468.26</v>
          </cell>
          <cell r="AB171">
            <v>20.420000000000002</v>
          </cell>
          <cell r="AC171">
            <v>32449.119999999999</v>
          </cell>
          <cell r="AD171">
            <v>1414.5</v>
          </cell>
          <cell r="AE171">
            <v>1829</v>
          </cell>
          <cell r="AF171">
            <v>0</v>
          </cell>
          <cell r="AG171">
            <v>24760.97</v>
          </cell>
          <cell r="AH171">
            <v>0</v>
          </cell>
          <cell r="AI171">
            <v>4006270.58</v>
          </cell>
          <cell r="AJ171">
            <v>80520.679999999993</v>
          </cell>
          <cell r="AK171">
            <v>0</v>
          </cell>
          <cell r="AL171">
            <v>14106.96</v>
          </cell>
          <cell r="AM171">
            <v>0</v>
          </cell>
          <cell r="AN171">
            <v>0</v>
          </cell>
          <cell r="AO171">
            <v>398564.87</v>
          </cell>
          <cell r="AP171">
            <v>10420.790000000001</v>
          </cell>
          <cell r="AQ171">
            <v>0</v>
          </cell>
          <cell r="AR171">
            <v>0</v>
          </cell>
          <cell r="AS171">
            <v>138516.51</v>
          </cell>
          <cell r="AT171">
            <v>0</v>
          </cell>
          <cell r="AU171">
            <v>53352.25</v>
          </cell>
          <cell r="AV171">
            <v>0</v>
          </cell>
          <cell r="AW171">
            <v>7074.85</v>
          </cell>
          <cell r="AX171">
            <v>0</v>
          </cell>
          <cell r="AY171">
            <v>0</v>
          </cell>
          <cell r="AZ171">
            <v>3168.59</v>
          </cell>
          <cell r="BA171">
            <v>469166.42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71424.05</v>
          </cell>
          <cell r="BQ171">
            <v>0</v>
          </cell>
          <cell r="BR171">
            <v>3946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5685</v>
          </cell>
          <cell r="CD171">
            <v>0</v>
          </cell>
          <cell r="CE171">
            <v>167090.18</v>
          </cell>
          <cell r="CF171">
            <v>30975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8794.1</v>
          </cell>
          <cell r="CS171">
            <v>115299.44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29266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17169.330000000002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245000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</row>
        <row r="172">
          <cell r="F172" t="str">
            <v>24404</v>
          </cell>
          <cell r="G172">
            <v>1602112.21</v>
          </cell>
          <cell r="H172">
            <v>0</v>
          </cell>
          <cell r="I172">
            <v>0</v>
          </cell>
          <cell r="J172">
            <v>18163.919999999998</v>
          </cell>
          <cell r="K172">
            <v>0</v>
          </cell>
          <cell r="L172">
            <v>0</v>
          </cell>
          <cell r="M172">
            <v>9992.58</v>
          </cell>
          <cell r="N172">
            <v>0</v>
          </cell>
          <cell r="O172">
            <v>607</v>
          </cell>
          <cell r="P172">
            <v>0</v>
          </cell>
          <cell r="Q172">
            <v>9093</v>
          </cell>
          <cell r="R172">
            <v>0</v>
          </cell>
          <cell r="S172">
            <v>0</v>
          </cell>
          <cell r="T172">
            <v>0</v>
          </cell>
          <cell r="U172">
            <v>4165.38</v>
          </cell>
          <cell r="V172">
            <v>28</v>
          </cell>
          <cell r="W172">
            <v>0</v>
          </cell>
          <cell r="X172">
            <v>0</v>
          </cell>
          <cell r="Y172">
            <v>0</v>
          </cell>
          <cell r="Z172">
            <v>75354.05</v>
          </cell>
          <cell r="AA172">
            <v>2706.14</v>
          </cell>
          <cell r="AB172">
            <v>0</v>
          </cell>
          <cell r="AC172">
            <v>1057.8499999999999</v>
          </cell>
          <cell r="AD172">
            <v>624.27</v>
          </cell>
          <cell r="AE172">
            <v>21075.919999999998</v>
          </cell>
          <cell r="AF172">
            <v>615.73</v>
          </cell>
          <cell r="AG172">
            <v>14299.54</v>
          </cell>
          <cell r="AH172">
            <v>42989.58</v>
          </cell>
          <cell r="AI172">
            <v>6902332.7400000002</v>
          </cell>
          <cell r="AJ172">
            <v>127150.01</v>
          </cell>
          <cell r="AK172">
            <v>825459.08</v>
          </cell>
          <cell r="AL172">
            <v>13255.19</v>
          </cell>
          <cell r="AM172">
            <v>0</v>
          </cell>
          <cell r="AN172">
            <v>0</v>
          </cell>
          <cell r="AO172">
            <v>692934.33</v>
          </cell>
          <cell r="AP172">
            <v>41191.440000000002</v>
          </cell>
          <cell r="AQ172">
            <v>0</v>
          </cell>
          <cell r="AR172">
            <v>0</v>
          </cell>
          <cell r="AS172">
            <v>343658.67</v>
          </cell>
          <cell r="AT172">
            <v>0</v>
          </cell>
          <cell r="AU172">
            <v>60378.71</v>
          </cell>
          <cell r="AV172">
            <v>0</v>
          </cell>
          <cell r="AW172">
            <v>190525.18</v>
          </cell>
          <cell r="AX172">
            <v>10872.98</v>
          </cell>
          <cell r="AY172">
            <v>0</v>
          </cell>
          <cell r="AZ172">
            <v>10175.91</v>
          </cell>
          <cell r="BA172">
            <v>651318.81000000006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133848.43</v>
          </cell>
          <cell r="BQ172">
            <v>0</v>
          </cell>
          <cell r="BR172">
            <v>0</v>
          </cell>
          <cell r="BS172">
            <v>25991.41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207526.83</v>
          </cell>
          <cell r="CB172">
            <v>0</v>
          </cell>
          <cell r="CC172">
            <v>8823</v>
          </cell>
          <cell r="CD172">
            <v>0</v>
          </cell>
          <cell r="CE172">
            <v>312188.71999999997</v>
          </cell>
          <cell r="CF172">
            <v>107605.25</v>
          </cell>
          <cell r="CG172">
            <v>112548.74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31091.46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389036.92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9429.2999999999993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5843.36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27735.71</v>
          </cell>
          <cell r="FC172">
            <v>0</v>
          </cell>
          <cell r="FD172">
            <v>24256.720000000001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4828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</row>
        <row r="173">
          <cell r="F173" t="str">
            <v>24410</v>
          </cell>
          <cell r="G173">
            <v>1483044.34</v>
          </cell>
          <cell r="H173">
            <v>0</v>
          </cell>
          <cell r="I173">
            <v>0</v>
          </cell>
          <cell r="J173">
            <v>2531.87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12662.25</v>
          </cell>
          <cell r="R173">
            <v>0</v>
          </cell>
          <cell r="S173">
            <v>0</v>
          </cell>
          <cell r="T173">
            <v>0</v>
          </cell>
          <cell r="U173">
            <v>405.75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31244.16</v>
          </cell>
          <cell r="AA173">
            <v>1804.47</v>
          </cell>
          <cell r="AB173">
            <v>0</v>
          </cell>
          <cell r="AC173">
            <v>0</v>
          </cell>
          <cell r="AD173">
            <v>885.25</v>
          </cell>
          <cell r="AE173">
            <v>0</v>
          </cell>
          <cell r="AF173">
            <v>0</v>
          </cell>
          <cell r="AG173">
            <v>80661.820000000007</v>
          </cell>
          <cell r="AH173">
            <v>0</v>
          </cell>
          <cell r="AI173">
            <v>3739492.37</v>
          </cell>
          <cell r="AJ173">
            <v>0</v>
          </cell>
          <cell r="AK173">
            <v>2131.92</v>
          </cell>
          <cell r="AL173">
            <v>12189.58</v>
          </cell>
          <cell r="AM173">
            <v>0</v>
          </cell>
          <cell r="AN173">
            <v>0</v>
          </cell>
          <cell r="AO173">
            <v>452121.19</v>
          </cell>
          <cell r="AP173">
            <v>64076.33</v>
          </cell>
          <cell r="AQ173">
            <v>0</v>
          </cell>
          <cell r="AR173">
            <v>0</v>
          </cell>
          <cell r="AS173">
            <v>184411.27</v>
          </cell>
          <cell r="AT173">
            <v>0</v>
          </cell>
          <cell r="AU173">
            <v>32500.34</v>
          </cell>
          <cell r="AV173">
            <v>0</v>
          </cell>
          <cell r="AW173">
            <v>80527.42</v>
          </cell>
          <cell r="AX173">
            <v>5290.41</v>
          </cell>
          <cell r="AY173">
            <v>0</v>
          </cell>
          <cell r="AZ173">
            <v>4314.45</v>
          </cell>
          <cell r="BA173">
            <v>209980.44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65648.14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144496.82999999999</v>
          </cell>
          <cell r="CB173">
            <v>0</v>
          </cell>
          <cell r="CC173">
            <v>8145</v>
          </cell>
          <cell r="CD173">
            <v>0</v>
          </cell>
          <cell r="CE173">
            <v>379570.31</v>
          </cell>
          <cell r="CF173">
            <v>36041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12912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190444.35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3000.6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19884.57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</row>
        <row r="174">
          <cell r="F174" t="str">
            <v>25101</v>
          </cell>
          <cell r="G174">
            <v>2905809.06</v>
          </cell>
          <cell r="H174">
            <v>0</v>
          </cell>
          <cell r="I174">
            <v>1179.24</v>
          </cell>
          <cell r="J174">
            <v>25857.24</v>
          </cell>
          <cell r="K174">
            <v>0</v>
          </cell>
          <cell r="L174">
            <v>0</v>
          </cell>
          <cell r="M174">
            <v>24975</v>
          </cell>
          <cell r="N174">
            <v>0</v>
          </cell>
          <cell r="O174">
            <v>1664.3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9335.17</v>
          </cell>
          <cell r="W174">
            <v>0</v>
          </cell>
          <cell r="X174">
            <v>561.46</v>
          </cell>
          <cell r="Y174">
            <v>266</v>
          </cell>
          <cell r="Z174">
            <v>72668.36</v>
          </cell>
          <cell r="AA174">
            <v>4134.6899999999996</v>
          </cell>
          <cell r="AB174">
            <v>0</v>
          </cell>
          <cell r="AC174">
            <v>179240.78</v>
          </cell>
          <cell r="AD174">
            <v>1022.94</v>
          </cell>
          <cell r="AE174">
            <v>1746</v>
          </cell>
          <cell r="AF174">
            <v>2001.46</v>
          </cell>
          <cell r="AG174">
            <v>31903.35</v>
          </cell>
          <cell r="AH174">
            <v>0</v>
          </cell>
          <cell r="AI174">
            <v>6072722.29</v>
          </cell>
          <cell r="AJ174">
            <v>239059.46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1231188.3400000001</v>
          </cell>
          <cell r="AP174">
            <v>36979.35</v>
          </cell>
          <cell r="AQ174">
            <v>0</v>
          </cell>
          <cell r="AR174">
            <v>0</v>
          </cell>
          <cell r="AS174">
            <v>300859.28000000003</v>
          </cell>
          <cell r="AT174">
            <v>0</v>
          </cell>
          <cell r="AU174">
            <v>65014.69</v>
          </cell>
          <cell r="AV174">
            <v>0</v>
          </cell>
          <cell r="AW174">
            <v>57691.05</v>
          </cell>
          <cell r="AX174">
            <v>9721.4599999999991</v>
          </cell>
          <cell r="AY174">
            <v>0</v>
          </cell>
          <cell r="AZ174">
            <v>12270.95</v>
          </cell>
          <cell r="BA174">
            <v>715795.9</v>
          </cell>
          <cell r="BB174">
            <v>48487.78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13354.06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6118.82</v>
          </cell>
          <cell r="CD174">
            <v>0</v>
          </cell>
          <cell r="CE174">
            <v>209929.06</v>
          </cell>
          <cell r="CF174">
            <v>347849.61</v>
          </cell>
          <cell r="CG174">
            <v>34345.33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16501.79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59194.35</v>
          </cell>
          <cell r="CR174">
            <v>12377.75</v>
          </cell>
          <cell r="CS174">
            <v>381467.84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56355.28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31132.6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4773.95</v>
          </cell>
          <cell r="FS174">
            <v>0</v>
          </cell>
          <cell r="FT174">
            <v>127356.52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312428.19</v>
          </cell>
        </row>
        <row r="175">
          <cell r="F175" t="str">
            <v>25116</v>
          </cell>
          <cell r="G175">
            <v>769200.81</v>
          </cell>
          <cell r="H175">
            <v>0</v>
          </cell>
          <cell r="I175">
            <v>0</v>
          </cell>
          <cell r="J175">
            <v>92312.66</v>
          </cell>
          <cell r="K175">
            <v>0</v>
          </cell>
          <cell r="L175">
            <v>0</v>
          </cell>
          <cell r="M175">
            <v>8758.52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1297.1199999999999</v>
          </cell>
          <cell r="AA175">
            <v>5287.7</v>
          </cell>
          <cell r="AB175">
            <v>0</v>
          </cell>
          <cell r="AC175">
            <v>94606.58</v>
          </cell>
          <cell r="AD175">
            <v>670.69</v>
          </cell>
          <cell r="AE175">
            <v>130</v>
          </cell>
          <cell r="AF175">
            <v>0</v>
          </cell>
          <cell r="AG175">
            <v>31352.36</v>
          </cell>
          <cell r="AH175">
            <v>105569.32</v>
          </cell>
          <cell r="AI175">
            <v>4114644.91</v>
          </cell>
          <cell r="AJ175">
            <v>69153.48</v>
          </cell>
          <cell r="AK175">
            <v>631536.36</v>
          </cell>
          <cell r="AL175">
            <v>0</v>
          </cell>
          <cell r="AM175">
            <v>0</v>
          </cell>
          <cell r="AN175">
            <v>27.63</v>
          </cell>
          <cell r="AO175">
            <v>422604.2</v>
          </cell>
          <cell r="AP175">
            <v>0</v>
          </cell>
          <cell r="AQ175">
            <v>0</v>
          </cell>
          <cell r="AR175">
            <v>0</v>
          </cell>
          <cell r="AS175">
            <v>174842</v>
          </cell>
          <cell r="AT175">
            <v>0</v>
          </cell>
          <cell r="AU175">
            <v>44602.48</v>
          </cell>
          <cell r="AV175">
            <v>0</v>
          </cell>
          <cell r="AW175">
            <v>78726.23</v>
          </cell>
          <cell r="AX175">
            <v>5557.29</v>
          </cell>
          <cell r="AY175">
            <v>0</v>
          </cell>
          <cell r="AZ175">
            <v>6034.48</v>
          </cell>
          <cell r="BA175">
            <v>260979.78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132575.04000000001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137547.63</v>
          </cell>
          <cell r="CB175">
            <v>0</v>
          </cell>
          <cell r="CC175">
            <v>5085.5600000000004</v>
          </cell>
          <cell r="CD175">
            <v>0</v>
          </cell>
          <cell r="CE175">
            <v>185446</v>
          </cell>
          <cell r="CF175">
            <v>38979.120000000003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281837.69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6244.84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22947.45</v>
          </cell>
          <cell r="FC175">
            <v>4711.33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94394.07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</row>
        <row r="176">
          <cell r="F176" t="str">
            <v>25118</v>
          </cell>
          <cell r="G176">
            <v>588471.87</v>
          </cell>
          <cell r="H176">
            <v>0</v>
          </cell>
          <cell r="I176">
            <v>8194.68</v>
          </cell>
          <cell r="J176">
            <v>85791.44</v>
          </cell>
          <cell r="K176">
            <v>0</v>
          </cell>
          <cell r="L176">
            <v>0</v>
          </cell>
          <cell r="M176">
            <v>5395.09</v>
          </cell>
          <cell r="N176">
            <v>0</v>
          </cell>
          <cell r="O176">
            <v>0</v>
          </cell>
          <cell r="P176">
            <v>0</v>
          </cell>
          <cell r="Q176">
            <v>7285</v>
          </cell>
          <cell r="R176">
            <v>0</v>
          </cell>
          <cell r="S176">
            <v>0</v>
          </cell>
          <cell r="T176">
            <v>0</v>
          </cell>
          <cell r="U176">
            <v>787.23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5971.7</v>
          </cell>
          <cell r="AA176">
            <v>3383.05</v>
          </cell>
          <cell r="AB176">
            <v>0</v>
          </cell>
          <cell r="AC176">
            <v>5624.75</v>
          </cell>
          <cell r="AD176">
            <v>1657.45</v>
          </cell>
          <cell r="AE176">
            <v>31150</v>
          </cell>
          <cell r="AF176">
            <v>116.3</v>
          </cell>
          <cell r="AG176">
            <v>1630</v>
          </cell>
          <cell r="AH176">
            <v>15081.72</v>
          </cell>
          <cell r="AI176">
            <v>3912623.05</v>
          </cell>
          <cell r="AJ176">
            <v>105573.54</v>
          </cell>
          <cell r="AK176">
            <v>644426.16</v>
          </cell>
          <cell r="AL176">
            <v>0</v>
          </cell>
          <cell r="AM176">
            <v>0</v>
          </cell>
          <cell r="AN176">
            <v>0</v>
          </cell>
          <cell r="AO176">
            <v>447108.52</v>
          </cell>
          <cell r="AP176">
            <v>139438.28</v>
          </cell>
          <cell r="AQ176">
            <v>0</v>
          </cell>
          <cell r="AR176">
            <v>0</v>
          </cell>
          <cell r="AS176">
            <v>169873.58</v>
          </cell>
          <cell r="AT176">
            <v>0</v>
          </cell>
          <cell r="AU176">
            <v>3470.43</v>
          </cell>
          <cell r="AV176">
            <v>14120.38</v>
          </cell>
          <cell r="AW176">
            <v>97832.93</v>
          </cell>
          <cell r="AX176">
            <v>5847.63</v>
          </cell>
          <cell r="AY176">
            <v>0</v>
          </cell>
          <cell r="AZ176">
            <v>4771.68</v>
          </cell>
          <cell r="BA176">
            <v>361135.89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861273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105782.49</v>
          </cell>
          <cell r="CB176">
            <v>0</v>
          </cell>
          <cell r="CC176">
            <v>4734</v>
          </cell>
          <cell r="CD176">
            <v>0</v>
          </cell>
          <cell r="CE176">
            <v>227931.21</v>
          </cell>
          <cell r="CF176">
            <v>34302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13618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30924.93</v>
          </cell>
          <cell r="CR176">
            <v>0</v>
          </cell>
          <cell r="CS176">
            <v>236588.59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9993.7199999999993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12042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34568.65</v>
          </cell>
          <cell r="FC176">
            <v>10309.5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43583.49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30000</v>
          </cell>
          <cell r="FS176">
            <v>15674.03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</row>
        <row r="177">
          <cell r="F177" t="str">
            <v>25155</v>
          </cell>
          <cell r="G177">
            <v>525430.98</v>
          </cell>
          <cell r="H177">
            <v>0</v>
          </cell>
          <cell r="I177">
            <v>4715</v>
          </cell>
          <cell r="J177">
            <v>190158.33</v>
          </cell>
          <cell r="K177">
            <v>0</v>
          </cell>
          <cell r="L177">
            <v>0</v>
          </cell>
          <cell r="M177">
            <v>14885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358.97</v>
          </cell>
          <cell r="V177">
            <v>6</v>
          </cell>
          <cell r="W177">
            <v>0</v>
          </cell>
          <cell r="X177">
            <v>0</v>
          </cell>
          <cell r="Y177">
            <v>0</v>
          </cell>
          <cell r="Z177">
            <v>38641.06</v>
          </cell>
          <cell r="AA177">
            <v>4257.3599999999997</v>
          </cell>
          <cell r="AB177">
            <v>0</v>
          </cell>
          <cell r="AC177">
            <v>4450</v>
          </cell>
          <cell r="AD177">
            <v>795.14</v>
          </cell>
          <cell r="AE177">
            <v>225</v>
          </cell>
          <cell r="AF177">
            <v>2559.7600000000002</v>
          </cell>
          <cell r="AG177">
            <v>866.15</v>
          </cell>
          <cell r="AH177">
            <v>2690.25</v>
          </cell>
          <cell r="AI177">
            <v>2724938.15</v>
          </cell>
          <cell r="AJ177">
            <v>63121.88</v>
          </cell>
          <cell r="AK177">
            <v>264755.24</v>
          </cell>
          <cell r="AL177">
            <v>565.23</v>
          </cell>
          <cell r="AM177">
            <v>0</v>
          </cell>
          <cell r="AN177">
            <v>250</v>
          </cell>
          <cell r="AO177">
            <v>275222.90000000002</v>
          </cell>
          <cell r="AP177">
            <v>9624.76</v>
          </cell>
          <cell r="AQ177">
            <v>0</v>
          </cell>
          <cell r="AR177">
            <v>0</v>
          </cell>
          <cell r="AS177">
            <v>72403.649999999994</v>
          </cell>
          <cell r="AT177">
            <v>983176.96</v>
          </cell>
          <cell r="AU177">
            <v>19543.63</v>
          </cell>
          <cell r="AV177">
            <v>0</v>
          </cell>
          <cell r="AW177">
            <v>9548.64</v>
          </cell>
          <cell r="AX177">
            <v>1848.33</v>
          </cell>
          <cell r="AY177">
            <v>0</v>
          </cell>
          <cell r="AZ177">
            <v>2861.55</v>
          </cell>
          <cell r="BA177">
            <v>187234.13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14528.28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58066.14</v>
          </cell>
          <cell r="CD177">
            <v>0</v>
          </cell>
          <cell r="CE177">
            <v>83463.7</v>
          </cell>
          <cell r="CF177">
            <v>21138.59</v>
          </cell>
          <cell r="CG177">
            <v>18626.060000000001</v>
          </cell>
          <cell r="CH177">
            <v>0</v>
          </cell>
          <cell r="CI177">
            <v>212290.37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90206.98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72040.91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12024.02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33198.550000000003</v>
          </cell>
          <cell r="FS177">
            <v>409.14</v>
          </cell>
          <cell r="FT177">
            <v>7496.91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</row>
        <row r="178">
          <cell r="F178" t="str">
            <v>25160</v>
          </cell>
          <cell r="G178">
            <v>498168.17</v>
          </cell>
          <cell r="H178">
            <v>0</v>
          </cell>
          <cell r="I178">
            <v>0</v>
          </cell>
          <cell r="J178">
            <v>231297.9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63410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196.75</v>
          </cell>
          <cell r="AA178">
            <v>5510.46</v>
          </cell>
          <cell r="AB178">
            <v>0</v>
          </cell>
          <cell r="AC178">
            <v>0</v>
          </cell>
          <cell r="AD178">
            <v>123.99</v>
          </cell>
          <cell r="AE178">
            <v>1454.5</v>
          </cell>
          <cell r="AF178">
            <v>0</v>
          </cell>
          <cell r="AG178">
            <v>0</v>
          </cell>
          <cell r="AH178">
            <v>46376.79</v>
          </cell>
          <cell r="AI178">
            <v>2431654.5299999998</v>
          </cell>
          <cell r="AJ178">
            <v>68015.59</v>
          </cell>
          <cell r="AK178">
            <v>255214.48</v>
          </cell>
          <cell r="AL178">
            <v>31515.38</v>
          </cell>
          <cell r="AM178">
            <v>0</v>
          </cell>
          <cell r="AN178">
            <v>0</v>
          </cell>
          <cell r="AO178">
            <v>245894.37</v>
          </cell>
          <cell r="AP178">
            <v>0</v>
          </cell>
          <cell r="AQ178">
            <v>0</v>
          </cell>
          <cell r="AR178">
            <v>0</v>
          </cell>
          <cell r="AS178">
            <v>73370.92</v>
          </cell>
          <cell r="AT178">
            <v>0</v>
          </cell>
          <cell r="AU178">
            <v>12442.74</v>
          </cell>
          <cell r="AV178">
            <v>0</v>
          </cell>
          <cell r="AW178">
            <v>5670.27</v>
          </cell>
          <cell r="AX178">
            <v>3235.83</v>
          </cell>
          <cell r="AY178">
            <v>0</v>
          </cell>
          <cell r="AZ178">
            <v>3724.92</v>
          </cell>
          <cell r="BA178">
            <v>322526.98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121275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44758.07</v>
          </cell>
          <cell r="CB178">
            <v>0</v>
          </cell>
          <cell r="CC178">
            <v>13877.22</v>
          </cell>
          <cell r="CD178">
            <v>0</v>
          </cell>
          <cell r="CE178">
            <v>85461.51</v>
          </cell>
          <cell r="CF178">
            <v>9450.86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110850.82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23762.35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62891.839999999997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</row>
        <row r="179">
          <cell r="F179" t="str">
            <v>25200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1216.5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1160.5</v>
          </cell>
          <cell r="AA179">
            <v>1244.3699999999999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6197.58</v>
          </cell>
          <cell r="AH179">
            <v>0</v>
          </cell>
          <cell r="AI179">
            <v>1442721.46</v>
          </cell>
          <cell r="AJ179">
            <v>8977.64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47438.27</v>
          </cell>
          <cell r="AP179">
            <v>0</v>
          </cell>
          <cell r="AQ179">
            <v>0</v>
          </cell>
          <cell r="AR179">
            <v>0</v>
          </cell>
          <cell r="AS179">
            <v>13951.01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174.83</v>
          </cell>
          <cell r="AY179">
            <v>0</v>
          </cell>
          <cell r="AZ179">
            <v>742.41</v>
          </cell>
          <cell r="BA179">
            <v>118218.29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6609.93</v>
          </cell>
          <cell r="CB179">
            <v>0</v>
          </cell>
          <cell r="CC179">
            <v>0</v>
          </cell>
          <cell r="CD179">
            <v>0</v>
          </cell>
          <cell r="CE179">
            <v>15749.53</v>
          </cell>
          <cell r="CF179">
            <v>31671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29776.2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2005.4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</row>
        <row r="180">
          <cell r="F180" t="str">
            <v>26056</v>
          </cell>
          <cell r="G180">
            <v>1611513.83</v>
          </cell>
          <cell r="H180">
            <v>0</v>
          </cell>
          <cell r="I180">
            <v>0</v>
          </cell>
          <cell r="J180">
            <v>19013.13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64363.14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102019.1</v>
          </cell>
          <cell r="AA180">
            <v>2920.78</v>
          </cell>
          <cell r="AB180">
            <v>0</v>
          </cell>
          <cell r="AC180">
            <v>41900</v>
          </cell>
          <cell r="AD180">
            <v>810.69</v>
          </cell>
          <cell r="AE180">
            <v>7425</v>
          </cell>
          <cell r="AF180">
            <v>0</v>
          </cell>
          <cell r="AG180">
            <v>36108.71</v>
          </cell>
          <cell r="AH180">
            <v>6501.19</v>
          </cell>
          <cell r="AI180">
            <v>6862843.2199999997</v>
          </cell>
          <cell r="AJ180">
            <v>186156.42</v>
          </cell>
          <cell r="AK180">
            <v>446417.72</v>
          </cell>
          <cell r="AL180">
            <v>0</v>
          </cell>
          <cell r="AM180">
            <v>0</v>
          </cell>
          <cell r="AN180">
            <v>0</v>
          </cell>
          <cell r="AO180">
            <v>946975.82</v>
          </cell>
          <cell r="AP180">
            <v>23869.24</v>
          </cell>
          <cell r="AQ180">
            <v>0</v>
          </cell>
          <cell r="AR180">
            <v>0</v>
          </cell>
          <cell r="AS180">
            <v>330458.17</v>
          </cell>
          <cell r="AT180">
            <v>0</v>
          </cell>
          <cell r="AU180">
            <v>12857.78</v>
          </cell>
          <cell r="AV180">
            <v>0</v>
          </cell>
          <cell r="AW180">
            <v>0</v>
          </cell>
          <cell r="AX180">
            <v>11304.23</v>
          </cell>
          <cell r="AY180">
            <v>0</v>
          </cell>
          <cell r="AZ180">
            <v>15756.06</v>
          </cell>
          <cell r="BA180">
            <v>677256.03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270113.21999999997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261241.4</v>
          </cell>
          <cell r="CB180">
            <v>0</v>
          </cell>
          <cell r="CC180">
            <v>10546</v>
          </cell>
          <cell r="CD180">
            <v>0</v>
          </cell>
          <cell r="CE180">
            <v>398356.39</v>
          </cell>
          <cell r="CF180">
            <v>315357.42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8161.51</v>
          </cell>
          <cell r="CS180">
            <v>413884.97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224123.93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21517.439999999999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61933.68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22079.5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10051.99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</row>
        <row r="181">
          <cell r="F181" t="str">
            <v>26059</v>
          </cell>
          <cell r="G181">
            <v>367012.87</v>
          </cell>
          <cell r="H181">
            <v>0</v>
          </cell>
          <cell r="I181">
            <v>0</v>
          </cell>
          <cell r="J181">
            <v>24019.4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562.94000000000005</v>
          </cell>
          <cell r="P181">
            <v>0</v>
          </cell>
          <cell r="Q181">
            <v>3060</v>
          </cell>
          <cell r="R181">
            <v>0</v>
          </cell>
          <cell r="S181">
            <v>0</v>
          </cell>
          <cell r="T181">
            <v>0</v>
          </cell>
          <cell r="U181">
            <v>196.18</v>
          </cell>
          <cell r="V181">
            <v>279.68</v>
          </cell>
          <cell r="W181">
            <v>0</v>
          </cell>
          <cell r="X181">
            <v>0</v>
          </cell>
          <cell r="Y181">
            <v>0</v>
          </cell>
          <cell r="Z181">
            <v>25774.59</v>
          </cell>
          <cell r="AA181">
            <v>2968.3</v>
          </cell>
          <cell r="AB181">
            <v>0</v>
          </cell>
          <cell r="AC181">
            <v>7120.76</v>
          </cell>
          <cell r="AD181">
            <v>9.48</v>
          </cell>
          <cell r="AE181">
            <v>0</v>
          </cell>
          <cell r="AF181">
            <v>62.58</v>
          </cell>
          <cell r="AG181">
            <v>27502.240000000002</v>
          </cell>
          <cell r="AH181">
            <v>9562.8700000000008</v>
          </cell>
          <cell r="AI181">
            <v>2113597.33</v>
          </cell>
          <cell r="AJ181">
            <v>58897.29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188201.27</v>
          </cell>
          <cell r="AP181">
            <v>0</v>
          </cell>
          <cell r="AQ181">
            <v>0</v>
          </cell>
          <cell r="AR181">
            <v>0</v>
          </cell>
          <cell r="AS181">
            <v>72894.63</v>
          </cell>
          <cell r="AT181">
            <v>0</v>
          </cell>
          <cell r="AU181">
            <v>400</v>
          </cell>
          <cell r="AV181">
            <v>0</v>
          </cell>
          <cell r="AW181">
            <v>0</v>
          </cell>
          <cell r="AX181">
            <v>252.27</v>
          </cell>
          <cell r="AY181">
            <v>0</v>
          </cell>
          <cell r="AZ181">
            <v>1986.38</v>
          </cell>
          <cell r="BA181">
            <v>177844.02</v>
          </cell>
          <cell r="BB181">
            <v>3900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161422.09</v>
          </cell>
          <cell r="BN181">
            <v>11446.36</v>
          </cell>
          <cell r="BO181">
            <v>0</v>
          </cell>
          <cell r="BP181">
            <v>58613.57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56920.74</v>
          </cell>
          <cell r="CB181">
            <v>0</v>
          </cell>
          <cell r="CC181">
            <v>0</v>
          </cell>
          <cell r="CD181">
            <v>0</v>
          </cell>
          <cell r="CE181">
            <v>129543.8</v>
          </cell>
          <cell r="CF181">
            <v>21393.99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84544.99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5567.47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20037.099999999999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5705.14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2071.84</v>
          </cell>
          <cell r="EN181">
            <v>0</v>
          </cell>
          <cell r="EO181">
            <v>0</v>
          </cell>
          <cell r="EP181">
            <v>0</v>
          </cell>
          <cell r="EQ181">
            <v>1155.28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7926.59</v>
          </cell>
          <cell r="FC181">
            <v>3339.25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1995.29</v>
          </cell>
          <cell r="FL181">
            <v>0</v>
          </cell>
          <cell r="FM181">
            <v>2200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4699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</row>
        <row r="182">
          <cell r="F182" t="str">
            <v>26070</v>
          </cell>
          <cell r="G182">
            <v>515524.95</v>
          </cell>
          <cell r="H182">
            <v>0</v>
          </cell>
          <cell r="I182">
            <v>0</v>
          </cell>
          <cell r="J182">
            <v>42759.82</v>
          </cell>
          <cell r="K182">
            <v>0</v>
          </cell>
          <cell r="L182">
            <v>0</v>
          </cell>
          <cell r="M182">
            <v>3368</v>
          </cell>
          <cell r="N182">
            <v>0</v>
          </cell>
          <cell r="O182">
            <v>0</v>
          </cell>
          <cell r="P182">
            <v>0</v>
          </cell>
          <cell r="Q182">
            <v>5100</v>
          </cell>
          <cell r="R182">
            <v>0</v>
          </cell>
          <cell r="S182">
            <v>0</v>
          </cell>
          <cell r="T182">
            <v>0</v>
          </cell>
          <cell r="U182">
            <v>1194.3</v>
          </cell>
          <cell r="V182">
            <v>321.75</v>
          </cell>
          <cell r="W182">
            <v>0</v>
          </cell>
          <cell r="X182">
            <v>0</v>
          </cell>
          <cell r="Y182">
            <v>28807</v>
          </cell>
          <cell r="Z182">
            <v>17278</v>
          </cell>
          <cell r="AA182">
            <v>1873.48</v>
          </cell>
          <cell r="AB182">
            <v>0</v>
          </cell>
          <cell r="AC182">
            <v>2400</v>
          </cell>
          <cell r="AD182">
            <v>272</v>
          </cell>
          <cell r="AE182">
            <v>237.65</v>
          </cell>
          <cell r="AF182">
            <v>3400</v>
          </cell>
          <cell r="AG182">
            <v>240319.75</v>
          </cell>
          <cell r="AH182">
            <v>21466.99</v>
          </cell>
          <cell r="AI182">
            <v>2227951.25</v>
          </cell>
          <cell r="AJ182">
            <v>53182.05</v>
          </cell>
          <cell r="AK182">
            <v>87961.56</v>
          </cell>
          <cell r="AL182">
            <v>0</v>
          </cell>
          <cell r="AM182">
            <v>0</v>
          </cell>
          <cell r="AN182">
            <v>0</v>
          </cell>
          <cell r="AO182">
            <v>266278.82</v>
          </cell>
          <cell r="AP182">
            <v>6884.2</v>
          </cell>
          <cell r="AQ182">
            <v>0</v>
          </cell>
          <cell r="AR182">
            <v>0</v>
          </cell>
          <cell r="AS182">
            <v>59029.94</v>
          </cell>
          <cell r="AT182">
            <v>0</v>
          </cell>
          <cell r="AU182">
            <v>19682.29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1737.58</v>
          </cell>
          <cell r="BA182">
            <v>299622.40999999997</v>
          </cell>
          <cell r="BB182">
            <v>22465.96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62732.97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72060.22</v>
          </cell>
          <cell r="CB182">
            <v>0</v>
          </cell>
          <cell r="CC182">
            <v>860.54</v>
          </cell>
          <cell r="CD182">
            <v>0</v>
          </cell>
          <cell r="CE182">
            <v>111287.8</v>
          </cell>
          <cell r="CF182">
            <v>32960.94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68664.7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24921.29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77082.16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5694.87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33000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</row>
        <row r="183">
          <cell r="F183" t="str">
            <v>27001</v>
          </cell>
          <cell r="G183">
            <v>7015119.6600000001</v>
          </cell>
          <cell r="H183">
            <v>0</v>
          </cell>
          <cell r="I183">
            <v>0</v>
          </cell>
          <cell r="J183">
            <v>406.22</v>
          </cell>
          <cell r="K183">
            <v>0</v>
          </cell>
          <cell r="L183">
            <v>0</v>
          </cell>
          <cell r="M183">
            <v>301571.90000000002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2222.1</v>
          </cell>
          <cell r="V183">
            <v>350.25</v>
          </cell>
          <cell r="W183">
            <v>0</v>
          </cell>
          <cell r="X183">
            <v>0</v>
          </cell>
          <cell r="Y183">
            <v>333</v>
          </cell>
          <cell r="Z183">
            <v>505667.23</v>
          </cell>
          <cell r="AA183">
            <v>8089.22</v>
          </cell>
          <cell r="AB183">
            <v>0</v>
          </cell>
          <cell r="AC183">
            <v>8782.3799999999992</v>
          </cell>
          <cell r="AD183">
            <v>3800.02</v>
          </cell>
          <cell r="AE183">
            <v>91323.75</v>
          </cell>
          <cell r="AF183">
            <v>0</v>
          </cell>
          <cell r="AG183">
            <v>42214.43</v>
          </cell>
          <cell r="AH183">
            <v>79626.11</v>
          </cell>
          <cell r="AI183">
            <v>18379487.41</v>
          </cell>
          <cell r="AJ183">
            <v>466663.65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2270609.7799999998</v>
          </cell>
          <cell r="AP183">
            <v>132036.26</v>
          </cell>
          <cell r="AQ183">
            <v>0</v>
          </cell>
          <cell r="AR183">
            <v>0</v>
          </cell>
          <cell r="AS183">
            <v>287720.46000000002</v>
          </cell>
          <cell r="AT183">
            <v>0</v>
          </cell>
          <cell r="AU183">
            <v>178091.21</v>
          </cell>
          <cell r="AV183">
            <v>0</v>
          </cell>
          <cell r="AW183">
            <v>102451.32</v>
          </cell>
          <cell r="AX183">
            <v>30232.57</v>
          </cell>
          <cell r="AY183">
            <v>0</v>
          </cell>
          <cell r="AZ183">
            <v>8612.24</v>
          </cell>
          <cell r="BA183">
            <v>1253494.45</v>
          </cell>
          <cell r="BB183">
            <v>24926.62</v>
          </cell>
          <cell r="BC183">
            <v>6490.9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472204.45</v>
          </cell>
          <cell r="BN183">
            <v>46138.49</v>
          </cell>
          <cell r="BO183">
            <v>0</v>
          </cell>
          <cell r="BP183">
            <v>2420.08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544712.53</v>
          </cell>
          <cell r="CB183">
            <v>0</v>
          </cell>
          <cell r="CC183">
            <v>17128</v>
          </cell>
          <cell r="CD183">
            <v>0</v>
          </cell>
          <cell r="CE183">
            <v>361929.47</v>
          </cell>
          <cell r="CF183">
            <v>67441</v>
          </cell>
          <cell r="CG183">
            <v>0</v>
          </cell>
          <cell r="CH183">
            <v>0</v>
          </cell>
          <cell r="CI183">
            <v>0</v>
          </cell>
          <cell r="CJ183">
            <v>8000</v>
          </cell>
          <cell r="CK183">
            <v>312770.96000000002</v>
          </cell>
          <cell r="CL183">
            <v>20450.97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360425.56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56551.16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16227.42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67473.75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50342.23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2416.0500000000002</v>
          </cell>
          <cell r="FY183">
            <v>0</v>
          </cell>
          <cell r="FZ183">
            <v>0</v>
          </cell>
          <cell r="GA183">
            <v>0</v>
          </cell>
        </row>
        <row r="184">
          <cell r="F184" t="str">
            <v>27003</v>
          </cell>
          <cell r="G184">
            <v>50410136.090000004</v>
          </cell>
          <cell r="H184">
            <v>0</v>
          </cell>
          <cell r="I184">
            <v>0</v>
          </cell>
          <cell r="J184">
            <v>2183.0500000000002</v>
          </cell>
          <cell r="K184">
            <v>0</v>
          </cell>
          <cell r="L184">
            <v>0</v>
          </cell>
          <cell r="M184">
            <v>156364.18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659080.05000000005</v>
          </cell>
          <cell r="V184">
            <v>0</v>
          </cell>
          <cell r="W184">
            <v>0</v>
          </cell>
          <cell r="X184">
            <v>0</v>
          </cell>
          <cell r="Y184">
            <v>74096.899999999994</v>
          </cell>
          <cell r="Z184">
            <v>2284265.64</v>
          </cell>
          <cell r="AA184">
            <v>134803.69</v>
          </cell>
          <cell r="AB184">
            <v>0</v>
          </cell>
          <cell r="AC184">
            <v>287272.32000000001</v>
          </cell>
          <cell r="AD184">
            <v>66075.58</v>
          </cell>
          <cell r="AE184">
            <v>541656.24</v>
          </cell>
          <cell r="AF184">
            <v>323061.71999999997</v>
          </cell>
          <cell r="AG184">
            <v>0</v>
          </cell>
          <cell r="AH184">
            <v>311988.08</v>
          </cell>
          <cell r="AI184">
            <v>138656491.75999999</v>
          </cell>
          <cell r="AJ184">
            <v>4095215.12</v>
          </cell>
          <cell r="AK184">
            <v>7984783</v>
          </cell>
          <cell r="AL184">
            <v>0</v>
          </cell>
          <cell r="AM184">
            <v>0</v>
          </cell>
          <cell r="AN184">
            <v>0</v>
          </cell>
          <cell r="AO184">
            <v>16343229.779999999</v>
          </cell>
          <cell r="AP184">
            <v>888898.62</v>
          </cell>
          <cell r="AQ184">
            <v>0</v>
          </cell>
          <cell r="AR184">
            <v>0</v>
          </cell>
          <cell r="AS184">
            <v>3867386.02</v>
          </cell>
          <cell r="AT184">
            <v>0</v>
          </cell>
          <cell r="AU184">
            <v>986707.4</v>
          </cell>
          <cell r="AV184">
            <v>0</v>
          </cell>
          <cell r="AW184">
            <v>1124882.76</v>
          </cell>
          <cell r="AX184">
            <v>233198.98</v>
          </cell>
          <cell r="AY184">
            <v>0</v>
          </cell>
          <cell r="AZ184">
            <v>47250.12</v>
          </cell>
          <cell r="BA184">
            <v>7029017.1100000003</v>
          </cell>
          <cell r="BB184">
            <v>15600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8912</v>
          </cell>
          <cell r="BN184">
            <v>16544.32</v>
          </cell>
          <cell r="BO184">
            <v>0</v>
          </cell>
          <cell r="BP184">
            <v>17873.45</v>
          </cell>
          <cell r="BQ184">
            <v>0</v>
          </cell>
          <cell r="BR184">
            <v>11585.18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4110340.87</v>
          </cell>
          <cell r="CB184">
            <v>0</v>
          </cell>
          <cell r="CC184">
            <v>104224.66</v>
          </cell>
          <cell r="CD184">
            <v>0</v>
          </cell>
          <cell r="CE184">
            <v>2447363.88</v>
          </cell>
          <cell r="CF184">
            <v>479543.75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131084.1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2720988.18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4758</v>
          </cell>
          <cell r="DQ184">
            <v>63800</v>
          </cell>
          <cell r="DR184">
            <v>0</v>
          </cell>
          <cell r="DS184">
            <v>64856.46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2500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6106.37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390903.54</v>
          </cell>
          <cell r="FC184">
            <v>6804</v>
          </cell>
          <cell r="FD184">
            <v>976614.55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4764.93</v>
          </cell>
          <cell r="FN184">
            <v>0</v>
          </cell>
          <cell r="FO184">
            <v>0</v>
          </cell>
          <cell r="FP184">
            <v>46258.96</v>
          </cell>
          <cell r="FQ184">
            <v>0</v>
          </cell>
          <cell r="FR184">
            <v>4615.49</v>
          </cell>
          <cell r="FS184">
            <v>5867.55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34078.400000000001</v>
          </cell>
          <cell r="FY184">
            <v>0</v>
          </cell>
          <cell r="FZ184">
            <v>0</v>
          </cell>
          <cell r="GA184">
            <v>0</v>
          </cell>
        </row>
        <row r="185">
          <cell r="F185" t="str">
            <v>27010</v>
          </cell>
          <cell r="G185">
            <v>86057007.099999994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1093529.57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803706.6</v>
          </cell>
          <cell r="V185">
            <v>34490.61</v>
          </cell>
          <cell r="W185">
            <v>0</v>
          </cell>
          <cell r="X185">
            <v>0</v>
          </cell>
          <cell r="Y185">
            <v>0</v>
          </cell>
          <cell r="Z185">
            <v>1782096.8</v>
          </cell>
          <cell r="AA185">
            <v>149055.53</v>
          </cell>
          <cell r="AB185">
            <v>0</v>
          </cell>
          <cell r="AC185">
            <v>214062.33</v>
          </cell>
          <cell r="AD185">
            <v>38639.800000000003</v>
          </cell>
          <cell r="AE185">
            <v>646077.38</v>
          </cell>
          <cell r="AF185">
            <v>30456.560000000001</v>
          </cell>
          <cell r="AG185">
            <v>2267703.7200000002</v>
          </cell>
          <cell r="AH185">
            <v>74485.05</v>
          </cell>
          <cell r="AI185">
            <v>174774920.27000001</v>
          </cell>
          <cell r="AJ185">
            <v>6471696.3700000001</v>
          </cell>
          <cell r="AK185">
            <v>9746330</v>
          </cell>
          <cell r="AL185">
            <v>0</v>
          </cell>
          <cell r="AM185">
            <v>0</v>
          </cell>
          <cell r="AN185">
            <v>5475.1</v>
          </cell>
          <cell r="AO185">
            <v>24543083.43</v>
          </cell>
          <cell r="AP185">
            <v>1383796.02</v>
          </cell>
          <cell r="AQ185">
            <v>0</v>
          </cell>
          <cell r="AR185">
            <v>0</v>
          </cell>
          <cell r="AS185">
            <v>8655722.8900000006</v>
          </cell>
          <cell r="AT185">
            <v>573679.54</v>
          </cell>
          <cell r="AU185">
            <v>2780990.65</v>
          </cell>
          <cell r="AV185">
            <v>82861.41</v>
          </cell>
          <cell r="AW185">
            <v>2994278.48</v>
          </cell>
          <cell r="AX185">
            <v>285094.46000000002</v>
          </cell>
          <cell r="AY185">
            <v>0</v>
          </cell>
          <cell r="AZ185">
            <v>252125.97</v>
          </cell>
          <cell r="BA185">
            <v>11481509.939999999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314405.14</v>
          </cell>
          <cell r="BM185">
            <v>0</v>
          </cell>
          <cell r="BN185">
            <v>2566.17</v>
          </cell>
          <cell r="BO185">
            <v>0</v>
          </cell>
          <cell r="BP185">
            <v>22901.89</v>
          </cell>
          <cell r="BQ185">
            <v>0</v>
          </cell>
          <cell r="BR185">
            <v>20000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7316040.7400000002</v>
          </cell>
          <cell r="CB185">
            <v>0</v>
          </cell>
          <cell r="CC185">
            <v>292309.61</v>
          </cell>
          <cell r="CD185">
            <v>0</v>
          </cell>
          <cell r="CE185">
            <v>12240340.560000001</v>
          </cell>
          <cell r="CF185">
            <v>2224744.4300000002</v>
          </cell>
          <cell r="CG185">
            <v>0</v>
          </cell>
          <cell r="CH185">
            <v>0</v>
          </cell>
          <cell r="CI185">
            <v>108346.75</v>
          </cell>
          <cell r="CJ185">
            <v>0</v>
          </cell>
          <cell r="CK185">
            <v>0</v>
          </cell>
          <cell r="CL185">
            <v>414422.08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132038.57999999999</v>
          </cell>
          <cell r="CS185">
            <v>9584173.1300000008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5693929.7300000004</v>
          </cell>
          <cell r="DN185">
            <v>0</v>
          </cell>
          <cell r="DO185">
            <v>0</v>
          </cell>
          <cell r="DP185">
            <v>0</v>
          </cell>
          <cell r="DQ185">
            <v>134622.74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25410.43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183676.89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988110.01</v>
          </cell>
          <cell r="FC185">
            <v>0</v>
          </cell>
          <cell r="FD185">
            <v>1919650.12</v>
          </cell>
          <cell r="FE185">
            <v>0</v>
          </cell>
          <cell r="FF185">
            <v>0</v>
          </cell>
          <cell r="FG185">
            <v>5000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275451.7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64862.720000000001</v>
          </cell>
          <cell r="FS185">
            <v>973624.44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84153.72</v>
          </cell>
          <cell r="FY185">
            <v>0</v>
          </cell>
          <cell r="FZ185">
            <v>0</v>
          </cell>
          <cell r="GA185">
            <v>367594.82</v>
          </cell>
        </row>
        <row r="186">
          <cell r="F186" t="str">
            <v>27019</v>
          </cell>
          <cell r="G186">
            <v>447573.22</v>
          </cell>
          <cell r="H186">
            <v>0</v>
          </cell>
          <cell r="I186">
            <v>0</v>
          </cell>
          <cell r="J186">
            <v>95337.83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10968.77</v>
          </cell>
          <cell r="AA186">
            <v>1859.61</v>
          </cell>
          <cell r="AB186">
            <v>0</v>
          </cell>
          <cell r="AC186">
            <v>2236.37</v>
          </cell>
          <cell r="AD186">
            <v>56.94</v>
          </cell>
          <cell r="AE186">
            <v>20320.580000000002</v>
          </cell>
          <cell r="AF186">
            <v>0</v>
          </cell>
          <cell r="AG186">
            <v>8531.44</v>
          </cell>
          <cell r="AH186">
            <v>0</v>
          </cell>
          <cell r="AI186">
            <v>1122538.2</v>
          </cell>
          <cell r="AJ186">
            <v>10876.09</v>
          </cell>
          <cell r="AK186">
            <v>181855.4</v>
          </cell>
          <cell r="AL186">
            <v>0</v>
          </cell>
          <cell r="AM186">
            <v>0</v>
          </cell>
          <cell r="AN186">
            <v>0</v>
          </cell>
          <cell r="AO186">
            <v>137250.21</v>
          </cell>
          <cell r="AP186">
            <v>0</v>
          </cell>
          <cell r="AQ186">
            <v>0</v>
          </cell>
          <cell r="AR186">
            <v>0</v>
          </cell>
          <cell r="AS186">
            <v>24901.42</v>
          </cell>
          <cell r="AT186">
            <v>0</v>
          </cell>
          <cell r="AU186">
            <v>5813</v>
          </cell>
          <cell r="AV186">
            <v>0</v>
          </cell>
          <cell r="AW186">
            <v>0</v>
          </cell>
          <cell r="AX186">
            <v>1778.67</v>
          </cell>
          <cell r="AY186">
            <v>0</v>
          </cell>
          <cell r="AZ186">
            <v>649.78</v>
          </cell>
          <cell r="BA186">
            <v>94099.93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138.9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36834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5317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22833.93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14257.75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2010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</row>
        <row r="187">
          <cell r="F187" t="str">
            <v>27083</v>
          </cell>
          <cell r="G187">
            <v>11752250.619999999</v>
          </cell>
          <cell r="H187">
            <v>0</v>
          </cell>
          <cell r="I187">
            <v>0</v>
          </cell>
          <cell r="J187">
            <v>11.12</v>
          </cell>
          <cell r="K187">
            <v>0</v>
          </cell>
          <cell r="L187">
            <v>0</v>
          </cell>
          <cell r="M187">
            <v>212926.79</v>
          </cell>
          <cell r="N187">
            <v>0</v>
          </cell>
          <cell r="O187">
            <v>0</v>
          </cell>
          <cell r="P187">
            <v>0</v>
          </cell>
          <cell r="Q187">
            <v>36575</v>
          </cell>
          <cell r="R187">
            <v>22840</v>
          </cell>
          <cell r="S187">
            <v>42001.53</v>
          </cell>
          <cell r="T187">
            <v>0</v>
          </cell>
          <cell r="U187">
            <v>39383.24</v>
          </cell>
          <cell r="V187">
            <v>0</v>
          </cell>
          <cell r="W187">
            <v>0</v>
          </cell>
          <cell r="X187">
            <v>0</v>
          </cell>
          <cell r="Y187">
            <v>254500.07</v>
          </cell>
          <cell r="Z187">
            <v>722222.94</v>
          </cell>
          <cell r="AA187">
            <v>23155.63</v>
          </cell>
          <cell r="AB187">
            <v>0</v>
          </cell>
          <cell r="AC187">
            <v>54197.75</v>
          </cell>
          <cell r="AD187">
            <v>17436.61</v>
          </cell>
          <cell r="AE187">
            <v>166722.56</v>
          </cell>
          <cell r="AF187">
            <v>808.83</v>
          </cell>
          <cell r="AG187">
            <v>39691.58</v>
          </cell>
          <cell r="AH187">
            <v>108474.23</v>
          </cell>
          <cell r="AI187">
            <v>33692951.850000001</v>
          </cell>
          <cell r="AJ187">
            <v>1065316.6599999999</v>
          </cell>
          <cell r="AK187">
            <v>2455962.36</v>
          </cell>
          <cell r="AL187">
            <v>0</v>
          </cell>
          <cell r="AM187">
            <v>0</v>
          </cell>
          <cell r="AN187">
            <v>15600</v>
          </cell>
          <cell r="AO187">
            <v>3905579.92</v>
          </cell>
          <cell r="AP187">
            <v>124707.43</v>
          </cell>
          <cell r="AQ187">
            <v>0</v>
          </cell>
          <cell r="AR187">
            <v>0</v>
          </cell>
          <cell r="AS187">
            <v>1073134.1599999999</v>
          </cell>
          <cell r="AT187">
            <v>0</v>
          </cell>
          <cell r="AU187">
            <v>156993.25</v>
          </cell>
          <cell r="AV187">
            <v>0</v>
          </cell>
          <cell r="AW187">
            <v>247554.04</v>
          </cell>
          <cell r="AX187">
            <v>57102.99</v>
          </cell>
          <cell r="AY187">
            <v>0</v>
          </cell>
          <cell r="AZ187">
            <v>32929.57</v>
          </cell>
          <cell r="BA187">
            <v>1392527.42</v>
          </cell>
          <cell r="BB187">
            <v>7390.96</v>
          </cell>
          <cell r="BC187">
            <v>11776.15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7399.75</v>
          </cell>
          <cell r="BN187">
            <v>13227.28</v>
          </cell>
          <cell r="BO187">
            <v>0</v>
          </cell>
          <cell r="BP187">
            <v>4427.76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1241047</v>
          </cell>
          <cell r="CB187">
            <v>0</v>
          </cell>
          <cell r="CC187">
            <v>28221</v>
          </cell>
          <cell r="CD187">
            <v>0</v>
          </cell>
          <cell r="CE187">
            <v>759427.05</v>
          </cell>
          <cell r="CF187">
            <v>132255.07999999999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33336.639999999999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1088713.48</v>
          </cell>
          <cell r="CT187">
            <v>0</v>
          </cell>
          <cell r="CU187">
            <v>89097.44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3824.85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29440.38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157067.72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2425.4499999999998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130.27000000000001</v>
          </cell>
          <cell r="FY187">
            <v>0</v>
          </cell>
          <cell r="FZ187">
            <v>0</v>
          </cell>
          <cell r="GA187">
            <v>0</v>
          </cell>
        </row>
        <row r="188">
          <cell r="F188" t="str">
            <v>27320</v>
          </cell>
          <cell r="G188">
            <v>20939983.25</v>
          </cell>
          <cell r="H188">
            <v>0</v>
          </cell>
          <cell r="I188">
            <v>0</v>
          </cell>
          <cell r="J188">
            <v>3069.4</v>
          </cell>
          <cell r="K188">
            <v>0</v>
          </cell>
          <cell r="L188">
            <v>0</v>
          </cell>
          <cell r="M188">
            <v>184353.27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100</v>
          </cell>
          <cell r="S188">
            <v>0</v>
          </cell>
          <cell r="T188">
            <v>983115.41</v>
          </cell>
          <cell r="U188">
            <v>331664.46000000002</v>
          </cell>
          <cell r="V188">
            <v>17757.03</v>
          </cell>
          <cell r="W188">
            <v>0</v>
          </cell>
          <cell r="X188">
            <v>0</v>
          </cell>
          <cell r="Y188">
            <v>1402149.89</v>
          </cell>
          <cell r="Z188">
            <v>1440469.56</v>
          </cell>
          <cell r="AA188">
            <v>24859.69</v>
          </cell>
          <cell r="AB188">
            <v>0</v>
          </cell>
          <cell r="AC188">
            <v>234118.32</v>
          </cell>
          <cell r="AD188">
            <v>42300.21</v>
          </cell>
          <cell r="AE188">
            <v>459272.31</v>
          </cell>
          <cell r="AF188">
            <v>74418.649999999994</v>
          </cell>
          <cell r="AG188">
            <v>381365.36</v>
          </cell>
          <cell r="AH188">
            <v>167906.27</v>
          </cell>
          <cell r="AI188">
            <v>54640840.109999999</v>
          </cell>
          <cell r="AJ188">
            <v>1377000.89</v>
          </cell>
          <cell r="AK188">
            <v>1671449.92</v>
          </cell>
          <cell r="AL188">
            <v>0</v>
          </cell>
          <cell r="AM188">
            <v>0</v>
          </cell>
          <cell r="AN188">
            <v>0</v>
          </cell>
          <cell r="AO188">
            <v>6645978.5599999996</v>
          </cell>
          <cell r="AP188">
            <v>298588.67</v>
          </cell>
          <cell r="AQ188">
            <v>0</v>
          </cell>
          <cell r="AR188">
            <v>0</v>
          </cell>
          <cell r="AS188">
            <v>1456035.56</v>
          </cell>
          <cell r="AT188">
            <v>0</v>
          </cell>
          <cell r="AU188">
            <v>681727.52</v>
          </cell>
          <cell r="AV188">
            <v>0</v>
          </cell>
          <cell r="AW188">
            <v>338498.25</v>
          </cell>
          <cell r="AX188">
            <v>90316.71</v>
          </cell>
          <cell r="AY188">
            <v>0</v>
          </cell>
          <cell r="AZ188">
            <v>51587.03</v>
          </cell>
          <cell r="BA188">
            <v>2977349.56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7410.16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7125.4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1547291.83</v>
          </cell>
          <cell r="CB188">
            <v>0</v>
          </cell>
          <cell r="CC188">
            <v>61774.84</v>
          </cell>
          <cell r="CD188">
            <v>0</v>
          </cell>
          <cell r="CE188">
            <v>1169470.98</v>
          </cell>
          <cell r="CF188">
            <v>574964.37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31806.7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20896.78</v>
          </cell>
          <cell r="CR188">
            <v>34054.83</v>
          </cell>
          <cell r="CS188">
            <v>1640430.71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227736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20475.349999999999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48120.2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247475.34</v>
          </cell>
          <cell r="FC188">
            <v>0</v>
          </cell>
          <cell r="FD188">
            <v>39262.269999999997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844441</v>
          </cell>
          <cell r="FM188">
            <v>0</v>
          </cell>
          <cell r="FN188">
            <v>0</v>
          </cell>
          <cell r="FO188">
            <v>2133.41</v>
          </cell>
          <cell r="FP188">
            <v>0</v>
          </cell>
          <cell r="FQ188">
            <v>0</v>
          </cell>
          <cell r="FR188">
            <v>1967.43</v>
          </cell>
          <cell r="FS188">
            <v>43709.5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6950.14</v>
          </cell>
          <cell r="FY188">
            <v>0</v>
          </cell>
          <cell r="FZ188">
            <v>0</v>
          </cell>
          <cell r="GA188">
            <v>775552</v>
          </cell>
        </row>
        <row r="189">
          <cell r="F189" t="str">
            <v>27343</v>
          </cell>
          <cell r="G189">
            <v>5537418.5800000001</v>
          </cell>
          <cell r="H189">
            <v>0</v>
          </cell>
          <cell r="I189">
            <v>0</v>
          </cell>
          <cell r="J189">
            <v>688.46</v>
          </cell>
          <cell r="K189">
            <v>0</v>
          </cell>
          <cell r="L189">
            <v>0</v>
          </cell>
          <cell r="M189">
            <v>131651.75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52425.39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175728.54</v>
          </cell>
          <cell r="AA189">
            <v>1613.55</v>
          </cell>
          <cell r="AB189">
            <v>0</v>
          </cell>
          <cell r="AC189">
            <v>48417.16</v>
          </cell>
          <cell r="AD189">
            <v>1440.99</v>
          </cell>
          <cell r="AE189">
            <v>25048</v>
          </cell>
          <cell r="AF189">
            <v>11699.83</v>
          </cell>
          <cell r="AG189">
            <v>11272.47</v>
          </cell>
          <cell r="AH189">
            <v>9659.73</v>
          </cell>
          <cell r="AI189">
            <v>9208746.8699999992</v>
          </cell>
          <cell r="AJ189">
            <v>200209.44</v>
          </cell>
          <cell r="AK189">
            <v>74939.240000000005</v>
          </cell>
          <cell r="AL189">
            <v>0</v>
          </cell>
          <cell r="AM189">
            <v>0</v>
          </cell>
          <cell r="AN189">
            <v>0</v>
          </cell>
          <cell r="AO189">
            <v>1015682.1</v>
          </cell>
          <cell r="AP189">
            <v>43914.74</v>
          </cell>
          <cell r="AQ189">
            <v>0</v>
          </cell>
          <cell r="AR189">
            <v>0</v>
          </cell>
          <cell r="AS189">
            <v>87290.03</v>
          </cell>
          <cell r="AT189">
            <v>0</v>
          </cell>
          <cell r="AU189">
            <v>128433.41</v>
          </cell>
          <cell r="AV189">
            <v>0</v>
          </cell>
          <cell r="AW189">
            <v>51040.17</v>
          </cell>
          <cell r="AX189">
            <v>15773.49</v>
          </cell>
          <cell r="AY189">
            <v>0</v>
          </cell>
          <cell r="AZ189">
            <v>1633.82</v>
          </cell>
          <cell r="BA189">
            <v>681180.45</v>
          </cell>
          <cell r="BB189">
            <v>9882</v>
          </cell>
          <cell r="BC189">
            <v>1350.23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1208.4100000000001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233915</v>
          </cell>
          <cell r="CB189">
            <v>0</v>
          </cell>
          <cell r="CC189">
            <v>0</v>
          </cell>
          <cell r="CD189">
            <v>0</v>
          </cell>
          <cell r="CE189">
            <v>148720</v>
          </cell>
          <cell r="CF189">
            <v>22053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94664.33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3375.58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3432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29015.57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100941.41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82</v>
          </cell>
          <cell r="FY189">
            <v>0</v>
          </cell>
          <cell r="FZ189">
            <v>0</v>
          </cell>
          <cell r="GA189">
            <v>575945</v>
          </cell>
        </row>
        <row r="190">
          <cell r="F190" t="str">
            <v>27344</v>
          </cell>
          <cell r="G190">
            <v>4224489.1100000003</v>
          </cell>
          <cell r="H190">
            <v>0</v>
          </cell>
          <cell r="I190">
            <v>0</v>
          </cell>
          <cell r="J190">
            <v>15979.79</v>
          </cell>
          <cell r="K190">
            <v>0</v>
          </cell>
          <cell r="L190">
            <v>0</v>
          </cell>
          <cell r="M190">
            <v>32815.07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14323.5</v>
          </cell>
          <cell r="V190">
            <v>0</v>
          </cell>
          <cell r="W190">
            <v>0</v>
          </cell>
          <cell r="X190">
            <v>0</v>
          </cell>
          <cell r="Y190">
            <v>30381.42</v>
          </cell>
          <cell r="Z190">
            <v>235933.35</v>
          </cell>
          <cell r="AA190">
            <v>4389.38</v>
          </cell>
          <cell r="AB190">
            <v>0</v>
          </cell>
          <cell r="AC190">
            <v>15703.86</v>
          </cell>
          <cell r="AD190">
            <v>4676.17</v>
          </cell>
          <cell r="AE190">
            <v>47954.87</v>
          </cell>
          <cell r="AF190">
            <v>5210.33</v>
          </cell>
          <cell r="AG190">
            <v>57581.440000000002</v>
          </cell>
          <cell r="AH190">
            <v>8998.74</v>
          </cell>
          <cell r="AI190">
            <v>14713274.35</v>
          </cell>
          <cell r="AJ190">
            <v>411162.33</v>
          </cell>
          <cell r="AK190">
            <v>1255071.76</v>
          </cell>
          <cell r="AL190">
            <v>0</v>
          </cell>
          <cell r="AM190">
            <v>0</v>
          </cell>
          <cell r="AN190">
            <v>0</v>
          </cell>
          <cell r="AO190">
            <v>1998923.16</v>
          </cell>
          <cell r="AP190">
            <v>68702.179999999993</v>
          </cell>
          <cell r="AQ190">
            <v>0</v>
          </cell>
          <cell r="AR190">
            <v>0</v>
          </cell>
          <cell r="AS190">
            <v>322841.57</v>
          </cell>
          <cell r="AT190">
            <v>0</v>
          </cell>
          <cell r="AU190">
            <v>90799.45</v>
          </cell>
          <cell r="AV190">
            <v>0</v>
          </cell>
          <cell r="AW190">
            <v>46204.54</v>
          </cell>
          <cell r="AX190">
            <v>24381.13</v>
          </cell>
          <cell r="AY190">
            <v>0</v>
          </cell>
          <cell r="AZ190">
            <v>9049.82</v>
          </cell>
          <cell r="BA190">
            <v>974860.05</v>
          </cell>
          <cell r="BB190">
            <v>7416</v>
          </cell>
          <cell r="BC190">
            <v>10712.02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1958.36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286903.5</v>
          </cell>
          <cell r="CB190">
            <v>0</v>
          </cell>
          <cell r="CC190">
            <v>7394.03</v>
          </cell>
          <cell r="CD190">
            <v>0</v>
          </cell>
          <cell r="CE190">
            <v>212074.27</v>
          </cell>
          <cell r="CF190">
            <v>39157.79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339508.37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61093.21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26780.16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49308.99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22944</v>
          </cell>
          <cell r="FP190">
            <v>0</v>
          </cell>
          <cell r="FQ190">
            <v>0</v>
          </cell>
          <cell r="FR190">
            <v>1604.52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</row>
        <row r="191">
          <cell r="F191" t="str">
            <v>27400</v>
          </cell>
          <cell r="G191">
            <v>21247848.879999999</v>
          </cell>
          <cell r="H191">
            <v>0</v>
          </cell>
          <cell r="I191">
            <v>0</v>
          </cell>
          <cell r="J191">
            <v>31.88</v>
          </cell>
          <cell r="K191">
            <v>0</v>
          </cell>
          <cell r="L191">
            <v>0</v>
          </cell>
          <cell r="M191">
            <v>38289.019999999997</v>
          </cell>
          <cell r="N191">
            <v>0</v>
          </cell>
          <cell r="O191">
            <v>390</v>
          </cell>
          <cell r="P191">
            <v>0</v>
          </cell>
          <cell r="Q191">
            <v>0</v>
          </cell>
          <cell r="R191">
            <v>705</v>
          </cell>
          <cell r="S191">
            <v>0</v>
          </cell>
          <cell r="T191">
            <v>0</v>
          </cell>
          <cell r="U191">
            <v>85786.19</v>
          </cell>
          <cell r="V191">
            <v>6258</v>
          </cell>
          <cell r="W191">
            <v>0</v>
          </cell>
          <cell r="X191">
            <v>0</v>
          </cell>
          <cell r="Y191">
            <v>96635.12</v>
          </cell>
          <cell r="Z191">
            <v>706811.08</v>
          </cell>
          <cell r="AA191">
            <v>36931.68</v>
          </cell>
          <cell r="AB191">
            <v>0</v>
          </cell>
          <cell r="AC191">
            <v>119334.91</v>
          </cell>
          <cell r="AD191">
            <v>14635.45</v>
          </cell>
          <cell r="AE191">
            <v>143605</v>
          </cell>
          <cell r="AF191">
            <v>67577.39</v>
          </cell>
          <cell r="AG191">
            <v>309848.25</v>
          </cell>
          <cell r="AH191">
            <v>27484.39</v>
          </cell>
          <cell r="AI191">
            <v>72928269.629999995</v>
          </cell>
          <cell r="AJ191">
            <v>2999024</v>
          </cell>
          <cell r="AK191">
            <v>9761111.3200000003</v>
          </cell>
          <cell r="AL191">
            <v>0</v>
          </cell>
          <cell r="AM191">
            <v>0</v>
          </cell>
          <cell r="AN191">
            <v>0</v>
          </cell>
          <cell r="AO191">
            <v>10665603.15</v>
          </cell>
          <cell r="AP191">
            <v>1202867.78</v>
          </cell>
          <cell r="AQ191">
            <v>1246417.53</v>
          </cell>
          <cell r="AR191">
            <v>0</v>
          </cell>
          <cell r="AS191">
            <v>3819104.05</v>
          </cell>
          <cell r="AT191">
            <v>101960.78</v>
          </cell>
          <cell r="AU191">
            <v>1479507.01</v>
          </cell>
          <cell r="AV191">
            <v>0</v>
          </cell>
          <cell r="AW191">
            <v>1525179.27</v>
          </cell>
          <cell r="AX191">
            <v>119420.36</v>
          </cell>
          <cell r="AY191">
            <v>0</v>
          </cell>
          <cell r="AZ191">
            <v>189894.75</v>
          </cell>
          <cell r="BA191">
            <v>5262580.22</v>
          </cell>
          <cell r="BB191">
            <v>1860547.47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6119413.5099999998</v>
          </cell>
          <cell r="BN191">
            <v>563242</v>
          </cell>
          <cell r="BO191">
            <v>0</v>
          </cell>
          <cell r="BP191">
            <v>10027.94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2711282</v>
          </cell>
          <cell r="CB191">
            <v>0</v>
          </cell>
          <cell r="CC191">
            <v>132048</v>
          </cell>
          <cell r="CD191">
            <v>0</v>
          </cell>
          <cell r="CE191">
            <v>4483100.13</v>
          </cell>
          <cell r="CF191">
            <v>621119.80000000005</v>
          </cell>
          <cell r="CG191">
            <v>0</v>
          </cell>
          <cell r="CH191">
            <v>0</v>
          </cell>
          <cell r="CI191">
            <v>15277.19</v>
          </cell>
          <cell r="CJ191">
            <v>0</v>
          </cell>
          <cell r="CK191">
            <v>0</v>
          </cell>
          <cell r="CL191">
            <v>129522.35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187145.07</v>
          </cell>
          <cell r="CR191">
            <v>55930.93</v>
          </cell>
          <cell r="CS191">
            <v>4796134.96</v>
          </cell>
          <cell r="CT191">
            <v>0</v>
          </cell>
          <cell r="CU191">
            <v>1342236.4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49646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338743.02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66368.399999999994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818344.25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516384.62</v>
          </cell>
          <cell r="FC191">
            <v>4160</v>
          </cell>
          <cell r="FD191">
            <v>467022.81</v>
          </cell>
          <cell r="FE191">
            <v>0</v>
          </cell>
          <cell r="FF191">
            <v>1166.1400000000001</v>
          </cell>
          <cell r="FG191">
            <v>0</v>
          </cell>
          <cell r="FH191">
            <v>0</v>
          </cell>
          <cell r="FI191">
            <v>14570.67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3312.36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26613.99</v>
          </cell>
          <cell r="FY191">
            <v>0</v>
          </cell>
          <cell r="FZ191">
            <v>0</v>
          </cell>
          <cell r="GA191">
            <v>0</v>
          </cell>
        </row>
        <row r="192">
          <cell r="F192" t="str">
            <v>27401</v>
          </cell>
          <cell r="G192">
            <v>23037924.390000001</v>
          </cell>
          <cell r="H192">
            <v>0</v>
          </cell>
          <cell r="I192">
            <v>0</v>
          </cell>
          <cell r="J192">
            <v>10285.83</v>
          </cell>
          <cell r="K192">
            <v>0</v>
          </cell>
          <cell r="L192">
            <v>0</v>
          </cell>
          <cell r="M192">
            <v>314639.15000000002</v>
          </cell>
          <cell r="N192">
            <v>0</v>
          </cell>
          <cell r="O192">
            <v>0</v>
          </cell>
          <cell r="P192">
            <v>0</v>
          </cell>
          <cell r="Q192">
            <v>72069.83</v>
          </cell>
          <cell r="R192">
            <v>11125</v>
          </cell>
          <cell r="S192">
            <v>0</v>
          </cell>
          <cell r="T192">
            <v>0</v>
          </cell>
          <cell r="U192">
            <v>338723.29</v>
          </cell>
          <cell r="V192">
            <v>0</v>
          </cell>
          <cell r="W192">
            <v>0</v>
          </cell>
          <cell r="X192">
            <v>0</v>
          </cell>
          <cell r="Y192">
            <v>143463.81</v>
          </cell>
          <cell r="Z192">
            <v>1154151.76</v>
          </cell>
          <cell r="AA192">
            <v>37915.26</v>
          </cell>
          <cell r="AB192">
            <v>0</v>
          </cell>
          <cell r="AC192">
            <v>406694.86</v>
          </cell>
          <cell r="AD192">
            <v>10653.92</v>
          </cell>
          <cell r="AE192">
            <v>273358</v>
          </cell>
          <cell r="AF192">
            <v>94030.86</v>
          </cell>
          <cell r="AG192">
            <v>256971.39</v>
          </cell>
          <cell r="AH192">
            <v>115097.71</v>
          </cell>
          <cell r="AI192">
            <v>52387562.420000002</v>
          </cell>
          <cell r="AJ192">
            <v>1454723.06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6971358.8799999999</v>
          </cell>
          <cell r="AP192">
            <v>327400.7</v>
          </cell>
          <cell r="AQ192">
            <v>0</v>
          </cell>
          <cell r="AR192">
            <v>0</v>
          </cell>
          <cell r="AS192">
            <v>1060260.58</v>
          </cell>
          <cell r="AT192">
            <v>0</v>
          </cell>
          <cell r="AU192">
            <v>515229.82</v>
          </cell>
          <cell r="AV192">
            <v>0</v>
          </cell>
          <cell r="AW192">
            <v>116572.11</v>
          </cell>
          <cell r="AX192">
            <v>88231.53</v>
          </cell>
          <cell r="AY192">
            <v>0</v>
          </cell>
          <cell r="AZ192">
            <v>37666.21</v>
          </cell>
          <cell r="BA192">
            <v>4230134.38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369480.88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6730.53</v>
          </cell>
          <cell r="BQ192">
            <v>0</v>
          </cell>
          <cell r="BR192">
            <v>10000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1757350.77</v>
          </cell>
          <cell r="CB192">
            <v>0</v>
          </cell>
          <cell r="CC192">
            <v>39469.72</v>
          </cell>
          <cell r="CD192">
            <v>0</v>
          </cell>
          <cell r="CE192">
            <v>798518.35</v>
          </cell>
          <cell r="CF192">
            <v>239342.67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5293.42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9614.91</v>
          </cell>
          <cell r="CR192">
            <v>0</v>
          </cell>
          <cell r="CS192">
            <v>1016644.72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143593.54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20898.77</v>
          </cell>
          <cell r="EZ192">
            <v>0</v>
          </cell>
          <cell r="FA192">
            <v>0</v>
          </cell>
          <cell r="FB192">
            <v>146067.88</v>
          </cell>
          <cell r="FC192">
            <v>0</v>
          </cell>
          <cell r="FD192">
            <v>0</v>
          </cell>
          <cell r="FE192">
            <v>0</v>
          </cell>
          <cell r="FF192">
            <v>67674.2</v>
          </cell>
          <cell r="FG192">
            <v>0</v>
          </cell>
          <cell r="FH192">
            <v>8132.95</v>
          </cell>
          <cell r="FI192">
            <v>0</v>
          </cell>
          <cell r="FJ192">
            <v>0</v>
          </cell>
          <cell r="FK192">
            <v>13633.35</v>
          </cell>
          <cell r="FL192">
            <v>0</v>
          </cell>
          <cell r="FM192">
            <v>12536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2557.64</v>
          </cell>
          <cell r="FS192">
            <v>16131.25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</row>
        <row r="193">
          <cell r="F193" t="str">
            <v>27402</v>
          </cell>
          <cell r="G193">
            <v>17059012.43</v>
          </cell>
          <cell r="H193">
            <v>0</v>
          </cell>
          <cell r="I193">
            <v>0</v>
          </cell>
          <cell r="J193">
            <v>165.38</v>
          </cell>
          <cell r="K193">
            <v>0</v>
          </cell>
          <cell r="L193">
            <v>0</v>
          </cell>
          <cell r="M193">
            <v>60332.43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2340</v>
          </cell>
          <cell r="S193">
            <v>0</v>
          </cell>
          <cell r="T193">
            <v>0</v>
          </cell>
          <cell r="U193">
            <v>69940</v>
          </cell>
          <cell r="V193">
            <v>0</v>
          </cell>
          <cell r="W193">
            <v>0</v>
          </cell>
          <cell r="X193">
            <v>0</v>
          </cell>
          <cell r="Y193">
            <v>8942.94</v>
          </cell>
          <cell r="Z193">
            <v>264637.2</v>
          </cell>
          <cell r="AA193">
            <v>33086.089999999997</v>
          </cell>
          <cell r="AB193">
            <v>0</v>
          </cell>
          <cell r="AC193">
            <v>8766.4</v>
          </cell>
          <cell r="AD193">
            <v>5593.58</v>
          </cell>
          <cell r="AE193">
            <v>5175.0200000000004</v>
          </cell>
          <cell r="AF193">
            <v>45415.839999999997</v>
          </cell>
          <cell r="AG193">
            <v>2114308.63</v>
          </cell>
          <cell r="AH193">
            <v>0</v>
          </cell>
          <cell r="AI193">
            <v>45715049.140000001</v>
          </cell>
          <cell r="AJ193">
            <v>1578123.41</v>
          </cell>
          <cell r="AK193">
            <v>5749277.1600000001</v>
          </cell>
          <cell r="AL193">
            <v>0</v>
          </cell>
          <cell r="AM193">
            <v>0</v>
          </cell>
          <cell r="AN193">
            <v>287.91000000000003</v>
          </cell>
          <cell r="AO193">
            <v>6456924.8799999999</v>
          </cell>
          <cell r="AP193">
            <v>330437.09000000003</v>
          </cell>
          <cell r="AQ193">
            <v>0</v>
          </cell>
          <cell r="AR193">
            <v>0</v>
          </cell>
          <cell r="AS193">
            <v>2537895.91</v>
          </cell>
          <cell r="AT193">
            <v>0</v>
          </cell>
          <cell r="AU193">
            <v>908590.15</v>
          </cell>
          <cell r="AV193">
            <v>0</v>
          </cell>
          <cell r="AW193">
            <v>718059.98</v>
          </cell>
          <cell r="AX193">
            <v>72967.16</v>
          </cell>
          <cell r="AY193">
            <v>0</v>
          </cell>
          <cell r="AZ193">
            <v>82275.66</v>
          </cell>
          <cell r="BA193">
            <v>3036863.79</v>
          </cell>
          <cell r="BB193">
            <v>337830.13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41969.47</v>
          </cell>
          <cell r="BM193">
            <v>25936.19</v>
          </cell>
          <cell r="BN193">
            <v>431.81</v>
          </cell>
          <cell r="BO193">
            <v>0</v>
          </cell>
          <cell r="BP193">
            <v>6149.35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14653.7</v>
          </cell>
          <cell r="BZ193">
            <v>0</v>
          </cell>
          <cell r="CA193">
            <v>1420509.13</v>
          </cell>
          <cell r="CB193">
            <v>0</v>
          </cell>
          <cell r="CC193">
            <v>60035.73</v>
          </cell>
          <cell r="CD193">
            <v>0</v>
          </cell>
          <cell r="CE193">
            <v>1622403.14</v>
          </cell>
          <cell r="CF193">
            <v>358841.24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99538.42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20807.11</v>
          </cell>
          <cell r="CS193">
            <v>3728673.78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952064.24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249881.41</v>
          </cell>
          <cell r="DY193">
            <v>507158.89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40940.85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273334.09999999998</v>
          </cell>
          <cell r="FC193">
            <v>180.95</v>
          </cell>
          <cell r="FD193">
            <v>180647.74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13387.27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</row>
        <row r="194">
          <cell r="F194" t="str">
            <v>27403</v>
          </cell>
          <cell r="G194">
            <v>41025603.530000001</v>
          </cell>
          <cell r="H194">
            <v>0</v>
          </cell>
          <cell r="I194">
            <v>0</v>
          </cell>
          <cell r="J194">
            <v>35977.050000000003</v>
          </cell>
          <cell r="K194">
            <v>0</v>
          </cell>
          <cell r="L194">
            <v>0</v>
          </cell>
          <cell r="M194">
            <v>576434.35</v>
          </cell>
          <cell r="N194">
            <v>6000</v>
          </cell>
          <cell r="O194">
            <v>504</v>
          </cell>
          <cell r="P194">
            <v>24802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146407.28</v>
          </cell>
          <cell r="V194">
            <v>7703.25</v>
          </cell>
          <cell r="W194">
            <v>41853.35</v>
          </cell>
          <cell r="X194">
            <v>0</v>
          </cell>
          <cell r="Y194">
            <v>78766.75</v>
          </cell>
          <cell r="Z194">
            <v>1772277.19</v>
          </cell>
          <cell r="AA194">
            <v>85055.97</v>
          </cell>
          <cell r="AB194">
            <v>0</v>
          </cell>
          <cell r="AC194">
            <v>134579.06</v>
          </cell>
          <cell r="AD194">
            <v>49597.120000000003</v>
          </cell>
          <cell r="AE194">
            <v>66844.42</v>
          </cell>
          <cell r="AF194">
            <v>12502.13</v>
          </cell>
          <cell r="AG194">
            <v>373017.89</v>
          </cell>
          <cell r="AH194">
            <v>105464.44</v>
          </cell>
          <cell r="AI194">
            <v>114774234.05</v>
          </cell>
          <cell r="AJ194">
            <v>4172923.32</v>
          </cell>
          <cell r="AK194">
            <v>9942313.2400000002</v>
          </cell>
          <cell r="AL194">
            <v>0</v>
          </cell>
          <cell r="AM194">
            <v>0</v>
          </cell>
          <cell r="AN194">
            <v>292.44</v>
          </cell>
          <cell r="AO194">
            <v>14473715.99</v>
          </cell>
          <cell r="AP194">
            <v>828697.78</v>
          </cell>
          <cell r="AQ194">
            <v>0</v>
          </cell>
          <cell r="AR194">
            <v>0</v>
          </cell>
          <cell r="AS194">
            <v>4245276.04</v>
          </cell>
          <cell r="AT194">
            <v>0</v>
          </cell>
          <cell r="AU194">
            <v>891848.27</v>
          </cell>
          <cell r="AV194">
            <v>0</v>
          </cell>
          <cell r="AW194">
            <v>547389.91</v>
          </cell>
          <cell r="AX194">
            <v>186664.29</v>
          </cell>
          <cell r="AY194">
            <v>0</v>
          </cell>
          <cell r="AZ194">
            <v>152430.03</v>
          </cell>
          <cell r="BA194">
            <v>9718575.8300000001</v>
          </cell>
          <cell r="BB194">
            <v>1052167.8500000001</v>
          </cell>
          <cell r="BC194">
            <v>29096.959999999999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146921.9</v>
          </cell>
          <cell r="BN194">
            <v>89702.12</v>
          </cell>
          <cell r="BO194">
            <v>0</v>
          </cell>
          <cell r="BP194">
            <v>15150.24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3638928.21</v>
          </cell>
          <cell r="CB194">
            <v>0</v>
          </cell>
          <cell r="CC194">
            <v>98399.85</v>
          </cell>
          <cell r="CD194">
            <v>23940.34</v>
          </cell>
          <cell r="CE194">
            <v>2921358.41</v>
          </cell>
          <cell r="CF194">
            <v>588658.85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40862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4688376.3499999996</v>
          </cell>
          <cell r="CT194">
            <v>0</v>
          </cell>
          <cell r="CU194">
            <v>263285.07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159980.38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73841.990000000005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199162.96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555596.85</v>
          </cell>
          <cell r="FC194">
            <v>0</v>
          </cell>
          <cell r="FD194">
            <v>47443.14</v>
          </cell>
          <cell r="FE194">
            <v>10875</v>
          </cell>
          <cell r="FF194">
            <v>0</v>
          </cell>
          <cell r="FG194">
            <v>39972.39</v>
          </cell>
          <cell r="FH194">
            <v>0</v>
          </cell>
          <cell r="FI194">
            <v>0</v>
          </cell>
          <cell r="FJ194">
            <v>28127.57</v>
          </cell>
          <cell r="FK194">
            <v>0</v>
          </cell>
          <cell r="FL194">
            <v>0</v>
          </cell>
          <cell r="FM194">
            <v>11472</v>
          </cell>
          <cell r="FN194">
            <v>0</v>
          </cell>
          <cell r="FO194">
            <v>716.25</v>
          </cell>
          <cell r="FP194">
            <v>0</v>
          </cell>
          <cell r="FQ194">
            <v>0</v>
          </cell>
          <cell r="FR194">
            <v>16614.72</v>
          </cell>
          <cell r="FS194">
            <v>32951.81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1674.92</v>
          </cell>
          <cell r="FY194">
            <v>0</v>
          </cell>
          <cell r="FZ194">
            <v>101716.75</v>
          </cell>
          <cell r="GA194">
            <v>524435.63</v>
          </cell>
        </row>
        <row r="195">
          <cell r="F195" t="str">
            <v>27404</v>
          </cell>
          <cell r="G195">
            <v>4476076.68</v>
          </cell>
          <cell r="H195">
            <v>0</v>
          </cell>
          <cell r="I195">
            <v>7000</v>
          </cell>
          <cell r="J195">
            <v>185591.14</v>
          </cell>
          <cell r="K195">
            <v>0</v>
          </cell>
          <cell r="L195">
            <v>341.4</v>
          </cell>
          <cell r="M195">
            <v>9806.7999999999993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1990.72</v>
          </cell>
          <cell r="V195">
            <v>0</v>
          </cell>
          <cell r="W195">
            <v>0</v>
          </cell>
          <cell r="X195">
            <v>0</v>
          </cell>
          <cell r="Y195">
            <v>18479.740000000002</v>
          </cell>
          <cell r="Z195">
            <v>259646.47</v>
          </cell>
          <cell r="AA195">
            <v>4811.62</v>
          </cell>
          <cell r="AB195">
            <v>0</v>
          </cell>
          <cell r="AC195">
            <v>42479.12</v>
          </cell>
          <cell r="AD195">
            <v>3142.62</v>
          </cell>
          <cell r="AE195">
            <v>23289.4</v>
          </cell>
          <cell r="AF195">
            <v>0</v>
          </cell>
          <cell r="AG195">
            <v>16028.4</v>
          </cell>
          <cell r="AH195">
            <v>80597.279999999999</v>
          </cell>
          <cell r="AI195">
            <v>11565681.65</v>
          </cell>
          <cell r="AJ195">
            <v>296537.06</v>
          </cell>
          <cell r="AK195">
            <v>366053.76</v>
          </cell>
          <cell r="AL195">
            <v>28286.25</v>
          </cell>
          <cell r="AM195">
            <v>43305.39</v>
          </cell>
          <cell r="AN195">
            <v>0</v>
          </cell>
          <cell r="AO195">
            <v>1310050.47</v>
          </cell>
          <cell r="AP195">
            <v>46953.15</v>
          </cell>
          <cell r="AQ195">
            <v>0</v>
          </cell>
          <cell r="AR195">
            <v>0</v>
          </cell>
          <cell r="AS195">
            <v>355682.96</v>
          </cell>
          <cell r="AT195">
            <v>0</v>
          </cell>
          <cell r="AU195">
            <v>65339.28</v>
          </cell>
          <cell r="AV195">
            <v>0</v>
          </cell>
          <cell r="AW195">
            <v>7860.43</v>
          </cell>
          <cell r="AX195">
            <v>6677.7</v>
          </cell>
          <cell r="AY195">
            <v>0</v>
          </cell>
          <cell r="AZ195">
            <v>12038.95</v>
          </cell>
          <cell r="BA195">
            <v>962929.47</v>
          </cell>
          <cell r="BB195">
            <v>1888.58</v>
          </cell>
          <cell r="BC195">
            <v>4956.51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2451.17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415566.5</v>
          </cell>
          <cell r="CB195">
            <v>0</v>
          </cell>
          <cell r="CC195">
            <v>7974</v>
          </cell>
          <cell r="CD195">
            <v>0</v>
          </cell>
          <cell r="CE195">
            <v>146306.29999999999</v>
          </cell>
          <cell r="CF195">
            <v>27607.37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373677.94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8450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12391.34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27583.55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45710.99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10727.27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</row>
        <row r="196">
          <cell r="F196" t="str">
            <v>27416</v>
          </cell>
          <cell r="G196">
            <v>8493018.3100000005</v>
          </cell>
          <cell r="H196">
            <v>0</v>
          </cell>
          <cell r="I196">
            <v>0</v>
          </cell>
          <cell r="J196">
            <v>170571.6</v>
          </cell>
          <cell r="K196">
            <v>0</v>
          </cell>
          <cell r="L196">
            <v>0</v>
          </cell>
          <cell r="M196">
            <v>54808.66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2825</v>
          </cell>
          <cell r="S196">
            <v>0</v>
          </cell>
          <cell r="T196">
            <v>81236.97</v>
          </cell>
          <cell r="U196">
            <v>95346.41</v>
          </cell>
          <cell r="V196">
            <v>0</v>
          </cell>
          <cell r="W196">
            <v>0</v>
          </cell>
          <cell r="X196">
            <v>0</v>
          </cell>
          <cell r="Y196">
            <v>378736.02</v>
          </cell>
          <cell r="Z196">
            <v>447455.32</v>
          </cell>
          <cell r="AA196">
            <v>23590.04</v>
          </cell>
          <cell r="AB196">
            <v>0</v>
          </cell>
          <cell r="AC196">
            <v>76364.87</v>
          </cell>
          <cell r="AD196">
            <v>4009.23</v>
          </cell>
          <cell r="AE196">
            <v>34045.29</v>
          </cell>
          <cell r="AF196">
            <v>8400.66</v>
          </cell>
          <cell r="AG196">
            <v>21615.25</v>
          </cell>
          <cell r="AH196">
            <v>0</v>
          </cell>
          <cell r="AI196">
            <v>21435116.280000001</v>
          </cell>
          <cell r="AJ196">
            <v>661101.18000000005</v>
          </cell>
          <cell r="AK196">
            <v>828276.32</v>
          </cell>
          <cell r="AL196">
            <v>0</v>
          </cell>
          <cell r="AM196">
            <v>0</v>
          </cell>
          <cell r="AN196">
            <v>0</v>
          </cell>
          <cell r="AO196">
            <v>2920169.44</v>
          </cell>
          <cell r="AP196">
            <v>91851.27</v>
          </cell>
          <cell r="AQ196">
            <v>63683</v>
          </cell>
          <cell r="AR196">
            <v>0</v>
          </cell>
          <cell r="AS196">
            <v>564701.69999999995</v>
          </cell>
          <cell r="AT196">
            <v>0</v>
          </cell>
          <cell r="AU196">
            <v>194796.91</v>
          </cell>
          <cell r="AV196">
            <v>0</v>
          </cell>
          <cell r="AW196">
            <v>87875.27</v>
          </cell>
          <cell r="AX196">
            <v>35924.870000000003</v>
          </cell>
          <cell r="AY196">
            <v>0</v>
          </cell>
          <cell r="AZ196">
            <v>18404.12</v>
          </cell>
          <cell r="BA196">
            <v>1606304.99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587.32000000000005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2853.01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764810.64</v>
          </cell>
          <cell r="CB196">
            <v>0</v>
          </cell>
          <cell r="CC196">
            <v>26065</v>
          </cell>
          <cell r="CD196">
            <v>0</v>
          </cell>
          <cell r="CE196">
            <v>453459.48</v>
          </cell>
          <cell r="CF196">
            <v>90403.65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7990.41</v>
          </cell>
          <cell r="CS196">
            <v>503646.11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200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39928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17766.810000000001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69043.37</v>
          </cell>
          <cell r="FC196">
            <v>240</v>
          </cell>
          <cell r="FD196">
            <v>13208.4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27007.79</v>
          </cell>
          <cell r="FK196">
            <v>0</v>
          </cell>
          <cell r="FL196">
            <v>170852.5</v>
          </cell>
          <cell r="FM196">
            <v>0</v>
          </cell>
          <cell r="FN196">
            <v>0</v>
          </cell>
          <cell r="FO196">
            <v>2997.88</v>
          </cell>
          <cell r="FP196">
            <v>0</v>
          </cell>
          <cell r="FQ196">
            <v>0</v>
          </cell>
          <cell r="FR196">
            <v>19378.62</v>
          </cell>
          <cell r="FS196">
            <v>10233.549999999999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17399.95</v>
          </cell>
          <cell r="FY196">
            <v>0</v>
          </cell>
          <cell r="FZ196">
            <v>0</v>
          </cell>
          <cell r="GA196">
            <v>0</v>
          </cell>
        </row>
        <row r="197">
          <cell r="F197" t="str">
            <v>27417</v>
          </cell>
          <cell r="G197">
            <v>9314659.75</v>
          </cell>
          <cell r="H197">
            <v>0</v>
          </cell>
          <cell r="I197">
            <v>0</v>
          </cell>
          <cell r="J197">
            <v>15.47</v>
          </cell>
          <cell r="K197">
            <v>0</v>
          </cell>
          <cell r="L197">
            <v>0</v>
          </cell>
          <cell r="M197">
            <v>8003.2</v>
          </cell>
          <cell r="N197">
            <v>0</v>
          </cell>
          <cell r="O197">
            <v>0</v>
          </cell>
          <cell r="P197">
            <v>0</v>
          </cell>
          <cell r="Q197">
            <v>41133.15</v>
          </cell>
          <cell r="R197">
            <v>0</v>
          </cell>
          <cell r="S197">
            <v>0</v>
          </cell>
          <cell r="T197">
            <v>0</v>
          </cell>
          <cell r="U197">
            <v>18473.310000000001</v>
          </cell>
          <cell r="V197">
            <v>9912.41</v>
          </cell>
          <cell r="W197">
            <v>0</v>
          </cell>
          <cell r="X197">
            <v>0</v>
          </cell>
          <cell r="Y197">
            <v>14988.51</v>
          </cell>
          <cell r="Z197">
            <v>407026.22</v>
          </cell>
          <cell r="AA197">
            <v>19858.77</v>
          </cell>
          <cell r="AB197">
            <v>0</v>
          </cell>
          <cell r="AC197">
            <v>59579.3</v>
          </cell>
          <cell r="AD197">
            <v>4901.1099999999997</v>
          </cell>
          <cell r="AE197">
            <v>45209.98</v>
          </cell>
          <cell r="AF197">
            <v>6661.38</v>
          </cell>
          <cell r="AG197">
            <v>40869.43</v>
          </cell>
          <cell r="AH197">
            <v>51828.27</v>
          </cell>
          <cell r="AI197">
            <v>21872075.399999999</v>
          </cell>
          <cell r="AJ197">
            <v>653543.66</v>
          </cell>
          <cell r="AK197">
            <v>0</v>
          </cell>
          <cell r="AL197">
            <v>0</v>
          </cell>
          <cell r="AM197">
            <v>0</v>
          </cell>
          <cell r="AN197">
            <v>278170.42</v>
          </cell>
          <cell r="AO197">
            <v>2492491.2599999998</v>
          </cell>
          <cell r="AP197">
            <v>104800.01</v>
          </cell>
          <cell r="AQ197">
            <v>0</v>
          </cell>
          <cell r="AR197">
            <v>0</v>
          </cell>
          <cell r="AS197">
            <v>781894.41</v>
          </cell>
          <cell r="AT197">
            <v>0</v>
          </cell>
          <cell r="AU197">
            <v>116649.15</v>
          </cell>
          <cell r="AV197">
            <v>0</v>
          </cell>
          <cell r="AW197">
            <v>429960.2</v>
          </cell>
          <cell r="AX197">
            <v>21868.04</v>
          </cell>
          <cell r="AY197">
            <v>0</v>
          </cell>
          <cell r="AZ197">
            <v>27377.53</v>
          </cell>
          <cell r="BA197">
            <v>1414329.48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2909.59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752837</v>
          </cell>
          <cell r="CB197">
            <v>0</v>
          </cell>
          <cell r="CC197">
            <v>20140.05</v>
          </cell>
          <cell r="CD197">
            <v>0</v>
          </cell>
          <cell r="CE197">
            <v>389238.63</v>
          </cell>
          <cell r="CF197">
            <v>72483.67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36999.49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798840.35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4889</v>
          </cell>
          <cell r="DQ197">
            <v>22816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41092.99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17000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98631.3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1734.28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491888.35</v>
          </cell>
        </row>
        <row r="198">
          <cell r="F198" t="str">
            <v>28010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1029.0899999999999</v>
          </cell>
          <cell r="AB198">
            <v>0</v>
          </cell>
          <cell r="AC198">
            <v>1762.29</v>
          </cell>
          <cell r="AD198">
            <v>0</v>
          </cell>
          <cell r="AE198">
            <v>0</v>
          </cell>
          <cell r="AF198">
            <v>0</v>
          </cell>
          <cell r="AG198">
            <v>4916.8100000000004</v>
          </cell>
          <cell r="AH198">
            <v>0</v>
          </cell>
          <cell r="AI198">
            <v>279842.92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166</v>
          </cell>
          <cell r="AO198">
            <v>5650.16</v>
          </cell>
          <cell r="AP198">
            <v>0</v>
          </cell>
          <cell r="AQ198">
            <v>0</v>
          </cell>
          <cell r="AR198">
            <v>0</v>
          </cell>
          <cell r="AS198">
            <v>2491.21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49.07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369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19812.25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</row>
        <row r="199">
          <cell r="F199" t="str">
            <v>28137</v>
          </cell>
          <cell r="G199">
            <v>2025143.77</v>
          </cell>
          <cell r="H199">
            <v>0</v>
          </cell>
          <cell r="I199">
            <v>2479.5100000000002</v>
          </cell>
          <cell r="J199">
            <v>660.42</v>
          </cell>
          <cell r="K199">
            <v>0</v>
          </cell>
          <cell r="L199">
            <v>0</v>
          </cell>
          <cell r="M199">
            <v>30961.63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17698.5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87473.74</v>
          </cell>
          <cell r="AA199">
            <v>1695.84</v>
          </cell>
          <cell r="AB199">
            <v>360.66</v>
          </cell>
          <cell r="AC199">
            <v>158133.69</v>
          </cell>
          <cell r="AD199">
            <v>810</v>
          </cell>
          <cell r="AE199">
            <v>12554.16</v>
          </cell>
          <cell r="AF199">
            <v>5517.03</v>
          </cell>
          <cell r="AG199">
            <v>11399.72</v>
          </cell>
          <cell r="AH199">
            <v>0</v>
          </cell>
          <cell r="AI199">
            <v>5404674.0899999999</v>
          </cell>
          <cell r="AJ199">
            <v>81772.75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500612.53</v>
          </cell>
          <cell r="AP199">
            <v>6595.07</v>
          </cell>
          <cell r="AQ199">
            <v>0</v>
          </cell>
          <cell r="AR199">
            <v>0</v>
          </cell>
          <cell r="AS199">
            <v>76554.179999999993</v>
          </cell>
          <cell r="AT199">
            <v>0</v>
          </cell>
          <cell r="AU199">
            <v>24263.66</v>
          </cell>
          <cell r="AV199">
            <v>0</v>
          </cell>
          <cell r="AW199">
            <v>43283.99</v>
          </cell>
          <cell r="AX199">
            <v>0</v>
          </cell>
          <cell r="AY199">
            <v>0</v>
          </cell>
          <cell r="AZ199">
            <v>3917</v>
          </cell>
          <cell r="BA199">
            <v>168717.69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203016</v>
          </cell>
          <cell r="CB199">
            <v>0</v>
          </cell>
          <cell r="CC199">
            <v>3992.17</v>
          </cell>
          <cell r="CD199">
            <v>0</v>
          </cell>
          <cell r="CE199">
            <v>129234.9</v>
          </cell>
          <cell r="CF199">
            <v>12978.71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95763.08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8841.27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4539.26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12771.72</v>
          </cell>
          <cell r="FC199">
            <v>0</v>
          </cell>
          <cell r="FD199">
            <v>47708.18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53725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5075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149949.51</v>
          </cell>
        </row>
        <row r="200">
          <cell r="F200" t="str">
            <v>28144</v>
          </cell>
          <cell r="G200">
            <v>884354.4</v>
          </cell>
          <cell r="H200">
            <v>0</v>
          </cell>
          <cell r="I200">
            <v>0</v>
          </cell>
          <cell r="J200">
            <v>78.260000000000005</v>
          </cell>
          <cell r="K200">
            <v>0</v>
          </cell>
          <cell r="L200">
            <v>0</v>
          </cell>
          <cell r="M200">
            <v>955</v>
          </cell>
          <cell r="N200">
            <v>0</v>
          </cell>
          <cell r="O200">
            <v>815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100</v>
          </cell>
          <cell r="W200">
            <v>0</v>
          </cell>
          <cell r="X200">
            <v>0</v>
          </cell>
          <cell r="Y200">
            <v>0</v>
          </cell>
          <cell r="Z200">
            <v>43248.36</v>
          </cell>
          <cell r="AA200">
            <v>2210.6999999999998</v>
          </cell>
          <cell r="AB200">
            <v>0</v>
          </cell>
          <cell r="AC200">
            <v>67934.600000000006</v>
          </cell>
          <cell r="AD200">
            <v>0</v>
          </cell>
          <cell r="AE200">
            <v>4710.2</v>
          </cell>
          <cell r="AF200">
            <v>28676.48</v>
          </cell>
          <cell r="AG200">
            <v>67500.14</v>
          </cell>
          <cell r="AH200">
            <v>20395.150000000001</v>
          </cell>
          <cell r="AI200">
            <v>2262108.6800000002</v>
          </cell>
          <cell r="AJ200">
            <v>20490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200931.8</v>
          </cell>
          <cell r="AP200">
            <v>7013.39</v>
          </cell>
          <cell r="AQ200">
            <v>0</v>
          </cell>
          <cell r="AR200">
            <v>0</v>
          </cell>
          <cell r="AS200">
            <v>48891.33</v>
          </cell>
          <cell r="AT200">
            <v>0</v>
          </cell>
          <cell r="AU200">
            <v>18664.11</v>
          </cell>
          <cell r="AV200">
            <v>0</v>
          </cell>
          <cell r="AW200">
            <v>22473.3</v>
          </cell>
          <cell r="AX200">
            <v>2229.09</v>
          </cell>
          <cell r="AY200">
            <v>0</v>
          </cell>
          <cell r="AZ200">
            <v>2536.69</v>
          </cell>
          <cell r="BA200">
            <v>131938.75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54707</v>
          </cell>
          <cell r="CB200">
            <v>0</v>
          </cell>
          <cell r="CC200">
            <v>1960</v>
          </cell>
          <cell r="CD200">
            <v>0</v>
          </cell>
          <cell r="CE200">
            <v>61498.43</v>
          </cell>
          <cell r="CF200">
            <v>8920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49524.1</v>
          </cell>
          <cell r="CT200">
            <v>0</v>
          </cell>
          <cell r="CU200">
            <v>18540.060000000001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7056.67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982.62</v>
          </cell>
          <cell r="FC200">
            <v>19792.71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3941.64</v>
          </cell>
          <cell r="FM200">
            <v>27746.47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2732.46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</row>
        <row r="201">
          <cell r="F201" t="str">
            <v>28149</v>
          </cell>
          <cell r="G201">
            <v>2093856.7</v>
          </cell>
          <cell r="H201">
            <v>0</v>
          </cell>
          <cell r="I201">
            <v>666.81</v>
          </cell>
          <cell r="J201">
            <v>280.95</v>
          </cell>
          <cell r="K201">
            <v>0</v>
          </cell>
          <cell r="L201">
            <v>0</v>
          </cell>
          <cell r="M201">
            <v>82836.08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250</v>
          </cell>
          <cell r="S201">
            <v>0</v>
          </cell>
          <cell r="T201">
            <v>0</v>
          </cell>
          <cell r="U201">
            <v>1091.75</v>
          </cell>
          <cell r="V201">
            <v>0</v>
          </cell>
          <cell r="W201">
            <v>0</v>
          </cell>
          <cell r="X201">
            <v>0</v>
          </cell>
          <cell r="Y201">
            <v>3892.15</v>
          </cell>
          <cell r="Z201">
            <v>189250.4</v>
          </cell>
          <cell r="AA201">
            <v>1643.56</v>
          </cell>
          <cell r="AB201">
            <v>0</v>
          </cell>
          <cell r="AC201">
            <v>242657.99</v>
          </cell>
          <cell r="AD201">
            <v>2446.5300000000002</v>
          </cell>
          <cell r="AE201">
            <v>3160.01</v>
          </cell>
          <cell r="AF201">
            <v>0</v>
          </cell>
          <cell r="AG201">
            <v>57674.74</v>
          </cell>
          <cell r="AH201">
            <v>14154.1</v>
          </cell>
          <cell r="AI201">
            <v>4919494.1500000004</v>
          </cell>
          <cell r="AJ201">
            <v>112627.12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607421.51</v>
          </cell>
          <cell r="AP201">
            <v>0</v>
          </cell>
          <cell r="AQ201">
            <v>0</v>
          </cell>
          <cell r="AR201">
            <v>0</v>
          </cell>
          <cell r="AS201">
            <v>176773.81</v>
          </cell>
          <cell r="AT201">
            <v>0</v>
          </cell>
          <cell r="AU201">
            <v>24211.33</v>
          </cell>
          <cell r="AV201">
            <v>0</v>
          </cell>
          <cell r="AW201">
            <v>33291.160000000003</v>
          </cell>
          <cell r="AX201">
            <v>8000.54</v>
          </cell>
          <cell r="AY201">
            <v>0</v>
          </cell>
          <cell r="AZ201">
            <v>5422.06</v>
          </cell>
          <cell r="BA201">
            <v>298346.64</v>
          </cell>
          <cell r="BB201">
            <v>0</v>
          </cell>
          <cell r="BC201">
            <v>5398.28</v>
          </cell>
          <cell r="BD201">
            <v>0</v>
          </cell>
          <cell r="BE201">
            <v>0</v>
          </cell>
          <cell r="BF201">
            <v>0</v>
          </cell>
          <cell r="BG201">
            <v>5165.25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174890.45</v>
          </cell>
          <cell r="CB201">
            <v>0</v>
          </cell>
          <cell r="CC201">
            <v>4546</v>
          </cell>
          <cell r="CD201">
            <v>0</v>
          </cell>
          <cell r="CE201">
            <v>89065.279999999999</v>
          </cell>
          <cell r="CF201">
            <v>40061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10283.18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145050.19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13495.7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1756.97</v>
          </cell>
          <cell r="FC201">
            <v>0</v>
          </cell>
          <cell r="FD201">
            <v>20677.939999999999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12375</v>
          </cell>
          <cell r="FM201">
            <v>398032.5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600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987</v>
          </cell>
          <cell r="FY201">
            <v>0</v>
          </cell>
          <cell r="FZ201">
            <v>0</v>
          </cell>
          <cell r="GA201">
            <v>593221.51</v>
          </cell>
        </row>
        <row r="202">
          <cell r="F202" t="str">
            <v>29011</v>
          </cell>
          <cell r="G202">
            <v>1457818.6</v>
          </cell>
          <cell r="H202">
            <v>0</v>
          </cell>
          <cell r="I202">
            <v>7018.58</v>
          </cell>
          <cell r="J202">
            <v>156914.10999999999</v>
          </cell>
          <cell r="K202">
            <v>0</v>
          </cell>
          <cell r="L202">
            <v>0</v>
          </cell>
          <cell r="M202">
            <v>15403.51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16707.63</v>
          </cell>
          <cell r="V202">
            <v>0</v>
          </cell>
          <cell r="W202">
            <v>0</v>
          </cell>
          <cell r="X202">
            <v>0</v>
          </cell>
          <cell r="Y202">
            <v>11075.43</v>
          </cell>
          <cell r="Z202">
            <v>36340.959999999999</v>
          </cell>
          <cell r="AA202">
            <v>6270.71</v>
          </cell>
          <cell r="AB202">
            <v>0</v>
          </cell>
          <cell r="AC202">
            <v>19207.599999999999</v>
          </cell>
          <cell r="AD202">
            <v>117.21</v>
          </cell>
          <cell r="AE202">
            <v>1411.1</v>
          </cell>
          <cell r="AF202">
            <v>0</v>
          </cell>
          <cell r="AG202">
            <v>690.96</v>
          </cell>
          <cell r="AH202">
            <v>11311.71</v>
          </cell>
          <cell r="AI202">
            <v>3599291.73</v>
          </cell>
          <cell r="AJ202">
            <v>90920.31</v>
          </cell>
          <cell r="AK202">
            <v>28040.32</v>
          </cell>
          <cell r="AL202">
            <v>127752.72</v>
          </cell>
          <cell r="AM202">
            <v>0</v>
          </cell>
          <cell r="AN202">
            <v>0</v>
          </cell>
          <cell r="AO202">
            <v>503069.31</v>
          </cell>
          <cell r="AP202">
            <v>3441.89</v>
          </cell>
          <cell r="AQ202">
            <v>0</v>
          </cell>
          <cell r="AR202">
            <v>0</v>
          </cell>
          <cell r="AS202">
            <v>175187.9</v>
          </cell>
          <cell r="AT202">
            <v>0</v>
          </cell>
          <cell r="AU202">
            <v>73390.720000000001</v>
          </cell>
          <cell r="AV202">
            <v>0</v>
          </cell>
          <cell r="AW202">
            <v>0</v>
          </cell>
          <cell r="AX202">
            <v>5657.46</v>
          </cell>
          <cell r="AY202">
            <v>0</v>
          </cell>
          <cell r="AZ202">
            <v>4984.1400000000003</v>
          </cell>
          <cell r="BA202">
            <v>414854.57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6695.2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142561.82999999999</v>
          </cell>
          <cell r="CB202">
            <v>0</v>
          </cell>
          <cell r="CC202">
            <v>4203.83</v>
          </cell>
          <cell r="CD202">
            <v>0</v>
          </cell>
          <cell r="CE202">
            <v>285081.71000000002</v>
          </cell>
          <cell r="CF202">
            <v>40251.79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5075.09</v>
          </cell>
          <cell r="CS202">
            <v>189373.91</v>
          </cell>
          <cell r="CT202">
            <v>0</v>
          </cell>
          <cell r="CU202">
            <v>16164.58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31471.09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17998.650000000001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26536.31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985.45</v>
          </cell>
          <cell r="FN202">
            <v>0</v>
          </cell>
          <cell r="FO202">
            <v>0</v>
          </cell>
          <cell r="FP202">
            <v>3984.77</v>
          </cell>
          <cell r="FQ202">
            <v>0</v>
          </cell>
          <cell r="FR202">
            <v>0</v>
          </cell>
          <cell r="FS202">
            <v>2387.61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</row>
        <row r="203">
          <cell r="F203" t="str">
            <v>29100</v>
          </cell>
          <cell r="G203">
            <v>9453331.2200000007</v>
          </cell>
          <cell r="H203">
            <v>0</v>
          </cell>
          <cell r="I203">
            <v>0</v>
          </cell>
          <cell r="J203">
            <v>7680.16</v>
          </cell>
          <cell r="K203">
            <v>0</v>
          </cell>
          <cell r="L203">
            <v>0</v>
          </cell>
          <cell r="M203">
            <v>62726.09</v>
          </cell>
          <cell r="N203">
            <v>0</v>
          </cell>
          <cell r="O203">
            <v>9468.5</v>
          </cell>
          <cell r="P203">
            <v>0</v>
          </cell>
          <cell r="Q203">
            <v>65370</v>
          </cell>
          <cell r="R203">
            <v>0</v>
          </cell>
          <cell r="S203">
            <v>0</v>
          </cell>
          <cell r="T203">
            <v>0</v>
          </cell>
          <cell r="U203">
            <v>1291.78</v>
          </cell>
          <cell r="V203">
            <v>17279.53</v>
          </cell>
          <cell r="W203">
            <v>0</v>
          </cell>
          <cell r="X203">
            <v>0</v>
          </cell>
          <cell r="Y203">
            <v>40343.01</v>
          </cell>
          <cell r="Z203">
            <v>310890.44</v>
          </cell>
          <cell r="AA203">
            <v>15921.09</v>
          </cell>
          <cell r="AB203">
            <v>0</v>
          </cell>
          <cell r="AC203">
            <v>52722.64</v>
          </cell>
          <cell r="AD203">
            <v>7893.33</v>
          </cell>
          <cell r="AE203">
            <v>11322.5</v>
          </cell>
          <cell r="AF203">
            <v>22949.13</v>
          </cell>
          <cell r="AG203">
            <v>151590.91</v>
          </cell>
          <cell r="AH203">
            <v>25473.01</v>
          </cell>
          <cell r="AI203">
            <v>22205135.370000001</v>
          </cell>
          <cell r="AJ203">
            <v>654206.53</v>
          </cell>
          <cell r="AK203">
            <v>622433.43999999994</v>
          </cell>
          <cell r="AL203">
            <v>67298.97</v>
          </cell>
          <cell r="AM203">
            <v>0</v>
          </cell>
          <cell r="AN203">
            <v>0</v>
          </cell>
          <cell r="AO203">
            <v>3144914.66</v>
          </cell>
          <cell r="AP203">
            <v>74548.06</v>
          </cell>
          <cell r="AQ203">
            <v>0</v>
          </cell>
          <cell r="AR203">
            <v>0</v>
          </cell>
          <cell r="AS203">
            <v>931110.99</v>
          </cell>
          <cell r="AT203">
            <v>0</v>
          </cell>
          <cell r="AU203">
            <v>396717.08</v>
          </cell>
          <cell r="AV203">
            <v>0</v>
          </cell>
          <cell r="AW203">
            <v>751054.39</v>
          </cell>
          <cell r="AX203">
            <v>36802.080000000002</v>
          </cell>
          <cell r="AY203">
            <v>0</v>
          </cell>
          <cell r="AZ203">
            <v>27540.25</v>
          </cell>
          <cell r="BA203">
            <v>1732747.59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47528.18</v>
          </cell>
          <cell r="BQ203">
            <v>0</v>
          </cell>
          <cell r="BR203">
            <v>5557.66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740586.77</v>
          </cell>
          <cell r="CB203">
            <v>0</v>
          </cell>
          <cell r="CC203">
            <v>31006.22</v>
          </cell>
          <cell r="CD203">
            <v>0</v>
          </cell>
          <cell r="CE203">
            <v>779462.73</v>
          </cell>
          <cell r="CF203">
            <v>291181.74</v>
          </cell>
          <cell r="CG203">
            <v>150134.45000000001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73122.98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17623.37</v>
          </cell>
          <cell r="CR203">
            <v>29941.78</v>
          </cell>
          <cell r="CS203">
            <v>960262.05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202824.32000000001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131702.20000000001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117576.92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2748.9</v>
          </cell>
          <cell r="FJ203">
            <v>4711.37</v>
          </cell>
          <cell r="FK203">
            <v>0</v>
          </cell>
          <cell r="FL203">
            <v>0</v>
          </cell>
          <cell r="FM203">
            <v>4688.8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5439.34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</row>
        <row r="204">
          <cell r="F204" t="str">
            <v>29101</v>
          </cell>
          <cell r="G204">
            <v>9771715.0600000005</v>
          </cell>
          <cell r="H204">
            <v>0</v>
          </cell>
          <cell r="I204">
            <v>0</v>
          </cell>
          <cell r="J204">
            <v>133963.73000000001</v>
          </cell>
          <cell r="K204">
            <v>0</v>
          </cell>
          <cell r="L204">
            <v>0</v>
          </cell>
          <cell r="M204">
            <v>65487.51</v>
          </cell>
          <cell r="N204">
            <v>0</v>
          </cell>
          <cell r="O204">
            <v>25089.35</v>
          </cell>
          <cell r="P204">
            <v>0</v>
          </cell>
          <cell r="Q204">
            <v>79265.25</v>
          </cell>
          <cell r="R204">
            <v>0</v>
          </cell>
          <cell r="S204">
            <v>0</v>
          </cell>
          <cell r="T204">
            <v>0</v>
          </cell>
          <cell r="U204">
            <v>31438.43</v>
          </cell>
          <cell r="V204">
            <v>5482.95</v>
          </cell>
          <cell r="W204">
            <v>0</v>
          </cell>
          <cell r="X204">
            <v>0</v>
          </cell>
          <cell r="Y204">
            <v>39003.550000000003</v>
          </cell>
          <cell r="Z204">
            <v>565033.14</v>
          </cell>
          <cell r="AA204">
            <v>28468.29</v>
          </cell>
          <cell r="AB204">
            <v>0</v>
          </cell>
          <cell r="AC204">
            <v>223218.59</v>
          </cell>
          <cell r="AD204">
            <v>13921.1</v>
          </cell>
          <cell r="AE204">
            <v>21064.959999999999</v>
          </cell>
          <cell r="AF204">
            <v>77086.570000000007</v>
          </cell>
          <cell r="AG204">
            <v>187151.38</v>
          </cell>
          <cell r="AH204">
            <v>101171.84</v>
          </cell>
          <cell r="AI204">
            <v>22626980.489999998</v>
          </cell>
          <cell r="AJ204">
            <v>915736.74</v>
          </cell>
          <cell r="AK204">
            <v>1847951.24</v>
          </cell>
          <cell r="AL204">
            <v>2616128.16</v>
          </cell>
          <cell r="AM204">
            <v>0</v>
          </cell>
          <cell r="AN204">
            <v>0</v>
          </cell>
          <cell r="AO204">
            <v>3743507.5</v>
          </cell>
          <cell r="AP204">
            <v>170844.37</v>
          </cell>
          <cell r="AQ204">
            <v>0</v>
          </cell>
          <cell r="AR204">
            <v>0</v>
          </cell>
          <cell r="AS204">
            <v>1088162.3600000001</v>
          </cell>
          <cell r="AT204">
            <v>0</v>
          </cell>
          <cell r="AU204">
            <v>286905.2</v>
          </cell>
          <cell r="AV204">
            <v>0</v>
          </cell>
          <cell r="AW204">
            <v>312233.45</v>
          </cell>
          <cell r="AX204">
            <v>41495.269999999997</v>
          </cell>
          <cell r="AY204">
            <v>0</v>
          </cell>
          <cell r="AZ204">
            <v>35360.19</v>
          </cell>
          <cell r="BA204">
            <v>2252220.0499999998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55350.11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955574</v>
          </cell>
          <cell r="CB204">
            <v>0</v>
          </cell>
          <cell r="CC204">
            <v>24368</v>
          </cell>
          <cell r="CD204">
            <v>0</v>
          </cell>
          <cell r="CE204">
            <v>711151.06</v>
          </cell>
          <cell r="CF204">
            <v>159529</v>
          </cell>
          <cell r="CG204">
            <v>52601.89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45139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24359.919999999998</v>
          </cell>
          <cell r="CS204">
            <v>1154333.5900000001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21799.29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70536.17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141693.18</v>
          </cell>
          <cell r="FC204">
            <v>0</v>
          </cell>
          <cell r="FD204">
            <v>37706</v>
          </cell>
          <cell r="FE204">
            <v>0</v>
          </cell>
          <cell r="FF204">
            <v>14139.46</v>
          </cell>
          <cell r="FG204">
            <v>0</v>
          </cell>
          <cell r="FH204">
            <v>0</v>
          </cell>
          <cell r="FI204">
            <v>0</v>
          </cell>
          <cell r="FJ204">
            <v>14357</v>
          </cell>
          <cell r="FK204">
            <v>0</v>
          </cell>
          <cell r="FL204">
            <v>2355</v>
          </cell>
          <cell r="FM204">
            <v>0</v>
          </cell>
          <cell r="FN204">
            <v>0</v>
          </cell>
          <cell r="FO204">
            <v>32849.18</v>
          </cell>
          <cell r="FP204">
            <v>5280</v>
          </cell>
          <cell r="FQ204">
            <v>0</v>
          </cell>
          <cell r="FR204">
            <v>4549.5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</row>
        <row r="205">
          <cell r="F205" t="str">
            <v>29103</v>
          </cell>
          <cell r="G205">
            <v>7413904.8499999996</v>
          </cell>
          <cell r="H205">
            <v>0</v>
          </cell>
          <cell r="I205">
            <v>41903.22</v>
          </cell>
          <cell r="J205">
            <v>345.23</v>
          </cell>
          <cell r="K205">
            <v>0</v>
          </cell>
          <cell r="L205">
            <v>0</v>
          </cell>
          <cell r="M205">
            <v>208195.36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1350</v>
          </cell>
          <cell r="S205">
            <v>0</v>
          </cell>
          <cell r="T205">
            <v>0</v>
          </cell>
          <cell r="U205">
            <v>45211.93</v>
          </cell>
          <cell r="V205">
            <v>0</v>
          </cell>
          <cell r="W205">
            <v>0</v>
          </cell>
          <cell r="X205">
            <v>0</v>
          </cell>
          <cell r="Y205">
            <v>14630.89</v>
          </cell>
          <cell r="Z205">
            <v>319437.99</v>
          </cell>
          <cell r="AA205">
            <v>16564.09</v>
          </cell>
          <cell r="AB205">
            <v>0</v>
          </cell>
          <cell r="AC205">
            <v>319657.43</v>
          </cell>
          <cell r="AD205">
            <v>4393.07</v>
          </cell>
          <cell r="AE205">
            <v>77671.75</v>
          </cell>
          <cell r="AF205">
            <v>2127.7199999999998</v>
          </cell>
          <cell r="AG205">
            <v>213647.67</v>
          </cell>
          <cell r="AH205">
            <v>23214.97</v>
          </cell>
          <cell r="AI205">
            <v>16749473.82</v>
          </cell>
          <cell r="AJ205">
            <v>347377.13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1718550</v>
          </cell>
          <cell r="AP205">
            <v>140261.93</v>
          </cell>
          <cell r="AQ205">
            <v>0</v>
          </cell>
          <cell r="AR205">
            <v>0</v>
          </cell>
          <cell r="AS205">
            <v>425839.28</v>
          </cell>
          <cell r="AT205">
            <v>0</v>
          </cell>
          <cell r="AU205">
            <v>150273.94</v>
          </cell>
          <cell r="AV205">
            <v>0</v>
          </cell>
          <cell r="AW205">
            <v>74098.98</v>
          </cell>
          <cell r="AX205">
            <v>25437.200000000001</v>
          </cell>
          <cell r="AY205">
            <v>0</v>
          </cell>
          <cell r="AZ205">
            <v>8509.19</v>
          </cell>
          <cell r="BA205">
            <v>864992.06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35663.99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551585</v>
          </cell>
          <cell r="CB205">
            <v>0</v>
          </cell>
          <cell r="CC205">
            <v>11671</v>
          </cell>
          <cell r="CD205">
            <v>0</v>
          </cell>
          <cell r="CE205">
            <v>238597.47</v>
          </cell>
          <cell r="CF205">
            <v>59177.19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345411.72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2006.82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58454.3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25286.48</v>
          </cell>
          <cell r="FL205">
            <v>0</v>
          </cell>
          <cell r="FM205">
            <v>25154.5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4280.5</v>
          </cell>
          <cell r="FS205">
            <v>20353.36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1715568.13</v>
          </cell>
        </row>
        <row r="206">
          <cell r="F206" t="str">
            <v>29311</v>
          </cell>
          <cell r="G206">
            <v>1337703.6399999999</v>
          </cell>
          <cell r="H206">
            <v>0</v>
          </cell>
          <cell r="I206">
            <v>0</v>
          </cell>
          <cell r="J206">
            <v>453.63</v>
          </cell>
          <cell r="K206">
            <v>0</v>
          </cell>
          <cell r="L206">
            <v>0</v>
          </cell>
          <cell r="M206">
            <v>33397.1</v>
          </cell>
          <cell r="N206">
            <v>0</v>
          </cell>
          <cell r="O206">
            <v>0</v>
          </cell>
          <cell r="P206">
            <v>0</v>
          </cell>
          <cell r="Q206">
            <v>25978.74</v>
          </cell>
          <cell r="R206">
            <v>0</v>
          </cell>
          <cell r="S206">
            <v>0</v>
          </cell>
          <cell r="T206">
            <v>0</v>
          </cell>
          <cell r="U206">
            <v>8795.31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72956.62</v>
          </cell>
          <cell r="AA206">
            <v>5189.8999999999996</v>
          </cell>
          <cell r="AB206">
            <v>0</v>
          </cell>
          <cell r="AC206">
            <v>393109.05</v>
          </cell>
          <cell r="AD206">
            <v>583.09</v>
          </cell>
          <cell r="AE206">
            <v>9780</v>
          </cell>
          <cell r="AF206">
            <v>0</v>
          </cell>
          <cell r="AG206">
            <v>227962.5</v>
          </cell>
          <cell r="AH206">
            <v>0</v>
          </cell>
          <cell r="AI206">
            <v>4099077.25</v>
          </cell>
          <cell r="AJ206">
            <v>124704.33</v>
          </cell>
          <cell r="AK206">
            <v>79592.399999999994</v>
          </cell>
          <cell r="AL206">
            <v>0</v>
          </cell>
          <cell r="AM206">
            <v>0</v>
          </cell>
          <cell r="AN206">
            <v>0</v>
          </cell>
          <cell r="AO206">
            <v>515921.2</v>
          </cell>
          <cell r="AP206">
            <v>0</v>
          </cell>
          <cell r="AQ206">
            <v>0</v>
          </cell>
          <cell r="AR206">
            <v>0</v>
          </cell>
          <cell r="AS206">
            <v>139280.37</v>
          </cell>
          <cell r="AT206">
            <v>0</v>
          </cell>
          <cell r="AU206">
            <v>12600.38</v>
          </cell>
          <cell r="AV206">
            <v>0</v>
          </cell>
          <cell r="AW206">
            <v>10630.52</v>
          </cell>
          <cell r="AX206">
            <v>6396.84</v>
          </cell>
          <cell r="AY206">
            <v>0</v>
          </cell>
          <cell r="AZ206">
            <v>3291</v>
          </cell>
          <cell r="BA206">
            <v>323585.40999999997</v>
          </cell>
          <cell r="BB206">
            <v>115000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1990940.63</v>
          </cell>
          <cell r="BN206">
            <v>57877.32</v>
          </cell>
          <cell r="BO206">
            <v>0</v>
          </cell>
          <cell r="BP206">
            <v>7806.72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128255</v>
          </cell>
          <cell r="CB206">
            <v>0</v>
          </cell>
          <cell r="CC206">
            <v>0</v>
          </cell>
          <cell r="CD206">
            <v>0</v>
          </cell>
          <cell r="CE206">
            <v>218622.63</v>
          </cell>
          <cell r="CF206">
            <v>28486.6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150598.39000000001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32580.21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18265.740000000002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21466.52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753.5</v>
          </cell>
          <cell r="FL206">
            <v>25297.3</v>
          </cell>
          <cell r="FM206">
            <v>113046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2471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105308.11</v>
          </cell>
        </row>
        <row r="207">
          <cell r="F207" t="str">
            <v>29317</v>
          </cell>
          <cell r="G207">
            <v>1396421.17</v>
          </cell>
          <cell r="H207">
            <v>0</v>
          </cell>
          <cell r="I207">
            <v>0</v>
          </cell>
          <cell r="J207">
            <v>8225.4599999999991</v>
          </cell>
          <cell r="K207">
            <v>0</v>
          </cell>
          <cell r="L207">
            <v>0</v>
          </cell>
          <cell r="M207">
            <v>41173.93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710.5</v>
          </cell>
          <cell r="Z207">
            <v>47291.94</v>
          </cell>
          <cell r="AA207">
            <v>3247.26</v>
          </cell>
          <cell r="AB207">
            <v>0</v>
          </cell>
          <cell r="AC207">
            <v>26801.24</v>
          </cell>
          <cell r="AD207">
            <v>193.47</v>
          </cell>
          <cell r="AE207">
            <v>60</v>
          </cell>
          <cell r="AF207">
            <v>1747.9</v>
          </cell>
          <cell r="AG207">
            <v>10037.09</v>
          </cell>
          <cell r="AH207">
            <v>3702.4</v>
          </cell>
          <cell r="AI207">
            <v>2526800.2999999998</v>
          </cell>
          <cell r="AJ207">
            <v>45600.56</v>
          </cell>
          <cell r="AK207">
            <v>55851.4</v>
          </cell>
          <cell r="AL207">
            <v>66747.67</v>
          </cell>
          <cell r="AM207">
            <v>0</v>
          </cell>
          <cell r="AN207">
            <v>0</v>
          </cell>
          <cell r="AO207">
            <v>254266.04</v>
          </cell>
          <cell r="AP207">
            <v>3649.73</v>
          </cell>
          <cell r="AQ207">
            <v>0</v>
          </cell>
          <cell r="AR207">
            <v>0</v>
          </cell>
          <cell r="AS207">
            <v>58556.91</v>
          </cell>
          <cell r="AT207">
            <v>0</v>
          </cell>
          <cell r="AU207">
            <v>25176.31</v>
          </cell>
          <cell r="AV207">
            <v>0</v>
          </cell>
          <cell r="AW207">
            <v>27584.91</v>
          </cell>
          <cell r="AX207">
            <v>4426.45</v>
          </cell>
          <cell r="AY207">
            <v>0</v>
          </cell>
          <cell r="AZ207">
            <v>1090.75</v>
          </cell>
          <cell r="BA207">
            <v>162295.63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5520.6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64239</v>
          </cell>
          <cell r="CB207">
            <v>0</v>
          </cell>
          <cell r="CC207">
            <v>0</v>
          </cell>
          <cell r="CD207">
            <v>0</v>
          </cell>
          <cell r="CE207">
            <v>42078.96</v>
          </cell>
          <cell r="CF207">
            <v>19281</v>
          </cell>
          <cell r="CG207">
            <v>10932.44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46110.67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42730.43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9673.2999999999993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7675.57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</row>
        <row r="208">
          <cell r="F208" t="str">
            <v>29320</v>
          </cell>
          <cell r="G208">
            <v>13676123.289999999</v>
          </cell>
          <cell r="H208">
            <v>0</v>
          </cell>
          <cell r="I208">
            <v>0</v>
          </cell>
          <cell r="J208">
            <v>490.31</v>
          </cell>
          <cell r="K208">
            <v>0</v>
          </cell>
          <cell r="L208">
            <v>0</v>
          </cell>
          <cell r="M208">
            <v>120761.44</v>
          </cell>
          <cell r="N208">
            <v>0</v>
          </cell>
          <cell r="O208">
            <v>3125</v>
          </cell>
          <cell r="P208">
            <v>0</v>
          </cell>
          <cell r="Q208">
            <v>0</v>
          </cell>
          <cell r="R208">
            <v>575</v>
          </cell>
          <cell r="S208">
            <v>0</v>
          </cell>
          <cell r="T208">
            <v>0</v>
          </cell>
          <cell r="U208">
            <v>91194.95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394373.33</v>
          </cell>
          <cell r="AA208">
            <v>28516.07</v>
          </cell>
          <cell r="AB208">
            <v>0</v>
          </cell>
          <cell r="AC208">
            <v>43266.51</v>
          </cell>
          <cell r="AD208">
            <v>12825.31</v>
          </cell>
          <cell r="AE208">
            <v>94799.46</v>
          </cell>
          <cell r="AF208">
            <v>22783.46</v>
          </cell>
          <cell r="AG208">
            <v>551437.13</v>
          </cell>
          <cell r="AH208">
            <v>84740.84</v>
          </cell>
          <cell r="AI208">
            <v>40783779</v>
          </cell>
          <cell r="AJ208">
            <v>1312254.48</v>
          </cell>
          <cell r="AK208">
            <v>4207018.92</v>
          </cell>
          <cell r="AL208">
            <v>0</v>
          </cell>
          <cell r="AM208">
            <v>0</v>
          </cell>
          <cell r="AN208">
            <v>245238.29</v>
          </cell>
          <cell r="AO208">
            <v>5517556.8099999996</v>
          </cell>
          <cell r="AP208">
            <v>193394.03</v>
          </cell>
          <cell r="AQ208">
            <v>0</v>
          </cell>
          <cell r="AR208">
            <v>0</v>
          </cell>
          <cell r="AS208">
            <v>2101679.77</v>
          </cell>
          <cell r="AT208">
            <v>0</v>
          </cell>
          <cell r="AU208">
            <v>754083.03</v>
          </cell>
          <cell r="AV208">
            <v>0</v>
          </cell>
          <cell r="AW208">
            <v>1708551.7</v>
          </cell>
          <cell r="AX208">
            <v>65228.2</v>
          </cell>
          <cell r="AY208">
            <v>0</v>
          </cell>
          <cell r="AZ208">
            <v>61994.87</v>
          </cell>
          <cell r="BA208">
            <v>2050221.15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88201.03</v>
          </cell>
          <cell r="BQ208">
            <v>0</v>
          </cell>
          <cell r="BR208">
            <v>307575.62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1469202</v>
          </cell>
          <cell r="CB208">
            <v>0</v>
          </cell>
          <cell r="CC208">
            <v>60616</v>
          </cell>
          <cell r="CD208">
            <v>26964</v>
          </cell>
          <cell r="CE208">
            <v>1801452.96</v>
          </cell>
          <cell r="CF208">
            <v>172380.95</v>
          </cell>
          <cell r="CG208">
            <v>410090.91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222528.42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56349.88</v>
          </cell>
          <cell r="CR208">
            <v>66445.55</v>
          </cell>
          <cell r="CS208">
            <v>2221396.8199999998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176448.63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155253.70000000001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230546.98</v>
          </cell>
          <cell r="FM208">
            <v>9175.36</v>
          </cell>
          <cell r="FN208">
            <v>0</v>
          </cell>
          <cell r="FO208">
            <v>0</v>
          </cell>
          <cell r="FP208">
            <v>0</v>
          </cell>
          <cell r="FQ208">
            <v>0</v>
          </cell>
          <cell r="FR208">
            <v>3692.88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</row>
        <row r="209">
          <cell r="F209" t="str">
            <v>30002</v>
          </cell>
          <cell r="G209">
            <v>155284.9</v>
          </cell>
          <cell r="H209">
            <v>0</v>
          </cell>
          <cell r="I209">
            <v>5896.91</v>
          </cell>
          <cell r="J209">
            <v>10016.5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210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13634.96</v>
          </cell>
          <cell r="AA209">
            <v>400.74</v>
          </cell>
          <cell r="AB209">
            <v>0</v>
          </cell>
          <cell r="AC209">
            <v>101.1</v>
          </cell>
          <cell r="AD209">
            <v>309.7</v>
          </cell>
          <cell r="AE209">
            <v>0</v>
          </cell>
          <cell r="AF209">
            <v>0</v>
          </cell>
          <cell r="AG209">
            <v>394.28</v>
          </cell>
          <cell r="AH209">
            <v>0</v>
          </cell>
          <cell r="AI209">
            <v>557363.66</v>
          </cell>
          <cell r="AJ209">
            <v>11091.71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51901.18</v>
          </cell>
          <cell r="AP209">
            <v>0</v>
          </cell>
          <cell r="AQ209">
            <v>0</v>
          </cell>
          <cell r="AR209">
            <v>0</v>
          </cell>
          <cell r="AS209">
            <v>26027.34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589.42999999999995</v>
          </cell>
          <cell r="AY209">
            <v>0</v>
          </cell>
          <cell r="AZ209">
            <v>1068.28</v>
          </cell>
          <cell r="BA209">
            <v>70308.960000000006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823.3</v>
          </cell>
          <cell r="BP209">
            <v>120081.7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11743.85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31012.69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14104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4541.7700000000004</v>
          </cell>
          <cell r="FC209">
            <v>38644.54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</row>
        <row r="210">
          <cell r="F210" t="str">
            <v>30029</v>
          </cell>
          <cell r="G210">
            <v>147826.82999999999</v>
          </cell>
          <cell r="H210">
            <v>0</v>
          </cell>
          <cell r="I210">
            <v>0</v>
          </cell>
          <cell r="J210">
            <v>70.42</v>
          </cell>
          <cell r="K210">
            <v>0</v>
          </cell>
          <cell r="L210">
            <v>0</v>
          </cell>
          <cell r="M210">
            <v>366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3105.21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523.5</v>
          </cell>
          <cell r="AA210">
            <v>85.92</v>
          </cell>
          <cell r="AB210">
            <v>0</v>
          </cell>
          <cell r="AC210">
            <v>2017.24</v>
          </cell>
          <cell r="AD210">
            <v>0</v>
          </cell>
          <cell r="AE210">
            <v>0</v>
          </cell>
          <cell r="AF210">
            <v>0</v>
          </cell>
          <cell r="AG210">
            <v>445</v>
          </cell>
          <cell r="AH210">
            <v>0</v>
          </cell>
          <cell r="AI210">
            <v>431601.64</v>
          </cell>
          <cell r="AJ210">
            <v>2238.2800000000002</v>
          </cell>
          <cell r="AK210">
            <v>26757.64</v>
          </cell>
          <cell r="AL210">
            <v>0</v>
          </cell>
          <cell r="AM210">
            <v>0</v>
          </cell>
          <cell r="AN210">
            <v>0</v>
          </cell>
          <cell r="AO210">
            <v>13473.22</v>
          </cell>
          <cell r="AP210">
            <v>796.03</v>
          </cell>
          <cell r="AQ210">
            <v>0</v>
          </cell>
          <cell r="AR210">
            <v>0</v>
          </cell>
          <cell r="AS210">
            <v>3234.14</v>
          </cell>
          <cell r="AT210">
            <v>0</v>
          </cell>
          <cell r="AU210">
            <v>7122.37</v>
          </cell>
          <cell r="AV210">
            <v>0</v>
          </cell>
          <cell r="AW210">
            <v>0</v>
          </cell>
          <cell r="AX210">
            <v>435.37</v>
          </cell>
          <cell r="AY210">
            <v>0</v>
          </cell>
          <cell r="AZ210">
            <v>0</v>
          </cell>
          <cell r="BA210">
            <v>35726.49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70075.55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1691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742.15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26976.28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0</v>
          </cell>
          <cell r="FR210">
            <v>0</v>
          </cell>
          <cell r="FS210">
            <v>5554.02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</row>
        <row r="211">
          <cell r="F211" t="str">
            <v>30031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47.35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1978.2</v>
          </cell>
          <cell r="AA211">
            <v>154.35</v>
          </cell>
          <cell r="AB211">
            <v>0</v>
          </cell>
          <cell r="AC211">
            <v>2266.7800000000002</v>
          </cell>
          <cell r="AD211">
            <v>0</v>
          </cell>
          <cell r="AE211">
            <v>213</v>
          </cell>
          <cell r="AF211">
            <v>0</v>
          </cell>
          <cell r="AG211">
            <v>1781.84</v>
          </cell>
          <cell r="AH211">
            <v>1868.54</v>
          </cell>
          <cell r="AI211">
            <v>354304.45</v>
          </cell>
          <cell r="AJ211">
            <v>4725.3100000000004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25013.32</v>
          </cell>
          <cell r="AP211">
            <v>796.03</v>
          </cell>
          <cell r="AQ211">
            <v>0</v>
          </cell>
          <cell r="AR211">
            <v>0</v>
          </cell>
          <cell r="AS211">
            <v>4765.45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49.09</v>
          </cell>
          <cell r="AY211">
            <v>0</v>
          </cell>
          <cell r="AZ211">
            <v>446.6</v>
          </cell>
          <cell r="BA211">
            <v>68977.69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25482.93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8113.3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11573.87</v>
          </cell>
          <cell r="CT211">
            <v>0</v>
          </cell>
          <cell r="CU211">
            <v>17332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1785.67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5949.58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</row>
        <row r="212">
          <cell r="F212" t="str">
            <v>30303</v>
          </cell>
          <cell r="G212">
            <v>995283.32</v>
          </cell>
          <cell r="H212">
            <v>0</v>
          </cell>
          <cell r="I212">
            <v>0</v>
          </cell>
          <cell r="J212">
            <v>22361.87</v>
          </cell>
          <cell r="K212">
            <v>0</v>
          </cell>
          <cell r="L212">
            <v>0</v>
          </cell>
          <cell r="M212">
            <v>3539.49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7967.39</v>
          </cell>
          <cell r="V212">
            <v>0</v>
          </cell>
          <cell r="W212">
            <v>0</v>
          </cell>
          <cell r="X212">
            <v>0</v>
          </cell>
          <cell r="Y212">
            <v>5268.67</v>
          </cell>
          <cell r="Z212">
            <v>155173.32</v>
          </cell>
          <cell r="AA212">
            <v>1521.5</v>
          </cell>
          <cell r="AB212">
            <v>0</v>
          </cell>
          <cell r="AC212">
            <v>10219.209999999999</v>
          </cell>
          <cell r="AD212">
            <v>484.48</v>
          </cell>
          <cell r="AE212">
            <v>11203</v>
          </cell>
          <cell r="AF212">
            <v>0</v>
          </cell>
          <cell r="AG212">
            <v>4895.3100000000004</v>
          </cell>
          <cell r="AH212">
            <v>21794.61</v>
          </cell>
          <cell r="AI212">
            <v>5406998.2000000002</v>
          </cell>
          <cell r="AJ212">
            <v>176774.51</v>
          </cell>
          <cell r="AK212">
            <v>12740.56</v>
          </cell>
          <cell r="AL212">
            <v>0</v>
          </cell>
          <cell r="AM212">
            <v>0</v>
          </cell>
          <cell r="AN212">
            <v>0</v>
          </cell>
          <cell r="AO212">
            <v>920801.05</v>
          </cell>
          <cell r="AP212">
            <v>42623.94</v>
          </cell>
          <cell r="AQ212">
            <v>0</v>
          </cell>
          <cell r="AR212">
            <v>0</v>
          </cell>
          <cell r="AS212">
            <v>232207.53</v>
          </cell>
          <cell r="AT212">
            <v>0</v>
          </cell>
          <cell r="AU212">
            <v>26226.31</v>
          </cell>
          <cell r="AV212">
            <v>0</v>
          </cell>
          <cell r="AW212">
            <v>18124.75</v>
          </cell>
          <cell r="AX212">
            <v>8758.36</v>
          </cell>
          <cell r="AY212">
            <v>0</v>
          </cell>
          <cell r="AZ212">
            <v>8004.41</v>
          </cell>
          <cell r="BA212">
            <v>526906.6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179.96</v>
          </cell>
          <cell r="BP212">
            <v>1409270.11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4587.07</v>
          </cell>
          <cell r="CD212">
            <v>0</v>
          </cell>
          <cell r="CE212">
            <v>267260.76</v>
          </cell>
          <cell r="CF212">
            <v>36780.449999999997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246036.7</v>
          </cell>
          <cell r="CT212">
            <v>0</v>
          </cell>
          <cell r="CU212">
            <v>24239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94562.71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36284.74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44415.1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599.53</v>
          </cell>
          <cell r="FS212">
            <v>532778.69999999995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</row>
        <row r="213">
          <cell r="F213" t="str">
            <v>31002</v>
          </cell>
          <cell r="G213">
            <v>48789796.880000003</v>
          </cell>
          <cell r="H213">
            <v>0</v>
          </cell>
          <cell r="I213">
            <v>31787.39</v>
          </cell>
          <cell r="J213">
            <v>3.76</v>
          </cell>
          <cell r="K213">
            <v>0</v>
          </cell>
          <cell r="L213">
            <v>0</v>
          </cell>
          <cell r="M213">
            <v>1448852.95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62760</v>
          </cell>
          <cell r="S213">
            <v>0</v>
          </cell>
          <cell r="T213">
            <v>0</v>
          </cell>
          <cell r="U213">
            <v>161332.06</v>
          </cell>
          <cell r="V213">
            <v>0</v>
          </cell>
          <cell r="W213">
            <v>0</v>
          </cell>
          <cell r="X213">
            <v>0</v>
          </cell>
          <cell r="Y213">
            <v>28218.01</v>
          </cell>
          <cell r="Z213">
            <v>2224695.9900000002</v>
          </cell>
          <cell r="AA213">
            <v>68366.820000000007</v>
          </cell>
          <cell r="AB213">
            <v>0</v>
          </cell>
          <cell r="AC213">
            <v>700156.02</v>
          </cell>
          <cell r="AD213">
            <v>35219.9</v>
          </cell>
          <cell r="AE213">
            <v>547537.38</v>
          </cell>
          <cell r="AF213">
            <v>38419.14</v>
          </cell>
          <cell r="AG213">
            <v>442991.53</v>
          </cell>
          <cell r="AH213">
            <v>68605.22</v>
          </cell>
          <cell r="AI213">
            <v>122432612.39</v>
          </cell>
          <cell r="AJ213">
            <v>3962022.09</v>
          </cell>
          <cell r="AK213">
            <v>3129892.52</v>
          </cell>
          <cell r="AL213">
            <v>0</v>
          </cell>
          <cell r="AM213">
            <v>0</v>
          </cell>
          <cell r="AN213">
            <v>4485.66</v>
          </cell>
          <cell r="AO213">
            <v>15450392.810000001</v>
          </cell>
          <cell r="AP213">
            <v>1129161.8500000001</v>
          </cell>
          <cell r="AQ213">
            <v>0</v>
          </cell>
          <cell r="AR213">
            <v>0</v>
          </cell>
          <cell r="AS213">
            <v>3999216.34</v>
          </cell>
          <cell r="AT213">
            <v>0</v>
          </cell>
          <cell r="AU213">
            <v>1557923.5</v>
          </cell>
          <cell r="AV213">
            <v>0</v>
          </cell>
          <cell r="AW213">
            <v>2891124.41</v>
          </cell>
          <cell r="AX213">
            <v>207047.63</v>
          </cell>
          <cell r="AY213">
            <v>0</v>
          </cell>
          <cell r="AZ213">
            <v>133327.09</v>
          </cell>
          <cell r="BA213">
            <v>9608609.0600000005</v>
          </cell>
          <cell r="BB213">
            <v>35772.230000000003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61035.7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4210612</v>
          </cell>
          <cell r="CB213">
            <v>0</v>
          </cell>
          <cell r="CC213">
            <v>107378</v>
          </cell>
          <cell r="CD213">
            <v>0</v>
          </cell>
          <cell r="CE213">
            <v>3200415.12</v>
          </cell>
          <cell r="CF213">
            <v>675835.06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389201.18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111496.61</v>
          </cell>
          <cell r="CS213">
            <v>4365339.34</v>
          </cell>
          <cell r="CT213">
            <v>0</v>
          </cell>
          <cell r="CU213">
            <v>66301.7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414165.51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559335.11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1556202.82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428818.76</v>
          </cell>
          <cell r="FS213">
            <v>7898.57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11938.5</v>
          </cell>
          <cell r="FY213">
            <v>0</v>
          </cell>
          <cell r="FZ213">
            <v>0</v>
          </cell>
          <cell r="GA213">
            <v>1300000</v>
          </cell>
        </row>
        <row r="214">
          <cell r="F214" t="str">
            <v>31004</v>
          </cell>
          <cell r="G214">
            <v>13163998.210000001</v>
          </cell>
          <cell r="H214">
            <v>0</v>
          </cell>
          <cell r="I214">
            <v>0</v>
          </cell>
          <cell r="J214">
            <v>186.06</v>
          </cell>
          <cell r="K214">
            <v>0</v>
          </cell>
          <cell r="L214">
            <v>0</v>
          </cell>
          <cell r="M214">
            <v>118011.1</v>
          </cell>
          <cell r="N214">
            <v>0</v>
          </cell>
          <cell r="O214">
            <v>0</v>
          </cell>
          <cell r="P214">
            <v>0</v>
          </cell>
          <cell r="Q214">
            <v>106712.5</v>
          </cell>
          <cell r="R214">
            <v>9390</v>
          </cell>
          <cell r="S214">
            <v>144534.12</v>
          </cell>
          <cell r="T214">
            <v>0</v>
          </cell>
          <cell r="U214">
            <v>116710.83</v>
          </cell>
          <cell r="V214">
            <v>0</v>
          </cell>
          <cell r="W214">
            <v>0</v>
          </cell>
          <cell r="X214">
            <v>0</v>
          </cell>
          <cell r="Y214">
            <v>20073.55</v>
          </cell>
          <cell r="Z214">
            <v>1107181.1399999999</v>
          </cell>
          <cell r="AA214">
            <v>29357.279999999999</v>
          </cell>
          <cell r="AB214">
            <v>0</v>
          </cell>
          <cell r="AC214">
            <v>146805.13</v>
          </cell>
          <cell r="AD214">
            <v>7065.17</v>
          </cell>
          <cell r="AE214">
            <v>180397.01</v>
          </cell>
          <cell r="AF214">
            <v>65801.84</v>
          </cell>
          <cell r="AG214">
            <v>822153.02</v>
          </cell>
          <cell r="AH214">
            <v>54078.43</v>
          </cell>
          <cell r="AI214">
            <v>49733085.899999999</v>
          </cell>
          <cell r="AJ214">
            <v>1741274.99</v>
          </cell>
          <cell r="AK214">
            <v>4020659.4</v>
          </cell>
          <cell r="AL214">
            <v>0</v>
          </cell>
          <cell r="AM214">
            <v>0</v>
          </cell>
          <cell r="AN214">
            <v>0</v>
          </cell>
          <cell r="AO214">
            <v>6952951.21</v>
          </cell>
          <cell r="AP214">
            <v>451607.4</v>
          </cell>
          <cell r="AQ214">
            <v>0</v>
          </cell>
          <cell r="AR214">
            <v>0</v>
          </cell>
          <cell r="AS214">
            <v>1186667.3600000001</v>
          </cell>
          <cell r="AT214">
            <v>0</v>
          </cell>
          <cell r="AU214">
            <v>252924.02</v>
          </cell>
          <cell r="AV214">
            <v>0</v>
          </cell>
          <cell r="AW214">
            <v>370176.72</v>
          </cell>
          <cell r="AX214">
            <v>83652.210000000006</v>
          </cell>
          <cell r="AY214">
            <v>0</v>
          </cell>
          <cell r="AZ214">
            <v>37373.82</v>
          </cell>
          <cell r="BA214">
            <v>3701446.47</v>
          </cell>
          <cell r="BB214">
            <v>549216.62</v>
          </cell>
          <cell r="BC214">
            <v>9939.23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26091.45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1304767</v>
          </cell>
          <cell r="CB214">
            <v>0</v>
          </cell>
          <cell r="CC214">
            <v>31437.33</v>
          </cell>
          <cell r="CD214">
            <v>0</v>
          </cell>
          <cell r="CE214">
            <v>676857.71</v>
          </cell>
          <cell r="CF214">
            <v>210132.4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35709.35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7722.18</v>
          </cell>
          <cell r="CS214">
            <v>1233532.72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1878.45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25046.37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202124.96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1040634.78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3991.18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</row>
        <row r="215">
          <cell r="F215" t="str">
            <v>31006</v>
          </cell>
          <cell r="G215">
            <v>41353058.350000001</v>
          </cell>
          <cell r="H215">
            <v>0</v>
          </cell>
          <cell r="I215">
            <v>4106.21</v>
          </cell>
          <cell r="J215">
            <v>0</v>
          </cell>
          <cell r="K215">
            <v>0</v>
          </cell>
          <cell r="L215">
            <v>0</v>
          </cell>
          <cell r="M215">
            <v>87026.34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21525</v>
          </cell>
          <cell r="S215">
            <v>0</v>
          </cell>
          <cell r="T215">
            <v>0</v>
          </cell>
          <cell r="U215">
            <v>202955.59</v>
          </cell>
          <cell r="V215">
            <v>0</v>
          </cell>
          <cell r="W215">
            <v>0</v>
          </cell>
          <cell r="X215">
            <v>0</v>
          </cell>
          <cell r="Y215">
            <v>343.5</v>
          </cell>
          <cell r="Z215">
            <v>1444805.7</v>
          </cell>
          <cell r="AA215">
            <v>77948.67</v>
          </cell>
          <cell r="AB215">
            <v>0</v>
          </cell>
          <cell r="AC215">
            <v>157727.34</v>
          </cell>
          <cell r="AD215">
            <v>29877.360000000001</v>
          </cell>
          <cell r="AE215">
            <v>340899.02</v>
          </cell>
          <cell r="AF215">
            <v>414196.23</v>
          </cell>
          <cell r="AG215">
            <v>193231.52</v>
          </cell>
          <cell r="AH215">
            <v>152284.26</v>
          </cell>
          <cell r="AI215">
            <v>92893812.239999995</v>
          </cell>
          <cell r="AJ215">
            <v>3457699.94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12532990.77</v>
          </cell>
          <cell r="AP215">
            <v>846115.13</v>
          </cell>
          <cell r="AQ215">
            <v>0</v>
          </cell>
          <cell r="AR215">
            <v>0</v>
          </cell>
          <cell r="AS215">
            <v>3712903.83</v>
          </cell>
          <cell r="AT215">
            <v>0</v>
          </cell>
          <cell r="AU215">
            <v>1097510.97</v>
          </cell>
          <cell r="AV215">
            <v>0</v>
          </cell>
          <cell r="AW215">
            <v>3304791.37</v>
          </cell>
          <cell r="AX215">
            <v>155356.76</v>
          </cell>
          <cell r="AY215">
            <v>0</v>
          </cell>
          <cell r="AZ215">
            <v>99297.19</v>
          </cell>
          <cell r="BA215">
            <v>6124038.9100000001</v>
          </cell>
          <cell r="BB215">
            <v>1082774.3899999999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47880.15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3133800.7</v>
          </cell>
          <cell r="CB215">
            <v>0</v>
          </cell>
          <cell r="CC215">
            <v>83777</v>
          </cell>
          <cell r="CD215">
            <v>52385</v>
          </cell>
          <cell r="CE215">
            <v>3037598.69</v>
          </cell>
          <cell r="CF215">
            <v>338951.82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410761.09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25826.49</v>
          </cell>
          <cell r="CR215">
            <v>123334.87</v>
          </cell>
          <cell r="CS215">
            <v>3545592.78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491020.48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7245.41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1871.6</v>
          </cell>
          <cell r="FY215">
            <v>0</v>
          </cell>
          <cell r="FZ215">
            <v>0</v>
          </cell>
          <cell r="GA215">
            <v>0</v>
          </cell>
        </row>
        <row r="216">
          <cell r="F216" t="str">
            <v>31015</v>
          </cell>
          <cell r="G216">
            <v>54671000.399999999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839450.28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84455</v>
          </cell>
          <cell r="S216">
            <v>0</v>
          </cell>
          <cell r="T216">
            <v>0</v>
          </cell>
          <cell r="U216">
            <v>1040485.09</v>
          </cell>
          <cell r="V216">
            <v>28861.61</v>
          </cell>
          <cell r="W216">
            <v>0</v>
          </cell>
          <cell r="X216">
            <v>0</v>
          </cell>
          <cell r="Y216">
            <v>41664.480000000003</v>
          </cell>
          <cell r="Z216">
            <v>1325497.72</v>
          </cell>
          <cell r="AA216">
            <v>64857.61</v>
          </cell>
          <cell r="AB216">
            <v>0</v>
          </cell>
          <cell r="AC216">
            <v>738731.19</v>
          </cell>
          <cell r="AD216">
            <v>39958.699999999997</v>
          </cell>
          <cell r="AE216">
            <v>512126.12</v>
          </cell>
          <cell r="AF216">
            <v>418766.75</v>
          </cell>
          <cell r="AG216">
            <v>298563.02</v>
          </cell>
          <cell r="AH216">
            <v>320375.93</v>
          </cell>
          <cell r="AI216">
            <v>123274926.73999999</v>
          </cell>
          <cell r="AJ216">
            <v>4696653.87</v>
          </cell>
          <cell r="AK216">
            <v>0</v>
          </cell>
          <cell r="AL216">
            <v>0</v>
          </cell>
          <cell r="AM216">
            <v>0</v>
          </cell>
          <cell r="AN216">
            <v>4023.96</v>
          </cell>
          <cell r="AO216">
            <v>17321179.760000002</v>
          </cell>
          <cell r="AP216">
            <v>1045914.87</v>
          </cell>
          <cell r="AQ216">
            <v>0</v>
          </cell>
          <cell r="AR216">
            <v>0</v>
          </cell>
          <cell r="AS216">
            <v>3887902.93</v>
          </cell>
          <cell r="AT216">
            <v>0</v>
          </cell>
          <cell r="AU216">
            <v>1071434.1200000001</v>
          </cell>
          <cell r="AV216">
            <v>0</v>
          </cell>
          <cell r="AW216">
            <v>2855310.82</v>
          </cell>
          <cell r="AX216">
            <v>206135.09</v>
          </cell>
          <cell r="AY216">
            <v>0</v>
          </cell>
          <cell r="AZ216">
            <v>100292.66</v>
          </cell>
          <cell r="BA216">
            <v>9896540.6500000004</v>
          </cell>
          <cell r="BB216">
            <v>27579.119999999999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62782.71</v>
          </cell>
          <cell r="BQ216">
            <v>0</v>
          </cell>
          <cell r="BR216">
            <v>8476.91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4162936</v>
          </cell>
          <cell r="CB216">
            <v>0</v>
          </cell>
          <cell r="CC216">
            <v>119615</v>
          </cell>
          <cell r="CD216">
            <v>0</v>
          </cell>
          <cell r="CE216">
            <v>3025294.44</v>
          </cell>
          <cell r="CF216">
            <v>600786.46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358450.55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4446.8999999999996</v>
          </cell>
          <cell r="CS216">
            <v>3215927.17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35703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7500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217451.77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419460.99</v>
          </cell>
          <cell r="FC216">
            <v>0</v>
          </cell>
          <cell r="FD216">
            <v>1793898.73</v>
          </cell>
          <cell r="FE216">
            <v>0</v>
          </cell>
          <cell r="FF216">
            <v>0</v>
          </cell>
          <cell r="FG216">
            <v>0</v>
          </cell>
          <cell r="FH216">
            <v>7043</v>
          </cell>
          <cell r="FI216">
            <v>0</v>
          </cell>
          <cell r="FJ216">
            <v>0</v>
          </cell>
          <cell r="FK216">
            <v>960</v>
          </cell>
          <cell r="FL216">
            <v>0</v>
          </cell>
          <cell r="FM216">
            <v>995286.92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5160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26031.73</v>
          </cell>
          <cell r="FZ216">
            <v>0</v>
          </cell>
          <cell r="GA216">
            <v>1327939.51</v>
          </cell>
        </row>
        <row r="217">
          <cell r="F217" t="str">
            <v>31016</v>
          </cell>
          <cell r="G217">
            <v>12204441.119999999</v>
          </cell>
          <cell r="H217">
            <v>0</v>
          </cell>
          <cell r="I217">
            <v>0</v>
          </cell>
          <cell r="J217">
            <v>22001.89</v>
          </cell>
          <cell r="K217">
            <v>0</v>
          </cell>
          <cell r="L217">
            <v>0</v>
          </cell>
          <cell r="M217">
            <v>29679.279999999999</v>
          </cell>
          <cell r="N217">
            <v>0</v>
          </cell>
          <cell r="O217">
            <v>0</v>
          </cell>
          <cell r="P217">
            <v>0</v>
          </cell>
          <cell r="Q217">
            <v>83361</v>
          </cell>
          <cell r="R217">
            <v>0</v>
          </cell>
          <cell r="S217">
            <v>0</v>
          </cell>
          <cell r="T217">
            <v>0</v>
          </cell>
          <cell r="U217">
            <v>102025.71</v>
          </cell>
          <cell r="V217">
            <v>1205</v>
          </cell>
          <cell r="W217">
            <v>0</v>
          </cell>
          <cell r="X217">
            <v>0</v>
          </cell>
          <cell r="Y217">
            <v>84271.85</v>
          </cell>
          <cell r="Z217">
            <v>683505.97</v>
          </cell>
          <cell r="AA217">
            <v>27018.99</v>
          </cell>
          <cell r="AB217">
            <v>0</v>
          </cell>
          <cell r="AC217">
            <v>100152.28</v>
          </cell>
          <cell r="AD217">
            <v>11327.57</v>
          </cell>
          <cell r="AE217">
            <v>106612.02</v>
          </cell>
          <cell r="AF217">
            <v>11639.97</v>
          </cell>
          <cell r="AG217">
            <v>129299.24</v>
          </cell>
          <cell r="AH217">
            <v>34836.61</v>
          </cell>
          <cell r="AI217">
            <v>31294028.649999999</v>
          </cell>
          <cell r="AJ217">
            <v>1274923.8899999999</v>
          </cell>
          <cell r="AK217">
            <v>1553086.56</v>
          </cell>
          <cell r="AL217">
            <v>943193.58</v>
          </cell>
          <cell r="AM217">
            <v>0</v>
          </cell>
          <cell r="AN217">
            <v>0</v>
          </cell>
          <cell r="AO217">
            <v>4092256.31</v>
          </cell>
          <cell r="AP217">
            <v>227950.79</v>
          </cell>
          <cell r="AQ217">
            <v>0</v>
          </cell>
          <cell r="AR217">
            <v>0</v>
          </cell>
          <cell r="AS217">
            <v>892190.12</v>
          </cell>
          <cell r="AT217">
            <v>0</v>
          </cell>
          <cell r="AU217">
            <v>287669.24</v>
          </cell>
          <cell r="AV217">
            <v>0</v>
          </cell>
          <cell r="AW217">
            <v>253735.4</v>
          </cell>
          <cell r="AX217">
            <v>54873.99</v>
          </cell>
          <cell r="AY217">
            <v>0</v>
          </cell>
          <cell r="AZ217">
            <v>23478.61</v>
          </cell>
          <cell r="BA217">
            <v>2516757.7000000002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334645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16954.900000000001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1101775.04</v>
          </cell>
          <cell r="CB217">
            <v>0</v>
          </cell>
          <cell r="CC217">
            <v>22387</v>
          </cell>
          <cell r="CD217">
            <v>0</v>
          </cell>
          <cell r="CE217">
            <v>467080.09</v>
          </cell>
          <cell r="CF217">
            <v>106588.72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35458.339999999997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853514.86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63983.58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99235.81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112730.9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0</v>
          </cell>
          <cell r="FR217">
            <v>7584.85</v>
          </cell>
          <cell r="FS217">
            <v>7278.12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</row>
        <row r="218">
          <cell r="F218" t="str">
            <v>31025</v>
          </cell>
          <cell r="G218">
            <v>25996832.82</v>
          </cell>
          <cell r="H218">
            <v>0</v>
          </cell>
          <cell r="I218">
            <v>0</v>
          </cell>
          <cell r="J218">
            <v>1428.3</v>
          </cell>
          <cell r="K218">
            <v>0</v>
          </cell>
          <cell r="L218">
            <v>0</v>
          </cell>
          <cell r="M218">
            <v>271820.59999999998</v>
          </cell>
          <cell r="N218">
            <v>0</v>
          </cell>
          <cell r="O218">
            <v>5873</v>
          </cell>
          <cell r="P218">
            <v>0</v>
          </cell>
          <cell r="Q218">
            <v>0</v>
          </cell>
          <cell r="R218">
            <v>14744.1</v>
          </cell>
          <cell r="S218">
            <v>0</v>
          </cell>
          <cell r="T218">
            <v>0</v>
          </cell>
          <cell r="U218">
            <v>80661.929999999993</v>
          </cell>
          <cell r="V218">
            <v>15573.57</v>
          </cell>
          <cell r="W218">
            <v>0</v>
          </cell>
          <cell r="X218">
            <v>0</v>
          </cell>
          <cell r="Y218">
            <v>202115.23</v>
          </cell>
          <cell r="Z218">
            <v>974549.87</v>
          </cell>
          <cell r="AA218">
            <v>28525.96</v>
          </cell>
          <cell r="AB218">
            <v>0</v>
          </cell>
          <cell r="AC218">
            <v>373619.65</v>
          </cell>
          <cell r="AD218">
            <v>34748.81</v>
          </cell>
          <cell r="AE218">
            <v>146233.04</v>
          </cell>
          <cell r="AF218">
            <v>3144.51</v>
          </cell>
          <cell r="AG218">
            <v>772648.92</v>
          </cell>
          <cell r="AH218">
            <v>298206.74</v>
          </cell>
          <cell r="AI218">
            <v>67477927.200000003</v>
          </cell>
          <cell r="AJ218">
            <v>2558253.4900000002</v>
          </cell>
          <cell r="AK218">
            <v>5762248.5199999996</v>
          </cell>
          <cell r="AL218">
            <v>0</v>
          </cell>
          <cell r="AM218">
            <v>0</v>
          </cell>
          <cell r="AN218">
            <v>45761.72</v>
          </cell>
          <cell r="AO218">
            <v>9735120.3900000006</v>
          </cell>
          <cell r="AP218">
            <v>733164.74</v>
          </cell>
          <cell r="AQ218">
            <v>0</v>
          </cell>
          <cell r="AR218">
            <v>0</v>
          </cell>
          <cell r="AS218">
            <v>2717176.42</v>
          </cell>
          <cell r="AT218">
            <v>0</v>
          </cell>
          <cell r="AU218">
            <v>1150844.2</v>
          </cell>
          <cell r="AV218">
            <v>0</v>
          </cell>
          <cell r="AW218">
            <v>986348.63</v>
          </cell>
          <cell r="AX218">
            <v>113837.12</v>
          </cell>
          <cell r="AY218">
            <v>0</v>
          </cell>
          <cell r="AZ218">
            <v>67906.789999999994</v>
          </cell>
          <cell r="BA218">
            <v>5222249.74</v>
          </cell>
          <cell r="BB218">
            <v>17926.13</v>
          </cell>
          <cell r="BC218">
            <v>34749.24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534234.38</v>
          </cell>
          <cell r="BN218">
            <v>158321.51999999999</v>
          </cell>
          <cell r="BO218">
            <v>0</v>
          </cell>
          <cell r="BP218">
            <v>34356.449999999997</v>
          </cell>
          <cell r="BQ218">
            <v>0</v>
          </cell>
          <cell r="BR218">
            <v>483507.91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2381787.83</v>
          </cell>
          <cell r="CB218">
            <v>0</v>
          </cell>
          <cell r="CC218">
            <v>65027</v>
          </cell>
          <cell r="CD218">
            <v>0</v>
          </cell>
          <cell r="CE218">
            <v>1852829.19</v>
          </cell>
          <cell r="CF218">
            <v>257311.13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235057.18</v>
          </cell>
          <cell r="CL218">
            <v>111493.33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18763.45</v>
          </cell>
          <cell r="CR218">
            <v>0</v>
          </cell>
          <cell r="CS218">
            <v>2603236.94</v>
          </cell>
          <cell r="CT218">
            <v>0</v>
          </cell>
          <cell r="CU218">
            <v>68804.63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105775.74</v>
          </cell>
          <cell r="DQ218">
            <v>218960.17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459786.27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86873.1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270624.83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2460903.14</v>
          </cell>
          <cell r="FN218">
            <v>0</v>
          </cell>
          <cell r="FO218">
            <v>0</v>
          </cell>
          <cell r="FP218">
            <v>0</v>
          </cell>
          <cell r="FQ218">
            <v>0</v>
          </cell>
          <cell r="FR218">
            <v>24479.83</v>
          </cell>
          <cell r="FS218">
            <v>0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</row>
        <row r="219">
          <cell r="F219" t="str">
            <v>31063</v>
          </cell>
          <cell r="G219">
            <v>176869.97</v>
          </cell>
          <cell r="H219">
            <v>0</v>
          </cell>
          <cell r="I219">
            <v>0</v>
          </cell>
          <cell r="J219">
            <v>15437.26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3990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2546.1</v>
          </cell>
          <cell r="AA219">
            <v>1215.1199999999999</v>
          </cell>
          <cell r="AB219">
            <v>0</v>
          </cell>
          <cell r="AC219">
            <v>1131.32</v>
          </cell>
          <cell r="AD219">
            <v>0</v>
          </cell>
          <cell r="AE219">
            <v>1020</v>
          </cell>
          <cell r="AF219">
            <v>0</v>
          </cell>
          <cell r="AG219">
            <v>56.3</v>
          </cell>
          <cell r="AH219">
            <v>4293.38</v>
          </cell>
          <cell r="AI219">
            <v>393333.57</v>
          </cell>
          <cell r="AJ219">
            <v>1566.84</v>
          </cell>
          <cell r="AK219">
            <v>0</v>
          </cell>
          <cell r="AL219">
            <v>30609.17</v>
          </cell>
          <cell r="AM219">
            <v>0</v>
          </cell>
          <cell r="AN219">
            <v>40915.42</v>
          </cell>
          <cell r="AO219">
            <v>30369.040000000001</v>
          </cell>
          <cell r="AP219">
            <v>4529.95</v>
          </cell>
          <cell r="AQ219">
            <v>0</v>
          </cell>
          <cell r="AR219">
            <v>0</v>
          </cell>
          <cell r="AS219">
            <v>8508.4599999999991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357.5</v>
          </cell>
          <cell r="AY219">
            <v>0</v>
          </cell>
          <cell r="AZ219">
            <v>267.79000000000002</v>
          </cell>
          <cell r="BA219">
            <v>80391.48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134.49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10597</v>
          </cell>
          <cell r="CB219">
            <v>0</v>
          </cell>
          <cell r="CC219">
            <v>0</v>
          </cell>
          <cell r="CD219">
            <v>0</v>
          </cell>
          <cell r="CE219">
            <v>14395</v>
          </cell>
          <cell r="CF219">
            <v>7055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8617.2000000000007</v>
          </cell>
          <cell r="CT219">
            <v>0</v>
          </cell>
          <cell r="CU219">
            <v>12906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818.15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</row>
        <row r="220">
          <cell r="F220" t="str">
            <v>31103</v>
          </cell>
          <cell r="G220">
            <v>15563971.09</v>
          </cell>
          <cell r="H220">
            <v>0</v>
          </cell>
          <cell r="I220">
            <v>0</v>
          </cell>
          <cell r="J220">
            <v>5300.76</v>
          </cell>
          <cell r="K220">
            <v>0</v>
          </cell>
          <cell r="L220">
            <v>0</v>
          </cell>
          <cell r="M220">
            <v>153622.76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11850</v>
          </cell>
          <cell r="S220">
            <v>5633.75</v>
          </cell>
          <cell r="T220">
            <v>0</v>
          </cell>
          <cell r="U220">
            <v>51419.32</v>
          </cell>
          <cell r="V220">
            <v>10173.5</v>
          </cell>
          <cell r="W220">
            <v>0</v>
          </cell>
          <cell r="X220">
            <v>0</v>
          </cell>
          <cell r="Y220">
            <v>26327.599999999999</v>
          </cell>
          <cell r="Z220">
            <v>560978.19999999995</v>
          </cell>
          <cell r="AA220">
            <v>28828.07</v>
          </cell>
          <cell r="AB220">
            <v>0</v>
          </cell>
          <cell r="AC220">
            <v>146244.79</v>
          </cell>
          <cell r="AD220">
            <v>13972.67</v>
          </cell>
          <cell r="AE220">
            <v>91230.92</v>
          </cell>
          <cell r="AF220">
            <v>8165.61</v>
          </cell>
          <cell r="AG220">
            <v>258329.21</v>
          </cell>
          <cell r="AH220">
            <v>53696.39</v>
          </cell>
          <cell r="AI220">
            <v>40906577.93</v>
          </cell>
          <cell r="AJ220">
            <v>0</v>
          </cell>
          <cell r="AK220">
            <v>1869291.8</v>
          </cell>
          <cell r="AL220">
            <v>101.64</v>
          </cell>
          <cell r="AM220">
            <v>0</v>
          </cell>
          <cell r="AN220">
            <v>4875674.92</v>
          </cell>
          <cell r="AO220">
            <v>0</v>
          </cell>
          <cell r="AP220">
            <v>197419.2</v>
          </cell>
          <cell r="AQ220">
            <v>0</v>
          </cell>
          <cell r="AR220">
            <v>0</v>
          </cell>
          <cell r="AS220">
            <v>917081.62</v>
          </cell>
          <cell r="AT220">
            <v>0</v>
          </cell>
          <cell r="AU220">
            <v>309530.33</v>
          </cell>
          <cell r="AV220">
            <v>0</v>
          </cell>
          <cell r="AW220">
            <v>578946.09</v>
          </cell>
          <cell r="AX220">
            <v>65125.26</v>
          </cell>
          <cell r="AY220">
            <v>0</v>
          </cell>
          <cell r="AZ220">
            <v>25226.560000000001</v>
          </cell>
          <cell r="BA220">
            <v>2662386.9</v>
          </cell>
          <cell r="BB220">
            <v>1646.9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20624.95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1218184</v>
          </cell>
          <cell r="CB220">
            <v>0</v>
          </cell>
          <cell r="CC220">
            <v>21138.12</v>
          </cell>
          <cell r="CD220">
            <v>0</v>
          </cell>
          <cell r="CE220">
            <v>547002.25</v>
          </cell>
          <cell r="CF220">
            <v>159844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70283.88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891128.77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17746</v>
          </cell>
          <cell r="DR220">
            <v>81734.33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66562.69</v>
          </cell>
          <cell r="FC220">
            <v>720.25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3474.15</v>
          </cell>
          <cell r="FM220">
            <v>0</v>
          </cell>
          <cell r="FN220">
            <v>0</v>
          </cell>
          <cell r="FO220">
            <v>35607.01</v>
          </cell>
          <cell r="FP220">
            <v>0</v>
          </cell>
          <cell r="FQ220">
            <v>0</v>
          </cell>
          <cell r="FR220">
            <v>600</v>
          </cell>
          <cell r="FS220">
            <v>6990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518.52</v>
          </cell>
          <cell r="FY220">
            <v>0</v>
          </cell>
          <cell r="FZ220">
            <v>0</v>
          </cell>
          <cell r="GA220">
            <v>0</v>
          </cell>
        </row>
        <row r="221">
          <cell r="F221" t="str">
            <v>31201</v>
          </cell>
          <cell r="G221">
            <v>23521379.170000002</v>
          </cell>
          <cell r="H221">
            <v>0</v>
          </cell>
          <cell r="I221">
            <v>0</v>
          </cell>
          <cell r="J221">
            <v>7697.33</v>
          </cell>
          <cell r="K221">
            <v>0</v>
          </cell>
          <cell r="L221">
            <v>0</v>
          </cell>
          <cell r="M221">
            <v>568370.88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51675</v>
          </cell>
          <cell r="S221">
            <v>8388</v>
          </cell>
          <cell r="T221">
            <v>0</v>
          </cell>
          <cell r="U221">
            <v>357838.27</v>
          </cell>
          <cell r="V221">
            <v>35039.5</v>
          </cell>
          <cell r="W221">
            <v>0</v>
          </cell>
          <cell r="X221">
            <v>0</v>
          </cell>
          <cell r="Y221">
            <v>1474114.76</v>
          </cell>
          <cell r="Z221">
            <v>1374388.26</v>
          </cell>
          <cell r="AA221">
            <v>67018.2</v>
          </cell>
          <cell r="AB221">
            <v>0</v>
          </cell>
          <cell r="AC221">
            <v>324716.99</v>
          </cell>
          <cell r="AD221">
            <v>13307.87</v>
          </cell>
          <cell r="AE221">
            <v>774486.41</v>
          </cell>
          <cell r="AF221">
            <v>2931.14</v>
          </cell>
          <cell r="AG221">
            <v>371525.96</v>
          </cell>
          <cell r="AH221">
            <v>76941.539999999994</v>
          </cell>
          <cell r="AI221">
            <v>59322891.189999998</v>
          </cell>
          <cell r="AJ221">
            <v>1898041.59</v>
          </cell>
          <cell r="AK221">
            <v>2148782.56</v>
          </cell>
          <cell r="AL221">
            <v>84991.22</v>
          </cell>
          <cell r="AM221">
            <v>0</v>
          </cell>
          <cell r="AN221">
            <v>1890.5</v>
          </cell>
          <cell r="AO221">
            <v>8276693.8300000001</v>
          </cell>
          <cell r="AP221">
            <v>341802.43</v>
          </cell>
          <cell r="AQ221">
            <v>0</v>
          </cell>
          <cell r="AR221">
            <v>0</v>
          </cell>
          <cell r="AS221">
            <v>1089237.76</v>
          </cell>
          <cell r="AT221">
            <v>0</v>
          </cell>
          <cell r="AU221">
            <v>282393.33</v>
          </cell>
          <cell r="AV221">
            <v>0</v>
          </cell>
          <cell r="AW221">
            <v>387001.11</v>
          </cell>
          <cell r="AX221">
            <v>99895.07</v>
          </cell>
          <cell r="AY221">
            <v>0</v>
          </cell>
          <cell r="AZ221">
            <v>24946.15</v>
          </cell>
          <cell r="BA221">
            <v>4420556.04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30798.29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1886160</v>
          </cell>
          <cell r="CB221">
            <v>0</v>
          </cell>
          <cell r="CC221">
            <v>38369</v>
          </cell>
          <cell r="CD221">
            <v>0</v>
          </cell>
          <cell r="CE221">
            <v>558759.94999999995</v>
          </cell>
          <cell r="CF221">
            <v>154179.87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57092.7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1045422.51</v>
          </cell>
          <cell r="CT221">
            <v>0</v>
          </cell>
          <cell r="CU221">
            <v>55293.53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11072.58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85227.57</v>
          </cell>
          <cell r="FC221">
            <v>17825</v>
          </cell>
          <cell r="FD221">
            <v>535273.37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382538.83</v>
          </cell>
          <cell r="FN221">
            <v>0</v>
          </cell>
          <cell r="FO221">
            <v>0</v>
          </cell>
          <cell r="FP221">
            <v>0</v>
          </cell>
          <cell r="FQ221">
            <v>0</v>
          </cell>
          <cell r="FR221">
            <v>2000</v>
          </cell>
          <cell r="FS221">
            <v>636.96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13153.09</v>
          </cell>
          <cell r="FY221">
            <v>0</v>
          </cell>
          <cell r="FZ221">
            <v>0</v>
          </cell>
          <cell r="GA221">
            <v>2834039.26</v>
          </cell>
        </row>
        <row r="222">
          <cell r="F222" t="str">
            <v>31306</v>
          </cell>
          <cell r="G222">
            <v>5921008.21</v>
          </cell>
          <cell r="H222">
            <v>0</v>
          </cell>
          <cell r="I222">
            <v>0</v>
          </cell>
          <cell r="J222">
            <v>1059.92</v>
          </cell>
          <cell r="K222">
            <v>0</v>
          </cell>
          <cell r="L222">
            <v>0</v>
          </cell>
          <cell r="M222">
            <v>15027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22738.69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221780.48000000001</v>
          </cell>
          <cell r="AA222">
            <v>3479.68</v>
          </cell>
          <cell r="AB222">
            <v>0</v>
          </cell>
          <cell r="AC222">
            <v>6059.56</v>
          </cell>
          <cell r="AD222">
            <v>7517.62</v>
          </cell>
          <cell r="AE222">
            <v>0</v>
          </cell>
          <cell r="AF222">
            <v>2367.48</v>
          </cell>
          <cell r="AG222">
            <v>186417.07</v>
          </cell>
          <cell r="AH222">
            <v>9163.09</v>
          </cell>
          <cell r="AI222">
            <v>13882382.08</v>
          </cell>
          <cell r="AJ222">
            <v>402692.42</v>
          </cell>
          <cell r="AK222">
            <v>105724.8</v>
          </cell>
          <cell r="AL222">
            <v>0</v>
          </cell>
          <cell r="AM222">
            <v>0</v>
          </cell>
          <cell r="AN222">
            <v>0</v>
          </cell>
          <cell r="AO222">
            <v>1915131.69</v>
          </cell>
          <cell r="AP222">
            <v>77266.14</v>
          </cell>
          <cell r="AQ222">
            <v>0</v>
          </cell>
          <cell r="AR222">
            <v>0</v>
          </cell>
          <cell r="AS222">
            <v>379324.63</v>
          </cell>
          <cell r="AT222">
            <v>0</v>
          </cell>
          <cell r="AU222">
            <v>82148.66</v>
          </cell>
          <cell r="AV222">
            <v>0</v>
          </cell>
          <cell r="AW222">
            <v>117974.3</v>
          </cell>
          <cell r="AX222">
            <v>11065</v>
          </cell>
          <cell r="AY222">
            <v>0</v>
          </cell>
          <cell r="AZ222">
            <v>10971.51</v>
          </cell>
          <cell r="BA222">
            <v>1383484.85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630.30999999999995</v>
          </cell>
          <cell r="BN222">
            <v>0</v>
          </cell>
          <cell r="BO222">
            <v>0</v>
          </cell>
          <cell r="BP222">
            <v>7147.23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437315.18</v>
          </cell>
          <cell r="CB222">
            <v>0</v>
          </cell>
          <cell r="CC222">
            <v>5865.02</v>
          </cell>
          <cell r="CD222">
            <v>0</v>
          </cell>
          <cell r="CE222">
            <v>226161.26</v>
          </cell>
          <cell r="CF222">
            <v>21643.279999999999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11094.3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377822.74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37219.800000000003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46179.75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189020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1400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27.19</v>
          </cell>
          <cell r="FY222">
            <v>0</v>
          </cell>
          <cell r="FZ222">
            <v>0</v>
          </cell>
          <cell r="GA222">
            <v>0</v>
          </cell>
        </row>
        <row r="223">
          <cell r="F223" t="str">
            <v>31311</v>
          </cell>
          <cell r="G223">
            <v>4334067.75</v>
          </cell>
          <cell r="H223">
            <v>0</v>
          </cell>
          <cell r="I223">
            <v>0</v>
          </cell>
          <cell r="J223">
            <v>56560.59</v>
          </cell>
          <cell r="K223">
            <v>0</v>
          </cell>
          <cell r="L223">
            <v>0</v>
          </cell>
          <cell r="M223">
            <v>25946.82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15848.42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201442.66</v>
          </cell>
          <cell r="AA223">
            <v>6479.4</v>
          </cell>
          <cell r="AB223">
            <v>0</v>
          </cell>
          <cell r="AC223">
            <v>11452.84</v>
          </cell>
          <cell r="AD223">
            <v>40953.94</v>
          </cell>
          <cell r="AE223">
            <v>19764.61</v>
          </cell>
          <cell r="AF223">
            <v>13824.18</v>
          </cell>
          <cell r="AG223">
            <v>0</v>
          </cell>
          <cell r="AH223">
            <v>28805.01</v>
          </cell>
          <cell r="AI223">
            <v>11546876.48</v>
          </cell>
          <cell r="AJ223">
            <v>517399.56</v>
          </cell>
          <cell r="AK223">
            <v>1031474.8</v>
          </cell>
          <cell r="AL223">
            <v>592586.07999999996</v>
          </cell>
          <cell r="AM223">
            <v>0</v>
          </cell>
          <cell r="AN223">
            <v>0</v>
          </cell>
          <cell r="AO223">
            <v>1632378.37</v>
          </cell>
          <cell r="AP223">
            <v>65956.990000000005</v>
          </cell>
          <cell r="AQ223">
            <v>0</v>
          </cell>
          <cell r="AR223">
            <v>0</v>
          </cell>
          <cell r="AS223">
            <v>435366.6</v>
          </cell>
          <cell r="AT223">
            <v>0</v>
          </cell>
          <cell r="AU223">
            <v>106215.09</v>
          </cell>
          <cell r="AV223">
            <v>0</v>
          </cell>
          <cell r="AW223">
            <v>169057.36</v>
          </cell>
          <cell r="AX223">
            <v>19964.080000000002</v>
          </cell>
          <cell r="AY223">
            <v>0</v>
          </cell>
          <cell r="AZ223">
            <v>18436.22</v>
          </cell>
          <cell r="BA223">
            <v>969012.71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2400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41397.53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449681.51</v>
          </cell>
          <cell r="CB223">
            <v>0</v>
          </cell>
          <cell r="CC223">
            <v>10651.39</v>
          </cell>
          <cell r="CD223">
            <v>0</v>
          </cell>
          <cell r="CE223">
            <v>284709.43</v>
          </cell>
          <cell r="CF223">
            <v>102008.61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10333.81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551460.44999999995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56848.34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12084.58</v>
          </cell>
          <cell r="FM223">
            <v>4500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800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4091.12</v>
          </cell>
          <cell r="FY223">
            <v>0</v>
          </cell>
          <cell r="FZ223">
            <v>0</v>
          </cell>
          <cell r="GA223">
            <v>0</v>
          </cell>
        </row>
        <row r="224">
          <cell r="F224" t="str">
            <v>31330</v>
          </cell>
          <cell r="G224">
            <v>1026488.53</v>
          </cell>
          <cell r="H224">
            <v>0</v>
          </cell>
          <cell r="I224">
            <v>0</v>
          </cell>
          <cell r="J224">
            <v>115520.96000000001</v>
          </cell>
          <cell r="K224">
            <v>0</v>
          </cell>
          <cell r="L224">
            <v>0</v>
          </cell>
          <cell r="M224">
            <v>8657.75</v>
          </cell>
          <cell r="N224">
            <v>0</v>
          </cell>
          <cell r="O224">
            <v>0</v>
          </cell>
          <cell r="P224">
            <v>0</v>
          </cell>
          <cell r="Q224">
            <v>11000</v>
          </cell>
          <cell r="R224">
            <v>0</v>
          </cell>
          <cell r="S224">
            <v>0</v>
          </cell>
          <cell r="T224">
            <v>0</v>
          </cell>
          <cell r="U224">
            <v>-196.79</v>
          </cell>
          <cell r="V224">
            <v>516.94000000000005</v>
          </cell>
          <cell r="W224">
            <v>0</v>
          </cell>
          <cell r="X224">
            <v>0</v>
          </cell>
          <cell r="Y224">
            <v>1754.6</v>
          </cell>
          <cell r="Z224">
            <v>20148.47</v>
          </cell>
          <cell r="AA224">
            <v>5008.6400000000003</v>
          </cell>
          <cell r="AB224">
            <v>0</v>
          </cell>
          <cell r="AC224">
            <v>103062.5</v>
          </cell>
          <cell r="AD224">
            <v>1289.83</v>
          </cell>
          <cell r="AE224">
            <v>3005.5</v>
          </cell>
          <cell r="AF224">
            <v>0</v>
          </cell>
          <cell r="AG224">
            <v>30924.52</v>
          </cell>
          <cell r="AH224">
            <v>16022.72</v>
          </cell>
          <cell r="AI224">
            <v>2872493.67</v>
          </cell>
          <cell r="AJ224">
            <v>105533.22</v>
          </cell>
          <cell r="AK224">
            <v>273879</v>
          </cell>
          <cell r="AL224">
            <v>117525.99</v>
          </cell>
          <cell r="AM224">
            <v>0</v>
          </cell>
          <cell r="AN224">
            <v>163904.63</v>
          </cell>
          <cell r="AO224">
            <v>324528.78000000003</v>
          </cell>
          <cell r="AP224">
            <v>8099.93</v>
          </cell>
          <cell r="AQ224">
            <v>0</v>
          </cell>
          <cell r="AR224">
            <v>0</v>
          </cell>
          <cell r="AS224">
            <v>116969.51</v>
          </cell>
          <cell r="AT224">
            <v>0</v>
          </cell>
          <cell r="AU224">
            <v>57076.42</v>
          </cell>
          <cell r="AV224">
            <v>0</v>
          </cell>
          <cell r="AW224">
            <v>3481.33</v>
          </cell>
          <cell r="AX224">
            <v>4121.28</v>
          </cell>
          <cell r="AY224">
            <v>0</v>
          </cell>
          <cell r="AZ224">
            <v>8704.86</v>
          </cell>
          <cell r="BA224">
            <v>208648.7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1330.21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93711</v>
          </cell>
          <cell r="CB224">
            <v>0</v>
          </cell>
          <cell r="CC224">
            <v>2525</v>
          </cell>
          <cell r="CD224">
            <v>0</v>
          </cell>
          <cell r="CE224">
            <v>310502</v>
          </cell>
          <cell r="CF224">
            <v>47655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105937.32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2501.85</v>
          </cell>
          <cell r="DY224">
            <v>28092.16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11380.54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12043.03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4205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</row>
        <row r="225">
          <cell r="F225" t="str">
            <v>31332</v>
          </cell>
          <cell r="G225">
            <v>4364013.95</v>
          </cell>
          <cell r="H225">
            <v>0</v>
          </cell>
          <cell r="I225">
            <v>0</v>
          </cell>
          <cell r="J225">
            <v>57600</v>
          </cell>
          <cell r="K225">
            <v>0</v>
          </cell>
          <cell r="L225">
            <v>0</v>
          </cell>
          <cell r="M225">
            <v>16090</v>
          </cell>
          <cell r="N225">
            <v>0</v>
          </cell>
          <cell r="O225">
            <v>0</v>
          </cell>
          <cell r="P225">
            <v>0</v>
          </cell>
          <cell r="Q225">
            <v>34040</v>
          </cell>
          <cell r="R225">
            <v>0</v>
          </cell>
          <cell r="S225">
            <v>0</v>
          </cell>
          <cell r="T225">
            <v>0</v>
          </cell>
          <cell r="U225">
            <v>5142.1099999999997</v>
          </cell>
          <cell r="V225">
            <v>597</v>
          </cell>
          <cell r="W225">
            <v>0</v>
          </cell>
          <cell r="X225">
            <v>0</v>
          </cell>
          <cell r="Y225">
            <v>13347.54</v>
          </cell>
          <cell r="Z225">
            <v>174722.56</v>
          </cell>
          <cell r="AA225">
            <v>5471.42</v>
          </cell>
          <cell r="AB225">
            <v>0</v>
          </cell>
          <cell r="AC225">
            <v>42952.71</v>
          </cell>
          <cell r="AD225">
            <v>3708.02</v>
          </cell>
          <cell r="AE225">
            <v>13914.42</v>
          </cell>
          <cell r="AF225">
            <v>2248.9</v>
          </cell>
          <cell r="AG225">
            <v>10848.16</v>
          </cell>
          <cell r="AH225">
            <v>19278.05</v>
          </cell>
          <cell r="AI225">
            <v>12208435.92</v>
          </cell>
          <cell r="AJ225">
            <v>550635.67000000004</v>
          </cell>
          <cell r="AK225">
            <v>794278.36</v>
          </cell>
          <cell r="AL225">
            <v>68246.03</v>
          </cell>
          <cell r="AM225">
            <v>0</v>
          </cell>
          <cell r="AN225">
            <v>12023</v>
          </cell>
          <cell r="AO225">
            <v>1824189.59</v>
          </cell>
          <cell r="AP225">
            <v>105714.65</v>
          </cell>
          <cell r="AQ225">
            <v>0</v>
          </cell>
          <cell r="AR225">
            <v>0</v>
          </cell>
          <cell r="AS225">
            <v>428567.22</v>
          </cell>
          <cell r="AT225">
            <v>0</v>
          </cell>
          <cell r="AU225">
            <v>133667.03</v>
          </cell>
          <cell r="AV225">
            <v>0</v>
          </cell>
          <cell r="AW225">
            <v>41016.18</v>
          </cell>
          <cell r="AX225">
            <v>21478.639999999999</v>
          </cell>
          <cell r="AY225">
            <v>0</v>
          </cell>
          <cell r="AZ225">
            <v>12174.68</v>
          </cell>
          <cell r="BA225">
            <v>1072715.78</v>
          </cell>
          <cell r="BB225">
            <v>124000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6284.13</v>
          </cell>
          <cell r="BQ225">
            <v>0</v>
          </cell>
          <cell r="BR225">
            <v>12981.66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474363</v>
          </cell>
          <cell r="CB225">
            <v>0</v>
          </cell>
          <cell r="CC225">
            <v>10452.5</v>
          </cell>
          <cell r="CD225">
            <v>0</v>
          </cell>
          <cell r="CE225">
            <v>189034.52</v>
          </cell>
          <cell r="CF225">
            <v>57339.14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429431.25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47129.53</v>
          </cell>
          <cell r="FC225">
            <v>0</v>
          </cell>
          <cell r="FD225">
            <v>78031.95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127206.27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41627.14</v>
          </cell>
          <cell r="FS225">
            <v>0</v>
          </cell>
          <cell r="FT225">
            <v>0</v>
          </cell>
          <cell r="FU225">
            <v>0</v>
          </cell>
          <cell r="FV225">
            <v>245000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82974.14</v>
          </cell>
        </row>
        <row r="226">
          <cell r="F226" t="str">
            <v>31401</v>
          </cell>
          <cell r="G226">
            <v>11384355.539999999</v>
          </cell>
          <cell r="H226">
            <v>0</v>
          </cell>
          <cell r="I226">
            <v>0</v>
          </cell>
          <cell r="J226">
            <v>4652.09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108740</v>
          </cell>
          <cell r="R226">
            <v>0</v>
          </cell>
          <cell r="S226">
            <v>0</v>
          </cell>
          <cell r="T226">
            <v>0</v>
          </cell>
          <cell r="U226">
            <v>75674.58</v>
          </cell>
          <cell r="V226">
            <v>43410.79</v>
          </cell>
          <cell r="W226">
            <v>0</v>
          </cell>
          <cell r="X226">
            <v>0</v>
          </cell>
          <cell r="Y226">
            <v>3350.89</v>
          </cell>
          <cell r="Z226">
            <v>552166.28</v>
          </cell>
          <cell r="AA226">
            <v>12970.2</v>
          </cell>
          <cell r="AB226">
            <v>0</v>
          </cell>
          <cell r="AC226">
            <v>105551.98</v>
          </cell>
          <cell r="AD226">
            <v>5776.65</v>
          </cell>
          <cell r="AE226">
            <v>23242.25</v>
          </cell>
          <cell r="AF226">
            <v>49564.82</v>
          </cell>
          <cell r="AG226">
            <v>65625.899999999994</v>
          </cell>
          <cell r="AH226">
            <v>10947.98</v>
          </cell>
          <cell r="AI226">
            <v>26465870.449999999</v>
          </cell>
          <cell r="AJ226">
            <v>1039047.77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3792059.24</v>
          </cell>
          <cell r="AP226">
            <v>157642.15</v>
          </cell>
          <cell r="AQ226">
            <v>0</v>
          </cell>
          <cell r="AR226">
            <v>0</v>
          </cell>
          <cell r="AS226">
            <v>597277.49</v>
          </cell>
          <cell r="AT226">
            <v>0</v>
          </cell>
          <cell r="AU226">
            <v>135064.81</v>
          </cell>
          <cell r="AV226">
            <v>0</v>
          </cell>
          <cell r="AW226">
            <v>107538.56</v>
          </cell>
          <cell r="AX226">
            <v>45407.48</v>
          </cell>
          <cell r="AY226">
            <v>0</v>
          </cell>
          <cell r="AZ226">
            <v>18796.07</v>
          </cell>
          <cell r="BA226">
            <v>1991430.6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13500.55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903226</v>
          </cell>
          <cell r="CB226">
            <v>0</v>
          </cell>
          <cell r="CC226">
            <v>34916</v>
          </cell>
          <cell r="CD226">
            <v>0</v>
          </cell>
          <cell r="CE226">
            <v>456404.21</v>
          </cell>
          <cell r="CF226">
            <v>147496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20339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591744.96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85135.51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27209.9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0</v>
          </cell>
          <cell r="FR226">
            <v>10705.13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</row>
        <row r="227">
          <cell r="F227" t="str">
            <v>32081</v>
          </cell>
          <cell r="G227">
            <v>64271279.859999999</v>
          </cell>
          <cell r="H227">
            <v>0</v>
          </cell>
          <cell r="I227">
            <v>0</v>
          </cell>
          <cell r="J227">
            <v>379.54</v>
          </cell>
          <cell r="K227">
            <v>0</v>
          </cell>
          <cell r="L227">
            <v>0</v>
          </cell>
          <cell r="M227">
            <v>241695.45</v>
          </cell>
          <cell r="N227">
            <v>0</v>
          </cell>
          <cell r="O227">
            <v>11403.84</v>
          </cell>
          <cell r="P227">
            <v>8360</v>
          </cell>
          <cell r="Q227">
            <v>0</v>
          </cell>
          <cell r="R227">
            <v>197628.69</v>
          </cell>
          <cell r="S227">
            <v>0</v>
          </cell>
          <cell r="T227">
            <v>1764123.21</v>
          </cell>
          <cell r="U227">
            <v>773358.61</v>
          </cell>
          <cell r="V227">
            <v>39485.97</v>
          </cell>
          <cell r="W227">
            <v>42110.6</v>
          </cell>
          <cell r="X227">
            <v>0</v>
          </cell>
          <cell r="Y227">
            <v>184691.67</v>
          </cell>
          <cell r="Z227">
            <v>2344111.86</v>
          </cell>
          <cell r="AA227">
            <v>251074.76</v>
          </cell>
          <cell r="AB227">
            <v>0</v>
          </cell>
          <cell r="AC227">
            <v>735821.19</v>
          </cell>
          <cell r="AD227">
            <v>45973.279999999999</v>
          </cell>
          <cell r="AE227">
            <v>517108.57</v>
          </cell>
          <cell r="AF227">
            <v>409220.83</v>
          </cell>
          <cell r="AG227">
            <v>269568.67</v>
          </cell>
          <cell r="AH227">
            <v>0</v>
          </cell>
          <cell r="AI227">
            <v>181516009.53999999</v>
          </cell>
          <cell r="AJ227">
            <v>7207567.5999999996</v>
          </cell>
          <cell r="AK227">
            <v>16587996.039999999</v>
          </cell>
          <cell r="AL227">
            <v>0</v>
          </cell>
          <cell r="AM227">
            <v>0</v>
          </cell>
          <cell r="AN227">
            <v>250799.49</v>
          </cell>
          <cell r="AO227">
            <v>25002754.280000001</v>
          </cell>
          <cell r="AP227">
            <v>2508358.5299999998</v>
          </cell>
          <cell r="AQ227">
            <v>0</v>
          </cell>
          <cell r="AR227">
            <v>0</v>
          </cell>
          <cell r="AS227">
            <v>8772157.9600000009</v>
          </cell>
          <cell r="AT227">
            <v>0</v>
          </cell>
          <cell r="AU227">
            <v>4135464.51</v>
          </cell>
          <cell r="AV227">
            <v>0</v>
          </cell>
          <cell r="AW227">
            <v>1738932.99</v>
          </cell>
          <cell r="AX227">
            <v>300129.37</v>
          </cell>
          <cell r="AY227">
            <v>0</v>
          </cell>
          <cell r="AZ227">
            <v>304060.11</v>
          </cell>
          <cell r="BA227">
            <v>10561423.08</v>
          </cell>
          <cell r="BB227">
            <v>421465.86</v>
          </cell>
          <cell r="BC227">
            <v>48953.33</v>
          </cell>
          <cell r="BD227">
            <v>0</v>
          </cell>
          <cell r="BE227">
            <v>0</v>
          </cell>
          <cell r="BF227">
            <v>0</v>
          </cell>
          <cell r="BG227">
            <v>11532.7</v>
          </cell>
          <cell r="BH227">
            <v>0</v>
          </cell>
          <cell r="BI227">
            <v>661982.18999999994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17161.310000000001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9258.39</v>
          </cell>
          <cell r="BZ227">
            <v>0</v>
          </cell>
          <cell r="CA227">
            <v>6265083.0099999998</v>
          </cell>
          <cell r="CB227">
            <v>0</v>
          </cell>
          <cell r="CC227">
            <v>243370</v>
          </cell>
          <cell r="CD227">
            <v>58772</v>
          </cell>
          <cell r="CE227">
            <v>10404346.460000001</v>
          </cell>
          <cell r="CF227">
            <v>1278807.7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171817.45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47518.84</v>
          </cell>
          <cell r="CR227">
            <v>377403.99</v>
          </cell>
          <cell r="CS227">
            <v>10373393.59</v>
          </cell>
          <cell r="CT227">
            <v>0</v>
          </cell>
          <cell r="CU227">
            <v>55892.34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200106.95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1292747.8500000001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122862.65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238.08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4012636.65</v>
          </cell>
          <cell r="EZ227">
            <v>0</v>
          </cell>
          <cell r="FA227">
            <v>0</v>
          </cell>
          <cell r="FB227">
            <v>1170262.49</v>
          </cell>
          <cell r="FC227">
            <v>451762.43</v>
          </cell>
          <cell r="FD227">
            <v>20524.77</v>
          </cell>
          <cell r="FE227">
            <v>0</v>
          </cell>
          <cell r="FF227">
            <v>52033</v>
          </cell>
          <cell r="FG227">
            <v>40650.99</v>
          </cell>
          <cell r="FH227">
            <v>0</v>
          </cell>
          <cell r="FI227">
            <v>30297.119999999999</v>
          </cell>
          <cell r="FJ227">
            <v>0</v>
          </cell>
          <cell r="FK227">
            <v>0</v>
          </cell>
          <cell r="FL227">
            <v>6660</v>
          </cell>
          <cell r="FM227">
            <v>71468.44</v>
          </cell>
          <cell r="FN227">
            <v>0</v>
          </cell>
          <cell r="FO227">
            <v>5916.26</v>
          </cell>
          <cell r="FP227">
            <v>0</v>
          </cell>
          <cell r="FQ227">
            <v>0</v>
          </cell>
          <cell r="FR227">
            <v>525081.14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9662.7199999999993</v>
          </cell>
          <cell r="FY227">
            <v>0</v>
          </cell>
          <cell r="FZ227">
            <v>0</v>
          </cell>
          <cell r="GA227">
            <v>0</v>
          </cell>
        </row>
        <row r="228">
          <cell r="F228" t="str">
            <v>32123</v>
          </cell>
          <cell r="G228">
            <v>103181.89</v>
          </cell>
          <cell r="H228">
            <v>0</v>
          </cell>
          <cell r="I228">
            <v>0</v>
          </cell>
          <cell r="J228">
            <v>16.18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886.15</v>
          </cell>
          <cell r="AA228">
            <v>1895.55</v>
          </cell>
          <cell r="AB228">
            <v>0</v>
          </cell>
          <cell r="AC228">
            <v>355.15</v>
          </cell>
          <cell r="AD228">
            <v>0</v>
          </cell>
          <cell r="AE228">
            <v>0</v>
          </cell>
          <cell r="AF228">
            <v>0</v>
          </cell>
          <cell r="AG228">
            <v>104.21</v>
          </cell>
          <cell r="AH228">
            <v>1632.92</v>
          </cell>
          <cell r="AI228">
            <v>592555.12</v>
          </cell>
          <cell r="AJ228">
            <v>4558.28</v>
          </cell>
          <cell r="AK228">
            <v>26672.52</v>
          </cell>
          <cell r="AL228">
            <v>0</v>
          </cell>
          <cell r="AM228">
            <v>0</v>
          </cell>
          <cell r="AN228">
            <v>0</v>
          </cell>
          <cell r="AO228">
            <v>54197.37</v>
          </cell>
          <cell r="AP228">
            <v>69.84</v>
          </cell>
          <cell r="AQ228">
            <v>0</v>
          </cell>
          <cell r="AR228">
            <v>0</v>
          </cell>
          <cell r="AS228">
            <v>2411.81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21525.47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34041.93</v>
          </cell>
          <cell r="CB228">
            <v>0</v>
          </cell>
          <cell r="CC228">
            <v>0</v>
          </cell>
          <cell r="CD228">
            <v>0</v>
          </cell>
          <cell r="CE228">
            <v>16188</v>
          </cell>
          <cell r="CF228">
            <v>11736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1073.54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11440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2244.44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</row>
        <row r="229">
          <cell r="F229" t="str">
            <v>32312</v>
          </cell>
          <cell r="G229">
            <v>188046.52</v>
          </cell>
          <cell r="H229">
            <v>0</v>
          </cell>
          <cell r="I229">
            <v>0</v>
          </cell>
          <cell r="J229">
            <v>66.38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1287.51</v>
          </cell>
          <cell r="AB229">
            <v>0</v>
          </cell>
          <cell r="AC229">
            <v>381.25</v>
          </cell>
          <cell r="AD229">
            <v>0</v>
          </cell>
          <cell r="AE229">
            <v>0</v>
          </cell>
          <cell r="AF229">
            <v>0</v>
          </cell>
          <cell r="AG229">
            <v>157.79</v>
          </cell>
          <cell r="AH229">
            <v>3301.32</v>
          </cell>
          <cell r="AI229">
            <v>314657.46999999997</v>
          </cell>
          <cell r="AJ229">
            <v>4118.66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29187.040000000001</v>
          </cell>
          <cell r="AP229">
            <v>2922.02</v>
          </cell>
          <cell r="AQ229">
            <v>0</v>
          </cell>
          <cell r="AR229">
            <v>0</v>
          </cell>
          <cell r="AS229">
            <v>793.35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84450.71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8997</v>
          </cell>
          <cell r="CB229">
            <v>0</v>
          </cell>
          <cell r="CC229">
            <v>0</v>
          </cell>
          <cell r="CD229">
            <v>0</v>
          </cell>
          <cell r="CE229">
            <v>26665.34</v>
          </cell>
          <cell r="CF229">
            <v>383.27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38174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</row>
        <row r="230">
          <cell r="F230" t="str">
            <v>32325</v>
          </cell>
          <cell r="G230">
            <v>2898119.2</v>
          </cell>
          <cell r="H230">
            <v>0</v>
          </cell>
          <cell r="I230">
            <v>0</v>
          </cell>
          <cell r="J230">
            <v>482.33</v>
          </cell>
          <cell r="K230">
            <v>0</v>
          </cell>
          <cell r="L230">
            <v>0</v>
          </cell>
          <cell r="M230">
            <v>65892.98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11904.21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218007.51</v>
          </cell>
          <cell r="AA230">
            <v>12032.38</v>
          </cell>
          <cell r="AB230">
            <v>20.25</v>
          </cell>
          <cell r="AC230">
            <v>2843.2</v>
          </cell>
          <cell r="AD230">
            <v>4254.24</v>
          </cell>
          <cell r="AE230">
            <v>20415</v>
          </cell>
          <cell r="AF230">
            <v>66200.960000000006</v>
          </cell>
          <cell r="AG230">
            <v>84653.85</v>
          </cell>
          <cell r="AH230">
            <v>34692.800000000003</v>
          </cell>
          <cell r="AI230">
            <v>8692348.4399999995</v>
          </cell>
          <cell r="AJ230">
            <v>280920.23</v>
          </cell>
          <cell r="AK230">
            <v>614617.92000000004</v>
          </cell>
          <cell r="AL230">
            <v>0</v>
          </cell>
          <cell r="AM230">
            <v>0</v>
          </cell>
          <cell r="AN230">
            <v>0</v>
          </cell>
          <cell r="AO230">
            <v>1241733.05</v>
          </cell>
          <cell r="AP230">
            <v>24266.48</v>
          </cell>
          <cell r="AQ230">
            <v>0</v>
          </cell>
          <cell r="AR230">
            <v>0</v>
          </cell>
          <cell r="AS230">
            <v>207698.15</v>
          </cell>
          <cell r="AT230">
            <v>0</v>
          </cell>
          <cell r="AU230">
            <v>121886.62</v>
          </cell>
          <cell r="AV230">
            <v>0</v>
          </cell>
          <cell r="AW230">
            <v>0</v>
          </cell>
          <cell r="AX230">
            <v>14745.83</v>
          </cell>
          <cell r="AY230">
            <v>0</v>
          </cell>
          <cell r="AZ230">
            <v>4223.79</v>
          </cell>
          <cell r="BA230">
            <v>816128.69</v>
          </cell>
          <cell r="BB230">
            <v>1350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162418.91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282742</v>
          </cell>
          <cell r="CB230">
            <v>0</v>
          </cell>
          <cell r="CC230">
            <v>7728</v>
          </cell>
          <cell r="CD230">
            <v>0</v>
          </cell>
          <cell r="CE230">
            <v>171118</v>
          </cell>
          <cell r="CF230">
            <v>50473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18506.66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5310.39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40596.53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0</v>
          </cell>
          <cell r="FR230">
            <v>2095.91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</row>
        <row r="231">
          <cell r="F231" t="str">
            <v>32326</v>
          </cell>
          <cell r="G231">
            <v>1175304.01</v>
          </cell>
          <cell r="H231">
            <v>0</v>
          </cell>
          <cell r="I231">
            <v>0</v>
          </cell>
          <cell r="J231">
            <v>1309.56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246114.33</v>
          </cell>
          <cell r="AA231">
            <v>14854.43</v>
          </cell>
          <cell r="AB231">
            <v>0</v>
          </cell>
          <cell r="AC231">
            <v>41047.300000000003</v>
          </cell>
          <cell r="AD231">
            <v>0</v>
          </cell>
          <cell r="AE231">
            <v>2379.2399999999998</v>
          </cell>
          <cell r="AF231">
            <v>12364.99</v>
          </cell>
          <cell r="AG231">
            <v>0</v>
          </cell>
          <cell r="AH231">
            <v>175554.38</v>
          </cell>
          <cell r="AI231">
            <v>10977576.289999999</v>
          </cell>
          <cell r="AJ231">
            <v>255395.11</v>
          </cell>
          <cell r="AK231">
            <v>1635419.36</v>
          </cell>
          <cell r="AL231">
            <v>0</v>
          </cell>
          <cell r="AM231">
            <v>0</v>
          </cell>
          <cell r="AN231">
            <v>0</v>
          </cell>
          <cell r="AO231">
            <v>1445938.09</v>
          </cell>
          <cell r="AP231">
            <v>130357.38</v>
          </cell>
          <cell r="AQ231">
            <v>0</v>
          </cell>
          <cell r="AR231">
            <v>0</v>
          </cell>
          <cell r="AS231">
            <v>306034.06</v>
          </cell>
          <cell r="AT231">
            <v>0</v>
          </cell>
          <cell r="AU231">
            <v>92966.8</v>
          </cell>
          <cell r="AV231">
            <v>0</v>
          </cell>
          <cell r="AW231">
            <v>16092.4</v>
          </cell>
          <cell r="AX231">
            <v>18199.29</v>
          </cell>
          <cell r="AY231">
            <v>0</v>
          </cell>
          <cell r="AZ231">
            <v>15599.34</v>
          </cell>
          <cell r="BA231">
            <v>936634.14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12460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1574114.83</v>
          </cell>
          <cell r="BN231">
            <v>74607.320000000007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373821</v>
          </cell>
          <cell r="CB231">
            <v>0</v>
          </cell>
          <cell r="CC231">
            <v>13436</v>
          </cell>
          <cell r="CD231">
            <v>0</v>
          </cell>
          <cell r="CE231">
            <v>161975.12</v>
          </cell>
          <cell r="CF231">
            <v>66149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1979.74</v>
          </cell>
          <cell r="CS231">
            <v>358469.9</v>
          </cell>
          <cell r="CT231">
            <v>0</v>
          </cell>
          <cell r="CU231">
            <v>55201.87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112902.6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11496.98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67236.33</v>
          </cell>
          <cell r="FC231">
            <v>0</v>
          </cell>
          <cell r="FD231">
            <v>30322.57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1318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FQ231">
            <v>0</v>
          </cell>
          <cell r="FR231">
            <v>12763.1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851</v>
          </cell>
          <cell r="FY231">
            <v>0</v>
          </cell>
          <cell r="FZ231">
            <v>0</v>
          </cell>
          <cell r="GA231">
            <v>0</v>
          </cell>
        </row>
        <row r="232">
          <cell r="F232" t="str">
            <v>32354</v>
          </cell>
          <cell r="G232">
            <v>20384793.050000001</v>
          </cell>
          <cell r="H232">
            <v>0</v>
          </cell>
          <cell r="I232">
            <v>0</v>
          </cell>
          <cell r="J232">
            <v>6898.36</v>
          </cell>
          <cell r="K232">
            <v>0</v>
          </cell>
          <cell r="L232">
            <v>0</v>
          </cell>
          <cell r="M232">
            <v>112172.75</v>
          </cell>
          <cell r="N232">
            <v>0</v>
          </cell>
          <cell r="O232">
            <v>1100</v>
          </cell>
          <cell r="P232">
            <v>0</v>
          </cell>
          <cell r="Q232">
            <v>0</v>
          </cell>
          <cell r="R232">
            <v>36593</v>
          </cell>
          <cell r="S232">
            <v>0</v>
          </cell>
          <cell r="T232">
            <v>0</v>
          </cell>
          <cell r="U232">
            <v>97823.41</v>
          </cell>
          <cell r="V232">
            <v>0</v>
          </cell>
          <cell r="W232">
            <v>0</v>
          </cell>
          <cell r="X232">
            <v>0</v>
          </cell>
          <cell r="Y232">
            <v>119049.45</v>
          </cell>
          <cell r="Z232">
            <v>1348054.61</v>
          </cell>
          <cell r="AA232">
            <v>76163.570000000007</v>
          </cell>
          <cell r="AB232">
            <v>0</v>
          </cell>
          <cell r="AC232">
            <v>118930.01</v>
          </cell>
          <cell r="AD232">
            <v>13064.29</v>
          </cell>
          <cell r="AE232">
            <v>76538.39</v>
          </cell>
          <cell r="AF232">
            <v>0</v>
          </cell>
          <cell r="AG232">
            <v>67190.559999999998</v>
          </cell>
          <cell r="AH232">
            <v>142702.34</v>
          </cell>
          <cell r="AI232">
            <v>58529223.649999999</v>
          </cell>
          <cell r="AJ232">
            <v>2083872.93</v>
          </cell>
          <cell r="AK232">
            <v>4736869.32</v>
          </cell>
          <cell r="AL232">
            <v>0</v>
          </cell>
          <cell r="AM232">
            <v>22574.75</v>
          </cell>
          <cell r="AN232">
            <v>18629.88</v>
          </cell>
          <cell r="AO232">
            <v>7415943.1799999997</v>
          </cell>
          <cell r="AP232">
            <v>464998.69</v>
          </cell>
          <cell r="AQ232">
            <v>0</v>
          </cell>
          <cell r="AR232">
            <v>0</v>
          </cell>
          <cell r="AS232">
            <v>1379800.95</v>
          </cell>
          <cell r="AT232">
            <v>0</v>
          </cell>
          <cell r="AU232">
            <v>334845.84000000003</v>
          </cell>
          <cell r="AV232">
            <v>0</v>
          </cell>
          <cell r="AW232">
            <v>321052.78999999998</v>
          </cell>
          <cell r="AX232">
            <v>99885.53</v>
          </cell>
          <cell r="AY232">
            <v>0</v>
          </cell>
          <cell r="AZ232">
            <v>49065.71</v>
          </cell>
          <cell r="BA232">
            <v>3566443.58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1622059</v>
          </cell>
          <cell r="CB232">
            <v>0</v>
          </cell>
          <cell r="CC232">
            <v>39886</v>
          </cell>
          <cell r="CD232">
            <v>0</v>
          </cell>
          <cell r="CE232">
            <v>802700.08</v>
          </cell>
          <cell r="CF232">
            <v>129747.73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35436.620000000003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4472.21</v>
          </cell>
          <cell r="CS232">
            <v>1613261.64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301879.37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177571.95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260981.69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76801.399999999994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0</v>
          </cell>
          <cell r="FR232">
            <v>3292.68</v>
          </cell>
          <cell r="FS232">
            <v>3420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6056.2</v>
          </cell>
          <cell r="FY232">
            <v>0</v>
          </cell>
          <cell r="FZ232">
            <v>0</v>
          </cell>
          <cell r="GA232">
            <v>0</v>
          </cell>
        </row>
        <row r="233">
          <cell r="F233" t="str">
            <v>32356</v>
          </cell>
          <cell r="G233">
            <v>24358379.18</v>
          </cell>
          <cell r="H233">
            <v>0</v>
          </cell>
          <cell r="I233">
            <v>0</v>
          </cell>
          <cell r="J233">
            <v>1335.06</v>
          </cell>
          <cell r="K233">
            <v>0</v>
          </cell>
          <cell r="L233">
            <v>0</v>
          </cell>
          <cell r="M233">
            <v>97032.18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7960</v>
          </cell>
          <cell r="S233">
            <v>339830.34</v>
          </cell>
          <cell r="T233">
            <v>456381.76</v>
          </cell>
          <cell r="U233">
            <v>44573.08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1348626.95</v>
          </cell>
          <cell r="AA233">
            <v>98702.86</v>
          </cell>
          <cell r="AB233">
            <v>0</v>
          </cell>
          <cell r="AC233">
            <v>163046.76999999999</v>
          </cell>
          <cell r="AD233">
            <v>24462.47</v>
          </cell>
          <cell r="AE233">
            <v>288222.74</v>
          </cell>
          <cell r="AF233">
            <v>8020.13</v>
          </cell>
          <cell r="AG233">
            <v>56415.35</v>
          </cell>
          <cell r="AH233">
            <v>224826.01</v>
          </cell>
          <cell r="AI233">
            <v>79213189.219999999</v>
          </cell>
          <cell r="AJ233">
            <v>3229543.64</v>
          </cell>
          <cell r="AK233">
            <v>6142605.0800000001</v>
          </cell>
          <cell r="AL233">
            <v>0</v>
          </cell>
          <cell r="AM233">
            <v>0</v>
          </cell>
          <cell r="AN233">
            <v>0</v>
          </cell>
          <cell r="AO233">
            <v>11115693.060000001</v>
          </cell>
          <cell r="AP233">
            <v>1087251.28</v>
          </cell>
          <cell r="AQ233">
            <v>0</v>
          </cell>
          <cell r="AR233">
            <v>0</v>
          </cell>
          <cell r="AS233">
            <v>2267086.6</v>
          </cell>
          <cell r="AT233">
            <v>0</v>
          </cell>
          <cell r="AU233">
            <v>568327.41</v>
          </cell>
          <cell r="AV233">
            <v>0</v>
          </cell>
          <cell r="AW233">
            <v>449610.22</v>
          </cell>
          <cell r="AX233">
            <v>133930.49</v>
          </cell>
          <cell r="AY233">
            <v>0</v>
          </cell>
          <cell r="AZ233">
            <v>66364.490000000005</v>
          </cell>
          <cell r="BA233">
            <v>4050917.68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2221644.86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2329333</v>
          </cell>
          <cell r="CB233">
            <v>0</v>
          </cell>
          <cell r="CC233">
            <v>63649.54</v>
          </cell>
          <cell r="CD233">
            <v>0</v>
          </cell>
          <cell r="CE233">
            <v>1983154.67</v>
          </cell>
          <cell r="CF233">
            <v>307094.76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46497.75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153337.60999999999</v>
          </cell>
          <cell r="CR233">
            <v>11568.48</v>
          </cell>
          <cell r="CS233">
            <v>2604618.52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282458.53999999998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365015.58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31395.33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26672.080000000002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</row>
        <row r="234">
          <cell r="F234" t="str">
            <v>32358</v>
          </cell>
          <cell r="G234">
            <v>1511208.51</v>
          </cell>
          <cell r="H234">
            <v>0</v>
          </cell>
          <cell r="I234">
            <v>0</v>
          </cell>
          <cell r="J234">
            <v>3718.18</v>
          </cell>
          <cell r="K234">
            <v>0</v>
          </cell>
          <cell r="L234">
            <v>0</v>
          </cell>
          <cell r="M234">
            <v>59907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50949.3</v>
          </cell>
          <cell r="U234">
            <v>807.45</v>
          </cell>
          <cell r="V234">
            <v>18785</v>
          </cell>
          <cell r="W234">
            <v>0</v>
          </cell>
          <cell r="X234">
            <v>22204.9</v>
          </cell>
          <cell r="Y234">
            <v>0</v>
          </cell>
          <cell r="Z234">
            <v>158148.1</v>
          </cell>
          <cell r="AA234">
            <v>4078.96</v>
          </cell>
          <cell r="AB234">
            <v>0</v>
          </cell>
          <cell r="AC234">
            <v>46840.66</v>
          </cell>
          <cell r="AD234">
            <v>74</v>
          </cell>
          <cell r="AE234">
            <v>1813.27</v>
          </cell>
          <cell r="AF234">
            <v>0</v>
          </cell>
          <cell r="AG234">
            <v>22785.81</v>
          </cell>
          <cell r="AH234">
            <v>0</v>
          </cell>
          <cell r="AI234">
            <v>5353098.34</v>
          </cell>
          <cell r="AJ234">
            <v>104889.1</v>
          </cell>
          <cell r="AK234">
            <v>390000.84</v>
          </cell>
          <cell r="AL234">
            <v>0</v>
          </cell>
          <cell r="AM234">
            <v>0</v>
          </cell>
          <cell r="AN234">
            <v>0</v>
          </cell>
          <cell r="AO234">
            <v>669626.67000000004</v>
          </cell>
          <cell r="AP234">
            <v>0</v>
          </cell>
          <cell r="AQ234">
            <v>0</v>
          </cell>
          <cell r="AR234">
            <v>0</v>
          </cell>
          <cell r="AS234">
            <v>114207.43</v>
          </cell>
          <cell r="AT234">
            <v>0</v>
          </cell>
          <cell r="AU234">
            <v>17575.580000000002</v>
          </cell>
          <cell r="AV234">
            <v>0</v>
          </cell>
          <cell r="AW234">
            <v>0</v>
          </cell>
          <cell r="AX234">
            <v>8971.2099999999991</v>
          </cell>
          <cell r="AY234">
            <v>0</v>
          </cell>
          <cell r="AZ234">
            <v>3267.53</v>
          </cell>
          <cell r="BA234">
            <v>571050.66</v>
          </cell>
          <cell r="BB234">
            <v>8155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5360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130372.71</v>
          </cell>
          <cell r="CB234">
            <v>0</v>
          </cell>
          <cell r="CC234">
            <v>0</v>
          </cell>
          <cell r="CD234">
            <v>0</v>
          </cell>
          <cell r="CE234">
            <v>45614.879999999997</v>
          </cell>
          <cell r="CF234">
            <v>20739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117059.86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29188.58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2737.86</v>
          </cell>
          <cell r="FS234">
            <v>0</v>
          </cell>
          <cell r="FT234">
            <v>0</v>
          </cell>
          <cell r="FU234">
            <v>0</v>
          </cell>
          <cell r="FV234">
            <v>400000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</row>
        <row r="235">
          <cell r="F235" t="str">
            <v>32360</v>
          </cell>
          <cell r="G235">
            <v>9159645.9399999995</v>
          </cell>
          <cell r="H235">
            <v>0</v>
          </cell>
          <cell r="I235">
            <v>0</v>
          </cell>
          <cell r="J235">
            <v>1808.41</v>
          </cell>
          <cell r="K235">
            <v>0</v>
          </cell>
          <cell r="L235">
            <v>0</v>
          </cell>
          <cell r="M235">
            <v>141201.85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29494.880000000001</v>
          </cell>
          <cell r="V235">
            <v>0</v>
          </cell>
          <cell r="W235">
            <v>0</v>
          </cell>
          <cell r="X235">
            <v>0</v>
          </cell>
          <cell r="Y235">
            <v>31276.240000000002</v>
          </cell>
          <cell r="Z235">
            <v>334933.37</v>
          </cell>
          <cell r="AA235">
            <v>27078.75</v>
          </cell>
          <cell r="AB235">
            <v>0</v>
          </cell>
          <cell r="AC235">
            <v>32792.51</v>
          </cell>
          <cell r="AD235">
            <v>7470.7</v>
          </cell>
          <cell r="AE235">
            <v>55371.96</v>
          </cell>
          <cell r="AF235">
            <v>4378.22</v>
          </cell>
          <cell r="AG235">
            <v>115012.96</v>
          </cell>
          <cell r="AH235">
            <v>83643.66</v>
          </cell>
          <cell r="AI235">
            <v>26541244.02</v>
          </cell>
          <cell r="AJ235">
            <v>958479.89</v>
          </cell>
          <cell r="AK235">
            <v>1280735.52</v>
          </cell>
          <cell r="AL235">
            <v>0</v>
          </cell>
          <cell r="AM235">
            <v>0</v>
          </cell>
          <cell r="AN235">
            <v>8827</v>
          </cell>
          <cell r="AO235">
            <v>3884231.01</v>
          </cell>
          <cell r="AP235">
            <v>322720.76</v>
          </cell>
          <cell r="AQ235">
            <v>0</v>
          </cell>
          <cell r="AR235">
            <v>0</v>
          </cell>
          <cell r="AS235">
            <v>1018238.98</v>
          </cell>
          <cell r="AT235">
            <v>0</v>
          </cell>
          <cell r="AU235">
            <v>252982.57</v>
          </cell>
          <cell r="AV235">
            <v>0</v>
          </cell>
          <cell r="AW235">
            <v>128595.89</v>
          </cell>
          <cell r="AX235">
            <v>43265.37</v>
          </cell>
          <cell r="AY235">
            <v>0</v>
          </cell>
          <cell r="AZ235">
            <v>30383.52</v>
          </cell>
          <cell r="BA235">
            <v>1957460.85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14127.07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724790.88</v>
          </cell>
          <cell r="CB235">
            <v>0</v>
          </cell>
          <cell r="CC235">
            <v>28456</v>
          </cell>
          <cell r="CD235">
            <v>0</v>
          </cell>
          <cell r="CE235">
            <v>946783.66</v>
          </cell>
          <cell r="CF235">
            <v>594383.66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15168.84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13960.75</v>
          </cell>
          <cell r="CS235">
            <v>1017629.74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145132.10999999999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114388.11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28476.25</v>
          </cell>
          <cell r="FM235">
            <v>7342.48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4522.2</v>
          </cell>
          <cell r="FS235">
            <v>28784.720000000001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</row>
        <row r="236">
          <cell r="F236" t="str">
            <v>32361</v>
          </cell>
          <cell r="G236">
            <v>10587108.9</v>
          </cell>
          <cell r="H236">
            <v>0</v>
          </cell>
          <cell r="I236">
            <v>0</v>
          </cell>
          <cell r="J236">
            <v>7283.04</v>
          </cell>
          <cell r="K236">
            <v>0</v>
          </cell>
          <cell r="L236">
            <v>0</v>
          </cell>
          <cell r="M236">
            <v>1080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4090</v>
          </cell>
          <cell r="S236">
            <v>0</v>
          </cell>
          <cell r="T236">
            <v>0</v>
          </cell>
          <cell r="U236">
            <v>20653.96</v>
          </cell>
          <cell r="V236">
            <v>0</v>
          </cell>
          <cell r="W236">
            <v>0</v>
          </cell>
          <cell r="X236">
            <v>0</v>
          </cell>
          <cell r="Y236">
            <v>13396.3</v>
          </cell>
          <cell r="Z236">
            <v>376629.94</v>
          </cell>
          <cell r="AA236">
            <v>29429.22</v>
          </cell>
          <cell r="AB236">
            <v>0</v>
          </cell>
          <cell r="AC236">
            <v>65165.11</v>
          </cell>
          <cell r="AD236">
            <v>110.51</v>
          </cell>
          <cell r="AE236">
            <v>92364.95</v>
          </cell>
          <cell r="AF236">
            <v>749.35</v>
          </cell>
          <cell r="AG236">
            <v>37569.21</v>
          </cell>
          <cell r="AH236">
            <v>150145.76999999999</v>
          </cell>
          <cell r="AI236">
            <v>25728144.710000001</v>
          </cell>
          <cell r="AJ236">
            <v>915814.47</v>
          </cell>
          <cell r="AK236">
            <v>1773486.32</v>
          </cell>
          <cell r="AL236">
            <v>7522</v>
          </cell>
          <cell r="AM236">
            <v>0</v>
          </cell>
          <cell r="AN236">
            <v>0</v>
          </cell>
          <cell r="AO236">
            <v>3674684.29</v>
          </cell>
          <cell r="AP236">
            <v>298812.08</v>
          </cell>
          <cell r="AQ236">
            <v>0</v>
          </cell>
          <cell r="AR236">
            <v>0</v>
          </cell>
          <cell r="AS236">
            <v>1062476.03</v>
          </cell>
          <cell r="AT236">
            <v>0</v>
          </cell>
          <cell r="AU236">
            <v>290287.76</v>
          </cell>
          <cell r="AV236">
            <v>0</v>
          </cell>
          <cell r="AW236">
            <v>159349.28</v>
          </cell>
          <cell r="AX236">
            <v>42904.26</v>
          </cell>
          <cell r="AY236">
            <v>0</v>
          </cell>
          <cell r="AZ236">
            <v>37043.01</v>
          </cell>
          <cell r="BA236">
            <v>1861029.65</v>
          </cell>
          <cell r="BB236">
            <v>1075340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847526</v>
          </cell>
          <cell r="CB236">
            <v>0</v>
          </cell>
          <cell r="CC236">
            <v>31045</v>
          </cell>
          <cell r="CD236">
            <v>0</v>
          </cell>
          <cell r="CE236">
            <v>988915.44</v>
          </cell>
          <cell r="CF236">
            <v>194122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11775.51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15724.87</v>
          </cell>
          <cell r="CR236">
            <v>33582.620000000003</v>
          </cell>
          <cell r="CS236">
            <v>1224630.72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14.87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120546.51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</row>
        <row r="237">
          <cell r="F237" t="str">
            <v>32362</v>
          </cell>
          <cell r="G237">
            <v>1425512.12</v>
          </cell>
          <cell r="H237">
            <v>0</v>
          </cell>
          <cell r="I237">
            <v>0</v>
          </cell>
          <cell r="J237">
            <v>1172.73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1553</v>
          </cell>
          <cell r="V237">
            <v>0</v>
          </cell>
          <cell r="W237">
            <v>0</v>
          </cell>
          <cell r="X237">
            <v>0</v>
          </cell>
          <cell r="Y237">
            <v>731.26</v>
          </cell>
          <cell r="Z237">
            <v>82335.7</v>
          </cell>
          <cell r="AA237">
            <v>5244.02</v>
          </cell>
          <cell r="AB237">
            <v>0</v>
          </cell>
          <cell r="AC237">
            <v>5200</v>
          </cell>
          <cell r="AD237">
            <v>251</v>
          </cell>
          <cell r="AE237">
            <v>0</v>
          </cell>
          <cell r="AF237">
            <v>14510.31</v>
          </cell>
          <cell r="AG237">
            <v>4210.83</v>
          </cell>
          <cell r="AH237">
            <v>16033.56</v>
          </cell>
          <cell r="AI237">
            <v>3125043.61</v>
          </cell>
          <cell r="AJ237">
            <v>77408.399999999994</v>
          </cell>
          <cell r="AK237">
            <v>0</v>
          </cell>
          <cell r="AL237">
            <v>0</v>
          </cell>
          <cell r="AM237">
            <v>0</v>
          </cell>
          <cell r="AN237">
            <v>471.43</v>
          </cell>
          <cell r="AO237">
            <v>352560.84</v>
          </cell>
          <cell r="AP237">
            <v>10240.950000000001</v>
          </cell>
          <cell r="AQ237">
            <v>0</v>
          </cell>
          <cell r="AR237">
            <v>0</v>
          </cell>
          <cell r="AS237">
            <v>75467.06</v>
          </cell>
          <cell r="AT237">
            <v>0</v>
          </cell>
          <cell r="AU237">
            <v>19134.75</v>
          </cell>
          <cell r="AV237">
            <v>0</v>
          </cell>
          <cell r="AW237">
            <v>0</v>
          </cell>
          <cell r="AX237">
            <v>4461.4799999999996</v>
          </cell>
          <cell r="AY237">
            <v>0</v>
          </cell>
          <cell r="AZ237">
            <v>2826.68</v>
          </cell>
          <cell r="BA237">
            <v>472178</v>
          </cell>
          <cell r="BB237">
            <v>5800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1340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123711.55</v>
          </cell>
          <cell r="CB237">
            <v>0</v>
          </cell>
          <cell r="CC237">
            <v>3228</v>
          </cell>
          <cell r="CD237">
            <v>0</v>
          </cell>
          <cell r="CE237">
            <v>89530.59</v>
          </cell>
          <cell r="CF237">
            <v>21144.12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97857.17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21500.26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15164.87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1476.31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224.25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3167</v>
          </cell>
          <cell r="FY237">
            <v>0</v>
          </cell>
          <cell r="FZ237">
            <v>0</v>
          </cell>
          <cell r="GA237">
            <v>0</v>
          </cell>
        </row>
        <row r="238">
          <cell r="F238" t="str">
            <v>32363</v>
          </cell>
          <cell r="G238">
            <v>7937001.9699999997</v>
          </cell>
          <cell r="H238">
            <v>0</v>
          </cell>
          <cell r="I238">
            <v>0</v>
          </cell>
          <cell r="J238">
            <v>195.97</v>
          </cell>
          <cell r="K238">
            <v>0</v>
          </cell>
          <cell r="L238">
            <v>0</v>
          </cell>
          <cell r="M238">
            <v>30334.45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6300.34</v>
          </cell>
          <cell r="W238">
            <v>0</v>
          </cell>
          <cell r="X238">
            <v>0</v>
          </cell>
          <cell r="Y238">
            <v>12138.79</v>
          </cell>
          <cell r="Z238">
            <v>311099.87</v>
          </cell>
          <cell r="AA238">
            <v>39040.019999999997</v>
          </cell>
          <cell r="AB238">
            <v>0</v>
          </cell>
          <cell r="AC238">
            <v>64689.04</v>
          </cell>
          <cell r="AD238">
            <v>3553.81</v>
          </cell>
          <cell r="AE238">
            <v>88829.5</v>
          </cell>
          <cell r="AF238">
            <v>4643.8599999999997</v>
          </cell>
          <cell r="AG238">
            <v>198228.62</v>
          </cell>
          <cell r="AH238">
            <v>21541.57</v>
          </cell>
          <cell r="AI238">
            <v>22509417.800000001</v>
          </cell>
          <cell r="AJ238">
            <v>497276.97</v>
          </cell>
          <cell r="AK238">
            <v>2139166.36</v>
          </cell>
          <cell r="AL238">
            <v>612.47</v>
          </cell>
          <cell r="AM238">
            <v>0</v>
          </cell>
          <cell r="AN238">
            <v>0</v>
          </cell>
          <cell r="AO238">
            <v>2874051.31</v>
          </cell>
          <cell r="AP238">
            <v>184187</v>
          </cell>
          <cell r="AQ238">
            <v>0</v>
          </cell>
          <cell r="AR238">
            <v>0</v>
          </cell>
          <cell r="AS238">
            <v>985958.16</v>
          </cell>
          <cell r="AT238">
            <v>0</v>
          </cell>
          <cell r="AU238">
            <v>304851.71999999997</v>
          </cell>
          <cell r="AV238">
            <v>0</v>
          </cell>
          <cell r="AW238">
            <v>152905.60999999999</v>
          </cell>
          <cell r="AX238">
            <v>36578.239999999998</v>
          </cell>
          <cell r="AY238">
            <v>0</v>
          </cell>
          <cell r="AZ238">
            <v>23177.09</v>
          </cell>
          <cell r="BA238">
            <v>1286201.57</v>
          </cell>
          <cell r="BB238">
            <v>8181.6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18574.189999999999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719768</v>
          </cell>
          <cell r="CB238">
            <v>0</v>
          </cell>
          <cell r="CC238">
            <v>18109</v>
          </cell>
          <cell r="CD238">
            <v>0</v>
          </cell>
          <cell r="CE238">
            <v>558805</v>
          </cell>
          <cell r="CF238">
            <v>87521.14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9787.3700000000008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26573.45</v>
          </cell>
          <cell r="CR238">
            <v>25990.23</v>
          </cell>
          <cell r="CS238">
            <v>802888.58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158297.76999999999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158355.28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111283.96</v>
          </cell>
          <cell r="FC238">
            <v>0</v>
          </cell>
          <cell r="FD238">
            <v>9784.9699999999993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33049.5</v>
          </cell>
          <cell r="FM238">
            <v>430016.3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241.28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</row>
        <row r="239">
          <cell r="F239" t="str">
            <v>32414</v>
          </cell>
          <cell r="G239">
            <v>2099969.84</v>
          </cell>
          <cell r="H239">
            <v>0</v>
          </cell>
          <cell r="I239">
            <v>0</v>
          </cell>
          <cell r="J239">
            <v>854.29</v>
          </cell>
          <cell r="K239">
            <v>0</v>
          </cell>
          <cell r="L239">
            <v>0</v>
          </cell>
          <cell r="M239">
            <v>12406.92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689.98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125499.03</v>
          </cell>
          <cell r="AA239">
            <v>14635.12</v>
          </cell>
          <cell r="AB239">
            <v>0</v>
          </cell>
          <cell r="AC239">
            <v>0</v>
          </cell>
          <cell r="AD239">
            <v>618</v>
          </cell>
          <cell r="AE239">
            <v>21160</v>
          </cell>
          <cell r="AF239">
            <v>2560.89</v>
          </cell>
          <cell r="AG239">
            <v>66239.360000000001</v>
          </cell>
          <cell r="AH239">
            <v>39385.19</v>
          </cell>
          <cell r="AI239">
            <v>14883737.02</v>
          </cell>
          <cell r="AJ239">
            <v>481626.14</v>
          </cell>
          <cell r="AK239">
            <v>1992787.28</v>
          </cell>
          <cell r="AL239">
            <v>0</v>
          </cell>
          <cell r="AM239">
            <v>0</v>
          </cell>
          <cell r="AN239">
            <v>0</v>
          </cell>
          <cell r="AO239">
            <v>1751343.07</v>
          </cell>
          <cell r="AP239">
            <v>69219.98</v>
          </cell>
          <cell r="AQ239">
            <v>0</v>
          </cell>
          <cell r="AR239">
            <v>0</v>
          </cell>
          <cell r="AS239">
            <v>586897.79</v>
          </cell>
          <cell r="AT239">
            <v>0</v>
          </cell>
          <cell r="AU239">
            <v>121402.87</v>
          </cell>
          <cell r="AV239">
            <v>0</v>
          </cell>
          <cell r="AW239">
            <v>14275.82</v>
          </cell>
          <cell r="AX239">
            <v>24309.119999999999</v>
          </cell>
          <cell r="AY239">
            <v>0</v>
          </cell>
          <cell r="AZ239">
            <v>36916.49</v>
          </cell>
          <cell r="BA239">
            <v>1100891.25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432170.73</v>
          </cell>
          <cell r="CB239">
            <v>0</v>
          </cell>
          <cell r="CC239">
            <v>15596.45</v>
          </cell>
          <cell r="CD239">
            <v>0</v>
          </cell>
          <cell r="CE239">
            <v>547365.56999999995</v>
          </cell>
          <cell r="CF239">
            <v>14943.51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14327.88</v>
          </cell>
          <cell r="CS239">
            <v>578656.4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2247.96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36802.51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58975.7</v>
          </cell>
          <cell r="FM239">
            <v>401078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2585.91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</row>
        <row r="240">
          <cell r="F240" t="str">
            <v>32416</v>
          </cell>
          <cell r="G240">
            <v>2891736.62</v>
          </cell>
          <cell r="H240">
            <v>0</v>
          </cell>
          <cell r="I240">
            <v>0</v>
          </cell>
          <cell r="J240">
            <v>13279.93</v>
          </cell>
          <cell r="K240">
            <v>0</v>
          </cell>
          <cell r="L240">
            <v>0</v>
          </cell>
          <cell r="M240">
            <v>13995</v>
          </cell>
          <cell r="N240">
            <v>0</v>
          </cell>
          <cell r="O240">
            <v>3090</v>
          </cell>
          <cell r="P240">
            <v>0</v>
          </cell>
          <cell r="Q240">
            <v>0</v>
          </cell>
          <cell r="R240">
            <v>1283</v>
          </cell>
          <cell r="S240">
            <v>0</v>
          </cell>
          <cell r="T240">
            <v>0</v>
          </cell>
          <cell r="U240">
            <v>504.53</v>
          </cell>
          <cell r="V240">
            <v>154665.85999999999</v>
          </cell>
          <cell r="W240">
            <v>0</v>
          </cell>
          <cell r="X240">
            <v>0</v>
          </cell>
          <cell r="Y240">
            <v>0</v>
          </cell>
          <cell r="Z240">
            <v>121207.54</v>
          </cell>
          <cell r="AA240">
            <v>11754.65</v>
          </cell>
          <cell r="AB240">
            <v>0</v>
          </cell>
          <cell r="AC240">
            <v>5728.46</v>
          </cell>
          <cell r="AD240">
            <v>1424.49</v>
          </cell>
          <cell r="AE240">
            <v>21399.86</v>
          </cell>
          <cell r="AF240">
            <v>22421.42</v>
          </cell>
          <cell r="AG240">
            <v>12645.69</v>
          </cell>
          <cell r="AH240">
            <v>17473.66</v>
          </cell>
          <cell r="AI240">
            <v>8834823.7599999998</v>
          </cell>
          <cell r="AJ240">
            <v>416891.65</v>
          </cell>
          <cell r="AK240">
            <v>827537.96</v>
          </cell>
          <cell r="AL240">
            <v>0</v>
          </cell>
          <cell r="AM240">
            <v>0</v>
          </cell>
          <cell r="AN240">
            <v>0</v>
          </cell>
          <cell r="AO240">
            <v>1220884.8999999999</v>
          </cell>
          <cell r="AP240">
            <v>57073.81</v>
          </cell>
          <cell r="AQ240">
            <v>0</v>
          </cell>
          <cell r="AR240">
            <v>0</v>
          </cell>
          <cell r="AS240">
            <v>375100.69</v>
          </cell>
          <cell r="AT240">
            <v>0</v>
          </cell>
          <cell r="AU240">
            <v>81058.429999999993</v>
          </cell>
          <cell r="AV240">
            <v>0</v>
          </cell>
          <cell r="AW240">
            <v>5934.82</v>
          </cell>
          <cell r="AX240">
            <v>14114.95</v>
          </cell>
          <cell r="AY240">
            <v>0</v>
          </cell>
          <cell r="AZ240">
            <v>29264.69</v>
          </cell>
          <cell r="BA240">
            <v>1248562.05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350041.12</v>
          </cell>
          <cell r="CB240">
            <v>0</v>
          </cell>
          <cell r="CC240">
            <v>13784</v>
          </cell>
          <cell r="CD240">
            <v>0</v>
          </cell>
          <cell r="CE240">
            <v>494474.15</v>
          </cell>
          <cell r="CF240">
            <v>66597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9157.24</v>
          </cell>
          <cell r="CS240">
            <v>443699.81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3951.82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36035.79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2940</v>
          </cell>
          <cell r="FN240">
            <v>0</v>
          </cell>
          <cell r="FO240">
            <v>415977.69</v>
          </cell>
          <cell r="FP240">
            <v>0</v>
          </cell>
          <cell r="FQ240">
            <v>0</v>
          </cell>
          <cell r="FR240">
            <v>15000</v>
          </cell>
          <cell r="FS240">
            <v>9790.59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</row>
        <row r="241">
          <cell r="F241" t="str">
            <v>33030</v>
          </cell>
          <cell r="G241">
            <v>54336.05</v>
          </cell>
          <cell r="H241">
            <v>0</v>
          </cell>
          <cell r="I241">
            <v>0</v>
          </cell>
          <cell r="J241">
            <v>6869.84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22.7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3016.5</v>
          </cell>
          <cell r="AA241">
            <v>443.88</v>
          </cell>
          <cell r="AB241">
            <v>0</v>
          </cell>
          <cell r="AC241">
            <v>0</v>
          </cell>
          <cell r="AD241">
            <v>10</v>
          </cell>
          <cell r="AE241">
            <v>0</v>
          </cell>
          <cell r="AF241">
            <v>375.16</v>
          </cell>
          <cell r="AG241">
            <v>2302.3000000000002</v>
          </cell>
          <cell r="AH241">
            <v>0</v>
          </cell>
          <cell r="AI241">
            <v>460758.89</v>
          </cell>
          <cell r="AJ241">
            <v>8073.85</v>
          </cell>
          <cell r="AK241">
            <v>94547.04</v>
          </cell>
          <cell r="AL241">
            <v>0</v>
          </cell>
          <cell r="AM241">
            <v>0</v>
          </cell>
          <cell r="AN241">
            <v>0</v>
          </cell>
          <cell r="AO241">
            <v>31062.32</v>
          </cell>
          <cell r="AP241">
            <v>0</v>
          </cell>
          <cell r="AQ241">
            <v>0</v>
          </cell>
          <cell r="AR241">
            <v>0</v>
          </cell>
          <cell r="AS241">
            <v>15452.77</v>
          </cell>
          <cell r="AT241">
            <v>0</v>
          </cell>
          <cell r="AU241">
            <v>12677.37</v>
          </cell>
          <cell r="AV241">
            <v>0</v>
          </cell>
          <cell r="AW241">
            <v>0</v>
          </cell>
          <cell r="AX241">
            <v>303.06</v>
          </cell>
          <cell r="AY241">
            <v>0</v>
          </cell>
          <cell r="AZ241">
            <v>7599.95</v>
          </cell>
          <cell r="BA241">
            <v>89819.21</v>
          </cell>
          <cell r="BB241">
            <v>1155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1273.79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8522</v>
          </cell>
          <cell r="CB241">
            <v>0</v>
          </cell>
          <cell r="CC241">
            <v>0</v>
          </cell>
          <cell r="CD241">
            <v>0</v>
          </cell>
          <cell r="CE241">
            <v>49447.61</v>
          </cell>
          <cell r="CF241">
            <v>18436.47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30888.74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1899.65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5000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</row>
        <row r="242">
          <cell r="F242" t="str">
            <v>33036</v>
          </cell>
          <cell r="G242">
            <v>1029270.41</v>
          </cell>
          <cell r="H242">
            <v>0</v>
          </cell>
          <cell r="I242">
            <v>0</v>
          </cell>
          <cell r="J242">
            <v>32648.04</v>
          </cell>
          <cell r="K242">
            <v>0</v>
          </cell>
          <cell r="L242">
            <v>0</v>
          </cell>
          <cell r="M242">
            <v>4320</v>
          </cell>
          <cell r="N242">
            <v>0</v>
          </cell>
          <cell r="O242">
            <v>482</v>
          </cell>
          <cell r="P242">
            <v>0</v>
          </cell>
          <cell r="Q242">
            <v>0</v>
          </cell>
          <cell r="R242">
            <v>400</v>
          </cell>
          <cell r="S242">
            <v>0</v>
          </cell>
          <cell r="T242">
            <v>0</v>
          </cell>
          <cell r="U242">
            <v>874.93</v>
          </cell>
          <cell r="V242">
            <v>0</v>
          </cell>
          <cell r="W242">
            <v>0</v>
          </cell>
          <cell r="X242">
            <v>0</v>
          </cell>
          <cell r="Y242">
            <v>2989.74</v>
          </cell>
          <cell r="Z242">
            <v>54272.34</v>
          </cell>
          <cell r="AA242">
            <v>2662.01</v>
          </cell>
          <cell r="AB242">
            <v>0</v>
          </cell>
          <cell r="AC242">
            <v>5000</v>
          </cell>
          <cell r="AD242">
            <v>737.94</v>
          </cell>
          <cell r="AE242">
            <v>5845</v>
          </cell>
          <cell r="AF242">
            <v>0</v>
          </cell>
          <cell r="AG242">
            <v>12201.37</v>
          </cell>
          <cell r="AH242">
            <v>13206.87</v>
          </cell>
          <cell r="AI242">
            <v>5018286.57</v>
          </cell>
          <cell r="AJ242">
            <v>136257.21</v>
          </cell>
          <cell r="AK242">
            <v>416147.20000000001</v>
          </cell>
          <cell r="AL242">
            <v>0</v>
          </cell>
          <cell r="AM242">
            <v>0</v>
          </cell>
          <cell r="AN242">
            <v>0</v>
          </cell>
          <cell r="AO242">
            <v>651090.30000000005</v>
          </cell>
          <cell r="AP242">
            <v>21380.12</v>
          </cell>
          <cell r="AQ242">
            <v>0</v>
          </cell>
          <cell r="AR242">
            <v>0</v>
          </cell>
          <cell r="AS242">
            <v>258619.78</v>
          </cell>
          <cell r="AT242">
            <v>0</v>
          </cell>
          <cell r="AU242">
            <v>63276.2</v>
          </cell>
          <cell r="AV242">
            <v>0</v>
          </cell>
          <cell r="AW242">
            <v>1553.67</v>
          </cell>
          <cell r="AX242">
            <v>8391.7199999999993</v>
          </cell>
          <cell r="AY242">
            <v>0</v>
          </cell>
          <cell r="AZ242">
            <v>7711.98</v>
          </cell>
          <cell r="BA242">
            <v>479805.73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25719.5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185427.46</v>
          </cell>
          <cell r="CB242">
            <v>0</v>
          </cell>
          <cell r="CC242">
            <v>11552</v>
          </cell>
          <cell r="CD242">
            <v>0</v>
          </cell>
          <cell r="CE242">
            <v>399391.08</v>
          </cell>
          <cell r="CF242">
            <v>72410.320000000007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1403.9</v>
          </cell>
          <cell r="CS242">
            <v>232672.86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20469.78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24696.240000000002</v>
          </cell>
          <cell r="FC242">
            <v>0</v>
          </cell>
          <cell r="FD242">
            <v>0</v>
          </cell>
          <cell r="FE242">
            <v>0</v>
          </cell>
          <cell r="FF242">
            <v>4620.59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5078.09</v>
          </cell>
          <cell r="FL242">
            <v>98404.99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</row>
        <row r="243">
          <cell r="F243" t="str">
            <v>33049</v>
          </cell>
          <cell r="G243">
            <v>31868.9</v>
          </cell>
          <cell r="H243">
            <v>0</v>
          </cell>
          <cell r="I243">
            <v>0</v>
          </cell>
          <cell r="J243">
            <v>358.7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1020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7723</v>
          </cell>
          <cell r="AA243">
            <v>5928.01</v>
          </cell>
          <cell r="AB243">
            <v>0</v>
          </cell>
          <cell r="AC243">
            <v>7211.75</v>
          </cell>
          <cell r="AD243">
            <v>0</v>
          </cell>
          <cell r="AE243">
            <v>27421.29</v>
          </cell>
          <cell r="AF243">
            <v>0</v>
          </cell>
          <cell r="AG243">
            <v>0</v>
          </cell>
          <cell r="AH243">
            <v>40973.300000000003</v>
          </cell>
          <cell r="AI243">
            <v>3111540.82</v>
          </cell>
          <cell r="AJ243">
            <v>64296.21</v>
          </cell>
          <cell r="AK243">
            <v>687570.28</v>
          </cell>
          <cell r="AL243">
            <v>0</v>
          </cell>
          <cell r="AM243">
            <v>0</v>
          </cell>
          <cell r="AN243">
            <v>0</v>
          </cell>
          <cell r="AO243">
            <v>368495.09</v>
          </cell>
          <cell r="AP243">
            <v>0</v>
          </cell>
          <cell r="AQ243">
            <v>0</v>
          </cell>
          <cell r="AR243">
            <v>0</v>
          </cell>
          <cell r="AS243">
            <v>202022.8</v>
          </cell>
          <cell r="AT243">
            <v>0</v>
          </cell>
          <cell r="AU243">
            <v>299196.02</v>
          </cell>
          <cell r="AV243">
            <v>0</v>
          </cell>
          <cell r="AW243">
            <v>0</v>
          </cell>
          <cell r="AX243">
            <v>4431.8500000000004</v>
          </cell>
          <cell r="AY243">
            <v>0</v>
          </cell>
          <cell r="AZ243">
            <v>5866.78</v>
          </cell>
          <cell r="BA243">
            <v>227775.89</v>
          </cell>
          <cell r="BB243">
            <v>1800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2311864.11</v>
          </cell>
          <cell r="BN243">
            <v>53410</v>
          </cell>
          <cell r="BO243">
            <v>0</v>
          </cell>
          <cell r="BP243">
            <v>12310.71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101792</v>
          </cell>
          <cell r="CB243">
            <v>0</v>
          </cell>
          <cell r="CC243">
            <v>0</v>
          </cell>
          <cell r="CD243">
            <v>0</v>
          </cell>
          <cell r="CE243">
            <v>138986.26</v>
          </cell>
          <cell r="CF243">
            <v>31709.61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24064.880000000001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234548.57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54183.58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153281.65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133.59</v>
          </cell>
          <cell r="ET243">
            <v>0</v>
          </cell>
          <cell r="EU243">
            <v>0</v>
          </cell>
          <cell r="EV243">
            <v>50452.39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3541.42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0</v>
          </cell>
          <cell r="FR243">
            <v>4205.7</v>
          </cell>
          <cell r="FS243">
            <v>2671.98</v>
          </cell>
          <cell r="FT243">
            <v>0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</row>
        <row r="244">
          <cell r="F244" t="str">
            <v>33070</v>
          </cell>
          <cell r="G244">
            <v>145799.13</v>
          </cell>
          <cell r="H244">
            <v>0</v>
          </cell>
          <cell r="I244">
            <v>0</v>
          </cell>
          <cell r="J244">
            <v>7167.29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75394.740000000005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19196.45</v>
          </cell>
          <cell r="AA244">
            <v>422.81</v>
          </cell>
          <cell r="AB244">
            <v>0</v>
          </cell>
          <cell r="AC244">
            <v>6750.04</v>
          </cell>
          <cell r="AD244">
            <v>2241.17</v>
          </cell>
          <cell r="AE244">
            <v>20560</v>
          </cell>
          <cell r="AF244">
            <v>3829.42</v>
          </cell>
          <cell r="AG244">
            <v>3282.41</v>
          </cell>
          <cell r="AH244">
            <v>16221.62</v>
          </cell>
          <cell r="AI244">
            <v>5012474.78</v>
          </cell>
          <cell r="AJ244">
            <v>51027.11</v>
          </cell>
          <cell r="AK244">
            <v>677199.64</v>
          </cell>
          <cell r="AL244">
            <v>0</v>
          </cell>
          <cell r="AM244">
            <v>0</v>
          </cell>
          <cell r="AN244">
            <v>0</v>
          </cell>
          <cell r="AO244">
            <v>482103.65</v>
          </cell>
          <cell r="AP244">
            <v>4213.72</v>
          </cell>
          <cell r="AQ244">
            <v>0</v>
          </cell>
          <cell r="AR244">
            <v>0</v>
          </cell>
          <cell r="AS244">
            <v>80382.259999999995</v>
          </cell>
          <cell r="AT244">
            <v>0</v>
          </cell>
          <cell r="AU244">
            <v>13978.98</v>
          </cell>
          <cell r="AV244">
            <v>0</v>
          </cell>
          <cell r="AW244">
            <v>0</v>
          </cell>
          <cell r="AX244">
            <v>2143.33</v>
          </cell>
          <cell r="AY244">
            <v>0</v>
          </cell>
          <cell r="AZ244">
            <v>3995.89</v>
          </cell>
          <cell r="BA244">
            <v>636936.97</v>
          </cell>
          <cell r="BB244">
            <v>3247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100300</v>
          </cell>
          <cell r="BH244">
            <v>0</v>
          </cell>
          <cell r="BI244">
            <v>53517.52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9687.35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102216.56</v>
          </cell>
          <cell r="CB244">
            <v>0</v>
          </cell>
          <cell r="CC244">
            <v>0</v>
          </cell>
          <cell r="CD244">
            <v>0</v>
          </cell>
          <cell r="CE244">
            <v>107688.48</v>
          </cell>
          <cell r="CF244">
            <v>28576.28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24422.880000000001</v>
          </cell>
          <cell r="CR244">
            <v>0</v>
          </cell>
          <cell r="CS244">
            <v>103277.36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8105.85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10429.39</v>
          </cell>
          <cell r="FC244">
            <v>1149747.98</v>
          </cell>
          <cell r="FD244">
            <v>179307.22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239347.11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</row>
        <row r="245">
          <cell r="F245" t="str">
            <v>33115</v>
          </cell>
          <cell r="G245">
            <v>2644758.27</v>
          </cell>
          <cell r="H245">
            <v>0</v>
          </cell>
          <cell r="I245">
            <v>0</v>
          </cell>
          <cell r="J245">
            <v>65043.33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5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89554.7</v>
          </cell>
          <cell r="AA245">
            <v>4464.1899999999996</v>
          </cell>
          <cell r="AB245">
            <v>0</v>
          </cell>
          <cell r="AC245">
            <v>5850</v>
          </cell>
          <cell r="AD245">
            <v>86.24</v>
          </cell>
          <cell r="AE245">
            <v>22257.599999999999</v>
          </cell>
          <cell r="AF245">
            <v>0</v>
          </cell>
          <cell r="AG245">
            <v>109119.53</v>
          </cell>
          <cell r="AH245">
            <v>0</v>
          </cell>
          <cell r="AI245">
            <v>11111885.609999999</v>
          </cell>
          <cell r="AJ245">
            <v>299387.65999999997</v>
          </cell>
          <cell r="AK245">
            <v>1005709.36</v>
          </cell>
          <cell r="AL245">
            <v>21131.22</v>
          </cell>
          <cell r="AM245">
            <v>0</v>
          </cell>
          <cell r="AN245">
            <v>0</v>
          </cell>
          <cell r="AO245">
            <v>1630414.79</v>
          </cell>
          <cell r="AP245">
            <v>65462.81</v>
          </cell>
          <cell r="AQ245">
            <v>0</v>
          </cell>
          <cell r="AR245">
            <v>0</v>
          </cell>
          <cell r="AS245">
            <v>492368.85</v>
          </cell>
          <cell r="AT245">
            <v>0</v>
          </cell>
          <cell r="AU245">
            <v>95861.79</v>
          </cell>
          <cell r="AV245">
            <v>0</v>
          </cell>
          <cell r="AW245">
            <v>23005.89</v>
          </cell>
          <cell r="AX245">
            <v>5823.2</v>
          </cell>
          <cell r="AY245">
            <v>0</v>
          </cell>
          <cell r="AZ245">
            <v>13050.13</v>
          </cell>
          <cell r="BA245">
            <v>1244942.1200000001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56768.34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393751.69</v>
          </cell>
          <cell r="CB245">
            <v>0</v>
          </cell>
          <cell r="CC245">
            <v>17338</v>
          </cell>
          <cell r="CD245">
            <v>0</v>
          </cell>
          <cell r="CE245">
            <v>608590.37</v>
          </cell>
          <cell r="CF245">
            <v>116418.88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395219.25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5995.97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20303.97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2759.2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4507.9799999999996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</row>
        <row r="246">
          <cell r="F246" t="str">
            <v>33183</v>
          </cell>
          <cell r="G246">
            <v>223307.28</v>
          </cell>
          <cell r="H246">
            <v>0</v>
          </cell>
          <cell r="I246">
            <v>0</v>
          </cell>
          <cell r="J246">
            <v>1709.56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3502.69</v>
          </cell>
          <cell r="AA246">
            <v>1593.21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42674.98</v>
          </cell>
          <cell r="AH246">
            <v>0</v>
          </cell>
          <cell r="AI246">
            <v>1213144.25</v>
          </cell>
          <cell r="AJ246">
            <v>22921.200000000001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126181.32</v>
          </cell>
          <cell r="AP246">
            <v>33.659999999999997</v>
          </cell>
          <cell r="AQ246">
            <v>0</v>
          </cell>
          <cell r="AR246">
            <v>0</v>
          </cell>
          <cell r="AS246">
            <v>43299.19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1891.64</v>
          </cell>
          <cell r="AY246">
            <v>0</v>
          </cell>
          <cell r="AZ246">
            <v>4918.6000000000004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4069.6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60854.69</v>
          </cell>
          <cell r="CB246">
            <v>0</v>
          </cell>
          <cell r="CC246">
            <v>0</v>
          </cell>
          <cell r="CD246">
            <v>0</v>
          </cell>
          <cell r="CE246">
            <v>59250.31</v>
          </cell>
          <cell r="CF246">
            <v>28167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18823.32</v>
          </cell>
          <cell r="CS246">
            <v>77195.98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4131.95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</row>
        <row r="247">
          <cell r="F247" t="str">
            <v>33202</v>
          </cell>
          <cell r="G247">
            <v>61921.17</v>
          </cell>
          <cell r="H247">
            <v>0</v>
          </cell>
          <cell r="I247">
            <v>0</v>
          </cell>
          <cell r="J247">
            <v>4048.96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7442.04</v>
          </cell>
          <cell r="AA247">
            <v>641.96</v>
          </cell>
          <cell r="AB247">
            <v>0</v>
          </cell>
          <cell r="AC247">
            <v>1499.32</v>
          </cell>
          <cell r="AD247">
            <v>0</v>
          </cell>
          <cell r="AE247">
            <v>0</v>
          </cell>
          <cell r="AF247">
            <v>0</v>
          </cell>
          <cell r="AG247">
            <v>120</v>
          </cell>
          <cell r="AH247">
            <v>3572.81</v>
          </cell>
          <cell r="AI247">
            <v>465168.56</v>
          </cell>
          <cell r="AJ247">
            <v>3532.51</v>
          </cell>
          <cell r="AK247">
            <v>96131.04</v>
          </cell>
          <cell r="AL247">
            <v>0</v>
          </cell>
          <cell r="AM247">
            <v>0</v>
          </cell>
          <cell r="AN247">
            <v>0</v>
          </cell>
          <cell r="AO247">
            <v>44921.41</v>
          </cell>
          <cell r="AP247">
            <v>0</v>
          </cell>
          <cell r="AQ247">
            <v>0</v>
          </cell>
          <cell r="AR247">
            <v>0</v>
          </cell>
          <cell r="AS247">
            <v>21812.91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1437.79</v>
          </cell>
          <cell r="BA247">
            <v>56224.1</v>
          </cell>
          <cell r="BB247">
            <v>19942.3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1992.34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14937.98</v>
          </cell>
          <cell r="CB247">
            <v>0</v>
          </cell>
          <cell r="CC247">
            <v>0</v>
          </cell>
          <cell r="CD247">
            <v>0</v>
          </cell>
          <cell r="CE247">
            <v>62284.959999999999</v>
          </cell>
          <cell r="CF247">
            <v>21645.15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35088.57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3940.17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</row>
        <row r="248">
          <cell r="F248" t="str">
            <v>33205</v>
          </cell>
          <cell r="G248">
            <v>17596.12</v>
          </cell>
          <cell r="H248">
            <v>0</v>
          </cell>
          <cell r="I248">
            <v>0</v>
          </cell>
          <cell r="J248">
            <v>1076.5999999999999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2158.7800000000002</v>
          </cell>
          <cell r="AA248">
            <v>695.34</v>
          </cell>
          <cell r="AB248">
            <v>0</v>
          </cell>
          <cell r="AC248">
            <v>2514.6999999999998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1465.34</v>
          </cell>
          <cell r="AI248">
            <v>321520.73</v>
          </cell>
          <cell r="AJ248">
            <v>0</v>
          </cell>
          <cell r="AK248">
            <v>6736.32</v>
          </cell>
          <cell r="AL248">
            <v>0</v>
          </cell>
          <cell r="AM248">
            <v>0</v>
          </cell>
          <cell r="AN248">
            <v>0</v>
          </cell>
          <cell r="AO248">
            <v>12877.6</v>
          </cell>
          <cell r="AP248">
            <v>0</v>
          </cell>
          <cell r="AQ248">
            <v>0</v>
          </cell>
          <cell r="AR248">
            <v>0</v>
          </cell>
          <cell r="AS248">
            <v>7307.41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71.25</v>
          </cell>
          <cell r="AY248">
            <v>0</v>
          </cell>
          <cell r="AZ248">
            <v>524.12</v>
          </cell>
          <cell r="BA248">
            <v>60090.69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783.87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11048.96</v>
          </cell>
          <cell r="CB248">
            <v>0</v>
          </cell>
          <cell r="CC248">
            <v>0</v>
          </cell>
          <cell r="CD248">
            <v>0</v>
          </cell>
          <cell r="CE248">
            <v>37120.959999999999</v>
          </cell>
          <cell r="CF248">
            <v>1630.65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13722.72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18505.93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1612.65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</row>
        <row r="249">
          <cell r="F249" t="str">
            <v>33206</v>
          </cell>
          <cell r="G249">
            <v>119114.51</v>
          </cell>
          <cell r="H249">
            <v>0</v>
          </cell>
          <cell r="I249">
            <v>0</v>
          </cell>
          <cell r="J249">
            <v>8281.36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1251.47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16441.98</v>
          </cell>
          <cell r="AA249">
            <v>1455.01</v>
          </cell>
          <cell r="AB249">
            <v>0</v>
          </cell>
          <cell r="AC249">
            <v>1297.25</v>
          </cell>
          <cell r="AD249">
            <v>135.29</v>
          </cell>
          <cell r="AE249">
            <v>4900</v>
          </cell>
          <cell r="AF249">
            <v>0</v>
          </cell>
          <cell r="AG249">
            <v>0</v>
          </cell>
          <cell r="AH249">
            <v>10894.35</v>
          </cell>
          <cell r="AI249">
            <v>1735072.58</v>
          </cell>
          <cell r="AJ249">
            <v>29091.86</v>
          </cell>
          <cell r="AK249">
            <v>161345.24</v>
          </cell>
          <cell r="AL249">
            <v>0</v>
          </cell>
          <cell r="AM249">
            <v>0</v>
          </cell>
          <cell r="AN249">
            <v>162.76</v>
          </cell>
          <cell r="AO249">
            <v>132737.15</v>
          </cell>
          <cell r="AP249">
            <v>0</v>
          </cell>
          <cell r="AQ249">
            <v>0</v>
          </cell>
          <cell r="AR249">
            <v>0</v>
          </cell>
          <cell r="AS249">
            <v>58072.55</v>
          </cell>
          <cell r="AT249">
            <v>0</v>
          </cell>
          <cell r="AU249">
            <v>45298.33</v>
          </cell>
          <cell r="AV249">
            <v>0</v>
          </cell>
          <cell r="AW249">
            <v>0</v>
          </cell>
          <cell r="AX249">
            <v>1378.15</v>
          </cell>
          <cell r="AY249">
            <v>0</v>
          </cell>
          <cell r="AZ249">
            <v>1976.25</v>
          </cell>
          <cell r="BA249">
            <v>224143.6</v>
          </cell>
          <cell r="BB249">
            <v>34156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150200.66</v>
          </cell>
          <cell r="BN249">
            <v>7857.75</v>
          </cell>
          <cell r="BO249">
            <v>0</v>
          </cell>
          <cell r="BP249">
            <v>5160.49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32945</v>
          </cell>
          <cell r="CB249">
            <v>0</v>
          </cell>
          <cell r="CC249">
            <v>2331</v>
          </cell>
          <cell r="CD249">
            <v>0</v>
          </cell>
          <cell r="CE249">
            <v>65190</v>
          </cell>
          <cell r="CF249">
            <v>14348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68959.3</v>
          </cell>
          <cell r="CT249">
            <v>0</v>
          </cell>
          <cell r="CU249">
            <v>16950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7563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6149.25</v>
          </cell>
          <cell r="FC249">
            <v>24036.2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1741.46</v>
          </cell>
          <cell r="FJ249">
            <v>0</v>
          </cell>
          <cell r="FK249">
            <v>622.28</v>
          </cell>
          <cell r="FL249">
            <v>9316.5</v>
          </cell>
          <cell r="FM249">
            <v>942.4</v>
          </cell>
          <cell r="FN249">
            <v>0</v>
          </cell>
          <cell r="FO249">
            <v>0</v>
          </cell>
          <cell r="FP249">
            <v>0</v>
          </cell>
          <cell r="FQ249">
            <v>0</v>
          </cell>
          <cell r="FR249">
            <v>14988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</row>
        <row r="250">
          <cell r="F250" t="str">
            <v>33207</v>
          </cell>
          <cell r="G250">
            <v>214761.77</v>
          </cell>
          <cell r="H250">
            <v>0</v>
          </cell>
          <cell r="I250">
            <v>0</v>
          </cell>
          <cell r="J250">
            <v>10870.8</v>
          </cell>
          <cell r="K250">
            <v>0</v>
          </cell>
          <cell r="L250">
            <v>0</v>
          </cell>
          <cell r="M250">
            <v>36410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4973.1000000000004</v>
          </cell>
          <cell r="AA250">
            <v>3426.68</v>
          </cell>
          <cell r="AB250">
            <v>0</v>
          </cell>
          <cell r="AC250">
            <v>395800</v>
          </cell>
          <cell r="AD250">
            <v>160.97999999999999</v>
          </cell>
          <cell r="AE250">
            <v>195</v>
          </cell>
          <cell r="AF250">
            <v>9737.35</v>
          </cell>
          <cell r="AG250">
            <v>3207.32</v>
          </cell>
          <cell r="AH250">
            <v>35298.980000000003</v>
          </cell>
          <cell r="AI250">
            <v>6071439.25</v>
          </cell>
          <cell r="AJ250">
            <v>141738.26999999999</v>
          </cell>
          <cell r="AK250">
            <v>397650.32</v>
          </cell>
          <cell r="AL250">
            <v>0</v>
          </cell>
          <cell r="AM250">
            <v>0</v>
          </cell>
          <cell r="AN250">
            <v>0</v>
          </cell>
          <cell r="AO250">
            <v>700681.74</v>
          </cell>
          <cell r="AP250">
            <v>0</v>
          </cell>
          <cell r="AQ250">
            <v>0</v>
          </cell>
          <cell r="AR250">
            <v>0</v>
          </cell>
          <cell r="AS250">
            <v>216784.99</v>
          </cell>
          <cell r="AT250">
            <v>0</v>
          </cell>
          <cell r="AU250">
            <v>68382.05</v>
          </cell>
          <cell r="AV250">
            <v>0</v>
          </cell>
          <cell r="AW250">
            <v>41979.09</v>
          </cell>
          <cell r="AX250">
            <v>5035.49</v>
          </cell>
          <cell r="AY250">
            <v>0</v>
          </cell>
          <cell r="AZ250">
            <v>2903.39</v>
          </cell>
          <cell r="BA250">
            <v>324689.46999999997</v>
          </cell>
          <cell r="BB250">
            <v>10731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2680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110588.14</v>
          </cell>
          <cell r="BN250">
            <v>7706.36</v>
          </cell>
          <cell r="BO250">
            <v>0</v>
          </cell>
          <cell r="BP250">
            <v>14809.96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77238.460000000006</v>
          </cell>
          <cell r="CB250">
            <v>0</v>
          </cell>
          <cell r="CC250">
            <v>0</v>
          </cell>
          <cell r="CD250">
            <v>0</v>
          </cell>
          <cell r="CE250">
            <v>409332</v>
          </cell>
          <cell r="CF250">
            <v>1319.42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101706.11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20880.36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9600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19859.23</v>
          </cell>
          <cell r="FC250">
            <v>0</v>
          </cell>
          <cell r="FD250">
            <v>19375.759999999998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24519.5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1400000</v>
          </cell>
          <cell r="FS250">
            <v>418.2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7.5</v>
          </cell>
          <cell r="FY250">
            <v>0</v>
          </cell>
          <cell r="FZ250">
            <v>0</v>
          </cell>
          <cell r="GA250">
            <v>0</v>
          </cell>
        </row>
        <row r="251">
          <cell r="F251" t="str">
            <v>33211</v>
          </cell>
          <cell r="G251">
            <v>312130.51</v>
          </cell>
          <cell r="H251">
            <v>0</v>
          </cell>
          <cell r="I251">
            <v>0</v>
          </cell>
          <cell r="J251">
            <v>27252.959999999999</v>
          </cell>
          <cell r="K251">
            <v>0</v>
          </cell>
          <cell r="L251">
            <v>0</v>
          </cell>
          <cell r="M251">
            <v>21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4906.0600000000004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15538.65</v>
          </cell>
          <cell r="AA251">
            <v>535.82000000000005</v>
          </cell>
          <cell r="AB251">
            <v>0</v>
          </cell>
          <cell r="AC251">
            <v>3577.12</v>
          </cell>
          <cell r="AD251">
            <v>269.88</v>
          </cell>
          <cell r="AE251">
            <v>0</v>
          </cell>
          <cell r="AF251">
            <v>182.06</v>
          </cell>
          <cell r="AG251">
            <v>255</v>
          </cell>
          <cell r="AH251">
            <v>28253.56</v>
          </cell>
          <cell r="AI251">
            <v>1986009.44</v>
          </cell>
          <cell r="AJ251">
            <v>21354.76</v>
          </cell>
          <cell r="AK251">
            <v>174427.08</v>
          </cell>
          <cell r="AL251">
            <v>0</v>
          </cell>
          <cell r="AM251">
            <v>0</v>
          </cell>
          <cell r="AN251">
            <v>30306</v>
          </cell>
          <cell r="AO251">
            <v>143524.06</v>
          </cell>
          <cell r="AP251">
            <v>0</v>
          </cell>
          <cell r="AQ251">
            <v>0</v>
          </cell>
          <cell r="AR251">
            <v>0</v>
          </cell>
          <cell r="AS251">
            <v>78825.45</v>
          </cell>
          <cell r="AT251">
            <v>0</v>
          </cell>
          <cell r="AU251">
            <v>46284.37</v>
          </cell>
          <cell r="AV251">
            <v>0</v>
          </cell>
          <cell r="AW251">
            <v>0</v>
          </cell>
          <cell r="AX251">
            <v>781.12</v>
          </cell>
          <cell r="AY251">
            <v>0</v>
          </cell>
          <cell r="AZ251">
            <v>11384.13</v>
          </cell>
          <cell r="BA251">
            <v>202788.09</v>
          </cell>
          <cell r="BB251">
            <v>43961.22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5650.41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40926</v>
          </cell>
          <cell r="CB251">
            <v>0</v>
          </cell>
          <cell r="CC251">
            <v>0</v>
          </cell>
          <cell r="CD251">
            <v>0</v>
          </cell>
          <cell r="CE251">
            <v>108950</v>
          </cell>
          <cell r="CF251">
            <v>11883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82372.95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12000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8103.56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6610.7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5135.78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</row>
        <row r="252">
          <cell r="F252" t="str">
            <v>33212</v>
          </cell>
          <cell r="G252">
            <v>1294120.33</v>
          </cell>
          <cell r="H252">
            <v>0</v>
          </cell>
          <cell r="I252">
            <v>0</v>
          </cell>
          <cell r="J252">
            <v>13667.76</v>
          </cell>
          <cell r="K252">
            <v>0</v>
          </cell>
          <cell r="L252">
            <v>0</v>
          </cell>
          <cell r="M252">
            <v>41059.120000000003</v>
          </cell>
          <cell r="N252">
            <v>0</v>
          </cell>
          <cell r="O252">
            <v>0</v>
          </cell>
          <cell r="P252">
            <v>0</v>
          </cell>
          <cell r="Q252">
            <v>6800</v>
          </cell>
          <cell r="R252">
            <v>0</v>
          </cell>
          <cell r="S252">
            <v>0</v>
          </cell>
          <cell r="T252">
            <v>0</v>
          </cell>
          <cell r="U252">
            <v>41</v>
          </cell>
          <cell r="V252">
            <v>5689.46</v>
          </cell>
          <cell r="W252">
            <v>0</v>
          </cell>
          <cell r="X252">
            <v>0</v>
          </cell>
          <cell r="Y252">
            <v>0</v>
          </cell>
          <cell r="Z252">
            <v>65573.95</v>
          </cell>
          <cell r="AA252">
            <v>1887.24</v>
          </cell>
          <cell r="AB252">
            <v>0</v>
          </cell>
          <cell r="AC252">
            <v>4669.46</v>
          </cell>
          <cell r="AD252">
            <v>316.89999999999998</v>
          </cell>
          <cell r="AE252">
            <v>25226.55</v>
          </cell>
          <cell r="AF252">
            <v>1082.44</v>
          </cell>
          <cell r="AG252">
            <v>6772.63</v>
          </cell>
          <cell r="AH252">
            <v>29251.62</v>
          </cell>
          <cell r="AI252">
            <v>5566567.9000000004</v>
          </cell>
          <cell r="AJ252">
            <v>167464.23000000001</v>
          </cell>
          <cell r="AK252">
            <v>477095.96</v>
          </cell>
          <cell r="AL252">
            <v>0</v>
          </cell>
          <cell r="AM252">
            <v>0</v>
          </cell>
          <cell r="AN252">
            <v>0</v>
          </cell>
          <cell r="AO252">
            <v>777330.93</v>
          </cell>
          <cell r="AP252">
            <v>1645.49</v>
          </cell>
          <cell r="AQ252">
            <v>0</v>
          </cell>
          <cell r="AR252">
            <v>0</v>
          </cell>
          <cell r="AS252">
            <v>232253.65</v>
          </cell>
          <cell r="AT252">
            <v>0</v>
          </cell>
          <cell r="AU252">
            <v>140064.35</v>
          </cell>
          <cell r="AV252">
            <v>0</v>
          </cell>
          <cell r="AW252">
            <v>0</v>
          </cell>
          <cell r="AX252">
            <v>9290.15</v>
          </cell>
          <cell r="AY252">
            <v>0</v>
          </cell>
          <cell r="AZ252">
            <v>7085.4</v>
          </cell>
          <cell r="BA252">
            <v>376547.47</v>
          </cell>
          <cell r="BB252">
            <v>7307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22737.53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167010.54999999999</v>
          </cell>
          <cell r="CB252">
            <v>0</v>
          </cell>
          <cell r="CC252">
            <v>5652.56</v>
          </cell>
          <cell r="CD252">
            <v>0</v>
          </cell>
          <cell r="CE252">
            <v>211506.89</v>
          </cell>
          <cell r="CF252">
            <v>46086.91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216783.11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56983.03</v>
          </cell>
          <cell r="DY252">
            <v>7993.89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21049.95</v>
          </cell>
          <cell r="FC252">
            <v>78105.78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5210.8100000000004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0</v>
          </cell>
          <cell r="FR252">
            <v>5500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</row>
        <row r="253">
          <cell r="F253" t="str">
            <v>34002</v>
          </cell>
          <cell r="G253">
            <v>10260040.15</v>
          </cell>
          <cell r="H253">
            <v>0</v>
          </cell>
          <cell r="I253">
            <v>1894.48</v>
          </cell>
          <cell r="J253">
            <v>105658.32</v>
          </cell>
          <cell r="K253">
            <v>0</v>
          </cell>
          <cell r="L253">
            <v>0</v>
          </cell>
          <cell r="M253">
            <v>36020.85</v>
          </cell>
          <cell r="N253">
            <v>0</v>
          </cell>
          <cell r="O253">
            <v>0</v>
          </cell>
          <cell r="P253">
            <v>0</v>
          </cell>
          <cell r="Q253">
            <v>1995</v>
          </cell>
          <cell r="R253">
            <v>4600</v>
          </cell>
          <cell r="S253">
            <v>0</v>
          </cell>
          <cell r="T253">
            <v>0</v>
          </cell>
          <cell r="U253">
            <v>126062.8</v>
          </cell>
          <cell r="V253">
            <v>2023.34</v>
          </cell>
          <cell r="W253">
            <v>0</v>
          </cell>
          <cell r="X253">
            <v>0</v>
          </cell>
          <cell r="Y253">
            <v>0</v>
          </cell>
          <cell r="Z253">
            <v>628834.25</v>
          </cell>
          <cell r="AA253">
            <v>44563.8</v>
          </cell>
          <cell r="AB253">
            <v>0</v>
          </cell>
          <cell r="AC253">
            <v>110085.39</v>
          </cell>
          <cell r="AD253">
            <v>6988.98</v>
          </cell>
          <cell r="AE253">
            <v>16416.25</v>
          </cell>
          <cell r="AF253">
            <v>2052.0100000000002</v>
          </cell>
          <cell r="AG253">
            <v>21816.73</v>
          </cell>
          <cell r="AH253">
            <v>72612.639999999999</v>
          </cell>
          <cell r="AI253">
            <v>33127394.84</v>
          </cell>
          <cell r="AJ253">
            <v>926470.15</v>
          </cell>
          <cell r="AK253">
            <v>3235178.96</v>
          </cell>
          <cell r="AL253">
            <v>0</v>
          </cell>
          <cell r="AM253">
            <v>0</v>
          </cell>
          <cell r="AN253">
            <v>16652</v>
          </cell>
          <cell r="AO253">
            <v>4205207.05</v>
          </cell>
          <cell r="AP253">
            <v>132013.26</v>
          </cell>
          <cell r="AQ253">
            <v>0</v>
          </cell>
          <cell r="AR253">
            <v>0</v>
          </cell>
          <cell r="AS253">
            <v>1130453.3400000001</v>
          </cell>
          <cell r="AT253">
            <v>0</v>
          </cell>
          <cell r="AU253">
            <v>200262.55</v>
          </cell>
          <cell r="AV253">
            <v>0</v>
          </cell>
          <cell r="AW253">
            <v>132592.78</v>
          </cell>
          <cell r="AX253">
            <v>53827.65</v>
          </cell>
          <cell r="AY253">
            <v>0</v>
          </cell>
          <cell r="AZ253">
            <v>36335.21</v>
          </cell>
          <cell r="BA253">
            <v>2565664.13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46323.47</v>
          </cell>
          <cell r="BN253">
            <v>19159.25</v>
          </cell>
          <cell r="BO253">
            <v>0</v>
          </cell>
          <cell r="BP253">
            <v>82.45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1063571</v>
          </cell>
          <cell r="CB253">
            <v>0</v>
          </cell>
          <cell r="CC253">
            <v>44247</v>
          </cell>
          <cell r="CD253">
            <v>0</v>
          </cell>
          <cell r="CE253">
            <v>1055471.8500000001</v>
          </cell>
          <cell r="CF253">
            <v>156853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1191133.1399999999</v>
          </cell>
          <cell r="CT253">
            <v>0</v>
          </cell>
          <cell r="CU253">
            <v>502875.07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32322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3787.59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135766.75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19100.8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0</v>
          </cell>
          <cell r="FR253">
            <v>1989.79</v>
          </cell>
          <cell r="FS253">
            <v>32623.16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</row>
        <row r="254">
          <cell r="F254" t="str">
            <v>34003</v>
          </cell>
          <cell r="G254">
            <v>32832621.82</v>
          </cell>
          <cell r="H254">
            <v>0</v>
          </cell>
          <cell r="I254">
            <v>3448.6</v>
          </cell>
          <cell r="J254">
            <v>3881.03</v>
          </cell>
          <cell r="K254">
            <v>0</v>
          </cell>
          <cell r="L254">
            <v>0</v>
          </cell>
          <cell r="M254">
            <v>607941.21</v>
          </cell>
          <cell r="N254">
            <v>0</v>
          </cell>
          <cell r="O254">
            <v>0</v>
          </cell>
          <cell r="P254">
            <v>0</v>
          </cell>
          <cell r="Q254">
            <v>1160</v>
          </cell>
          <cell r="R254">
            <v>40771</v>
          </cell>
          <cell r="S254">
            <v>0</v>
          </cell>
          <cell r="T254">
            <v>5073</v>
          </cell>
          <cell r="U254">
            <v>121329.3</v>
          </cell>
          <cell r="V254">
            <v>7124.55</v>
          </cell>
          <cell r="W254">
            <v>0</v>
          </cell>
          <cell r="X254">
            <v>0</v>
          </cell>
          <cell r="Y254">
            <v>67717.53</v>
          </cell>
          <cell r="Z254">
            <v>1836524.01</v>
          </cell>
          <cell r="AA254">
            <v>161946.73000000001</v>
          </cell>
          <cell r="AB254">
            <v>0</v>
          </cell>
          <cell r="AC254">
            <v>175661.32</v>
          </cell>
          <cell r="AD254">
            <v>36730.68</v>
          </cell>
          <cell r="AE254">
            <v>499141.85</v>
          </cell>
          <cell r="AF254">
            <v>20700</v>
          </cell>
          <cell r="AG254">
            <v>269794.55</v>
          </cell>
          <cell r="AH254">
            <v>311153.82</v>
          </cell>
          <cell r="AI254">
            <v>89307606.5</v>
          </cell>
          <cell r="AJ254">
            <v>2291171.75</v>
          </cell>
          <cell r="AK254">
            <v>3669150</v>
          </cell>
          <cell r="AL254">
            <v>0</v>
          </cell>
          <cell r="AM254">
            <v>0</v>
          </cell>
          <cell r="AN254">
            <v>5692.94</v>
          </cell>
          <cell r="AO254">
            <v>10678636.689999999</v>
          </cell>
          <cell r="AP254">
            <v>647773.17000000004</v>
          </cell>
          <cell r="AQ254">
            <v>0</v>
          </cell>
          <cell r="AR254">
            <v>0</v>
          </cell>
          <cell r="AS254">
            <v>3046989.94</v>
          </cell>
          <cell r="AT254">
            <v>0</v>
          </cell>
          <cell r="AU254">
            <v>760085.42</v>
          </cell>
          <cell r="AV254">
            <v>0</v>
          </cell>
          <cell r="AW254">
            <v>751792.62</v>
          </cell>
          <cell r="AX254">
            <v>146927.26999999999</v>
          </cell>
          <cell r="AY254">
            <v>0</v>
          </cell>
          <cell r="AZ254">
            <v>94241.64</v>
          </cell>
          <cell r="BA254">
            <v>5212519.8099999996</v>
          </cell>
          <cell r="BB254">
            <v>7294.26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18332.52</v>
          </cell>
          <cell r="BJ254">
            <v>0</v>
          </cell>
          <cell r="BK254">
            <v>0</v>
          </cell>
          <cell r="BL254">
            <v>0</v>
          </cell>
          <cell r="BM254">
            <v>168307.89</v>
          </cell>
          <cell r="BN254">
            <v>84356.19</v>
          </cell>
          <cell r="BO254">
            <v>0</v>
          </cell>
          <cell r="BP254">
            <v>214.89</v>
          </cell>
          <cell r="BQ254">
            <v>0</v>
          </cell>
          <cell r="BR254">
            <v>2600.4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2816345</v>
          </cell>
          <cell r="CB254">
            <v>0</v>
          </cell>
          <cell r="CC254">
            <v>84019.93</v>
          </cell>
          <cell r="CD254">
            <v>0</v>
          </cell>
          <cell r="CE254">
            <v>2722058.41</v>
          </cell>
          <cell r="CF254">
            <v>491196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99322.16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3183.56</v>
          </cell>
          <cell r="CR254">
            <v>9980.41</v>
          </cell>
          <cell r="CS254">
            <v>3233314.67</v>
          </cell>
          <cell r="CT254">
            <v>0</v>
          </cell>
          <cell r="CU254">
            <v>764676.74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54505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392337.5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21453.19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471680.57</v>
          </cell>
          <cell r="FC254">
            <v>1175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2438.2600000000002</v>
          </cell>
          <cell r="FI254">
            <v>0</v>
          </cell>
          <cell r="FJ254">
            <v>0</v>
          </cell>
          <cell r="FK254">
            <v>15788.24</v>
          </cell>
          <cell r="FL254">
            <v>4326.6000000000004</v>
          </cell>
          <cell r="FM254">
            <v>86055.93</v>
          </cell>
          <cell r="FN254">
            <v>0</v>
          </cell>
          <cell r="FO254">
            <v>77870.710000000006</v>
          </cell>
          <cell r="FP254">
            <v>0</v>
          </cell>
          <cell r="FQ254">
            <v>9340.35</v>
          </cell>
          <cell r="FR254">
            <v>20074.919999999998</v>
          </cell>
          <cell r="FS254">
            <v>52251.839999999997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</row>
        <row r="255">
          <cell r="F255" t="str">
            <v>34033</v>
          </cell>
          <cell r="G255">
            <v>14498887.109999999</v>
          </cell>
          <cell r="H255">
            <v>0</v>
          </cell>
          <cell r="I255">
            <v>2156.9299999999998</v>
          </cell>
          <cell r="J255">
            <v>37574.9</v>
          </cell>
          <cell r="K255">
            <v>0</v>
          </cell>
          <cell r="L255">
            <v>0</v>
          </cell>
          <cell r="M255">
            <v>257028.14</v>
          </cell>
          <cell r="N255">
            <v>0</v>
          </cell>
          <cell r="O255">
            <v>2990</v>
          </cell>
          <cell r="P255">
            <v>5409</v>
          </cell>
          <cell r="Q255">
            <v>5861</v>
          </cell>
          <cell r="R255">
            <v>6550</v>
          </cell>
          <cell r="S255">
            <v>0</v>
          </cell>
          <cell r="T255">
            <v>0</v>
          </cell>
          <cell r="U255">
            <v>34235.56</v>
          </cell>
          <cell r="V255">
            <v>34002.43</v>
          </cell>
          <cell r="W255">
            <v>126713.74</v>
          </cell>
          <cell r="X255">
            <v>0</v>
          </cell>
          <cell r="Y255">
            <v>7233.92</v>
          </cell>
          <cell r="Z255">
            <v>792639.4</v>
          </cell>
          <cell r="AA255">
            <v>69795.58</v>
          </cell>
          <cell r="AB255">
            <v>1333.36</v>
          </cell>
          <cell r="AC255">
            <v>173910.66</v>
          </cell>
          <cell r="AD255">
            <v>11021.4</v>
          </cell>
          <cell r="AE255">
            <v>191144.01</v>
          </cell>
          <cell r="AF255">
            <v>0</v>
          </cell>
          <cell r="AG255">
            <v>327251.51</v>
          </cell>
          <cell r="AH255">
            <v>22210.58</v>
          </cell>
          <cell r="AI255">
            <v>41283213.159999996</v>
          </cell>
          <cell r="AJ255">
            <v>1207514.52</v>
          </cell>
          <cell r="AK255">
            <v>1399687.28</v>
          </cell>
          <cell r="AL255">
            <v>65234.49</v>
          </cell>
          <cell r="AM255">
            <v>0</v>
          </cell>
          <cell r="AN255">
            <v>0</v>
          </cell>
          <cell r="AO255">
            <v>4732132.0199999996</v>
          </cell>
          <cell r="AP255">
            <v>199146.57</v>
          </cell>
          <cell r="AQ255">
            <v>0</v>
          </cell>
          <cell r="AR255">
            <v>0</v>
          </cell>
          <cell r="AS255">
            <v>1033462.32</v>
          </cell>
          <cell r="AT255">
            <v>243142.57</v>
          </cell>
          <cell r="AU255">
            <v>388428.36</v>
          </cell>
          <cell r="AV255">
            <v>0</v>
          </cell>
          <cell r="AW255">
            <v>138519.51</v>
          </cell>
          <cell r="AX255">
            <v>68674.41</v>
          </cell>
          <cell r="AY255">
            <v>0</v>
          </cell>
          <cell r="AZ255">
            <v>23790.18</v>
          </cell>
          <cell r="BA255">
            <v>2538123.9900000002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97.18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997911.25</v>
          </cell>
          <cell r="CB255">
            <v>0</v>
          </cell>
          <cell r="CC255">
            <v>15380.62</v>
          </cell>
          <cell r="CD255">
            <v>40946</v>
          </cell>
          <cell r="CE255">
            <v>783985.06</v>
          </cell>
          <cell r="CF255">
            <v>142806.76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9171.1299999999992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940647.26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159646.95000000001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140178.46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10207.36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4960.0200000000004</v>
          </cell>
          <cell r="FS255">
            <v>0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</row>
        <row r="256">
          <cell r="F256" t="str">
            <v>34111</v>
          </cell>
          <cell r="G256">
            <v>23069015.449999999</v>
          </cell>
          <cell r="H256">
            <v>0</v>
          </cell>
          <cell r="I256">
            <v>16780.93</v>
          </cell>
          <cell r="J256">
            <v>23707.18</v>
          </cell>
          <cell r="K256">
            <v>0</v>
          </cell>
          <cell r="L256">
            <v>0</v>
          </cell>
          <cell r="M256">
            <v>709556.48</v>
          </cell>
          <cell r="N256">
            <v>0</v>
          </cell>
          <cell r="O256">
            <v>42844.5</v>
          </cell>
          <cell r="P256">
            <v>0</v>
          </cell>
          <cell r="Q256">
            <v>154940</v>
          </cell>
          <cell r="R256">
            <v>16890</v>
          </cell>
          <cell r="S256">
            <v>0</v>
          </cell>
          <cell r="T256">
            <v>0</v>
          </cell>
          <cell r="U256">
            <v>226593.33</v>
          </cell>
          <cell r="V256">
            <v>633.4</v>
          </cell>
          <cell r="W256">
            <v>0</v>
          </cell>
          <cell r="X256">
            <v>0</v>
          </cell>
          <cell r="Y256">
            <v>54590.04</v>
          </cell>
          <cell r="Z256">
            <v>1249722.97</v>
          </cell>
          <cell r="AA256">
            <v>51165.440000000002</v>
          </cell>
          <cell r="AB256">
            <v>0</v>
          </cell>
          <cell r="AC256">
            <v>74104.37</v>
          </cell>
          <cell r="AD256">
            <v>15641.21</v>
          </cell>
          <cell r="AE256">
            <v>270574.31</v>
          </cell>
          <cell r="AF256">
            <v>0</v>
          </cell>
          <cell r="AG256">
            <v>672335.89</v>
          </cell>
          <cell r="AH256">
            <v>0</v>
          </cell>
          <cell r="AI256">
            <v>58951006.240000002</v>
          </cell>
          <cell r="AJ256">
            <v>1964206.95</v>
          </cell>
          <cell r="AK256">
            <v>0</v>
          </cell>
          <cell r="AL256">
            <v>297663.13</v>
          </cell>
          <cell r="AM256">
            <v>18468.3</v>
          </cell>
          <cell r="AN256">
            <v>0</v>
          </cell>
          <cell r="AO256">
            <v>8430484.0299999993</v>
          </cell>
          <cell r="AP256">
            <v>304918.43</v>
          </cell>
          <cell r="AQ256">
            <v>0</v>
          </cell>
          <cell r="AR256">
            <v>0</v>
          </cell>
          <cell r="AS256">
            <v>1404076.61</v>
          </cell>
          <cell r="AT256">
            <v>113710.84</v>
          </cell>
          <cell r="AU256">
            <v>537769.96</v>
          </cell>
          <cell r="AV256">
            <v>0</v>
          </cell>
          <cell r="AW256">
            <v>278877.21000000002</v>
          </cell>
          <cell r="AX256">
            <v>99654</v>
          </cell>
          <cell r="AY256">
            <v>0</v>
          </cell>
          <cell r="AZ256">
            <v>38322.620000000003</v>
          </cell>
          <cell r="BA256">
            <v>3012451.78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138.75</v>
          </cell>
          <cell r="BQ256">
            <v>0</v>
          </cell>
          <cell r="BR256">
            <v>2400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2102997.64</v>
          </cell>
          <cell r="CB256">
            <v>0</v>
          </cell>
          <cell r="CC256">
            <v>49702</v>
          </cell>
          <cell r="CD256">
            <v>0</v>
          </cell>
          <cell r="CE256">
            <v>1293452.68</v>
          </cell>
          <cell r="CF256">
            <v>315194.33</v>
          </cell>
          <cell r="CG256">
            <v>0</v>
          </cell>
          <cell r="CH256">
            <v>0</v>
          </cell>
          <cell r="CI256">
            <v>7239.16</v>
          </cell>
          <cell r="CJ256">
            <v>0</v>
          </cell>
          <cell r="CK256">
            <v>0</v>
          </cell>
          <cell r="CL256">
            <v>58103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13487.78</v>
          </cell>
          <cell r="CR256">
            <v>0</v>
          </cell>
          <cell r="CS256">
            <v>1312969.6599999999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7670</v>
          </cell>
          <cell r="DW256">
            <v>0</v>
          </cell>
          <cell r="DX256">
            <v>0</v>
          </cell>
          <cell r="DY256">
            <v>187882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67779.199999999997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246854.44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10875.72</v>
          </cell>
          <cell r="FI256">
            <v>0</v>
          </cell>
          <cell r="FJ256">
            <v>0</v>
          </cell>
          <cell r="FK256">
            <v>0</v>
          </cell>
          <cell r="FL256">
            <v>609219.26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93270.2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5767.38</v>
          </cell>
          <cell r="FY256">
            <v>0</v>
          </cell>
          <cell r="FZ256">
            <v>0</v>
          </cell>
          <cell r="GA256">
            <v>372540.22</v>
          </cell>
        </row>
        <row r="257">
          <cell r="F257" t="str">
            <v>34307</v>
          </cell>
          <cell r="G257">
            <v>1638429.33</v>
          </cell>
          <cell r="H257">
            <v>0</v>
          </cell>
          <cell r="I257">
            <v>0</v>
          </cell>
          <cell r="J257">
            <v>30104.86</v>
          </cell>
          <cell r="K257">
            <v>0</v>
          </cell>
          <cell r="L257">
            <v>0</v>
          </cell>
          <cell r="M257">
            <v>47060.03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125.71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96507.65</v>
          </cell>
          <cell r="AA257">
            <v>14201.03</v>
          </cell>
          <cell r="AB257">
            <v>0</v>
          </cell>
          <cell r="AC257">
            <v>19817.14</v>
          </cell>
          <cell r="AD257">
            <v>291.45</v>
          </cell>
          <cell r="AE257">
            <v>0</v>
          </cell>
          <cell r="AF257">
            <v>0</v>
          </cell>
          <cell r="AG257">
            <v>34446.239999999998</v>
          </cell>
          <cell r="AH257">
            <v>19316.41</v>
          </cell>
          <cell r="AI257">
            <v>4746337.4000000004</v>
          </cell>
          <cell r="AJ257">
            <v>98130.46</v>
          </cell>
          <cell r="AK257">
            <v>422234.56</v>
          </cell>
          <cell r="AL257">
            <v>282345.94</v>
          </cell>
          <cell r="AM257">
            <v>0</v>
          </cell>
          <cell r="AN257">
            <v>7607</v>
          </cell>
          <cell r="AO257">
            <v>671378.05</v>
          </cell>
          <cell r="AP257">
            <v>10561.46</v>
          </cell>
          <cell r="AQ257">
            <v>0</v>
          </cell>
          <cell r="AR257">
            <v>0</v>
          </cell>
          <cell r="AS257">
            <v>206467.88</v>
          </cell>
          <cell r="AT257">
            <v>0</v>
          </cell>
          <cell r="AU257">
            <v>7589.43</v>
          </cell>
          <cell r="AV257">
            <v>0</v>
          </cell>
          <cell r="AW257">
            <v>0</v>
          </cell>
          <cell r="AX257">
            <v>8063.96</v>
          </cell>
          <cell r="AY257">
            <v>0</v>
          </cell>
          <cell r="AZ257">
            <v>5113.2</v>
          </cell>
          <cell r="BA257">
            <v>321523.34000000003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11.58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165348.51</v>
          </cell>
          <cell r="CB257">
            <v>0</v>
          </cell>
          <cell r="CC257">
            <v>4331.88</v>
          </cell>
          <cell r="CD257">
            <v>0</v>
          </cell>
          <cell r="CE257">
            <v>134504.66</v>
          </cell>
          <cell r="CF257">
            <v>30294.51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209223.85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28903.7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101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26161.599999999999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7536.57</v>
          </cell>
          <cell r="FR257">
            <v>10141.48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</row>
        <row r="258">
          <cell r="F258" t="str">
            <v>34324</v>
          </cell>
          <cell r="G258">
            <v>2242260.46</v>
          </cell>
          <cell r="H258">
            <v>0</v>
          </cell>
          <cell r="I258">
            <v>1470.52</v>
          </cell>
          <cell r="J258">
            <v>9707.4599999999991</v>
          </cell>
          <cell r="K258">
            <v>0</v>
          </cell>
          <cell r="L258">
            <v>0</v>
          </cell>
          <cell r="M258">
            <v>128082.2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5711.9</v>
          </cell>
          <cell r="V258">
            <v>0</v>
          </cell>
          <cell r="W258">
            <v>0</v>
          </cell>
          <cell r="X258">
            <v>0</v>
          </cell>
          <cell r="Y258">
            <v>3639.2</v>
          </cell>
          <cell r="Z258">
            <v>116692.24</v>
          </cell>
          <cell r="AA258">
            <v>20029.810000000001</v>
          </cell>
          <cell r="AB258">
            <v>0</v>
          </cell>
          <cell r="AC258">
            <v>39115.53</v>
          </cell>
          <cell r="AD258">
            <v>1989.03</v>
          </cell>
          <cell r="AE258">
            <v>0</v>
          </cell>
          <cell r="AF258">
            <v>0</v>
          </cell>
          <cell r="AG258">
            <v>3323.49</v>
          </cell>
          <cell r="AH258">
            <v>5195.17</v>
          </cell>
          <cell r="AI258">
            <v>3822696.63</v>
          </cell>
          <cell r="AJ258">
            <v>87391.67</v>
          </cell>
          <cell r="AK258">
            <v>0</v>
          </cell>
          <cell r="AL258">
            <v>221.62</v>
          </cell>
          <cell r="AM258">
            <v>0</v>
          </cell>
          <cell r="AN258">
            <v>0</v>
          </cell>
          <cell r="AO258">
            <v>567355.44999999995</v>
          </cell>
          <cell r="AP258">
            <v>56515.85</v>
          </cell>
          <cell r="AQ258">
            <v>0</v>
          </cell>
          <cell r="AR258">
            <v>0</v>
          </cell>
          <cell r="AS258">
            <v>60353.81</v>
          </cell>
          <cell r="AT258">
            <v>0</v>
          </cell>
          <cell r="AU258">
            <v>24885.48</v>
          </cell>
          <cell r="AV258">
            <v>0</v>
          </cell>
          <cell r="AW258">
            <v>1350.06</v>
          </cell>
          <cell r="AX258">
            <v>6517.22</v>
          </cell>
          <cell r="AY258">
            <v>0</v>
          </cell>
          <cell r="AZ258">
            <v>286</v>
          </cell>
          <cell r="BA258">
            <v>592364.38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9.1300000000000008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127681.39</v>
          </cell>
          <cell r="CB258">
            <v>0</v>
          </cell>
          <cell r="CC258">
            <v>0</v>
          </cell>
          <cell r="CD258">
            <v>0</v>
          </cell>
          <cell r="CE258">
            <v>130187.7</v>
          </cell>
          <cell r="CF258">
            <v>16577.87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49782.66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8743.26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19301.68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2135.83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480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</row>
        <row r="259">
          <cell r="F259" t="str">
            <v>34401</v>
          </cell>
          <cell r="G259">
            <v>3954200.01</v>
          </cell>
          <cell r="H259">
            <v>0</v>
          </cell>
          <cell r="I259">
            <v>2030.43</v>
          </cell>
          <cell r="J259">
            <v>66847.460000000006</v>
          </cell>
          <cell r="K259">
            <v>0</v>
          </cell>
          <cell r="L259">
            <v>0</v>
          </cell>
          <cell r="M259">
            <v>4898.55</v>
          </cell>
          <cell r="N259">
            <v>0</v>
          </cell>
          <cell r="O259">
            <v>0</v>
          </cell>
          <cell r="P259">
            <v>0</v>
          </cell>
          <cell r="Q259">
            <v>440</v>
          </cell>
          <cell r="R259">
            <v>6395</v>
          </cell>
          <cell r="S259">
            <v>0</v>
          </cell>
          <cell r="T259">
            <v>0</v>
          </cell>
          <cell r="U259">
            <v>15482.15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246987.65</v>
          </cell>
          <cell r="AA259">
            <v>37229.360000000001</v>
          </cell>
          <cell r="AB259">
            <v>0</v>
          </cell>
          <cell r="AC259">
            <v>15026.06</v>
          </cell>
          <cell r="AD259">
            <v>3235.22</v>
          </cell>
          <cell r="AE259">
            <v>27793</v>
          </cell>
          <cell r="AF259">
            <v>0</v>
          </cell>
          <cell r="AG259">
            <v>18876.02</v>
          </cell>
          <cell r="AH259">
            <v>0</v>
          </cell>
          <cell r="AI259">
            <v>12440163.199999999</v>
          </cell>
          <cell r="AJ259">
            <v>527762.67000000004</v>
          </cell>
          <cell r="AK259">
            <v>1536877.84</v>
          </cell>
          <cell r="AL259">
            <v>534085.18999999994</v>
          </cell>
          <cell r="AM259">
            <v>0</v>
          </cell>
          <cell r="AN259">
            <v>0</v>
          </cell>
          <cell r="AO259">
            <v>1896020.2</v>
          </cell>
          <cell r="AP259">
            <v>65957.81</v>
          </cell>
          <cell r="AQ259">
            <v>0</v>
          </cell>
          <cell r="AR259">
            <v>0</v>
          </cell>
          <cell r="AS259">
            <v>539380.63</v>
          </cell>
          <cell r="AT259">
            <v>0</v>
          </cell>
          <cell r="AU259">
            <v>20981.74</v>
          </cell>
          <cell r="AV259">
            <v>0</v>
          </cell>
          <cell r="AW259">
            <v>125243.18</v>
          </cell>
          <cell r="AX259">
            <v>21409.33</v>
          </cell>
          <cell r="AY259">
            <v>0</v>
          </cell>
          <cell r="AZ259">
            <v>16938.13</v>
          </cell>
          <cell r="BA259">
            <v>1456154.18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31.61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525210.31000000006</v>
          </cell>
          <cell r="CB259">
            <v>0</v>
          </cell>
          <cell r="CC259">
            <v>13533</v>
          </cell>
          <cell r="CD259">
            <v>0</v>
          </cell>
          <cell r="CE259">
            <v>553015.99</v>
          </cell>
          <cell r="CF259">
            <v>52973.45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58912.5</v>
          </cell>
          <cell r="CL259">
            <v>32050.27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6717.76</v>
          </cell>
          <cell r="CS259">
            <v>610520.44999999995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12652.06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35251.050000000003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75264.990000000005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0</v>
          </cell>
          <cell r="FR259">
            <v>3617.6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</row>
        <row r="260">
          <cell r="F260" t="str">
            <v>34402</v>
          </cell>
          <cell r="G260">
            <v>2827363.73</v>
          </cell>
          <cell r="H260">
            <v>0</v>
          </cell>
          <cell r="I260">
            <v>258.16000000000003</v>
          </cell>
          <cell r="J260">
            <v>48661.96</v>
          </cell>
          <cell r="K260">
            <v>0</v>
          </cell>
          <cell r="L260">
            <v>0</v>
          </cell>
          <cell r="M260">
            <v>45627.66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12505.89</v>
          </cell>
          <cell r="Z260">
            <v>107265.27</v>
          </cell>
          <cell r="AA260">
            <v>12296.24</v>
          </cell>
          <cell r="AB260">
            <v>0</v>
          </cell>
          <cell r="AC260">
            <v>50785.17</v>
          </cell>
          <cell r="AD260">
            <v>1098.5</v>
          </cell>
          <cell r="AE260">
            <v>460</v>
          </cell>
          <cell r="AF260">
            <v>0</v>
          </cell>
          <cell r="AG260">
            <v>13030.16</v>
          </cell>
          <cell r="AH260">
            <v>46023.55</v>
          </cell>
          <cell r="AI260">
            <v>5254541.04</v>
          </cell>
          <cell r="AJ260">
            <v>199387.53</v>
          </cell>
          <cell r="AK260">
            <v>230193</v>
          </cell>
          <cell r="AL260">
            <v>1704038.07</v>
          </cell>
          <cell r="AM260">
            <v>0</v>
          </cell>
          <cell r="AN260">
            <v>0</v>
          </cell>
          <cell r="AO260">
            <v>967696.76</v>
          </cell>
          <cell r="AP260">
            <v>30415.65</v>
          </cell>
          <cell r="AQ260">
            <v>0</v>
          </cell>
          <cell r="AR260">
            <v>0</v>
          </cell>
          <cell r="AS260">
            <v>262069.53</v>
          </cell>
          <cell r="AT260">
            <v>0</v>
          </cell>
          <cell r="AU260">
            <v>36890.26</v>
          </cell>
          <cell r="AV260">
            <v>0</v>
          </cell>
          <cell r="AW260">
            <v>10687.06</v>
          </cell>
          <cell r="AX260">
            <v>-1745.15</v>
          </cell>
          <cell r="AY260">
            <v>0</v>
          </cell>
          <cell r="AZ260">
            <v>8643.7800000000007</v>
          </cell>
          <cell r="BA260">
            <v>837206.04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17.170000000000002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291503</v>
          </cell>
          <cell r="CB260">
            <v>0</v>
          </cell>
          <cell r="CC260">
            <v>8583</v>
          </cell>
          <cell r="CD260">
            <v>0</v>
          </cell>
          <cell r="CE260">
            <v>201555.11</v>
          </cell>
          <cell r="CF260">
            <v>42130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296440.67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11450.4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12279.97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29255.26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</row>
        <row r="261">
          <cell r="F261" t="str">
            <v>35200</v>
          </cell>
          <cell r="G261">
            <v>850397.6</v>
          </cell>
          <cell r="H261">
            <v>0</v>
          </cell>
          <cell r="I261">
            <v>314.33</v>
          </cell>
          <cell r="J261">
            <v>161533.82</v>
          </cell>
          <cell r="K261">
            <v>0</v>
          </cell>
          <cell r="L261">
            <v>0</v>
          </cell>
          <cell r="M261">
            <v>12410</v>
          </cell>
          <cell r="N261">
            <v>0</v>
          </cell>
          <cell r="O261">
            <v>0</v>
          </cell>
          <cell r="P261">
            <v>0</v>
          </cell>
          <cell r="Q261">
            <v>5400</v>
          </cell>
          <cell r="R261">
            <v>0</v>
          </cell>
          <cell r="S261">
            <v>0</v>
          </cell>
          <cell r="T261">
            <v>0</v>
          </cell>
          <cell r="U261">
            <v>2698.45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27901.03</v>
          </cell>
          <cell r="AA261">
            <v>3339.64</v>
          </cell>
          <cell r="AB261">
            <v>0</v>
          </cell>
          <cell r="AC261">
            <v>4462.7</v>
          </cell>
          <cell r="AD261">
            <v>1098.83</v>
          </cell>
          <cell r="AE261">
            <v>3250.11</v>
          </cell>
          <cell r="AF261">
            <v>1104.79</v>
          </cell>
          <cell r="AG261">
            <v>40</v>
          </cell>
          <cell r="AH261">
            <v>58637.73</v>
          </cell>
          <cell r="AI261">
            <v>3301130.35</v>
          </cell>
          <cell r="AJ261">
            <v>108621.07</v>
          </cell>
          <cell r="AK261">
            <v>120973.16</v>
          </cell>
          <cell r="AL261">
            <v>0</v>
          </cell>
          <cell r="AM261">
            <v>200</v>
          </cell>
          <cell r="AN261">
            <v>3749.3</v>
          </cell>
          <cell r="AO261">
            <v>523466.17</v>
          </cell>
          <cell r="AP261">
            <v>11289.19</v>
          </cell>
          <cell r="AQ261">
            <v>0</v>
          </cell>
          <cell r="AR261">
            <v>0</v>
          </cell>
          <cell r="AS261">
            <v>127115.78</v>
          </cell>
          <cell r="AT261">
            <v>0</v>
          </cell>
          <cell r="AU261">
            <v>23477.25</v>
          </cell>
          <cell r="AV261">
            <v>0</v>
          </cell>
          <cell r="AW261">
            <v>17138.03</v>
          </cell>
          <cell r="AX261">
            <v>2236.9299999999998</v>
          </cell>
          <cell r="AY261">
            <v>0</v>
          </cell>
          <cell r="AZ261">
            <v>4526.2299999999996</v>
          </cell>
          <cell r="BA261">
            <v>267860.67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5366.47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4077.13</v>
          </cell>
          <cell r="CD261">
            <v>0</v>
          </cell>
          <cell r="CE261">
            <v>115726.59</v>
          </cell>
          <cell r="CF261">
            <v>41733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138097.60000000001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65694.92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7109.39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0</v>
          </cell>
          <cell r="FR261">
            <v>2980.34</v>
          </cell>
          <cell r="FS261">
            <v>50574.720000000001</v>
          </cell>
          <cell r="FT261">
            <v>13582.18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</row>
        <row r="262">
          <cell r="F262" t="str">
            <v>36101</v>
          </cell>
          <cell r="G262">
            <v>230635.67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1553.98</v>
          </cell>
          <cell r="AA262">
            <v>1747.9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2957.24</v>
          </cell>
          <cell r="AH262">
            <v>0</v>
          </cell>
          <cell r="AI262">
            <v>316067.59000000003</v>
          </cell>
          <cell r="AJ262">
            <v>3456.17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24576.11</v>
          </cell>
          <cell r="AP262">
            <v>0</v>
          </cell>
          <cell r="AQ262">
            <v>0</v>
          </cell>
          <cell r="AR262">
            <v>0</v>
          </cell>
          <cell r="AS262">
            <v>10341.040000000001</v>
          </cell>
          <cell r="AT262">
            <v>0</v>
          </cell>
          <cell r="AU262">
            <v>1358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635.99</v>
          </cell>
          <cell r="BA262">
            <v>79871.92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4.97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12177.94</v>
          </cell>
          <cell r="CF262">
            <v>1302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14394.44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16897.38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1338.74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0</v>
          </cell>
          <cell r="FR262">
            <v>0</v>
          </cell>
          <cell r="FS262">
            <v>7241.86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</row>
        <row r="263">
          <cell r="F263" t="str">
            <v>36140</v>
          </cell>
          <cell r="G263">
            <v>10845509.619999999</v>
          </cell>
          <cell r="H263">
            <v>0</v>
          </cell>
          <cell r="I263">
            <v>501.35</v>
          </cell>
          <cell r="J263">
            <v>0</v>
          </cell>
          <cell r="K263">
            <v>0</v>
          </cell>
          <cell r="L263">
            <v>0</v>
          </cell>
          <cell r="M263">
            <v>16751.87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106513.08</v>
          </cell>
          <cell r="V263">
            <v>0</v>
          </cell>
          <cell r="W263">
            <v>0</v>
          </cell>
          <cell r="X263">
            <v>0</v>
          </cell>
          <cell r="Y263">
            <v>13066.85</v>
          </cell>
          <cell r="Z263">
            <v>498655.81</v>
          </cell>
          <cell r="AA263">
            <v>63342.29</v>
          </cell>
          <cell r="AB263">
            <v>0</v>
          </cell>
          <cell r="AC263">
            <v>121332.38</v>
          </cell>
          <cell r="AD263">
            <v>5851.42</v>
          </cell>
          <cell r="AE263">
            <v>35445</v>
          </cell>
          <cell r="AF263">
            <v>96429.26</v>
          </cell>
          <cell r="AG263">
            <v>53719.78</v>
          </cell>
          <cell r="AH263">
            <v>14065.59</v>
          </cell>
          <cell r="AI263">
            <v>36302589.420000002</v>
          </cell>
          <cell r="AJ263">
            <v>1429651.72</v>
          </cell>
          <cell r="AK263">
            <v>3787895.16</v>
          </cell>
          <cell r="AL263">
            <v>0</v>
          </cell>
          <cell r="AM263">
            <v>49838.080000000002</v>
          </cell>
          <cell r="AN263">
            <v>164861.32</v>
          </cell>
          <cell r="AO263">
            <v>4657546.71</v>
          </cell>
          <cell r="AP263">
            <v>149738.54</v>
          </cell>
          <cell r="AQ263">
            <v>0</v>
          </cell>
          <cell r="AR263">
            <v>0</v>
          </cell>
          <cell r="AS263">
            <v>1688855.22</v>
          </cell>
          <cell r="AT263">
            <v>0</v>
          </cell>
          <cell r="AU263">
            <v>336599.05</v>
          </cell>
          <cell r="AV263">
            <v>11854.11</v>
          </cell>
          <cell r="AW263">
            <v>877963.39</v>
          </cell>
          <cell r="AX263">
            <v>60960.27</v>
          </cell>
          <cell r="AY263">
            <v>0</v>
          </cell>
          <cell r="AZ263">
            <v>45978.75</v>
          </cell>
          <cell r="BA263">
            <v>1387479.05</v>
          </cell>
          <cell r="BB263">
            <v>713165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73528.36</v>
          </cell>
          <cell r="BM263">
            <v>0</v>
          </cell>
          <cell r="BN263">
            <v>0</v>
          </cell>
          <cell r="BO263">
            <v>0</v>
          </cell>
          <cell r="BP263">
            <v>1066.8599999999999</v>
          </cell>
          <cell r="BQ263">
            <v>0</v>
          </cell>
          <cell r="BR263">
            <v>3818017.38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46807.58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1784536.05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1054514.06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17111.419999999998</v>
          </cell>
          <cell r="DY263">
            <v>276689.56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108773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213601.94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30544.35</v>
          </cell>
          <cell r="FI263">
            <v>0</v>
          </cell>
          <cell r="FJ263">
            <v>0</v>
          </cell>
          <cell r="FK263">
            <v>0</v>
          </cell>
          <cell r="FL263">
            <v>495003.28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0</v>
          </cell>
          <cell r="FR263">
            <v>16692.27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</row>
        <row r="264">
          <cell r="F264" t="str">
            <v>36250</v>
          </cell>
          <cell r="G264">
            <v>2952519.24</v>
          </cell>
          <cell r="H264">
            <v>218.9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16309.64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11668.25</v>
          </cell>
          <cell r="V264">
            <v>0</v>
          </cell>
          <cell r="W264">
            <v>0</v>
          </cell>
          <cell r="X264">
            <v>0</v>
          </cell>
          <cell r="Y264">
            <v>1701.27</v>
          </cell>
          <cell r="Z264">
            <v>83646.66</v>
          </cell>
          <cell r="AA264">
            <v>23624.49</v>
          </cell>
          <cell r="AB264">
            <v>0</v>
          </cell>
          <cell r="AC264">
            <v>350</v>
          </cell>
          <cell r="AD264">
            <v>630.84</v>
          </cell>
          <cell r="AE264">
            <v>448.7</v>
          </cell>
          <cell r="AF264">
            <v>0</v>
          </cell>
          <cell r="AG264">
            <v>218582.91</v>
          </cell>
          <cell r="AH264">
            <v>0</v>
          </cell>
          <cell r="AI264">
            <v>7388612.9100000001</v>
          </cell>
          <cell r="AJ264">
            <v>214801.36</v>
          </cell>
          <cell r="AK264">
            <v>261505.68</v>
          </cell>
          <cell r="AL264">
            <v>0</v>
          </cell>
          <cell r="AM264">
            <v>0</v>
          </cell>
          <cell r="AN264">
            <v>0</v>
          </cell>
          <cell r="AO264">
            <v>755236.11</v>
          </cell>
          <cell r="AP264">
            <v>110653.2</v>
          </cell>
          <cell r="AQ264">
            <v>0</v>
          </cell>
          <cell r="AR264">
            <v>0</v>
          </cell>
          <cell r="AS264">
            <v>243768.87</v>
          </cell>
          <cell r="AT264">
            <v>0</v>
          </cell>
          <cell r="AU264">
            <v>37328.22</v>
          </cell>
          <cell r="AV264">
            <v>0</v>
          </cell>
          <cell r="AW264">
            <v>268380.09000000003</v>
          </cell>
          <cell r="AX264">
            <v>11542.41</v>
          </cell>
          <cell r="AY264">
            <v>0</v>
          </cell>
          <cell r="AZ264">
            <v>13180.61</v>
          </cell>
          <cell r="BA264">
            <v>310416.37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5031.67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211405.64</v>
          </cell>
          <cell r="CB264">
            <v>0</v>
          </cell>
          <cell r="CC264">
            <v>0</v>
          </cell>
          <cell r="CD264">
            <v>0</v>
          </cell>
          <cell r="CE264">
            <v>559395.68999999994</v>
          </cell>
          <cell r="CF264">
            <v>41642.18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27960.58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427483.23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6077.71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25202.06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25863.13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5850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</row>
        <row r="265">
          <cell r="F265" t="str">
            <v>36300</v>
          </cell>
          <cell r="G265">
            <v>700079.36</v>
          </cell>
          <cell r="H265">
            <v>39.9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50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16811.11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41566.449999999997</v>
          </cell>
          <cell r="AA265">
            <v>2151.96</v>
          </cell>
          <cell r="AB265">
            <v>0</v>
          </cell>
          <cell r="AC265">
            <v>3462.55</v>
          </cell>
          <cell r="AD265">
            <v>45</v>
          </cell>
          <cell r="AE265">
            <v>2860</v>
          </cell>
          <cell r="AF265">
            <v>0</v>
          </cell>
          <cell r="AG265">
            <v>5862.12</v>
          </cell>
          <cell r="AH265">
            <v>31562.400000000001</v>
          </cell>
          <cell r="AI265">
            <v>2148494.66</v>
          </cell>
          <cell r="AJ265">
            <v>22517.85</v>
          </cell>
          <cell r="AK265">
            <v>101728.16</v>
          </cell>
          <cell r="AL265">
            <v>0</v>
          </cell>
          <cell r="AM265">
            <v>0</v>
          </cell>
          <cell r="AN265">
            <v>0</v>
          </cell>
          <cell r="AO265">
            <v>188231.78</v>
          </cell>
          <cell r="AP265">
            <v>6057.84</v>
          </cell>
          <cell r="AQ265">
            <v>0</v>
          </cell>
          <cell r="AR265">
            <v>0</v>
          </cell>
          <cell r="AS265">
            <v>68098.399999999994</v>
          </cell>
          <cell r="AT265">
            <v>0</v>
          </cell>
          <cell r="AU265">
            <v>73962.22</v>
          </cell>
          <cell r="AV265">
            <v>0</v>
          </cell>
          <cell r="AW265">
            <v>34694.959999999999</v>
          </cell>
          <cell r="AX265">
            <v>2512.9499999999998</v>
          </cell>
          <cell r="AY265">
            <v>0</v>
          </cell>
          <cell r="AZ265">
            <v>2309.84</v>
          </cell>
          <cell r="BA265">
            <v>114015.41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28420.1</v>
          </cell>
          <cell r="CB265">
            <v>0</v>
          </cell>
          <cell r="CC265">
            <v>0</v>
          </cell>
          <cell r="CD265">
            <v>0</v>
          </cell>
          <cell r="CE265">
            <v>41223.15</v>
          </cell>
          <cell r="CF265">
            <v>23816.17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68005.600000000006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10582.84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</row>
        <row r="266">
          <cell r="F266" t="str">
            <v>36400</v>
          </cell>
          <cell r="G266">
            <v>2022870.61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3295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10016.36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72531.87</v>
          </cell>
          <cell r="AA266">
            <v>7754.26</v>
          </cell>
          <cell r="AB266">
            <v>0</v>
          </cell>
          <cell r="AC266">
            <v>30345</v>
          </cell>
          <cell r="AD266">
            <v>353.43</v>
          </cell>
          <cell r="AE266">
            <v>54473</v>
          </cell>
          <cell r="AF266">
            <v>2337.86</v>
          </cell>
          <cell r="AG266">
            <v>205541.49</v>
          </cell>
          <cell r="AH266">
            <v>7015.25</v>
          </cell>
          <cell r="AI266">
            <v>4999902.7</v>
          </cell>
          <cell r="AJ266">
            <v>180421.25</v>
          </cell>
          <cell r="AK266">
            <v>194404.52</v>
          </cell>
          <cell r="AL266">
            <v>0</v>
          </cell>
          <cell r="AM266">
            <v>0</v>
          </cell>
          <cell r="AN266">
            <v>0</v>
          </cell>
          <cell r="AO266">
            <v>755769.84</v>
          </cell>
          <cell r="AP266">
            <v>26996.17</v>
          </cell>
          <cell r="AQ266">
            <v>0</v>
          </cell>
          <cell r="AR266">
            <v>0</v>
          </cell>
          <cell r="AS266">
            <v>209269.21</v>
          </cell>
          <cell r="AT266">
            <v>0</v>
          </cell>
          <cell r="AU266">
            <v>12112.67</v>
          </cell>
          <cell r="AV266">
            <v>0</v>
          </cell>
          <cell r="AW266">
            <v>116362.25</v>
          </cell>
          <cell r="AX266">
            <v>8037.23</v>
          </cell>
          <cell r="AY266">
            <v>0</v>
          </cell>
          <cell r="AZ266">
            <v>6141.86</v>
          </cell>
          <cell r="BA266">
            <v>410170.31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1576.2</v>
          </cell>
          <cell r="BM266">
            <v>0</v>
          </cell>
          <cell r="BN266">
            <v>0</v>
          </cell>
          <cell r="BO266">
            <v>0</v>
          </cell>
          <cell r="BP266">
            <v>143.82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151291</v>
          </cell>
          <cell r="CB266">
            <v>0</v>
          </cell>
          <cell r="CC266">
            <v>3768.69</v>
          </cell>
          <cell r="CD266">
            <v>0</v>
          </cell>
          <cell r="CE266">
            <v>82434.55</v>
          </cell>
          <cell r="CF266">
            <v>16641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14701.92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54158.95</v>
          </cell>
          <cell r="CR266">
            <v>0</v>
          </cell>
          <cell r="CS266">
            <v>216437.35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13396.13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873.43</v>
          </cell>
          <cell r="EZ266">
            <v>0</v>
          </cell>
          <cell r="FA266">
            <v>0</v>
          </cell>
          <cell r="FB266">
            <v>20914.240000000002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0</v>
          </cell>
          <cell r="FR266">
            <v>1665</v>
          </cell>
          <cell r="FS266">
            <v>46447.839999999997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</row>
        <row r="267">
          <cell r="F267" t="str">
            <v>36401</v>
          </cell>
          <cell r="G267">
            <v>541701.36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1423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22071.5</v>
          </cell>
          <cell r="U267">
            <v>335.23</v>
          </cell>
          <cell r="V267">
            <v>0</v>
          </cell>
          <cell r="W267">
            <v>0</v>
          </cell>
          <cell r="X267">
            <v>0</v>
          </cell>
          <cell r="Y267">
            <v>2584.38</v>
          </cell>
          <cell r="Z267">
            <v>39689.29</v>
          </cell>
          <cell r="AA267">
            <v>4325.33</v>
          </cell>
          <cell r="AB267">
            <v>0</v>
          </cell>
          <cell r="AC267">
            <v>9597.7900000000009</v>
          </cell>
          <cell r="AD267">
            <v>48.04</v>
          </cell>
          <cell r="AE267">
            <v>2250</v>
          </cell>
          <cell r="AF267">
            <v>5.2</v>
          </cell>
          <cell r="AG267">
            <v>21954.720000000001</v>
          </cell>
          <cell r="AH267">
            <v>0</v>
          </cell>
          <cell r="AI267">
            <v>2353998.39</v>
          </cell>
          <cell r="AJ267">
            <v>55249.11</v>
          </cell>
          <cell r="AK267">
            <v>235591.28</v>
          </cell>
          <cell r="AL267">
            <v>0</v>
          </cell>
          <cell r="AM267">
            <v>0</v>
          </cell>
          <cell r="AN267">
            <v>120.6</v>
          </cell>
          <cell r="AO267">
            <v>228449.48</v>
          </cell>
          <cell r="AP267">
            <v>0</v>
          </cell>
          <cell r="AQ267">
            <v>0</v>
          </cell>
          <cell r="AR267">
            <v>0</v>
          </cell>
          <cell r="AS267">
            <v>71108.13</v>
          </cell>
          <cell r="AT267">
            <v>0</v>
          </cell>
          <cell r="AU267">
            <v>563.44000000000005</v>
          </cell>
          <cell r="AV267">
            <v>0</v>
          </cell>
          <cell r="AW267">
            <v>2991.08</v>
          </cell>
          <cell r="AX267">
            <v>0</v>
          </cell>
          <cell r="AY267">
            <v>0</v>
          </cell>
          <cell r="AZ267">
            <v>3613.94</v>
          </cell>
          <cell r="BA267">
            <v>123663.22</v>
          </cell>
          <cell r="BB267">
            <v>180.9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51.03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62078.41</v>
          </cell>
          <cell r="CB267">
            <v>0</v>
          </cell>
          <cell r="CC267">
            <v>6131.42</v>
          </cell>
          <cell r="CD267">
            <v>0</v>
          </cell>
          <cell r="CE267">
            <v>82177.960000000006</v>
          </cell>
          <cell r="CF267">
            <v>48317.96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9373.4699999999993</v>
          </cell>
          <cell r="CS267">
            <v>85707.72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4386.1000000000004</v>
          </cell>
          <cell r="FC267">
            <v>17208.509999999998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35407.199999999997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0</v>
          </cell>
          <cell r="FR267">
            <v>0</v>
          </cell>
          <cell r="FS267">
            <v>904.54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400</v>
          </cell>
          <cell r="FY267">
            <v>0</v>
          </cell>
          <cell r="FZ267">
            <v>0</v>
          </cell>
          <cell r="GA267">
            <v>0</v>
          </cell>
        </row>
        <row r="268">
          <cell r="F268" t="str">
            <v>36402</v>
          </cell>
          <cell r="G268">
            <v>609432.94999999995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516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9533.4599999999991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2583.0500000000002</v>
          </cell>
          <cell r="AA268">
            <v>10167.209999999999</v>
          </cell>
          <cell r="AB268">
            <v>0</v>
          </cell>
          <cell r="AC268">
            <v>5753.08</v>
          </cell>
          <cell r="AD268">
            <v>105.19</v>
          </cell>
          <cell r="AE268">
            <v>3100</v>
          </cell>
          <cell r="AF268">
            <v>0</v>
          </cell>
          <cell r="AG268">
            <v>13404.55</v>
          </cell>
          <cell r="AH268">
            <v>4591.96</v>
          </cell>
          <cell r="AI268">
            <v>2657804.5499999998</v>
          </cell>
          <cell r="AJ268">
            <v>20362.25</v>
          </cell>
          <cell r="AK268">
            <v>121456.44</v>
          </cell>
          <cell r="AL268">
            <v>0</v>
          </cell>
          <cell r="AM268">
            <v>0</v>
          </cell>
          <cell r="AN268">
            <v>0</v>
          </cell>
          <cell r="AO268">
            <v>167141.57</v>
          </cell>
          <cell r="AP268">
            <v>1643.67</v>
          </cell>
          <cell r="AQ268">
            <v>0</v>
          </cell>
          <cell r="AR268">
            <v>0</v>
          </cell>
          <cell r="AS268">
            <v>133103.57</v>
          </cell>
          <cell r="AT268">
            <v>0</v>
          </cell>
          <cell r="AU268">
            <v>37181.11</v>
          </cell>
          <cell r="AV268">
            <v>0</v>
          </cell>
          <cell r="AW268">
            <v>135427.42000000001</v>
          </cell>
          <cell r="AX268">
            <v>0</v>
          </cell>
          <cell r="AY268">
            <v>0</v>
          </cell>
          <cell r="AZ268">
            <v>9842.2000000000007</v>
          </cell>
          <cell r="BA268">
            <v>257495.87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61.6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69821.009999999995</v>
          </cell>
          <cell r="CB268">
            <v>0</v>
          </cell>
          <cell r="CC268">
            <v>1858.5</v>
          </cell>
          <cell r="CD268">
            <v>0</v>
          </cell>
          <cell r="CE268">
            <v>110816.14</v>
          </cell>
          <cell r="CF268">
            <v>43885.41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9319.0499999999993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216536.1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7934.38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0</v>
          </cell>
          <cell r="FR268">
            <v>1862.47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</row>
        <row r="269">
          <cell r="F269" t="str">
            <v>37501</v>
          </cell>
          <cell r="G269">
            <v>31433955.370000001</v>
          </cell>
          <cell r="H269">
            <v>386.33</v>
          </cell>
          <cell r="I269">
            <v>0</v>
          </cell>
          <cell r="J269">
            <v>7803.4</v>
          </cell>
          <cell r="K269">
            <v>0</v>
          </cell>
          <cell r="L269">
            <v>0</v>
          </cell>
          <cell r="M269">
            <v>370339.69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23945</v>
          </cell>
          <cell r="U269">
            <v>55652.63</v>
          </cell>
          <cell r="V269">
            <v>600</v>
          </cell>
          <cell r="W269">
            <v>0</v>
          </cell>
          <cell r="X269">
            <v>0</v>
          </cell>
          <cell r="Y269">
            <v>19010.7</v>
          </cell>
          <cell r="Z269">
            <v>959701.84</v>
          </cell>
          <cell r="AA269">
            <v>73171.509999999995</v>
          </cell>
          <cell r="AB269">
            <v>0</v>
          </cell>
          <cell r="AC269">
            <v>280012.23</v>
          </cell>
          <cell r="AD269">
            <v>9934.65</v>
          </cell>
          <cell r="AE269">
            <v>122365.16</v>
          </cell>
          <cell r="AF269">
            <v>3007.93</v>
          </cell>
          <cell r="AG269">
            <v>3327123.34</v>
          </cell>
          <cell r="AH269">
            <v>110301.96</v>
          </cell>
          <cell r="AI269">
            <v>66443207.25</v>
          </cell>
          <cell r="AJ269">
            <v>2035014.82</v>
          </cell>
          <cell r="AK269">
            <v>0</v>
          </cell>
          <cell r="AL269">
            <v>6027.36</v>
          </cell>
          <cell r="AM269">
            <v>0</v>
          </cell>
          <cell r="AN269">
            <v>0</v>
          </cell>
          <cell r="AO269">
            <v>9160782.1699999999</v>
          </cell>
          <cell r="AP269">
            <v>644279.38</v>
          </cell>
          <cell r="AQ269">
            <v>0</v>
          </cell>
          <cell r="AR269">
            <v>0</v>
          </cell>
          <cell r="AS269">
            <v>1979263.58</v>
          </cell>
          <cell r="AT269">
            <v>0</v>
          </cell>
          <cell r="AU269">
            <v>1054165.3700000001</v>
          </cell>
          <cell r="AV269">
            <v>0</v>
          </cell>
          <cell r="AW269">
            <v>779936.97</v>
          </cell>
          <cell r="AX269">
            <v>110482.69</v>
          </cell>
          <cell r="AY269">
            <v>0</v>
          </cell>
          <cell r="AZ269">
            <v>79835.759999999995</v>
          </cell>
          <cell r="BA269">
            <v>3416078.25</v>
          </cell>
          <cell r="BB269">
            <v>80373.22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180730.65</v>
          </cell>
          <cell r="BQ269">
            <v>0</v>
          </cell>
          <cell r="BR269">
            <v>29493.119999999999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2179424.63</v>
          </cell>
          <cell r="CB269">
            <v>0</v>
          </cell>
          <cell r="CC269">
            <v>64319</v>
          </cell>
          <cell r="CD269">
            <v>0</v>
          </cell>
          <cell r="CE269">
            <v>1973526.51</v>
          </cell>
          <cell r="CF269">
            <v>620531.04</v>
          </cell>
          <cell r="CG269">
            <v>44449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91742.22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47558.53</v>
          </cell>
          <cell r="CR269">
            <v>36881.449999999997</v>
          </cell>
          <cell r="CS269">
            <v>2177380.14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1000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272303.71999999997</v>
          </cell>
          <cell r="FC269">
            <v>0</v>
          </cell>
          <cell r="FD269">
            <v>133017.20000000001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208951.1</v>
          </cell>
          <cell r="FN269">
            <v>0</v>
          </cell>
          <cell r="FO269">
            <v>0</v>
          </cell>
          <cell r="FP269">
            <v>0</v>
          </cell>
          <cell r="FQ269">
            <v>0</v>
          </cell>
          <cell r="FR269">
            <v>97025.53</v>
          </cell>
          <cell r="FS269">
            <v>0</v>
          </cell>
          <cell r="FT269">
            <v>0</v>
          </cell>
          <cell r="FU269">
            <v>0</v>
          </cell>
          <cell r="FV269">
            <v>0</v>
          </cell>
          <cell r="FW269">
            <v>0</v>
          </cell>
          <cell r="FX269">
            <v>33940.14</v>
          </cell>
          <cell r="FY269">
            <v>0</v>
          </cell>
          <cell r="FZ269">
            <v>0</v>
          </cell>
          <cell r="GA269">
            <v>1144637.97</v>
          </cell>
        </row>
        <row r="270">
          <cell r="F270" t="str">
            <v>37502</v>
          </cell>
          <cell r="G270">
            <v>13814924.9</v>
          </cell>
          <cell r="H270">
            <v>0</v>
          </cell>
          <cell r="I270">
            <v>0</v>
          </cell>
          <cell r="J270">
            <v>1818.24</v>
          </cell>
          <cell r="K270">
            <v>0</v>
          </cell>
          <cell r="L270">
            <v>0</v>
          </cell>
          <cell r="M270">
            <v>20284</v>
          </cell>
          <cell r="N270">
            <v>0</v>
          </cell>
          <cell r="O270">
            <v>0</v>
          </cell>
          <cell r="P270">
            <v>0</v>
          </cell>
          <cell r="Q270">
            <v>121285</v>
          </cell>
          <cell r="R270">
            <v>0</v>
          </cell>
          <cell r="S270">
            <v>0</v>
          </cell>
          <cell r="T270">
            <v>0</v>
          </cell>
          <cell r="U270">
            <v>23361.72</v>
          </cell>
          <cell r="V270">
            <v>18612.21</v>
          </cell>
          <cell r="W270">
            <v>0</v>
          </cell>
          <cell r="X270">
            <v>0</v>
          </cell>
          <cell r="Y270">
            <v>60805.65</v>
          </cell>
          <cell r="Z270">
            <v>285624.46999999997</v>
          </cell>
          <cell r="AA270">
            <v>46133.63</v>
          </cell>
          <cell r="AB270">
            <v>0</v>
          </cell>
          <cell r="AC270">
            <v>58568.74</v>
          </cell>
          <cell r="AD270">
            <v>11009.87</v>
          </cell>
          <cell r="AE270">
            <v>17115.009999999998</v>
          </cell>
          <cell r="AF270">
            <v>0</v>
          </cell>
          <cell r="AG270">
            <v>55819.64</v>
          </cell>
          <cell r="AH270">
            <v>49824.81</v>
          </cell>
          <cell r="AI270">
            <v>29178340.530000001</v>
          </cell>
          <cell r="AJ270">
            <v>1170544.21</v>
          </cell>
          <cell r="AK270">
            <v>383907.84000000003</v>
          </cell>
          <cell r="AL270">
            <v>0</v>
          </cell>
          <cell r="AM270">
            <v>0</v>
          </cell>
          <cell r="AN270">
            <v>2236</v>
          </cell>
          <cell r="AO270">
            <v>4077761.23</v>
          </cell>
          <cell r="AP270">
            <v>248098.3</v>
          </cell>
          <cell r="AQ270">
            <v>0</v>
          </cell>
          <cell r="AR270">
            <v>0</v>
          </cell>
          <cell r="AS270">
            <v>1159907.3500000001</v>
          </cell>
          <cell r="AT270">
            <v>0</v>
          </cell>
          <cell r="AU270">
            <v>232519.71</v>
          </cell>
          <cell r="AV270">
            <v>0</v>
          </cell>
          <cell r="AW270">
            <v>324429.55</v>
          </cell>
          <cell r="AX270">
            <v>46425.32</v>
          </cell>
          <cell r="AY270">
            <v>0</v>
          </cell>
          <cell r="AZ270">
            <v>28568.13</v>
          </cell>
          <cell r="BA270">
            <v>2128241.02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219330.25</v>
          </cell>
          <cell r="BN270">
            <v>109039.64</v>
          </cell>
          <cell r="BO270">
            <v>0</v>
          </cell>
          <cell r="BP270">
            <v>78720.86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990894.98</v>
          </cell>
          <cell r="CB270">
            <v>0</v>
          </cell>
          <cell r="CC270">
            <v>32064.05</v>
          </cell>
          <cell r="CD270">
            <v>0</v>
          </cell>
          <cell r="CE270">
            <v>1128129.6299999999</v>
          </cell>
          <cell r="CF270">
            <v>181982.75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911244.51</v>
          </cell>
          <cell r="CT270">
            <v>0</v>
          </cell>
          <cell r="CU270">
            <v>87374.92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114602.38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126526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98435.520000000004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1999.9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2688.06</v>
          </cell>
          <cell r="FY270">
            <v>0</v>
          </cell>
          <cell r="FZ270">
            <v>0</v>
          </cell>
          <cell r="GA270">
            <v>0</v>
          </cell>
        </row>
        <row r="271">
          <cell r="F271" t="str">
            <v>37503</v>
          </cell>
          <cell r="G271">
            <v>6527319.9299999997</v>
          </cell>
          <cell r="H271">
            <v>0</v>
          </cell>
          <cell r="I271">
            <v>0</v>
          </cell>
          <cell r="J271">
            <v>339.01</v>
          </cell>
          <cell r="K271">
            <v>0</v>
          </cell>
          <cell r="L271">
            <v>0</v>
          </cell>
          <cell r="M271">
            <v>141596.46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2155</v>
          </cell>
          <cell r="S271">
            <v>0</v>
          </cell>
          <cell r="T271">
            <v>0</v>
          </cell>
          <cell r="U271">
            <v>13762.48</v>
          </cell>
          <cell r="V271">
            <v>0</v>
          </cell>
          <cell r="W271">
            <v>0</v>
          </cell>
          <cell r="X271">
            <v>0</v>
          </cell>
          <cell r="Y271">
            <v>1470</v>
          </cell>
          <cell r="Z271">
            <v>229334.66</v>
          </cell>
          <cell r="AA271">
            <v>18604.009999999998</v>
          </cell>
          <cell r="AB271">
            <v>0</v>
          </cell>
          <cell r="AC271">
            <v>70312.539999999994</v>
          </cell>
          <cell r="AD271">
            <v>2178.2800000000002</v>
          </cell>
          <cell r="AE271">
            <v>17260.98</v>
          </cell>
          <cell r="AF271">
            <v>1000</v>
          </cell>
          <cell r="AG271">
            <v>104301.15</v>
          </cell>
          <cell r="AH271">
            <v>233.02</v>
          </cell>
          <cell r="AI271">
            <v>12777748.73</v>
          </cell>
          <cell r="AJ271">
            <v>350077.05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1926635.88</v>
          </cell>
          <cell r="AP271">
            <v>114108.95</v>
          </cell>
          <cell r="AQ271">
            <v>0</v>
          </cell>
          <cell r="AR271">
            <v>0</v>
          </cell>
          <cell r="AS271">
            <v>465027.31</v>
          </cell>
          <cell r="AT271">
            <v>0</v>
          </cell>
          <cell r="AU271">
            <v>130279.38</v>
          </cell>
          <cell r="AV271">
            <v>0</v>
          </cell>
          <cell r="AW271">
            <v>99528.48</v>
          </cell>
          <cell r="AX271">
            <v>21172.73</v>
          </cell>
          <cell r="AY271">
            <v>0</v>
          </cell>
          <cell r="AZ271">
            <v>14086.68</v>
          </cell>
          <cell r="BA271">
            <v>922644.51</v>
          </cell>
          <cell r="BB271">
            <v>42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34650.660000000003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471617.64</v>
          </cell>
          <cell r="CB271">
            <v>0</v>
          </cell>
          <cell r="CC271">
            <v>18227.87</v>
          </cell>
          <cell r="CD271">
            <v>0</v>
          </cell>
          <cell r="CE271">
            <v>420273.93</v>
          </cell>
          <cell r="CF271">
            <v>50536.75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7839.12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497962.73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124679.27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3710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37412.870000000003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70358.710000000006</v>
          </cell>
          <cell r="FN271">
            <v>0</v>
          </cell>
          <cell r="FO271">
            <v>0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</row>
        <row r="272">
          <cell r="F272" t="str">
            <v>37504</v>
          </cell>
          <cell r="G272">
            <v>5611910.2400000002</v>
          </cell>
          <cell r="H272">
            <v>0</v>
          </cell>
          <cell r="I272">
            <v>0</v>
          </cell>
          <cell r="J272">
            <v>373.56</v>
          </cell>
          <cell r="K272">
            <v>0</v>
          </cell>
          <cell r="L272">
            <v>0</v>
          </cell>
          <cell r="M272">
            <v>89371.61</v>
          </cell>
          <cell r="N272">
            <v>0</v>
          </cell>
          <cell r="O272">
            <v>1050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30371.29</v>
          </cell>
          <cell r="V272">
            <v>17526.849999999999</v>
          </cell>
          <cell r="W272">
            <v>0</v>
          </cell>
          <cell r="X272">
            <v>0</v>
          </cell>
          <cell r="Y272">
            <v>4488.78</v>
          </cell>
          <cell r="Z272">
            <v>306287.98</v>
          </cell>
          <cell r="AA272">
            <v>19456.61</v>
          </cell>
          <cell r="AB272">
            <v>0</v>
          </cell>
          <cell r="AC272">
            <v>142972.67000000001</v>
          </cell>
          <cell r="AD272">
            <v>880.63</v>
          </cell>
          <cell r="AE272">
            <v>-13</v>
          </cell>
          <cell r="AF272">
            <v>32432.9</v>
          </cell>
          <cell r="AG272">
            <v>9661.15</v>
          </cell>
          <cell r="AH272">
            <v>23661.040000000001</v>
          </cell>
          <cell r="AI272">
            <v>18386897.899999999</v>
          </cell>
          <cell r="AJ272">
            <v>554612.5</v>
          </cell>
          <cell r="AK272">
            <v>306639.71999999997</v>
          </cell>
          <cell r="AL272">
            <v>0</v>
          </cell>
          <cell r="AM272">
            <v>0</v>
          </cell>
          <cell r="AN272">
            <v>0</v>
          </cell>
          <cell r="AO272">
            <v>2664745.9700000002</v>
          </cell>
          <cell r="AP272">
            <v>153117.45000000001</v>
          </cell>
          <cell r="AQ272">
            <v>0</v>
          </cell>
          <cell r="AR272">
            <v>0</v>
          </cell>
          <cell r="AS272">
            <v>516135.87</v>
          </cell>
          <cell r="AT272">
            <v>0</v>
          </cell>
          <cell r="AU272">
            <v>159265.92000000001</v>
          </cell>
          <cell r="AV272">
            <v>0</v>
          </cell>
          <cell r="AW272">
            <v>321319.13</v>
          </cell>
          <cell r="AX272">
            <v>30604.39</v>
          </cell>
          <cell r="AY272">
            <v>0</v>
          </cell>
          <cell r="AZ272">
            <v>16834.32</v>
          </cell>
          <cell r="BA272">
            <v>1107091.25</v>
          </cell>
          <cell r="BB272">
            <v>2017.07</v>
          </cell>
          <cell r="BC272">
            <v>18000.009999999998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49988.35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736177.19</v>
          </cell>
          <cell r="CB272">
            <v>0</v>
          </cell>
          <cell r="CC272">
            <v>24252.02</v>
          </cell>
          <cell r="CD272">
            <v>0</v>
          </cell>
          <cell r="CE272">
            <v>373824.97</v>
          </cell>
          <cell r="CF272">
            <v>100148.63</v>
          </cell>
          <cell r="CG272">
            <v>35160.85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35700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530478.23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6178.16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45000.02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3874.88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68518.14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92500</v>
          </cell>
          <cell r="FN272">
            <v>0</v>
          </cell>
          <cell r="FO272">
            <v>0</v>
          </cell>
          <cell r="FP272">
            <v>0</v>
          </cell>
          <cell r="FQ272">
            <v>0</v>
          </cell>
          <cell r="FR272">
            <v>2400</v>
          </cell>
          <cell r="FS272">
            <v>0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13338.31</v>
          </cell>
          <cell r="FY272">
            <v>0</v>
          </cell>
          <cell r="FZ272">
            <v>200000</v>
          </cell>
          <cell r="GA272">
            <v>0</v>
          </cell>
        </row>
        <row r="273">
          <cell r="F273" t="str">
            <v>37505</v>
          </cell>
          <cell r="G273">
            <v>3998452.88</v>
          </cell>
          <cell r="H273">
            <v>0</v>
          </cell>
          <cell r="I273">
            <v>0</v>
          </cell>
          <cell r="J273">
            <v>276.81</v>
          </cell>
          <cell r="K273">
            <v>0</v>
          </cell>
          <cell r="L273">
            <v>0</v>
          </cell>
          <cell r="M273">
            <v>254.16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1550</v>
          </cell>
          <cell r="S273">
            <v>0</v>
          </cell>
          <cell r="T273">
            <v>0</v>
          </cell>
          <cell r="U273">
            <v>8130.74</v>
          </cell>
          <cell r="V273">
            <v>9310.69</v>
          </cell>
          <cell r="W273">
            <v>0</v>
          </cell>
          <cell r="X273">
            <v>0</v>
          </cell>
          <cell r="Y273">
            <v>0</v>
          </cell>
          <cell r="Z273">
            <v>136806.17000000001</v>
          </cell>
          <cell r="AA273">
            <v>19702.28</v>
          </cell>
          <cell r="AB273">
            <v>0</v>
          </cell>
          <cell r="AC273">
            <v>14827.39</v>
          </cell>
          <cell r="AD273">
            <v>2358.14</v>
          </cell>
          <cell r="AE273">
            <v>38910.51</v>
          </cell>
          <cell r="AF273">
            <v>8363.07</v>
          </cell>
          <cell r="AG273">
            <v>88443.91</v>
          </cell>
          <cell r="AH273">
            <v>107646.92</v>
          </cell>
          <cell r="AI273">
            <v>10623184.82</v>
          </cell>
          <cell r="AJ273">
            <v>284866.05</v>
          </cell>
          <cell r="AK273">
            <v>443466.16</v>
          </cell>
          <cell r="AL273">
            <v>0</v>
          </cell>
          <cell r="AM273">
            <v>0</v>
          </cell>
          <cell r="AN273">
            <v>0</v>
          </cell>
          <cell r="AO273">
            <v>1244460.8500000001</v>
          </cell>
          <cell r="AP273">
            <v>39659.99</v>
          </cell>
          <cell r="AQ273">
            <v>0</v>
          </cell>
          <cell r="AR273">
            <v>0</v>
          </cell>
          <cell r="AS273">
            <v>310465.01</v>
          </cell>
          <cell r="AT273">
            <v>0</v>
          </cell>
          <cell r="AU273">
            <v>74878.42</v>
          </cell>
          <cell r="AV273">
            <v>0</v>
          </cell>
          <cell r="AW273">
            <v>161515.18</v>
          </cell>
          <cell r="AX273">
            <v>17191.330000000002</v>
          </cell>
          <cell r="AY273">
            <v>0</v>
          </cell>
          <cell r="AZ273">
            <v>9648.17</v>
          </cell>
          <cell r="BA273">
            <v>756482.37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26135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319644</v>
          </cell>
          <cell r="CB273">
            <v>0</v>
          </cell>
          <cell r="CC273">
            <v>7291</v>
          </cell>
          <cell r="CD273">
            <v>0</v>
          </cell>
          <cell r="CE273">
            <v>300917.74</v>
          </cell>
          <cell r="CF273">
            <v>68413.289999999994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16726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339975.08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39693.660000000003</v>
          </cell>
          <cell r="FC273">
            <v>60567.53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396.61</v>
          </cell>
          <cell r="FL273">
            <v>0</v>
          </cell>
          <cell r="FM273">
            <v>82819.05</v>
          </cell>
          <cell r="FN273">
            <v>0</v>
          </cell>
          <cell r="FO273">
            <v>0</v>
          </cell>
          <cell r="FP273">
            <v>0</v>
          </cell>
          <cell r="FQ273">
            <v>0</v>
          </cell>
          <cell r="FR273">
            <v>3292.88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</row>
        <row r="274">
          <cell r="F274" t="str">
            <v>37506</v>
          </cell>
          <cell r="G274">
            <v>3697336.05</v>
          </cell>
          <cell r="H274">
            <v>0</v>
          </cell>
          <cell r="I274">
            <v>0</v>
          </cell>
          <cell r="J274">
            <v>12229.69</v>
          </cell>
          <cell r="K274">
            <v>0</v>
          </cell>
          <cell r="L274">
            <v>0</v>
          </cell>
          <cell r="M274">
            <v>1651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4869.3</v>
          </cell>
          <cell r="V274">
            <v>7219.38</v>
          </cell>
          <cell r="W274">
            <v>0</v>
          </cell>
          <cell r="X274">
            <v>0</v>
          </cell>
          <cell r="Y274">
            <v>0</v>
          </cell>
          <cell r="Z274">
            <v>124691.08</v>
          </cell>
          <cell r="AA274">
            <v>19553.900000000001</v>
          </cell>
          <cell r="AB274">
            <v>0</v>
          </cell>
          <cell r="AC274">
            <v>17237.55</v>
          </cell>
          <cell r="AD274">
            <v>3299</v>
          </cell>
          <cell r="AE274">
            <v>3845</v>
          </cell>
          <cell r="AF274">
            <v>0</v>
          </cell>
          <cell r="AG274">
            <v>11579.61</v>
          </cell>
          <cell r="AH274">
            <v>46187.71</v>
          </cell>
          <cell r="AI274">
            <v>9834478.3900000006</v>
          </cell>
          <cell r="AJ274">
            <v>343058.99</v>
          </cell>
          <cell r="AK274">
            <v>776259.28</v>
          </cell>
          <cell r="AL274">
            <v>0</v>
          </cell>
          <cell r="AM274">
            <v>0</v>
          </cell>
          <cell r="AN274">
            <v>0</v>
          </cell>
          <cell r="AO274">
            <v>1454092.87</v>
          </cell>
          <cell r="AP274">
            <v>123154.55</v>
          </cell>
          <cell r="AQ274">
            <v>0</v>
          </cell>
          <cell r="AR274">
            <v>0</v>
          </cell>
          <cell r="AS274">
            <v>434828.96</v>
          </cell>
          <cell r="AT274">
            <v>0</v>
          </cell>
          <cell r="AU274">
            <v>133436.29999999999</v>
          </cell>
          <cell r="AV274">
            <v>0</v>
          </cell>
          <cell r="AW274">
            <v>238183.75</v>
          </cell>
          <cell r="AX274">
            <v>15504.04</v>
          </cell>
          <cell r="AY274">
            <v>0</v>
          </cell>
          <cell r="AZ274">
            <v>17790.29</v>
          </cell>
          <cell r="BA274">
            <v>780682.85</v>
          </cell>
          <cell r="BB274">
            <v>0</v>
          </cell>
          <cell r="BC274">
            <v>6941.66</v>
          </cell>
          <cell r="BD274">
            <v>0</v>
          </cell>
          <cell r="BE274">
            <v>0</v>
          </cell>
          <cell r="BF274">
            <v>0</v>
          </cell>
          <cell r="BG274">
            <v>500</v>
          </cell>
          <cell r="BH274">
            <v>0</v>
          </cell>
          <cell r="BI274">
            <v>6087.04</v>
          </cell>
          <cell r="BJ274">
            <v>0</v>
          </cell>
          <cell r="BK274">
            <v>0</v>
          </cell>
          <cell r="BL274">
            <v>0</v>
          </cell>
          <cell r="BM274">
            <v>28487.3</v>
          </cell>
          <cell r="BN274">
            <v>17694.560000000001</v>
          </cell>
          <cell r="BO274">
            <v>0</v>
          </cell>
          <cell r="BP274">
            <v>26671.54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325959</v>
          </cell>
          <cell r="CB274">
            <v>0</v>
          </cell>
          <cell r="CC274">
            <v>11124</v>
          </cell>
          <cell r="CD274">
            <v>0</v>
          </cell>
          <cell r="CE274">
            <v>322514.42</v>
          </cell>
          <cell r="CF274">
            <v>81017</v>
          </cell>
          <cell r="CG274">
            <v>74456.070000000007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59068.85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549554.09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20492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15139.54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3861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60289.8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2000</v>
          </cell>
          <cell r="FN274">
            <v>0</v>
          </cell>
          <cell r="FO274">
            <v>455041.2</v>
          </cell>
          <cell r="FP274">
            <v>0</v>
          </cell>
          <cell r="FQ274">
            <v>0</v>
          </cell>
          <cell r="FR274">
            <v>0</v>
          </cell>
          <cell r="FS274">
            <v>2994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</row>
        <row r="275">
          <cell r="F275" t="str">
            <v>37507</v>
          </cell>
          <cell r="G275">
            <v>5382518.4699999997</v>
          </cell>
          <cell r="H275">
            <v>0</v>
          </cell>
          <cell r="I275">
            <v>0</v>
          </cell>
          <cell r="J275">
            <v>135506.97</v>
          </cell>
          <cell r="K275">
            <v>0</v>
          </cell>
          <cell r="L275">
            <v>0</v>
          </cell>
          <cell r="M275">
            <v>27572.04</v>
          </cell>
          <cell r="N275">
            <v>0</v>
          </cell>
          <cell r="O275">
            <v>2878.08</v>
          </cell>
          <cell r="P275">
            <v>0</v>
          </cell>
          <cell r="Q275">
            <v>0</v>
          </cell>
          <cell r="R275">
            <v>4955</v>
          </cell>
          <cell r="S275">
            <v>0</v>
          </cell>
          <cell r="T275">
            <v>0</v>
          </cell>
          <cell r="U275">
            <v>566</v>
          </cell>
          <cell r="V275">
            <v>14670.5</v>
          </cell>
          <cell r="W275">
            <v>0</v>
          </cell>
          <cell r="X275">
            <v>0</v>
          </cell>
          <cell r="Y275">
            <v>0</v>
          </cell>
          <cell r="Z275">
            <v>171647.01</v>
          </cell>
          <cell r="AA275">
            <v>22361.93</v>
          </cell>
          <cell r="AB275">
            <v>0</v>
          </cell>
          <cell r="AC275">
            <v>7441.9</v>
          </cell>
          <cell r="AD275">
            <v>1007.21</v>
          </cell>
          <cell r="AE275">
            <v>16262.52</v>
          </cell>
          <cell r="AF275">
            <v>0</v>
          </cell>
          <cell r="AG275">
            <v>24187.81</v>
          </cell>
          <cell r="AH275">
            <v>41947.14</v>
          </cell>
          <cell r="AI275">
            <v>10078085.859999999</v>
          </cell>
          <cell r="AJ275">
            <v>439315.96</v>
          </cell>
          <cell r="AK275">
            <v>79693.16</v>
          </cell>
          <cell r="AL275">
            <v>1091485.78</v>
          </cell>
          <cell r="AM275">
            <v>0</v>
          </cell>
          <cell r="AN275">
            <v>0</v>
          </cell>
          <cell r="AO275">
            <v>1592260.85</v>
          </cell>
          <cell r="AP275">
            <v>77853.789999999994</v>
          </cell>
          <cell r="AQ275">
            <v>0</v>
          </cell>
          <cell r="AR275">
            <v>0</v>
          </cell>
          <cell r="AS275">
            <v>481916.08</v>
          </cell>
          <cell r="AT275">
            <v>0</v>
          </cell>
          <cell r="AU275">
            <v>408851.84</v>
          </cell>
          <cell r="AV275">
            <v>0</v>
          </cell>
          <cell r="AW275">
            <v>88868.58</v>
          </cell>
          <cell r="AX275">
            <v>11217.95</v>
          </cell>
          <cell r="AY275">
            <v>0</v>
          </cell>
          <cell r="AZ275">
            <v>22605.3</v>
          </cell>
          <cell r="BA275">
            <v>1332308.6000000001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86116.86</v>
          </cell>
          <cell r="BN275">
            <v>0</v>
          </cell>
          <cell r="BO275">
            <v>0</v>
          </cell>
          <cell r="BP275">
            <v>31416.94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379088</v>
          </cell>
          <cell r="CB275">
            <v>0</v>
          </cell>
          <cell r="CC275">
            <v>19128</v>
          </cell>
          <cell r="CD275">
            <v>0</v>
          </cell>
          <cell r="CE275">
            <v>679358.12</v>
          </cell>
          <cell r="CF275">
            <v>138922.57999999999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7816.88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40715.33</v>
          </cell>
          <cell r="CR275">
            <v>9949.7800000000007</v>
          </cell>
          <cell r="CS275">
            <v>584272.26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21971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74372.34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3680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67718.820000000007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123781.52</v>
          </cell>
          <cell r="FN275">
            <v>0</v>
          </cell>
          <cell r="FO275">
            <v>0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274983</v>
          </cell>
        </row>
        <row r="276">
          <cell r="F276" t="str">
            <v>37903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1976933.95</v>
          </cell>
          <cell r="AJ276">
            <v>116959.03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274100.38</v>
          </cell>
          <cell r="AP276">
            <v>81689.14</v>
          </cell>
          <cell r="AQ276">
            <v>0</v>
          </cell>
          <cell r="AR276">
            <v>0</v>
          </cell>
          <cell r="AS276">
            <v>98731.19</v>
          </cell>
          <cell r="AT276">
            <v>0</v>
          </cell>
          <cell r="AU276">
            <v>800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4463.71</v>
          </cell>
          <cell r="BA276">
            <v>194077.62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230473.89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</row>
        <row r="277">
          <cell r="F277" t="str">
            <v>38126</v>
          </cell>
          <cell r="G277">
            <v>543423.18000000005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1180</v>
          </cell>
          <cell r="N277">
            <v>0</v>
          </cell>
          <cell r="O277">
            <v>0</v>
          </cell>
          <cell r="P277">
            <v>0</v>
          </cell>
          <cell r="Q277">
            <v>3600</v>
          </cell>
          <cell r="R277">
            <v>0</v>
          </cell>
          <cell r="S277">
            <v>0</v>
          </cell>
          <cell r="T277">
            <v>0</v>
          </cell>
          <cell r="U277">
            <v>394.61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23280.78</v>
          </cell>
          <cell r="AA277">
            <v>1998.97</v>
          </cell>
          <cell r="AB277">
            <v>0</v>
          </cell>
          <cell r="AC277">
            <v>0</v>
          </cell>
          <cell r="AD277">
            <v>46.5</v>
          </cell>
          <cell r="AE277">
            <v>4200</v>
          </cell>
          <cell r="AF277">
            <v>0</v>
          </cell>
          <cell r="AG277">
            <v>55357.58</v>
          </cell>
          <cell r="AH277">
            <v>0</v>
          </cell>
          <cell r="AI277">
            <v>1464163.88</v>
          </cell>
          <cell r="AJ277">
            <v>9865.8799999999992</v>
          </cell>
          <cell r="AK277">
            <v>1641.6</v>
          </cell>
          <cell r="AL277">
            <v>0</v>
          </cell>
          <cell r="AM277">
            <v>0</v>
          </cell>
          <cell r="AN277">
            <v>0</v>
          </cell>
          <cell r="AO277">
            <v>49789.18</v>
          </cell>
          <cell r="AP277">
            <v>0</v>
          </cell>
          <cell r="AQ277">
            <v>0</v>
          </cell>
          <cell r="AR277">
            <v>0</v>
          </cell>
          <cell r="AS277">
            <v>7526.24</v>
          </cell>
          <cell r="AT277">
            <v>0</v>
          </cell>
          <cell r="AU277">
            <v>6221.37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161008.89000000001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16430.84</v>
          </cell>
          <cell r="CB277">
            <v>0</v>
          </cell>
          <cell r="CC277">
            <v>0</v>
          </cell>
          <cell r="CD277">
            <v>0</v>
          </cell>
          <cell r="CE277">
            <v>16010.78</v>
          </cell>
          <cell r="CF277">
            <v>8036.66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P277">
            <v>0</v>
          </cell>
          <cell r="FQ277">
            <v>0</v>
          </cell>
          <cell r="FR277">
            <v>0</v>
          </cell>
          <cell r="FS277">
            <v>0</v>
          </cell>
          <cell r="FT277">
            <v>0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</row>
        <row r="278">
          <cell r="F278" t="str">
            <v>38264</v>
          </cell>
          <cell r="G278">
            <v>145802.79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200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235.9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7177.2</v>
          </cell>
          <cell r="AA278">
            <v>151.87</v>
          </cell>
          <cell r="AB278">
            <v>0</v>
          </cell>
          <cell r="AC278">
            <v>0</v>
          </cell>
          <cell r="AD278">
            <v>19.95</v>
          </cell>
          <cell r="AE278">
            <v>0</v>
          </cell>
          <cell r="AF278">
            <v>0</v>
          </cell>
          <cell r="AG278">
            <v>260.02</v>
          </cell>
          <cell r="AH278">
            <v>3016.03</v>
          </cell>
          <cell r="AI278">
            <v>415495.46</v>
          </cell>
          <cell r="AJ278">
            <v>4154.33</v>
          </cell>
          <cell r="AK278">
            <v>49706.8</v>
          </cell>
          <cell r="AL278">
            <v>0</v>
          </cell>
          <cell r="AM278">
            <v>0</v>
          </cell>
          <cell r="AN278">
            <v>0</v>
          </cell>
          <cell r="AO278">
            <v>20708.12</v>
          </cell>
          <cell r="AP278">
            <v>0</v>
          </cell>
          <cell r="AQ278">
            <v>0</v>
          </cell>
          <cell r="AR278">
            <v>0</v>
          </cell>
          <cell r="AS278">
            <v>6831.86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276.02999999999997</v>
          </cell>
          <cell r="AY278">
            <v>0</v>
          </cell>
          <cell r="AZ278">
            <v>398.42</v>
          </cell>
          <cell r="BA278">
            <v>65450.21</v>
          </cell>
          <cell r="BB278">
            <v>1125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9643.06</v>
          </cell>
          <cell r="CB278">
            <v>0</v>
          </cell>
          <cell r="CC278">
            <v>0</v>
          </cell>
          <cell r="CD278">
            <v>0</v>
          </cell>
          <cell r="CE278">
            <v>4551</v>
          </cell>
          <cell r="CF278">
            <v>19848.36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13359.8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1000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3698.44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91.34</v>
          </cell>
          <cell r="FJ278">
            <v>22.44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60.38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</row>
        <row r="279">
          <cell r="F279" t="str">
            <v>38265</v>
          </cell>
          <cell r="G279">
            <v>335798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14530</v>
          </cell>
          <cell r="U279">
            <v>676</v>
          </cell>
          <cell r="V279">
            <v>0</v>
          </cell>
          <cell r="W279">
            <v>0</v>
          </cell>
          <cell r="X279">
            <v>0</v>
          </cell>
          <cell r="Y279">
            <v>1706.6</v>
          </cell>
          <cell r="Z279">
            <v>24806.2</v>
          </cell>
          <cell r="AA279">
            <v>652.72</v>
          </cell>
          <cell r="AB279">
            <v>0</v>
          </cell>
          <cell r="AC279">
            <v>16615</v>
          </cell>
          <cell r="AD279">
            <v>70.3</v>
          </cell>
          <cell r="AE279">
            <v>180</v>
          </cell>
          <cell r="AF279">
            <v>0</v>
          </cell>
          <cell r="AG279">
            <v>0</v>
          </cell>
          <cell r="AH279">
            <v>7296</v>
          </cell>
          <cell r="AI279">
            <v>2031515.19</v>
          </cell>
          <cell r="AJ279">
            <v>41219.26</v>
          </cell>
          <cell r="AK279">
            <v>275681.76</v>
          </cell>
          <cell r="AL279">
            <v>0</v>
          </cell>
          <cell r="AM279">
            <v>0</v>
          </cell>
          <cell r="AN279">
            <v>0</v>
          </cell>
          <cell r="AO279">
            <v>177676.27</v>
          </cell>
          <cell r="AP279">
            <v>3014.64</v>
          </cell>
          <cell r="AQ279">
            <v>0</v>
          </cell>
          <cell r="AR279">
            <v>0</v>
          </cell>
          <cell r="AS279">
            <v>54009.02</v>
          </cell>
          <cell r="AT279">
            <v>0</v>
          </cell>
          <cell r="AU279">
            <v>159944.01</v>
          </cell>
          <cell r="AV279">
            <v>0</v>
          </cell>
          <cell r="AW279">
            <v>1307.77</v>
          </cell>
          <cell r="AX279">
            <v>2179.04</v>
          </cell>
          <cell r="AY279">
            <v>33540</v>
          </cell>
          <cell r="AZ279">
            <v>1757.54</v>
          </cell>
          <cell r="BA279">
            <v>110200.57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31960</v>
          </cell>
          <cell r="CB279">
            <v>0</v>
          </cell>
          <cell r="CC279">
            <v>679.13</v>
          </cell>
          <cell r="CD279">
            <v>0</v>
          </cell>
          <cell r="CE279">
            <v>29597.4</v>
          </cell>
          <cell r="CF279">
            <v>12366.15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60086.49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15918.43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9957.2099999999991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</row>
        <row r="280">
          <cell r="F280" t="str">
            <v>38267</v>
          </cell>
          <cell r="G280">
            <v>5346755.63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36966.6</v>
          </cell>
          <cell r="N280">
            <v>0</v>
          </cell>
          <cell r="O280">
            <v>2145</v>
          </cell>
          <cell r="P280">
            <v>0</v>
          </cell>
          <cell r="Q280">
            <v>0</v>
          </cell>
          <cell r="R280">
            <v>2375</v>
          </cell>
          <cell r="S280">
            <v>0</v>
          </cell>
          <cell r="T280">
            <v>0</v>
          </cell>
          <cell r="U280">
            <v>1528</v>
          </cell>
          <cell r="V280">
            <v>1575.07</v>
          </cell>
          <cell r="W280">
            <v>0</v>
          </cell>
          <cell r="X280">
            <v>0</v>
          </cell>
          <cell r="Y280">
            <v>10523.86</v>
          </cell>
          <cell r="Z280">
            <v>386546.75</v>
          </cell>
          <cell r="AA280">
            <v>9526.85</v>
          </cell>
          <cell r="AB280">
            <v>0</v>
          </cell>
          <cell r="AC280">
            <v>37017.11</v>
          </cell>
          <cell r="AD280">
            <v>7581.76</v>
          </cell>
          <cell r="AE280">
            <v>19334.5</v>
          </cell>
          <cell r="AF280">
            <v>0</v>
          </cell>
          <cell r="AG280">
            <v>19745.57</v>
          </cell>
          <cell r="AH280">
            <v>43822.11</v>
          </cell>
          <cell r="AI280">
            <v>15921599.75</v>
          </cell>
          <cell r="AJ280">
            <v>250731.77</v>
          </cell>
          <cell r="AK280">
            <v>0</v>
          </cell>
          <cell r="AL280">
            <v>0</v>
          </cell>
          <cell r="AM280">
            <v>0</v>
          </cell>
          <cell r="AN280">
            <v>61</v>
          </cell>
          <cell r="AO280">
            <v>1720252.02</v>
          </cell>
          <cell r="AP280">
            <v>154019.25</v>
          </cell>
          <cell r="AQ280">
            <v>0</v>
          </cell>
          <cell r="AR280">
            <v>0</v>
          </cell>
          <cell r="AS280">
            <v>371725.32</v>
          </cell>
          <cell r="AT280">
            <v>0</v>
          </cell>
          <cell r="AU280">
            <v>129483.2</v>
          </cell>
          <cell r="AV280">
            <v>0</v>
          </cell>
          <cell r="AW280">
            <v>186254.97</v>
          </cell>
          <cell r="AX280">
            <v>26067.67</v>
          </cell>
          <cell r="AY280">
            <v>0</v>
          </cell>
          <cell r="AZ280">
            <v>15510.06</v>
          </cell>
          <cell r="BA280">
            <v>877793.02</v>
          </cell>
          <cell r="BB280">
            <v>1050</v>
          </cell>
          <cell r="BC280">
            <v>10433.24</v>
          </cell>
          <cell r="BD280">
            <v>0</v>
          </cell>
          <cell r="BE280">
            <v>0</v>
          </cell>
          <cell r="BF280">
            <v>0</v>
          </cell>
          <cell r="BG280">
            <v>8728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411433.48</v>
          </cell>
          <cell r="CB280">
            <v>0</v>
          </cell>
          <cell r="CC280">
            <v>14351</v>
          </cell>
          <cell r="CD280">
            <v>0</v>
          </cell>
          <cell r="CE280">
            <v>387671.68</v>
          </cell>
          <cell r="CF280">
            <v>83779.92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13135.67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443124.12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26084.93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68873.259999999995</v>
          </cell>
          <cell r="FC280">
            <v>0</v>
          </cell>
          <cell r="FD280">
            <v>32299.03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P280">
            <v>11091.8</v>
          </cell>
          <cell r="FQ280">
            <v>0</v>
          </cell>
          <cell r="FR280">
            <v>9612.5400000000009</v>
          </cell>
          <cell r="FS280">
            <v>0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</row>
        <row r="281">
          <cell r="F281" t="str">
            <v>38300</v>
          </cell>
          <cell r="G281">
            <v>1193715.93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20175</v>
          </cell>
          <cell r="R281">
            <v>400</v>
          </cell>
          <cell r="S281">
            <v>0</v>
          </cell>
          <cell r="T281">
            <v>0</v>
          </cell>
          <cell r="U281">
            <v>1011.51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124256.08</v>
          </cell>
          <cell r="AA281">
            <v>3480.27</v>
          </cell>
          <cell r="AB281">
            <v>0</v>
          </cell>
          <cell r="AC281">
            <v>69865</v>
          </cell>
          <cell r="AD281">
            <v>463.74</v>
          </cell>
          <cell r="AE281">
            <v>2275</v>
          </cell>
          <cell r="AF281">
            <v>32565.09</v>
          </cell>
          <cell r="AG281">
            <v>13567.49</v>
          </cell>
          <cell r="AH281">
            <v>1485.93</v>
          </cell>
          <cell r="AI281">
            <v>3869991.91</v>
          </cell>
          <cell r="AJ281">
            <v>78678.69</v>
          </cell>
          <cell r="AK281">
            <v>133871.88</v>
          </cell>
          <cell r="AL281">
            <v>0</v>
          </cell>
          <cell r="AM281">
            <v>0</v>
          </cell>
          <cell r="AN281">
            <v>0</v>
          </cell>
          <cell r="AO281">
            <v>455533.87</v>
          </cell>
          <cell r="AP281">
            <v>12033.41</v>
          </cell>
          <cell r="AQ281">
            <v>0</v>
          </cell>
          <cell r="AR281">
            <v>0</v>
          </cell>
          <cell r="AS281">
            <v>95030.96</v>
          </cell>
          <cell r="AT281">
            <v>0</v>
          </cell>
          <cell r="AU281">
            <v>22529.57</v>
          </cell>
          <cell r="AV281">
            <v>0</v>
          </cell>
          <cell r="AW281">
            <v>0</v>
          </cell>
          <cell r="AX281">
            <v>6112.42</v>
          </cell>
          <cell r="AY281">
            <v>0</v>
          </cell>
          <cell r="AZ281">
            <v>3580.06</v>
          </cell>
          <cell r="BA281">
            <v>421683.03</v>
          </cell>
          <cell r="BB281">
            <v>6760</v>
          </cell>
          <cell r="BC281">
            <v>0</v>
          </cell>
          <cell r="BD281">
            <v>0</v>
          </cell>
          <cell r="BE281">
            <v>168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97894.36</v>
          </cell>
          <cell r="CB281">
            <v>0</v>
          </cell>
          <cell r="CC281">
            <v>6635.61</v>
          </cell>
          <cell r="CD281">
            <v>0</v>
          </cell>
          <cell r="CE281">
            <v>87039.96</v>
          </cell>
          <cell r="CF281">
            <v>12914.3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113685.79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27158.52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16370.58</v>
          </cell>
          <cell r="FC281">
            <v>0</v>
          </cell>
          <cell r="FD281">
            <v>12105.98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20935.900000000001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0</v>
          </cell>
          <cell r="FR281">
            <v>400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</row>
        <row r="282">
          <cell r="F282" t="str">
            <v>38301</v>
          </cell>
          <cell r="G282">
            <v>461602.48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6272.48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1816.19</v>
          </cell>
          <cell r="V282">
            <v>0</v>
          </cell>
          <cell r="W282">
            <v>0</v>
          </cell>
          <cell r="X282">
            <v>0</v>
          </cell>
          <cell r="Y282">
            <v>11738.8</v>
          </cell>
          <cell r="Z282">
            <v>22827.35</v>
          </cell>
          <cell r="AA282">
            <v>1016.09</v>
          </cell>
          <cell r="AB282">
            <v>0</v>
          </cell>
          <cell r="AC282">
            <v>96764.97</v>
          </cell>
          <cell r="AD282">
            <v>184.01</v>
          </cell>
          <cell r="AE282">
            <v>0</v>
          </cell>
          <cell r="AF282">
            <v>0</v>
          </cell>
          <cell r="AG282">
            <v>15041.75</v>
          </cell>
          <cell r="AH282">
            <v>12918.29</v>
          </cell>
          <cell r="AI282">
            <v>1830911.87</v>
          </cell>
          <cell r="AJ282">
            <v>12940.83</v>
          </cell>
          <cell r="AK282">
            <v>132870.6</v>
          </cell>
          <cell r="AL282">
            <v>0</v>
          </cell>
          <cell r="AM282">
            <v>0</v>
          </cell>
          <cell r="AN282">
            <v>0</v>
          </cell>
          <cell r="AO282">
            <v>148708.19</v>
          </cell>
          <cell r="AP282">
            <v>4870.26</v>
          </cell>
          <cell r="AQ282">
            <v>0</v>
          </cell>
          <cell r="AR282">
            <v>0</v>
          </cell>
          <cell r="AS282">
            <v>30192.67</v>
          </cell>
          <cell r="AT282">
            <v>0</v>
          </cell>
          <cell r="AU282">
            <v>12000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1493.53</v>
          </cell>
          <cell r="BA282">
            <v>0</v>
          </cell>
          <cell r="BB282">
            <v>22410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42530</v>
          </cell>
          <cell r="CB282">
            <v>0</v>
          </cell>
          <cell r="CC282">
            <v>2721</v>
          </cell>
          <cell r="CD282">
            <v>0</v>
          </cell>
          <cell r="CE282">
            <v>52939</v>
          </cell>
          <cell r="CF282">
            <v>5948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32786.75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23831.55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4570.8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</row>
        <row r="283">
          <cell r="F283" t="str">
            <v>38302</v>
          </cell>
          <cell r="G283">
            <v>253771.15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14618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4869.51</v>
          </cell>
          <cell r="V283">
            <v>0</v>
          </cell>
          <cell r="W283">
            <v>0</v>
          </cell>
          <cell r="X283">
            <v>0</v>
          </cell>
          <cell r="Y283">
            <v>7950</v>
          </cell>
          <cell r="Z283">
            <v>16479.73</v>
          </cell>
          <cell r="AA283">
            <v>2491.7399999999998</v>
          </cell>
          <cell r="AB283">
            <v>0</v>
          </cell>
          <cell r="AC283">
            <v>1943.67</v>
          </cell>
          <cell r="AD283">
            <v>259.82</v>
          </cell>
          <cell r="AE283">
            <v>1150</v>
          </cell>
          <cell r="AF283">
            <v>1056.47</v>
          </cell>
          <cell r="AG283">
            <v>13836.86</v>
          </cell>
          <cell r="AH283">
            <v>16601.349999999999</v>
          </cell>
          <cell r="AI283">
            <v>1465437</v>
          </cell>
          <cell r="AJ283">
            <v>19970.07</v>
          </cell>
          <cell r="AK283">
            <v>190381.16</v>
          </cell>
          <cell r="AL283">
            <v>0</v>
          </cell>
          <cell r="AM283">
            <v>0</v>
          </cell>
          <cell r="AN283">
            <v>0</v>
          </cell>
          <cell r="AO283">
            <v>82376.37</v>
          </cell>
          <cell r="AP283">
            <v>0</v>
          </cell>
          <cell r="AQ283">
            <v>0</v>
          </cell>
          <cell r="AR283">
            <v>0</v>
          </cell>
          <cell r="AS283">
            <v>24318.98</v>
          </cell>
          <cell r="AT283">
            <v>0</v>
          </cell>
          <cell r="AU283">
            <v>12000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1543.98</v>
          </cell>
          <cell r="BA283">
            <v>244876.79999999999</v>
          </cell>
          <cell r="BB283">
            <v>15830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29018</v>
          </cell>
          <cell r="CB283">
            <v>0</v>
          </cell>
          <cell r="CC283">
            <v>1006</v>
          </cell>
          <cell r="CD283">
            <v>0</v>
          </cell>
          <cell r="CE283">
            <v>69889.649999999994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30206.560000000001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16059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7443.95</v>
          </cell>
          <cell r="FC283">
            <v>15733.64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0</v>
          </cell>
          <cell r="FR283">
            <v>0</v>
          </cell>
          <cell r="FS283">
            <v>116.2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</row>
        <row r="284">
          <cell r="F284" t="str">
            <v>38304</v>
          </cell>
          <cell r="G284">
            <v>110858.77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23427.45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114.5</v>
          </cell>
          <cell r="Z284">
            <v>0</v>
          </cell>
          <cell r="AA284">
            <v>649.1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3695.17</v>
          </cell>
          <cell r="AH284">
            <v>0</v>
          </cell>
          <cell r="AI284">
            <v>445044.16</v>
          </cell>
          <cell r="AJ284">
            <v>1411.45</v>
          </cell>
          <cell r="AK284">
            <v>32395.040000000001</v>
          </cell>
          <cell r="AL284">
            <v>0</v>
          </cell>
          <cell r="AM284">
            <v>0</v>
          </cell>
          <cell r="AN284">
            <v>0</v>
          </cell>
          <cell r="AO284">
            <v>15878.03</v>
          </cell>
          <cell r="AP284">
            <v>778.88</v>
          </cell>
          <cell r="AQ284">
            <v>0</v>
          </cell>
          <cell r="AR284">
            <v>0</v>
          </cell>
          <cell r="AS284">
            <v>4718.8999999999996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66732.09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6938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11162.1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0</v>
          </cell>
          <cell r="FR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</row>
        <row r="285">
          <cell r="F285" t="str">
            <v>38306</v>
          </cell>
          <cell r="G285">
            <v>497692.94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109114.85</v>
          </cell>
          <cell r="U285">
            <v>154.30000000000001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17910.900000000001</v>
          </cell>
          <cell r="AA285">
            <v>2959.37</v>
          </cell>
          <cell r="AB285">
            <v>38.89</v>
          </cell>
          <cell r="AC285">
            <v>0</v>
          </cell>
          <cell r="AD285">
            <v>0</v>
          </cell>
          <cell r="AE285">
            <v>1000</v>
          </cell>
          <cell r="AF285">
            <v>0</v>
          </cell>
          <cell r="AG285">
            <v>8834.6</v>
          </cell>
          <cell r="AH285">
            <v>7043.46</v>
          </cell>
          <cell r="AI285">
            <v>1637497.29</v>
          </cell>
          <cell r="AJ285">
            <v>24085.94</v>
          </cell>
          <cell r="AK285">
            <v>99519.16</v>
          </cell>
          <cell r="AL285">
            <v>0</v>
          </cell>
          <cell r="AM285">
            <v>0</v>
          </cell>
          <cell r="AN285">
            <v>0</v>
          </cell>
          <cell r="AO285">
            <v>129125.5</v>
          </cell>
          <cell r="AP285">
            <v>2462.6999999999998</v>
          </cell>
          <cell r="AQ285">
            <v>0</v>
          </cell>
          <cell r="AR285">
            <v>0</v>
          </cell>
          <cell r="AS285">
            <v>13758.19</v>
          </cell>
          <cell r="AT285">
            <v>0</v>
          </cell>
          <cell r="AU285">
            <v>20804.11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135.6</v>
          </cell>
          <cell r="BA285">
            <v>120601.22</v>
          </cell>
          <cell r="BB285">
            <v>3000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18491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35055</v>
          </cell>
          <cell r="CB285">
            <v>0</v>
          </cell>
          <cell r="CC285">
            <v>3627</v>
          </cell>
          <cell r="CD285">
            <v>0</v>
          </cell>
          <cell r="CE285">
            <v>19453</v>
          </cell>
          <cell r="CF285">
            <v>5740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13613.45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3086.16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P285">
            <v>0</v>
          </cell>
          <cell r="FQ285">
            <v>0</v>
          </cell>
          <cell r="FR285">
            <v>0</v>
          </cell>
          <cell r="FS285">
            <v>288.33</v>
          </cell>
          <cell r="FT285">
            <v>0</v>
          </cell>
          <cell r="FU285">
            <v>0</v>
          </cell>
          <cell r="FV285">
            <v>0</v>
          </cell>
          <cell r="FW285">
            <v>0</v>
          </cell>
          <cell r="FX285">
            <v>412</v>
          </cell>
          <cell r="FY285">
            <v>0</v>
          </cell>
          <cell r="FZ285">
            <v>0</v>
          </cell>
          <cell r="GA285">
            <v>0</v>
          </cell>
        </row>
        <row r="286">
          <cell r="F286" t="str">
            <v>38308</v>
          </cell>
          <cell r="G286">
            <v>332894.02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3125.42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15403.41</v>
          </cell>
          <cell r="AA286">
            <v>2262.6</v>
          </cell>
          <cell r="AB286">
            <v>0</v>
          </cell>
          <cell r="AC286">
            <v>3600</v>
          </cell>
          <cell r="AD286">
            <v>181.94</v>
          </cell>
          <cell r="AE286">
            <v>0</v>
          </cell>
          <cell r="AF286">
            <v>4458.82</v>
          </cell>
          <cell r="AG286">
            <v>0</v>
          </cell>
          <cell r="AH286">
            <v>9559.43</v>
          </cell>
          <cell r="AI286">
            <v>1502956.06</v>
          </cell>
          <cell r="AJ286">
            <v>3724.23</v>
          </cell>
          <cell r="AK286">
            <v>135556.44</v>
          </cell>
          <cell r="AL286">
            <v>0</v>
          </cell>
          <cell r="AM286">
            <v>0</v>
          </cell>
          <cell r="AN286">
            <v>0</v>
          </cell>
          <cell r="AO286">
            <v>42263.62</v>
          </cell>
          <cell r="AP286">
            <v>3197.1</v>
          </cell>
          <cell r="AQ286">
            <v>0</v>
          </cell>
          <cell r="AR286">
            <v>0</v>
          </cell>
          <cell r="AS286">
            <v>21738.7</v>
          </cell>
          <cell r="AT286">
            <v>0</v>
          </cell>
          <cell r="AU286">
            <v>13235.37</v>
          </cell>
          <cell r="AV286">
            <v>0</v>
          </cell>
          <cell r="AW286">
            <v>0</v>
          </cell>
          <cell r="AX286">
            <v>68.03</v>
          </cell>
          <cell r="AY286">
            <v>0</v>
          </cell>
          <cell r="AZ286">
            <v>231.6</v>
          </cell>
          <cell r="BA286">
            <v>199100.5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18634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6027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35651.17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11242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5101.25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39515</v>
          </cell>
          <cell r="FN286">
            <v>0</v>
          </cell>
          <cell r="FO286">
            <v>0</v>
          </cell>
          <cell r="FP286">
            <v>0</v>
          </cell>
          <cell r="FQ286">
            <v>0</v>
          </cell>
          <cell r="FR286">
            <v>0</v>
          </cell>
          <cell r="FS286">
            <v>0</v>
          </cell>
          <cell r="FT286">
            <v>0</v>
          </cell>
          <cell r="FU286">
            <v>0</v>
          </cell>
          <cell r="FV286">
            <v>0</v>
          </cell>
          <cell r="FW286">
            <v>0</v>
          </cell>
          <cell r="FX286">
            <v>190.5</v>
          </cell>
          <cell r="FY286">
            <v>0</v>
          </cell>
          <cell r="FZ286">
            <v>0</v>
          </cell>
          <cell r="GA286">
            <v>0</v>
          </cell>
        </row>
        <row r="287">
          <cell r="F287" t="str">
            <v>38320</v>
          </cell>
          <cell r="G287">
            <v>595283.96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18185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673.18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28064.85</v>
          </cell>
          <cell r="AA287">
            <v>1332.67</v>
          </cell>
          <cell r="AB287">
            <v>0</v>
          </cell>
          <cell r="AC287">
            <v>3575</v>
          </cell>
          <cell r="AD287">
            <v>161.54</v>
          </cell>
          <cell r="AE287">
            <v>1762.5</v>
          </cell>
          <cell r="AF287">
            <v>192.99</v>
          </cell>
          <cell r="AG287">
            <v>1895.67</v>
          </cell>
          <cell r="AH287">
            <v>9346.2000000000007</v>
          </cell>
          <cell r="AI287">
            <v>1846354.16</v>
          </cell>
          <cell r="AJ287">
            <v>22792.03</v>
          </cell>
          <cell r="AK287">
            <v>126401.96</v>
          </cell>
          <cell r="AL287">
            <v>0</v>
          </cell>
          <cell r="AM287">
            <v>0</v>
          </cell>
          <cell r="AN287">
            <v>24255</v>
          </cell>
          <cell r="AO287">
            <v>125517.45</v>
          </cell>
          <cell r="AP287">
            <v>0</v>
          </cell>
          <cell r="AQ287">
            <v>0</v>
          </cell>
          <cell r="AR287">
            <v>0</v>
          </cell>
          <cell r="AS287">
            <v>64859.82</v>
          </cell>
          <cell r="AT287">
            <v>0</v>
          </cell>
          <cell r="AU287">
            <v>31609.24</v>
          </cell>
          <cell r="AV287">
            <v>0</v>
          </cell>
          <cell r="AW287">
            <v>0</v>
          </cell>
          <cell r="AX287">
            <v>1788.7</v>
          </cell>
          <cell r="AY287">
            <v>0</v>
          </cell>
          <cell r="AZ287">
            <v>3446.91</v>
          </cell>
          <cell r="BA287">
            <v>189158.68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42416.55</v>
          </cell>
          <cell r="CB287">
            <v>0</v>
          </cell>
          <cell r="CC287">
            <v>139.06</v>
          </cell>
          <cell r="CD287">
            <v>0</v>
          </cell>
          <cell r="CE287">
            <v>47689.78</v>
          </cell>
          <cell r="CF287">
            <v>15235.52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79786.679999999993</v>
          </cell>
          <cell r="CT287">
            <v>0</v>
          </cell>
          <cell r="CU287">
            <v>61039.82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16787.560000000001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8624.2999999999993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36767.040000000001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0</v>
          </cell>
          <cell r="FR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</row>
        <row r="288">
          <cell r="F288" t="str">
            <v>38322</v>
          </cell>
          <cell r="G288">
            <v>431952.35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7311.05</v>
          </cell>
          <cell r="N288">
            <v>0</v>
          </cell>
          <cell r="O288">
            <v>0</v>
          </cell>
          <cell r="P288">
            <v>0</v>
          </cell>
          <cell r="Q288">
            <v>4075</v>
          </cell>
          <cell r="R288">
            <v>0</v>
          </cell>
          <cell r="S288">
            <v>0</v>
          </cell>
          <cell r="T288">
            <v>0</v>
          </cell>
          <cell r="U288">
            <v>1063.1400000000001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33228.85</v>
          </cell>
          <cell r="AA288">
            <v>2412.36</v>
          </cell>
          <cell r="AB288">
            <v>0</v>
          </cell>
          <cell r="AC288">
            <v>7965</v>
          </cell>
          <cell r="AD288">
            <v>1289.0999999999999</v>
          </cell>
          <cell r="AE288">
            <v>0</v>
          </cell>
          <cell r="AF288">
            <v>2452.19</v>
          </cell>
          <cell r="AG288">
            <v>0</v>
          </cell>
          <cell r="AH288">
            <v>4304.8100000000004</v>
          </cell>
          <cell r="AI288">
            <v>1737613.79</v>
          </cell>
          <cell r="AJ288">
            <v>17406.169999999998</v>
          </cell>
          <cell r="AK288">
            <v>42778.239999999998</v>
          </cell>
          <cell r="AL288">
            <v>0</v>
          </cell>
          <cell r="AM288">
            <v>0</v>
          </cell>
          <cell r="AN288">
            <v>0</v>
          </cell>
          <cell r="AO288">
            <v>115802.62</v>
          </cell>
          <cell r="AP288">
            <v>0</v>
          </cell>
          <cell r="AQ288">
            <v>0</v>
          </cell>
          <cell r="AR288">
            <v>0</v>
          </cell>
          <cell r="AS288">
            <v>24268.6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26.34</v>
          </cell>
          <cell r="AY288">
            <v>0</v>
          </cell>
          <cell r="AZ288">
            <v>190</v>
          </cell>
          <cell r="BA288">
            <v>329551.53999999998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29649</v>
          </cell>
          <cell r="CB288">
            <v>0</v>
          </cell>
          <cell r="CC288">
            <v>0</v>
          </cell>
          <cell r="CD288">
            <v>0</v>
          </cell>
          <cell r="CE288">
            <v>30100</v>
          </cell>
          <cell r="CF288">
            <v>6561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34264.9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34652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2696.45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10990.14</v>
          </cell>
          <cell r="FM288">
            <v>200</v>
          </cell>
          <cell r="FN288">
            <v>0</v>
          </cell>
          <cell r="FO288">
            <v>0</v>
          </cell>
          <cell r="FP288">
            <v>0</v>
          </cell>
          <cell r="FQ288">
            <v>0</v>
          </cell>
          <cell r="FR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  <cell r="FX288">
            <v>985.37</v>
          </cell>
          <cell r="FY288">
            <v>0</v>
          </cell>
          <cell r="FZ288">
            <v>0</v>
          </cell>
          <cell r="GA288">
            <v>0</v>
          </cell>
        </row>
        <row r="289">
          <cell r="F289" t="str">
            <v>38324</v>
          </cell>
          <cell r="G289">
            <v>562797.38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184</v>
          </cell>
          <cell r="N289">
            <v>0</v>
          </cell>
          <cell r="O289">
            <v>0</v>
          </cell>
          <cell r="P289">
            <v>0</v>
          </cell>
          <cell r="Q289">
            <v>4800</v>
          </cell>
          <cell r="R289">
            <v>0</v>
          </cell>
          <cell r="S289">
            <v>0</v>
          </cell>
          <cell r="T289">
            <v>32190.55</v>
          </cell>
          <cell r="U289">
            <v>1375.15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13716.5</v>
          </cell>
          <cell r="AA289">
            <v>219.69</v>
          </cell>
          <cell r="AB289">
            <v>40.299999999999997</v>
          </cell>
          <cell r="AC289">
            <v>588.74</v>
          </cell>
          <cell r="AD289">
            <v>0</v>
          </cell>
          <cell r="AE289">
            <v>0</v>
          </cell>
          <cell r="AF289">
            <v>0</v>
          </cell>
          <cell r="AG289">
            <v>1000</v>
          </cell>
          <cell r="AH289">
            <v>3041.77</v>
          </cell>
          <cell r="AI289">
            <v>1555697.76</v>
          </cell>
          <cell r="AJ289">
            <v>5880.93</v>
          </cell>
          <cell r="AK289">
            <v>8365.68</v>
          </cell>
          <cell r="AL289">
            <v>0</v>
          </cell>
          <cell r="AM289">
            <v>0</v>
          </cell>
          <cell r="AN289">
            <v>0</v>
          </cell>
          <cell r="AO289">
            <v>53072.28</v>
          </cell>
          <cell r="AP289">
            <v>8898.2900000000009</v>
          </cell>
          <cell r="AQ289">
            <v>0</v>
          </cell>
          <cell r="AR289">
            <v>0</v>
          </cell>
          <cell r="AS289">
            <v>18442.060000000001</v>
          </cell>
          <cell r="AT289">
            <v>0</v>
          </cell>
          <cell r="AU289">
            <v>6221.37</v>
          </cell>
          <cell r="AV289">
            <v>0</v>
          </cell>
          <cell r="AW289">
            <v>0</v>
          </cell>
          <cell r="AX289">
            <v>1411.48</v>
          </cell>
          <cell r="AY289">
            <v>955.67</v>
          </cell>
          <cell r="AZ289">
            <v>628.19000000000005</v>
          </cell>
          <cell r="BA289">
            <v>265568.39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19195</v>
          </cell>
          <cell r="CB289">
            <v>0</v>
          </cell>
          <cell r="CC289">
            <v>0</v>
          </cell>
          <cell r="CD289">
            <v>0</v>
          </cell>
          <cell r="CE289">
            <v>19438.080000000002</v>
          </cell>
          <cell r="CF289">
            <v>3073.96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711.87</v>
          </cell>
          <cell r="CR289">
            <v>0</v>
          </cell>
          <cell r="CS289">
            <v>20572.43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1570.24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P289">
            <v>0</v>
          </cell>
          <cell r="FQ289">
            <v>0</v>
          </cell>
          <cell r="FR289">
            <v>0</v>
          </cell>
          <cell r="FS289">
            <v>0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</row>
        <row r="290">
          <cell r="F290" t="str">
            <v>39002</v>
          </cell>
          <cell r="G290">
            <v>983055.11</v>
          </cell>
          <cell r="H290">
            <v>4.0999999999999996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25384.36</v>
          </cell>
          <cell r="U290">
            <v>27.4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13189.14</v>
          </cell>
          <cell r="AA290">
            <v>24947.29</v>
          </cell>
          <cell r="AB290">
            <v>0</v>
          </cell>
          <cell r="AC290">
            <v>3000</v>
          </cell>
          <cell r="AD290">
            <v>840.55</v>
          </cell>
          <cell r="AE290">
            <v>0</v>
          </cell>
          <cell r="AF290">
            <v>0</v>
          </cell>
          <cell r="AG290">
            <v>16791.88</v>
          </cell>
          <cell r="AH290">
            <v>117892.59</v>
          </cell>
          <cell r="AI290">
            <v>3975663.7</v>
          </cell>
          <cell r="AJ290">
            <v>60650.67</v>
          </cell>
          <cell r="AK290">
            <v>505938.88</v>
          </cell>
          <cell r="AL290">
            <v>0</v>
          </cell>
          <cell r="AM290">
            <v>0</v>
          </cell>
          <cell r="AN290">
            <v>0</v>
          </cell>
          <cell r="AO290">
            <v>437980.18</v>
          </cell>
          <cell r="AP290">
            <v>49825.55</v>
          </cell>
          <cell r="AQ290">
            <v>0</v>
          </cell>
          <cell r="AR290">
            <v>0</v>
          </cell>
          <cell r="AS290">
            <v>167482.07</v>
          </cell>
          <cell r="AT290">
            <v>0</v>
          </cell>
          <cell r="AU290">
            <v>33847.93</v>
          </cell>
          <cell r="AV290">
            <v>0</v>
          </cell>
          <cell r="AW290">
            <v>177933.09</v>
          </cell>
          <cell r="AX290">
            <v>623.61</v>
          </cell>
          <cell r="AY290">
            <v>0</v>
          </cell>
          <cell r="AZ290">
            <v>8488.31</v>
          </cell>
          <cell r="BA290">
            <v>117021.31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7078.04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157786.93</v>
          </cell>
          <cell r="CB290">
            <v>0</v>
          </cell>
          <cell r="CC290">
            <v>0</v>
          </cell>
          <cell r="CD290">
            <v>0</v>
          </cell>
          <cell r="CE290">
            <v>376331.38</v>
          </cell>
          <cell r="CF290">
            <v>21647.33</v>
          </cell>
          <cell r="CG290">
            <v>21188.799999999999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3149.43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9213.4</v>
          </cell>
          <cell r="CS290">
            <v>462114.24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3436.69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34087.79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30662.49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</row>
        <row r="291">
          <cell r="F291" t="str">
            <v>39003</v>
          </cell>
          <cell r="G291">
            <v>2725444.8</v>
          </cell>
          <cell r="H291">
            <v>0</v>
          </cell>
          <cell r="I291">
            <v>23935.78</v>
          </cell>
          <cell r="J291">
            <v>7194.08</v>
          </cell>
          <cell r="K291">
            <v>0</v>
          </cell>
          <cell r="L291">
            <v>2834.08</v>
          </cell>
          <cell r="M291">
            <v>21586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2400</v>
          </cell>
          <cell r="S291">
            <v>0</v>
          </cell>
          <cell r="T291">
            <v>0</v>
          </cell>
          <cell r="U291">
            <v>24800.85</v>
          </cell>
          <cell r="V291">
            <v>505.2</v>
          </cell>
          <cell r="W291">
            <v>0</v>
          </cell>
          <cell r="X291">
            <v>0</v>
          </cell>
          <cell r="Y291">
            <v>0</v>
          </cell>
          <cell r="Z291">
            <v>139347.99</v>
          </cell>
          <cell r="AA291">
            <v>11500.89</v>
          </cell>
          <cell r="AB291">
            <v>0</v>
          </cell>
          <cell r="AC291">
            <v>184</v>
          </cell>
          <cell r="AD291">
            <v>2091.94</v>
          </cell>
          <cell r="AE291">
            <v>4034</v>
          </cell>
          <cell r="AF291">
            <v>0</v>
          </cell>
          <cell r="AG291">
            <v>14266.32</v>
          </cell>
          <cell r="AH291">
            <v>0</v>
          </cell>
          <cell r="AI291">
            <v>7981822.8399999999</v>
          </cell>
          <cell r="AJ291">
            <v>178008.14</v>
          </cell>
          <cell r="AK291">
            <v>503955.16</v>
          </cell>
          <cell r="AL291">
            <v>0</v>
          </cell>
          <cell r="AM291">
            <v>0</v>
          </cell>
          <cell r="AN291">
            <v>0</v>
          </cell>
          <cell r="AO291">
            <v>827033.97</v>
          </cell>
          <cell r="AP291">
            <v>39944.44</v>
          </cell>
          <cell r="AQ291">
            <v>0</v>
          </cell>
          <cell r="AR291">
            <v>0</v>
          </cell>
          <cell r="AS291">
            <v>282849.33</v>
          </cell>
          <cell r="AT291">
            <v>0</v>
          </cell>
          <cell r="AU291">
            <v>34706.85</v>
          </cell>
          <cell r="AV291">
            <v>0</v>
          </cell>
          <cell r="AW291">
            <v>89397.91</v>
          </cell>
          <cell r="AX291">
            <v>13309.3</v>
          </cell>
          <cell r="AY291">
            <v>0</v>
          </cell>
          <cell r="AZ291">
            <v>8175.58</v>
          </cell>
          <cell r="BA291">
            <v>747548.17</v>
          </cell>
          <cell r="BB291">
            <v>2588.84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2281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14185.63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275387</v>
          </cell>
          <cell r="CB291">
            <v>0</v>
          </cell>
          <cell r="CC291">
            <v>8460.83</v>
          </cell>
          <cell r="CD291">
            <v>0</v>
          </cell>
          <cell r="CE291">
            <v>401293.38</v>
          </cell>
          <cell r="CF291">
            <v>31780.27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286061.28999999998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32580.73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P291">
            <v>0</v>
          </cell>
          <cell r="FQ291">
            <v>0</v>
          </cell>
          <cell r="FR291">
            <v>6249.32</v>
          </cell>
          <cell r="FS291">
            <v>0</v>
          </cell>
          <cell r="FT291">
            <v>0</v>
          </cell>
          <cell r="FU291">
            <v>0</v>
          </cell>
          <cell r="FV291">
            <v>0</v>
          </cell>
          <cell r="FW291">
            <v>0</v>
          </cell>
          <cell r="FX291">
            <v>1620</v>
          </cell>
          <cell r="FY291">
            <v>0</v>
          </cell>
          <cell r="FZ291">
            <v>0</v>
          </cell>
          <cell r="GA291">
            <v>0</v>
          </cell>
        </row>
        <row r="292">
          <cell r="F292" t="str">
            <v>39007</v>
          </cell>
          <cell r="G292">
            <v>13949355.42</v>
          </cell>
          <cell r="H292">
            <v>2928.02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141357.89000000001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2804</v>
          </cell>
          <cell r="U292">
            <v>26345.42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86244.81</v>
          </cell>
          <cell r="AA292">
            <v>156924.68</v>
          </cell>
          <cell r="AB292">
            <v>0</v>
          </cell>
          <cell r="AC292">
            <v>118942.33</v>
          </cell>
          <cell r="AD292">
            <v>37266.78</v>
          </cell>
          <cell r="AE292">
            <v>15797.27</v>
          </cell>
          <cell r="AF292">
            <v>15539.44</v>
          </cell>
          <cell r="AG292">
            <v>391028.22</v>
          </cell>
          <cell r="AH292">
            <v>165719.01999999999</v>
          </cell>
          <cell r="AI292">
            <v>99676897.799999997</v>
          </cell>
          <cell r="AJ292">
            <v>3135464.43</v>
          </cell>
          <cell r="AK292">
            <v>16852598.079999998</v>
          </cell>
          <cell r="AL292">
            <v>0</v>
          </cell>
          <cell r="AM292">
            <v>0</v>
          </cell>
          <cell r="AN292">
            <v>0</v>
          </cell>
          <cell r="AO292">
            <v>12072510.01</v>
          </cell>
          <cell r="AP292">
            <v>941198.6</v>
          </cell>
          <cell r="AQ292">
            <v>0</v>
          </cell>
          <cell r="AR292">
            <v>0</v>
          </cell>
          <cell r="AS292">
            <v>6288643.2999999998</v>
          </cell>
          <cell r="AT292">
            <v>415064.47</v>
          </cell>
          <cell r="AU292">
            <v>2559278.96</v>
          </cell>
          <cell r="AV292">
            <v>9488.27</v>
          </cell>
          <cell r="AW292">
            <v>5640055.7000000002</v>
          </cell>
          <cell r="AX292">
            <v>161321.25</v>
          </cell>
          <cell r="AY292">
            <v>0</v>
          </cell>
          <cell r="AZ292">
            <v>142283.39000000001</v>
          </cell>
          <cell r="BA292">
            <v>2861525.47</v>
          </cell>
          <cell r="BB292">
            <v>389580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124365.17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178156.84</v>
          </cell>
          <cell r="BQ292">
            <v>0</v>
          </cell>
          <cell r="BR292">
            <v>24514.560000000001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3376331.33</v>
          </cell>
          <cell r="CB292">
            <v>0</v>
          </cell>
          <cell r="CC292">
            <v>123133</v>
          </cell>
          <cell r="CD292">
            <v>84828.63</v>
          </cell>
          <cell r="CE292">
            <v>8390716.2300000004</v>
          </cell>
          <cell r="CF292">
            <v>892137.29</v>
          </cell>
          <cell r="CG292">
            <v>1695845.14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839469.31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183224.95999999999</v>
          </cell>
          <cell r="CS292">
            <v>8665287.2599999998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57334.43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60000</v>
          </cell>
          <cell r="DY292">
            <v>110464.23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458278.9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418053.58</v>
          </cell>
          <cell r="FC292">
            <v>294894.48</v>
          </cell>
          <cell r="FD292">
            <v>0</v>
          </cell>
          <cell r="FE292">
            <v>0</v>
          </cell>
          <cell r="FF292">
            <v>0</v>
          </cell>
          <cell r="FG292">
            <v>88600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156149.38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12973.39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</row>
        <row r="293">
          <cell r="F293" t="str">
            <v>39090</v>
          </cell>
          <cell r="G293">
            <v>4500244.09</v>
          </cell>
          <cell r="H293">
            <v>1706.35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200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312700.90000000002</v>
          </cell>
          <cell r="AA293">
            <v>32833.230000000003</v>
          </cell>
          <cell r="AB293">
            <v>0</v>
          </cell>
          <cell r="AC293">
            <v>50385.58</v>
          </cell>
          <cell r="AD293">
            <v>2522.94</v>
          </cell>
          <cell r="AE293">
            <v>15335.35</v>
          </cell>
          <cell r="AF293">
            <v>0</v>
          </cell>
          <cell r="AG293">
            <v>34754.949999999997</v>
          </cell>
          <cell r="AH293">
            <v>89931.72</v>
          </cell>
          <cell r="AI293">
            <v>19053329.84</v>
          </cell>
          <cell r="AJ293">
            <v>570593.11</v>
          </cell>
          <cell r="AK293">
            <v>1998561.16</v>
          </cell>
          <cell r="AL293">
            <v>0</v>
          </cell>
          <cell r="AM293">
            <v>0</v>
          </cell>
          <cell r="AN293">
            <v>0</v>
          </cell>
          <cell r="AO293">
            <v>2100316.94</v>
          </cell>
          <cell r="AP293">
            <v>170463.68</v>
          </cell>
          <cell r="AQ293">
            <v>0</v>
          </cell>
          <cell r="AR293">
            <v>0</v>
          </cell>
          <cell r="AS293">
            <v>866097.27</v>
          </cell>
          <cell r="AT293">
            <v>0</v>
          </cell>
          <cell r="AU293">
            <v>93669.58</v>
          </cell>
          <cell r="AV293">
            <v>0</v>
          </cell>
          <cell r="AW293">
            <v>383549.45</v>
          </cell>
          <cell r="AX293">
            <v>30902.43</v>
          </cell>
          <cell r="AY293">
            <v>0</v>
          </cell>
          <cell r="AZ293">
            <v>20664.939999999999</v>
          </cell>
          <cell r="BA293">
            <v>1135455.54</v>
          </cell>
          <cell r="BB293">
            <v>3394.55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33484.559999999998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562274</v>
          </cell>
          <cell r="CB293">
            <v>0</v>
          </cell>
          <cell r="CC293">
            <v>13754.79</v>
          </cell>
          <cell r="CD293">
            <v>0</v>
          </cell>
          <cell r="CE293">
            <v>435713.04</v>
          </cell>
          <cell r="CF293">
            <v>150683.18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74966.649999999994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854327.31</v>
          </cell>
          <cell r="CT293">
            <v>0</v>
          </cell>
          <cell r="CU293">
            <v>70699.789999999994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201068.14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127952.05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1482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1000</v>
          </cell>
          <cell r="FS293">
            <v>0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</row>
        <row r="294">
          <cell r="F294" t="str">
            <v>39119</v>
          </cell>
          <cell r="G294">
            <v>5329972.9800000004</v>
          </cell>
          <cell r="H294">
            <v>554.21</v>
          </cell>
          <cell r="I294">
            <v>8424.82</v>
          </cell>
          <cell r="J294">
            <v>0</v>
          </cell>
          <cell r="K294">
            <v>0</v>
          </cell>
          <cell r="L294">
            <v>43634.97</v>
          </cell>
          <cell r="M294">
            <v>144492.4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33100</v>
          </cell>
          <cell r="T294">
            <v>0</v>
          </cell>
          <cell r="U294">
            <v>4327.3100000000004</v>
          </cell>
          <cell r="V294">
            <v>0</v>
          </cell>
          <cell r="W294">
            <v>0</v>
          </cell>
          <cell r="X294">
            <v>0</v>
          </cell>
          <cell r="Y294">
            <v>16050.09</v>
          </cell>
          <cell r="Z294">
            <v>341705.56</v>
          </cell>
          <cell r="AA294">
            <v>38874.519999999997</v>
          </cell>
          <cell r="AB294">
            <v>0</v>
          </cell>
          <cell r="AC294">
            <v>2719.73</v>
          </cell>
          <cell r="AD294">
            <v>5354.54</v>
          </cell>
          <cell r="AE294">
            <v>1382.5</v>
          </cell>
          <cell r="AF294">
            <v>33902.86</v>
          </cell>
          <cell r="AG294">
            <v>47800.27</v>
          </cell>
          <cell r="AH294">
            <v>55998.66</v>
          </cell>
          <cell r="AI294">
            <v>21836812.82</v>
          </cell>
          <cell r="AJ294">
            <v>865720.04</v>
          </cell>
          <cell r="AK294">
            <v>2546593.08</v>
          </cell>
          <cell r="AL294">
            <v>0</v>
          </cell>
          <cell r="AM294">
            <v>0</v>
          </cell>
          <cell r="AN294">
            <v>608.41</v>
          </cell>
          <cell r="AO294">
            <v>2878292.23</v>
          </cell>
          <cell r="AP294">
            <v>109089.97</v>
          </cell>
          <cell r="AQ294">
            <v>119251.77</v>
          </cell>
          <cell r="AR294">
            <v>0</v>
          </cell>
          <cell r="AS294">
            <v>814767.46</v>
          </cell>
          <cell r="AT294">
            <v>0</v>
          </cell>
          <cell r="AU294">
            <v>180437.49</v>
          </cell>
          <cell r="AV294">
            <v>0</v>
          </cell>
          <cell r="AW294">
            <v>260048.03</v>
          </cell>
          <cell r="AX294">
            <v>35778.04</v>
          </cell>
          <cell r="AY294">
            <v>0</v>
          </cell>
          <cell r="AZ294">
            <v>23555.06</v>
          </cell>
          <cell r="BA294">
            <v>946488.51</v>
          </cell>
          <cell r="BB294">
            <v>476515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38607.9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702112.49</v>
          </cell>
          <cell r="CB294">
            <v>0</v>
          </cell>
          <cell r="CC294">
            <v>39885.4</v>
          </cell>
          <cell r="CD294">
            <v>0</v>
          </cell>
          <cell r="CE294">
            <v>1280942.21</v>
          </cell>
          <cell r="CF294">
            <v>94170.03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44563.98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8587.09</v>
          </cell>
          <cell r="CS294">
            <v>876230.11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114175.8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56200</v>
          </cell>
          <cell r="FN294">
            <v>0</v>
          </cell>
          <cell r="FO294">
            <v>0</v>
          </cell>
          <cell r="FP294">
            <v>0</v>
          </cell>
          <cell r="FQ294">
            <v>0</v>
          </cell>
          <cell r="FR294">
            <v>3220</v>
          </cell>
          <cell r="FS294">
            <v>5541.66</v>
          </cell>
          <cell r="FT294">
            <v>0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</row>
        <row r="295">
          <cell r="F295" t="str">
            <v>39120</v>
          </cell>
          <cell r="G295">
            <v>259699.15</v>
          </cell>
          <cell r="H295">
            <v>0</v>
          </cell>
          <cell r="I295">
            <v>243.34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4300.91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9118.23</v>
          </cell>
          <cell r="AA295">
            <v>13583.58</v>
          </cell>
          <cell r="AB295">
            <v>0</v>
          </cell>
          <cell r="AC295">
            <v>25781.07</v>
          </cell>
          <cell r="AD295">
            <v>1729.85</v>
          </cell>
          <cell r="AE295">
            <v>839.26</v>
          </cell>
          <cell r="AF295">
            <v>4321.43</v>
          </cell>
          <cell r="AG295">
            <v>36429.839999999997</v>
          </cell>
          <cell r="AH295">
            <v>121324.54</v>
          </cell>
          <cell r="AI295">
            <v>6071796.6799999997</v>
          </cell>
          <cell r="AJ295">
            <v>95982.79</v>
          </cell>
          <cell r="AK295">
            <v>1127513.6000000001</v>
          </cell>
          <cell r="AL295">
            <v>0</v>
          </cell>
          <cell r="AM295">
            <v>0</v>
          </cell>
          <cell r="AN295">
            <v>0</v>
          </cell>
          <cell r="AO295">
            <v>647515.99</v>
          </cell>
          <cell r="AP295">
            <v>23151.91</v>
          </cell>
          <cell r="AQ295">
            <v>0</v>
          </cell>
          <cell r="AR295">
            <v>0</v>
          </cell>
          <cell r="AS295">
            <v>392381.68</v>
          </cell>
          <cell r="AT295">
            <v>0</v>
          </cell>
          <cell r="AU295">
            <v>141825.38</v>
          </cell>
          <cell r="AV295">
            <v>0</v>
          </cell>
          <cell r="AW295">
            <v>390389.89</v>
          </cell>
          <cell r="AX295">
            <v>5969.41</v>
          </cell>
          <cell r="AY295">
            <v>0</v>
          </cell>
          <cell r="AZ295">
            <v>13063.92</v>
          </cell>
          <cell r="BA295">
            <v>153315.82999999999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10420.4</v>
          </cell>
          <cell r="BQ295">
            <v>0</v>
          </cell>
          <cell r="BR295">
            <v>1614.56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192823</v>
          </cell>
          <cell r="CB295">
            <v>0</v>
          </cell>
          <cell r="CC295">
            <v>6659.77</v>
          </cell>
          <cell r="CD295">
            <v>0</v>
          </cell>
          <cell r="CE295">
            <v>480647.43</v>
          </cell>
          <cell r="CF295">
            <v>80530</v>
          </cell>
          <cell r="CG295">
            <v>114856.66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52166.7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14466.92</v>
          </cell>
          <cell r="CS295">
            <v>612690.75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74150.66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43123.93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P295">
            <v>0</v>
          </cell>
          <cell r="FQ295">
            <v>0</v>
          </cell>
          <cell r="FR295">
            <v>3313.32</v>
          </cell>
          <cell r="FS295">
            <v>0</v>
          </cell>
          <cell r="FT295">
            <v>0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</row>
        <row r="296">
          <cell r="F296" t="str">
            <v>39200</v>
          </cell>
          <cell r="G296">
            <v>1239496.56</v>
          </cell>
          <cell r="H296">
            <v>0</v>
          </cell>
          <cell r="I296">
            <v>175.07</v>
          </cell>
          <cell r="J296">
            <v>0</v>
          </cell>
          <cell r="K296">
            <v>0</v>
          </cell>
          <cell r="L296">
            <v>113117.09</v>
          </cell>
          <cell r="M296">
            <v>685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9670</v>
          </cell>
          <cell r="V296">
            <v>41855.06</v>
          </cell>
          <cell r="W296">
            <v>0</v>
          </cell>
          <cell r="X296">
            <v>0</v>
          </cell>
          <cell r="Y296">
            <v>3681.87</v>
          </cell>
          <cell r="Z296">
            <v>21319.9</v>
          </cell>
          <cell r="AA296">
            <v>53499.05</v>
          </cell>
          <cell r="AB296">
            <v>0</v>
          </cell>
          <cell r="AC296">
            <v>19724.61</v>
          </cell>
          <cell r="AD296">
            <v>5159.91</v>
          </cell>
          <cell r="AE296">
            <v>30569</v>
          </cell>
          <cell r="AF296">
            <v>25000</v>
          </cell>
          <cell r="AG296">
            <v>92131.839999999997</v>
          </cell>
          <cell r="AH296">
            <v>342714.76</v>
          </cell>
          <cell r="AI296">
            <v>21661403.620000001</v>
          </cell>
          <cell r="AJ296">
            <v>570369.32999999996</v>
          </cell>
          <cell r="AK296">
            <v>4082045.92</v>
          </cell>
          <cell r="AL296">
            <v>0</v>
          </cell>
          <cell r="AM296">
            <v>0</v>
          </cell>
          <cell r="AN296">
            <v>0</v>
          </cell>
          <cell r="AO296">
            <v>2643890.38</v>
          </cell>
          <cell r="AP296">
            <v>140463.6</v>
          </cell>
          <cell r="AQ296">
            <v>0</v>
          </cell>
          <cell r="AR296">
            <v>0</v>
          </cell>
          <cell r="AS296">
            <v>1251765.3999999999</v>
          </cell>
          <cell r="AT296">
            <v>0</v>
          </cell>
          <cell r="AU296">
            <v>431773.98</v>
          </cell>
          <cell r="AV296">
            <v>0</v>
          </cell>
          <cell r="AW296">
            <v>1252087.48</v>
          </cell>
          <cell r="AX296">
            <v>33990.44</v>
          </cell>
          <cell r="AY296">
            <v>0</v>
          </cell>
          <cell r="AZ296">
            <v>27947.38</v>
          </cell>
          <cell r="BA296">
            <v>941385.76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39610.61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712016</v>
          </cell>
          <cell r="CB296">
            <v>0</v>
          </cell>
          <cell r="CC296">
            <v>34133</v>
          </cell>
          <cell r="CD296">
            <v>0</v>
          </cell>
          <cell r="CE296">
            <v>1407312</v>
          </cell>
          <cell r="CF296">
            <v>189268</v>
          </cell>
          <cell r="CG296">
            <v>427063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271056.7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59979.6</v>
          </cell>
          <cell r="CS296">
            <v>1852496.61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327562.99</v>
          </cell>
          <cell r="DY296">
            <v>35942.870000000003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174370.23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7205.63</v>
          </cell>
          <cell r="FS296">
            <v>240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</row>
        <row r="297">
          <cell r="F297" t="str">
            <v>39201</v>
          </cell>
          <cell r="G297">
            <v>2040660.01</v>
          </cell>
          <cell r="H297">
            <v>0</v>
          </cell>
          <cell r="I297">
            <v>566.6</v>
          </cell>
          <cell r="J297">
            <v>0</v>
          </cell>
          <cell r="K297">
            <v>0</v>
          </cell>
          <cell r="L297">
            <v>0</v>
          </cell>
          <cell r="M297">
            <v>79527.23</v>
          </cell>
          <cell r="N297">
            <v>0</v>
          </cell>
          <cell r="O297">
            <v>0</v>
          </cell>
          <cell r="P297">
            <v>0</v>
          </cell>
          <cell r="Q297">
            <v>29445</v>
          </cell>
          <cell r="R297">
            <v>0</v>
          </cell>
          <cell r="S297">
            <v>0</v>
          </cell>
          <cell r="T297">
            <v>0</v>
          </cell>
          <cell r="U297">
            <v>24062.85</v>
          </cell>
          <cell r="V297">
            <v>5044</v>
          </cell>
          <cell r="W297">
            <v>0</v>
          </cell>
          <cell r="X297">
            <v>0</v>
          </cell>
          <cell r="Y297">
            <v>0</v>
          </cell>
          <cell r="Z297">
            <v>56366.98</v>
          </cell>
          <cell r="AA297">
            <v>66100.3</v>
          </cell>
          <cell r="AB297">
            <v>0</v>
          </cell>
          <cell r="AC297">
            <v>18887.18</v>
          </cell>
          <cell r="AD297">
            <v>4970.46</v>
          </cell>
          <cell r="AE297">
            <v>51800</v>
          </cell>
          <cell r="AF297">
            <v>2485.42</v>
          </cell>
          <cell r="AG297">
            <v>28049.77</v>
          </cell>
          <cell r="AH297">
            <v>1125387.23</v>
          </cell>
          <cell r="AI297">
            <v>40180476.770000003</v>
          </cell>
          <cell r="AJ297">
            <v>1097536.28</v>
          </cell>
          <cell r="AK297">
            <v>8315817.2800000003</v>
          </cell>
          <cell r="AL297">
            <v>0</v>
          </cell>
          <cell r="AM297">
            <v>0</v>
          </cell>
          <cell r="AN297">
            <v>0</v>
          </cell>
          <cell r="AO297">
            <v>5466514.7199999997</v>
          </cell>
          <cell r="AP297">
            <v>281576.88</v>
          </cell>
          <cell r="AQ297">
            <v>0</v>
          </cell>
          <cell r="AR297">
            <v>0</v>
          </cell>
          <cell r="AS297">
            <v>2522607.65</v>
          </cell>
          <cell r="AT297">
            <v>0</v>
          </cell>
          <cell r="AU297">
            <v>254966.39999999999</v>
          </cell>
          <cell r="AV297">
            <v>0</v>
          </cell>
          <cell r="AW297">
            <v>2102131.73</v>
          </cell>
          <cell r="AX297">
            <v>64954.26</v>
          </cell>
          <cell r="AY297">
            <v>0</v>
          </cell>
          <cell r="AZ297">
            <v>72260.95</v>
          </cell>
          <cell r="BA297">
            <v>2165012.66</v>
          </cell>
          <cell r="BB297">
            <v>51620.56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4188.8</v>
          </cell>
          <cell r="BN297">
            <v>0</v>
          </cell>
          <cell r="BO297">
            <v>0</v>
          </cell>
          <cell r="BP297">
            <v>72877.119999999995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1281814.3500000001</v>
          </cell>
          <cell r="CB297">
            <v>0</v>
          </cell>
          <cell r="CC297">
            <v>54273.65</v>
          </cell>
          <cell r="CD297">
            <v>0</v>
          </cell>
          <cell r="CE297">
            <v>2820760.31</v>
          </cell>
          <cell r="CF297">
            <v>438884.56</v>
          </cell>
          <cell r="CG297">
            <v>2940599.65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114278.44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71560.960000000006</v>
          </cell>
          <cell r="CS297">
            <v>4312836.6500000004</v>
          </cell>
          <cell r="CT297">
            <v>0</v>
          </cell>
          <cell r="CU297">
            <v>395886.29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543446.76</v>
          </cell>
          <cell r="DY297">
            <v>145327.42000000001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21597.82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83931.75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245439.84</v>
          </cell>
          <cell r="FC297">
            <v>0</v>
          </cell>
          <cell r="FD297">
            <v>89675.73</v>
          </cell>
          <cell r="FE297">
            <v>0</v>
          </cell>
          <cell r="FF297">
            <v>0</v>
          </cell>
          <cell r="FG297">
            <v>0</v>
          </cell>
          <cell r="FH297">
            <v>3916.62</v>
          </cell>
          <cell r="FI297">
            <v>0</v>
          </cell>
          <cell r="FJ297">
            <v>0</v>
          </cell>
          <cell r="FK297">
            <v>17808.52</v>
          </cell>
          <cell r="FL297">
            <v>0</v>
          </cell>
          <cell r="FM297">
            <v>20499.77</v>
          </cell>
          <cell r="FN297">
            <v>0</v>
          </cell>
          <cell r="FO297">
            <v>13107.23</v>
          </cell>
          <cell r="FP297">
            <v>0</v>
          </cell>
          <cell r="FQ297">
            <v>39131.86</v>
          </cell>
          <cell r="FR297">
            <v>25494.79</v>
          </cell>
          <cell r="FS297">
            <v>881.36</v>
          </cell>
          <cell r="FT297">
            <v>0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</row>
        <row r="298">
          <cell r="F298" t="str">
            <v>39202</v>
          </cell>
          <cell r="G298">
            <v>1170139.03</v>
          </cell>
          <cell r="H298">
            <v>49.56</v>
          </cell>
          <cell r="I298">
            <v>111.61</v>
          </cell>
          <cell r="J298">
            <v>0</v>
          </cell>
          <cell r="K298">
            <v>0</v>
          </cell>
          <cell r="L298">
            <v>0</v>
          </cell>
          <cell r="M298">
            <v>645</v>
          </cell>
          <cell r="N298">
            <v>0</v>
          </cell>
          <cell r="O298">
            <v>0</v>
          </cell>
          <cell r="P298">
            <v>0</v>
          </cell>
          <cell r="Q298">
            <v>30800</v>
          </cell>
          <cell r="R298">
            <v>0</v>
          </cell>
          <cell r="S298">
            <v>0</v>
          </cell>
          <cell r="T298">
            <v>0</v>
          </cell>
          <cell r="U298">
            <v>34668.06</v>
          </cell>
          <cell r="V298">
            <v>0</v>
          </cell>
          <cell r="W298">
            <v>0</v>
          </cell>
          <cell r="X298">
            <v>0</v>
          </cell>
          <cell r="Y298">
            <v>9454.2999999999993</v>
          </cell>
          <cell r="Z298">
            <v>30256.45</v>
          </cell>
          <cell r="AA298">
            <v>44907.75</v>
          </cell>
          <cell r="AB298">
            <v>0</v>
          </cell>
          <cell r="AC298">
            <v>34806.94</v>
          </cell>
          <cell r="AD298">
            <v>4173.6499999999996</v>
          </cell>
          <cell r="AE298">
            <v>4274.16</v>
          </cell>
          <cell r="AF298">
            <v>216874.9</v>
          </cell>
          <cell r="AG298">
            <v>96508.5</v>
          </cell>
          <cell r="AH298">
            <v>0</v>
          </cell>
          <cell r="AI298">
            <v>24002690.460000001</v>
          </cell>
          <cell r="AJ298">
            <v>644821.76000000001</v>
          </cell>
          <cell r="AK298">
            <v>5367361.88</v>
          </cell>
          <cell r="AL298">
            <v>0</v>
          </cell>
          <cell r="AM298">
            <v>0</v>
          </cell>
          <cell r="AN298">
            <v>0</v>
          </cell>
          <cell r="AO298">
            <v>2858146.03</v>
          </cell>
          <cell r="AP298">
            <v>219513.13</v>
          </cell>
          <cell r="AQ298">
            <v>0</v>
          </cell>
          <cell r="AR298">
            <v>0</v>
          </cell>
          <cell r="AS298">
            <v>1685757.17</v>
          </cell>
          <cell r="AT298">
            <v>0</v>
          </cell>
          <cell r="AU298">
            <v>338314.72</v>
          </cell>
          <cell r="AV298">
            <v>0</v>
          </cell>
          <cell r="AW298">
            <v>1064045.76</v>
          </cell>
          <cell r="AX298">
            <v>37457.440000000002</v>
          </cell>
          <cell r="AY298">
            <v>0</v>
          </cell>
          <cell r="AZ298">
            <v>113898.89</v>
          </cell>
          <cell r="BA298">
            <v>824665.15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78447.259999999995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61058.239999999998</v>
          </cell>
          <cell r="BO298">
            <v>0</v>
          </cell>
          <cell r="BP298">
            <v>41577.550000000003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719452.15</v>
          </cell>
          <cell r="CB298">
            <v>0</v>
          </cell>
          <cell r="CC298">
            <v>30996.06</v>
          </cell>
          <cell r="CD298">
            <v>0</v>
          </cell>
          <cell r="CE298">
            <v>1773780.05</v>
          </cell>
          <cell r="CF298">
            <v>276651.71000000002</v>
          </cell>
          <cell r="CG298">
            <v>447629.94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176953.9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2287207.7400000002</v>
          </cell>
          <cell r="CT298">
            <v>0</v>
          </cell>
          <cell r="CU298">
            <v>1347.24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117018.51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260690.32</v>
          </cell>
          <cell r="DY298">
            <v>434371.84000000003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40460.089999999997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207239.6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5000</v>
          </cell>
          <cell r="FN298">
            <v>0</v>
          </cell>
          <cell r="FO298">
            <v>0</v>
          </cell>
          <cell r="FP298">
            <v>0</v>
          </cell>
          <cell r="FQ298">
            <v>0</v>
          </cell>
          <cell r="FR298">
            <v>0</v>
          </cell>
          <cell r="FS298">
            <v>5076.04</v>
          </cell>
          <cell r="FT298">
            <v>0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</row>
        <row r="299">
          <cell r="F299" t="str">
            <v>39203</v>
          </cell>
          <cell r="G299">
            <v>1485389.19</v>
          </cell>
          <cell r="H299">
            <v>0</v>
          </cell>
          <cell r="I299">
            <v>3037.78</v>
          </cell>
          <cell r="J299">
            <v>481.85</v>
          </cell>
          <cell r="K299">
            <v>0</v>
          </cell>
          <cell r="L299">
            <v>0</v>
          </cell>
          <cell r="M299">
            <v>525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468.25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63549.53</v>
          </cell>
          <cell r="AA299">
            <v>10155.129999999999</v>
          </cell>
          <cell r="AB299">
            <v>0</v>
          </cell>
          <cell r="AC299">
            <v>0</v>
          </cell>
          <cell r="AD299">
            <v>899.66</v>
          </cell>
          <cell r="AE299">
            <v>1815.5</v>
          </cell>
          <cell r="AF299">
            <v>23026.11</v>
          </cell>
          <cell r="AG299">
            <v>48707.51</v>
          </cell>
          <cell r="AH299">
            <v>64165.8</v>
          </cell>
          <cell r="AI299">
            <v>7063310.0300000003</v>
          </cell>
          <cell r="AJ299">
            <v>224894.71</v>
          </cell>
          <cell r="AK299">
            <v>1082436.72</v>
          </cell>
          <cell r="AL299">
            <v>0</v>
          </cell>
          <cell r="AM299">
            <v>0</v>
          </cell>
          <cell r="AN299">
            <v>0</v>
          </cell>
          <cell r="AO299">
            <v>909166.23</v>
          </cell>
          <cell r="AP299">
            <v>76145.08</v>
          </cell>
          <cell r="AQ299">
            <v>0</v>
          </cell>
          <cell r="AR299">
            <v>0</v>
          </cell>
          <cell r="AS299">
            <v>447978.65</v>
          </cell>
          <cell r="AT299">
            <v>0</v>
          </cell>
          <cell r="AU299">
            <v>127066.67</v>
          </cell>
          <cell r="AV299">
            <v>0</v>
          </cell>
          <cell r="AW299">
            <v>353679.6</v>
          </cell>
          <cell r="AX299">
            <v>0</v>
          </cell>
          <cell r="AY299">
            <v>0</v>
          </cell>
          <cell r="AZ299">
            <v>14017.57</v>
          </cell>
          <cell r="BA299">
            <v>554211.02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12669.22</v>
          </cell>
          <cell r="BQ299">
            <v>0</v>
          </cell>
          <cell r="BR299">
            <v>1878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249799</v>
          </cell>
          <cell r="CB299">
            <v>0</v>
          </cell>
          <cell r="CC299">
            <v>9421</v>
          </cell>
          <cell r="CD299">
            <v>0</v>
          </cell>
          <cell r="CE299">
            <v>431270.01</v>
          </cell>
          <cell r="CF299">
            <v>71630.23</v>
          </cell>
          <cell r="CG299">
            <v>117958.39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48775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562744.9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2251.9299999999998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55265.01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P299">
            <v>0</v>
          </cell>
          <cell r="FQ299">
            <v>0</v>
          </cell>
          <cell r="FR299">
            <v>0</v>
          </cell>
          <cell r="FS299">
            <v>0</v>
          </cell>
          <cell r="FT299">
            <v>0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</row>
        <row r="300">
          <cell r="F300" t="str">
            <v>39204</v>
          </cell>
          <cell r="G300">
            <v>630067.51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85</v>
          </cell>
          <cell r="V300">
            <v>0</v>
          </cell>
          <cell r="W300">
            <v>0</v>
          </cell>
          <cell r="X300">
            <v>0</v>
          </cell>
          <cell r="Y300">
            <v>107.31</v>
          </cell>
          <cell r="Z300">
            <v>15869.64</v>
          </cell>
          <cell r="AA300">
            <v>10373.780000000001</v>
          </cell>
          <cell r="AB300">
            <v>0</v>
          </cell>
          <cell r="AC300">
            <v>11179.07</v>
          </cell>
          <cell r="AD300">
            <v>0</v>
          </cell>
          <cell r="AE300">
            <v>1272.5</v>
          </cell>
          <cell r="AF300">
            <v>1472.3</v>
          </cell>
          <cell r="AG300">
            <v>4912.57</v>
          </cell>
          <cell r="AH300">
            <v>94725.56</v>
          </cell>
          <cell r="AI300">
            <v>9170278.2200000007</v>
          </cell>
          <cell r="AJ300">
            <v>191434.65</v>
          </cell>
          <cell r="AK300">
            <v>1946294.88</v>
          </cell>
          <cell r="AL300">
            <v>0</v>
          </cell>
          <cell r="AM300">
            <v>0</v>
          </cell>
          <cell r="AN300">
            <v>290</v>
          </cell>
          <cell r="AO300">
            <v>1066813.1000000001</v>
          </cell>
          <cell r="AP300">
            <v>45881.87</v>
          </cell>
          <cell r="AQ300">
            <v>0</v>
          </cell>
          <cell r="AR300">
            <v>0</v>
          </cell>
          <cell r="AS300">
            <v>581468.93000000005</v>
          </cell>
          <cell r="AT300">
            <v>0</v>
          </cell>
          <cell r="AU300">
            <v>87502.92</v>
          </cell>
          <cell r="AV300">
            <v>0</v>
          </cell>
          <cell r="AW300">
            <v>451209.3</v>
          </cell>
          <cell r="AX300">
            <v>10244.85</v>
          </cell>
          <cell r="AY300">
            <v>0</v>
          </cell>
          <cell r="AZ300">
            <v>19111.96</v>
          </cell>
          <cell r="BA300">
            <v>348453.25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520501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59620.87</v>
          </cell>
          <cell r="BN300">
            <v>11760.01</v>
          </cell>
          <cell r="BO300">
            <v>0</v>
          </cell>
          <cell r="BP300">
            <v>16325.64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290443</v>
          </cell>
          <cell r="CB300">
            <v>0</v>
          </cell>
          <cell r="CC300">
            <v>17350</v>
          </cell>
          <cell r="CD300">
            <v>0</v>
          </cell>
          <cell r="CE300">
            <v>1065072.2</v>
          </cell>
          <cell r="CF300">
            <v>127722.82</v>
          </cell>
          <cell r="CG300">
            <v>171066.71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66422.080000000002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16473.98</v>
          </cell>
          <cell r="CS300">
            <v>973199.78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651.48</v>
          </cell>
          <cell r="DQ300">
            <v>20915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240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524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141801.67000000001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73424.66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822.5</v>
          </cell>
          <cell r="FN300">
            <v>0</v>
          </cell>
          <cell r="FO300">
            <v>0</v>
          </cell>
          <cell r="FP300">
            <v>0</v>
          </cell>
          <cell r="FQ300">
            <v>0</v>
          </cell>
          <cell r="FR300">
            <v>32031.67</v>
          </cell>
          <cell r="FS300">
            <v>5270.51</v>
          </cell>
          <cell r="FT300">
            <v>0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</row>
        <row r="301">
          <cell r="F301" t="str">
            <v>39205</v>
          </cell>
          <cell r="G301">
            <v>776617.81</v>
          </cell>
          <cell r="H301">
            <v>0</v>
          </cell>
          <cell r="I301">
            <v>23.23</v>
          </cell>
          <cell r="J301">
            <v>0</v>
          </cell>
          <cell r="K301">
            <v>0</v>
          </cell>
          <cell r="L301">
            <v>0</v>
          </cell>
          <cell r="M301">
            <v>1125</v>
          </cell>
          <cell r="N301">
            <v>0</v>
          </cell>
          <cell r="O301">
            <v>0</v>
          </cell>
          <cell r="P301">
            <v>0</v>
          </cell>
          <cell r="Q301">
            <v>19804</v>
          </cell>
          <cell r="R301">
            <v>0</v>
          </cell>
          <cell r="S301">
            <v>0</v>
          </cell>
          <cell r="T301">
            <v>0</v>
          </cell>
          <cell r="U301">
            <v>8.49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154893.96</v>
          </cell>
          <cell r="AA301">
            <v>21283.51</v>
          </cell>
          <cell r="AB301">
            <v>0</v>
          </cell>
          <cell r="AC301">
            <v>15915</v>
          </cell>
          <cell r="AD301">
            <v>1025</v>
          </cell>
          <cell r="AE301">
            <v>3447.5</v>
          </cell>
          <cell r="AF301">
            <v>10000</v>
          </cell>
          <cell r="AG301">
            <v>25215.78</v>
          </cell>
          <cell r="AH301">
            <v>60617.35</v>
          </cell>
          <cell r="AI301">
            <v>8397906.0800000001</v>
          </cell>
          <cell r="AJ301">
            <v>166086.24</v>
          </cell>
          <cell r="AK301">
            <v>1192650.1200000001</v>
          </cell>
          <cell r="AL301">
            <v>0</v>
          </cell>
          <cell r="AM301">
            <v>0</v>
          </cell>
          <cell r="AN301">
            <v>4297</v>
          </cell>
          <cell r="AO301">
            <v>847558.26</v>
          </cell>
          <cell r="AP301">
            <v>19899.7</v>
          </cell>
          <cell r="AQ301">
            <v>0</v>
          </cell>
          <cell r="AR301">
            <v>0</v>
          </cell>
          <cell r="AS301">
            <v>370039.13</v>
          </cell>
          <cell r="AT301">
            <v>0</v>
          </cell>
          <cell r="AU301">
            <v>64806.400000000001</v>
          </cell>
          <cell r="AV301">
            <v>0</v>
          </cell>
          <cell r="AW301">
            <v>151759.38</v>
          </cell>
          <cell r="AX301">
            <v>8396.52</v>
          </cell>
          <cell r="AY301">
            <v>0</v>
          </cell>
          <cell r="AZ301">
            <v>12967.15</v>
          </cell>
          <cell r="BA301">
            <v>333224.58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14416.79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224745.09</v>
          </cell>
          <cell r="CB301">
            <v>0</v>
          </cell>
          <cell r="CC301">
            <v>4413.7700000000004</v>
          </cell>
          <cell r="CD301">
            <v>0</v>
          </cell>
          <cell r="CE301">
            <v>294380.55</v>
          </cell>
          <cell r="CF301">
            <v>43711</v>
          </cell>
          <cell r="CG301">
            <v>42475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24989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449500.76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147408.79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P301">
            <v>0</v>
          </cell>
          <cell r="FQ301">
            <v>0</v>
          </cell>
          <cell r="FR301">
            <v>0</v>
          </cell>
          <cell r="FS301">
            <v>0</v>
          </cell>
          <cell r="FT301">
            <v>0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</row>
        <row r="302">
          <cell r="F302" t="str">
            <v>39207</v>
          </cell>
          <cell r="G302">
            <v>951443.63</v>
          </cell>
          <cell r="H302">
            <v>0</v>
          </cell>
          <cell r="I302">
            <v>81.48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5357.83</v>
          </cell>
          <cell r="V302">
            <v>859.5</v>
          </cell>
          <cell r="W302">
            <v>0</v>
          </cell>
          <cell r="X302">
            <v>0</v>
          </cell>
          <cell r="Y302">
            <v>0</v>
          </cell>
          <cell r="Z302">
            <v>39337.870000000003</v>
          </cell>
          <cell r="AA302">
            <v>0</v>
          </cell>
          <cell r="AB302">
            <v>0</v>
          </cell>
          <cell r="AC302">
            <v>-12470.31</v>
          </cell>
          <cell r="AD302">
            <v>4429.12</v>
          </cell>
          <cell r="AE302">
            <v>315</v>
          </cell>
          <cell r="AF302">
            <v>0</v>
          </cell>
          <cell r="AG302">
            <v>33802.589999999997</v>
          </cell>
          <cell r="AH302">
            <v>251598.75</v>
          </cell>
          <cell r="AI302">
            <v>20279265.510000002</v>
          </cell>
          <cell r="AJ302">
            <v>378127.52</v>
          </cell>
          <cell r="AK302">
            <v>4143616.64</v>
          </cell>
          <cell r="AL302">
            <v>0</v>
          </cell>
          <cell r="AM302">
            <v>0</v>
          </cell>
          <cell r="AN302">
            <v>48162.57</v>
          </cell>
          <cell r="AO302">
            <v>2117372.42</v>
          </cell>
          <cell r="AP302">
            <v>202084.25</v>
          </cell>
          <cell r="AQ302">
            <v>0</v>
          </cell>
          <cell r="AR302">
            <v>0</v>
          </cell>
          <cell r="AS302">
            <v>1395130.08</v>
          </cell>
          <cell r="AT302">
            <v>0</v>
          </cell>
          <cell r="AU302">
            <v>193454.28</v>
          </cell>
          <cell r="AV302">
            <v>0</v>
          </cell>
          <cell r="AW302">
            <v>1015864.78</v>
          </cell>
          <cell r="AX302">
            <v>31704.69</v>
          </cell>
          <cell r="AY302">
            <v>0</v>
          </cell>
          <cell r="AZ302">
            <v>45767.65</v>
          </cell>
          <cell r="BA302">
            <v>1200056.3700000001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1788729.03</v>
          </cell>
          <cell r="BN302">
            <v>143306</v>
          </cell>
          <cell r="BO302">
            <v>0</v>
          </cell>
          <cell r="BP302">
            <v>37010.910000000003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610756.36</v>
          </cell>
          <cell r="CB302">
            <v>0</v>
          </cell>
          <cell r="CC302">
            <v>35953.410000000003</v>
          </cell>
          <cell r="CD302">
            <v>0</v>
          </cell>
          <cell r="CE302">
            <v>1962129.2</v>
          </cell>
          <cell r="CF302">
            <v>115713.9</v>
          </cell>
          <cell r="CG302">
            <v>488753.94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201684.93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1902944.38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36994.870000000003</v>
          </cell>
          <cell r="DQ302">
            <v>193149.95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288652.28999999998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117166.67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P302">
            <v>34366.97</v>
          </cell>
          <cell r="FQ302">
            <v>10038.74</v>
          </cell>
          <cell r="FR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</row>
        <row r="303">
          <cell r="F303" t="str">
            <v>39208</v>
          </cell>
          <cell r="G303">
            <v>6871977.6100000003</v>
          </cell>
          <cell r="H303">
            <v>5.99</v>
          </cell>
          <cell r="I303">
            <v>440.13</v>
          </cell>
          <cell r="J303">
            <v>1883.03</v>
          </cell>
          <cell r="K303">
            <v>0</v>
          </cell>
          <cell r="L303">
            <v>0</v>
          </cell>
          <cell r="M303">
            <v>183453.88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23534.7</v>
          </cell>
          <cell r="V303">
            <v>0</v>
          </cell>
          <cell r="W303">
            <v>0</v>
          </cell>
          <cell r="X303">
            <v>40832.15</v>
          </cell>
          <cell r="Y303">
            <v>58477.58</v>
          </cell>
          <cell r="Z303">
            <v>752813.49</v>
          </cell>
          <cell r="AA303">
            <v>73064.259999999995</v>
          </cell>
          <cell r="AB303">
            <v>0</v>
          </cell>
          <cell r="AC303">
            <v>68454.600000000006</v>
          </cell>
          <cell r="AD303">
            <v>15709.92</v>
          </cell>
          <cell r="AE303">
            <v>108231.35</v>
          </cell>
          <cell r="AF303">
            <v>12646.35</v>
          </cell>
          <cell r="AG303">
            <v>34882.92</v>
          </cell>
          <cell r="AH303">
            <v>0</v>
          </cell>
          <cell r="AI303">
            <v>30192754.66</v>
          </cell>
          <cell r="AJ303">
            <v>882323.83</v>
          </cell>
          <cell r="AK303">
            <v>2341759.2400000002</v>
          </cell>
          <cell r="AL303">
            <v>0</v>
          </cell>
          <cell r="AM303">
            <v>0</v>
          </cell>
          <cell r="AN303">
            <v>973.38</v>
          </cell>
          <cell r="AO303">
            <v>3882431.15</v>
          </cell>
          <cell r="AP303">
            <v>143596.67000000001</v>
          </cell>
          <cell r="AQ303">
            <v>0</v>
          </cell>
          <cell r="AR303">
            <v>0</v>
          </cell>
          <cell r="AS303">
            <v>917167.13</v>
          </cell>
          <cell r="AT303">
            <v>0</v>
          </cell>
          <cell r="AU303">
            <v>216208.97</v>
          </cell>
          <cell r="AV303">
            <v>0</v>
          </cell>
          <cell r="AW303">
            <v>409680.2</v>
          </cell>
          <cell r="AX303">
            <v>49955.8</v>
          </cell>
          <cell r="AY303">
            <v>0</v>
          </cell>
          <cell r="AZ303">
            <v>34155.74</v>
          </cell>
          <cell r="BA303">
            <v>1631531.17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53374.91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922211</v>
          </cell>
          <cell r="CB303">
            <v>0</v>
          </cell>
          <cell r="CC303">
            <v>25762.15</v>
          </cell>
          <cell r="CD303">
            <v>0</v>
          </cell>
          <cell r="CE303">
            <v>587515.42000000004</v>
          </cell>
          <cell r="CF303">
            <v>110921</v>
          </cell>
          <cell r="CG303">
            <v>48487.79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67191.45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1172701.3500000001</v>
          </cell>
          <cell r="CT303">
            <v>0</v>
          </cell>
          <cell r="CU303">
            <v>65304.93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10000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19803.23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157121.41</v>
          </cell>
          <cell r="FC303">
            <v>0</v>
          </cell>
          <cell r="FD303">
            <v>32683.78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60363</v>
          </cell>
          <cell r="FN303">
            <v>0</v>
          </cell>
          <cell r="FO303">
            <v>0</v>
          </cell>
          <cell r="FP303">
            <v>0</v>
          </cell>
          <cell r="FQ303">
            <v>0</v>
          </cell>
          <cell r="FR303">
            <v>3499.55</v>
          </cell>
          <cell r="FS303">
            <v>0</v>
          </cell>
          <cell r="FT303">
            <v>0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</row>
        <row r="304">
          <cell r="F304" t="str">
            <v>39209</v>
          </cell>
          <cell r="G304">
            <v>148247.62</v>
          </cell>
          <cell r="H304">
            <v>141.69</v>
          </cell>
          <cell r="I304">
            <v>2429.7800000000002</v>
          </cell>
          <cell r="J304">
            <v>1208.31</v>
          </cell>
          <cell r="K304">
            <v>0</v>
          </cell>
          <cell r="L304">
            <v>0</v>
          </cell>
          <cell r="M304">
            <v>15879.85</v>
          </cell>
          <cell r="N304">
            <v>0</v>
          </cell>
          <cell r="O304">
            <v>0</v>
          </cell>
          <cell r="P304">
            <v>0</v>
          </cell>
          <cell r="Q304">
            <v>6682</v>
          </cell>
          <cell r="R304">
            <v>0</v>
          </cell>
          <cell r="S304">
            <v>0</v>
          </cell>
          <cell r="T304">
            <v>0</v>
          </cell>
          <cell r="U304">
            <v>14704.65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10944.15</v>
          </cell>
          <cell r="AA304">
            <v>24952.39</v>
          </cell>
          <cell r="AB304">
            <v>0</v>
          </cell>
          <cell r="AC304">
            <v>25</v>
          </cell>
          <cell r="AD304">
            <v>1328.14</v>
          </cell>
          <cell r="AE304">
            <v>13625.48</v>
          </cell>
          <cell r="AF304">
            <v>0</v>
          </cell>
          <cell r="AG304">
            <v>12800.81</v>
          </cell>
          <cell r="AH304">
            <v>45000</v>
          </cell>
          <cell r="AI304">
            <v>5708686.5599999996</v>
          </cell>
          <cell r="AJ304">
            <v>0</v>
          </cell>
          <cell r="AK304">
            <v>748169.92</v>
          </cell>
          <cell r="AL304">
            <v>0</v>
          </cell>
          <cell r="AM304">
            <v>0</v>
          </cell>
          <cell r="AN304">
            <v>0</v>
          </cell>
          <cell r="AO304">
            <v>723538.12</v>
          </cell>
          <cell r="AP304">
            <v>23639.05</v>
          </cell>
          <cell r="AQ304">
            <v>0</v>
          </cell>
          <cell r="AR304">
            <v>0</v>
          </cell>
          <cell r="AS304">
            <v>380461.57</v>
          </cell>
          <cell r="AT304">
            <v>0</v>
          </cell>
          <cell r="AU304">
            <v>47716.12</v>
          </cell>
          <cell r="AV304">
            <v>0</v>
          </cell>
          <cell r="AW304">
            <v>142676.54999999999</v>
          </cell>
          <cell r="AX304">
            <v>6511.9</v>
          </cell>
          <cell r="AY304">
            <v>0</v>
          </cell>
          <cell r="AZ304">
            <v>10489.76</v>
          </cell>
          <cell r="BA304">
            <v>744266.53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2660899.35</v>
          </cell>
          <cell r="BN304">
            <v>82460</v>
          </cell>
          <cell r="BO304">
            <v>0</v>
          </cell>
          <cell r="BP304">
            <v>10285.39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226624.66</v>
          </cell>
          <cell r="CB304">
            <v>0</v>
          </cell>
          <cell r="CC304">
            <v>7883.63</v>
          </cell>
          <cell r="CD304">
            <v>0</v>
          </cell>
          <cell r="CE304">
            <v>940644</v>
          </cell>
          <cell r="CF304">
            <v>151614.57999999999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73695.399999999994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433468.4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146331.53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42866.17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357841.91999999998</v>
          </cell>
          <cell r="FN304">
            <v>0</v>
          </cell>
          <cell r="FO304">
            <v>0</v>
          </cell>
          <cell r="FP304">
            <v>0</v>
          </cell>
          <cell r="FQ304">
            <v>0</v>
          </cell>
          <cell r="FR304">
            <v>0</v>
          </cell>
          <cell r="FS304">
            <v>0</v>
          </cell>
          <cell r="FT304">
            <v>0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</row>
        <row r="305">
          <cell r="F305" t="str">
            <v>Grand Total</v>
          </cell>
          <cell r="G305">
            <v>2328587751.3300004</v>
          </cell>
          <cell r="H305">
            <v>38553.459999999992</v>
          </cell>
          <cell r="I305">
            <v>613626.24999999977</v>
          </cell>
          <cell r="J305">
            <v>7184244.4600000009</v>
          </cell>
          <cell r="K305">
            <v>785092.92</v>
          </cell>
          <cell r="L305">
            <v>452019.0199999999</v>
          </cell>
          <cell r="M305">
            <v>47747361.850000016</v>
          </cell>
          <cell r="N305">
            <v>6000</v>
          </cell>
          <cell r="O305">
            <v>298353.68</v>
          </cell>
          <cell r="P305">
            <v>291082.89</v>
          </cell>
          <cell r="Q305">
            <v>2194414.5099999998</v>
          </cell>
          <cell r="R305">
            <v>2171011.91</v>
          </cell>
          <cell r="S305">
            <v>1555133.85</v>
          </cell>
          <cell r="T305">
            <v>29358873.059999999</v>
          </cell>
          <cell r="U305">
            <v>19043700.27999999</v>
          </cell>
          <cell r="V305">
            <v>1810503.5400000003</v>
          </cell>
          <cell r="W305">
            <v>712518.92</v>
          </cell>
          <cell r="X305">
            <v>90610.05</v>
          </cell>
          <cell r="Y305">
            <v>12939965.329999996</v>
          </cell>
          <cell r="Z305">
            <v>101323888.20000006</v>
          </cell>
          <cell r="AA305">
            <v>8912168.4900000002</v>
          </cell>
          <cell r="AB305">
            <v>19426.609999999997</v>
          </cell>
          <cell r="AC305">
            <v>36719253.399999984</v>
          </cell>
          <cell r="AD305">
            <v>2138613.9900000002</v>
          </cell>
          <cell r="AE305">
            <v>22747308.760000009</v>
          </cell>
          <cell r="AF305">
            <v>5521504.4000000004</v>
          </cell>
          <cell r="AG305">
            <v>44416878.310000017</v>
          </cell>
          <cell r="AH305">
            <v>17582157.190000005</v>
          </cell>
          <cell r="AI305">
            <v>6487010927.3199921</v>
          </cell>
          <cell r="AJ305">
            <v>197547894.75000003</v>
          </cell>
          <cell r="AK305">
            <v>378968417.92000014</v>
          </cell>
          <cell r="AL305">
            <v>13500159.33</v>
          </cell>
          <cell r="AM305">
            <v>134422.85999999999</v>
          </cell>
          <cell r="AN305">
            <v>8315411.7400000002</v>
          </cell>
          <cell r="AO305">
            <v>820668017.30999887</v>
          </cell>
          <cell r="AP305">
            <v>50287003.610000037</v>
          </cell>
          <cell r="AQ305">
            <v>1593957.83</v>
          </cell>
          <cell r="AR305">
            <v>0</v>
          </cell>
          <cell r="AS305">
            <v>230178588.53000015</v>
          </cell>
          <cell r="AT305">
            <v>9282244.6600000001</v>
          </cell>
          <cell r="AU305">
            <v>75430959.85999997</v>
          </cell>
          <cell r="AV305">
            <v>255940.25999999998</v>
          </cell>
          <cell r="AW305">
            <v>119543662.69</v>
          </cell>
          <cell r="AX305">
            <v>10250465.709999993</v>
          </cell>
          <cell r="AY305">
            <v>75622.7</v>
          </cell>
          <cell r="AZ305">
            <v>7142762.3000000054</v>
          </cell>
          <cell r="BA305">
            <v>422683531.9800002</v>
          </cell>
          <cell r="BB305">
            <v>15981257.950000003</v>
          </cell>
          <cell r="BC305">
            <v>466025.17000000004</v>
          </cell>
          <cell r="BD305">
            <v>0</v>
          </cell>
          <cell r="BE305">
            <v>354144.91</v>
          </cell>
          <cell r="BF305">
            <v>0</v>
          </cell>
          <cell r="BG305">
            <v>7273092.9700000007</v>
          </cell>
          <cell r="BH305">
            <v>0</v>
          </cell>
          <cell r="BI305">
            <v>4295964.32</v>
          </cell>
          <cell r="BJ305">
            <v>0</v>
          </cell>
          <cell r="BK305">
            <v>0</v>
          </cell>
          <cell r="BL305">
            <v>1735209.41</v>
          </cell>
          <cell r="BM305">
            <v>35984170.719999999</v>
          </cell>
          <cell r="BN305">
            <v>2998388.9699999997</v>
          </cell>
          <cell r="BO305">
            <v>131728.71000000002</v>
          </cell>
          <cell r="BP305">
            <v>8350649.3600000041</v>
          </cell>
          <cell r="BQ305">
            <v>1483995.5</v>
          </cell>
          <cell r="BR305">
            <v>6613271.669999999</v>
          </cell>
          <cell r="BS305">
            <v>25991.41</v>
          </cell>
          <cell r="BT305">
            <v>0</v>
          </cell>
          <cell r="BU305">
            <v>0</v>
          </cell>
          <cell r="BV305">
            <v>0</v>
          </cell>
          <cell r="BW305">
            <v>745774</v>
          </cell>
          <cell r="BX305">
            <v>0</v>
          </cell>
          <cell r="BY305">
            <v>37751.17</v>
          </cell>
          <cell r="BZ305">
            <v>0</v>
          </cell>
          <cell r="CA305">
            <v>213976849.5</v>
          </cell>
          <cell r="CB305">
            <v>0</v>
          </cell>
          <cell r="CC305">
            <v>6784742.8899999978</v>
          </cell>
          <cell r="CD305">
            <v>565606.18999999994</v>
          </cell>
          <cell r="CE305">
            <v>228545354.12000006</v>
          </cell>
          <cell r="CF305">
            <v>41850379.639999971</v>
          </cell>
          <cell r="CG305">
            <v>12446758.059999999</v>
          </cell>
          <cell r="CH305">
            <v>0</v>
          </cell>
          <cell r="CI305">
            <v>1345039.32</v>
          </cell>
          <cell r="CJ305">
            <v>852027.61</v>
          </cell>
          <cell r="CK305">
            <v>1092938.55</v>
          </cell>
          <cell r="CL305">
            <v>15475058.200000003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2491350.5799999996</v>
          </cell>
          <cell r="CR305">
            <v>3241984.3800000004</v>
          </cell>
          <cell r="CS305">
            <v>254843382.08999997</v>
          </cell>
          <cell r="CT305">
            <v>0</v>
          </cell>
          <cell r="CU305">
            <v>7692338.080000001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200</v>
          </cell>
          <cell r="DG305">
            <v>0</v>
          </cell>
          <cell r="DH305">
            <v>609328.73</v>
          </cell>
          <cell r="DI305">
            <v>1921405.86</v>
          </cell>
          <cell r="DJ305">
            <v>15000</v>
          </cell>
          <cell r="DK305">
            <v>0</v>
          </cell>
          <cell r="DL305">
            <v>0</v>
          </cell>
          <cell r="DM305">
            <v>12861396.960000001</v>
          </cell>
          <cell r="DN305">
            <v>302572.11</v>
          </cell>
          <cell r="DO305">
            <v>0</v>
          </cell>
          <cell r="DP305">
            <v>176175.34</v>
          </cell>
          <cell r="DQ305">
            <v>3693242.6599999997</v>
          </cell>
          <cell r="DR305">
            <v>399825.57000000007</v>
          </cell>
          <cell r="DS305">
            <v>378727.18000000005</v>
          </cell>
          <cell r="DT305">
            <v>0</v>
          </cell>
          <cell r="DU305">
            <v>3207.96</v>
          </cell>
          <cell r="DV305">
            <v>68044.789999999994</v>
          </cell>
          <cell r="DW305">
            <v>0</v>
          </cell>
          <cell r="DX305">
            <v>13037444.369999995</v>
          </cell>
          <cell r="DY305">
            <v>4842620.4100000011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5270231.63</v>
          </cell>
          <cell r="EE305">
            <v>0</v>
          </cell>
          <cell r="EF305">
            <v>6628393.7100000018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17893.96</v>
          </cell>
          <cell r="EM305">
            <v>959910.19000000006</v>
          </cell>
          <cell r="EN305">
            <v>0</v>
          </cell>
          <cell r="EO305">
            <v>0</v>
          </cell>
          <cell r="EP305">
            <v>0</v>
          </cell>
          <cell r="EQ305">
            <v>4396292.6800000006</v>
          </cell>
          <cell r="ER305">
            <v>44583.55</v>
          </cell>
          <cell r="ES305">
            <v>112644.68999999999</v>
          </cell>
          <cell r="ET305">
            <v>77684.289999999994</v>
          </cell>
          <cell r="EU305">
            <v>40350</v>
          </cell>
          <cell r="EV305">
            <v>399077.35000000003</v>
          </cell>
          <cell r="EW305">
            <v>162868.97999999998</v>
          </cell>
          <cell r="EX305">
            <v>0</v>
          </cell>
          <cell r="EY305">
            <v>4397521.38</v>
          </cell>
          <cell r="EZ305">
            <v>803.84</v>
          </cell>
          <cell r="FA305">
            <v>0</v>
          </cell>
          <cell r="FB305">
            <v>28144645.210000001</v>
          </cell>
          <cell r="FC305">
            <v>5040750.040000001</v>
          </cell>
          <cell r="FD305">
            <v>13164657.530000001</v>
          </cell>
          <cell r="FE305">
            <v>31421.42</v>
          </cell>
          <cell r="FF305">
            <v>220979.05</v>
          </cell>
          <cell r="FG305">
            <v>297121.68</v>
          </cell>
          <cell r="FH305">
            <v>3499715.8</v>
          </cell>
          <cell r="FI305">
            <v>206884.8</v>
          </cell>
          <cell r="FJ305">
            <v>197070.92</v>
          </cell>
          <cell r="FK305">
            <v>3237407.5599999996</v>
          </cell>
          <cell r="FL305">
            <v>5987429.7600000016</v>
          </cell>
          <cell r="FM305">
            <v>26172417.189999994</v>
          </cell>
          <cell r="FN305">
            <v>192944.37</v>
          </cell>
          <cell r="FO305">
            <v>2246533.7200000002</v>
          </cell>
          <cell r="FP305">
            <v>241501.80999999997</v>
          </cell>
          <cell r="FQ305">
            <v>476933.01999999996</v>
          </cell>
          <cell r="FR305">
            <v>8994040.0299999975</v>
          </cell>
          <cell r="FS305">
            <v>4345869.71</v>
          </cell>
          <cell r="FT305">
            <v>273347.39</v>
          </cell>
          <cell r="FU305">
            <v>0</v>
          </cell>
          <cell r="FV305">
            <v>750238.12</v>
          </cell>
          <cell r="FW305">
            <v>0</v>
          </cell>
          <cell r="FX305">
            <v>586787.02000000014</v>
          </cell>
          <cell r="FY305">
            <v>26031.73</v>
          </cell>
          <cell r="FZ305">
            <v>5910061.6100000003</v>
          </cell>
          <cell r="GA305">
            <v>57210396.789999999</v>
          </cell>
        </row>
        <row r="307">
          <cell r="BR307">
            <v>887588690.86000025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6">
          <cell r="A6" t="str">
            <v>20,000 and over</v>
          </cell>
        </row>
        <row r="7">
          <cell r="A7" t="str">
            <v>17001</v>
          </cell>
          <cell r="B7" t="str">
            <v>Seattle</v>
          </cell>
          <cell r="C7">
            <v>51908.91</v>
          </cell>
        </row>
        <row r="8">
          <cell r="A8" t="str">
            <v>32081</v>
          </cell>
          <cell r="B8" t="str">
            <v>Spokane</v>
          </cell>
          <cell r="C8">
            <v>30357.620000000003</v>
          </cell>
        </row>
        <row r="9">
          <cell r="A9" t="str">
            <v>27010</v>
          </cell>
          <cell r="B9" t="str">
            <v>Tacoma</v>
          </cell>
          <cell r="C9">
            <v>28909.200000000004</v>
          </cell>
        </row>
        <row r="10">
          <cell r="A10" t="str">
            <v>17414</v>
          </cell>
          <cell r="B10" t="str">
            <v>Lake Washington</v>
          </cell>
          <cell r="C10">
            <v>27515.849999999995</v>
          </cell>
        </row>
        <row r="11">
          <cell r="A11" t="str">
            <v>17415</v>
          </cell>
          <cell r="B11" t="str">
            <v>Kent</v>
          </cell>
          <cell r="C11">
            <v>27484.86</v>
          </cell>
        </row>
        <row r="12">
          <cell r="A12" t="str">
            <v>06114</v>
          </cell>
          <cell r="B12" t="str">
            <v>Evergreen (Clark)</v>
          </cell>
          <cell r="C12">
            <v>26508.34</v>
          </cell>
        </row>
        <row r="13">
          <cell r="A13" t="str">
            <v>06037</v>
          </cell>
          <cell r="B13" t="str">
            <v>Vancouver</v>
          </cell>
          <cell r="C13">
            <v>23206.37</v>
          </cell>
        </row>
        <row r="14">
          <cell r="A14" t="str">
            <v>27003</v>
          </cell>
          <cell r="B14" t="str">
            <v>Puyallup</v>
          </cell>
          <cell r="C14">
            <v>22906.960000000003</v>
          </cell>
        </row>
        <row r="15">
          <cell r="A15" t="str">
            <v>17210</v>
          </cell>
          <cell r="B15" t="str">
            <v>Federal Way</v>
          </cell>
          <cell r="C15">
            <v>22720.42</v>
          </cell>
        </row>
        <row r="16">
          <cell r="A16" t="str">
            <v>17417</v>
          </cell>
          <cell r="B16" t="str">
            <v>Northshore</v>
          </cell>
          <cell r="C16">
            <v>20672.560000000001</v>
          </cell>
        </row>
        <row r="17">
          <cell r="A17" t="str">
            <v>31015</v>
          </cell>
          <cell r="B17" t="str">
            <v>Edmonds</v>
          </cell>
          <cell r="C17">
            <v>20662.66</v>
          </cell>
        </row>
        <row r="18">
          <cell r="A18">
            <v>11</v>
          </cell>
          <cell r="C18">
            <v>302853.74999999994</v>
          </cell>
        </row>
        <row r="19">
          <cell r="A19" t="str">
            <v>10,000-19,999</v>
          </cell>
        </row>
        <row r="20">
          <cell r="A20" t="str">
            <v>17401</v>
          </cell>
          <cell r="B20" t="str">
            <v>Highline</v>
          </cell>
          <cell r="C20">
            <v>19844.010000000002</v>
          </cell>
        </row>
        <row r="21">
          <cell r="A21" t="str">
            <v>17405</v>
          </cell>
          <cell r="B21" t="str">
            <v>Bellevue</v>
          </cell>
          <cell r="C21">
            <v>19654.280000000006</v>
          </cell>
        </row>
        <row r="22">
          <cell r="A22" t="str">
            <v>31002</v>
          </cell>
          <cell r="B22" t="str">
            <v>Everett</v>
          </cell>
          <cell r="C22">
            <v>19603.530000000002</v>
          </cell>
        </row>
        <row r="23">
          <cell r="A23" t="str">
            <v>27403</v>
          </cell>
          <cell r="B23" t="str">
            <v>Bethel</v>
          </cell>
          <cell r="C23">
            <v>19317.32</v>
          </cell>
        </row>
        <row r="24">
          <cell r="A24" t="str">
            <v>17411</v>
          </cell>
          <cell r="B24" t="str">
            <v>Issaquah</v>
          </cell>
          <cell r="C24">
            <v>19309.539999999997</v>
          </cell>
        </row>
        <row r="25">
          <cell r="A25" t="str">
            <v>03017</v>
          </cell>
          <cell r="B25" t="str">
            <v>Kennewick</v>
          </cell>
          <cell r="C25">
            <v>18090.940000000002</v>
          </cell>
        </row>
        <row r="26">
          <cell r="A26" t="str">
            <v>11001</v>
          </cell>
          <cell r="B26" t="str">
            <v>Pasco</v>
          </cell>
          <cell r="C26">
            <v>17375.98</v>
          </cell>
        </row>
        <row r="27">
          <cell r="A27" t="str">
            <v>39007</v>
          </cell>
          <cell r="B27" t="str">
            <v>Yakima</v>
          </cell>
          <cell r="C27">
            <v>16493.869999999995</v>
          </cell>
        </row>
        <row r="28">
          <cell r="A28" t="str">
            <v>17408</v>
          </cell>
          <cell r="B28" t="str">
            <v>Auburn</v>
          </cell>
          <cell r="C28">
            <v>15752.660000000002</v>
          </cell>
        </row>
        <row r="29">
          <cell r="A29" t="str">
            <v>17403</v>
          </cell>
          <cell r="B29" t="str">
            <v>Renton</v>
          </cell>
          <cell r="C29">
            <v>15737.800000000001</v>
          </cell>
        </row>
        <row r="30">
          <cell r="A30" t="str">
            <v>31006</v>
          </cell>
          <cell r="B30" t="str">
            <v>Mukilteo</v>
          </cell>
          <cell r="C30">
            <v>15387.73</v>
          </cell>
        </row>
        <row r="31">
          <cell r="A31" t="str">
            <v>34003</v>
          </cell>
          <cell r="B31" t="str">
            <v>North Thurston</v>
          </cell>
          <cell r="C31">
            <v>14918.66</v>
          </cell>
        </row>
        <row r="32">
          <cell r="A32" t="str">
            <v>32356</v>
          </cell>
          <cell r="B32" t="str">
            <v>Central Valley</v>
          </cell>
          <cell r="C32">
            <v>13406.650000000001</v>
          </cell>
        </row>
        <row r="33">
          <cell r="A33" t="str">
            <v>06119</v>
          </cell>
          <cell r="B33" t="str">
            <v>Battle Ground</v>
          </cell>
          <cell r="C33">
            <v>12891.859999999997</v>
          </cell>
        </row>
        <row r="34">
          <cell r="A34" t="str">
            <v>03400</v>
          </cell>
          <cell r="B34" t="str">
            <v>Richland</v>
          </cell>
          <cell r="C34">
            <v>12871.259999999998</v>
          </cell>
        </row>
        <row r="35">
          <cell r="A35" t="str">
            <v>27400</v>
          </cell>
          <cell r="B35" t="str">
            <v>Clover Park</v>
          </cell>
          <cell r="C35">
            <v>12671.419999999998</v>
          </cell>
        </row>
        <row r="36">
          <cell r="A36" t="str">
            <v>18401</v>
          </cell>
          <cell r="B36" t="str">
            <v>Central Kitsap</v>
          </cell>
          <cell r="C36">
            <v>11073.5</v>
          </cell>
        </row>
        <row r="37">
          <cell r="A37" t="str">
            <v>31025</v>
          </cell>
          <cell r="B37" t="str">
            <v>Marysville</v>
          </cell>
          <cell r="C37">
            <v>11068.369999999999</v>
          </cell>
        </row>
        <row r="38">
          <cell r="A38" t="str">
            <v>37501</v>
          </cell>
          <cell r="B38" t="str">
            <v>Bellingham</v>
          </cell>
          <cell r="C38">
            <v>11062.08</v>
          </cell>
        </row>
        <row r="39">
          <cell r="A39">
            <v>19</v>
          </cell>
          <cell r="C39">
            <v>296531.46000000002</v>
          </cell>
        </row>
        <row r="40">
          <cell r="A40" t="str">
            <v>5,000-9,999</v>
          </cell>
        </row>
        <row r="41">
          <cell r="A41" t="str">
            <v>31201</v>
          </cell>
          <cell r="B41" t="str">
            <v>Snohomish</v>
          </cell>
          <cell r="C41">
            <v>9901.41</v>
          </cell>
        </row>
        <row r="42">
          <cell r="A42" t="str">
            <v>34111</v>
          </cell>
          <cell r="B42" t="str">
            <v>Olympia</v>
          </cell>
          <cell r="C42">
            <v>9795.6</v>
          </cell>
        </row>
        <row r="43">
          <cell r="A43" t="str">
            <v>18402</v>
          </cell>
          <cell r="B43" t="str">
            <v>South Kitsap</v>
          </cell>
          <cell r="C43">
            <v>9745.84</v>
          </cell>
        </row>
        <row r="44">
          <cell r="A44" t="str">
            <v>32354</v>
          </cell>
          <cell r="B44" t="str">
            <v>Mead</v>
          </cell>
          <cell r="C44">
            <v>9677.5899999999983</v>
          </cell>
        </row>
        <row r="45">
          <cell r="A45" t="str">
            <v>17412</v>
          </cell>
          <cell r="B45" t="str">
            <v>Shoreline</v>
          </cell>
          <cell r="C45">
            <v>9343.32</v>
          </cell>
        </row>
        <row r="46">
          <cell r="A46" t="str">
            <v>27320</v>
          </cell>
          <cell r="B46" t="str">
            <v>Sumner</v>
          </cell>
          <cell r="C46">
            <v>9098.909999999998</v>
          </cell>
        </row>
        <row r="47">
          <cell r="A47" t="str">
            <v>27401</v>
          </cell>
          <cell r="B47" t="str">
            <v>Peninsula</v>
          </cell>
          <cell r="C47">
            <v>8694.7900000000009</v>
          </cell>
        </row>
        <row r="48">
          <cell r="A48" t="str">
            <v>13161</v>
          </cell>
          <cell r="B48" t="str">
            <v>Moses Lake</v>
          </cell>
          <cell r="C48">
            <v>8463.5500000000011</v>
          </cell>
        </row>
        <row r="49">
          <cell r="A49" t="str">
            <v>31004</v>
          </cell>
          <cell r="B49" t="str">
            <v>Lake Stevens</v>
          </cell>
          <cell r="C49">
            <v>8384.2499999999964</v>
          </cell>
        </row>
        <row r="50">
          <cell r="A50" t="str">
            <v>04246</v>
          </cell>
          <cell r="B50" t="str">
            <v>Wenatchee</v>
          </cell>
          <cell r="C50">
            <v>8054.2499999999991</v>
          </cell>
        </row>
        <row r="51">
          <cell r="A51" t="str">
            <v>17409</v>
          </cell>
          <cell r="B51" t="str">
            <v>Tahoma</v>
          </cell>
          <cell r="C51">
            <v>7829.7900000000009</v>
          </cell>
        </row>
        <row r="52">
          <cell r="A52" t="str">
            <v>27402</v>
          </cell>
          <cell r="B52" t="str">
            <v>Franklin Pierce</v>
          </cell>
          <cell r="C52">
            <v>7739.739999999998</v>
          </cell>
        </row>
        <row r="53">
          <cell r="A53" t="str">
            <v>34033</v>
          </cell>
          <cell r="B53" t="str">
            <v>Tumwater</v>
          </cell>
          <cell r="C53">
            <v>6838.1100000000006</v>
          </cell>
        </row>
        <row r="54">
          <cell r="A54" t="str">
            <v>29320</v>
          </cell>
          <cell r="B54" t="str">
            <v>Mt Vernon</v>
          </cell>
          <cell r="C54">
            <v>6811.31</v>
          </cell>
        </row>
        <row r="55">
          <cell r="A55" t="str">
            <v>08122</v>
          </cell>
          <cell r="B55" t="str">
            <v>Longview</v>
          </cell>
          <cell r="C55">
            <v>6786.91</v>
          </cell>
        </row>
        <row r="56">
          <cell r="A56" t="str">
            <v>39201</v>
          </cell>
          <cell r="B56" t="str">
            <v>Sunnyside</v>
          </cell>
          <cell r="C56">
            <v>6760.82</v>
          </cell>
        </row>
        <row r="57">
          <cell r="A57" t="str">
            <v>31103</v>
          </cell>
          <cell r="B57" t="str">
            <v>Monroe</v>
          </cell>
          <cell r="C57">
            <v>6669.04</v>
          </cell>
        </row>
        <row r="58">
          <cell r="A58" t="str">
            <v>06117</v>
          </cell>
          <cell r="B58" t="str">
            <v>Camas</v>
          </cell>
          <cell r="C58">
            <v>6667.2099999999991</v>
          </cell>
        </row>
        <row r="59">
          <cell r="A59" t="str">
            <v>17410</v>
          </cell>
          <cell r="B59" t="str">
            <v>Snoqualmie Valley</v>
          </cell>
          <cell r="C59">
            <v>6643.17</v>
          </cell>
        </row>
        <row r="60">
          <cell r="A60" t="str">
            <v>18400</v>
          </cell>
          <cell r="B60" t="str">
            <v>North Kitsap</v>
          </cell>
          <cell r="C60">
            <v>6013.880000000001</v>
          </cell>
        </row>
        <row r="61">
          <cell r="A61" t="str">
            <v>36140</v>
          </cell>
          <cell r="B61" t="str">
            <v>Walla Walla</v>
          </cell>
          <cell r="C61">
            <v>5956.94</v>
          </cell>
        </row>
        <row r="62">
          <cell r="A62" t="str">
            <v>09206</v>
          </cell>
          <cell r="B62" t="str">
            <v>Eastmont</v>
          </cell>
          <cell r="C62">
            <v>5901.82</v>
          </cell>
        </row>
        <row r="63">
          <cell r="A63" t="str">
            <v>15201</v>
          </cell>
          <cell r="B63" t="str">
            <v>Oak Harbor</v>
          </cell>
          <cell r="C63">
            <v>5781.4700000000021</v>
          </cell>
        </row>
        <row r="64">
          <cell r="A64" t="str">
            <v>34002</v>
          </cell>
          <cell r="B64" t="str">
            <v>Yelm</v>
          </cell>
          <cell r="C64">
            <v>5660.2500000000009</v>
          </cell>
        </row>
        <row r="65">
          <cell r="A65" t="str">
            <v>27083</v>
          </cell>
          <cell r="B65" t="str">
            <v>University Place</v>
          </cell>
          <cell r="C65">
            <v>5626.7999999999993</v>
          </cell>
        </row>
        <row r="66">
          <cell r="A66" t="str">
            <v>31016</v>
          </cell>
          <cell r="B66" t="str">
            <v>Arlington</v>
          </cell>
          <cell r="C66">
            <v>5430.7700000000013</v>
          </cell>
        </row>
        <row r="67">
          <cell r="A67" t="str">
            <v>18100</v>
          </cell>
          <cell r="B67" t="str">
            <v>Bremerton</v>
          </cell>
          <cell r="C67">
            <v>5373.1699999999992</v>
          </cell>
        </row>
        <row r="68">
          <cell r="A68" t="str">
            <v>24019</v>
          </cell>
          <cell r="B68" t="str">
            <v>Omak</v>
          </cell>
          <cell r="C68">
            <v>5327.78</v>
          </cell>
        </row>
        <row r="69">
          <cell r="A69">
            <v>28</v>
          </cell>
          <cell r="C69">
            <v>204978.49</v>
          </cell>
        </row>
        <row r="70">
          <cell r="A70" t="str">
            <v>3,000-4,999</v>
          </cell>
        </row>
        <row r="71">
          <cell r="A71" t="str">
            <v>39208</v>
          </cell>
          <cell r="B71" t="str">
            <v>West Valley (Yak)</v>
          </cell>
          <cell r="C71">
            <v>4980.47</v>
          </cell>
        </row>
        <row r="72">
          <cell r="A72" t="str">
            <v>08458</v>
          </cell>
          <cell r="B72" t="str">
            <v>Kelso</v>
          </cell>
          <cell r="C72">
            <v>4972.21</v>
          </cell>
        </row>
        <row r="73">
          <cell r="A73" t="str">
            <v>37502</v>
          </cell>
          <cell r="B73" t="str">
            <v>Ferndale</v>
          </cell>
          <cell r="C73">
            <v>4763.2099999999991</v>
          </cell>
        </row>
        <row r="74">
          <cell r="A74" t="str">
            <v>32360</v>
          </cell>
          <cell r="B74" t="str">
            <v>Cheney</v>
          </cell>
          <cell r="C74">
            <v>4525.51</v>
          </cell>
        </row>
        <row r="75">
          <cell r="A75" t="str">
            <v>31401</v>
          </cell>
          <cell r="B75" t="str">
            <v>Stanwood</v>
          </cell>
          <cell r="C75">
            <v>4402.88</v>
          </cell>
        </row>
        <row r="76">
          <cell r="A76" t="str">
            <v>23309</v>
          </cell>
          <cell r="B76" t="str">
            <v>Shelton</v>
          </cell>
          <cell r="C76">
            <v>4379.58</v>
          </cell>
        </row>
        <row r="77">
          <cell r="A77" t="str">
            <v>17400</v>
          </cell>
          <cell r="B77" t="str">
            <v>Mercer Island</v>
          </cell>
          <cell r="C77">
            <v>4286.3500000000004</v>
          </cell>
        </row>
        <row r="78">
          <cell r="A78" t="str">
            <v>01147</v>
          </cell>
          <cell r="B78" t="str">
            <v>Othello</v>
          </cell>
          <cell r="C78">
            <v>4279.5499999999993</v>
          </cell>
        </row>
        <row r="79">
          <cell r="A79" t="str">
            <v>32361</v>
          </cell>
          <cell r="B79" t="str">
            <v>East Valley (Spok</v>
          </cell>
          <cell r="C79">
            <v>4267.37</v>
          </cell>
        </row>
        <row r="80">
          <cell r="A80" t="str">
            <v>29101</v>
          </cell>
          <cell r="B80" t="str">
            <v>Sedro Woolley</v>
          </cell>
          <cell r="C80">
            <v>4238.8999999999996</v>
          </cell>
        </row>
        <row r="81">
          <cell r="A81" t="str">
            <v>39202</v>
          </cell>
          <cell r="B81" t="str">
            <v>Toppenish</v>
          </cell>
          <cell r="C81">
            <v>4140.7299999999996</v>
          </cell>
        </row>
        <row r="82">
          <cell r="A82" t="str">
            <v>17216</v>
          </cell>
          <cell r="B82" t="str">
            <v>Enumclaw</v>
          </cell>
          <cell r="C82">
            <v>4033.6099999999997</v>
          </cell>
        </row>
        <row r="83">
          <cell r="A83" t="str">
            <v>05121</v>
          </cell>
          <cell r="B83" t="str">
            <v>Port Angeles</v>
          </cell>
          <cell r="C83">
            <v>3858.1800000000003</v>
          </cell>
        </row>
        <row r="84">
          <cell r="A84" t="str">
            <v>18303</v>
          </cell>
          <cell r="B84" t="str">
            <v>Bainbridge</v>
          </cell>
          <cell r="C84">
            <v>3769.74</v>
          </cell>
        </row>
        <row r="85">
          <cell r="A85" t="str">
            <v>32363</v>
          </cell>
          <cell r="B85" t="str">
            <v>West Valley (Spok</v>
          </cell>
          <cell r="C85">
            <v>3708.4700000000003</v>
          </cell>
        </row>
        <row r="86">
          <cell r="A86" t="str">
            <v>39200</v>
          </cell>
          <cell r="B86" t="str">
            <v>Grandview</v>
          </cell>
          <cell r="C86">
            <v>3694.87</v>
          </cell>
        </row>
        <row r="87">
          <cell r="A87" t="str">
            <v>29100</v>
          </cell>
          <cell r="B87" t="str">
            <v>Burlington Edison</v>
          </cell>
          <cell r="C87">
            <v>3685.41</v>
          </cell>
        </row>
        <row r="88">
          <cell r="A88" t="str">
            <v>27417</v>
          </cell>
          <cell r="B88" t="str">
            <v>Fife</v>
          </cell>
          <cell r="C88">
            <v>3676.2200000000003</v>
          </cell>
        </row>
        <row r="89">
          <cell r="A89" t="str">
            <v>21401</v>
          </cell>
          <cell r="B89" t="str">
            <v>Centralia</v>
          </cell>
          <cell r="C89">
            <v>3654.68</v>
          </cell>
        </row>
        <row r="90">
          <cell r="A90" t="str">
            <v>39119</v>
          </cell>
          <cell r="B90" t="str">
            <v>Selah</v>
          </cell>
          <cell r="C90">
            <v>3599.8300000000004</v>
          </cell>
        </row>
        <row r="91">
          <cell r="A91" t="str">
            <v>27416</v>
          </cell>
          <cell r="B91" t="str">
            <v>White River</v>
          </cell>
          <cell r="C91">
            <v>3567.0899999999997</v>
          </cell>
        </row>
        <row r="92">
          <cell r="A92" t="str">
            <v>39207</v>
          </cell>
          <cell r="B92" t="str">
            <v>Wapato</v>
          </cell>
          <cell r="C92">
            <v>3421.0600000000004</v>
          </cell>
        </row>
        <row r="93">
          <cell r="A93" t="str">
            <v>14005</v>
          </cell>
          <cell r="B93" t="str">
            <v>Aberdeen</v>
          </cell>
          <cell r="C93">
            <v>3346.8000000000006</v>
          </cell>
        </row>
        <row r="94">
          <cell r="A94" t="str">
            <v>19401</v>
          </cell>
          <cell r="B94" t="str">
            <v>Ellensburg</v>
          </cell>
          <cell r="C94">
            <v>3274.9199999999996</v>
          </cell>
        </row>
        <row r="95">
          <cell r="A95" t="str">
            <v>17407</v>
          </cell>
          <cell r="B95" t="str">
            <v>Riverview</v>
          </cell>
          <cell r="C95">
            <v>3159.6400000000003</v>
          </cell>
        </row>
        <row r="96">
          <cell r="A96" t="str">
            <v>06112</v>
          </cell>
          <cell r="B96" t="str">
            <v>Washougal</v>
          </cell>
          <cell r="C96">
            <v>3143.5400000000009</v>
          </cell>
        </row>
        <row r="97">
          <cell r="A97" t="str">
            <v>39090</v>
          </cell>
          <cell r="B97" t="str">
            <v>East Valley (Yak)</v>
          </cell>
          <cell r="C97">
            <v>3123.98</v>
          </cell>
        </row>
        <row r="98">
          <cell r="A98" t="str">
            <v>27001</v>
          </cell>
          <cell r="B98" t="str">
            <v>Steilacoom Hist.</v>
          </cell>
          <cell r="C98">
            <v>3092.01</v>
          </cell>
        </row>
        <row r="99">
          <cell r="A99" t="str">
            <v>37504</v>
          </cell>
          <cell r="B99" t="str">
            <v>Lynden</v>
          </cell>
          <cell r="C99">
            <v>3063.5699999999997</v>
          </cell>
        </row>
        <row r="100">
          <cell r="A100" t="str">
            <v>21302</v>
          </cell>
          <cell r="B100" t="str">
            <v>Chehalis</v>
          </cell>
          <cell r="C100">
            <v>3015.2599999999993</v>
          </cell>
        </row>
        <row r="101">
          <cell r="A101">
            <v>30</v>
          </cell>
          <cell r="C101">
            <v>115125.63999999997</v>
          </cell>
        </row>
        <row r="102">
          <cell r="A102" t="str">
            <v>2,000-2,999</v>
          </cell>
        </row>
        <row r="103">
          <cell r="A103" t="str">
            <v>17406</v>
          </cell>
          <cell r="B103" t="str">
            <v>Tukwila</v>
          </cell>
          <cell r="C103">
            <v>2981.2899999999991</v>
          </cell>
        </row>
        <row r="104">
          <cell r="A104" t="str">
            <v>05402</v>
          </cell>
          <cell r="B104" t="str">
            <v>Quillayute Valley</v>
          </cell>
          <cell r="C104">
            <v>2958.9199999999996</v>
          </cell>
        </row>
        <row r="105">
          <cell r="A105" t="str">
            <v>13144</v>
          </cell>
          <cell r="B105" t="str">
            <v>Quincy</v>
          </cell>
          <cell r="C105">
            <v>2904.1099999999997</v>
          </cell>
        </row>
        <row r="106">
          <cell r="A106" t="str">
            <v>05323</v>
          </cell>
          <cell r="B106" t="str">
            <v>Sequim</v>
          </cell>
          <cell r="C106">
            <v>2794.2999999999997</v>
          </cell>
        </row>
        <row r="107">
          <cell r="A107" t="str">
            <v>03116</v>
          </cell>
          <cell r="B107" t="str">
            <v>Prosser</v>
          </cell>
          <cell r="C107">
            <v>2770.2599999999998</v>
          </cell>
        </row>
        <row r="108">
          <cell r="A108" t="str">
            <v>29103</v>
          </cell>
          <cell r="B108" t="str">
            <v>Anacortes</v>
          </cell>
          <cell r="C108">
            <v>2749.3999999999996</v>
          </cell>
        </row>
        <row r="109">
          <cell r="A109" t="str">
            <v>38267</v>
          </cell>
          <cell r="B109" t="str">
            <v>Pullman</v>
          </cell>
          <cell r="C109">
            <v>2727.79</v>
          </cell>
        </row>
        <row r="110">
          <cell r="A110" t="str">
            <v>02250</v>
          </cell>
          <cell r="B110" t="str">
            <v>Clarkston</v>
          </cell>
          <cell r="C110">
            <v>2675.5500000000006</v>
          </cell>
        </row>
        <row r="111">
          <cell r="A111" t="str">
            <v>27344</v>
          </cell>
          <cell r="B111" t="str">
            <v>Orting</v>
          </cell>
          <cell r="C111">
            <v>2486.33</v>
          </cell>
        </row>
        <row r="112">
          <cell r="A112" t="str">
            <v>32414</v>
          </cell>
          <cell r="B112" t="str">
            <v>Deer Park</v>
          </cell>
          <cell r="C112">
            <v>2458.25</v>
          </cell>
        </row>
        <row r="113">
          <cell r="A113" t="str">
            <v>06122</v>
          </cell>
          <cell r="B113" t="str">
            <v>Ridgefield</v>
          </cell>
          <cell r="C113">
            <v>2423.5300000000002</v>
          </cell>
        </row>
        <row r="114">
          <cell r="A114" t="str">
            <v>13165</v>
          </cell>
          <cell r="B114" t="str">
            <v>Ephrata</v>
          </cell>
          <cell r="C114">
            <v>2373.2500000000005</v>
          </cell>
        </row>
        <row r="115">
          <cell r="A115" t="str">
            <v>08404</v>
          </cell>
          <cell r="B115" t="str">
            <v>Woodland</v>
          </cell>
          <cell r="C115">
            <v>2309.5699999999997</v>
          </cell>
        </row>
        <row r="116">
          <cell r="A116" t="str">
            <v>13073</v>
          </cell>
          <cell r="B116" t="str">
            <v>Wahluke</v>
          </cell>
          <cell r="C116">
            <v>2297.5299999999997</v>
          </cell>
        </row>
        <row r="117">
          <cell r="A117" t="str">
            <v>31306</v>
          </cell>
          <cell r="B117" t="str">
            <v>Lakewood</v>
          </cell>
          <cell r="C117">
            <v>2294.2399999999998</v>
          </cell>
        </row>
        <row r="118">
          <cell r="A118" t="str">
            <v>34401</v>
          </cell>
          <cell r="B118" t="str">
            <v>Rochester</v>
          </cell>
          <cell r="C118">
            <v>2196.4900000000002</v>
          </cell>
        </row>
        <row r="119">
          <cell r="A119" t="str">
            <v>23403</v>
          </cell>
          <cell r="B119" t="str">
            <v>North Mason</v>
          </cell>
          <cell r="C119">
            <v>2166.36</v>
          </cell>
        </row>
        <row r="120">
          <cell r="A120" t="str">
            <v>37503</v>
          </cell>
          <cell r="B120" t="str">
            <v>Blaine</v>
          </cell>
          <cell r="C120">
            <v>2120.9499999999998</v>
          </cell>
        </row>
        <row r="121">
          <cell r="A121" t="str">
            <v>31332</v>
          </cell>
          <cell r="B121" t="str">
            <v>Granite Falls</v>
          </cell>
          <cell r="C121">
            <v>2086.2799999999997</v>
          </cell>
        </row>
        <row r="122">
          <cell r="A122" t="str">
            <v>11051</v>
          </cell>
          <cell r="B122" t="str">
            <v>North Franklin</v>
          </cell>
          <cell r="C122">
            <v>2078.27</v>
          </cell>
        </row>
        <row r="123">
          <cell r="A123" t="str">
            <v>31311</v>
          </cell>
          <cell r="B123" t="str">
            <v>Sultan</v>
          </cell>
          <cell r="C123">
            <v>2003.2699999999998</v>
          </cell>
        </row>
        <row r="124">
          <cell r="A124">
            <v>21</v>
          </cell>
          <cell r="C124">
            <v>51855.939999999981</v>
          </cell>
        </row>
        <row r="125">
          <cell r="A125" t="str">
            <v>1,000-1,999</v>
          </cell>
        </row>
        <row r="126">
          <cell r="A126" t="str">
            <v>27404</v>
          </cell>
          <cell r="B126" t="str">
            <v>Eatonville</v>
          </cell>
          <cell r="C126">
            <v>1965.67</v>
          </cell>
        </row>
        <row r="127">
          <cell r="A127" t="str">
            <v>37507</v>
          </cell>
          <cell r="B127" t="str">
            <v>Mount Baker</v>
          </cell>
          <cell r="C127">
            <v>1895.8999999999999</v>
          </cell>
        </row>
        <row r="128">
          <cell r="A128" t="str">
            <v>32326</v>
          </cell>
          <cell r="B128" t="str">
            <v>Medical Lake</v>
          </cell>
          <cell r="C128">
            <v>1844.7799999999997</v>
          </cell>
        </row>
        <row r="129">
          <cell r="A129" t="str">
            <v>33115</v>
          </cell>
          <cell r="B129" t="str">
            <v>Colville</v>
          </cell>
          <cell r="C129">
            <v>1811.87</v>
          </cell>
        </row>
        <row r="130">
          <cell r="A130" t="str">
            <v>06098</v>
          </cell>
          <cell r="B130" t="str">
            <v>Hockinson</v>
          </cell>
          <cell r="C130">
            <v>1787.3</v>
          </cell>
        </row>
        <row r="131">
          <cell r="A131" t="str">
            <v>37505</v>
          </cell>
          <cell r="B131" t="str">
            <v>Meridian</v>
          </cell>
          <cell r="C131">
            <v>1739.1299999999999</v>
          </cell>
        </row>
        <row r="132">
          <cell r="A132" t="str">
            <v>13160</v>
          </cell>
          <cell r="B132" t="str">
            <v>Royal</v>
          </cell>
          <cell r="C132">
            <v>1716.3999999999999</v>
          </cell>
        </row>
        <row r="133">
          <cell r="A133" t="str">
            <v>14028</v>
          </cell>
          <cell r="B133" t="str">
            <v>Hoquiam</v>
          </cell>
          <cell r="C133">
            <v>1685.14</v>
          </cell>
        </row>
        <row r="134">
          <cell r="A134" t="str">
            <v>37506</v>
          </cell>
          <cell r="B134" t="str">
            <v>Nooksack Valley</v>
          </cell>
          <cell r="C134">
            <v>1631.4</v>
          </cell>
        </row>
        <row r="135">
          <cell r="A135" t="str">
            <v>06101</v>
          </cell>
          <cell r="B135" t="str">
            <v>Lacenter</v>
          </cell>
          <cell r="C135">
            <v>1626.69</v>
          </cell>
        </row>
        <row r="136">
          <cell r="A136" t="str">
            <v>04222</v>
          </cell>
          <cell r="B136" t="str">
            <v>Cashmere</v>
          </cell>
          <cell r="C136">
            <v>1549.41</v>
          </cell>
        </row>
        <row r="137">
          <cell r="A137" t="str">
            <v>17402</v>
          </cell>
          <cell r="B137" t="str">
            <v>Vashon Island</v>
          </cell>
          <cell r="C137">
            <v>1537.4899999999996</v>
          </cell>
        </row>
        <row r="138">
          <cell r="A138" t="str">
            <v>39204</v>
          </cell>
          <cell r="B138" t="str">
            <v>Granger</v>
          </cell>
          <cell r="C138">
            <v>1527.1800000000003</v>
          </cell>
        </row>
        <row r="139">
          <cell r="A139" t="str">
            <v>27343</v>
          </cell>
          <cell r="B139" t="str">
            <v>Dieringer</v>
          </cell>
          <cell r="C139">
            <v>1496.48</v>
          </cell>
        </row>
        <row r="140">
          <cell r="A140" t="str">
            <v>32416</v>
          </cell>
          <cell r="B140" t="str">
            <v>Riverside</v>
          </cell>
          <cell r="C140">
            <v>1464.9899999999998</v>
          </cell>
        </row>
        <row r="141">
          <cell r="A141" t="str">
            <v>03052</v>
          </cell>
          <cell r="B141" t="str">
            <v>Kiona Benton</v>
          </cell>
          <cell r="C141">
            <v>1459.9099999999999</v>
          </cell>
        </row>
        <row r="142">
          <cell r="A142" t="str">
            <v>04129</v>
          </cell>
          <cell r="B142" t="str">
            <v>Lake Chelan</v>
          </cell>
          <cell r="C142">
            <v>1453.7899999999997</v>
          </cell>
        </row>
        <row r="143">
          <cell r="A143" t="str">
            <v>14068</v>
          </cell>
          <cell r="B143" t="str">
            <v>Elma</v>
          </cell>
          <cell r="C143">
            <v>1445.8700000000001</v>
          </cell>
        </row>
        <row r="144">
          <cell r="A144" t="str">
            <v>32325</v>
          </cell>
          <cell r="B144" t="str">
            <v>Nine Mile Falls</v>
          </cell>
          <cell r="C144">
            <v>1439.66</v>
          </cell>
        </row>
        <row r="145">
          <cell r="A145" t="str">
            <v>15206</v>
          </cell>
          <cell r="B145" t="str">
            <v>South Whidbey</v>
          </cell>
          <cell r="C145">
            <v>1379.96</v>
          </cell>
        </row>
        <row r="146">
          <cell r="A146" t="str">
            <v>14066</v>
          </cell>
          <cell r="B146" t="str">
            <v>Montesano</v>
          </cell>
          <cell r="C146">
            <v>1377.1200000000001</v>
          </cell>
        </row>
        <row r="147">
          <cell r="A147" t="str">
            <v>04228</v>
          </cell>
          <cell r="B147" t="str">
            <v>Cascade</v>
          </cell>
          <cell r="C147">
            <v>1329.2900000000002</v>
          </cell>
        </row>
        <row r="148">
          <cell r="A148" t="str">
            <v>39205</v>
          </cell>
          <cell r="B148" t="str">
            <v>Zillah</v>
          </cell>
          <cell r="C148">
            <v>1324.36</v>
          </cell>
        </row>
        <row r="149">
          <cell r="A149" t="str">
            <v>39003</v>
          </cell>
          <cell r="B149" t="str">
            <v>Naches Valley</v>
          </cell>
          <cell r="C149">
            <v>1317.1100000000001</v>
          </cell>
        </row>
        <row r="150">
          <cell r="A150" t="str">
            <v>20405</v>
          </cell>
          <cell r="B150" t="str">
            <v>White Salmon</v>
          </cell>
          <cell r="C150">
            <v>1253.4599999999998</v>
          </cell>
        </row>
        <row r="151">
          <cell r="A151" t="str">
            <v>08401</v>
          </cell>
          <cell r="B151" t="str">
            <v>Castle Rock</v>
          </cell>
          <cell r="C151">
            <v>1234.45</v>
          </cell>
        </row>
        <row r="152">
          <cell r="A152" t="str">
            <v>36250</v>
          </cell>
          <cell r="B152" t="str">
            <v>College Place</v>
          </cell>
          <cell r="C152">
            <v>1219.03</v>
          </cell>
        </row>
        <row r="153">
          <cell r="A153" t="str">
            <v>34402</v>
          </cell>
          <cell r="B153" t="str">
            <v>Tenino</v>
          </cell>
          <cell r="C153">
            <v>1197.94</v>
          </cell>
        </row>
        <row r="154">
          <cell r="A154" t="str">
            <v>39203</v>
          </cell>
          <cell r="B154" t="str">
            <v>Highland</v>
          </cell>
          <cell r="C154">
            <v>1171.7600000000002</v>
          </cell>
        </row>
        <row r="155">
          <cell r="A155" t="str">
            <v>16050</v>
          </cell>
          <cell r="B155" t="str">
            <v>Port Townsend</v>
          </cell>
          <cell r="C155">
            <v>1167.4499999999998</v>
          </cell>
        </row>
        <row r="156">
          <cell r="A156" t="str">
            <v>24105</v>
          </cell>
          <cell r="B156" t="str">
            <v>Okanogan</v>
          </cell>
          <cell r="C156">
            <v>1162.3500000000004</v>
          </cell>
        </row>
        <row r="157">
          <cell r="A157" t="str">
            <v>24404</v>
          </cell>
          <cell r="B157" t="str">
            <v>Tonasket</v>
          </cell>
          <cell r="C157">
            <v>1144.1099999999997</v>
          </cell>
        </row>
        <row r="158">
          <cell r="A158" t="str">
            <v>26056</v>
          </cell>
          <cell r="B158" t="str">
            <v>Newport</v>
          </cell>
          <cell r="C158">
            <v>1109.77</v>
          </cell>
        </row>
        <row r="159">
          <cell r="A159" t="str">
            <v>16049</v>
          </cell>
          <cell r="B159" t="str">
            <v>Chimacum</v>
          </cell>
          <cell r="C159">
            <v>1065.6099999999999</v>
          </cell>
        </row>
        <row r="160">
          <cell r="A160">
            <v>34</v>
          </cell>
          <cell r="C160">
            <v>49532.829999999987</v>
          </cell>
        </row>
        <row r="161">
          <cell r="A161" t="str">
            <v>500-999</v>
          </cell>
        </row>
        <row r="162">
          <cell r="A162" t="str">
            <v>25101</v>
          </cell>
          <cell r="B162" t="str">
            <v>Ocean Beach</v>
          </cell>
          <cell r="C162">
            <v>996.19999999999993</v>
          </cell>
        </row>
        <row r="163">
          <cell r="A163" t="str">
            <v>13146</v>
          </cell>
          <cell r="B163" t="str">
            <v>Warden</v>
          </cell>
          <cell r="C163">
            <v>982.63999999999987</v>
          </cell>
        </row>
        <row r="164">
          <cell r="A164" t="str">
            <v>24111</v>
          </cell>
          <cell r="B164" t="str">
            <v>Brewster</v>
          </cell>
          <cell r="C164">
            <v>981.38000000000011</v>
          </cell>
        </row>
        <row r="165">
          <cell r="A165" t="str">
            <v>15204</v>
          </cell>
          <cell r="B165" t="str">
            <v>Coupeville</v>
          </cell>
          <cell r="C165">
            <v>974.79</v>
          </cell>
        </row>
        <row r="166">
          <cell r="A166" t="str">
            <v>39120</v>
          </cell>
          <cell r="B166" t="str">
            <v>Mabton</v>
          </cell>
          <cell r="C166">
            <v>948.33000000000015</v>
          </cell>
        </row>
        <row r="167">
          <cell r="A167" t="str">
            <v>33207</v>
          </cell>
          <cell r="B167" t="str">
            <v>Mary Walker</v>
          </cell>
          <cell r="C167">
            <v>935.4899999999999</v>
          </cell>
        </row>
        <row r="168">
          <cell r="A168" t="str">
            <v>39209</v>
          </cell>
          <cell r="B168" t="str">
            <v>Mount Adams</v>
          </cell>
          <cell r="C168">
            <v>932.42</v>
          </cell>
        </row>
        <row r="169">
          <cell r="A169" t="str">
            <v>08402</v>
          </cell>
          <cell r="B169" t="str">
            <v>Kalama</v>
          </cell>
          <cell r="C169">
            <v>919.37999999999988</v>
          </cell>
        </row>
        <row r="170">
          <cell r="A170" t="str">
            <v>20404</v>
          </cell>
          <cell r="B170" t="str">
            <v>Goldendale</v>
          </cell>
          <cell r="C170">
            <v>914.51</v>
          </cell>
        </row>
        <row r="171">
          <cell r="A171" t="str">
            <v>19404</v>
          </cell>
          <cell r="B171" t="str">
            <v>Cle Elum-Roslyn</v>
          </cell>
          <cell r="C171">
            <v>898.61</v>
          </cell>
        </row>
        <row r="172">
          <cell r="A172" t="str">
            <v>03053</v>
          </cell>
          <cell r="B172" t="str">
            <v>Finley</v>
          </cell>
          <cell r="C172">
            <v>896.2</v>
          </cell>
        </row>
        <row r="173">
          <cell r="A173" t="str">
            <v>33212</v>
          </cell>
          <cell r="B173" t="str">
            <v>Kettle Falls</v>
          </cell>
          <cell r="C173">
            <v>895.16000000000008</v>
          </cell>
        </row>
        <row r="174">
          <cell r="A174" t="str">
            <v>30303</v>
          </cell>
          <cell r="B174" t="str">
            <v>Stevenson-Carson</v>
          </cell>
          <cell r="C174">
            <v>892.25000000000011</v>
          </cell>
        </row>
        <row r="175">
          <cell r="A175" t="str">
            <v>32358</v>
          </cell>
          <cell r="B175" t="str">
            <v>Freeman</v>
          </cell>
          <cell r="C175">
            <v>871.08999999999992</v>
          </cell>
        </row>
        <row r="176">
          <cell r="A176" t="str">
            <v>09075</v>
          </cell>
          <cell r="B176" t="str">
            <v>Bridgeport</v>
          </cell>
          <cell r="C176">
            <v>868.4</v>
          </cell>
        </row>
        <row r="177">
          <cell r="A177" t="str">
            <v>33036</v>
          </cell>
          <cell r="B177" t="str">
            <v>Chewelah</v>
          </cell>
          <cell r="C177">
            <v>814.1400000000001</v>
          </cell>
        </row>
        <row r="178">
          <cell r="A178" t="str">
            <v>36400</v>
          </cell>
          <cell r="B178" t="str">
            <v>Columbia (Walla)</v>
          </cell>
          <cell r="C178">
            <v>812.46</v>
          </cell>
        </row>
        <row r="179">
          <cell r="A179" t="str">
            <v>34307</v>
          </cell>
          <cell r="B179" t="str">
            <v>Rainier</v>
          </cell>
          <cell r="C179">
            <v>804.01999999999987</v>
          </cell>
        </row>
        <row r="180">
          <cell r="A180" t="str">
            <v>28137</v>
          </cell>
          <cell r="B180" t="str">
            <v>Orcas</v>
          </cell>
          <cell r="C180">
            <v>796.23</v>
          </cell>
        </row>
        <row r="181">
          <cell r="A181" t="str">
            <v>28149</v>
          </cell>
          <cell r="B181" t="str">
            <v>San Juan</v>
          </cell>
          <cell r="C181">
            <v>793.76</v>
          </cell>
        </row>
        <row r="182">
          <cell r="A182" t="str">
            <v>21014</v>
          </cell>
          <cell r="B182" t="str">
            <v>Napavine</v>
          </cell>
          <cell r="C182">
            <v>793.39999999999986</v>
          </cell>
        </row>
        <row r="183">
          <cell r="A183" t="str">
            <v>21300</v>
          </cell>
          <cell r="B183" t="str">
            <v>Onalaska</v>
          </cell>
          <cell r="C183">
            <v>755.04999999999984</v>
          </cell>
        </row>
        <row r="184">
          <cell r="A184" t="str">
            <v>21237</v>
          </cell>
          <cell r="B184" t="str">
            <v>Toledo</v>
          </cell>
          <cell r="C184">
            <v>754.43</v>
          </cell>
        </row>
        <row r="185">
          <cell r="A185" t="str">
            <v>33070</v>
          </cell>
          <cell r="B185" t="str">
            <v>Valley</v>
          </cell>
          <cell r="C185">
            <v>710.32</v>
          </cell>
        </row>
        <row r="186">
          <cell r="A186" t="str">
            <v>13301</v>
          </cell>
          <cell r="B186" t="str">
            <v>Grand Coulee Dam</v>
          </cell>
          <cell r="C186">
            <v>705.70999999999992</v>
          </cell>
        </row>
        <row r="187">
          <cell r="A187" t="str">
            <v>23402</v>
          </cell>
          <cell r="B187" t="str">
            <v>Pioneer</v>
          </cell>
          <cell r="C187">
            <v>701.15</v>
          </cell>
        </row>
        <row r="188">
          <cell r="A188" t="str">
            <v>14064</v>
          </cell>
          <cell r="B188" t="str">
            <v>North Beach</v>
          </cell>
          <cell r="C188">
            <v>679.4</v>
          </cell>
        </row>
        <row r="189">
          <cell r="A189" t="str">
            <v>04019</v>
          </cell>
          <cell r="B189" t="str">
            <v>Manson</v>
          </cell>
          <cell r="C189">
            <v>673.05</v>
          </cell>
        </row>
        <row r="190">
          <cell r="A190" t="str">
            <v>21232</v>
          </cell>
          <cell r="B190" t="str">
            <v>Winlock</v>
          </cell>
          <cell r="C190">
            <v>670.18</v>
          </cell>
        </row>
        <row r="191">
          <cell r="A191" t="str">
            <v>39002</v>
          </cell>
          <cell r="B191" t="str">
            <v>Union Gap</v>
          </cell>
          <cell r="C191">
            <v>663.76</v>
          </cell>
        </row>
        <row r="192">
          <cell r="A192" t="str">
            <v>02420</v>
          </cell>
          <cell r="B192" t="str">
            <v>Asotin-Anatone</v>
          </cell>
          <cell r="C192">
            <v>658.05000000000007</v>
          </cell>
        </row>
        <row r="193">
          <cell r="A193" t="str">
            <v>19403</v>
          </cell>
          <cell r="B193" t="str">
            <v>Kittitas</v>
          </cell>
          <cell r="C193">
            <v>655.08000000000015</v>
          </cell>
        </row>
        <row r="194">
          <cell r="A194" t="str">
            <v>08130</v>
          </cell>
          <cell r="B194" t="str">
            <v>Toutle Lake</v>
          </cell>
          <cell r="C194">
            <v>631.66999999999985</v>
          </cell>
        </row>
        <row r="195">
          <cell r="A195" t="str">
            <v>34324</v>
          </cell>
          <cell r="B195" t="str">
            <v>Griffin</v>
          </cell>
          <cell r="C195">
            <v>630.15</v>
          </cell>
        </row>
        <row r="196">
          <cell r="A196" t="str">
            <v>25118</v>
          </cell>
          <cell r="B196" t="str">
            <v>South Bend</v>
          </cell>
          <cell r="C196">
            <v>624.7399999999999</v>
          </cell>
        </row>
        <row r="197">
          <cell r="A197" t="str">
            <v>14172</v>
          </cell>
          <cell r="B197" t="str">
            <v>Ocosta</v>
          </cell>
          <cell r="C197">
            <v>621.54999999999995</v>
          </cell>
        </row>
        <row r="198">
          <cell r="A198" t="str">
            <v>25116</v>
          </cell>
          <cell r="B198" t="str">
            <v>Raymond</v>
          </cell>
          <cell r="C198">
            <v>618.39</v>
          </cell>
        </row>
        <row r="199">
          <cell r="A199" t="str">
            <v>29311</v>
          </cell>
          <cell r="B199" t="str">
            <v>La Conner</v>
          </cell>
          <cell r="C199">
            <v>617.65</v>
          </cell>
        </row>
        <row r="200">
          <cell r="A200" t="str">
            <v>21226</v>
          </cell>
          <cell r="B200" t="str">
            <v>Adna</v>
          </cell>
          <cell r="C200">
            <v>616.99</v>
          </cell>
        </row>
        <row r="201">
          <cell r="A201" t="str">
            <v>22207</v>
          </cell>
          <cell r="B201" t="str">
            <v>Davenport</v>
          </cell>
          <cell r="C201">
            <v>602.3599999999999</v>
          </cell>
        </row>
        <row r="202">
          <cell r="A202" t="str">
            <v>38300</v>
          </cell>
          <cell r="B202" t="str">
            <v>Colfax</v>
          </cell>
          <cell r="C202">
            <v>596.71999999999991</v>
          </cell>
        </row>
        <row r="203">
          <cell r="A203" t="str">
            <v>24350</v>
          </cell>
          <cell r="B203" t="str">
            <v>Methow Valley</v>
          </cell>
          <cell r="C203">
            <v>595.84999999999991</v>
          </cell>
        </row>
        <row r="204">
          <cell r="A204" t="str">
            <v>16048</v>
          </cell>
          <cell r="B204" t="str">
            <v>Quilcene</v>
          </cell>
          <cell r="C204">
            <v>585.05999999999995</v>
          </cell>
        </row>
        <row r="205">
          <cell r="A205" t="str">
            <v>24410</v>
          </cell>
          <cell r="B205" t="str">
            <v>Oroville</v>
          </cell>
          <cell r="C205">
            <v>554.43999999999994</v>
          </cell>
        </row>
        <row r="206">
          <cell r="A206" t="str">
            <v>22009</v>
          </cell>
          <cell r="B206" t="str">
            <v>Reardan</v>
          </cell>
          <cell r="C206">
            <v>550.06000000000006</v>
          </cell>
        </row>
        <row r="207">
          <cell r="A207" t="str">
            <v>29011</v>
          </cell>
          <cell r="B207" t="str">
            <v>Concrete</v>
          </cell>
          <cell r="C207">
            <v>530.43999999999994</v>
          </cell>
        </row>
        <row r="208">
          <cell r="A208" t="str">
            <v>21206</v>
          </cell>
          <cell r="B208" t="str">
            <v>Mossyrock</v>
          </cell>
          <cell r="C208">
            <v>523.23000000000013</v>
          </cell>
        </row>
        <row r="209">
          <cell r="A209" t="str">
            <v>13156</v>
          </cell>
          <cell r="B209" t="str">
            <v>Soap Lake</v>
          </cell>
          <cell r="C209">
            <v>506.73</v>
          </cell>
        </row>
        <row r="210">
          <cell r="A210">
            <v>48</v>
          </cell>
          <cell r="C210">
            <v>35753.070000000014</v>
          </cell>
        </row>
        <row r="211">
          <cell r="A211" t="str">
            <v>100-499</v>
          </cell>
        </row>
        <row r="212">
          <cell r="A212" t="str">
            <v>05401</v>
          </cell>
          <cell r="B212" t="str">
            <v>Cape Flattery</v>
          </cell>
          <cell r="C212">
            <v>473.38</v>
          </cell>
        </row>
        <row r="213">
          <cell r="A213" t="str">
            <v>35200</v>
          </cell>
          <cell r="B213" t="str">
            <v>Wahkiakum</v>
          </cell>
          <cell r="C213">
            <v>454.50999999999993</v>
          </cell>
        </row>
        <row r="214">
          <cell r="A214" t="str">
            <v>32362</v>
          </cell>
          <cell r="B214" t="str">
            <v>Liberty</v>
          </cell>
          <cell r="C214">
            <v>448.75000000000006</v>
          </cell>
        </row>
        <row r="215">
          <cell r="A215" t="str">
            <v>33049</v>
          </cell>
          <cell r="B215" t="str">
            <v>Wellpinit</v>
          </cell>
          <cell r="C215">
            <v>448.25999999999993</v>
          </cell>
        </row>
        <row r="216">
          <cell r="A216" t="str">
            <v>21303</v>
          </cell>
          <cell r="B216" t="str">
            <v>White Pass</v>
          </cell>
          <cell r="C216">
            <v>444.50999999999993</v>
          </cell>
        </row>
        <row r="217">
          <cell r="A217" t="str">
            <v>25155</v>
          </cell>
          <cell r="B217" t="str">
            <v>Naselle Grays Riv</v>
          </cell>
          <cell r="C217">
            <v>425.71999999999997</v>
          </cell>
        </row>
        <row r="218">
          <cell r="A218" t="str">
            <v>29317</v>
          </cell>
          <cell r="B218" t="str">
            <v>Conway</v>
          </cell>
          <cell r="C218">
            <v>419.33</v>
          </cell>
        </row>
        <row r="219">
          <cell r="A219" t="str">
            <v>17903</v>
          </cell>
          <cell r="B219" t="str">
            <v>Muckleshoot Tribal</v>
          </cell>
          <cell r="C219">
            <v>416.69</v>
          </cell>
        </row>
        <row r="220">
          <cell r="A220" t="str">
            <v>31330</v>
          </cell>
          <cell r="B220" t="str">
            <v>Darrington</v>
          </cell>
          <cell r="C220">
            <v>414.89000000000004</v>
          </cell>
        </row>
        <row r="221">
          <cell r="A221" t="str">
            <v>07002</v>
          </cell>
          <cell r="B221" t="str">
            <v>Dayton</v>
          </cell>
          <cell r="C221">
            <v>392.54</v>
          </cell>
        </row>
        <row r="222">
          <cell r="A222" t="str">
            <v>12110</v>
          </cell>
          <cell r="B222" t="str">
            <v>Pomeroy</v>
          </cell>
          <cell r="C222">
            <v>356.47999999999996</v>
          </cell>
        </row>
        <row r="223">
          <cell r="A223" t="str">
            <v>01160</v>
          </cell>
          <cell r="B223" t="str">
            <v>Ritzville</v>
          </cell>
          <cell r="C223">
            <v>350.43999999999994</v>
          </cell>
        </row>
        <row r="224">
          <cell r="A224" t="str">
            <v>36402</v>
          </cell>
          <cell r="B224" t="str">
            <v>Prescott</v>
          </cell>
          <cell r="C224">
            <v>350.13000000000005</v>
          </cell>
        </row>
        <row r="225">
          <cell r="A225" t="str">
            <v>04127</v>
          </cell>
          <cell r="B225" t="str">
            <v>Entiat</v>
          </cell>
          <cell r="C225">
            <v>341.96000000000004</v>
          </cell>
        </row>
        <row r="226">
          <cell r="A226" t="str">
            <v>10309</v>
          </cell>
          <cell r="B226" t="str">
            <v>Republic</v>
          </cell>
          <cell r="C226">
            <v>335.04</v>
          </cell>
        </row>
        <row r="227">
          <cell r="A227" t="str">
            <v>25160</v>
          </cell>
          <cell r="B227" t="str">
            <v>Willapa Valley</v>
          </cell>
          <cell r="C227">
            <v>334.36</v>
          </cell>
        </row>
        <row r="228">
          <cell r="A228" t="str">
            <v>21214</v>
          </cell>
          <cell r="B228" t="str">
            <v>Morton</v>
          </cell>
          <cell r="C228">
            <v>319.44000000000005</v>
          </cell>
        </row>
        <row r="229">
          <cell r="A229" t="str">
            <v>23404</v>
          </cell>
          <cell r="B229" t="str">
            <v>Hood Canal</v>
          </cell>
          <cell r="C229">
            <v>313.79000000000002</v>
          </cell>
        </row>
        <row r="230">
          <cell r="A230" t="str">
            <v>14065</v>
          </cell>
          <cell r="B230" t="str">
            <v>Mc Cleary</v>
          </cell>
          <cell r="C230">
            <v>313.73</v>
          </cell>
        </row>
        <row r="231">
          <cell r="A231" t="str">
            <v>37903</v>
          </cell>
          <cell r="B231" t="str">
            <v>Lummi Tribal</v>
          </cell>
          <cell r="C231">
            <v>300.88</v>
          </cell>
        </row>
        <row r="232">
          <cell r="A232" t="str">
            <v>24122</v>
          </cell>
          <cell r="B232" t="str">
            <v>Pateros</v>
          </cell>
          <cell r="C232">
            <v>291.67999999999989</v>
          </cell>
        </row>
        <row r="233">
          <cell r="A233" t="str">
            <v>05313</v>
          </cell>
          <cell r="B233" t="str">
            <v>Crescent</v>
          </cell>
          <cell r="C233">
            <v>281.30999999999995</v>
          </cell>
        </row>
        <row r="234">
          <cell r="A234" t="str">
            <v>36401</v>
          </cell>
          <cell r="B234" t="str">
            <v>Waitsburg</v>
          </cell>
          <cell r="C234">
            <v>278.73</v>
          </cell>
        </row>
        <row r="235">
          <cell r="A235" t="str">
            <v>21301</v>
          </cell>
          <cell r="B235" t="str">
            <v>Pe Ell</v>
          </cell>
          <cell r="C235">
            <v>276.66000000000003</v>
          </cell>
        </row>
        <row r="236">
          <cell r="A236" t="str">
            <v>22200</v>
          </cell>
          <cell r="B236" t="str">
            <v>Wilbur</v>
          </cell>
          <cell r="C236">
            <v>274.57000000000005</v>
          </cell>
        </row>
        <row r="237">
          <cell r="A237" t="str">
            <v>09209</v>
          </cell>
          <cell r="B237" t="str">
            <v>Waterville</v>
          </cell>
          <cell r="C237">
            <v>269.19999999999993</v>
          </cell>
        </row>
        <row r="238">
          <cell r="A238" t="str">
            <v>26070</v>
          </cell>
          <cell r="B238" t="str">
            <v>Selkirk</v>
          </cell>
          <cell r="C238">
            <v>253.82</v>
          </cell>
        </row>
        <row r="239">
          <cell r="A239" t="str">
            <v>20406</v>
          </cell>
          <cell r="B239" t="str">
            <v>Lyle</v>
          </cell>
          <cell r="C239">
            <v>240.54</v>
          </cell>
        </row>
        <row r="240">
          <cell r="A240" t="str">
            <v>26059</v>
          </cell>
          <cell r="B240" t="str">
            <v>Cusick</v>
          </cell>
          <cell r="C240">
            <v>234.48000000000005</v>
          </cell>
        </row>
        <row r="241">
          <cell r="A241" t="str">
            <v>28144</v>
          </cell>
          <cell r="B241" t="str">
            <v>Lopez</v>
          </cell>
          <cell r="C241">
            <v>233.97</v>
          </cell>
        </row>
        <row r="242">
          <cell r="A242" t="str">
            <v>22105</v>
          </cell>
          <cell r="B242" t="str">
            <v>Odessa</v>
          </cell>
          <cell r="C242">
            <v>230.97000000000006</v>
          </cell>
        </row>
        <row r="243">
          <cell r="A243" t="str">
            <v>14400</v>
          </cell>
          <cell r="B243" t="str">
            <v>Oakville</v>
          </cell>
          <cell r="C243">
            <v>230.61999999999998</v>
          </cell>
        </row>
        <row r="244">
          <cell r="A244" t="str">
            <v>36300</v>
          </cell>
          <cell r="B244" t="str">
            <v>Touchet</v>
          </cell>
          <cell r="C244">
            <v>227.75</v>
          </cell>
        </row>
        <row r="245">
          <cell r="A245" t="str">
            <v>23054</v>
          </cell>
          <cell r="B245" t="str">
            <v>Grapeview</v>
          </cell>
          <cell r="C245">
            <v>222.39000000000001</v>
          </cell>
        </row>
        <row r="246">
          <cell r="A246" t="str">
            <v>20400</v>
          </cell>
          <cell r="B246" t="str">
            <v>Trout Lake</v>
          </cell>
          <cell r="C246">
            <v>216.10999999999999</v>
          </cell>
        </row>
        <row r="247">
          <cell r="A247" t="str">
            <v>33211</v>
          </cell>
          <cell r="B247" t="str">
            <v>Northport</v>
          </cell>
          <cell r="C247">
            <v>215.86999999999998</v>
          </cell>
        </row>
        <row r="248">
          <cell r="A248" t="str">
            <v>10070</v>
          </cell>
          <cell r="B248" t="str">
            <v>Inchelium</v>
          </cell>
          <cell r="C248">
            <v>214.88000000000002</v>
          </cell>
        </row>
        <row r="249">
          <cell r="A249" t="str">
            <v>38265</v>
          </cell>
          <cell r="B249" t="str">
            <v>Tekoa</v>
          </cell>
          <cell r="C249">
            <v>214.68000000000004</v>
          </cell>
        </row>
        <row r="250">
          <cell r="A250" t="str">
            <v>13151</v>
          </cell>
          <cell r="B250" t="str">
            <v>Coulee/Hartline</v>
          </cell>
          <cell r="C250">
            <v>201.29</v>
          </cell>
        </row>
        <row r="251">
          <cell r="A251" t="str">
            <v>33183</v>
          </cell>
          <cell r="B251" t="str">
            <v>Loon Lake</v>
          </cell>
          <cell r="C251">
            <v>200.79</v>
          </cell>
        </row>
        <row r="252">
          <cell r="A252" t="str">
            <v>01158</v>
          </cell>
          <cell r="B252" t="str">
            <v>Lind</v>
          </cell>
          <cell r="C252">
            <v>196.24</v>
          </cell>
        </row>
        <row r="253">
          <cell r="A253" t="str">
            <v>23042</v>
          </cell>
          <cell r="B253" t="str">
            <v>Southside</v>
          </cell>
          <cell r="C253">
            <v>191.7</v>
          </cell>
        </row>
        <row r="254">
          <cell r="A254" t="str">
            <v>14077</v>
          </cell>
          <cell r="B254" t="str">
            <v>Taholah</v>
          </cell>
          <cell r="C254">
            <v>182.07000000000002</v>
          </cell>
        </row>
        <row r="255">
          <cell r="A255" t="str">
            <v>38301</v>
          </cell>
          <cell r="B255" t="str">
            <v>Palouse</v>
          </cell>
          <cell r="C255">
            <v>180.95</v>
          </cell>
        </row>
        <row r="256">
          <cell r="A256" t="str">
            <v>38322</v>
          </cell>
          <cell r="B256" t="str">
            <v>St John</v>
          </cell>
          <cell r="C256">
            <v>175.25999999999996</v>
          </cell>
        </row>
        <row r="257">
          <cell r="A257" t="str">
            <v>38320</v>
          </cell>
          <cell r="B257" t="str">
            <v>Rosalia</v>
          </cell>
          <cell r="C257">
            <v>174.98</v>
          </cell>
        </row>
        <row r="258">
          <cell r="A258" t="str">
            <v>10050</v>
          </cell>
          <cell r="B258" t="str">
            <v>Curlew</v>
          </cell>
          <cell r="C258">
            <v>171.35999999999999</v>
          </cell>
        </row>
        <row r="259">
          <cell r="A259" t="str">
            <v>27019</v>
          </cell>
          <cell r="B259" t="str">
            <v>Carbonado</v>
          </cell>
          <cell r="C259">
            <v>170.11</v>
          </cell>
        </row>
        <row r="260">
          <cell r="A260" t="str">
            <v>14097</v>
          </cell>
          <cell r="B260" t="str">
            <v>Quinault</v>
          </cell>
          <cell r="C260">
            <v>168.04</v>
          </cell>
        </row>
        <row r="261">
          <cell r="A261" t="str">
            <v>06103</v>
          </cell>
          <cell r="B261" t="str">
            <v>Green Mountain</v>
          </cell>
          <cell r="C261">
            <v>158.79999999999998</v>
          </cell>
        </row>
        <row r="262">
          <cell r="A262" t="str">
            <v>33206</v>
          </cell>
          <cell r="B262" t="str">
            <v>Columbia (Stev)</v>
          </cell>
          <cell r="C262">
            <v>158.00999999999996</v>
          </cell>
        </row>
        <row r="263">
          <cell r="A263" t="str">
            <v>23311</v>
          </cell>
          <cell r="B263" t="str">
            <v>Mary M Knight</v>
          </cell>
          <cell r="C263">
            <v>157.53</v>
          </cell>
        </row>
        <row r="264">
          <cell r="A264" t="str">
            <v>09013</v>
          </cell>
          <cell r="B264" t="str">
            <v>Orondo</v>
          </cell>
          <cell r="C264">
            <v>152.94999999999999</v>
          </cell>
        </row>
        <row r="265">
          <cell r="A265" t="str">
            <v>13167</v>
          </cell>
          <cell r="B265" t="str">
            <v>Wilson Creek</v>
          </cell>
          <cell r="C265">
            <v>151.60000000000002</v>
          </cell>
        </row>
        <row r="266">
          <cell r="A266" t="str">
            <v>14117</v>
          </cell>
          <cell r="B266" t="str">
            <v>Wishkah Valley</v>
          </cell>
          <cell r="C266">
            <v>150.51000000000002</v>
          </cell>
        </row>
        <row r="267">
          <cell r="A267" t="str">
            <v>14099</v>
          </cell>
          <cell r="B267" t="str">
            <v>Cosmopolis</v>
          </cell>
          <cell r="C267">
            <v>146.57999999999998</v>
          </cell>
        </row>
        <row r="268">
          <cell r="A268" t="str">
            <v>38306</v>
          </cell>
          <cell r="B268" t="str">
            <v>Colton</v>
          </cell>
          <cell r="C268">
            <v>141.04</v>
          </cell>
        </row>
        <row r="269">
          <cell r="A269" t="str">
            <v>03050</v>
          </cell>
          <cell r="B269" t="str">
            <v>Paterson</v>
          </cell>
          <cell r="C269">
            <v>134.1</v>
          </cell>
        </row>
        <row r="270">
          <cell r="A270" t="str">
            <v>19400</v>
          </cell>
          <cell r="B270" t="str">
            <v>Thorp</v>
          </cell>
          <cell r="C270">
            <v>120.62</v>
          </cell>
        </row>
        <row r="271">
          <cell r="A271" t="str">
            <v>24014</v>
          </cell>
          <cell r="B271" t="str">
            <v>Nespelem</v>
          </cell>
          <cell r="C271">
            <v>120.43</v>
          </cell>
        </row>
        <row r="272">
          <cell r="A272" t="str">
            <v>38302</v>
          </cell>
          <cell r="B272" t="str">
            <v>Garfield</v>
          </cell>
          <cell r="C272">
            <v>108.96</v>
          </cell>
        </row>
        <row r="273">
          <cell r="A273" t="str">
            <v>19028</v>
          </cell>
          <cell r="B273" t="str">
            <v>Easton</v>
          </cell>
          <cell r="C273">
            <v>107.10000000000001</v>
          </cell>
        </row>
        <row r="274">
          <cell r="A274">
            <v>62</v>
          </cell>
          <cell r="C274">
            <v>15884.080000000007</v>
          </cell>
        </row>
        <row r="275">
          <cell r="A275" t="str">
            <v>Under 100</v>
          </cell>
        </row>
        <row r="276">
          <cell r="A276" t="str">
            <v>38324</v>
          </cell>
          <cell r="B276" t="str">
            <v>Oakesdale</v>
          </cell>
          <cell r="C276">
            <v>99.379999999999981</v>
          </cell>
        </row>
        <row r="277">
          <cell r="A277" t="str">
            <v>22204</v>
          </cell>
          <cell r="B277" t="str">
            <v>Harrington</v>
          </cell>
          <cell r="C277">
            <v>93.86</v>
          </cell>
        </row>
        <row r="278">
          <cell r="A278" t="str">
            <v>09207</v>
          </cell>
          <cell r="B278" t="str">
            <v>Mansfield</v>
          </cell>
          <cell r="C278">
            <v>92.759999999999991</v>
          </cell>
        </row>
        <row r="279">
          <cell r="A279" t="str">
            <v>21234</v>
          </cell>
          <cell r="B279" t="str">
            <v>Boistfort</v>
          </cell>
          <cell r="C279">
            <v>92.749999999999986</v>
          </cell>
        </row>
        <row r="280">
          <cell r="A280" t="str">
            <v>22073</v>
          </cell>
          <cell r="B280" t="str">
            <v>Creston</v>
          </cell>
          <cell r="C280">
            <v>86.02</v>
          </cell>
        </row>
        <row r="281">
          <cell r="A281" t="str">
            <v>38308</v>
          </cell>
          <cell r="B281" t="str">
            <v>Endicott</v>
          </cell>
          <cell r="C281">
            <v>84.75</v>
          </cell>
        </row>
        <row r="282">
          <cell r="A282" t="str">
            <v>20203</v>
          </cell>
          <cell r="B282" t="str">
            <v>Bickleton</v>
          </cell>
          <cell r="C282">
            <v>83.149999999999991</v>
          </cell>
        </row>
        <row r="283">
          <cell r="A283" t="str">
            <v>20215</v>
          </cell>
          <cell r="B283" t="str">
            <v>Centerville</v>
          </cell>
          <cell r="C283">
            <v>80.3</v>
          </cell>
        </row>
        <row r="284">
          <cell r="A284" t="str">
            <v>18902</v>
          </cell>
          <cell r="B284" t="str">
            <v>Suquamish Tribal</v>
          </cell>
          <cell r="C284">
            <v>78.52000000000001</v>
          </cell>
        </row>
        <row r="285">
          <cell r="A285" t="str">
            <v>20094</v>
          </cell>
          <cell r="B285" t="str">
            <v>Wishram</v>
          </cell>
          <cell r="C285">
            <v>76.899999999999991</v>
          </cell>
        </row>
        <row r="286">
          <cell r="A286" t="str">
            <v>32123</v>
          </cell>
          <cell r="B286" t="str">
            <v>Orchard Prairie</v>
          </cell>
          <cell r="C286">
            <v>75.400000000000006</v>
          </cell>
        </row>
        <row r="287">
          <cell r="A287" t="str">
            <v>30002</v>
          </cell>
          <cell r="B287" t="str">
            <v>Skamania</v>
          </cell>
          <cell r="C287">
            <v>73.56</v>
          </cell>
        </row>
        <row r="288">
          <cell r="A288" t="str">
            <v>22017</v>
          </cell>
          <cell r="B288" t="str">
            <v>Almira</v>
          </cell>
          <cell r="C288">
            <v>72.719999999999985</v>
          </cell>
        </row>
        <row r="289">
          <cell r="A289" t="str">
            <v>10065</v>
          </cell>
          <cell r="B289" t="str">
            <v>Orient</v>
          </cell>
          <cell r="C289">
            <v>71.94</v>
          </cell>
        </row>
        <row r="290">
          <cell r="A290" t="str">
            <v>20402</v>
          </cell>
          <cell r="B290" t="str">
            <v>Klickitat</v>
          </cell>
          <cell r="C290">
            <v>69.010000000000019</v>
          </cell>
        </row>
        <row r="291">
          <cell r="A291" t="str">
            <v>38126</v>
          </cell>
          <cell r="B291" t="str">
            <v>Lacrosse Joint</v>
          </cell>
          <cell r="C291">
            <v>68.63</v>
          </cell>
        </row>
        <row r="292">
          <cell r="A292" t="str">
            <v>14104</v>
          </cell>
          <cell r="B292" t="str">
            <v>Satsop</v>
          </cell>
          <cell r="C292">
            <v>68.599999999999994</v>
          </cell>
        </row>
        <row r="293">
          <cell r="A293" t="str">
            <v>20401</v>
          </cell>
          <cell r="B293" t="str">
            <v>Glenwood</v>
          </cell>
          <cell r="C293">
            <v>66.349999999999994</v>
          </cell>
        </row>
        <row r="294">
          <cell r="A294" t="str">
            <v>25200</v>
          </cell>
          <cell r="B294" t="str">
            <v>North River</v>
          </cell>
          <cell r="C294">
            <v>65.549999999999983</v>
          </cell>
        </row>
        <row r="295">
          <cell r="A295" t="str">
            <v>33202</v>
          </cell>
          <cell r="B295" t="str">
            <v>Summit Valley</v>
          </cell>
          <cell r="C295">
            <v>64.110000000000014</v>
          </cell>
        </row>
        <row r="296">
          <cell r="A296" t="str">
            <v>22008</v>
          </cell>
          <cell r="B296" t="str">
            <v>Sprague</v>
          </cell>
          <cell r="C296">
            <v>62</v>
          </cell>
        </row>
        <row r="297">
          <cell r="A297" t="str">
            <v>30029</v>
          </cell>
          <cell r="B297" t="str">
            <v>Mount Pleasant</v>
          </cell>
          <cell r="C297">
            <v>52.650000000000006</v>
          </cell>
        </row>
        <row r="298">
          <cell r="A298" t="str">
            <v>16046</v>
          </cell>
          <cell r="B298" t="str">
            <v>Brinnon</v>
          </cell>
          <cell r="C298">
            <v>51.18</v>
          </cell>
        </row>
        <row r="299">
          <cell r="A299" t="str">
            <v>21036</v>
          </cell>
          <cell r="B299" t="str">
            <v>Evaline</v>
          </cell>
          <cell r="C299">
            <v>48.82</v>
          </cell>
        </row>
        <row r="300">
          <cell r="A300" t="str">
            <v>11056</v>
          </cell>
          <cell r="B300" t="str">
            <v>Kahlotus</v>
          </cell>
          <cell r="C300">
            <v>46.999999999999993</v>
          </cell>
        </row>
        <row r="301">
          <cell r="A301" t="str">
            <v>01109</v>
          </cell>
          <cell r="B301" t="str">
            <v>Washtucna</v>
          </cell>
          <cell r="C301">
            <v>45.69</v>
          </cell>
        </row>
        <row r="302">
          <cell r="A302" t="str">
            <v>17404</v>
          </cell>
          <cell r="B302" t="str">
            <v>Skykomish</v>
          </cell>
          <cell r="C302">
            <v>42.53</v>
          </cell>
        </row>
        <row r="303">
          <cell r="A303" t="str">
            <v>32312</v>
          </cell>
          <cell r="B303" t="str">
            <v>Great Northern</v>
          </cell>
          <cell r="C303">
            <v>42.089999999999996</v>
          </cell>
        </row>
        <row r="304">
          <cell r="A304" t="str">
            <v>33030</v>
          </cell>
          <cell r="B304" t="str">
            <v>Onion Creek</v>
          </cell>
          <cell r="C304">
            <v>40.9</v>
          </cell>
        </row>
        <row r="305">
          <cell r="A305" t="str">
            <v>31063</v>
          </cell>
          <cell r="B305" t="str">
            <v>Index</v>
          </cell>
          <cell r="C305">
            <v>40.809999999999995</v>
          </cell>
        </row>
        <row r="306">
          <cell r="A306" t="str">
            <v>38304</v>
          </cell>
          <cell r="B306" t="str">
            <v>Steptoe</v>
          </cell>
          <cell r="C306">
            <v>40.209999999999994</v>
          </cell>
        </row>
        <row r="307">
          <cell r="A307" t="str">
            <v>09102</v>
          </cell>
          <cell r="B307" t="str">
            <v>Palisades</v>
          </cell>
          <cell r="C307">
            <v>35.44</v>
          </cell>
        </row>
        <row r="308">
          <cell r="A308" t="str">
            <v>19007</v>
          </cell>
          <cell r="B308" t="str">
            <v>Damman</v>
          </cell>
          <cell r="C308">
            <v>34.82</v>
          </cell>
        </row>
        <row r="309">
          <cell r="A309" t="str">
            <v>38264</v>
          </cell>
          <cell r="B309" t="str">
            <v>Lamont</v>
          </cell>
          <cell r="C309">
            <v>31.1</v>
          </cell>
        </row>
        <row r="310">
          <cell r="A310" t="str">
            <v>36101</v>
          </cell>
          <cell r="B310" t="str">
            <v>Dixie</v>
          </cell>
          <cell r="C310">
            <v>28</v>
          </cell>
        </row>
        <row r="311">
          <cell r="A311" t="str">
            <v>07035</v>
          </cell>
          <cell r="B311" t="str">
            <v>Starbuck</v>
          </cell>
          <cell r="C311">
            <v>27.4</v>
          </cell>
        </row>
        <row r="312">
          <cell r="A312" t="str">
            <v>10003</v>
          </cell>
          <cell r="B312" t="str">
            <v>Keller</v>
          </cell>
          <cell r="C312">
            <v>27.150000000000002</v>
          </cell>
        </row>
        <row r="313">
          <cell r="A313" t="str">
            <v>33205</v>
          </cell>
          <cell r="B313" t="str">
            <v>Evergreen (Stev)</v>
          </cell>
          <cell r="C313">
            <v>26.5</v>
          </cell>
        </row>
        <row r="314">
          <cell r="A314" t="str">
            <v>20403</v>
          </cell>
          <cell r="B314" t="str">
            <v>Roosevelt</v>
          </cell>
          <cell r="C314">
            <v>26.1</v>
          </cell>
        </row>
        <row r="315">
          <cell r="A315" t="str">
            <v>30031</v>
          </cell>
          <cell r="B315" t="str">
            <v>Mill A</v>
          </cell>
          <cell r="C315">
            <v>19.940000000000001</v>
          </cell>
        </row>
        <row r="316">
          <cell r="A316" t="str">
            <v>16020</v>
          </cell>
          <cell r="B316" t="str">
            <v>Queets-Clearwater</v>
          </cell>
          <cell r="C316">
            <v>19.399999999999999</v>
          </cell>
        </row>
        <row r="317">
          <cell r="A317" t="str">
            <v>01122</v>
          </cell>
          <cell r="B317" t="str">
            <v>Benge</v>
          </cell>
          <cell r="C317">
            <v>12.7</v>
          </cell>
        </row>
        <row r="318">
          <cell r="A318" t="str">
            <v>28010</v>
          </cell>
          <cell r="B318" t="str">
            <v>Shaw</v>
          </cell>
          <cell r="C318">
            <v>10.75</v>
          </cell>
        </row>
        <row r="319">
          <cell r="A319" t="str">
            <v>11054</v>
          </cell>
          <cell r="B319" t="str">
            <v>Star</v>
          </cell>
          <cell r="C319">
            <v>8.85</v>
          </cell>
        </row>
        <row r="320">
          <cell r="A320" t="str">
            <v>04069</v>
          </cell>
          <cell r="B320" t="str">
            <v>Stehekin</v>
          </cell>
          <cell r="C320">
            <v>7.4</v>
          </cell>
        </row>
        <row r="321">
          <cell r="A321">
            <v>45</v>
          </cell>
          <cell r="C321">
            <v>2393.69</v>
          </cell>
        </row>
        <row r="323">
          <cell r="A323">
            <v>298</v>
          </cell>
        </row>
      </sheetData>
      <sheetData sheetId="2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HV947"/>
  <sheetViews>
    <sheetView tabSelected="1" zoomScaleNormal="100" zoomScaleSheetLayoutView="100" workbookViewId="0">
      <pane xSplit="3" ySplit="7" topLeftCell="E8" activePane="bottomRight" state="frozenSplit"/>
      <selection activeCell="EO1" sqref="EO1"/>
      <selection pane="topRight" activeCell="C1" sqref="C1"/>
      <selection pane="bottomLeft" activeCell="A7" sqref="A7"/>
      <selection pane="bottomRight" activeCell="A3" sqref="A3"/>
    </sheetView>
  </sheetViews>
  <sheetFormatPr defaultColWidth="10.28515625" defaultRowHeight="12" x14ac:dyDescent="0.2"/>
  <cols>
    <col min="1" max="1" width="14.85546875" style="86" bestFit="1" customWidth="1"/>
    <col min="2" max="2" width="6" style="38" hidden="1" customWidth="1"/>
    <col min="3" max="3" width="16.85546875" style="38" bestFit="1" customWidth="1"/>
    <col min="4" max="4" width="5.140625" style="38" hidden="1" customWidth="1"/>
    <col min="5" max="5" width="13.42578125" style="139" bestFit="1" customWidth="1"/>
    <col min="6" max="6" width="16" style="38" hidden="1" customWidth="1"/>
    <col min="7" max="7" width="15.140625" style="38" hidden="1" customWidth="1"/>
    <col min="8" max="8" width="16.5703125" style="38" hidden="1" customWidth="1"/>
    <col min="9" max="9" width="10.28515625" style="38" hidden="1" customWidth="1"/>
    <col min="10" max="10" width="11.28515625" style="38" hidden="1" customWidth="1"/>
    <col min="11" max="12" width="12.85546875" style="38" hidden="1" customWidth="1"/>
    <col min="13" max="13" width="11.28515625" style="38" hidden="1" customWidth="1"/>
    <col min="14" max="14" width="16" style="38" hidden="1" customWidth="1"/>
    <col min="15" max="15" width="6" style="140" bestFit="1" customWidth="1"/>
    <col min="16" max="16" width="10" style="38" bestFit="1" customWidth="1"/>
    <col min="17" max="17" width="14" style="38" hidden="1" customWidth="1"/>
    <col min="18" max="18" width="9.28515625" style="38" hidden="1" customWidth="1"/>
    <col min="19" max="20" width="11.28515625" style="38" hidden="1" customWidth="1"/>
    <col min="21" max="23" width="12.85546875" style="38" hidden="1" customWidth="1"/>
    <col min="24" max="25" width="14" style="38" hidden="1" customWidth="1"/>
    <col min="26" max="26" width="12.85546875" style="38" hidden="1" customWidth="1"/>
    <col min="27" max="27" width="11.28515625" style="38" hidden="1" customWidth="1"/>
    <col min="28" max="28" width="10.28515625" style="38" hidden="1" customWidth="1"/>
    <col min="29" max="30" width="14" style="38" hidden="1" customWidth="1"/>
    <col min="31" max="31" width="12.85546875" style="38" hidden="1" customWidth="1"/>
    <col min="32" max="32" width="10.28515625" style="38" hidden="1" customWidth="1"/>
    <col min="33" max="33" width="14" style="38" hidden="1" customWidth="1"/>
    <col min="34" max="34" width="12.85546875" style="38" hidden="1" customWidth="1"/>
    <col min="35" max="35" width="14" style="38" hidden="1" customWidth="1"/>
    <col min="36" max="36" width="12.85546875" style="38" hidden="1" customWidth="1"/>
    <col min="37" max="38" width="14" style="38" hidden="1" customWidth="1"/>
    <col min="39" max="39" width="15" style="141" hidden="1" customWidth="1"/>
    <col min="40" max="40" width="6" style="142" bestFit="1" customWidth="1"/>
    <col min="41" max="41" width="10" style="38" bestFit="1" customWidth="1"/>
    <col min="42" max="42" width="16.5703125" style="38" hidden="1" customWidth="1"/>
    <col min="43" max="44" width="15" style="38" hidden="1" customWidth="1"/>
    <col min="45" max="45" width="14" style="38" hidden="1" customWidth="1"/>
    <col min="46" max="46" width="11.28515625" style="38" hidden="1" customWidth="1"/>
    <col min="47" max="47" width="16" style="38" hidden="1" customWidth="1"/>
    <col min="48" max="48" width="6" style="38" bestFit="1" customWidth="1"/>
    <col min="49" max="49" width="10" style="38" bestFit="1" customWidth="1"/>
    <col min="50" max="50" width="12.85546875" style="38" hidden="1" customWidth="1"/>
    <col min="51" max="51" width="15" style="38" hidden="1" customWidth="1"/>
    <col min="52" max="52" width="14" style="38" hidden="1" customWidth="1"/>
    <col min="53" max="53" width="12.85546875" style="38" hidden="1" customWidth="1"/>
    <col min="54" max="54" width="5" style="38" hidden="1" customWidth="1"/>
    <col min="55" max="55" width="15" style="38" hidden="1" customWidth="1"/>
    <col min="56" max="56" width="12.85546875" style="38" hidden="1" customWidth="1"/>
    <col min="57" max="57" width="14" style="38" hidden="1" customWidth="1"/>
    <col min="58" max="58" width="11.28515625" style="38" hidden="1" customWidth="1"/>
    <col min="59" max="59" width="15" style="38" hidden="1" customWidth="1"/>
    <col min="60" max="60" width="14" style="38" hidden="1" customWidth="1"/>
    <col min="61" max="61" width="10.28515625" style="38" hidden="1" customWidth="1"/>
    <col min="62" max="62" width="12.85546875" style="38" hidden="1" customWidth="1"/>
    <col min="63" max="63" width="15" style="38" hidden="1" customWidth="1"/>
    <col min="64" max="64" width="14" style="38" hidden="1" customWidth="1"/>
    <col min="65" max="65" width="11.28515625" style="38" hidden="1" customWidth="1"/>
    <col min="66" max="66" width="5" style="38" hidden="1" customWidth="1"/>
    <col min="67" max="67" width="11.28515625" style="38" hidden="1" customWidth="1"/>
    <col min="68" max="68" width="5" style="38" hidden="1" customWidth="1"/>
    <col min="69" max="69" width="12.85546875" style="38" hidden="1" customWidth="1"/>
    <col min="70" max="70" width="5" style="38" hidden="1" customWidth="1"/>
    <col min="71" max="71" width="12.85546875" style="38" hidden="1" customWidth="1"/>
    <col min="72" max="72" width="9.28515625" style="38" hidden="1" customWidth="1"/>
    <col min="73" max="73" width="5" style="38" hidden="1" customWidth="1"/>
    <col min="74" max="74" width="16.5703125" style="38" hidden="1" customWidth="1"/>
    <col min="75" max="75" width="6" style="38" bestFit="1" customWidth="1"/>
    <col min="76" max="76" width="10" style="142" bestFit="1" customWidth="1"/>
    <col min="77" max="77" width="12.85546875" style="38" hidden="1" customWidth="1"/>
    <col min="78" max="78" width="14" style="38" hidden="1" customWidth="1"/>
    <col min="79" max="79" width="12.85546875" style="38" hidden="1" customWidth="1"/>
    <col min="80" max="80" width="11.28515625" style="38" hidden="1" customWidth="1"/>
    <col min="81" max="82" width="12.85546875" style="38" hidden="1" customWidth="1"/>
    <col min="83" max="83" width="5.28515625" style="38" hidden="1" customWidth="1"/>
    <col min="84" max="84" width="6" style="38" bestFit="1" customWidth="1"/>
    <col min="85" max="85" width="10" style="38" bestFit="1" customWidth="1"/>
    <col min="86" max="86" width="12.85546875" style="38" hidden="1" customWidth="1"/>
    <col min="87" max="87" width="5" style="38" hidden="1" customWidth="1"/>
    <col min="88" max="88" width="9.85546875" style="38" hidden="1" customWidth="1"/>
    <col min="89" max="90" width="5" style="38" hidden="1" customWidth="1"/>
    <col min="91" max="91" width="12.85546875" style="38" hidden="1" customWidth="1"/>
    <col min="92" max="92" width="5" style="38" hidden="1" customWidth="1"/>
    <col min="93" max="93" width="10.28515625" style="38" hidden="1" customWidth="1"/>
    <col min="94" max="94" width="5" style="38" hidden="1" customWidth="1"/>
    <col min="95" max="95" width="15" style="38" hidden="1" customWidth="1"/>
    <col min="96" max="96" width="5" style="38" hidden="1" customWidth="1"/>
    <col min="97" max="97" width="12.85546875" style="38" hidden="1" customWidth="1"/>
    <col min="98" max="98" width="11.28515625" style="38" hidden="1" customWidth="1"/>
    <col min="99" max="99" width="15" style="38" hidden="1" customWidth="1"/>
    <col min="100" max="101" width="14" style="38" hidden="1" customWidth="1"/>
    <col min="102" max="102" width="5" style="38" hidden="1" customWidth="1"/>
    <col min="103" max="103" width="12.85546875" style="38" hidden="1" customWidth="1"/>
    <col min="104" max="105" width="11.28515625" style="38" hidden="1" customWidth="1"/>
    <col min="106" max="106" width="14" style="38" hidden="1" customWidth="1"/>
    <col min="107" max="108" width="5" style="38" hidden="1" customWidth="1"/>
    <col min="109" max="109" width="7.7109375" style="38" hidden="1" customWidth="1"/>
    <col min="110" max="110" width="5" style="38" hidden="1" customWidth="1"/>
    <col min="111" max="112" width="12.85546875" style="38" hidden="1" customWidth="1"/>
    <col min="113" max="113" width="15" style="38" hidden="1" customWidth="1"/>
    <col min="114" max="114" width="5" style="38" hidden="1" customWidth="1"/>
    <col min="115" max="115" width="12.85546875" style="38" hidden="1" customWidth="1"/>
    <col min="116" max="120" width="5" style="38" hidden="1" customWidth="1"/>
    <col min="121" max="121" width="11.28515625" style="38" hidden="1" customWidth="1"/>
    <col min="122" max="122" width="6.7109375" style="38" hidden="1" customWidth="1"/>
    <col min="123" max="125" width="5" style="38" hidden="1" customWidth="1"/>
    <col min="126" max="126" width="7.7109375" style="38" hidden="1" customWidth="1"/>
    <col min="127" max="127" width="5" style="38" hidden="1" customWidth="1"/>
    <col min="128" max="129" width="12.85546875" style="38" hidden="1" customWidth="1"/>
    <col min="130" max="130" width="10.28515625" style="38" hidden="1" customWidth="1"/>
    <col min="131" max="132" width="5" style="38" hidden="1" customWidth="1"/>
    <col min="133" max="133" width="14" style="38" hidden="1" customWidth="1"/>
    <col min="134" max="134" width="11.28515625" style="38" hidden="1" customWidth="1"/>
    <col min="135" max="135" width="5" style="38" hidden="1" customWidth="1"/>
    <col min="136" max="136" width="11.28515625" style="38" hidden="1" customWidth="1"/>
    <col min="137" max="138" width="12.85546875" style="38" hidden="1" customWidth="1"/>
    <col min="139" max="139" width="11.28515625" style="38" hidden="1" customWidth="1"/>
    <col min="140" max="140" width="5" style="38" hidden="1" customWidth="1"/>
    <col min="141" max="141" width="10.28515625" style="38" hidden="1" customWidth="1"/>
    <col min="142" max="142" width="9.28515625" style="38" hidden="1" customWidth="1"/>
    <col min="143" max="143" width="5" style="38" hidden="1" customWidth="1"/>
    <col min="144" max="144" width="14" style="38" hidden="1" customWidth="1"/>
    <col min="145" max="145" width="12.85546875" style="38" hidden="1" customWidth="1"/>
    <col min="146" max="149" width="5" style="38" hidden="1" customWidth="1"/>
    <col min="150" max="150" width="12.85546875" style="38" hidden="1" customWidth="1"/>
    <col min="151" max="151" width="7.7109375" style="38" hidden="1" customWidth="1"/>
    <col min="152" max="152" width="12.85546875" style="38" hidden="1" customWidth="1"/>
    <col min="153" max="153" width="7.7109375" style="38" hidden="1" customWidth="1"/>
    <col min="154" max="154" width="10.28515625" style="38" hidden="1" customWidth="1"/>
    <col min="155" max="155" width="5" style="38" hidden="1" customWidth="1"/>
    <col min="156" max="156" width="10.28515625" style="38" hidden="1" customWidth="1"/>
    <col min="157" max="157" width="5" style="38" hidden="1" customWidth="1"/>
    <col min="158" max="158" width="10.28515625" style="38" hidden="1" customWidth="1"/>
    <col min="159" max="159" width="11.28515625" style="38" hidden="1" customWidth="1"/>
    <col min="160" max="160" width="5" style="38" hidden="1" customWidth="1"/>
    <col min="161" max="161" width="9.28515625" style="38" hidden="1" customWidth="1"/>
    <col min="162" max="162" width="5" style="38" hidden="1" customWidth="1"/>
    <col min="163" max="163" width="12.85546875" style="38" hidden="1" customWidth="1"/>
    <col min="164" max="164" width="10.28515625" style="38" hidden="1" customWidth="1"/>
    <col min="165" max="165" width="11.28515625" style="38" hidden="1" customWidth="1"/>
    <col min="166" max="167" width="10.28515625" style="38" hidden="1" customWidth="1"/>
    <col min="168" max="169" width="11.28515625" style="38" hidden="1" customWidth="1"/>
    <col min="170" max="170" width="5" style="38" hidden="1" customWidth="1"/>
    <col min="171" max="171" width="12.85546875" style="38" hidden="1" customWidth="1"/>
    <col min="172" max="172" width="5" style="38" hidden="1" customWidth="1"/>
    <col min="173" max="173" width="9.28515625" style="38" hidden="1" customWidth="1"/>
    <col min="174" max="174" width="14" style="38" hidden="1" customWidth="1"/>
    <col min="175" max="175" width="14.5703125" style="38" hidden="1" customWidth="1"/>
    <col min="176" max="176" width="6" style="38" bestFit="1" customWidth="1"/>
    <col min="177" max="177" width="9" style="38" customWidth="1"/>
    <col min="178" max="178" width="12.85546875" style="38" hidden="1" customWidth="1"/>
    <col min="179" max="179" width="14" style="38" hidden="1" customWidth="1"/>
    <col min="180" max="180" width="5" style="38" hidden="1" customWidth="1"/>
    <col min="181" max="185" width="11.28515625" style="38" hidden="1" customWidth="1"/>
    <col min="186" max="187" width="12.85546875" style="38" hidden="1" customWidth="1"/>
    <col min="188" max="188" width="14" style="38" hidden="1" customWidth="1"/>
    <col min="189" max="189" width="11.28515625" style="38" hidden="1" customWidth="1"/>
    <col min="190" max="190" width="12.85546875" style="38" hidden="1" customWidth="1"/>
    <col min="191" max="192" width="11.28515625" style="38" hidden="1" customWidth="1"/>
    <col min="193" max="194" width="12.85546875" style="38" hidden="1" customWidth="1"/>
    <col min="195" max="195" width="11.28515625" style="38" hidden="1" customWidth="1"/>
    <col min="196" max="196" width="5" style="38" hidden="1" customWidth="1"/>
    <col min="197" max="197" width="12.85546875" style="38" hidden="1" customWidth="1"/>
    <col min="198" max="198" width="9.28515625" style="38" hidden="1" customWidth="1"/>
    <col min="199" max="199" width="11.28515625" style="38" hidden="1" customWidth="1"/>
    <col min="200" max="200" width="9.28515625" style="38" hidden="1" customWidth="1"/>
    <col min="201" max="201" width="12.85546875" style="142" hidden="1" customWidth="1"/>
    <col min="202" max="202" width="14" style="38" hidden="1" customWidth="1"/>
    <col min="203" max="203" width="14.5703125" style="38" hidden="1" customWidth="1"/>
    <col min="204" max="204" width="6" style="38" bestFit="1" customWidth="1"/>
    <col min="205" max="205" width="9" style="38" bestFit="1" customWidth="1"/>
    <col min="206" max="16384" width="10.28515625" style="38"/>
  </cols>
  <sheetData>
    <row r="2" spans="1:222" s="17" customFormat="1" ht="12.75" x14ac:dyDescent="0.2">
      <c r="A2" s="1"/>
      <c r="B2" s="2" t="s">
        <v>0</v>
      </c>
      <c r="C2" s="3"/>
      <c r="D2" s="2" t="s">
        <v>0</v>
      </c>
      <c r="E2" s="4"/>
      <c r="F2" s="5" t="s">
        <v>1</v>
      </c>
      <c r="G2" s="5"/>
      <c r="H2" s="6">
        <v>2</v>
      </c>
      <c r="I2" s="6">
        <v>3</v>
      </c>
      <c r="J2" s="6">
        <v>4</v>
      </c>
      <c r="K2" s="6">
        <v>5</v>
      </c>
      <c r="L2" s="6">
        <v>6</v>
      </c>
      <c r="M2" s="6">
        <v>7</v>
      </c>
      <c r="N2" s="7" t="s">
        <v>2</v>
      </c>
      <c r="O2" s="8"/>
      <c r="P2" s="3"/>
      <c r="Q2" s="6">
        <v>8</v>
      </c>
      <c r="R2" s="6">
        <v>9</v>
      </c>
      <c r="S2" s="6">
        <v>10</v>
      </c>
      <c r="T2" s="6">
        <v>11</v>
      </c>
      <c r="U2" s="6">
        <v>12</v>
      </c>
      <c r="V2" s="6">
        <v>13</v>
      </c>
      <c r="W2" s="6">
        <v>14</v>
      </c>
      <c r="X2" s="6">
        <v>15</v>
      </c>
      <c r="Y2" s="6">
        <v>16</v>
      </c>
      <c r="Z2" s="6">
        <v>17</v>
      </c>
      <c r="AA2" s="6">
        <v>18</v>
      </c>
      <c r="AB2" s="6">
        <v>19</v>
      </c>
      <c r="AC2" s="6">
        <v>20</v>
      </c>
      <c r="AD2" s="6">
        <v>21</v>
      </c>
      <c r="AE2" s="6">
        <v>22</v>
      </c>
      <c r="AF2" s="6">
        <v>23</v>
      </c>
      <c r="AG2" s="6">
        <v>24</v>
      </c>
      <c r="AH2" s="6">
        <v>25</v>
      </c>
      <c r="AI2" s="6">
        <v>26</v>
      </c>
      <c r="AJ2" s="6">
        <v>27</v>
      </c>
      <c r="AK2" s="6">
        <v>28</v>
      </c>
      <c r="AL2" s="6">
        <v>29</v>
      </c>
      <c r="AM2" s="9" t="s">
        <v>3</v>
      </c>
      <c r="AN2" s="10" t="s">
        <v>4</v>
      </c>
      <c r="AO2" s="11"/>
      <c r="AP2" s="6">
        <v>30</v>
      </c>
      <c r="AQ2" s="6">
        <v>31</v>
      </c>
      <c r="AR2" s="6">
        <v>32</v>
      </c>
      <c r="AS2" s="6">
        <v>33</v>
      </c>
      <c r="AT2" s="6">
        <v>34</v>
      </c>
      <c r="AU2" s="12" t="s">
        <v>3</v>
      </c>
      <c r="AV2" s="13" t="s">
        <v>5</v>
      </c>
      <c r="AW2" s="14"/>
      <c r="AX2" s="6">
        <v>35</v>
      </c>
      <c r="AY2" s="6">
        <v>36</v>
      </c>
      <c r="AZ2" s="6">
        <v>37</v>
      </c>
      <c r="BA2" s="6">
        <v>38</v>
      </c>
      <c r="BB2" s="6">
        <v>39</v>
      </c>
      <c r="BC2" s="6">
        <v>40</v>
      </c>
      <c r="BD2" s="6">
        <v>41</v>
      </c>
      <c r="BE2" s="6">
        <v>42</v>
      </c>
      <c r="BF2" s="6">
        <v>43</v>
      </c>
      <c r="BG2" s="6">
        <v>44</v>
      </c>
      <c r="BH2" s="6">
        <v>45</v>
      </c>
      <c r="BI2" s="6">
        <v>46</v>
      </c>
      <c r="BJ2" s="6">
        <v>47</v>
      </c>
      <c r="BK2" s="6">
        <v>48</v>
      </c>
      <c r="BL2" s="6">
        <v>49</v>
      </c>
      <c r="BM2" s="6">
        <v>50</v>
      </c>
      <c r="BN2" s="6">
        <v>51</v>
      </c>
      <c r="BO2" s="6">
        <v>52</v>
      </c>
      <c r="BP2" s="6">
        <v>53</v>
      </c>
      <c r="BQ2" s="6">
        <v>54</v>
      </c>
      <c r="BR2" s="6">
        <v>55</v>
      </c>
      <c r="BS2" s="6">
        <v>56</v>
      </c>
      <c r="BT2" s="6">
        <v>57</v>
      </c>
      <c r="BU2" s="6">
        <v>58</v>
      </c>
      <c r="BV2" s="15" t="s">
        <v>6</v>
      </c>
      <c r="BW2" s="13" t="s">
        <v>6</v>
      </c>
      <c r="BX2" s="11"/>
      <c r="BY2" s="6">
        <v>59</v>
      </c>
      <c r="BZ2" s="6">
        <v>60</v>
      </c>
      <c r="CA2" s="6">
        <v>61</v>
      </c>
      <c r="CB2" s="6">
        <v>62</v>
      </c>
      <c r="CC2" s="6">
        <v>63</v>
      </c>
      <c r="CD2" s="6">
        <v>64</v>
      </c>
      <c r="CE2" s="16" t="s">
        <v>3</v>
      </c>
      <c r="CF2" s="13" t="s">
        <v>7</v>
      </c>
      <c r="CG2" s="11"/>
      <c r="CH2" s="6">
        <v>65</v>
      </c>
      <c r="CI2" s="6">
        <v>66</v>
      </c>
      <c r="CJ2" s="6">
        <v>67</v>
      </c>
      <c r="CK2" s="6">
        <v>68</v>
      </c>
      <c r="CL2" s="6">
        <v>69</v>
      </c>
      <c r="CM2" s="6">
        <v>70</v>
      </c>
      <c r="CN2" s="6">
        <v>71</v>
      </c>
      <c r="CO2" s="6">
        <v>72</v>
      </c>
      <c r="CP2" s="6">
        <v>73</v>
      </c>
      <c r="CQ2" s="6">
        <v>74</v>
      </c>
      <c r="CR2" s="6">
        <v>75</v>
      </c>
      <c r="CS2" s="6">
        <v>76</v>
      </c>
      <c r="CT2" s="6">
        <v>77</v>
      </c>
      <c r="CU2" s="6">
        <v>78</v>
      </c>
      <c r="CV2" s="6">
        <v>79</v>
      </c>
      <c r="CW2" s="6">
        <v>80</v>
      </c>
      <c r="CX2" s="6">
        <v>81</v>
      </c>
      <c r="CY2" s="6">
        <v>82</v>
      </c>
      <c r="CZ2" s="6">
        <v>83</v>
      </c>
      <c r="DA2" s="6">
        <v>84</v>
      </c>
      <c r="DB2" s="6">
        <v>85</v>
      </c>
      <c r="DC2" s="6">
        <v>86</v>
      </c>
      <c r="DD2" s="6">
        <v>87</v>
      </c>
      <c r="DE2" s="6">
        <v>88</v>
      </c>
      <c r="DF2" s="6">
        <v>89</v>
      </c>
      <c r="DG2" s="6">
        <v>90</v>
      </c>
      <c r="DH2" s="6">
        <v>91</v>
      </c>
      <c r="DI2" s="6">
        <v>92</v>
      </c>
      <c r="DJ2" s="6">
        <v>93</v>
      </c>
      <c r="DK2" s="6">
        <v>94</v>
      </c>
      <c r="DL2" s="6">
        <v>95</v>
      </c>
      <c r="DM2" s="6">
        <v>96</v>
      </c>
      <c r="DN2" s="6">
        <v>97</v>
      </c>
      <c r="DO2" s="6">
        <v>98</v>
      </c>
      <c r="DP2" s="6">
        <v>99</v>
      </c>
      <c r="DQ2" s="6">
        <v>100</v>
      </c>
      <c r="DR2" s="6">
        <v>101</v>
      </c>
      <c r="DS2" s="6">
        <v>102</v>
      </c>
      <c r="DT2" s="6">
        <v>103</v>
      </c>
      <c r="DU2" s="6">
        <v>104</v>
      </c>
      <c r="DV2" s="6">
        <v>105</v>
      </c>
      <c r="DW2" s="6">
        <v>106</v>
      </c>
      <c r="DX2" s="6">
        <v>107</v>
      </c>
      <c r="DY2" s="6">
        <v>108</v>
      </c>
      <c r="DZ2" s="6">
        <v>109</v>
      </c>
      <c r="EA2" s="6">
        <v>110</v>
      </c>
      <c r="EB2" s="6">
        <v>111</v>
      </c>
      <c r="EC2" s="6">
        <v>112</v>
      </c>
      <c r="ED2" s="6">
        <v>113</v>
      </c>
      <c r="EE2" s="6">
        <v>114</v>
      </c>
      <c r="EF2" s="6">
        <v>115</v>
      </c>
      <c r="EG2" s="6">
        <v>116</v>
      </c>
      <c r="EH2" s="6">
        <v>117</v>
      </c>
      <c r="EI2" s="6">
        <v>118</v>
      </c>
      <c r="EJ2" s="6">
        <v>119</v>
      </c>
      <c r="EK2" s="6">
        <v>120</v>
      </c>
      <c r="EL2" s="6">
        <v>121</v>
      </c>
      <c r="EM2" s="6">
        <v>122</v>
      </c>
      <c r="EN2" s="6">
        <v>123</v>
      </c>
      <c r="EO2" s="6">
        <v>124</v>
      </c>
      <c r="EP2" s="6">
        <v>125</v>
      </c>
      <c r="EQ2" s="6">
        <v>126</v>
      </c>
      <c r="ER2" s="6">
        <v>127</v>
      </c>
      <c r="ES2" s="6">
        <v>128</v>
      </c>
      <c r="ET2" s="6">
        <v>129</v>
      </c>
      <c r="EU2" s="6">
        <v>130</v>
      </c>
      <c r="EV2" s="6">
        <v>131</v>
      </c>
      <c r="EW2" s="6">
        <v>132</v>
      </c>
      <c r="EX2" s="6">
        <v>133</v>
      </c>
      <c r="EY2" s="6">
        <v>134</v>
      </c>
      <c r="EZ2" s="6">
        <v>135</v>
      </c>
      <c r="FA2" s="6">
        <v>136</v>
      </c>
      <c r="FB2" s="6">
        <v>137</v>
      </c>
      <c r="FC2" s="6">
        <v>138</v>
      </c>
      <c r="FD2" s="6">
        <v>139</v>
      </c>
      <c r="FE2" s="6">
        <v>140</v>
      </c>
      <c r="FF2" s="6">
        <v>141</v>
      </c>
      <c r="FG2" s="6">
        <v>142</v>
      </c>
      <c r="FH2" s="6">
        <v>143</v>
      </c>
      <c r="FI2" s="6">
        <v>144</v>
      </c>
      <c r="FJ2" s="6">
        <v>145</v>
      </c>
      <c r="FK2" s="6">
        <v>146</v>
      </c>
      <c r="FL2" s="6">
        <v>147</v>
      </c>
      <c r="FM2" s="6">
        <v>148</v>
      </c>
      <c r="FN2" s="6">
        <v>149</v>
      </c>
      <c r="FO2" s="6">
        <v>150</v>
      </c>
      <c r="FP2" s="6">
        <v>151</v>
      </c>
      <c r="FQ2" s="6">
        <v>152</v>
      </c>
      <c r="FR2" s="6">
        <v>153</v>
      </c>
      <c r="FT2" s="15" t="s">
        <v>8</v>
      </c>
      <c r="FU2" s="11"/>
      <c r="FV2" s="6">
        <v>154</v>
      </c>
      <c r="FW2" s="6">
        <v>155</v>
      </c>
      <c r="FX2" s="6">
        <v>156</v>
      </c>
      <c r="FY2" s="6">
        <v>157</v>
      </c>
      <c r="FZ2" s="6">
        <v>158</v>
      </c>
      <c r="GA2" s="6">
        <v>159</v>
      </c>
      <c r="GB2" s="6">
        <v>160</v>
      </c>
      <c r="GC2" s="6">
        <v>161</v>
      </c>
      <c r="GD2" s="6">
        <v>162</v>
      </c>
      <c r="GE2" s="6">
        <v>163</v>
      </c>
      <c r="GF2" s="6">
        <v>164</v>
      </c>
      <c r="GG2" s="6">
        <v>165</v>
      </c>
      <c r="GH2" s="6">
        <v>166</v>
      </c>
      <c r="GI2" s="6">
        <v>167</v>
      </c>
      <c r="GJ2" s="6">
        <v>168</v>
      </c>
      <c r="GK2" s="6">
        <v>169</v>
      </c>
      <c r="GL2" s="6">
        <v>170</v>
      </c>
      <c r="GM2" s="6">
        <v>171</v>
      </c>
      <c r="GN2" s="6">
        <v>172</v>
      </c>
      <c r="GO2" s="6">
        <v>173</v>
      </c>
      <c r="GP2" s="6">
        <v>174</v>
      </c>
      <c r="GQ2" s="6">
        <v>175</v>
      </c>
      <c r="GR2" s="6">
        <v>176</v>
      </c>
      <c r="GS2" s="6">
        <v>177</v>
      </c>
      <c r="GT2" s="6">
        <v>178</v>
      </c>
      <c r="GU2" s="18"/>
      <c r="GV2" s="19" t="s">
        <v>9</v>
      </c>
      <c r="GW2" s="20"/>
      <c r="HB2" s="21"/>
      <c r="HC2" s="22"/>
      <c r="HE2" s="23"/>
      <c r="HF2" s="23"/>
      <c r="HG2" s="23"/>
      <c r="HH2" s="23"/>
      <c r="HI2" s="23"/>
      <c r="HJ2" s="23"/>
      <c r="HK2" s="23"/>
      <c r="HL2" s="23"/>
      <c r="HM2" s="23"/>
      <c r="HN2" s="23"/>
    </row>
    <row r="3" spans="1:222" s="25" customFormat="1" ht="12.75" x14ac:dyDescent="0.2">
      <c r="A3" s="24"/>
      <c r="C3" s="26"/>
      <c r="D3" s="27" t="s">
        <v>10</v>
      </c>
      <c r="E3" s="28" t="s">
        <v>11</v>
      </c>
      <c r="F3" s="29" t="s">
        <v>3</v>
      </c>
      <c r="G3" s="29" t="s">
        <v>3</v>
      </c>
      <c r="H3" s="30" t="s">
        <v>12</v>
      </c>
      <c r="I3" s="31" t="s">
        <v>13</v>
      </c>
      <c r="J3" s="31" t="s">
        <v>14</v>
      </c>
      <c r="K3" s="31" t="s">
        <v>15</v>
      </c>
      <c r="L3" s="31" t="s">
        <v>16</v>
      </c>
      <c r="M3" s="31" t="s">
        <v>17</v>
      </c>
      <c r="N3" s="25" t="s">
        <v>18</v>
      </c>
      <c r="O3" s="32" t="s">
        <v>19</v>
      </c>
      <c r="P3" s="33"/>
      <c r="Q3" s="31" t="s">
        <v>20</v>
      </c>
      <c r="R3" s="31">
        <v>2122</v>
      </c>
      <c r="S3" s="31" t="s">
        <v>21</v>
      </c>
      <c r="T3" s="31" t="s">
        <v>22</v>
      </c>
      <c r="U3" s="31" t="s">
        <v>23</v>
      </c>
      <c r="V3" s="31" t="s">
        <v>24</v>
      </c>
      <c r="W3" s="31" t="s">
        <v>25</v>
      </c>
      <c r="X3" s="31" t="s">
        <v>26</v>
      </c>
      <c r="Y3" s="31" t="s">
        <v>27</v>
      </c>
      <c r="Z3" s="31" t="s">
        <v>28</v>
      </c>
      <c r="AA3" s="31" t="s">
        <v>29</v>
      </c>
      <c r="AB3" s="31" t="s">
        <v>30</v>
      </c>
      <c r="AC3" s="31" t="s">
        <v>31</v>
      </c>
      <c r="AD3" s="31" t="s">
        <v>32</v>
      </c>
      <c r="AE3" s="31" t="s">
        <v>33</v>
      </c>
      <c r="AF3" s="31" t="s">
        <v>34</v>
      </c>
      <c r="AG3" s="31" t="s">
        <v>35</v>
      </c>
      <c r="AH3" s="31" t="s">
        <v>36</v>
      </c>
      <c r="AI3" s="31" t="s">
        <v>37</v>
      </c>
      <c r="AJ3" s="31" t="s">
        <v>38</v>
      </c>
      <c r="AK3" s="31" t="s">
        <v>39</v>
      </c>
      <c r="AL3" s="31" t="s">
        <v>40</v>
      </c>
      <c r="AM3" s="25" t="s">
        <v>41</v>
      </c>
      <c r="AN3" s="32" t="s">
        <v>42</v>
      </c>
      <c r="AO3" s="33"/>
      <c r="AP3" s="31" t="s">
        <v>43</v>
      </c>
      <c r="AQ3" s="31" t="s">
        <v>44</v>
      </c>
      <c r="AR3" s="31" t="s">
        <v>45</v>
      </c>
      <c r="AS3" s="31" t="s">
        <v>46</v>
      </c>
      <c r="AT3" s="31" t="s">
        <v>47</v>
      </c>
      <c r="AU3" s="25" t="s">
        <v>48</v>
      </c>
      <c r="AV3" s="34" t="s">
        <v>49</v>
      </c>
      <c r="AW3" s="33"/>
      <c r="AX3" s="31" t="s">
        <v>50</v>
      </c>
      <c r="AY3" s="31" t="s">
        <v>51</v>
      </c>
      <c r="AZ3" s="31" t="s">
        <v>52</v>
      </c>
      <c r="BA3" s="31" t="s">
        <v>53</v>
      </c>
      <c r="BB3" s="31" t="s">
        <v>54</v>
      </c>
      <c r="BC3" s="31" t="s">
        <v>55</v>
      </c>
      <c r="BD3" s="31" t="s">
        <v>56</v>
      </c>
      <c r="BE3" s="31" t="s">
        <v>57</v>
      </c>
      <c r="BF3" s="31">
        <v>4159</v>
      </c>
      <c r="BG3" s="31" t="s">
        <v>58</v>
      </c>
      <c r="BH3" s="31" t="s">
        <v>59</v>
      </c>
      <c r="BI3" s="31">
        <v>4188</v>
      </c>
      <c r="BJ3" s="31">
        <v>4198</v>
      </c>
      <c r="BK3" s="31">
        <v>4199</v>
      </c>
      <c r="BL3" s="31">
        <v>4300</v>
      </c>
      <c r="BM3" s="31">
        <v>4321</v>
      </c>
      <c r="BN3" s="31">
        <v>4322</v>
      </c>
      <c r="BO3" s="31">
        <v>4326</v>
      </c>
      <c r="BP3" s="31">
        <v>4356</v>
      </c>
      <c r="BQ3" s="31">
        <v>4358</v>
      </c>
      <c r="BR3" s="31">
        <v>4365</v>
      </c>
      <c r="BS3" s="31">
        <v>4388</v>
      </c>
      <c r="BT3" s="31">
        <v>4398</v>
      </c>
      <c r="BU3" s="31">
        <v>4399</v>
      </c>
      <c r="BV3" s="17" t="s">
        <v>60</v>
      </c>
      <c r="BW3" s="32" t="s">
        <v>61</v>
      </c>
      <c r="BX3" s="35"/>
      <c r="BY3" s="31" t="s">
        <v>62</v>
      </c>
      <c r="BZ3" s="31" t="s">
        <v>63</v>
      </c>
      <c r="CA3" s="31" t="s">
        <v>64</v>
      </c>
      <c r="CB3" s="31" t="s">
        <v>65</v>
      </c>
      <c r="CC3" s="31">
        <v>5500</v>
      </c>
      <c r="CD3" s="31">
        <v>5600</v>
      </c>
      <c r="CE3" s="36" t="s">
        <v>66</v>
      </c>
      <c r="CF3" s="32" t="s">
        <v>61</v>
      </c>
      <c r="CG3" s="35"/>
      <c r="CH3" s="31" t="s">
        <v>67</v>
      </c>
      <c r="CI3" s="31" t="s">
        <v>68</v>
      </c>
      <c r="CJ3" s="31" t="s">
        <v>69</v>
      </c>
      <c r="CK3" s="31" t="s">
        <v>70</v>
      </c>
      <c r="CL3" s="31" t="s">
        <v>71</v>
      </c>
      <c r="CM3" s="31" t="s">
        <v>72</v>
      </c>
      <c r="CN3" s="31" t="s">
        <v>73</v>
      </c>
      <c r="CO3" s="31" t="s">
        <v>74</v>
      </c>
      <c r="CP3" s="31" t="s">
        <v>75</v>
      </c>
      <c r="CQ3" s="31" t="s">
        <v>76</v>
      </c>
      <c r="CR3" s="31" t="s">
        <v>77</v>
      </c>
      <c r="CS3" s="31" t="s">
        <v>78</v>
      </c>
      <c r="CT3" s="31" t="s">
        <v>79</v>
      </c>
      <c r="CU3" s="31" t="s">
        <v>80</v>
      </c>
      <c r="CV3" s="31" t="s">
        <v>81</v>
      </c>
      <c r="CW3" s="31" t="s">
        <v>82</v>
      </c>
      <c r="CX3" s="31" t="s">
        <v>83</v>
      </c>
      <c r="CY3" s="31" t="s">
        <v>84</v>
      </c>
      <c r="CZ3" s="31" t="s">
        <v>85</v>
      </c>
      <c r="DA3" s="31" t="s">
        <v>86</v>
      </c>
      <c r="DB3" s="31" t="s">
        <v>87</v>
      </c>
      <c r="DC3" s="31" t="s">
        <v>88</v>
      </c>
      <c r="DD3" s="31" t="s">
        <v>89</v>
      </c>
      <c r="DE3" s="31">
        <v>6176</v>
      </c>
      <c r="DF3" s="31" t="s">
        <v>90</v>
      </c>
      <c r="DG3" s="31" t="s">
        <v>91</v>
      </c>
      <c r="DH3" s="31" t="s">
        <v>92</v>
      </c>
      <c r="DI3" s="31" t="s">
        <v>93</v>
      </c>
      <c r="DJ3" s="31">
        <v>6199</v>
      </c>
      <c r="DK3" s="31" t="s">
        <v>94</v>
      </c>
      <c r="DL3" s="31" t="s">
        <v>95</v>
      </c>
      <c r="DM3" s="31" t="s">
        <v>96</v>
      </c>
      <c r="DN3" s="31" t="s">
        <v>97</v>
      </c>
      <c r="DO3" s="31" t="s">
        <v>98</v>
      </c>
      <c r="DP3" s="31" t="s">
        <v>99</v>
      </c>
      <c r="DQ3" s="31" t="s">
        <v>100</v>
      </c>
      <c r="DR3" s="31" t="s">
        <v>101</v>
      </c>
      <c r="DS3" s="31" t="s">
        <v>102</v>
      </c>
      <c r="DT3" s="31" t="s">
        <v>103</v>
      </c>
      <c r="DU3" s="31" t="s">
        <v>104</v>
      </c>
      <c r="DV3" s="31">
        <v>6238</v>
      </c>
      <c r="DW3" s="31">
        <v>6246</v>
      </c>
      <c r="DX3" s="31" t="s">
        <v>105</v>
      </c>
      <c r="DY3" s="31" t="s">
        <v>106</v>
      </c>
      <c r="DZ3" s="31">
        <v>6253</v>
      </c>
      <c r="EA3" s="31">
        <v>6254</v>
      </c>
      <c r="EB3" s="31">
        <v>6257</v>
      </c>
      <c r="EC3" s="31" t="s">
        <v>107</v>
      </c>
      <c r="ED3" s="31">
        <v>6262</v>
      </c>
      <c r="EE3" s="31" t="s">
        <v>108</v>
      </c>
      <c r="EF3" s="31" t="s">
        <v>109</v>
      </c>
      <c r="EG3" s="31" t="s">
        <v>110</v>
      </c>
      <c r="EH3" s="31" t="s">
        <v>111</v>
      </c>
      <c r="EI3" s="31" t="s">
        <v>112</v>
      </c>
      <c r="EJ3" s="31">
        <v>6288</v>
      </c>
      <c r="EK3" s="31">
        <v>6289</v>
      </c>
      <c r="EL3" s="31">
        <v>6298</v>
      </c>
      <c r="EM3" s="31">
        <v>6299</v>
      </c>
      <c r="EN3" s="31" t="s">
        <v>113</v>
      </c>
      <c r="EO3" s="31" t="s">
        <v>114</v>
      </c>
      <c r="EP3" s="31" t="s">
        <v>115</v>
      </c>
      <c r="EQ3" s="31" t="s">
        <v>116</v>
      </c>
      <c r="ER3" s="31" t="s">
        <v>117</v>
      </c>
      <c r="ES3" s="31" t="s">
        <v>118</v>
      </c>
      <c r="ET3" s="31" t="s">
        <v>119</v>
      </c>
      <c r="EU3" s="31" t="s">
        <v>120</v>
      </c>
      <c r="EV3" s="31" t="s">
        <v>121</v>
      </c>
      <c r="EW3" s="31" t="s">
        <v>122</v>
      </c>
      <c r="EX3" s="31" t="s">
        <v>123</v>
      </c>
      <c r="EY3" s="31" t="s">
        <v>124</v>
      </c>
      <c r="EZ3" s="31" t="s">
        <v>125</v>
      </c>
      <c r="FA3" s="31">
        <v>6346</v>
      </c>
      <c r="FB3" s="31" t="s">
        <v>126</v>
      </c>
      <c r="FC3" s="31" t="s">
        <v>127</v>
      </c>
      <c r="FD3" s="31">
        <v>6353</v>
      </c>
      <c r="FE3" s="31" t="s">
        <v>128</v>
      </c>
      <c r="FF3" s="31">
        <v>6357</v>
      </c>
      <c r="FG3" s="31" t="s">
        <v>129</v>
      </c>
      <c r="FH3" s="31" t="s">
        <v>130</v>
      </c>
      <c r="FI3" s="31" t="s">
        <v>131</v>
      </c>
      <c r="FJ3" s="31" t="s">
        <v>132</v>
      </c>
      <c r="FK3" s="31">
        <v>6368</v>
      </c>
      <c r="FL3" s="31" t="s">
        <v>133</v>
      </c>
      <c r="FM3" s="31" t="s">
        <v>134</v>
      </c>
      <c r="FN3" s="31" t="s">
        <v>135</v>
      </c>
      <c r="FO3" s="31" t="s">
        <v>136</v>
      </c>
      <c r="FP3" s="31" t="s">
        <v>137</v>
      </c>
      <c r="FQ3" s="31" t="s">
        <v>138</v>
      </c>
      <c r="FR3" s="31" t="s">
        <v>139</v>
      </c>
      <c r="FS3" s="36" t="s">
        <v>66</v>
      </c>
      <c r="FT3" s="32" t="s">
        <v>61</v>
      </c>
      <c r="FU3" s="35"/>
      <c r="FV3" s="31" t="s">
        <v>140</v>
      </c>
      <c r="FW3" s="31" t="s">
        <v>141</v>
      </c>
      <c r="FX3" s="31" t="s">
        <v>142</v>
      </c>
      <c r="FY3" s="31" t="s">
        <v>143</v>
      </c>
      <c r="FZ3" s="31" t="s">
        <v>144</v>
      </c>
      <c r="GA3" s="31">
        <v>7189</v>
      </c>
      <c r="GB3" s="31" t="s">
        <v>145</v>
      </c>
      <c r="GC3" s="31" t="s">
        <v>146</v>
      </c>
      <c r="GD3" s="31" t="s">
        <v>147</v>
      </c>
      <c r="GE3" s="31" t="s">
        <v>148</v>
      </c>
      <c r="GF3" s="31" t="s">
        <v>149</v>
      </c>
      <c r="GG3" s="31" t="s">
        <v>150</v>
      </c>
      <c r="GH3" s="31" t="s">
        <v>151</v>
      </c>
      <c r="GI3" s="31" t="s">
        <v>152</v>
      </c>
      <c r="GJ3" s="31" t="s">
        <v>153</v>
      </c>
      <c r="GK3" s="31">
        <v>8200</v>
      </c>
      <c r="GL3" s="31" t="s">
        <v>154</v>
      </c>
      <c r="GM3" s="31">
        <v>8521</v>
      </c>
      <c r="GN3" s="31">
        <v>8522</v>
      </c>
      <c r="GO3" s="31" t="s">
        <v>155</v>
      </c>
      <c r="GP3" s="31">
        <v>9200</v>
      </c>
      <c r="GQ3" s="31" t="s">
        <v>156</v>
      </c>
      <c r="GR3" s="31" t="s">
        <v>157</v>
      </c>
      <c r="GS3" s="31" t="s">
        <v>158</v>
      </c>
      <c r="GT3" s="31" t="s">
        <v>159</v>
      </c>
      <c r="GU3" s="25" t="s">
        <v>160</v>
      </c>
      <c r="GV3" s="32" t="s">
        <v>161</v>
      </c>
      <c r="GW3" s="37"/>
      <c r="HE3" s="38"/>
      <c r="HF3" s="38"/>
      <c r="HG3" s="38"/>
      <c r="HH3" s="38"/>
      <c r="HI3" s="38"/>
      <c r="HJ3" s="38"/>
      <c r="HK3" s="38"/>
      <c r="HL3" s="38"/>
      <c r="HM3" s="38"/>
      <c r="HN3" s="38"/>
    </row>
    <row r="4" spans="1:222" s="25" customFormat="1" x14ac:dyDescent="0.2">
      <c r="A4" s="39" t="s">
        <v>162</v>
      </c>
      <c r="B4" s="40"/>
      <c r="C4" s="41" t="s">
        <v>163</v>
      </c>
      <c r="D4" s="27" t="s">
        <v>164</v>
      </c>
      <c r="E4" s="42" t="s">
        <v>165</v>
      </c>
      <c r="F4" s="43" t="s">
        <v>166</v>
      </c>
      <c r="G4" s="43" t="s">
        <v>167</v>
      </c>
      <c r="H4" s="44" t="s">
        <v>3</v>
      </c>
      <c r="I4" s="29" t="s">
        <v>3</v>
      </c>
      <c r="J4" s="29" t="s">
        <v>3</v>
      </c>
      <c r="K4" s="29" t="s">
        <v>3</v>
      </c>
      <c r="L4" s="29" t="s">
        <v>3</v>
      </c>
      <c r="M4" s="29" t="s">
        <v>3</v>
      </c>
      <c r="N4" s="29"/>
      <c r="O4" s="45" t="s">
        <v>168</v>
      </c>
      <c r="P4" s="46" t="s">
        <v>169</v>
      </c>
      <c r="Q4" s="29" t="s">
        <v>3</v>
      </c>
      <c r="R4" s="29" t="s">
        <v>3</v>
      </c>
      <c r="S4" s="29" t="s">
        <v>3</v>
      </c>
      <c r="T4" s="29" t="s">
        <v>3</v>
      </c>
      <c r="U4" s="29" t="s">
        <v>3</v>
      </c>
      <c r="V4" s="29" t="s">
        <v>3</v>
      </c>
      <c r="W4" s="29" t="s">
        <v>3</v>
      </c>
      <c r="X4" s="29" t="s">
        <v>3</v>
      </c>
      <c r="Y4" s="29" t="s">
        <v>3</v>
      </c>
      <c r="Z4" s="29" t="s">
        <v>3</v>
      </c>
      <c r="AA4" s="29" t="s">
        <v>3</v>
      </c>
      <c r="AB4" s="29" t="s">
        <v>3</v>
      </c>
      <c r="AC4" s="29" t="s">
        <v>3</v>
      </c>
      <c r="AD4" s="29" t="s">
        <v>3</v>
      </c>
      <c r="AE4" s="29" t="s">
        <v>3</v>
      </c>
      <c r="AF4" s="29" t="s">
        <v>3</v>
      </c>
      <c r="AG4" s="29" t="s">
        <v>3</v>
      </c>
      <c r="AH4" s="29" t="s">
        <v>3</v>
      </c>
      <c r="AI4" s="29" t="s">
        <v>3</v>
      </c>
      <c r="AJ4" s="29" t="s">
        <v>3</v>
      </c>
      <c r="AK4" s="29" t="s">
        <v>3</v>
      </c>
      <c r="AL4" s="29" t="s">
        <v>3</v>
      </c>
      <c r="AM4" s="43" t="s">
        <v>170</v>
      </c>
      <c r="AN4" s="45" t="s">
        <v>168</v>
      </c>
      <c r="AO4" s="46" t="s">
        <v>169</v>
      </c>
      <c r="AP4" s="29" t="s">
        <v>3</v>
      </c>
      <c r="AQ4" s="29" t="s">
        <v>3</v>
      </c>
      <c r="AR4" s="29" t="s">
        <v>3</v>
      </c>
      <c r="AS4" s="29" t="s">
        <v>3</v>
      </c>
      <c r="AT4" s="29" t="s">
        <v>3</v>
      </c>
      <c r="AU4" s="43" t="s">
        <v>171</v>
      </c>
      <c r="AV4" s="45" t="s">
        <v>168</v>
      </c>
      <c r="AW4" s="46" t="s">
        <v>169</v>
      </c>
      <c r="AX4" s="29" t="s">
        <v>3</v>
      </c>
      <c r="AY4" s="29" t="s">
        <v>3</v>
      </c>
      <c r="AZ4" s="29" t="s">
        <v>3</v>
      </c>
      <c r="BA4" s="29" t="s">
        <v>3</v>
      </c>
      <c r="BB4" s="29" t="s">
        <v>3</v>
      </c>
      <c r="BC4" s="29" t="s">
        <v>3</v>
      </c>
      <c r="BD4" s="29" t="s">
        <v>3</v>
      </c>
      <c r="BE4" s="29" t="s">
        <v>3</v>
      </c>
      <c r="BF4" s="29"/>
      <c r="BG4" s="29" t="s">
        <v>3</v>
      </c>
      <c r="BH4" s="29" t="s">
        <v>3</v>
      </c>
      <c r="BI4" s="29" t="s">
        <v>3</v>
      </c>
      <c r="BJ4" s="29" t="s">
        <v>3</v>
      </c>
      <c r="BK4" s="29" t="s">
        <v>3</v>
      </c>
      <c r="BL4" s="29" t="s">
        <v>3</v>
      </c>
      <c r="BM4" s="29" t="s">
        <v>3</v>
      </c>
      <c r="BN4" s="29" t="s">
        <v>3</v>
      </c>
      <c r="BO4" s="29" t="s">
        <v>3</v>
      </c>
      <c r="BP4" s="29" t="s">
        <v>3</v>
      </c>
      <c r="BQ4" s="29" t="s">
        <v>3</v>
      </c>
      <c r="BR4" s="29" t="s">
        <v>3</v>
      </c>
      <c r="BS4" s="29" t="s">
        <v>3</v>
      </c>
      <c r="BT4" s="29" t="s">
        <v>3</v>
      </c>
      <c r="BU4" s="29" t="s">
        <v>3</v>
      </c>
      <c r="BV4" s="47" t="s">
        <v>3</v>
      </c>
      <c r="BW4" s="45" t="s">
        <v>168</v>
      </c>
      <c r="BX4" s="46" t="s">
        <v>169</v>
      </c>
      <c r="BY4" s="29" t="s">
        <v>3</v>
      </c>
      <c r="BZ4" s="29" t="s">
        <v>3</v>
      </c>
      <c r="CA4" s="29" t="s">
        <v>3</v>
      </c>
      <c r="CB4" s="29" t="s">
        <v>3</v>
      </c>
      <c r="CC4" s="29" t="s">
        <v>3</v>
      </c>
      <c r="CD4" s="29" t="s">
        <v>3</v>
      </c>
      <c r="CE4" s="36" t="s">
        <v>171</v>
      </c>
      <c r="CF4" s="45" t="s">
        <v>168</v>
      </c>
      <c r="CG4" s="46" t="s">
        <v>169</v>
      </c>
      <c r="CH4" s="29" t="s">
        <v>3</v>
      </c>
      <c r="CI4" s="29" t="s">
        <v>3</v>
      </c>
      <c r="CJ4" s="29" t="s">
        <v>3</v>
      </c>
      <c r="CK4" s="29" t="s">
        <v>3</v>
      </c>
      <c r="CL4" s="29" t="s">
        <v>3</v>
      </c>
      <c r="CM4" s="29" t="s">
        <v>3</v>
      </c>
      <c r="CN4" s="29" t="s">
        <v>3</v>
      </c>
      <c r="CO4" s="29" t="s">
        <v>3</v>
      </c>
      <c r="CP4" s="29" t="s">
        <v>3</v>
      </c>
      <c r="CQ4" s="29" t="s">
        <v>3</v>
      </c>
      <c r="CR4" s="29" t="s">
        <v>3</v>
      </c>
      <c r="CS4" s="29" t="s">
        <v>3</v>
      </c>
      <c r="CT4" s="29" t="s">
        <v>3</v>
      </c>
      <c r="CU4" s="29" t="s">
        <v>3</v>
      </c>
      <c r="CV4" s="29" t="s">
        <v>3</v>
      </c>
      <c r="CW4" s="29" t="s">
        <v>3</v>
      </c>
      <c r="CX4" s="29" t="s">
        <v>3</v>
      </c>
      <c r="CY4" s="29" t="s">
        <v>3</v>
      </c>
      <c r="CZ4" s="29" t="s">
        <v>3</v>
      </c>
      <c r="DA4" s="29" t="s">
        <v>3</v>
      </c>
      <c r="DB4" s="29" t="s">
        <v>3</v>
      </c>
      <c r="DC4" s="29" t="s">
        <v>3</v>
      </c>
      <c r="DD4" s="29" t="s">
        <v>3</v>
      </c>
      <c r="DE4" s="29"/>
      <c r="DF4" s="29"/>
      <c r="DG4" s="29" t="s">
        <v>3</v>
      </c>
      <c r="DH4" s="29" t="s">
        <v>3</v>
      </c>
      <c r="DI4" s="29" t="s">
        <v>3</v>
      </c>
      <c r="DJ4" s="29" t="s">
        <v>3</v>
      </c>
      <c r="DK4" s="29" t="s">
        <v>3</v>
      </c>
      <c r="DL4" s="29" t="s">
        <v>3</v>
      </c>
      <c r="DM4" s="29" t="s">
        <v>3</v>
      </c>
      <c r="DN4" s="29" t="s">
        <v>3</v>
      </c>
      <c r="DO4" s="29" t="s">
        <v>3</v>
      </c>
      <c r="DP4" s="29" t="s">
        <v>3</v>
      </c>
      <c r="DQ4" s="29" t="s">
        <v>3</v>
      </c>
      <c r="DR4" s="29" t="s">
        <v>3</v>
      </c>
      <c r="DS4" s="29" t="s">
        <v>3</v>
      </c>
      <c r="DT4" s="29" t="s">
        <v>3</v>
      </c>
      <c r="DU4" s="29" t="s">
        <v>3</v>
      </c>
      <c r="DV4" s="29" t="s">
        <v>3</v>
      </c>
      <c r="DW4" s="29" t="s">
        <v>3</v>
      </c>
      <c r="DX4" s="29" t="s">
        <v>3</v>
      </c>
      <c r="DY4" s="29" t="s">
        <v>3</v>
      </c>
      <c r="DZ4" s="29" t="s">
        <v>3</v>
      </c>
      <c r="EA4" s="29" t="s">
        <v>3</v>
      </c>
      <c r="EB4" s="29" t="s">
        <v>3</v>
      </c>
      <c r="EC4" s="29" t="s">
        <v>3</v>
      </c>
      <c r="ED4" s="29"/>
      <c r="EE4" s="29"/>
      <c r="EF4" s="29" t="s">
        <v>3</v>
      </c>
      <c r="EG4" s="29" t="s">
        <v>3</v>
      </c>
      <c r="EH4" s="29"/>
      <c r="EI4" s="29" t="s">
        <v>3</v>
      </c>
      <c r="EJ4" s="29" t="s">
        <v>3</v>
      </c>
      <c r="EK4" s="29" t="s">
        <v>3</v>
      </c>
      <c r="EL4" s="29" t="s">
        <v>3</v>
      </c>
      <c r="EM4" s="29" t="s">
        <v>3</v>
      </c>
      <c r="EN4" s="29" t="s">
        <v>3</v>
      </c>
      <c r="EO4" s="29" t="s">
        <v>3</v>
      </c>
      <c r="EP4" s="29" t="s">
        <v>3</v>
      </c>
      <c r="EQ4" s="29" t="s">
        <v>3</v>
      </c>
      <c r="ER4" s="29" t="s">
        <v>3</v>
      </c>
      <c r="ES4" s="29" t="s">
        <v>3</v>
      </c>
      <c r="ET4" s="29" t="s">
        <v>3</v>
      </c>
      <c r="EU4" s="29" t="s">
        <v>3</v>
      </c>
      <c r="EV4" s="29" t="s">
        <v>3</v>
      </c>
      <c r="EW4" s="29" t="s">
        <v>3</v>
      </c>
      <c r="EX4" s="29" t="s">
        <v>3</v>
      </c>
      <c r="EY4" s="29" t="s">
        <v>3</v>
      </c>
      <c r="EZ4" s="29" t="s">
        <v>3</v>
      </c>
      <c r="FA4" s="29" t="s">
        <v>3</v>
      </c>
      <c r="FB4" s="29" t="s">
        <v>3</v>
      </c>
      <c r="FC4" s="29" t="s">
        <v>3</v>
      </c>
      <c r="FD4" s="29" t="s">
        <v>3</v>
      </c>
      <c r="FE4" s="29" t="s">
        <v>3</v>
      </c>
      <c r="FF4" s="29" t="s">
        <v>3</v>
      </c>
      <c r="FG4" s="29" t="s">
        <v>3</v>
      </c>
      <c r="FH4" s="29" t="s">
        <v>3</v>
      </c>
      <c r="FI4" s="29" t="s">
        <v>3</v>
      </c>
      <c r="FJ4" s="29" t="s">
        <v>3</v>
      </c>
      <c r="FK4" s="29" t="s">
        <v>3</v>
      </c>
      <c r="FL4" s="29" t="s">
        <v>3</v>
      </c>
      <c r="FM4" s="29" t="s">
        <v>3</v>
      </c>
      <c r="FN4" s="29" t="s">
        <v>3</v>
      </c>
      <c r="FO4" s="29" t="s">
        <v>3</v>
      </c>
      <c r="FP4" s="29" t="s">
        <v>3</v>
      </c>
      <c r="FQ4" s="29" t="s">
        <v>3</v>
      </c>
      <c r="FR4" s="29" t="s">
        <v>3</v>
      </c>
      <c r="FS4" s="47" t="s">
        <v>3</v>
      </c>
      <c r="FT4" s="45" t="s">
        <v>168</v>
      </c>
      <c r="FU4" s="46" t="s">
        <v>169</v>
      </c>
      <c r="FV4" s="29" t="s">
        <v>3</v>
      </c>
      <c r="FW4" s="29" t="s">
        <v>3</v>
      </c>
      <c r="FX4" s="29" t="s">
        <v>3</v>
      </c>
      <c r="FY4" s="29" t="s">
        <v>3</v>
      </c>
      <c r="FZ4" s="29" t="s">
        <v>3</v>
      </c>
      <c r="GA4" s="29" t="s">
        <v>3</v>
      </c>
      <c r="GB4" s="29" t="s">
        <v>3</v>
      </c>
      <c r="GC4" s="29" t="s">
        <v>3</v>
      </c>
      <c r="GD4" s="29" t="s">
        <v>3</v>
      </c>
      <c r="GE4" s="29" t="s">
        <v>3</v>
      </c>
      <c r="GF4" s="29" t="s">
        <v>3</v>
      </c>
      <c r="GG4" s="29" t="s">
        <v>3</v>
      </c>
      <c r="GH4" s="29" t="s">
        <v>3</v>
      </c>
      <c r="GI4" s="29" t="s">
        <v>3</v>
      </c>
      <c r="GJ4" s="29" t="s">
        <v>3</v>
      </c>
      <c r="GK4" s="29" t="s">
        <v>3</v>
      </c>
      <c r="GL4" s="29" t="s">
        <v>3</v>
      </c>
      <c r="GM4" s="29" t="s">
        <v>3</v>
      </c>
      <c r="GN4" s="29" t="s">
        <v>3</v>
      </c>
      <c r="GO4" s="29" t="s">
        <v>3</v>
      </c>
      <c r="GP4" s="29" t="s">
        <v>3</v>
      </c>
      <c r="GQ4" s="29" t="s">
        <v>3</v>
      </c>
      <c r="GR4" s="29" t="s">
        <v>3</v>
      </c>
      <c r="GS4" s="29" t="s">
        <v>3</v>
      </c>
      <c r="GT4" s="29" t="s">
        <v>3</v>
      </c>
      <c r="GU4" s="29" t="s">
        <v>3</v>
      </c>
      <c r="GV4" s="45" t="s">
        <v>168</v>
      </c>
      <c r="GW4" s="48" t="s">
        <v>169</v>
      </c>
      <c r="HE4" s="38"/>
      <c r="HF4" s="38"/>
      <c r="HG4" s="38"/>
      <c r="HH4" s="38"/>
      <c r="HI4" s="38"/>
      <c r="HJ4" s="38"/>
      <c r="HK4" s="38"/>
      <c r="HL4" s="38"/>
      <c r="HM4" s="38"/>
      <c r="HN4" s="38"/>
    </row>
    <row r="5" spans="1:222" s="23" customFormat="1" ht="12.75" x14ac:dyDescent="0.2">
      <c r="A5" s="49"/>
      <c r="C5" s="50"/>
      <c r="D5" s="51"/>
      <c r="E5" s="52"/>
      <c r="F5" s="53"/>
      <c r="G5" s="53" t="s">
        <v>172</v>
      </c>
      <c r="H5" s="54">
        <f>'[2]1516 Exp_Rev Access'!G305</f>
        <v>2328587751.3300004</v>
      </c>
      <c r="I5" s="54">
        <f>'[2]1516 Exp_Rev Access'!H305</f>
        <v>38553.459999999992</v>
      </c>
      <c r="J5" s="54">
        <f>'[2]1516 Exp_Rev Access'!I305</f>
        <v>613626.24999999977</v>
      </c>
      <c r="K5" s="54">
        <f>'[2]1516 Exp_Rev Access'!J305</f>
        <v>7184244.4600000009</v>
      </c>
      <c r="L5" s="54">
        <f>'[2]1516 Exp_Rev Access'!K305</f>
        <v>785092.92</v>
      </c>
      <c r="M5" s="54">
        <f>'[2]1516 Exp_Rev Access'!L305</f>
        <v>452019.0199999999</v>
      </c>
      <c r="N5" s="53">
        <f>SUM(H5:M5)</f>
        <v>2337661287.4400005</v>
      </c>
      <c r="O5" s="55"/>
      <c r="P5" s="56"/>
      <c r="Q5" s="57">
        <f>'[2]1516 Exp_Rev Access'!M305</f>
        <v>47747361.850000016</v>
      </c>
      <c r="R5" s="57">
        <f>'[2]1516 Exp_Rev Access'!N305</f>
        <v>6000</v>
      </c>
      <c r="S5" s="57">
        <f>'[2]1516 Exp_Rev Access'!O305</f>
        <v>298353.68</v>
      </c>
      <c r="T5" s="57">
        <f>'[2]1516 Exp_Rev Access'!P305</f>
        <v>291082.89</v>
      </c>
      <c r="U5" s="57">
        <f>'[2]1516 Exp_Rev Access'!Q305</f>
        <v>2194414.5099999998</v>
      </c>
      <c r="V5" s="57">
        <f>'[2]1516 Exp_Rev Access'!R305</f>
        <v>2171011.91</v>
      </c>
      <c r="W5" s="57">
        <f>'[2]1516 Exp_Rev Access'!S305</f>
        <v>1555133.85</v>
      </c>
      <c r="X5" s="57">
        <f>'[2]1516 Exp_Rev Access'!T305</f>
        <v>29358873.059999999</v>
      </c>
      <c r="Y5" s="57">
        <f>'[2]1516 Exp_Rev Access'!U305</f>
        <v>19043700.27999999</v>
      </c>
      <c r="Z5" s="57">
        <f>'[2]1516 Exp_Rev Access'!V305</f>
        <v>1810503.5400000003</v>
      </c>
      <c r="AA5" s="57">
        <f>'[2]1516 Exp_Rev Access'!W305</f>
        <v>712518.92</v>
      </c>
      <c r="AB5" s="57">
        <f>'[2]1516 Exp_Rev Access'!X305</f>
        <v>90610.05</v>
      </c>
      <c r="AC5" s="57">
        <f>'[2]1516 Exp_Rev Access'!Y305</f>
        <v>12939965.329999996</v>
      </c>
      <c r="AD5" s="57">
        <f>'[2]1516 Exp_Rev Access'!Z305</f>
        <v>101323888.20000006</v>
      </c>
      <c r="AE5" s="57">
        <f>'[2]1516 Exp_Rev Access'!AA305</f>
        <v>8912168.4900000002</v>
      </c>
      <c r="AF5" s="57">
        <f>'[2]1516 Exp_Rev Access'!AB305</f>
        <v>19426.609999999997</v>
      </c>
      <c r="AG5" s="57">
        <f>'[2]1516 Exp_Rev Access'!AC305</f>
        <v>36719253.399999984</v>
      </c>
      <c r="AH5" s="57">
        <f>'[2]1516 Exp_Rev Access'!AD305</f>
        <v>2138613.9900000002</v>
      </c>
      <c r="AI5" s="57">
        <f>'[2]1516 Exp_Rev Access'!AE305</f>
        <v>22747308.760000009</v>
      </c>
      <c r="AJ5" s="57">
        <f>'[2]1516 Exp_Rev Access'!AF305</f>
        <v>5521504.4000000004</v>
      </c>
      <c r="AK5" s="57">
        <f>'[2]1516 Exp_Rev Access'!AG305</f>
        <v>44416878.310000017</v>
      </c>
      <c r="AL5" s="57">
        <f>'[2]1516 Exp_Rev Access'!AH305</f>
        <v>17582157.190000005</v>
      </c>
      <c r="AM5" s="57">
        <f>SUM(Q5:AL5)</f>
        <v>357600729.22000003</v>
      </c>
      <c r="AN5" s="58"/>
      <c r="AO5" s="53"/>
      <c r="AP5" s="57">
        <f>'[2]1516 Exp_Rev Access'!AI305</f>
        <v>6487010927.3199921</v>
      </c>
      <c r="AQ5" s="57">
        <f>'[2]1516 Exp_Rev Access'!AJ305</f>
        <v>197547894.75000003</v>
      </c>
      <c r="AR5" s="57">
        <f>'[2]1516 Exp_Rev Access'!AK305</f>
        <v>378968417.92000014</v>
      </c>
      <c r="AS5" s="57">
        <f>'[2]1516 Exp_Rev Access'!AL305</f>
        <v>13500159.33</v>
      </c>
      <c r="AT5" s="57">
        <f>'[2]1516 Exp_Rev Access'!AM305</f>
        <v>134422.85999999999</v>
      </c>
      <c r="AU5" s="53">
        <f>SUM(AP5:AT5)</f>
        <v>7077161822.1799917</v>
      </c>
      <c r="AV5" s="53"/>
      <c r="AW5" s="53"/>
      <c r="AX5" s="57">
        <f>'[2]1516 Exp_Rev Access'!AN305</f>
        <v>8315411.7400000002</v>
      </c>
      <c r="AY5" s="57">
        <f>'[2]1516 Exp_Rev Access'!AO305</f>
        <v>820668017.30999887</v>
      </c>
      <c r="AZ5" s="57">
        <f>'[2]1516 Exp_Rev Access'!AP305</f>
        <v>50287003.610000037</v>
      </c>
      <c r="BA5" s="57">
        <f>'[2]1516 Exp_Rev Access'!AQ305</f>
        <v>1593957.83</v>
      </c>
      <c r="BB5" s="57">
        <f>'[2]1516 Exp_Rev Access'!AR305</f>
        <v>0</v>
      </c>
      <c r="BC5" s="57">
        <f>'[2]1516 Exp_Rev Access'!AS305</f>
        <v>230178588.53000015</v>
      </c>
      <c r="BD5" s="57">
        <f>'[2]1516 Exp_Rev Access'!AT305</f>
        <v>9282244.6600000001</v>
      </c>
      <c r="BE5" s="57">
        <f>'[2]1516 Exp_Rev Access'!AU305</f>
        <v>75430959.85999997</v>
      </c>
      <c r="BF5" s="57">
        <f>'[2]1516 Exp_Rev Access'!AV305</f>
        <v>255940.25999999998</v>
      </c>
      <c r="BG5" s="57">
        <f>'[2]1516 Exp_Rev Access'!AW305</f>
        <v>119543662.69</v>
      </c>
      <c r="BH5" s="57">
        <f>'[2]1516 Exp_Rev Access'!AX305</f>
        <v>10250465.709999993</v>
      </c>
      <c r="BI5" s="57">
        <f>'[2]1516 Exp_Rev Access'!AY305</f>
        <v>75622.7</v>
      </c>
      <c r="BJ5" s="57">
        <f>'[2]1516 Exp_Rev Access'!AZ305</f>
        <v>7142762.3000000054</v>
      </c>
      <c r="BK5" s="57">
        <f>'[2]1516 Exp_Rev Access'!BA305</f>
        <v>422683531.9800002</v>
      </c>
      <c r="BL5" s="57">
        <f>'[2]1516 Exp_Rev Access'!BB305</f>
        <v>15981257.950000003</v>
      </c>
      <c r="BM5" s="57">
        <f>'[2]1516 Exp_Rev Access'!BC305</f>
        <v>466025.17000000004</v>
      </c>
      <c r="BN5" s="57">
        <f>'[2]1516 Exp_Rev Access'!BD305</f>
        <v>0</v>
      </c>
      <c r="BO5" s="57">
        <f>'[2]1516 Exp_Rev Access'!BE305</f>
        <v>354144.91</v>
      </c>
      <c r="BP5" s="57">
        <f>'[2]1516 Exp_Rev Access'!BF305</f>
        <v>0</v>
      </c>
      <c r="BQ5" s="57">
        <f>'[2]1516 Exp_Rev Access'!BG305</f>
        <v>7273092.9700000007</v>
      </c>
      <c r="BR5" s="57">
        <f>'[2]1516 Exp_Rev Access'!BH305</f>
        <v>0</v>
      </c>
      <c r="BS5" s="57">
        <f>'[2]1516 Exp_Rev Access'!BI305</f>
        <v>4295964.32</v>
      </c>
      <c r="BT5" s="57">
        <f>'[2]1516 Exp_Rev Access'!BJ305</f>
        <v>0</v>
      </c>
      <c r="BU5" s="57">
        <f>'[2]1516 Exp_Rev Access'!BK305</f>
        <v>0</v>
      </c>
      <c r="BV5" s="57">
        <f>SUM(AX5:BU5)</f>
        <v>1784078654.4999995</v>
      </c>
      <c r="BW5" s="59"/>
      <c r="BX5" s="59"/>
      <c r="BY5" s="57">
        <f>'[2]1516 Exp_Rev Access'!BL305</f>
        <v>1735209.41</v>
      </c>
      <c r="BZ5" s="57">
        <f>'[2]1516 Exp_Rev Access'!BM305</f>
        <v>35984170.719999999</v>
      </c>
      <c r="CA5" s="57">
        <f>'[2]1516 Exp_Rev Access'!BN305</f>
        <v>2998388.9699999997</v>
      </c>
      <c r="CB5" s="57">
        <f>'[2]1516 Exp_Rev Access'!BO305</f>
        <v>131728.71000000002</v>
      </c>
      <c r="CC5" s="57">
        <f>'[2]1516 Exp_Rev Access'!BP305</f>
        <v>8350649.3600000041</v>
      </c>
      <c r="CD5" s="57">
        <f>'[2]1516 Exp_Rev Access'!BQ305</f>
        <v>1483995.5</v>
      </c>
      <c r="CE5" s="53">
        <f>SUM(BY5:CD5)</f>
        <v>50684142.670000002</v>
      </c>
      <c r="CF5" s="60"/>
      <c r="CG5" s="60"/>
      <c r="CH5" s="57">
        <f>'[2]1516 Exp_Rev Access'!BR305</f>
        <v>6613271.669999999</v>
      </c>
      <c r="CI5" s="57">
        <f>'[2]1516 Exp_Rev Access'!BS305</f>
        <v>25991.41</v>
      </c>
      <c r="CJ5" s="57">
        <f>'[2]1516 Exp_Rev Access'!BT305</f>
        <v>0</v>
      </c>
      <c r="CK5" s="57">
        <f>'[2]1516 Exp_Rev Access'!BU305</f>
        <v>0</v>
      </c>
      <c r="CL5" s="57">
        <f>'[2]1516 Exp_Rev Access'!BV305</f>
        <v>0</v>
      </c>
      <c r="CM5" s="57">
        <f>'[2]1516 Exp_Rev Access'!BW305</f>
        <v>745774</v>
      </c>
      <c r="CN5" s="57">
        <f>'[2]1516 Exp_Rev Access'!BX305</f>
        <v>0</v>
      </c>
      <c r="CO5" s="57">
        <f>'[2]1516 Exp_Rev Access'!BY305</f>
        <v>37751.17</v>
      </c>
      <c r="CP5" s="57">
        <f>'[2]1516 Exp_Rev Access'!BZ305</f>
        <v>0</v>
      </c>
      <c r="CQ5" s="57">
        <f>'[2]1516 Exp_Rev Access'!CA305</f>
        <v>213976849.5</v>
      </c>
      <c r="CR5" s="57">
        <f>'[2]1516 Exp_Rev Access'!CB305</f>
        <v>0</v>
      </c>
      <c r="CS5" s="57">
        <f>'[2]1516 Exp_Rev Access'!CC305</f>
        <v>6784742.8899999978</v>
      </c>
      <c r="CT5" s="57">
        <f>'[2]1516 Exp_Rev Access'!CD305</f>
        <v>565606.18999999994</v>
      </c>
      <c r="CU5" s="57">
        <f>'[2]1516 Exp_Rev Access'!CE305</f>
        <v>228545354.12000006</v>
      </c>
      <c r="CV5" s="57">
        <f>'[2]1516 Exp_Rev Access'!CF305</f>
        <v>41850379.639999971</v>
      </c>
      <c r="CW5" s="57">
        <f>'[2]1516 Exp_Rev Access'!CG305</f>
        <v>12446758.059999999</v>
      </c>
      <c r="CX5" s="57">
        <f>'[2]1516 Exp_Rev Access'!CH305</f>
        <v>0</v>
      </c>
      <c r="CY5" s="57">
        <f>'[2]1516 Exp_Rev Access'!CI305</f>
        <v>1345039.32</v>
      </c>
      <c r="CZ5" s="57">
        <f>'[2]1516 Exp_Rev Access'!CJ305</f>
        <v>852027.61</v>
      </c>
      <c r="DA5" s="57">
        <f>'[2]1516 Exp_Rev Access'!CK305</f>
        <v>1092938.55</v>
      </c>
      <c r="DB5" s="57">
        <f>'[2]1516 Exp_Rev Access'!CL305</f>
        <v>15475058.200000003</v>
      </c>
      <c r="DC5" s="57">
        <f>'[2]1516 Exp_Rev Access'!CM305</f>
        <v>0</v>
      </c>
      <c r="DD5" s="57">
        <f>'[2]1516 Exp_Rev Access'!CN305</f>
        <v>0</v>
      </c>
      <c r="DE5" s="57">
        <f>'[2]1516 Exp_Rev Access'!CO305</f>
        <v>0</v>
      </c>
      <c r="DF5" s="57">
        <f>'[2]1516 Exp_Rev Access'!CP305</f>
        <v>0</v>
      </c>
      <c r="DG5" s="57">
        <f>'[2]1516 Exp_Rev Access'!CQ305</f>
        <v>2491350.5799999996</v>
      </c>
      <c r="DH5" s="57">
        <f>'[2]1516 Exp_Rev Access'!CR305</f>
        <v>3241984.3800000004</v>
      </c>
      <c r="DI5" s="57">
        <f>'[2]1516 Exp_Rev Access'!CS305</f>
        <v>254843382.08999997</v>
      </c>
      <c r="DJ5" s="57">
        <f>'[2]1516 Exp_Rev Access'!CT305</f>
        <v>0</v>
      </c>
      <c r="DK5" s="57">
        <f>'[2]1516 Exp_Rev Access'!CU305</f>
        <v>7692338.080000001</v>
      </c>
      <c r="DL5" s="57">
        <f>'[2]1516 Exp_Rev Access'!CV305</f>
        <v>0</v>
      </c>
      <c r="DM5" s="57">
        <f>'[2]1516 Exp_Rev Access'!CW305</f>
        <v>0</v>
      </c>
      <c r="DN5" s="57">
        <f>'[2]1516 Exp_Rev Access'!CX305</f>
        <v>0</v>
      </c>
      <c r="DO5" s="57">
        <f>'[2]1516 Exp_Rev Access'!CY305</f>
        <v>0</v>
      </c>
      <c r="DP5" s="57">
        <f>'[2]1516 Exp_Rev Access'!CZ305</f>
        <v>0</v>
      </c>
      <c r="DQ5" s="57">
        <f>'[2]1516 Exp_Rev Access'!DA305</f>
        <v>0</v>
      </c>
      <c r="DR5" s="57">
        <f>'[2]1516 Exp_Rev Access'!DB305</f>
        <v>0</v>
      </c>
      <c r="DS5" s="57">
        <f>'[2]1516 Exp_Rev Access'!DC305</f>
        <v>0</v>
      </c>
      <c r="DT5" s="57">
        <f>'[2]1516 Exp_Rev Access'!DD305</f>
        <v>0</v>
      </c>
      <c r="DU5" s="57">
        <f>'[2]1516 Exp_Rev Access'!DE305</f>
        <v>0</v>
      </c>
      <c r="DV5" s="57">
        <f>'[2]1516 Exp_Rev Access'!DF305</f>
        <v>200</v>
      </c>
      <c r="DW5" s="57">
        <f>'[2]1516 Exp_Rev Access'!DG305</f>
        <v>0</v>
      </c>
      <c r="DX5" s="57">
        <f>'[2]1516 Exp_Rev Access'!DH305</f>
        <v>609328.73</v>
      </c>
      <c r="DY5" s="57">
        <f>'[2]1516 Exp_Rev Access'!DI305</f>
        <v>1921405.86</v>
      </c>
      <c r="DZ5" s="57">
        <f>'[2]1516 Exp_Rev Access'!DJ305</f>
        <v>15000</v>
      </c>
      <c r="EA5" s="57">
        <f>'[2]1516 Exp_Rev Access'!DK305</f>
        <v>0</v>
      </c>
      <c r="EB5" s="57">
        <f>'[2]1516 Exp_Rev Access'!DL305</f>
        <v>0</v>
      </c>
      <c r="EC5" s="57">
        <f>'[2]1516 Exp_Rev Access'!DM305</f>
        <v>12861396.960000001</v>
      </c>
      <c r="ED5" s="57">
        <f>'[2]1516 Exp_Rev Access'!DN305</f>
        <v>302572.11</v>
      </c>
      <c r="EE5" s="57">
        <f>'[2]1516 Exp_Rev Access'!DO305</f>
        <v>0</v>
      </c>
      <c r="EF5" s="57">
        <f>'[2]1516 Exp_Rev Access'!DP305</f>
        <v>176175.34</v>
      </c>
      <c r="EG5" s="57">
        <f>'[2]1516 Exp_Rev Access'!DQ305</f>
        <v>3693242.6599999997</v>
      </c>
      <c r="EH5" s="57">
        <f>'[2]1516 Exp_Rev Access'!DR305</f>
        <v>399825.57000000007</v>
      </c>
      <c r="EI5" s="57">
        <f>'[2]1516 Exp_Rev Access'!DS305</f>
        <v>378727.18000000005</v>
      </c>
      <c r="EJ5" s="57">
        <f>'[2]1516 Exp_Rev Access'!DT305</f>
        <v>0</v>
      </c>
      <c r="EK5" s="57">
        <f>'[2]1516 Exp_Rev Access'!DU305</f>
        <v>3207.96</v>
      </c>
      <c r="EL5" s="57">
        <f>'[2]1516 Exp_Rev Access'!DV305</f>
        <v>68044.789999999994</v>
      </c>
      <c r="EM5" s="57">
        <f>'[2]1516 Exp_Rev Access'!DW305</f>
        <v>0</v>
      </c>
      <c r="EN5" s="57">
        <f>'[2]1516 Exp_Rev Access'!DX305</f>
        <v>13037444.369999995</v>
      </c>
      <c r="EO5" s="57">
        <f>'[2]1516 Exp_Rev Access'!DY305</f>
        <v>4842620.4100000011</v>
      </c>
      <c r="EP5" s="57">
        <f>'[2]1516 Exp_Rev Access'!DZ305</f>
        <v>0</v>
      </c>
      <c r="EQ5" s="57">
        <f>'[2]1516 Exp_Rev Access'!EA305</f>
        <v>0</v>
      </c>
      <c r="ER5" s="57">
        <f>'[2]1516 Exp_Rev Access'!EB305</f>
        <v>0</v>
      </c>
      <c r="ES5" s="57">
        <f>'[2]1516 Exp_Rev Access'!EC305</f>
        <v>0</v>
      </c>
      <c r="ET5" s="57">
        <f>'[2]1516 Exp_Rev Access'!ED305</f>
        <v>5270231.63</v>
      </c>
      <c r="EU5" s="57">
        <f>'[2]1516 Exp_Rev Access'!EE305</f>
        <v>0</v>
      </c>
      <c r="EV5" s="57">
        <f>'[2]1516 Exp_Rev Access'!EF305</f>
        <v>6628393.7100000018</v>
      </c>
      <c r="EW5" s="57">
        <f>'[2]1516 Exp_Rev Access'!EG305</f>
        <v>0</v>
      </c>
      <c r="EX5" s="57">
        <f>'[2]1516 Exp_Rev Access'!EH305</f>
        <v>0</v>
      </c>
      <c r="EY5" s="57">
        <f>'[2]1516 Exp_Rev Access'!EI305</f>
        <v>0</v>
      </c>
      <c r="EZ5" s="57">
        <f>'[2]1516 Exp_Rev Access'!EJ305</f>
        <v>0</v>
      </c>
      <c r="FA5" s="57">
        <f>'[2]1516 Exp_Rev Access'!EK305</f>
        <v>0</v>
      </c>
      <c r="FB5" s="57">
        <f>'[2]1516 Exp_Rev Access'!EL305</f>
        <v>17893.96</v>
      </c>
      <c r="FC5" s="57">
        <f>'[2]1516 Exp_Rev Access'!EM305</f>
        <v>959910.19000000006</v>
      </c>
      <c r="FD5" s="57">
        <f>'[2]1516 Exp_Rev Access'!EN305</f>
        <v>0</v>
      </c>
      <c r="FE5" s="57">
        <f>'[2]1516 Exp_Rev Access'!EO305</f>
        <v>0</v>
      </c>
      <c r="FF5" s="57">
        <f>'[2]1516 Exp_Rev Access'!EP305</f>
        <v>0</v>
      </c>
      <c r="FG5" s="57">
        <f>'[2]1516 Exp_Rev Access'!EQ305</f>
        <v>4396292.6800000006</v>
      </c>
      <c r="FH5" s="57">
        <f>'[2]1516 Exp_Rev Access'!ER305</f>
        <v>44583.55</v>
      </c>
      <c r="FI5" s="57">
        <f>'[2]1516 Exp_Rev Access'!ES305</f>
        <v>112644.68999999999</v>
      </c>
      <c r="FJ5" s="57">
        <f>'[2]1516 Exp_Rev Access'!ET305</f>
        <v>77684.289999999994</v>
      </c>
      <c r="FK5" s="57">
        <f>'[2]1516 Exp_Rev Access'!EU305</f>
        <v>40350</v>
      </c>
      <c r="FL5" s="57">
        <f>'[2]1516 Exp_Rev Access'!EV305</f>
        <v>399077.35000000003</v>
      </c>
      <c r="FM5" s="57">
        <f>'[2]1516 Exp_Rev Access'!EW305</f>
        <v>162868.97999999998</v>
      </c>
      <c r="FN5" s="57">
        <f>'[2]1516 Exp_Rev Access'!EX305</f>
        <v>0</v>
      </c>
      <c r="FO5" s="57">
        <f>'[2]1516 Exp_Rev Access'!EY305</f>
        <v>4397521.38</v>
      </c>
      <c r="FP5" s="57">
        <f>'[2]1516 Exp_Rev Access'!EZ305</f>
        <v>803.84</v>
      </c>
      <c r="FQ5" s="57">
        <f>'[2]1516 Exp_Rev Access'!FA305</f>
        <v>0</v>
      </c>
      <c r="FR5" s="57">
        <f>'[2]1516 Exp_Rev Access'!FB305</f>
        <v>28144645.210000001</v>
      </c>
      <c r="FS5" s="53">
        <f>SUM(CH5:FR5)</f>
        <v>887588690.86000025</v>
      </c>
      <c r="FT5" s="58"/>
      <c r="FU5" s="53"/>
      <c r="FV5" s="57">
        <f>'[2]1516 Exp_Rev Access'!FC305</f>
        <v>5040750.040000001</v>
      </c>
      <c r="FW5" s="57">
        <f>'[2]1516 Exp_Rev Access'!FD305</f>
        <v>13164657.530000001</v>
      </c>
      <c r="FX5" s="57">
        <f>'[2]1516 Exp_Rev Access'!FE305</f>
        <v>31421.42</v>
      </c>
      <c r="FY5" s="57">
        <f>'[2]1516 Exp_Rev Access'!FF305</f>
        <v>220979.05</v>
      </c>
      <c r="FZ5" s="57">
        <f>'[2]1516 Exp_Rev Access'!FG305</f>
        <v>297121.68</v>
      </c>
      <c r="GA5" s="57">
        <f>'[2]1516 Exp_Rev Access'!FH305</f>
        <v>3499715.8</v>
      </c>
      <c r="GB5" s="57">
        <f>'[2]1516 Exp_Rev Access'!FI305</f>
        <v>206884.8</v>
      </c>
      <c r="GC5" s="57">
        <f>'[2]1516 Exp_Rev Access'!FJ305</f>
        <v>197070.92</v>
      </c>
      <c r="GD5" s="57">
        <f>'[2]1516 Exp_Rev Access'!FK305</f>
        <v>3237407.5599999996</v>
      </c>
      <c r="GE5" s="57">
        <f>'[2]1516 Exp_Rev Access'!FL305</f>
        <v>5987429.7600000016</v>
      </c>
      <c r="GF5" s="57">
        <f>'[2]1516 Exp_Rev Access'!FM305</f>
        <v>26172417.189999994</v>
      </c>
      <c r="GG5" s="57">
        <f>'[2]1516 Exp_Rev Access'!FN305</f>
        <v>192944.37</v>
      </c>
      <c r="GH5" s="57">
        <f>'[2]1516 Exp_Rev Access'!FO305</f>
        <v>2246533.7200000002</v>
      </c>
      <c r="GI5" s="57">
        <f>'[2]1516 Exp_Rev Access'!FP305</f>
        <v>241501.80999999997</v>
      </c>
      <c r="GJ5" s="57">
        <f>'[2]1516 Exp_Rev Access'!FQ305</f>
        <v>476933.01999999996</v>
      </c>
      <c r="GK5" s="57">
        <f>'[2]1516 Exp_Rev Access'!FR305</f>
        <v>8994040.0299999975</v>
      </c>
      <c r="GL5" s="57">
        <f>'[2]1516 Exp_Rev Access'!FS305</f>
        <v>4345869.71</v>
      </c>
      <c r="GM5" s="57">
        <f>'[2]1516 Exp_Rev Access'!FT305</f>
        <v>273347.39</v>
      </c>
      <c r="GN5" s="57">
        <f>'[2]1516 Exp_Rev Access'!FU305</f>
        <v>0</v>
      </c>
      <c r="GO5" s="57">
        <f>'[2]1516 Exp_Rev Access'!FV305</f>
        <v>750238.12</v>
      </c>
      <c r="GP5" s="57">
        <f>'[2]1516 Exp_Rev Access'!FW305</f>
        <v>0</v>
      </c>
      <c r="GQ5" s="57">
        <f>'[2]1516 Exp_Rev Access'!FX305</f>
        <v>586787.02000000014</v>
      </c>
      <c r="GR5" s="57">
        <f>'[2]1516 Exp_Rev Access'!FY305</f>
        <v>26031.73</v>
      </c>
      <c r="GS5" s="57">
        <f>'[2]1516 Exp_Rev Access'!FZ305</f>
        <v>5910061.6100000003</v>
      </c>
      <c r="GT5" s="57">
        <f>'[2]1516 Exp_Rev Access'!GA305</f>
        <v>57210396.789999999</v>
      </c>
      <c r="GU5" s="53">
        <f>SUM(FV5:GT5)</f>
        <v>139310541.06999999</v>
      </c>
      <c r="GV5" s="61"/>
      <c r="GW5" s="62"/>
      <c r="HE5" s="38"/>
      <c r="HF5" s="38"/>
      <c r="HG5" s="38"/>
      <c r="HH5" s="38"/>
      <c r="HI5" s="38"/>
      <c r="HJ5" s="38"/>
      <c r="HK5" s="38"/>
      <c r="HL5" s="38"/>
      <c r="HM5" s="38"/>
      <c r="HN5" s="38"/>
    </row>
    <row r="6" spans="1:222" x14ac:dyDescent="0.2">
      <c r="A6" s="63" t="s">
        <v>173</v>
      </c>
      <c r="B6" s="25"/>
      <c r="C6" s="64"/>
      <c r="D6" s="65">
        <f>SUM(D9:D421)/2</f>
        <v>1074908.9500000002</v>
      </c>
      <c r="E6" s="66">
        <f>SUM(E9:E421)/2</f>
        <v>12634085867.939981</v>
      </c>
      <c r="F6" s="67">
        <f>N6+AM6+AU6+BV6+CE6+FS6+GU6</f>
        <v>12634085867.940004</v>
      </c>
      <c r="G6" s="67">
        <f>F6-E6</f>
        <v>2.288818359375E-5</v>
      </c>
      <c r="H6" s="68">
        <f t="shared" ref="H6:N6" si="0">SUM(H9:H421)/2</f>
        <v>2328587751.3300014</v>
      </c>
      <c r="I6" s="68">
        <f t="shared" si="0"/>
        <v>38553.460000000006</v>
      </c>
      <c r="J6" s="68">
        <f t="shared" si="0"/>
        <v>613626.25000000047</v>
      </c>
      <c r="K6" s="68">
        <f t="shared" si="0"/>
        <v>7184244.4600000056</v>
      </c>
      <c r="L6" s="68">
        <f t="shared" si="0"/>
        <v>785092.91999999993</v>
      </c>
      <c r="M6" s="68">
        <f t="shared" si="0"/>
        <v>452019.01999999996</v>
      </c>
      <c r="N6" s="68">
        <f t="shared" si="0"/>
        <v>2337661287.4399991</v>
      </c>
      <c r="O6" s="69">
        <f>N6/E6</f>
        <v>0.18502813039857552</v>
      </c>
      <c r="P6" s="70">
        <f>N6/D6</f>
        <v>2174.7528359867119</v>
      </c>
      <c r="Q6" s="68">
        <f t="shared" ref="Q6:AM6" si="1">SUM(Q9:Q421)/2</f>
        <v>47747361.849999979</v>
      </c>
      <c r="R6" s="68">
        <f t="shared" ref="R6" si="2">SUM(R9:R421)/2</f>
        <v>6000</v>
      </c>
      <c r="S6" s="68">
        <f t="shared" si="1"/>
        <v>298353.67999999993</v>
      </c>
      <c r="T6" s="68">
        <f t="shared" si="1"/>
        <v>291082.89</v>
      </c>
      <c r="U6" s="68">
        <f t="shared" si="1"/>
        <v>2194414.5100000002</v>
      </c>
      <c r="V6" s="68">
        <f t="shared" si="1"/>
        <v>2171011.91</v>
      </c>
      <c r="W6" s="68">
        <f t="shared" si="1"/>
        <v>1555133.85</v>
      </c>
      <c r="X6" s="68">
        <f t="shared" si="1"/>
        <v>29358873.060000002</v>
      </c>
      <c r="Y6" s="68">
        <f t="shared" si="1"/>
        <v>19043700.27999999</v>
      </c>
      <c r="Z6" s="68">
        <f t="shared" si="1"/>
        <v>1810503.5399999996</v>
      </c>
      <c r="AA6" s="68">
        <f t="shared" si="1"/>
        <v>712518.92000000016</v>
      </c>
      <c r="AB6" s="68">
        <f t="shared" si="1"/>
        <v>90610.049999999988</v>
      </c>
      <c r="AC6" s="68">
        <f t="shared" si="1"/>
        <v>12939965.330000006</v>
      </c>
      <c r="AD6" s="68">
        <f t="shared" si="1"/>
        <v>101323888.19999994</v>
      </c>
      <c r="AE6" s="68">
        <f t="shared" si="1"/>
        <v>8912168.4900000077</v>
      </c>
      <c r="AF6" s="68">
        <f t="shared" si="1"/>
        <v>19426.610000000004</v>
      </c>
      <c r="AG6" s="68">
        <f t="shared" si="1"/>
        <v>36719253.399999984</v>
      </c>
      <c r="AH6" s="68">
        <f t="shared" si="1"/>
        <v>2138613.9900000007</v>
      </c>
      <c r="AI6" s="68">
        <f t="shared" si="1"/>
        <v>22747308.759999998</v>
      </c>
      <c r="AJ6" s="68">
        <f t="shared" si="1"/>
        <v>5521504.4000000004</v>
      </c>
      <c r="AK6" s="68">
        <f t="shared" si="1"/>
        <v>44416878.30999995</v>
      </c>
      <c r="AL6" s="68">
        <f t="shared" si="1"/>
        <v>17582157.190000001</v>
      </c>
      <c r="AM6" s="68">
        <f t="shared" si="1"/>
        <v>357600729.22000009</v>
      </c>
      <c r="AN6" s="71">
        <f>AM6/E6</f>
        <v>2.8304440302043616E-2</v>
      </c>
      <c r="AO6" s="70">
        <f>AM6/D6</f>
        <v>332.68001835876424</v>
      </c>
      <c r="AP6" s="68">
        <f t="shared" ref="AP6:AU6" si="3">SUM(AP9:AP421)/2</f>
        <v>6487010927.3200006</v>
      </c>
      <c r="AQ6" s="68">
        <f t="shared" si="3"/>
        <v>197547894.74999997</v>
      </c>
      <c r="AR6" s="68">
        <f t="shared" si="3"/>
        <v>378968417.92000002</v>
      </c>
      <c r="AS6" s="68">
        <f t="shared" si="3"/>
        <v>13500159.330000002</v>
      </c>
      <c r="AT6" s="68">
        <f t="shared" si="3"/>
        <v>134422.85999999999</v>
      </c>
      <c r="AU6" s="68">
        <f t="shared" si="3"/>
        <v>7077161822.1800041</v>
      </c>
      <c r="AV6" s="71">
        <f>AU6/E6</f>
        <v>0.56016413820163091</v>
      </c>
      <c r="AW6" s="70">
        <f>AU6/D6</f>
        <v>6583.9639926525897</v>
      </c>
      <c r="AX6" s="68">
        <f t="shared" ref="AX6:BV6" si="4">SUM(AX9:AX421)/2</f>
        <v>8315411.7400000012</v>
      </c>
      <c r="AY6" s="68">
        <f t="shared" si="4"/>
        <v>820668017.30999935</v>
      </c>
      <c r="AZ6" s="68">
        <f t="shared" si="4"/>
        <v>50287003.610000014</v>
      </c>
      <c r="BA6" s="68">
        <f t="shared" si="4"/>
        <v>1593957.83</v>
      </c>
      <c r="BB6" s="68">
        <f t="shared" si="4"/>
        <v>0</v>
      </c>
      <c r="BC6" s="68">
        <f t="shared" si="4"/>
        <v>230178588.52999982</v>
      </c>
      <c r="BD6" s="68">
        <f t="shared" si="4"/>
        <v>9282244.6599999964</v>
      </c>
      <c r="BE6" s="68">
        <f t="shared" si="4"/>
        <v>75430959.860000044</v>
      </c>
      <c r="BF6" s="68">
        <f t="shared" si="4"/>
        <v>255940.26</v>
      </c>
      <c r="BG6" s="68">
        <f t="shared" si="4"/>
        <v>119543662.68999995</v>
      </c>
      <c r="BH6" s="68">
        <f t="shared" si="4"/>
        <v>10250465.709999999</v>
      </c>
      <c r="BI6" s="68">
        <f t="shared" si="4"/>
        <v>75622.7</v>
      </c>
      <c r="BJ6" s="68">
        <f t="shared" si="4"/>
        <v>7142762.2999999961</v>
      </c>
      <c r="BK6" s="68">
        <f t="shared" si="4"/>
        <v>422683531.98000002</v>
      </c>
      <c r="BL6" s="68">
        <f t="shared" si="4"/>
        <v>15981257.950000001</v>
      </c>
      <c r="BM6" s="68">
        <f t="shared" si="4"/>
        <v>466025.16999999993</v>
      </c>
      <c r="BN6" s="68">
        <f t="shared" si="4"/>
        <v>0</v>
      </c>
      <c r="BO6" s="68">
        <f t="shared" si="4"/>
        <v>354144.91</v>
      </c>
      <c r="BP6" s="68">
        <f t="shared" si="4"/>
        <v>0</v>
      </c>
      <c r="BQ6" s="68">
        <f t="shared" si="4"/>
        <v>7273092.9699999988</v>
      </c>
      <c r="BR6" s="68">
        <f t="shared" si="4"/>
        <v>0</v>
      </c>
      <c r="BS6" s="68">
        <f t="shared" si="4"/>
        <v>4295964.3199999994</v>
      </c>
      <c r="BT6" s="68">
        <f t="shared" si="4"/>
        <v>0</v>
      </c>
      <c r="BU6" s="68">
        <f t="shared" si="4"/>
        <v>0</v>
      </c>
      <c r="BV6" s="68">
        <f t="shared" si="4"/>
        <v>1784078654.4999993</v>
      </c>
      <c r="BW6" s="71">
        <f>BV6/E6</f>
        <v>0.14121153466490549</v>
      </c>
      <c r="BX6" s="70">
        <f>SUM(BV6/D6)</f>
        <v>1659.7486275465462</v>
      </c>
      <c r="BY6" s="68">
        <f t="shared" ref="BY6:CE6" si="5">SUM(BY9:BY421)/2</f>
        <v>1735209.4099999997</v>
      </c>
      <c r="BZ6" s="68">
        <f t="shared" si="5"/>
        <v>35984170.719999991</v>
      </c>
      <c r="CA6" s="68">
        <f t="shared" si="5"/>
        <v>2998388.97</v>
      </c>
      <c r="CB6" s="68">
        <f t="shared" si="5"/>
        <v>131728.71</v>
      </c>
      <c r="CC6" s="68">
        <f t="shared" si="5"/>
        <v>8350649.3600000003</v>
      </c>
      <c r="CD6" s="68">
        <f t="shared" si="5"/>
        <v>1483995.5</v>
      </c>
      <c r="CE6" s="68">
        <f t="shared" si="5"/>
        <v>50684142.670000017</v>
      </c>
      <c r="CF6" s="71">
        <f>CE6/E6</f>
        <v>4.0116984481334854E-3</v>
      </c>
      <c r="CG6" s="72">
        <f>CE6/D6</f>
        <v>47.152033360593016</v>
      </c>
      <c r="CH6" s="68">
        <f t="shared" ref="CH6:CQ6" si="6">SUM(CH9:CH421)/2</f>
        <v>6613271.669999999</v>
      </c>
      <c r="CI6" s="68">
        <f t="shared" si="6"/>
        <v>25991.41</v>
      </c>
      <c r="CJ6" s="68">
        <f t="shared" si="6"/>
        <v>0</v>
      </c>
      <c r="CK6" s="68">
        <f t="shared" si="6"/>
        <v>0</v>
      </c>
      <c r="CL6" s="68">
        <f t="shared" si="6"/>
        <v>0</v>
      </c>
      <c r="CM6" s="68">
        <f t="shared" si="6"/>
        <v>745774</v>
      </c>
      <c r="CN6" s="68">
        <f t="shared" si="6"/>
        <v>0</v>
      </c>
      <c r="CO6" s="68">
        <f t="shared" si="6"/>
        <v>37751.17</v>
      </c>
      <c r="CP6" s="68">
        <f t="shared" ref="CP6" si="7">SUM(CP9:CP421)/2</f>
        <v>0</v>
      </c>
      <c r="CQ6" s="68">
        <f t="shared" si="6"/>
        <v>213976849.50000009</v>
      </c>
      <c r="CR6" s="68">
        <f t="shared" ref="CR6:FC6" si="8">SUM(CR9:CR421)/2</f>
        <v>0</v>
      </c>
      <c r="CS6" s="68">
        <f t="shared" si="8"/>
        <v>6784742.8900000015</v>
      </c>
      <c r="CT6" s="68">
        <f t="shared" si="8"/>
        <v>565606.18999999994</v>
      </c>
      <c r="CU6" s="68">
        <f t="shared" si="8"/>
        <v>228545354.11999992</v>
      </c>
      <c r="CV6" s="68">
        <f t="shared" si="8"/>
        <v>41850379.64000003</v>
      </c>
      <c r="CW6" s="68">
        <f t="shared" si="8"/>
        <v>12446758.060000001</v>
      </c>
      <c r="CX6" s="68">
        <f t="shared" si="8"/>
        <v>0</v>
      </c>
      <c r="CY6" s="68">
        <f t="shared" si="8"/>
        <v>1345039.3200000003</v>
      </c>
      <c r="CZ6" s="68">
        <f t="shared" si="8"/>
        <v>852027.61</v>
      </c>
      <c r="DA6" s="68">
        <f t="shared" si="8"/>
        <v>1092938.5499999998</v>
      </c>
      <c r="DB6" s="68">
        <f t="shared" si="8"/>
        <v>15475058.199999999</v>
      </c>
      <c r="DC6" s="68">
        <f t="shared" si="8"/>
        <v>0</v>
      </c>
      <c r="DD6" s="68">
        <f t="shared" si="8"/>
        <v>0</v>
      </c>
      <c r="DE6" s="68">
        <f t="shared" si="8"/>
        <v>0</v>
      </c>
      <c r="DF6" s="68">
        <f t="shared" si="8"/>
        <v>0</v>
      </c>
      <c r="DG6" s="68">
        <f t="shared" si="8"/>
        <v>2491350.5800000005</v>
      </c>
      <c r="DH6" s="68">
        <f t="shared" si="8"/>
        <v>3241984.38</v>
      </c>
      <c r="DI6" s="68">
        <f t="shared" si="8"/>
        <v>254843382.09000003</v>
      </c>
      <c r="DJ6" s="68">
        <f t="shared" si="8"/>
        <v>0</v>
      </c>
      <c r="DK6" s="68">
        <f t="shared" si="8"/>
        <v>7692338.080000001</v>
      </c>
      <c r="DL6" s="68">
        <f t="shared" si="8"/>
        <v>0</v>
      </c>
      <c r="DM6" s="68">
        <f t="shared" si="8"/>
        <v>0</v>
      </c>
      <c r="DN6" s="68">
        <f t="shared" si="8"/>
        <v>0</v>
      </c>
      <c r="DO6" s="68">
        <f t="shared" si="8"/>
        <v>0</v>
      </c>
      <c r="DP6" s="68">
        <f t="shared" si="8"/>
        <v>0</v>
      </c>
      <c r="DQ6" s="68">
        <f t="shared" si="8"/>
        <v>0</v>
      </c>
      <c r="DR6" s="68">
        <f t="shared" si="8"/>
        <v>0</v>
      </c>
      <c r="DS6" s="68">
        <f t="shared" si="8"/>
        <v>0</v>
      </c>
      <c r="DT6" s="68">
        <f t="shared" si="8"/>
        <v>0</v>
      </c>
      <c r="DU6" s="68">
        <f t="shared" si="8"/>
        <v>0</v>
      </c>
      <c r="DV6" s="68">
        <f t="shared" si="8"/>
        <v>200</v>
      </c>
      <c r="DW6" s="68">
        <f t="shared" si="8"/>
        <v>0</v>
      </c>
      <c r="DX6" s="68">
        <f t="shared" si="8"/>
        <v>609328.73</v>
      </c>
      <c r="DY6" s="68">
        <f t="shared" si="8"/>
        <v>1921405.8600000003</v>
      </c>
      <c r="DZ6" s="68">
        <f t="shared" si="8"/>
        <v>15000</v>
      </c>
      <c r="EA6" s="68">
        <f t="shared" si="8"/>
        <v>0</v>
      </c>
      <c r="EB6" s="68">
        <f t="shared" si="8"/>
        <v>0</v>
      </c>
      <c r="EC6" s="68">
        <f t="shared" si="8"/>
        <v>12861396.960000001</v>
      </c>
      <c r="ED6" s="68">
        <f t="shared" si="8"/>
        <v>302572.11</v>
      </c>
      <c r="EE6" s="68">
        <f t="shared" si="8"/>
        <v>0</v>
      </c>
      <c r="EF6" s="68">
        <f t="shared" si="8"/>
        <v>176175.33999999997</v>
      </c>
      <c r="EG6" s="68">
        <f t="shared" si="8"/>
        <v>3693242.6600000006</v>
      </c>
      <c r="EH6" s="68">
        <f t="shared" si="8"/>
        <v>399825.57</v>
      </c>
      <c r="EI6" s="68">
        <f t="shared" si="8"/>
        <v>378727.17999999993</v>
      </c>
      <c r="EJ6" s="68">
        <f t="shared" si="8"/>
        <v>0</v>
      </c>
      <c r="EK6" s="68">
        <f t="shared" si="8"/>
        <v>3207.96</v>
      </c>
      <c r="EL6" s="68">
        <f t="shared" si="8"/>
        <v>68044.789999999994</v>
      </c>
      <c r="EM6" s="68">
        <f t="shared" si="8"/>
        <v>0</v>
      </c>
      <c r="EN6" s="68">
        <f t="shared" si="8"/>
        <v>13037444.369999999</v>
      </c>
      <c r="EO6" s="68">
        <f t="shared" si="8"/>
        <v>4842620.4099999992</v>
      </c>
      <c r="EP6" s="68">
        <f t="shared" si="8"/>
        <v>0</v>
      </c>
      <c r="EQ6" s="68">
        <f t="shared" si="8"/>
        <v>0</v>
      </c>
      <c r="ER6" s="68">
        <f t="shared" si="8"/>
        <v>0</v>
      </c>
      <c r="ES6" s="68">
        <f t="shared" si="8"/>
        <v>0</v>
      </c>
      <c r="ET6" s="68">
        <f t="shared" si="8"/>
        <v>5270231.63</v>
      </c>
      <c r="EU6" s="68">
        <f t="shared" si="8"/>
        <v>0</v>
      </c>
      <c r="EV6" s="68">
        <f t="shared" si="8"/>
        <v>6628393.709999999</v>
      </c>
      <c r="EW6" s="68">
        <f t="shared" si="8"/>
        <v>0</v>
      </c>
      <c r="EX6" s="68">
        <f t="shared" si="8"/>
        <v>0</v>
      </c>
      <c r="EY6" s="68">
        <f t="shared" si="8"/>
        <v>0</v>
      </c>
      <c r="EZ6" s="68">
        <f t="shared" si="8"/>
        <v>0</v>
      </c>
      <c r="FA6" s="68">
        <f t="shared" si="8"/>
        <v>0</v>
      </c>
      <c r="FB6" s="68">
        <f t="shared" si="8"/>
        <v>17893.96</v>
      </c>
      <c r="FC6" s="68">
        <f t="shared" si="8"/>
        <v>959910.19</v>
      </c>
      <c r="FD6" s="68">
        <f t="shared" ref="FD6:FS6" si="9">SUM(FD9:FD421)/2</f>
        <v>0</v>
      </c>
      <c r="FE6" s="68">
        <f t="shared" si="9"/>
        <v>0</v>
      </c>
      <c r="FF6" s="68">
        <f t="shared" si="9"/>
        <v>0</v>
      </c>
      <c r="FG6" s="68">
        <f t="shared" si="9"/>
        <v>4396292.6800000016</v>
      </c>
      <c r="FH6" s="68">
        <f t="shared" si="9"/>
        <v>44583.55</v>
      </c>
      <c r="FI6" s="68">
        <f t="shared" si="9"/>
        <v>112644.69</v>
      </c>
      <c r="FJ6" s="68">
        <f t="shared" si="9"/>
        <v>77684.289999999994</v>
      </c>
      <c r="FK6" s="68">
        <f t="shared" si="9"/>
        <v>40350</v>
      </c>
      <c r="FL6" s="68">
        <f t="shared" si="9"/>
        <v>399077.35000000003</v>
      </c>
      <c r="FM6" s="68">
        <f t="shared" si="9"/>
        <v>162868.97999999998</v>
      </c>
      <c r="FN6" s="68">
        <f t="shared" si="9"/>
        <v>0</v>
      </c>
      <c r="FO6" s="68">
        <f t="shared" si="9"/>
        <v>4397521.38</v>
      </c>
      <c r="FP6" s="68">
        <f t="shared" si="9"/>
        <v>803.84</v>
      </c>
      <c r="FQ6" s="68">
        <f t="shared" si="9"/>
        <v>0</v>
      </c>
      <c r="FR6" s="68">
        <f t="shared" si="9"/>
        <v>28144645.20999999</v>
      </c>
      <c r="FS6" s="68">
        <f t="shared" si="9"/>
        <v>887588690.86000013</v>
      </c>
      <c r="FT6" s="71">
        <f>FS6/E6</f>
        <v>7.025349519844E-2</v>
      </c>
      <c r="FU6" s="70">
        <f>FS6/D6</f>
        <v>825.73383621003438</v>
      </c>
      <c r="FV6" s="68">
        <f t="shared" ref="FV6:GU6" si="10">SUM(FV9:FV421)/2</f>
        <v>5040750.04</v>
      </c>
      <c r="FW6" s="68">
        <f t="shared" si="10"/>
        <v>13164657.530000005</v>
      </c>
      <c r="FX6" s="68">
        <f t="shared" si="10"/>
        <v>31421.42</v>
      </c>
      <c r="FY6" s="68">
        <f t="shared" si="10"/>
        <v>220979.05000000005</v>
      </c>
      <c r="FZ6" s="68">
        <f t="shared" si="10"/>
        <v>297121.68</v>
      </c>
      <c r="GA6" s="68">
        <f t="shared" si="10"/>
        <v>3499715.7999999993</v>
      </c>
      <c r="GB6" s="68">
        <f t="shared" si="10"/>
        <v>206884.80000000005</v>
      </c>
      <c r="GC6" s="68">
        <f t="shared" si="10"/>
        <v>197070.91999999998</v>
      </c>
      <c r="GD6" s="68">
        <f t="shared" si="10"/>
        <v>3237407.5599999996</v>
      </c>
      <c r="GE6" s="68">
        <f t="shared" si="10"/>
        <v>5987429.7599999998</v>
      </c>
      <c r="GF6" s="68">
        <f t="shared" si="10"/>
        <v>26172417.190000009</v>
      </c>
      <c r="GG6" s="68">
        <f t="shared" si="10"/>
        <v>192944.37</v>
      </c>
      <c r="GH6" s="68">
        <f t="shared" si="10"/>
        <v>2246533.7200000002</v>
      </c>
      <c r="GI6" s="68">
        <f t="shared" si="10"/>
        <v>241501.81</v>
      </c>
      <c r="GJ6" s="68">
        <f t="shared" si="10"/>
        <v>476933.01999999996</v>
      </c>
      <c r="GK6" s="68">
        <f t="shared" si="10"/>
        <v>8994040.0299999993</v>
      </c>
      <c r="GL6" s="68">
        <f t="shared" si="10"/>
        <v>4345869.7100000018</v>
      </c>
      <c r="GM6" s="68">
        <f t="shared" si="10"/>
        <v>273347.39</v>
      </c>
      <c r="GN6" s="68">
        <f t="shared" si="10"/>
        <v>0</v>
      </c>
      <c r="GO6" s="68">
        <f t="shared" si="10"/>
        <v>750238.12</v>
      </c>
      <c r="GP6" s="68">
        <f t="shared" si="10"/>
        <v>0</v>
      </c>
      <c r="GQ6" s="68">
        <f t="shared" si="10"/>
        <v>586787.02</v>
      </c>
      <c r="GR6" s="68">
        <f t="shared" si="10"/>
        <v>26031.73</v>
      </c>
      <c r="GS6" s="68">
        <f t="shared" si="10"/>
        <v>5910061.6099999994</v>
      </c>
      <c r="GT6" s="68">
        <f t="shared" si="10"/>
        <v>57210396.789999984</v>
      </c>
      <c r="GU6" s="68">
        <f t="shared" si="10"/>
        <v>139310541.07000008</v>
      </c>
      <c r="GV6" s="73">
        <f>GU6/E6</f>
        <v>1.1026562786272641E-2</v>
      </c>
      <c r="GW6" s="74">
        <f>GU6/D6</f>
        <v>129.60217799842493</v>
      </c>
    </row>
    <row r="7" spans="1:222" s="76" customFormat="1" ht="12" customHeight="1" x14ac:dyDescent="0.2">
      <c r="A7" s="75"/>
      <c r="E7" s="77"/>
      <c r="F7" s="77"/>
      <c r="G7" s="77"/>
      <c r="H7" s="78">
        <f>H6-H5</f>
        <v>0</v>
      </c>
      <c r="I7" s="78">
        <f t="shared" ref="I7:N7" si="11">I6-I5</f>
        <v>0</v>
      </c>
      <c r="J7" s="78">
        <f t="shared" si="11"/>
        <v>0</v>
      </c>
      <c r="K7" s="78">
        <f t="shared" si="11"/>
        <v>0</v>
      </c>
      <c r="L7" s="78">
        <f t="shared" si="11"/>
        <v>0</v>
      </c>
      <c r="M7" s="78">
        <f t="shared" si="11"/>
        <v>0</v>
      </c>
      <c r="N7" s="78">
        <f t="shared" si="11"/>
        <v>0</v>
      </c>
      <c r="O7" s="77"/>
      <c r="P7" s="77"/>
      <c r="Q7" s="78">
        <f t="shared" ref="Q7:AM7" si="12">Q6-Q5</f>
        <v>0</v>
      </c>
      <c r="R7" s="78">
        <f>R6-R5</f>
        <v>0</v>
      </c>
      <c r="S7" s="78">
        <f t="shared" si="12"/>
        <v>0</v>
      </c>
      <c r="T7" s="78">
        <f t="shared" si="12"/>
        <v>0</v>
      </c>
      <c r="U7" s="78">
        <f>U6-U5</f>
        <v>0</v>
      </c>
      <c r="V7" s="78">
        <f t="shared" si="12"/>
        <v>0</v>
      </c>
      <c r="W7" s="78">
        <f t="shared" si="12"/>
        <v>0</v>
      </c>
      <c r="X7" s="78">
        <f t="shared" si="12"/>
        <v>0</v>
      </c>
      <c r="Y7" s="78">
        <f>Y6-Y5</f>
        <v>0</v>
      </c>
      <c r="Z7" s="78">
        <f t="shared" si="12"/>
        <v>0</v>
      </c>
      <c r="AA7" s="78">
        <f t="shared" si="12"/>
        <v>0</v>
      </c>
      <c r="AB7" s="78">
        <f t="shared" si="12"/>
        <v>0</v>
      </c>
      <c r="AC7" s="78">
        <f t="shared" si="12"/>
        <v>0</v>
      </c>
      <c r="AD7" s="78">
        <f t="shared" si="12"/>
        <v>-1.1920928955078125E-7</v>
      </c>
      <c r="AE7" s="78">
        <f t="shared" si="12"/>
        <v>0</v>
      </c>
      <c r="AF7" s="78">
        <f t="shared" si="12"/>
        <v>0</v>
      </c>
      <c r="AG7" s="78">
        <f t="shared" si="12"/>
        <v>0</v>
      </c>
      <c r="AH7" s="78">
        <f t="shared" si="12"/>
        <v>0</v>
      </c>
      <c r="AI7" s="78">
        <f t="shared" si="12"/>
        <v>0</v>
      </c>
      <c r="AJ7" s="78">
        <f t="shared" si="12"/>
        <v>0</v>
      </c>
      <c r="AK7" s="78">
        <f t="shared" si="12"/>
        <v>-6.7055225372314453E-8</v>
      </c>
      <c r="AL7" s="78">
        <f t="shared" si="12"/>
        <v>0</v>
      </c>
      <c r="AM7" s="78">
        <f t="shared" si="12"/>
        <v>0</v>
      </c>
      <c r="AN7" s="77"/>
      <c r="AO7" s="77"/>
      <c r="AP7" s="78">
        <f t="shared" ref="AP7:AU7" si="13">AP6-AP5</f>
        <v>8.58306884765625E-6</v>
      </c>
      <c r="AQ7" s="78">
        <f t="shared" si="13"/>
        <v>0</v>
      </c>
      <c r="AR7" s="78">
        <f t="shared" si="13"/>
        <v>0</v>
      </c>
      <c r="AS7" s="78">
        <f t="shared" si="13"/>
        <v>0</v>
      </c>
      <c r="AT7" s="78">
        <f t="shared" si="13"/>
        <v>0</v>
      </c>
      <c r="AU7" s="78">
        <f t="shared" si="13"/>
        <v>1.239776611328125E-5</v>
      </c>
      <c r="AV7" s="77"/>
      <c r="AW7" s="77"/>
      <c r="AX7" s="78">
        <f t="shared" ref="AX7:BV7" si="14">AX6-AX5</f>
        <v>0</v>
      </c>
      <c r="AY7" s="78">
        <f t="shared" si="14"/>
        <v>0</v>
      </c>
      <c r="AZ7" s="78">
        <f t="shared" si="14"/>
        <v>0</v>
      </c>
      <c r="BA7" s="78">
        <f t="shared" si="14"/>
        <v>0</v>
      </c>
      <c r="BB7" s="78">
        <f t="shared" si="14"/>
        <v>0</v>
      </c>
      <c r="BC7" s="78">
        <f t="shared" si="14"/>
        <v>-3.2782554626464844E-7</v>
      </c>
      <c r="BD7" s="78">
        <f t="shared" si="14"/>
        <v>0</v>
      </c>
      <c r="BE7" s="78">
        <f t="shared" si="14"/>
        <v>0</v>
      </c>
      <c r="BF7" s="78">
        <f t="shared" si="14"/>
        <v>0</v>
      </c>
      <c r="BG7" s="78">
        <f t="shared" si="14"/>
        <v>0</v>
      </c>
      <c r="BH7" s="78">
        <f t="shared" si="14"/>
        <v>0</v>
      </c>
      <c r="BI7" s="78">
        <f t="shared" si="14"/>
        <v>0</v>
      </c>
      <c r="BJ7" s="78">
        <f t="shared" si="14"/>
        <v>-9.3132257461547852E-9</v>
      </c>
      <c r="BK7" s="78">
        <f t="shared" si="14"/>
        <v>0</v>
      </c>
      <c r="BL7" s="78">
        <f t="shared" si="14"/>
        <v>0</v>
      </c>
      <c r="BM7" s="78">
        <f t="shared" si="14"/>
        <v>0</v>
      </c>
      <c r="BN7" s="78">
        <f t="shared" si="14"/>
        <v>0</v>
      </c>
      <c r="BO7" s="78">
        <f t="shared" si="14"/>
        <v>0</v>
      </c>
      <c r="BP7" s="78">
        <f t="shared" si="14"/>
        <v>0</v>
      </c>
      <c r="BQ7" s="78">
        <f>BQ6-BQ5</f>
        <v>0</v>
      </c>
      <c r="BR7" s="78">
        <f t="shared" si="14"/>
        <v>0</v>
      </c>
      <c r="BS7" s="78">
        <f t="shared" si="14"/>
        <v>0</v>
      </c>
      <c r="BT7" s="78">
        <f t="shared" si="14"/>
        <v>0</v>
      </c>
      <c r="BU7" s="78">
        <f>BU6-BU5</f>
        <v>0</v>
      </c>
      <c r="BV7" s="78">
        <f t="shared" si="14"/>
        <v>0</v>
      </c>
      <c r="BW7" s="77"/>
      <c r="BX7" s="77"/>
      <c r="BY7" s="78">
        <f t="shared" ref="BY7:CE7" si="15">BY6-BY5</f>
        <v>0</v>
      </c>
      <c r="BZ7" s="78">
        <f t="shared" si="15"/>
        <v>0</v>
      </c>
      <c r="CA7" s="78">
        <f t="shared" si="15"/>
        <v>0</v>
      </c>
      <c r="CB7" s="78">
        <f t="shared" si="15"/>
        <v>0</v>
      </c>
      <c r="CC7" s="78">
        <f t="shared" si="15"/>
        <v>0</v>
      </c>
      <c r="CD7" s="78">
        <f t="shared" si="15"/>
        <v>0</v>
      </c>
      <c r="CE7" s="78">
        <f t="shared" si="15"/>
        <v>0</v>
      </c>
      <c r="CF7" s="77"/>
      <c r="CG7" s="77"/>
      <c r="CH7" s="78">
        <f t="shared" ref="CH7:ES7" si="16">CH6-CH5</f>
        <v>0</v>
      </c>
      <c r="CI7" s="78">
        <f t="shared" si="16"/>
        <v>0</v>
      </c>
      <c r="CJ7" s="78">
        <f t="shared" si="16"/>
        <v>0</v>
      </c>
      <c r="CK7" s="78">
        <f t="shared" si="16"/>
        <v>0</v>
      </c>
      <c r="CL7" s="78">
        <f t="shared" si="16"/>
        <v>0</v>
      </c>
      <c r="CM7" s="78">
        <f t="shared" si="16"/>
        <v>0</v>
      </c>
      <c r="CN7" s="78">
        <f t="shared" si="16"/>
        <v>0</v>
      </c>
      <c r="CO7" s="78">
        <f t="shared" si="16"/>
        <v>0</v>
      </c>
      <c r="CP7" s="78">
        <f t="shared" si="16"/>
        <v>0</v>
      </c>
      <c r="CQ7" s="78">
        <f t="shared" si="16"/>
        <v>0</v>
      </c>
      <c r="CR7" s="78">
        <f t="shared" si="16"/>
        <v>0</v>
      </c>
      <c r="CS7" s="78">
        <f t="shared" si="16"/>
        <v>0</v>
      </c>
      <c r="CT7" s="78">
        <f t="shared" si="16"/>
        <v>0</v>
      </c>
      <c r="CU7" s="78">
        <f t="shared" si="16"/>
        <v>0</v>
      </c>
      <c r="CV7" s="78">
        <f t="shared" si="16"/>
        <v>5.9604644775390625E-8</v>
      </c>
      <c r="CW7" s="78">
        <f t="shared" si="16"/>
        <v>0</v>
      </c>
      <c r="CX7" s="78">
        <f t="shared" si="16"/>
        <v>0</v>
      </c>
      <c r="CY7" s="78">
        <f t="shared" si="16"/>
        <v>0</v>
      </c>
      <c r="CZ7" s="78">
        <f t="shared" si="16"/>
        <v>0</v>
      </c>
      <c r="DA7" s="78">
        <f t="shared" si="16"/>
        <v>0</v>
      </c>
      <c r="DB7" s="78">
        <f t="shared" si="16"/>
        <v>0</v>
      </c>
      <c r="DC7" s="78">
        <f t="shared" si="16"/>
        <v>0</v>
      </c>
      <c r="DD7" s="78">
        <f t="shared" si="16"/>
        <v>0</v>
      </c>
      <c r="DE7" s="78">
        <f t="shared" si="16"/>
        <v>0</v>
      </c>
      <c r="DF7" s="78">
        <f t="shared" si="16"/>
        <v>0</v>
      </c>
      <c r="DG7" s="78">
        <f t="shared" si="16"/>
        <v>0</v>
      </c>
      <c r="DH7" s="78">
        <f t="shared" si="16"/>
        <v>0</v>
      </c>
      <c r="DI7" s="78">
        <f t="shared" si="16"/>
        <v>0</v>
      </c>
      <c r="DJ7" s="78">
        <f t="shared" si="16"/>
        <v>0</v>
      </c>
      <c r="DK7" s="78">
        <f t="shared" si="16"/>
        <v>0</v>
      </c>
      <c r="DL7" s="78">
        <f t="shared" si="16"/>
        <v>0</v>
      </c>
      <c r="DM7" s="78">
        <f t="shared" si="16"/>
        <v>0</v>
      </c>
      <c r="DN7" s="78">
        <f t="shared" si="16"/>
        <v>0</v>
      </c>
      <c r="DO7" s="78">
        <f t="shared" si="16"/>
        <v>0</v>
      </c>
      <c r="DP7" s="78">
        <f t="shared" si="16"/>
        <v>0</v>
      </c>
      <c r="DQ7" s="78">
        <f t="shared" si="16"/>
        <v>0</v>
      </c>
      <c r="DR7" s="78">
        <f t="shared" si="16"/>
        <v>0</v>
      </c>
      <c r="DS7" s="78">
        <f t="shared" si="16"/>
        <v>0</v>
      </c>
      <c r="DT7" s="78">
        <f t="shared" si="16"/>
        <v>0</v>
      </c>
      <c r="DU7" s="78">
        <f t="shared" si="16"/>
        <v>0</v>
      </c>
      <c r="DV7" s="78">
        <f t="shared" si="16"/>
        <v>0</v>
      </c>
      <c r="DW7" s="78">
        <f t="shared" si="16"/>
        <v>0</v>
      </c>
      <c r="DX7" s="78">
        <f t="shared" si="16"/>
        <v>0</v>
      </c>
      <c r="DY7" s="78">
        <f t="shared" si="16"/>
        <v>0</v>
      </c>
      <c r="DZ7" s="78">
        <f t="shared" si="16"/>
        <v>0</v>
      </c>
      <c r="EA7" s="78">
        <f t="shared" si="16"/>
        <v>0</v>
      </c>
      <c r="EB7" s="78">
        <f t="shared" si="16"/>
        <v>0</v>
      </c>
      <c r="EC7" s="78">
        <f t="shared" si="16"/>
        <v>0</v>
      </c>
      <c r="ED7" s="78">
        <f t="shared" si="16"/>
        <v>0</v>
      </c>
      <c r="EE7" s="78">
        <f t="shared" si="16"/>
        <v>0</v>
      </c>
      <c r="EF7" s="78">
        <f t="shared" si="16"/>
        <v>0</v>
      </c>
      <c r="EG7" s="78">
        <f t="shared" si="16"/>
        <v>0</v>
      </c>
      <c r="EH7" s="78">
        <f t="shared" si="16"/>
        <v>0</v>
      </c>
      <c r="EI7" s="78">
        <f t="shared" si="16"/>
        <v>0</v>
      </c>
      <c r="EJ7" s="78">
        <f t="shared" si="16"/>
        <v>0</v>
      </c>
      <c r="EK7" s="78">
        <f t="shared" si="16"/>
        <v>0</v>
      </c>
      <c r="EL7" s="78">
        <f t="shared" si="16"/>
        <v>0</v>
      </c>
      <c r="EM7" s="78">
        <f t="shared" si="16"/>
        <v>0</v>
      </c>
      <c r="EN7" s="78">
        <f t="shared" si="16"/>
        <v>0</v>
      </c>
      <c r="EO7" s="78">
        <f t="shared" si="16"/>
        <v>0</v>
      </c>
      <c r="EP7" s="78">
        <f t="shared" si="16"/>
        <v>0</v>
      </c>
      <c r="EQ7" s="78">
        <f t="shared" si="16"/>
        <v>0</v>
      </c>
      <c r="ER7" s="78">
        <f t="shared" si="16"/>
        <v>0</v>
      </c>
      <c r="ES7" s="78">
        <f t="shared" si="16"/>
        <v>0</v>
      </c>
      <c r="ET7" s="78">
        <f t="shared" ref="ET7:FR7" si="17">ET6-ET5</f>
        <v>0</v>
      </c>
      <c r="EU7" s="78">
        <f t="shared" si="17"/>
        <v>0</v>
      </c>
      <c r="EV7" s="78">
        <f t="shared" si="17"/>
        <v>0</v>
      </c>
      <c r="EW7" s="78">
        <f t="shared" si="17"/>
        <v>0</v>
      </c>
      <c r="EX7" s="78">
        <f t="shared" si="17"/>
        <v>0</v>
      </c>
      <c r="EY7" s="78">
        <f t="shared" si="17"/>
        <v>0</v>
      </c>
      <c r="EZ7" s="78">
        <f t="shared" si="17"/>
        <v>0</v>
      </c>
      <c r="FA7" s="78">
        <f t="shared" si="17"/>
        <v>0</v>
      </c>
      <c r="FB7" s="78">
        <f t="shared" si="17"/>
        <v>0</v>
      </c>
      <c r="FC7" s="78">
        <f t="shared" si="17"/>
        <v>0</v>
      </c>
      <c r="FD7" s="78">
        <f t="shared" si="17"/>
        <v>0</v>
      </c>
      <c r="FE7" s="78">
        <f t="shared" si="17"/>
        <v>0</v>
      </c>
      <c r="FF7" s="78">
        <f t="shared" si="17"/>
        <v>0</v>
      </c>
      <c r="FG7" s="78">
        <f t="shared" si="17"/>
        <v>0</v>
      </c>
      <c r="FH7" s="78">
        <f t="shared" si="17"/>
        <v>0</v>
      </c>
      <c r="FI7" s="78">
        <f t="shared" si="17"/>
        <v>0</v>
      </c>
      <c r="FJ7" s="78">
        <f t="shared" si="17"/>
        <v>0</v>
      </c>
      <c r="FK7" s="78">
        <f t="shared" si="17"/>
        <v>0</v>
      </c>
      <c r="FL7" s="78">
        <f t="shared" si="17"/>
        <v>0</v>
      </c>
      <c r="FM7" s="78">
        <f t="shared" si="17"/>
        <v>0</v>
      </c>
      <c r="FN7" s="78">
        <f t="shared" si="17"/>
        <v>0</v>
      </c>
      <c r="FO7" s="78">
        <f t="shared" si="17"/>
        <v>0</v>
      </c>
      <c r="FP7" s="78">
        <f t="shared" si="17"/>
        <v>0</v>
      </c>
      <c r="FQ7" s="78">
        <f t="shared" si="17"/>
        <v>0</v>
      </c>
      <c r="FR7" s="78">
        <f t="shared" si="17"/>
        <v>0</v>
      </c>
      <c r="FS7" s="78">
        <f>FS6-FS5</f>
        <v>0</v>
      </c>
      <c r="FT7" s="77"/>
      <c r="FU7" s="77"/>
      <c r="FV7" s="78">
        <f t="shared" ref="FV7:GU7" si="18">FV6-FV5</f>
        <v>0</v>
      </c>
      <c r="FW7" s="78">
        <f t="shared" si="18"/>
        <v>0</v>
      </c>
      <c r="FX7" s="78">
        <f t="shared" si="18"/>
        <v>0</v>
      </c>
      <c r="FY7" s="78">
        <f t="shared" si="18"/>
        <v>0</v>
      </c>
      <c r="FZ7" s="78">
        <f t="shared" si="18"/>
        <v>0</v>
      </c>
      <c r="GA7" s="78">
        <f>GA6-GA5</f>
        <v>0</v>
      </c>
      <c r="GB7" s="78">
        <f t="shared" si="18"/>
        <v>0</v>
      </c>
      <c r="GC7" s="78">
        <f t="shared" si="18"/>
        <v>0</v>
      </c>
      <c r="GD7" s="78">
        <f t="shared" si="18"/>
        <v>0</v>
      </c>
      <c r="GE7" s="78">
        <f t="shared" si="18"/>
        <v>0</v>
      </c>
      <c r="GF7" s="78">
        <f t="shared" si="18"/>
        <v>0</v>
      </c>
      <c r="GG7" s="78">
        <f t="shared" si="18"/>
        <v>0</v>
      </c>
      <c r="GH7" s="78">
        <f t="shared" si="18"/>
        <v>0</v>
      </c>
      <c r="GI7" s="78">
        <f t="shared" si="18"/>
        <v>0</v>
      </c>
      <c r="GJ7" s="78">
        <f t="shared" si="18"/>
        <v>0</v>
      </c>
      <c r="GK7" s="78">
        <f t="shared" si="18"/>
        <v>0</v>
      </c>
      <c r="GL7" s="78">
        <f t="shared" si="18"/>
        <v>0</v>
      </c>
      <c r="GM7" s="78">
        <f t="shared" si="18"/>
        <v>0</v>
      </c>
      <c r="GN7" s="78">
        <f t="shared" si="18"/>
        <v>0</v>
      </c>
      <c r="GO7" s="78">
        <f t="shared" si="18"/>
        <v>0</v>
      </c>
      <c r="GP7" s="78">
        <f t="shared" si="18"/>
        <v>0</v>
      </c>
      <c r="GQ7" s="78">
        <f t="shared" si="18"/>
        <v>0</v>
      </c>
      <c r="GR7" s="78">
        <f t="shared" si="18"/>
        <v>0</v>
      </c>
      <c r="GS7" s="78">
        <f>GS6-GS5</f>
        <v>0</v>
      </c>
      <c r="GT7" s="78">
        <f t="shared" si="18"/>
        <v>0</v>
      </c>
      <c r="GU7" s="78">
        <f t="shared" si="18"/>
        <v>0</v>
      </c>
      <c r="GV7" s="77"/>
      <c r="GW7" s="79"/>
    </row>
    <row r="8" spans="1:222" ht="12.75" x14ac:dyDescent="0.2">
      <c r="A8" s="80" t="s">
        <v>174</v>
      </c>
      <c r="E8" s="81"/>
      <c r="F8" s="81"/>
      <c r="G8" s="81"/>
      <c r="H8" s="81"/>
      <c r="I8" s="82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81"/>
      <c r="W8" s="83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84"/>
      <c r="GX8" s="85"/>
    </row>
    <row r="9" spans="1:222" x14ac:dyDescent="0.2">
      <c r="B9" s="87" t="s">
        <v>175</v>
      </c>
      <c r="C9" s="87" t="s">
        <v>176</v>
      </c>
      <c r="D9" s="88">
        <f>IF(ISNA(VLOOKUP($B9,'[2]1516 enrollment_Rev_Exp by size'!$A$6:$C$325,3,FALSE)),"",VLOOKUP($B9,'[2]1516 enrollment_Rev_Exp by size'!$A$6:$C$325,3,FALSE))</f>
        <v>45.69</v>
      </c>
      <c r="E9" s="89">
        <v>2104676.84</v>
      </c>
      <c r="F9" s="67">
        <f>N9+AM9+AU9+BV9+CE9+FS9+GU9</f>
        <v>2104676.84</v>
      </c>
      <c r="G9" s="67">
        <f>F9-E9</f>
        <v>0</v>
      </c>
      <c r="H9" s="90">
        <f>IF(ISNA(VLOOKUP($B9,'[2]1516 Exp_Rev Access'!$F$7:$FS$310,2,FALSE)),"",VLOOKUP($B9,'[2]1516 Exp_Rev Access'!$F$7:$FS$310,2,FALSE))</f>
        <v>149948.07</v>
      </c>
      <c r="I9" s="90">
        <f>IF(ISNA(VLOOKUP($B9,'[2]1516 Exp_Rev Access'!$F$7:$FS$310,3,FALSE)),"",VLOOKUP($B9,'[2]1516 Exp_Rev Access'!$F$7:$FS$310,3,FALSE))</f>
        <v>0</v>
      </c>
      <c r="J9" s="90">
        <f>IF(ISNA(VLOOKUP($B9,'[2]1516 Exp_Rev Access'!$F$7:$FS$310,4,FALSE)),"",VLOOKUP($B9,'[2]1516 Exp_Rev Access'!$F$7:$FS$310,4,FALSE))</f>
        <v>0</v>
      </c>
      <c r="K9" s="90">
        <f>IF(ISNA(VLOOKUP($B9,'[2]1516 Exp_Rev Access'!$F$7:$FS$310,5,FALSE)),"-",VLOOKUP($B9,'[2]1516 Exp_Rev Access'!$F$7:$FS$310,5,FALSE))</f>
        <v>0</v>
      </c>
      <c r="L9" s="90">
        <f>IF(ISNA(VLOOKUP($B9,'[2]1516 Exp_Rev Access'!$F$7:$FS$310,6,FALSE)),"",VLOOKUP($B9,'[2]1516 Exp_Rev Access'!$F$7:$FS$310,6,FALSE))</f>
        <v>0</v>
      </c>
      <c r="M9" s="90">
        <f>IF(ISNA(VLOOKUP($B9,'[2]1516 Exp_Rev Access'!$F$7:$FS$310,7,FALSE)),"",VLOOKUP($B9,'[2]1516 Exp_Rev Access'!$F$7:$FS$310,7,FALSE))</f>
        <v>0</v>
      </c>
      <c r="N9" s="53">
        <f t="shared" ref="N9:N13" si="19">SUM(H9:M9)</f>
        <v>149948.07</v>
      </c>
      <c r="O9" s="91">
        <f t="shared" ref="O9:O14" si="20">N9/E9</f>
        <v>7.124517510251123E-2</v>
      </c>
      <c r="P9" s="53">
        <f t="shared" ref="P9:P14" si="21">N9/D9</f>
        <v>3281.8575180564676</v>
      </c>
      <c r="Q9" s="90">
        <f>IF(ISNA(VLOOKUP($B9,'[2]1516 Exp_Rev Access'!$F$7:$FS$310,8,FALSE)),"",VLOOKUP($B9,'[2]1516 Exp_Rev Access'!$F$7:$FS$310,8,FALSE))</f>
        <v>0</v>
      </c>
      <c r="R9" s="90">
        <f>IF(ISNA(VLOOKUP($B9,'[2]1516 Exp_Rev Access'!$F$7:$FS$310,9,FALSE)),"",VLOOKUP($B9,'[2]1516 Exp_Rev Access'!$F$7:$FS$310,9,FALSE))</f>
        <v>0</v>
      </c>
      <c r="S9" s="90">
        <f>IF(ISNA(VLOOKUP($B9,'[2]1516 Exp_Rev Access'!$F$7:$FS$310,10,FALSE)),"",VLOOKUP($B9,'[2]1516 Exp_Rev Access'!$F$7:$FS$310,10,FALSE))</f>
        <v>0</v>
      </c>
      <c r="T9" s="90">
        <f>IF(ISNA(VLOOKUP($B9,'[2]1516 Exp_Rev Access'!$F$7:$FS$310,11,FALSE)),"",VLOOKUP($B9,'[2]1516 Exp_Rev Access'!$F$7:$FS$310,11,FALSE))</f>
        <v>0</v>
      </c>
      <c r="U9" s="90">
        <f>IF(ISNA(VLOOKUP($B9,'[2]1516 Exp_Rev Access'!$F$7:$FS$310,12,FALSE)),"",VLOOKUP($B9,'[2]1516 Exp_Rev Access'!$F$7:$FS$310,12,FALSE))</f>
        <v>0</v>
      </c>
      <c r="V9" s="90">
        <f>IF(ISNA(VLOOKUP($B9,'[2]1516 Exp_Rev Access'!$F$7:$FS$310,13,FALSE)),"",VLOOKUP($B9,'[2]1516 Exp_Rev Access'!$F$7:$FS$310,13,FALSE))</f>
        <v>0</v>
      </c>
      <c r="W9" s="90">
        <f>IF(ISNA(VLOOKUP($B9,'[2]1516 Exp_Rev Access'!$F$7:$FS$310,14,FALSE)),"",VLOOKUP($B9,'[2]1516 Exp_Rev Access'!$F$7:$FS$310,14,FALSE))</f>
        <v>0</v>
      </c>
      <c r="X9" s="90">
        <f>IF(ISNA(VLOOKUP($B9,'[2]1516 Exp_Rev Access'!$F$7:$FS$310,15,FALSE)),"",VLOOKUP($B9,'[2]1516 Exp_Rev Access'!$F$7:$FS$310,15,FALSE))</f>
        <v>0</v>
      </c>
      <c r="Y9" s="90">
        <f>IF(ISNA(VLOOKUP($B9,'[2]1516 Exp_Rev Access'!$F$7:$FS$310,16,FALSE)),"",VLOOKUP($B9,'[2]1516 Exp_Rev Access'!$F$7:$FS$310,16,FALSE))</f>
        <v>372.78</v>
      </c>
      <c r="Z9" s="90">
        <f>IF(ISNA(VLOOKUP($B9,'[2]1516 Exp_Rev Access'!$F$7:$FS$310,17,FALSE)),"",VLOOKUP($B9,'[2]1516 Exp_Rev Access'!$F$7:$FS$310,17,FALSE))</f>
        <v>429.47</v>
      </c>
      <c r="AA9" s="90">
        <f>IF(ISNA(VLOOKUP($B9,'[2]1516 Exp_Rev Access'!$F$7:$FS$310,18,FALSE)),"",VLOOKUP($B9,'[2]1516 Exp_Rev Access'!$F$7:$FS$310,18,FALSE))</f>
        <v>0</v>
      </c>
      <c r="AB9" s="90">
        <f>IF(ISNA(VLOOKUP($B9,'[2]1516 Exp_Rev Access'!$F$7:$FS$310,19,FALSE)),"",VLOOKUP($B9,'[2]1516 Exp_Rev Access'!$F$7:$FS$310,19,FALSE))</f>
        <v>0</v>
      </c>
      <c r="AC9" s="90">
        <f>IF(ISNA(VLOOKUP($B9,'[2]1516 Exp_Rev Access'!$F$7:$FS$310,20,FALSE)),"",VLOOKUP($B9,'[2]1516 Exp_Rev Access'!$F$7:$FS$310,20,FALSE))</f>
        <v>0</v>
      </c>
      <c r="AD9" s="90">
        <f>IF(ISNA(VLOOKUP($B9,'[2]1516 Exp_Rev Access'!$F$7:$FS$310,21,FALSE)),"",VLOOKUP($B9,'[2]1516 Exp_Rev Access'!$F$7:$FS$310,21,FALSE))</f>
        <v>8217.2000000000007</v>
      </c>
      <c r="AE9" s="90">
        <f>IF(ISNA(VLOOKUP($B9,'[2]1516 Exp_Rev Access'!$F$7:$FS$310,22,FALSE)),"",VLOOKUP($B9,'[2]1516 Exp_Rev Access'!$F$7:$FS$310,22,FALSE))</f>
        <v>3568.25</v>
      </c>
      <c r="AF9" s="90">
        <f>IF(ISNA(VLOOKUP($B9,'[2]1516 Exp_Rev Access'!$F$7:$FS$310,23,FALSE)),"",VLOOKUP($B9,'[2]1516 Exp_Rev Access'!$F$7:$FS$310,23,FALSE))</f>
        <v>0</v>
      </c>
      <c r="AG9" s="90">
        <f>IF(ISNA(VLOOKUP($B9,'[2]1516 Exp_Rev Access'!$F$7:$FS$310,24,FALSE)),"",VLOOKUP($B9,'[2]1516 Exp_Rev Access'!$F$7:$FS$310,24,FALSE))</f>
        <v>3378.37</v>
      </c>
      <c r="AH9" s="90">
        <f>IF(ISNA(VLOOKUP($B9,'[2]1516 Exp_Rev Access'!$F$7:$FS$310,25,FALSE)),"",VLOOKUP($B9,'[2]1516 Exp_Rev Access'!$F$7:$FS$310,25,FALSE))</f>
        <v>0</v>
      </c>
      <c r="AI9" s="90">
        <f>IF(ISNA(VLOOKUP($B9,'[2]1516 Exp_Rev Access'!$F$7:$FS$310,26,FALSE)),"",VLOOKUP($B9,'[2]1516 Exp_Rev Access'!$F$7:$FS$310,26,FALSE))</f>
        <v>140</v>
      </c>
      <c r="AJ9" s="90">
        <f>IF(ISNA(VLOOKUP($B9,'[2]1516 Exp_Rev Access'!$F$7:$FS$310,27,FALSE)),"",VLOOKUP($B9,'[2]1516 Exp_Rev Access'!$F$7:$FS$310,27,FALSE))</f>
        <v>187.74</v>
      </c>
      <c r="AK9" s="90">
        <f>IF(ISNA(VLOOKUP($B9,'[2]1516 Exp_Rev Access'!$F$7:$FS$310,28,FALSE)),"",VLOOKUP($B9,'[2]1516 Exp_Rev Access'!$F$7:$FS$310,28,FALSE))</f>
        <v>29831.93</v>
      </c>
      <c r="AL9" s="90">
        <f>IF(ISNA(VLOOKUP($B9,'[2]1516 Exp_Rev Access'!$F$7:$FS$310,29,FALSE)),"",VLOOKUP($B9,'[2]1516 Exp_Rev Access'!$F$7:$FS$310,29,FALSE))</f>
        <v>5789.4</v>
      </c>
      <c r="AM9" s="53">
        <f>SUM(Q9:AL9)</f>
        <v>51915.14</v>
      </c>
      <c r="AN9" s="92">
        <f t="shared" ref="AN9:AN14" si="22">AM9/E9</f>
        <v>2.4666561161950165E-2</v>
      </c>
      <c r="AO9" s="68">
        <f t="shared" ref="AO9:AO14" si="23">AM9/D9</f>
        <v>1136.2473188881593</v>
      </c>
      <c r="AP9" s="90">
        <f>IF(ISNA(VLOOKUP($B9,'[2]1516 Exp_Rev Access'!$F$7:$FS$310,30,FALSE)),"",VLOOKUP($B9,'[2]1516 Exp_Rev Access'!$F$7:$FS$310,30,FALSE))</f>
        <v>1432193.12</v>
      </c>
      <c r="AQ9" s="90">
        <f>IF(ISNA(VLOOKUP($B9,'[2]1516 Exp_Rev Access'!$F$7:$FS$310,31,FALSE)),"",VLOOKUP($B9,'[2]1516 Exp_Rev Access'!$F$7:$FS$310,31,FALSE))</f>
        <v>7612.25</v>
      </c>
      <c r="AR9" s="90">
        <f>IF(ISNA(VLOOKUP($B9,'[2]1516 Exp_Rev Access'!$F$7:$FS$310,32,FALSE)),"",VLOOKUP($B9,'[2]1516 Exp_Rev Access'!$F$7:$FS$310,32,FALSE))</f>
        <v>208039.92</v>
      </c>
      <c r="AS9" s="90">
        <f>IF(ISNA(VLOOKUP($B9,'[2]1516 Exp_Rev Access'!$F$7:$FS$310,33,FALSE)),"",VLOOKUP($B9,'[2]1516 Exp_Rev Access'!$F$7:$FS$310,33,FALSE))</f>
        <v>0</v>
      </c>
      <c r="AT9" s="90">
        <f>IF(ISNA(VLOOKUP($B9,'[2]1516 Exp_Rev Access'!$F$7:$FS$310,34,FALSE)),"",VLOOKUP($B9,'[2]1516 Exp_Rev Access'!$F$7:$FS$310,34,FALSE))</f>
        <v>0</v>
      </c>
      <c r="AU9" s="53">
        <f>SUM(AP9:AT9)</f>
        <v>1647845.29</v>
      </c>
      <c r="AV9" s="93">
        <f t="shared" ref="AV9:AV14" si="24">AU9/E9</f>
        <v>0.78294456359390552</v>
      </c>
      <c r="AW9" s="53">
        <f t="shared" ref="AW9:AW14" si="25">AU9/D9</f>
        <v>36065.775662070475</v>
      </c>
      <c r="AX9" s="90">
        <f>IF(ISNA(VLOOKUP($B9,'[2]1516 Exp_Rev Access'!$F$7:$FS$310,35,FALSE)),"",VLOOKUP($B9,'[2]1516 Exp_Rev Access'!$F$7:$FS$310,35,FALSE))</f>
        <v>0</v>
      </c>
      <c r="AY9" s="90">
        <f>IF(ISNA(VLOOKUP($B9,'[2]1516 Exp_Rev Access'!$F$7:$FS$310,36,FALSE)),"",VLOOKUP($B9,'[2]1516 Exp_Rev Access'!$F$7:$FS$310,36,FALSE))</f>
        <v>45394.28</v>
      </c>
      <c r="AZ9" s="90">
        <f>IF(ISNA(VLOOKUP($B9,'[2]1516 Exp_Rev Access'!$F$7:$FS$310,37,FALSE)),"",VLOOKUP($B9,'[2]1516 Exp_Rev Access'!$F$7:$FS$310,37,FALSE))</f>
        <v>0</v>
      </c>
      <c r="BA9" s="90">
        <f>IF(ISNA(VLOOKUP($B9,'[2]1516 Exp_Rev Access'!$F$7:$FS$310,38,FALSE)),"",VLOOKUP($B9,'[2]1516 Exp_Rev Access'!$F$7:$FS$310,38,FALSE))</f>
        <v>0</v>
      </c>
      <c r="BB9" s="90">
        <f>IF(ISNA(VLOOKUP($B9,'[2]1516 Exp_Rev Access'!$F$7:$FS$310,39,FALSE)),"",VLOOKUP($B9,'[2]1516 Exp_Rev Access'!$F$7:$FS$310,39,FALSE))</f>
        <v>0</v>
      </c>
      <c r="BC9" s="90">
        <f>IF(ISNA(VLOOKUP($B9,'[2]1516 Exp_Rev Access'!$F$7:$FS$310,40,FALSE)),"",VLOOKUP($B9,'[2]1516 Exp_Rev Access'!$F$7:$FS$310,40,FALSE))</f>
        <v>5569.15</v>
      </c>
      <c r="BD9" s="90">
        <f>IF(ISNA(VLOOKUP($B9,'[2]1516 Exp_Rev Access'!$F$7:$FS$310,41,FALSE)),"",VLOOKUP($B9,'[2]1516 Exp_Rev Access'!$F$7:$FS$310,41,FALSE))</f>
        <v>0</v>
      </c>
      <c r="BE9" s="90">
        <f>IF(ISNA(VLOOKUP($B9,'[2]1516 Exp_Rev Access'!$F$7:$FS$310,42,FALSE)),"",VLOOKUP($B9,'[2]1516 Exp_Rev Access'!$F$7:$FS$310,42,FALSE))</f>
        <v>13261.37</v>
      </c>
      <c r="BF9" s="90">
        <f>IF(ISNA(VLOOKUP($B9,'[2]1516 Exp_Rev Access'!$F$7:$FS$310,43,FALSE)),"",VLOOKUP($B9,'[2]1516 Exp_Rev Access'!$F$7:$FS$310,43,FALSE))</f>
        <v>0</v>
      </c>
      <c r="BG9" s="90">
        <f>IF(ISNA(VLOOKUP($B9,'[2]1516 Exp_Rev Access'!$F$7:$FS$310,44,FALSE)),"",VLOOKUP($B9,'[2]1516 Exp_Rev Access'!$F$7:$FS$310,44,FALSE))</f>
        <v>0</v>
      </c>
      <c r="BH9" s="90">
        <f>IF(ISNA(VLOOKUP($B9,'[2]1516 Exp_Rev Access'!$F$7:$FS$310,45,FALSE)),"",VLOOKUP($B9,'[2]1516 Exp_Rev Access'!$F$7:$FS$310,45,FALSE))</f>
        <v>445.55</v>
      </c>
      <c r="BI9" s="90">
        <f>IF(ISNA(VLOOKUP($B9,'[2]1516 Exp_Rev Access'!$F$7:$FS$310,46,FALSE)),"",VLOOKUP($B9,'[2]1516 Exp_Rev Access'!$F$7:$FS$310,46,FALSE))</f>
        <v>0</v>
      </c>
      <c r="BJ9" s="90">
        <f>IF(ISNA(VLOOKUP($B9,'[2]1516 Exp_Rev Access'!$F$7:$FS$310,47,FALSE)),"",VLOOKUP($B9,'[2]1516 Exp_Rev Access'!$F$7:$FS$310,47,FALSE))</f>
        <v>595.33000000000004</v>
      </c>
      <c r="BK9" s="90">
        <f>IF(ISNA(VLOOKUP($B9,'[2]1516 Exp_Rev Access'!$F$7:$FS$310,48,FALSE)),"",VLOOKUP($B9,'[2]1516 Exp_Rev Access'!$F$7:$FS$310,48,FALSE))</f>
        <v>118305.47</v>
      </c>
      <c r="BL9" s="90">
        <f>IF(ISNA(VLOOKUP($B9,'[2]1516 Exp_Rev Access'!$F$7:$FS$310,49,FALSE)),"",VLOOKUP($B9,'[2]1516 Exp_Rev Access'!$F$7:$FS$310,49,FALSE))</f>
        <v>0</v>
      </c>
      <c r="BM9" s="90">
        <f>IF(ISNA(VLOOKUP($B9,'[2]1516 Exp_Rev Access'!$F$7:$FS$310,50,FALSE)),"",VLOOKUP($B9,'[2]1516 Exp_Rev Access'!$F$7:$FS$310,50,FALSE))</f>
        <v>0</v>
      </c>
      <c r="BN9" s="90">
        <f>IF(ISNA(VLOOKUP($B9,'[2]1516 Exp_Rev Access'!$F$7:$FS$310,51,FALSE)),"",VLOOKUP($B9,'[2]1516 Exp_Rev Access'!$F$7:$FS$310,51,FALSE))</f>
        <v>0</v>
      </c>
      <c r="BO9" s="90">
        <f>IF(ISNA(VLOOKUP($B9,'[2]1516 Exp_Rev Access'!$F$7:$FS$310,52,FALSE)),"",VLOOKUP($B9,'[2]1516 Exp_Rev Access'!$F$7:$FS$310,52,FALSE))</f>
        <v>0</v>
      </c>
      <c r="BP9" s="90">
        <f>IF(ISNA(VLOOKUP($B9,'[2]1516 Exp_Rev Access'!$F$7:$FS$310,53,FALSE)),"",VLOOKUP($B9,'[2]1516 Exp_Rev Access'!$F$7:$FS$310,53,FALSE))</f>
        <v>0</v>
      </c>
      <c r="BQ9" s="90">
        <f>IF(ISNA(VLOOKUP($B9,'[2]1516 Exp_Rev Access'!$F$7:$FS$310,54,FALSE)),"",VLOOKUP($B9,'[2]1516 Exp_Rev Access'!$F$7:$FS$310,54,FALSE))</f>
        <v>0</v>
      </c>
      <c r="BR9" s="90">
        <f>IF(ISNA(VLOOKUP($B9,'[2]1516 Exp_Rev Access'!$F$7:$FS$310,55,FALSE)),"",VLOOKUP($B9,'[2]1516 Exp_Rev Access'!$F$7:$FS$310,55,FALSE))</f>
        <v>0</v>
      </c>
      <c r="BS9" s="90">
        <f>IF(ISNA(VLOOKUP($B9,'[2]1516 Exp_Rev Access'!$F$7:$FS$310,56,FALSE)),"",VLOOKUP($B9,'[2]1516 Exp_Rev Access'!$F$7:$FS$310,56,FALSE))</f>
        <v>0</v>
      </c>
      <c r="BT9" s="90">
        <f>IF(ISNA(VLOOKUP($B9,'[2]1516 Exp_Rev Access'!$F$7:$FS$310,57,FALSE)),"",VLOOKUP($B9,'[2]1516 Exp_Rev Access'!$F$7:$FS$310,57,FALSE))</f>
        <v>0</v>
      </c>
      <c r="BU9" s="90">
        <f>IF(ISNA(VLOOKUP($B9,'[2]1516 Exp_Rev Access'!$F$7:$FS$310,58,FALSE)),"",VLOOKUP($B9,'[2]1516 Exp_Rev Access'!$F$7:$FS$310,58,FALSE))</f>
        <v>0</v>
      </c>
      <c r="BV9" s="53">
        <f>SUM(AX9:BU9)</f>
        <v>183571.15000000002</v>
      </c>
      <c r="BW9" s="92">
        <f t="shared" ref="BW9:BW14" si="26">BV9/E9</f>
        <v>8.7220587270775515E-2</v>
      </c>
      <c r="BX9" s="68">
        <f t="shared" ref="BX9:BX14" si="27">BV9/D9</f>
        <v>4017.7533377106597</v>
      </c>
      <c r="BY9" s="90">
        <f>IF(ISNA(VLOOKUP($B9,'[2]1516 Exp_Rev Access'!$F$7:$FS$310,59,FALSE)),"",VLOOKUP($B9,'[2]1516 Exp_Rev Access'!$F$7:$FS$310,59,FALSE))</f>
        <v>0</v>
      </c>
      <c r="BZ9" s="90">
        <f>IF(ISNA(VLOOKUP($B9,'[2]1516 Exp_Rev Access'!$F$7:$FS$310,60,FALSE)),"",VLOOKUP($B9,'[2]1516 Exp_Rev Access'!$F$7:$FS$310,60,FALSE))</f>
        <v>0</v>
      </c>
      <c r="CA9" s="90">
        <f>IF(ISNA(VLOOKUP($B9,'[2]1516 Exp_Rev Access'!$F$7:$FS$310,61,FALSE)),"",VLOOKUP($B9,'[2]1516 Exp_Rev Access'!$F$7:$FS$310,61,FALSE))</f>
        <v>0</v>
      </c>
      <c r="CB9" s="90">
        <f>IF(ISNA(VLOOKUP($B9,'[2]1516 Exp_Rev Access'!$F$7:$FS$310,62,FALSE)),"",VLOOKUP($B9,'[2]1516 Exp_Rev Access'!$F$7:$FS$310,62,FALSE))</f>
        <v>4.8</v>
      </c>
      <c r="CC9" s="90">
        <f>IF(ISNA(VLOOKUP($B9,'[2]1516 Exp_Rev Access'!$F$7:$FS$310,63,FALSE)),"",VLOOKUP($B9,'[2]1516 Exp_Rev Access'!$F$7:$FS$310,63,FALSE))</f>
        <v>0</v>
      </c>
      <c r="CD9" s="90">
        <f>IF(ISNA(VLOOKUP($B9,'[2]1516 Exp_Rev Access'!$F$7:$FS$310,64,FALSE)),"",VLOOKUP($B9,'[2]1516 Exp_Rev Access'!$F$7:$FS$310,64,FALSE))</f>
        <v>0</v>
      </c>
      <c r="CE9" s="53">
        <f>SUM(BY9:CD9)</f>
        <v>4.8</v>
      </c>
      <c r="CF9" s="92">
        <f t="shared" ref="CF9:CF14" si="28">CE9/E9</f>
        <v>2.2806351591724648E-6</v>
      </c>
      <c r="CG9" s="94">
        <f t="shared" ref="CG9:CG14" si="29">CE9/D9</f>
        <v>0.10505581089954039</v>
      </c>
      <c r="CH9" s="90">
        <f>IF(ISNA(VLOOKUP($B9,'[2]1516 Exp_Rev Access'!$F$7:$FS$310,65,FALSE)),"",VLOOKUP($B9,'[2]1516 Exp_Rev Access'!$F$7:$FS$310,65,FALSE))</f>
        <v>18727.810000000001</v>
      </c>
      <c r="CI9" s="90">
        <f>IF(ISNA(VLOOKUP($B9,'[2]1516 Exp_Rev Access'!$F$7:$FS$310,66,FALSE)),"",VLOOKUP($B9,'[2]1516 Exp_Rev Access'!$F$7:$FS$310,66,FALSE))</f>
        <v>0</v>
      </c>
      <c r="CJ9" s="90">
        <f>IF(ISNA(VLOOKUP($B9,'[2]1516 Exp_Rev Access'!$F$7:$FS$310,67,FALSE)),"",VLOOKUP($B9,'[2]1516 Exp_Rev Access'!$F$7:$FS$310,67,FALSE))</f>
        <v>0</v>
      </c>
      <c r="CK9" s="90">
        <f>IF(ISNA(VLOOKUP($B9,'[2]1516 Exp_Rev Access'!$F$7:$FS$310,68,FALSE)),"",VLOOKUP($B9,'[2]1516 Exp_Rev Access'!$F$7:$FS$310,68,FALSE))</f>
        <v>0</v>
      </c>
      <c r="CL9" s="90">
        <f>IF(ISNA(VLOOKUP($B9,'[2]1516 Exp_Rev Access'!$F$7:$FS$310,69,FALSE)),"",VLOOKUP($B9,'[2]1516 Exp_Rev Access'!$F$7:$FS$310,69,FALSE))</f>
        <v>0</v>
      </c>
      <c r="CM9" s="90">
        <f>IF(ISNA(VLOOKUP($B9,'[2]1516 Exp_Rev Access'!$F$7:$FS$310,70,FALSE)),"",VLOOKUP($B9,'[2]1516 Exp_Rev Access'!$F$7:$FS$310,70,FALSE))</f>
        <v>0</v>
      </c>
      <c r="CN9" s="90">
        <f>IF(ISNA(VLOOKUP($B9,'[2]1516 Exp_Rev Access'!$F$7:$FS$310,71,FALSE)),"",VLOOKUP($B9,'[2]1516 Exp_Rev Access'!$F$7:$FS$310,71,FALSE))</f>
        <v>0</v>
      </c>
      <c r="CO9" s="90">
        <f>IF(ISNA(VLOOKUP($B9,'[2]1516 Exp_Rev Access'!$F$7:$FS$310,72,FALSE)),"",VLOOKUP($B9,'[2]1516 Exp_Rev Access'!$F$7:$FS$310,72,FALSE))</f>
        <v>0</v>
      </c>
      <c r="CP9" s="90">
        <f>IF(ISNA(VLOOKUP($B9,'[2]1516 Exp_Rev Access'!$F$7:$FS$310,73,FALSE)),"",VLOOKUP($B9,'[2]1516 Exp_Rev Access'!$F$7:$FS$310,73,FALSE))</f>
        <v>0</v>
      </c>
      <c r="CQ9" s="90">
        <f>IF(ISNA(VLOOKUP($B9,'[2]1516 Exp_Rev Access'!$F$7:$FS$310,74,FALSE)),"",VLOOKUP($B9,'[2]1516 Exp_Rev Access'!$F$7:$FS$310,74,FALSE))</f>
        <v>13645.05</v>
      </c>
      <c r="CR9" s="90">
        <f>IF(ISNA(VLOOKUP($B9,'[2]1516 Exp_Rev Access'!$F$7:$FS$310,75,FALSE)),"",VLOOKUP($B9,'[2]1516 Exp_Rev Access'!$F$7:$FS$310,75,FALSE))</f>
        <v>0</v>
      </c>
      <c r="CS9" s="90">
        <f>IF(ISNA(VLOOKUP($B9,'[2]1516 Exp_Rev Access'!$F$7:$FS$310,76,FALSE)),"",VLOOKUP($B9,'[2]1516 Exp_Rev Access'!$F$7:$FS$310,76,FALSE))</f>
        <v>0</v>
      </c>
      <c r="CT9" s="90">
        <f>IF(ISNA(VLOOKUP($B9,'[2]1516 Exp_Rev Access'!$F$7:$FS$310,77,FALSE)),"",VLOOKUP($B9,'[2]1516 Exp_Rev Access'!$F$7:$FS$310,77,FALSE))</f>
        <v>0</v>
      </c>
      <c r="CU9" s="90">
        <f>IF(ISNA(VLOOKUP($B9,'[2]1516 Exp_Rev Access'!$F$7:$FS$310,78,FALSE)),"",VLOOKUP($B9,'[2]1516 Exp_Rev Access'!$F$7:$FS$310,78,FALSE))</f>
        <v>13233</v>
      </c>
      <c r="CV9" s="90">
        <f>IF(ISNA(VLOOKUP($B9,'[2]1516 Exp_Rev Access'!$F$7:$FS$310,79,FALSE)),"",VLOOKUP($B9,'[2]1516 Exp_Rev Access'!$F$7:$FS$310,79,FALSE))</f>
        <v>4850</v>
      </c>
      <c r="CW9" s="90">
        <f>IF(ISNA(VLOOKUP($B9,'[2]1516 Exp_Rev Access'!$F$7:$FS$310,80,FALSE)),"",VLOOKUP($B9,'[2]1516 Exp_Rev Access'!$F$7:$FS$310,80,FALSE))</f>
        <v>0</v>
      </c>
      <c r="CX9" s="90">
        <f>IF(ISNA(VLOOKUP($B9,'[2]1516 Exp_Rev Access'!$F$7:$FS$310,81,FALSE)),"",VLOOKUP($B9,'[2]1516 Exp_Rev Access'!$F$7:$FS$310,81,FALSE))</f>
        <v>0</v>
      </c>
      <c r="CY9" s="90">
        <f>IF(ISNA(VLOOKUP($B9,'[2]1516 Exp_Rev Access'!$F$7:$FS$310,82,FALSE)),"",VLOOKUP($B9,'[2]1516 Exp_Rev Access'!$F$7:$FS$310,82,FALSE))</f>
        <v>0</v>
      </c>
      <c r="CZ9" s="90">
        <f>IF(ISNA(VLOOKUP($B9,'[2]1516 Exp_Rev Access'!$F$7:$FS$310,83,FALSE)),"",VLOOKUP($B9,'[2]1516 Exp_Rev Access'!$F$7:$FS$310,83,FALSE))</f>
        <v>0</v>
      </c>
      <c r="DA9" s="90">
        <f>IF(ISNA(VLOOKUP($B9,'[2]1516 Exp_Rev Access'!$F$7:$FS$310,84,FALSE)),"",VLOOKUP($B9,'[2]1516 Exp_Rev Access'!$F$7:$FS$310,84,FALSE))</f>
        <v>0</v>
      </c>
      <c r="DB9" s="90">
        <f>IF(ISNA(VLOOKUP($B9,'[2]1516 Exp_Rev Access'!$F$7:$FS$310,85,FALSE)),"",VLOOKUP($B9,'[2]1516 Exp_Rev Access'!$F$7:$FS$310,85,FALSE))</f>
        <v>0</v>
      </c>
      <c r="DC9" s="90">
        <f>IF(ISNA(VLOOKUP($B9,'[2]1516 Exp_Rev Access'!$F$7:$FS$310,86,FALSE)),"",VLOOKUP($B9,'[2]1516 Exp_Rev Access'!$F$7:$FS$310,86,FALSE))</f>
        <v>0</v>
      </c>
      <c r="DD9" s="90">
        <f>IF(ISNA(VLOOKUP($B9,'[2]1516 Exp_Rev Access'!$F$7:$FS$310,87,FALSE)),"",VLOOKUP($B9,'[2]1516 Exp_Rev Access'!$F$7:$FS$310,87,FALSE))</f>
        <v>0</v>
      </c>
      <c r="DE9" s="90">
        <f>IF(ISNA(VLOOKUP($B9,'[2]1516 Exp_Rev Access'!$F$7:$FS$310,88,FALSE)),"",VLOOKUP($B9,'[2]1516 Exp_Rev Access'!$F$7:$FS$310,88,FALSE))</f>
        <v>0</v>
      </c>
      <c r="DF9" s="90">
        <f>IF(ISNA(VLOOKUP($B9,'[2]1516 Exp_Rev Access'!$F$7:$FS$310,89,FALSE)),"",VLOOKUP($B9,'[2]1516 Exp_Rev Access'!$F$7:$FS$310,89,FALSE))</f>
        <v>0</v>
      </c>
      <c r="DG9" s="90">
        <f>IF(ISNA(VLOOKUP($B9,'[2]1516 Exp_Rev Access'!$F$7:$FS$310,90,FALSE)),"",VLOOKUP($B9,'[2]1516 Exp_Rev Access'!$F$7:$FS$310,90,FALSE))</f>
        <v>0</v>
      </c>
      <c r="DH9" s="90">
        <f>IF(ISNA(VLOOKUP($B9,'[2]1516 Exp_Rev Access'!$F$7:$FS$310,91,FALSE)),"",VLOOKUP($B9,'[2]1516 Exp_Rev Access'!$F$7:$FS$310,91,FALSE))</f>
        <v>0</v>
      </c>
      <c r="DI9" s="90">
        <f>IF(ISNA(VLOOKUP($B9,'[2]1516 Exp_Rev Access'!$F$7:$FS$310,92,FALSE)),"",VLOOKUP($B9,'[2]1516 Exp_Rev Access'!$F$7:$FS$310,92,FALSE))</f>
        <v>18796.61</v>
      </c>
      <c r="DJ9" s="90">
        <f>IF(ISNA(VLOOKUP($B9,'[2]1516 Exp_Rev Access'!$F$7:$FS$310,93,FALSE)),"",VLOOKUP($B9,'[2]1516 Exp_Rev Access'!$F$7:$FS$310,93,FALSE))</f>
        <v>0</v>
      </c>
      <c r="DK9" s="90">
        <f>IF(ISNA(VLOOKUP($B9,'[2]1516 Exp_Rev Access'!$F$7:$FS$310,94,FALSE)),"",VLOOKUP($B9,'[2]1516 Exp_Rev Access'!$F$7:$FS$310,94,FALSE))</f>
        <v>0</v>
      </c>
      <c r="DL9" s="90">
        <f>IF(ISNA(VLOOKUP($B9,'[2]1516 Exp_Rev Access'!$F$7:$FS$310,95,FALSE)),"",VLOOKUP($B9,'[2]1516 Exp_Rev Access'!$F$7:$FS$310,95,FALSE))</f>
        <v>0</v>
      </c>
      <c r="DM9" s="90">
        <f>IF(ISNA(VLOOKUP($B9,'[2]1516 Exp_Rev Access'!$F$7:$FS$310,96,FALSE)),"",VLOOKUP($B9,'[2]1516 Exp_Rev Access'!$F$7:$FS$310,96,FALSE))</f>
        <v>0</v>
      </c>
      <c r="DN9" s="90">
        <f>IF(ISNA(VLOOKUP($B9,'[2]1516 Exp_Rev Access'!$F$7:$FS$310,97,FALSE)),"",VLOOKUP($B9,'[2]1516 Exp_Rev Access'!$F$7:$FS$310,97,FALSE))</f>
        <v>0</v>
      </c>
      <c r="DO9" s="90">
        <f>IF(ISNA(VLOOKUP($B9,'[2]1516 Exp_Rev Access'!$F$7:$FS$310,98,FALSE)),"",VLOOKUP($B9,'[2]1516 Exp_Rev Access'!$F$7:$FS$310,98,FALSE))</f>
        <v>0</v>
      </c>
      <c r="DP9" s="90">
        <f>IF(ISNA(VLOOKUP($B9,'[2]1516 Exp_Rev Access'!$F$7:$FS$310,99,FALSE)),"",VLOOKUP($B9,'[2]1516 Exp_Rev Access'!$F$7:$FS$310,99,FALSE))</f>
        <v>0</v>
      </c>
      <c r="DQ9" s="90">
        <f>IF(ISNA(VLOOKUP($B9,'[2]1516 Exp_Rev Access'!$F$7:$FS$310,100,FALSE)),"",VLOOKUP($B9,'[2]1516 Exp_Rev Access'!$F$7:$FS$310,100,FALSE))</f>
        <v>0</v>
      </c>
      <c r="DR9" s="90">
        <f>IF(ISNA(VLOOKUP($B9,'[2]1516 Exp_Rev Access'!$F$7:$FS$310,101,FALSE)),"",VLOOKUP($B9,'[2]1516 Exp_Rev Access'!$F$7:$FS$310,101,FALSE))</f>
        <v>0</v>
      </c>
      <c r="DS9" s="90">
        <f>IF(ISNA(VLOOKUP($B9,'[2]1516 Exp_Rev Access'!$F$7:$FS$310,102,FALSE)),"",VLOOKUP($B9,'[2]1516 Exp_Rev Access'!$F$7:$FS$310,102,FALSE))</f>
        <v>0</v>
      </c>
      <c r="DT9" s="90">
        <f>IF(ISNA(VLOOKUP($B9,'[2]1516 Exp_Rev Access'!$F$7:$FS$310,103,FALSE)),"",VLOOKUP($B9,'[2]1516 Exp_Rev Access'!$F$7:$FS$310,103,FALSE))</f>
        <v>0</v>
      </c>
      <c r="DU9" s="90">
        <f>IF(ISNA(VLOOKUP($B9,'[2]1516 Exp_Rev Access'!$F$7:$FS$310,104,FALSE)),"",VLOOKUP($B9,'[2]1516 Exp_Rev Access'!$F$7:$FS$310,104,FALSE))</f>
        <v>0</v>
      </c>
      <c r="DV9" s="90">
        <f>IF(ISNA(VLOOKUP($B9,'[2]1516 Exp_Rev Access'!$F$7:$FS$310,105,FALSE)),"",VLOOKUP($B9,'[2]1516 Exp_Rev Access'!$F$7:$FS$310,105,FALSE))</f>
        <v>0</v>
      </c>
      <c r="DW9" s="90">
        <f>IF(ISNA(VLOOKUP($B9,'[2]1516 Exp_Rev Access'!$F$7:$FS$310,106,FALSE)),"",VLOOKUP($B9,'[2]1516 Exp_Rev Access'!$F$7:$FS$310,106,FALSE))</f>
        <v>0</v>
      </c>
      <c r="DX9" s="90">
        <f>IF(ISNA(VLOOKUP($B9,'[2]1516 Exp_Rev Access'!$F$7:$FS$310,107,FALSE)),"",VLOOKUP($B9,'[2]1516 Exp_Rev Access'!$F$7:$FS$310,107,FALSE))</f>
        <v>0</v>
      </c>
      <c r="DY9" s="90">
        <f>IF(ISNA(VLOOKUP($B9,'[2]1516 Exp_Rev Access'!$F$7:$FS$310,108,FALSE)),"",VLOOKUP($B9,'[2]1516 Exp_Rev Access'!$F$7:$FS$310,108,FALSE))</f>
        <v>0</v>
      </c>
      <c r="DZ9" s="90">
        <f>IF(ISNA(VLOOKUP($B9,'[2]1516 Exp_Rev Access'!$F$7:$FS$310,109,FALSE)),"",VLOOKUP($B9,'[2]1516 Exp_Rev Access'!$F$7:$FS$310,109,FALSE))</f>
        <v>0</v>
      </c>
      <c r="EA9" s="90">
        <f>IF(ISNA(VLOOKUP($B9,'[2]1516 Exp_Rev Access'!$F$7:$FS$310,110,FALSE)),"",VLOOKUP($B9,'[2]1516 Exp_Rev Access'!$F$7:$FS$310,110,FALSE))</f>
        <v>0</v>
      </c>
      <c r="EB9" s="90">
        <f>IF(ISNA(VLOOKUP($B9,'[2]1516 Exp_Rev Access'!$F$7:$FS$310,111,FALSE)),"",VLOOKUP($B9,'[2]1516 Exp_Rev Access'!$F$7:$FS$310,111,FALSE))</f>
        <v>0</v>
      </c>
      <c r="EC9" s="90">
        <f>IF(ISNA(VLOOKUP($B9,'[2]1516 Exp_Rev Access'!$F$7:$FS$310,112,FALSE)),"",VLOOKUP($B9,'[2]1516 Exp_Rev Access'!$F$7:$FS$310,112,FALSE))</f>
        <v>0</v>
      </c>
      <c r="ED9" s="90">
        <f>IF(ISNA(VLOOKUP($B9,'[2]1516 Exp_Rev Access'!$F$7:$FS$310,113,FALSE)),"",VLOOKUP($B9,'[2]1516 Exp_Rev Access'!$F$7:$FS$310,113,FALSE))</f>
        <v>0</v>
      </c>
      <c r="EE9" s="90">
        <f>IF(ISNA(VLOOKUP($B9,'[2]1516 Exp_Rev Access'!$F$7:$FS$310,114,FALSE)),"",VLOOKUP($B9,'[2]1516 Exp_Rev Access'!$F$7:$FS$310,114,FALSE))</f>
        <v>0</v>
      </c>
      <c r="EF9" s="90">
        <f>IF(ISNA(VLOOKUP($B9,'[2]1516 Exp_Rev Access'!$F$7:$FS$310,115,FALSE)),"",VLOOKUP($B9,'[2]1516 Exp_Rev Access'!$F$7:$FS$310,115,FALSE))</f>
        <v>0</v>
      </c>
      <c r="EG9" s="90">
        <f>IF(ISNA(VLOOKUP($B9,'[2]1516 Exp_Rev Access'!$F$7:$FS$310,116,FALSE)),"",VLOOKUP($B9,'[2]1516 Exp_Rev Access'!$F$7:$FS$310,116,FALSE))</f>
        <v>0</v>
      </c>
      <c r="EH9" s="90">
        <f>IF(ISNA(VLOOKUP($B9,'[2]1516 Exp_Rev Access'!$F$7:$FS$310,117,FALSE)),"",VLOOKUP($B9,'[2]1516 Exp_Rev Access'!$F$7:$FS$310,117,FALSE))</f>
        <v>0</v>
      </c>
      <c r="EI9" s="90">
        <f>IF(ISNA(VLOOKUP($B9,'[2]1516 Exp_Rev Access'!$F$7:$FS$310,118,FALSE)),"",VLOOKUP($B9,'[2]1516 Exp_Rev Access'!$F$7:$FS$310,118,FALSE))</f>
        <v>0</v>
      </c>
      <c r="EJ9" s="90">
        <f>IF(ISNA(VLOOKUP($B9,'[2]1516 Exp_Rev Access'!$F$7:$FS$310,119,FALSE)),"",VLOOKUP($B9,'[2]1516 Exp_Rev Access'!$F$7:$FS$310,119,FALSE))</f>
        <v>0</v>
      </c>
      <c r="EK9" s="90">
        <f>IF(ISNA(VLOOKUP($B9,'[2]1516 Exp_Rev Access'!$F$7:$FS$310,120,FALSE)),"",VLOOKUP($B9,'[2]1516 Exp_Rev Access'!$F$7:$FS$310,120,FALSE))</f>
        <v>0</v>
      </c>
      <c r="EL9" s="90">
        <f>IF(ISNA(VLOOKUP($B9,'[2]1516 Exp_Rev Access'!$F$7:$FS$310,121,FALSE)),"",VLOOKUP($B9,'[2]1516 Exp_Rev Access'!$F$7:$FS$310,121,FALSE))</f>
        <v>0</v>
      </c>
      <c r="EM9" s="90">
        <f>IF(ISNA(VLOOKUP($B9,'[2]1516 Exp_Rev Access'!$F$7:$FS$310,122,FALSE)),"",VLOOKUP($B9,'[2]1516 Exp_Rev Access'!$F$7:$FS$310,122,FALSE))</f>
        <v>0</v>
      </c>
      <c r="EN9" s="90">
        <f>IF(ISNA(VLOOKUP($B9,'[2]1516 Exp_Rev Access'!$F$7:$FS$310,123,FALSE)),"",VLOOKUP($B9,'[2]1516 Exp_Rev Access'!$F$7:$FS$310,123,FALSE))</f>
        <v>0</v>
      </c>
      <c r="EO9" s="90">
        <f>IF(ISNA(VLOOKUP($B9,'[2]1516 Exp_Rev Access'!$F$7:$FS$310,124,FALSE)),"",VLOOKUP($B9,'[2]1516 Exp_Rev Access'!$F$7:$FS$310,124,FALSE))</f>
        <v>0</v>
      </c>
      <c r="EP9" s="90">
        <f>IF(ISNA(VLOOKUP($B9,'[2]1516 Exp_Rev Access'!$F$7:$FS$310,125,FALSE)),"",VLOOKUP($B9,'[2]1516 Exp_Rev Access'!$F$7:$FS$310,125,FALSE))</f>
        <v>0</v>
      </c>
      <c r="EQ9" s="90">
        <f>IF(ISNA(VLOOKUP($B9,'[2]1516 Exp_Rev Access'!$F$7:$FS$310,126,FALSE)),"",VLOOKUP($B9,'[2]1516 Exp_Rev Access'!$F$7:$FS$310,126,FALSE))</f>
        <v>0</v>
      </c>
      <c r="ER9" s="90">
        <f>IF(ISNA(VLOOKUP($B9,'[2]1516 Exp_Rev Access'!$F$7:$FS$310,127,FALSE)),"",VLOOKUP($B9,'[2]1516 Exp_Rev Access'!$F$7:$FS$310,127,FALSE))</f>
        <v>0</v>
      </c>
      <c r="ES9" s="90">
        <f>IF(ISNA(VLOOKUP($B9,'[2]1516 Exp_Rev Access'!$F$7:$FS$310,128,FALSE)),"",VLOOKUP($B9,'[2]1516 Exp_Rev Access'!$F$7:$FS$310,128,FALSE))</f>
        <v>0</v>
      </c>
      <c r="ET9" s="90">
        <f>IF(ISNA(VLOOKUP($B9,'[2]1516 Exp_Rev Access'!$F$7:$FS$310,129,FALSE)),"",VLOOKUP($B9,'[2]1516 Exp_Rev Access'!$F$7:$FS$310,129,FALSE))</f>
        <v>0</v>
      </c>
      <c r="EU9" s="90">
        <f>IF(ISNA(VLOOKUP($B9,'[2]1516 Exp_Rev Access'!$F$7:$FS$310,130,FALSE)),"",VLOOKUP($B9,'[2]1516 Exp_Rev Access'!$F$7:$FS$310,130,FALSE))</f>
        <v>0</v>
      </c>
      <c r="EV9" s="90">
        <f>IF(ISNA(VLOOKUP($B9,'[2]1516 Exp_Rev Access'!$F$7:$FS$310,131,FALSE)),"",VLOOKUP($B9,'[2]1516 Exp_Rev Access'!$F$7:$FS$310,131,FALSE))</f>
        <v>0</v>
      </c>
      <c r="EW9" s="90">
        <f>IF(ISNA(VLOOKUP($B9,'[2]1516 Exp_Rev Access'!$F$7:$FS$310,132,FALSE)),"",VLOOKUP($B9,'[2]1516 Exp_Rev Access'!$F$7:$FS$310,132,FALSE))</f>
        <v>0</v>
      </c>
      <c r="EX9" s="90">
        <f>IF(ISNA(VLOOKUP($B9,'[2]1516 Exp_Rev Access'!$F$7:$FS$310,133,FALSE)),"",VLOOKUP($B9,'[2]1516 Exp_Rev Access'!$F$7:$FS$310,133,FALSE))</f>
        <v>0</v>
      </c>
      <c r="EY9" s="90">
        <f>IF(ISNA(VLOOKUP($B9,'[2]1516 Exp_Rev Access'!$F$7:$FS$310,134,FALSE)),"",VLOOKUP($B9,'[2]1516 Exp_Rev Access'!$F$7:$FS$310,134,FALSE))</f>
        <v>0</v>
      </c>
      <c r="EZ9" s="90">
        <f>IF(ISNA(VLOOKUP($B9,'[2]1516 Exp_Rev Access'!$F$7:$FS$310,135,FALSE)),"",VLOOKUP($B9,'[2]1516 Exp_Rev Access'!$F$7:$FS$310,135,FALSE))</f>
        <v>0</v>
      </c>
      <c r="FA9" s="90">
        <f>IF(ISNA(VLOOKUP($B9,'[2]1516 Exp_Rev Access'!$F$7:$FS$310,136,FALSE)),"",VLOOKUP($B9,'[2]1516 Exp_Rev Access'!$F$7:$FS$310,136,FALSE))</f>
        <v>0</v>
      </c>
      <c r="FB9" s="90">
        <f>IF(ISNA(VLOOKUP($B9,'[2]1516 Exp_Rev Access'!$F$7:$FS$310,137,FALSE)),"",VLOOKUP($B9,'[2]1516 Exp_Rev Access'!$F$7:$FS$310,137,FALSE))</f>
        <v>0</v>
      </c>
      <c r="FC9" s="90">
        <f>IF(ISNA(VLOOKUP($B9,'[2]1516 Exp_Rev Access'!$F$7:$FS$310,138,FALSE)),"",VLOOKUP($B9,'[2]1516 Exp_Rev Access'!$F$7:$FS$310,138,FALSE))</f>
        <v>0</v>
      </c>
      <c r="FD9" s="90">
        <f>IF(ISNA(VLOOKUP($B9,'[2]1516 Exp_Rev Access'!$F$7:$FS$310,139,FALSE)),"",VLOOKUP($B9,'[2]1516 Exp_Rev Access'!$F$7:$FS$310,139,FALSE))</f>
        <v>0</v>
      </c>
      <c r="FE9" s="90">
        <f>IF(ISNA(VLOOKUP($B9,'[2]1516 Exp_Rev Access'!$F$7:$FS$310,140,FALSE)),"",VLOOKUP($B9,'[2]1516 Exp_Rev Access'!$F$7:$FS$310,140,FALSE))</f>
        <v>0</v>
      </c>
      <c r="FF9" s="90">
        <f>IF(ISNA(VLOOKUP($B9,'[2]1516 Exp_Rev Access'!$F$7:$FS$310,141,FALSE)),"",VLOOKUP($B9,'[2]1516 Exp_Rev Access'!$F$7:$FS$310,141,FALSE))</f>
        <v>0</v>
      </c>
      <c r="FG9" s="90">
        <f>IF(ISNA(VLOOKUP($B9,'[2]1516 Exp_Rev Access'!$F$7:$FS$310,142,FALSE)),"",VLOOKUP($B9,'[2]1516 Exp_Rev Access'!$F$7:$FS$310,142,FALSE))</f>
        <v>0</v>
      </c>
      <c r="FH9" s="90">
        <f>IF(ISNA(VLOOKUP($B9,'[2]1516 Exp_Rev Access'!$F$7:$FS$310,143,FALSE)),"",VLOOKUP($B9,'[2]1516 Exp_Rev Access'!$F$7:$FS$310,143,FALSE))</f>
        <v>0</v>
      </c>
      <c r="FI9" s="90">
        <f>IF(ISNA(VLOOKUP($B9,'[2]1516 Exp_Rev Access'!$F$7:$FS$310,144,FALSE)),"",VLOOKUP($B9,'[2]1516 Exp_Rev Access'!$F$7:$FS$310,144,FALSE))</f>
        <v>0</v>
      </c>
      <c r="FJ9" s="90">
        <f>IF(ISNA(VLOOKUP($B9,'[2]1516 Exp_Rev Access'!$F$7:$FS$310,145,FALSE)),"",VLOOKUP($B9,'[2]1516 Exp_Rev Access'!$F$7:$FS$310,145,FALSE))</f>
        <v>0</v>
      </c>
      <c r="FK9" s="90">
        <f>IF(ISNA(VLOOKUP($B9,'[2]1516 Exp_Rev Access'!$F$7:$FS$310,146,FALSE)),"",VLOOKUP($B9,'[2]1516 Exp_Rev Access'!$F$7:$FS$310,146,FALSE))</f>
        <v>0</v>
      </c>
      <c r="FL9" s="90">
        <f>IF(ISNA(VLOOKUP($B9,'[2]1516 Exp_Rev Access'!$F$7:$FS$310,1147,FALSE)),"",VLOOKUP($B9,'[2]1516 Exp_Rev Access'!$F$7:$FS$310,147,FALSE))</f>
        <v>0</v>
      </c>
      <c r="FM9" s="90">
        <f>IF(ISNA(VLOOKUP($B9,'[2]1516 Exp_Rev Access'!$F$7:$FS$310,148,FALSE)),"",VLOOKUP($B9,'[2]1516 Exp_Rev Access'!$F$7:$FS$310,148,FALSE))</f>
        <v>0</v>
      </c>
      <c r="FN9" s="90">
        <f>IF(ISNA(VLOOKUP($B9,'[2]1516 Exp_Rev Access'!$F$7:$FS$310,149,FALSE)),"",VLOOKUP($B9,'[2]1516 Exp_Rev Access'!$F$7:$FS$310,149,FALSE))</f>
        <v>0</v>
      </c>
      <c r="FO9" s="90">
        <f>IF(ISNA(VLOOKUP($B9,'[2]1516 Exp_Rev Access'!$F$7:$FS$310,150,FALSE)),"",VLOOKUP($B9,'[2]1516 Exp_Rev Access'!$F$7:$FS$310,150,FALSE))</f>
        <v>0</v>
      </c>
      <c r="FP9" s="90">
        <f>IF(ISNA(VLOOKUP($B9,'[2]1516 Exp_Rev Access'!$F$7:$FS$310,151,FALSE)),"",VLOOKUP($B9,'[2]1516 Exp_Rev Access'!$F$7:$FS$310,151,FALSE))</f>
        <v>0</v>
      </c>
      <c r="FQ9" s="90">
        <f>IF(ISNA(VLOOKUP($B9,'[2]1516 Exp_Rev Access'!$F$7:$FS$310,152,FALSE)),"",VLOOKUP($B9,'[2]1516 Exp_Rev Access'!$F$7:$FS$310,152,FALSE))</f>
        <v>0</v>
      </c>
      <c r="FR9" s="90">
        <f>IF(ISNA(VLOOKUP($B9,'[2]1516 Exp_Rev Access'!$F$7:$FS$310,153,FALSE)),"",VLOOKUP($B9,'[2]1516 Exp_Rev Access'!$F$7:$FS$310,153,FALSE))</f>
        <v>1945.15</v>
      </c>
      <c r="FS9" s="53">
        <f>SUM(CH9:FR9)</f>
        <v>71197.62</v>
      </c>
      <c r="FT9" s="92">
        <f t="shared" ref="FT9:FT14" si="30">FS9/E9</f>
        <v>3.3828290712791802E-2</v>
      </c>
      <c r="FU9" s="95">
        <f t="shared" ref="FU9:FU14" si="31">FS9/D9</f>
        <v>1558.2757715036112</v>
      </c>
      <c r="FV9" s="90">
        <f>IF(ISNA(VLOOKUP($B9,'[2]1516 Exp_Rev Access'!$F$7:$FS$310,154,FALSE)),"",VLOOKUP($B9,'[2]1516 Exp_Rev Access'!$F$7:$FS$310,154,FALSE))</f>
        <v>0</v>
      </c>
      <c r="FW9" s="90">
        <f>IF(ISNA(VLOOKUP($B9,'[2]1516 Exp_Rev Access'!$F$7:$FS$310,155,FALSE)),"",VLOOKUP($B9,'[2]1516 Exp_Rev Access'!$F$7:$FS$310,155,FALSE))</f>
        <v>0</v>
      </c>
      <c r="FX9" s="90">
        <f>IF(ISNA(VLOOKUP($B9,'[2]1516 Exp_Rev Access'!$F$7:$FS$310,156,FALSE)),"",VLOOKUP($B9,'[2]1516 Exp_Rev Access'!$F$7:$FS$310,156,FALSE))</f>
        <v>0</v>
      </c>
      <c r="FY9" s="90">
        <f>IF(ISNA(VLOOKUP($B9,'[2]1516 Exp_Rev Access'!$F$7:$FS$310,157,FALSE)),"",VLOOKUP($B9,'[2]1516 Exp_Rev Access'!$F$7:$FS$310,157,FALSE))</f>
        <v>0</v>
      </c>
      <c r="FZ9" s="90">
        <f>IF(ISNA(VLOOKUP($B9,'[2]1516 Exp_Rev Access'!$F$7:$FS$310,158,FALSE)),"",VLOOKUP($B9,'[2]1516 Exp_Rev Access'!$F$7:$FS$310,158,FALSE))</f>
        <v>0</v>
      </c>
      <c r="GA9" s="90">
        <f>IF(ISNA(VLOOKUP($B9,'[2]1516 Exp_Rev Access'!$F$7:$FS$310,159,FALSE)),"",VLOOKUP($B9,'[2]1516 Exp_Rev Access'!$F$7:$FS$310,159,FALSE))</f>
        <v>0</v>
      </c>
      <c r="GB9" s="90">
        <f>IF(ISNA(VLOOKUP($B9,'[2]1516 Exp_Rev Access'!$F$7:$FS$310,160,FALSE)),"",VLOOKUP($B9,'[2]1516 Exp_Rev Access'!$F$7:$FS$310,160,FALSE))</f>
        <v>0</v>
      </c>
      <c r="GC9" s="90">
        <f>IF(ISNA(VLOOKUP($B9,'[2]1516 Exp_Rev Access'!$F$7:$FS$310,161,FALSE)),"",VLOOKUP($B9,'[2]1516 Exp_Rev Access'!$F$7:$FS$310,161,FALSE))</f>
        <v>0</v>
      </c>
      <c r="GD9" s="90">
        <f>IF(ISNA(VLOOKUP($B9,'[2]1516 Exp_Rev Access'!$F$7:$FS$310,162,FALSE)),"",VLOOKUP($B9,'[2]1516 Exp_Rev Access'!$F$7:$FS$310,162,FALSE))</f>
        <v>0</v>
      </c>
      <c r="GE9" s="90">
        <f>IF(ISNA(VLOOKUP($B9,'[2]1516 Exp_Rev Access'!$F$7:$FS$310,163,FALSE)),"",VLOOKUP($B9,'[2]1516 Exp_Rev Access'!$F$7:$FS$310,163,FALSE))</f>
        <v>0</v>
      </c>
      <c r="GF9" s="90">
        <f>IF(ISNA(VLOOKUP($B9,'[2]1516 Exp_Rev Access'!$F$7:$FS$310,164,FALSE)),"",VLOOKUP($B9,'[2]1516 Exp_Rev Access'!$F$7:$FS$310,164,FALSE))</f>
        <v>0</v>
      </c>
      <c r="GG9" s="90">
        <f>IF(ISNA(VLOOKUP($B9,'[2]1516 Exp_Rev Access'!$F$7:$FS$310,165,FALSE)),"",VLOOKUP($B9,'[2]1516 Exp_Rev Access'!$F$7:$FS$310,165,FALSE))</f>
        <v>0</v>
      </c>
      <c r="GH9" s="90">
        <f>IF(ISNA(VLOOKUP($B9,'[2]1516 Exp_Rev Access'!$F$7:$FS$310,166,FALSE)),"",VLOOKUP($B9,'[2]1516 Exp_Rev Access'!$F$7:$FS$310,166,FALSE))</f>
        <v>0</v>
      </c>
      <c r="GI9" s="90">
        <f>IF(ISNA(VLOOKUP($B9,'[2]1516 Exp_Rev Access'!$F$7:$FS$310,167,FALSE)),"",VLOOKUP($B9,'[2]1516 Exp_Rev Access'!$F$7:$FS$310,167,FALSE))</f>
        <v>0</v>
      </c>
      <c r="GJ9" s="90">
        <f>IF(ISNA(VLOOKUP($B9,'[2]1516 Exp_Rev Access'!$F$7:$FS$310,168,FALSE)),"",VLOOKUP($B9,'[2]1516 Exp_Rev Access'!$F$7:$FS$310,168,FALSE))</f>
        <v>0</v>
      </c>
      <c r="GK9" s="90">
        <f>IF(ISNA(VLOOKUP($B9,'[2]1516 Exp_Rev Access'!$F$7:$FS$310,169,FALSE)),"",VLOOKUP($B9,'[2]1516 Exp_Rev Access'!$F$7:$FS$310,169,FALSE))</f>
        <v>0</v>
      </c>
      <c r="GL9" s="90">
        <f>IF(ISNA(VLOOKUP($B9,'[2]1516 Exp_Rev Access'!$F$7:$FS$310,170,FALSE)),"",VLOOKUP($B9,'[2]1516 Exp_Rev Access'!$F$7:$FS$310,170,FALSE))</f>
        <v>194.77</v>
      </c>
      <c r="GM9" s="90">
        <f>IF(ISNA(VLOOKUP($B9,'[2]1516 Exp_Rev Access'!$F$7:$FT$310,171,FALSE)),"",VLOOKUP($B9,'[2]1516 Exp_Rev Access'!$F$7:$FT$310,171,FALSE))</f>
        <v>0</v>
      </c>
      <c r="GN9" s="90">
        <f>IF(ISNA(VLOOKUP($B9,'[2]1516 Exp_Rev Access'!$F$7:$FU$310,172,FALSE)),"",VLOOKUP($B9,'[2]1516 Exp_Rev Access'!$F$7:$FU$310,172,FALSE))</f>
        <v>0</v>
      </c>
      <c r="GO9" s="90">
        <f>IF(ISNA(VLOOKUP($B9,'[2]1516 Exp_Rev Access'!$F$7:$FV$310,173,FALSE)),"",VLOOKUP($B9,'[2]1516 Exp_Rev Access'!$F$7:$FV$310,173,FALSE))</f>
        <v>0</v>
      </c>
      <c r="GP9" s="90">
        <f>IF(ISNA(VLOOKUP($B9,'[2]1516 Exp_Rev Access'!$F$7:$GA$310,174,FALSE)),"",VLOOKUP($B9,'[2]1516 Exp_Rev Access'!$F$7:$GA$310,174,FALSE))</f>
        <v>0</v>
      </c>
      <c r="GQ9" s="90">
        <f>IF(ISNA(VLOOKUP($B9,'[2]1516 Exp_Rev Access'!$F$7:$GA$310,175,FALSE)),"",VLOOKUP($B9,'[2]1516 Exp_Rev Access'!$F$7:$GA$310,175,FALSE))</f>
        <v>0</v>
      </c>
      <c r="GR9" s="90">
        <f>IF(ISNA(VLOOKUP($B9,'[2]1516 Exp_Rev Access'!$F$7:$GA$310,176,FALSE)),"",VLOOKUP($B9,'[2]1516 Exp_Rev Access'!$F$7:$GA$310,176,FALSE))</f>
        <v>0</v>
      </c>
      <c r="GS9" s="90">
        <f>IF(ISNA(VLOOKUP($B9,'[2]1516 Exp_Rev Access'!$F$7:$GA$310,177,FALSE)),"",VLOOKUP($B9,'[2]1516 Exp_Rev Access'!$F$7:$GA$310,177,FALSE))</f>
        <v>0</v>
      </c>
      <c r="GT9" s="90">
        <f>IF(ISNA(VLOOKUP($B9,'[2]1516 Exp_Rev Access'!$F$7:$GA$310,178,FALSE)),"",VLOOKUP($B9,'[2]1516 Exp_Rev Access'!$F$7:$GA$310,178,FALSE))</f>
        <v>0</v>
      </c>
      <c r="GU9" s="53">
        <f>SUM(FV9:GT9)</f>
        <v>194.77</v>
      </c>
      <c r="GV9" s="92">
        <f t="shared" ref="GV9:GV12" si="32">GU9/E9</f>
        <v>9.2541522906671041E-5</v>
      </c>
      <c r="GW9" s="96">
        <f>GU9/D9</f>
        <v>4.2628583935215589</v>
      </c>
      <c r="HE9" s="97"/>
      <c r="HF9" s="97"/>
      <c r="HG9" s="97"/>
      <c r="HH9" s="97"/>
      <c r="HI9" s="97"/>
      <c r="HJ9" s="97"/>
      <c r="HK9" s="97"/>
      <c r="HL9" s="97"/>
      <c r="HM9" s="97"/>
      <c r="HN9" s="97"/>
    </row>
    <row r="10" spans="1:222" x14ac:dyDescent="0.2">
      <c r="B10" s="87" t="s">
        <v>177</v>
      </c>
      <c r="C10" s="87" t="s">
        <v>178</v>
      </c>
      <c r="D10" s="88">
        <f>IF(ISNA(VLOOKUP($B10,'[2]1516 enrollment_Rev_Exp by size'!$A$6:$C$325,3,FALSE)),"",VLOOKUP($B10,'[2]1516 enrollment_Rev_Exp by size'!$A$6:$C$325,3,FALSE))</f>
        <v>12.7</v>
      </c>
      <c r="E10" s="89">
        <v>417951.2</v>
      </c>
      <c r="F10" s="67">
        <f>N10+AM10+AU10+BV10+CE10+FS10+GU10</f>
        <v>417951.20000000007</v>
      </c>
      <c r="G10" s="67">
        <f t="shared" ref="G10:G14" si="33">F10-E10</f>
        <v>0</v>
      </c>
      <c r="H10" s="90">
        <f>IF(ISNA(VLOOKUP($B10,'[2]1516 Exp_Rev Access'!$F$7:$FS$310,2,FALSE)),"",VLOOKUP($B10,'[2]1516 Exp_Rev Access'!$F$7:$FS$310,2,FALSE))</f>
        <v>39991.82</v>
      </c>
      <c r="I10" s="90">
        <f>IF(ISNA(VLOOKUP($B10,'[2]1516 Exp_Rev Access'!$F$7:$FS$310,3,FALSE)),"",VLOOKUP($B10,'[2]1516 Exp_Rev Access'!$F$7:$FS$310,3,FALSE))</f>
        <v>0</v>
      </c>
      <c r="J10" s="90">
        <f>IF(ISNA(VLOOKUP($B10,'[2]1516 Exp_Rev Access'!$F$7:$FS$310,4,FALSE)),"",VLOOKUP($B10,'[2]1516 Exp_Rev Access'!$F$7:$FS$310,4,FALSE))</f>
        <v>1.49</v>
      </c>
      <c r="K10" s="90">
        <f>IF(ISNA(VLOOKUP($B10,'[2]1516 Exp_Rev Access'!$F$7:$FS$310,5,FALSE)),"-",VLOOKUP($B10,'[2]1516 Exp_Rev Access'!$F$7:$FS$310,5,FALSE))</f>
        <v>0</v>
      </c>
      <c r="L10" s="90">
        <f>IF(ISNA(VLOOKUP($B10,'[2]1516 Exp_Rev Access'!$F$7:$FS$310,6,FALSE)),"",VLOOKUP($B10,'[2]1516 Exp_Rev Access'!$F$7:$FS$310,6,FALSE))</f>
        <v>0</v>
      </c>
      <c r="M10" s="90">
        <f>IF(ISNA(VLOOKUP($B10,'[2]1516 Exp_Rev Access'!$F$7:$FS$310,7,FALSE)),"",VLOOKUP($B10,'[2]1516 Exp_Rev Access'!$F$7:$FS$310,7,FALSE))</f>
        <v>0</v>
      </c>
      <c r="N10" s="53">
        <f t="shared" si="19"/>
        <v>39993.31</v>
      </c>
      <c r="O10" s="91">
        <f t="shared" si="20"/>
        <v>9.5688946460735128E-2</v>
      </c>
      <c r="P10" s="53">
        <f t="shared" si="21"/>
        <v>3149.0795275590549</v>
      </c>
      <c r="Q10" s="90">
        <f>IF(ISNA(VLOOKUP($B10,'[2]1516 Exp_Rev Access'!$F$7:$FS$310,8,FALSE)),"",VLOOKUP($B10,'[2]1516 Exp_Rev Access'!$F$7:$FS$310,8,FALSE))</f>
        <v>0</v>
      </c>
      <c r="R10" s="90">
        <f>IF(ISNA(VLOOKUP($B10,'[2]1516 Exp_Rev Access'!$F$7:$FS$310,9,FALSE)),"",VLOOKUP($B10,'[2]1516 Exp_Rev Access'!$F$7:$FS$310,9,FALSE))</f>
        <v>0</v>
      </c>
      <c r="S10" s="90">
        <f>IF(ISNA(VLOOKUP($B10,'[2]1516 Exp_Rev Access'!$F$7:$FS$310,10,FALSE)),"",VLOOKUP($B10,'[2]1516 Exp_Rev Access'!$F$7:$FS$310,10,FALSE))</f>
        <v>0</v>
      </c>
      <c r="T10" s="90">
        <f>IF(ISNA(VLOOKUP($B10,'[2]1516 Exp_Rev Access'!$F$7:$FS$310,11,FALSE)),"",VLOOKUP($B10,'[2]1516 Exp_Rev Access'!$F$7:$FS$310,11,FALSE))</f>
        <v>0</v>
      </c>
      <c r="U10" s="90">
        <f>IF(ISNA(VLOOKUP($B10,'[2]1516 Exp_Rev Access'!$F$7:$FS$310,12,FALSE)),"",VLOOKUP($B10,'[2]1516 Exp_Rev Access'!$F$7:$FS$310,12,FALSE))</f>
        <v>0</v>
      </c>
      <c r="V10" s="90">
        <f>IF(ISNA(VLOOKUP($B10,'[2]1516 Exp_Rev Access'!$F$7:$FS$310,13,FALSE)),"",VLOOKUP($B10,'[2]1516 Exp_Rev Access'!$F$7:$FS$310,13,FALSE))</f>
        <v>0</v>
      </c>
      <c r="W10" s="90">
        <f>IF(ISNA(VLOOKUP($B10,'[2]1516 Exp_Rev Access'!$F$7:$FS$310,14,FALSE)),"",VLOOKUP($B10,'[2]1516 Exp_Rev Access'!$F$7:$FS$310,14,FALSE))</f>
        <v>0</v>
      </c>
      <c r="X10" s="90">
        <f>IF(ISNA(VLOOKUP($B10,'[2]1516 Exp_Rev Access'!$F$7:$FS$310,15,FALSE)),"",VLOOKUP($B10,'[2]1516 Exp_Rev Access'!$F$7:$FS$310,15,FALSE))</f>
        <v>0</v>
      </c>
      <c r="Y10" s="90">
        <f>IF(ISNA(VLOOKUP($B10,'[2]1516 Exp_Rev Access'!$F$7:$FS$310,16,FALSE)),"",VLOOKUP($B10,'[2]1516 Exp_Rev Access'!$F$7:$FS$310,16,FALSE))</f>
        <v>0</v>
      </c>
      <c r="Z10" s="90">
        <f>IF(ISNA(VLOOKUP($B10,'[2]1516 Exp_Rev Access'!$F$7:$FS$310,17,FALSE)),"",VLOOKUP($B10,'[2]1516 Exp_Rev Access'!$F$7:$FS$310,17,FALSE))</f>
        <v>0</v>
      </c>
      <c r="AA10" s="90">
        <f>IF(ISNA(VLOOKUP($B10,'[2]1516 Exp_Rev Access'!$F$7:$FS$310,18,FALSE)),"",VLOOKUP($B10,'[2]1516 Exp_Rev Access'!$F$7:$FS$310,18,FALSE))</f>
        <v>0</v>
      </c>
      <c r="AB10" s="90">
        <f>IF(ISNA(VLOOKUP($B10,'[2]1516 Exp_Rev Access'!$F$7:$FS$310,19,FALSE)),"",VLOOKUP($B10,'[2]1516 Exp_Rev Access'!$F$7:$FS$310,19,FALSE))</f>
        <v>0</v>
      </c>
      <c r="AC10" s="90">
        <f>IF(ISNA(VLOOKUP($B10,'[2]1516 Exp_Rev Access'!$F$7:$FS$310,20,FALSE)),"",VLOOKUP($B10,'[2]1516 Exp_Rev Access'!$F$7:$FS$310,20,FALSE))</f>
        <v>0</v>
      </c>
      <c r="AD10" s="90">
        <f>IF(ISNA(VLOOKUP($B10,'[2]1516 Exp_Rev Access'!$F$7:$FS$310,21,FALSE)),"",VLOOKUP($B10,'[2]1516 Exp_Rev Access'!$F$7:$FS$310,21,FALSE))</f>
        <v>827</v>
      </c>
      <c r="AE10" s="90">
        <f>IF(ISNA(VLOOKUP($B10,'[2]1516 Exp_Rev Access'!$F$7:$FS$310,22,FALSE)),"",VLOOKUP($B10,'[2]1516 Exp_Rev Access'!$F$7:$FS$310,22,FALSE))</f>
        <v>493.19</v>
      </c>
      <c r="AF10" s="90">
        <f>IF(ISNA(VLOOKUP($B10,'[2]1516 Exp_Rev Access'!$F$7:$FS$310,23,FALSE)),"",VLOOKUP($B10,'[2]1516 Exp_Rev Access'!$F$7:$FS$310,23,FALSE))</f>
        <v>0</v>
      </c>
      <c r="AG10" s="90">
        <f>IF(ISNA(VLOOKUP($B10,'[2]1516 Exp_Rev Access'!$F$7:$FS$310,24,FALSE)),"",VLOOKUP($B10,'[2]1516 Exp_Rev Access'!$F$7:$FS$310,24,FALSE))</f>
        <v>122.1</v>
      </c>
      <c r="AH10" s="90">
        <f>IF(ISNA(VLOOKUP($B10,'[2]1516 Exp_Rev Access'!$F$7:$FS$310,25,FALSE)),"",VLOOKUP($B10,'[2]1516 Exp_Rev Access'!$F$7:$FS$310,25,FALSE))</f>
        <v>0</v>
      </c>
      <c r="AI10" s="90">
        <f>IF(ISNA(VLOOKUP($B10,'[2]1516 Exp_Rev Access'!$F$7:$FS$310,26,FALSE)),"",VLOOKUP($B10,'[2]1516 Exp_Rev Access'!$F$7:$FS$310,26,FALSE))</f>
        <v>0</v>
      </c>
      <c r="AJ10" s="90">
        <f>IF(ISNA(VLOOKUP($B10,'[2]1516 Exp_Rev Access'!$F$7:$FS$310,27,FALSE)),"",VLOOKUP($B10,'[2]1516 Exp_Rev Access'!$F$7:$FS$310,27,FALSE))</f>
        <v>0</v>
      </c>
      <c r="AK10" s="90">
        <f>IF(ISNA(VLOOKUP($B10,'[2]1516 Exp_Rev Access'!$F$7:$FS$310,28,FALSE)),"",VLOOKUP($B10,'[2]1516 Exp_Rev Access'!$F$7:$FS$310,28,FALSE))</f>
        <v>282.16000000000003</v>
      </c>
      <c r="AL10" s="90">
        <f>IF(ISNA(VLOOKUP($B10,'[2]1516 Exp_Rev Access'!$F$7:$FS$310,29,FALSE)),"",VLOOKUP($B10,'[2]1516 Exp_Rev Access'!$F$7:$FS$310,29,FALSE))</f>
        <v>0</v>
      </c>
      <c r="AM10" s="53">
        <f>SUM(Q10:AL10)</f>
        <v>1724.45</v>
      </c>
      <c r="AN10" s="92">
        <f t="shared" si="22"/>
        <v>4.1259601599421174E-3</v>
      </c>
      <c r="AO10" s="68">
        <f t="shared" si="23"/>
        <v>135.78346456692915</v>
      </c>
      <c r="AP10" s="90">
        <f>IF(ISNA(VLOOKUP($B10,'[2]1516 Exp_Rev Access'!$F$7:$FS$310,30,FALSE)),"",VLOOKUP($B10,'[2]1516 Exp_Rev Access'!$F$7:$FS$310,30,FALSE))</f>
        <v>240612.75</v>
      </c>
      <c r="AQ10" s="90">
        <f>IF(ISNA(VLOOKUP($B10,'[2]1516 Exp_Rev Access'!$F$7:$FS$310,31,FALSE)),"",VLOOKUP($B10,'[2]1516 Exp_Rev Access'!$F$7:$FS$310,31,FALSE))</f>
        <v>1101.8499999999999</v>
      </c>
      <c r="AR10" s="90">
        <f>IF(ISNA(VLOOKUP($B10,'[2]1516 Exp_Rev Access'!$F$7:$FS$310,32,FALSE)),"",VLOOKUP($B10,'[2]1516 Exp_Rev Access'!$F$7:$FS$310,32,FALSE))</f>
        <v>22605.24</v>
      </c>
      <c r="AS10" s="90">
        <f>IF(ISNA(VLOOKUP($B10,'[2]1516 Exp_Rev Access'!$F$7:$FS$310,33,FALSE)),"",VLOOKUP($B10,'[2]1516 Exp_Rev Access'!$F$7:$FS$310,33,FALSE))</f>
        <v>0</v>
      </c>
      <c r="AT10" s="90">
        <f>IF(ISNA(VLOOKUP($B10,'[2]1516 Exp_Rev Access'!$F$7:$FS$310,34,FALSE)),"",VLOOKUP($B10,'[2]1516 Exp_Rev Access'!$F$7:$FS$310,34,FALSE))</f>
        <v>0</v>
      </c>
      <c r="AU10" s="53">
        <f>SUM(AP10:AT10)</f>
        <v>264319.84000000003</v>
      </c>
      <c r="AV10" s="93">
        <f t="shared" si="24"/>
        <v>0.63241794735844759</v>
      </c>
      <c r="AW10" s="53">
        <f t="shared" si="25"/>
        <v>20812.585826771658</v>
      </c>
      <c r="AX10" s="90">
        <f>IF(ISNA(VLOOKUP($B10,'[2]1516 Exp_Rev Access'!$F$7:$FS$310,35,FALSE)),"",VLOOKUP($B10,'[2]1516 Exp_Rev Access'!$F$7:$FS$310,35,FALSE))</f>
        <v>0</v>
      </c>
      <c r="AY10" s="90">
        <f>IF(ISNA(VLOOKUP($B10,'[2]1516 Exp_Rev Access'!$F$7:$FS$310,36,FALSE)),"",VLOOKUP($B10,'[2]1516 Exp_Rev Access'!$F$7:$FS$310,36,FALSE))</f>
        <v>8727.5300000000007</v>
      </c>
      <c r="AZ10" s="90">
        <f>IF(ISNA(VLOOKUP($B10,'[2]1516 Exp_Rev Access'!$F$7:$FS$310,37,FALSE)),"",VLOOKUP($B10,'[2]1516 Exp_Rev Access'!$F$7:$FS$310,37,FALSE))</f>
        <v>0</v>
      </c>
      <c r="BA10" s="90">
        <f>IF(ISNA(VLOOKUP($B10,'[2]1516 Exp_Rev Access'!$F$7:$FS$310,38,FALSE)),"",VLOOKUP($B10,'[2]1516 Exp_Rev Access'!$F$7:$FS$310,38,FALSE))</f>
        <v>0</v>
      </c>
      <c r="BB10" s="90">
        <f>IF(ISNA(VLOOKUP($B10,'[2]1516 Exp_Rev Access'!$F$7:$FS$310,39,FALSE)),"",VLOOKUP($B10,'[2]1516 Exp_Rev Access'!$F$7:$FS$310,39,FALSE))</f>
        <v>0</v>
      </c>
      <c r="BC10" s="90">
        <f>IF(ISNA(VLOOKUP($B10,'[2]1516 Exp_Rev Access'!$F$7:$FS$310,40,FALSE)),"",VLOOKUP($B10,'[2]1516 Exp_Rev Access'!$F$7:$FS$310,40,FALSE))</f>
        <v>0</v>
      </c>
      <c r="BD10" s="90">
        <f>IF(ISNA(VLOOKUP($B10,'[2]1516 Exp_Rev Access'!$F$7:$FS$310,41,FALSE)),"",VLOOKUP($B10,'[2]1516 Exp_Rev Access'!$F$7:$FS$310,41,FALSE))</f>
        <v>0</v>
      </c>
      <c r="BE10" s="90">
        <f>IF(ISNA(VLOOKUP($B10,'[2]1516 Exp_Rev Access'!$F$7:$FS$310,42,FALSE)),"",VLOOKUP($B10,'[2]1516 Exp_Rev Access'!$F$7:$FS$310,42,FALSE))</f>
        <v>0</v>
      </c>
      <c r="BF10" s="90">
        <f>IF(ISNA(VLOOKUP($B10,'[2]1516 Exp_Rev Access'!$F$7:$FS$310,43,FALSE)),"",VLOOKUP($B10,'[2]1516 Exp_Rev Access'!$F$7:$FS$310,43,FALSE))</f>
        <v>0</v>
      </c>
      <c r="BG10" s="90">
        <f>IF(ISNA(VLOOKUP($B10,'[2]1516 Exp_Rev Access'!$F$7:$FS$310,44,FALSE)),"",VLOOKUP($B10,'[2]1516 Exp_Rev Access'!$F$7:$FS$310,44,FALSE))</f>
        <v>0</v>
      </c>
      <c r="BH10" s="90">
        <f>IF(ISNA(VLOOKUP($B10,'[2]1516 Exp_Rev Access'!$F$7:$FS$310,45,FALSE)),"",VLOOKUP($B10,'[2]1516 Exp_Rev Access'!$F$7:$FS$310,45,FALSE))</f>
        <v>135.25</v>
      </c>
      <c r="BI10" s="90">
        <f>IF(ISNA(VLOOKUP($B10,'[2]1516 Exp_Rev Access'!$F$7:$FS$310,46,FALSE)),"",VLOOKUP($B10,'[2]1516 Exp_Rev Access'!$F$7:$FS$310,46,FALSE))</f>
        <v>0</v>
      </c>
      <c r="BJ10" s="90">
        <f>IF(ISNA(VLOOKUP($B10,'[2]1516 Exp_Rev Access'!$F$7:$FS$310,47,FALSE)),"",VLOOKUP($B10,'[2]1516 Exp_Rev Access'!$F$7:$FS$310,47,FALSE))</f>
        <v>0</v>
      </c>
      <c r="BK10" s="90">
        <f>IF(ISNA(VLOOKUP($B10,'[2]1516 Exp_Rev Access'!$F$7:$FS$310,48,FALSE)),"",VLOOKUP($B10,'[2]1516 Exp_Rev Access'!$F$7:$FS$310,48,FALSE))</f>
        <v>74711.3</v>
      </c>
      <c r="BL10" s="90">
        <f>IF(ISNA(VLOOKUP($B10,'[2]1516 Exp_Rev Access'!$F$7:$FS$310,49,FALSE)),"",VLOOKUP($B10,'[2]1516 Exp_Rev Access'!$F$7:$FS$310,49,FALSE))</f>
        <v>0</v>
      </c>
      <c r="BM10" s="90">
        <f>IF(ISNA(VLOOKUP($B10,'[2]1516 Exp_Rev Access'!$F$7:$FS$310,50,FALSE)),"",VLOOKUP($B10,'[2]1516 Exp_Rev Access'!$F$7:$FS$310,50,FALSE))</f>
        <v>0</v>
      </c>
      <c r="BN10" s="90">
        <f>IF(ISNA(VLOOKUP($B10,'[2]1516 Exp_Rev Access'!$F$7:$FS$310,51,FALSE)),"",VLOOKUP($B10,'[2]1516 Exp_Rev Access'!$F$7:$FS$310,51,FALSE))</f>
        <v>0</v>
      </c>
      <c r="BO10" s="90">
        <f>IF(ISNA(VLOOKUP($B10,'[2]1516 Exp_Rev Access'!$F$7:$FS$310,52,FALSE)),"",VLOOKUP($B10,'[2]1516 Exp_Rev Access'!$F$7:$FS$310,52,FALSE))</f>
        <v>0</v>
      </c>
      <c r="BP10" s="90">
        <f>IF(ISNA(VLOOKUP($B10,'[2]1516 Exp_Rev Access'!$F$7:$FS$310,53,FALSE)),"",VLOOKUP($B10,'[2]1516 Exp_Rev Access'!$F$7:$FS$310,53,FALSE))</f>
        <v>0</v>
      </c>
      <c r="BQ10" s="90">
        <f>IF(ISNA(VLOOKUP($B10,'[2]1516 Exp_Rev Access'!$F$7:$FS$310,54,FALSE)),"",VLOOKUP($B10,'[2]1516 Exp_Rev Access'!$F$7:$FS$310,54,FALSE))</f>
        <v>0</v>
      </c>
      <c r="BR10" s="90">
        <f>IF(ISNA(VLOOKUP($B10,'[2]1516 Exp_Rev Access'!$F$7:$FS$310,55,FALSE)),"",VLOOKUP($B10,'[2]1516 Exp_Rev Access'!$F$7:$FS$310,55,FALSE))</f>
        <v>0</v>
      </c>
      <c r="BS10" s="90">
        <f>IF(ISNA(VLOOKUP($B10,'[2]1516 Exp_Rev Access'!$F$7:$FS$310,56,FALSE)),"",VLOOKUP($B10,'[2]1516 Exp_Rev Access'!$F$7:$FS$310,56,FALSE))</f>
        <v>0</v>
      </c>
      <c r="BT10" s="90">
        <f>IF(ISNA(VLOOKUP($B10,'[2]1516 Exp_Rev Access'!$F$7:$FS$310,57,FALSE)),"",VLOOKUP($B10,'[2]1516 Exp_Rev Access'!$F$7:$FS$310,57,FALSE))</f>
        <v>0</v>
      </c>
      <c r="BU10" s="90">
        <f>IF(ISNA(VLOOKUP($B10,'[2]1516 Exp_Rev Access'!$F$7:$FS$310,58,FALSE)),"",VLOOKUP($B10,'[2]1516 Exp_Rev Access'!$F$7:$FS$310,58,FALSE))</f>
        <v>0</v>
      </c>
      <c r="BV10" s="53">
        <f>SUM(AX10:BU10)</f>
        <v>83574.080000000002</v>
      </c>
      <c r="BW10" s="92">
        <f t="shared" si="26"/>
        <v>0.19996133519894188</v>
      </c>
      <c r="BX10" s="68">
        <f t="shared" si="27"/>
        <v>6580.6362204724419</v>
      </c>
      <c r="BY10" s="90">
        <f>IF(ISNA(VLOOKUP($B10,'[2]1516 Exp_Rev Access'!$F$7:$FS$310,59,FALSE)),"",VLOOKUP($B10,'[2]1516 Exp_Rev Access'!$F$7:$FS$310,59,FALSE))</f>
        <v>0</v>
      </c>
      <c r="BZ10" s="90">
        <f>IF(ISNA(VLOOKUP($B10,'[2]1516 Exp_Rev Access'!$F$7:$FS$310,60,FALSE)),"",VLOOKUP($B10,'[2]1516 Exp_Rev Access'!$F$7:$FS$310,60,FALSE))</f>
        <v>0</v>
      </c>
      <c r="CA10" s="90">
        <f>IF(ISNA(VLOOKUP($B10,'[2]1516 Exp_Rev Access'!$F$7:$FS$310,61,FALSE)),"",VLOOKUP($B10,'[2]1516 Exp_Rev Access'!$F$7:$FS$310,61,FALSE))</f>
        <v>0</v>
      </c>
      <c r="CB10" s="90">
        <f>IF(ISNA(VLOOKUP($B10,'[2]1516 Exp_Rev Access'!$F$7:$FS$310,62,FALSE)),"",VLOOKUP($B10,'[2]1516 Exp_Rev Access'!$F$7:$FS$310,62,FALSE))</f>
        <v>0</v>
      </c>
      <c r="CC10" s="90">
        <f>IF(ISNA(VLOOKUP($B10,'[2]1516 Exp_Rev Access'!$F$7:$FS$310,63,FALSE)),"",VLOOKUP($B10,'[2]1516 Exp_Rev Access'!$F$7:$FS$310,63,FALSE))</f>
        <v>0</v>
      </c>
      <c r="CD10" s="90">
        <f>IF(ISNA(VLOOKUP($B10,'[2]1516 Exp_Rev Access'!$F$7:$FS$310,64,FALSE)),"",VLOOKUP($B10,'[2]1516 Exp_Rev Access'!$F$7:$FS$310,64,FALSE))</f>
        <v>0</v>
      </c>
      <c r="CE10" s="53">
        <f>SUM(BY10:CD10)</f>
        <v>0</v>
      </c>
      <c r="CF10" s="92"/>
      <c r="CG10" s="94">
        <f t="shared" si="29"/>
        <v>0</v>
      </c>
      <c r="CH10" s="90">
        <f>IF(ISNA(VLOOKUP($B10,'[2]1516 Exp_Rev Access'!$F$7:$FS$310,65,FALSE)),"",VLOOKUP($B10,'[2]1516 Exp_Rev Access'!$F$7:$FS$310,65,FALSE))</f>
        <v>0</v>
      </c>
      <c r="CI10" s="90">
        <f>IF(ISNA(VLOOKUP($B10,'[2]1516 Exp_Rev Access'!$F$7:$FS$310,66,FALSE)),"",VLOOKUP($B10,'[2]1516 Exp_Rev Access'!$F$7:$FS$310,66,FALSE))</f>
        <v>0</v>
      </c>
      <c r="CJ10" s="90">
        <f>IF(ISNA(VLOOKUP($B10,'[2]1516 Exp_Rev Access'!$F$7:$FS$310,67,FALSE)),"",VLOOKUP($B10,'[2]1516 Exp_Rev Access'!$F$7:$FS$310,67,FALSE))</f>
        <v>0</v>
      </c>
      <c r="CK10" s="90">
        <f>IF(ISNA(VLOOKUP($B10,'[2]1516 Exp_Rev Access'!$F$7:$FS$310,68,FALSE)),"",VLOOKUP($B10,'[2]1516 Exp_Rev Access'!$F$7:$FS$310,68,FALSE))</f>
        <v>0</v>
      </c>
      <c r="CL10" s="90">
        <f>IF(ISNA(VLOOKUP($B10,'[2]1516 Exp_Rev Access'!$F$7:$FS$310,69,FALSE)),"",VLOOKUP($B10,'[2]1516 Exp_Rev Access'!$F$7:$FS$310,69,FALSE))</f>
        <v>0</v>
      </c>
      <c r="CM10" s="90">
        <f>IF(ISNA(VLOOKUP($B10,'[2]1516 Exp_Rev Access'!$F$7:$FS$310,70,FALSE)),"",VLOOKUP($B10,'[2]1516 Exp_Rev Access'!$F$7:$FS$310,70,FALSE))</f>
        <v>0</v>
      </c>
      <c r="CN10" s="90">
        <f>IF(ISNA(VLOOKUP($B10,'[2]1516 Exp_Rev Access'!$F$7:$FS$310,71,FALSE)),"",VLOOKUP($B10,'[2]1516 Exp_Rev Access'!$F$7:$FS$310,71,FALSE))</f>
        <v>0</v>
      </c>
      <c r="CO10" s="90">
        <f>IF(ISNA(VLOOKUP($B10,'[2]1516 Exp_Rev Access'!$F$7:$FS$310,72,FALSE)),"",VLOOKUP($B10,'[2]1516 Exp_Rev Access'!$F$7:$FS$310,72,FALSE))</f>
        <v>0</v>
      </c>
      <c r="CP10" s="90">
        <f>IF(ISNA(VLOOKUP($B10,'[2]1516 Exp_Rev Access'!$F$7:$FS$310,73,FALSE)),"",VLOOKUP($B10,'[2]1516 Exp_Rev Access'!$F$7:$FS$310,73,FALSE))</f>
        <v>0</v>
      </c>
      <c r="CQ10" s="90">
        <f>IF(ISNA(VLOOKUP($B10,'[2]1516 Exp_Rev Access'!$F$7:$FS$310,74,FALSE)),"",VLOOKUP($B10,'[2]1516 Exp_Rev Access'!$F$7:$FS$310,74,FALSE))</f>
        <v>5434</v>
      </c>
      <c r="CR10" s="90">
        <f>IF(ISNA(VLOOKUP($B10,'[2]1516 Exp_Rev Access'!$F$7:$FS$310,75,FALSE)),"",VLOOKUP($B10,'[2]1516 Exp_Rev Access'!$F$7:$FS$310,75,FALSE))</f>
        <v>0</v>
      </c>
      <c r="CS10" s="90">
        <f>IF(ISNA(VLOOKUP($B10,'[2]1516 Exp_Rev Access'!$F$7:$FS$310,76,FALSE)),"",VLOOKUP($B10,'[2]1516 Exp_Rev Access'!$F$7:$FS$310,76,FALSE))</f>
        <v>0</v>
      </c>
      <c r="CT10" s="90">
        <f>IF(ISNA(VLOOKUP($B10,'[2]1516 Exp_Rev Access'!$F$7:$FS$310,77,FALSE)),"",VLOOKUP($B10,'[2]1516 Exp_Rev Access'!$F$7:$FS$310,77,FALSE))</f>
        <v>0</v>
      </c>
      <c r="CU10" s="90">
        <f>IF(ISNA(VLOOKUP($B10,'[2]1516 Exp_Rev Access'!$F$7:$FS$310,78,FALSE)),"",VLOOKUP($B10,'[2]1516 Exp_Rev Access'!$F$7:$FS$310,78,FALSE))</f>
        <v>0</v>
      </c>
      <c r="CV10" s="90">
        <f>IF(ISNA(VLOOKUP($B10,'[2]1516 Exp_Rev Access'!$F$7:$FS$310,79,FALSE)),"",VLOOKUP($B10,'[2]1516 Exp_Rev Access'!$F$7:$FS$310,79,FALSE))</f>
        <v>0</v>
      </c>
      <c r="CW10" s="90">
        <f>IF(ISNA(VLOOKUP($B10,'[2]1516 Exp_Rev Access'!$F$7:$FS$310,80,FALSE)),"",VLOOKUP($B10,'[2]1516 Exp_Rev Access'!$F$7:$FS$310,80,FALSE))</f>
        <v>0</v>
      </c>
      <c r="CX10" s="90">
        <f>IF(ISNA(VLOOKUP($B10,'[2]1516 Exp_Rev Access'!$F$7:$FS$310,81,FALSE)),"",VLOOKUP($B10,'[2]1516 Exp_Rev Access'!$F$7:$FS$310,81,FALSE))</f>
        <v>0</v>
      </c>
      <c r="CY10" s="90">
        <f>IF(ISNA(VLOOKUP($B10,'[2]1516 Exp_Rev Access'!$F$7:$FS$310,82,FALSE)),"",VLOOKUP($B10,'[2]1516 Exp_Rev Access'!$F$7:$FS$310,82,FALSE))</f>
        <v>0</v>
      </c>
      <c r="CZ10" s="90">
        <f>IF(ISNA(VLOOKUP($B10,'[2]1516 Exp_Rev Access'!$F$7:$FS$310,83,FALSE)),"",VLOOKUP($B10,'[2]1516 Exp_Rev Access'!$F$7:$FS$310,83,FALSE))</f>
        <v>0</v>
      </c>
      <c r="DA10" s="90">
        <f>IF(ISNA(VLOOKUP($B10,'[2]1516 Exp_Rev Access'!$F$7:$FS$310,84,FALSE)),"",VLOOKUP($B10,'[2]1516 Exp_Rev Access'!$F$7:$FS$310,84,FALSE))</f>
        <v>0</v>
      </c>
      <c r="DB10" s="90">
        <f>IF(ISNA(VLOOKUP($B10,'[2]1516 Exp_Rev Access'!$F$7:$FS$310,85,FALSE)),"",VLOOKUP($B10,'[2]1516 Exp_Rev Access'!$F$7:$FS$310,85,FALSE))</f>
        <v>0</v>
      </c>
      <c r="DC10" s="90">
        <f>IF(ISNA(VLOOKUP($B10,'[2]1516 Exp_Rev Access'!$F$7:$FS$310,86,FALSE)),"",VLOOKUP($B10,'[2]1516 Exp_Rev Access'!$F$7:$FS$310,86,FALSE))</f>
        <v>0</v>
      </c>
      <c r="DD10" s="90">
        <f>IF(ISNA(VLOOKUP($B10,'[2]1516 Exp_Rev Access'!$F$7:$FS$310,87,FALSE)),"",VLOOKUP($B10,'[2]1516 Exp_Rev Access'!$F$7:$FS$310,87,FALSE))</f>
        <v>0</v>
      </c>
      <c r="DE10" s="90">
        <f>IF(ISNA(VLOOKUP($B10,'[2]1516 Exp_Rev Access'!$F$7:$FS$310,88,FALSE)),"",VLOOKUP($B10,'[2]1516 Exp_Rev Access'!$F$7:$FS$310,88,FALSE))</f>
        <v>0</v>
      </c>
      <c r="DF10" s="90">
        <f>IF(ISNA(VLOOKUP($B10,'[2]1516 Exp_Rev Access'!$F$7:$FS$310,89,FALSE)),"",VLOOKUP($B10,'[2]1516 Exp_Rev Access'!$F$7:$FS$310,89,FALSE))</f>
        <v>0</v>
      </c>
      <c r="DG10" s="90">
        <f>IF(ISNA(VLOOKUP($B10,'[2]1516 Exp_Rev Access'!$F$7:$FS$310,90,FALSE)),"",VLOOKUP($B10,'[2]1516 Exp_Rev Access'!$F$7:$FS$310,90,FALSE))</f>
        <v>0</v>
      </c>
      <c r="DH10" s="90">
        <f>IF(ISNA(VLOOKUP($B10,'[2]1516 Exp_Rev Access'!$F$7:$FS$310,91,FALSE)),"",VLOOKUP($B10,'[2]1516 Exp_Rev Access'!$F$7:$FS$310,91,FALSE))</f>
        <v>0</v>
      </c>
      <c r="DI10" s="90">
        <f>IF(ISNA(VLOOKUP($B10,'[2]1516 Exp_Rev Access'!$F$7:$FS$310,92,FALSE)),"",VLOOKUP($B10,'[2]1516 Exp_Rev Access'!$F$7:$FS$310,92,FALSE))</f>
        <v>0</v>
      </c>
      <c r="DJ10" s="90">
        <f>IF(ISNA(VLOOKUP($B10,'[2]1516 Exp_Rev Access'!$F$7:$FS$310,93,FALSE)),"",VLOOKUP($B10,'[2]1516 Exp_Rev Access'!$F$7:$FS$310,93,FALSE))</f>
        <v>0</v>
      </c>
      <c r="DK10" s="90">
        <f>IF(ISNA(VLOOKUP($B10,'[2]1516 Exp_Rev Access'!$F$7:$FS$310,94,FALSE)),"",VLOOKUP($B10,'[2]1516 Exp_Rev Access'!$F$7:$FS$310,94,FALSE))</f>
        <v>0</v>
      </c>
      <c r="DL10" s="90">
        <f>IF(ISNA(VLOOKUP($B10,'[2]1516 Exp_Rev Access'!$F$7:$FS$310,95,FALSE)),"",VLOOKUP($B10,'[2]1516 Exp_Rev Access'!$F$7:$FS$310,95,FALSE))</f>
        <v>0</v>
      </c>
      <c r="DM10" s="90">
        <f>IF(ISNA(VLOOKUP($B10,'[2]1516 Exp_Rev Access'!$F$7:$FS$310,96,FALSE)),"",VLOOKUP($B10,'[2]1516 Exp_Rev Access'!$F$7:$FS$310,96,FALSE))</f>
        <v>0</v>
      </c>
      <c r="DN10" s="90">
        <f>IF(ISNA(VLOOKUP($B10,'[2]1516 Exp_Rev Access'!$F$7:$FS$310,97,FALSE)),"",VLOOKUP($B10,'[2]1516 Exp_Rev Access'!$F$7:$FS$310,97,FALSE))</f>
        <v>0</v>
      </c>
      <c r="DO10" s="90">
        <f>IF(ISNA(VLOOKUP($B10,'[2]1516 Exp_Rev Access'!$F$7:$FS$310,98,FALSE)),"",VLOOKUP($B10,'[2]1516 Exp_Rev Access'!$F$7:$FS$310,98,FALSE))</f>
        <v>0</v>
      </c>
      <c r="DP10" s="90">
        <f>IF(ISNA(VLOOKUP($B10,'[2]1516 Exp_Rev Access'!$F$7:$FS$310,99,FALSE)),"",VLOOKUP($B10,'[2]1516 Exp_Rev Access'!$F$7:$FS$310,99,FALSE))</f>
        <v>0</v>
      </c>
      <c r="DQ10" s="90">
        <f>IF(ISNA(VLOOKUP($B10,'[2]1516 Exp_Rev Access'!$F$7:$FS$310,100,FALSE)),"",VLOOKUP($B10,'[2]1516 Exp_Rev Access'!$F$7:$FS$310,100,FALSE))</f>
        <v>0</v>
      </c>
      <c r="DR10" s="90">
        <f>IF(ISNA(VLOOKUP($B10,'[2]1516 Exp_Rev Access'!$F$7:$FS$310,101,FALSE)),"",VLOOKUP($B10,'[2]1516 Exp_Rev Access'!$F$7:$FS$310,101,FALSE))</f>
        <v>0</v>
      </c>
      <c r="DS10" s="90">
        <f>IF(ISNA(VLOOKUP($B10,'[2]1516 Exp_Rev Access'!$F$7:$FS$310,102,FALSE)),"",VLOOKUP($B10,'[2]1516 Exp_Rev Access'!$F$7:$FS$310,102,FALSE))</f>
        <v>0</v>
      </c>
      <c r="DT10" s="90">
        <f>IF(ISNA(VLOOKUP($B10,'[2]1516 Exp_Rev Access'!$F$7:$FS$310,103,FALSE)),"",VLOOKUP($B10,'[2]1516 Exp_Rev Access'!$F$7:$FS$310,103,FALSE))</f>
        <v>0</v>
      </c>
      <c r="DU10" s="90">
        <f>IF(ISNA(VLOOKUP($B10,'[2]1516 Exp_Rev Access'!$F$7:$FS$310,104,FALSE)),"",VLOOKUP($B10,'[2]1516 Exp_Rev Access'!$F$7:$FS$310,104,FALSE))</f>
        <v>0</v>
      </c>
      <c r="DV10" s="90">
        <f>IF(ISNA(VLOOKUP($B10,'[2]1516 Exp_Rev Access'!$F$7:$FS$310,105,FALSE)),"",VLOOKUP($B10,'[2]1516 Exp_Rev Access'!$F$7:$FS$310,105,FALSE))</f>
        <v>0</v>
      </c>
      <c r="DW10" s="90">
        <f>IF(ISNA(VLOOKUP($B10,'[2]1516 Exp_Rev Access'!$F$7:$FS$310,106,FALSE)),"",VLOOKUP($B10,'[2]1516 Exp_Rev Access'!$F$7:$FS$310,106,FALSE))</f>
        <v>0</v>
      </c>
      <c r="DX10" s="90">
        <f>IF(ISNA(VLOOKUP($B10,'[2]1516 Exp_Rev Access'!$F$7:$FS$310,107,FALSE)),"",VLOOKUP($B10,'[2]1516 Exp_Rev Access'!$F$7:$FS$310,107,FALSE))</f>
        <v>0</v>
      </c>
      <c r="DY10" s="90">
        <f>IF(ISNA(VLOOKUP($B10,'[2]1516 Exp_Rev Access'!$F$7:$FS$310,108,FALSE)),"",VLOOKUP($B10,'[2]1516 Exp_Rev Access'!$F$7:$FS$310,108,FALSE))</f>
        <v>22905.52</v>
      </c>
      <c r="DZ10" s="90">
        <f>IF(ISNA(VLOOKUP($B10,'[2]1516 Exp_Rev Access'!$F$7:$FS$310,109,FALSE)),"",VLOOKUP($B10,'[2]1516 Exp_Rev Access'!$F$7:$FS$310,109,FALSE))</f>
        <v>0</v>
      </c>
      <c r="EA10" s="90">
        <f>IF(ISNA(VLOOKUP($B10,'[2]1516 Exp_Rev Access'!$F$7:$FS$310,110,FALSE)),"",VLOOKUP($B10,'[2]1516 Exp_Rev Access'!$F$7:$FS$310,110,FALSE))</f>
        <v>0</v>
      </c>
      <c r="EB10" s="90">
        <f>IF(ISNA(VLOOKUP($B10,'[2]1516 Exp_Rev Access'!$F$7:$FS$310,111,FALSE)),"",VLOOKUP($B10,'[2]1516 Exp_Rev Access'!$F$7:$FS$310,111,FALSE))</f>
        <v>0</v>
      </c>
      <c r="EC10" s="90">
        <f>IF(ISNA(VLOOKUP($B10,'[2]1516 Exp_Rev Access'!$F$7:$FS$310,112,FALSE)),"",VLOOKUP($B10,'[2]1516 Exp_Rev Access'!$F$7:$FS$310,112,FALSE))</f>
        <v>0</v>
      </c>
      <c r="ED10" s="90">
        <f>IF(ISNA(VLOOKUP($B10,'[2]1516 Exp_Rev Access'!$F$7:$FS$310,113,FALSE)),"",VLOOKUP($B10,'[2]1516 Exp_Rev Access'!$F$7:$FS$310,113,FALSE))</f>
        <v>0</v>
      </c>
      <c r="EE10" s="90">
        <f>IF(ISNA(VLOOKUP($B10,'[2]1516 Exp_Rev Access'!$F$7:$FS$310,114,FALSE)),"",VLOOKUP($B10,'[2]1516 Exp_Rev Access'!$F$7:$FS$310,114,FALSE))</f>
        <v>0</v>
      </c>
      <c r="EF10" s="90">
        <f>IF(ISNA(VLOOKUP($B10,'[2]1516 Exp_Rev Access'!$F$7:$FS$310,115,FALSE)),"",VLOOKUP($B10,'[2]1516 Exp_Rev Access'!$F$7:$FS$310,115,FALSE))</f>
        <v>0</v>
      </c>
      <c r="EG10" s="90">
        <f>IF(ISNA(VLOOKUP($B10,'[2]1516 Exp_Rev Access'!$F$7:$FS$310,116,FALSE)),"",VLOOKUP($B10,'[2]1516 Exp_Rev Access'!$F$7:$FS$310,116,FALSE))</f>
        <v>0</v>
      </c>
      <c r="EH10" s="90">
        <f>IF(ISNA(VLOOKUP($B10,'[2]1516 Exp_Rev Access'!$F$7:$FS$310,117,FALSE)),"",VLOOKUP($B10,'[2]1516 Exp_Rev Access'!$F$7:$FS$310,117,FALSE))</f>
        <v>0</v>
      </c>
      <c r="EI10" s="90">
        <f>IF(ISNA(VLOOKUP($B10,'[2]1516 Exp_Rev Access'!$F$7:$FS$310,118,FALSE)),"",VLOOKUP($B10,'[2]1516 Exp_Rev Access'!$F$7:$FS$310,118,FALSE))</f>
        <v>0</v>
      </c>
      <c r="EJ10" s="90">
        <f>IF(ISNA(VLOOKUP($B10,'[2]1516 Exp_Rev Access'!$F$7:$FS$310,119,FALSE)),"",VLOOKUP($B10,'[2]1516 Exp_Rev Access'!$F$7:$FS$310,119,FALSE))</f>
        <v>0</v>
      </c>
      <c r="EK10" s="90">
        <f>IF(ISNA(VLOOKUP($B10,'[2]1516 Exp_Rev Access'!$F$7:$FS$310,120,FALSE)),"",VLOOKUP($B10,'[2]1516 Exp_Rev Access'!$F$7:$FS$310,120,FALSE))</f>
        <v>0</v>
      </c>
      <c r="EL10" s="90">
        <f>IF(ISNA(VLOOKUP($B10,'[2]1516 Exp_Rev Access'!$F$7:$FS$310,121,FALSE)),"",VLOOKUP($B10,'[2]1516 Exp_Rev Access'!$F$7:$FS$310,121,FALSE))</f>
        <v>0</v>
      </c>
      <c r="EM10" s="90">
        <f>IF(ISNA(VLOOKUP($B10,'[2]1516 Exp_Rev Access'!$F$7:$FS$310,122,FALSE)),"",VLOOKUP($B10,'[2]1516 Exp_Rev Access'!$F$7:$FS$310,122,FALSE))</f>
        <v>0</v>
      </c>
      <c r="EN10" s="90">
        <f>IF(ISNA(VLOOKUP($B10,'[2]1516 Exp_Rev Access'!$F$7:$FS$310,123,FALSE)),"",VLOOKUP($B10,'[2]1516 Exp_Rev Access'!$F$7:$FS$310,123,FALSE))</f>
        <v>0</v>
      </c>
      <c r="EO10" s="90">
        <f>IF(ISNA(VLOOKUP($B10,'[2]1516 Exp_Rev Access'!$F$7:$FS$310,124,FALSE)),"",VLOOKUP($B10,'[2]1516 Exp_Rev Access'!$F$7:$FS$310,124,FALSE))</f>
        <v>0</v>
      </c>
      <c r="EP10" s="90">
        <f>IF(ISNA(VLOOKUP($B10,'[2]1516 Exp_Rev Access'!$F$7:$FS$310,125,FALSE)),"",VLOOKUP($B10,'[2]1516 Exp_Rev Access'!$F$7:$FS$310,125,FALSE))</f>
        <v>0</v>
      </c>
      <c r="EQ10" s="90">
        <f>IF(ISNA(VLOOKUP($B10,'[2]1516 Exp_Rev Access'!$F$7:$FS$310,126,FALSE)),"",VLOOKUP($B10,'[2]1516 Exp_Rev Access'!$F$7:$FS$310,126,FALSE))</f>
        <v>0</v>
      </c>
      <c r="ER10" s="90">
        <f>IF(ISNA(VLOOKUP($B10,'[2]1516 Exp_Rev Access'!$F$7:$FS$310,127,FALSE)),"",VLOOKUP($B10,'[2]1516 Exp_Rev Access'!$F$7:$FS$310,127,FALSE))</f>
        <v>0</v>
      </c>
      <c r="ES10" s="90">
        <f>IF(ISNA(VLOOKUP($B10,'[2]1516 Exp_Rev Access'!$F$7:$FS$310,128,FALSE)),"",VLOOKUP($B10,'[2]1516 Exp_Rev Access'!$F$7:$FS$310,128,FALSE))</f>
        <v>0</v>
      </c>
      <c r="ET10" s="90">
        <f>IF(ISNA(VLOOKUP($B10,'[2]1516 Exp_Rev Access'!$F$7:$FS$310,129,FALSE)),"",VLOOKUP($B10,'[2]1516 Exp_Rev Access'!$F$7:$FS$310,129,FALSE))</f>
        <v>0</v>
      </c>
      <c r="EU10" s="90">
        <f>IF(ISNA(VLOOKUP($B10,'[2]1516 Exp_Rev Access'!$F$7:$FS$310,130,FALSE)),"",VLOOKUP($B10,'[2]1516 Exp_Rev Access'!$F$7:$FS$310,130,FALSE))</f>
        <v>0</v>
      </c>
      <c r="EV10" s="90">
        <f>IF(ISNA(VLOOKUP($B10,'[2]1516 Exp_Rev Access'!$F$7:$FS$310,131,FALSE)),"",VLOOKUP($B10,'[2]1516 Exp_Rev Access'!$F$7:$FS$310,131,FALSE))</f>
        <v>0</v>
      </c>
      <c r="EW10" s="90">
        <f>IF(ISNA(VLOOKUP($B10,'[2]1516 Exp_Rev Access'!$F$7:$FS$310,132,FALSE)),"",VLOOKUP($B10,'[2]1516 Exp_Rev Access'!$F$7:$FS$310,132,FALSE))</f>
        <v>0</v>
      </c>
      <c r="EX10" s="90">
        <f>IF(ISNA(VLOOKUP($B10,'[2]1516 Exp_Rev Access'!$F$7:$FS$310,133,FALSE)),"",VLOOKUP($B10,'[2]1516 Exp_Rev Access'!$F$7:$FS$310,133,FALSE))</f>
        <v>0</v>
      </c>
      <c r="EY10" s="90">
        <f>IF(ISNA(VLOOKUP($B10,'[2]1516 Exp_Rev Access'!$F$7:$FS$310,134,FALSE)),"",VLOOKUP($B10,'[2]1516 Exp_Rev Access'!$F$7:$FS$310,134,FALSE))</f>
        <v>0</v>
      </c>
      <c r="EZ10" s="90">
        <f>IF(ISNA(VLOOKUP($B10,'[2]1516 Exp_Rev Access'!$F$7:$FS$310,135,FALSE)),"",VLOOKUP($B10,'[2]1516 Exp_Rev Access'!$F$7:$FS$310,135,FALSE))</f>
        <v>0</v>
      </c>
      <c r="FA10" s="90">
        <f>IF(ISNA(VLOOKUP($B10,'[2]1516 Exp_Rev Access'!$F$7:$FS$310,136,FALSE)),"",VLOOKUP($B10,'[2]1516 Exp_Rev Access'!$F$7:$FS$310,136,FALSE))</f>
        <v>0</v>
      </c>
      <c r="FB10" s="90">
        <f>IF(ISNA(VLOOKUP($B10,'[2]1516 Exp_Rev Access'!$F$7:$FS$310,137,FALSE)),"",VLOOKUP($B10,'[2]1516 Exp_Rev Access'!$F$7:$FS$310,137,FALSE))</f>
        <v>0</v>
      </c>
      <c r="FC10" s="90">
        <f>IF(ISNA(VLOOKUP($B10,'[2]1516 Exp_Rev Access'!$F$7:$FS$310,138,FALSE)),"",VLOOKUP($B10,'[2]1516 Exp_Rev Access'!$F$7:$FS$310,138,FALSE))</f>
        <v>0</v>
      </c>
      <c r="FD10" s="90">
        <f>IF(ISNA(VLOOKUP($B10,'[2]1516 Exp_Rev Access'!$F$7:$FS$310,139,FALSE)),"",VLOOKUP($B10,'[2]1516 Exp_Rev Access'!$F$7:$FS$310,139,FALSE))</f>
        <v>0</v>
      </c>
      <c r="FE10" s="90">
        <f>IF(ISNA(VLOOKUP($B10,'[2]1516 Exp_Rev Access'!$F$7:$FS$310,140,FALSE)),"",VLOOKUP($B10,'[2]1516 Exp_Rev Access'!$F$7:$FS$310,140,FALSE))</f>
        <v>0</v>
      </c>
      <c r="FF10" s="90">
        <f>IF(ISNA(VLOOKUP($B10,'[2]1516 Exp_Rev Access'!$F$7:$FS$310,141,FALSE)),"",VLOOKUP($B10,'[2]1516 Exp_Rev Access'!$F$7:$FS$310,141,FALSE))</f>
        <v>0</v>
      </c>
      <c r="FG10" s="90">
        <f>IF(ISNA(VLOOKUP($B10,'[2]1516 Exp_Rev Access'!$F$7:$FS$310,142,FALSE)),"",VLOOKUP($B10,'[2]1516 Exp_Rev Access'!$F$7:$FS$310,142,FALSE))</f>
        <v>0</v>
      </c>
      <c r="FH10" s="90">
        <f>IF(ISNA(VLOOKUP($B10,'[2]1516 Exp_Rev Access'!$F$7:$FS$310,143,FALSE)),"",VLOOKUP($B10,'[2]1516 Exp_Rev Access'!$F$7:$FS$310,143,FALSE))</f>
        <v>0</v>
      </c>
      <c r="FI10" s="90">
        <f>IF(ISNA(VLOOKUP($B10,'[2]1516 Exp_Rev Access'!$F$7:$FS$310,144,FALSE)),"",VLOOKUP($B10,'[2]1516 Exp_Rev Access'!$F$7:$FS$310,144,FALSE))</f>
        <v>0</v>
      </c>
      <c r="FJ10" s="90">
        <f>IF(ISNA(VLOOKUP($B10,'[2]1516 Exp_Rev Access'!$F$7:$FS$310,145,FALSE)),"",VLOOKUP($B10,'[2]1516 Exp_Rev Access'!$F$7:$FS$310,145,FALSE))</f>
        <v>0</v>
      </c>
      <c r="FK10" s="90">
        <f>IF(ISNA(VLOOKUP($B10,'[2]1516 Exp_Rev Access'!$F$7:$FS$310,146,FALSE)),"",VLOOKUP($B10,'[2]1516 Exp_Rev Access'!$F$7:$FS$310,146,FALSE))</f>
        <v>0</v>
      </c>
      <c r="FL10" s="90">
        <f>IF(ISNA(VLOOKUP($B10,'[2]1516 Exp_Rev Access'!$F$7:$FS$310,1147,FALSE)),"",VLOOKUP($B10,'[2]1516 Exp_Rev Access'!$F$7:$FS$310,147,FALSE))</f>
        <v>0</v>
      </c>
      <c r="FM10" s="90">
        <f>IF(ISNA(VLOOKUP($B10,'[2]1516 Exp_Rev Access'!$F$7:$FS$310,148,FALSE)),"",VLOOKUP($B10,'[2]1516 Exp_Rev Access'!$F$7:$FS$310,148,FALSE))</f>
        <v>0</v>
      </c>
      <c r="FN10" s="90">
        <f>IF(ISNA(VLOOKUP($B10,'[2]1516 Exp_Rev Access'!$F$7:$FS$310,149,FALSE)),"",VLOOKUP($B10,'[2]1516 Exp_Rev Access'!$F$7:$FS$310,149,FALSE))</f>
        <v>0</v>
      </c>
      <c r="FO10" s="90">
        <f>IF(ISNA(VLOOKUP($B10,'[2]1516 Exp_Rev Access'!$F$7:$FS$310,150,FALSE)),"",VLOOKUP($B10,'[2]1516 Exp_Rev Access'!$F$7:$FS$310,150,FALSE))</f>
        <v>0</v>
      </c>
      <c r="FP10" s="90">
        <f>IF(ISNA(VLOOKUP($B10,'[2]1516 Exp_Rev Access'!$F$7:$FS$310,151,FALSE)),"",VLOOKUP($B10,'[2]1516 Exp_Rev Access'!$F$7:$FS$310,151,FALSE))</f>
        <v>0</v>
      </c>
      <c r="FQ10" s="90">
        <f>IF(ISNA(VLOOKUP($B10,'[2]1516 Exp_Rev Access'!$F$7:$FS$310,152,FALSE)),"",VLOOKUP($B10,'[2]1516 Exp_Rev Access'!$F$7:$FS$310,152,FALSE))</f>
        <v>0</v>
      </c>
      <c r="FR10" s="90">
        <f>IF(ISNA(VLOOKUP($B10,'[2]1516 Exp_Rev Access'!$F$7:$FS$310,153,FALSE)),"",VLOOKUP($B10,'[2]1516 Exp_Rev Access'!$F$7:$FS$310,153,FALSE))</f>
        <v>0</v>
      </c>
      <c r="FS10" s="53">
        <f>SUM(CH10:FR10)</f>
        <v>28339.52</v>
      </c>
      <c r="FT10" s="92">
        <f t="shared" si="30"/>
        <v>6.7805810821933279E-2</v>
      </c>
      <c r="FU10" s="95">
        <f t="shared" si="31"/>
        <v>2231.4582677165354</v>
      </c>
      <c r="FV10" s="90">
        <f>IF(ISNA(VLOOKUP($B10,'[2]1516 Exp_Rev Access'!$F$7:$FS$310,154,FALSE)),"",VLOOKUP($B10,'[2]1516 Exp_Rev Access'!$F$7:$FS$310,154,FALSE))</f>
        <v>0</v>
      </c>
      <c r="FW10" s="90">
        <f>IF(ISNA(VLOOKUP($B10,'[2]1516 Exp_Rev Access'!$F$7:$FS$310,155,FALSE)),"",VLOOKUP($B10,'[2]1516 Exp_Rev Access'!$F$7:$FS$310,155,FALSE))</f>
        <v>0</v>
      </c>
      <c r="FX10" s="90">
        <f>IF(ISNA(VLOOKUP($B10,'[2]1516 Exp_Rev Access'!$F$7:$FS$310,156,FALSE)),"",VLOOKUP($B10,'[2]1516 Exp_Rev Access'!$F$7:$FS$310,156,FALSE))</f>
        <v>0</v>
      </c>
      <c r="FY10" s="90">
        <f>IF(ISNA(VLOOKUP($B10,'[2]1516 Exp_Rev Access'!$F$7:$FS$310,157,FALSE)),"",VLOOKUP($B10,'[2]1516 Exp_Rev Access'!$F$7:$FS$310,157,FALSE))</f>
        <v>0</v>
      </c>
      <c r="FZ10" s="90">
        <f>IF(ISNA(VLOOKUP($B10,'[2]1516 Exp_Rev Access'!$F$7:$FS$310,158,FALSE)),"",VLOOKUP($B10,'[2]1516 Exp_Rev Access'!$F$7:$FS$310,158,FALSE))</f>
        <v>0</v>
      </c>
      <c r="GA10" s="90">
        <f>IF(ISNA(VLOOKUP($B10,'[2]1516 Exp_Rev Access'!$F$7:$FS$310,159,FALSE)),"",VLOOKUP($B10,'[2]1516 Exp_Rev Access'!$F$7:$FS$310,159,FALSE))</f>
        <v>0</v>
      </c>
      <c r="GB10" s="90">
        <f>IF(ISNA(VLOOKUP($B10,'[2]1516 Exp_Rev Access'!$F$7:$FS$310,160,FALSE)),"",VLOOKUP($B10,'[2]1516 Exp_Rev Access'!$F$7:$FS$310,160,FALSE))</f>
        <v>0</v>
      </c>
      <c r="GC10" s="90">
        <f>IF(ISNA(VLOOKUP($B10,'[2]1516 Exp_Rev Access'!$F$7:$FS$310,161,FALSE)),"",VLOOKUP($B10,'[2]1516 Exp_Rev Access'!$F$7:$FS$310,161,FALSE))</f>
        <v>0</v>
      </c>
      <c r="GD10" s="90">
        <f>IF(ISNA(VLOOKUP($B10,'[2]1516 Exp_Rev Access'!$F$7:$FS$310,162,FALSE)),"",VLOOKUP($B10,'[2]1516 Exp_Rev Access'!$F$7:$FS$310,162,FALSE))</f>
        <v>0</v>
      </c>
      <c r="GE10" s="90">
        <f>IF(ISNA(VLOOKUP($B10,'[2]1516 Exp_Rev Access'!$F$7:$FS$310,163,FALSE)),"",VLOOKUP($B10,'[2]1516 Exp_Rev Access'!$F$7:$FS$310,163,FALSE))</f>
        <v>0</v>
      </c>
      <c r="GF10" s="90">
        <f>IF(ISNA(VLOOKUP($B10,'[2]1516 Exp_Rev Access'!$F$7:$FS$310,164,FALSE)),"",VLOOKUP($B10,'[2]1516 Exp_Rev Access'!$F$7:$FS$310,164,FALSE))</f>
        <v>0</v>
      </c>
      <c r="GG10" s="90">
        <f>IF(ISNA(VLOOKUP($B10,'[2]1516 Exp_Rev Access'!$F$7:$FS$310,165,FALSE)),"",VLOOKUP($B10,'[2]1516 Exp_Rev Access'!$F$7:$FS$310,165,FALSE))</f>
        <v>0</v>
      </c>
      <c r="GH10" s="90">
        <f>IF(ISNA(VLOOKUP($B10,'[2]1516 Exp_Rev Access'!$F$7:$FS$310,166,FALSE)),"",VLOOKUP($B10,'[2]1516 Exp_Rev Access'!$F$7:$FS$310,166,FALSE))</f>
        <v>0</v>
      </c>
      <c r="GI10" s="90">
        <f>IF(ISNA(VLOOKUP($B10,'[2]1516 Exp_Rev Access'!$F$7:$FS$310,167,FALSE)),"",VLOOKUP($B10,'[2]1516 Exp_Rev Access'!$F$7:$FS$310,167,FALSE))</f>
        <v>0</v>
      </c>
      <c r="GJ10" s="90">
        <f>IF(ISNA(VLOOKUP($B10,'[2]1516 Exp_Rev Access'!$F$7:$FS$310,168,FALSE)),"",VLOOKUP($B10,'[2]1516 Exp_Rev Access'!$F$7:$FS$310,168,FALSE))</f>
        <v>0</v>
      </c>
      <c r="GK10" s="90">
        <f>IF(ISNA(VLOOKUP($B10,'[2]1516 Exp_Rev Access'!$F$7:$FS$310,169,FALSE)),"",VLOOKUP($B10,'[2]1516 Exp_Rev Access'!$F$7:$FS$310,169,FALSE))</f>
        <v>0</v>
      </c>
      <c r="GL10" s="90">
        <f>IF(ISNA(VLOOKUP($B10,'[2]1516 Exp_Rev Access'!$F$7:$FS$310,170,FALSE)),"",VLOOKUP($B10,'[2]1516 Exp_Rev Access'!$F$7:$FS$310,170,FALSE))</f>
        <v>0</v>
      </c>
      <c r="GM10" s="90">
        <f>IF(ISNA(VLOOKUP($B10,'[2]1516 Exp_Rev Access'!$F$7:$FT$310,171,FALSE)),"",VLOOKUP($B10,'[2]1516 Exp_Rev Access'!$F$7:$FT$310,171,FALSE))</f>
        <v>0</v>
      </c>
      <c r="GN10" s="90">
        <f>IF(ISNA(VLOOKUP($B10,'[2]1516 Exp_Rev Access'!$F$7:$FU$310,172,FALSE)),"",VLOOKUP($B10,'[2]1516 Exp_Rev Access'!$F$7:$FU$310,172,FALSE))</f>
        <v>0</v>
      </c>
      <c r="GO10" s="90">
        <f>IF(ISNA(VLOOKUP($B10,'[2]1516 Exp_Rev Access'!$F$7:$FV$310,173,FALSE)),"",VLOOKUP($B10,'[2]1516 Exp_Rev Access'!$F$7:$FV$310,173,FALSE))</f>
        <v>0</v>
      </c>
      <c r="GP10" s="90">
        <f>IF(ISNA(VLOOKUP($B10,'[2]1516 Exp_Rev Access'!$F$7:$GA$310,174,FALSE)),"",VLOOKUP($B10,'[2]1516 Exp_Rev Access'!$F$7:$GA$310,174,FALSE))</f>
        <v>0</v>
      </c>
      <c r="GQ10" s="90">
        <f>IF(ISNA(VLOOKUP($B10,'[2]1516 Exp_Rev Access'!$F$7:$GA$310,175,FALSE)),"",VLOOKUP($B10,'[2]1516 Exp_Rev Access'!$F$7:$GA$310,175,FALSE))</f>
        <v>0</v>
      </c>
      <c r="GR10" s="90">
        <f>IF(ISNA(VLOOKUP($B10,'[2]1516 Exp_Rev Access'!$F$7:$GA$310,176,FALSE)),"",VLOOKUP($B10,'[2]1516 Exp_Rev Access'!$F$7:$GA$310,176,FALSE))</f>
        <v>0</v>
      </c>
      <c r="GS10" s="90">
        <f>IF(ISNA(VLOOKUP($B10,'[2]1516 Exp_Rev Access'!$F$7:$GA$310,177,FALSE)),"",VLOOKUP($B10,'[2]1516 Exp_Rev Access'!$F$7:$GA$310,177,FALSE))</f>
        <v>0</v>
      </c>
      <c r="GT10" s="90">
        <f>IF(ISNA(VLOOKUP($B10,'[2]1516 Exp_Rev Access'!$F$7:$GA$310,178,FALSE)),"",VLOOKUP($B10,'[2]1516 Exp_Rev Access'!$F$7:$GA$310,178,FALSE))</f>
        <v>0</v>
      </c>
      <c r="GU10" s="53">
        <f>SUM(FV10:GT10)</f>
        <v>0</v>
      </c>
      <c r="GV10" s="92"/>
      <c r="GW10" s="96">
        <f>GU10/D10</f>
        <v>0</v>
      </c>
    </row>
    <row r="11" spans="1:222" x14ac:dyDescent="0.2">
      <c r="B11" s="87" t="s">
        <v>179</v>
      </c>
      <c r="C11" s="87" t="s">
        <v>180</v>
      </c>
      <c r="D11" s="88">
        <f>IF(ISNA(VLOOKUP($B11,'[2]1516 enrollment_Rev_Exp by size'!$A$6:$C$325,3,FALSE)),"",VLOOKUP($B11,'[2]1516 enrollment_Rev_Exp by size'!$A$6:$C$325,3,FALSE))</f>
        <v>4279.5499999999993</v>
      </c>
      <c r="E11" s="89">
        <v>46489950.240000002</v>
      </c>
      <c r="F11" s="67">
        <f>N11+AM11+AU11+BV11+CE11+FS11+GU11</f>
        <v>46489950.239999995</v>
      </c>
      <c r="G11" s="67">
        <f t="shared" si="33"/>
        <v>0</v>
      </c>
      <c r="H11" s="90">
        <f>IF(ISNA(VLOOKUP($B11,'[2]1516 Exp_Rev Access'!$F$7:$FS$310,2,FALSE)),"",VLOOKUP($B11,'[2]1516 Exp_Rev Access'!$F$7:$FS$310,2,FALSE))</f>
        <v>2725594.46</v>
      </c>
      <c r="I11" s="90">
        <f>IF(ISNA(VLOOKUP($B11,'[2]1516 Exp_Rev Access'!$F$7:$FS$310,3,FALSE)),"",VLOOKUP($B11,'[2]1516 Exp_Rev Access'!$F$7:$FS$310,3,FALSE))</f>
        <v>0</v>
      </c>
      <c r="J11" s="90">
        <f>IF(ISNA(VLOOKUP($B11,'[2]1516 Exp_Rev Access'!$F$7:$FS$310,4,FALSE)),"",VLOOKUP($B11,'[2]1516 Exp_Rev Access'!$F$7:$FS$310,4,FALSE))</f>
        <v>35212.79</v>
      </c>
      <c r="K11" s="90">
        <f>IF(ISNA(VLOOKUP($B11,'[2]1516 Exp_Rev Access'!$F$7:$FS$310,5,FALSE)),"-",VLOOKUP($B11,'[2]1516 Exp_Rev Access'!$F$7:$FS$310,5,FALSE))</f>
        <v>0</v>
      </c>
      <c r="L11" s="90">
        <f>IF(ISNA(VLOOKUP($B11,'[2]1516 Exp_Rev Access'!$F$7:$FS$310,6,FALSE)),"",VLOOKUP($B11,'[2]1516 Exp_Rev Access'!$F$7:$FS$310,6,FALSE))</f>
        <v>0</v>
      </c>
      <c r="M11" s="90">
        <f>IF(ISNA(VLOOKUP($B11,'[2]1516 Exp_Rev Access'!$F$7:$FS$310,7,FALSE)),"",VLOOKUP($B11,'[2]1516 Exp_Rev Access'!$F$7:$FS$310,7,FALSE))</f>
        <v>0</v>
      </c>
      <c r="N11" s="53">
        <f t="shared" si="19"/>
        <v>2760807.25</v>
      </c>
      <c r="O11" s="91">
        <f t="shared" si="20"/>
        <v>5.9385033448037521E-2</v>
      </c>
      <c r="P11" s="53">
        <f t="shared" si="21"/>
        <v>645.11625054036062</v>
      </c>
      <c r="Q11" s="90">
        <f>IF(ISNA(VLOOKUP($B11,'[2]1516 Exp_Rev Access'!$F$7:$FS$310,8,FALSE)),"",VLOOKUP($B11,'[2]1516 Exp_Rev Access'!$F$7:$FS$310,8,FALSE))</f>
        <v>14820.73</v>
      </c>
      <c r="R11" s="90">
        <f>IF(ISNA(VLOOKUP($B11,'[2]1516 Exp_Rev Access'!$F$7:$FS$310,9,FALSE)),"",VLOOKUP($B11,'[2]1516 Exp_Rev Access'!$F$7:$FS$310,9,FALSE))</f>
        <v>0</v>
      </c>
      <c r="S11" s="90">
        <f>IF(ISNA(VLOOKUP($B11,'[2]1516 Exp_Rev Access'!$F$7:$FS$310,10,FALSE)),"",VLOOKUP($B11,'[2]1516 Exp_Rev Access'!$F$7:$FS$310,10,FALSE))</f>
        <v>0</v>
      </c>
      <c r="T11" s="90">
        <f>IF(ISNA(VLOOKUP($B11,'[2]1516 Exp_Rev Access'!$F$7:$FS$310,11,FALSE)),"",VLOOKUP($B11,'[2]1516 Exp_Rev Access'!$F$7:$FS$310,11,FALSE))</f>
        <v>0</v>
      </c>
      <c r="U11" s="90">
        <f>IF(ISNA(VLOOKUP($B11,'[2]1516 Exp_Rev Access'!$F$7:$FS$310,12,FALSE)),"",VLOOKUP($B11,'[2]1516 Exp_Rev Access'!$F$7:$FS$310,12,FALSE))</f>
        <v>13170</v>
      </c>
      <c r="V11" s="90">
        <f>IF(ISNA(VLOOKUP($B11,'[2]1516 Exp_Rev Access'!$F$7:$FS$310,13,FALSE)),"",VLOOKUP($B11,'[2]1516 Exp_Rev Access'!$F$7:$FS$310,13,FALSE))</f>
        <v>0</v>
      </c>
      <c r="W11" s="90">
        <f>IF(ISNA(VLOOKUP($B11,'[2]1516 Exp_Rev Access'!$F$7:$FS$310,14,FALSE)),"",VLOOKUP($B11,'[2]1516 Exp_Rev Access'!$F$7:$FS$310,14,FALSE))</f>
        <v>12407.84</v>
      </c>
      <c r="X11" s="90">
        <f>IF(ISNA(VLOOKUP($B11,'[2]1516 Exp_Rev Access'!$F$7:$FS$310,15,FALSE)),"",VLOOKUP($B11,'[2]1516 Exp_Rev Access'!$F$7:$FS$310,15,FALSE))</f>
        <v>0</v>
      </c>
      <c r="Y11" s="90">
        <f>IF(ISNA(VLOOKUP($B11,'[2]1516 Exp_Rev Access'!$F$7:$FS$310,16,FALSE)),"",VLOOKUP($B11,'[2]1516 Exp_Rev Access'!$F$7:$FS$310,16,FALSE))</f>
        <v>41210.449999999997</v>
      </c>
      <c r="Z11" s="90">
        <f>IF(ISNA(VLOOKUP($B11,'[2]1516 Exp_Rev Access'!$F$7:$FS$310,17,FALSE)),"",VLOOKUP($B11,'[2]1516 Exp_Rev Access'!$F$7:$FS$310,17,FALSE))</f>
        <v>0</v>
      </c>
      <c r="AA11" s="90">
        <f>IF(ISNA(VLOOKUP($B11,'[2]1516 Exp_Rev Access'!$F$7:$FS$310,18,FALSE)),"",VLOOKUP($B11,'[2]1516 Exp_Rev Access'!$F$7:$FS$310,18,FALSE))</f>
        <v>0</v>
      </c>
      <c r="AB11" s="90">
        <f>IF(ISNA(VLOOKUP($B11,'[2]1516 Exp_Rev Access'!$F$7:$FS$310,19,FALSE)),"",VLOOKUP($B11,'[2]1516 Exp_Rev Access'!$F$7:$FS$310,19,FALSE))</f>
        <v>0</v>
      </c>
      <c r="AC11" s="90">
        <f>IF(ISNA(VLOOKUP($B11,'[2]1516 Exp_Rev Access'!$F$7:$FS$310,20,FALSE)),"",VLOOKUP($B11,'[2]1516 Exp_Rev Access'!$F$7:$FS$310,20,FALSE))</f>
        <v>8577.49</v>
      </c>
      <c r="AD11" s="90">
        <f>IF(ISNA(VLOOKUP($B11,'[2]1516 Exp_Rev Access'!$F$7:$FS$310,21,FALSE)),"",VLOOKUP($B11,'[2]1516 Exp_Rev Access'!$F$7:$FS$310,21,FALSE))</f>
        <v>213258.95</v>
      </c>
      <c r="AE11" s="90">
        <f>IF(ISNA(VLOOKUP($B11,'[2]1516 Exp_Rev Access'!$F$7:$FS$310,22,FALSE)),"",VLOOKUP($B11,'[2]1516 Exp_Rev Access'!$F$7:$FS$310,22,FALSE))</f>
        <v>35560.67</v>
      </c>
      <c r="AF11" s="90">
        <f>IF(ISNA(VLOOKUP($B11,'[2]1516 Exp_Rev Access'!$F$7:$FS$310,23,FALSE)),"",VLOOKUP($B11,'[2]1516 Exp_Rev Access'!$F$7:$FS$310,23,FALSE))</f>
        <v>800.07</v>
      </c>
      <c r="AG11" s="90">
        <f>IF(ISNA(VLOOKUP($B11,'[2]1516 Exp_Rev Access'!$F$7:$FS$310,24,FALSE)),"",VLOOKUP($B11,'[2]1516 Exp_Rev Access'!$F$7:$FS$310,24,FALSE))</f>
        <v>11249.57</v>
      </c>
      <c r="AH11" s="90">
        <f>IF(ISNA(VLOOKUP($B11,'[2]1516 Exp_Rev Access'!$F$7:$FS$310,25,FALSE)),"",VLOOKUP($B11,'[2]1516 Exp_Rev Access'!$F$7:$FS$310,25,FALSE))</f>
        <v>6918.34</v>
      </c>
      <c r="AI11" s="90">
        <f>IF(ISNA(VLOOKUP($B11,'[2]1516 Exp_Rev Access'!$F$7:$FS$310,26,FALSE)),"",VLOOKUP($B11,'[2]1516 Exp_Rev Access'!$F$7:$FS$310,26,FALSE))</f>
        <v>16684.099999999999</v>
      </c>
      <c r="AJ11" s="90">
        <f>IF(ISNA(VLOOKUP($B11,'[2]1516 Exp_Rev Access'!$F$7:$FS$310,27,FALSE)),"",VLOOKUP($B11,'[2]1516 Exp_Rev Access'!$F$7:$FS$310,27,FALSE))</f>
        <v>4485.59</v>
      </c>
      <c r="AK11" s="90">
        <f>IF(ISNA(VLOOKUP($B11,'[2]1516 Exp_Rev Access'!$F$7:$FS$310,28,FALSE)),"",VLOOKUP($B11,'[2]1516 Exp_Rev Access'!$F$7:$FS$310,28,FALSE))</f>
        <v>16745.3</v>
      </c>
      <c r="AL11" s="90">
        <f>IF(ISNA(VLOOKUP($B11,'[2]1516 Exp_Rev Access'!$F$7:$FS$310,29,FALSE)),"",VLOOKUP($B11,'[2]1516 Exp_Rev Access'!$F$7:$FS$310,29,FALSE))</f>
        <v>638716.22</v>
      </c>
      <c r="AM11" s="53">
        <f>SUM(Q11:AL11)</f>
        <v>1034605.3200000001</v>
      </c>
      <c r="AN11" s="92">
        <f t="shared" si="22"/>
        <v>2.225438647834526E-2</v>
      </c>
      <c r="AO11" s="68">
        <f t="shared" si="23"/>
        <v>241.75563318573219</v>
      </c>
      <c r="AP11" s="90">
        <f>IF(ISNA(VLOOKUP($B11,'[2]1516 Exp_Rev Access'!$F$7:$FS$310,30,FALSE)),"",VLOOKUP($B11,'[2]1516 Exp_Rev Access'!$F$7:$FS$310,30,FALSE))</f>
        <v>24795563.25</v>
      </c>
      <c r="AQ11" s="90">
        <f>IF(ISNA(VLOOKUP($B11,'[2]1516 Exp_Rev Access'!$F$7:$FS$310,31,FALSE)),"",VLOOKUP($B11,'[2]1516 Exp_Rev Access'!$F$7:$FS$310,31,FALSE))</f>
        <v>809183.55</v>
      </c>
      <c r="AR11" s="90">
        <f>IF(ISNA(VLOOKUP($B11,'[2]1516 Exp_Rev Access'!$F$7:$FS$310,32,FALSE)),"",VLOOKUP($B11,'[2]1516 Exp_Rev Access'!$F$7:$FS$310,32,FALSE))</f>
        <v>4021838.92</v>
      </c>
      <c r="AS11" s="90">
        <f>IF(ISNA(VLOOKUP($B11,'[2]1516 Exp_Rev Access'!$F$7:$FS$310,33,FALSE)),"",VLOOKUP($B11,'[2]1516 Exp_Rev Access'!$F$7:$FS$310,33,FALSE))</f>
        <v>0</v>
      </c>
      <c r="AT11" s="90">
        <f>IF(ISNA(VLOOKUP($B11,'[2]1516 Exp_Rev Access'!$F$7:$FS$310,34,FALSE)),"",VLOOKUP($B11,'[2]1516 Exp_Rev Access'!$F$7:$FS$310,34,FALSE))</f>
        <v>0</v>
      </c>
      <c r="AU11" s="53">
        <f>SUM(AP11:AT11)</f>
        <v>29626585.719999999</v>
      </c>
      <c r="AV11" s="93">
        <f t="shared" si="24"/>
        <v>0.63726860465660928</v>
      </c>
      <c r="AW11" s="53">
        <f t="shared" si="25"/>
        <v>6922.8273346496717</v>
      </c>
      <c r="AX11" s="90">
        <f>IF(ISNA(VLOOKUP($B11,'[2]1516 Exp_Rev Access'!$F$7:$FS$310,35,FALSE)),"",VLOOKUP($B11,'[2]1516 Exp_Rev Access'!$F$7:$FS$310,35,FALSE))</f>
        <v>326.60000000000002</v>
      </c>
      <c r="AY11" s="90">
        <f>IF(ISNA(VLOOKUP($B11,'[2]1516 Exp_Rev Access'!$F$7:$FS$310,36,FALSE)),"",VLOOKUP($B11,'[2]1516 Exp_Rev Access'!$F$7:$FS$310,36,FALSE))</f>
        <v>3059418.19</v>
      </c>
      <c r="AZ11" s="90">
        <f>IF(ISNA(VLOOKUP($B11,'[2]1516 Exp_Rev Access'!$F$7:$FS$310,37,FALSE)),"",VLOOKUP($B11,'[2]1516 Exp_Rev Access'!$F$7:$FS$310,37,FALSE))</f>
        <v>370692.84</v>
      </c>
      <c r="BA11" s="90">
        <f>IF(ISNA(VLOOKUP($B11,'[2]1516 Exp_Rev Access'!$F$7:$FS$310,38,FALSE)),"",VLOOKUP($B11,'[2]1516 Exp_Rev Access'!$F$7:$FS$310,38,FALSE))</f>
        <v>0</v>
      </c>
      <c r="BB11" s="90">
        <f>IF(ISNA(VLOOKUP($B11,'[2]1516 Exp_Rev Access'!$F$7:$FS$310,39,FALSE)),"",VLOOKUP($B11,'[2]1516 Exp_Rev Access'!$F$7:$FS$310,39,FALSE))</f>
        <v>0</v>
      </c>
      <c r="BC11" s="90">
        <f>IF(ISNA(VLOOKUP($B11,'[2]1516 Exp_Rev Access'!$F$7:$FS$310,40,FALSE)),"",VLOOKUP($B11,'[2]1516 Exp_Rev Access'!$F$7:$FS$310,40,FALSE))</f>
        <v>1488108.66</v>
      </c>
      <c r="BD11" s="90">
        <f>IF(ISNA(VLOOKUP($B11,'[2]1516 Exp_Rev Access'!$F$7:$FS$310,41,FALSE)),"",VLOOKUP($B11,'[2]1516 Exp_Rev Access'!$F$7:$FS$310,41,FALSE))</f>
        <v>0</v>
      </c>
      <c r="BE11" s="90">
        <f>IF(ISNA(VLOOKUP($B11,'[2]1516 Exp_Rev Access'!$F$7:$FS$310,42,FALSE)),"",VLOOKUP($B11,'[2]1516 Exp_Rev Access'!$F$7:$FS$310,42,FALSE))</f>
        <v>289641.58</v>
      </c>
      <c r="BF11" s="90">
        <f>IF(ISNA(VLOOKUP($B11,'[2]1516 Exp_Rev Access'!$F$7:$FS$310,43,FALSE)),"",VLOOKUP($B11,'[2]1516 Exp_Rev Access'!$F$7:$FS$310,43,FALSE))</f>
        <v>0</v>
      </c>
      <c r="BG11" s="90">
        <f>IF(ISNA(VLOOKUP($B11,'[2]1516 Exp_Rev Access'!$F$7:$FS$310,44,FALSE)),"",VLOOKUP($B11,'[2]1516 Exp_Rev Access'!$F$7:$FS$310,44,FALSE))</f>
        <v>1704524.84</v>
      </c>
      <c r="BH11" s="90">
        <f>IF(ISNA(VLOOKUP($B11,'[2]1516 Exp_Rev Access'!$F$7:$FS$310,45,FALSE)),"",VLOOKUP($B11,'[2]1516 Exp_Rev Access'!$F$7:$FS$310,45,FALSE))</f>
        <v>39636.230000000003</v>
      </c>
      <c r="BI11" s="90">
        <f>IF(ISNA(VLOOKUP($B11,'[2]1516 Exp_Rev Access'!$F$7:$FS$310,46,FALSE)),"",VLOOKUP($B11,'[2]1516 Exp_Rev Access'!$F$7:$FS$310,46,FALSE))</f>
        <v>0</v>
      </c>
      <c r="BJ11" s="90">
        <f>IF(ISNA(VLOOKUP($B11,'[2]1516 Exp_Rev Access'!$F$7:$FS$310,47,FALSE)),"",VLOOKUP($B11,'[2]1516 Exp_Rev Access'!$F$7:$FS$310,47,FALSE))</f>
        <v>54465.43</v>
      </c>
      <c r="BK11" s="90">
        <f>IF(ISNA(VLOOKUP($B11,'[2]1516 Exp_Rev Access'!$F$7:$FS$310,48,FALSE)),"",VLOOKUP($B11,'[2]1516 Exp_Rev Access'!$F$7:$FS$310,48,FALSE))</f>
        <v>1068120.43</v>
      </c>
      <c r="BL11" s="90">
        <f>IF(ISNA(VLOOKUP($B11,'[2]1516 Exp_Rev Access'!$F$7:$FS$310,49,FALSE)),"",VLOOKUP($B11,'[2]1516 Exp_Rev Access'!$F$7:$FS$310,49,FALSE))</f>
        <v>12248.32</v>
      </c>
      <c r="BM11" s="90">
        <f>IF(ISNA(VLOOKUP($B11,'[2]1516 Exp_Rev Access'!$F$7:$FS$310,50,FALSE)),"",VLOOKUP($B11,'[2]1516 Exp_Rev Access'!$F$7:$FS$310,50,FALSE))</f>
        <v>0</v>
      </c>
      <c r="BN11" s="90">
        <f>IF(ISNA(VLOOKUP($B11,'[2]1516 Exp_Rev Access'!$F$7:$FS$310,51,FALSE)),"",VLOOKUP($B11,'[2]1516 Exp_Rev Access'!$F$7:$FS$310,51,FALSE))</f>
        <v>0</v>
      </c>
      <c r="BO11" s="90">
        <f>IF(ISNA(VLOOKUP($B11,'[2]1516 Exp_Rev Access'!$F$7:$FS$310,52,FALSE)),"",VLOOKUP($B11,'[2]1516 Exp_Rev Access'!$F$7:$FS$310,52,FALSE))</f>
        <v>0</v>
      </c>
      <c r="BP11" s="90">
        <f>IF(ISNA(VLOOKUP($B11,'[2]1516 Exp_Rev Access'!$F$7:$FS$310,53,FALSE)),"",VLOOKUP($B11,'[2]1516 Exp_Rev Access'!$F$7:$FS$310,53,FALSE))</f>
        <v>0</v>
      </c>
      <c r="BQ11" s="90">
        <f>IF(ISNA(VLOOKUP($B11,'[2]1516 Exp_Rev Access'!$F$7:$FS$310,54,FALSE)),"",VLOOKUP($B11,'[2]1516 Exp_Rev Access'!$F$7:$FS$310,54,FALSE))</f>
        <v>0</v>
      </c>
      <c r="BR11" s="90">
        <f>IF(ISNA(VLOOKUP($B11,'[2]1516 Exp_Rev Access'!$F$7:$FS$310,55,FALSE)),"",VLOOKUP($B11,'[2]1516 Exp_Rev Access'!$F$7:$FS$310,55,FALSE))</f>
        <v>0</v>
      </c>
      <c r="BS11" s="90">
        <f>IF(ISNA(VLOOKUP($B11,'[2]1516 Exp_Rev Access'!$F$7:$FS$310,56,FALSE)),"",VLOOKUP($B11,'[2]1516 Exp_Rev Access'!$F$7:$FS$310,56,FALSE))</f>
        <v>0</v>
      </c>
      <c r="BT11" s="90">
        <f>IF(ISNA(VLOOKUP($B11,'[2]1516 Exp_Rev Access'!$F$7:$FS$310,57,FALSE)),"",VLOOKUP($B11,'[2]1516 Exp_Rev Access'!$F$7:$FS$310,57,FALSE))</f>
        <v>0</v>
      </c>
      <c r="BU11" s="90">
        <f>IF(ISNA(VLOOKUP($B11,'[2]1516 Exp_Rev Access'!$F$7:$FS$310,58,FALSE)),"",VLOOKUP($B11,'[2]1516 Exp_Rev Access'!$F$7:$FS$310,58,FALSE))</f>
        <v>0</v>
      </c>
      <c r="BV11" s="53">
        <f>SUM(AX11:BU11)</f>
        <v>8087183.1200000001</v>
      </c>
      <c r="BW11" s="92">
        <f t="shared" si="26"/>
        <v>0.173955512497877</v>
      </c>
      <c r="BX11" s="68">
        <f t="shared" si="27"/>
        <v>1889.7274526527326</v>
      </c>
      <c r="BY11" s="90">
        <f>IF(ISNA(VLOOKUP($B11,'[2]1516 Exp_Rev Access'!$F$7:$FS$310,59,FALSE)),"",VLOOKUP($B11,'[2]1516 Exp_Rev Access'!$F$7:$FS$310,59,FALSE))</f>
        <v>0</v>
      </c>
      <c r="BZ11" s="90">
        <f>IF(ISNA(VLOOKUP($B11,'[2]1516 Exp_Rev Access'!$F$7:$FS$310,60,FALSE)),"",VLOOKUP($B11,'[2]1516 Exp_Rev Access'!$F$7:$FS$310,60,FALSE))</f>
        <v>0</v>
      </c>
      <c r="CA11" s="90">
        <f>IF(ISNA(VLOOKUP($B11,'[2]1516 Exp_Rev Access'!$F$7:$FS$310,61,FALSE)),"",VLOOKUP($B11,'[2]1516 Exp_Rev Access'!$F$7:$FS$310,61,FALSE))</f>
        <v>0</v>
      </c>
      <c r="CB11" s="90">
        <f>IF(ISNA(VLOOKUP($B11,'[2]1516 Exp_Rev Access'!$F$7:$FS$310,62,FALSE)),"",VLOOKUP($B11,'[2]1516 Exp_Rev Access'!$F$7:$FS$310,62,FALSE))</f>
        <v>0</v>
      </c>
      <c r="CC11" s="90">
        <f>IF(ISNA(VLOOKUP($B11,'[2]1516 Exp_Rev Access'!$F$7:$FS$310,63,FALSE)),"",VLOOKUP($B11,'[2]1516 Exp_Rev Access'!$F$7:$FS$310,63,FALSE))</f>
        <v>0</v>
      </c>
      <c r="CD11" s="90">
        <f>IF(ISNA(VLOOKUP($B11,'[2]1516 Exp_Rev Access'!$F$7:$FS$310,64,FALSE)),"",VLOOKUP($B11,'[2]1516 Exp_Rev Access'!$F$7:$FS$310,64,FALSE))</f>
        <v>0</v>
      </c>
      <c r="CE11" s="53">
        <f>SUM(BY11:CD11)</f>
        <v>0</v>
      </c>
      <c r="CF11" s="92"/>
      <c r="CG11" s="94">
        <f t="shared" si="29"/>
        <v>0</v>
      </c>
      <c r="CH11" s="90">
        <f>IF(ISNA(VLOOKUP($B11,'[2]1516 Exp_Rev Access'!$F$7:$FS$310,65,FALSE)),"",VLOOKUP($B11,'[2]1516 Exp_Rev Access'!$F$7:$FS$310,65,FALSE))</f>
        <v>0</v>
      </c>
      <c r="CI11" s="90">
        <f>IF(ISNA(VLOOKUP($B11,'[2]1516 Exp_Rev Access'!$F$7:$FS$310,66,FALSE)),"",VLOOKUP($B11,'[2]1516 Exp_Rev Access'!$F$7:$FS$310,66,FALSE))</f>
        <v>0</v>
      </c>
      <c r="CJ11" s="90">
        <f>IF(ISNA(VLOOKUP($B11,'[2]1516 Exp_Rev Access'!$F$7:$FS$310,67,FALSE)),"",VLOOKUP($B11,'[2]1516 Exp_Rev Access'!$F$7:$FS$310,67,FALSE))</f>
        <v>0</v>
      </c>
      <c r="CK11" s="90">
        <f>IF(ISNA(VLOOKUP($B11,'[2]1516 Exp_Rev Access'!$F$7:$FS$310,68,FALSE)),"",VLOOKUP($B11,'[2]1516 Exp_Rev Access'!$F$7:$FS$310,68,FALSE))</f>
        <v>0</v>
      </c>
      <c r="CL11" s="90">
        <f>IF(ISNA(VLOOKUP($B11,'[2]1516 Exp_Rev Access'!$F$7:$FS$310,69,FALSE)),"",VLOOKUP($B11,'[2]1516 Exp_Rev Access'!$F$7:$FS$310,69,FALSE))</f>
        <v>0</v>
      </c>
      <c r="CM11" s="90">
        <f>IF(ISNA(VLOOKUP($B11,'[2]1516 Exp_Rev Access'!$F$7:$FS$310,70,FALSE)),"",VLOOKUP($B11,'[2]1516 Exp_Rev Access'!$F$7:$FS$310,70,FALSE))</f>
        <v>0</v>
      </c>
      <c r="CN11" s="90">
        <f>IF(ISNA(VLOOKUP($B11,'[2]1516 Exp_Rev Access'!$F$7:$FS$310,71,FALSE)),"",VLOOKUP($B11,'[2]1516 Exp_Rev Access'!$F$7:$FS$310,71,FALSE))</f>
        <v>0</v>
      </c>
      <c r="CO11" s="90">
        <f>IF(ISNA(VLOOKUP($B11,'[2]1516 Exp_Rev Access'!$F$7:$FS$310,72,FALSE)),"",VLOOKUP($B11,'[2]1516 Exp_Rev Access'!$F$7:$FS$310,72,FALSE))</f>
        <v>0</v>
      </c>
      <c r="CP11" s="90">
        <f>IF(ISNA(VLOOKUP($B11,'[2]1516 Exp_Rev Access'!$F$7:$FS$310,73,FALSE)),"",VLOOKUP($B11,'[2]1516 Exp_Rev Access'!$F$7:$FS$310,73,FALSE))</f>
        <v>0</v>
      </c>
      <c r="CQ11" s="90">
        <f>IF(ISNA(VLOOKUP($B11,'[2]1516 Exp_Rev Access'!$F$7:$FS$310,74,FALSE)),"",VLOOKUP($B11,'[2]1516 Exp_Rev Access'!$F$7:$FS$310,74,FALSE))</f>
        <v>692346.68</v>
      </c>
      <c r="CR11" s="90">
        <f>IF(ISNA(VLOOKUP($B11,'[2]1516 Exp_Rev Access'!$F$7:$FS$310,75,FALSE)),"",VLOOKUP($B11,'[2]1516 Exp_Rev Access'!$F$7:$FS$310,75,FALSE))</f>
        <v>0</v>
      </c>
      <c r="CS11" s="90">
        <f>IF(ISNA(VLOOKUP($B11,'[2]1516 Exp_Rev Access'!$F$7:$FS$310,76,FALSE)),"",VLOOKUP($B11,'[2]1516 Exp_Rev Access'!$F$7:$FS$310,76,FALSE))</f>
        <v>22572</v>
      </c>
      <c r="CT11" s="90">
        <f>IF(ISNA(VLOOKUP($B11,'[2]1516 Exp_Rev Access'!$F$7:$FS$310,77,FALSE)),"",VLOOKUP($B11,'[2]1516 Exp_Rev Access'!$F$7:$FS$310,77,FALSE))</f>
        <v>0</v>
      </c>
      <c r="CU11" s="90">
        <f>IF(ISNA(VLOOKUP($B11,'[2]1516 Exp_Rev Access'!$F$7:$FS$310,78,FALSE)),"",VLOOKUP($B11,'[2]1516 Exp_Rev Access'!$F$7:$FS$310,78,FALSE))</f>
        <v>1230377.55</v>
      </c>
      <c r="CV11" s="90">
        <f>IF(ISNA(VLOOKUP($B11,'[2]1516 Exp_Rev Access'!$F$7:$FS$310,79,FALSE)),"",VLOOKUP($B11,'[2]1516 Exp_Rev Access'!$F$7:$FS$310,79,FALSE))</f>
        <v>301018.38</v>
      </c>
      <c r="CW11" s="90">
        <f>IF(ISNA(VLOOKUP($B11,'[2]1516 Exp_Rev Access'!$F$7:$FS$310,80,FALSE)),"",VLOOKUP($B11,'[2]1516 Exp_Rev Access'!$F$7:$FS$310,80,FALSE))</f>
        <v>329861.03999999998</v>
      </c>
      <c r="CX11" s="90">
        <f>IF(ISNA(VLOOKUP($B11,'[2]1516 Exp_Rev Access'!$F$7:$FS$310,81,FALSE)),"",VLOOKUP($B11,'[2]1516 Exp_Rev Access'!$F$7:$FS$310,81,FALSE))</f>
        <v>0</v>
      </c>
      <c r="CY11" s="90">
        <f>IF(ISNA(VLOOKUP($B11,'[2]1516 Exp_Rev Access'!$F$7:$FS$310,82,FALSE)),"",VLOOKUP($B11,'[2]1516 Exp_Rev Access'!$F$7:$FS$310,82,FALSE))</f>
        <v>0</v>
      </c>
      <c r="CZ11" s="90">
        <f>IF(ISNA(VLOOKUP($B11,'[2]1516 Exp_Rev Access'!$F$7:$FS$310,83,FALSE)),"",VLOOKUP($B11,'[2]1516 Exp_Rev Access'!$F$7:$FS$310,83,FALSE))</f>
        <v>0</v>
      </c>
      <c r="DA11" s="90">
        <f>IF(ISNA(VLOOKUP($B11,'[2]1516 Exp_Rev Access'!$F$7:$FS$310,84,FALSE)),"",VLOOKUP($B11,'[2]1516 Exp_Rev Access'!$F$7:$FS$310,84,FALSE))</f>
        <v>0</v>
      </c>
      <c r="DB11" s="90">
        <f>IF(ISNA(VLOOKUP($B11,'[2]1516 Exp_Rev Access'!$F$7:$FS$310,85,FALSE)),"",VLOOKUP($B11,'[2]1516 Exp_Rev Access'!$F$7:$FS$310,85,FALSE))</f>
        <v>203457.27</v>
      </c>
      <c r="DC11" s="90">
        <f>IF(ISNA(VLOOKUP($B11,'[2]1516 Exp_Rev Access'!$F$7:$FS$310,86,FALSE)),"",VLOOKUP($B11,'[2]1516 Exp_Rev Access'!$F$7:$FS$310,86,FALSE))</f>
        <v>0</v>
      </c>
      <c r="DD11" s="90">
        <f>IF(ISNA(VLOOKUP($B11,'[2]1516 Exp_Rev Access'!$F$7:$FS$310,87,FALSE)),"",VLOOKUP($B11,'[2]1516 Exp_Rev Access'!$F$7:$FS$310,87,FALSE))</f>
        <v>0</v>
      </c>
      <c r="DE11" s="90">
        <f>IF(ISNA(VLOOKUP($B11,'[2]1516 Exp_Rev Access'!$F$7:$FS$310,88,FALSE)),"",VLOOKUP($B11,'[2]1516 Exp_Rev Access'!$F$7:$FS$310,88,FALSE))</f>
        <v>0</v>
      </c>
      <c r="DF11" s="90">
        <f>IF(ISNA(VLOOKUP($B11,'[2]1516 Exp_Rev Access'!$F$7:$FS$310,89,FALSE)),"",VLOOKUP($B11,'[2]1516 Exp_Rev Access'!$F$7:$FS$310,89,FALSE))</f>
        <v>0</v>
      </c>
      <c r="DG11" s="90">
        <f>IF(ISNA(VLOOKUP($B11,'[2]1516 Exp_Rev Access'!$F$7:$FS$310,90,FALSE)),"",VLOOKUP($B11,'[2]1516 Exp_Rev Access'!$F$7:$FS$310,90,FALSE))</f>
        <v>0</v>
      </c>
      <c r="DH11" s="90">
        <f>IF(ISNA(VLOOKUP($B11,'[2]1516 Exp_Rev Access'!$F$7:$FS$310,91,FALSE)),"",VLOOKUP($B11,'[2]1516 Exp_Rev Access'!$F$7:$FS$310,91,FALSE))</f>
        <v>73264.78</v>
      </c>
      <c r="DI11" s="90">
        <f>IF(ISNA(VLOOKUP($B11,'[2]1516 Exp_Rev Access'!$F$7:$FS$310,92,FALSE)),"",VLOOKUP($B11,'[2]1516 Exp_Rev Access'!$F$7:$FS$310,92,FALSE))</f>
        <v>1944723.12</v>
      </c>
      <c r="DJ11" s="90">
        <f>IF(ISNA(VLOOKUP($B11,'[2]1516 Exp_Rev Access'!$F$7:$FS$310,93,FALSE)),"",VLOOKUP($B11,'[2]1516 Exp_Rev Access'!$F$7:$FS$310,93,FALSE))</f>
        <v>0</v>
      </c>
      <c r="DK11" s="90">
        <f>IF(ISNA(VLOOKUP($B11,'[2]1516 Exp_Rev Access'!$F$7:$FS$310,94,FALSE)),"",VLOOKUP($B11,'[2]1516 Exp_Rev Access'!$F$7:$FS$310,94,FALSE))</f>
        <v>0</v>
      </c>
      <c r="DL11" s="90">
        <f>IF(ISNA(VLOOKUP($B11,'[2]1516 Exp_Rev Access'!$F$7:$FS$310,95,FALSE)),"",VLOOKUP($B11,'[2]1516 Exp_Rev Access'!$F$7:$FS$310,95,FALSE))</f>
        <v>0</v>
      </c>
      <c r="DM11" s="90">
        <f>IF(ISNA(VLOOKUP($B11,'[2]1516 Exp_Rev Access'!$F$7:$FS$310,96,FALSE)),"",VLOOKUP($B11,'[2]1516 Exp_Rev Access'!$F$7:$FS$310,96,FALSE))</f>
        <v>0</v>
      </c>
      <c r="DN11" s="90">
        <f>IF(ISNA(VLOOKUP($B11,'[2]1516 Exp_Rev Access'!$F$7:$FS$310,97,FALSE)),"",VLOOKUP($B11,'[2]1516 Exp_Rev Access'!$F$7:$FS$310,97,FALSE))</f>
        <v>0</v>
      </c>
      <c r="DO11" s="90">
        <f>IF(ISNA(VLOOKUP($B11,'[2]1516 Exp_Rev Access'!$F$7:$FS$310,98,FALSE)),"",VLOOKUP($B11,'[2]1516 Exp_Rev Access'!$F$7:$FS$310,98,FALSE))</f>
        <v>0</v>
      </c>
      <c r="DP11" s="90">
        <f>IF(ISNA(VLOOKUP($B11,'[2]1516 Exp_Rev Access'!$F$7:$FS$310,99,FALSE)),"",VLOOKUP($B11,'[2]1516 Exp_Rev Access'!$F$7:$FS$310,99,FALSE))</f>
        <v>0</v>
      </c>
      <c r="DQ11" s="90">
        <f>IF(ISNA(VLOOKUP($B11,'[2]1516 Exp_Rev Access'!$F$7:$FS$310,100,FALSE)),"",VLOOKUP($B11,'[2]1516 Exp_Rev Access'!$F$7:$FS$310,100,FALSE))</f>
        <v>0</v>
      </c>
      <c r="DR11" s="90">
        <f>IF(ISNA(VLOOKUP($B11,'[2]1516 Exp_Rev Access'!$F$7:$FS$310,101,FALSE)),"",VLOOKUP($B11,'[2]1516 Exp_Rev Access'!$F$7:$FS$310,101,FALSE))</f>
        <v>0</v>
      </c>
      <c r="DS11" s="90">
        <f>IF(ISNA(VLOOKUP($B11,'[2]1516 Exp_Rev Access'!$F$7:$FS$310,102,FALSE)),"",VLOOKUP($B11,'[2]1516 Exp_Rev Access'!$F$7:$FS$310,102,FALSE))</f>
        <v>0</v>
      </c>
      <c r="DT11" s="90">
        <f>IF(ISNA(VLOOKUP($B11,'[2]1516 Exp_Rev Access'!$F$7:$FS$310,103,FALSE)),"",VLOOKUP($B11,'[2]1516 Exp_Rev Access'!$F$7:$FS$310,103,FALSE))</f>
        <v>0</v>
      </c>
      <c r="DU11" s="90">
        <f>IF(ISNA(VLOOKUP($B11,'[2]1516 Exp_Rev Access'!$F$7:$FS$310,104,FALSE)),"",VLOOKUP($B11,'[2]1516 Exp_Rev Access'!$F$7:$FS$310,104,FALSE))</f>
        <v>0</v>
      </c>
      <c r="DV11" s="90">
        <f>IF(ISNA(VLOOKUP($B11,'[2]1516 Exp_Rev Access'!$F$7:$FS$310,105,FALSE)),"",VLOOKUP($B11,'[2]1516 Exp_Rev Access'!$F$7:$FS$310,105,FALSE))</f>
        <v>0</v>
      </c>
      <c r="DW11" s="90">
        <f>IF(ISNA(VLOOKUP($B11,'[2]1516 Exp_Rev Access'!$F$7:$FS$310,106,FALSE)),"",VLOOKUP($B11,'[2]1516 Exp_Rev Access'!$F$7:$FS$310,106,FALSE))</f>
        <v>0</v>
      </c>
      <c r="DX11" s="90">
        <f>IF(ISNA(VLOOKUP($B11,'[2]1516 Exp_Rev Access'!$F$7:$FS$310,107,FALSE)),"",VLOOKUP($B11,'[2]1516 Exp_Rev Access'!$F$7:$FS$310,107,FALSE))</f>
        <v>0</v>
      </c>
      <c r="DY11" s="90">
        <f>IF(ISNA(VLOOKUP($B11,'[2]1516 Exp_Rev Access'!$F$7:$FS$310,108,FALSE)),"",VLOOKUP($B11,'[2]1516 Exp_Rev Access'!$F$7:$FS$310,108,FALSE))</f>
        <v>0</v>
      </c>
      <c r="DZ11" s="90">
        <f>IF(ISNA(VLOOKUP($B11,'[2]1516 Exp_Rev Access'!$F$7:$FS$310,109,FALSE)),"",VLOOKUP($B11,'[2]1516 Exp_Rev Access'!$F$7:$FS$310,109,FALSE))</f>
        <v>0</v>
      </c>
      <c r="EA11" s="90">
        <f>IF(ISNA(VLOOKUP($B11,'[2]1516 Exp_Rev Access'!$F$7:$FS$310,110,FALSE)),"",VLOOKUP($B11,'[2]1516 Exp_Rev Access'!$F$7:$FS$310,110,FALSE))</f>
        <v>0</v>
      </c>
      <c r="EB11" s="90">
        <f>IF(ISNA(VLOOKUP($B11,'[2]1516 Exp_Rev Access'!$F$7:$FS$310,111,FALSE)),"",VLOOKUP($B11,'[2]1516 Exp_Rev Access'!$F$7:$FS$310,111,FALSE))</f>
        <v>0</v>
      </c>
      <c r="EC11" s="90">
        <f>IF(ISNA(VLOOKUP($B11,'[2]1516 Exp_Rev Access'!$F$7:$FS$310,112,FALSE)),"",VLOOKUP($B11,'[2]1516 Exp_Rev Access'!$F$7:$FS$310,112,FALSE))</f>
        <v>0</v>
      </c>
      <c r="ED11" s="90">
        <f>IF(ISNA(VLOOKUP($B11,'[2]1516 Exp_Rev Access'!$F$7:$FS$310,113,FALSE)),"",VLOOKUP($B11,'[2]1516 Exp_Rev Access'!$F$7:$FS$310,113,FALSE))</f>
        <v>0</v>
      </c>
      <c r="EE11" s="90">
        <f>IF(ISNA(VLOOKUP($B11,'[2]1516 Exp_Rev Access'!$F$7:$FS$310,114,FALSE)),"",VLOOKUP($B11,'[2]1516 Exp_Rev Access'!$F$7:$FS$310,114,FALSE))</f>
        <v>0</v>
      </c>
      <c r="EF11" s="90">
        <f>IF(ISNA(VLOOKUP($B11,'[2]1516 Exp_Rev Access'!$F$7:$FS$310,115,FALSE)),"",VLOOKUP($B11,'[2]1516 Exp_Rev Access'!$F$7:$FS$310,115,FALSE))</f>
        <v>0</v>
      </c>
      <c r="EG11" s="90">
        <f>IF(ISNA(VLOOKUP($B11,'[2]1516 Exp_Rev Access'!$F$7:$FS$310,116,FALSE)),"",VLOOKUP($B11,'[2]1516 Exp_Rev Access'!$F$7:$FS$310,116,FALSE))</f>
        <v>0</v>
      </c>
      <c r="EH11" s="90">
        <f>IF(ISNA(VLOOKUP($B11,'[2]1516 Exp_Rev Access'!$F$7:$FS$310,117,FALSE)),"",VLOOKUP($B11,'[2]1516 Exp_Rev Access'!$F$7:$FS$310,117,FALSE))</f>
        <v>0</v>
      </c>
      <c r="EI11" s="90">
        <f>IF(ISNA(VLOOKUP($B11,'[2]1516 Exp_Rev Access'!$F$7:$FS$310,118,FALSE)),"",VLOOKUP($B11,'[2]1516 Exp_Rev Access'!$F$7:$FS$310,118,FALSE))</f>
        <v>0</v>
      </c>
      <c r="EJ11" s="90">
        <f>IF(ISNA(VLOOKUP($B11,'[2]1516 Exp_Rev Access'!$F$7:$FS$310,119,FALSE)),"",VLOOKUP($B11,'[2]1516 Exp_Rev Access'!$F$7:$FS$310,119,FALSE))</f>
        <v>0</v>
      </c>
      <c r="EK11" s="90">
        <f>IF(ISNA(VLOOKUP($B11,'[2]1516 Exp_Rev Access'!$F$7:$FS$310,120,FALSE)),"",VLOOKUP($B11,'[2]1516 Exp_Rev Access'!$F$7:$FS$310,120,FALSE))</f>
        <v>0</v>
      </c>
      <c r="EL11" s="90">
        <f>IF(ISNA(VLOOKUP($B11,'[2]1516 Exp_Rev Access'!$F$7:$FS$310,121,FALSE)),"",VLOOKUP($B11,'[2]1516 Exp_Rev Access'!$F$7:$FS$310,121,FALSE))</f>
        <v>0</v>
      </c>
      <c r="EM11" s="90">
        <f>IF(ISNA(VLOOKUP($B11,'[2]1516 Exp_Rev Access'!$F$7:$FS$310,122,FALSE)),"",VLOOKUP($B11,'[2]1516 Exp_Rev Access'!$F$7:$FS$310,122,FALSE))</f>
        <v>0</v>
      </c>
      <c r="EN11" s="90">
        <f>IF(ISNA(VLOOKUP($B11,'[2]1516 Exp_Rev Access'!$F$7:$FS$310,123,FALSE)),"",VLOOKUP($B11,'[2]1516 Exp_Rev Access'!$F$7:$FS$310,123,FALSE))</f>
        <v>0</v>
      </c>
      <c r="EO11" s="90">
        <f>IF(ISNA(VLOOKUP($B11,'[2]1516 Exp_Rev Access'!$F$7:$FS$310,124,FALSE)),"",VLOOKUP($B11,'[2]1516 Exp_Rev Access'!$F$7:$FS$310,124,FALSE))</f>
        <v>0</v>
      </c>
      <c r="EP11" s="90">
        <f>IF(ISNA(VLOOKUP($B11,'[2]1516 Exp_Rev Access'!$F$7:$FS$310,125,FALSE)),"",VLOOKUP($B11,'[2]1516 Exp_Rev Access'!$F$7:$FS$310,125,FALSE))</f>
        <v>0</v>
      </c>
      <c r="EQ11" s="90">
        <f>IF(ISNA(VLOOKUP($B11,'[2]1516 Exp_Rev Access'!$F$7:$FS$310,126,FALSE)),"",VLOOKUP($B11,'[2]1516 Exp_Rev Access'!$F$7:$FS$310,126,FALSE))</f>
        <v>0</v>
      </c>
      <c r="ER11" s="90">
        <f>IF(ISNA(VLOOKUP($B11,'[2]1516 Exp_Rev Access'!$F$7:$FS$310,127,FALSE)),"",VLOOKUP($B11,'[2]1516 Exp_Rev Access'!$F$7:$FS$310,127,FALSE))</f>
        <v>0</v>
      </c>
      <c r="ES11" s="90">
        <f>IF(ISNA(VLOOKUP($B11,'[2]1516 Exp_Rev Access'!$F$7:$FS$310,128,FALSE)),"",VLOOKUP($B11,'[2]1516 Exp_Rev Access'!$F$7:$FS$310,128,FALSE))</f>
        <v>0</v>
      </c>
      <c r="ET11" s="90">
        <f>IF(ISNA(VLOOKUP($B11,'[2]1516 Exp_Rev Access'!$F$7:$FS$310,129,FALSE)),"",VLOOKUP($B11,'[2]1516 Exp_Rev Access'!$F$7:$FS$310,129,FALSE))</f>
        <v>0</v>
      </c>
      <c r="EU11" s="90">
        <f>IF(ISNA(VLOOKUP($B11,'[2]1516 Exp_Rev Access'!$F$7:$FS$310,130,FALSE)),"",VLOOKUP($B11,'[2]1516 Exp_Rev Access'!$F$7:$FS$310,130,FALSE))</f>
        <v>0</v>
      </c>
      <c r="EV11" s="90">
        <f>IF(ISNA(VLOOKUP($B11,'[2]1516 Exp_Rev Access'!$F$7:$FS$310,131,FALSE)),"",VLOOKUP($B11,'[2]1516 Exp_Rev Access'!$F$7:$FS$310,131,FALSE))</f>
        <v>10394.17</v>
      </c>
      <c r="EW11" s="90">
        <f>IF(ISNA(VLOOKUP($B11,'[2]1516 Exp_Rev Access'!$F$7:$FS$310,132,FALSE)),"",VLOOKUP($B11,'[2]1516 Exp_Rev Access'!$F$7:$FS$310,132,FALSE))</f>
        <v>0</v>
      </c>
      <c r="EX11" s="90">
        <f>IF(ISNA(VLOOKUP($B11,'[2]1516 Exp_Rev Access'!$F$7:$FS$310,133,FALSE)),"",VLOOKUP($B11,'[2]1516 Exp_Rev Access'!$F$7:$FS$310,133,FALSE))</f>
        <v>0</v>
      </c>
      <c r="EY11" s="90">
        <f>IF(ISNA(VLOOKUP($B11,'[2]1516 Exp_Rev Access'!$F$7:$FS$310,134,FALSE)),"",VLOOKUP($B11,'[2]1516 Exp_Rev Access'!$F$7:$FS$310,134,FALSE))</f>
        <v>0</v>
      </c>
      <c r="EZ11" s="90">
        <f>IF(ISNA(VLOOKUP($B11,'[2]1516 Exp_Rev Access'!$F$7:$FS$310,135,FALSE)),"",VLOOKUP($B11,'[2]1516 Exp_Rev Access'!$F$7:$FS$310,135,FALSE))</f>
        <v>0</v>
      </c>
      <c r="FA11" s="90">
        <f>IF(ISNA(VLOOKUP($B11,'[2]1516 Exp_Rev Access'!$F$7:$FS$310,136,FALSE)),"",VLOOKUP($B11,'[2]1516 Exp_Rev Access'!$F$7:$FS$310,136,FALSE))</f>
        <v>0</v>
      </c>
      <c r="FB11" s="90">
        <f>IF(ISNA(VLOOKUP($B11,'[2]1516 Exp_Rev Access'!$F$7:$FS$310,137,FALSE)),"",VLOOKUP($B11,'[2]1516 Exp_Rev Access'!$F$7:$FS$310,137,FALSE))</f>
        <v>0</v>
      </c>
      <c r="FC11" s="90">
        <f>IF(ISNA(VLOOKUP($B11,'[2]1516 Exp_Rev Access'!$F$7:$FS$310,138,FALSE)),"",VLOOKUP($B11,'[2]1516 Exp_Rev Access'!$F$7:$FS$310,138,FALSE))</f>
        <v>0</v>
      </c>
      <c r="FD11" s="90">
        <f>IF(ISNA(VLOOKUP($B11,'[2]1516 Exp_Rev Access'!$F$7:$FS$310,139,FALSE)),"",VLOOKUP($B11,'[2]1516 Exp_Rev Access'!$F$7:$FS$310,139,FALSE))</f>
        <v>0</v>
      </c>
      <c r="FE11" s="90">
        <f>IF(ISNA(VLOOKUP($B11,'[2]1516 Exp_Rev Access'!$F$7:$FS$310,140,FALSE)),"",VLOOKUP($B11,'[2]1516 Exp_Rev Access'!$F$7:$FS$310,140,FALSE))</f>
        <v>0</v>
      </c>
      <c r="FF11" s="90">
        <f>IF(ISNA(VLOOKUP($B11,'[2]1516 Exp_Rev Access'!$F$7:$FS$310,141,FALSE)),"",VLOOKUP($B11,'[2]1516 Exp_Rev Access'!$F$7:$FS$310,141,FALSE))</f>
        <v>0</v>
      </c>
      <c r="FG11" s="90">
        <f>IF(ISNA(VLOOKUP($B11,'[2]1516 Exp_Rev Access'!$F$7:$FS$310,142,FALSE)),"",VLOOKUP($B11,'[2]1516 Exp_Rev Access'!$F$7:$FS$310,142,FALSE))</f>
        <v>0</v>
      </c>
      <c r="FH11" s="90">
        <f>IF(ISNA(VLOOKUP($B11,'[2]1516 Exp_Rev Access'!$F$7:$FS$310,143,FALSE)),"",VLOOKUP($B11,'[2]1516 Exp_Rev Access'!$F$7:$FS$310,143,FALSE))</f>
        <v>0</v>
      </c>
      <c r="FI11" s="90">
        <f>IF(ISNA(VLOOKUP($B11,'[2]1516 Exp_Rev Access'!$F$7:$FS$310,144,FALSE)),"",VLOOKUP($B11,'[2]1516 Exp_Rev Access'!$F$7:$FS$310,144,FALSE))</f>
        <v>0</v>
      </c>
      <c r="FJ11" s="90">
        <f>IF(ISNA(VLOOKUP($B11,'[2]1516 Exp_Rev Access'!$F$7:$FS$310,145,FALSE)),"",VLOOKUP($B11,'[2]1516 Exp_Rev Access'!$F$7:$FS$310,145,FALSE))</f>
        <v>0</v>
      </c>
      <c r="FK11" s="90">
        <f>IF(ISNA(VLOOKUP($B11,'[2]1516 Exp_Rev Access'!$F$7:$FS$310,146,FALSE)),"",VLOOKUP($B11,'[2]1516 Exp_Rev Access'!$F$7:$FS$310,146,FALSE))</f>
        <v>0</v>
      </c>
      <c r="FL11" s="90">
        <f>IF(ISNA(VLOOKUP($B11,'[2]1516 Exp_Rev Access'!$F$7:$FS$310,1147,FALSE)),"",VLOOKUP($B11,'[2]1516 Exp_Rev Access'!$F$7:$FS$310,147,FALSE))</f>
        <v>0</v>
      </c>
      <c r="FM11" s="90">
        <f>IF(ISNA(VLOOKUP($B11,'[2]1516 Exp_Rev Access'!$F$7:$FS$310,148,FALSE)),"",VLOOKUP($B11,'[2]1516 Exp_Rev Access'!$F$7:$FS$310,148,FALSE))</f>
        <v>0</v>
      </c>
      <c r="FN11" s="90">
        <f>IF(ISNA(VLOOKUP($B11,'[2]1516 Exp_Rev Access'!$F$7:$FS$310,149,FALSE)),"",VLOOKUP($B11,'[2]1516 Exp_Rev Access'!$F$7:$FS$310,149,FALSE))</f>
        <v>0</v>
      </c>
      <c r="FO11" s="90">
        <f>IF(ISNA(VLOOKUP($B11,'[2]1516 Exp_Rev Access'!$F$7:$FS$310,150,FALSE)),"",VLOOKUP($B11,'[2]1516 Exp_Rev Access'!$F$7:$FS$310,150,FALSE))</f>
        <v>0</v>
      </c>
      <c r="FP11" s="90">
        <f>IF(ISNA(VLOOKUP($B11,'[2]1516 Exp_Rev Access'!$F$7:$FS$310,151,FALSE)),"",VLOOKUP($B11,'[2]1516 Exp_Rev Access'!$F$7:$FS$310,151,FALSE))</f>
        <v>0</v>
      </c>
      <c r="FQ11" s="90">
        <f>IF(ISNA(VLOOKUP($B11,'[2]1516 Exp_Rev Access'!$F$7:$FS$310,152,FALSE)),"",VLOOKUP($B11,'[2]1516 Exp_Rev Access'!$F$7:$FS$310,152,FALSE))</f>
        <v>0</v>
      </c>
      <c r="FR11" s="90">
        <f>IF(ISNA(VLOOKUP($B11,'[2]1516 Exp_Rev Access'!$F$7:$FS$310,153,FALSE)),"",VLOOKUP($B11,'[2]1516 Exp_Rev Access'!$F$7:$FS$310,153,FALSE))</f>
        <v>150075.23000000001</v>
      </c>
      <c r="FS11" s="53">
        <f>SUM(CH11:FR11)</f>
        <v>4958090.2200000007</v>
      </c>
      <c r="FT11" s="92">
        <f t="shared" si="30"/>
        <v>0.10664864544711977</v>
      </c>
      <c r="FU11" s="98">
        <f t="shared" si="31"/>
        <v>1158.5541049876742</v>
      </c>
      <c r="FV11" s="90">
        <f>IF(ISNA(VLOOKUP($B11,'[2]1516 Exp_Rev Access'!$F$7:$FS$310,154,FALSE)),"",VLOOKUP($B11,'[2]1516 Exp_Rev Access'!$F$7:$FS$310,154,FALSE))</f>
        <v>8550.18</v>
      </c>
      <c r="FW11" s="90">
        <f>IF(ISNA(VLOOKUP($B11,'[2]1516 Exp_Rev Access'!$F$7:$FS$310,155,FALSE)),"",VLOOKUP($B11,'[2]1516 Exp_Rev Access'!$F$7:$FS$310,155,FALSE))</f>
        <v>0</v>
      </c>
      <c r="FX11" s="90">
        <f>IF(ISNA(VLOOKUP($B11,'[2]1516 Exp_Rev Access'!$F$7:$FS$310,156,FALSE)),"",VLOOKUP($B11,'[2]1516 Exp_Rev Access'!$F$7:$FS$310,156,FALSE))</f>
        <v>0</v>
      </c>
      <c r="FY11" s="90">
        <f>IF(ISNA(VLOOKUP($B11,'[2]1516 Exp_Rev Access'!$F$7:$FS$310,157,FALSE)),"",VLOOKUP($B11,'[2]1516 Exp_Rev Access'!$F$7:$FS$310,157,FALSE))</f>
        <v>0</v>
      </c>
      <c r="FZ11" s="90">
        <f>IF(ISNA(VLOOKUP($B11,'[2]1516 Exp_Rev Access'!$F$7:$FS$310,158,FALSE)),"",VLOOKUP($B11,'[2]1516 Exp_Rev Access'!$F$7:$FS$310,158,FALSE))</f>
        <v>0</v>
      </c>
      <c r="GA11" s="90">
        <f>IF(ISNA(VLOOKUP($B11,'[2]1516 Exp_Rev Access'!$F$7:$FS$310,159,FALSE)),"",VLOOKUP($B11,'[2]1516 Exp_Rev Access'!$F$7:$FS$310,159,FALSE))</f>
        <v>0</v>
      </c>
      <c r="GB11" s="90">
        <f>IF(ISNA(VLOOKUP($B11,'[2]1516 Exp_Rev Access'!$F$7:$FS$310,160,FALSE)),"",VLOOKUP($B11,'[2]1516 Exp_Rev Access'!$F$7:$FS$310,160,FALSE))</f>
        <v>0</v>
      </c>
      <c r="GC11" s="90">
        <f>IF(ISNA(VLOOKUP($B11,'[2]1516 Exp_Rev Access'!$F$7:$FS$310,161,FALSE)),"",VLOOKUP($B11,'[2]1516 Exp_Rev Access'!$F$7:$FS$310,161,FALSE))</f>
        <v>0</v>
      </c>
      <c r="GD11" s="90">
        <f>IF(ISNA(VLOOKUP($B11,'[2]1516 Exp_Rev Access'!$F$7:$FS$310,162,FALSE)),"",VLOOKUP($B11,'[2]1516 Exp_Rev Access'!$F$7:$FS$310,162,FALSE))</f>
        <v>0</v>
      </c>
      <c r="GE11" s="90">
        <f>IF(ISNA(VLOOKUP($B11,'[2]1516 Exp_Rev Access'!$F$7:$FS$310,163,FALSE)),"",VLOOKUP($B11,'[2]1516 Exp_Rev Access'!$F$7:$FS$310,163,FALSE))</f>
        <v>0</v>
      </c>
      <c r="GF11" s="90">
        <f>IF(ISNA(VLOOKUP($B11,'[2]1516 Exp_Rev Access'!$F$7:$FS$310,164,FALSE)),"",VLOOKUP($B11,'[2]1516 Exp_Rev Access'!$F$7:$FS$310,164,FALSE))</f>
        <v>13370</v>
      </c>
      <c r="GG11" s="90">
        <f>IF(ISNA(VLOOKUP($B11,'[2]1516 Exp_Rev Access'!$F$7:$FS$310,165,FALSE)),"",VLOOKUP($B11,'[2]1516 Exp_Rev Access'!$F$7:$FS$310,165,FALSE))</f>
        <v>0</v>
      </c>
      <c r="GH11" s="90">
        <f>IF(ISNA(VLOOKUP($B11,'[2]1516 Exp_Rev Access'!$F$7:$FS$310,166,FALSE)),"",VLOOKUP($B11,'[2]1516 Exp_Rev Access'!$F$7:$FS$310,166,FALSE))</f>
        <v>0</v>
      </c>
      <c r="GI11" s="90">
        <f>IF(ISNA(VLOOKUP($B11,'[2]1516 Exp_Rev Access'!$F$7:$FS$310,167,FALSE)),"",VLOOKUP($B11,'[2]1516 Exp_Rev Access'!$F$7:$FS$310,167,FALSE))</f>
        <v>0</v>
      </c>
      <c r="GJ11" s="90">
        <f>IF(ISNA(VLOOKUP($B11,'[2]1516 Exp_Rev Access'!$F$7:$FS$310,168,FALSE)),"",VLOOKUP($B11,'[2]1516 Exp_Rev Access'!$F$7:$FS$310,168,FALSE))</f>
        <v>0</v>
      </c>
      <c r="GK11" s="90">
        <f>IF(ISNA(VLOOKUP($B11,'[2]1516 Exp_Rev Access'!$F$7:$FS$310,169,FALSE)),"",VLOOKUP($B11,'[2]1516 Exp_Rev Access'!$F$7:$FS$310,169,FALSE))</f>
        <v>758.43</v>
      </c>
      <c r="GL11" s="90">
        <f>IF(ISNA(VLOOKUP($B11,'[2]1516 Exp_Rev Access'!$F$7:$FS$310,170,FALSE)),"",VLOOKUP($B11,'[2]1516 Exp_Rev Access'!$F$7:$FS$310,170,FALSE))</f>
        <v>0</v>
      </c>
      <c r="GM11" s="90">
        <f>IF(ISNA(VLOOKUP($B11,'[2]1516 Exp_Rev Access'!$F$7:$FT$310,171,FALSE)),"",VLOOKUP($B11,'[2]1516 Exp_Rev Access'!$F$7:$FT$310,171,FALSE))</f>
        <v>0</v>
      </c>
      <c r="GN11" s="90">
        <f>IF(ISNA(VLOOKUP($B11,'[2]1516 Exp_Rev Access'!$F$7:$FU$310,172,FALSE)),"",VLOOKUP($B11,'[2]1516 Exp_Rev Access'!$F$7:$FU$310,172,FALSE))</f>
        <v>0</v>
      </c>
      <c r="GO11" s="90">
        <f>IF(ISNA(VLOOKUP($B11,'[2]1516 Exp_Rev Access'!$F$7:$FV$310,173,FALSE)),"",VLOOKUP($B11,'[2]1516 Exp_Rev Access'!$F$7:$FV$310,173,FALSE))</f>
        <v>0</v>
      </c>
      <c r="GP11" s="90">
        <f>IF(ISNA(VLOOKUP($B11,'[2]1516 Exp_Rev Access'!$F$7:$GA$310,174,FALSE)),"",VLOOKUP($B11,'[2]1516 Exp_Rev Access'!$F$7:$GA$310,174,FALSE))</f>
        <v>0</v>
      </c>
      <c r="GQ11" s="90">
        <f>IF(ISNA(VLOOKUP($B11,'[2]1516 Exp_Rev Access'!$F$7:$GA$310,175,FALSE)),"",VLOOKUP($B11,'[2]1516 Exp_Rev Access'!$F$7:$GA$310,175,FALSE))</f>
        <v>0</v>
      </c>
      <c r="GR11" s="90">
        <f>IF(ISNA(VLOOKUP($B11,'[2]1516 Exp_Rev Access'!$F$7:$GA$310,176,FALSE)),"",VLOOKUP($B11,'[2]1516 Exp_Rev Access'!$F$7:$GA$310,176,FALSE))</f>
        <v>0</v>
      </c>
      <c r="GS11" s="90">
        <f>IF(ISNA(VLOOKUP($B11,'[2]1516 Exp_Rev Access'!$F$7:$GA$310,177,FALSE)),"",VLOOKUP($B11,'[2]1516 Exp_Rev Access'!$F$7:$GA$310,177,FALSE))</f>
        <v>0</v>
      </c>
      <c r="GT11" s="90">
        <f>IF(ISNA(VLOOKUP($B11,'[2]1516 Exp_Rev Access'!$F$7:$GA$310,178,FALSE)),"",VLOOKUP($B11,'[2]1516 Exp_Rev Access'!$F$7:$GA$310,178,FALSE))</f>
        <v>0</v>
      </c>
      <c r="GU11" s="53">
        <f>SUM(FV11:GT11)</f>
        <v>22678.61</v>
      </c>
      <c r="GV11" s="92">
        <f t="shared" si="32"/>
        <v>4.8781747201112944E-4</v>
      </c>
      <c r="GW11" s="96">
        <f t="shared" ref="GW11:GW13" si="34">GU11/D11</f>
        <v>5.2992978233692805</v>
      </c>
    </row>
    <row r="12" spans="1:222" s="97" customFormat="1" ht="12.75" x14ac:dyDescent="0.2">
      <c r="A12" s="86"/>
      <c r="B12" s="87" t="s">
        <v>181</v>
      </c>
      <c r="C12" s="87" t="s">
        <v>182</v>
      </c>
      <c r="D12" s="88">
        <f>IF(ISNA(VLOOKUP($B12,'[2]1516 enrollment_Rev_Exp by size'!$A$6:$C$325,3,FALSE)),"",VLOOKUP($B12,'[2]1516 enrollment_Rev_Exp by size'!$A$6:$C$325,3,FALSE))</f>
        <v>196.24</v>
      </c>
      <c r="E12" s="89">
        <v>3964326.51</v>
      </c>
      <c r="F12" s="67">
        <f>N12+AM12+AU12+BV12+CE12+FS12+GU12</f>
        <v>3964326.51</v>
      </c>
      <c r="G12" s="67">
        <f t="shared" si="33"/>
        <v>0</v>
      </c>
      <c r="H12" s="90">
        <f>IF(ISNA(VLOOKUP($B12,'[2]1516 Exp_Rev Access'!$F$7:$FS$310,2,FALSE)),"",VLOOKUP($B12,'[2]1516 Exp_Rev Access'!$F$7:$FS$310,2,FALSE))</f>
        <v>644725.32999999996</v>
      </c>
      <c r="I12" s="90">
        <f>IF(ISNA(VLOOKUP($B12,'[2]1516 Exp_Rev Access'!$F$7:$FS$310,3,FALSE)),"",VLOOKUP($B12,'[2]1516 Exp_Rev Access'!$F$7:$FS$310,3,FALSE))</f>
        <v>0</v>
      </c>
      <c r="J12" s="90">
        <f>IF(ISNA(VLOOKUP($B12,'[2]1516 Exp_Rev Access'!$F$7:$FS$310,4,FALSE)),"",VLOOKUP($B12,'[2]1516 Exp_Rev Access'!$F$7:$FS$310,4,FALSE))</f>
        <v>22.09</v>
      </c>
      <c r="K12" s="90">
        <f>IF(ISNA(VLOOKUP($B12,'[2]1516 Exp_Rev Access'!$F$7:$FS$310,5,FALSE)),"-",VLOOKUP($B12,'[2]1516 Exp_Rev Access'!$F$7:$FS$310,5,FALSE))</f>
        <v>0</v>
      </c>
      <c r="L12" s="90">
        <f>IF(ISNA(VLOOKUP($B12,'[2]1516 Exp_Rev Access'!$F$7:$FS$310,6,FALSE)),"",VLOOKUP($B12,'[2]1516 Exp_Rev Access'!$F$7:$FS$310,6,FALSE))</f>
        <v>0</v>
      </c>
      <c r="M12" s="90">
        <f>IF(ISNA(VLOOKUP($B12,'[2]1516 Exp_Rev Access'!$F$7:$FS$310,7,FALSE)),"",VLOOKUP($B12,'[2]1516 Exp_Rev Access'!$F$7:$FS$310,7,FALSE))</f>
        <v>0</v>
      </c>
      <c r="N12" s="53">
        <f t="shared" si="19"/>
        <v>644747.41999999993</v>
      </c>
      <c r="O12" s="91">
        <f t="shared" si="20"/>
        <v>0.16263731515898774</v>
      </c>
      <c r="P12" s="53">
        <f t="shared" si="21"/>
        <v>3285.5045862209536</v>
      </c>
      <c r="Q12" s="90">
        <f>IF(ISNA(VLOOKUP($B12,'[2]1516 Exp_Rev Access'!$F$7:$FS$310,8,FALSE)),"",VLOOKUP($B12,'[2]1516 Exp_Rev Access'!$F$7:$FS$310,8,FALSE))</f>
        <v>109.5</v>
      </c>
      <c r="R12" s="90">
        <f>IF(ISNA(VLOOKUP($B12,'[2]1516 Exp_Rev Access'!$F$7:$FS$310,9,FALSE)),"",VLOOKUP($B12,'[2]1516 Exp_Rev Access'!$F$7:$FS$310,9,FALSE))</f>
        <v>0</v>
      </c>
      <c r="S12" s="90">
        <f>IF(ISNA(VLOOKUP($B12,'[2]1516 Exp_Rev Access'!$F$7:$FS$310,10,FALSE)),"",VLOOKUP($B12,'[2]1516 Exp_Rev Access'!$F$7:$FS$310,10,FALSE))</f>
        <v>0</v>
      </c>
      <c r="T12" s="90">
        <f>IF(ISNA(VLOOKUP($B12,'[2]1516 Exp_Rev Access'!$F$7:$FS$310,11,FALSE)),"",VLOOKUP($B12,'[2]1516 Exp_Rev Access'!$F$7:$FS$310,11,FALSE))</f>
        <v>0</v>
      </c>
      <c r="U12" s="90">
        <f>IF(ISNA(VLOOKUP($B12,'[2]1516 Exp_Rev Access'!$F$7:$FS$310,12,FALSE)),"",VLOOKUP($B12,'[2]1516 Exp_Rev Access'!$F$7:$FS$310,12,FALSE))</f>
        <v>0</v>
      </c>
      <c r="V12" s="90">
        <f>IF(ISNA(VLOOKUP($B12,'[2]1516 Exp_Rev Access'!$F$7:$FS$310,13,FALSE)),"",VLOOKUP($B12,'[2]1516 Exp_Rev Access'!$F$7:$FS$310,13,FALSE))</f>
        <v>0</v>
      </c>
      <c r="W12" s="90">
        <f>IF(ISNA(VLOOKUP($B12,'[2]1516 Exp_Rev Access'!$F$7:$FS$310,14,FALSE)),"",VLOOKUP($B12,'[2]1516 Exp_Rev Access'!$F$7:$FS$310,14,FALSE))</f>
        <v>0</v>
      </c>
      <c r="X12" s="90">
        <f>IF(ISNA(VLOOKUP($B12,'[2]1516 Exp_Rev Access'!$F$7:$FS$310,15,FALSE)),"",VLOOKUP($B12,'[2]1516 Exp_Rev Access'!$F$7:$FS$310,15,FALSE))</f>
        <v>0</v>
      </c>
      <c r="Y12" s="90">
        <f>IF(ISNA(VLOOKUP($B12,'[2]1516 Exp_Rev Access'!$F$7:$FS$310,16,FALSE)),"",VLOOKUP($B12,'[2]1516 Exp_Rev Access'!$F$7:$FS$310,16,FALSE))</f>
        <v>356.04</v>
      </c>
      <c r="Z12" s="90">
        <f>IF(ISNA(VLOOKUP($B12,'[2]1516 Exp_Rev Access'!$F$7:$FS$310,17,FALSE)),"",VLOOKUP($B12,'[2]1516 Exp_Rev Access'!$F$7:$FS$310,17,FALSE))</f>
        <v>0</v>
      </c>
      <c r="AA12" s="90">
        <f>IF(ISNA(VLOOKUP($B12,'[2]1516 Exp_Rev Access'!$F$7:$FS$310,18,FALSE)),"",VLOOKUP($B12,'[2]1516 Exp_Rev Access'!$F$7:$FS$310,18,FALSE))</f>
        <v>0</v>
      </c>
      <c r="AB12" s="90">
        <f>IF(ISNA(VLOOKUP($B12,'[2]1516 Exp_Rev Access'!$F$7:$FS$310,19,FALSE)),"",VLOOKUP($B12,'[2]1516 Exp_Rev Access'!$F$7:$FS$310,19,FALSE))</f>
        <v>0</v>
      </c>
      <c r="AC12" s="90">
        <f>IF(ISNA(VLOOKUP($B12,'[2]1516 Exp_Rev Access'!$F$7:$FS$310,20,FALSE)),"",VLOOKUP($B12,'[2]1516 Exp_Rev Access'!$F$7:$FS$310,20,FALSE))</f>
        <v>0</v>
      </c>
      <c r="AD12" s="90">
        <f>IF(ISNA(VLOOKUP($B12,'[2]1516 Exp_Rev Access'!$F$7:$FS$310,21,FALSE)),"",VLOOKUP($B12,'[2]1516 Exp_Rev Access'!$F$7:$FS$310,21,FALSE))</f>
        <v>17709.8</v>
      </c>
      <c r="AE12" s="90">
        <f>IF(ISNA(VLOOKUP($B12,'[2]1516 Exp_Rev Access'!$F$7:$FS$310,22,FALSE)),"",VLOOKUP($B12,'[2]1516 Exp_Rev Access'!$F$7:$FS$310,22,FALSE))</f>
        <v>1058.21</v>
      </c>
      <c r="AF12" s="90">
        <f>IF(ISNA(VLOOKUP($B12,'[2]1516 Exp_Rev Access'!$F$7:$FS$310,23,FALSE)),"",VLOOKUP($B12,'[2]1516 Exp_Rev Access'!$F$7:$FS$310,23,FALSE))</f>
        <v>0</v>
      </c>
      <c r="AG12" s="90">
        <f>IF(ISNA(VLOOKUP($B12,'[2]1516 Exp_Rev Access'!$F$7:$FS$310,24,FALSE)),"",VLOOKUP($B12,'[2]1516 Exp_Rev Access'!$F$7:$FS$310,24,FALSE))</f>
        <v>4392.2</v>
      </c>
      <c r="AH12" s="90">
        <f>IF(ISNA(VLOOKUP($B12,'[2]1516 Exp_Rev Access'!$F$7:$FS$310,25,FALSE)),"",VLOOKUP($B12,'[2]1516 Exp_Rev Access'!$F$7:$FS$310,25,FALSE))</f>
        <v>0</v>
      </c>
      <c r="AI12" s="90">
        <f>IF(ISNA(VLOOKUP($B12,'[2]1516 Exp_Rev Access'!$F$7:$FS$310,26,FALSE)),"",VLOOKUP($B12,'[2]1516 Exp_Rev Access'!$F$7:$FS$310,26,FALSE))</f>
        <v>0</v>
      </c>
      <c r="AJ12" s="90">
        <f>IF(ISNA(VLOOKUP($B12,'[2]1516 Exp_Rev Access'!$F$7:$FS$310,27,FALSE)),"",VLOOKUP($B12,'[2]1516 Exp_Rev Access'!$F$7:$FS$310,27,FALSE))</f>
        <v>125.16</v>
      </c>
      <c r="AK12" s="90">
        <f>IF(ISNA(VLOOKUP($B12,'[2]1516 Exp_Rev Access'!$F$7:$FS$310,28,FALSE)),"",VLOOKUP($B12,'[2]1516 Exp_Rev Access'!$F$7:$FS$310,28,FALSE))</f>
        <v>52.16</v>
      </c>
      <c r="AL12" s="90">
        <f>IF(ISNA(VLOOKUP($B12,'[2]1516 Exp_Rev Access'!$F$7:$FS$310,29,FALSE)),"",VLOOKUP($B12,'[2]1516 Exp_Rev Access'!$F$7:$FS$310,29,FALSE))</f>
        <v>18817.099999999999</v>
      </c>
      <c r="AM12" s="53">
        <f>SUM(Q12:AL12)</f>
        <v>42620.17</v>
      </c>
      <c r="AN12" s="92">
        <f t="shared" si="22"/>
        <v>1.0750923238156788E-2</v>
      </c>
      <c r="AO12" s="68">
        <f t="shared" si="23"/>
        <v>217.18390746025273</v>
      </c>
      <c r="AP12" s="90">
        <f>IF(ISNA(VLOOKUP($B12,'[2]1516 Exp_Rev Access'!$F$7:$FS$310,30,FALSE)),"",VLOOKUP($B12,'[2]1516 Exp_Rev Access'!$F$7:$FS$310,30,FALSE))</f>
        <v>1842669.59</v>
      </c>
      <c r="AQ12" s="90">
        <f>IF(ISNA(VLOOKUP($B12,'[2]1516 Exp_Rev Access'!$F$7:$FS$310,31,FALSE)),"",VLOOKUP($B12,'[2]1516 Exp_Rev Access'!$F$7:$FS$310,31,FALSE))</f>
        <v>20034.259999999998</v>
      </c>
      <c r="AR12" s="90">
        <f>IF(ISNA(VLOOKUP($B12,'[2]1516 Exp_Rev Access'!$F$7:$FS$310,32,FALSE)),"",VLOOKUP($B12,'[2]1516 Exp_Rev Access'!$F$7:$FS$310,32,FALSE))</f>
        <v>31653.200000000001</v>
      </c>
      <c r="AS12" s="90">
        <f>IF(ISNA(VLOOKUP($B12,'[2]1516 Exp_Rev Access'!$F$7:$FS$310,33,FALSE)),"",VLOOKUP($B12,'[2]1516 Exp_Rev Access'!$F$7:$FS$310,33,FALSE))</f>
        <v>0</v>
      </c>
      <c r="AT12" s="90">
        <f>IF(ISNA(VLOOKUP($B12,'[2]1516 Exp_Rev Access'!$F$7:$FS$310,34,FALSE)),"",VLOOKUP($B12,'[2]1516 Exp_Rev Access'!$F$7:$FS$310,34,FALSE))</f>
        <v>0</v>
      </c>
      <c r="AU12" s="53">
        <f>SUM(AP12:AT12)</f>
        <v>1894357.05</v>
      </c>
      <c r="AV12" s="93">
        <f t="shared" si="24"/>
        <v>0.47785091495907084</v>
      </c>
      <c r="AW12" s="53">
        <f t="shared" si="25"/>
        <v>9653.2666632694654</v>
      </c>
      <c r="AX12" s="90">
        <f>IF(ISNA(VLOOKUP($B12,'[2]1516 Exp_Rev Access'!$F$7:$FS$310,35,FALSE)),"",VLOOKUP($B12,'[2]1516 Exp_Rev Access'!$F$7:$FS$310,35,FALSE))</f>
        <v>0</v>
      </c>
      <c r="AY12" s="90">
        <f>IF(ISNA(VLOOKUP($B12,'[2]1516 Exp_Rev Access'!$F$7:$FS$310,36,FALSE)),"",VLOOKUP($B12,'[2]1516 Exp_Rev Access'!$F$7:$FS$310,36,FALSE))</f>
        <v>148956.88</v>
      </c>
      <c r="AZ12" s="90">
        <f>IF(ISNA(VLOOKUP($B12,'[2]1516 Exp_Rev Access'!$F$7:$FS$310,37,FALSE)),"",VLOOKUP($B12,'[2]1516 Exp_Rev Access'!$F$7:$FS$310,37,FALSE))</f>
        <v>8714.08</v>
      </c>
      <c r="BA12" s="90">
        <f>IF(ISNA(VLOOKUP($B12,'[2]1516 Exp_Rev Access'!$F$7:$FS$310,38,FALSE)),"",VLOOKUP($B12,'[2]1516 Exp_Rev Access'!$F$7:$FS$310,38,FALSE))</f>
        <v>0</v>
      </c>
      <c r="BB12" s="90">
        <f>IF(ISNA(VLOOKUP($B12,'[2]1516 Exp_Rev Access'!$F$7:$FS$310,39,FALSE)),"",VLOOKUP($B12,'[2]1516 Exp_Rev Access'!$F$7:$FS$310,39,FALSE))</f>
        <v>0</v>
      </c>
      <c r="BC12" s="90">
        <f>IF(ISNA(VLOOKUP($B12,'[2]1516 Exp_Rev Access'!$F$7:$FS$310,40,FALSE)),"",VLOOKUP($B12,'[2]1516 Exp_Rev Access'!$F$7:$FS$310,40,FALSE))</f>
        <v>48723.040000000001</v>
      </c>
      <c r="BD12" s="90">
        <f>IF(ISNA(VLOOKUP($B12,'[2]1516 Exp_Rev Access'!$F$7:$FS$310,41,FALSE)),"",VLOOKUP($B12,'[2]1516 Exp_Rev Access'!$F$7:$FS$310,41,FALSE))</f>
        <v>0</v>
      </c>
      <c r="BE12" s="90">
        <f>IF(ISNA(VLOOKUP($B12,'[2]1516 Exp_Rev Access'!$F$7:$FS$310,42,FALSE)),"",VLOOKUP($B12,'[2]1516 Exp_Rev Access'!$F$7:$FS$310,42,FALSE))</f>
        <v>26921.35</v>
      </c>
      <c r="BF12" s="90">
        <f>IF(ISNA(VLOOKUP($B12,'[2]1516 Exp_Rev Access'!$F$7:$FS$310,43,FALSE)),"",VLOOKUP($B12,'[2]1516 Exp_Rev Access'!$F$7:$FS$310,43,FALSE))</f>
        <v>0</v>
      </c>
      <c r="BG12" s="90">
        <f>IF(ISNA(VLOOKUP($B12,'[2]1516 Exp_Rev Access'!$F$7:$FS$310,44,FALSE)),"",VLOOKUP($B12,'[2]1516 Exp_Rev Access'!$F$7:$FS$310,44,FALSE))</f>
        <v>30434.44</v>
      </c>
      <c r="BH12" s="90">
        <f>IF(ISNA(VLOOKUP($B12,'[2]1516 Exp_Rev Access'!$F$7:$FS$310,45,FALSE)),"",VLOOKUP($B12,'[2]1516 Exp_Rev Access'!$F$7:$FS$310,45,FALSE))</f>
        <v>0</v>
      </c>
      <c r="BI12" s="90">
        <f>IF(ISNA(VLOOKUP($B12,'[2]1516 Exp_Rev Access'!$F$7:$FS$310,46,FALSE)),"",VLOOKUP($B12,'[2]1516 Exp_Rev Access'!$F$7:$FS$310,46,FALSE))</f>
        <v>0</v>
      </c>
      <c r="BJ12" s="90">
        <f>IF(ISNA(VLOOKUP($B12,'[2]1516 Exp_Rev Access'!$F$7:$FS$310,47,FALSE)),"",VLOOKUP($B12,'[2]1516 Exp_Rev Access'!$F$7:$FS$310,47,FALSE))</f>
        <v>4228.46</v>
      </c>
      <c r="BK12" s="90">
        <f>IF(ISNA(VLOOKUP($B12,'[2]1516 Exp_Rev Access'!$F$7:$FS$310,48,FALSE)),"",VLOOKUP($B12,'[2]1516 Exp_Rev Access'!$F$7:$FS$310,48,FALSE))</f>
        <v>791546.98</v>
      </c>
      <c r="BL12" s="90">
        <f>IF(ISNA(VLOOKUP($B12,'[2]1516 Exp_Rev Access'!$F$7:$FS$310,49,FALSE)),"",VLOOKUP($B12,'[2]1516 Exp_Rev Access'!$F$7:$FS$310,49,FALSE))</f>
        <v>2363.83</v>
      </c>
      <c r="BM12" s="90">
        <f>IF(ISNA(VLOOKUP($B12,'[2]1516 Exp_Rev Access'!$F$7:$FS$310,50,FALSE)),"",VLOOKUP($B12,'[2]1516 Exp_Rev Access'!$F$7:$FS$310,50,FALSE))</f>
        <v>0</v>
      </c>
      <c r="BN12" s="90">
        <f>IF(ISNA(VLOOKUP($B12,'[2]1516 Exp_Rev Access'!$F$7:$FS$310,51,FALSE)),"",VLOOKUP($B12,'[2]1516 Exp_Rev Access'!$F$7:$FS$310,51,FALSE))</f>
        <v>0</v>
      </c>
      <c r="BO12" s="90">
        <f>IF(ISNA(VLOOKUP($B12,'[2]1516 Exp_Rev Access'!$F$7:$FS$310,52,FALSE)),"",VLOOKUP($B12,'[2]1516 Exp_Rev Access'!$F$7:$FS$310,52,FALSE))</f>
        <v>0</v>
      </c>
      <c r="BP12" s="90">
        <f>IF(ISNA(VLOOKUP($B12,'[2]1516 Exp_Rev Access'!$F$7:$FS$310,53,FALSE)),"",VLOOKUP($B12,'[2]1516 Exp_Rev Access'!$F$7:$FS$310,53,FALSE))</f>
        <v>0</v>
      </c>
      <c r="BQ12" s="90">
        <f>IF(ISNA(VLOOKUP($B12,'[2]1516 Exp_Rev Access'!$F$7:$FS$310,54,FALSE)),"",VLOOKUP($B12,'[2]1516 Exp_Rev Access'!$F$7:$FS$310,54,FALSE))</f>
        <v>0</v>
      </c>
      <c r="BR12" s="90">
        <f>IF(ISNA(VLOOKUP($B12,'[2]1516 Exp_Rev Access'!$F$7:$FS$310,55,FALSE)),"",VLOOKUP($B12,'[2]1516 Exp_Rev Access'!$F$7:$FS$310,55,FALSE))</f>
        <v>0</v>
      </c>
      <c r="BS12" s="90">
        <f>IF(ISNA(VLOOKUP($B12,'[2]1516 Exp_Rev Access'!$F$7:$FS$310,56,FALSE)),"",VLOOKUP($B12,'[2]1516 Exp_Rev Access'!$F$7:$FS$310,56,FALSE))</f>
        <v>0</v>
      </c>
      <c r="BT12" s="90">
        <f>IF(ISNA(VLOOKUP($B12,'[2]1516 Exp_Rev Access'!$F$7:$FS$310,57,FALSE)),"",VLOOKUP($B12,'[2]1516 Exp_Rev Access'!$F$7:$FS$310,57,FALSE))</f>
        <v>0</v>
      </c>
      <c r="BU12" s="90">
        <f>IF(ISNA(VLOOKUP($B12,'[2]1516 Exp_Rev Access'!$F$7:$FS$310,58,FALSE)),"",VLOOKUP($B12,'[2]1516 Exp_Rev Access'!$F$7:$FS$310,58,FALSE))</f>
        <v>0</v>
      </c>
      <c r="BV12" s="53">
        <f>SUM(AX12:BU12)</f>
        <v>1061889.06</v>
      </c>
      <c r="BW12" s="92">
        <f t="shared" si="26"/>
        <v>0.26786115051860349</v>
      </c>
      <c r="BX12" s="68">
        <f t="shared" si="27"/>
        <v>5411.1753974724825</v>
      </c>
      <c r="BY12" s="90">
        <f>IF(ISNA(VLOOKUP($B12,'[2]1516 Exp_Rev Access'!$F$7:$FS$310,59,FALSE)),"",VLOOKUP($B12,'[2]1516 Exp_Rev Access'!$F$7:$FS$310,59,FALSE))</f>
        <v>0</v>
      </c>
      <c r="BZ12" s="90">
        <f>IF(ISNA(VLOOKUP($B12,'[2]1516 Exp_Rev Access'!$F$7:$FS$310,60,FALSE)),"",VLOOKUP($B12,'[2]1516 Exp_Rev Access'!$F$7:$FS$310,60,FALSE))</f>
        <v>0</v>
      </c>
      <c r="CA12" s="90">
        <f>IF(ISNA(VLOOKUP($B12,'[2]1516 Exp_Rev Access'!$F$7:$FS$310,61,FALSE)),"",VLOOKUP($B12,'[2]1516 Exp_Rev Access'!$F$7:$FS$310,61,FALSE))</f>
        <v>0</v>
      </c>
      <c r="CB12" s="90">
        <f>IF(ISNA(VLOOKUP($B12,'[2]1516 Exp_Rev Access'!$F$7:$FS$310,62,FALSE)),"",VLOOKUP($B12,'[2]1516 Exp_Rev Access'!$F$7:$FS$310,62,FALSE))</f>
        <v>0</v>
      </c>
      <c r="CC12" s="90">
        <f>IF(ISNA(VLOOKUP($B12,'[2]1516 Exp_Rev Access'!$F$7:$FS$310,63,FALSE)),"",VLOOKUP($B12,'[2]1516 Exp_Rev Access'!$F$7:$FS$310,63,FALSE))</f>
        <v>0</v>
      </c>
      <c r="CD12" s="90">
        <f>IF(ISNA(VLOOKUP($B12,'[2]1516 Exp_Rev Access'!$F$7:$FS$310,64,FALSE)),"",VLOOKUP($B12,'[2]1516 Exp_Rev Access'!$F$7:$FS$310,64,FALSE))</f>
        <v>0</v>
      </c>
      <c r="CE12" s="53">
        <f>SUM(BY12:CD12)</f>
        <v>0</v>
      </c>
      <c r="CF12" s="92"/>
      <c r="CG12" s="94">
        <f t="shared" si="29"/>
        <v>0</v>
      </c>
      <c r="CH12" s="90">
        <f>IF(ISNA(VLOOKUP($B12,'[2]1516 Exp_Rev Access'!$F$7:$FS$310,65,FALSE)),"",VLOOKUP($B12,'[2]1516 Exp_Rev Access'!$F$7:$FS$310,65,FALSE))</f>
        <v>0</v>
      </c>
      <c r="CI12" s="90">
        <f>IF(ISNA(VLOOKUP($B12,'[2]1516 Exp_Rev Access'!$F$7:$FS$310,66,FALSE)),"",VLOOKUP($B12,'[2]1516 Exp_Rev Access'!$F$7:$FS$310,66,FALSE))</f>
        <v>0</v>
      </c>
      <c r="CJ12" s="90">
        <f>IF(ISNA(VLOOKUP($B12,'[2]1516 Exp_Rev Access'!$F$7:$FS$310,67,FALSE)),"",VLOOKUP($B12,'[2]1516 Exp_Rev Access'!$F$7:$FS$310,67,FALSE))</f>
        <v>0</v>
      </c>
      <c r="CK12" s="90">
        <f>IF(ISNA(VLOOKUP($B12,'[2]1516 Exp_Rev Access'!$F$7:$FS$310,68,FALSE)),"",VLOOKUP($B12,'[2]1516 Exp_Rev Access'!$F$7:$FS$310,68,FALSE))</f>
        <v>0</v>
      </c>
      <c r="CL12" s="90">
        <f>IF(ISNA(VLOOKUP($B12,'[2]1516 Exp_Rev Access'!$F$7:$FS$310,69,FALSE)),"",VLOOKUP($B12,'[2]1516 Exp_Rev Access'!$F$7:$FS$310,69,FALSE))</f>
        <v>0</v>
      </c>
      <c r="CM12" s="90">
        <f>IF(ISNA(VLOOKUP($B12,'[2]1516 Exp_Rev Access'!$F$7:$FS$310,70,FALSE)),"",VLOOKUP($B12,'[2]1516 Exp_Rev Access'!$F$7:$FS$310,70,FALSE))</f>
        <v>0</v>
      </c>
      <c r="CN12" s="90">
        <f>IF(ISNA(VLOOKUP($B12,'[2]1516 Exp_Rev Access'!$F$7:$FS$310,71,FALSE)),"",VLOOKUP($B12,'[2]1516 Exp_Rev Access'!$F$7:$FS$310,71,FALSE))</f>
        <v>0</v>
      </c>
      <c r="CO12" s="90">
        <f>IF(ISNA(VLOOKUP($B12,'[2]1516 Exp_Rev Access'!$F$7:$FS$310,72,FALSE)),"",VLOOKUP($B12,'[2]1516 Exp_Rev Access'!$F$7:$FS$310,72,FALSE))</f>
        <v>0</v>
      </c>
      <c r="CP12" s="90">
        <f>IF(ISNA(VLOOKUP($B12,'[2]1516 Exp_Rev Access'!$F$7:$FS$310,73,FALSE)),"",VLOOKUP($B12,'[2]1516 Exp_Rev Access'!$F$7:$FS$310,73,FALSE))</f>
        <v>0</v>
      </c>
      <c r="CQ12" s="90">
        <f>IF(ISNA(VLOOKUP($B12,'[2]1516 Exp_Rev Access'!$F$7:$FS$310,74,FALSE)),"",VLOOKUP($B12,'[2]1516 Exp_Rev Access'!$F$7:$FS$310,74,FALSE))</f>
        <v>41591</v>
      </c>
      <c r="CR12" s="90">
        <f>IF(ISNA(VLOOKUP($B12,'[2]1516 Exp_Rev Access'!$F$7:$FS$310,75,FALSE)),"",VLOOKUP($B12,'[2]1516 Exp_Rev Access'!$F$7:$FS$310,75,FALSE))</f>
        <v>0</v>
      </c>
      <c r="CS12" s="90">
        <f>IF(ISNA(VLOOKUP($B12,'[2]1516 Exp_Rev Access'!$F$7:$FS$310,76,FALSE)),"",VLOOKUP($B12,'[2]1516 Exp_Rev Access'!$F$7:$FS$310,76,FALSE))</f>
        <v>1974</v>
      </c>
      <c r="CT12" s="90">
        <f>IF(ISNA(VLOOKUP($B12,'[2]1516 Exp_Rev Access'!$F$7:$FS$310,77,FALSE)),"",VLOOKUP($B12,'[2]1516 Exp_Rev Access'!$F$7:$FS$310,77,FALSE))</f>
        <v>0</v>
      </c>
      <c r="CU12" s="90">
        <f>IF(ISNA(VLOOKUP($B12,'[2]1516 Exp_Rev Access'!$F$7:$FS$310,78,FALSE)),"",VLOOKUP($B12,'[2]1516 Exp_Rev Access'!$F$7:$FS$310,78,FALSE))</f>
        <v>72043.27</v>
      </c>
      <c r="CV12" s="90">
        <f>IF(ISNA(VLOOKUP($B12,'[2]1516 Exp_Rev Access'!$F$7:$FS$310,79,FALSE)),"",VLOOKUP($B12,'[2]1516 Exp_Rev Access'!$F$7:$FS$310,79,FALSE))</f>
        <v>10891</v>
      </c>
      <c r="CW12" s="90">
        <f>IF(ISNA(VLOOKUP($B12,'[2]1516 Exp_Rev Access'!$F$7:$FS$310,80,FALSE)),"",VLOOKUP($B12,'[2]1516 Exp_Rev Access'!$F$7:$FS$310,80,FALSE))</f>
        <v>20387</v>
      </c>
      <c r="CX12" s="90">
        <f>IF(ISNA(VLOOKUP($B12,'[2]1516 Exp_Rev Access'!$F$7:$FS$310,81,FALSE)),"",VLOOKUP($B12,'[2]1516 Exp_Rev Access'!$F$7:$FS$310,81,FALSE))</f>
        <v>0</v>
      </c>
      <c r="CY12" s="90">
        <f>IF(ISNA(VLOOKUP($B12,'[2]1516 Exp_Rev Access'!$F$7:$FS$310,82,FALSE)),"",VLOOKUP($B12,'[2]1516 Exp_Rev Access'!$F$7:$FS$310,82,FALSE))</f>
        <v>0</v>
      </c>
      <c r="CZ12" s="90">
        <f>IF(ISNA(VLOOKUP($B12,'[2]1516 Exp_Rev Access'!$F$7:$FS$310,83,FALSE)),"",VLOOKUP($B12,'[2]1516 Exp_Rev Access'!$F$7:$FS$310,83,FALSE))</f>
        <v>0</v>
      </c>
      <c r="DA12" s="90">
        <f>IF(ISNA(VLOOKUP($B12,'[2]1516 Exp_Rev Access'!$F$7:$FS$310,84,FALSE)),"",VLOOKUP($B12,'[2]1516 Exp_Rev Access'!$F$7:$FS$310,84,FALSE))</f>
        <v>0</v>
      </c>
      <c r="DB12" s="90">
        <f>IF(ISNA(VLOOKUP($B12,'[2]1516 Exp_Rev Access'!$F$7:$FS$310,85,FALSE)),"",VLOOKUP($B12,'[2]1516 Exp_Rev Access'!$F$7:$FS$310,85,FALSE))</f>
        <v>0</v>
      </c>
      <c r="DC12" s="90">
        <f>IF(ISNA(VLOOKUP($B12,'[2]1516 Exp_Rev Access'!$F$7:$FS$310,86,FALSE)),"",VLOOKUP($B12,'[2]1516 Exp_Rev Access'!$F$7:$FS$310,86,FALSE))</f>
        <v>0</v>
      </c>
      <c r="DD12" s="90">
        <f>IF(ISNA(VLOOKUP($B12,'[2]1516 Exp_Rev Access'!$F$7:$FS$310,87,FALSE)),"",VLOOKUP($B12,'[2]1516 Exp_Rev Access'!$F$7:$FS$310,87,FALSE))</f>
        <v>0</v>
      </c>
      <c r="DE12" s="90">
        <f>IF(ISNA(VLOOKUP($B12,'[2]1516 Exp_Rev Access'!$F$7:$FS$310,88,FALSE)),"",VLOOKUP($B12,'[2]1516 Exp_Rev Access'!$F$7:$FS$310,88,FALSE))</f>
        <v>0</v>
      </c>
      <c r="DF12" s="90">
        <f>IF(ISNA(VLOOKUP($B12,'[2]1516 Exp_Rev Access'!$F$7:$FS$310,89,FALSE)),"",VLOOKUP($B12,'[2]1516 Exp_Rev Access'!$F$7:$FS$310,89,FALSE))</f>
        <v>0</v>
      </c>
      <c r="DG12" s="90">
        <f>IF(ISNA(VLOOKUP($B12,'[2]1516 Exp_Rev Access'!$F$7:$FS$310,90,FALSE)),"",VLOOKUP($B12,'[2]1516 Exp_Rev Access'!$F$7:$FS$310,90,FALSE))</f>
        <v>0</v>
      </c>
      <c r="DH12" s="90">
        <f>IF(ISNA(VLOOKUP($B12,'[2]1516 Exp_Rev Access'!$F$7:$FS$310,91,FALSE)),"",VLOOKUP($B12,'[2]1516 Exp_Rev Access'!$F$7:$FS$310,91,FALSE))</f>
        <v>0</v>
      </c>
      <c r="DI12" s="90">
        <f>IF(ISNA(VLOOKUP($B12,'[2]1516 Exp_Rev Access'!$F$7:$FS$310,92,FALSE)),"",VLOOKUP($B12,'[2]1516 Exp_Rev Access'!$F$7:$FS$310,92,FALSE))</f>
        <v>100573.38</v>
      </c>
      <c r="DJ12" s="90">
        <f>IF(ISNA(VLOOKUP($B12,'[2]1516 Exp_Rev Access'!$F$7:$FS$310,93,FALSE)),"",VLOOKUP($B12,'[2]1516 Exp_Rev Access'!$F$7:$FS$310,93,FALSE))</f>
        <v>0</v>
      </c>
      <c r="DK12" s="90">
        <f>IF(ISNA(VLOOKUP($B12,'[2]1516 Exp_Rev Access'!$F$7:$FS$310,94,FALSE)),"",VLOOKUP($B12,'[2]1516 Exp_Rev Access'!$F$7:$FS$310,94,FALSE))</f>
        <v>0</v>
      </c>
      <c r="DL12" s="90">
        <f>IF(ISNA(VLOOKUP($B12,'[2]1516 Exp_Rev Access'!$F$7:$FS$310,95,FALSE)),"",VLOOKUP($B12,'[2]1516 Exp_Rev Access'!$F$7:$FS$310,95,FALSE))</f>
        <v>0</v>
      </c>
      <c r="DM12" s="90">
        <f>IF(ISNA(VLOOKUP($B12,'[2]1516 Exp_Rev Access'!$F$7:$FS$310,96,FALSE)),"",VLOOKUP($B12,'[2]1516 Exp_Rev Access'!$F$7:$FS$310,96,FALSE))</f>
        <v>0</v>
      </c>
      <c r="DN12" s="90">
        <f>IF(ISNA(VLOOKUP($B12,'[2]1516 Exp_Rev Access'!$F$7:$FS$310,97,FALSE)),"",VLOOKUP($B12,'[2]1516 Exp_Rev Access'!$F$7:$FS$310,97,FALSE))</f>
        <v>0</v>
      </c>
      <c r="DO12" s="90">
        <f>IF(ISNA(VLOOKUP($B12,'[2]1516 Exp_Rev Access'!$F$7:$FS$310,98,FALSE)),"",VLOOKUP($B12,'[2]1516 Exp_Rev Access'!$F$7:$FS$310,98,FALSE))</f>
        <v>0</v>
      </c>
      <c r="DP12" s="90">
        <f>IF(ISNA(VLOOKUP($B12,'[2]1516 Exp_Rev Access'!$F$7:$FS$310,99,FALSE)),"",VLOOKUP($B12,'[2]1516 Exp_Rev Access'!$F$7:$FS$310,99,FALSE))</f>
        <v>0</v>
      </c>
      <c r="DQ12" s="90">
        <f>IF(ISNA(VLOOKUP($B12,'[2]1516 Exp_Rev Access'!$F$7:$FS$310,100,FALSE)),"",VLOOKUP($B12,'[2]1516 Exp_Rev Access'!$F$7:$FS$310,100,FALSE))</f>
        <v>0</v>
      </c>
      <c r="DR12" s="90">
        <f>IF(ISNA(VLOOKUP($B12,'[2]1516 Exp_Rev Access'!$F$7:$FS$310,101,FALSE)),"",VLOOKUP($B12,'[2]1516 Exp_Rev Access'!$F$7:$FS$310,101,FALSE))</f>
        <v>0</v>
      </c>
      <c r="DS12" s="90">
        <f>IF(ISNA(VLOOKUP($B12,'[2]1516 Exp_Rev Access'!$F$7:$FS$310,102,FALSE)),"",VLOOKUP($B12,'[2]1516 Exp_Rev Access'!$F$7:$FS$310,102,FALSE))</f>
        <v>0</v>
      </c>
      <c r="DT12" s="90">
        <f>IF(ISNA(VLOOKUP($B12,'[2]1516 Exp_Rev Access'!$F$7:$FS$310,103,FALSE)),"",VLOOKUP($B12,'[2]1516 Exp_Rev Access'!$F$7:$FS$310,103,FALSE))</f>
        <v>0</v>
      </c>
      <c r="DU12" s="90">
        <f>IF(ISNA(VLOOKUP($B12,'[2]1516 Exp_Rev Access'!$F$7:$FS$310,104,FALSE)),"",VLOOKUP($B12,'[2]1516 Exp_Rev Access'!$F$7:$FS$310,104,FALSE))</f>
        <v>0</v>
      </c>
      <c r="DV12" s="90">
        <f>IF(ISNA(VLOOKUP($B12,'[2]1516 Exp_Rev Access'!$F$7:$FS$310,105,FALSE)),"",VLOOKUP($B12,'[2]1516 Exp_Rev Access'!$F$7:$FS$310,105,FALSE))</f>
        <v>0</v>
      </c>
      <c r="DW12" s="90">
        <f>IF(ISNA(VLOOKUP($B12,'[2]1516 Exp_Rev Access'!$F$7:$FS$310,106,FALSE)),"",VLOOKUP($B12,'[2]1516 Exp_Rev Access'!$F$7:$FS$310,106,FALSE))</f>
        <v>0</v>
      </c>
      <c r="DX12" s="90">
        <f>IF(ISNA(VLOOKUP($B12,'[2]1516 Exp_Rev Access'!$F$7:$FS$310,107,FALSE)),"",VLOOKUP($B12,'[2]1516 Exp_Rev Access'!$F$7:$FS$310,107,FALSE))</f>
        <v>0</v>
      </c>
      <c r="DY12" s="90">
        <f>IF(ISNA(VLOOKUP($B12,'[2]1516 Exp_Rev Access'!$F$7:$FS$310,108,FALSE)),"",VLOOKUP($B12,'[2]1516 Exp_Rev Access'!$F$7:$FS$310,108,FALSE))</f>
        <v>14285</v>
      </c>
      <c r="DZ12" s="90">
        <f>IF(ISNA(VLOOKUP($B12,'[2]1516 Exp_Rev Access'!$F$7:$FS$310,109,FALSE)),"",VLOOKUP($B12,'[2]1516 Exp_Rev Access'!$F$7:$FS$310,109,FALSE))</f>
        <v>0</v>
      </c>
      <c r="EA12" s="90">
        <f>IF(ISNA(VLOOKUP($B12,'[2]1516 Exp_Rev Access'!$F$7:$FS$310,110,FALSE)),"",VLOOKUP($B12,'[2]1516 Exp_Rev Access'!$F$7:$FS$310,110,FALSE))</f>
        <v>0</v>
      </c>
      <c r="EB12" s="90">
        <f>IF(ISNA(VLOOKUP($B12,'[2]1516 Exp_Rev Access'!$F$7:$FS$310,111,FALSE)),"",VLOOKUP($B12,'[2]1516 Exp_Rev Access'!$F$7:$FS$310,111,FALSE))</f>
        <v>0</v>
      </c>
      <c r="EC12" s="90">
        <f>IF(ISNA(VLOOKUP($B12,'[2]1516 Exp_Rev Access'!$F$7:$FS$310,112,FALSE)),"",VLOOKUP($B12,'[2]1516 Exp_Rev Access'!$F$7:$FS$310,112,FALSE))</f>
        <v>0</v>
      </c>
      <c r="ED12" s="90">
        <f>IF(ISNA(VLOOKUP($B12,'[2]1516 Exp_Rev Access'!$F$7:$FS$310,113,FALSE)),"",VLOOKUP($B12,'[2]1516 Exp_Rev Access'!$F$7:$FS$310,113,FALSE))</f>
        <v>0</v>
      </c>
      <c r="EE12" s="90">
        <f>IF(ISNA(VLOOKUP($B12,'[2]1516 Exp_Rev Access'!$F$7:$FS$310,114,FALSE)),"",VLOOKUP($B12,'[2]1516 Exp_Rev Access'!$F$7:$FS$310,114,FALSE))</f>
        <v>0</v>
      </c>
      <c r="EF12" s="90">
        <f>IF(ISNA(VLOOKUP($B12,'[2]1516 Exp_Rev Access'!$F$7:$FS$310,115,FALSE)),"",VLOOKUP($B12,'[2]1516 Exp_Rev Access'!$F$7:$FS$310,115,FALSE))</f>
        <v>0</v>
      </c>
      <c r="EG12" s="90">
        <f>IF(ISNA(VLOOKUP($B12,'[2]1516 Exp_Rev Access'!$F$7:$FS$310,116,FALSE)),"",VLOOKUP($B12,'[2]1516 Exp_Rev Access'!$F$7:$FS$310,116,FALSE))</f>
        <v>0</v>
      </c>
      <c r="EH12" s="90">
        <f>IF(ISNA(VLOOKUP($B12,'[2]1516 Exp_Rev Access'!$F$7:$FS$310,117,FALSE)),"",VLOOKUP($B12,'[2]1516 Exp_Rev Access'!$F$7:$FS$310,117,FALSE))</f>
        <v>0</v>
      </c>
      <c r="EI12" s="90">
        <f>IF(ISNA(VLOOKUP($B12,'[2]1516 Exp_Rev Access'!$F$7:$FS$310,118,FALSE)),"",VLOOKUP($B12,'[2]1516 Exp_Rev Access'!$F$7:$FS$310,118,FALSE))</f>
        <v>0</v>
      </c>
      <c r="EJ12" s="90">
        <f>IF(ISNA(VLOOKUP($B12,'[2]1516 Exp_Rev Access'!$F$7:$FS$310,119,FALSE)),"",VLOOKUP($B12,'[2]1516 Exp_Rev Access'!$F$7:$FS$310,119,FALSE))</f>
        <v>0</v>
      </c>
      <c r="EK12" s="90">
        <f>IF(ISNA(VLOOKUP($B12,'[2]1516 Exp_Rev Access'!$F$7:$FS$310,120,FALSE)),"",VLOOKUP($B12,'[2]1516 Exp_Rev Access'!$F$7:$FS$310,120,FALSE))</f>
        <v>0</v>
      </c>
      <c r="EL12" s="90">
        <f>IF(ISNA(VLOOKUP($B12,'[2]1516 Exp_Rev Access'!$F$7:$FS$310,121,FALSE)),"",VLOOKUP($B12,'[2]1516 Exp_Rev Access'!$F$7:$FS$310,121,FALSE))</f>
        <v>0</v>
      </c>
      <c r="EM12" s="90">
        <f>IF(ISNA(VLOOKUP($B12,'[2]1516 Exp_Rev Access'!$F$7:$FS$310,122,FALSE)),"",VLOOKUP($B12,'[2]1516 Exp_Rev Access'!$F$7:$FS$310,122,FALSE))</f>
        <v>0</v>
      </c>
      <c r="EN12" s="90">
        <f>IF(ISNA(VLOOKUP($B12,'[2]1516 Exp_Rev Access'!$F$7:$FS$310,123,FALSE)),"",VLOOKUP($B12,'[2]1516 Exp_Rev Access'!$F$7:$FS$310,123,FALSE))</f>
        <v>0</v>
      </c>
      <c r="EO12" s="90">
        <f>IF(ISNA(VLOOKUP($B12,'[2]1516 Exp_Rev Access'!$F$7:$FS$310,124,FALSE)),"",VLOOKUP($B12,'[2]1516 Exp_Rev Access'!$F$7:$FS$310,124,FALSE))</f>
        <v>0</v>
      </c>
      <c r="EP12" s="90">
        <f>IF(ISNA(VLOOKUP($B12,'[2]1516 Exp_Rev Access'!$F$7:$FS$310,125,FALSE)),"",VLOOKUP($B12,'[2]1516 Exp_Rev Access'!$F$7:$FS$310,125,FALSE))</f>
        <v>0</v>
      </c>
      <c r="EQ12" s="90">
        <f>IF(ISNA(VLOOKUP($B12,'[2]1516 Exp_Rev Access'!$F$7:$FS$310,126,FALSE)),"",VLOOKUP($B12,'[2]1516 Exp_Rev Access'!$F$7:$FS$310,126,FALSE))</f>
        <v>0</v>
      </c>
      <c r="ER12" s="90">
        <f>IF(ISNA(VLOOKUP($B12,'[2]1516 Exp_Rev Access'!$F$7:$FS$310,127,FALSE)),"",VLOOKUP($B12,'[2]1516 Exp_Rev Access'!$F$7:$FS$310,127,FALSE))</f>
        <v>0</v>
      </c>
      <c r="ES12" s="90">
        <f>IF(ISNA(VLOOKUP($B12,'[2]1516 Exp_Rev Access'!$F$7:$FS$310,128,FALSE)),"",VLOOKUP($B12,'[2]1516 Exp_Rev Access'!$F$7:$FS$310,128,FALSE))</f>
        <v>0</v>
      </c>
      <c r="ET12" s="90">
        <f>IF(ISNA(VLOOKUP($B12,'[2]1516 Exp_Rev Access'!$F$7:$FS$310,129,FALSE)),"",VLOOKUP($B12,'[2]1516 Exp_Rev Access'!$F$7:$FS$310,129,FALSE))</f>
        <v>0</v>
      </c>
      <c r="EU12" s="90">
        <f>IF(ISNA(VLOOKUP($B12,'[2]1516 Exp_Rev Access'!$F$7:$FS$310,130,FALSE)),"",VLOOKUP($B12,'[2]1516 Exp_Rev Access'!$F$7:$FS$310,130,FALSE))</f>
        <v>0</v>
      </c>
      <c r="EV12" s="90">
        <f>IF(ISNA(VLOOKUP($B12,'[2]1516 Exp_Rev Access'!$F$7:$FS$310,131,FALSE)),"",VLOOKUP($B12,'[2]1516 Exp_Rev Access'!$F$7:$FS$310,131,FALSE))</f>
        <v>0</v>
      </c>
      <c r="EW12" s="90">
        <f>IF(ISNA(VLOOKUP($B12,'[2]1516 Exp_Rev Access'!$F$7:$FS$310,132,FALSE)),"",VLOOKUP($B12,'[2]1516 Exp_Rev Access'!$F$7:$FS$310,132,FALSE))</f>
        <v>0</v>
      </c>
      <c r="EX12" s="90">
        <f>IF(ISNA(VLOOKUP($B12,'[2]1516 Exp_Rev Access'!$F$7:$FS$310,133,FALSE)),"",VLOOKUP($B12,'[2]1516 Exp_Rev Access'!$F$7:$FS$310,133,FALSE))</f>
        <v>0</v>
      </c>
      <c r="EY12" s="90">
        <f>IF(ISNA(VLOOKUP($B12,'[2]1516 Exp_Rev Access'!$F$7:$FS$310,134,FALSE)),"",VLOOKUP($B12,'[2]1516 Exp_Rev Access'!$F$7:$FS$310,134,FALSE))</f>
        <v>0</v>
      </c>
      <c r="EZ12" s="90">
        <f>IF(ISNA(VLOOKUP($B12,'[2]1516 Exp_Rev Access'!$F$7:$FS$310,135,FALSE)),"",VLOOKUP($B12,'[2]1516 Exp_Rev Access'!$F$7:$FS$310,135,FALSE))</f>
        <v>0</v>
      </c>
      <c r="FA12" s="90">
        <f>IF(ISNA(VLOOKUP($B12,'[2]1516 Exp_Rev Access'!$F$7:$FS$310,136,FALSE)),"",VLOOKUP($B12,'[2]1516 Exp_Rev Access'!$F$7:$FS$310,136,FALSE))</f>
        <v>0</v>
      </c>
      <c r="FB12" s="90">
        <f>IF(ISNA(VLOOKUP($B12,'[2]1516 Exp_Rev Access'!$F$7:$FS$310,137,FALSE)),"",VLOOKUP($B12,'[2]1516 Exp_Rev Access'!$F$7:$FS$310,137,FALSE))</f>
        <v>0</v>
      </c>
      <c r="FC12" s="90">
        <f>IF(ISNA(VLOOKUP($B12,'[2]1516 Exp_Rev Access'!$F$7:$FS$310,138,FALSE)),"",VLOOKUP($B12,'[2]1516 Exp_Rev Access'!$F$7:$FS$310,138,FALSE))</f>
        <v>0</v>
      </c>
      <c r="FD12" s="90">
        <f>IF(ISNA(VLOOKUP($B12,'[2]1516 Exp_Rev Access'!$F$7:$FS$310,139,FALSE)),"",VLOOKUP($B12,'[2]1516 Exp_Rev Access'!$F$7:$FS$310,139,FALSE))</f>
        <v>0</v>
      </c>
      <c r="FE12" s="90">
        <f>IF(ISNA(VLOOKUP($B12,'[2]1516 Exp_Rev Access'!$F$7:$FS$310,140,FALSE)),"",VLOOKUP($B12,'[2]1516 Exp_Rev Access'!$F$7:$FS$310,140,FALSE))</f>
        <v>0</v>
      </c>
      <c r="FF12" s="90">
        <f>IF(ISNA(VLOOKUP($B12,'[2]1516 Exp_Rev Access'!$F$7:$FS$310,141,FALSE)),"",VLOOKUP($B12,'[2]1516 Exp_Rev Access'!$F$7:$FS$310,141,FALSE))</f>
        <v>0</v>
      </c>
      <c r="FG12" s="90">
        <f>IF(ISNA(VLOOKUP($B12,'[2]1516 Exp_Rev Access'!$F$7:$FS$310,142,FALSE)),"",VLOOKUP($B12,'[2]1516 Exp_Rev Access'!$F$7:$FS$310,142,FALSE))</f>
        <v>0</v>
      </c>
      <c r="FH12" s="90">
        <f>IF(ISNA(VLOOKUP($B12,'[2]1516 Exp_Rev Access'!$F$7:$FS$310,143,FALSE)),"",VLOOKUP($B12,'[2]1516 Exp_Rev Access'!$F$7:$FS$310,143,FALSE))</f>
        <v>0</v>
      </c>
      <c r="FI12" s="90">
        <f>IF(ISNA(VLOOKUP($B12,'[2]1516 Exp_Rev Access'!$F$7:$FS$310,144,FALSE)),"",VLOOKUP($B12,'[2]1516 Exp_Rev Access'!$F$7:$FS$310,144,FALSE))</f>
        <v>0</v>
      </c>
      <c r="FJ12" s="90">
        <f>IF(ISNA(VLOOKUP($B12,'[2]1516 Exp_Rev Access'!$F$7:$FS$310,145,FALSE)),"",VLOOKUP($B12,'[2]1516 Exp_Rev Access'!$F$7:$FS$310,145,FALSE))</f>
        <v>0</v>
      </c>
      <c r="FK12" s="90">
        <f>IF(ISNA(VLOOKUP($B12,'[2]1516 Exp_Rev Access'!$F$7:$FS$310,146,FALSE)),"",VLOOKUP($B12,'[2]1516 Exp_Rev Access'!$F$7:$FS$310,146,FALSE))</f>
        <v>0</v>
      </c>
      <c r="FL12" s="90">
        <f>IF(ISNA(VLOOKUP($B12,'[2]1516 Exp_Rev Access'!$F$7:$FS$310,1147,FALSE)),"",VLOOKUP($B12,'[2]1516 Exp_Rev Access'!$F$7:$FS$310,147,FALSE))</f>
        <v>0</v>
      </c>
      <c r="FM12" s="90">
        <f>IF(ISNA(VLOOKUP($B12,'[2]1516 Exp_Rev Access'!$F$7:$FS$310,148,FALSE)),"",VLOOKUP($B12,'[2]1516 Exp_Rev Access'!$F$7:$FS$310,148,FALSE))</f>
        <v>0</v>
      </c>
      <c r="FN12" s="90">
        <f>IF(ISNA(VLOOKUP($B12,'[2]1516 Exp_Rev Access'!$F$7:$FS$310,149,FALSE)),"",VLOOKUP($B12,'[2]1516 Exp_Rev Access'!$F$7:$FS$310,149,FALSE))</f>
        <v>0</v>
      </c>
      <c r="FO12" s="90">
        <f>IF(ISNA(VLOOKUP($B12,'[2]1516 Exp_Rev Access'!$F$7:$FS$310,150,FALSE)),"",VLOOKUP($B12,'[2]1516 Exp_Rev Access'!$F$7:$FS$310,150,FALSE))</f>
        <v>0</v>
      </c>
      <c r="FP12" s="90">
        <f>IF(ISNA(VLOOKUP($B12,'[2]1516 Exp_Rev Access'!$F$7:$FS$310,151,FALSE)),"",VLOOKUP($B12,'[2]1516 Exp_Rev Access'!$F$7:$FS$310,151,FALSE))</f>
        <v>0</v>
      </c>
      <c r="FQ12" s="90">
        <f>IF(ISNA(VLOOKUP($B12,'[2]1516 Exp_Rev Access'!$F$7:$FS$310,152,FALSE)),"",VLOOKUP($B12,'[2]1516 Exp_Rev Access'!$F$7:$FS$310,152,FALSE))</f>
        <v>0</v>
      </c>
      <c r="FR12" s="90">
        <f>IF(ISNA(VLOOKUP($B12,'[2]1516 Exp_Rev Access'!$F$7:$FS$310,153,FALSE)),"",VLOOKUP($B12,'[2]1516 Exp_Rev Access'!$F$7:$FS$310,153,FALSE))</f>
        <v>7326.11</v>
      </c>
      <c r="FS12" s="53">
        <f>SUM(CH12:FR12)</f>
        <v>269070.76</v>
      </c>
      <c r="FT12" s="92">
        <f t="shared" si="30"/>
        <v>6.7873006756953541E-2</v>
      </c>
      <c r="FU12" s="95">
        <f t="shared" si="31"/>
        <v>1371.1310640032614</v>
      </c>
      <c r="FV12" s="90">
        <f>IF(ISNA(VLOOKUP($B12,'[2]1516 Exp_Rev Access'!$F$7:$FS$310,154,FALSE)),"",VLOOKUP($B12,'[2]1516 Exp_Rev Access'!$F$7:$FS$310,154,FALSE))</f>
        <v>0</v>
      </c>
      <c r="FW12" s="90">
        <f>IF(ISNA(VLOOKUP($B12,'[2]1516 Exp_Rev Access'!$F$7:$FS$310,155,FALSE)),"",VLOOKUP($B12,'[2]1516 Exp_Rev Access'!$F$7:$FS$310,155,FALSE))</f>
        <v>0</v>
      </c>
      <c r="FX12" s="90">
        <f>IF(ISNA(VLOOKUP($B12,'[2]1516 Exp_Rev Access'!$F$7:$FS$310,156,FALSE)),"",VLOOKUP($B12,'[2]1516 Exp_Rev Access'!$F$7:$FS$310,156,FALSE))</f>
        <v>0</v>
      </c>
      <c r="FY12" s="90">
        <f>IF(ISNA(VLOOKUP($B12,'[2]1516 Exp_Rev Access'!$F$7:$FS$310,157,FALSE)),"",VLOOKUP($B12,'[2]1516 Exp_Rev Access'!$F$7:$FS$310,157,FALSE))</f>
        <v>0</v>
      </c>
      <c r="FZ12" s="90">
        <f>IF(ISNA(VLOOKUP($B12,'[2]1516 Exp_Rev Access'!$F$7:$FS$310,158,FALSE)),"",VLOOKUP($B12,'[2]1516 Exp_Rev Access'!$F$7:$FS$310,158,FALSE))</f>
        <v>0</v>
      </c>
      <c r="GA12" s="90">
        <f>IF(ISNA(VLOOKUP($B12,'[2]1516 Exp_Rev Access'!$F$7:$FS$310,159,FALSE)),"",VLOOKUP($B12,'[2]1516 Exp_Rev Access'!$F$7:$FS$310,159,FALSE))</f>
        <v>51192.05</v>
      </c>
      <c r="GB12" s="90">
        <f>IF(ISNA(VLOOKUP($B12,'[2]1516 Exp_Rev Access'!$F$7:$FS$310,160,FALSE)),"",VLOOKUP($B12,'[2]1516 Exp_Rev Access'!$F$7:$FS$310,160,FALSE))</f>
        <v>0</v>
      </c>
      <c r="GC12" s="90">
        <f>IF(ISNA(VLOOKUP($B12,'[2]1516 Exp_Rev Access'!$F$7:$FS$310,161,FALSE)),"",VLOOKUP($B12,'[2]1516 Exp_Rev Access'!$F$7:$FS$310,161,FALSE))</f>
        <v>0</v>
      </c>
      <c r="GD12" s="90">
        <f>IF(ISNA(VLOOKUP($B12,'[2]1516 Exp_Rev Access'!$F$7:$FS$310,162,FALSE)),"",VLOOKUP($B12,'[2]1516 Exp_Rev Access'!$F$7:$FS$310,162,FALSE))</f>
        <v>0</v>
      </c>
      <c r="GE12" s="90">
        <f>IF(ISNA(VLOOKUP($B12,'[2]1516 Exp_Rev Access'!$F$7:$FS$310,163,FALSE)),"",VLOOKUP($B12,'[2]1516 Exp_Rev Access'!$F$7:$FS$310,163,FALSE))</f>
        <v>0</v>
      </c>
      <c r="GF12" s="90">
        <f>IF(ISNA(VLOOKUP($B12,'[2]1516 Exp_Rev Access'!$F$7:$FS$310,164,FALSE)),"",VLOOKUP($B12,'[2]1516 Exp_Rev Access'!$F$7:$FS$310,164,FALSE))</f>
        <v>0</v>
      </c>
      <c r="GG12" s="90">
        <f>IF(ISNA(VLOOKUP($B12,'[2]1516 Exp_Rev Access'!$F$7:$FS$310,165,FALSE)),"",VLOOKUP($B12,'[2]1516 Exp_Rev Access'!$F$7:$FS$310,165,FALSE))</f>
        <v>0</v>
      </c>
      <c r="GH12" s="90">
        <f>IF(ISNA(VLOOKUP($B12,'[2]1516 Exp_Rev Access'!$F$7:$FS$310,166,FALSE)),"",VLOOKUP($B12,'[2]1516 Exp_Rev Access'!$F$7:$FS$310,166,FALSE))</f>
        <v>0</v>
      </c>
      <c r="GI12" s="90">
        <f>IF(ISNA(VLOOKUP($B12,'[2]1516 Exp_Rev Access'!$F$7:$FS$310,167,FALSE)),"",VLOOKUP($B12,'[2]1516 Exp_Rev Access'!$F$7:$FS$310,167,FALSE))</f>
        <v>0</v>
      </c>
      <c r="GJ12" s="90">
        <f>IF(ISNA(VLOOKUP($B12,'[2]1516 Exp_Rev Access'!$F$7:$FS$310,168,FALSE)),"",VLOOKUP($B12,'[2]1516 Exp_Rev Access'!$F$7:$FS$310,168,FALSE))</f>
        <v>0</v>
      </c>
      <c r="GK12" s="90">
        <f>IF(ISNA(VLOOKUP($B12,'[2]1516 Exp_Rev Access'!$F$7:$FS$310,169,FALSE)),"",VLOOKUP($B12,'[2]1516 Exp_Rev Access'!$F$7:$FS$310,169,FALSE))</f>
        <v>0</v>
      </c>
      <c r="GL12" s="90">
        <f>IF(ISNA(VLOOKUP($B12,'[2]1516 Exp_Rev Access'!$F$7:$FS$310,170,FALSE)),"",VLOOKUP($B12,'[2]1516 Exp_Rev Access'!$F$7:$FS$310,170,FALSE))</f>
        <v>0</v>
      </c>
      <c r="GM12" s="90">
        <f>IF(ISNA(VLOOKUP($B12,'[2]1516 Exp_Rev Access'!$F$7:$FT$310,171,FALSE)),"",VLOOKUP($B12,'[2]1516 Exp_Rev Access'!$F$7:$FT$310,171,FALSE))</f>
        <v>0</v>
      </c>
      <c r="GN12" s="90">
        <f>IF(ISNA(VLOOKUP($B12,'[2]1516 Exp_Rev Access'!$F$7:$FU$310,172,FALSE)),"",VLOOKUP($B12,'[2]1516 Exp_Rev Access'!$F$7:$FU$310,172,FALSE))</f>
        <v>0</v>
      </c>
      <c r="GO12" s="90">
        <f>IF(ISNA(VLOOKUP($B12,'[2]1516 Exp_Rev Access'!$F$7:$FV$310,173,FALSE)),"",VLOOKUP($B12,'[2]1516 Exp_Rev Access'!$F$7:$FV$310,173,FALSE))</f>
        <v>0</v>
      </c>
      <c r="GP12" s="90">
        <f>IF(ISNA(VLOOKUP($B12,'[2]1516 Exp_Rev Access'!$F$7:$GA$310,174,FALSE)),"",VLOOKUP($B12,'[2]1516 Exp_Rev Access'!$F$7:$GA$310,174,FALSE))</f>
        <v>0</v>
      </c>
      <c r="GQ12" s="90">
        <f>IF(ISNA(VLOOKUP($B12,'[2]1516 Exp_Rev Access'!$F$7:$GA$310,175,FALSE)),"",VLOOKUP($B12,'[2]1516 Exp_Rev Access'!$F$7:$GA$310,175,FALSE))</f>
        <v>450</v>
      </c>
      <c r="GR12" s="90">
        <f>IF(ISNA(VLOOKUP($B12,'[2]1516 Exp_Rev Access'!$F$7:$GA$310,176,FALSE)),"",VLOOKUP($B12,'[2]1516 Exp_Rev Access'!$F$7:$GA$310,176,FALSE))</f>
        <v>0</v>
      </c>
      <c r="GS12" s="90">
        <f>IF(ISNA(VLOOKUP($B12,'[2]1516 Exp_Rev Access'!$F$7:$GA$310,177,FALSE)),"",VLOOKUP($B12,'[2]1516 Exp_Rev Access'!$F$7:$GA$310,177,FALSE))</f>
        <v>0</v>
      </c>
      <c r="GT12" s="90">
        <f>IF(ISNA(VLOOKUP($B12,'[2]1516 Exp_Rev Access'!$F$7:$GA$310,178,FALSE)),"",VLOOKUP($B12,'[2]1516 Exp_Rev Access'!$F$7:$GA$310,178,FALSE))</f>
        <v>0</v>
      </c>
      <c r="GU12" s="53">
        <f>SUM(FV12:GT12)</f>
        <v>51642.05</v>
      </c>
      <c r="GV12" s="92">
        <f t="shared" si="32"/>
        <v>1.3026689368227646E-2</v>
      </c>
      <c r="GW12" s="96">
        <f t="shared" si="34"/>
        <v>263.15761312678353</v>
      </c>
      <c r="HE12" s="76"/>
      <c r="HF12" s="76"/>
      <c r="HG12" s="76"/>
      <c r="HH12" s="76"/>
      <c r="HI12" s="76"/>
      <c r="HJ12" s="76"/>
      <c r="HK12" s="76"/>
      <c r="HL12" s="76"/>
      <c r="HM12" s="76"/>
      <c r="HN12" s="76"/>
    </row>
    <row r="13" spans="1:222" ht="12.75" x14ac:dyDescent="0.2">
      <c r="B13" s="87" t="s">
        <v>183</v>
      </c>
      <c r="C13" s="87" t="s">
        <v>184</v>
      </c>
      <c r="D13" s="88">
        <f>IF(ISNA(VLOOKUP($B13,'[2]1516 enrollment_Rev_Exp by size'!$A$6:$C$325,3,FALSE)),"",VLOOKUP($B13,'[2]1516 enrollment_Rev_Exp by size'!$A$6:$C$325,3,FALSE))</f>
        <v>350.43999999999994</v>
      </c>
      <c r="E13" s="89">
        <v>4391174.49</v>
      </c>
      <c r="F13" s="67">
        <f>N13+AM13+AU13+BV13+CE13+FS13+GU13</f>
        <v>4391174.4899999993</v>
      </c>
      <c r="G13" s="67">
        <f t="shared" si="33"/>
        <v>0</v>
      </c>
      <c r="H13" s="90">
        <f>IF(ISNA(VLOOKUP($B13,'[2]1516 Exp_Rev Access'!$F$7:$FS$310,2,FALSE)),"",VLOOKUP($B13,'[2]1516 Exp_Rev Access'!$F$7:$FS$310,2,FALSE))</f>
        <v>987273.85</v>
      </c>
      <c r="I13" s="90">
        <f>IF(ISNA(VLOOKUP($B13,'[2]1516 Exp_Rev Access'!$F$7:$FS$310,3,FALSE)),"",VLOOKUP($B13,'[2]1516 Exp_Rev Access'!$F$7:$FS$310,3,FALSE))</f>
        <v>0</v>
      </c>
      <c r="J13" s="90">
        <f>IF(ISNA(VLOOKUP($B13,'[2]1516 Exp_Rev Access'!$F$7:$FS$310,4,FALSE)),"",VLOOKUP($B13,'[2]1516 Exp_Rev Access'!$F$7:$FS$310,4,FALSE))</f>
        <v>274.75</v>
      </c>
      <c r="K13" s="90">
        <f>IF(ISNA(VLOOKUP($B13,'[2]1516 Exp_Rev Access'!$F$7:$FS$310,5,FALSE)),"-",VLOOKUP($B13,'[2]1516 Exp_Rev Access'!$F$7:$FS$310,5,FALSE))</f>
        <v>0</v>
      </c>
      <c r="L13" s="90">
        <f>IF(ISNA(VLOOKUP($B13,'[2]1516 Exp_Rev Access'!$F$7:$FS$310,6,FALSE)),"",VLOOKUP($B13,'[2]1516 Exp_Rev Access'!$F$7:$FS$310,6,FALSE))</f>
        <v>0</v>
      </c>
      <c r="M13" s="90">
        <f>IF(ISNA(VLOOKUP($B13,'[2]1516 Exp_Rev Access'!$F$7:$FS$310,7,FALSE)),"",VLOOKUP($B13,'[2]1516 Exp_Rev Access'!$F$7:$FS$310,7,FALSE))</f>
        <v>0</v>
      </c>
      <c r="N13" s="53">
        <f t="shared" si="19"/>
        <v>987548.6</v>
      </c>
      <c r="O13" s="91">
        <f t="shared" si="20"/>
        <v>0.22489395542102447</v>
      </c>
      <c r="P13" s="53">
        <f t="shared" si="21"/>
        <v>2818.0247688620025</v>
      </c>
      <c r="Q13" s="90">
        <f>IF(ISNA(VLOOKUP($B13,'[2]1516 Exp_Rev Access'!$F$7:$FS$310,8,FALSE)),"",VLOOKUP($B13,'[2]1516 Exp_Rev Access'!$F$7:$FS$310,8,FALSE))</f>
        <v>16497.29</v>
      </c>
      <c r="R13" s="90">
        <f>IF(ISNA(VLOOKUP($B13,'[2]1516 Exp_Rev Access'!$F$7:$FS$310,9,FALSE)),"",VLOOKUP($B13,'[2]1516 Exp_Rev Access'!$F$7:$FS$310,9,FALSE))</f>
        <v>0</v>
      </c>
      <c r="S13" s="90">
        <f>IF(ISNA(VLOOKUP($B13,'[2]1516 Exp_Rev Access'!$F$7:$FS$310,10,FALSE)),"",VLOOKUP($B13,'[2]1516 Exp_Rev Access'!$F$7:$FS$310,10,FALSE))</f>
        <v>0</v>
      </c>
      <c r="T13" s="90">
        <f>IF(ISNA(VLOOKUP($B13,'[2]1516 Exp_Rev Access'!$F$7:$FS$310,11,FALSE)),"",VLOOKUP($B13,'[2]1516 Exp_Rev Access'!$F$7:$FS$310,11,FALSE))</f>
        <v>0</v>
      </c>
      <c r="U13" s="90">
        <f>IF(ISNA(VLOOKUP($B13,'[2]1516 Exp_Rev Access'!$F$7:$FS$310,12,FALSE)),"",VLOOKUP($B13,'[2]1516 Exp_Rev Access'!$F$7:$FS$310,12,FALSE))</f>
        <v>11500</v>
      </c>
      <c r="V13" s="90">
        <f>IF(ISNA(VLOOKUP($B13,'[2]1516 Exp_Rev Access'!$F$7:$FS$310,13,FALSE)),"",VLOOKUP($B13,'[2]1516 Exp_Rev Access'!$F$7:$FS$310,13,FALSE))</f>
        <v>0</v>
      </c>
      <c r="W13" s="90">
        <f>IF(ISNA(VLOOKUP($B13,'[2]1516 Exp_Rev Access'!$F$7:$FS$310,14,FALSE)),"",VLOOKUP($B13,'[2]1516 Exp_Rev Access'!$F$7:$FS$310,14,FALSE))</f>
        <v>0</v>
      </c>
      <c r="X13" s="90">
        <f>IF(ISNA(VLOOKUP($B13,'[2]1516 Exp_Rev Access'!$F$7:$FS$310,15,FALSE)),"",VLOOKUP($B13,'[2]1516 Exp_Rev Access'!$F$7:$FS$310,15,FALSE))</f>
        <v>0</v>
      </c>
      <c r="Y13" s="90">
        <f>IF(ISNA(VLOOKUP($B13,'[2]1516 Exp_Rev Access'!$F$7:$FS$310,16,FALSE)),"",VLOOKUP($B13,'[2]1516 Exp_Rev Access'!$F$7:$FS$310,16,FALSE))</f>
        <v>281.25</v>
      </c>
      <c r="Z13" s="90">
        <f>IF(ISNA(VLOOKUP($B13,'[2]1516 Exp_Rev Access'!$F$7:$FS$310,17,FALSE)),"",VLOOKUP($B13,'[2]1516 Exp_Rev Access'!$F$7:$FS$310,17,FALSE))</f>
        <v>0</v>
      </c>
      <c r="AA13" s="90">
        <f>IF(ISNA(VLOOKUP($B13,'[2]1516 Exp_Rev Access'!$F$7:$FS$310,18,FALSE)),"",VLOOKUP($B13,'[2]1516 Exp_Rev Access'!$F$7:$FS$310,18,FALSE))</f>
        <v>0</v>
      </c>
      <c r="AB13" s="90">
        <f>IF(ISNA(VLOOKUP($B13,'[2]1516 Exp_Rev Access'!$F$7:$FS$310,19,FALSE)),"",VLOOKUP($B13,'[2]1516 Exp_Rev Access'!$F$7:$FS$310,19,FALSE))</f>
        <v>0</v>
      </c>
      <c r="AC13" s="90">
        <f>IF(ISNA(VLOOKUP($B13,'[2]1516 Exp_Rev Access'!$F$7:$FS$310,20,FALSE)),"",VLOOKUP($B13,'[2]1516 Exp_Rev Access'!$F$7:$FS$310,20,FALSE))</f>
        <v>0</v>
      </c>
      <c r="AD13" s="90">
        <f>IF(ISNA(VLOOKUP($B13,'[2]1516 Exp_Rev Access'!$F$7:$FS$310,21,FALSE)),"",VLOOKUP($B13,'[2]1516 Exp_Rev Access'!$F$7:$FS$310,21,FALSE))</f>
        <v>38062.39</v>
      </c>
      <c r="AE13" s="90">
        <f>IF(ISNA(VLOOKUP($B13,'[2]1516 Exp_Rev Access'!$F$7:$FS$310,22,FALSE)),"",VLOOKUP($B13,'[2]1516 Exp_Rev Access'!$F$7:$FS$310,22,FALSE))</f>
        <v>809.71</v>
      </c>
      <c r="AF13" s="90">
        <f>IF(ISNA(VLOOKUP($B13,'[2]1516 Exp_Rev Access'!$F$7:$FS$310,23,FALSE)),"",VLOOKUP($B13,'[2]1516 Exp_Rev Access'!$F$7:$FS$310,23,FALSE))</f>
        <v>0</v>
      </c>
      <c r="AG13" s="90">
        <f>IF(ISNA(VLOOKUP($B13,'[2]1516 Exp_Rev Access'!$F$7:$FS$310,24,FALSE)),"",VLOOKUP($B13,'[2]1516 Exp_Rev Access'!$F$7:$FS$310,24,FALSE))</f>
        <v>12788.84</v>
      </c>
      <c r="AH13" s="90">
        <f>IF(ISNA(VLOOKUP($B13,'[2]1516 Exp_Rev Access'!$F$7:$FS$310,25,FALSE)),"",VLOOKUP($B13,'[2]1516 Exp_Rev Access'!$F$7:$FS$310,25,FALSE))</f>
        <v>107.45</v>
      </c>
      <c r="AI13" s="90">
        <f>IF(ISNA(VLOOKUP($B13,'[2]1516 Exp_Rev Access'!$F$7:$FS$310,26,FALSE)),"",VLOOKUP($B13,'[2]1516 Exp_Rev Access'!$F$7:$FS$310,26,FALSE))</f>
        <v>1914.45</v>
      </c>
      <c r="AJ13" s="90">
        <f>IF(ISNA(VLOOKUP($B13,'[2]1516 Exp_Rev Access'!$F$7:$FS$310,27,FALSE)),"",VLOOKUP($B13,'[2]1516 Exp_Rev Access'!$F$7:$FS$310,27,FALSE))</f>
        <v>0</v>
      </c>
      <c r="AK13" s="90">
        <f>IF(ISNA(VLOOKUP($B13,'[2]1516 Exp_Rev Access'!$F$7:$FS$310,28,FALSE)),"",VLOOKUP($B13,'[2]1516 Exp_Rev Access'!$F$7:$FS$310,28,FALSE))</f>
        <v>22548.57</v>
      </c>
      <c r="AL13" s="90">
        <f>IF(ISNA(VLOOKUP($B13,'[2]1516 Exp_Rev Access'!$F$7:$FS$310,29,FALSE)),"",VLOOKUP($B13,'[2]1516 Exp_Rev Access'!$F$7:$FS$310,29,FALSE))</f>
        <v>17153.88</v>
      </c>
      <c r="AM13" s="53">
        <f>SUM(Q13:AL13)</f>
        <v>121663.82999999999</v>
      </c>
      <c r="AN13" s="92">
        <f t="shared" si="22"/>
        <v>2.7706443976905137E-2</v>
      </c>
      <c r="AO13" s="68">
        <f t="shared" si="23"/>
        <v>347.17449492067118</v>
      </c>
      <c r="AP13" s="90">
        <f>IF(ISNA(VLOOKUP($B13,'[2]1516 Exp_Rev Access'!$F$7:$FS$310,30,FALSE)),"",VLOOKUP($B13,'[2]1516 Exp_Rev Access'!$F$7:$FS$310,30,FALSE))</f>
        <v>2626357.81</v>
      </c>
      <c r="AQ13" s="90">
        <f>IF(ISNA(VLOOKUP($B13,'[2]1516 Exp_Rev Access'!$F$7:$FS$310,31,FALSE)),"",VLOOKUP($B13,'[2]1516 Exp_Rev Access'!$F$7:$FS$310,31,FALSE))</f>
        <v>22024.07</v>
      </c>
      <c r="AR13" s="90">
        <f>IF(ISNA(VLOOKUP($B13,'[2]1516 Exp_Rev Access'!$F$7:$FS$310,32,FALSE)),"",VLOOKUP($B13,'[2]1516 Exp_Rev Access'!$F$7:$FS$310,32,FALSE))</f>
        <v>24004.92</v>
      </c>
      <c r="AS13" s="90">
        <f>IF(ISNA(VLOOKUP($B13,'[2]1516 Exp_Rev Access'!$F$7:$FS$310,33,FALSE)),"",VLOOKUP($B13,'[2]1516 Exp_Rev Access'!$F$7:$FS$310,33,FALSE))</f>
        <v>0</v>
      </c>
      <c r="AT13" s="90">
        <f>IF(ISNA(VLOOKUP($B13,'[2]1516 Exp_Rev Access'!$F$7:$FS$310,34,FALSE)),"",VLOOKUP($B13,'[2]1516 Exp_Rev Access'!$F$7:$FS$310,34,FALSE))</f>
        <v>0</v>
      </c>
      <c r="AU13" s="53">
        <f>SUM(AP13:AT13)</f>
        <v>2672386.7999999998</v>
      </c>
      <c r="AV13" s="93">
        <f t="shared" si="24"/>
        <v>0.60858132740700988</v>
      </c>
      <c r="AW13" s="53">
        <f t="shared" si="25"/>
        <v>7625.8041319484082</v>
      </c>
      <c r="AX13" s="90">
        <f>IF(ISNA(VLOOKUP($B13,'[2]1516 Exp_Rev Access'!$F$7:$FS$310,35,FALSE)),"",VLOOKUP($B13,'[2]1516 Exp_Rev Access'!$F$7:$FS$310,35,FALSE))</f>
        <v>200</v>
      </c>
      <c r="AY13" s="90">
        <f>IF(ISNA(VLOOKUP($B13,'[2]1516 Exp_Rev Access'!$F$7:$FS$310,36,FALSE)),"",VLOOKUP($B13,'[2]1516 Exp_Rev Access'!$F$7:$FS$310,36,FALSE))</f>
        <v>219652.7</v>
      </c>
      <c r="AZ13" s="90">
        <f>IF(ISNA(VLOOKUP($B13,'[2]1516 Exp_Rev Access'!$F$7:$FS$310,37,FALSE)),"",VLOOKUP($B13,'[2]1516 Exp_Rev Access'!$F$7:$FS$310,37,FALSE))</f>
        <v>1592.97</v>
      </c>
      <c r="BA13" s="90">
        <f>IF(ISNA(VLOOKUP($B13,'[2]1516 Exp_Rev Access'!$F$7:$FS$310,38,FALSE)),"",VLOOKUP($B13,'[2]1516 Exp_Rev Access'!$F$7:$FS$310,38,FALSE))</f>
        <v>0</v>
      </c>
      <c r="BB13" s="90">
        <f>IF(ISNA(VLOOKUP($B13,'[2]1516 Exp_Rev Access'!$F$7:$FS$310,39,FALSE)),"",VLOOKUP($B13,'[2]1516 Exp_Rev Access'!$F$7:$FS$310,39,FALSE))</f>
        <v>0</v>
      </c>
      <c r="BC13" s="90">
        <f>IF(ISNA(VLOOKUP($B13,'[2]1516 Exp_Rev Access'!$F$7:$FS$310,40,FALSE)),"",VLOOKUP($B13,'[2]1516 Exp_Rev Access'!$F$7:$FS$310,40,FALSE))</f>
        <v>64467.19</v>
      </c>
      <c r="BD13" s="90">
        <f>IF(ISNA(VLOOKUP($B13,'[2]1516 Exp_Rev Access'!$F$7:$FS$310,41,FALSE)),"",VLOOKUP($B13,'[2]1516 Exp_Rev Access'!$F$7:$FS$310,41,FALSE))</f>
        <v>0</v>
      </c>
      <c r="BE13" s="90">
        <f>IF(ISNA(VLOOKUP($B13,'[2]1516 Exp_Rev Access'!$F$7:$FS$310,42,FALSE)),"",VLOOKUP($B13,'[2]1516 Exp_Rev Access'!$F$7:$FS$310,42,FALSE))</f>
        <v>18864.11</v>
      </c>
      <c r="BF13" s="90">
        <f>IF(ISNA(VLOOKUP($B13,'[2]1516 Exp_Rev Access'!$F$7:$FS$310,43,FALSE)),"",VLOOKUP($B13,'[2]1516 Exp_Rev Access'!$F$7:$FS$310,43,FALSE))</f>
        <v>0</v>
      </c>
      <c r="BG13" s="90">
        <f>IF(ISNA(VLOOKUP($B13,'[2]1516 Exp_Rev Access'!$F$7:$FS$310,44,FALSE)),"",VLOOKUP($B13,'[2]1516 Exp_Rev Access'!$F$7:$FS$310,44,FALSE))</f>
        <v>0</v>
      </c>
      <c r="BH13" s="90">
        <f>IF(ISNA(VLOOKUP($B13,'[2]1516 Exp_Rev Access'!$F$7:$FS$310,45,FALSE)),"",VLOOKUP($B13,'[2]1516 Exp_Rev Access'!$F$7:$FS$310,45,FALSE))</f>
        <v>0</v>
      </c>
      <c r="BI13" s="90">
        <f>IF(ISNA(VLOOKUP($B13,'[2]1516 Exp_Rev Access'!$F$7:$FS$310,46,FALSE)),"",VLOOKUP($B13,'[2]1516 Exp_Rev Access'!$F$7:$FS$310,46,FALSE))</f>
        <v>0</v>
      </c>
      <c r="BJ13" s="90">
        <f>IF(ISNA(VLOOKUP($B13,'[2]1516 Exp_Rev Access'!$F$7:$FS$310,47,FALSE)),"",VLOOKUP($B13,'[2]1516 Exp_Rev Access'!$F$7:$FS$310,47,FALSE))</f>
        <v>2425.66</v>
      </c>
      <c r="BK13" s="90">
        <f>IF(ISNA(VLOOKUP($B13,'[2]1516 Exp_Rev Access'!$F$7:$FS$310,48,FALSE)),"",VLOOKUP($B13,'[2]1516 Exp_Rev Access'!$F$7:$FS$310,48,FALSE))</f>
        <v>0</v>
      </c>
      <c r="BL13" s="90">
        <f>IF(ISNA(VLOOKUP($B13,'[2]1516 Exp_Rev Access'!$F$7:$FS$310,49,FALSE)),"",VLOOKUP($B13,'[2]1516 Exp_Rev Access'!$F$7:$FS$310,49,FALSE))</f>
        <v>42609</v>
      </c>
      <c r="BM13" s="90">
        <f>IF(ISNA(VLOOKUP($B13,'[2]1516 Exp_Rev Access'!$F$7:$FS$310,50,FALSE)),"",VLOOKUP($B13,'[2]1516 Exp_Rev Access'!$F$7:$FS$310,50,FALSE))</f>
        <v>0</v>
      </c>
      <c r="BN13" s="90">
        <f>IF(ISNA(VLOOKUP($B13,'[2]1516 Exp_Rev Access'!$F$7:$FS$310,51,FALSE)),"",VLOOKUP($B13,'[2]1516 Exp_Rev Access'!$F$7:$FS$310,51,FALSE))</f>
        <v>0</v>
      </c>
      <c r="BO13" s="90">
        <f>IF(ISNA(VLOOKUP($B13,'[2]1516 Exp_Rev Access'!$F$7:$FS$310,52,FALSE)),"",VLOOKUP($B13,'[2]1516 Exp_Rev Access'!$F$7:$FS$310,52,FALSE))</f>
        <v>0</v>
      </c>
      <c r="BP13" s="90">
        <f>IF(ISNA(VLOOKUP($B13,'[2]1516 Exp_Rev Access'!$F$7:$FS$310,53,FALSE)),"",VLOOKUP($B13,'[2]1516 Exp_Rev Access'!$F$7:$FS$310,53,FALSE))</f>
        <v>0</v>
      </c>
      <c r="BQ13" s="90">
        <f>IF(ISNA(VLOOKUP($B13,'[2]1516 Exp_Rev Access'!$F$7:$FS$310,54,FALSE)),"",VLOOKUP($B13,'[2]1516 Exp_Rev Access'!$F$7:$FS$310,54,FALSE))</f>
        <v>0</v>
      </c>
      <c r="BR13" s="90">
        <f>IF(ISNA(VLOOKUP($B13,'[2]1516 Exp_Rev Access'!$F$7:$FS$310,55,FALSE)),"",VLOOKUP($B13,'[2]1516 Exp_Rev Access'!$F$7:$FS$310,55,FALSE))</f>
        <v>0</v>
      </c>
      <c r="BS13" s="90">
        <f>IF(ISNA(VLOOKUP($B13,'[2]1516 Exp_Rev Access'!$F$7:$FS$310,56,FALSE)),"",VLOOKUP($B13,'[2]1516 Exp_Rev Access'!$F$7:$FS$310,56,FALSE))</f>
        <v>0</v>
      </c>
      <c r="BT13" s="90">
        <f>IF(ISNA(VLOOKUP($B13,'[2]1516 Exp_Rev Access'!$F$7:$FS$310,57,FALSE)),"",VLOOKUP($B13,'[2]1516 Exp_Rev Access'!$F$7:$FS$310,57,FALSE))</f>
        <v>0</v>
      </c>
      <c r="BU13" s="90">
        <f>IF(ISNA(VLOOKUP($B13,'[2]1516 Exp_Rev Access'!$F$7:$FS$310,58,FALSE)),"",VLOOKUP($B13,'[2]1516 Exp_Rev Access'!$F$7:$FS$310,58,FALSE))</f>
        <v>0</v>
      </c>
      <c r="BV13" s="53">
        <f>SUM(AX13:BU13)</f>
        <v>349811.62999999995</v>
      </c>
      <c r="BW13" s="92">
        <f t="shared" si="26"/>
        <v>7.9662429902665963E-2</v>
      </c>
      <c r="BX13" s="68">
        <f t="shared" si="27"/>
        <v>998.20691131149408</v>
      </c>
      <c r="BY13" s="90">
        <f>IF(ISNA(VLOOKUP($B13,'[2]1516 Exp_Rev Access'!$F$7:$FS$310,59,FALSE)),"",VLOOKUP($B13,'[2]1516 Exp_Rev Access'!$F$7:$FS$310,59,FALSE))</f>
        <v>0</v>
      </c>
      <c r="BZ13" s="90">
        <f>IF(ISNA(VLOOKUP($B13,'[2]1516 Exp_Rev Access'!$F$7:$FS$310,60,FALSE)),"",VLOOKUP($B13,'[2]1516 Exp_Rev Access'!$F$7:$FS$310,60,FALSE))</f>
        <v>0</v>
      </c>
      <c r="CA13" s="90">
        <f>IF(ISNA(VLOOKUP($B13,'[2]1516 Exp_Rev Access'!$F$7:$FS$310,61,FALSE)),"",VLOOKUP($B13,'[2]1516 Exp_Rev Access'!$F$7:$FS$310,61,FALSE))</f>
        <v>0</v>
      </c>
      <c r="CB13" s="90">
        <f>IF(ISNA(VLOOKUP($B13,'[2]1516 Exp_Rev Access'!$F$7:$FS$310,62,FALSE)),"",VLOOKUP($B13,'[2]1516 Exp_Rev Access'!$F$7:$FS$310,62,FALSE))</f>
        <v>0</v>
      </c>
      <c r="CC13" s="90">
        <f>IF(ISNA(VLOOKUP($B13,'[2]1516 Exp_Rev Access'!$F$7:$FS$310,63,FALSE)),"",VLOOKUP($B13,'[2]1516 Exp_Rev Access'!$F$7:$FS$310,63,FALSE))</f>
        <v>0</v>
      </c>
      <c r="CD13" s="90">
        <f>IF(ISNA(VLOOKUP($B13,'[2]1516 Exp_Rev Access'!$F$7:$FS$310,64,FALSE)),"",VLOOKUP($B13,'[2]1516 Exp_Rev Access'!$F$7:$FS$310,64,FALSE))</f>
        <v>0</v>
      </c>
      <c r="CE13" s="53">
        <f>SUM(BY13:CD13)</f>
        <v>0</v>
      </c>
      <c r="CF13" s="92"/>
      <c r="CG13" s="94">
        <f t="shared" si="29"/>
        <v>0</v>
      </c>
      <c r="CH13" s="90">
        <f>IF(ISNA(VLOOKUP($B13,'[2]1516 Exp_Rev Access'!$F$7:$FS$310,65,FALSE)),"",VLOOKUP($B13,'[2]1516 Exp_Rev Access'!$F$7:$FS$310,65,FALSE))</f>
        <v>0</v>
      </c>
      <c r="CI13" s="90">
        <f>IF(ISNA(VLOOKUP($B13,'[2]1516 Exp_Rev Access'!$F$7:$FS$310,66,FALSE)),"",VLOOKUP($B13,'[2]1516 Exp_Rev Access'!$F$7:$FS$310,66,FALSE))</f>
        <v>0</v>
      </c>
      <c r="CJ13" s="90">
        <f>IF(ISNA(VLOOKUP($B13,'[2]1516 Exp_Rev Access'!$F$7:$FS$310,67,FALSE)),"",VLOOKUP($B13,'[2]1516 Exp_Rev Access'!$F$7:$FS$310,67,FALSE))</f>
        <v>0</v>
      </c>
      <c r="CK13" s="90">
        <f>IF(ISNA(VLOOKUP($B13,'[2]1516 Exp_Rev Access'!$F$7:$FS$310,68,FALSE)),"",VLOOKUP($B13,'[2]1516 Exp_Rev Access'!$F$7:$FS$310,68,FALSE))</f>
        <v>0</v>
      </c>
      <c r="CL13" s="90">
        <f>IF(ISNA(VLOOKUP($B13,'[2]1516 Exp_Rev Access'!$F$7:$FS$310,69,FALSE)),"",VLOOKUP($B13,'[2]1516 Exp_Rev Access'!$F$7:$FS$310,69,FALSE))</f>
        <v>0</v>
      </c>
      <c r="CM13" s="90">
        <f>IF(ISNA(VLOOKUP($B13,'[2]1516 Exp_Rev Access'!$F$7:$FS$310,70,FALSE)),"",VLOOKUP($B13,'[2]1516 Exp_Rev Access'!$F$7:$FS$310,70,FALSE))</f>
        <v>0</v>
      </c>
      <c r="CN13" s="90">
        <f>IF(ISNA(VLOOKUP($B13,'[2]1516 Exp_Rev Access'!$F$7:$FS$310,71,FALSE)),"",VLOOKUP($B13,'[2]1516 Exp_Rev Access'!$F$7:$FS$310,71,FALSE))</f>
        <v>0</v>
      </c>
      <c r="CO13" s="90">
        <f>IF(ISNA(VLOOKUP($B13,'[2]1516 Exp_Rev Access'!$F$7:$FS$310,72,FALSE)),"",VLOOKUP($B13,'[2]1516 Exp_Rev Access'!$F$7:$FS$310,72,FALSE))</f>
        <v>0</v>
      </c>
      <c r="CP13" s="90">
        <f>IF(ISNA(VLOOKUP($B13,'[2]1516 Exp_Rev Access'!$F$7:$FS$310,73,FALSE)),"",VLOOKUP($B13,'[2]1516 Exp_Rev Access'!$F$7:$FS$310,73,FALSE))</f>
        <v>0</v>
      </c>
      <c r="CQ13" s="90">
        <f>IF(ISNA(VLOOKUP($B13,'[2]1516 Exp_Rev Access'!$F$7:$FS$310,74,FALSE)),"",VLOOKUP($B13,'[2]1516 Exp_Rev Access'!$F$7:$FS$310,74,FALSE))</f>
        <v>68340</v>
      </c>
      <c r="CR13" s="90">
        <f>IF(ISNA(VLOOKUP($B13,'[2]1516 Exp_Rev Access'!$F$7:$FS$310,75,FALSE)),"",VLOOKUP($B13,'[2]1516 Exp_Rev Access'!$F$7:$FS$310,75,FALSE))</f>
        <v>0</v>
      </c>
      <c r="CS13" s="90">
        <f>IF(ISNA(VLOOKUP($B13,'[2]1516 Exp_Rev Access'!$F$7:$FS$310,76,FALSE)),"",VLOOKUP($B13,'[2]1516 Exp_Rev Access'!$F$7:$FS$310,76,FALSE))</f>
        <v>2151</v>
      </c>
      <c r="CT13" s="90">
        <f>IF(ISNA(VLOOKUP($B13,'[2]1516 Exp_Rev Access'!$F$7:$FS$310,77,FALSE)),"",VLOOKUP($B13,'[2]1516 Exp_Rev Access'!$F$7:$FS$310,77,FALSE))</f>
        <v>0</v>
      </c>
      <c r="CU13" s="90">
        <f>IF(ISNA(VLOOKUP($B13,'[2]1516 Exp_Rev Access'!$F$7:$FS$310,78,FALSE)),"",VLOOKUP($B13,'[2]1516 Exp_Rev Access'!$F$7:$FS$310,78,FALSE))</f>
        <v>68162.179999999993</v>
      </c>
      <c r="CV13" s="90">
        <f>IF(ISNA(VLOOKUP($B13,'[2]1516 Exp_Rev Access'!$F$7:$FS$310,79,FALSE)),"",VLOOKUP($B13,'[2]1516 Exp_Rev Access'!$F$7:$FS$310,79,FALSE))</f>
        <v>35577.83</v>
      </c>
      <c r="CW13" s="90">
        <f>IF(ISNA(VLOOKUP($B13,'[2]1516 Exp_Rev Access'!$F$7:$FS$310,80,FALSE)),"",VLOOKUP($B13,'[2]1516 Exp_Rev Access'!$F$7:$FS$310,80,FALSE))</f>
        <v>0</v>
      </c>
      <c r="CX13" s="90">
        <f>IF(ISNA(VLOOKUP($B13,'[2]1516 Exp_Rev Access'!$F$7:$FS$310,81,FALSE)),"",VLOOKUP($B13,'[2]1516 Exp_Rev Access'!$F$7:$FS$310,81,FALSE))</f>
        <v>0</v>
      </c>
      <c r="CY13" s="90">
        <f>IF(ISNA(VLOOKUP($B13,'[2]1516 Exp_Rev Access'!$F$7:$FS$310,82,FALSE)),"",VLOOKUP($B13,'[2]1516 Exp_Rev Access'!$F$7:$FS$310,82,FALSE))</f>
        <v>0</v>
      </c>
      <c r="CZ13" s="90">
        <f>IF(ISNA(VLOOKUP($B13,'[2]1516 Exp_Rev Access'!$F$7:$FS$310,83,FALSE)),"",VLOOKUP($B13,'[2]1516 Exp_Rev Access'!$F$7:$FS$310,83,FALSE))</f>
        <v>0</v>
      </c>
      <c r="DA13" s="90">
        <f>IF(ISNA(VLOOKUP($B13,'[2]1516 Exp_Rev Access'!$F$7:$FS$310,84,FALSE)),"",VLOOKUP($B13,'[2]1516 Exp_Rev Access'!$F$7:$FS$310,84,FALSE))</f>
        <v>0</v>
      </c>
      <c r="DB13" s="90">
        <f>IF(ISNA(VLOOKUP($B13,'[2]1516 Exp_Rev Access'!$F$7:$FS$310,85,FALSE)),"",VLOOKUP($B13,'[2]1516 Exp_Rev Access'!$F$7:$FS$310,85,FALSE))</f>
        <v>0</v>
      </c>
      <c r="DC13" s="90">
        <f>IF(ISNA(VLOOKUP($B13,'[2]1516 Exp_Rev Access'!$F$7:$FS$310,86,FALSE)),"",VLOOKUP($B13,'[2]1516 Exp_Rev Access'!$F$7:$FS$310,86,FALSE))</f>
        <v>0</v>
      </c>
      <c r="DD13" s="90">
        <f>IF(ISNA(VLOOKUP($B13,'[2]1516 Exp_Rev Access'!$F$7:$FS$310,87,FALSE)),"",VLOOKUP($B13,'[2]1516 Exp_Rev Access'!$F$7:$FS$310,87,FALSE))</f>
        <v>0</v>
      </c>
      <c r="DE13" s="90">
        <f>IF(ISNA(VLOOKUP($B13,'[2]1516 Exp_Rev Access'!$F$7:$FS$310,88,FALSE)),"",VLOOKUP($B13,'[2]1516 Exp_Rev Access'!$F$7:$FS$310,88,FALSE))</f>
        <v>0</v>
      </c>
      <c r="DF13" s="90">
        <f>IF(ISNA(VLOOKUP($B13,'[2]1516 Exp_Rev Access'!$F$7:$FS$310,89,FALSE)),"",VLOOKUP($B13,'[2]1516 Exp_Rev Access'!$F$7:$FS$310,89,FALSE))</f>
        <v>0</v>
      </c>
      <c r="DG13" s="90">
        <f>IF(ISNA(VLOOKUP($B13,'[2]1516 Exp_Rev Access'!$F$7:$FS$310,90,FALSE)),"",VLOOKUP($B13,'[2]1516 Exp_Rev Access'!$F$7:$FS$310,90,FALSE))</f>
        <v>0</v>
      </c>
      <c r="DH13" s="90">
        <f>IF(ISNA(VLOOKUP($B13,'[2]1516 Exp_Rev Access'!$F$7:$FS$310,91,FALSE)),"",VLOOKUP($B13,'[2]1516 Exp_Rev Access'!$F$7:$FS$310,91,FALSE))</f>
        <v>0</v>
      </c>
      <c r="DI13" s="90">
        <f>IF(ISNA(VLOOKUP($B13,'[2]1516 Exp_Rev Access'!$F$7:$FS$310,92,FALSE)),"",VLOOKUP($B13,'[2]1516 Exp_Rev Access'!$F$7:$FS$310,92,FALSE))</f>
        <v>70870.820000000007</v>
      </c>
      <c r="DJ13" s="90">
        <f>IF(ISNA(VLOOKUP($B13,'[2]1516 Exp_Rev Access'!$F$7:$FS$310,93,FALSE)),"",VLOOKUP($B13,'[2]1516 Exp_Rev Access'!$F$7:$FS$310,93,FALSE))</f>
        <v>0</v>
      </c>
      <c r="DK13" s="90">
        <f>IF(ISNA(VLOOKUP($B13,'[2]1516 Exp_Rev Access'!$F$7:$FS$310,94,FALSE)),"",VLOOKUP($B13,'[2]1516 Exp_Rev Access'!$F$7:$FS$310,94,FALSE))</f>
        <v>0</v>
      </c>
      <c r="DL13" s="90">
        <f>IF(ISNA(VLOOKUP($B13,'[2]1516 Exp_Rev Access'!$F$7:$FS$310,95,FALSE)),"",VLOOKUP($B13,'[2]1516 Exp_Rev Access'!$F$7:$FS$310,95,FALSE))</f>
        <v>0</v>
      </c>
      <c r="DM13" s="90">
        <f>IF(ISNA(VLOOKUP($B13,'[2]1516 Exp_Rev Access'!$F$7:$FS$310,96,FALSE)),"",VLOOKUP($B13,'[2]1516 Exp_Rev Access'!$F$7:$FS$310,96,FALSE))</f>
        <v>0</v>
      </c>
      <c r="DN13" s="90">
        <f>IF(ISNA(VLOOKUP($B13,'[2]1516 Exp_Rev Access'!$F$7:$FS$310,97,FALSE)),"",VLOOKUP($B13,'[2]1516 Exp_Rev Access'!$F$7:$FS$310,97,FALSE))</f>
        <v>0</v>
      </c>
      <c r="DO13" s="90">
        <f>IF(ISNA(VLOOKUP($B13,'[2]1516 Exp_Rev Access'!$F$7:$FS$310,98,FALSE)),"",VLOOKUP($B13,'[2]1516 Exp_Rev Access'!$F$7:$FS$310,98,FALSE))</f>
        <v>0</v>
      </c>
      <c r="DP13" s="90">
        <f>IF(ISNA(VLOOKUP($B13,'[2]1516 Exp_Rev Access'!$F$7:$FS$310,99,FALSE)),"",VLOOKUP($B13,'[2]1516 Exp_Rev Access'!$F$7:$FS$310,99,FALSE))</f>
        <v>0</v>
      </c>
      <c r="DQ13" s="90">
        <f>IF(ISNA(VLOOKUP($B13,'[2]1516 Exp_Rev Access'!$F$7:$FS$310,100,FALSE)),"",VLOOKUP($B13,'[2]1516 Exp_Rev Access'!$F$7:$FS$310,100,FALSE))</f>
        <v>0</v>
      </c>
      <c r="DR13" s="90">
        <f>IF(ISNA(VLOOKUP($B13,'[2]1516 Exp_Rev Access'!$F$7:$FS$310,101,FALSE)),"",VLOOKUP($B13,'[2]1516 Exp_Rev Access'!$F$7:$FS$310,101,FALSE))</f>
        <v>0</v>
      </c>
      <c r="DS13" s="90">
        <f>IF(ISNA(VLOOKUP($B13,'[2]1516 Exp_Rev Access'!$F$7:$FS$310,102,FALSE)),"",VLOOKUP($B13,'[2]1516 Exp_Rev Access'!$F$7:$FS$310,102,FALSE))</f>
        <v>0</v>
      </c>
      <c r="DT13" s="90">
        <f>IF(ISNA(VLOOKUP($B13,'[2]1516 Exp_Rev Access'!$F$7:$FS$310,103,FALSE)),"",VLOOKUP($B13,'[2]1516 Exp_Rev Access'!$F$7:$FS$310,103,FALSE))</f>
        <v>0</v>
      </c>
      <c r="DU13" s="90">
        <f>IF(ISNA(VLOOKUP($B13,'[2]1516 Exp_Rev Access'!$F$7:$FS$310,104,FALSE)),"",VLOOKUP($B13,'[2]1516 Exp_Rev Access'!$F$7:$FS$310,104,FALSE))</f>
        <v>0</v>
      </c>
      <c r="DV13" s="90">
        <f>IF(ISNA(VLOOKUP($B13,'[2]1516 Exp_Rev Access'!$F$7:$FS$310,105,FALSE)),"",VLOOKUP($B13,'[2]1516 Exp_Rev Access'!$F$7:$FS$310,105,FALSE))</f>
        <v>0</v>
      </c>
      <c r="DW13" s="90">
        <f>IF(ISNA(VLOOKUP($B13,'[2]1516 Exp_Rev Access'!$F$7:$FS$310,106,FALSE)),"",VLOOKUP($B13,'[2]1516 Exp_Rev Access'!$F$7:$FS$310,106,FALSE))</f>
        <v>0</v>
      </c>
      <c r="DX13" s="90">
        <f>IF(ISNA(VLOOKUP($B13,'[2]1516 Exp_Rev Access'!$F$7:$FS$310,107,FALSE)),"",VLOOKUP($B13,'[2]1516 Exp_Rev Access'!$F$7:$FS$310,107,FALSE))</f>
        <v>0</v>
      </c>
      <c r="DY13" s="90">
        <f>IF(ISNA(VLOOKUP($B13,'[2]1516 Exp_Rev Access'!$F$7:$FS$310,108,FALSE)),"",VLOOKUP($B13,'[2]1516 Exp_Rev Access'!$F$7:$FS$310,108,FALSE))</f>
        <v>14661.8</v>
      </c>
      <c r="DZ13" s="90">
        <f>IF(ISNA(VLOOKUP($B13,'[2]1516 Exp_Rev Access'!$F$7:$FS$310,109,FALSE)),"",VLOOKUP($B13,'[2]1516 Exp_Rev Access'!$F$7:$FS$310,109,FALSE))</f>
        <v>0</v>
      </c>
      <c r="EA13" s="90">
        <f>IF(ISNA(VLOOKUP($B13,'[2]1516 Exp_Rev Access'!$F$7:$FS$310,110,FALSE)),"",VLOOKUP($B13,'[2]1516 Exp_Rev Access'!$F$7:$FS$310,110,FALSE))</f>
        <v>0</v>
      </c>
      <c r="EB13" s="90">
        <f>IF(ISNA(VLOOKUP($B13,'[2]1516 Exp_Rev Access'!$F$7:$FS$310,111,FALSE)),"",VLOOKUP($B13,'[2]1516 Exp_Rev Access'!$F$7:$FS$310,111,FALSE))</f>
        <v>0</v>
      </c>
      <c r="EC13" s="90">
        <f>IF(ISNA(VLOOKUP($B13,'[2]1516 Exp_Rev Access'!$F$7:$FS$310,112,FALSE)),"",VLOOKUP($B13,'[2]1516 Exp_Rev Access'!$F$7:$FS$310,112,FALSE))</f>
        <v>0</v>
      </c>
      <c r="ED13" s="90">
        <f>IF(ISNA(VLOOKUP($B13,'[2]1516 Exp_Rev Access'!$F$7:$FS$310,113,FALSE)),"",VLOOKUP($B13,'[2]1516 Exp_Rev Access'!$F$7:$FS$310,113,FALSE))</f>
        <v>0</v>
      </c>
      <c r="EE13" s="90">
        <f>IF(ISNA(VLOOKUP($B13,'[2]1516 Exp_Rev Access'!$F$7:$FS$310,114,FALSE)),"",VLOOKUP($B13,'[2]1516 Exp_Rev Access'!$F$7:$FS$310,114,FALSE))</f>
        <v>0</v>
      </c>
      <c r="EF13" s="90">
        <f>IF(ISNA(VLOOKUP($B13,'[2]1516 Exp_Rev Access'!$F$7:$FS$310,115,FALSE)),"",VLOOKUP($B13,'[2]1516 Exp_Rev Access'!$F$7:$FS$310,115,FALSE))</f>
        <v>0</v>
      </c>
      <c r="EG13" s="90">
        <f>IF(ISNA(VLOOKUP($B13,'[2]1516 Exp_Rev Access'!$F$7:$FS$310,116,FALSE)),"",VLOOKUP($B13,'[2]1516 Exp_Rev Access'!$F$7:$FS$310,116,FALSE))</f>
        <v>0</v>
      </c>
      <c r="EH13" s="90">
        <f>IF(ISNA(VLOOKUP($B13,'[2]1516 Exp_Rev Access'!$F$7:$FS$310,117,FALSE)),"",VLOOKUP($B13,'[2]1516 Exp_Rev Access'!$F$7:$FS$310,117,FALSE))</f>
        <v>0</v>
      </c>
      <c r="EI13" s="90">
        <f>IF(ISNA(VLOOKUP($B13,'[2]1516 Exp_Rev Access'!$F$7:$FS$310,118,FALSE)),"",VLOOKUP($B13,'[2]1516 Exp_Rev Access'!$F$7:$FS$310,118,FALSE))</f>
        <v>0</v>
      </c>
      <c r="EJ13" s="90">
        <f>IF(ISNA(VLOOKUP($B13,'[2]1516 Exp_Rev Access'!$F$7:$FS$310,119,FALSE)),"",VLOOKUP($B13,'[2]1516 Exp_Rev Access'!$F$7:$FS$310,119,FALSE))</f>
        <v>0</v>
      </c>
      <c r="EK13" s="90">
        <f>IF(ISNA(VLOOKUP($B13,'[2]1516 Exp_Rev Access'!$F$7:$FS$310,120,FALSE)),"",VLOOKUP($B13,'[2]1516 Exp_Rev Access'!$F$7:$FS$310,120,FALSE))</f>
        <v>0</v>
      </c>
      <c r="EL13" s="90">
        <f>IF(ISNA(VLOOKUP($B13,'[2]1516 Exp_Rev Access'!$F$7:$FS$310,121,FALSE)),"",VLOOKUP($B13,'[2]1516 Exp_Rev Access'!$F$7:$FS$310,121,FALSE))</f>
        <v>0</v>
      </c>
      <c r="EM13" s="90">
        <f>IF(ISNA(VLOOKUP($B13,'[2]1516 Exp_Rev Access'!$F$7:$FS$310,122,FALSE)),"",VLOOKUP($B13,'[2]1516 Exp_Rev Access'!$F$7:$FS$310,122,FALSE))</f>
        <v>0</v>
      </c>
      <c r="EN13" s="90">
        <f>IF(ISNA(VLOOKUP($B13,'[2]1516 Exp_Rev Access'!$F$7:$FS$310,123,FALSE)),"",VLOOKUP($B13,'[2]1516 Exp_Rev Access'!$F$7:$FS$310,123,FALSE))</f>
        <v>0</v>
      </c>
      <c r="EO13" s="90">
        <f>IF(ISNA(VLOOKUP($B13,'[2]1516 Exp_Rev Access'!$F$7:$FS$310,124,FALSE)),"",VLOOKUP($B13,'[2]1516 Exp_Rev Access'!$F$7:$FS$310,124,FALSE))</f>
        <v>0</v>
      </c>
      <c r="EP13" s="90">
        <f>IF(ISNA(VLOOKUP($B13,'[2]1516 Exp_Rev Access'!$F$7:$FS$310,125,FALSE)),"",VLOOKUP($B13,'[2]1516 Exp_Rev Access'!$F$7:$FS$310,125,FALSE))</f>
        <v>0</v>
      </c>
      <c r="EQ13" s="90">
        <f>IF(ISNA(VLOOKUP($B13,'[2]1516 Exp_Rev Access'!$F$7:$FS$310,126,FALSE)),"",VLOOKUP($B13,'[2]1516 Exp_Rev Access'!$F$7:$FS$310,126,FALSE))</f>
        <v>0</v>
      </c>
      <c r="ER13" s="90">
        <f>IF(ISNA(VLOOKUP($B13,'[2]1516 Exp_Rev Access'!$F$7:$FS$310,127,FALSE)),"",VLOOKUP($B13,'[2]1516 Exp_Rev Access'!$F$7:$FS$310,127,FALSE))</f>
        <v>0</v>
      </c>
      <c r="ES13" s="90">
        <f>IF(ISNA(VLOOKUP($B13,'[2]1516 Exp_Rev Access'!$F$7:$FS$310,128,FALSE)),"",VLOOKUP($B13,'[2]1516 Exp_Rev Access'!$F$7:$FS$310,128,FALSE))</f>
        <v>0</v>
      </c>
      <c r="ET13" s="90">
        <f>IF(ISNA(VLOOKUP($B13,'[2]1516 Exp_Rev Access'!$F$7:$FS$310,129,FALSE)),"",VLOOKUP($B13,'[2]1516 Exp_Rev Access'!$F$7:$FS$310,129,FALSE))</f>
        <v>0</v>
      </c>
      <c r="EU13" s="90">
        <f>IF(ISNA(VLOOKUP($B13,'[2]1516 Exp_Rev Access'!$F$7:$FS$310,130,FALSE)),"",VLOOKUP($B13,'[2]1516 Exp_Rev Access'!$F$7:$FS$310,130,FALSE))</f>
        <v>0</v>
      </c>
      <c r="EV13" s="90">
        <f>IF(ISNA(VLOOKUP($B13,'[2]1516 Exp_Rev Access'!$F$7:$FS$310,131,FALSE)),"",VLOOKUP($B13,'[2]1516 Exp_Rev Access'!$F$7:$FS$310,131,FALSE))</f>
        <v>0</v>
      </c>
      <c r="EW13" s="90">
        <f>IF(ISNA(VLOOKUP($B13,'[2]1516 Exp_Rev Access'!$F$7:$FS$310,132,FALSE)),"",VLOOKUP($B13,'[2]1516 Exp_Rev Access'!$F$7:$FS$310,132,FALSE))</f>
        <v>0</v>
      </c>
      <c r="EX13" s="90">
        <f>IF(ISNA(VLOOKUP($B13,'[2]1516 Exp_Rev Access'!$F$7:$FS$310,133,FALSE)),"",VLOOKUP($B13,'[2]1516 Exp_Rev Access'!$F$7:$FS$310,133,FALSE))</f>
        <v>0</v>
      </c>
      <c r="EY13" s="90">
        <f>IF(ISNA(VLOOKUP($B13,'[2]1516 Exp_Rev Access'!$F$7:$FS$310,134,FALSE)),"",VLOOKUP($B13,'[2]1516 Exp_Rev Access'!$F$7:$FS$310,134,FALSE))</f>
        <v>0</v>
      </c>
      <c r="EZ13" s="90">
        <f>IF(ISNA(VLOOKUP($B13,'[2]1516 Exp_Rev Access'!$F$7:$FS$310,135,FALSE)),"",VLOOKUP($B13,'[2]1516 Exp_Rev Access'!$F$7:$FS$310,135,FALSE))</f>
        <v>0</v>
      </c>
      <c r="FA13" s="90">
        <f>IF(ISNA(VLOOKUP($B13,'[2]1516 Exp_Rev Access'!$F$7:$FS$310,136,FALSE)),"",VLOOKUP($B13,'[2]1516 Exp_Rev Access'!$F$7:$FS$310,136,FALSE))</f>
        <v>0</v>
      </c>
      <c r="FB13" s="90">
        <f>IF(ISNA(VLOOKUP($B13,'[2]1516 Exp_Rev Access'!$F$7:$FS$310,137,FALSE)),"",VLOOKUP($B13,'[2]1516 Exp_Rev Access'!$F$7:$FS$310,137,FALSE))</f>
        <v>0</v>
      </c>
      <c r="FC13" s="90">
        <f>IF(ISNA(VLOOKUP($B13,'[2]1516 Exp_Rev Access'!$F$7:$FS$310,138,FALSE)),"",VLOOKUP($B13,'[2]1516 Exp_Rev Access'!$F$7:$FS$310,138,FALSE))</f>
        <v>0</v>
      </c>
      <c r="FD13" s="90">
        <f>IF(ISNA(VLOOKUP($B13,'[2]1516 Exp_Rev Access'!$F$7:$FS$310,139,FALSE)),"",VLOOKUP($B13,'[2]1516 Exp_Rev Access'!$F$7:$FS$310,139,FALSE))</f>
        <v>0</v>
      </c>
      <c r="FE13" s="90">
        <f>IF(ISNA(VLOOKUP($B13,'[2]1516 Exp_Rev Access'!$F$7:$FS$310,140,FALSE)),"",VLOOKUP($B13,'[2]1516 Exp_Rev Access'!$F$7:$FS$310,140,FALSE))</f>
        <v>0</v>
      </c>
      <c r="FF13" s="90">
        <f>IF(ISNA(VLOOKUP($B13,'[2]1516 Exp_Rev Access'!$F$7:$FS$310,141,FALSE)),"",VLOOKUP($B13,'[2]1516 Exp_Rev Access'!$F$7:$FS$310,141,FALSE))</f>
        <v>0</v>
      </c>
      <c r="FG13" s="90">
        <f>IF(ISNA(VLOOKUP($B13,'[2]1516 Exp_Rev Access'!$F$7:$FS$310,142,FALSE)),"",VLOOKUP($B13,'[2]1516 Exp_Rev Access'!$F$7:$FS$310,142,FALSE))</f>
        <v>0</v>
      </c>
      <c r="FH13" s="90">
        <f>IF(ISNA(VLOOKUP($B13,'[2]1516 Exp_Rev Access'!$F$7:$FS$310,143,FALSE)),"",VLOOKUP($B13,'[2]1516 Exp_Rev Access'!$F$7:$FS$310,143,FALSE))</f>
        <v>0</v>
      </c>
      <c r="FI13" s="90">
        <f>IF(ISNA(VLOOKUP($B13,'[2]1516 Exp_Rev Access'!$F$7:$FS$310,144,FALSE)),"",VLOOKUP($B13,'[2]1516 Exp_Rev Access'!$F$7:$FS$310,144,FALSE))</f>
        <v>0</v>
      </c>
      <c r="FJ13" s="90">
        <f>IF(ISNA(VLOOKUP($B13,'[2]1516 Exp_Rev Access'!$F$7:$FS$310,145,FALSE)),"",VLOOKUP($B13,'[2]1516 Exp_Rev Access'!$F$7:$FS$310,145,FALSE))</f>
        <v>0</v>
      </c>
      <c r="FK13" s="90">
        <f>IF(ISNA(VLOOKUP($B13,'[2]1516 Exp_Rev Access'!$F$7:$FS$310,146,FALSE)),"",VLOOKUP($B13,'[2]1516 Exp_Rev Access'!$F$7:$FS$310,146,FALSE))</f>
        <v>0</v>
      </c>
      <c r="FL13" s="90">
        <f>IF(ISNA(VLOOKUP($B13,'[2]1516 Exp_Rev Access'!$F$7:$FS$310,1147,FALSE)),"",VLOOKUP($B13,'[2]1516 Exp_Rev Access'!$F$7:$FS$310,147,FALSE))</f>
        <v>0</v>
      </c>
      <c r="FM13" s="90">
        <f>IF(ISNA(VLOOKUP($B13,'[2]1516 Exp_Rev Access'!$F$7:$FS$310,148,FALSE)),"",VLOOKUP($B13,'[2]1516 Exp_Rev Access'!$F$7:$FS$310,148,FALSE))</f>
        <v>0</v>
      </c>
      <c r="FN13" s="90">
        <f>IF(ISNA(VLOOKUP($B13,'[2]1516 Exp_Rev Access'!$F$7:$FS$310,149,FALSE)),"",VLOOKUP($B13,'[2]1516 Exp_Rev Access'!$F$7:$FS$310,149,FALSE))</f>
        <v>0</v>
      </c>
      <c r="FO13" s="90">
        <f>IF(ISNA(VLOOKUP($B13,'[2]1516 Exp_Rev Access'!$F$7:$FS$310,150,FALSE)),"",VLOOKUP($B13,'[2]1516 Exp_Rev Access'!$F$7:$FS$310,150,FALSE))</f>
        <v>0</v>
      </c>
      <c r="FP13" s="90">
        <f>IF(ISNA(VLOOKUP($B13,'[2]1516 Exp_Rev Access'!$F$7:$FS$310,151,FALSE)),"",VLOOKUP($B13,'[2]1516 Exp_Rev Access'!$F$7:$FS$310,151,FALSE))</f>
        <v>0</v>
      </c>
      <c r="FQ13" s="90">
        <f>IF(ISNA(VLOOKUP($B13,'[2]1516 Exp_Rev Access'!$F$7:$FS$310,152,FALSE)),"",VLOOKUP($B13,'[2]1516 Exp_Rev Access'!$F$7:$FS$310,152,FALSE))</f>
        <v>0</v>
      </c>
      <c r="FR13" s="90">
        <f>IF(ISNA(VLOOKUP($B13,'[2]1516 Exp_Rev Access'!$F$7:$FS$310,153,FALSE)),"",VLOOKUP($B13,'[2]1516 Exp_Rev Access'!$F$7:$FS$310,153,FALSE))</f>
        <v>0</v>
      </c>
      <c r="FS13" s="53">
        <f>SUM(CH13:FR13)</f>
        <v>259763.63</v>
      </c>
      <c r="FT13" s="92">
        <f t="shared" si="30"/>
        <v>5.9155843292394421E-2</v>
      </c>
      <c r="FU13" s="95">
        <f t="shared" si="31"/>
        <v>741.24994292888948</v>
      </c>
      <c r="FV13" s="90">
        <f>IF(ISNA(VLOOKUP($B13,'[2]1516 Exp_Rev Access'!$F$7:$FS$310,154,FALSE)),"",VLOOKUP($B13,'[2]1516 Exp_Rev Access'!$F$7:$FS$310,154,FALSE))</f>
        <v>0</v>
      </c>
      <c r="FW13" s="90">
        <f>IF(ISNA(VLOOKUP($B13,'[2]1516 Exp_Rev Access'!$F$7:$FS$310,155,FALSE)),"",VLOOKUP($B13,'[2]1516 Exp_Rev Access'!$F$7:$FS$310,155,FALSE))</f>
        <v>0</v>
      </c>
      <c r="FX13" s="90">
        <f>IF(ISNA(VLOOKUP($B13,'[2]1516 Exp_Rev Access'!$F$7:$FS$310,156,FALSE)),"",VLOOKUP($B13,'[2]1516 Exp_Rev Access'!$F$7:$FS$310,156,FALSE))</f>
        <v>0</v>
      </c>
      <c r="FY13" s="90">
        <f>IF(ISNA(VLOOKUP($B13,'[2]1516 Exp_Rev Access'!$F$7:$FS$310,157,FALSE)),"",VLOOKUP($B13,'[2]1516 Exp_Rev Access'!$F$7:$FS$310,157,FALSE))</f>
        <v>0</v>
      </c>
      <c r="FZ13" s="90">
        <f>IF(ISNA(VLOOKUP($B13,'[2]1516 Exp_Rev Access'!$F$7:$FS$310,158,FALSE)),"",VLOOKUP($B13,'[2]1516 Exp_Rev Access'!$F$7:$FS$310,158,FALSE))</f>
        <v>0</v>
      </c>
      <c r="GA13" s="90">
        <f>IF(ISNA(VLOOKUP($B13,'[2]1516 Exp_Rev Access'!$F$7:$FS$310,159,FALSE)),"",VLOOKUP($B13,'[2]1516 Exp_Rev Access'!$F$7:$FS$310,159,FALSE))</f>
        <v>0</v>
      </c>
      <c r="GB13" s="90">
        <f>IF(ISNA(VLOOKUP($B13,'[2]1516 Exp_Rev Access'!$F$7:$FS$310,160,FALSE)),"",VLOOKUP($B13,'[2]1516 Exp_Rev Access'!$F$7:$FS$310,160,FALSE))</f>
        <v>0</v>
      </c>
      <c r="GC13" s="90">
        <f>IF(ISNA(VLOOKUP($B13,'[2]1516 Exp_Rev Access'!$F$7:$FS$310,161,FALSE)),"",VLOOKUP($B13,'[2]1516 Exp_Rev Access'!$F$7:$FS$310,161,FALSE))</f>
        <v>0</v>
      </c>
      <c r="GD13" s="90">
        <f>IF(ISNA(VLOOKUP($B13,'[2]1516 Exp_Rev Access'!$F$7:$FS$310,162,FALSE)),"",VLOOKUP($B13,'[2]1516 Exp_Rev Access'!$F$7:$FS$310,162,FALSE))</f>
        <v>0</v>
      </c>
      <c r="GE13" s="90">
        <f>IF(ISNA(VLOOKUP($B13,'[2]1516 Exp_Rev Access'!$F$7:$FS$310,163,FALSE)),"",VLOOKUP($B13,'[2]1516 Exp_Rev Access'!$F$7:$FS$310,163,FALSE))</f>
        <v>0</v>
      </c>
      <c r="GF13" s="90">
        <f>IF(ISNA(VLOOKUP($B13,'[2]1516 Exp_Rev Access'!$F$7:$FS$310,164,FALSE)),"",VLOOKUP($B13,'[2]1516 Exp_Rev Access'!$F$7:$FS$310,164,FALSE))</f>
        <v>0</v>
      </c>
      <c r="GG13" s="90">
        <f>IF(ISNA(VLOOKUP($B13,'[2]1516 Exp_Rev Access'!$F$7:$FS$310,165,FALSE)),"",VLOOKUP($B13,'[2]1516 Exp_Rev Access'!$F$7:$FS$310,165,FALSE))</f>
        <v>0</v>
      </c>
      <c r="GH13" s="90">
        <f>IF(ISNA(VLOOKUP($B13,'[2]1516 Exp_Rev Access'!$F$7:$FS$310,166,FALSE)),"",VLOOKUP($B13,'[2]1516 Exp_Rev Access'!$F$7:$FS$310,166,FALSE))</f>
        <v>0</v>
      </c>
      <c r="GI13" s="90">
        <f>IF(ISNA(VLOOKUP($B13,'[2]1516 Exp_Rev Access'!$F$7:$FS$310,167,FALSE)),"",VLOOKUP($B13,'[2]1516 Exp_Rev Access'!$F$7:$FS$310,167,FALSE))</f>
        <v>0</v>
      </c>
      <c r="GJ13" s="90">
        <f>IF(ISNA(VLOOKUP($B13,'[2]1516 Exp_Rev Access'!$F$7:$FS$310,168,FALSE)),"",VLOOKUP($B13,'[2]1516 Exp_Rev Access'!$F$7:$FS$310,168,FALSE))</f>
        <v>0</v>
      </c>
      <c r="GK13" s="90">
        <f>IF(ISNA(VLOOKUP($B13,'[2]1516 Exp_Rev Access'!$F$7:$FS$310,169,FALSE)),"",VLOOKUP($B13,'[2]1516 Exp_Rev Access'!$F$7:$FS$310,169,FALSE))</f>
        <v>0</v>
      </c>
      <c r="GL13" s="90">
        <f>IF(ISNA(VLOOKUP($B13,'[2]1516 Exp_Rev Access'!$F$7:$FS$310,170,FALSE)),"",VLOOKUP($B13,'[2]1516 Exp_Rev Access'!$F$7:$FS$310,170,FALSE))</f>
        <v>0</v>
      </c>
      <c r="GM13" s="90">
        <f>IF(ISNA(VLOOKUP($B13,'[2]1516 Exp_Rev Access'!$F$7:$FT$310,171,FALSE)),"",VLOOKUP($B13,'[2]1516 Exp_Rev Access'!$F$7:$FT$310,171,FALSE))</f>
        <v>0</v>
      </c>
      <c r="GN13" s="90">
        <f>IF(ISNA(VLOOKUP($B13,'[2]1516 Exp_Rev Access'!$F$7:$FU$310,172,FALSE)),"",VLOOKUP($B13,'[2]1516 Exp_Rev Access'!$F$7:$FU$310,172,FALSE))</f>
        <v>0</v>
      </c>
      <c r="GO13" s="90">
        <f>IF(ISNA(VLOOKUP($B13,'[2]1516 Exp_Rev Access'!$F$7:$FV$310,173,FALSE)),"",VLOOKUP($B13,'[2]1516 Exp_Rev Access'!$F$7:$FV$310,173,FALSE))</f>
        <v>0</v>
      </c>
      <c r="GP13" s="90">
        <f>IF(ISNA(VLOOKUP($B13,'[2]1516 Exp_Rev Access'!$F$7:$GA$310,174,FALSE)),"",VLOOKUP($B13,'[2]1516 Exp_Rev Access'!$F$7:$GA$310,174,FALSE))</f>
        <v>0</v>
      </c>
      <c r="GQ13" s="90">
        <f>IF(ISNA(VLOOKUP($B13,'[2]1516 Exp_Rev Access'!$F$7:$GA$310,175,FALSE)),"",VLOOKUP($B13,'[2]1516 Exp_Rev Access'!$F$7:$GA$310,175,FALSE))</f>
        <v>0</v>
      </c>
      <c r="GR13" s="90">
        <f>IF(ISNA(VLOOKUP($B13,'[2]1516 Exp_Rev Access'!$F$7:$GA$310,176,FALSE)),"",VLOOKUP($B13,'[2]1516 Exp_Rev Access'!$F$7:$GA$310,176,FALSE))</f>
        <v>0</v>
      </c>
      <c r="GS13" s="90">
        <f>IF(ISNA(VLOOKUP($B13,'[2]1516 Exp_Rev Access'!$F$7:$GA$310,177,FALSE)),"",VLOOKUP($B13,'[2]1516 Exp_Rev Access'!$F$7:$GA$310,177,FALSE))</f>
        <v>0</v>
      </c>
      <c r="GT13" s="90">
        <f>IF(ISNA(VLOOKUP($B13,'[2]1516 Exp_Rev Access'!$F$7:$GA$310,178,FALSE)),"",VLOOKUP($B13,'[2]1516 Exp_Rev Access'!$F$7:$GA$310,178,FALSE))</f>
        <v>0</v>
      </c>
      <c r="GU13" s="53">
        <f>SUM(FV13:GT13)</f>
        <v>0</v>
      </c>
      <c r="GV13" s="92"/>
      <c r="GW13" s="96">
        <f t="shared" si="34"/>
        <v>0</v>
      </c>
      <c r="HE13" s="76"/>
      <c r="HF13" s="76"/>
      <c r="HG13" s="76"/>
      <c r="HH13" s="76"/>
      <c r="HI13" s="76"/>
      <c r="HJ13" s="76"/>
      <c r="HK13" s="76"/>
      <c r="HL13" s="76"/>
      <c r="HM13" s="76"/>
      <c r="HN13" s="76"/>
    </row>
    <row r="14" spans="1:222" x14ac:dyDescent="0.2">
      <c r="A14" s="99"/>
      <c r="B14" s="100"/>
      <c r="C14" s="100" t="s">
        <v>185</v>
      </c>
      <c r="D14" s="101">
        <f>SUM(D9:D13)</f>
        <v>4884.619999999999</v>
      </c>
      <c r="E14" s="102">
        <f>SUM(E9:E13)</f>
        <v>57368079.280000001</v>
      </c>
      <c r="F14" s="103">
        <f>SUM(F9:F13)</f>
        <v>57368079.279999994</v>
      </c>
      <c r="G14" s="68">
        <f t="shared" si="33"/>
        <v>0</v>
      </c>
      <c r="H14" s="103">
        <f>SUM(H9:H13)</f>
        <v>4547533.53</v>
      </c>
      <c r="I14" s="103">
        <f t="shared" ref="I14:N14" si="35">SUM(I9:I13)</f>
        <v>0</v>
      </c>
      <c r="J14" s="103">
        <f t="shared" si="35"/>
        <v>35511.119999999995</v>
      </c>
      <c r="K14" s="103">
        <f t="shared" si="35"/>
        <v>0</v>
      </c>
      <c r="L14" s="103">
        <f t="shared" si="35"/>
        <v>0</v>
      </c>
      <c r="M14" s="103">
        <f t="shared" si="35"/>
        <v>0</v>
      </c>
      <c r="N14" s="103">
        <f t="shared" si="35"/>
        <v>4583044.6499999994</v>
      </c>
      <c r="O14" s="69">
        <f t="shared" si="20"/>
        <v>7.9888410201625265E-2</v>
      </c>
      <c r="P14" s="103">
        <f t="shared" si="21"/>
        <v>938.26022290372646</v>
      </c>
      <c r="Q14" s="103">
        <f t="shared" ref="Q14:AL14" si="36">SUM(Q9:Q13)</f>
        <v>31427.52</v>
      </c>
      <c r="R14" s="103">
        <f t="shared" si="36"/>
        <v>0</v>
      </c>
      <c r="S14" s="103">
        <f t="shared" si="36"/>
        <v>0</v>
      </c>
      <c r="T14" s="103">
        <f t="shared" si="36"/>
        <v>0</v>
      </c>
      <c r="U14" s="103">
        <f t="shared" si="36"/>
        <v>24670</v>
      </c>
      <c r="V14" s="103">
        <f t="shared" si="36"/>
        <v>0</v>
      </c>
      <c r="W14" s="103">
        <f t="shared" si="36"/>
        <v>12407.84</v>
      </c>
      <c r="X14" s="103">
        <f t="shared" si="36"/>
        <v>0</v>
      </c>
      <c r="Y14" s="103">
        <f t="shared" si="36"/>
        <v>42220.52</v>
      </c>
      <c r="Z14" s="103">
        <f t="shared" si="36"/>
        <v>429.47</v>
      </c>
      <c r="AA14" s="103">
        <f t="shared" si="36"/>
        <v>0</v>
      </c>
      <c r="AB14" s="103">
        <f t="shared" si="36"/>
        <v>0</v>
      </c>
      <c r="AC14" s="103">
        <f t="shared" si="36"/>
        <v>8577.49</v>
      </c>
      <c r="AD14" s="103">
        <f t="shared" si="36"/>
        <v>278075.34000000003</v>
      </c>
      <c r="AE14" s="103">
        <f t="shared" si="36"/>
        <v>41490.03</v>
      </c>
      <c r="AF14" s="103">
        <f t="shared" si="36"/>
        <v>800.07</v>
      </c>
      <c r="AG14" s="103">
        <f t="shared" si="36"/>
        <v>31931.079999999998</v>
      </c>
      <c r="AH14" s="103">
        <f t="shared" si="36"/>
        <v>7025.79</v>
      </c>
      <c r="AI14" s="103">
        <f t="shared" si="36"/>
        <v>18738.55</v>
      </c>
      <c r="AJ14" s="103">
        <f t="shared" si="36"/>
        <v>4798.49</v>
      </c>
      <c r="AK14" s="103">
        <f t="shared" si="36"/>
        <v>69460.12</v>
      </c>
      <c r="AL14" s="103">
        <f t="shared" si="36"/>
        <v>680476.6</v>
      </c>
      <c r="AM14" s="104">
        <f>SUM(AM9:AM13)</f>
        <v>1252528.9100000001</v>
      </c>
      <c r="AN14" s="71">
        <f t="shared" si="22"/>
        <v>2.1833202814525186E-2</v>
      </c>
      <c r="AO14" s="70">
        <f t="shared" si="23"/>
        <v>256.4229991278749</v>
      </c>
      <c r="AP14" s="103">
        <f>SUM(AP9:AP13)</f>
        <v>30937396.52</v>
      </c>
      <c r="AQ14" s="103">
        <f t="shared" ref="AQ14:AU14" si="37">SUM(AQ9:AQ13)</f>
        <v>859955.98</v>
      </c>
      <c r="AR14" s="103">
        <f t="shared" si="37"/>
        <v>4308142.2</v>
      </c>
      <c r="AS14" s="103">
        <f t="shared" si="37"/>
        <v>0</v>
      </c>
      <c r="AT14" s="103">
        <f t="shared" si="37"/>
        <v>0</v>
      </c>
      <c r="AU14" s="103">
        <f t="shared" si="37"/>
        <v>36105494.699999996</v>
      </c>
      <c r="AV14" s="73">
        <f t="shared" si="24"/>
        <v>0.62936558366853512</v>
      </c>
      <c r="AW14" s="103">
        <f t="shared" si="25"/>
        <v>7391.6690960606975</v>
      </c>
      <c r="AX14" s="103">
        <f t="shared" ref="AX14:BV14" si="38">SUM(AX9:AX13)</f>
        <v>526.6</v>
      </c>
      <c r="AY14" s="103">
        <f t="shared" si="38"/>
        <v>3482149.58</v>
      </c>
      <c r="AZ14" s="103">
        <f t="shared" si="38"/>
        <v>380999.89</v>
      </c>
      <c r="BA14" s="103">
        <f t="shared" si="38"/>
        <v>0</v>
      </c>
      <c r="BB14" s="103">
        <f t="shared" si="38"/>
        <v>0</v>
      </c>
      <c r="BC14" s="103">
        <f t="shared" si="38"/>
        <v>1606868.0399999998</v>
      </c>
      <c r="BD14" s="103">
        <f t="shared" si="38"/>
        <v>0</v>
      </c>
      <c r="BE14" s="103">
        <f t="shared" si="38"/>
        <v>348688.41</v>
      </c>
      <c r="BF14" s="103">
        <f t="shared" si="38"/>
        <v>0</v>
      </c>
      <c r="BG14" s="103">
        <f t="shared" si="38"/>
        <v>1734959.28</v>
      </c>
      <c r="BH14" s="103">
        <f t="shared" si="38"/>
        <v>40217.030000000006</v>
      </c>
      <c r="BI14" s="103">
        <f t="shared" si="38"/>
        <v>0</v>
      </c>
      <c r="BJ14" s="103">
        <f t="shared" si="38"/>
        <v>61714.880000000005</v>
      </c>
      <c r="BK14" s="103">
        <f t="shared" si="38"/>
        <v>2052684.18</v>
      </c>
      <c r="BL14" s="103">
        <f t="shared" si="38"/>
        <v>57221.15</v>
      </c>
      <c r="BM14" s="103">
        <f t="shared" si="38"/>
        <v>0</v>
      </c>
      <c r="BN14" s="103">
        <f t="shared" si="38"/>
        <v>0</v>
      </c>
      <c r="BO14" s="103">
        <f t="shared" si="38"/>
        <v>0</v>
      </c>
      <c r="BP14" s="103">
        <f t="shared" si="38"/>
        <v>0</v>
      </c>
      <c r="BQ14" s="103">
        <f t="shared" si="38"/>
        <v>0</v>
      </c>
      <c r="BR14" s="103">
        <f t="shared" si="38"/>
        <v>0</v>
      </c>
      <c r="BS14" s="103">
        <f t="shared" si="38"/>
        <v>0</v>
      </c>
      <c r="BT14" s="103">
        <f t="shared" si="38"/>
        <v>0</v>
      </c>
      <c r="BU14" s="103">
        <f t="shared" si="38"/>
        <v>0</v>
      </c>
      <c r="BV14" s="103">
        <f t="shared" si="38"/>
        <v>9766029.040000001</v>
      </c>
      <c r="BW14" s="71">
        <f t="shared" si="26"/>
        <v>0.17023454789787065</v>
      </c>
      <c r="BX14" s="70">
        <f t="shared" si="27"/>
        <v>1999.3426387313657</v>
      </c>
      <c r="BY14" s="103">
        <f t="shared" ref="BY14:CE14" si="39">SUM(BY9:BY13)</f>
        <v>0</v>
      </c>
      <c r="BZ14" s="103">
        <f t="shared" si="39"/>
        <v>0</v>
      </c>
      <c r="CA14" s="103">
        <f t="shared" si="39"/>
        <v>0</v>
      </c>
      <c r="CB14" s="103">
        <f t="shared" si="39"/>
        <v>4.8</v>
      </c>
      <c r="CC14" s="103">
        <f t="shared" si="39"/>
        <v>0</v>
      </c>
      <c r="CD14" s="103">
        <f t="shared" si="39"/>
        <v>0</v>
      </c>
      <c r="CE14" s="105">
        <f t="shared" si="39"/>
        <v>4.8</v>
      </c>
      <c r="CF14" s="71">
        <f t="shared" si="28"/>
        <v>8.3670223236380938E-8</v>
      </c>
      <c r="CG14" s="72">
        <f t="shared" si="29"/>
        <v>9.8267623684135125E-4</v>
      </c>
      <c r="CH14" s="103">
        <f t="shared" ref="CH14:ES14" si="40">SUM(CH9:CH13)</f>
        <v>18727.810000000001</v>
      </c>
      <c r="CI14" s="103">
        <f t="shared" si="40"/>
        <v>0</v>
      </c>
      <c r="CJ14" s="103">
        <f t="shared" si="40"/>
        <v>0</v>
      </c>
      <c r="CK14" s="103">
        <f t="shared" si="40"/>
        <v>0</v>
      </c>
      <c r="CL14" s="103">
        <f t="shared" si="40"/>
        <v>0</v>
      </c>
      <c r="CM14" s="103">
        <f t="shared" si="40"/>
        <v>0</v>
      </c>
      <c r="CN14" s="103">
        <f t="shared" si="40"/>
        <v>0</v>
      </c>
      <c r="CO14" s="103">
        <f t="shared" si="40"/>
        <v>0</v>
      </c>
      <c r="CP14" s="103">
        <f t="shared" si="40"/>
        <v>0</v>
      </c>
      <c r="CQ14" s="103">
        <f t="shared" si="40"/>
        <v>821356.7300000001</v>
      </c>
      <c r="CR14" s="103">
        <f t="shared" si="40"/>
        <v>0</v>
      </c>
      <c r="CS14" s="103">
        <f t="shared" si="40"/>
        <v>26697</v>
      </c>
      <c r="CT14" s="103">
        <f t="shared" si="40"/>
        <v>0</v>
      </c>
      <c r="CU14" s="103">
        <f t="shared" si="40"/>
        <v>1383816</v>
      </c>
      <c r="CV14" s="103">
        <f t="shared" si="40"/>
        <v>352337.21</v>
      </c>
      <c r="CW14" s="103">
        <f t="shared" si="40"/>
        <v>350248.04</v>
      </c>
      <c r="CX14" s="103">
        <f t="shared" si="40"/>
        <v>0</v>
      </c>
      <c r="CY14" s="103">
        <f t="shared" si="40"/>
        <v>0</v>
      </c>
      <c r="CZ14" s="103">
        <f t="shared" si="40"/>
        <v>0</v>
      </c>
      <c r="DA14" s="103">
        <f t="shared" si="40"/>
        <v>0</v>
      </c>
      <c r="DB14" s="103">
        <f t="shared" si="40"/>
        <v>203457.27</v>
      </c>
      <c r="DC14" s="103">
        <f t="shared" si="40"/>
        <v>0</v>
      </c>
      <c r="DD14" s="103">
        <f t="shared" si="40"/>
        <v>0</v>
      </c>
      <c r="DE14" s="103">
        <f t="shared" si="40"/>
        <v>0</v>
      </c>
      <c r="DF14" s="103">
        <f t="shared" si="40"/>
        <v>0</v>
      </c>
      <c r="DG14" s="103">
        <f t="shared" si="40"/>
        <v>0</v>
      </c>
      <c r="DH14" s="103">
        <f t="shared" si="40"/>
        <v>73264.78</v>
      </c>
      <c r="DI14" s="103">
        <f t="shared" si="40"/>
        <v>2134963.9300000002</v>
      </c>
      <c r="DJ14" s="103">
        <f t="shared" si="40"/>
        <v>0</v>
      </c>
      <c r="DK14" s="103">
        <f t="shared" si="40"/>
        <v>0</v>
      </c>
      <c r="DL14" s="103">
        <f t="shared" si="40"/>
        <v>0</v>
      </c>
      <c r="DM14" s="103">
        <f t="shared" si="40"/>
        <v>0</v>
      </c>
      <c r="DN14" s="103">
        <f t="shared" si="40"/>
        <v>0</v>
      </c>
      <c r="DO14" s="103">
        <f t="shared" si="40"/>
        <v>0</v>
      </c>
      <c r="DP14" s="103">
        <f t="shared" si="40"/>
        <v>0</v>
      </c>
      <c r="DQ14" s="103">
        <f t="shared" si="40"/>
        <v>0</v>
      </c>
      <c r="DR14" s="103">
        <f t="shared" si="40"/>
        <v>0</v>
      </c>
      <c r="DS14" s="103">
        <f t="shared" si="40"/>
        <v>0</v>
      </c>
      <c r="DT14" s="103">
        <f t="shared" si="40"/>
        <v>0</v>
      </c>
      <c r="DU14" s="103">
        <f t="shared" si="40"/>
        <v>0</v>
      </c>
      <c r="DV14" s="103">
        <f t="shared" si="40"/>
        <v>0</v>
      </c>
      <c r="DW14" s="103">
        <f t="shared" si="40"/>
        <v>0</v>
      </c>
      <c r="DX14" s="103">
        <f t="shared" si="40"/>
        <v>0</v>
      </c>
      <c r="DY14" s="103">
        <f t="shared" si="40"/>
        <v>51852.320000000007</v>
      </c>
      <c r="DZ14" s="103">
        <f t="shared" si="40"/>
        <v>0</v>
      </c>
      <c r="EA14" s="103">
        <f t="shared" si="40"/>
        <v>0</v>
      </c>
      <c r="EB14" s="103">
        <f t="shared" si="40"/>
        <v>0</v>
      </c>
      <c r="EC14" s="103">
        <f t="shared" si="40"/>
        <v>0</v>
      </c>
      <c r="ED14" s="103">
        <f t="shared" si="40"/>
        <v>0</v>
      </c>
      <c r="EE14" s="103">
        <f t="shared" si="40"/>
        <v>0</v>
      </c>
      <c r="EF14" s="103">
        <f t="shared" si="40"/>
        <v>0</v>
      </c>
      <c r="EG14" s="103">
        <f t="shared" si="40"/>
        <v>0</v>
      </c>
      <c r="EH14" s="103">
        <f t="shared" si="40"/>
        <v>0</v>
      </c>
      <c r="EI14" s="103">
        <f t="shared" si="40"/>
        <v>0</v>
      </c>
      <c r="EJ14" s="103">
        <f t="shared" si="40"/>
        <v>0</v>
      </c>
      <c r="EK14" s="103">
        <f t="shared" si="40"/>
        <v>0</v>
      </c>
      <c r="EL14" s="103">
        <f t="shared" si="40"/>
        <v>0</v>
      </c>
      <c r="EM14" s="103">
        <f t="shared" si="40"/>
        <v>0</v>
      </c>
      <c r="EN14" s="103">
        <f t="shared" si="40"/>
        <v>0</v>
      </c>
      <c r="EO14" s="103">
        <f t="shared" si="40"/>
        <v>0</v>
      </c>
      <c r="EP14" s="103">
        <f t="shared" si="40"/>
        <v>0</v>
      </c>
      <c r="EQ14" s="103">
        <f t="shared" si="40"/>
        <v>0</v>
      </c>
      <c r="ER14" s="103">
        <f t="shared" si="40"/>
        <v>0</v>
      </c>
      <c r="ES14" s="103">
        <f t="shared" si="40"/>
        <v>0</v>
      </c>
      <c r="ET14" s="103">
        <f t="shared" ref="ET14:FR14" si="41">SUM(ET9:ET13)</f>
        <v>0</v>
      </c>
      <c r="EU14" s="103">
        <f t="shared" si="41"/>
        <v>0</v>
      </c>
      <c r="EV14" s="103">
        <f t="shared" si="41"/>
        <v>10394.17</v>
      </c>
      <c r="EW14" s="103">
        <f t="shared" si="41"/>
        <v>0</v>
      </c>
      <c r="EX14" s="103">
        <f t="shared" si="41"/>
        <v>0</v>
      </c>
      <c r="EY14" s="103">
        <f t="shared" si="41"/>
        <v>0</v>
      </c>
      <c r="EZ14" s="103">
        <f t="shared" si="41"/>
        <v>0</v>
      </c>
      <c r="FA14" s="103">
        <f t="shared" si="41"/>
        <v>0</v>
      </c>
      <c r="FB14" s="103">
        <f t="shared" si="41"/>
        <v>0</v>
      </c>
      <c r="FC14" s="103">
        <f t="shared" si="41"/>
        <v>0</v>
      </c>
      <c r="FD14" s="103">
        <f t="shared" si="41"/>
        <v>0</v>
      </c>
      <c r="FE14" s="103">
        <f t="shared" si="41"/>
        <v>0</v>
      </c>
      <c r="FF14" s="103">
        <f t="shared" si="41"/>
        <v>0</v>
      </c>
      <c r="FG14" s="103">
        <f t="shared" si="41"/>
        <v>0</v>
      </c>
      <c r="FH14" s="103">
        <f t="shared" si="41"/>
        <v>0</v>
      </c>
      <c r="FI14" s="103">
        <f t="shared" si="41"/>
        <v>0</v>
      </c>
      <c r="FJ14" s="103">
        <f t="shared" si="41"/>
        <v>0</v>
      </c>
      <c r="FK14" s="103">
        <f t="shared" si="41"/>
        <v>0</v>
      </c>
      <c r="FL14" s="103">
        <f t="shared" si="41"/>
        <v>0</v>
      </c>
      <c r="FM14" s="103">
        <f t="shared" si="41"/>
        <v>0</v>
      </c>
      <c r="FN14" s="103">
        <f t="shared" si="41"/>
        <v>0</v>
      </c>
      <c r="FO14" s="103">
        <f t="shared" si="41"/>
        <v>0</v>
      </c>
      <c r="FP14" s="103">
        <f t="shared" si="41"/>
        <v>0</v>
      </c>
      <c r="FQ14" s="103">
        <f t="shared" si="41"/>
        <v>0</v>
      </c>
      <c r="FR14" s="103">
        <f t="shared" si="41"/>
        <v>159346.49</v>
      </c>
      <c r="FS14" s="103">
        <f>SUM(FS9:FS13)</f>
        <v>5586461.75</v>
      </c>
      <c r="FT14" s="71">
        <f t="shared" si="30"/>
        <v>9.7379271192500699E-2</v>
      </c>
      <c r="FU14" s="106">
        <f t="shared" si="31"/>
        <v>1143.6840020308643</v>
      </c>
      <c r="FV14" s="103">
        <f>SUM(FV9:FV13)</f>
        <v>8550.18</v>
      </c>
      <c r="FW14" s="103">
        <f t="shared" ref="FW14:GU14" si="42">SUM(FW9:FW13)</f>
        <v>0</v>
      </c>
      <c r="FX14" s="103">
        <f t="shared" si="42"/>
        <v>0</v>
      </c>
      <c r="FY14" s="103">
        <f t="shared" si="42"/>
        <v>0</v>
      </c>
      <c r="FZ14" s="103">
        <f t="shared" si="42"/>
        <v>0</v>
      </c>
      <c r="GA14" s="103">
        <f>SUM(GA9:GA13)</f>
        <v>51192.05</v>
      </c>
      <c r="GB14" s="103">
        <f t="shared" si="42"/>
        <v>0</v>
      </c>
      <c r="GC14" s="103">
        <f t="shared" si="42"/>
        <v>0</v>
      </c>
      <c r="GD14" s="103">
        <f t="shared" si="42"/>
        <v>0</v>
      </c>
      <c r="GE14" s="103">
        <f t="shared" si="42"/>
        <v>0</v>
      </c>
      <c r="GF14" s="103">
        <f t="shared" si="42"/>
        <v>13370</v>
      </c>
      <c r="GG14" s="103">
        <f t="shared" si="42"/>
        <v>0</v>
      </c>
      <c r="GH14" s="103">
        <f t="shared" si="42"/>
        <v>0</v>
      </c>
      <c r="GI14" s="103">
        <f t="shared" si="42"/>
        <v>0</v>
      </c>
      <c r="GJ14" s="103">
        <f t="shared" si="42"/>
        <v>0</v>
      </c>
      <c r="GK14" s="103">
        <f t="shared" si="42"/>
        <v>758.43</v>
      </c>
      <c r="GL14" s="103">
        <f t="shared" si="42"/>
        <v>194.77</v>
      </c>
      <c r="GM14" s="103">
        <f t="shared" si="42"/>
        <v>0</v>
      </c>
      <c r="GN14" s="103">
        <f t="shared" si="42"/>
        <v>0</v>
      </c>
      <c r="GO14" s="103">
        <f t="shared" si="42"/>
        <v>0</v>
      </c>
      <c r="GP14" s="103">
        <f t="shared" si="42"/>
        <v>0</v>
      </c>
      <c r="GQ14" s="103">
        <f t="shared" si="42"/>
        <v>450</v>
      </c>
      <c r="GR14" s="103">
        <f t="shared" si="42"/>
        <v>0</v>
      </c>
      <c r="GS14" s="103">
        <f t="shared" si="42"/>
        <v>0</v>
      </c>
      <c r="GT14" s="103">
        <f t="shared" si="42"/>
        <v>0</v>
      </c>
      <c r="GU14" s="103">
        <f t="shared" si="42"/>
        <v>74515.430000000008</v>
      </c>
      <c r="GV14" s="71">
        <f>GU14/E14</f>
        <v>1.2989005547197746E-3</v>
      </c>
      <c r="GW14" s="107">
        <f>GU14/D14</f>
        <v>15.255112987294821</v>
      </c>
      <c r="HE14" s="97"/>
      <c r="HF14" s="97"/>
      <c r="HG14" s="97"/>
      <c r="HH14" s="97"/>
      <c r="HI14" s="97"/>
      <c r="HJ14" s="97"/>
      <c r="HK14" s="97"/>
      <c r="HL14" s="97"/>
      <c r="HM14" s="97"/>
      <c r="HN14" s="97"/>
    </row>
    <row r="15" spans="1:222" s="76" customFormat="1" ht="4.5" customHeight="1" x14ac:dyDescent="0.2">
      <c r="A15" s="75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108"/>
      <c r="HE15" s="38"/>
      <c r="HF15" s="38"/>
      <c r="HG15" s="38"/>
      <c r="HH15" s="38"/>
      <c r="HI15" s="38"/>
      <c r="HJ15" s="38"/>
      <c r="HK15" s="38"/>
      <c r="HL15" s="38"/>
      <c r="HM15" s="38"/>
      <c r="HN15" s="38"/>
    </row>
    <row r="16" spans="1:222" s="76" customFormat="1" ht="12.75" x14ac:dyDescent="0.2">
      <c r="A16" s="109" t="s">
        <v>186</v>
      </c>
      <c r="E16" s="110"/>
      <c r="F16" s="77"/>
      <c r="G16" s="77"/>
      <c r="H16" s="77"/>
      <c r="I16" s="77"/>
      <c r="J16" s="77"/>
      <c r="K16" s="77"/>
      <c r="L16" s="77"/>
      <c r="M16" s="77"/>
      <c r="N16" s="78"/>
      <c r="O16" s="111"/>
      <c r="P16" s="110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108"/>
      <c r="HE16" s="38"/>
      <c r="HF16" s="38"/>
      <c r="HG16" s="38"/>
      <c r="HH16" s="38"/>
      <c r="HI16" s="38"/>
      <c r="HJ16" s="38"/>
      <c r="HK16" s="38"/>
      <c r="HL16" s="38"/>
      <c r="HM16" s="38"/>
      <c r="HN16" s="38"/>
    </row>
    <row r="17" spans="1:230" s="97" customFormat="1" ht="12.75" x14ac:dyDescent="0.2">
      <c r="A17" s="86"/>
      <c r="B17" s="87" t="s">
        <v>187</v>
      </c>
      <c r="C17" s="87" t="s">
        <v>188</v>
      </c>
      <c r="D17" s="88">
        <f>IF(ISNA(VLOOKUP($B17,'[2]1516 enrollment_Rev_Exp by size'!$A$6:$C$325,3,FALSE)),"",VLOOKUP($B17,'[2]1516 enrollment_Rev_Exp by size'!$A$6:$C$325,3,FALSE))</f>
        <v>2675.5500000000006</v>
      </c>
      <c r="E17" s="89">
        <v>30901791.329999998</v>
      </c>
      <c r="F17" s="67">
        <f>N17+AM17+AU17+BV17+CE17+FS17+GU17</f>
        <v>30901791.330000002</v>
      </c>
      <c r="G17" s="67">
        <f>F17-E17</f>
        <v>0</v>
      </c>
      <c r="H17" s="90">
        <f>IF(ISNA(VLOOKUP($B17,'[2]1516 Exp_Rev Access'!$F$7:$FS$310,2,FALSE)),"",VLOOKUP($B17,'[2]1516 Exp_Rev Access'!$F$7:$FS$310,2,FALSE))</f>
        <v>4805085.6500000004</v>
      </c>
      <c r="I17" s="90">
        <f>IF(ISNA(VLOOKUP($B17,'[2]1516 Exp_Rev Access'!$F$7:$FS$310,3,FALSE)),"",VLOOKUP($B17,'[2]1516 Exp_Rev Access'!$F$7:$FS$310,3,FALSE))</f>
        <v>0</v>
      </c>
      <c r="J17" s="90">
        <f>IF(ISNA(VLOOKUP($B17,'[2]1516 Exp_Rev Access'!$F$7:$FS$310,4,FALSE)),"",VLOOKUP($B17,'[2]1516 Exp_Rev Access'!$F$7:$FS$310,4,FALSE))</f>
        <v>189.2</v>
      </c>
      <c r="K17" s="90">
        <f>IF(ISNA(VLOOKUP($B17,'[2]1516 Exp_Rev Access'!$F$7:$FS$310,5,FALSE)),"-",VLOOKUP($B17,'[2]1516 Exp_Rev Access'!$F$7:$FS$310,5,FALSE))</f>
        <v>0</v>
      </c>
      <c r="L17" s="90">
        <f>IF(ISNA(VLOOKUP($B17,'[2]1516 Exp_Rev Access'!$F$7:$FS$310,6,FALSE)),"",VLOOKUP($B17,'[2]1516 Exp_Rev Access'!$F$7:$FS$310,6,FALSE))</f>
        <v>0</v>
      </c>
      <c r="M17" s="90">
        <f>IF(ISNA(VLOOKUP($B17,'[2]1516 Exp_Rev Access'!$F$7:$FS$310,7,FALSE)),"",VLOOKUP($B17,'[2]1516 Exp_Rev Access'!$F$7:$FS$310,7,FALSE))</f>
        <v>0</v>
      </c>
      <c r="N17" s="53">
        <f>SUM(H17:M17)</f>
        <v>4805274.8500000006</v>
      </c>
      <c r="O17" s="91">
        <f>N17/E17</f>
        <v>0.15550149823628368</v>
      </c>
      <c r="P17" s="53">
        <f>N17/D17</f>
        <v>1795.9951598736707</v>
      </c>
      <c r="Q17" s="90">
        <f>IF(ISNA(VLOOKUP($B17,'[2]1516 Exp_Rev Access'!$F$7:$FS$310,8,FALSE)),"",VLOOKUP($B17,'[2]1516 Exp_Rev Access'!$F$7:$FS$310,8,FALSE))</f>
        <v>5532</v>
      </c>
      <c r="R17" s="90">
        <f>IF(ISNA(VLOOKUP($B17,'[2]1516 Exp_Rev Access'!$F$7:$FS$310,9,FALSE)),"",VLOOKUP($B17,'[2]1516 Exp_Rev Access'!$F$7:$FS$310,9,FALSE))</f>
        <v>0</v>
      </c>
      <c r="S17" s="90">
        <f>IF(ISNA(VLOOKUP($B17,'[2]1516 Exp_Rev Access'!$F$7:$FS$310,10,FALSE)),"",VLOOKUP($B17,'[2]1516 Exp_Rev Access'!$F$7:$FS$310,10,FALSE))</f>
        <v>0</v>
      </c>
      <c r="T17" s="90">
        <f>IF(ISNA(VLOOKUP($B17,'[2]1516 Exp_Rev Access'!$F$7:$FS$310,11,FALSE)),"",VLOOKUP($B17,'[2]1516 Exp_Rev Access'!$F$7:$FS$310,11,FALSE))</f>
        <v>0</v>
      </c>
      <c r="U17" s="90">
        <f>IF(ISNA(VLOOKUP($B17,'[2]1516 Exp_Rev Access'!$F$7:$FS$310,12,FALSE)),"",VLOOKUP($B17,'[2]1516 Exp_Rev Access'!$F$7:$FS$310,12,FALSE))</f>
        <v>0</v>
      </c>
      <c r="V17" s="90">
        <f>IF(ISNA(VLOOKUP($B17,'[2]1516 Exp_Rev Access'!$F$7:$FS$310,13,FALSE)),"",VLOOKUP($B17,'[2]1516 Exp_Rev Access'!$F$7:$FS$310,13,FALSE))</f>
        <v>0</v>
      </c>
      <c r="W17" s="90">
        <f>IF(ISNA(VLOOKUP($B17,'[2]1516 Exp_Rev Access'!$F$7:$FS$310,14,FALSE)),"",VLOOKUP($B17,'[2]1516 Exp_Rev Access'!$F$7:$FS$310,14,FALSE))</f>
        <v>0</v>
      </c>
      <c r="X17" s="90">
        <f>IF(ISNA(VLOOKUP($B17,'[2]1516 Exp_Rev Access'!$F$7:$FS$310,15,FALSE)),"",VLOOKUP($B17,'[2]1516 Exp_Rev Access'!$F$7:$FS$310,15,FALSE))</f>
        <v>0</v>
      </c>
      <c r="Y17" s="90">
        <f>IF(ISNA(VLOOKUP($B17,'[2]1516 Exp_Rev Access'!$F$7:$FS$310,16,FALSE)),"",VLOOKUP($B17,'[2]1516 Exp_Rev Access'!$F$7:$FS$310,16,FALSE))</f>
        <v>20067.95</v>
      </c>
      <c r="Z17" s="90">
        <f>IF(ISNA(VLOOKUP($B17,'[2]1516 Exp_Rev Access'!$F$7:$FS$310,17,FALSE)),"",VLOOKUP($B17,'[2]1516 Exp_Rev Access'!$F$7:$FS$310,17,FALSE))</f>
        <v>0</v>
      </c>
      <c r="AA17" s="90">
        <f>IF(ISNA(VLOOKUP($B17,'[2]1516 Exp_Rev Access'!$F$7:$FS$310,18,FALSE)),"",VLOOKUP($B17,'[2]1516 Exp_Rev Access'!$F$7:$FS$310,18,FALSE))</f>
        <v>0</v>
      </c>
      <c r="AB17" s="90">
        <f>IF(ISNA(VLOOKUP($B17,'[2]1516 Exp_Rev Access'!$F$7:$FS$310,19,FALSE)),"",VLOOKUP($B17,'[2]1516 Exp_Rev Access'!$F$7:$FS$310,19,FALSE))</f>
        <v>0</v>
      </c>
      <c r="AC17" s="90">
        <f>IF(ISNA(VLOOKUP($B17,'[2]1516 Exp_Rev Access'!$F$7:$FS$310,20,FALSE)),"",VLOOKUP($B17,'[2]1516 Exp_Rev Access'!$F$7:$FS$310,20,FALSE))</f>
        <v>6731.98</v>
      </c>
      <c r="AD17" s="90">
        <f>IF(ISNA(VLOOKUP($B17,'[2]1516 Exp_Rev Access'!$F$7:$FS$310,21,FALSE)),"",VLOOKUP($B17,'[2]1516 Exp_Rev Access'!$F$7:$FS$310,21,FALSE))</f>
        <v>261093.33</v>
      </c>
      <c r="AE17" s="90">
        <f>IF(ISNA(VLOOKUP($B17,'[2]1516 Exp_Rev Access'!$F$7:$FS$310,22,FALSE)),"",VLOOKUP($B17,'[2]1516 Exp_Rev Access'!$F$7:$FS$310,22,FALSE))</f>
        <v>8687.31</v>
      </c>
      <c r="AF17" s="90">
        <f>IF(ISNA(VLOOKUP($B17,'[2]1516 Exp_Rev Access'!$F$7:$FS$310,23,FALSE)),"",VLOOKUP($B17,'[2]1516 Exp_Rev Access'!$F$7:$FS$310,23,FALSE))</f>
        <v>0</v>
      </c>
      <c r="AG17" s="90">
        <f>IF(ISNA(VLOOKUP($B17,'[2]1516 Exp_Rev Access'!$F$7:$FS$310,24,FALSE)),"",VLOOKUP($B17,'[2]1516 Exp_Rev Access'!$F$7:$FS$310,24,FALSE))</f>
        <v>98518.25</v>
      </c>
      <c r="AH17" s="90">
        <f>IF(ISNA(VLOOKUP($B17,'[2]1516 Exp_Rev Access'!$F$7:$FS$310,25,FALSE)),"",VLOOKUP($B17,'[2]1516 Exp_Rev Access'!$F$7:$FS$310,25,FALSE))</f>
        <v>3297.73</v>
      </c>
      <c r="AI17" s="90">
        <f>IF(ISNA(VLOOKUP($B17,'[2]1516 Exp_Rev Access'!$F$7:$FS$310,26,FALSE)),"",VLOOKUP($B17,'[2]1516 Exp_Rev Access'!$F$7:$FS$310,26,FALSE))</f>
        <v>80761.37</v>
      </c>
      <c r="AJ17" s="90">
        <f>IF(ISNA(VLOOKUP($B17,'[2]1516 Exp_Rev Access'!$F$7:$FS$310,27,FALSE)),"",VLOOKUP($B17,'[2]1516 Exp_Rev Access'!$F$7:$FS$310,27,FALSE))</f>
        <v>39873.93</v>
      </c>
      <c r="AK17" s="90">
        <f>IF(ISNA(VLOOKUP($B17,'[2]1516 Exp_Rev Access'!$F$7:$FS$310,28,FALSE)),"",VLOOKUP($B17,'[2]1516 Exp_Rev Access'!$F$7:$FS$310,28,FALSE))</f>
        <v>1398.73</v>
      </c>
      <c r="AL17" s="90">
        <f>IF(ISNA(VLOOKUP($B17,'[2]1516 Exp_Rev Access'!$F$7:$FS$310,29,FALSE)),"",VLOOKUP($B17,'[2]1516 Exp_Rev Access'!$F$7:$FS$310,29,FALSE))</f>
        <v>111200.03</v>
      </c>
      <c r="AM17" s="53">
        <f>SUM(Q17:AL17)</f>
        <v>637162.61</v>
      </c>
      <c r="AN17" s="92">
        <f>AM17/E17</f>
        <v>2.0618953872147579E-2</v>
      </c>
      <c r="AO17" s="68">
        <f>AM17/D17</f>
        <v>238.14266599390774</v>
      </c>
      <c r="AP17" s="90">
        <f>IF(ISNA(VLOOKUP($B17,'[2]1516 Exp_Rev Access'!$F$7:$FS$310,30,FALSE)),"",VLOOKUP($B17,'[2]1516 Exp_Rev Access'!$F$7:$FS$310,30,FALSE))</f>
        <v>16290535.65</v>
      </c>
      <c r="AQ17" s="90">
        <f>IF(ISNA(VLOOKUP($B17,'[2]1516 Exp_Rev Access'!$F$7:$FS$310,31,FALSE)),"",VLOOKUP($B17,'[2]1516 Exp_Rev Access'!$F$7:$FS$310,31,FALSE))</f>
        <v>551522.35</v>
      </c>
      <c r="AR17" s="90">
        <f>IF(ISNA(VLOOKUP($B17,'[2]1516 Exp_Rev Access'!$F$7:$FS$310,32,FALSE)),"",VLOOKUP($B17,'[2]1516 Exp_Rev Access'!$F$7:$FS$310,32,FALSE))</f>
        <v>1735572.04</v>
      </c>
      <c r="AS17" s="90">
        <f>IF(ISNA(VLOOKUP($B17,'[2]1516 Exp_Rev Access'!$F$7:$FS$310,33,FALSE)),"",VLOOKUP($B17,'[2]1516 Exp_Rev Access'!$F$7:$FS$310,33,FALSE))</f>
        <v>0</v>
      </c>
      <c r="AT17" s="90">
        <f>IF(ISNA(VLOOKUP($B17,'[2]1516 Exp_Rev Access'!$F$7:$FS$310,34,FALSE)),"",VLOOKUP($B17,'[2]1516 Exp_Rev Access'!$F$7:$FS$310,34,FALSE))</f>
        <v>0</v>
      </c>
      <c r="AU17" s="53">
        <f>SUM(AP17:AT17)</f>
        <v>18577630.039999999</v>
      </c>
      <c r="AV17" s="93">
        <f>AU17/E17</f>
        <v>0.60118294896271962</v>
      </c>
      <c r="AW17" s="53">
        <f>AU17/D17</f>
        <v>6943.4807946029769</v>
      </c>
      <c r="AX17" s="90">
        <f>IF(ISNA(VLOOKUP($B17,'[2]1516 Exp_Rev Access'!$F$7:$FS$310,35,FALSE)),"",VLOOKUP($B17,'[2]1516 Exp_Rev Access'!$F$7:$FS$310,35,FALSE))</f>
        <v>130</v>
      </c>
      <c r="AY17" s="90">
        <f>IF(ISNA(VLOOKUP($B17,'[2]1516 Exp_Rev Access'!$F$7:$FS$310,36,FALSE)),"",VLOOKUP($B17,'[2]1516 Exp_Rev Access'!$F$7:$FS$310,36,FALSE))</f>
        <v>2117922.2000000002</v>
      </c>
      <c r="AZ17" s="90">
        <f>IF(ISNA(VLOOKUP($B17,'[2]1516 Exp_Rev Access'!$F$7:$FS$310,37,FALSE)),"",VLOOKUP($B17,'[2]1516 Exp_Rev Access'!$F$7:$FS$310,37,FALSE))</f>
        <v>200256.38</v>
      </c>
      <c r="BA17" s="90">
        <f>IF(ISNA(VLOOKUP($B17,'[2]1516 Exp_Rev Access'!$F$7:$FS$310,38,FALSE)),"",VLOOKUP($B17,'[2]1516 Exp_Rev Access'!$F$7:$FS$310,38,FALSE))</f>
        <v>0</v>
      </c>
      <c r="BB17" s="90">
        <f>IF(ISNA(VLOOKUP($B17,'[2]1516 Exp_Rev Access'!$F$7:$FS$310,39,FALSE)),"",VLOOKUP($B17,'[2]1516 Exp_Rev Access'!$F$7:$FS$310,39,FALSE))</f>
        <v>0</v>
      </c>
      <c r="BC17" s="90">
        <f>IF(ISNA(VLOOKUP($B17,'[2]1516 Exp_Rev Access'!$F$7:$FS$310,40,FALSE)),"",VLOOKUP($B17,'[2]1516 Exp_Rev Access'!$F$7:$FS$310,40,FALSE))</f>
        <v>763119.92</v>
      </c>
      <c r="BD17" s="90">
        <f>IF(ISNA(VLOOKUP($B17,'[2]1516 Exp_Rev Access'!$F$7:$FS$310,41,FALSE)),"",VLOOKUP($B17,'[2]1516 Exp_Rev Access'!$F$7:$FS$310,41,FALSE))</f>
        <v>0</v>
      </c>
      <c r="BE17" s="90">
        <f>IF(ISNA(VLOOKUP($B17,'[2]1516 Exp_Rev Access'!$F$7:$FS$310,42,FALSE)),"",VLOOKUP($B17,'[2]1516 Exp_Rev Access'!$F$7:$FS$310,42,FALSE))</f>
        <v>220363.68</v>
      </c>
      <c r="BF17" s="90">
        <f>IF(ISNA(VLOOKUP($B17,'[2]1516 Exp_Rev Access'!$F$7:$FS$310,43,FALSE)),"",VLOOKUP($B17,'[2]1516 Exp_Rev Access'!$F$7:$FS$310,43,FALSE))</f>
        <v>0</v>
      </c>
      <c r="BG17" s="90">
        <f>IF(ISNA(VLOOKUP($B17,'[2]1516 Exp_Rev Access'!$F$7:$FS$310,44,FALSE)),"",VLOOKUP($B17,'[2]1516 Exp_Rev Access'!$F$7:$FS$310,44,FALSE))</f>
        <v>33511.440000000002</v>
      </c>
      <c r="BH17" s="90">
        <f>IF(ISNA(VLOOKUP($B17,'[2]1516 Exp_Rev Access'!$F$7:$FS$310,45,FALSE)),"",VLOOKUP($B17,'[2]1516 Exp_Rev Access'!$F$7:$FS$310,45,FALSE))</f>
        <v>27155.59</v>
      </c>
      <c r="BI17" s="90">
        <f>IF(ISNA(VLOOKUP($B17,'[2]1516 Exp_Rev Access'!$F$7:$FS$310,46,FALSE)),"",VLOOKUP($B17,'[2]1516 Exp_Rev Access'!$F$7:$FS$310,46,FALSE))</f>
        <v>0</v>
      </c>
      <c r="BJ17" s="90">
        <f>IF(ISNA(VLOOKUP($B17,'[2]1516 Exp_Rev Access'!$F$7:$FS$310,47,FALSE)),"",VLOOKUP($B17,'[2]1516 Exp_Rev Access'!$F$7:$FS$310,47,FALSE))</f>
        <v>27609.01</v>
      </c>
      <c r="BK17" s="90">
        <f>IF(ISNA(VLOOKUP($B17,'[2]1516 Exp_Rev Access'!$F$7:$FS$310,48,FALSE)),"",VLOOKUP($B17,'[2]1516 Exp_Rev Access'!$F$7:$FS$310,48,FALSE))</f>
        <v>761359.73</v>
      </c>
      <c r="BL17" s="90">
        <f>IF(ISNA(VLOOKUP($B17,'[2]1516 Exp_Rev Access'!$F$7:$FS$310,49,FALSE)),"",VLOOKUP($B17,'[2]1516 Exp_Rev Access'!$F$7:$FS$310,49,FALSE))</f>
        <v>596.53</v>
      </c>
      <c r="BM17" s="90">
        <f>IF(ISNA(VLOOKUP($B17,'[2]1516 Exp_Rev Access'!$F$7:$FS$310,50,FALSE)),"",VLOOKUP($B17,'[2]1516 Exp_Rev Access'!$F$7:$FS$310,50,FALSE))</f>
        <v>0</v>
      </c>
      <c r="BN17" s="90">
        <f>IF(ISNA(VLOOKUP($B17,'[2]1516 Exp_Rev Access'!$F$7:$FS$310,51,FALSE)),"",VLOOKUP($B17,'[2]1516 Exp_Rev Access'!$F$7:$FS$310,51,FALSE))</f>
        <v>0</v>
      </c>
      <c r="BO17" s="90">
        <f>IF(ISNA(VLOOKUP($B17,'[2]1516 Exp_Rev Access'!$F$7:$FS$310,52,FALSE)),"",VLOOKUP($B17,'[2]1516 Exp_Rev Access'!$F$7:$FS$310,52,FALSE))</f>
        <v>0</v>
      </c>
      <c r="BP17" s="90">
        <f>IF(ISNA(VLOOKUP($B17,'[2]1516 Exp_Rev Access'!$F$7:$FS$310,53,FALSE)),"",VLOOKUP($B17,'[2]1516 Exp_Rev Access'!$F$7:$FS$310,53,FALSE))</f>
        <v>0</v>
      </c>
      <c r="BQ17" s="90">
        <f>IF(ISNA(VLOOKUP($B17,'[2]1516 Exp_Rev Access'!$F$7:$FS$310,54,FALSE)),"",VLOOKUP($B17,'[2]1516 Exp_Rev Access'!$F$7:$FS$310,54,FALSE))</f>
        <v>0</v>
      </c>
      <c r="BR17" s="90">
        <f>IF(ISNA(VLOOKUP($B17,'[2]1516 Exp_Rev Access'!$F$7:$FS$310,55,FALSE)),"",VLOOKUP($B17,'[2]1516 Exp_Rev Access'!$F$7:$FS$310,55,FALSE))</f>
        <v>0</v>
      </c>
      <c r="BS17" s="90">
        <f>IF(ISNA(VLOOKUP($B17,'[2]1516 Exp_Rev Access'!$F$7:$FS$310,56,FALSE)),"",VLOOKUP($B17,'[2]1516 Exp_Rev Access'!$F$7:$FS$310,56,FALSE))</f>
        <v>0</v>
      </c>
      <c r="BT17" s="90">
        <f>IF(ISNA(VLOOKUP($B17,'[2]1516 Exp_Rev Access'!$F$7:$FS$310,57,FALSE)),"",VLOOKUP($B17,'[2]1516 Exp_Rev Access'!$F$7:$FS$310,57,FALSE))</f>
        <v>0</v>
      </c>
      <c r="BU17" s="90">
        <f>IF(ISNA(VLOOKUP($B17,'[2]1516 Exp_Rev Access'!$F$7:$FS$310,58,FALSE)),"",VLOOKUP($B17,'[2]1516 Exp_Rev Access'!$F$7:$FS$310,58,FALSE))</f>
        <v>0</v>
      </c>
      <c r="BV17" s="53">
        <f>SUM(AX17:BU17)</f>
        <v>4152024.4799999995</v>
      </c>
      <c r="BW17" s="92">
        <f>BV17/E17</f>
        <v>0.13436193506261696</v>
      </c>
      <c r="BX17" s="68">
        <f>BV17/D17</f>
        <v>1551.8396142849128</v>
      </c>
      <c r="BY17" s="90">
        <f>IF(ISNA(VLOOKUP($B17,'[2]1516 Exp_Rev Access'!$F$7:$FS$310,59,FALSE)),"",VLOOKUP($B17,'[2]1516 Exp_Rev Access'!$F$7:$FS$310,59,FALSE))</f>
        <v>0</v>
      </c>
      <c r="BZ17" s="90">
        <f>IF(ISNA(VLOOKUP($B17,'[2]1516 Exp_Rev Access'!$F$7:$FS$310,60,FALSE)),"",VLOOKUP($B17,'[2]1516 Exp_Rev Access'!$F$7:$FS$310,60,FALSE))</f>
        <v>0</v>
      </c>
      <c r="CA17" s="90">
        <f>IF(ISNA(VLOOKUP($B17,'[2]1516 Exp_Rev Access'!$F$7:$FS$310,61,FALSE)),"",VLOOKUP($B17,'[2]1516 Exp_Rev Access'!$F$7:$FS$310,61,FALSE))</f>
        <v>0</v>
      </c>
      <c r="CB17" s="90">
        <f>IF(ISNA(VLOOKUP($B17,'[2]1516 Exp_Rev Access'!$F$7:$FS$310,62,FALSE)),"",VLOOKUP($B17,'[2]1516 Exp_Rev Access'!$F$7:$FS$310,62,FALSE))</f>
        <v>0</v>
      </c>
      <c r="CC17" s="90">
        <f>IF(ISNA(VLOOKUP($B17,'[2]1516 Exp_Rev Access'!$F$7:$FS$310,63,FALSE)),"",VLOOKUP($B17,'[2]1516 Exp_Rev Access'!$F$7:$FS$310,63,FALSE))</f>
        <v>25477.57</v>
      </c>
      <c r="CD17" s="90">
        <f>IF(ISNA(VLOOKUP($B17,'[2]1516 Exp_Rev Access'!$F$7:$FS$310,64,FALSE)),"",VLOOKUP($B17,'[2]1516 Exp_Rev Access'!$F$7:$FS$310,64,FALSE))</f>
        <v>0</v>
      </c>
      <c r="CE17" s="53">
        <f>SUM(BY17:CD17)</f>
        <v>25477.57</v>
      </c>
      <c r="CF17" s="92">
        <f>CE17/E17</f>
        <v>8.2446903248828592E-4</v>
      </c>
      <c r="CG17" s="94">
        <f>CE17/D17</f>
        <v>9.5223673637196065</v>
      </c>
      <c r="CH17" s="90">
        <f>IF(ISNA(VLOOKUP($B17,'[2]1516 Exp_Rev Access'!$F$7:$FS$310,65,FALSE)),"",VLOOKUP($B17,'[2]1516 Exp_Rev Access'!$F$7:$FS$310,65,FALSE))</f>
        <v>0</v>
      </c>
      <c r="CI17" s="90">
        <f>IF(ISNA(VLOOKUP($B17,'[2]1516 Exp_Rev Access'!$F$7:$FS$310,66,FALSE)),"",VLOOKUP($B17,'[2]1516 Exp_Rev Access'!$F$7:$FS$310,66,FALSE))</f>
        <v>0</v>
      </c>
      <c r="CJ17" s="90">
        <f>IF(ISNA(VLOOKUP($B17,'[2]1516 Exp_Rev Access'!$F$7:$FS$310,67,FALSE)),"",VLOOKUP($B17,'[2]1516 Exp_Rev Access'!$F$7:$FS$310,67,FALSE))</f>
        <v>0</v>
      </c>
      <c r="CK17" s="90">
        <f>IF(ISNA(VLOOKUP($B17,'[2]1516 Exp_Rev Access'!$F$7:$FS$310,68,FALSE)),"",VLOOKUP($B17,'[2]1516 Exp_Rev Access'!$F$7:$FS$310,68,FALSE))</f>
        <v>0</v>
      </c>
      <c r="CL17" s="90">
        <f>IF(ISNA(VLOOKUP($B17,'[2]1516 Exp_Rev Access'!$F$7:$FS$310,69,FALSE)),"",VLOOKUP($B17,'[2]1516 Exp_Rev Access'!$F$7:$FS$310,69,FALSE))</f>
        <v>0</v>
      </c>
      <c r="CM17" s="90">
        <f>IF(ISNA(VLOOKUP($B17,'[2]1516 Exp_Rev Access'!$F$7:$FS$310,70,FALSE)),"",VLOOKUP($B17,'[2]1516 Exp_Rev Access'!$F$7:$FS$310,70,FALSE))</f>
        <v>0</v>
      </c>
      <c r="CN17" s="90">
        <f>IF(ISNA(VLOOKUP($B17,'[2]1516 Exp_Rev Access'!$F$7:$FS$310,71,FALSE)),"",VLOOKUP($B17,'[2]1516 Exp_Rev Access'!$F$7:$FS$310,71,FALSE))</f>
        <v>0</v>
      </c>
      <c r="CO17" s="90">
        <f>IF(ISNA(VLOOKUP($B17,'[2]1516 Exp_Rev Access'!$F$7:$FS$310,72,FALSE)),"",VLOOKUP($B17,'[2]1516 Exp_Rev Access'!$F$7:$FS$310,72,FALSE))</f>
        <v>0</v>
      </c>
      <c r="CP17" s="90">
        <f>IF(ISNA(VLOOKUP($B17,'[2]1516 Exp_Rev Access'!$F$7:$FS$310,73,FALSE)),"",VLOOKUP($B17,'[2]1516 Exp_Rev Access'!$F$7:$FS$310,73,FALSE))</f>
        <v>0</v>
      </c>
      <c r="CQ17" s="90">
        <f>IF(ISNA(VLOOKUP($B17,'[2]1516 Exp_Rev Access'!$F$7:$FS$310,74,FALSE)),"",VLOOKUP($B17,'[2]1516 Exp_Rev Access'!$F$7:$FS$310,74,FALSE))</f>
        <v>556537.41</v>
      </c>
      <c r="CR17" s="90">
        <f>IF(ISNA(VLOOKUP($B17,'[2]1516 Exp_Rev Access'!$F$7:$FS$310,75,FALSE)),"",VLOOKUP($B17,'[2]1516 Exp_Rev Access'!$F$7:$FS$310,75,FALSE))</f>
        <v>0</v>
      </c>
      <c r="CS17" s="90">
        <f>IF(ISNA(VLOOKUP($B17,'[2]1516 Exp_Rev Access'!$F$7:$FS$310,76,FALSE)),"",VLOOKUP($B17,'[2]1516 Exp_Rev Access'!$F$7:$FS$310,76,FALSE))</f>
        <v>22384</v>
      </c>
      <c r="CT17" s="90">
        <f>IF(ISNA(VLOOKUP($B17,'[2]1516 Exp_Rev Access'!$F$7:$FS$310,77,FALSE)),"",VLOOKUP($B17,'[2]1516 Exp_Rev Access'!$F$7:$FS$310,77,FALSE))</f>
        <v>0</v>
      </c>
      <c r="CU17" s="90">
        <f>IF(ISNA(VLOOKUP($B17,'[2]1516 Exp_Rev Access'!$F$7:$FS$310,78,FALSE)),"",VLOOKUP($B17,'[2]1516 Exp_Rev Access'!$F$7:$FS$310,78,FALSE))</f>
        <v>769598</v>
      </c>
      <c r="CV17" s="90">
        <f>IF(ISNA(VLOOKUP($B17,'[2]1516 Exp_Rev Access'!$F$7:$FS$310,79,FALSE)),"",VLOOKUP($B17,'[2]1516 Exp_Rev Access'!$F$7:$FS$310,79,FALSE))</f>
        <v>142345.21</v>
      </c>
      <c r="CW17" s="90">
        <f>IF(ISNA(VLOOKUP($B17,'[2]1516 Exp_Rev Access'!$F$7:$FS$310,80,FALSE)),"",VLOOKUP($B17,'[2]1516 Exp_Rev Access'!$F$7:$FS$310,80,FALSE))</f>
        <v>0</v>
      </c>
      <c r="CX17" s="90">
        <f>IF(ISNA(VLOOKUP($B17,'[2]1516 Exp_Rev Access'!$F$7:$FS$310,81,FALSE)),"",VLOOKUP($B17,'[2]1516 Exp_Rev Access'!$F$7:$FS$310,81,FALSE))</f>
        <v>0</v>
      </c>
      <c r="CY17" s="90">
        <f>IF(ISNA(VLOOKUP($B17,'[2]1516 Exp_Rev Access'!$F$7:$FS$310,82,FALSE)),"",VLOOKUP($B17,'[2]1516 Exp_Rev Access'!$F$7:$FS$310,82,FALSE))</f>
        <v>0</v>
      </c>
      <c r="CZ17" s="90">
        <f>IF(ISNA(VLOOKUP($B17,'[2]1516 Exp_Rev Access'!$F$7:$FS$310,83,FALSE)),"",VLOOKUP($B17,'[2]1516 Exp_Rev Access'!$F$7:$FS$310,83,FALSE))</f>
        <v>0</v>
      </c>
      <c r="DA17" s="90">
        <f>IF(ISNA(VLOOKUP($B17,'[2]1516 Exp_Rev Access'!$F$7:$FS$310,84,FALSE)),"",VLOOKUP($B17,'[2]1516 Exp_Rev Access'!$F$7:$FS$310,84,FALSE))</f>
        <v>0</v>
      </c>
      <c r="DB17" s="90">
        <f>IF(ISNA(VLOOKUP($B17,'[2]1516 Exp_Rev Access'!$F$7:$FS$310,85,FALSE)),"",VLOOKUP($B17,'[2]1516 Exp_Rev Access'!$F$7:$FS$310,85,FALSE))</f>
        <v>0</v>
      </c>
      <c r="DC17" s="90">
        <f>IF(ISNA(VLOOKUP($B17,'[2]1516 Exp_Rev Access'!$F$7:$FS$310,86,FALSE)),"",VLOOKUP($B17,'[2]1516 Exp_Rev Access'!$F$7:$FS$310,86,FALSE))</f>
        <v>0</v>
      </c>
      <c r="DD17" s="90">
        <f>IF(ISNA(VLOOKUP($B17,'[2]1516 Exp_Rev Access'!$F$7:$FS$310,87,FALSE)),"",VLOOKUP($B17,'[2]1516 Exp_Rev Access'!$F$7:$FS$310,87,FALSE))</f>
        <v>0</v>
      </c>
      <c r="DE17" s="90">
        <f>IF(ISNA(VLOOKUP($B17,'[2]1516 Exp_Rev Access'!$F$7:$FS$310,88,FALSE)),"",VLOOKUP($B17,'[2]1516 Exp_Rev Access'!$F$7:$FS$310,88,FALSE))</f>
        <v>0</v>
      </c>
      <c r="DF17" s="90">
        <f>IF(ISNA(VLOOKUP($B17,'[2]1516 Exp_Rev Access'!$F$7:$FS$310,89,FALSE)),"",VLOOKUP($B17,'[2]1516 Exp_Rev Access'!$F$7:$FS$310,89,FALSE))</f>
        <v>0</v>
      </c>
      <c r="DG17" s="90">
        <f>IF(ISNA(VLOOKUP($B17,'[2]1516 Exp_Rev Access'!$F$7:$FS$310,90,FALSE)),"",VLOOKUP($B17,'[2]1516 Exp_Rev Access'!$F$7:$FS$310,90,FALSE))</f>
        <v>0</v>
      </c>
      <c r="DH17" s="90">
        <f>IF(ISNA(VLOOKUP($B17,'[2]1516 Exp_Rev Access'!$F$7:$FS$310,91,FALSE)),"",VLOOKUP($B17,'[2]1516 Exp_Rev Access'!$F$7:$FS$310,91,FALSE))</f>
        <v>61876.63</v>
      </c>
      <c r="DI17" s="90">
        <f>IF(ISNA(VLOOKUP($B17,'[2]1516 Exp_Rev Access'!$F$7:$FS$310,92,FALSE)),"",VLOOKUP($B17,'[2]1516 Exp_Rev Access'!$F$7:$FS$310,92,FALSE))</f>
        <v>891616.67</v>
      </c>
      <c r="DJ17" s="90">
        <f>IF(ISNA(VLOOKUP($B17,'[2]1516 Exp_Rev Access'!$F$7:$FS$310,93,FALSE)),"",VLOOKUP($B17,'[2]1516 Exp_Rev Access'!$F$7:$FS$310,93,FALSE))</f>
        <v>0</v>
      </c>
      <c r="DK17" s="90">
        <f>IF(ISNA(VLOOKUP($B17,'[2]1516 Exp_Rev Access'!$F$7:$FS$310,94,FALSE)),"",VLOOKUP($B17,'[2]1516 Exp_Rev Access'!$F$7:$FS$310,94,FALSE))</f>
        <v>57854.86</v>
      </c>
      <c r="DL17" s="90">
        <f>IF(ISNA(VLOOKUP($B17,'[2]1516 Exp_Rev Access'!$F$7:$FS$310,95,FALSE)),"",VLOOKUP($B17,'[2]1516 Exp_Rev Access'!$F$7:$FS$310,95,FALSE))</f>
        <v>0</v>
      </c>
      <c r="DM17" s="90">
        <f>IF(ISNA(VLOOKUP($B17,'[2]1516 Exp_Rev Access'!$F$7:$FS$310,96,FALSE)),"",VLOOKUP($B17,'[2]1516 Exp_Rev Access'!$F$7:$FS$310,96,FALSE))</f>
        <v>0</v>
      </c>
      <c r="DN17" s="90">
        <f>IF(ISNA(VLOOKUP($B17,'[2]1516 Exp_Rev Access'!$F$7:$FS$310,97,FALSE)),"",VLOOKUP($B17,'[2]1516 Exp_Rev Access'!$F$7:$FS$310,97,FALSE))</f>
        <v>0</v>
      </c>
      <c r="DO17" s="90">
        <f>IF(ISNA(VLOOKUP($B17,'[2]1516 Exp_Rev Access'!$F$7:$FS$310,98,FALSE)),"",VLOOKUP($B17,'[2]1516 Exp_Rev Access'!$F$7:$FS$310,98,FALSE))</f>
        <v>0</v>
      </c>
      <c r="DP17" s="90">
        <f>IF(ISNA(VLOOKUP($B17,'[2]1516 Exp_Rev Access'!$F$7:$FS$310,99,FALSE)),"",VLOOKUP($B17,'[2]1516 Exp_Rev Access'!$F$7:$FS$310,99,FALSE))</f>
        <v>0</v>
      </c>
      <c r="DQ17" s="90">
        <f>IF(ISNA(VLOOKUP($B17,'[2]1516 Exp_Rev Access'!$F$7:$FS$310,100,FALSE)),"",VLOOKUP($B17,'[2]1516 Exp_Rev Access'!$F$7:$FS$310,100,FALSE))</f>
        <v>0</v>
      </c>
      <c r="DR17" s="90">
        <f>IF(ISNA(VLOOKUP($B17,'[2]1516 Exp_Rev Access'!$F$7:$FS$310,101,FALSE)),"",VLOOKUP($B17,'[2]1516 Exp_Rev Access'!$F$7:$FS$310,101,FALSE))</f>
        <v>0</v>
      </c>
      <c r="DS17" s="90">
        <f>IF(ISNA(VLOOKUP($B17,'[2]1516 Exp_Rev Access'!$F$7:$FS$310,102,FALSE)),"",VLOOKUP($B17,'[2]1516 Exp_Rev Access'!$F$7:$FS$310,102,FALSE))</f>
        <v>0</v>
      </c>
      <c r="DT17" s="90">
        <f>IF(ISNA(VLOOKUP($B17,'[2]1516 Exp_Rev Access'!$F$7:$FS$310,103,FALSE)),"",VLOOKUP($B17,'[2]1516 Exp_Rev Access'!$F$7:$FS$310,103,FALSE))</f>
        <v>0</v>
      </c>
      <c r="DU17" s="90">
        <f>IF(ISNA(VLOOKUP($B17,'[2]1516 Exp_Rev Access'!$F$7:$FS$310,104,FALSE)),"",VLOOKUP($B17,'[2]1516 Exp_Rev Access'!$F$7:$FS$310,104,FALSE))</f>
        <v>0</v>
      </c>
      <c r="DV17" s="90">
        <f>IF(ISNA(VLOOKUP($B17,'[2]1516 Exp_Rev Access'!$F$7:$FS$310,105,FALSE)),"",VLOOKUP($B17,'[2]1516 Exp_Rev Access'!$F$7:$FS$310,105,FALSE))</f>
        <v>0</v>
      </c>
      <c r="DW17" s="90">
        <f>IF(ISNA(VLOOKUP($B17,'[2]1516 Exp_Rev Access'!$F$7:$FS$310,106,FALSE)),"",VLOOKUP($B17,'[2]1516 Exp_Rev Access'!$F$7:$FS$310,106,FALSE))</f>
        <v>0</v>
      </c>
      <c r="DX17" s="90">
        <f>IF(ISNA(VLOOKUP($B17,'[2]1516 Exp_Rev Access'!$F$7:$FS$310,107,FALSE)),"",VLOOKUP($B17,'[2]1516 Exp_Rev Access'!$F$7:$FS$310,107,FALSE))</f>
        <v>0</v>
      </c>
      <c r="DY17" s="90">
        <f>IF(ISNA(VLOOKUP($B17,'[2]1516 Exp_Rev Access'!$F$7:$FS$310,108,FALSE)),"",VLOOKUP($B17,'[2]1516 Exp_Rev Access'!$F$7:$FS$310,108,FALSE))</f>
        <v>0</v>
      </c>
      <c r="DZ17" s="90">
        <f>IF(ISNA(VLOOKUP($B17,'[2]1516 Exp_Rev Access'!$F$7:$FS$310,109,FALSE)),"",VLOOKUP($B17,'[2]1516 Exp_Rev Access'!$F$7:$FS$310,109,FALSE))</f>
        <v>0</v>
      </c>
      <c r="EA17" s="90">
        <f>IF(ISNA(VLOOKUP($B17,'[2]1516 Exp_Rev Access'!$F$7:$FS$310,110,FALSE)),"",VLOOKUP($B17,'[2]1516 Exp_Rev Access'!$F$7:$FS$310,110,FALSE))</f>
        <v>0</v>
      </c>
      <c r="EB17" s="90">
        <f>IF(ISNA(VLOOKUP($B17,'[2]1516 Exp_Rev Access'!$F$7:$FS$310,111,FALSE)),"",VLOOKUP($B17,'[2]1516 Exp_Rev Access'!$F$7:$FS$310,111,FALSE))</f>
        <v>0</v>
      </c>
      <c r="EC17" s="90">
        <f>IF(ISNA(VLOOKUP($B17,'[2]1516 Exp_Rev Access'!$F$7:$FS$310,112,FALSE)),"",VLOOKUP($B17,'[2]1516 Exp_Rev Access'!$F$7:$FS$310,112,FALSE))</f>
        <v>0</v>
      </c>
      <c r="ED17" s="90">
        <f>IF(ISNA(VLOOKUP($B17,'[2]1516 Exp_Rev Access'!$F$7:$FS$310,113,FALSE)),"",VLOOKUP($B17,'[2]1516 Exp_Rev Access'!$F$7:$FS$310,113,FALSE))</f>
        <v>0</v>
      </c>
      <c r="EE17" s="90">
        <f>IF(ISNA(VLOOKUP($B17,'[2]1516 Exp_Rev Access'!$F$7:$FS$310,114,FALSE)),"",VLOOKUP($B17,'[2]1516 Exp_Rev Access'!$F$7:$FS$310,114,FALSE))</f>
        <v>0</v>
      </c>
      <c r="EF17" s="90">
        <f>IF(ISNA(VLOOKUP($B17,'[2]1516 Exp_Rev Access'!$F$7:$FS$310,115,FALSE)),"",VLOOKUP($B17,'[2]1516 Exp_Rev Access'!$F$7:$FS$310,115,FALSE))</f>
        <v>0</v>
      </c>
      <c r="EG17" s="90">
        <f>IF(ISNA(VLOOKUP($B17,'[2]1516 Exp_Rev Access'!$F$7:$FS$310,116,FALSE)),"",VLOOKUP($B17,'[2]1516 Exp_Rev Access'!$F$7:$FS$310,116,FALSE))</f>
        <v>0</v>
      </c>
      <c r="EH17" s="90">
        <f>IF(ISNA(VLOOKUP($B17,'[2]1516 Exp_Rev Access'!$F$7:$FS$310,117,FALSE)),"",VLOOKUP($B17,'[2]1516 Exp_Rev Access'!$F$7:$FS$310,117,FALSE))</f>
        <v>0</v>
      </c>
      <c r="EI17" s="90">
        <f>IF(ISNA(VLOOKUP($B17,'[2]1516 Exp_Rev Access'!$F$7:$FS$310,118,FALSE)),"",VLOOKUP($B17,'[2]1516 Exp_Rev Access'!$F$7:$FS$310,118,FALSE))</f>
        <v>0</v>
      </c>
      <c r="EJ17" s="90">
        <f>IF(ISNA(VLOOKUP($B17,'[2]1516 Exp_Rev Access'!$F$7:$FS$310,119,FALSE)),"",VLOOKUP($B17,'[2]1516 Exp_Rev Access'!$F$7:$FS$310,119,FALSE))</f>
        <v>0</v>
      </c>
      <c r="EK17" s="90">
        <f>IF(ISNA(VLOOKUP($B17,'[2]1516 Exp_Rev Access'!$F$7:$FS$310,120,FALSE)),"",VLOOKUP($B17,'[2]1516 Exp_Rev Access'!$F$7:$FS$310,120,FALSE))</f>
        <v>0</v>
      </c>
      <c r="EL17" s="90">
        <f>IF(ISNA(VLOOKUP($B17,'[2]1516 Exp_Rev Access'!$F$7:$FS$310,121,FALSE)),"",VLOOKUP($B17,'[2]1516 Exp_Rev Access'!$F$7:$FS$310,121,FALSE))</f>
        <v>0</v>
      </c>
      <c r="EM17" s="90">
        <f>IF(ISNA(VLOOKUP($B17,'[2]1516 Exp_Rev Access'!$F$7:$FS$310,122,FALSE)),"",VLOOKUP($B17,'[2]1516 Exp_Rev Access'!$F$7:$FS$310,122,FALSE))</f>
        <v>0</v>
      </c>
      <c r="EN17" s="90">
        <f>IF(ISNA(VLOOKUP($B17,'[2]1516 Exp_Rev Access'!$F$7:$FS$310,123,FALSE)),"",VLOOKUP($B17,'[2]1516 Exp_Rev Access'!$F$7:$FS$310,123,FALSE))</f>
        <v>0</v>
      </c>
      <c r="EO17" s="90">
        <f>IF(ISNA(VLOOKUP($B17,'[2]1516 Exp_Rev Access'!$F$7:$FS$310,124,FALSE)),"",VLOOKUP($B17,'[2]1516 Exp_Rev Access'!$F$7:$FS$310,124,FALSE))</f>
        <v>0</v>
      </c>
      <c r="EP17" s="90">
        <f>IF(ISNA(VLOOKUP($B17,'[2]1516 Exp_Rev Access'!$F$7:$FS$310,125,FALSE)),"",VLOOKUP($B17,'[2]1516 Exp_Rev Access'!$F$7:$FS$310,125,FALSE))</f>
        <v>0</v>
      </c>
      <c r="EQ17" s="90">
        <f>IF(ISNA(VLOOKUP($B17,'[2]1516 Exp_Rev Access'!$F$7:$FS$310,126,FALSE)),"",VLOOKUP($B17,'[2]1516 Exp_Rev Access'!$F$7:$FS$310,126,FALSE))</f>
        <v>0</v>
      </c>
      <c r="ER17" s="90">
        <f>IF(ISNA(VLOOKUP($B17,'[2]1516 Exp_Rev Access'!$F$7:$FS$310,127,FALSE)),"",VLOOKUP($B17,'[2]1516 Exp_Rev Access'!$F$7:$FS$310,127,FALSE))</f>
        <v>0</v>
      </c>
      <c r="ES17" s="90">
        <f>IF(ISNA(VLOOKUP($B17,'[2]1516 Exp_Rev Access'!$F$7:$FS$310,128,FALSE)),"",VLOOKUP($B17,'[2]1516 Exp_Rev Access'!$F$7:$FS$310,128,FALSE))</f>
        <v>0</v>
      </c>
      <c r="ET17" s="90">
        <f>IF(ISNA(VLOOKUP($B17,'[2]1516 Exp_Rev Access'!$F$7:$FS$310,129,FALSE)),"",VLOOKUP($B17,'[2]1516 Exp_Rev Access'!$F$7:$FS$310,129,FALSE))</f>
        <v>0</v>
      </c>
      <c r="EU17" s="90">
        <f>IF(ISNA(VLOOKUP($B17,'[2]1516 Exp_Rev Access'!$F$7:$FS$310,130,FALSE)),"",VLOOKUP($B17,'[2]1516 Exp_Rev Access'!$F$7:$FS$310,130,FALSE))</f>
        <v>0</v>
      </c>
      <c r="EV17" s="90">
        <f>IF(ISNA(VLOOKUP($B17,'[2]1516 Exp_Rev Access'!$F$7:$FS$310,131,FALSE)),"",VLOOKUP($B17,'[2]1516 Exp_Rev Access'!$F$7:$FS$310,131,FALSE))</f>
        <v>48714.38</v>
      </c>
      <c r="EW17" s="90">
        <f>IF(ISNA(VLOOKUP($B17,'[2]1516 Exp_Rev Access'!$F$7:$FS$310,132,FALSE)),"",VLOOKUP($B17,'[2]1516 Exp_Rev Access'!$F$7:$FS$310,132,FALSE))</f>
        <v>0</v>
      </c>
      <c r="EX17" s="90">
        <f>IF(ISNA(VLOOKUP($B17,'[2]1516 Exp_Rev Access'!$F$7:$FS$310,133,FALSE)),"",VLOOKUP($B17,'[2]1516 Exp_Rev Access'!$F$7:$FS$310,133,FALSE))</f>
        <v>0</v>
      </c>
      <c r="EY17" s="90">
        <f>IF(ISNA(VLOOKUP($B17,'[2]1516 Exp_Rev Access'!$F$7:$FS$310,134,FALSE)),"",VLOOKUP($B17,'[2]1516 Exp_Rev Access'!$F$7:$FS$310,134,FALSE))</f>
        <v>0</v>
      </c>
      <c r="EZ17" s="90">
        <f>IF(ISNA(VLOOKUP($B17,'[2]1516 Exp_Rev Access'!$F$7:$FS$310,135,FALSE)),"",VLOOKUP($B17,'[2]1516 Exp_Rev Access'!$F$7:$FS$310,135,FALSE))</f>
        <v>0</v>
      </c>
      <c r="FA17" s="90">
        <f>IF(ISNA(VLOOKUP($B17,'[2]1516 Exp_Rev Access'!$F$7:$FS$310,136,FALSE)),"",VLOOKUP($B17,'[2]1516 Exp_Rev Access'!$F$7:$FS$310,136,FALSE))</f>
        <v>0</v>
      </c>
      <c r="FB17" s="90">
        <f>IF(ISNA(VLOOKUP($B17,'[2]1516 Exp_Rev Access'!$F$7:$FS$310,137,FALSE)),"",VLOOKUP($B17,'[2]1516 Exp_Rev Access'!$F$7:$FS$310,137,FALSE))</f>
        <v>0</v>
      </c>
      <c r="FC17" s="90">
        <f>IF(ISNA(VLOOKUP($B17,'[2]1516 Exp_Rev Access'!$F$7:$FS$310,138,FALSE)),"",VLOOKUP($B17,'[2]1516 Exp_Rev Access'!$F$7:$FS$310,138,FALSE))</f>
        <v>0</v>
      </c>
      <c r="FD17" s="90">
        <f>IF(ISNA(VLOOKUP($B17,'[2]1516 Exp_Rev Access'!$F$7:$FS$310,139,FALSE)),"",VLOOKUP($B17,'[2]1516 Exp_Rev Access'!$F$7:$FS$310,139,FALSE))</f>
        <v>0</v>
      </c>
      <c r="FE17" s="90">
        <f>IF(ISNA(VLOOKUP($B17,'[2]1516 Exp_Rev Access'!$F$7:$FS$310,140,FALSE)),"",VLOOKUP($B17,'[2]1516 Exp_Rev Access'!$F$7:$FS$310,140,FALSE))</f>
        <v>0</v>
      </c>
      <c r="FF17" s="90">
        <f>IF(ISNA(VLOOKUP($B17,'[2]1516 Exp_Rev Access'!$F$7:$FS$310,141,FALSE)),"",VLOOKUP($B17,'[2]1516 Exp_Rev Access'!$F$7:$FS$310,141,FALSE))</f>
        <v>0</v>
      </c>
      <c r="FG17" s="90">
        <f>IF(ISNA(VLOOKUP($B17,'[2]1516 Exp_Rev Access'!$F$7:$FS$310,142,FALSE)),"",VLOOKUP($B17,'[2]1516 Exp_Rev Access'!$F$7:$FS$310,142,FALSE))</f>
        <v>0</v>
      </c>
      <c r="FH17" s="90">
        <f>IF(ISNA(VLOOKUP($B17,'[2]1516 Exp_Rev Access'!$F$7:$FS$310,143,FALSE)),"",VLOOKUP($B17,'[2]1516 Exp_Rev Access'!$F$7:$FS$310,143,FALSE))</f>
        <v>0</v>
      </c>
      <c r="FI17" s="90">
        <f>IF(ISNA(VLOOKUP($B17,'[2]1516 Exp_Rev Access'!$F$7:$FS$310,144,FALSE)),"",VLOOKUP($B17,'[2]1516 Exp_Rev Access'!$F$7:$FS$310,144,FALSE))</f>
        <v>0</v>
      </c>
      <c r="FJ17" s="90">
        <f>IF(ISNA(VLOOKUP($B17,'[2]1516 Exp_Rev Access'!$F$7:$FS$310,145,FALSE)),"",VLOOKUP($B17,'[2]1516 Exp_Rev Access'!$F$7:$FS$310,145,FALSE))</f>
        <v>0</v>
      </c>
      <c r="FK17" s="90">
        <f>IF(ISNA(VLOOKUP($B17,'[2]1516 Exp_Rev Access'!$F$7:$FS$310,146,FALSE)),"",VLOOKUP($B17,'[2]1516 Exp_Rev Access'!$F$7:$FS$310,146,FALSE))</f>
        <v>0</v>
      </c>
      <c r="FL17" s="90">
        <f>IF(ISNA(VLOOKUP($B17,'[2]1516 Exp_Rev Access'!$F$7:$FS$310,1147,FALSE)),"",VLOOKUP($B17,'[2]1516 Exp_Rev Access'!$F$7:$FS$310,147,FALSE))</f>
        <v>0</v>
      </c>
      <c r="FM17" s="90">
        <f>IF(ISNA(VLOOKUP($B17,'[2]1516 Exp_Rev Access'!$F$7:$FS$310,148,FALSE)),"",VLOOKUP($B17,'[2]1516 Exp_Rev Access'!$F$7:$FS$310,148,FALSE))</f>
        <v>0</v>
      </c>
      <c r="FN17" s="90">
        <f>IF(ISNA(VLOOKUP($B17,'[2]1516 Exp_Rev Access'!$F$7:$FS$310,149,FALSE)),"",VLOOKUP($B17,'[2]1516 Exp_Rev Access'!$F$7:$FS$310,149,FALSE))</f>
        <v>0</v>
      </c>
      <c r="FO17" s="90">
        <f>IF(ISNA(VLOOKUP($B17,'[2]1516 Exp_Rev Access'!$F$7:$FS$310,150,FALSE)),"",VLOOKUP($B17,'[2]1516 Exp_Rev Access'!$F$7:$FS$310,150,FALSE))</f>
        <v>0</v>
      </c>
      <c r="FP17" s="90">
        <f>IF(ISNA(VLOOKUP($B17,'[2]1516 Exp_Rev Access'!$F$7:$FS$310,151,FALSE)),"",VLOOKUP($B17,'[2]1516 Exp_Rev Access'!$F$7:$FS$310,151,FALSE))</f>
        <v>0</v>
      </c>
      <c r="FQ17" s="90">
        <f>IF(ISNA(VLOOKUP($B17,'[2]1516 Exp_Rev Access'!$F$7:$FS$310,152,FALSE)),"",VLOOKUP($B17,'[2]1516 Exp_Rev Access'!$F$7:$FS$310,152,FALSE))</f>
        <v>0</v>
      </c>
      <c r="FR17" s="90">
        <f>IF(ISNA(VLOOKUP($B17,'[2]1516 Exp_Rev Access'!$F$7:$FS$310,153,FALSE)),"",VLOOKUP($B17,'[2]1516 Exp_Rev Access'!$F$7:$FS$310,153,FALSE))</f>
        <v>111649.16</v>
      </c>
      <c r="FS17" s="53">
        <f>SUM(CH17:FR17)</f>
        <v>2662576.3199999998</v>
      </c>
      <c r="FT17" s="92">
        <f>FS17/E17</f>
        <v>8.6162523446177183E-2</v>
      </c>
      <c r="FU17" s="95">
        <f>FS17/D17</f>
        <v>995.15102315411752</v>
      </c>
      <c r="FV17" s="90">
        <f>IF(ISNA(VLOOKUP($B17,'[2]1516 Exp_Rev Access'!$F$7:$FS$310,154,FALSE)),"",VLOOKUP($B17,'[2]1516 Exp_Rev Access'!$F$7:$FS$310,154,FALSE))</f>
        <v>0</v>
      </c>
      <c r="FW17" s="90">
        <f>IF(ISNA(VLOOKUP($B17,'[2]1516 Exp_Rev Access'!$F$7:$FS$310,155,FALSE)),"",VLOOKUP($B17,'[2]1516 Exp_Rev Access'!$F$7:$FS$310,155,FALSE))</f>
        <v>0</v>
      </c>
      <c r="FX17" s="90">
        <f>IF(ISNA(VLOOKUP($B17,'[2]1516 Exp_Rev Access'!$F$7:$FS$310,156,FALSE)),"",VLOOKUP($B17,'[2]1516 Exp_Rev Access'!$F$7:$FS$310,156,FALSE))</f>
        <v>0</v>
      </c>
      <c r="FY17" s="90">
        <f>IF(ISNA(VLOOKUP($B17,'[2]1516 Exp_Rev Access'!$F$7:$FS$310,157,FALSE)),"",VLOOKUP($B17,'[2]1516 Exp_Rev Access'!$F$7:$FS$310,157,FALSE))</f>
        <v>0</v>
      </c>
      <c r="FZ17" s="90">
        <f>IF(ISNA(VLOOKUP($B17,'[2]1516 Exp_Rev Access'!$F$7:$FS$310,158,FALSE)),"",VLOOKUP($B17,'[2]1516 Exp_Rev Access'!$F$7:$FS$310,158,FALSE))</f>
        <v>0</v>
      </c>
      <c r="GA17" s="90">
        <f>IF(ISNA(VLOOKUP($B17,'[2]1516 Exp_Rev Access'!$F$7:$FS$310,159,FALSE)),"",VLOOKUP($B17,'[2]1516 Exp_Rev Access'!$F$7:$FS$310,159,FALSE))</f>
        <v>0</v>
      </c>
      <c r="GB17" s="90">
        <f>IF(ISNA(VLOOKUP($B17,'[2]1516 Exp_Rev Access'!$F$7:$FS$310,160,FALSE)),"",VLOOKUP($B17,'[2]1516 Exp_Rev Access'!$F$7:$FS$310,160,FALSE))</f>
        <v>0</v>
      </c>
      <c r="GC17" s="90">
        <f>IF(ISNA(VLOOKUP($B17,'[2]1516 Exp_Rev Access'!$F$7:$FS$310,161,FALSE)),"",VLOOKUP($B17,'[2]1516 Exp_Rev Access'!$F$7:$FS$310,161,FALSE))</f>
        <v>0</v>
      </c>
      <c r="GD17" s="90">
        <f>IF(ISNA(VLOOKUP($B17,'[2]1516 Exp_Rev Access'!$F$7:$FS$310,162,FALSE)),"",VLOOKUP($B17,'[2]1516 Exp_Rev Access'!$F$7:$FS$310,162,FALSE))</f>
        <v>0</v>
      </c>
      <c r="GE17" s="90">
        <f>IF(ISNA(VLOOKUP($B17,'[2]1516 Exp_Rev Access'!$F$7:$FS$310,163,FALSE)),"",VLOOKUP($B17,'[2]1516 Exp_Rev Access'!$F$7:$FS$310,163,FALSE))</f>
        <v>0</v>
      </c>
      <c r="GF17" s="90">
        <f>IF(ISNA(VLOOKUP($B17,'[2]1516 Exp_Rev Access'!$F$7:$FS$310,164,FALSE)),"",VLOOKUP($B17,'[2]1516 Exp_Rev Access'!$F$7:$FS$310,164,FALSE))</f>
        <v>27265</v>
      </c>
      <c r="GG17" s="90">
        <f>IF(ISNA(VLOOKUP($B17,'[2]1516 Exp_Rev Access'!$F$7:$FS$310,165,FALSE)),"",VLOOKUP($B17,'[2]1516 Exp_Rev Access'!$F$7:$FS$310,165,FALSE))</f>
        <v>0</v>
      </c>
      <c r="GH17" s="90">
        <f>IF(ISNA(VLOOKUP($B17,'[2]1516 Exp_Rev Access'!$F$7:$FS$310,166,FALSE)),"",VLOOKUP($B17,'[2]1516 Exp_Rev Access'!$F$7:$FS$310,166,FALSE))</f>
        <v>0</v>
      </c>
      <c r="GI17" s="90">
        <f>IF(ISNA(VLOOKUP($B17,'[2]1516 Exp_Rev Access'!$F$7:$FS$310,167,FALSE)),"",VLOOKUP($B17,'[2]1516 Exp_Rev Access'!$F$7:$FS$310,167,FALSE))</f>
        <v>0</v>
      </c>
      <c r="GJ17" s="90">
        <f>IF(ISNA(VLOOKUP($B17,'[2]1516 Exp_Rev Access'!$F$7:$FS$310,168,FALSE)),"",VLOOKUP($B17,'[2]1516 Exp_Rev Access'!$F$7:$FS$310,168,FALSE))</f>
        <v>0</v>
      </c>
      <c r="GK17" s="90">
        <f>IF(ISNA(VLOOKUP($B17,'[2]1516 Exp_Rev Access'!$F$7:$FS$310,169,FALSE)),"",VLOOKUP($B17,'[2]1516 Exp_Rev Access'!$F$7:$FS$310,169,FALSE))</f>
        <v>12430.82</v>
      </c>
      <c r="GL17" s="90">
        <f>IF(ISNA(VLOOKUP($B17,'[2]1516 Exp_Rev Access'!$F$7:$FS$310,170,FALSE)),"",VLOOKUP($B17,'[2]1516 Exp_Rev Access'!$F$7:$FS$310,170,FALSE))</f>
        <v>0</v>
      </c>
      <c r="GM17" s="90">
        <f>IF(ISNA(VLOOKUP($B17,'[2]1516 Exp_Rev Access'!$F$7:$FT$310,171,FALSE)),"",VLOOKUP($B17,'[2]1516 Exp_Rev Access'!$F$7:$FT$310,171,FALSE))</f>
        <v>0</v>
      </c>
      <c r="GN17" s="90">
        <f>IF(ISNA(VLOOKUP($B17,'[2]1516 Exp_Rev Access'!$F$7:$FU$310,172,FALSE)),"",VLOOKUP($B17,'[2]1516 Exp_Rev Access'!$F$7:$FU$310,172,FALSE))</f>
        <v>0</v>
      </c>
      <c r="GO17" s="90">
        <f>IF(ISNA(VLOOKUP($B17,'[2]1516 Exp_Rev Access'!$F$7:$FV$310,173,FALSE)),"",VLOOKUP($B17,'[2]1516 Exp_Rev Access'!$F$7:$FV$310,173,FALSE))</f>
        <v>0</v>
      </c>
      <c r="GP17" s="90">
        <f>IF(ISNA(VLOOKUP($B17,'[2]1516 Exp_Rev Access'!$F$7:$GA$310,174,FALSE)),"",VLOOKUP($B17,'[2]1516 Exp_Rev Access'!$F$7:$GA$310,174,FALSE))</f>
        <v>0</v>
      </c>
      <c r="GQ17" s="90">
        <f>IF(ISNA(VLOOKUP($B17,'[2]1516 Exp_Rev Access'!$F$7:$GA$310,175,FALSE)),"",VLOOKUP($B17,'[2]1516 Exp_Rev Access'!$F$7:$GA$310,175,FALSE))</f>
        <v>1949.64</v>
      </c>
      <c r="GR17" s="90">
        <f>IF(ISNA(VLOOKUP($B17,'[2]1516 Exp_Rev Access'!$F$7:$GA$310,176,FALSE)),"",VLOOKUP($B17,'[2]1516 Exp_Rev Access'!$F$7:$GA$310,176,FALSE))</f>
        <v>0</v>
      </c>
      <c r="GS17" s="90">
        <f>IF(ISNA(VLOOKUP($B17,'[2]1516 Exp_Rev Access'!$F$7:$GA$310,177,FALSE)),"",VLOOKUP($B17,'[2]1516 Exp_Rev Access'!$F$7:$GA$310,177,FALSE))</f>
        <v>0</v>
      </c>
      <c r="GT17" s="90">
        <f>IF(ISNA(VLOOKUP($B17,'[2]1516 Exp_Rev Access'!$F$7:$GA$310,178,FALSE)),"",VLOOKUP($B17,'[2]1516 Exp_Rev Access'!$F$7:$GA$310,178,FALSE))</f>
        <v>0</v>
      </c>
      <c r="GU17" s="53">
        <f>SUM(FV17:GT17)</f>
        <v>41645.46</v>
      </c>
      <c r="GV17" s="92">
        <f>GU17/E17</f>
        <v>1.3476713875667738E-3</v>
      </c>
      <c r="GW17" s="96">
        <f>GU17/D17</f>
        <v>15.565195941021468</v>
      </c>
      <c r="HE17" s="76"/>
      <c r="HF17" s="76"/>
      <c r="HG17" s="76"/>
      <c r="HH17" s="76"/>
      <c r="HI17" s="76"/>
      <c r="HJ17" s="76"/>
      <c r="HK17" s="76"/>
      <c r="HL17" s="76"/>
      <c r="HM17" s="76"/>
      <c r="HN17" s="76"/>
    </row>
    <row r="18" spans="1:230" ht="12.75" x14ac:dyDescent="0.2">
      <c r="B18" s="87" t="s">
        <v>189</v>
      </c>
      <c r="C18" s="87" t="s">
        <v>190</v>
      </c>
      <c r="D18" s="88">
        <f>IF(ISNA(VLOOKUP($B18,'[2]1516 enrollment_Rev_Exp by size'!$A$6:$C$325,3,FALSE)),"",VLOOKUP($B18,'[2]1516 enrollment_Rev_Exp by size'!$A$6:$C$325,3,FALSE))</f>
        <v>658.05000000000007</v>
      </c>
      <c r="E18" s="89">
        <v>7572580.04</v>
      </c>
      <c r="F18" s="67">
        <f>N18+AM18+AU18+BV18+CE18+FS18+GU18</f>
        <v>7572580.04</v>
      </c>
      <c r="G18" s="67">
        <f>F18-E18</f>
        <v>0</v>
      </c>
      <c r="H18" s="90">
        <f>IF(ISNA(VLOOKUP($B18,'[2]1516 Exp_Rev Access'!$F$7:$FS$310,2,FALSE)),"",VLOOKUP($B18,'[2]1516 Exp_Rev Access'!$F$7:$FS$310,2,FALSE))</f>
        <v>1433008.9</v>
      </c>
      <c r="I18" s="90">
        <f>IF(ISNA(VLOOKUP($B18,'[2]1516 Exp_Rev Access'!$F$7:$FS$310,3,FALSE)),"",VLOOKUP($B18,'[2]1516 Exp_Rev Access'!$F$7:$FS$310,3,FALSE))</f>
        <v>0</v>
      </c>
      <c r="J18" s="90">
        <f>IF(ISNA(VLOOKUP($B18,'[2]1516 Exp_Rev Access'!$F$7:$FS$310,4,FALSE)),"",VLOOKUP($B18,'[2]1516 Exp_Rev Access'!$F$7:$FS$310,4,FALSE))</f>
        <v>11894.63</v>
      </c>
      <c r="K18" s="90">
        <f>IF(ISNA(VLOOKUP($B18,'[2]1516 Exp_Rev Access'!$F$7:$FS$310,5,FALSE)),"-",VLOOKUP($B18,'[2]1516 Exp_Rev Access'!$F$7:$FS$310,5,FALSE))</f>
        <v>0</v>
      </c>
      <c r="L18" s="90">
        <f>IF(ISNA(VLOOKUP($B18,'[2]1516 Exp_Rev Access'!$F$7:$FS$310,6,FALSE)),"",VLOOKUP($B18,'[2]1516 Exp_Rev Access'!$F$7:$FS$310,6,FALSE))</f>
        <v>0</v>
      </c>
      <c r="M18" s="90">
        <f>IF(ISNA(VLOOKUP($B18,'[2]1516 Exp_Rev Access'!$F$7:$FS$310,7,FALSE)),"",VLOOKUP($B18,'[2]1516 Exp_Rev Access'!$F$7:$FS$310,7,FALSE))</f>
        <v>0</v>
      </c>
      <c r="N18" s="53">
        <f>SUM(H18:M18)</f>
        <v>1444903.5299999998</v>
      </c>
      <c r="O18" s="91">
        <f>N18/E18</f>
        <v>0.19080729716526043</v>
      </c>
      <c r="P18" s="53">
        <f>N18/D18</f>
        <v>2195.7351720993838</v>
      </c>
      <c r="Q18" s="90">
        <f>IF(ISNA(VLOOKUP($B18,'[2]1516 Exp_Rev Access'!$F$7:$FS$310,8,FALSE)),"",VLOOKUP($B18,'[2]1516 Exp_Rev Access'!$F$7:$FS$310,8,FALSE))</f>
        <v>0</v>
      </c>
      <c r="R18" s="90">
        <f>IF(ISNA(VLOOKUP($B18,'[2]1516 Exp_Rev Access'!$F$7:$FS$310,9,FALSE)),"",VLOOKUP($B18,'[2]1516 Exp_Rev Access'!$F$7:$FS$310,9,FALSE))</f>
        <v>0</v>
      </c>
      <c r="S18" s="90">
        <f>IF(ISNA(VLOOKUP($B18,'[2]1516 Exp_Rev Access'!$F$7:$FS$310,10,FALSE)),"",VLOOKUP($B18,'[2]1516 Exp_Rev Access'!$F$7:$FS$310,10,FALSE))</f>
        <v>0</v>
      </c>
      <c r="T18" s="90">
        <f>IF(ISNA(VLOOKUP($B18,'[2]1516 Exp_Rev Access'!$F$7:$FS$310,11,FALSE)),"",VLOOKUP($B18,'[2]1516 Exp_Rev Access'!$F$7:$FS$310,11,FALSE))</f>
        <v>0</v>
      </c>
      <c r="U18" s="90">
        <f>IF(ISNA(VLOOKUP($B18,'[2]1516 Exp_Rev Access'!$F$7:$FS$310,12,FALSE)),"",VLOOKUP($B18,'[2]1516 Exp_Rev Access'!$F$7:$FS$310,12,FALSE))</f>
        <v>0</v>
      </c>
      <c r="V18" s="90">
        <f>IF(ISNA(VLOOKUP($B18,'[2]1516 Exp_Rev Access'!$F$7:$FS$310,13,FALSE)),"",VLOOKUP($B18,'[2]1516 Exp_Rev Access'!$F$7:$FS$310,13,FALSE))</f>
        <v>0</v>
      </c>
      <c r="W18" s="90">
        <f>IF(ISNA(VLOOKUP($B18,'[2]1516 Exp_Rev Access'!$F$7:$FS$310,14,FALSE)),"",VLOOKUP($B18,'[2]1516 Exp_Rev Access'!$F$7:$FS$310,14,FALSE))</f>
        <v>0</v>
      </c>
      <c r="X18" s="90">
        <f>IF(ISNA(VLOOKUP($B18,'[2]1516 Exp_Rev Access'!$F$7:$FS$310,15,FALSE)),"",VLOOKUP($B18,'[2]1516 Exp_Rev Access'!$F$7:$FS$310,15,FALSE))</f>
        <v>0</v>
      </c>
      <c r="Y18" s="90">
        <f>IF(ISNA(VLOOKUP($B18,'[2]1516 Exp_Rev Access'!$F$7:$FS$310,16,FALSE)),"",VLOOKUP($B18,'[2]1516 Exp_Rev Access'!$F$7:$FS$310,16,FALSE))</f>
        <v>1351</v>
      </c>
      <c r="Z18" s="90">
        <f>IF(ISNA(VLOOKUP($B18,'[2]1516 Exp_Rev Access'!$F$7:$FS$310,17,FALSE)),"",VLOOKUP($B18,'[2]1516 Exp_Rev Access'!$F$7:$FS$310,17,FALSE))</f>
        <v>3203</v>
      </c>
      <c r="AA18" s="90">
        <f>IF(ISNA(VLOOKUP($B18,'[2]1516 Exp_Rev Access'!$F$7:$FS$310,18,FALSE)),"",VLOOKUP($B18,'[2]1516 Exp_Rev Access'!$F$7:$FS$310,18,FALSE))</f>
        <v>0</v>
      </c>
      <c r="AB18" s="90">
        <f>IF(ISNA(VLOOKUP($B18,'[2]1516 Exp_Rev Access'!$F$7:$FS$310,19,FALSE)),"",VLOOKUP($B18,'[2]1516 Exp_Rev Access'!$F$7:$FS$310,19,FALSE))</f>
        <v>0</v>
      </c>
      <c r="AC18" s="90">
        <f>IF(ISNA(VLOOKUP($B18,'[2]1516 Exp_Rev Access'!$F$7:$FS$310,20,FALSE)),"",VLOOKUP($B18,'[2]1516 Exp_Rev Access'!$F$7:$FS$310,20,FALSE))</f>
        <v>0</v>
      </c>
      <c r="AD18" s="90">
        <f>IF(ISNA(VLOOKUP($B18,'[2]1516 Exp_Rev Access'!$F$7:$FS$310,21,FALSE)),"",VLOOKUP($B18,'[2]1516 Exp_Rev Access'!$F$7:$FS$310,21,FALSE))</f>
        <v>84201.62</v>
      </c>
      <c r="AE18" s="90">
        <f>IF(ISNA(VLOOKUP($B18,'[2]1516 Exp_Rev Access'!$F$7:$FS$310,22,FALSE)),"",VLOOKUP($B18,'[2]1516 Exp_Rev Access'!$F$7:$FS$310,22,FALSE))</f>
        <v>3856.85</v>
      </c>
      <c r="AF18" s="90">
        <f>IF(ISNA(VLOOKUP($B18,'[2]1516 Exp_Rev Access'!$F$7:$FS$310,23,FALSE)),"",VLOOKUP($B18,'[2]1516 Exp_Rev Access'!$F$7:$FS$310,23,FALSE))</f>
        <v>0</v>
      </c>
      <c r="AG18" s="90">
        <f>IF(ISNA(VLOOKUP($B18,'[2]1516 Exp_Rev Access'!$F$7:$FS$310,24,FALSE)),"",VLOOKUP($B18,'[2]1516 Exp_Rev Access'!$F$7:$FS$310,24,FALSE))</f>
        <v>0</v>
      </c>
      <c r="AH18" s="90">
        <f>IF(ISNA(VLOOKUP($B18,'[2]1516 Exp_Rev Access'!$F$7:$FS$310,25,FALSE)),"",VLOOKUP($B18,'[2]1516 Exp_Rev Access'!$F$7:$FS$310,25,FALSE))</f>
        <v>211.15</v>
      </c>
      <c r="AI18" s="90">
        <f>IF(ISNA(VLOOKUP($B18,'[2]1516 Exp_Rev Access'!$F$7:$FS$310,26,FALSE)),"",VLOOKUP($B18,'[2]1516 Exp_Rev Access'!$F$7:$FS$310,26,FALSE))</f>
        <v>3063.07</v>
      </c>
      <c r="AJ18" s="90">
        <f>IF(ISNA(VLOOKUP($B18,'[2]1516 Exp_Rev Access'!$F$7:$FS$310,27,FALSE)),"",VLOOKUP($B18,'[2]1516 Exp_Rev Access'!$F$7:$FS$310,27,FALSE))</f>
        <v>0</v>
      </c>
      <c r="AK18" s="90">
        <f>IF(ISNA(VLOOKUP($B18,'[2]1516 Exp_Rev Access'!$F$7:$FS$310,28,FALSE)),"",VLOOKUP($B18,'[2]1516 Exp_Rev Access'!$F$7:$FS$310,28,FALSE))</f>
        <v>135852.39000000001</v>
      </c>
      <c r="AL18" s="90">
        <f>IF(ISNA(VLOOKUP($B18,'[2]1516 Exp_Rev Access'!$F$7:$FS$310,29,FALSE)),"",VLOOKUP($B18,'[2]1516 Exp_Rev Access'!$F$7:$FS$310,29,FALSE))</f>
        <v>0</v>
      </c>
      <c r="AM18" s="53">
        <f>SUM(Q18:AL18)</f>
        <v>231739.08000000002</v>
      </c>
      <c r="AN18" s="92">
        <f>AM18/E18</f>
        <v>3.0602394266670573E-2</v>
      </c>
      <c r="AO18" s="68">
        <f>AM18/D18</f>
        <v>352.160291771142</v>
      </c>
      <c r="AP18" s="90">
        <f>IF(ISNA(VLOOKUP($B18,'[2]1516 Exp_Rev Access'!$F$7:$FS$310,30,FALSE)),"",VLOOKUP($B18,'[2]1516 Exp_Rev Access'!$F$7:$FS$310,30,FALSE))</f>
        <v>4167756.11</v>
      </c>
      <c r="AQ18" s="90">
        <f>IF(ISNA(VLOOKUP($B18,'[2]1516 Exp_Rev Access'!$F$7:$FS$310,31,FALSE)),"",VLOOKUP($B18,'[2]1516 Exp_Rev Access'!$F$7:$FS$310,31,FALSE))</f>
        <v>84520.88</v>
      </c>
      <c r="AR18" s="90">
        <f>IF(ISNA(VLOOKUP($B18,'[2]1516 Exp_Rev Access'!$F$7:$FS$310,32,FALSE)),"",VLOOKUP($B18,'[2]1516 Exp_Rev Access'!$F$7:$FS$310,32,FALSE))</f>
        <v>287377.76</v>
      </c>
      <c r="AS18" s="90">
        <f>IF(ISNA(VLOOKUP($B18,'[2]1516 Exp_Rev Access'!$F$7:$FS$310,33,FALSE)),"",VLOOKUP($B18,'[2]1516 Exp_Rev Access'!$F$7:$FS$310,33,FALSE))</f>
        <v>0</v>
      </c>
      <c r="AT18" s="90">
        <f>IF(ISNA(VLOOKUP($B18,'[2]1516 Exp_Rev Access'!$F$7:$FS$310,34,FALSE)),"",VLOOKUP($B18,'[2]1516 Exp_Rev Access'!$F$7:$FS$310,34,FALSE))</f>
        <v>0</v>
      </c>
      <c r="AU18" s="53">
        <f>SUM(AP18:AT18)</f>
        <v>4539654.75</v>
      </c>
      <c r="AV18" s="93">
        <f>AU18/E18</f>
        <v>0.59948587218894556</v>
      </c>
      <c r="AW18" s="53">
        <f>AU18/D18</f>
        <v>6898.64713927513</v>
      </c>
      <c r="AX18" s="90">
        <f>IF(ISNA(VLOOKUP($B18,'[2]1516 Exp_Rev Access'!$F$7:$FS$310,35,FALSE)),"",VLOOKUP($B18,'[2]1516 Exp_Rev Access'!$F$7:$FS$310,35,FALSE))</f>
        <v>0</v>
      </c>
      <c r="AY18" s="90">
        <f>IF(ISNA(VLOOKUP($B18,'[2]1516 Exp_Rev Access'!$F$7:$FS$310,36,FALSE)),"",VLOOKUP($B18,'[2]1516 Exp_Rev Access'!$F$7:$FS$310,36,FALSE))</f>
        <v>485547.34</v>
      </c>
      <c r="AZ18" s="90">
        <f>IF(ISNA(VLOOKUP($B18,'[2]1516 Exp_Rev Access'!$F$7:$FS$310,37,FALSE)),"",VLOOKUP($B18,'[2]1516 Exp_Rev Access'!$F$7:$FS$310,37,FALSE))</f>
        <v>19833.04</v>
      </c>
      <c r="BA18" s="90">
        <f>IF(ISNA(VLOOKUP($B18,'[2]1516 Exp_Rev Access'!$F$7:$FS$310,38,FALSE)),"",VLOOKUP($B18,'[2]1516 Exp_Rev Access'!$F$7:$FS$310,38,FALSE))</f>
        <v>0</v>
      </c>
      <c r="BB18" s="90">
        <f>IF(ISNA(VLOOKUP($B18,'[2]1516 Exp_Rev Access'!$F$7:$FS$310,39,FALSE)),"",VLOOKUP($B18,'[2]1516 Exp_Rev Access'!$F$7:$FS$310,39,FALSE))</f>
        <v>0</v>
      </c>
      <c r="BC18" s="90">
        <f>IF(ISNA(VLOOKUP($B18,'[2]1516 Exp_Rev Access'!$F$7:$FS$310,40,FALSE)),"",VLOOKUP($B18,'[2]1516 Exp_Rev Access'!$F$7:$FS$310,40,FALSE))</f>
        <v>96889.52</v>
      </c>
      <c r="BD18" s="90">
        <f>IF(ISNA(VLOOKUP($B18,'[2]1516 Exp_Rev Access'!$F$7:$FS$310,41,FALSE)),"",VLOOKUP($B18,'[2]1516 Exp_Rev Access'!$F$7:$FS$310,41,FALSE))</f>
        <v>0</v>
      </c>
      <c r="BE18" s="90">
        <f>IF(ISNA(VLOOKUP($B18,'[2]1516 Exp_Rev Access'!$F$7:$FS$310,42,FALSE)),"",VLOOKUP($B18,'[2]1516 Exp_Rev Access'!$F$7:$FS$310,42,FALSE))</f>
        <v>58058.99</v>
      </c>
      <c r="BF18" s="90">
        <f>IF(ISNA(VLOOKUP($B18,'[2]1516 Exp_Rev Access'!$F$7:$FS$310,43,FALSE)),"",VLOOKUP($B18,'[2]1516 Exp_Rev Access'!$F$7:$FS$310,43,FALSE))</f>
        <v>0</v>
      </c>
      <c r="BG18" s="90">
        <f>IF(ISNA(VLOOKUP($B18,'[2]1516 Exp_Rev Access'!$F$7:$FS$310,44,FALSE)),"",VLOOKUP($B18,'[2]1516 Exp_Rev Access'!$F$7:$FS$310,44,FALSE))</f>
        <v>0</v>
      </c>
      <c r="BH18" s="90">
        <f>IF(ISNA(VLOOKUP($B18,'[2]1516 Exp_Rev Access'!$F$7:$FS$310,45,FALSE)),"",VLOOKUP($B18,'[2]1516 Exp_Rev Access'!$F$7:$FS$310,45,FALSE))</f>
        <v>6555.86</v>
      </c>
      <c r="BI18" s="90">
        <f>IF(ISNA(VLOOKUP($B18,'[2]1516 Exp_Rev Access'!$F$7:$FS$310,46,FALSE)),"",VLOOKUP($B18,'[2]1516 Exp_Rev Access'!$F$7:$FS$310,46,FALSE))</f>
        <v>0</v>
      </c>
      <c r="BJ18" s="90">
        <f>IF(ISNA(VLOOKUP($B18,'[2]1516 Exp_Rev Access'!$F$7:$FS$310,47,FALSE)),"",VLOOKUP($B18,'[2]1516 Exp_Rev Access'!$F$7:$FS$310,47,FALSE))</f>
        <v>2063.89</v>
      </c>
      <c r="BK18" s="90">
        <f>IF(ISNA(VLOOKUP($B18,'[2]1516 Exp_Rev Access'!$F$7:$FS$310,48,FALSE)),"",VLOOKUP($B18,'[2]1516 Exp_Rev Access'!$F$7:$FS$310,48,FALSE))</f>
        <v>284466.26</v>
      </c>
      <c r="BL18" s="90">
        <f>IF(ISNA(VLOOKUP($B18,'[2]1516 Exp_Rev Access'!$F$7:$FS$310,49,FALSE)),"",VLOOKUP($B18,'[2]1516 Exp_Rev Access'!$F$7:$FS$310,49,FALSE))</f>
        <v>0</v>
      </c>
      <c r="BM18" s="90">
        <f>IF(ISNA(VLOOKUP($B18,'[2]1516 Exp_Rev Access'!$F$7:$FS$310,50,FALSE)),"",VLOOKUP($B18,'[2]1516 Exp_Rev Access'!$F$7:$FS$310,50,FALSE))</f>
        <v>0</v>
      </c>
      <c r="BN18" s="90">
        <f>IF(ISNA(VLOOKUP($B18,'[2]1516 Exp_Rev Access'!$F$7:$FS$310,51,FALSE)),"",VLOOKUP($B18,'[2]1516 Exp_Rev Access'!$F$7:$FS$310,51,FALSE))</f>
        <v>0</v>
      </c>
      <c r="BO18" s="90">
        <f>IF(ISNA(VLOOKUP($B18,'[2]1516 Exp_Rev Access'!$F$7:$FS$310,52,FALSE)),"",VLOOKUP($B18,'[2]1516 Exp_Rev Access'!$F$7:$FS$310,52,FALSE))</f>
        <v>0</v>
      </c>
      <c r="BP18" s="90">
        <f>IF(ISNA(VLOOKUP($B18,'[2]1516 Exp_Rev Access'!$F$7:$FS$310,53,FALSE)),"",VLOOKUP($B18,'[2]1516 Exp_Rev Access'!$F$7:$FS$310,53,FALSE))</f>
        <v>0</v>
      </c>
      <c r="BQ18" s="90">
        <f>IF(ISNA(VLOOKUP($B18,'[2]1516 Exp_Rev Access'!$F$7:$FS$310,54,FALSE)),"",VLOOKUP($B18,'[2]1516 Exp_Rev Access'!$F$7:$FS$310,54,FALSE))</f>
        <v>0</v>
      </c>
      <c r="BR18" s="90">
        <f>IF(ISNA(VLOOKUP($B18,'[2]1516 Exp_Rev Access'!$F$7:$FS$310,55,FALSE)),"",VLOOKUP($B18,'[2]1516 Exp_Rev Access'!$F$7:$FS$310,55,FALSE))</f>
        <v>0</v>
      </c>
      <c r="BS18" s="90">
        <f>IF(ISNA(VLOOKUP($B18,'[2]1516 Exp_Rev Access'!$F$7:$FS$310,56,FALSE)),"",VLOOKUP($B18,'[2]1516 Exp_Rev Access'!$F$7:$FS$310,56,FALSE))</f>
        <v>0</v>
      </c>
      <c r="BT18" s="90">
        <f>IF(ISNA(VLOOKUP($B18,'[2]1516 Exp_Rev Access'!$F$7:$FS$310,57,FALSE)),"",VLOOKUP($B18,'[2]1516 Exp_Rev Access'!$F$7:$FS$310,57,FALSE))</f>
        <v>0</v>
      </c>
      <c r="BU18" s="90">
        <f>IF(ISNA(VLOOKUP($B18,'[2]1516 Exp_Rev Access'!$F$7:$FS$310,58,FALSE)),"",VLOOKUP($B18,'[2]1516 Exp_Rev Access'!$F$7:$FS$310,58,FALSE))</f>
        <v>0</v>
      </c>
      <c r="BV18" s="53">
        <f>SUM(AX18:BU18)</f>
        <v>953414.9</v>
      </c>
      <c r="BW18" s="92">
        <f>BV18/E18</f>
        <v>0.12590357513078199</v>
      </c>
      <c r="BX18" s="68">
        <f>BV18/D18</f>
        <v>1448.8487197021502</v>
      </c>
      <c r="BY18" s="90">
        <f>IF(ISNA(VLOOKUP($B18,'[2]1516 Exp_Rev Access'!$F$7:$FS$310,59,FALSE)),"",VLOOKUP($B18,'[2]1516 Exp_Rev Access'!$F$7:$FS$310,59,FALSE))</f>
        <v>0</v>
      </c>
      <c r="BZ18" s="90">
        <f>IF(ISNA(VLOOKUP($B18,'[2]1516 Exp_Rev Access'!$F$7:$FS$310,60,FALSE)),"",VLOOKUP($B18,'[2]1516 Exp_Rev Access'!$F$7:$FS$310,60,FALSE))</f>
        <v>0</v>
      </c>
      <c r="CA18" s="90">
        <f>IF(ISNA(VLOOKUP($B18,'[2]1516 Exp_Rev Access'!$F$7:$FS$310,61,FALSE)),"",VLOOKUP($B18,'[2]1516 Exp_Rev Access'!$F$7:$FS$310,61,FALSE))</f>
        <v>0</v>
      </c>
      <c r="CB18" s="90">
        <f>IF(ISNA(VLOOKUP($B18,'[2]1516 Exp_Rev Access'!$F$7:$FS$310,62,FALSE)),"",VLOOKUP($B18,'[2]1516 Exp_Rev Access'!$F$7:$FS$310,62,FALSE))</f>
        <v>0</v>
      </c>
      <c r="CC18" s="90">
        <f>IF(ISNA(VLOOKUP($B18,'[2]1516 Exp_Rev Access'!$F$7:$FS$310,63,FALSE)),"",VLOOKUP($B18,'[2]1516 Exp_Rev Access'!$F$7:$FS$310,63,FALSE))</f>
        <v>6174.88</v>
      </c>
      <c r="CD18" s="90">
        <f>IF(ISNA(VLOOKUP($B18,'[2]1516 Exp_Rev Access'!$F$7:$FS$310,64,FALSE)),"",VLOOKUP($B18,'[2]1516 Exp_Rev Access'!$F$7:$FS$310,64,FALSE))</f>
        <v>0</v>
      </c>
      <c r="CE18" s="53">
        <f>SUM(BY18:CD18)</f>
        <v>6174.88</v>
      </c>
      <c r="CF18" s="92">
        <f>CE18/E18</f>
        <v>8.1542617805067138E-4</v>
      </c>
      <c r="CG18" s="94">
        <f>CE18/D18</f>
        <v>9.383603069675555</v>
      </c>
      <c r="CH18" s="90">
        <f>IF(ISNA(VLOOKUP($B18,'[2]1516 Exp_Rev Access'!$F$7:$FS$310,65,FALSE)),"",VLOOKUP($B18,'[2]1516 Exp_Rev Access'!$F$7:$FS$310,65,FALSE))</f>
        <v>0</v>
      </c>
      <c r="CI18" s="90">
        <f>IF(ISNA(VLOOKUP($B18,'[2]1516 Exp_Rev Access'!$F$7:$FS$310,66,FALSE)),"",VLOOKUP($B18,'[2]1516 Exp_Rev Access'!$F$7:$FS$310,66,FALSE))</f>
        <v>0</v>
      </c>
      <c r="CJ18" s="90">
        <f>IF(ISNA(VLOOKUP($B18,'[2]1516 Exp_Rev Access'!$F$7:$FS$310,67,FALSE)),"",VLOOKUP($B18,'[2]1516 Exp_Rev Access'!$F$7:$FS$310,67,FALSE))</f>
        <v>0</v>
      </c>
      <c r="CK18" s="90">
        <f>IF(ISNA(VLOOKUP($B18,'[2]1516 Exp_Rev Access'!$F$7:$FS$310,68,FALSE)),"",VLOOKUP($B18,'[2]1516 Exp_Rev Access'!$F$7:$FS$310,68,FALSE))</f>
        <v>0</v>
      </c>
      <c r="CL18" s="90">
        <f>IF(ISNA(VLOOKUP($B18,'[2]1516 Exp_Rev Access'!$F$7:$FS$310,69,FALSE)),"",VLOOKUP($B18,'[2]1516 Exp_Rev Access'!$F$7:$FS$310,69,FALSE))</f>
        <v>0</v>
      </c>
      <c r="CM18" s="90">
        <f>IF(ISNA(VLOOKUP($B18,'[2]1516 Exp_Rev Access'!$F$7:$FS$310,70,FALSE)),"",VLOOKUP($B18,'[2]1516 Exp_Rev Access'!$F$7:$FS$310,70,FALSE))</f>
        <v>0</v>
      </c>
      <c r="CN18" s="90">
        <f>IF(ISNA(VLOOKUP($B18,'[2]1516 Exp_Rev Access'!$F$7:$FS$310,71,FALSE)),"",VLOOKUP($B18,'[2]1516 Exp_Rev Access'!$F$7:$FS$310,71,FALSE))</f>
        <v>0</v>
      </c>
      <c r="CO18" s="90">
        <f>IF(ISNA(VLOOKUP($B18,'[2]1516 Exp_Rev Access'!$F$7:$FS$310,72,FALSE)),"",VLOOKUP($B18,'[2]1516 Exp_Rev Access'!$F$7:$FS$310,72,FALSE))</f>
        <v>0</v>
      </c>
      <c r="CP18" s="90">
        <f>IF(ISNA(VLOOKUP($B18,'[2]1516 Exp_Rev Access'!$F$7:$FS$310,73,FALSE)),"",VLOOKUP($B18,'[2]1516 Exp_Rev Access'!$F$7:$FS$310,73,FALSE))</f>
        <v>0</v>
      </c>
      <c r="CQ18" s="90">
        <f>IF(ISNA(VLOOKUP($B18,'[2]1516 Exp_Rev Access'!$F$7:$FS$310,74,FALSE)),"",VLOOKUP($B18,'[2]1516 Exp_Rev Access'!$F$7:$FS$310,74,FALSE))</f>
        <v>139965.35</v>
      </c>
      <c r="CR18" s="90">
        <f>IF(ISNA(VLOOKUP($B18,'[2]1516 Exp_Rev Access'!$F$7:$FS$310,75,FALSE)),"",VLOOKUP($B18,'[2]1516 Exp_Rev Access'!$F$7:$FS$310,75,FALSE))</f>
        <v>0</v>
      </c>
      <c r="CS18" s="90">
        <f>IF(ISNA(VLOOKUP($B18,'[2]1516 Exp_Rev Access'!$F$7:$FS$310,76,FALSE)),"",VLOOKUP($B18,'[2]1516 Exp_Rev Access'!$F$7:$FS$310,76,FALSE))</f>
        <v>3200.75</v>
      </c>
      <c r="CT18" s="90">
        <f>IF(ISNA(VLOOKUP($B18,'[2]1516 Exp_Rev Access'!$F$7:$FS$310,77,FALSE)),"",VLOOKUP($B18,'[2]1516 Exp_Rev Access'!$F$7:$FS$310,77,FALSE))</f>
        <v>0</v>
      </c>
      <c r="CU18" s="90">
        <f>IF(ISNA(VLOOKUP($B18,'[2]1516 Exp_Rev Access'!$F$7:$FS$310,78,FALSE)),"",VLOOKUP($B18,'[2]1516 Exp_Rev Access'!$F$7:$FS$310,78,FALSE))</f>
        <v>97983.87</v>
      </c>
      <c r="CV18" s="90">
        <f>IF(ISNA(VLOOKUP($B18,'[2]1516 Exp_Rev Access'!$F$7:$FS$310,79,FALSE)),"",VLOOKUP($B18,'[2]1516 Exp_Rev Access'!$F$7:$FS$310,79,FALSE))</f>
        <v>12909.52</v>
      </c>
      <c r="CW18" s="90">
        <f>IF(ISNA(VLOOKUP($B18,'[2]1516 Exp_Rev Access'!$F$7:$FS$310,80,FALSE)),"",VLOOKUP($B18,'[2]1516 Exp_Rev Access'!$F$7:$FS$310,80,FALSE))</f>
        <v>0</v>
      </c>
      <c r="CX18" s="90">
        <f>IF(ISNA(VLOOKUP($B18,'[2]1516 Exp_Rev Access'!$F$7:$FS$310,81,FALSE)),"",VLOOKUP($B18,'[2]1516 Exp_Rev Access'!$F$7:$FS$310,81,FALSE))</f>
        <v>0</v>
      </c>
      <c r="CY18" s="90">
        <f>IF(ISNA(VLOOKUP($B18,'[2]1516 Exp_Rev Access'!$F$7:$FS$310,82,FALSE)),"",VLOOKUP($B18,'[2]1516 Exp_Rev Access'!$F$7:$FS$310,82,FALSE))</f>
        <v>0</v>
      </c>
      <c r="CZ18" s="90">
        <f>IF(ISNA(VLOOKUP($B18,'[2]1516 Exp_Rev Access'!$F$7:$FS$310,83,FALSE)),"",VLOOKUP($B18,'[2]1516 Exp_Rev Access'!$F$7:$FS$310,83,FALSE))</f>
        <v>0</v>
      </c>
      <c r="DA18" s="90">
        <f>IF(ISNA(VLOOKUP($B18,'[2]1516 Exp_Rev Access'!$F$7:$FS$310,84,FALSE)),"",VLOOKUP($B18,'[2]1516 Exp_Rev Access'!$F$7:$FS$310,84,FALSE))</f>
        <v>0</v>
      </c>
      <c r="DB18" s="90">
        <f>IF(ISNA(VLOOKUP($B18,'[2]1516 Exp_Rev Access'!$F$7:$FS$310,85,FALSE)),"",VLOOKUP($B18,'[2]1516 Exp_Rev Access'!$F$7:$FS$310,85,FALSE))</f>
        <v>0</v>
      </c>
      <c r="DC18" s="90">
        <f>IF(ISNA(VLOOKUP($B18,'[2]1516 Exp_Rev Access'!$F$7:$FS$310,86,FALSE)),"",VLOOKUP($B18,'[2]1516 Exp_Rev Access'!$F$7:$FS$310,86,FALSE))</f>
        <v>0</v>
      </c>
      <c r="DD18" s="90">
        <f>IF(ISNA(VLOOKUP($B18,'[2]1516 Exp_Rev Access'!$F$7:$FS$310,87,FALSE)),"",VLOOKUP($B18,'[2]1516 Exp_Rev Access'!$F$7:$FS$310,87,FALSE))</f>
        <v>0</v>
      </c>
      <c r="DE18" s="90">
        <f>IF(ISNA(VLOOKUP($B18,'[2]1516 Exp_Rev Access'!$F$7:$FS$310,88,FALSE)),"",VLOOKUP($B18,'[2]1516 Exp_Rev Access'!$F$7:$FS$310,88,FALSE))</f>
        <v>0</v>
      </c>
      <c r="DF18" s="90">
        <f>IF(ISNA(VLOOKUP($B18,'[2]1516 Exp_Rev Access'!$F$7:$FS$310,89,FALSE)),"",VLOOKUP($B18,'[2]1516 Exp_Rev Access'!$F$7:$FS$310,89,FALSE))</f>
        <v>0</v>
      </c>
      <c r="DG18" s="90">
        <f>IF(ISNA(VLOOKUP($B18,'[2]1516 Exp_Rev Access'!$F$7:$FS$310,90,FALSE)),"",VLOOKUP($B18,'[2]1516 Exp_Rev Access'!$F$7:$FS$310,90,FALSE))</f>
        <v>0</v>
      </c>
      <c r="DH18" s="90">
        <f>IF(ISNA(VLOOKUP($B18,'[2]1516 Exp_Rev Access'!$F$7:$FS$310,91,FALSE)),"",VLOOKUP($B18,'[2]1516 Exp_Rev Access'!$F$7:$FS$310,91,FALSE))</f>
        <v>0</v>
      </c>
      <c r="DI18" s="90">
        <f>IF(ISNA(VLOOKUP($B18,'[2]1516 Exp_Rev Access'!$F$7:$FS$310,92,FALSE)),"",VLOOKUP($B18,'[2]1516 Exp_Rev Access'!$F$7:$FS$310,92,FALSE))</f>
        <v>91877.43</v>
      </c>
      <c r="DJ18" s="90">
        <f>IF(ISNA(VLOOKUP($B18,'[2]1516 Exp_Rev Access'!$F$7:$FS$310,93,FALSE)),"",VLOOKUP($B18,'[2]1516 Exp_Rev Access'!$F$7:$FS$310,93,FALSE))</f>
        <v>0</v>
      </c>
      <c r="DK18" s="90">
        <f>IF(ISNA(VLOOKUP($B18,'[2]1516 Exp_Rev Access'!$F$7:$FS$310,94,FALSE)),"",VLOOKUP($B18,'[2]1516 Exp_Rev Access'!$F$7:$FS$310,94,FALSE))</f>
        <v>0</v>
      </c>
      <c r="DL18" s="90">
        <f>IF(ISNA(VLOOKUP($B18,'[2]1516 Exp_Rev Access'!$F$7:$FS$310,95,FALSE)),"",VLOOKUP($B18,'[2]1516 Exp_Rev Access'!$F$7:$FS$310,95,FALSE))</f>
        <v>0</v>
      </c>
      <c r="DM18" s="90">
        <f>IF(ISNA(VLOOKUP($B18,'[2]1516 Exp_Rev Access'!$F$7:$FS$310,96,FALSE)),"",VLOOKUP($B18,'[2]1516 Exp_Rev Access'!$F$7:$FS$310,96,FALSE))</f>
        <v>0</v>
      </c>
      <c r="DN18" s="90">
        <f>IF(ISNA(VLOOKUP($B18,'[2]1516 Exp_Rev Access'!$F$7:$FS$310,97,FALSE)),"",VLOOKUP($B18,'[2]1516 Exp_Rev Access'!$F$7:$FS$310,97,FALSE))</f>
        <v>0</v>
      </c>
      <c r="DO18" s="90">
        <f>IF(ISNA(VLOOKUP($B18,'[2]1516 Exp_Rev Access'!$F$7:$FS$310,98,FALSE)),"",VLOOKUP($B18,'[2]1516 Exp_Rev Access'!$F$7:$FS$310,98,FALSE))</f>
        <v>0</v>
      </c>
      <c r="DP18" s="90">
        <f>IF(ISNA(VLOOKUP($B18,'[2]1516 Exp_Rev Access'!$F$7:$FS$310,99,FALSE)),"",VLOOKUP($B18,'[2]1516 Exp_Rev Access'!$F$7:$FS$310,99,FALSE))</f>
        <v>0</v>
      </c>
      <c r="DQ18" s="90">
        <f>IF(ISNA(VLOOKUP($B18,'[2]1516 Exp_Rev Access'!$F$7:$FS$310,100,FALSE)),"",VLOOKUP($B18,'[2]1516 Exp_Rev Access'!$F$7:$FS$310,100,FALSE))</f>
        <v>0</v>
      </c>
      <c r="DR18" s="90">
        <f>IF(ISNA(VLOOKUP($B18,'[2]1516 Exp_Rev Access'!$F$7:$FS$310,101,FALSE)),"",VLOOKUP($B18,'[2]1516 Exp_Rev Access'!$F$7:$FS$310,101,FALSE))</f>
        <v>0</v>
      </c>
      <c r="DS18" s="90">
        <f>IF(ISNA(VLOOKUP($B18,'[2]1516 Exp_Rev Access'!$F$7:$FS$310,102,FALSE)),"",VLOOKUP($B18,'[2]1516 Exp_Rev Access'!$F$7:$FS$310,102,FALSE))</f>
        <v>0</v>
      </c>
      <c r="DT18" s="90">
        <f>IF(ISNA(VLOOKUP($B18,'[2]1516 Exp_Rev Access'!$F$7:$FS$310,103,FALSE)),"",VLOOKUP($B18,'[2]1516 Exp_Rev Access'!$F$7:$FS$310,103,FALSE))</f>
        <v>0</v>
      </c>
      <c r="DU18" s="90">
        <f>IF(ISNA(VLOOKUP($B18,'[2]1516 Exp_Rev Access'!$F$7:$FS$310,104,FALSE)),"",VLOOKUP($B18,'[2]1516 Exp_Rev Access'!$F$7:$FS$310,104,FALSE))</f>
        <v>0</v>
      </c>
      <c r="DV18" s="90">
        <f>IF(ISNA(VLOOKUP($B18,'[2]1516 Exp_Rev Access'!$F$7:$FS$310,105,FALSE)),"",VLOOKUP($B18,'[2]1516 Exp_Rev Access'!$F$7:$FS$310,105,FALSE))</f>
        <v>0</v>
      </c>
      <c r="DW18" s="90">
        <f>IF(ISNA(VLOOKUP($B18,'[2]1516 Exp_Rev Access'!$F$7:$FS$310,106,FALSE)),"",VLOOKUP($B18,'[2]1516 Exp_Rev Access'!$F$7:$FS$310,106,FALSE))</f>
        <v>0</v>
      </c>
      <c r="DX18" s="90">
        <f>IF(ISNA(VLOOKUP($B18,'[2]1516 Exp_Rev Access'!$F$7:$FS$310,107,FALSE)),"",VLOOKUP($B18,'[2]1516 Exp_Rev Access'!$F$7:$FS$310,107,FALSE))</f>
        <v>0</v>
      </c>
      <c r="DY18" s="90">
        <f>IF(ISNA(VLOOKUP($B18,'[2]1516 Exp_Rev Access'!$F$7:$FS$310,108,FALSE)),"",VLOOKUP($B18,'[2]1516 Exp_Rev Access'!$F$7:$FS$310,108,FALSE))</f>
        <v>0</v>
      </c>
      <c r="DZ18" s="90">
        <f>IF(ISNA(VLOOKUP($B18,'[2]1516 Exp_Rev Access'!$F$7:$FS$310,109,FALSE)),"",VLOOKUP($B18,'[2]1516 Exp_Rev Access'!$F$7:$FS$310,109,FALSE))</f>
        <v>0</v>
      </c>
      <c r="EA18" s="90">
        <f>IF(ISNA(VLOOKUP($B18,'[2]1516 Exp_Rev Access'!$F$7:$FS$310,110,FALSE)),"",VLOOKUP($B18,'[2]1516 Exp_Rev Access'!$F$7:$FS$310,110,FALSE))</f>
        <v>0</v>
      </c>
      <c r="EB18" s="90">
        <f>IF(ISNA(VLOOKUP($B18,'[2]1516 Exp_Rev Access'!$F$7:$FS$310,111,FALSE)),"",VLOOKUP($B18,'[2]1516 Exp_Rev Access'!$F$7:$FS$310,111,FALSE))</f>
        <v>0</v>
      </c>
      <c r="EC18" s="90">
        <f>IF(ISNA(VLOOKUP($B18,'[2]1516 Exp_Rev Access'!$F$7:$FS$310,112,FALSE)),"",VLOOKUP($B18,'[2]1516 Exp_Rev Access'!$F$7:$FS$310,112,FALSE))</f>
        <v>0</v>
      </c>
      <c r="ED18" s="90">
        <f>IF(ISNA(VLOOKUP($B18,'[2]1516 Exp_Rev Access'!$F$7:$FS$310,113,FALSE)),"",VLOOKUP($B18,'[2]1516 Exp_Rev Access'!$F$7:$FS$310,113,FALSE))</f>
        <v>0</v>
      </c>
      <c r="EE18" s="90">
        <f>IF(ISNA(VLOOKUP($B18,'[2]1516 Exp_Rev Access'!$F$7:$FS$310,114,FALSE)),"",VLOOKUP($B18,'[2]1516 Exp_Rev Access'!$F$7:$FS$310,114,FALSE))</f>
        <v>0</v>
      </c>
      <c r="EF18" s="90">
        <f>IF(ISNA(VLOOKUP($B18,'[2]1516 Exp_Rev Access'!$F$7:$FS$310,115,FALSE)),"",VLOOKUP($B18,'[2]1516 Exp_Rev Access'!$F$7:$FS$310,115,FALSE))</f>
        <v>0</v>
      </c>
      <c r="EG18" s="90">
        <f>IF(ISNA(VLOOKUP($B18,'[2]1516 Exp_Rev Access'!$F$7:$FS$310,116,FALSE)),"",VLOOKUP($B18,'[2]1516 Exp_Rev Access'!$F$7:$FS$310,116,FALSE))</f>
        <v>0</v>
      </c>
      <c r="EH18" s="90">
        <f>IF(ISNA(VLOOKUP($B18,'[2]1516 Exp_Rev Access'!$F$7:$FS$310,117,FALSE)),"",VLOOKUP($B18,'[2]1516 Exp_Rev Access'!$F$7:$FS$310,117,FALSE))</f>
        <v>0</v>
      </c>
      <c r="EI18" s="90">
        <f>IF(ISNA(VLOOKUP($B18,'[2]1516 Exp_Rev Access'!$F$7:$FS$310,118,FALSE)),"",VLOOKUP($B18,'[2]1516 Exp_Rev Access'!$F$7:$FS$310,118,FALSE))</f>
        <v>0</v>
      </c>
      <c r="EJ18" s="90">
        <f>IF(ISNA(VLOOKUP($B18,'[2]1516 Exp_Rev Access'!$F$7:$FS$310,119,FALSE)),"",VLOOKUP($B18,'[2]1516 Exp_Rev Access'!$F$7:$FS$310,119,FALSE))</f>
        <v>0</v>
      </c>
      <c r="EK18" s="90">
        <f>IF(ISNA(VLOOKUP($B18,'[2]1516 Exp_Rev Access'!$F$7:$FS$310,120,FALSE)),"",VLOOKUP($B18,'[2]1516 Exp_Rev Access'!$F$7:$FS$310,120,FALSE))</f>
        <v>0</v>
      </c>
      <c r="EL18" s="90">
        <f>IF(ISNA(VLOOKUP($B18,'[2]1516 Exp_Rev Access'!$F$7:$FS$310,121,FALSE)),"",VLOOKUP($B18,'[2]1516 Exp_Rev Access'!$F$7:$FS$310,121,FALSE))</f>
        <v>0</v>
      </c>
      <c r="EM18" s="90">
        <f>IF(ISNA(VLOOKUP($B18,'[2]1516 Exp_Rev Access'!$F$7:$FS$310,122,FALSE)),"",VLOOKUP($B18,'[2]1516 Exp_Rev Access'!$F$7:$FS$310,122,FALSE))</f>
        <v>0</v>
      </c>
      <c r="EN18" s="90">
        <f>IF(ISNA(VLOOKUP($B18,'[2]1516 Exp_Rev Access'!$F$7:$FS$310,123,FALSE)),"",VLOOKUP($B18,'[2]1516 Exp_Rev Access'!$F$7:$FS$310,123,FALSE))</f>
        <v>0</v>
      </c>
      <c r="EO18" s="90">
        <f>IF(ISNA(VLOOKUP($B18,'[2]1516 Exp_Rev Access'!$F$7:$FS$310,124,FALSE)),"",VLOOKUP($B18,'[2]1516 Exp_Rev Access'!$F$7:$FS$310,124,FALSE))</f>
        <v>8763.2999999999993</v>
      </c>
      <c r="EP18" s="90">
        <f>IF(ISNA(VLOOKUP($B18,'[2]1516 Exp_Rev Access'!$F$7:$FS$310,125,FALSE)),"",VLOOKUP($B18,'[2]1516 Exp_Rev Access'!$F$7:$FS$310,125,FALSE))</f>
        <v>0</v>
      </c>
      <c r="EQ18" s="90">
        <f>IF(ISNA(VLOOKUP($B18,'[2]1516 Exp_Rev Access'!$F$7:$FS$310,126,FALSE)),"",VLOOKUP($B18,'[2]1516 Exp_Rev Access'!$F$7:$FS$310,126,FALSE))</f>
        <v>0</v>
      </c>
      <c r="ER18" s="90">
        <f>IF(ISNA(VLOOKUP($B18,'[2]1516 Exp_Rev Access'!$F$7:$FS$310,127,FALSE)),"",VLOOKUP($B18,'[2]1516 Exp_Rev Access'!$F$7:$FS$310,127,FALSE))</f>
        <v>0</v>
      </c>
      <c r="ES18" s="90">
        <f>IF(ISNA(VLOOKUP($B18,'[2]1516 Exp_Rev Access'!$F$7:$FS$310,128,FALSE)),"",VLOOKUP($B18,'[2]1516 Exp_Rev Access'!$F$7:$FS$310,128,FALSE))</f>
        <v>0</v>
      </c>
      <c r="ET18" s="90">
        <f>IF(ISNA(VLOOKUP($B18,'[2]1516 Exp_Rev Access'!$F$7:$FS$310,129,FALSE)),"",VLOOKUP($B18,'[2]1516 Exp_Rev Access'!$F$7:$FS$310,129,FALSE))</f>
        <v>0</v>
      </c>
      <c r="EU18" s="90">
        <f>IF(ISNA(VLOOKUP($B18,'[2]1516 Exp_Rev Access'!$F$7:$FS$310,130,FALSE)),"",VLOOKUP($B18,'[2]1516 Exp_Rev Access'!$F$7:$FS$310,130,FALSE))</f>
        <v>0</v>
      </c>
      <c r="EV18" s="90">
        <f>IF(ISNA(VLOOKUP($B18,'[2]1516 Exp_Rev Access'!$F$7:$FS$310,131,FALSE)),"",VLOOKUP($B18,'[2]1516 Exp_Rev Access'!$F$7:$FS$310,131,FALSE))</f>
        <v>23025.57</v>
      </c>
      <c r="EW18" s="90">
        <f>IF(ISNA(VLOOKUP($B18,'[2]1516 Exp_Rev Access'!$F$7:$FS$310,132,FALSE)),"",VLOOKUP($B18,'[2]1516 Exp_Rev Access'!$F$7:$FS$310,132,FALSE))</f>
        <v>0</v>
      </c>
      <c r="EX18" s="90">
        <f>IF(ISNA(VLOOKUP($B18,'[2]1516 Exp_Rev Access'!$F$7:$FS$310,133,FALSE)),"",VLOOKUP($B18,'[2]1516 Exp_Rev Access'!$F$7:$FS$310,133,FALSE))</f>
        <v>0</v>
      </c>
      <c r="EY18" s="90">
        <f>IF(ISNA(VLOOKUP($B18,'[2]1516 Exp_Rev Access'!$F$7:$FS$310,134,FALSE)),"",VLOOKUP($B18,'[2]1516 Exp_Rev Access'!$F$7:$FS$310,134,FALSE))</f>
        <v>0</v>
      </c>
      <c r="EZ18" s="90">
        <f>IF(ISNA(VLOOKUP($B18,'[2]1516 Exp_Rev Access'!$F$7:$FS$310,135,FALSE)),"",VLOOKUP($B18,'[2]1516 Exp_Rev Access'!$F$7:$FS$310,135,FALSE))</f>
        <v>0</v>
      </c>
      <c r="FA18" s="90">
        <f>IF(ISNA(VLOOKUP($B18,'[2]1516 Exp_Rev Access'!$F$7:$FS$310,136,FALSE)),"",VLOOKUP($B18,'[2]1516 Exp_Rev Access'!$F$7:$FS$310,136,FALSE))</f>
        <v>0</v>
      </c>
      <c r="FB18" s="90">
        <f>IF(ISNA(VLOOKUP($B18,'[2]1516 Exp_Rev Access'!$F$7:$FS$310,137,FALSE)),"",VLOOKUP($B18,'[2]1516 Exp_Rev Access'!$F$7:$FS$310,137,FALSE))</f>
        <v>0</v>
      </c>
      <c r="FC18" s="90">
        <f>IF(ISNA(VLOOKUP($B18,'[2]1516 Exp_Rev Access'!$F$7:$FS$310,138,FALSE)),"",VLOOKUP($B18,'[2]1516 Exp_Rev Access'!$F$7:$FS$310,138,FALSE))</f>
        <v>0</v>
      </c>
      <c r="FD18" s="90">
        <f>IF(ISNA(VLOOKUP($B18,'[2]1516 Exp_Rev Access'!$F$7:$FS$310,139,FALSE)),"",VLOOKUP($B18,'[2]1516 Exp_Rev Access'!$F$7:$FS$310,139,FALSE))</f>
        <v>0</v>
      </c>
      <c r="FE18" s="90">
        <f>IF(ISNA(VLOOKUP($B18,'[2]1516 Exp_Rev Access'!$F$7:$FS$310,140,FALSE)),"",VLOOKUP($B18,'[2]1516 Exp_Rev Access'!$F$7:$FS$310,140,FALSE))</f>
        <v>0</v>
      </c>
      <c r="FF18" s="90">
        <f>IF(ISNA(VLOOKUP($B18,'[2]1516 Exp_Rev Access'!$F$7:$FS$310,141,FALSE)),"",VLOOKUP($B18,'[2]1516 Exp_Rev Access'!$F$7:$FS$310,141,FALSE))</f>
        <v>0</v>
      </c>
      <c r="FG18" s="90">
        <f>IF(ISNA(VLOOKUP($B18,'[2]1516 Exp_Rev Access'!$F$7:$FS$310,142,FALSE)),"",VLOOKUP($B18,'[2]1516 Exp_Rev Access'!$F$7:$FS$310,142,FALSE))</f>
        <v>0</v>
      </c>
      <c r="FH18" s="90">
        <f>IF(ISNA(VLOOKUP($B18,'[2]1516 Exp_Rev Access'!$F$7:$FS$310,143,FALSE)),"",VLOOKUP($B18,'[2]1516 Exp_Rev Access'!$F$7:$FS$310,143,FALSE))</f>
        <v>0</v>
      </c>
      <c r="FI18" s="90">
        <f>IF(ISNA(VLOOKUP($B18,'[2]1516 Exp_Rev Access'!$F$7:$FS$310,144,FALSE)),"",VLOOKUP($B18,'[2]1516 Exp_Rev Access'!$F$7:$FS$310,144,FALSE))</f>
        <v>0</v>
      </c>
      <c r="FJ18" s="90">
        <f>IF(ISNA(VLOOKUP($B18,'[2]1516 Exp_Rev Access'!$F$7:$FS$310,145,FALSE)),"",VLOOKUP($B18,'[2]1516 Exp_Rev Access'!$F$7:$FS$310,145,FALSE))</f>
        <v>0</v>
      </c>
      <c r="FK18" s="90">
        <f>IF(ISNA(VLOOKUP($B18,'[2]1516 Exp_Rev Access'!$F$7:$FS$310,146,FALSE)),"",VLOOKUP($B18,'[2]1516 Exp_Rev Access'!$F$7:$FS$310,146,FALSE))</f>
        <v>0</v>
      </c>
      <c r="FL18" s="90">
        <f>IF(ISNA(VLOOKUP($B18,'[2]1516 Exp_Rev Access'!$F$7:$FS$310,1147,FALSE)),"",VLOOKUP($B18,'[2]1516 Exp_Rev Access'!$F$7:$FS$310,147,FALSE))</f>
        <v>0</v>
      </c>
      <c r="FM18" s="90">
        <f>IF(ISNA(VLOOKUP($B18,'[2]1516 Exp_Rev Access'!$F$7:$FS$310,148,FALSE)),"",VLOOKUP($B18,'[2]1516 Exp_Rev Access'!$F$7:$FS$310,148,FALSE))</f>
        <v>0</v>
      </c>
      <c r="FN18" s="90">
        <f>IF(ISNA(VLOOKUP($B18,'[2]1516 Exp_Rev Access'!$F$7:$FS$310,149,FALSE)),"",VLOOKUP($B18,'[2]1516 Exp_Rev Access'!$F$7:$FS$310,149,FALSE))</f>
        <v>0</v>
      </c>
      <c r="FO18" s="90">
        <f>IF(ISNA(VLOOKUP($B18,'[2]1516 Exp_Rev Access'!$F$7:$FS$310,150,FALSE)),"",VLOOKUP($B18,'[2]1516 Exp_Rev Access'!$F$7:$FS$310,150,FALSE))</f>
        <v>0</v>
      </c>
      <c r="FP18" s="90">
        <f>IF(ISNA(VLOOKUP($B18,'[2]1516 Exp_Rev Access'!$F$7:$FS$310,151,FALSE)),"",VLOOKUP($B18,'[2]1516 Exp_Rev Access'!$F$7:$FS$310,151,FALSE))</f>
        <v>0</v>
      </c>
      <c r="FQ18" s="90">
        <f>IF(ISNA(VLOOKUP($B18,'[2]1516 Exp_Rev Access'!$F$7:$FS$310,152,FALSE)),"",VLOOKUP($B18,'[2]1516 Exp_Rev Access'!$F$7:$FS$310,152,FALSE))</f>
        <v>0</v>
      </c>
      <c r="FR18" s="90">
        <f>IF(ISNA(VLOOKUP($B18,'[2]1516 Exp_Rev Access'!$F$7:$FS$310,153,FALSE)),"",VLOOKUP($B18,'[2]1516 Exp_Rev Access'!$F$7:$FS$310,153,FALSE))</f>
        <v>18567.11</v>
      </c>
      <c r="FS18" s="53">
        <f>SUM(CH18:FR18)</f>
        <v>396292.89999999997</v>
      </c>
      <c r="FT18" s="92">
        <f>FS18/E18</f>
        <v>5.2332612914844805E-2</v>
      </c>
      <c r="FU18" s="95">
        <f>FS18/D18</f>
        <v>602.22308335232879</v>
      </c>
      <c r="FV18" s="90">
        <f>IF(ISNA(VLOOKUP($B18,'[2]1516 Exp_Rev Access'!$F$7:$FS$310,154,FALSE)),"",VLOOKUP($B18,'[2]1516 Exp_Rev Access'!$F$7:$FS$310,154,FALSE))</f>
        <v>0</v>
      </c>
      <c r="FW18" s="90">
        <f>IF(ISNA(VLOOKUP($B18,'[2]1516 Exp_Rev Access'!$F$7:$FS$310,155,FALSE)),"",VLOOKUP($B18,'[2]1516 Exp_Rev Access'!$F$7:$FS$310,155,FALSE))</f>
        <v>0</v>
      </c>
      <c r="FX18" s="90">
        <f>IF(ISNA(VLOOKUP($B18,'[2]1516 Exp_Rev Access'!$F$7:$FS$310,156,FALSE)),"",VLOOKUP($B18,'[2]1516 Exp_Rev Access'!$F$7:$FS$310,156,FALSE))</f>
        <v>0</v>
      </c>
      <c r="FY18" s="90">
        <f>IF(ISNA(VLOOKUP($B18,'[2]1516 Exp_Rev Access'!$F$7:$FS$310,157,FALSE)),"",VLOOKUP($B18,'[2]1516 Exp_Rev Access'!$F$7:$FS$310,157,FALSE))</f>
        <v>0</v>
      </c>
      <c r="FZ18" s="90">
        <f>IF(ISNA(VLOOKUP($B18,'[2]1516 Exp_Rev Access'!$F$7:$FS$310,158,FALSE)),"",VLOOKUP($B18,'[2]1516 Exp_Rev Access'!$F$7:$FS$310,158,FALSE))</f>
        <v>0</v>
      </c>
      <c r="GA18" s="90">
        <f>IF(ISNA(VLOOKUP($B18,'[2]1516 Exp_Rev Access'!$F$7:$FS$310,159,FALSE)),"",VLOOKUP($B18,'[2]1516 Exp_Rev Access'!$F$7:$FS$310,159,FALSE))</f>
        <v>0</v>
      </c>
      <c r="GB18" s="90">
        <f>IF(ISNA(VLOOKUP($B18,'[2]1516 Exp_Rev Access'!$F$7:$FS$310,160,FALSE)),"",VLOOKUP($B18,'[2]1516 Exp_Rev Access'!$F$7:$FS$310,160,FALSE))</f>
        <v>0</v>
      </c>
      <c r="GC18" s="90">
        <f>IF(ISNA(VLOOKUP($B18,'[2]1516 Exp_Rev Access'!$F$7:$FS$310,161,FALSE)),"",VLOOKUP($B18,'[2]1516 Exp_Rev Access'!$F$7:$FS$310,161,FALSE))</f>
        <v>0</v>
      </c>
      <c r="GD18" s="90">
        <f>IF(ISNA(VLOOKUP($B18,'[2]1516 Exp_Rev Access'!$F$7:$FS$310,162,FALSE)),"",VLOOKUP($B18,'[2]1516 Exp_Rev Access'!$F$7:$FS$310,162,FALSE))</f>
        <v>0</v>
      </c>
      <c r="GE18" s="90">
        <f>IF(ISNA(VLOOKUP($B18,'[2]1516 Exp_Rev Access'!$F$7:$FS$310,163,FALSE)),"",VLOOKUP($B18,'[2]1516 Exp_Rev Access'!$F$7:$FS$310,163,FALSE))</f>
        <v>0</v>
      </c>
      <c r="GF18" s="90">
        <f>IF(ISNA(VLOOKUP($B18,'[2]1516 Exp_Rev Access'!$F$7:$FS$310,164,FALSE)),"",VLOOKUP($B18,'[2]1516 Exp_Rev Access'!$F$7:$FS$310,164,FALSE))</f>
        <v>0</v>
      </c>
      <c r="GG18" s="90">
        <f>IF(ISNA(VLOOKUP($B18,'[2]1516 Exp_Rev Access'!$F$7:$FS$310,165,FALSE)),"",VLOOKUP($B18,'[2]1516 Exp_Rev Access'!$F$7:$FS$310,165,FALSE))</f>
        <v>0</v>
      </c>
      <c r="GH18" s="90">
        <f>IF(ISNA(VLOOKUP($B18,'[2]1516 Exp_Rev Access'!$F$7:$FS$310,166,FALSE)),"",VLOOKUP($B18,'[2]1516 Exp_Rev Access'!$F$7:$FS$310,166,FALSE))</f>
        <v>0</v>
      </c>
      <c r="GI18" s="90">
        <f>IF(ISNA(VLOOKUP($B18,'[2]1516 Exp_Rev Access'!$F$7:$FS$310,167,FALSE)),"",VLOOKUP($B18,'[2]1516 Exp_Rev Access'!$F$7:$FS$310,167,FALSE))</f>
        <v>0</v>
      </c>
      <c r="GJ18" s="90">
        <f>IF(ISNA(VLOOKUP($B18,'[2]1516 Exp_Rev Access'!$F$7:$FS$310,168,FALSE)),"",VLOOKUP($B18,'[2]1516 Exp_Rev Access'!$F$7:$FS$310,168,FALSE))</f>
        <v>0</v>
      </c>
      <c r="GK18" s="90">
        <f>IF(ISNA(VLOOKUP($B18,'[2]1516 Exp_Rev Access'!$F$7:$FS$310,169,FALSE)),"",VLOOKUP($B18,'[2]1516 Exp_Rev Access'!$F$7:$FS$310,169,FALSE))</f>
        <v>400</v>
      </c>
      <c r="GL18" s="90">
        <f>IF(ISNA(VLOOKUP($B18,'[2]1516 Exp_Rev Access'!$F$7:$FS$310,170,FALSE)),"",VLOOKUP($B18,'[2]1516 Exp_Rev Access'!$F$7:$FS$310,170,FALSE))</f>
        <v>0</v>
      </c>
      <c r="GM18" s="90">
        <f>IF(ISNA(VLOOKUP($B18,'[2]1516 Exp_Rev Access'!$F$7:$FT$310,171,FALSE)),"",VLOOKUP($B18,'[2]1516 Exp_Rev Access'!$F$7:$FT$310,171,FALSE))</f>
        <v>0</v>
      </c>
      <c r="GN18" s="90">
        <f>IF(ISNA(VLOOKUP($B18,'[2]1516 Exp_Rev Access'!$F$7:$FU$310,172,FALSE)),"",VLOOKUP($B18,'[2]1516 Exp_Rev Access'!$F$7:$FU$310,172,FALSE))</f>
        <v>0</v>
      </c>
      <c r="GO18" s="90">
        <f>IF(ISNA(VLOOKUP($B18,'[2]1516 Exp_Rev Access'!$F$7:$FV$310,173,FALSE)),"",VLOOKUP($B18,'[2]1516 Exp_Rev Access'!$F$7:$FV$310,173,FALSE))</f>
        <v>0</v>
      </c>
      <c r="GP18" s="90">
        <f>IF(ISNA(VLOOKUP($B18,'[2]1516 Exp_Rev Access'!$F$7:$GA$310,174,FALSE)),"",VLOOKUP($B18,'[2]1516 Exp_Rev Access'!$F$7:$GA$310,174,FALSE))</f>
        <v>0</v>
      </c>
      <c r="GQ18" s="90">
        <f>IF(ISNA(VLOOKUP($B18,'[2]1516 Exp_Rev Access'!$F$7:$GA$310,175,FALSE)),"",VLOOKUP($B18,'[2]1516 Exp_Rev Access'!$F$7:$GA$310,175,FALSE))</f>
        <v>0</v>
      </c>
      <c r="GR18" s="90">
        <f>IF(ISNA(VLOOKUP($B18,'[2]1516 Exp_Rev Access'!$F$7:$GA$310,176,FALSE)),"",VLOOKUP($B18,'[2]1516 Exp_Rev Access'!$F$7:$GA$310,176,FALSE))</f>
        <v>0</v>
      </c>
      <c r="GS18" s="90">
        <f>IF(ISNA(VLOOKUP($B18,'[2]1516 Exp_Rev Access'!$F$7:$GA$310,177,FALSE)),"",VLOOKUP($B18,'[2]1516 Exp_Rev Access'!$F$7:$GA$310,177,FALSE))</f>
        <v>0</v>
      </c>
      <c r="GT18" s="90">
        <f>IF(ISNA(VLOOKUP($B18,'[2]1516 Exp_Rev Access'!$F$7:$GA$310,178,FALSE)),"",VLOOKUP($B18,'[2]1516 Exp_Rev Access'!$F$7:$GA$310,178,FALSE))</f>
        <v>0</v>
      </c>
      <c r="GU18" s="53">
        <f>SUM(FV18:GT18)</f>
        <v>400</v>
      </c>
      <c r="GV18" s="92">
        <f>GU18/E18</f>
        <v>5.282215544597928E-5</v>
      </c>
      <c r="GW18" s="96">
        <f>GU18/D18</f>
        <v>0.60785654585517812</v>
      </c>
      <c r="HE18" s="76"/>
      <c r="HF18" s="76"/>
      <c r="HG18" s="76"/>
      <c r="HH18" s="76"/>
      <c r="HI18" s="76"/>
      <c r="HJ18" s="76"/>
      <c r="HK18" s="76"/>
      <c r="HL18" s="76"/>
      <c r="HM18" s="76"/>
      <c r="HN18" s="76"/>
    </row>
    <row r="19" spans="1:230" x14ac:dyDescent="0.2">
      <c r="A19" s="99"/>
      <c r="B19" s="100"/>
      <c r="C19" s="100" t="s">
        <v>185</v>
      </c>
      <c r="D19" s="101">
        <f>SUM(D17:D18)</f>
        <v>3333.6000000000008</v>
      </c>
      <c r="E19" s="102">
        <f>SUM(E17:E18)</f>
        <v>38474371.369999997</v>
      </c>
      <c r="F19" s="103">
        <f>SUM(F17:F18)</f>
        <v>38474371.370000005</v>
      </c>
      <c r="G19" s="68">
        <f>F19-E19</f>
        <v>0</v>
      </c>
      <c r="H19" s="103">
        <f>SUM(H17:H18)</f>
        <v>6238094.5500000007</v>
      </c>
      <c r="I19" s="103">
        <f t="shared" ref="I19:N19" si="43">SUM(I17:I18)</f>
        <v>0</v>
      </c>
      <c r="J19" s="103">
        <f t="shared" si="43"/>
        <v>12083.83</v>
      </c>
      <c r="K19" s="103">
        <f t="shared" si="43"/>
        <v>0</v>
      </c>
      <c r="L19" s="103">
        <f t="shared" si="43"/>
        <v>0</v>
      </c>
      <c r="M19" s="103">
        <f t="shared" si="43"/>
        <v>0</v>
      </c>
      <c r="N19" s="103">
        <f t="shared" si="43"/>
        <v>6250178.3800000008</v>
      </c>
      <c r="O19" s="69">
        <f>N19/E19</f>
        <v>0.16245043537926429</v>
      </c>
      <c r="P19" s="103">
        <f>N19/D19</f>
        <v>1874.9035217182623</v>
      </c>
      <c r="Q19" s="103">
        <f t="shared" ref="Q19:AM19" si="44">SUM(Q17:Q18)</f>
        <v>5532</v>
      </c>
      <c r="R19" s="103">
        <f t="shared" si="44"/>
        <v>0</v>
      </c>
      <c r="S19" s="103">
        <f t="shared" si="44"/>
        <v>0</v>
      </c>
      <c r="T19" s="103">
        <f t="shared" si="44"/>
        <v>0</v>
      </c>
      <c r="U19" s="103">
        <f t="shared" si="44"/>
        <v>0</v>
      </c>
      <c r="V19" s="103">
        <f t="shared" si="44"/>
        <v>0</v>
      </c>
      <c r="W19" s="103">
        <f t="shared" si="44"/>
        <v>0</v>
      </c>
      <c r="X19" s="103">
        <f t="shared" si="44"/>
        <v>0</v>
      </c>
      <c r="Y19" s="103">
        <f t="shared" si="44"/>
        <v>21418.95</v>
      </c>
      <c r="Z19" s="103">
        <f t="shared" si="44"/>
        <v>3203</v>
      </c>
      <c r="AA19" s="103">
        <f t="shared" si="44"/>
        <v>0</v>
      </c>
      <c r="AB19" s="103">
        <f t="shared" si="44"/>
        <v>0</v>
      </c>
      <c r="AC19" s="103">
        <f t="shared" si="44"/>
        <v>6731.98</v>
      </c>
      <c r="AD19" s="103">
        <f t="shared" si="44"/>
        <v>345294.94999999995</v>
      </c>
      <c r="AE19" s="103">
        <f t="shared" si="44"/>
        <v>12544.16</v>
      </c>
      <c r="AF19" s="103">
        <f t="shared" si="44"/>
        <v>0</v>
      </c>
      <c r="AG19" s="103">
        <f t="shared" si="44"/>
        <v>98518.25</v>
      </c>
      <c r="AH19" s="103">
        <f t="shared" si="44"/>
        <v>3508.88</v>
      </c>
      <c r="AI19" s="103">
        <f t="shared" si="44"/>
        <v>83824.44</v>
      </c>
      <c r="AJ19" s="103">
        <f t="shared" si="44"/>
        <v>39873.93</v>
      </c>
      <c r="AK19" s="103">
        <f t="shared" si="44"/>
        <v>137251.12000000002</v>
      </c>
      <c r="AL19" s="103">
        <f t="shared" si="44"/>
        <v>111200.03</v>
      </c>
      <c r="AM19" s="103">
        <f t="shared" si="44"/>
        <v>868901.69</v>
      </c>
      <c r="AN19" s="71">
        <f>AM19/E19</f>
        <v>2.2583908691943367E-2</v>
      </c>
      <c r="AO19" s="70">
        <f>AM19/D19</f>
        <v>260.6496550275977</v>
      </c>
      <c r="AP19" s="103">
        <f t="shared" ref="AP19:AU19" si="45">SUM(AP17:AP18)</f>
        <v>20458291.760000002</v>
      </c>
      <c r="AQ19" s="103">
        <f t="shared" si="45"/>
        <v>636043.23</v>
      </c>
      <c r="AR19" s="103">
        <f t="shared" si="45"/>
        <v>2022949.8</v>
      </c>
      <c r="AS19" s="103">
        <f t="shared" si="45"/>
        <v>0</v>
      </c>
      <c r="AT19" s="103">
        <f t="shared" si="45"/>
        <v>0</v>
      </c>
      <c r="AU19" s="103">
        <f t="shared" si="45"/>
        <v>23117284.789999999</v>
      </c>
      <c r="AV19" s="73">
        <f>AU19/E19</f>
        <v>0.60084892791842903</v>
      </c>
      <c r="AW19" s="103">
        <f>AU19/D19</f>
        <v>6934.6306665466745</v>
      </c>
      <c r="AX19" s="103">
        <f t="shared" ref="AX19:BV19" si="46">SUM(AX17:AX18)</f>
        <v>130</v>
      </c>
      <c r="AY19" s="103">
        <f t="shared" si="46"/>
        <v>2603469.54</v>
      </c>
      <c r="AZ19" s="103">
        <f t="shared" si="46"/>
        <v>220089.42</v>
      </c>
      <c r="BA19" s="103">
        <f t="shared" si="46"/>
        <v>0</v>
      </c>
      <c r="BB19" s="103">
        <f t="shared" si="46"/>
        <v>0</v>
      </c>
      <c r="BC19" s="103">
        <f t="shared" si="46"/>
        <v>860009.44000000006</v>
      </c>
      <c r="BD19" s="103">
        <f t="shared" si="46"/>
        <v>0</v>
      </c>
      <c r="BE19" s="103">
        <f t="shared" si="46"/>
        <v>278422.67</v>
      </c>
      <c r="BF19" s="103">
        <f t="shared" si="46"/>
        <v>0</v>
      </c>
      <c r="BG19" s="103">
        <f t="shared" si="46"/>
        <v>33511.440000000002</v>
      </c>
      <c r="BH19" s="103">
        <f t="shared" si="46"/>
        <v>33711.449999999997</v>
      </c>
      <c r="BI19" s="103">
        <f t="shared" si="46"/>
        <v>0</v>
      </c>
      <c r="BJ19" s="103">
        <f t="shared" si="46"/>
        <v>29672.899999999998</v>
      </c>
      <c r="BK19" s="103">
        <f t="shared" si="46"/>
        <v>1045825.99</v>
      </c>
      <c r="BL19" s="103">
        <f t="shared" si="46"/>
        <v>596.53</v>
      </c>
      <c r="BM19" s="103">
        <f t="shared" si="46"/>
        <v>0</v>
      </c>
      <c r="BN19" s="103">
        <f t="shared" si="46"/>
        <v>0</v>
      </c>
      <c r="BO19" s="103">
        <f t="shared" si="46"/>
        <v>0</v>
      </c>
      <c r="BP19" s="103">
        <f t="shared" si="46"/>
        <v>0</v>
      </c>
      <c r="BQ19" s="103">
        <f t="shared" si="46"/>
        <v>0</v>
      </c>
      <c r="BR19" s="103">
        <f t="shared" si="46"/>
        <v>0</v>
      </c>
      <c r="BS19" s="103">
        <f t="shared" si="46"/>
        <v>0</v>
      </c>
      <c r="BT19" s="103">
        <f t="shared" si="46"/>
        <v>0</v>
      </c>
      <c r="BU19" s="103">
        <f t="shared" si="46"/>
        <v>0</v>
      </c>
      <c r="BV19" s="103">
        <f t="shared" si="46"/>
        <v>5105439.38</v>
      </c>
      <c r="BW19" s="71">
        <f>BV19/E19</f>
        <v>0.13269714873056807</v>
      </c>
      <c r="BX19" s="70">
        <f>BV19/D19</f>
        <v>1531.509293256539</v>
      </c>
      <c r="BY19" s="103">
        <f>SUM(BY17:BY18)</f>
        <v>0</v>
      </c>
      <c r="BZ19" s="103">
        <f t="shared" ref="BZ19:CE19" si="47">SUM(BZ17:BZ18)</f>
        <v>0</v>
      </c>
      <c r="CA19" s="103">
        <f t="shared" si="47"/>
        <v>0</v>
      </c>
      <c r="CB19" s="103">
        <f t="shared" si="47"/>
        <v>0</v>
      </c>
      <c r="CC19" s="103">
        <f t="shared" si="47"/>
        <v>31652.45</v>
      </c>
      <c r="CD19" s="103">
        <f t="shared" si="47"/>
        <v>0</v>
      </c>
      <c r="CE19" s="112">
        <f t="shared" si="47"/>
        <v>31652.45</v>
      </c>
      <c r="CF19" s="71">
        <f>CE19/E19</f>
        <v>8.2268920512319744E-4</v>
      </c>
      <c r="CG19" s="72">
        <f>CE19/D19</f>
        <v>9.4949754019678405</v>
      </c>
      <c r="CH19" s="103">
        <f t="shared" ref="CH19:ES19" si="48">SUM(CH17:CH18)</f>
        <v>0</v>
      </c>
      <c r="CI19" s="103">
        <f t="shared" si="48"/>
        <v>0</v>
      </c>
      <c r="CJ19" s="103">
        <f t="shared" si="48"/>
        <v>0</v>
      </c>
      <c r="CK19" s="103">
        <f t="shared" si="48"/>
        <v>0</v>
      </c>
      <c r="CL19" s="103">
        <f t="shared" si="48"/>
        <v>0</v>
      </c>
      <c r="CM19" s="103">
        <f t="shared" si="48"/>
        <v>0</v>
      </c>
      <c r="CN19" s="103">
        <f t="shared" si="48"/>
        <v>0</v>
      </c>
      <c r="CO19" s="103">
        <f t="shared" si="48"/>
        <v>0</v>
      </c>
      <c r="CP19" s="103">
        <f t="shared" si="48"/>
        <v>0</v>
      </c>
      <c r="CQ19" s="103">
        <f t="shared" si="48"/>
        <v>696502.76</v>
      </c>
      <c r="CR19" s="103">
        <f t="shared" si="48"/>
        <v>0</v>
      </c>
      <c r="CS19" s="103">
        <f t="shared" si="48"/>
        <v>25584.75</v>
      </c>
      <c r="CT19" s="103">
        <f t="shared" si="48"/>
        <v>0</v>
      </c>
      <c r="CU19" s="103">
        <f t="shared" si="48"/>
        <v>867581.87</v>
      </c>
      <c r="CV19" s="103">
        <f t="shared" si="48"/>
        <v>155254.72999999998</v>
      </c>
      <c r="CW19" s="103">
        <f t="shared" si="48"/>
        <v>0</v>
      </c>
      <c r="CX19" s="103">
        <f t="shared" si="48"/>
        <v>0</v>
      </c>
      <c r="CY19" s="103">
        <f t="shared" si="48"/>
        <v>0</v>
      </c>
      <c r="CZ19" s="103">
        <f t="shared" si="48"/>
        <v>0</v>
      </c>
      <c r="DA19" s="103">
        <f t="shared" si="48"/>
        <v>0</v>
      </c>
      <c r="DB19" s="103">
        <f t="shared" si="48"/>
        <v>0</v>
      </c>
      <c r="DC19" s="103">
        <f t="shared" si="48"/>
        <v>0</v>
      </c>
      <c r="DD19" s="103">
        <f t="shared" si="48"/>
        <v>0</v>
      </c>
      <c r="DE19" s="103">
        <f t="shared" si="48"/>
        <v>0</v>
      </c>
      <c r="DF19" s="103">
        <f t="shared" si="48"/>
        <v>0</v>
      </c>
      <c r="DG19" s="103">
        <f t="shared" si="48"/>
        <v>0</v>
      </c>
      <c r="DH19" s="103">
        <f t="shared" si="48"/>
        <v>61876.63</v>
      </c>
      <c r="DI19" s="103">
        <f t="shared" si="48"/>
        <v>983494.10000000009</v>
      </c>
      <c r="DJ19" s="103">
        <f t="shared" si="48"/>
        <v>0</v>
      </c>
      <c r="DK19" s="103">
        <f t="shared" si="48"/>
        <v>57854.86</v>
      </c>
      <c r="DL19" s="103">
        <f t="shared" si="48"/>
        <v>0</v>
      </c>
      <c r="DM19" s="103">
        <f t="shared" si="48"/>
        <v>0</v>
      </c>
      <c r="DN19" s="103">
        <f t="shared" si="48"/>
        <v>0</v>
      </c>
      <c r="DO19" s="103">
        <f t="shared" si="48"/>
        <v>0</v>
      </c>
      <c r="DP19" s="103">
        <f t="shared" si="48"/>
        <v>0</v>
      </c>
      <c r="DQ19" s="103">
        <f t="shared" si="48"/>
        <v>0</v>
      </c>
      <c r="DR19" s="103">
        <f t="shared" si="48"/>
        <v>0</v>
      </c>
      <c r="DS19" s="103">
        <f t="shared" si="48"/>
        <v>0</v>
      </c>
      <c r="DT19" s="103">
        <f t="shared" si="48"/>
        <v>0</v>
      </c>
      <c r="DU19" s="103">
        <f t="shared" si="48"/>
        <v>0</v>
      </c>
      <c r="DV19" s="103">
        <f t="shared" si="48"/>
        <v>0</v>
      </c>
      <c r="DW19" s="103">
        <f t="shared" si="48"/>
        <v>0</v>
      </c>
      <c r="DX19" s="103">
        <f t="shared" si="48"/>
        <v>0</v>
      </c>
      <c r="DY19" s="103">
        <f t="shared" si="48"/>
        <v>0</v>
      </c>
      <c r="DZ19" s="103">
        <f t="shared" si="48"/>
        <v>0</v>
      </c>
      <c r="EA19" s="103">
        <f t="shared" si="48"/>
        <v>0</v>
      </c>
      <c r="EB19" s="103">
        <f t="shared" si="48"/>
        <v>0</v>
      </c>
      <c r="EC19" s="103">
        <f t="shared" si="48"/>
        <v>0</v>
      </c>
      <c r="ED19" s="103">
        <f t="shared" si="48"/>
        <v>0</v>
      </c>
      <c r="EE19" s="103">
        <f t="shared" si="48"/>
        <v>0</v>
      </c>
      <c r="EF19" s="103">
        <f t="shared" si="48"/>
        <v>0</v>
      </c>
      <c r="EG19" s="103">
        <f t="shared" si="48"/>
        <v>0</v>
      </c>
      <c r="EH19" s="103">
        <f t="shared" si="48"/>
        <v>0</v>
      </c>
      <c r="EI19" s="103">
        <f t="shared" si="48"/>
        <v>0</v>
      </c>
      <c r="EJ19" s="103">
        <f t="shared" si="48"/>
        <v>0</v>
      </c>
      <c r="EK19" s="103">
        <f t="shared" si="48"/>
        <v>0</v>
      </c>
      <c r="EL19" s="103">
        <f t="shared" si="48"/>
        <v>0</v>
      </c>
      <c r="EM19" s="103">
        <f t="shared" si="48"/>
        <v>0</v>
      </c>
      <c r="EN19" s="103">
        <f t="shared" si="48"/>
        <v>0</v>
      </c>
      <c r="EO19" s="103">
        <f t="shared" si="48"/>
        <v>8763.2999999999993</v>
      </c>
      <c r="EP19" s="103">
        <f t="shared" si="48"/>
        <v>0</v>
      </c>
      <c r="EQ19" s="103">
        <f t="shared" si="48"/>
        <v>0</v>
      </c>
      <c r="ER19" s="103">
        <f t="shared" si="48"/>
        <v>0</v>
      </c>
      <c r="ES19" s="103">
        <f t="shared" si="48"/>
        <v>0</v>
      </c>
      <c r="ET19" s="103">
        <f t="shared" ref="ET19:FR19" si="49">SUM(ET17:ET18)</f>
        <v>0</v>
      </c>
      <c r="EU19" s="103">
        <f t="shared" si="49"/>
        <v>0</v>
      </c>
      <c r="EV19" s="103">
        <f t="shared" si="49"/>
        <v>71739.95</v>
      </c>
      <c r="EW19" s="103">
        <f t="shared" si="49"/>
        <v>0</v>
      </c>
      <c r="EX19" s="103">
        <f t="shared" si="49"/>
        <v>0</v>
      </c>
      <c r="EY19" s="103">
        <f t="shared" si="49"/>
        <v>0</v>
      </c>
      <c r="EZ19" s="103">
        <f t="shared" si="49"/>
        <v>0</v>
      </c>
      <c r="FA19" s="103">
        <f t="shared" si="49"/>
        <v>0</v>
      </c>
      <c r="FB19" s="103">
        <f t="shared" si="49"/>
        <v>0</v>
      </c>
      <c r="FC19" s="103">
        <f t="shared" si="49"/>
        <v>0</v>
      </c>
      <c r="FD19" s="103">
        <f t="shared" si="49"/>
        <v>0</v>
      </c>
      <c r="FE19" s="103">
        <f t="shared" si="49"/>
        <v>0</v>
      </c>
      <c r="FF19" s="103">
        <f t="shared" si="49"/>
        <v>0</v>
      </c>
      <c r="FG19" s="103">
        <f t="shared" si="49"/>
        <v>0</v>
      </c>
      <c r="FH19" s="103">
        <f t="shared" si="49"/>
        <v>0</v>
      </c>
      <c r="FI19" s="103">
        <f t="shared" si="49"/>
        <v>0</v>
      </c>
      <c r="FJ19" s="103">
        <f t="shared" si="49"/>
        <v>0</v>
      </c>
      <c r="FK19" s="103">
        <f t="shared" si="49"/>
        <v>0</v>
      </c>
      <c r="FL19" s="103">
        <f t="shared" si="49"/>
        <v>0</v>
      </c>
      <c r="FM19" s="103">
        <f t="shared" si="49"/>
        <v>0</v>
      </c>
      <c r="FN19" s="103">
        <f t="shared" si="49"/>
        <v>0</v>
      </c>
      <c r="FO19" s="103">
        <f t="shared" si="49"/>
        <v>0</v>
      </c>
      <c r="FP19" s="103">
        <f t="shared" si="49"/>
        <v>0</v>
      </c>
      <c r="FQ19" s="103">
        <f t="shared" si="49"/>
        <v>0</v>
      </c>
      <c r="FR19" s="103">
        <f t="shared" si="49"/>
        <v>130216.27</v>
      </c>
      <c r="FS19" s="103">
        <f>SUM(FS17:FS18)</f>
        <v>3058869.2199999997</v>
      </c>
      <c r="FT19" s="71">
        <f>FS19/E19</f>
        <v>7.950407273931763E-2</v>
      </c>
      <c r="FU19" s="113">
        <f>FS19/D19</f>
        <v>917.58735901127875</v>
      </c>
      <c r="FV19" s="103">
        <f>SUM(FV17:FV18)</f>
        <v>0</v>
      </c>
      <c r="FW19" s="103">
        <f t="shared" ref="FW19:GU19" si="50">SUM(FW17:FW18)</f>
        <v>0</v>
      </c>
      <c r="FX19" s="103">
        <f t="shared" si="50"/>
        <v>0</v>
      </c>
      <c r="FY19" s="103">
        <f t="shared" si="50"/>
        <v>0</v>
      </c>
      <c r="FZ19" s="103">
        <f t="shared" si="50"/>
        <v>0</v>
      </c>
      <c r="GA19" s="103">
        <f>SUM(GA17:GA18)</f>
        <v>0</v>
      </c>
      <c r="GB19" s="103">
        <f t="shared" si="50"/>
        <v>0</v>
      </c>
      <c r="GC19" s="103">
        <f t="shared" si="50"/>
        <v>0</v>
      </c>
      <c r="GD19" s="103">
        <f t="shared" si="50"/>
        <v>0</v>
      </c>
      <c r="GE19" s="103">
        <f t="shared" si="50"/>
        <v>0</v>
      </c>
      <c r="GF19" s="103">
        <f t="shared" si="50"/>
        <v>27265</v>
      </c>
      <c r="GG19" s="103">
        <f t="shared" si="50"/>
        <v>0</v>
      </c>
      <c r="GH19" s="103">
        <f t="shared" si="50"/>
        <v>0</v>
      </c>
      <c r="GI19" s="103">
        <f t="shared" si="50"/>
        <v>0</v>
      </c>
      <c r="GJ19" s="103">
        <f t="shared" si="50"/>
        <v>0</v>
      </c>
      <c r="GK19" s="103">
        <f t="shared" si="50"/>
        <v>12830.82</v>
      </c>
      <c r="GL19" s="103">
        <f t="shared" si="50"/>
        <v>0</v>
      </c>
      <c r="GM19" s="103">
        <f t="shared" si="50"/>
        <v>0</v>
      </c>
      <c r="GN19" s="103">
        <f t="shared" si="50"/>
        <v>0</v>
      </c>
      <c r="GO19" s="103">
        <f t="shared" si="50"/>
        <v>0</v>
      </c>
      <c r="GP19" s="103">
        <f t="shared" si="50"/>
        <v>0</v>
      </c>
      <c r="GQ19" s="103">
        <f t="shared" si="50"/>
        <v>1949.64</v>
      </c>
      <c r="GR19" s="103">
        <f t="shared" si="50"/>
        <v>0</v>
      </c>
      <c r="GS19" s="103">
        <f t="shared" si="50"/>
        <v>0</v>
      </c>
      <c r="GT19" s="103">
        <f t="shared" si="50"/>
        <v>0</v>
      </c>
      <c r="GU19" s="103">
        <f t="shared" si="50"/>
        <v>42045.46</v>
      </c>
      <c r="GV19" s="71">
        <f>GU19/E19</f>
        <v>1.0928173353544257E-3</v>
      </c>
      <c r="GW19" s="107">
        <f>GU19/D19</f>
        <v>12.612628989680822</v>
      </c>
    </row>
    <row r="20" spans="1:230" s="76" customFormat="1" ht="4.5" customHeight="1" x14ac:dyDescent="0.2">
      <c r="A20" s="75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108"/>
      <c r="HE20" s="38"/>
      <c r="HF20" s="38"/>
      <c r="HG20" s="38"/>
      <c r="HH20" s="38"/>
      <c r="HI20" s="38"/>
      <c r="HJ20" s="38"/>
      <c r="HK20" s="38"/>
      <c r="HL20" s="38"/>
      <c r="HM20" s="38"/>
      <c r="HN20" s="38"/>
    </row>
    <row r="21" spans="1:230" s="76" customFormat="1" ht="12.75" x14ac:dyDescent="0.2">
      <c r="A21" s="99" t="s">
        <v>191</v>
      </c>
      <c r="B21" s="100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108"/>
      <c r="HE21" s="38"/>
      <c r="HF21" s="38"/>
      <c r="HG21" s="38"/>
      <c r="HH21" s="38"/>
      <c r="HI21" s="38"/>
      <c r="HJ21" s="38"/>
      <c r="HK21" s="38"/>
      <c r="HL21" s="38"/>
      <c r="HM21" s="38"/>
      <c r="HN21" s="38"/>
    </row>
    <row r="22" spans="1:230" x14ac:dyDescent="0.2">
      <c r="B22" s="87" t="s">
        <v>192</v>
      </c>
      <c r="C22" s="87" t="s">
        <v>193</v>
      </c>
      <c r="D22" s="88">
        <f>IF(ISNA(VLOOKUP($B22,'[2]1516 enrollment_Rev_Exp by size'!$A$6:$C$325,3,FALSE)),"",VLOOKUP($B22,'[2]1516 enrollment_Rev_Exp by size'!$A$6:$C$325,3,FALSE))</f>
        <v>18090.940000000002</v>
      </c>
      <c r="E22" s="89">
        <v>197407724.00999999</v>
      </c>
      <c r="F22" s="67">
        <f t="shared" ref="F22:F27" si="51">N22+AM22+AU22+BV22+CE22+FS22+GU22</f>
        <v>197407724.00999999</v>
      </c>
      <c r="G22" s="67">
        <f t="shared" ref="G22:G27" si="52">F22-E22</f>
        <v>0</v>
      </c>
      <c r="H22" s="90">
        <f>IF(ISNA(VLOOKUP($B22,'[2]1516 Exp_Rev Access'!$F$7:$FS$310,2,FALSE)),"",VLOOKUP($B22,'[2]1516 Exp_Rev Access'!$F$7:$FS$310,2,FALSE))</f>
        <v>24276868.780000001</v>
      </c>
      <c r="I22" s="90">
        <f>IF(ISNA(VLOOKUP($B22,'[2]1516 Exp_Rev Access'!$F$7:$FS$310,3,FALSE)),"",VLOOKUP($B22,'[2]1516 Exp_Rev Access'!$F$7:$FS$310,3,FALSE))</f>
        <v>0</v>
      </c>
      <c r="J22" s="90">
        <f>IF(ISNA(VLOOKUP($B22,'[2]1516 Exp_Rev Access'!$F$7:$FS$310,4,FALSE)),"",VLOOKUP($B22,'[2]1516 Exp_Rev Access'!$F$7:$FS$310,4,FALSE))</f>
        <v>0</v>
      </c>
      <c r="K22" s="90">
        <f>IF(ISNA(VLOOKUP($B22,'[2]1516 Exp_Rev Access'!$F$7:$FS$310,5,FALSE)),"-",VLOOKUP($B22,'[2]1516 Exp_Rev Access'!$F$7:$FS$310,5,FALSE))</f>
        <v>0</v>
      </c>
      <c r="L22" s="90">
        <f>IF(ISNA(VLOOKUP($B22,'[2]1516 Exp_Rev Access'!$F$7:$FS$310,6,FALSE)),"",VLOOKUP($B22,'[2]1516 Exp_Rev Access'!$F$7:$FS$310,6,FALSE))</f>
        <v>0</v>
      </c>
      <c r="M22" s="90">
        <f>IF(ISNA(VLOOKUP($B22,'[2]1516 Exp_Rev Access'!$F$7:$FS$310,7,FALSE)),"",VLOOKUP($B22,'[2]1516 Exp_Rev Access'!$F$7:$FS$310,7,FALSE))</f>
        <v>0</v>
      </c>
      <c r="N22" s="53">
        <f t="shared" ref="N22:N27" si="53">SUM(H22:M22)</f>
        <v>24276868.780000001</v>
      </c>
      <c r="O22" s="91">
        <f t="shared" ref="O22:O27" si="54">N22/E22</f>
        <v>0.12297831253436781</v>
      </c>
      <c r="P22" s="53">
        <f t="shared" ref="P22:P27" si="55">N22/D22</f>
        <v>1341.9351774976865</v>
      </c>
      <c r="Q22" s="90">
        <f>IF(ISNA(VLOOKUP($B22,'[2]1516 Exp_Rev Access'!$F$7:$FS$310,8,FALSE)),"",VLOOKUP($B22,'[2]1516 Exp_Rev Access'!$F$7:$FS$310,8,FALSE))</f>
        <v>231266.41</v>
      </c>
      <c r="R22" s="90">
        <f>IF(ISNA(VLOOKUP($B22,'[2]1516 Exp_Rev Access'!$F$7:$FS$310,9,FALSE)),"",VLOOKUP($B22,'[2]1516 Exp_Rev Access'!$F$7:$FS$310,9,FALSE))</f>
        <v>0</v>
      </c>
      <c r="S22" s="90">
        <f>IF(ISNA(VLOOKUP($B22,'[2]1516 Exp_Rev Access'!$F$7:$FS$310,10,FALSE)),"",VLOOKUP($B22,'[2]1516 Exp_Rev Access'!$F$7:$FS$310,10,FALSE))</f>
        <v>0</v>
      </c>
      <c r="T22" s="90">
        <f>IF(ISNA(VLOOKUP($B22,'[2]1516 Exp_Rev Access'!$F$7:$FS$310,11,FALSE)),"",VLOOKUP($B22,'[2]1516 Exp_Rev Access'!$F$7:$FS$310,11,FALSE))</f>
        <v>34630</v>
      </c>
      <c r="U22" s="90">
        <f>IF(ISNA(VLOOKUP($B22,'[2]1516 Exp_Rev Access'!$F$7:$FS$310,12,FALSE)),"",VLOOKUP($B22,'[2]1516 Exp_Rev Access'!$F$7:$FS$310,12,FALSE))</f>
        <v>0</v>
      </c>
      <c r="V22" s="90">
        <f>IF(ISNA(VLOOKUP($B22,'[2]1516 Exp_Rev Access'!$F$7:$FS$310,13,FALSE)),"",VLOOKUP($B22,'[2]1516 Exp_Rev Access'!$F$7:$FS$310,13,FALSE))</f>
        <v>17490</v>
      </c>
      <c r="W22" s="90">
        <f>IF(ISNA(VLOOKUP($B22,'[2]1516 Exp_Rev Access'!$F$7:$FS$310,14,FALSE)),"",VLOOKUP($B22,'[2]1516 Exp_Rev Access'!$F$7:$FS$310,14,FALSE))</f>
        <v>50742.35</v>
      </c>
      <c r="X22" s="90">
        <f>IF(ISNA(VLOOKUP($B22,'[2]1516 Exp_Rev Access'!$F$7:$FS$310,15,FALSE)),"",VLOOKUP($B22,'[2]1516 Exp_Rev Access'!$F$7:$FS$310,15,FALSE))</f>
        <v>0</v>
      </c>
      <c r="Y22" s="90">
        <f>IF(ISNA(VLOOKUP($B22,'[2]1516 Exp_Rev Access'!$F$7:$FS$310,16,FALSE)),"",VLOOKUP($B22,'[2]1516 Exp_Rev Access'!$F$7:$FS$310,16,FALSE))</f>
        <v>23369.279999999999</v>
      </c>
      <c r="Z22" s="90">
        <f>IF(ISNA(VLOOKUP($B22,'[2]1516 Exp_Rev Access'!$F$7:$FS$310,17,FALSE)),"",VLOOKUP($B22,'[2]1516 Exp_Rev Access'!$F$7:$FS$310,17,FALSE))</f>
        <v>0</v>
      </c>
      <c r="AA22" s="90">
        <f>IF(ISNA(VLOOKUP($B22,'[2]1516 Exp_Rev Access'!$F$7:$FS$310,18,FALSE)),"",VLOOKUP($B22,'[2]1516 Exp_Rev Access'!$F$7:$FS$310,18,FALSE))</f>
        <v>61803.35</v>
      </c>
      <c r="AB22" s="90">
        <f>IF(ISNA(VLOOKUP($B22,'[2]1516 Exp_Rev Access'!$F$7:$FS$310,19,FALSE)),"",VLOOKUP($B22,'[2]1516 Exp_Rev Access'!$F$7:$FS$310,19,FALSE))</f>
        <v>0</v>
      </c>
      <c r="AC22" s="90">
        <f>IF(ISNA(VLOOKUP($B22,'[2]1516 Exp_Rev Access'!$F$7:$FS$310,20,FALSE)),"",VLOOKUP($B22,'[2]1516 Exp_Rev Access'!$F$7:$FS$310,20,FALSE))</f>
        <v>0</v>
      </c>
      <c r="AD22" s="90">
        <f>IF(ISNA(VLOOKUP($B22,'[2]1516 Exp_Rev Access'!$F$7:$FS$310,21,FALSE)),"",VLOOKUP($B22,'[2]1516 Exp_Rev Access'!$F$7:$FS$310,21,FALSE))</f>
        <v>1206030.57</v>
      </c>
      <c r="AE22" s="90">
        <f>IF(ISNA(VLOOKUP($B22,'[2]1516 Exp_Rev Access'!$F$7:$FS$310,22,FALSE)),"",VLOOKUP($B22,'[2]1516 Exp_Rev Access'!$F$7:$FS$310,22,FALSE))</f>
        <v>194867.07</v>
      </c>
      <c r="AF22" s="90">
        <f>IF(ISNA(VLOOKUP($B22,'[2]1516 Exp_Rev Access'!$F$7:$FS$310,23,FALSE)),"",VLOOKUP($B22,'[2]1516 Exp_Rev Access'!$F$7:$FS$310,23,FALSE))</f>
        <v>0</v>
      </c>
      <c r="AG22" s="90">
        <f>IF(ISNA(VLOOKUP($B22,'[2]1516 Exp_Rev Access'!$F$7:$FS$310,24,FALSE)),"",VLOOKUP($B22,'[2]1516 Exp_Rev Access'!$F$7:$FS$310,24,FALSE))</f>
        <v>117394.66</v>
      </c>
      <c r="AH22" s="90">
        <f>IF(ISNA(VLOOKUP($B22,'[2]1516 Exp_Rev Access'!$F$7:$FS$310,25,FALSE)),"",VLOOKUP($B22,'[2]1516 Exp_Rev Access'!$F$7:$FS$310,25,FALSE))</f>
        <v>26559.22</v>
      </c>
      <c r="AI22" s="90">
        <f>IF(ISNA(VLOOKUP($B22,'[2]1516 Exp_Rev Access'!$F$7:$FS$310,26,FALSE)),"",VLOOKUP($B22,'[2]1516 Exp_Rev Access'!$F$7:$FS$310,26,FALSE))</f>
        <v>106253.35</v>
      </c>
      <c r="AJ22" s="90">
        <f>IF(ISNA(VLOOKUP($B22,'[2]1516 Exp_Rev Access'!$F$7:$FS$310,27,FALSE)),"",VLOOKUP($B22,'[2]1516 Exp_Rev Access'!$F$7:$FS$310,27,FALSE))</f>
        <v>16089.56</v>
      </c>
      <c r="AK22" s="90">
        <f>IF(ISNA(VLOOKUP($B22,'[2]1516 Exp_Rev Access'!$F$7:$FS$310,28,FALSE)),"",VLOOKUP($B22,'[2]1516 Exp_Rev Access'!$F$7:$FS$310,28,FALSE))</f>
        <v>356305.52</v>
      </c>
      <c r="AL22" s="90">
        <f>IF(ISNA(VLOOKUP($B22,'[2]1516 Exp_Rev Access'!$F$7:$FS$310,29,FALSE)),"",VLOOKUP($B22,'[2]1516 Exp_Rev Access'!$F$7:$FS$310,29,FALSE))</f>
        <v>274603.06</v>
      </c>
      <c r="AM22" s="53">
        <f t="shared" ref="AM22:AM27" si="56">SUM(Q22:AL22)</f>
        <v>2717404.4</v>
      </c>
      <c r="AN22" s="92">
        <f t="shared" ref="AN22:AN28" si="57">AM22/E22</f>
        <v>1.3765441112437654E-2</v>
      </c>
      <c r="AO22" s="68">
        <f t="shared" ref="AO22:AO28" si="58">AM22/D22</f>
        <v>150.20802678025572</v>
      </c>
      <c r="AP22" s="90">
        <f>IF(ISNA(VLOOKUP($B22,'[2]1516 Exp_Rev Access'!$F$7:$FS$310,30,FALSE)),"",VLOOKUP($B22,'[2]1516 Exp_Rev Access'!$F$7:$FS$310,30,FALSE))</f>
        <v>109089550.55</v>
      </c>
      <c r="AQ22" s="90">
        <f>IF(ISNA(VLOOKUP($B22,'[2]1516 Exp_Rev Access'!$F$7:$FS$310,31,FALSE)),"",VLOOKUP($B22,'[2]1516 Exp_Rev Access'!$F$7:$FS$310,31,FALSE))</f>
        <v>3319221.92</v>
      </c>
      <c r="AR22" s="90">
        <f>IF(ISNA(VLOOKUP($B22,'[2]1516 Exp_Rev Access'!$F$7:$FS$310,32,FALSE)),"",VLOOKUP($B22,'[2]1516 Exp_Rev Access'!$F$7:$FS$310,32,FALSE))</f>
        <v>12331543.199999999</v>
      </c>
      <c r="AS22" s="90">
        <f>IF(ISNA(VLOOKUP($B22,'[2]1516 Exp_Rev Access'!$F$7:$FS$310,33,FALSE)),"",VLOOKUP($B22,'[2]1516 Exp_Rev Access'!$F$7:$FS$310,33,FALSE))</f>
        <v>0</v>
      </c>
      <c r="AT22" s="90">
        <f>IF(ISNA(VLOOKUP($B22,'[2]1516 Exp_Rev Access'!$F$7:$FS$310,34,FALSE)),"",VLOOKUP($B22,'[2]1516 Exp_Rev Access'!$F$7:$FS$310,34,FALSE))</f>
        <v>0</v>
      </c>
      <c r="AU22" s="53">
        <f t="shared" ref="AU22:AU27" si="59">SUM(AP22:AT22)</f>
        <v>124740315.67</v>
      </c>
      <c r="AV22" s="93">
        <f t="shared" ref="AV22:AV28" si="60">AU22/E22</f>
        <v>0.63189176763762844</v>
      </c>
      <c r="AW22" s="53">
        <f t="shared" ref="AW22:AW28" si="61">AU22/D22</f>
        <v>6895.1815477802693</v>
      </c>
      <c r="AX22" s="90">
        <f>IF(ISNA(VLOOKUP($B22,'[2]1516 Exp_Rev Access'!$F$7:$FS$310,35,FALSE)),"",VLOOKUP($B22,'[2]1516 Exp_Rev Access'!$F$7:$FS$310,35,FALSE))</f>
        <v>0</v>
      </c>
      <c r="AY22" s="90">
        <f>IF(ISNA(VLOOKUP($B22,'[2]1516 Exp_Rev Access'!$F$7:$FS$310,36,FALSE)),"",VLOOKUP($B22,'[2]1516 Exp_Rev Access'!$F$7:$FS$310,36,FALSE))</f>
        <v>12305462.99</v>
      </c>
      <c r="AZ22" s="90">
        <f>IF(ISNA(VLOOKUP($B22,'[2]1516 Exp_Rev Access'!$F$7:$FS$310,37,FALSE)),"",VLOOKUP($B22,'[2]1516 Exp_Rev Access'!$F$7:$FS$310,37,FALSE))</f>
        <v>810382.06</v>
      </c>
      <c r="BA22" s="90">
        <f>IF(ISNA(VLOOKUP($B22,'[2]1516 Exp_Rev Access'!$F$7:$FS$310,38,FALSE)),"",VLOOKUP($B22,'[2]1516 Exp_Rev Access'!$F$7:$FS$310,38,FALSE))</f>
        <v>0</v>
      </c>
      <c r="BB22" s="90">
        <f>IF(ISNA(VLOOKUP($B22,'[2]1516 Exp_Rev Access'!$F$7:$FS$310,39,FALSE)),"",VLOOKUP($B22,'[2]1516 Exp_Rev Access'!$F$7:$FS$310,39,FALSE))</f>
        <v>0</v>
      </c>
      <c r="BC22" s="90">
        <f>IF(ISNA(VLOOKUP($B22,'[2]1516 Exp_Rev Access'!$F$7:$FS$310,40,FALSE)),"",VLOOKUP($B22,'[2]1516 Exp_Rev Access'!$F$7:$FS$310,40,FALSE))</f>
        <v>4848213.75</v>
      </c>
      <c r="BD22" s="90">
        <f>IF(ISNA(VLOOKUP($B22,'[2]1516 Exp_Rev Access'!$F$7:$FS$310,41,FALSE)),"",VLOOKUP($B22,'[2]1516 Exp_Rev Access'!$F$7:$FS$310,41,FALSE))</f>
        <v>503720.34</v>
      </c>
      <c r="BE22" s="90">
        <f>IF(ISNA(VLOOKUP($B22,'[2]1516 Exp_Rev Access'!$F$7:$FS$310,42,FALSE)),"",VLOOKUP($B22,'[2]1516 Exp_Rev Access'!$F$7:$FS$310,42,FALSE))</f>
        <v>1378519.91</v>
      </c>
      <c r="BF22" s="90">
        <f>IF(ISNA(VLOOKUP($B22,'[2]1516 Exp_Rev Access'!$F$7:$FS$310,43,FALSE)),"",VLOOKUP($B22,'[2]1516 Exp_Rev Access'!$F$7:$FS$310,43,FALSE))</f>
        <v>12289.73</v>
      </c>
      <c r="BG22" s="90">
        <f>IF(ISNA(VLOOKUP($B22,'[2]1516 Exp_Rev Access'!$F$7:$FS$310,44,FALSE)),"",VLOOKUP($B22,'[2]1516 Exp_Rev Access'!$F$7:$FS$310,44,FALSE))</f>
        <v>2550040.7999999998</v>
      </c>
      <c r="BH22" s="90">
        <f>IF(ISNA(VLOOKUP($B22,'[2]1516 Exp_Rev Access'!$F$7:$FS$310,45,FALSE)),"",VLOOKUP($B22,'[2]1516 Exp_Rev Access'!$F$7:$FS$310,45,FALSE))</f>
        <v>178066.32</v>
      </c>
      <c r="BI22" s="90">
        <f>IF(ISNA(VLOOKUP($B22,'[2]1516 Exp_Rev Access'!$F$7:$FS$310,46,FALSE)),"",VLOOKUP($B22,'[2]1516 Exp_Rev Access'!$F$7:$FS$310,46,FALSE))</f>
        <v>0</v>
      </c>
      <c r="BJ22" s="90">
        <f>IF(ISNA(VLOOKUP($B22,'[2]1516 Exp_Rev Access'!$F$7:$FS$310,47,FALSE)),"",VLOOKUP($B22,'[2]1516 Exp_Rev Access'!$F$7:$FS$310,47,FALSE))</f>
        <v>135497.16</v>
      </c>
      <c r="BK22" s="90">
        <f>IF(ISNA(VLOOKUP($B22,'[2]1516 Exp_Rev Access'!$F$7:$FS$310,48,FALSE)),"",VLOOKUP($B22,'[2]1516 Exp_Rev Access'!$F$7:$FS$310,48,FALSE))</f>
        <v>5636637.6600000001</v>
      </c>
      <c r="BL22" s="90">
        <f>IF(ISNA(VLOOKUP($B22,'[2]1516 Exp_Rev Access'!$F$7:$FS$310,49,FALSE)),"",VLOOKUP($B22,'[2]1516 Exp_Rev Access'!$F$7:$FS$310,49,FALSE))</f>
        <v>1684855.62</v>
      </c>
      <c r="BM22" s="90">
        <f>IF(ISNA(VLOOKUP($B22,'[2]1516 Exp_Rev Access'!$F$7:$FS$310,50,FALSE)),"",VLOOKUP($B22,'[2]1516 Exp_Rev Access'!$F$7:$FS$310,50,FALSE))</f>
        <v>0</v>
      </c>
      <c r="BN22" s="90">
        <f>IF(ISNA(VLOOKUP($B22,'[2]1516 Exp_Rev Access'!$F$7:$FS$310,51,FALSE)),"",VLOOKUP($B22,'[2]1516 Exp_Rev Access'!$F$7:$FS$310,51,FALSE))</f>
        <v>0</v>
      </c>
      <c r="BO22" s="90">
        <f>IF(ISNA(VLOOKUP($B22,'[2]1516 Exp_Rev Access'!$F$7:$FS$310,52,FALSE)),"",VLOOKUP($B22,'[2]1516 Exp_Rev Access'!$F$7:$FS$310,52,FALSE))</f>
        <v>0</v>
      </c>
      <c r="BP22" s="90">
        <f>IF(ISNA(VLOOKUP($B22,'[2]1516 Exp_Rev Access'!$F$7:$FS$310,53,FALSE)),"",VLOOKUP($B22,'[2]1516 Exp_Rev Access'!$F$7:$FS$310,53,FALSE))</f>
        <v>0</v>
      </c>
      <c r="BQ22" s="90">
        <f>IF(ISNA(VLOOKUP($B22,'[2]1516 Exp_Rev Access'!$F$7:$FS$310,54,FALSE)),"",VLOOKUP($B22,'[2]1516 Exp_Rev Access'!$F$7:$FS$310,54,FALSE))</f>
        <v>0</v>
      </c>
      <c r="BR22" s="90">
        <f>IF(ISNA(VLOOKUP($B22,'[2]1516 Exp_Rev Access'!$F$7:$FS$310,55,FALSE)),"",VLOOKUP($B22,'[2]1516 Exp_Rev Access'!$F$7:$FS$310,55,FALSE))</f>
        <v>0</v>
      </c>
      <c r="BS22" s="90">
        <f>IF(ISNA(VLOOKUP($B22,'[2]1516 Exp_Rev Access'!$F$7:$FS$310,56,FALSE)),"",VLOOKUP($B22,'[2]1516 Exp_Rev Access'!$F$7:$FS$310,56,FALSE))</f>
        <v>0</v>
      </c>
      <c r="BT22" s="90">
        <f>IF(ISNA(VLOOKUP($B22,'[2]1516 Exp_Rev Access'!$F$7:$FS$310,57,FALSE)),"",VLOOKUP($B22,'[2]1516 Exp_Rev Access'!$F$7:$FS$310,57,FALSE))</f>
        <v>0</v>
      </c>
      <c r="BU22" s="90">
        <f>IF(ISNA(VLOOKUP($B22,'[2]1516 Exp_Rev Access'!$F$7:$FS$310,58,FALSE)),"",VLOOKUP($B22,'[2]1516 Exp_Rev Access'!$F$7:$FS$310,58,FALSE))</f>
        <v>0</v>
      </c>
      <c r="BV22" s="53">
        <f t="shared" ref="BV22:BV27" si="62">SUM(AX22:BU22)</f>
        <v>30043686.340000004</v>
      </c>
      <c r="BW22" s="92">
        <f t="shared" ref="BW22:BW28" si="63">BV22/E22</f>
        <v>0.15219103756283667</v>
      </c>
      <c r="BX22" s="68">
        <f t="shared" ref="BX22:BX28" si="64">BV22/D22</f>
        <v>1660.7034427177362</v>
      </c>
      <c r="BY22" s="90">
        <f>IF(ISNA(VLOOKUP($B22,'[2]1516 Exp_Rev Access'!$F$7:$FS$310,59,FALSE)),"",VLOOKUP($B22,'[2]1516 Exp_Rev Access'!$F$7:$FS$310,59,FALSE))</f>
        <v>0</v>
      </c>
      <c r="BZ22" s="90">
        <f>IF(ISNA(VLOOKUP($B22,'[2]1516 Exp_Rev Access'!$F$7:$FS$310,60,FALSE)),"",VLOOKUP($B22,'[2]1516 Exp_Rev Access'!$F$7:$FS$310,60,FALSE))</f>
        <v>0</v>
      </c>
      <c r="CA22" s="90">
        <f>IF(ISNA(VLOOKUP($B22,'[2]1516 Exp_Rev Access'!$F$7:$FS$310,61,FALSE)),"",VLOOKUP($B22,'[2]1516 Exp_Rev Access'!$F$7:$FS$310,61,FALSE))</f>
        <v>0</v>
      </c>
      <c r="CB22" s="90">
        <f>IF(ISNA(VLOOKUP($B22,'[2]1516 Exp_Rev Access'!$F$7:$FS$310,62,FALSE)),"",VLOOKUP($B22,'[2]1516 Exp_Rev Access'!$F$7:$FS$310,62,FALSE))</f>
        <v>0</v>
      </c>
      <c r="CC22" s="90">
        <f>IF(ISNA(VLOOKUP($B22,'[2]1516 Exp_Rev Access'!$F$7:$FS$310,63,FALSE)),"",VLOOKUP($B22,'[2]1516 Exp_Rev Access'!$F$7:$FS$310,63,FALSE))</f>
        <v>0</v>
      </c>
      <c r="CD22" s="90">
        <f>IF(ISNA(VLOOKUP($B22,'[2]1516 Exp_Rev Access'!$F$7:$FS$310,64,FALSE)),"",VLOOKUP($B22,'[2]1516 Exp_Rev Access'!$F$7:$FS$310,64,FALSE))</f>
        <v>0</v>
      </c>
      <c r="CE22" s="53">
        <f t="shared" ref="CE22:CE27" si="65">SUM(BY22:CD22)</f>
        <v>0</v>
      </c>
      <c r="CF22" s="92"/>
      <c r="CG22" s="94">
        <f t="shared" ref="CG22:CG28" si="66">CE22/D22</f>
        <v>0</v>
      </c>
      <c r="CH22" s="90">
        <f>IF(ISNA(VLOOKUP($B22,'[2]1516 Exp_Rev Access'!$F$7:$FS$310,65,FALSE)),"",VLOOKUP($B22,'[2]1516 Exp_Rev Access'!$F$7:$FS$310,65,FALSE))</f>
        <v>9443.48</v>
      </c>
      <c r="CI22" s="90">
        <f>IF(ISNA(VLOOKUP($B22,'[2]1516 Exp_Rev Access'!$F$7:$FS$310,66,FALSE)),"",VLOOKUP($B22,'[2]1516 Exp_Rev Access'!$F$7:$FS$310,66,FALSE))</f>
        <v>0</v>
      </c>
      <c r="CJ22" s="90">
        <f>IF(ISNA(VLOOKUP($B22,'[2]1516 Exp_Rev Access'!$F$7:$FS$310,67,FALSE)),"",VLOOKUP($B22,'[2]1516 Exp_Rev Access'!$F$7:$FS$310,67,FALSE))</f>
        <v>0</v>
      </c>
      <c r="CK22" s="90">
        <f>IF(ISNA(VLOOKUP($B22,'[2]1516 Exp_Rev Access'!$F$7:$FS$310,68,FALSE)),"",VLOOKUP($B22,'[2]1516 Exp_Rev Access'!$F$7:$FS$310,68,FALSE))</f>
        <v>0</v>
      </c>
      <c r="CL22" s="90">
        <f>IF(ISNA(VLOOKUP($B22,'[2]1516 Exp_Rev Access'!$F$7:$FS$310,69,FALSE)),"",VLOOKUP($B22,'[2]1516 Exp_Rev Access'!$F$7:$FS$310,69,FALSE))</f>
        <v>0</v>
      </c>
      <c r="CM22" s="90">
        <f>IF(ISNA(VLOOKUP($B22,'[2]1516 Exp_Rev Access'!$F$7:$FS$310,70,FALSE)),"",VLOOKUP($B22,'[2]1516 Exp_Rev Access'!$F$7:$FS$310,70,FALSE))</f>
        <v>0</v>
      </c>
      <c r="CN22" s="90">
        <f>IF(ISNA(VLOOKUP($B22,'[2]1516 Exp_Rev Access'!$F$7:$FS$310,71,FALSE)),"",VLOOKUP($B22,'[2]1516 Exp_Rev Access'!$F$7:$FS$310,71,FALSE))</f>
        <v>0</v>
      </c>
      <c r="CO22" s="90">
        <f>IF(ISNA(VLOOKUP($B22,'[2]1516 Exp_Rev Access'!$F$7:$FS$310,72,FALSE)),"",VLOOKUP($B22,'[2]1516 Exp_Rev Access'!$F$7:$FS$310,72,FALSE))</f>
        <v>0</v>
      </c>
      <c r="CP22" s="90">
        <f>IF(ISNA(VLOOKUP($B22,'[2]1516 Exp_Rev Access'!$F$7:$FS$310,73,FALSE)),"",VLOOKUP($B22,'[2]1516 Exp_Rev Access'!$F$7:$FS$310,73,FALSE))</f>
        <v>0</v>
      </c>
      <c r="CQ22" s="90">
        <f>IF(ISNA(VLOOKUP($B22,'[2]1516 Exp_Rev Access'!$F$7:$FS$310,74,FALSE)),"",VLOOKUP($B22,'[2]1516 Exp_Rev Access'!$F$7:$FS$310,74,FALSE))</f>
        <v>3049217.05</v>
      </c>
      <c r="CR22" s="90">
        <f>IF(ISNA(VLOOKUP($B22,'[2]1516 Exp_Rev Access'!$F$7:$FS$310,75,FALSE)),"",VLOOKUP($B22,'[2]1516 Exp_Rev Access'!$F$7:$FS$310,75,FALSE))</f>
        <v>0</v>
      </c>
      <c r="CS22" s="90">
        <f>IF(ISNA(VLOOKUP($B22,'[2]1516 Exp_Rev Access'!$F$7:$FS$310,76,FALSE)),"",VLOOKUP($B22,'[2]1516 Exp_Rev Access'!$F$7:$FS$310,76,FALSE))</f>
        <v>92433</v>
      </c>
      <c r="CT22" s="90">
        <f>IF(ISNA(VLOOKUP($B22,'[2]1516 Exp_Rev Access'!$F$7:$FS$310,77,FALSE)),"",VLOOKUP($B22,'[2]1516 Exp_Rev Access'!$F$7:$FS$310,77,FALSE))</f>
        <v>70197</v>
      </c>
      <c r="CU22" s="90">
        <f>IF(ISNA(VLOOKUP($B22,'[2]1516 Exp_Rev Access'!$F$7:$FS$310,78,FALSE)),"",VLOOKUP($B22,'[2]1516 Exp_Rev Access'!$F$7:$FS$310,78,FALSE))</f>
        <v>4068199.1</v>
      </c>
      <c r="CV22" s="90">
        <f>IF(ISNA(VLOOKUP($B22,'[2]1516 Exp_Rev Access'!$F$7:$FS$310,79,FALSE)),"",VLOOKUP($B22,'[2]1516 Exp_Rev Access'!$F$7:$FS$310,79,FALSE))</f>
        <v>425698.04</v>
      </c>
      <c r="CW22" s="90">
        <f>IF(ISNA(VLOOKUP($B22,'[2]1516 Exp_Rev Access'!$F$7:$FS$310,80,FALSE)),"",VLOOKUP($B22,'[2]1516 Exp_Rev Access'!$F$7:$FS$310,80,FALSE))</f>
        <v>749979.01</v>
      </c>
      <c r="CX22" s="90">
        <f>IF(ISNA(VLOOKUP($B22,'[2]1516 Exp_Rev Access'!$F$7:$FS$310,81,FALSE)),"",VLOOKUP($B22,'[2]1516 Exp_Rev Access'!$F$7:$FS$310,81,FALSE))</f>
        <v>0</v>
      </c>
      <c r="CY22" s="90">
        <f>IF(ISNA(VLOOKUP($B22,'[2]1516 Exp_Rev Access'!$F$7:$FS$310,82,FALSE)),"",VLOOKUP($B22,'[2]1516 Exp_Rev Access'!$F$7:$FS$310,82,FALSE))</f>
        <v>0</v>
      </c>
      <c r="CZ22" s="90">
        <f>IF(ISNA(VLOOKUP($B22,'[2]1516 Exp_Rev Access'!$F$7:$FS$310,83,FALSE)),"",VLOOKUP($B22,'[2]1516 Exp_Rev Access'!$F$7:$FS$310,83,FALSE))</f>
        <v>0</v>
      </c>
      <c r="DA22" s="90">
        <f>IF(ISNA(VLOOKUP($B22,'[2]1516 Exp_Rev Access'!$F$7:$FS$310,84,FALSE)),"",VLOOKUP($B22,'[2]1516 Exp_Rev Access'!$F$7:$FS$310,84,FALSE))</f>
        <v>0</v>
      </c>
      <c r="DB22" s="90">
        <f>IF(ISNA(VLOOKUP($B22,'[2]1516 Exp_Rev Access'!$F$7:$FS$310,85,FALSE)),"",VLOOKUP($B22,'[2]1516 Exp_Rev Access'!$F$7:$FS$310,85,FALSE))</f>
        <v>347760.55</v>
      </c>
      <c r="DC22" s="90">
        <f>IF(ISNA(VLOOKUP($B22,'[2]1516 Exp_Rev Access'!$F$7:$FS$310,86,FALSE)),"",VLOOKUP($B22,'[2]1516 Exp_Rev Access'!$F$7:$FS$310,86,FALSE))</f>
        <v>0</v>
      </c>
      <c r="DD22" s="90">
        <f>IF(ISNA(VLOOKUP($B22,'[2]1516 Exp_Rev Access'!$F$7:$FS$310,87,FALSE)),"",VLOOKUP($B22,'[2]1516 Exp_Rev Access'!$F$7:$FS$310,87,FALSE))</f>
        <v>0</v>
      </c>
      <c r="DE22" s="90">
        <f>IF(ISNA(VLOOKUP($B22,'[2]1516 Exp_Rev Access'!$F$7:$FS$310,88,FALSE)),"",VLOOKUP($B22,'[2]1516 Exp_Rev Access'!$F$7:$FS$310,88,FALSE))</f>
        <v>0</v>
      </c>
      <c r="DF22" s="90">
        <f>IF(ISNA(VLOOKUP($B22,'[2]1516 Exp_Rev Access'!$F$7:$FS$310,89,FALSE)),"",VLOOKUP($B22,'[2]1516 Exp_Rev Access'!$F$7:$FS$310,89,FALSE))</f>
        <v>0</v>
      </c>
      <c r="DG22" s="90">
        <f>IF(ISNA(VLOOKUP($B22,'[2]1516 Exp_Rev Access'!$F$7:$FS$310,90,FALSE)),"",VLOOKUP($B22,'[2]1516 Exp_Rev Access'!$F$7:$FS$310,90,FALSE))</f>
        <v>505601.81</v>
      </c>
      <c r="DH22" s="90">
        <f>IF(ISNA(VLOOKUP($B22,'[2]1516 Exp_Rev Access'!$F$7:$FS$310,91,FALSE)),"",VLOOKUP($B22,'[2]1516 Exp_Rev Access'!$F$7:$FS$310,91,FALSE))</f>
        <v>140334.29</v>
      </c>
      <c r="DI22" s="90">
        <f>IF(ISNA(VLOOKUP($B22,'[2]1516 Exp_Rev Access'!$F$7:$FS$310,92,FALSE)),"",VLOOKUP($B22,'[2]1516 Exp_Rev Access'!$F$7:$FS$310,92,FALSE))</f>
        <v>5058831.25</v>
      </c>
      <c r="DJ22" s="90">
        <f>IF(ISNA(VLOOKUP($B22,'[2]1516 Exp_Rev Access'!$F$7:$FS$310,93,FALSE)),"",VLOOKUP($B22,'[2]1516 Exp_Rev Access'!$F$7:$FS$310,93,FALSE))</f>
        <v>0</v>
      </c>
      <c r="DK22" s="90">
        <f>IF(ISNA(VLOOKUP($B22,'[2]1516 Exp_Rev Access'!$F$7:$FS$310,94,FALSE)),"",VLOOKUP($B22,'[2]1516 Exp_Rev Access'!$F$7:$FS$310,94,FALSE))</f>
        <v>0</v>
      </c>
      <c r="DL22" s="90">
        <f>IF(ISNA(VLOOKUP($B22,'[2]1516 Exp_Rev Access'!$F$7:$FS$310,95,FALSE)),"",VLOOKUP($B22,'[2]1516 Exp_Rev Access'!$F$7:$FS$310,95,FALSE))</f>
        <v>0</v>
      </c>
      <c r="DM22" s="90">
        <f>IF(ISNA(VLOOKUP($B22,'[2]1516 Exp_Rev Access'!$F$7:$FS$310,96,FALSE)),"",VLOOKUP($B22,'[2]1516 Exp_Rev Access'!$F$7:$FS$310,96,FALSE))</f>
        <v>0</v>
      </c>
      <c r="DN22" s="90">
        <f>IF(ISNA(VLOOKUP($B22,'[2]1516 Exp_Rev Access'!$F$7:$FS$310,97,FALSE)),"",VLOOKUP($B22,'[2]1516 Exp_Rev Access'!$F$7:$FS$310,97,FALSE))</f>
        <v>0</v>
      </c>
      <c r="DO22" s="90">
        <f>IF(ISNA(VLOOKUP($B22,'[2]1516 Exp_Rev Access'!$F$7:$FS$310,98,FALSE)),"",VLOOKUP($B22,'[2]1516 Exp_Rev Access'!$F$7:$FS$310,98,FALSE))</f>
        <v>0</v>
      </c>
      <c r="DP22" s="90">
        <f>IF(ISNA(VLOOKUP($B22,'[2]1516 Exp_Rev Access'!$F$7:$FS$310,99,FALSE)),"",VLOOKUP($B22,'[2]1516 Exp_Rev Access'!$F$7:$FS$310,99,FALSE))</f>
        <v>0</v>
      </c>
      <c r="DQ22" s="90">
        <f>IF(ISNA(VLOOKUP($B22,'[2]1516 Exp_Rev Access'!$F$7:$FS$310,100,FALSE)),"",VLOOKUP($B22,'[2]1516 Exp_Rev Access'!$F$7:$FS$310,100,FALSE))</f>
        <v>0</v>
      </c>
      <c r="DR22" s="90">
        <f>IF(ISNA(VLOOKUP($B22,'[2]1516 Exp_Rev Access'!$F$7:$FS$310,101,FALSE)),"",VLOOKUP($B22,'[2]1516 Exp_Rev Access'!$F$7:$FS$310,101,FALSE))</f>
        <v>0</v>
      </c>
      <c r="DS22" s="90">
        <f>IF(ISNA(VLOOKUP($B22,'[2]1516 Exp_Rev Access'!$F$7:$FS$310,102,FALSE)),"",VLOOKUP($B22,'[2]1516 Exp_Rev Access'!$F$7:$FS$310,102,FALSE))</f>
        <v>0</v>
      </c>
      <c r="DT22" s="90">
        <f>IF(ISNA(VLOOKUP($B22,'[2]1516 Exp_Rev Access'!$F$7:$FS$310,103,FALSE)),"",VLOOKUP($B22,'[2]1516 Exp_Rev Access'!$F$7:$FS$310,103,FALSE))</f>
        <v>0</v>
      </c>
      <c r="DU22" s="90">
        <f>IF(ISNA(VLOOKUP($B22,'[2]1516 Exp_Rev Access'!$F$7:$FS$310,104,FALSE)),"",VLOOKUP($B22,'[2]1516 Exp_Rev Access'!$F$7:$FS$310,104,FALSE))</f>
        <v>0</v>
      </c>
      <c r="DV22" s="90">
        <f>IF(ISNA(VLOOKUP($B22,'[2]1516 Exp_Rev Access'!$F$7:$FS$310,105,FALSE)),"",VLOOKUP($B22,'[2]1516 Exp_Rev Access'!$F$7:$FS$310,105,FALSE))</f>
        <v>0</v>
      </c>
      <c r="DW22" s="90">
        <f>IF(ISNA(VLOOKUP($B22,'[2]1516 Exp_Rev Access'!$F$7:$FS$310,106,FALSE)),"",VLOOKUP($B22,'[2]1516 Exp_Rev Access'!$F$7:$FS$310,106,FALSE))</f>
        <v>0</v>
      </c>
      <c r="DX22" s="90">
        <f>IF(ISNA(VLOOKUP($B22,'[2]1516 Exp_Rev Access'!$F$7:$FS$310,107,FALSE)),"",VLOOKUP($B22,'[2]1516 Exp_Rev Access'!$F$7:$FS$310,107,FALSE))</f>
        <v>0</v>
      </c>
      <c r="DY22" s="90">
        <f>IF(ISNA(VLOOKUP($B22,'[2]1516 Exp_Rev Access'!$F$7:$FS$310,108,FALSE)),"",VLOOKUP($B22,'[2]1516 Exp_Rev Access'!$F$7:$FS$310,108,FALSE))</f>
        <v>0</v>
      </c>
      <c r="DZ22" s="90">
        <f>IF(ISNA(VLOOKUP($B22,'[2]1516 Exp_Rev Access'!$F$7:$FS$310,109,FALSE)),"",VLOOKUP($B22,'[2]1516 Exp_Rev Access'!$F$7:$FS$310,109,FALSE))</f>
        <v>0</v>
      </c>
      <c r="EA22" s="90">
        <f>IF(ISNA(VLOOKUP($B22,'[2]1516 Exp_Rev Access'!$F$7:$FS$310,110,FALSE)),"",VLOOKUP($B22,'[2]1516 Exp_Rev Access'!$F$7:$FS$310,110,FALSE))</f>
        <v>0</v>
      </c>
      <c r="EB22" s="90">
        <f>IF(ISNA(VLOOKUP($B22,'[2]1516 Exp_Rev Access'!$F$7:$FS$310,111,FALSE)),"",VLOOKUP($B22,'[2]1516 Exp_Rev Access'!$F$7:$FS$310,111,FALSE))</f>
        <v>0</v>
      </c>
      <c r="EC22" s="90">
        <f>IF(ISNA(VLOOKUP($B22,'[2]1516 Exp_Rev Access'!$F$7:$FS$310,112,FALSE)),"",VLOOKUP($B22,'[2]1516 Exp_Rev Access'!$F$7:$FS$310,112,FALSE))</f>
        <v>0</v>
      </c>
      <c r="ED22" s="90">
        <f>IF(ISNA(VLOOKUP($B22,'[2]1516 Exp_Rev Access'!$F$7:$FS$310,113,FALSE)),"",VLOOKUP($B22,'[2]1516 Exp_Rev Access'!$F$7:$FS$310,113,FALSE))</f>
        <v>0</v>
      </c>
      <c r="EE22" s="90">
        <f>IF(ISNA(VLOOKUP($B22,'[2]1516 Exp_Rev Access'!$F$7:$FS$310,114,FALSE)),"",VLOOKUP($B22,'[2]1516 Exp_Rev Access'!$F$7:$FS$310,114,FALSE))</f>
        <v>0</v>
      </c>
      <c r="EF22" s="90">
        <f>IF(ISNA(VLOOKUP($B22,'[2]1516 Exp_Rev Access'!$F$7:$FS$310,115,FALSE)),"",VLOOKUP($B22,'[2]1516 Exp_Rev Access'!$F$7:$FS$310,115,FALSE))</f>
        <v>0</v>
      </c>
      <c r="EG22" s="90">
        <f>IF(ISNA(VLOOKUP($B22,'[2]1516 Exp_Rev Access'!$F$7:$FS$310,116,FALSE)),"",VLOOKUP($B22,'[2]1516 Exp_Rev Access'!$F$7:$FS$310,116,FALSE))</f>
        <v>0</v>
      </c>
      <c r="EH22" s="90">
        <f>IF(ISNA(VLOOKUP($B22,'[2]1516 Exp_Rev Access'!$F$7:$FS$310,117,FALSE)),"",VLOOKUP($B22,'[2]1516 Exp_Rev Access'!$F$7:$FS$310,117,FALSE))</f>
        <v>0</v>
      </c>
      <c r="EI22" s="90">
        <f>IF(ISNA(VLOOKUP($B22,'[2]1516 Exp_Rev Access'!$F$7:$FS$310,118,FALSE)),"",VLOOKUP($B22,'[2]1516 Exp_Rev Access'!$F$7:$FS$310,118,FALSE))</f>
        <v>0</v>
      </c>
      <c r="EJ22" s="90">
        <f>IF(ISNA(VLOOKUP($B22,'[2]1516 Exp_Rev Access'!$F$7:$FS$310,119,FALSE)),"",VLOOKUP($B22,'[2]1516 Exp_Rev Access'!$F$7:$FS$310,119,FALSE))</f>
        <v>0</v>
      </c>
      <c r="EK22" s="90">
        <f>IF(ISNA(VLOOKUP($B22,'[2]1516 Exp_Rev Access'!$F$7:$FS$310,120,FALSE)),"",VLOOKUP($B22,'[2]1516 Exp_Rev Access'!$F$7:$FS$310,120,FALSE))</f>
        <v>0</v>
      </c>
      <c r="EL22" s="90">
        <f>IF(ISNA(VLOOKUP($B22,'[2]1516 Exp_Rev Access'!$F$7:$FS$310,121,FALSE)),"",VLOOKUP($B22,'[2]1516 Exp_Rev Access'!$F$7:$FS$310,121,FALSE))</f>
        <v>0</v>
      </c>
      <c r="EM22" s="90">
        <f>IF(ISNA(VLOOKUP($B22,'[2]1516 Exp_Rev Access'!$F$7:$FS$310,122,FALSE)),"",VLOOKUP($B22,'[2]1516 Exp_Rev Access'!$F$7:$FS$310,122,FALSE))</f>
        <v>0</v>
      </c>
      <c r="EN22" s="90">
        <f>IF(ISNA(VLOOKUP($B22,'[2]1516 Exp_Rev Access'!$F$7:$FS$310,123,FALSE)),"",VLOOKUP($B22,'[2]1516 Exp_Rev Access'!$F$7:$FS$310,123,FALSE))</f>
        <v>135924.1</v>
      </c>
      <c r="EO22" s="90">
        <f>IF(ISNA(VLOOKUP($B22,'[2]1516 Exp_Rev Access'!$F$7:$FS$310,124,FALSE)),"",VLOOKUP($B22,'[2]1516 Exp_Rev Access'!$F$7:$FS$310,124,FALSE))</f>
        <v>0</v>
      </c>
      <c r="EP22" s="90">
        <f>IF(ISNA(VLOOKUP($B22,'[2]1516 Exp_Rev Access'!$F$7:$FS$310,125,FALSE)),"",VLOOKUP($B22,'[2]1516 Exp_Rev Access'!$F$7:$FS$310,125,FALSE))</f>
        <v>0</v>
      </c>
      <c r="EQ22" s="90">
        <f>IF(ISNA(VLOOKUP($B22,'[2]1516 Exp_Rev Access'!$F$7:$FS$310,126,FALSE)),"",VLOOKUP($B22,'[2]1516 Exp_Rev Access'!$F$7:$FS$310,126,FALSE))</f>
        <v>0</v>
      </c>
      <c r="ER22" s="90">
        <f>IF(ISNA(VLOOKUP($B22,'[2]1516 Exp_Rev Access'!$F$7:$FS$310,127,FALSE)),"",VLOOKUP($B22,'[2]1516 Exp_Rev Access'!$F$7:$FS$310,127,FALSE))</f>
        <v>0</v>
      </c>
      <c r="ES22" s="90">
        <f>IF(ISNA(VLOOKUP($B22,'[2]1516 Exp_Rev Access'!$F$7:$FS$310,128,FALSE)),"",VLOOKUP($B22,'[2]1516 Exp_Rev Access'!$F$7:$FS$310,128,FALSE))</f>
        <v>0</v>
      </c>
      <c r="ET22" s="90">
        <f>IF(ISNA(VLOOKUP($B22,'[2]1516 Exp_Rev Access'!$F$7:$FS$310,129,FALSE)),"",VLOOKUP($B22,'[2]1516 Exp_Rev Access'!$F$7:$FS$310,129,FALSE))</f>
        <v>0</v>
      </c>
      <c r="EU22" s="90">
        <f>IF(ISNA(VLOOKUP($B22,'[2]1516 Exp_Rev Access'!$F$7:$FS$310,130,FALSE)),"",VLOOKUP($B22,'[2]1516 Exp_Rev Access'!$F$7:$FS$310,130,FALSE))</f>
        <v>0</v>
      </c>
      <c r="EV22" s="90">
        <f>IF(ISNA(VLOOKUP($B22,'[2]1516 Exp_Rev Access'!$F$7:$FS$310,131,FALSE)),"",VLOOKUP($B22,'[2]1516 Exp_Rev Access'!$F$7:$FS$310,131,FALSE))</f>
        <v>143434.10999999999</v>
      </c>
      <c r="EW22" s="90">
        <f>IF(ISNA(VLOOKUP($B22,'[2]1516 Exp_Rev Access'!$F$7:$FS$310,132,FALSE)),"",VLOOKUP($B22,'[2]1516 Exp_Rev Access'!$F$7:$FS$310,132,FALSE))</f>
        <v>0</v>
      </c>
      <c r="EX22" s="90">
        <f>IF(ISNA(VLOOKUP($B22,'[2]1516 Exp_Rev Access'!$F$7:$FS$310,133,FALSE)),"",VLOOKUP($B22,'[2]1516 Exp_Rev Access'!$F$7:$FS$310,133,FALSE))</f>
        <v>0</v>
      </c>
      <c r="EY22" s="90">
        <f>IF(ISNA(VLOOKUP($B22,'[2]1516 Exp_Rev Access'!$F$7:$FS$310,134,FALSE)),"",VLOOKUP($B22,'[2]1516 Exp_Rev Access'!$F$7:$FS$310,134,FALSE))</f>
        <v>0</v>
      </c>
      <c r="EZ22" s="90">
        <f>IF(ISNA(VLOOKUP($B22,'[2]1516 Exp_Rev Access'!$F$7:$FS$310,135,FALSE)),"",VLOOKUP($B22,'[2]1516 Exp_Rev Access'!$F$7:$FS$310,135,FALSE))</f>
        <v>0</v>
      </c>
      <c r="FA22" s="90">
        <f>IF(ISNA(VLOOKUP($B22,'[2]1516 Exp_Rev Access'!$F$7:$FS$310,136,FALSE)),"",VLOOKUP($B22,'[2]1516 Exp_Rev Access'!$F$7:$FS$310,136,FALSE))</f>
        <v>0</v>
      </c>
      <c r="FB22" s="90">
        <f>IF(ISNA(VLOOKUP($B22,'[2]1516 Exp_Rev Access'!$F$7:$FS$310,137,FALSE)),"",VLOOKUP($B22,'[2]1516 Exp_Rev Access'!$F$7:$FS$310,137,FALSE))</f>
        <v>0</v>
      </c>
      <c r="FC22" s="90">
        <f>IF(ISNA(VLOOKUP($B22,'[2]1516 Exp_Rev Access'!$F$7:$FS$310,138,FALSE)),"",VLOOKUP($B22,'[2]1516 Exp_Rev Access'!$F$7:$FS$310,138,FALSE))</f>
        <v>0</v>
      </c>
      <c r="FD22" s="90">
        <f>IF(ISNA(VLOOKUP($B22,'[2]1516 Exp_Rev Access'!$F$7:$FS$310,139,FALSE)),"",VLOOKUP($B22,'[2]1516 Exp_Rev Access'!$F$7:$FS$310,139,FALSE))</f>
        <v>0</v>
      </c>
      <c r="FE22" s="90">
        <f>IF(ISNA(VLOOKUP($B22,'[2]1516 Exp_Rev Access'!$F$7:$FS$310,140,FALSE)),"",VLOOKUP($B22,'[2]1516 Exp_Rev Access'!$F$7:$FS$310,140,FALSE))</f>
        <v>0</v>
      </c>
      <c r="FF22" s="90">
        <f>IF(ISNA(VLOOKUP($B22,'[2]1516 Exp_Rev Access'!$F$7:$FS$310,141,FALSE)),"",VLOOKUP($B22,'[2]1516 Exp_Rev Access'!$F$7:$FS$310,141,FALSE))</f>
        <v>0</v>
      </c>
      <c r="FG22" s="90">
        <f>IF(ISNA(VLOOKUP($B22,'[2]1516 Exp_Rev Access'!$F$7:$FS$310,142,FALSE)),"",VLOOKUP($B22,'[2]1516 Exp_Rev Access'!$F$7:$FS$310,142,FALSE))</f>
        <v>0</v>
      </c>
      <c r="FH22" s="90">
        <f>IF(ISNA(VLOOKUP($B22,'[2]1516 Exp_Rev Access'!$F$7:$FS$310,143,FALSE)),"",VLOOKUP($B22,'[2]1516 Exp_Rev Access'!$F$7:$FS$310,143,FALSE))</f>
        <v>0</v>
      </c>
      <c r="FI22" s="90">
        <f>IF(ISNA(VLOOKUP($B22,'[2]1516 Exp_Rev Access'!$F$7:$FS$310,144,FALSE)),"",VLOOKUP($B22,'[2]1516 Exp_Rev Access'!$F$7:$FS$310,144,FALSE))</f>
        <v>0</v>
      </c>
      <c r="FJ22" s="90">
        <f>IF(ISNA(VLOOKUP($B22,'[2]1516 Exp_Rev Access'!$F$7:$FS$310,145,FALSE)),"",VLOOKUP($B22,'[2]1516 Exp_Rev Access'!$F$7:$FS$310,145,FALSE))</f>
        <v>0</v>
      </c>
      <c r="FK22" s="90">
        <f>IF(ISNA(VLOOKUP($B22,'[2]1516 Exp_Rev Access'!$F$7:$FS$310,146,FALSE)),"",VLOOKUP($B22,'[2]1516 Exp_Rev Access'!$F$7:$FS$310,146,FALSE))</f>
        <v>0</v>
      </c>
      <c r="FL22" s="90">
        <f>IF(ISNA(VLOOKUP($B22,'[2]1516 Exp_Rev Access'!$F$7:$FS$310,1147,FALSE)),"",VLOOKUP($B22,'[2]1516 Exp_Rev Access'!$F$7:$FS$310,147,FALSE))</f>
        <v>0</v>
      </c>
      <c r="FM22" s="90">
        <f>IF(ISNA(VLOOKUP($B22,'[2]1516 Exp_Rev Access'!$F$7:$FS$310,148,FALSE)),"",VLOOKUP($B22,'[2]1516 Exp_Rev Access'!$F$7:$FS$310,148,FALSE))</f>
        <v>0</v>
      </c>
      <c r="FN22" s="90">
        <f>IF(ISNA(VLOOKUP($B22,'[2]1516 Exp_Rev Access'!$F$7:$FS$310,149,FALSE)),"",VLOOKUP($B22,'[2]1516 Exp_Rev Access'!$F$7:$FS$310,149,FALSE))</f>
        <v>0</v>
      </c>
      <c r="FO22" s="90">
        <f>IF(ISNA(VLOOKUP($B22,'[2]1516 Exp_Rev Access'!$F$7:$FS$310,150,FALSE)),"",VLOOKUP($B22,'[2]1516 Exp_Rev Access'!$F$7:$FS$310,150,FALSE))</f>
        <v>0</v>
      </c>
      <c r="FP22" s="90">
        <f>IF(ISNA(VLOOKUP($B22,'[2]1516 Exp_Rev Access'!$F$7:$FS$310,151,FALSE)),"",VLOOKUP($B22,'[2]1516 Exp_Rev Access'!$F$7:$FS$310,151,FALSE))</f>
        <v>0</v>
      </c>
      <c r="FQ22" s="90">
        <f>IF(ISNA(VLOOKUP($B22,'[2]1516 Exp_Rev Access'!$F$7:$FS$310,152,FALSE)),"",VLOOKUP($B22,'[2]1516 Exp_Rev Access'!$F$7:$FS$310,152,FALSE))</f>
        <v>0</v>
      </c>
      <c r="FR22" s="90">
        <f>IF(ISNA(VLOOKUP($B22,'[2]1516 Exp_Rev Access'!$F$7:$FS$310,153,FALSE)),"",VLOOKUP($B22,'[2]1516 Exp_Rev Access'!$F$7:$FS$310,153,FALSE))</f>
        <v>349246.12</v>
      </c>
      <c r="FS22" s="53">
        <f t="shared" ref="FS22:FS27" si="67">SUM(CH22:FR22)</f>
        <v>15146298.909999998</v>
      </c>
      <c r="FT22" s="92">
        <f t="shared" ref="FT22:FT28" si="68">FS22/E22</f>
        <v>7.6725968986060239E-2</v>
      </c>
      <c r="FU22" s="53">
        <f t="shared" ref="FU22:FU28" si="69">FS22/D22</f>
        <v>837.23117262010692</v>
      </c>
      <c r="FV22" s="90">
        <f>IF(ISNA(VLOOKUP($B22,'[2]1516 Exp_Rev Access'!$F$7:$FS$310,154,FALSE)),"",VLOOKUP($B22,'[2]1516 Exp_Rev Access'!$F$7:$FS$310,154,FALSE))</f>
        <v>352324.25</v>
      </c>
      <c r="FW22" s="90">
        <f>IF(ISNA(VLOOKUP($B22,'[2]1516 Exp_Rev Access'!$F$7:$FS$310,155,FALSE)),"",VLOOKUP($B22,'[2]1516 Exp_Rev Access'!$F$7:$FS$310,155,FALSE))</f>
        <v>0</v>
      </c>
      <c r="FX22" s="90">
        <f>IF(ISNA(VLOOKUP($B22,'[2]1516 Exp_Rev Access'!$F$7:$FS$310,156,FALSE)),"",VLOOKUP($B22,'[2]1516 Exp_Rev Access'!$F$7:$FS$310,156,FALSE))</f>
        <v>0</v>
      </c>
      <c r="FY22" s="90">
        <f>IF(ISNA(VLOOKUP($B22,'[2]1516 Exp_Rev Access'!$F$7:$FS$310,157,FALSE)),"",VLOOKUP($B22,'[2]1516 Exp_Rev Access'!$F$7:$FS$310,157,FALSE))</f>
        <v>37758</v>
      </c>
      <c r="FZ22" s="90">
        <f>IF(ISNA(VLOOKUP($B22,'[2]1516 Exp_Rev Access'!$F$7:$FS$310,158,FALSE)),"",VLOOKUP($B22,'[2]1516 Exp_Rev Access'!$F$7:$FS$310,158,FALSE))</f>
        <v>0</v>
      </c>
      <c r="GA22" s="90">
        <f>IF(ISNA(VLOOKUP($B22,'[2]1516 Exp_Rev Access'!$F$7:$FS$310,159,FALSE)),"",VLOOKUP($B22,'[2]1516 Exp_Rev Access'!$F$7:$FS$310,159,FALSE))</f>
        <v>0</v>
      </c>
      <c r="GB22" s="90">
        <f>IF(ISNA(VLOOKUP($B22,'[2]1516 Exp_Rev Access'!$F$7:$FS$310,160,FALSE)),"",VLOOKUP($B22,'[2]1516 Exp_Rev Access'!$F$7:$FS$310,160,FALSE))</f>
        <v>0</v>
      </c>
      <c r="GC22" s="90">
        <f>IF(ISNA(VLOOKUP($B22,'[2]1516 Exp_Rev Access'!$F$7:$FS$310,161,FALSE)),"",VLOOKUP($B22,'[2]1516 Exp_Rev Access'!$F$7:$FS$310,161,FALSE))</f>
        <v>0</v>
      </c>
      <c r="GD22" s="90">
        <f>IF(ISNA(VLOOKUP($B22,'[2]1516 Exp_Rev Access'!$F$7:$FS$310,162,FALSE)),"",VLOOKUP($B22,'[2]1516 Exp_Rev Access'!$F$7:$FS$310,162,FALSE))</f>
        <v>0</v>
      </c>
      <c r="GE22" s="90">
        <f>IF(ISNA(VLOOKUP($B22,'[2]1516 Exp_Rev Access'!$F$7:$FS$310,163,FALSE)),"",VLOOKUP($B22,'[2]1516 Exp_Rev Access'!$F$7:$FS$310,163,FALSE))</f>
        <v>0</v>
      </c>
      <c r="GF22" s="90">
        <f>IF(ISNA(VLOOKUP($B22,'[2]1516 Exp_Rev Access'!$F$7:$FS$310,164,FALSE)),"",VLOOKUP($B22,'[2]1516 Exp_Rev Access'!$F$7:$FS$310,164,FALSE))</f>
        <v>69487.66</v>
      </c>
      <c r="GG22" s="90">
        <f>IF(ISNA(VLOOKUP($B22,'[2]1516 Exp_Rev Access'!$F$7:$FS$310,165,FALSE)),"",VLOOKUP($B22,'[2]1516 Exp_Rev Access'!$F$7:$FS$310,165,FALSE))</f>
        <v>0</v>
      </c>
      <c r="GH22" s="90">
        <f>IF(ISNA(VLOOKUP($B22,'[2]1516 Exp_Rev Access'!$F$7:$FS$310,166,FALSE)),"",VLOOKUP($B22,'[2]1516 Exp_Rev Access'!$F$7:$FS$310,166,FALSE))</f>
        <v>0</v>
      </c>
      <c r="GI22" s="90">
        <f>IF(ISNA(VLOOKUP($B22,'[2]1516 Exp_Rev Access'!$F$7:$FS$310,167,FALSE)),"",VLOOKUP($B22,'[2]1516 Exp_Rev Access'!$F$7:$FS$310,167,FALSE))</f>
        <v>0</v>
      </c>
      <c r="GJ22" s="90">
        <f>IF(ISNA(VLOOKUP($B22,'[2]1516 Exp_Rev Access'!$F$7:$FS$310,168,FALSE)),"",VLOOKUP($B22,'[2]1516 Exp_Rev Access'!$F$7:$FS$310,168,FALSE))</f>
        <v>0</v>
      </c>
      <c r="GK22" s="90">
        <f>IF(ISNA(VLOOKUP($B22,'[2]1516 Exp_Rev Access'!$F$7:$FS$310,169,FALSE)),"",VLOOKUP($B22,'[2]1516 Exp_Rev Access'!$F$7:$FS$310,169,FALSE))</f>
        <v>23580</v>
      </c>
      <c r="GL22" s="90">
        <f>IF(ISNA(VLOOKUP($B22,'[2]1516 Exp_Rev Access'!$F$7:$FS$310,170,FALSE)),"",VLOOKUP($B22,'[2]1516 Exp_Rev Access'!$F$7:$FS$310,170,FALSE))</f>
        <v>0</v>
      </c>
      <c r="GM22" s="90">
        <f>IF(ISNA(VLOOKUP($B22,'[2]1516 Exp_Rev Access'!$F$7:$FT$310,171,FALSE)),"",VLOOKUP($B22,'[2]1516 Exp_Rev Access'!$F$7:$FT$310,171,FALSE))</f>
        <v>0</v>
      </c>
      <c r="GN22" s="90">
        <f>IF(ISNA(VLOOKUP($B22,'[2]1516 Exp_Rev Access'!$F$7:$FU$310,172,FALSE)),"",VLOOKUP($B22,'[2]1516 Exp_Rev Access'!$F$7:$FU$310,172,FALSE))</f>
        <v>0</v>
      </c>
      <c r="GO22" s="90">
        <f>IF(ISNA(VLOOKUP($B22,'[2]1516 Exp_Rev Access'!$F$7:$FV$310,173,FALSE)),"",VLOOKUP($B22,'[2]1516 Exp_Rev Access'!$F$7:$FV$310,173,FALSE))</f>
        <v>0</v>
      </c>
      <c r="GP22" s="90">
        <f>IF(ISNA(VLOOKUP($B22,'[2]1516 Exp_Rev Access'!$F$7:$GA$310,174,FALSE)),"",VLOOKUP($B22,'[2]1516 Exp_Rev Access'!$F$7:$GA$310,174,FALSE))</f>
        <v>0</v>
      </c>
      <c r="GQ22" s="90">
        <f>IF(ISNA(VLOOKUP($B22,'[2]1516 Exp_Rev Access'!$F$7:$GA$310,175,FALSE)),"",VLOOKUP($B22,'[2]1516 Exp_Rev Access'!$F$7:$GA$310,175,FALSE))</f>
        <v>0</v>
      </c>
      <c r="GR22" s="90">
        <f>IF(ISNA(VLOOKUP($B22,'[2]1516 Exp_Rev Access'!$F$7:$GA$310,176,FALSE)),"",VLOOKUP($B22,'[2]1516 Exp_Rev Access'!$F$7:$GA$310,176,FALSE))</f>
        <v>0</v>
      </c>
      <c r="GS22" s="90">
        <f>IF(ISNA(VLOOKUP($B22,'[2]1516 Exp_Rev Access'!$F$7:$GA$310,177,FALSE)),"",VLOOKUP($B22,'[2]1516 Exp_Rev Access'!$F$7:$GA$310,177,FALSE))</f>
        <v>0</v>
      </c>
      <c r="GT22" s="90">
        <f>IF(ISNA(VLOOKUP($B22,'[2]1516 Exp_Rev Access'!$F$7:$GA$310,178,FALSE)),"",VLOOKUP($B22,'[2]1516 Exp_Rev Access'!$F$7:$GA$310,178,FALSE))</f>
        <v>0</v>
      </c>
      <c r="GU22" s="53">
        <f t="shared" ref="GU22:GU27" si="70">SUM(FV22:GT22)</f>
        <v>483149.91000000003</v>
      </c>
      <c r="GV22" s="92">
        <f>GU22/E22</f>
        <v>2.44747216666925E-3</v>
      </c>
      <c r="GW22" s="114">
        <f t="shared" ref="GW22:GW28" si="71">GU22/D22</f>
        <v>26.706733315129007</v>
      </c>
    </row>
    <row r="23" spans="1:230" x14ac:dyDescent="0.2">
      <c r="B23" s="87" t="s">
        <v>194</v>
      </c>
      <c r="C23" s="87" t="s">
        <v>195</v>
      </c>
      <c r="D23" s="88">
        <f>IF(ISNA(VLOOKUP($B23,'[2]1516 enrollment_Rev_Exp by size'!$A$6:$C$325,3,FALSE)),"",VLOOKUP($B23,'[2]1516 enrollment_Rev_Exp by size'!$A$6:$C$325,3,FALSE))</f>
        <v>134.1</v>
      </c>
      <c r="E23" s="89">
        <v>1729676.57</v>
      </c>
      <c r="F23" s="67">
        <f t="shared" si="51"/>
        <v>1729676.57</v>
      </c>
      <c r="G23" s="67">
        <f t="shared" si="52"/>
        <v>0</v>
      </c>
      <c r="H23" s="90">
        <f>IF(ISNA(VLOOKUP($B23,'[2]1516 Exp_Rev Access'!$F$7:$FS$310,2,FALSE)),"",VLOOKUP($B23,'[2]1516 Exp_Rev Access'!$F$7:$FS$310,2,FALSE))</f>
        <v>223544.24</v>
      </c>
      <c r="I23" s="90">
        <f>IF(ISNA(VLOOKUP($B23,'[2]1516 Exp_Rev Access'!$F$7:$FS$310,3,FALSE)),"",VLOOKUP($B23,'[2]1516 Exp_Rev Access'!$F$7:$FS$310,3,FALSE))</f>
        <v>0</v>
      </c>
      <c r="J23" s="90">
        <f>IF(ISNA(VLOOKUP($B23,'[2]1516 Exp_Rev Access'!$F$7:$FS$310,4,FALSE)),"",VLOOKUP($B23,'[2]1516 Exp_Rev Access'!$F$7:$FS$310,4,FALSE))</f>
        <v>0</v>
      </c>
      <c r="K23" s="90">
        <f>IF(ISNA(VLOOKUP($B23,'[2]1516 Exp_Rev Access'!$F$7:$FS$310,5,FALSE)),"-",VLOOKUP($B23,'[2]1516 Exp_Rev Access'!$F$7:$FS$310,5,FALSE))</f>
        <v>0</v>
      </c>
      <c r="L23" s="90">
        <f>IF(ISNA(VLOOKUP($B23,'[2]1516 Exp_Rev Access'!$F$7:$FS$310,6,FALSE)),"",VLOOKUP($B23,'[2]1516 Exp_Rev Access'!$F$7:$FS$310,6,FALSE))</f>
        <v>0</v>
      </c>
      <c r="M23" s="90">
        <f>IF(ISNA(VLOOKUP($B23,'[2]1516 Exp_Rev Access'!$F$7:$FS$310,7,FALSE)),"",VLOOKUP($B23,'[2]1516 Exp_Rev Access'!$F$7:$FS$310,7,FALSE))</f>
        <v>0</v>
      </c>
      <c r="N23" s="53">
        <f t="shared" si="53"/>
        <v>223544.24</v>
      </c>
      <c r="O23" s="91">
        <f t="shared" si="54"/>
        <v>0.12924048569380805</v>
      </c>
      <c r="P23" s="53">
        <f t="shared" si="55"/>
        <v>1666.9965697240866</v>
      </c>
      <c r="Q23" s="90">
        <f>IF(ISNA(VLOOKUP($B23,'[2]1516 Exp_Rev Access'!$F$7:$FS$310,8,FALSE)),"",VLOOKUP($B23,'[2]1516 Exp_Rev Access'!$F$7:$FS$310,8,FALSE))</f>
        <v>0</v>
      </c>
      <c r="R23" s="90">
        <f>IF(ISNA(VLOOKUP($B23,'[2]1516 Exp_Rev Access'!$F$7:$FS$310,9,FALSE)),"",VLOOKUP($B23,'[2]1516 Exp_Rev Access'!$F$7:$FS$310,9,FALSE))</f>
        <v>0</v>
      </c>
      <c r="S23" s="90">
        <f>IF(ISNA(VLOOKUP($B23,'[2]1516 Exp_Rev Access'!$F$7:$FS$310,10,FALSE)),"",VLOOKUP($B23,'[2]1516 Exp_Rev Access'!$F$7:$FS$310,10,FALSE))</f>
        <v>0</v>
      </c>
      <c r="T23" s="90">
        <f>IF(ISNA(VLOOKUP($B23,'[2]1516 Exp_Rev Access'!$F$7:$FS$310,11,FALSE)),"",VLOOKUP($B23,'[2]1516 Exp_Rev Access'!$F$7:$FS$310,11,FALSE))</f>
        <v>0</v>
      </c>
      <c r="U23" s="90">
        <f>IF(ISNA(VLOOKUP($B23,'[2]1516 Exp_Rev Access'!$F$7:$FS$310,12,FALSE)),"",VLOOKUP($B23,'[2]1516 Exp_Rev Access'!$F$7:$FS$310,12,FALSE))</f>
        <v>0</v>
      </c>
      <c r="V23" s="90">
        <f>IF(ISNA(VLOOKUP($B23,'[2]1516 Exp_Rev Access'!$F$7:$FS$310,13,FALSE)),"",VLOOKUP($B23,'[2]1516 Exp_Rev Access'!$F$7:$FS$310,13,FALSE))</f>
        <v>0</v>
      </c>
      <c r="W23" s="90">
        <f>IF(ISNA(VLOOKUP($B23,'[2]1516 Exp_Rev Access'!$F$7:$FS$310,14,FALSE)),"",VLOOKUP($B23,'[2]1516 Exp_Rev Access'!$F$7:$FS$310,14,FALSE))</f>
        <v>0</v>
      </c>
      <c r="X23" s="90">
        <f>IF(ISNA(VLOOKUP($B23,'[2]1516 Exp_Rev Access'!$F$7:$FS$310,15,FALSE)),"",VLOOKUP($B23,'[2]1516 Exp_Rev Access'!$F$7:$FS$310,15,FALSE))</f>
        <v>0</v>
      </c>
      <c r="Y23" s="90">
        <f>IF(ISNA(VLOOKUP($B23,'[2]1516 Exp_Rev Access'!$F$7:$FS$310,16,FALSE)),"",VLOOKUP($B23,'[2]1516 Exp_Rev Access'!$F$7:$FS$310,16,FALSE))</f>
        <v>0</v>
      </c>
      <c r="Z23" s="90">
        <f>IF(ISNA(VLOOKUP($B23,'[2]1516 Exp_Rev Access'!$F$7:$FS$310,17,FALSE)),"",VLOOKUP($B23,'[2]1516 Exp_Rev Access'!$F$7:$FS$310,17,FALSE))</f>
        <v>0</v>
      </c>
      <c r="AA23" s="90">
        <f>IF(ISNA(VLOOKUP($B23,'[2]1516 Exp_Rev Access'!$F$7:$FS$310,18,FALSE)),"",VLOOKUP($B23,'[2]1516 Exp_Rev Access'!$F$7:$FS$310,18,FALSE))</f>
        <v>0</v>
      </c>
      <c r="AB23" s="90">
        <f>IF(ISNA(VLOOKUP($B23,'[2]1516 Exp_Rev Access'!$F$7:$FS$310,19,FALSE)),"",VLOOKUP($B23,'[2]1516 Exp_Rev Access'!$F$7:$FS$310,19,FALSE))</f>
        <v>0</v>
      </c>
      <c r="AC23" s="90">
        <f>IF(ISNA(VLOOKUP($B23,'[2]1516 Exp_Rev Access'!$F$7:$FS$310,20,FALSE)),"",VLOOKUP($B23,'[2]1516 Exp_Rev Access'!$F$7:$FS$310,20,FALSE))</f>
        <v>0</v>
      </c>
      <c r="AD23" s="90">
        <f>IF(ISNA(VLOOKUP($B23,'[2]1516 Exp_Rev Access'!$F$7:$FS$310,21,FALSE)),"",VLOOKUP($B23,'[2]1516 Exp_Rev Access'!$F$7:$FS$310,21,FALSE))</f>
        <v>1602.75</v>
      </c>
      <c r="AE23" s="90">
        <f>IF(ISNA(VLOOKUP($B23,'[2]1516 Exp_Rev Access'!$F$7:$FS$310,22,FALSE)),"",VLOOKUP($B23,'[2]1516 Exp_Rev Access'!$F$7:$FS$310,22,FALSE))</f>
        <v>1137.75</v>
      </c>
      <c r="AF23" s="90">
        <f>IF(ISNA(VLOOKUP($B23,'[2]1516 Exp_Rev Access'!$F$7:$FS$310,23,FALSE)),"",VLOOKUP($B23,'[2]1516 Exp_Rev Access'!$F$7:$FS$310,23,FALSE))</f>
        <v>0</v>
      </c>
      <c r="AG23" s="90">
        <f>IF(ISNA(VLOOKUP($B23,'[2]1516 Exp_Rev Access'!$F$7:$FS$310,24,FALSE)),"",VLOOKUP($B23,'[2]1516 Exp_Rev Access'!$F$7:$FS$310,24,FALSE))</f>
        <v>0</v>
      </c>
      <c r="AH23" s="90">
        <f>IF(ISNA(VLOOKUP($B23,'[2]1516 Exp_Rev Access'!$F$7:$FS$310,25,FALSE)),"",VLOOKUP($B23,'[2]1516 Exp_Rev Access'!$F$7:$FS$310,25,FALSE))</f>
        <v>0</v>
      </c>
      <c r="AI23" s="90">
        <f>IF(ISNA(VLOOKUP($B23,'[2]1516 Exp_Rev Access'!$F$7:$FS$310,26,FALSE)),"",VLOOKUP($B23,'[2]1516 Exp_Rev Access'!$F$7:$FS$310,26,FALSE))</f>
        <v>0</v>
      </c>
      <c r="AJ23" s="90">
        <f>IF(ISNA(VLOOKUP($B23,'[2]1516 Exp_Rev Access'!$F$7:$FS$310,27,FALSE)),"",VLOOKUP($B23,'[2]1516 Exp_Rev Access'!$F$7:$FS$310,27,FALSE))</f>
        <v>0</v>
      </c>
      <c r="AK23" s="90">
        <f>IF(ISNA(VLOOKUP($B23,'[2]1516 Exp_Rev Access'!$F$7:$FS$310,28,FALSE)),"",VLOOKUP($B23,'[2]1516 Exp_Rev Access'!$F$7:$FS$310,28,FALSE))</f>
        <v>16170.79</v>
      </c>
      <c r="AL23" s="90">
        <f>IF(ISNA(VLOOKUP($B23,'[2]1516 Exp_Rev Access'!$F$7:$FS$310,29,FALSE)),"",VLOOKUP($B23,'[2]1516 Exp_Rev Access'!$F$7:$FS$310,29,FALSE))</f>
        <v>3140.54</v>
      </c>
      <c r="AM23" s="53">
        <f t="shared" si="56"/>
        <v>22051.83</v>
      </c>
      <c r="AN23" s="92">
        <f t="shared" si="57"/>
        <v>1.2749106036627414E-2</v>
      </c>
      <c r="AO23" s="68">
        <f t="shared" si="58"/>
        <v>164.44317673378077</v>
      </c>
      <c r="AP23" s="90">
        <f>IF(ISNA(VLOOKUP($B23,'[2]1516 Exp_Rev Access'!$F$7:$FS$310,30,FALSE)),"",VLOOKUP($B23,'[2]1516 Exp_Rev Access'!$F$7:$FS$310,30,FALSE))</f>
        <v>894210.59</v>
      </c>
      <c r="AQ23" s="90">
        <f>IF(ISNA(VLOOKUP($B23,'[2]1516 Exp_Rev Access'!$F$7:$FS$310,31,FALSE)),"",VLOOKUP($B23,'[2]1516 Exp_Rev Access'!$F$7:$FS$310,31,FALSE))</f>
        <v>15476.38</v>
      </c>
      <c r="AR23" s="90">
        <f>IF(ISNA(VLOOKUP($B23,'[2]1516 Exp_Rev Access'!$F$7:$FS$310,32,FALSE)),"",VLOOKUP($B23,'[2]1516 Exp_Rev Access'!$F$7:$FS$310,32,FALSE))</f>
        <v>0</v>
      </c>
      <c r="AS23" s="90">
        <f>IF(ISNA(VLOOKUP($B23,'[2]1516 Exp_Rev Access'!$F$7:$FS$310,33,FALSE)),"",VLOOKUP($B23,'[2]1516 Exp_Rev Access'!$F$7:$FS$310,33,FALSE))</f>
        <v>0</v>
      </c>
      <c r="AT23" s="90">
        <f>IF(ISNA(VLOOKUP($B23,'[2]1516 Exp_Rev Access'!$F$7:$FS$310,34,FALSE)),"",VLOOKUP($B23,'[2]1516 Exp_Rev Access'!$F$7:$FS$310,34,FALSE))</f>
        <v>0</v>
      </c>
      <c r="AU23" s="53">
        <f t="shared" si="59"/>
        <v>909686.97</v>
      </c>
      <c r="AV23" s="93">
        <f t="shared" si="60"/>
        <v>0.52592894288901648</v>
      </c>
      <c r="AW23" s="53">
        <f t="shared" si="61"/>
        <v>6783.6463087248321</v>
      </c>
      <c r="AX23" s="90">
        <f>IF(ISNA(VLOOKUP($B23,'[2]1516 Exp_Rev Access'!$F$7:$FS$310,35,FALSE)),"",VLOOKUP($B23,'[2]1516 Exp_Rev Access'!$F$7:$FS$310,35,FALSE))</f>
        <v>0</v>
      </c>
      <c r="AY23" s="90">
        <f>IF(ISNA(VLOOKUP($B23,'[2]1516 Exp_Rev Access'!$F$7:$FS$310,36,FALSE)),"",VLOOKUP($B23,'[2]1516 Exp_Rev Access'!$F$7:$FS$310,36,FALSE))</f>
        <v>84489.279999999999</v>
      </c>
      <c r="AZ23" s="90">
        <f>IF(ISNA(VLOOKUP($B23,'[2]1516 Exp_Rev Access'!$F$7:$FS$310,37,FALSE)),"",VLOOKUP($B23,'[2]1516 Exp_Rev Access'!$F$7:$FS$310,37,FALSE))</f>
        <v>0</v>
      </c>
      <c r="BA23" s="90">
        <f>IF(ISNA(VLOOKUP($B23,'[2]1516 Exp_Rev Access'!$F$7:$FS$310,38,FALSE)),"",VLOOKUP($B23,'[2]1516 Exp_Rev Access'!$F$7:$FS$310,38,FALSE))</f>
        <v>0</v>
      </c>
      <c r="BB23" s="90">
        <f>IF(ISNA(VLOOKUP($B23,'[2]1516 Exp_Rev Access'!$F$7:$FS$310,39,FALSE)),"",VLOOKUP($B23,'[2]1516 Exp_Rev Access'!$F$7:$FS$310,39,FALSE))</f>
        <v>0</v>
      </c>
      <c r="BC23" s="90">
        <f>IF(ISNA(VLOOKUP($B23,'[2]1516 Exp_Rev Access'!$F$7:$FS$310,40,FALSE)),"",VLOOKUP($B23,'[2]1516 Exp_Rev Access'!$F$7:$FS$310,40,FALSE))</f>
        <v>60698.14</v>
      </c>
      <c r="BD23" s="90">
        <f>IF(ISNA(VLOOKUP($B23,'[2]1516 Exp_Rev Access'!$F$7:$FS$310,41,FALSE)),"",VLOOKUP($B23,'[2]1516 Exp_Rev Access'!$F$7:$FS$310,41,FALSE))</f>
        <v>0</v>
      </c>
      <c r="BE23" s="90">
        <f>IF(ISNA(VLOOKUP($B23,'[2]1516 Exp_Rev Access'!$F$7:$FS$310,42,FALSE)),"",VLOOKUP($B23,'[2]1516 Exp_Rev Access'!$F$7:$FS$310,42,FALSE))</f>
        <v>750</v>
      </c>
      <c r="BF23" s="90">
        <f>IF(ISNA(VLOOKUP($B23,'[2]1516 Exp_Rev Access'!$F$7:$FS$310,43,FALSE)),"",VLOOKUP($B23,'[2]1516 Exp_Rev Access'!$F$7:$FS$310,43,FALSE))</f>
        <v>0</v>
      </c>
      <c r="BG23" s="90">
        <f>IF(ISNA(VLOOKUP($B23,'[2]1516 Exp_Rev Access'!$F$7:$FS$310,44,FALSE)),"",VLOOKUP($B23,'[2]1516 Exp_Rev Access'!$F$7:$FS$310,44,FALSE))</f>
        <v>27897.23</v>
      </c>
      <c r="BH23" s="90">
        <f>IF(ISNA(VLOOKUP($B23,'[2]1516 Exp_Rev Access'!$F$7:$FS$310,45,FALSE)),"",VLOOKUP($B23,'[2]1516 Exp_Rev Access'!$F$7:$FS$310,45,FALSE))</f>
        <v>540.85</v>
      </c>
      <c r="BI23" s="90">
        <f>IF(ISNA(VLOOKUP($B23,'[2]1516 Exp_Rev Access'!$F$7:$FS$310,46,FALSE)),"",VLOOKUP($B23,'[2]1516 Exp_Rev Access'!$F$7:$FS$310,46,FALSE))</f>
        <v>0</v>
      </c>
      <c r="BJ23" s="90">
        <f>IF(ISNA(VLOOKUP($B23,'[2]1516 Exp_Rev Access'!$F$7:$FS$310,47,FALSE)),"",VLOOKUP($B23,'[2]1516 Exp_Rev Access'!$F$7:$FS$310,47,FALSE))</f>
        <v>2711.11</v>
      </c>
      <c r="BK23" s="90">
        <f>IF(ISNA(VLOOKUP($B23,'[2]1516 Exp_Rev Access'!$F$7:$FS$310,48,FALSE)),"",VLOOKUP($B23,'[2]1516 Exp_Rev Access'!$F$7:$FS$310,48,FALSE))</f>
        <v>252858.74</v>
      </c>
      <c r="BL23" s="90">
        <f>IF(ISNA(VLOOKUP($B23,'[2]1516 Exp_Rev Access'!$F$7:$FS$310,49,FALSE)),"",VLOOKUP($B23,'[2]1516 Exp_Rev Access'!$F$7:$FS$310,49,FALSE))</f>
        <v>0</v>
      </c>
      <c r="BM23" s="90">
        <f>IF(ISNA(VLOOKUP($B23,'[2]1516 Exp_Rev Access'!$F$7:$FS$310,50,FALSE)),"",VLOOKUP($B23,'[2]1516 Exp_Rev Access'!$F$7:$FS$310,50,FALSE))</f>
        <v>0</v>
      </c>
      <c r="BN23" s="90">
        <f>IF(ISNA(VLOOKUP($B23,'[2]1516 Exp_Rev Access'!$F$7:$FS$310,51,FALSE)),"",VLOOKUP($B23,'[2]1516 Exp_Rev Access'!$F$7:$FS$310,51,FALSE))</f>
        <v>0</v>
      </c>
      <c r="BO23" s="90">
        <f>IF(ISNA(VLOOKUP($B23,'[2]1516 Exp_Rev Access'!$F$7:$FS$310,52,FALSE)),"",VLOOKUP($B23,'[2]1516 Exp_Rev Access'!$F$7:$FS$310,52,FALSE))</f>
        <v>0</v>
      </c>
      <c r="BP23" s="90">
        <f>IF(ISNA(VLOOKUP($B23,'[2]1516 Exp_Rev Access'!$F$7:$FS$310,53,FALSE)),"",VLOOKUP($B23,'[2]1516 Exp_Rev Access'!$F$7:$FS$310,53,FALSE))</f>
        <v>0</v>
      </c>
      <c r="BQ23" s="90">
        <f>IF(ISNA(VLOOKUP($B23,'[2]1516 Exp_Rev Access'!$F$7:$FS$310,54,FALSE)),"",VLOOKUP($B23,'[2]1516 Exp_Rev Access'!$F$7:$FS$310,54,FALSE))</f>
        <v>0</v>
      </c>
      <c r="BR23" s="90">
        <f>IF(ISNA(VLOOKUP($B23,'[2]1516 Exp_Rev Access'!$F$7:$FS$310,55,FALSE)),"",VLOOKUP($B23,'[2]1516 Exp_Rev Access'!$F$7:$FS$310,55,FALSE))</f>
        <v>0</v>
      </c>
      <c r="BS23" s="90">
        <f>IF(ISNA(VLOOKUP($B23,'[2]1516 Exp_Rev Access'!$F$7:$FS$310,56,FALSE)),"",VLOOKUP($B23,'[2]1516 Exp_Rev Access'!$F$7:$FS$310,56,FALSE))</f>
        <v>0</v>
      </c>
      <c r="BT23" s="90">
        <f>IF(ISNA(VLOOKUP($B23,'[2]1516 Exp_Rev Access'!$F$7:$FS$310,57,FALSE)),"",VLOOKUP($B23,'[2]1516 Exp_Rev Access'!$F$7:$FS$310,57,FALSE))</f>
        <v>0</v>
      </c>
      <c r="BU23" s="90">
        <f>IF(ISNA(VLOOKUP($B23,'[2]1516 Exp_Rev Access'!$F$7:$FS$310,58,FALSE)),"",VLOOKUP($B23,'[2]1516 Exp_Rev Access'!$F$7:$FS$310,58,FALSE))</f>
        <v>0</v>
      </c>
      <c r="BV23" s="53">
        <f t="shared" si="62"/>
        <v>429945.35</v>
      </c>
      <c r="BW23" s="92">
        <f t="shared" si="63"/>
        <v>0.24856979475648441</v>
      </c>
      <c r="BX23" s="68">
        <f t="shared" si="64"/>
        <v>3206.154735272185</v>
      </c>
      <c r="BY23" s="90">
        <f>IF(ISNA(VLOOKUP($B23,'[2]1516 Exp_Rev Access'!$F$7:$FS$310,59,FALSE)),"",VLOOKUP($B23,'[2]1516 Exp_Rev Access'!$F$7:$FS$310,59,FALSE))</f>
        <v>0</v>
      </c>
      <c r="BZ23" s="90">
        <f>IF(ISNA(VLOOKUP($B23,'[2]1516 Exp_Rev Access'!$F$7:$FS$310,60,FALSE)),"",VLOOKUP($B23,'[2]1516 Exp_Rev Access'!$F$7:$FS$310,60,FALSE))</f>
        <v>0</v>
      </c>
      <c r="CA23" s="90">
        <f>IF(ISNA(VLOOKUP($B23,'[2]1516 Exp_Rev Access'!$F$7:$FS$310,61,FALSE)),"",VLOOKUP($B23,'[2]1516 Exp_Rev Access'!$F$7:$FS$310,61,FALSE))</f>
        <v>0</v>
      </c>
      <c r="CB23" s="90">
        <f>IF(ISNA(VLOOKUP($B23,'[2]1516 Exp_Rev Access'!$F$7:$FS$310,62,FALSE)),"",VLOOKUP($B23,'[2]1516 Exp_Rev Access'!$F$7:$FS$310,62,FALSE))</f>
        <v>0</v>
      </c>
      <c r="CC23" s="90">
        <f>IF(ISNA(VLOOKUP($B23,'[2]1516 Exp_Rev Access'!$F$7:$FS$310,63,FALSE)),"",VLOOKUP($B23,'[2]1516 Exp_Rev Access'!$F$7:$FS$310,63,FALSE))</f>
        <v>0</v>
      </c>
      <c r="CD23" s="90">
        <f>IF(ISNA(VLOOKUP($B23,'[2]1516 Exp_Rev Access'!$F$7:$FS$310,64,FALSE)),"",VLOOKUP($B23,'[2]1516 Exp_Rev Access'!$F$7:$FS$310,64,FALSE))</f>
        <v>0</v>
      </c>
      <c r="CE23" s="53">
        <f t="shared" si="65"/>
        <v>0</v>
      </c>
      <c r="CF23" s="92"/>
      <c r="CG23" s="94">
        <f t="shared" si="66"/>
        <v>0</v>
      </c>
      <c r="CH23" s="90">
        <f>IF(ISNA(VLOOKUP($B23,'[2]1516 Exp_Rev Access'!$F$7:$FS$310,65,FALSE)),"",VLOOKUP($B23,'[2]1516 Exp_Rev Access'!$F$7:$FS$310,65,FALSE))</f>
        <v>0</v>
      </c>
      <c r="CI23" s="90">
        <f>IF(ISNA(VLOOKUP($B23,'[2]1516 Exp_Rev Access'!$F$7:$FS$310,66,FALSE)),"",VLOOKUP($B23,'[2]1516 Exp_Rev Access'!$F$7:$FS$310,66,FALSE))</f>
        <v>0</v>
      </c>
      <c r="CJ23" s="90">
        <f>IF(ISNA(VLOOKUP($B23,'[2]1516 Exp_Rev Access'!$F$7:$FS$310,67,FALSE)),"",VLOOKUP($B23,'[2]1516 Exp_Rev Access'!$F$7:$FS$310,67,FALSE))</f>
        <v>0</v>
      </c>
      <c r="CK23" s="90">
        <f>IF(ISNA(VLOOKUP($B23,'[2]1516 Exp_Rev Access'!$F$7:$FS$310,68,FALSE)),"",VLOOKUP($B23,'[2]1516 Exp_Rev Access'!$F$7:$FS$310,68,FALSE))</f>
        <v>0</v>
      </c>
      <c r="CL23" s="90">
        <f>IF(ISNA(VLOOKUP($B23,'[2]1516 Exp_Rev Access'!$F$7:$FS$310,69,FALSE)),"",VLOOKUP($B23,'[2]1516 Exp_Rev Access'!$F$7:$FS$310,69,FALSE))</f>
        <v>0</v>
      </c>
      <c r="CM23" s="90">
        <f>IF(ISNA(VLOOKUP($B23,'[2]1516 Exp_Rev Access'!$F$7:$FS$310,70,FALSE)),"",VLOOKUP($B23,'[2]1516 Exp_Rev Access'!$F$7:$FS$310,70,FALSE))</f>
        <v>0</v>
      </c>
      <c r="CN23" s="90">
        <f>IF(ISNA(VLOOKUP($B23,'[2]1516 Exp_Rev Access'!$F$7:$FS$310,71,FALSE)),"",VLOOKUP($B23,'[2]1516 Exp_Rev Access'!$F$7:$FS$310,71,FALSE))</f>
        <v>0</v>
      </c>
      <c r="CO23" s="90">
        <f>IF(ISNA(VLOOKUP($B23,'[2]1516 Exp_Rev Access'!$F$7:$FS$310,72,FALSE)),"",VLOOKUP($B23,'[2]1516 Exp_Rev Access'!$F$7:$FS$310,72,FALSE))</f>
        <v>0</v>
      </c>
      <c r="CP23" s="90">
        <f>IF(ISNA(VLOOKUP($B23,'[2]1516 Exp_Rev Access'!$F$7:$FS$310,73,FALSE)),"",VLOOKUP($B23,'[2]1516 Exp_Rev Access'!$F$7:$FS$310,73,FALSE))</f>
        <v>0</v>
      </c>
      <c r="CQ23" s="90">
        <f>IF(ISNA(VLOOKUP($B23,'[2]1516 Exp_Rev Access'!$F$7:$FS$310,74,FALSE)),"",VLOOKUP($B23,'[2]1516 Exp_Rev Access'!$F$7:$FS$310,74,FALSE))</f>
        <v>17558.98</v>
      </c>
      <c r="CR23" s="90">
        <f>IF(ISNA(VLOOKUP($B23,'[2]1516 Exp_Rev Access'!$F$7:$FS$310,75,FALSE)),"",VLOOKUP($B23,'[2]1516 Exp_Rev Access'!$F$7:$FS$310,75,FALSE))</f>
        <v>0</v>
      </c>
      <c r="CS23" s="90">
        <f>IF(ISNA(VLOOKUP($B23,'[2]1516 Exp_Rev Access'!$F$7:$FS$310,76,FALSE)),"",VLOOKUP($B23,'[2]1516 Exp_Rev Access'!$F$7:$FS$310,76,FALSE))</f>
        <v>0</v>
      </c>
      <c r="CT23" s="90">
        <f>IF(ISNA(VLOOKUP($B23,'[2]1516 Exp_Rev Access'!$F$7:$FS$310,77,FALSE)),"",VLOOKUP($B23,'[2]1516 Exp_Rev Access'!$F$7:$FS$310,77,FALSE))</f>
        <v>0</v>
      </c>
      <c r="CU23" s="90">
        <f>IF(ISNA(VLOOKUP($B23,'[2]1516 Exp_Rev Access'!$F$7:$FS$310,78,FALSE)),"",VLOOKUP($B23,'[2]1516 Exp_Rev Access'!$F$7:$FS$310,78,FALSE))</f>
        <v>34745.86</v>
      </c>
      <c r="CV23" s="90">
        <f>IF(ISNA(VLOOKUP($B23,'[2]1516 Exp_Rev Access'!$F$7:$FS$310,79,FALSE)),"",VLOOKUP($B23,'[2]1516 Exp_Rev Access'!$F$7:$FS$310,79,FALSE))</f>
        <v>17503</v>
      </c>
      <c r="CW23" s="90">
        <f>IF(ISNA(VLOOKUP($B23,'[2]1516 Exp_Rev Access'!$F$7:$FS$310,80,FALSE)),"",VLOOKUP($B23,'[2]1516 Exp_Rev Access'!$F$7:$FS$310,80,FALSE))</f>
        <v>19568.099999999999</v>
      </c>
      <c r="CX23" s="90">
        <f>IF(ISNA(VLOOKUP($B23,'[2]1516 Exp_Rev Access'!$F$7:$FS$310,81,FALSE)),"",VLOOKUP($B23,'[2]1516 Exp_Rev Access'!$F$7:$FS$310,81,FALSE))</f>
        <v>0</v>
      </c>
      <c r="CY23" s="90">
        <f>IF(ISNA(VLOOKUP($B23,'[2]1516 Exp_Rev Access'!$F$7:$FS$310,82,FALSE)),"",VLOOKUP($B23,'[2]1516 Exp_Rev Access'!$F$7:$FS$310,82,FALSE))</f>
        <v>0</v>
      </c>
      <c r="CZ23" s="90">
        <f>IF(ISNA(VLOOKUP($B23,'[2]1516 Exp_Rev Access'!$F$7:$FS$310,83,FALSE)),"",VLOOKUP($B23,'[2]1516 Exp_Rev Access'!$F$7:$FS$310,83,FALSE))</f>
        <v>0</v>
      </c>
      <c r="DA23" s="90">
        <f>IF(ISNA(VLOOKUP($B23,'[2]1516 Exp_Rev Access'!$F$7:$FS$310,84,FALSE)),"",VLOOKUP($B23,'[2]1516 Exp_Rev Access'!$F$7:$FS$310,84,FALSE))</f>
        <v>0</v>
      </c>
      <c r="DB23" s="90">
        <f>IF(ISNA(VLOOKUP($B23,'[2]1516 Exp_Rev Access'!$F$7:$FS$310,85,FALSE)),"",VLOOKUP($B23,'[2]1516 Exp_Rev Access'!$F$7:$FS$310,85,FALSE))</f>
        <v>0</v>
      </c>
      <c r="DC23" s="90">
        <f>IF(ISNA(VLOOKUP($B23,'[2]1516 Exp_Rev Access'!$F$7:$FS$310,86,FALSE)),"",VLOOKUP($B23,'[2]1516 Exp_Rev Access'!$F$7:$FS$310,86,FALSE))</f>
        <v>0</v>
      </c>
      <c r="DD23" s="90">
        <f>IF(ISNA(VLOOKUP($B23,'[2]1516 Exp_Rev Access'!$F$7:$FS$310,87,FALSE)),"",VLOOKUP($B23,'[2]1516 Exp_Rev Access'!$F$7:$FS$310,87,FALSE))</f>
        <v>0</v>
      </c>
      <c r="DE23" s="90">
        <f>IF(ISNA(VLOOKUP($B23,'[2]1516 Exp_Rev Access'!$F$7:$FS$310,88,FALSE)),"",VLOOKUP($B23,'[2]1516 Exp_Rev Access'!$F$7:$FS$310,88,FALSE))</f>
        <v>0</v>
      </c>
      <c r="DF23" s="90">
        <f>IF(ISNA(VLOOKUP($B23,'[2]1516 Exp_Rev Access'!$F$7:$FS$310,89,FALSE)),"",VLOOKUP($B23,'[2]1516 Exp_Rev Access'!$F$7:$FS$310,89,FALSE))</f>
        <v>0</v>
      </c>
      <c r="DG23" s="90">
        <f>IF(ISNA(VLOOKUP($B23,'[2]1516 Exp_Rev Access'!$F$7:$FS$310,90,FALSE)),"",VLOOKUP($B23,'[2]1516 Exp_Rev Access'!$F$7:$FS$310,90,FALSE))</f>
        <v>0</v>
      </c>
      <c r="DH23" s="90">
        <f>IF(ISNA(VLOOKUP($B23,'[2]1516 Exp_Rev Access'!$F$7:$FS$310,91,FALSE)),"",VLOOKUP($B23,'[2]1516 Exp_Rev Access'!$F$7:$FS$310,91,FALSE))</f>
        <v>0</v>
      </c>
      <c r="DI23" s="90">
        <f>IF(ISNA(VLOOKUP($B23,'[2]1516 Exp_Rev Access'!$F$7:$FS$310,92,FALSE)),"",VLOOKUP($B23,'[2]1516 Exp_Rev Access'!$F$7:$FS$310,92,FALSE))</f>
        <v>52724.94</v>
      </c>
      <c r="DJ23" s="90">
        <f>IF(ISNA(VLOOKUP($B23,'[2]1516 Exp_Rev Access'!$F$7:$FS$310,93,FALSE)),"",VLOOKUP($B23,'[2]1516 Exp_Rev Access'!$F$7:$FS$310,93,FALSE))</f>
        <v>0</v>
      </c>
      <c r="DK23" s="90">
        <f>IF(ISNA(VLOOKUP($B23,'[2]1516 Exp_Rev Access'!$F$7:$FS$310,94,FALSE)),"",VLOOKUP($B23,'[2]1516 Exp_Rev Access'!$F$7:$FS$310,94,FALSE))</f>
        <v>0</v>
      </c>
      <c r="DL23" s="90">
        <f>IF(ISNA(VLOOKUP($B23,'[2]1516 Exp_Rev Access'!$F$7:$FS$310,95,FALSE)),"",VLOOKUP($B23,'[2]1516 Exp_Rev Access'!$F$7:$FS$310,95,FALSE))</f>
        <v>0</v>
      </c>
      <c r="DM23" s="90">
        <f>IF(ISNA(VLOOKUP($B23,'[2]1516 Exp_Rev Access'!$F$7:$FS$310,96,FALSE)),"",VLOOKUP($B23,'[2]1516 Exp_Rev Access'!$F$7:$FS$310,96,FALSE))</f>
        <v>0</v>
      </c>
      <c r="DN23" s="90">
        <f>IF(ISNA(VLOOKUP($B23,'[2]1516 Exp_Rev Access'!$F$7:$FS$310,97,FALSE)),"",VLOOKUP($B23,'[2]1516 Exp_Rev Access'!$F$7:$FS$310,97,FALSE))</f>
        <v>0</v>
      </c>
      <c r="DO23" s="90">
        <f>IF(ISNA(VLOOKUP($B23,'[2]1516 Exp_Rev Access'!$F$7:$FS$310,98,FALSE)),"",VLOOKUP($B23,'[2]1516 Exp_Rev Access'!$F$7:$FS$310,98,FALSE))</f>
        <v>0</v>
      </c>
      <c r="DP23" s="90">
        <f>IF(ISNA(VLOOKUP($B23,'[2]1516 Exp_Rev Access'!$F$7:$FS$310,99,FALSE)),"",VLOOKUP($B23,'[2]1516 Exp_Rev Access'!$F$7:$FS$310,99,FALSE))</f>
        <v>0</v>
      </c>
      <c r="DQ23" s="90">
        <f>IF(ISNA(VLOOKUP($B23,'[2]1516 Exp_Rev Access'!$F$7:$FS$310,100,FALSE)),"",VLOOKUP($B23,'[2]1516 Exp_Rev Access'!$F$7:$FS$310,100,FALSE))</f>
        <v>0</v>
      </c>
      <c r="DR23" s="90">
        <f>IF(ISNA(VLOOKUP($B23,'[2]1516 Exp_Rev Access'!$F$7:$FS$310,101,FALSE)),"",VLOOKUP($B23,'[2]1516 Exp_Rev Access'!$F$7:$FS$310,101,FALSE))</f>
        <v>0</v>
      </c>
      <c r="DS23" s="90">
        <f>IF(ISNA(VLOOKUP($B23,'[2]1516 Exp_Rev Access'!$F$7:$FS$310,102,FALSE)),"",VLOOKUP($B23,'[2]1516 Exp_Rev Access'!$F$7:$FS$310,102,FALSE))</f>
        <v>0</v>
      </c>
      <c r="DT23" s="90">
        <f>IF(ISNA(VLOOKUP($B23,'[2]1516 Exp_Rev Access'!$F$7:$FS$310,103,FALSE)),"",VLOOKUP($B23,'[2]1516 Exp_Rev Access'!$F$7:$FS$310,103,FALSE))</f>
        <v>0</v>
      </c>
      <c r="DU23" s="90">
        <f>IF(ISNA(VLOOKUP($B23,'[2]1516 Exp_Rev Access'!$F$7:$FS$310,104,FALSE)),"",VLOOKUP($B23,'[2]1516 Exp_Rev Access'!$F$7:$FS$310,104,FALSE))</f>
        <v>0</v>
      </c>
      <c r="DV23" s="90">
        <f>IF(ISNA(VLOOKUP($B23,'[2]1516 Exp_Rev Access'!$F$7:$FS$310,105,FALSE)),"",VLOOKUP($B23,'[2]1516 Exp_Rev Access'!$F$7:$FS$310,105,FALSE))</f>
        <v>0</v>
      </c>
      <c r="DW23" s="90">
        <f>IF(ISNA(VLOOKUP($B23,'[2]1516 Exp_Rev Access'!$F$7:$FS$310,106,FALSE)),"",VLOOKUP($B23,'[2]1516 Exp_Rev Access'!$F$7:$FS$310,106,FALSE))</f>
        <v>0</v>
      </c>
      <c r="DX23" s="90">
        <f>IF(ISNA(VLOOKUP($B23,'[2]1516 Exp_Rev Access'!$F$7:$FS$310,107,FALSE)),"",VLOOKUP($B23,'[2]1516 Exp_Rev Access'!$F$7:$FS$310,107,FALSE))</f>
        <v>0</v>
      </c>
      <c r="DY23" s="90">
        <f>IF(ISNA(VLOOKUP($B23,'[2]1516 Exp_Rev Access'!$F$7:$FS$310,108,FALSE)),"",VLOOKUP($B23,'[2]1516 Exp_Rev Access'!$F$7:$FS$310,108,FALSE))</f>
        <v>0</v>
      </c>
      <c r="DZ23" s="90">
        <f>IF(ISNA(VLOOKUP($B23,'[2]1516 Exp_Rev Access'!$F$7:$FS$310,109,FALSE)),"",VLOOKUP($B23,'[2]1516 Exp_Rev Access'!$F$7:$FS$310,109,FALSE))</f>
        <v>0</v>
      </c>
      <c r="EA23" s="90">
        <f>IF(ISNA(VLOOKUP($B23,'[2]1516 Exp_Rev Access'!$F$7:$FS$310,110,FALSE)),"",VLOOKUP($B23,'[2]1516 Exp_Rev Access'!$F$7:$FS$310,110,FALSE))</f>
        <v>0</v>
      </c>
      <c r="EB23" s="90">
        <f>IF(ISNA(VLOOKUP($B23,'[2]1516 Exp_Rev Access'!$F$7:$FS$310,111,FALSE)),"",VLOOKUP($B23,'[2]1516 Exp_Rev Access'!$F$7:$FS$310,111,FALSE))</f>
        <v>0</v>
      </c>
      <c r="EC23" s="90">
        <f>IF(ISNA(VLOOKUP($B23,'[2]1516 Exp_Rev Access'!$F$7:$FS$310,112,FALSE)),"",VLOOKUP($B23,'[2]1516 Exp_Rev Access'!$F$7:$FS$310,112,FALSE))</f>
        <v>0</v>
      </c>
      <c r="ED23" s="90">
        <f>IF(ISNA(VLOOKUP($B23,'[2]1516 Exp_Rev Access'!$F$7:$FS$310,113,FALSE)),"",VLOOKUP($B23,'[2]1516 Exp_Rev Access'!$F$7:$FS$310,113,FALSE))</f>
        <v>0</v>
      </c>
      <c r="EE23" s="90">
        <f>IF(ISNA(VLOOKUP($B23,'[2]1516 Exp_Rev Access'!$F$7:$FS$310,114,FALSE)),"",VLOOKUP($B23,'[2]1516 Exp_Rev Access'!$F$7:$FS$310,114,FALSE))</f>
        <v>0</v>
      </c>
      <c r="EF23" s="90">
        <f>IF(ISNA(VLOOKUP($B23,'[2]1516 Exp_Rev Access'!$F$7:$FS$310,115,FALSE)),"",VLOOKUP($B23,'[2]1516 Exp_Rev Access'!$F$7:$FS$310,115,FALSE))</f>
        <v>0</v>
      </c>
      <c r="EG23" s="90">
        <f>IF(ISNA(VLOOKUP($B23,'[2]1516 Exp_Rev Access'!$F$7:$FS$310,116,FALSE)),"",VLOOKUP($B23,'[2]1516 Exp_Rev Access'!$F$7:$FS$310,116,FALSE))</f>
        <v>0</v>
      </c>
      <c r="EH23" s="90">
        <f>IF(ISNA(VLOOKUP($B23,'[2]1516 Exp_Rev Access'!$F$7:$FS$310,117,FALSE)),"",VLOOKUP($B23,'[2]1516 Exp_Rev Access'!$F$7:$FS$310,117,FALSE))</f>
        <v>0</v>
      </c>
      <c r="EI23" s="90">
        <f>IF(ISNA(VLOOKUP($B23,'[2]1516 Exp_Rev Access'!$F$7:$FS$310,118,FALSE)),"",VLOOKUP($B23,'[2]1516 Exp_Rev Access'!$F$7:$FS$310,118,FALSE))</f>
        <v>0</v>
      </c>
      <c r="EJ23" s="90">
        <f>IF(ISNA(VLOOKUP($B23,'[2]1516 Exp_Rev Access'!$F$7:$FS$310,119,FALSE)),"",VLOOKUP($B23,'[2]1516 Exp_Rev Access'!$F$7:$FS$310,119,FALSE))</f>
        <v>0</v>
      </c>
      <c r="EK23" s="90">
        <f>IF(ISNA(VLOOKUP($B23,'[2]1516 Exp_Rev Access'!$F$7:$FS$310,120,FALSE)),"",VLOOKUP($B23,'[2]1516 Exp_Rev Access'!$F$7:$FS$310,120,FALSE))</f>
        <v>0</v>
      </c>
      <c r="EL23" s="90">
        <f>IF(ISNA(VLOOKUP($B23,'[2]1516 Exp_Rev Access'!$F$7:$FS$310,121,FALSE)),"",VLOOKUP($B23,'[2]1516 Exp_Rev Access'!$F$7:$FS$310,121,FALSE))</f>
        <v>0</v>
      </c>
      <c r="EM23" s="90">
        <f>IF(ISNA(VLOOKUP($B23,'[2]1516 Exp_Rev Access'!$F$7:$FS$310,122,FALSE)),"",VLOOKUP($B23,'[2]1516 Exp_Rev Access'!$F$7:$FS$310,122,FALSE))</f>
        <v>0</v>
      </c>
      <c r="EN23" s="90">
        <f>IF(ISNA(VLOOKUP($B23,'[2]1516 Exp_Rev Access'!$F$7:$FS$310,123,FALSE)),"",VLOOKUP($B23,'[2]1516 Exp_Rev Access'!$F$7:$FS$310,123,FALSE))</f>
        <v>0</v>
      </c>
      <c r="EO23" s="90">
        <f>IF(ISNA(VLOOKUP($B23,'[2]1516 Exp_Rev Access'!$F$7:$FS$310,124,FALSE)),"",VLOOKUP($B23,'[2]1516 Exp_Rev Access'!$F$7:$FS$310,124,FALSE))</f>
        <v>0</v>
      </c>
      <c r="EP23" s="90">
        <f>IF(ISNA(VLOOKUP($B23,'[2]1516 Exp_Rev Access'!$F$7:$FS$310,125,FALSE)),"",VLOOKUP($B23,'[2]1516 Exp_Rev Access'!$F$7:$FS$310,125,FALSE))</f>
        <v>0</v>
      </c>
      <c r="EQ23" s="90">
        <f>IF(ISNA(VLOOKUP($B23,'[2]1516 Exp_Rev Access'!$F$7:$FS$310,126,FALSE)),"",VLOOKUP($B23,'[2]1516 Exp_Rev Access'!$F$7:$FS$310,126,FALSE))</f>
        <v>0</v>
      </c>
      <c r="ER23" s="90">
        <f>IF(ISNA(VLOOKUP($B23,'[2]1516 Exp_Rev Access'!$F$7:$FS$310,127,FALSE)),"",VLOOKUP($B23,'[2]1516 Exp_Rev Access'!$F$7:$FS$310,127,FALSE))</f>
        <v>0</v>
      </c>
      <c r="ES23" s="90">
        <f>IF(ISNA(VLOOKUP($B23,'[2]1516 Exp_Rev Access'!$F$7:$FS$310,128,FALSE)),"",VLOOKUP($B23,'[2]1516 Exp_Rev Access'!$F$7:$FS$310,128,FALSE))</f>
        <v>0</v>
      </c>
      <c r="ET23" s="90">
        <f>IF(ISNA(VLOOKUP($B23,'[2]1516 Exp_Rev Access'!$F$7:$FS$310,129,FALSE)),"",VLOOKUP($B23,'[2]1516 Exp_Rev Access'!$F$7:$FS$310,129,FALSE))</f>
        <v>0</v>
      </c>
      <c r="EU23" s="90">
        <f>IF(ISNA(VLOOKUP($B23,'[2]1516 Exp_Rev Access'!$F$7:$FS$310,130,FALSE)),"",VLOOKUP($B23,'[2]1516 Exp_Rev Access'!$F$7:$FS$310,130,FALSE))</f>
        <v>0</v>
      </c>
      <c r="EV23" s="90">
        <f>IF(ISNA(VLOOKUP($B23,'[2]1516 Exp_Rev Access'!$F$7:$FS$310,131,FALSE)),"",VLOOKUP($B23,'[2]1516 Exp_Rev Access'!$F$7:$FS$310,131,FALSE))</f>
        <v>0</v>
      </c>
      <c r="EW23" s="90">
        <f>IF(ISNA(VLOOKUP($B23,'[2]1516 Exp_Rev Access'!$F$7:$FS$310,132,FALSE)),"",VLOOKUP($B23,'[2]1516 Exp_Rev Access'!$F$7:$FS$310,132,FALSE))</f>
        <v>0</v>
      </c>
      <c r="EX23" s="90">
        <f>IF(ISNA(VLOOKUP($B23,'[2]1516 Exp_Rev Access'!$F$7:$FS$310,133,FALSE)),"",VLOOKUP($B23,'[2]1516 Exp_Rev Access'!$F$7:$FS$310,133,FALSE))</f>
        <v>0</v>
      </c>
      <c r="EY23" s="90">
        <f>IF(ISNA(VLOOKUP($B23,'[2]1516 Exp_Rev Access'!$F$7:$FS$310,134,FALSE)),"",VLOOKUP($B23,'[2]1516 Exp_Rev Access'!$F$7:$FS$310,134,FALSE))</f>
        <v>0</v>
      </c>
      <c r="EZ23" s="90">
        <f>IF(ISNA(VLOOKUP($B23,'[2]1516 Exp_Rev Access'!$F$7:$FS$310,135,FALSE)),"",VLOOKUP($B23,'[2]1516 Exp_Rev Access'!$F$7:$FS$310,135,FALSE))</f>
        <v>0</v>
      </c>
      <c r="FA23" s="90">
        <f>IF(ISNA(VLOOKUP($B23,'[2]1516 Exp_Rev Access'!$F$7:$FS$310,136,FALSE)),"",VLOOKUP($B23,'[2]1516 Exp_Rev Access'!$F$7:$FS$310,136,FALSE))</f>
        <v>0</v>
      </c>
      <c r="FB23" s="90">
        <f>IF(ISNA(VLOOKUP($B23,'[2]1516 Exp_Rev Access'!$F$7:$FS$310,137,FALSE)),"",VLOOKUP($B23,'[2]1516 Exp_Rev Access'!$F$7:$FS$310,137,FALSE))</f>
        <v>0</v>
      </c>
      <c r="FC23" s="90">
        <f>IF(ISNA(VLOOKUP($B23,'[2]1516 Exp_Rev Access'!$F$7:$FS$310,138,FALSE)),"",VLOOKUP($B23,'[2]1516 Exp_Rev Access'!$F$7:$FS$310,138,FALSE))</f>
        <v>0</v>
      </c>
      <c r="FD23" s="90">
        <f>IF(ISNA(VLOOKUP($B23,'[2]1516 Exp_Rev Access'!$F$7:$FS$310,139,FALSE)),"",VLOOKUP($B23,'[2]1516 Exp_Rev Access'!$F$7:$FS$310,139,FALSE))</f>
        <v>0</v>
      </c>
      <c r="FE23" s="90">
        <f>IF(ISNA(VLOOKUP($B23,'[2]1516 Exp_Rev Access'!$F$7:$FS$310,140,FALSE)),"",VLOOKUP($B23,'[2]1516 Exp_Rev Access'!$F$7:$FS$310,140,FALSE))</f>
        <v>0</v>
      </c>
      <c r="FF23" s="90">
        <f>IF(ISNA(VLOOKUP($B23,'[2]1516 Exp_Rev Access'!$F$7:$FS$310,141,FALSE)),"",VLOOKUP($B23,'[2]1516 Exp_Rev Access'!$F$7:$FS$310,141,FALSE))</f>
        <v>0</v>
      </c>
      <c r="FG23" s="90">
        <f>IF(ISNA(VLOOKUP($B23,'[2]1516 Exp_Rev Access'!$F$7:$FS$310,142,FALSE)),"",VLOOKUP($B23,'[2]1516 Exp_Rev Access'!$F$7:$FS$310,142,FALSE))</f>
        <v>0</v>
      </c>
      <c r="FH23" s="90">
        <f>IF(ISNA(VLOOKUP($B23,'[2]1516 Exp_Rev Access'!$F$7:$FS$310,143,FALSE)),"",VLOOKUP($B23,'[2]1516 Exp_Rev Access'!$F$7:$FS$310,143,FALSE))</f>
        <v>0</v>
      </c>
      <c r="FI23" s="90">
        <f>IF(ISNA(VLOOKUP($B23,'[2]1516 Exp_Rev Access'!$F$7:$FS$310,144,FALSE)),"",VLOOKUP($B23,'[2]1516 Exp_Rev Access'!$F$7:$FS$310,144,FALSE))</f>
        <v>0</v>
      </c>
      <c r="FJ23" s="90">
        <f>IF(ISNA(VLOOKUP($B23,'[2]1516 Exp_Rev Access'!$F$7:$FS$310,145,FALSE)),"",VLOOKUP($B23,'[2]1516 Exp_Rev Access'!$F$7:$FS$310,145,FALSE))</f>
        <v>0</v>
      </c>
      <c r="FK23" s="90">
        <f>IF(ISNA(VLOOKUP($B23,'[2]1516 Exp_Rev Access'!$F$7:$FS$310,146,FALSE)),"",VLOOKUP($B23,'[2]1516 Exp_Rev Access'!$F$7:$FS$310,146,FALSE))</f>
        <v>0</v>
      </c>
      <c r="FL23" s="90">
        <f>IF(ISNA(VLOOKUP($B23,'[2]1516 Exp_Rev Access'!$F$7:$FS$310,1147,FALSE)),"",VLOOKUP($B23,'[2]1516 Exp_Rev Access'!$F$7:$FS$310,147,FALSE))</f>
        <v>0</v>
      </c>
      <c r="FM23" s="90">
        <f>IF(ISNA(VLOOKUP($B23,'[2]1516 Exp_Rev Access'!$F$7:$FS$310,148,FALSE)),"",VLOOKUP($B23,'[2]1516 Exp_Rev Access'!$F$7:$FS$310,148,FALSE))</f>
        <v>0</v>
      </c>
      <c r="FN23" s="90">
        <f>IF(ISNA(VLOOKUP($B23,'[2]1516 Exp_Rev Access'!$F$7:$FS$310,149,FALSE)),"",VLOOKUP($B23,'[2]1516 Exp_Rev Access'!$F$7:$FS$310,149,FALSE))</f>
        <v>0</v>
      </c>
      <c r="FO23" s="90">
        <f>IF(ISNA(VLOOKUP($B23,'[2]1516 Exp_Rev Access'!$F$7:$FS$310,150,FALSE)),"",VLOOKUP($B23,'[2]1516 Exp_Rev Access'!$F$7:$FS$310,150,FALSE))</f>
        <v>0</v>
      </c>
      <c r="FP23" s="90">
        <f>IF(ISNA(VLOOKUP($B23,'[2]1516 Exp_Rev Access'!$F$7:$FS$310,151,FALSE)),"",VLOOKUP($B23,'[2]1516 Exp_Rev Access'!$F$7:$FS$310,151,FALSE))</f>
        <v>0</v>
      </c>
      <c r="FQ23" s="90">
        <f>IF(ISNA(VLOOKUP($B23,'[2]1516 Exp_Rev Access'!$F$7:$FS$310,152,FALSE)),"",VLOOKUP($B23,'[2]1516 Exp_Rev Access'!$F$7:$FS$310,152,FALSE))</f>
        <v>0</v>
      </c>
      <c r="FR23" s="90">
        <f>IF(ISNA(VLOOKUP($B23,'[2]1516 Exp_Rev Access'!$F$7:$FS$310,153,FALSE)),"",VLOOKUP($B23,'[2]1516 Exp_Rev Access'!$F$7:$FS$310,153,FALSE))</f>
        <v>2347.3000000000002</v>
      </c>
      <c r="FS23" s="53">
        <f t="shared" si="67"/>
        <v>144448.18</v>
      </c>
      <c r="FT23" s="92">
        <f t="shared" si="68"/>
        <v>8.3511670624063547E-2</v>
      </c>
      <c r="FU23" s="53">
        <f t="shared" si="69"/>
        <v>1077.1676360924682</v>
      </c>
      <c r="FV23" s="90">
        <f>IF(ISNA(VLOOKUP($B23,'[2]1516 Exp_Rev Access'!$F$7:$FS$310,154,FALSE)),"",VLOOKUP($B23,'[2]1516 Exp_Rev Access'!$F$7:$FS$310,154,FALSE))</f>
        <v>0</v>
      </c>
      <c r="FW23" s="90">
        <f>IF(ISNA(VLOOKUP($B23,'[2]1516 Exp_Rev Access'!$F$7:$FS$310,155,FALSE)),"",VLOOKUP($B23,'[2]1516 Exp_Rev Access'!$F$7:$FS$310,155,FALSE))</f>
        <v>0</v>
      </c>
      <c r="FX23" s="90">
        <f>IF(ISNA(VLOOKUP($B23,'[2]1516 Exp_Rev Access'!$F$7:$FS$310,156,FALSE)),"",VLOOKUP($B23,'[2]1516 Exp_Rev Access'!$F$7:$FS$310,156,FALSE))</f>
        <v>0</v>
      </c>
      <c r="FY23" s="90">
        <f>IF(ISNA(VLOOKUP($B23,'[2]1516 Exp_Rev Access'!$F$7:$FS$310,157,FALSE)),"",VLOOKUP($B23,'[2]1516 Exp_Rev Access'!$F$7:$FS$310,157,FALSE))</f>
        <v>0</v>
      </c>
      <c r="FZ23" s="90">
        <f>IF(ISNA(VLOOKUP($B23,'[2]1516 Exp_Rev Access'!$F$7:$FS$310,158,FALSE)),"",VLOOKUP($B23,'[2]1516 Exp_Rev Access'!$F$7:$FS$310,158,FALSE))</f>
        <v>0</v>
      </c>
      <c r="GA23" s="90">
        <f>IF(ISNA(VLOOKUP($B23,'[2]1516 Exp_Rev Access'!$F$7:$FS$310,159,FALSE)),"",VLOOKUP($B23,'[2]1516 Exp_Rev Access'!$F$7:$FS$310,159,FALSE))</f>
        <v>0</v>
      </c>
      <c r="GB23" s="90">
        <f>IF(ISNA(VLOOKUP($B23,'[2]1516 Exp_Rev Access'!$F$7:$FS$310,160,FALSE)),"",VLOOKUP($B23,'[2]1516 Exp_Rev Access'!$F$7:$FS$310,160,FALSE))</f>
        <v>0</v>
      </c>
      <c r="GC23" s="90">
        <f>IF(ISNA(VLOOKUP($B23,'[2]1516 Exp_Rev Access'!$F$7:$FS$310,161,FALSE)),"",VLOOKUP($B23,'[2]1516 Exp_Rev Access'!$F$7:$FS$310,161,FALSE))</f>
        <v>0</v>
      </c>
      <c r="GD23" s="90">
        <f>IF(ISNA(VLOOKUP($B23,'[2]1516 Exp_Rev Access'!$F$7:$FS$310,162,FALSE)),"",VLOOKUP($B23,'[2]1516 Exp_Rev Access'!$F$7:$FS$310,162,FALSE))</f>
        <v>0</v>
      </c>
      <c r="GE23" s="90">
        <f>IF(ISNA(VLOOKUP($B23,'[2]1516 Exp_Rev Access'!$F$7:$FS$310,163,FALSE)),"",VLOOKUP($B23,'[2]1516 Exp_Rev Access'!$F$7:$FS$310,163,FALSE))</f>
        <v>0</v>
      </c>
      <c r="GF23" s="90">
        <f>IF(ISNA(VLOOKUP($B23,'[2]1516 Exp_Rev Access'!$F$7:$FS$310,164,FALSE)),"",VLOOKUP($B23,'[2]1516 Exp_Rev Access'!$F$7:$FS$310,164,FALSE))</f>
        <v>0</v>
      </c>
      <c r="GG23" s="90">
        <f>IF(ISNA(VLOOKUP($B23,'[2]1516 Exp_Rev Access'!$F$7:$FS$310,165,FALSE)),"",VLOOKUP($B23,'[2]1516 Exp_Rev Access'!$F$7:$FS$310,165,FALSE))</f>
        <v>0</v>
      </c>
      <c r="GH23" s="90">
        <f>IF(ISNA(VLOOKUP($B23,'[2]1516 Exp_Rev Access'!$F$7:$FS$310,166,FALSE)),"",VLOOKUP($B23,'[2]1516 Exp_Rev Access'!$F$7:$FS$310,166,FALSE))</f>
        <v>0</v>
      </c>
      <c r="GI23" s="90">
        <f>IF(ISNA(VLOOKUP($B23,'[2]1516 Exp_Rev Access'!$F$7:$FS$310,167,FALSE)),"",VLOOKUP($B23,'[2]1516 Exp_Rev Access'!$F$7:$FS$310,167,FALSE))</f>
        <v>0</v>
      </c>
      <c r="GJ23" s="90">
        <f>IF(ISNA(VLOOKUP($B23,'[2]1516 Exp_Rev Access'!$F$7:$FS$310,168,FALSE)),"",VLOOKUP($B23,'[2]1516 Exp_Rev Access'!$F$7:$FS$310,168,FALSE))</f>
        <v>0</v>
      </c>
      <c r="GK23" s="90">
        <f>IF(ISNA(VLOOKUP($B23,'[2]1516 Exp_Rev Access'!$F$7:$FS$310,169,FALSE)),"",VLOOKUP($B23,'[2]1516 Exp_Rev Access'!$F$7:$FS$310,169,FALSE))</f>
        <v>0</v>
      </c>
      <c r="GL23" s="90">
        <f>IF(ISNA(VLOOKUP($B23,'[2]1516 Exp_Rev Access'!$F$7:$FS$310,170,FALSE)),"",VLOOKUP($B23,'[2]1516 Exp_Rev Access'!$F$7:$FS$310,170,FALSE))</f>
        <v>0</v>
      </c>
      <c r="GM23" s="90">
        <f>IF(ISNA(VLOOKUP($B23,'[2]1516 Exp_Rev Access'!$F$7:$FT$310,171,FALSE)),"",VLOOKUP($B23,'[2]1516 Exp_Rev Access'!$F$7:$FT$310,171,FALSE))</f>
        <v>0</v>
      </c>
      <c r="GN23" s="90">
        <f>IF(ISNA(VLOOKUP($B23,'[2]1516 Exp_Rev Access'!$F$7:$FU$310,172,FALSE)),"",VLOOKUP($B23,'[2]1516 Exp_Rev Access'!$F$7:$FU$310,172,FALSE))</f>
        <v>0</v>
      </c>
      <c r="GO23" s="90">
        <f>IF(ISNA(VLOOKUP($B23,'[2]1516 Exp_Rev Access'!$F$7:$FV$310,173,FALSE)),"",VLOOKUP($B23,'[2]1516 Exp_Rev Access'!$F$7:$FV$310,173,FALSE))</f>
        <v>0</v>
      </c>
      <c r="GP23" s="90">
        <f>IF(ISNA(VLOOKUP($B23,'[2]1516 Exp_Rev Access'!$F$7:$GA$310,174,FALSE)),"",VLOOKUP($B23,'[2]1516 Exp_Rev Access'!$F$7:$GA$310,174,FALSE))</f>
        <v>0</v>
      </c>
      <c r="GQ23" s="90">
        <f>IF(ISNA(VLOOKUP($B23,'[2]1516 Exp_Rev Access'!$F$7:$GA$310,175,FALSE)),"",VLOOKUP($B23,'[2]1516 Exp_Rev Access'!$F$7:$GA$310,175,FALSE))</f>
        <v>0</v>
      </c>
      <c r="GR23" s="90">
        <f>IF(ISNA(VLOOKUP($B23,'[2]1516 Exp_Rev Access'!$F$7:$GA$310,176,FALSE)),"",VLOOKUP($B23,'[2]1516 Exp_Rev Access'!$F$7:$GA$310,176,FALSE))</f>
        <v>0</v>
      </c>
      <c r="GS23" s="90">
        <f>IF(ISNA(VLOOKUP($B23,'[2]1516 Exp_Rev Access'!$F$7:$GA$310,177,FALSE)),"",VLOOKUP($B23,'[2]1516 Exp_Rev Access'!$F$7:$GA$310,177,FALSE))</f>
        <v>0</v>
      </c>
      <c r="GT23" s="90">
        <f>IF(ISNA(VLOOKUP($B23,'[2]1516 Exp_Rev Access'!$F$7:$GA$310,178,FALSE)),"",VLOOKUP($B23,'[2]1516 Exp_Rev Access'!$F$7:$GA$310,178,FALSE))</f>
        <v>0</v>
      </c>
      <c r="GU23" s="53">
        <f t="shared" si="70"/>
        <v>0</v>
      </c>
      <c r="GV23" s="92"/>
      <c r="GW23" s="114">
        <f t="shared" si="71"/>
        <v>0</v>
      </c>
      <c r="HE23" s="97"/>
      <c r="HF23" s="97"/>
      <c r="HG23" s="97"/>
      <c r="HH23" s="97"/>
      <c r="HI23" s="97"/>
      <c r="HJ23" s="97"/>
      <c r="HK23" s="97"/>
      <c r="HL23" s="97"/>
      <c r="HM23" s="97"/>
      <c r="HN23" s="97"/>
    </row>
    <row r="24" spans="1:230" x14ac:dyDescent="0.2">
      <c r="B24" s="87" t="s">
        <v>196</v>
      </c>
      <c r="C24" s="87" t="s">
        <v>197</v>
      </c>
      <c r="D24" s="88">
        <f>IF(ISNA(VLOOKUP($B24,'[2]1516 enrollment_Rev_Exp by size'!$A$6:$C$325,3,FALSE)),"",VLOOKUP($B24,'[2]1516 enrollment_Rev_Exp by size'!$A$6:$C$325,3,FALSE))</f>
        <v>1459.9099999999999</v>
      </c>
      <c r="E24" s="89">
        <v>17931331.699999999</v>
      </c>
      <c r="F24" s="67">
        <f t="shared" si="51"/>
        <v>17931331.699999999</v>
      </c>
      <c r="G24" s="67">
        <f t="shared" si="52"/>
        <v>0</v>
      </c>
      <c r="H24" s="90">
        <f>IF(ISNA(VLOOKUP($B24,'[2]1516 Exp_Rev Access'!$F$7:$FS$310,2,FALSE)),"",VLOOKUP($B24,'[2]1516 Exp_Rev Access'!$F$7:$FS$310,2,FALSE))</f>
        <v>2552228.36</v>
      </c>
      <c r="I24" s="90">
        <f>IF(ISNA(VLOOKUP($B24,'[2]1516 Exp_Rev Access'!$F$7:$FS$310,3,FALSE)),"",VLOOKUP($B24,'[2]1516 Exp_Rev Access'!$F$7:$FS$310,3,FALSE))</f>
        <v>0</v>
      </c>
      <c r="J24" s="90">
        <f>IF(ISNA(VLOOKUP($B24,'[2]1516 Exp_Rev Access'!$F$7:$FS$310,4,FALSE)),"",VLOOKUP($B24,'[2]1516 Exp_Rev Access'!$F$7:$FS$310,4,FALSE))</f>
        <v>0</v>
      </c>
      <c r="K24" s="90">
        <f>IF(ISNA(VLOOKUP($B24,'[2]1516 Exp_Rev Access'!$F$7:$FS$310,5,FALSE)),"-",VLOOKUP($B24,'[2]1516 Exp_Rev Access'!$F$7:$FS$310,5,FALSE))</f>
        <v>0</v>
      </c>
      <c r="L24" s="90">
        <f>IF(ISNA(VLOOKUP($B24,'[2]1516 Exp_Rev Access'!$F$7:$FS$310,6,FALSE)),"",VLOOKUP($B24,'[2]1516 Exp_Rev Access'!$F$7:$FS$310,6,FALSE))</f>
        <v>0</v>
      </c>
      <c r="M24" s="90">
        <f>IF(ISNA(VLOOKUP($B24,'[2]1516 Exp_Rev Access'!$F$7:$FS$310,7,FALSE)),"",VLOOKUP($B24,'[2]1516 Exp_Rev Access'!$F$7:$FS$310,7,FALSE))</f>
        <v>22181.62</v>
      </c>
      <c r="N24" s="53">
        <f t="shared" si="53"/>
        <v>2574409.98</v>
      </c>
      <c r="O24" s="91">
        <f t="shared" si="54"/>
        <v>0.14357048450562096</v>
      </c>
      <c r="P24" s="53">
        <f t="shared" si="55"/>
        <v>1763.4032097869049</v>
      </c>
      <c r="Q24" s="90">
        <f>IF(ISNA(VLOOKUP($B24,'[2]1516 Exp_Rev Access'!$F$7:$FS$310,8,FALSE)),"",VLOOKUP($B24,'[2]1516 Exp_Rev Access'!$F$7:$FS$310,8,FALSE))</f>
        <v>410</v>
      </c>
      <c r="R24" s="90">
        <f>IF(ISNA(VLOOKUP($B24,'[2]1516 Exp_Rev Access'!$F$7:$FS$310,9,FALSE)),"",VLOOKUP($B24,'[2]1516 Exp_Rev Access'!$F$7:$FS$310,9,FALSE))</f>
        <v>0</v>
      </c>
      <c r="S24" s="90">
        <f>IF(ISNA(VLOOKUP($B24,'[2]1516 Exp_Rev Access'!$F$7:$FS$310,10,FALSE)),"",VLOOKUP($B24,'[2]1516 Exp_Rev Access'!$F$7:$FS$310,10,FALSE))</f>
        <v>0</v>
      </c>
      <c r="T24" s="90">
        <f>IF(ISNA(VLOOKUP($B24,'[2]1516 Exp_Rev Access'!$F$7:$FS$310,11,FALSE)),"",VLOOKUP($B24,'[2]1516 Exp_Rev Access'!$F$7:$FS$310,11,FALSE))</f>
        <v>0</v>
      </c>
      <c r="U24" s="90">
        <f>IF(ISNA(VLOOKUP($B24,'[2]1516 Exp_Rev Access'!$F$7:$FS$310,12,FALSE)),"",VLOOKUP($B24,'[2]1516 Exp_Rev Access'!$F$7:$FS$310,12,FALSE))</f>
        <v>0</v>
      </c>
      <c r="V24" s="90">
        <f>IF(ISNA(VLOOKUP($B24,'[2]1516 Exp_Rev Access'!$F$7:$FS$310,13,FALSE)),"",VLOOKUP($B24,'[2]1516 Exp_Rev Access'!$F$7:$FS$310,13,FALSE))</f>
        <v>180</v>
      </c>
      <c r="W24" s="90">
        <f>IF(ISNA(VLOOKUP($B24,'[2]1516 Exp_Rev Access'!$F$7:$FS$310,14,FALSE)),"",VLOOKUP($B24,'[2]1516 Exp_Rev Access'!$F$7:$FS$310,14,FALSE))</f>
        <v>2350</v>
      </c>
      <c r="X24" s="90">
        <f>IF(ISNA(VLOOKUP($B24,'[2]1516 Exp_Rev Access'!$F$7:$FS$310,15,FALSE)),"",VLOOKUP($B24,'[2]1516 Exp_Rev Access'!$F$7:$FS$310,15,FALSE))</f>
        <v>0</v>
      </c>
      <c r="Y24" s="90">
        <f>IF(ISNA(VLOOKUP($B24,'[2]1516 Exp_Rev Access'!$F$7:$FS$310,16,FALSE)),"",VLOOKUP($B24,'[2]1516 Exp_Rev Access'!$F$7:$FS$310,16,FALSE))</f>
        <v>9331</v>
      </c>
      <c r="Z24" s="90">
        <f>IF(ISNA(VLOOKUP($B24,'[2]1516 Exp_Rev Access'!$F$7:$FS$310,17,FALSE)),"",VLOOKUP($B24,'[2]1516 Exp_Rev Access'!$F$7:$FS$310,17,FALSE))</f>
        <v>6629.5</v>
      </c>
      <c r="AA24" s="90">
        <f>IF(ISNA(VLOOKUP($B24,'[2]1516 Exp_Rev Access'!$F$7:$FS$310,18,FALSE)),"",VLOOKUP($B24,'[2]1516 Exp_Rev Access'!$F$7:$FS$310,18,FALSE))</f>
        <v>0</v>
      </c>
      <c r="AB24" s="90">
        <f>IF(ISNA(VLOOKUP($B24,'[2]1516 Exp_Rev Access'!$F$7:$FS$310,19,FALSE)),"",VLOOKUP($B24,'[2]1516 Exp_Rev Access'!$F$7:$FS$310,19,FALSE))</f>
        <v>0</v>
      </c>
      <c r="AC24" s="90">
        <f>IF(ISNA(VLOOKUP($B24,'[2]1516 Exp_Rev Access'!$F$7:$FS$310,20,FALSE)),"",VLOOKUP($B24,'[2]1516 Exp_Rev Access'!$F$7:$FS$310,20,FALSE))</f>
        <v>0</v>
      </c>
      <c r="AD24" s="90">
        <f>IF(ISNA(VLOOKUP($B24,'[2]1516 Exp_Rev Access'!$F$7:$FS$310,21,FALSE)),"",VLOOKUP($B24,'[2]1516 Exp_Rev Access'!$F$7:$FS$310,21,FALSE))</f>
        <v>73810.33</v>
      </c>
      <c r="AE24" s="90">
        <f>IF(ISNA(VLOOKUP($B24,'[2]1516 Exp_Rev Access'!$F$7:$FS$310,22,FALSE)),"",VLOOKUP($B24,'[2]1516 Exp_Rev Access'!$F$7:$FS$310,22,FALSE))</f>
        <v>5690.17</v>
      </c>
      <c r="AF24" s="90">
        <f>IF(ISNA(VLOOKUP($B24,'[2]1516 Exp_Rev Access'!$F$7:$FS$310,23,FALSE)),"",VLOOKUP($B24,'[2]1516 Exp_Rev Access'!$F$7:$FS$310,23,FALSE))</f>
        <v>0</v>
      </c>
      <c r="AG24" s="90">
        <f>IF(ISNA(VLOOKUP($B24,'[2]1516 Exp_Rev Access'!$F$7:$FS$310,24,FALSE)),"",VLOOKUP($B24,'[2]1516 Exp_Rev Access'!$F$7:$FS$310,24,FALSE))</f>
        <v>375.51</v>
      </c>
      <c r="AH24" s="90">
        <f>IF(ISNA(VLOOKUP($B24,'[2]1516 Exp_Rev Access'!$F$7:$FS$310,25,FALSE)),"",VLOOKUP($B24,'[2]1516 Exp_Rev Access'!$F$7:$FS$310,25,FALSE))</f>
        <v>3639.05</v>
      </c>
      <c r="AI24" s="90">
        <f>IF(ISNA(VLOOKUP($B24,'[2]1516 Exp_Rev Access'!$F$7:$FS$310,26,FALSE)),"",VLOOKUP($B24,'[2]1516 Exp_Rev Access'!$F$7:$FS$310,26,FALSE))</f>
        <v>30354.959999999999</v>
      </c>
      <c r="AJ24" s="90">
        <f>IF(ISNA(VLOOKUP($B24,'[2]1516 Exp_Rev Access'!$F$7:$FS$310,27,FALSE)),"",VLOOKUP($B24,'[2]1516 Exp_Rev Access'!$F$7:$FS$310,27,FALSE))</f>
        <v>35621.49</v>
      </c>
      <c r="AK24" s="90">
        <f>IF(ISNA(VLOOKUP($B24,'[2]1516 Exp_Rev Access'!$F$7:$FS$310,28,FALSE)),"",VLOOKUP($B24,'[2]1516 Exp_Rev Access'!$F$7:$FS$310,28,FALSE))</f>
        <v>21338.51</v>
      </c>
      <c r="AL24" s="90">
        <f>IF(ISNA(VLOOKUP($B24,'[2]1516 Exp_Rev Access'!$F$7:$FS$310,29,FALSE)),"",VLOOKUP($B24,'[2]1516 Exp_Rev Access'!$F$7:$FS$310,29,FALSE))</f>
        <v>29102.240000000002</v>
      </c>
      <c r="AM24" s="53">
        <f t="shared" si="56"/>
        <v>218832.75999999998</v>
      </c>
      <c r="AN24" s="92">
        <f t="shared" si="57"/>
        <v>1.2203932405087348E-2</v>
      </c>
      <c r="AO24" s="68">
        <f t="shared" si="58"/>
        <v>149.89469213855648</v>
      </c>
      <c r="AP24" s="90">
        <f>IF(ISNA(VLOOKUP($B24,'[2]1516 Exp_Rev Access'!$F$7:$FS$310,30,FALSE)),"",VLOOKUP($B24,'[2]1516 Exp_Rev Access'!$F$7:$FS$310,30,FALSE))</f>
        <v>9051370.5199999996</v>
      </c>
      <c r="AQ24" s="90">
        <f>IF(ISNA(VLOOKUP($B24,'[2]1516 Exp_Rev Access'!$F$7:$FS$310,31,FALSE)),"",VLOOKUP($B24,'[2]1516 Exp_Rev Access'!$F$7:$FS$310,31,FALSE))</f>
        <v>283465.19</v>
      </c>
      <c r="AR24" s="90">
        <f>IF(ISNA(VLOOKUP($B24,'[2]1516 Exp_Rev Access'!$F$7:$FS$310,32,FALSE)),"",VLOOKUP($B24,'[2]1516 Exp_Rev Access'!$F$7:$FS$310,32,FALSE))</f>
        <v>1150518.76</v>
      </c>
      <c r="AS24" s="90">
        <f>IF(ISNA(VLOOKUP($B24,'[2]1516 Exp_Rev Access'!$F$7:$FS$310,33,FALSE)),"",VLOOKUP($B24,'[2]1516 Exp_Rev Access'!$F$7:$FS$310,33,FALSE))</f>
        <v>0</v>
      </c>
      <c r="AT24" s="90">
        <f>IF(ISNA(VLOOKUP($B24,'[2]1516 Exp_Rev Access'!$F$7:$FS$310,34,FALSE)),"",VLOOKUP($B24,'[2]1516 Exp_Rev Access'!$F$7:$FS$310,34,FALSE))</f>
        <v>0</v>
      </c>
      <c r="AU24" s="53">
        <f t="shared" si="59"/>
        <v>10485354.469999999</v>
      </c>
      <c r="AV24" s="93">
        <f t="shared" si="60"/>
        <v>0.58475046055837554</v>
      </c>
      <c r="AW24" s="53">
        <f t="shared" si="61"/>
        <v>7182.1923748724239</v>
      </c>
      <c r="AX24" s="90">
        <f>IF(ISNA(VLOOKUP($B24,'[2]1516 Exp_Rev Access'!$F$7:$FS$310,35,FALSE)),"",VLOOKUP($B24,'[2]1516 Exp_Rev Access'!$F$7:$FS$310,35,FALSE))</f>
        <v>0</v>
      </c>
      <c r="AY24" s="90">
        <f>IF(ISNA(VLOOKUP($B24,'[2]1516 Exp_Rev Access'!$F$7:$FS$310,36,FALSE)),"",VLOOKUP($B24,'[2]1516 Exp_Rev Access'!$F$7:$FS$310,36,FALSE))</f>
        <v>1168021.93</v>
      </c>
      <c r="AZ24" s="90">
        <f>IF(ISNA(VLOOKUP($B24,'[2]1516 Exp_Rev Access'!$F$7:$FS$310,37,FALSE)),"",VLOOKUP($B24,'[2]1516 Exp_Rev Access'!$F$7:$FS$310,37,FALSE))</f>
        <v>22990.639999999999</v>
      </c>
      <c r="BA24" s="90">
        <f>IF(ISNA(VLOOKUP($B24,'[2]1516 Exp_Rev Access'!$F$7:$FS$310,38,FALSE)),"",VLOOKUP($B24,'[2]1516 Exp_Rev Access'!$F$7:$FS$310,38,FALSE))</f>
        <v>0</v>
      </c>
      <c r="BB24" s="90">
        <f>IF(ISNA(VLOOKUP($B24,'[2]1516 Exp_Rev Access'!$F$7:$FS$310,39,FALSE)),"",VLOOKUP($B24,'[2]1516 Exp_Rev Access'!$F$7:$FS$310,39,FALSE))</f>
        <v>0</v>
      </c>
      <c r="BC24" s="90">
        <f>IF(ISNA(VLOOKUP($B24,'[2]1516 Exp_Rev Access'!$F$7:$FS$310,40,FALSE)),"",VLOOKUP($B24,'[2]1516 Exp_Rev Access'!$F$7:$FS$310,40,FALSE))</f>
        <v>445523.1</v>
      </c>
      <c r="BD24" s="90">
        <f>IF(ISNA(VLOOKUP($B24,'[2]1516 Exp_Rev Access'!$F$7:$FS$310,41,FALSE)),"",VLOOKUP($B24,'[2]1516 Exp_Rev Access'!$F$7:$FS$310,41,FALSE))</f>
        <v>0</v>
      </c>
      <c r="BE24" s="90">
        <f>IF(ISNA(VLOOKUP($B24,'[2]1516 Exp_Rev Access'!$F$7:$FS$310,42,FALSE)),"",VLOOKUP($B24,'[2]1516 Exp_Rev Access'!$F$7:$FS$310,42,FALSE))</f>
        <v>219697.1</v>
      </c>
      <c r="BF24" s="90">
        <f>IF(ISNA(VLOOKUP($B24,'[2]1516 Exp_Rev Access'!$F$7:$FS$310,43,FALSE)),"",VLOOKUP($B24,'[2]1516 Exp_Rev Access'!$F$7:$FS$310,43,FALSE))</f>
        <v>0</v>
      </c>
      <c r="BG24" s="90">
        <f>IF(ISNA(VLOOKUP($B24,'[2]1516 Exp_Rev Access'!$F$7:$FS$310,44,FALSE)),"",VLOOKUP($B24,'[2]1516 Exp_Rev Access'!$F$7:$FS$310,44,FALSE))</f>
        <v>313616.61</v>
      </c>
      <c r="BH24" s="90">
        <f>IF(ISNA(VLOOKUP($B24,'[2]1516 Exp_Rev Access'!$F$7:$FS$310,45,FALSE)),"",VLOOKUP($B24,'[2]1516 Exp_Rev Access'!$F$7:$FS$310,45,FALSE))</f>
        <v>14769.03</v>
      </c>
      <c r="BI24" s="90">
        <f>IF(ISNA(VLOOKUP($B24,'[2]1516 Exp_Rev Access'!$F$7:$FS$310,46,FALSE)),"",VLOOKUP($B24,'[2]1516 Exp_Rev Access'!$F$7:$FS$310,46,FALSE))</f>
        <v>0</v>
      </c>
      <c r="BJ24" s="90">
        <f>IF(ISNA(VLOOKUP($B24,'[2]1516 Exp_Rev Access'!$F$7:$FS$310,47,FALSE)),"",VLOOKUP($B24,'[2]1516 Exp_Rev Access'!$F$7:$FS$310,47,FALSE))</f>
        <v>15030.65</v>
      </c>
      <c r="BK24" s="90">
        <f>IF(ISNA(VLOOKUP($B24,'[2]1516 Exp_Rev Access'!$F$7:$FS$310,48,FALSE)),"",VLOOKUP($B24,'[2]1516 Exp_Rev Access'!$F$7:$FS$310,48,FALSE))</f>
        <v>615056.9</v>
      </c>
      <c r="BL24" s="90">
        <f>IF(ISNA(VLOOKUP($B24,'[2]1516 Exp_Rev Access'!$F$7:$FS$310,49,FALSE)),"",VLOOKUP($B24,'[2]1516 Exp_Rev Access'!$F$7:$FS$310,49,FALSE))</f>
        <v>379850.05</v>
      </c>
      <c r="BM24" s="90">
        <f>IF(ISNA(VLOOKUP($B24,'[2]1516 Exp_Rev Access'!$F$7:$FS$310,50,FALSE)),"",VLOOKUP($B24,'[2]1516 Exp_Rev Access'!$F$7:$FS$310,50,FALSE))</f>
        <v>711.32</v>
      </c>
      <c r="BN24" s="90">
        <f>IF(ISNA(VLOOKUP($B24,'[2]1516 Exp_Rev Access'!$F$7:$FS$310,51,FALSE)),"",VLOOKUP($B24,'[2]1516 Exp_Rev Access'!$F$7:$FS$310,51,FALSE))</f>
        <v>0</v>
      </c>
      <c r="BO24" s="90">
        <f>IF(ISNA(VLOOKUP($B24,'[2]1516 Exp_Rev Access'!$F$7:$FS$310,52,FALSE)),"",VLOOKUP($B24,'[2]1516 Exp_Rev Access'!$F$7:$FS$310,52,FALSE))</f>
        <v>0</v>
      </c>
      <c r="BP24" s="90">
        <f>IF(ISNA(VLOOKUP($B24,'[2]1516 Exp_Rev Access'!$F$7:$FS$310,53,FALSE)),"",VLOOKUP($B24,'[2]1516 Exp_Rev Access'!$F$7:$FS$310,53,FALSE))</f>
        <v>0</v>
      </c>
      <c r="BQ24" s="90">
        <f>IF(ISNA(VLOOKUP($B24,'[2]1516 Exp_Rev Access'!$F$7:$FS$310,54,FALSE)),"",VLOOKUP($B24,'[2]1516 Exp_Rev Access'!$F$7:$FS$310,54,FALSE))</f>
        <v>0</v>
      </c>
      <c r="BR24" s="90">
        <f>IF(ISNA(VLOOKUP($B24,'[2]1516 Exp_Rev Access'!$F$7:$FS$310,55,FALSE)),"",VLOOKUP($B24,'[2]1516 Exp_Rev Access'!$F$7:$FS$310,55,FALSE))</f>
        <v>0</v>
      </c>
      <c r="BS24" s="90">
        <f>IF(ISNA(VLOOKUP($B24,'[2]1516 Exp_Rev Access'!$F$7:$FS$310,56,FALSE)),"",VLOOKUP($B24,'[2]1516 Exp_Rev Access'!$F$7:$FS$310,56,FALSE))</f>
        <v>0</v>
      </c>
      <c r="BT24" s="90">
        <f>IF(ISNA(VLOOKUP($B24,'[2]1516 Exp_Rev Access'!$F$7:$FS$310,57,FALSE)),"",VLOOKUP($B24,'[2]1516 Exp_Rev Access'!$F$7:$FS$310,57,FALSE))</f>
        <v>0</v>
      </c>
      <c r="BU24" s="90">
        <f>IF(ISNA(VLOOKUP($B24,'[2]1516 Exp_Rev Access'!$F$7:$FS$310,58,FALSE)),"",VLOOKUP($B24,'[2]1516 Exp_Rev Access'!$F$7:$FS$310,58,FALSE))</f>
        <v>0</v>
      </c>
      <c r="BV24" s="53">
        <f t="shared" si="62"/>
        <v>3195267.3299999991</v>
      </c>
      <c r="BW24" s="92">
        <f t="shared" si="63"/>
        <v>0.17819464741706825</v>
      </c>
      <c r="BX24" s="68">
        <f t="shared" si="64"/>
        <v>2188.6741853949898</v>
      </c>
      <c r="BY24" s="90">
        <f>IF(ISNA(VLOOKUP($B24,'[2]1516 Exp_Rev Access'!$F$7:$FS$310,59,FALSE)),"",VLOOKUP($B24,'[2]1516 Exp_Rev Access'!$F$7:$FS$310,59,FALSE))</f>
        <v>0</v>
      </c>
      <c r="BZ24" s="90">
        <f>IF(ISNA(VLOOKUP($B24,'[2]1516 Exp_Rev Access'!$F$7:$FS$310,60,FALSE)),"",VLOOKUP($B24,'[2]1516 Exp_Rev Access'!$F$7:$FS$310,60,FALSE))</f>
        <v>0</v>
      </c>
      <c r="CA24" s="90">
        <f>IF(ISNA(VLOOKUP($B24,'[2]1516 Exp_Rev Access'!$F$7:$FS$310,61,FALSE)),"",VLOOKUP($B24,'[2]1516 Exp_Rev Access'!$F$7:$FS$310,61,FALSE))</f>
        <v>0</v>
      </c>
      <c r="CB24" s="90">
        <f>IF(ISNA(VLOOKUP($B24,'[2]1516 Exp_Rev Access'!$F$7:$FS$310,62,FALSE)),"",VLOOKUP($B24,'[2]1516 Exp_Rev Access'!$F$7:$FS$310,62,FALSE))</f>
        <v>0</v>
      </c>
      <c r="CC24" s="90">
        <f>IF(ISNA(VLOOKUP($B24,'[2]1516 Exp_Rev Access'!$F$7:$FS$310,63,FALSE)),"",VLOOKUP($B24,'[2]1516 Exp_Rev Access'!$F$7:$FS$310,63,FALSE))</f>
        <v>0</v>
      </c>
      <c r="CD24" s="90">
        <f>IF(ISNA(VLOOKUP($B24,'[2]1516 Exp_Rev Access'!$F$7:$FS$310,64,FALSE)),"",VLOOKUP($B24,'[2]1516 Exp_Rev Access'!$F$7:$FS$310,64,FALSE))</f>
        <v>0</v>
      </c>
      <c r="CE24" s="53">
        <f t="shared" si="65"/>
        <v>0</v>
      </c>
      <c r="CF24" s="92"/>
      <c r="CG24" s="94">
        <f t="shared" si="66"/>
        <v>0</v>
      </c>
      <c r="CH24" s="90">
        <f>IF(ISNA(VLOOKUP($B24,'[2]1516 Exp_Rev Access'!$F$7:$FS$310,65,FALSE)),"",VLOOKUP($B24,'[2]1516 Exp_Rev Access'!$F$7:$FS$310,65,FALSE))</f>
        <v>0</v>
      </c>
      <c r="CI24" s="90">
        <f>IF(ISNA(VLOOKUP($B24,'[2]1516 Exp_Rev Access'!$F$7:$FS$310,66,FALSE)),"",VLOOKUP($B24,'[2]1516 Exp_Rev Access'!$F$7:$FS$310,66,FALSE))</f>
        <v>0</v>
      </c>
      <c r="CJ24" s="90">
        <f>IF(ISNA(VLOOKUP($B24,'[2]1516 Exp_Rev Access'!$F$7:$FS$310,67,FALSE)),"",VLOOKUP($B24,'[2]1516 Exp_Rev Access'!$F$7:$FS$310,67,FALSE))</f>
        <v>0</v>
      </c>
      <c r="CK24" s="90">
        <f>IF(ISNA(VLOOKUP($B24,'[2]1516 Exp_Rev Access'!$F$7:$FS$310,68,FALSE)),"",VLOOKUP($B24,'[2]1516 Exp_Rev Access'!$F$7:$FS$310,68,FALSE))</f>
        <v>0</v>
      </c>
      <c r="CL24" s="90">
        <f>IF(ISNA(VLOOKUP($B24,'[2]1516 Exp_Rev Access'!$F$7:$FS$310,69,FALSE)),"",VLOOKUP($B24,'[2]1516 Exp_Rev Access'!$F$7:$FS$310,69,FALSE))</f>
        <v>0</v>
      </c>
      <c r="CM24" s="90">
        <f>IF(ISNA(VLOOKUP($B24,'[2]1516 Exp_Rev Access'!$F$7:$FS$310,70,FALSE)),"",VLOOKUP($B24,'[2]1516 Exp_Rev Access'!$F$7:$FS$310,70,FALSE))</f>
        <v>0</v>
      </c>
      <c r="CN24" s="90">
        <f>IF(ISNA(VLOOKUP($B24,'[2]1516 Exp_Rev Access'!$F$7:$FS$310,71,FALSE)),"",VLOOKUP($B24,'[2]1516 Exp_Rev Access'!$F$7:$FS$310,71,FALSE))</f>
        <v>0</v>
      </c>
      <c r="CO24" s="90">
        <f>IF(ISNA(VLOOKUP($B24,'[2]1516 Exp_Rev Access'!$F$7:$FS$310,72,FALSE)),"",VLOOKUP($B24,'[2]1516 Exp_Rev Access'!$F$7:$FS$310,72,FALSE))</f>
        <v>0</v>
      </c>
      <c r="CP24" s="90">
        <f>IF(ISNA(VLOOKUP($B24,'[2]1516 Exp_Rev Access'!$F$7:$FS$310,73,FALSE)),"",VLOOKUP($B24,'[2]1516 Exp_Rev Access'!$F$7:$FS$310,73,FALSE))</f>
        <v>0</v>
      </c>
      <c r="CQ24" s="90">
        <f>IF(ISNA(VLOOKUP($B24,'[2]1516 Exp_Rev Access'!$F$7:$FS$310,74,FALSE)),"",VLOOKUP($B24,'[2]1516 Exp_Rev Access'!$F$7:$FS$310,74,FALSE))</f>
        <v>309938</v>
      </c>
      <c r="CR24" s="90">
        <f>IF(ISNA(VLOOKUP($B24,'[2]1516 Exp_Rev Access'!$F$7:$FS$310,75,FALSE)),"",VLOOKUP($B24,'[2]1516 Exp_Rev Access'!$F$7:$FS$310,75,FALSE))</f>
        <v>0</v>
      </c>
      <c r="CS24" s="90">
        <f>IF(ISNA(VLOOKUP($B24,'[2]1516 Exp_Rev Access'!$F$7:$FS$310,76,FALSE)),"",VLOOKUP($B24,'[2]1516 Exp_Rev Access'!$F$7:$FS$310,76,FALSE))</f>
        <v>9274</v>
      </c>
      <c r="CT24" s="90">
        <f>IF(ISNA(VLOOKUP($B24,'[2]1516 Exp_Rev Access'!$F$7:$FS$310,77,FALSE)),"",VLOOKUP($B24,'[2]1516 Exp_Rev Access'!$F$7:$FS$310,77,FALSE))</f>
        <v>0</v>
      </c>
      <c r="CU24" s="90">
        <f>IF(ISNA(VLOOKUP($B24,'[2]1516 Exp_Rev Access'!$F$7:$FS$310,78,FALSE)),"",VLOOKUP($B24,'[2]1516 Exp_Rev Access'!$F$7:$FS$310,78,FALSE))</f>
        <v>360376.6</v>
      </c>
      <c r="CV24" s="90">
        <f>IF(ISNA(VLOOKUP($B24,'[2]1516 Exp_Rev Access'!$F$7:$FS$310,79,FALSE)),"",VLOOKUP($B24,'[2]1516 Exp_Rev Access'!$F$7:$FS$310,79,FALSE))</f>
        <v>45404</v>
      </c>
      <c r="CW24" s="90">
        <f>IF(ISNA(VLOOKUP($B24,'[2]1516 Exp_Rev Access'!$F$7:$FS$310,80,FALSE)),"",VLOOKUP($B24,'[2]1516 Exp_Rev Access'!$F$7:$FS$310,80,FALSE))</f>
        <v>130546.6</v>
      </c>
      <c r="CX24" s="90">
        <f>IF(ISNA(VLOOKUP($B24,'[2]1516 Exp_Rev Access'!$F$7:$FS$310,81,FALSE)),"",VLOOKUP($B24,'[2]1516 Exp_Rev Access'!$F$7:$FS$310,81,FALSE))</f>
        <v>0</v>
      </c>
      <c r="CY24" s="90">
        <f>IF(ISNA(VLOOKUP($B24,'[2]1516 Exp_Rev Access'!$F$7:$FS$310,82,FALSE)),"",VLOOKUP($B24,'[2]1516 Exp_Rev Access'!$F$7:$FS$310,82,FALSE))</f>
        <v>0</v>
      </c>
      <c r="CZ24" s="90">
        <f>IF(ISNA(VLOOKUP($B24,'[2]1516 Exp_Rev Access'!$F$7:$FS$310,83,FALSE)),"",VLOOKUP($B24,'[2]1516 Exp_Rev Access'!$F$7:$FS$310,83,FALSE))</f>
        <v>0</v>
      </c>
      <c r="DA24" s="90">
        <f>IF(ISNA(VLOOKUP($B24,'[2]1516 Exp_Rev Access'!$F$7:$FS$310,84,FALSE)),"",VLOOKUP($B24,'[2]1516 Exp_Rev Access'!$F$7:$FS$310,84,FALSE))</f>
        <v>0</v>
      </c>
      <c r="DB24" s="90">
        <f>IF(ISNA(VLOOKUP($B24,'[2]1516 Exp_Rev Access'!$F$7:$FS$310,85,FALSE)),"",VLOOKUP($B24,'[2]1516 Exp_Rev Access'!$F$7:$FS$310,85,FALSE))</f>
        <v>66630.13</v>
      </c>
      <c r="DC24" s="90">
        <f>IF(ISNA(VLOOKUP($B24,'[2]1516 Exp_Rev Access'!$F$7:$FS$310,86,FALSE)),"",VLOOKUP($B24,'[2]1516 Exp_Rev Access'!$F$7:$FS$310,86,FALSE))</f>
        <v>0</v>
      </c>
      <c r="DD24" s="90">
        <f>IF(ISNA(VLOOKUP($B24,'[2]1516 Exp_Rev Access'!$F$7:$FS$310,87,FALSE)),"",VLOOKUP($B24,'[2]1516 Exp_Rev Access'!$F$7:$FS$310,87,FALSE))</f>
        <v>0</v>
      </c>
      <c r="DE24" s="90">
        <f>IF(ISNA(VLOOKUP($B24,'[2]1516 Exp_Rev Access'!$F$7:$FS$310,88,FALSE)),"",VLOOKUP($B24,'[2]1516 Exp_Rev Access'!$F$7:$FS$310,88,FALSE))</f>
        <v>0</v>
      </c>
      <c r="DF24" s="90">
        <f>IF(ISNA(VLOOKUP($B24,'[2]1516 Exp_Rev Access'!$F$7:$FS$310,89,FALSE)),"",VLOOKUP($B24,'[2]1516 Exp_Rev Access'!$F$7:$FS$310,89,FALSE))</f>
        <v>0</v>
      </c>
      <c r="DG24" s="90">
        <f>IF(ISNA(VLOOKUP($B24,'[2]1516 Exp_Rev Access'!$F$7:$FS$310,90,FALSE)),"",VLOOKUP($B24,'[2]1516 Exp_Rev Access'!$F$7:$FS$310,90,FALSE))</f>
        <v>0</v>
      </c>
      <c r="DH24" s="90">
        <f>IF(ISNA(VLOOKUP($B24,'[2]1516 Exp_Rev Access'!$F$7:$FS$310,91,FALSE)),"",VLOOKUP($B24,'[2]1516 Exp_Rev Access'!$F$7:$FS$310,91,FALSE))</f>
        <v>7089.28</v>
      </c>
      <c r="DI24" s="90">
        <f>IF(ISNA(VLOOKUP($B24,'[2]1516 Exp_Rev Access'!$F$7:$FS$310,92,FALSE)),"",VLOOKUP($B24,'[2]1516 Exp_Rev Access'!$F$7:$FS$310,92,FALSE))</f>
        <v>487769.7</v>
      </c>
      <c r="DJ24" s="90">
        <f>IF(ISNA(VLOOKUP($B24,'[2]1516 Exp_Rev Access'!$F$7:$FS$310,93,FALSE)),"",VLOOKUP($B24,'[2]1516 Exp_Rev Access'!$F$7:$FS$310,93,FALSE))</f>
        <v>0</v>
      </c>
      <c r="DK24" s="90">
        <f>IF(ISNA(VLOOKUP($B24,'[2]1516 Exp_Rev Access'!$F$7:$FS$310,94,FALSE)),"",VLOOKUP($B24,'[2]1516 Exp_Rev Access'!$F$7:$FS$310,94,FALSE))</f>
        <v>0</v>
      </c>
      <c r="DL24" s="90">
        <f>IF(ISNA(VLOOKUP($B24,'[2]1516 Exp_Rev Access'!$F$7:$FS$310,95,FALSE)),"",VLOOKUP($B24,'[2]1516 Exp_Rev Access'!$F$7:$FS$310,95,FALSE))</f>
        <v>0</v>
      </c>
      <c r="DM24" s="90">
        <f>IF(ISNA(VLOOKUP($B24,'[2]1516 Exp_Rev Access'!$F$7:$FS$310,96,FALSE)),"",VLOOKUP($B24,'[2]1516 Exp_Rev Access'!$F$7:$FS$310,96,FALSE))</f>
        <v>0</v>
      </c>
      <c r="DN24" s="90">
        <f>IF(ISNA(VLOOKUP($B24,'[2]1516 Exp_Rev Access'!$F$7:$FS$310,97,FALSE)),"",VLOOKUP($B24,'[2]1516 Exp_Rev Access'!$F$7:$FS$310,97,FALSE))</f>
        <v>0</v>
      </c>
      <c r="DO24" s="90">
        <f>IF(ISNA(VLOOKUP($B24,'[2]1516 Exp_Rev Access'!$F$7:$FS$310,98,FALSE)),"",VLOOKUP($B24,'[2]1516 Exp_Rev Access'!$F$7:$FS$310,98,FALSE))</f>
        <v>0</v>
      </c>
      <c r="DP24" s="90">
        <f>IF(ISNA(VLOOKUP($B24,'[2]1516 Exp_Rev Access'!$F$7:$FS$310,99,FALSE)),"",VLOOKUP($B24,'[2]1516 Exp_Rev Access'!$F$7:$FS$310,99,FALSE))</f>
        <v>0</v>
      </c>
      <c r="DQ24" s="90">
        <f>IF(ISNA(VLOOKUP($B24,'[2]1516 Exp_Rev Access'!$F$7:$FS$310,100,FALSE)),"",VLOOKUP($B24,'[2]1516 Exp_Rev Access'!$F$7:$FS$310,100,FALSE))</f>
        <v>0</v>
      </c>
      <c r="DR24" s="90">
        <f>IF(ISNA(VLOOKUP($B24,'[2]1516 Exp_Rev Access'!$F$7:$FS$310,101,FALSE)),"",VLOOKUP($B24,'[2]1516 Exp_Rev Access'!$F$7:$FS$310,101,FALSE))</f>
        <v>0</v>
      </c>
      <c r="DS24" s="90">
        <f>IF(ISNA(VLOOKUP($B24,'[2]1516 Exp_Rev Access'!$F$7:$FS$310,102,FALSE)),"",VLOOKUP($B24,'[2]1516 Exp_Rev Access'!$F$7:$FS$310,102,FALSE))</f>
        <v>0</v>
      </c>
      <c r="DT24" s="90">
        <f>IF(ISNA(VLOOKUP($B24,'[2]1516 Exp_Rev Access'!$F$7:$FS$310,103,FALSE)),"",VLOOKUP($B24,'[2]1516 Exp_Rev Access'!$F$7:$FS$310,103,FALSE))</f>
        <v>0</v>
      </c>
      <c r="DU24" s="90">
        <f>IF(ISNA(VLOOKUP($B24,'[2]1516 Exp_Rev Access'!$F$7:$FS$310,104,FALSE)),"",VLOOKUP($B24,'[2]1516 Exp_Rev Access'!$F$7:$FS$310,104,FALSE))</f>
        <v>0</v>
      </c>
      <c r="DV24" s="90">
        <f>IF(ISNA(VLOOKUP($B24,'[2]1516 Exp_Rev Access'!$F$7:$FS$310,105,FALSE)),"",VLOOKUP($B24,'[2]1516 Exp_Rev Access'!$F$7:$FS$310,105,FALSE))</f>
        <v>0</v>
      </c>
      <c r="DW24" s="90">
        <f>IF(ISNA(VLOOKUP($B24,'[2]1516 Exp_Rev Access'!$F$7:$FS$310,106,FALSE)),"",VLOOKUP($B24,'[2]1516 Exp_Rev Access'!$F$7:$FS$310,106,FALSE))</f>
        <v>0</v>
      </c>
      <c r="DX24" s="90">
        <f>IF(ISNA(VLOOKUP($B24,'[2]1516 Exp_Rev Access'!$F$7:$FS$310,107,FALSE)),"",VLOOKUP($B24,'[2]1516 Exp_Rev Access'!$F$7:$FS$310,107,FALSE))</f>
        <v>0</v>
      </c>
      <c r="DY24" s="90">
        <f>IF(ISNA(VLOOKUP($B24,'[2]1516 Exp_Rev Access'!$F$7:$FS$310,108,FALSE)),"",VLOOKUP($B24,'[2]1516 Exp_Rev Access'!$F$7:$FS$310,108,FALSE))</f>
        <v>0</v>
      </c>
      <c r="DZ24" s="90">
        <f>IF(ISNA(VLOOKUP($B24,'[2]1516 Exp_Rev Access'!$F$7:$FS$310,109,FALSE)),"",VLOOKUP($B24,'[2]1516 Exp_Rev Access'!$F$7:$FS$310,109,FALSE))</f>
        <v>0</v>
      </c>
      <c r="EA24" s="90">
        <f>IF(ISNA(VLOOKUP($B24,'[2]1516 Exp_Rev Access'!$F$7:$FS$310,110,FALSE)),"",VLOOKUP($B24,'[2]1516 Exp_Rev Access'!$F$7:$FS$310,110,FALSE))</f>
        <v>0</v>
      </c>
      <c r="EB24" s="90">
        <f>IF(ISNA(VLOOKUP($B24,'[2]1516 Exp_Rev Access'!$F$7:$FS$310,111,FALSE)),"",VLOOKUP($B24,'[2]1516 Exp_Rev Access'!$F$7:$FS$310,111,FALSE))</f>
        <v>0</v>
      </c>
      <c r="EC24" s="90">
        <f>IF(ISNA(VLOOKUP($B24,'[2]1516 Exp_Rev Access'!$F$7:$FS$310,112,FALSE)),"",VLOOKUP($B24,'[2]1516 Exp_Rev Access'!$F$7:$FS$310,112,FALSE))</f>
        <v>0</v>
      </c>
      <c r="ED24" s="90">
        <f>IF(ISNA(VLOOKUP($B24,'[2]1516 Exp_Rev Access'!$F$7:$FS$310,113,FALSE)),"",VLOOKUP($B24,'[2]1516 Exp_Rev Access'!$F$7:$FS$310,113,FALSE))</f>
        <v>0</v>
      </c>
      <c r="EE24" s="90">
        <f>IF(ISNA(VLOOKUP($B24,'[2]1516 Exp_Rev Access'!$F$7:$FS$310,114,FALSE)),"",VLOOKUP($B24,'[2]1516 Exp_Rev Access'!$F$7:$FS$310,114,FALSE))</f>
        <v>0</v>
      </c>
      <c r="EF24" s="90">
        <f>IF(ISNA(VLOOKUP($B24,'[2]1516 Exp_Rev Access'!$F$7:$FS$310,115,FALSE)),"",VLOOKUP($B24,'[2]1516 Exp_Rev Access'!$F$7:$FS$310,115,FALSE))</f>
        <v>0</v>
      </c>
      <c r="EG24" s="90">
        <f>IF(ISNA(VLOOKUP($B24,'[2]1516 Exp_Rev Access'!$F$7:$FS$310,116,FALSE)),"",VLOOKUP($B24,'[2]1516 Exp_Rev Access'!$F$7:$FS$310,116,FALSE))</f>
        <v>0</v>
      </c>
      <c r="EH24" s="90">
        <f>IF(ISNA(VLOOKUP($B24,'[2]1516 Exp_Rev Access'!$F$7:$FS$310,117,FALSE)),"",VLOOKUP($B24,'[2]1516 Exp_Rev Access'!$F$7:$FS$310,117,FALSE))</f>
        <v>0</v>
      </c>
      <c r="EI24" s="90">
        <f>IF(ISNA(VLOOKUP($B24,'[2]1516 Exp_Rev Access'!$F$7:$FS$310,118,FALSE)),"",VLOOKUP($B24,'[2]1516 Exp_Rev Access'!$F$7:$FS$310,118,FALSE))</f>
        <v>0</v>
      </c>
      <c r="EJ24" s="90">
        <f>IF(ISNA(VLOOKUP($B24,'[2]1516 Exp_Rev Access'!$F$7:$FS$310,119,FALSE)),"",VLOOKUP($B24,'[2]1516 Exp_Rev Access'!$F$7:$FS$310,119,FALSE))</f>
        <v>0</v>
      </c>
      <c r="EK24" s="90">
        <f>IF(ISNA(VLOOKUP($B24,'[2]1516 Exp_Rev Access'!$F$7:$FS$310,120,FALSE)),"",VLOOKUP($B24,'[2]1516 Exp_Rev Access'!$F$7:$FS$310,120,FALSE))</f>
        <v>0</v>
      </c>
      <c r="EL24" s="90">
        <f>IF(ISNA(VLOOKUP($B24,'[2]1516 Exp_Rev Access'!$F$7:$FS$310,121,FALSE)),"",VLOOKUP($B24,'[2]1516 Exp_Rev Access'!$F$7:$FS$310,121,FALSE))</f>
        <v>0</v>
      </c>
      <c r="EM24" s="90">
        <f>IF(ISNA(VLOOKUP($B24,'[2]1516 Exp_Rev Access'!$F$7:$FS$310,122,FALSE)),"",VLOOKUP($B24,'[2]1516 Exp_Rev Access'!$F$7:$FS$310,122,FALSE))</f>
        <v>0</v>
      </c>
      <c r="EN24" s="90">
        <f>IF(ISNA(VLOOKUP($B24,'[2]1516 Exp_Rev Access'!$F$7:$FS$310,123,FALSE)),"",VLOOKUP($B24,'[2]1516 Exp_Rev Access'!$F$7:$FS$310,123,FALSE))</f>
        <v>825</v>
      </c>
      <c r="EO24" s="90">
        <f>IF(ISNA(VLOOKUP($B24,'[2]1516 Exp_Rev Access'!$F$7:$FS$310,124,FALSE)),"",VLOOKUP($B24,'[2]1516 Exp_Rev Access'!$F$7:$FS$310,124,FALSE))</f>
        <v>0</v>
      </c>
      <c r="EP24" s="90">
        <f>IF(ISNA(VLOOKUP($B24,'[2]1516 Exp_Rev Access'!$F$7:$FS$310,125,FALSE)),"",VLOOKUP($B24,'[2]1516 Exp_Rev Access'!$F$7:$FS$310,125,FALSE))</f>
        <v>0</v>
      </c>
      <c r="EQ24" s="90">
        <f>IF(ISNA(VLOOKUP($B24,'[2]1516 Exp_Rev Access'!$F$7:$FS$310,126,FALSE)),"",VLOOKUP($B24,'[2]1516 Exp_Rev Access'!$F$7:$FS$310,126,FALSE))</f>
        <v>0</v>
      </c>
      <c r="ER24" s="90">
        <f>IF(ISNA(VLOOKUP($B24,'[2]1516 Exp_Rev Access'!$F$7:$FS$310,127,FALSE)),"",VLOOKUP($B24,'[2]1516 Exp_Rev Access'!$F$7:$FS$310,127,FALSE))</f>
        <v>0</v>
      </c>
      <c r="ES24" s="90">
        <f>IF(ISNA(VLOOKUP($B24,'[2]1516 Exp_Rev Access'!$F$7:$FS$310,128,FALSE)),"",VLOOKUP($B24,'[2]1516 Exp_Rev Access'!$F$7:$FS$310,128,FALSE))</f>
        <v>0</v>
      </c>
      <c r="ET24" s="90">
        <f>IF(ISNA(VLOOKUP($B24,'[2]1516 Exp_Rev Access'!$F$7:$FS$310,129,FALSE)),"",VLOOKUP($B24,'[2]1516 Exp_Rev Access'!$F$7:$FS$310,129,FALSE))</f>
        <v>0</v>
      </c>
      <c r="EU24" s="90">
        <f>IF(ISNA(VLOOKUP($B24,'[2]1516 Exp_Rev Access'!$F$7:$FS$310,130,FALSE)),"",VLOOKUP($B24,'[2]1516 Exp_Rev Access'!$F$7:$FS$310,130,FALSE))</f>
        <v>0</v>
      </c>
      <c r="EV24" s="90">
        <f>IF(ISNA(VLOOKUP($B24,'[2]1516 Exp_Rev Access'!$F$7:$FS$310,131,FALSE)),"",VLOOKUP($B24,'[2]1516 Exp_Rev Access'!$F$7:$FS$310,131,FALSE))</f>
        <v>1778.33</v>
      </c>
      <c r="EW24" s="90">
        <f>IF(ISNA(VLOOKUP($B24,'[2]1516 Exp_Rev Access'!$F$7:$FS$310,132,FALSE)),"",VLOOKUP($B24,'[2]1516 Exp_Rev Access'!$F$7:$FS$310,132,FALSE))</f>
        <v>0</v>
      </c>
      <c r="EX24" s="90">
        <f>IF(ISNA(VLOOKUP($B24,'[2]1516 Exp_Rev Access'!$F$7:$FS$310,133,FALSE)),"",VLOOKUP($B24,'[2]1516 Exp_Rev Access'!$F$7:$FS$310,133,FALSE))</f>
        <v>0</v>
      </c>
      <c r="EY24" s="90">
        <f>IF(ISNA(VLOOKUP($B24,'[2]1516 Exp_Rev Access'!$F$7:$FS$310,134,FALSE)),"",VLOOKUP($B24,'[2]1516 Exp_Rev Access'!$F$7:$FS$310,134,FALSE))</f>
        <v>0</v>
      </c>
      <c r="EZ24" s="90">
        <f>IF(ISNA(VLOOKUP($B24,'[2]1516 Exp_Rev Access'!$F$7:$FS$310,135,FALSE)),"",VLOOKUP($B24,'[2]1516 Exp_Rev Access'!$F$7:$FS$310,135,FALSE))</f>
        <v>0</v>
      </c>
      <c r="FA24" s="90">
        <f>IF(ISNA(VLOOKUP($B24,'[2]1516 Exp_Rev Access'!$F$7:$FS$310,136,FALSE)),"",VLOOKUP($B24,'[2]1516 Exp_Rev Access'!$F$7:$FS$310,136,FALSE))</f>
        <v>0</v>
      </c>
      <c r="FB24" s="90">
        <f>IF(ISNA(VLOOKUP($B24,'[2]1516 Exp_Rev Access'!$F$7:$FS$310,137,FALSE)),"",VLOOKUP($B24,'[2]1516 Exp_Rev Access'!$F$7:$FS$310,137,FALSE))</f>
        <v>0</v>
      </c>
      <c r="FC24" s="90">
        <f>IF(ISNA(VLOOKUP($B24,'[2]1516 Exp_Rev Access'!$F$7:$FS$310,138,FALSE)),"",VLOOKUP($B24,'[2]1516 Exp_Rev Access'!$F$7:$FS$310,138,FALSE))</f>
        <v>0</v>
      </c>
      <c r="FD24" s="90">
        <f>IF(ISNA(VLOOKUP($B24,'[2]1516 Exp_Rev Access'!$F$7:$FS$310,139,FALSE)),"",VLOOKUP($B24,'[2]1516 Exp_Rev Access'!$F$7:$FS$310,139,FALSE))</f>
        <v>0</v>
      </c>
      <c r="FE24" s="90">
        <f>IF(ISNA(VLOOKUP($B24,'[2]1516 Exp_Rev Access'!$F$7:$FS$310,140,FALSE)),"",VLOOKUP($B24,'[2]1516 Exp_Rev Access'!$F$7:$FS$310,140,FALSE))</f>
        <v>0</v>
      </c>
      <c r="FF24" s="90">
        <f>IF(ISNA(VLOOKUP($B24,'[2]1516 Exp_Rev Access'!$F$7:$FS$310,141,FALSE)),"",VLOOKUP($B24,'[2]1516 Exp_Rev Access'!$F$7:$FS$310,141,FALSE))</f>
        <v>0</v>
      </c>
      <c r="FG24" s="90">
        <f>IF(ISNA(VLOOKUP($B24,'[2]1516 Exp_Rev Access'!$F$7:$FS$310,142,FALSE)),"",VLOOKUP($B24,'[2]1516 Exp_Rev Access'!$F$7:$FS$310,142,FALSE))</f>
        <v>0</v>
      </c>
      <c r="FH24" s="90">
        <f>IF(ISNA(VLOOKUP($B24,'[2]1516 Exp_Rev Access'!$F$7:$FS$310,143,FALSE)),"",VLOOKUP($B24,'[2]1516 Exp_Rev Access'!$F$7:$FS$310,143,FALSE))</f>
        <v>0</v>
      </c>
      <c r="FI24" s="90">
        <f>IF(ISNA(VLOOKUP($B24,'[2]1516 Exp_Rev Access'!$F$7:$FS$310,144,FALSE)),"",VLOOKUP($B24,'[2]1516 Exp_Rev Access'!$F$7:$FS$310,144,FALSE))</f>
        <v>0</v>
      </c>
      <c r="FJ24" s="90">
        <f>IF(ISNA(VLOOKUP($B24,'[2]1516 Exp_Rev Access'!$F$7:$FS$310,145,FALSE)),"",VLOOKUP($B24,'[2]1516 Exp_Rev Access'!$F$7:$FS$310,145,FALSE))</f>
        <v>0</v>
      </c>
      <c r="FK24" s="90">
        <f>IF(ISNA(VLOOKUP($B24,'[2]1516 Exp_Rev Access'!$F$7:$FS$310,146,FALSE)),"",VLOOKUP($B24,'[2]1516 Exp_Rev Access'!$F$7:$FS$310,146,FALSE))</f>
        <v>0</v>
      </c>
      <c r="FL24" s="90">
        <f>IF(ISNA(VLOOKUP($B24,'[2]1516 Exp_Rev Access'!$F$7:$FS$310,1147,FALSE)),"",VLOOKUP($B24,'[2]1516 Exp_Rev Access'!$F$7:$FS$310,147,FALSE))</f>
        <v>0</v>
      </c>
      <c r="FM24" s="90">
        <f>IF(ISNA(VLOOKUP($B24,'[2]1516 Exp_Rev Access'!$F$7:$FS$310,148,FALSE)),"",VLOOKUP($B24,'[2]1516 Exp_Rev Access'!$F$7:$FS$310,148,FALSE))</f>
        <v>0</v>
      </c>
      <c r="FN24" s="90">
        <f>IF(ISNA(VLOOKUP($B24,'[2]1516 Exp_Rev Access'!$F$7:$FS$310,149,FALSE)),"",VLOOKUP($B24,'[2]1516 Exp_Rev Access'!$F$7:$FS$310,149,FALSE))</f>
        <v>0</v>
      </c>
      <c r="FO24" s="90">
        <f>IF(ISNA(VLOOKUP($B24,'[2]1516 Exp_Rev Access'!$F$7:$FS$310,150,FALSE)),"",VLOOKUP($B24,'[2]1516 Exp_Rev Access'!$F$7:$FS$310,150,FALSE))</f>
        <v>0</v>
      </c>
      <c r="FP24" s="90">
        <f>IF(ISNA(VLOOKUP($B24,'[2]1516 Exp_Rev Access'!$F$7:$FS$310,151,FALSE)),"",VLOOKUP($B24,'[2]1516 Exp_Rev Access'!$F$7:$FS$310,151,FALSE))</f>
        <v>0</v>
      </c>
      <c r="FQ24" s="90">
        <f>IF(ISNA(VLOOKUP($B24,'[2]1516 Exp_Rev Access'!$F$7:$FS$310,152,FALSE)),"",VLOOKUP($B24,'[2]1516 Exp_Rev Access'!$F$7:$FS$310,152,FALSE))</f>
        <v>0</v>
      </c>
      <c r="FR24" s="90">
        <f>IF(ISNA(VLOOKUP($B24,'[2]1516 Exp_Rev Access'!$F$7:$FS$310,153,FALSE)),"",VLOOKUP($B24,'[2]1516 Exp_Rev Access'!$F$7:$FS$310,153,FALSE))</f>
        <v>35401.97</v>
      </c>
      <c r="FS24" s="53">
        <f t="shared" si="67"/>
        <v>1455033.61</v>
      </c>
      <c r="FT24" s="92">
        <f t="shared" si="68"/>
        <v>8.114476015186313E-2</v>
      </c>
      <c r="FU24" s="53">
        <f t="shared" si="69"/>
        <v>996.65980094663382</v>
      </c>
      <c r="FV24" s="90">
        <f>IF(ISNA(VLOOKUP($B24,'[2]1516 Exp_Rev Access'!$F$7:$FS$310,154,FALSE)),"",VLOOKUP($B24,'[2]1516 Exp_Rev Access'!$F$7:$FS$310,154,FALSE))</f>
        <v>0</v>
      </c>
      <c r="FW24" s="90">
        <f>IF(ISNA(VLOOKUP($B24,'[2]1516 Exp_Rev Access'!$F$7:$FS$310,155,FALSE)),"",VLOOKUP($B24,'[2]1516 Exp_Rev Access'!$F$7:$FS$310,155,FALSE))</f>
        <v>0</v>
      </c>
      <c r="FX24" s="90">
        <f>IF(ISNA(VLOOKUP($B24,'[2]1516 Exp_Rev Access'!$F$7:$FS$310,156,FALSE)),"",VLOOKUP($B24,'[2]1516 Exp_Rev Access'!$F$7:$FS$310,156,FALSE))</f>
        <v>0</v>
      </c>
      <c r="FY24" s="90">
        <f>IF(ISNA(VLOOKUP($B24,'[2]1516 Exp_Rev Access'!$F$7:$FS$310,157,FALSE)),"",VLOOKUP($B24,'[2]1516 Exp_Rev Access'!$F$7:$FS$310,157,FALSE))</f>
        <v>0</v>
      </c>
      <c r="FZ24" s="90">
        <f>IF(ISNA(VLOOKUP($B24,'[2]1516 Exp_Rev Access'!$F$7:$FS$310,158,FALSE)),"",VLOOKUP($B24,'[2]1516 Exp_Rev Access'!$F$7:$FS$310,158,FALSE))</f>
        <v>0</v>
      </c>
      <c r="GA24" s="90">
        <f>IF(ISNA(VLOOKUP($B24,'[2]1516 Exp_Rev Access'!$F$7:$FS$310,159,FALSE)),"",VLOOKUP($B24,'[2]1516 Exp_Rev Access'!$F$7:$FS$310,159,FALSE))</f>
        <v>0</v>
      </c>
      <c r="GB24" s="90">
        <f>IF(ISNA(VLOOKUP($B24,'[2]1516 Exp_Rev Access'!$F$7:$FS$310,160,FALSE)),"",VLOOKUP($B24,'[2]1516 Exp_Rev Access'!$F$7:$FS$310,160,FALSE))</f>
        <v>0</v>
      </c>
      <c r="GC24" s="90">
        <f>IF(ISNA(VLOOKUP($B24,'[2]1516 Exp_Rev Access'!$F$7:$FS$310,161,FALSE)),"",VLOOKUP($B24,'[2]1516 Exp_Rev Access'!$F$7:$FS$310,161,FALSE))</f>
        <v>0</v>
      </c>
      <c r="GD24" s="90">
        <f>IF(ISNA(VLOOKUP($B24,'[2]1516 Exp_Rev Access'!$F$7:$FS$310,162,FALSE)),"",VLOOKUP($B24,'[2]1516 Exp_Rev Access'!$F$7:$FS$310,162,FALSE))</f>
        <v>0</v>
      </c>
      <c r="GE24" s="90">
        <f>IF(ISNA(VLOOKUP($B24,'[2]1516 Exp_Rev Access'!$F$7:$FS$310,163,FALSE)),"",VLOOKUP($B24,'[2]1516 Exp_Rev Access'!$F$7:$FS$310,163,FALSE))</f>
        <v>0</v>
      </c>
      <c r="GF24" s="90">
        <f>IF(ISNA(VLOOKUP($B24,'[2]1516 Exp_Rev Access'!$F$7:$FS$310,164,FALSE)),"",VLOOKUP($B24,'[2]1516 Exp_Rev Access'!$F$7:$FS$310,164,FALSE))</f>
        <v>0</v>
      </c>
      <c r="GG24" s="90">
        <f>IF(ISNA(VLOOKUP($B24,'[2]1516 Exp_Rev Access'!$F$7:$FS$310,165,FALSE)),"",VLOOKUP($B24,'[2]1516 Exp_Rev Access'!$F$7:$FS$310,165,FALSE))</f>
        <v>0</v>
      </c>
      <c r="GH24" s="90">
        <f>IF(ISNA(VLOOKUP($B24,'[2]1516 Exp_Rev Access'!$F$7:$FS$310,166,FALSE)),"",VLOOKUP($B24,'[2]1516 Exp_Rev Access'!$F$7:$FS$310,166,FALSE))</f>
        <v>0</v>
      </c>
      <c r="GI24" s="90">
        <f>IF(ISNA(VLOOKUP($B24,'[2]1516 Exp_Rev Access'!$F$7:$FS$310,167,FALSE)),"",VLOOKUP($B24,'[2]1516 Exp_Rev Access'!$F$7:$FS$310,167,FALSE))</f>
        <v>0</v>
      </c>
      <c r="GJ24" s="90">
        <f>IF(ISNA(VLOOKUP($B24,'[2]1516 Exp_Rev Access'!$F$7:$FS$310,168,FALSE)),"",VLOOKUP($B24,'[2]1516 Exp_Rev Access'!$F$7:$FS$310,168,FALSE))</f>
        <v>0</v>
      </c>
      <c r="GK24" s="90">
        <f>IF(ISNA(VLOOKUP($B24,'[2]1516 Exp_Rev Access'!$F$7:$FS$310,169,FALSE)),"",VLOOKUP($B24,'[2]1516 Exp_Rev Access'!$F$7:$FS$310,169,FALSE))</f>
        <v>0</v>
      </c>
      <c r="GL24" s="90">
        <f>IF(ISNA(VLOOKUP($B24,'[2]1516 Exp_Rev Access'!$F$7:$FS$310,170,FALSE)),"",VLOOKUP($B24,'[2]1516 Exp_Rev Access'!$F$7:$FS$310,170,FALSE))</f>
        <v>0</v>
      </c>
      <c r="GM24" s="90">
        <f>IF(ISNA(VLOOKUP($B24,'[2]1516 Exp_Rev Access'!$F$7:$FT$310,171,FALSE)),"",VLOOKUP($B24,'[2]1516 Exp_Rev Access'!$F$7:$FT$310,171,FALSE))</f>
        <v>0</v>
      </c>
      <c r="GN24" s="90">
        <f>IF(ISNA(VLOOKUP($B24,'[2]1516 Exp_Rev Access'!$F$7:$FU$310,172,FALSE)),"",VLOOKUP($B24,'[2]1516 Exp_Rev Access'!$F$7:$FU$310,172,FALSE))</f>
        <v>0</v>
      </c>
      <c r="GO24" s="90">
        <f>IF(ISNA(VLOOKUP($B24,'[2]1516 Exp_Rev Access'!$F$7:$FV$310,173,FALSE)),"",VLOOKUP($B24,'[2]1516 Exp_Rev Access'!$F$7:$FV$310,173,FALSE))</f>
        <v>0</v>
      </c>
      <c r="GP24" s="90">
        <f>IF(ISNA(VLOOKUP($B24,'[2]1516 Exp_Rev Access'!$F$7:$GA$310,174,FALSE)),"",VLOOKUP($B24,'[2]1516 Exp_Rev Access'!$F$7:$GA$310,174,FALSE))</f>
        <v>0</v>
      </c>
      <c r="GQ24" s="90">
        <f>IF(ISNA(VLOOKUP($B24,'[2]1516 Exp_Rev Access'!$F$7:$GA$310,175,FALSE)),"",VLOOKUP($B24,'[2]1516 Exp_Rev Access'!$F$7:$GA$310,175,FALSE))</f>
        <v>2433.5500000000002</v>
      </c>
      <c r="GR24" s="90">
        <f>IF(ISNA(VLOOKUP($B24,'[2]1516 Exp_Rev Access'!$F$7:$GA$310,176,FALSE)),"",VLOOKUP($B24,'[2]1516 Exp_Rev Access'!$F$7:$GA$310,176,FALSE))</f>
        <v>0</v>
      </c>
      <c r="GS24" s="90">
        <f>IF(ISNA(VLOOKUP($B24,'[2]1516 Exp_Rev Access'!$F$7:$GA$310,177,FALSE)),"",VLOOKUP($B24,'[2]1516 Exp_Rev Access'!$F$7:$GA$310,177,FALSE))</f>
        <v>0</v>
      </c>
      <c r="GT24" s="90">
        <f>IF(ISNA(VLOOKUP($B24,'[2]1516 Exp_Rev Access'!$F$7:$GA$310,178,FALSE)),"",VLOOKUP($B24,'[2]1516 Exp_Rev Access'!$F$7:$GA$310,178,FALSE))</f>
        <v>0</v>
      </c>
      <c r="GU24" s="53">
        <f t="shared" si="70"/>
        <v>2433.5500000000002</v>
      </c>
      <c r="GV24" s="92">
        <f t="shared" ref="GV24:GV27" si="72">GU24/E24</f>
        <v>1.3571496198466957E-4</v>
      </c>
      <c r="GW24" s="114">
        <f t="shared" si="71"/>
        <v>1.6669178237014612</v>
      </c>
    </row>
    <row r="25" spans="1:230" x14ac:dyDescent="0.2">
      <c r="B25" s="87" t="s">
        <v>198</v>
      </c>
      <c r="C25" s="87" t="s">
        <v>199</v>
      </c>
      <c r="D25" s="88">
        <f>IF(ISNA(VLOOKUP($B25,'[2]1516 enrollment_Rev_Exp by size'!$A$6:$C$325,3,FALSE)),"",VLOOKUP($B25,'[2]1516 enrollment_Rev_Exp by size'!$A$6:$C$325,3,FALSE))</f>
        <v>896.2</v>
      </c>
      <c r="E25" s="89">
        <v>11356548.210000001</v>
      </c>
      <c r="F25" s="67">
        <f t="shared" si="51"/>
        <v>11356548.210000001</v>
      </c>
      <c r="G25" s="67">
        <f t="shared" si="52"/>
        <v>0</v>
      </c>
      <c r="H25" s="90">
        <f>IF(ISNA(VLOOKUP($B25,'[2]1516 Exp_Rev Access'!$F$7:$FS$310,2,FALSE)),"",VLOOKUP($B25,'[2]1516 Exp_Rev Access'!$F$7:$FS$310,2,FALSE))</f>
        <v>1872546.45</v>
      </c>
      <c r="I25" s="90">
        <f>IF(ISNA(VLOOKUP($B25,'[2]1516 Exp_Rev Access'!$F$7:$FS$310,3,FALSE)),"",VLOOKUP($B25,'[2]1516 Exp_Rev Access'!$F$7:$FS$310,3,FALSE))</f>
        <v>0</v>
      </c>
      <c r="J25" s="90">
        <f>IF(ISNA(VLOOKUP($B25,'[2]1516 Exp_Rev Access'!$F$7:$FS$310,4,FALSE)),"",VLOOKUP($B25,'[2]1516 Exp_Rev Access'!$F$7:$FS$310,4,FALSE))</f>
        <v>0</v>
      </c>
      <c r="K25" s="90">
        <f>IF(ISNA(VLOOKUP($B25,'[2]1516 Exp_Rev Access'!$F$7:$FS$310,5,FALSE)),"-",VLOOKUP($B25,'[2]1516 Exp_Rev Access'!$F$7:$FS$310,5,FALSE))</f>
        <v>0</v>
      </c>
      <c r="L25" s="90">
        <f>IF(ISNA(VLOOKUP($B25,'[2]1516 Exp_Rev Access'!$F$7:$FS$310,6,FALSE)),"",VLOOKUP($B25,'[2]1516 Exp_Rev Access'!$F$7:$FS$310,6,FALSE))</f>
        <v>0</v>
      </c>
      <c r="M25" s="90">
        <f>IF(ISNA(VLOOKUP($B25,'[2]1516 Exp_Rev Access'!$F$7:$FS$310,7,FALSE)),"",VLOOKUP($B25,'[2]1516 Exp_Rev Access'!$F$7:$FS$310,7,FALSE))</f>
        <v>0</v>
      </c>
      <c r="N25" s="53">
        <f t="shared" si="53"/>
        <v>1872546.45</v>
      </c>
      <c r="O25" s="91">
        <f t="shared" si="54"/>
        <v>0.16488693706694527</v>
      </c>
      <c r="P25" s="53">
        <f t="shared" si="55"/>
        <v>2089.4292010711893</v>
      </c>
      <c r="Q25" s="90">
        <f>IF(ISNA(VLOOKUP($B25,'[2]1516 Exp_Rev Access'!$F$7:$FS$310,8,FALSE)),"",VLOOKUP($B25,'[2]1516 Exp_Rev Access'!$F$7:$FS$310,8,FALSE))</f>
        <v>2144.75</v>
      </c>
      <c r="R25" s="90">
        <f>IF(ISNA(VLOOKUP($B25,'[2]1516 Exp_Rev Access'!$F$7:$FS$310,9,FALSE)),"",VLOOKUP($B25,'[2]1516 Exp_Rev Access'!$F$7:$FS$310,9,FALSE))</f>
        <v>0</v>
      </c>
      <c r="S25" s="90">
        <f>IF(ISNA(VLOOKUP($B25,'[2]1516 Exp_Rev Access'!$F$7:$FS$310,10,FALSE)),"",VLOOKUP($B25,'[2]1516 Exp_Rev Access'!$F$7:$FS$310,10,FALSE))</f>
        <v>0</v>
      </c>
      <c r="T25" s="90">
        <f>IF(ISNA(VLOOKUP($B25,'[2]1516 Exp_Rev Access'!$F$7:$FS$310,11,FALSE)),"",VLOOKUP($B25,'[2]1516 Exp_Rev Access'!$F$7:$FS$310,11,FALSE))</f>
        <v>0</v>
      </c>
      <c r="U25" s="90">
        <f>IF(ISNA(VLOOKUP($B25,'[2]1516 Exp_Rev Access'!$F$7:$FS$310,12,FALSE)),"",VLOOKUP($B25,'[2]1516 Exp_Rev Access'!$F$7:$FS$310,12,FALSE))</f>
        <v>0</v>
      </c>
      <c r="V25" s="90">
        <f>IF(ISNA(VLOOKUP($B25,'[2]1516 Exp_Rev Access'!$F$7:$FS$310,13,FALSE)),"",VLOOKUP($B25,'[2]1516 Exp_Rev Access'!$F$7:$FS$310,13,FALSE))</f>
        <v>190</v>
      </c>
      <c r="W25" s="90">
        <f>IF(ISNA(VLOOKUP($B25,'[2]1516 Exp_Rev Access'!$F$7:$FS$310,14,FALSE)),"",VLOOKUP($B25,'[2]1516 Exp_Rev Access'!$F$7:$FS$310,14,FALSE))</f>
        <v>0</v>
      </c>
      <c r="X25" s="90">
        <f>IF(ISNA(VLOOKUP($B25,'[2]1516 Exp_Rev Access'!$F$7:$FS$310,15,FALSE)),"",VLOOKUP($B25,'[2]1516 Exp_Rev Access'!$F$7:$FS$310,15,FALSE))</f>
        <v>0</v>
      </c>
      <c r="Y25" s="90">
        <f>IF(ISNA(VLOOKUP($B25,'[2]1516 Exp_Rev Access'!$F$7:$FS$310,16,FALSE)),"",VLOOKUP($B25,'[2]1516 Exp_Rev Access'!$F$7:$FS$310,16,FALSE))</f>
        <v>510.95</v>
      </c>
      <c r="Z25" s="90">
        <f>IF(ISNA(VLOOKUP($B25,'[2]1516 Exp_Rev Access'!$F$7:$FS$310,17,FALSE)),"",VLOOKUP($B25,'[2]1516 Exp_Rev Access'!$F$7:$FS$310,17,FALSE))</f>
        <v>0</v>
      </c>
      <c r="AA25" s="90">
        <f>IF(ISNA(VLOOKUP($B25,'[2]1516 Exp_Rev Access'!$F$7:$FS$310,18,FALSE)),"",VLOOKUP($B25,'[2]1516 Exp_Rev Access'!$F$7:$FS$310,18,FALSE))</f>
        <v>0</v>
      </c>
      <c r="AB25" s="90">
        <f>IF(ISNA(VLOOKUP($B25,'[2]1516 Exp_Rev Access'!$F$7:$FS$310,19,FALSE)),"",VLOOKUP($B25,'[2]1516 Exp_Rev Access'!$F$7:$FS$310,19,FALSE))</f>
        <v>0</v>
      </c>
      <c r="AC25" s="90">
        <f>IF(ISNA(VLOOKUP($B25,'[2]1516 Exp_Rev Access'!$F$7:$FS$310,20,FALSE)),"",VLOOKUP($B25,'[2]1516 Exp_Rev Access'!$F$7:$FS$310,20,FALSE))</f>
        <v>0</v>
      </c>
      <c r="AD25" s="90">
        <f>IF(ISNA(VLOOKUP($B25,'[2]1516 Exp_Rev Access'!$F$7:$FS$310,21,FALSE)),"",VLOOKUP($B25,'[2]1516 Exp_Rev Access'!$F$7:$FS$310,21,FALSE))</f>
        <v>100468.61</v>
      </c>
      <c r="AE25" s="90">
        <f>IF(ISNA(VLOOKUP($B25,'[2]1516 Exp_Rev Access'!$F$7:$FS$310,22,FALSE)),"",VLOOKUP($B25,'[2]1516 Exp_Rev Access'!$F$7:$FS$310,22,FALSE))</f>
        <v>4803.3900000000003</v>
      </c>
      <c r="AF25" s="90">
        <f>IF(ISNA(VLOOKUP($B25,'[2]1516 Exp_Rev Access'!$F$7:$FS$310,23,FALSE)),"",VLOOKUP($B25,'[2]1516 Exp_Rev Access'!$F$7:$FS$310,23,FALSE))</f>
        <v>0</v>
      </c>
      <c r="AG25" s="90">
        <f>IF(ISNA(VLOOKUP($B25,'[2]1516 Exp_Rev Access'!$F$7:$FS$310,24,FALSE)),"",VLOOKUP($B25,'[2]1516 Exp_Rev Access'!$F$7:$FS$310,24,FALSE))</f>
        <v>67463.899999999994</v>
      </c>
      <c r="AH25" s="90">
        <f>IF(ISNA(VLOOKUP($B25,'[2]1516 Exp_Rev Access'!$F$7:$FS$310,25,FALSE)),"",VLOOKUP($B25,'[2]1516 Exp_Rev Access'!$F$7:$FS$310,25,FALSE))</f>
        <v>1328.72</v>
      </c>
      <c r="AI25" s="90">
        <f>IF(ISNA(VLOOKUP($B25,'[2]1516 Exp_Rev Access'!$F$7:$FS$310,26,FALSE)),"",VLOOKUP($B25,'[2]1516 Exp_Rev Access'!$F$7:$FS$310,26,FALSE))</f>
        <v>21426.85</v>
      </c>
      <c r="AJ25" s="90">
        <f>IF(ISNA(VLOOKUP($B25,'[2]1516 Exp_Rev Access'!$F$7:$FS$310,27,FALSE)),"",VLOOKUP($B25,'[2]1516 Exp_Rev Access'!$F$7:$FS$310,27,FALSE))</f>
        <v>14568.93</v>
      </c>
      <c r="AK25" s="90">
        <f>IF(ISNA(VLOOKUP($B25,'[2]1516 Exp_Rev Access'!$F$7:$FS$310,28,FALSE)),"",VLOOKUP($B25,'[2]1516 Exp_Rev Access'!$F$7:$FS$310,28,FALSE))</f>
        <v>13928.36</v>
      </c>
      <c r="AL25" s="90">
        <f>IF(ISNA(VLOOKUP($B25,'[2]1516 Exp_Rev Access'!$F$7:$FS$310,29,FALSE)),"",VLOOKUP($B25,'[2]1516 Exp_Rev Access'!$F$7:$FS$310,29,FALSE))</f>
        <v>46084.65</v>
      </c>
      <c r="AM25" s="53">
        <f t="shared" si="56"/>
        <v>272919.11</v>
      </c>
      <c r="AN25" s="92">
        <f t="shared" si="57"/>
        <v>2.4031871740717945E-2</v>
      </c>
      <c r="AO25" s="68">
        <f t="shared" si="58"/>
        <v>304.52924570408391</v>
      </c>
      <c r="AP25" s="90">
        <f>IF(ISNA(VLOOKUP($B25,'[2]1516 Exp_Rev Access'!$F$7:$FS$310,30,FALSE)),"",VLOOKUP($B25,'[2]1516 Exp_Rev Access'!$F$7:$FS$310,30,FALSE))</f>
        <v>5530477.8600000003</v>
      </c>
      <c r="AQ25" s="90">
        <f>IF(ISNA(VLOOKUP($B25,'[2]1516 Exp_Rev Access'!$F$7:$FS$310,31,FALSE)),"",VLOOKUP($B25,'[2]1516 Exp_Rev Access'!$F$7:$FS$310,31,FALSE))</f>
        <v>204400.14</v>
      </c>
      <c r="AR25" s="90">
        <f>IF(ISNA(VLOOKUP($B25,'[2]1516 Exp_Rev Access'!$F$7:$FS$310,32,FALSE)),"",VLOOKUP($B25,'[2]1516 Exp_Rev Access'!$F$7:$FS$310,32,FALSE))</f>
        <v>649878.96</v>
      </c>
      <c r="AS25" s="90">
        <f>IF(ISNA(VLOOKUP($B25,'[2]1516 Exp_Rev Access'!$F$7:$FS$310,33,FALSE)),"",VLOOKUP($B25,'[2]1516 Exp_Rev Access'!$F$7:$FS$310,33,FALSE))</f>
        <v>0</v>
      </c>
      <c r="AT25" s="90">
        <f>IF(ISNA(VLOOKUP($B25,'[2]1516 Exp_Rev Access'!$F$7:$FS$310,34,FALSE)),"",VLOOKUP($B25,'[2]1516 Exp_Rev Access'!$F$7:$FS$310,34,FALSE))</f>
        <v>0</v>
      </c>
      <c r="AU25" s="53">
        <f t="shared" si="59"/>
        <v>6384756.96</v>
      </c>
      <c r="AV25" s="93">
        <f t="shared" si="60"/>
        <v>0.56220929475541759</v>
      </c>
      <c r="AW25" s="53">
        <f t="shared" si="61"/>
        <v>7124.2545860299033</v>
      </c>
      <c r="AX25" s="90">
        <f>IF(ISNA(VLOOKUP($B25,'[2]1516 Exp_Rev Access'!$F$7:$FS$310,35,FALSE)),"",VLOOKUP($B25,'[2]1516 Exp_Rev Access'!$F$7:$FS$310,35,FALSE))</f>
        <v>0</v>
      </c>
      <c r="AY25" s="90">
        <f>IF(ISNA(VLOOKUP($B25,'[2]1516 Exp_Rev Access'!$F$7:$FS$310,36,FALSE)),"",VLOOKUP($B25,'[2]1516 Exp_Rev Access'!$F$7:$FS$310,36,FALSE))</f>
        <v>728574.06</v>
      </c>
      <c r="AZ25" s="90">
        <f>IF(ISNA(VLOOKUP($B25,'[2]1516 Exp_Rev Access'!$F$7:$FS$310,37,FALSE)),"",VLOOKUP($B25,'[2]1516 Exp_Rev Access'!$F$7:$FS$310,37,FALSE))</f>
        <v>18907.759999999998</v>
      </c>
      <c r="BA25" s="90">
        <f>IF(ISNA(VLOOKUP($B25,'[2]1516 Exp_Rev Access'!$F$7:$FS$310,38,FALSE)),"",VLOOKUP($B25,'[2]1516 Exp_Rev Access'!$F$7:$FS$310,38,FALSE))</f>
        <v>0</v>
      </c>
      <c r="BB25" s="90">
        <f>IF(ISNA(VLOOKUP($B25,'[2]1516 Exp_Rev Access'!$F$7:$FS$310,39,FALSE)),"",VLOOKUP($B25,'[2]1516 Exp_Rev Access'!$F$7:$FS$310,39,FALSE))</f>
        <v>0</v>
      </c>
      <c r="BC25" s="90">
        <f>IF(ISNA(VLOOKUP($B25,'[2]1516 Exp_Rev Access'!$F$7:$FS$310,40,FALSE)),"",VLOOKUP($B25,'[2]1516 Exp_Rev Access'!$F$7:$FS$310,40,FALSE))</f>
        <v>331670.84999999998</v>
      </c>
      <c r="BD25" s="90">
        <f>IF(ISNA(VLOOKUP($B25,'[2]1516 Exp_Rev Access'!$F$7:$FS$310,41,FALSE)),"",VLOOKUP($B25,'[2]1516 Exp_Rev Access'!$F$7:$FS$310,41,FALSE))</f>
        <v>0</v>
      </c>
      <c r="BE25" s="90">
        <f>IF(ISNA(VLOOKUP($B25,'[2]1516 Exp_Rev Access'!$F$7:$FS$310,42,FALSE)),"",VLOOKUP($B25,'[2]1516 Exp_Rev Access'!$F$7:$FS$310,42,FALSE))</f>
        <v>67513.48</v>
      </c>
      <c r="BF25" s="90">
        <f>IF(ISNA(VLOOKUP($B25,'[2]1516 Exp_Rev Access'!$F$7:$FS$310,43,FALSE)),"",VLOOKUP($B25,'[2]1516 Exp_Rev Access'!$F$7:$FS$310,43,FALSE))</f>
        <v>0</v>
      </c>
      <c r="BG25" s="90">
        <f>IF(ISNA(VLOOKUP($B25,'[2]1516 Exp_Rev Access'!$F$7:$FS$310,44,FALSE)),"",VLOOKUP($B25,'[2]1516 Exp_Rev Access'!$F$7:$FS$310,44,FALSE))</f>
        <v>152415.10999999999</v>
      </c>
      <c r="BH25" s="90">
        <f>IF(ISNA(VLOOKUP($B25,'[2]1516 Exp_Rev Access'!$F$7:$FS$310,45,FALSE)),"",VLOOKUP($B25,'[2]1516 Exp_Rev Access'!$F$7:$FS$310,45,FALSE))</f>
        <v>8980.2800000000007</v>
      </c>
      <c r="BI25" s="90">
        <f>IF(ISNA(VLOOKUP($B25,'[2]1516 Exp_Rev Access'!$F$7:$FS$310,46,FALSE)),"",VLOOKUP($B25,'[2]1516 Exp_Rev Access'!$F$7:$FS$310,46,FALSE))</f>
        <v>0</v>
      </c>
      <c r="BJ25" s="90">
        <f>IF(ISNA(VLOOKUP($B25,'[2]1516 Exp_Rev Access'!$F$7:$FS$310,47,FALSE)),"",VLOOKUP($B25,'[2]1516 Exp_Rev Access'!$F$7:$FS$310,47,FALSE))</f>
        <v>14540.57</v>
      </c>
      <c r="BK25" s="90">
        <f>IF(ISNA(VLOOKUP($B25,'[2]1516 Exp_Rev Access'!$F$7:$FS$310,48,FALSE)),"",VLOOKUP($B25,'[2]1516 Exp_Rev Access'!$F$7:$FS$310,48,FALSE))</f>
        <v>467522.57</v>
      </c>
      <c r="BL25" s="90">
        <f>IF(ISNA(VLOOKUP($B25,'[2]1516 Exp_Rev Access'!$F$7:$FS$310,49,FALSE)),"",VLOOKUP($B25,'[2]1516 Exp_Rev Access'!$F$7:$FS$310,49,FALSE))</f>
        <v>0</v>
      </c>
      <c r="BM25" s="90">
        <f>IF(ISNA(VLOOKUP($B25,'[2]1516 Exp_Rev Access'!$F$7:$FS$310,50,FALSE)),"",VLOOKUP($B25,'[2]1516 Exp_Rev Access'!$F$7:$FS$310,50,FALSE))</f>
        <v>0</v>
      </c>
      <c r="BN25" s="90">
        <f>IF(ISNA(VLOOKUP($B25,'[2]1516 Exp_Rev Access'!$F$7:$FS$310,51,FALSE)),"",VLOOKUP($B25,'[2]1516 Exp_Rev Access'!$F$7:$FS$310,51,FALSE))</f>
        <v>0</v>
      </c>
      <c r="BO25" s="90">
        <f>IF(ISNA(VLOOKUP($B25,'[2]1516 Exp_Rev Access'!$F$7:$FS$310,52,FALSE)),"",VLOOKUP($B25,'[2]1516 Exp_Rev Access'!$F$7:$FS$310,52,FALSE))</f>
        <v>0</v>
      </c>
      <c r="BP25" s="90">
        <f>IF(ISNA(VLOOKUP($B25,'[2]1516 Exp_Rev Access'!$F$7:$FS$310,53,FALSE)),"",VLOOKUP($B25,'[2]1516 Exp_Rev Access'!$F$7:$FS$310,53,FALSE))</f>
        <v>0</v>
      </c>
      <c r="BQ25" s="90">
        <f>IF(ISNA(VLOOKUP($B25,'[2]1516 Exp_Rev Access'!$F$7:$FS$310,54,FALSE)),"",VLOOKUP($B25,'[2]1516 Exp_Rev Access'!$F$7:$FS$310,54,FALSE))</f>
        <v>0</v>
      </c>
      <c r="BR25" s="90">
        <f>IF(ISNA(VLOOKUP($B25,'[2]1516 Exp_Rev Access'!$F$7:$FS$310,55,FALSE)),"",VLOOKUP($B25,'[2]1516 Exp_Rev Access'!$F$7:$FS$310,55,FALSE))</f>
        <v>0</v>
      </c>
      <c r="BS25" s="90">
        <f>IF(ISNA(VLOOKUP($B25,'[2]1516 Exp_Rev Access'!$F$7:$FS$310,56,FALSE)),"",VLOOKUP($B25,'[2]1516 Exp_Rev Access'!$F$7:$FS$310,56,FALSE))</f>
        <v>0</v>
      </c>
      <c r="BT25" s="90">
        <f>IF(ISNA(VLOOKUP($B25,'[2]1516 Exp_Rev Access'!$F$7:$FS$310,57,FALSE)),"",VLOOKUP($B25,'[2]1516 Exp_Rev Access'!$F$7:$FS$310,57,FALSE))</f>
        <v>0</v>
      </c>
      <c r="BU25" s="90">
        <f>IF(ISNA(VLOOKUP($B25,'[2]1516 Exp_Rev Access'!$F$7:$FS$310,58,FALSE)),"",VLOOKUP($B25,'[2]1516 Exp_Rev Access'!$F$7:$FS$310,58,FALSE))</f>
        <v>0</v>
      </c>
      <c r="BV25" s="53">
        <f t="shared" si="62"/>
        <v>1790124.68</v>
      </c>
      <c r="BW25" s="92">
        <f t="shared" si="63"/>
        <v>0.15762929429769046</v>
      </c>
      <c r="BX25" s="68">
        <f t="shared" si="64"/>
        <v>1997.461147065387</v>
      </c>
      <c r="BY25" s="90">
        <f>IF(ISNA(VLOOKUP($B25,'[2]1516 Exp_Rev Access'!$F$7:$FS$310,59,FALSE)),"",VLOOKUP($B25,'[2]1516 Exp_Rev Access'!$F$7:$FS$310,59,FALSE))</f>
        <v>0</v>
      </c>
      <c r="BZ25" s="90">
        <f>IF(ISNA(VLOOKUP($B25,'[2]1516 Exp_Rev Access'!$F$7:$FS$310,60,FALSE)),"",VLOOKUP($B25,'[2]1516 Exp_Rev Access'!$F$7:$FS$310,60,FALSE))</f>
        <v>0</v>
      </c>
      <c r="CA25" s="90">
        <f>IF(ISNA(VLOOKUP($B25,'[2]1516 Exp_Rev Access'!$F$7:$FS$310,61,FALSE)),"",VLOOKUP($B25,'[2]1516 Exp_Rev Access'!$F$7:$FS$310,61,FALSE))</f>
        <v>0</v>
      </c>
      <c r="CB25" s="90">
        <f>IF(ISNA(VLOOKUP($B25,'[2]1516 Exp_Rev Access'!$F$7:$FS$310,62,FALSE)),"",VLOOKUP($B25,'[2]1516 Exp_Rev Access'!$F$7:$FS$310,62,FALSE))</f>
        <v>0</v>
      </c>
      <c r="CC25" s="90">
        <f>IF(ISNA(VLOOKUP($B25,'[2]1516 Exp_Rev Access'!$F$7:$FS$310,63,FALSE)),"",VLOOKUP($B25,'[2]1516 Exp_Rev Access'!$F$7:$FS$310,63,FALSE))</f>
        <v>0</v>
      </c>
      <c r="CD25" s="90">
        <f>IF(ISNA(VLOOKUP($B25,'[2]1516 Exp_Rev Access'!$F$7:$FS$310,64,FALSE)),"",VLOOKUP($B25,'[2]1516 Exp_Rev Access'!$F$7:$FS$310,64,FALSE))</f>
        <v>0</v>
      </c>
      <c r="CE25" s="53">
        <f t="shared" si="65"/>
        <v>0</v>
      </c>
      <c r="CF25" s="92"/>
      <c r="CG25" s="94">
        <f t="shared" si="66"/>
        <v>0</v>
      </c>
      <c r="CH25" s="90">
        <f>IF(ISNA(VLOOKUP($B25,'[2]1516 Exp_Rev Access'!$F$7:$FS$310,65,FALSE)),"",VLOOKUP($B25,'[2]1516 Exp_Rev Access'!$F$7:$FS$310,65,FALSE))</f>
        <v>0</v>
      </c>
      <c r="CI25" s="90">
        <f>IF(ISNA(VLOOKUP($B25,'[2]1516 Exp_Rev Access'!$F$7:$FS$310,66,FALSE)),"",VLOOKUP($B25,'[2]1516 Exp_Rev Access'!$F$7:$FS$310,66,FALSE))</f>
        <v>0</v>
      </c>
      <c r="CJ25" s="90">
        <f>IF(ISNA(VLOOKUP($B25,'[2]1516 Exp_Rev Access'!$F$7:$FS$310,67,FALSE)),"",VLOOKUP($B25,'[2]1516 Exp_Rev Access'!$F$7:$FS$310,67,FALSE))</f>
        <v>0</v>
      </c>
      <c r="CK25" s="90">
        <f>IF(ISNA(VLOOKUP($B25,'[2]1516 Exp_Rev Access'!$F$7:$FS$310,68,FALSE)),"",VLOOKUP($B25,'[2]1516 Exp_Rev Access'!$F$7:$FS$310,68,FALSE))</f>
        <v>0</v>
      </c>
      <c r="CL25" s="90">
        <f>IF(ISNA(VLOOKUP($B25,'[2]1516 Exp_Rev Access'!$F$7:$FS$310,69,FALSE)),"",VLOOKUP($B25,'[2]1516 Exp_Rev Access'!$F$7:$FS$310,69,FALSE))</f>
        <v>0</v>
      </c>
      <c r="CM25" s="90">
        <f>IF(ISNA(VLOOKUP($B25,'[2]1516 Exp_Rev Access'!$F$7:$FS$310,70,FALSE)),"",VLOOKUP($B25,'[2]1516 Exp_Rev Access'!$F$7:$FS$310,70,FALSE))</f>
        <v>0</v>
      </c>
      <c r="CN25" s="90">
        <f>IF(ISNA(VLOOKUP($B25,'[2]1516 Exp_Rev Access'!$F$7:$FS$310,71,FALSE)),"",VLOOKUP($B25,'[2]1516 Exp_Rev Access'!$F$7:$FS$310,71,FALSE))</f>
        <v>0</v>
      </c>
      <c r="CO25" s="90">
        <f>IF(ISNA(VLOOKUP($B25,'[2]1516 Exp_Rev Access'!$F$7:$FS$310,72,FALSE)),"",VLOOKUP($B25,'[2]1516 Exp_Rev Access'!$F$7:$FS$310,72,FALSE))</f>
        <v>0</v>
      </c>
      <c r="CP25" s="90">
        <f>IF(ISNA(VLOOKUP($B25,'[2]1516 Exp_Rev Access'!$F$7:$FS$310,73,FALSE)),"",VLOOKUP($B25,'[2]1516 Exp_Rev Access'!$F$7:$FS$310,73,FALSE))</f>
        <v>0</v>
      </c>
      <c r="CQ25" s="90">
        <f>IF(ISNA(VLOOKUP($B25,'[2]1516 Exp_Rev Access'!$F$7:$FS$310,74,FALSE)),"",VLOOKUP($B25,'[2]1516 Exp_Rev Access'!$F$7:$FS$310,74,FALSE))</f>
        <v>215632.14</v>
      </c>
      <c r="CR25" s="90">
        <f>IF(ISNA(VLOOKUP($B25,'[2]1516 Exp_Rev Access'!$F$7:$FS$310,75,FALSE)),"",VLOOKUP($B25,'[2]1516 Exp_Rev Access'!$F$7:$FS$310,75,FALSE))</f>
        <v>0</v>
      </c>
      <c r="CS25" s="90">
        <f>IF(ISNA(VLOOKUP($B25,'[2]1516 Exp_Rev Access'!$F$7:$FS$310,76,FALSE)),"",VLOOKUP($B25,'[2]1516 Exp_Rev Access'!$F$7:$FS$310,76,FALSE))</f>
        <v>4501</v>
      </c>
      <c r="CT25" s="90">
        <f>IF(ISNA(VLOOKUP($B25,'[2]1516 Exp_Rev Access'!$F$7:$FS$310,77,FALSE)),"",VLOOKUP($B25,'[2]1516 Exp_Rev Access'!$F$7:$FS$310,77,FALSE))</f>
        <v>0</v>
      </c>
      <c r="CU25" s="90">
        <f>IF(ISNA(VLOOKUP($B25,'[2]1516 Exp_Rev Access'!$F$7:$FS$310,78,FALSE)),"",VLOOKUP($B25,'[2]1516 Exp_Rev Access'!$F$7:$FS$310,78,FALSE))</f>
        <v>201408.83</v>
      </c>
      <c r="CV25" s="90">
        <f>IF(ISNA(VLOOKUP($B25,'[2]1516 Exp_Rev Access'!$F$7:$FS$310,79,FALSE)),"",VLOOKUP($B25,'[2]1516 Exp_Rev Access'!$F$7:$FS$310,79,FALSE))</f>
        <v>36568</v>
      </c>
      <c r="CW25" s="90">
        <f>IF(ISNA(VLOOKUP($B25,'[2]1516 Exp_Rev Access'!$F$7:$FS$310,80,FALSE)),"",VLOOKUP($B25,'[2]1516 Exp_Rev Access'!$F$7:$FS$310,80,FALSE))</f>
        <v>0</v>
      </c>
      <c r="CX25" s="90">
        <f>IF(ISNA(VLOOKUP($B25,'[2]1516 Exp_Rev Access'!$F$7:$FS$310,81,FALSE)),"",VLOOKUP($B25,'[2]1516 Exp_Rev Access'!$F$7:$FS$310,81,FALSE))</f>
        <v>0</v>
      </c>
      <c r="CY25" s="90">
        <f>IF(ISNA(VLOOKUP($B25,'[2]1516 Exp_Rev Access'!$F$7:$FS$310,82,FALSE)),"",VLOOKUP($B25,'[2]1516 Exp_Rev Access'!$F$7:$FS$310,82,FALSE))</f>
        <v>0</v>
      </c>
      <c r="CZ25" s="90">
        <f>IF(ISNA(VLOOKUP($B25,'[2]1516 Exp_Rev Access'!$F$7:$FS$310,83,FALSE)),"",VLOOKUP($B25,'[2]1516 Exp_Rev Access'!$F$7:$FS$310,83,FALSE))</f>
        <v>0</v>
      </c>
      <c r="DA25" s="90">
        <f>IF(ISNA(VLOOKUP($B25,'[2]1516 Exp_Rev Access'!$F$7:$FS$310,84,FALSE)),"",VLOOKUP($B25,'[2]1516 Exp_Rev Access'!$F$7:$FS$310,84,FALSE))</f>
        <v>0</v>
      </c>
      <c r="DB25" s="90">
        <f>IF(ISNA(VLOOKUP($B25,'[2]1516 Exp_Rev Access'!$F$7:$FS$310,85,FALSE)),"",VLOOKUP($B25,'[2]1516 Exp_Rev Access'!$F$7:$FS$310,85,FALSE))</f>
        <v>18783</v>
      </c>
      <c r="DC25" s="90">
        <f>IF(ISNA(VLOOKUP($B25,'[2]1516 Exp_Rev Access'!$F$7:$FS$310,86,FALSE)),"",VLOOKUP($B25,'[2]1516 Exp_Rev Access'!$F$7:$FS$310,86,FALSE))</f>
        <v>0</v>
      </c>
      <c r="DD25" s="90">
        <f>IF(ISNA(VLOOKUP($B25,'[2]1516 Exp_Rev Access'!$F$7:$FS$310,87,FALSE)),"",VLOOKUP($B25,'[2]1516 Exp_Rev Access'!$F$7:$FS$310,87,FALSE))</f>
        <v>0</v>
      </c>
      <c r="DE25" s="90">
        <f>IF(ISNA(VLOOKUP($B25,'[2]1516 Exp_Rev Access'!$F$7:$FS$310,88,FALSE)),"",VLOOKUP($B25,'[2]1516 Exp_Rev Access'!$F$7:$FS$310,88,FALSE))</f>
        <v>0</v>
      </c>
      <c r="DF25" s="90">
        <f>IF(ISNA(VLOOKUP($B25,'[2]1516 Exp_Rev Access'!$F$7:$FS$310,89,FALSE)),"",VLOOKUP($B25,'[2]1516 Exp_Rev Access'!$F$7:$FS$310,89,FALSE))</f>
        <v>0</v>
      </c>
      <c r="DG25" s="90">
        <f>IF(ISNA(VLOOKUP($B25,'[2]1516 Exp_Rev Access'!$F$7:$FS$310,90,FALSE)),"",VLOOKUP($B25,'[2]1516 Exp_Rev Access'!$F$7:$FS$310,90,FALSE))</f>
        <v>0</v>
      </c>
      <c r="DH25" s="90">
        <f>IF(ISNA(VLOOKUP($B25,'[2]1516 Exp_Rev Access'!$F$7:$FS$310,91,FALSE)),"",VLOOKUP($B25,'[2]1516 Exp_Rev Access'!$F$7:$FS$310,91,FALSE))</f>
        <v>0</v>
      </c>
      <c r="DI25" s="90">
        <f>IF(ISNA(VLOOKUP($B25,'[2]1516 Exp_Rev Access'!$F$7:$FS$310,92,FALSE)),"",VLOOKUP($B25,'[2]1516 Exp_Rev Access'!$F$7:$FS$310,92,FALSE))</f>
        <v>392732.59</v>
      </c>
      <c r="DJ25" s="90">
        <f>IF(ISNA(VLOOKUP($B25,'[2]1516 Exp_Rev Access'!$F$7:$FS$310,93,FALSE)),"",VLOOKUP($B25,'[2]1516 Exp_Rev Access'!$F$7:$FS$310,93,FALSE))</f>
        <v>0</v>
      </c>
      <c r="DK25" s="90">
        <f>IF(ISNA(VLOOKUP($B25,'[2]1516 Exp_Rev Access'!$F$7:$FS$310,94,FALSE)),"",VLOOKUP($B25,'[2]1516 Exp_Rev Access'!$F$7:$FS$310,94,FALSE))</f>
        <v>0</v>
      </c>
      <c r="DL25" s="90">
        <f>IF(ISNA(VLOOKUP($B25,'[2]1516 Exp_Rev Access'!$F$7:$FS$310,95,FALSE)),"",VLOOKUP($B25,'[2]1516 Exp_Rev Access'!$F$7:$FS$310,95,FALSE))</f>
        <v>0</v>
      </c>
      <c r="DM25" s="90">
        <f>IF(ISNA(VLOOKUP($B25,'[2]1516 Exp_Rev Access'!$F$7:$FS$310,96,FALSE)),"",VLOOKUP($B25,'[2]1516 Exp_Rev Access'!$F$7:$FS$310,96,FALSE))</f>
        <v>0</v>
      </c>
      <c r="DN25" s="90">
        <f>IF(ISNA(VLOOKUP($B25,'[2]1516 Exp_Rev Access'!$F$7:$FS$310,97,FALSE)),"",VLOOKUP($B25,'[2]1516 Exp_Rev Access'!$F$7:$FS$310,97,FALSE))</f>
        <v>0</v>
      </c>
      <c r="DO25" s="90">
        <f>IF(ISNA(VLOOKUP($B25,'[2]1516 Exp_Rev Access'!$F$7:$FS$310,98,FALSE)),"",VLOOKUP($B25,'[2]1516 Exp_Rev Access'!$F$7:$FS$310,98,FALSE))</f>
        <v>0</v>
      </c>
      <c r="DP25" s="90">
        <f>IF(ISNA(VLOOKUP($B25,'[2]1516 Exp_Rev Access'!$F$7:$FS$310,99,FALSE)),"",VLOOKUP($B25,'[2]1516 Exp_Rev Access'!$F$7:$FS$310,99,FALSE))</f>
        <v>0</v>
      </c>
      <c r="DQ25" s="90">
        <f>IF(ISNA(VLOOKUP($B25,'[2]1516 Exp_Rev Access'!$F$7:$FS$310,100,FALSE)),"",VLOOKUP($B25,'[2]1516 Exp_Rev Access'!$F$7:$FS$310,100,FALSE))</f>
        <v>0</v>
      </c>
      <c r="DR25" s="90">
        <f>IF(ISNA(VLOOKUP($B25,'[2]1516 Exp_Rev Access'!$F$7:$FS$310,101,FALSE)),"",VLOOKUP($B25,'[2]1516 Exp_Rev Access'!$F$7:$FS$310,101,FALSE))</f>
        <v>0</v>
      </c>
      <c r="DS25" s="90">
        <f>IF(ISNA(VLOOKUP($B25,'[2]1516 Exp_Rev Access'!$F$7:$FS$310,102,FALSE)),"",VLOOKUP($B25,'[2]1516 Exp_Rev Access'!$F$7:$FS$310,102,FALSE))</f>
        <v>0</v>
      </c>
      <c r="DT25" s="90">
        <f>IF(ISNA(VLOOKUP($B25,'[2]1516 Exp_Rev Access'!$F$7:$FS$310,103,FALSE)),"",VLOOKUP($B25,'[2]1516 Exp_Rev Access'!$F$7:$FS$310,103,FALSE))</f>
        <v>0</v>
      </c>
      <c r="DU25" s="90">
        <f>IF(ISNA(VLOOKUP($B25,'[2]1516 Exp_Rev Access'!$F$7:$FS$310,104,FALSE)),"",VLOOKUP($B25,'[2]1516 Exp_Rev Access'!$F$7:$FS$310,104,FALSE))</f>
        <v>0</v>
      </c>
      <c r="DV25" s="90">
        <f>IF(ISNA(VLOOKUP($B25,'[2]1516 Exp_Rev Access'!$F$7:$FS$310,105,FALSE)),"",VLOOKUP($B25,'[2]1516 Exp_Rev Access'!$F$7:$FS$310,105,FALSE))</f>
        <v>0</v>
      </c>
      <c r="DW25" s="90">
        <f>IF(ISNA(VLOOKUP($B25,'[2]1516 Exp_Rev Access'!$F$7:$FS$310,106,FALSE)),"",VLOOKUP($B25,'[2]1516 Exp_Rev Access'!$F$7:$FS$310,106,FALSE))</f>
        <v>0</v>
      </c>
      <c r="DX25" s="90">
        <f>IF(ISNA(VLOOKUP($B25,'[2]1516 Exp_Rev Access'!$F$7:$FS$310,107,FALSE)),"",VLOOKUP($B25,'[2]1516 Exp_Rev Access'!$F$7:$FS$310,107,FALSE))</f>
        <v>0</v>
      </c>
      <c r="DY25" s="90">
        <f>IF(ISNA(VLOOKUP($B25,'[2]1516 Exp_Rev Access'!$F$7:$FS$310,108,FALSE)),"",VLOOKUP($B25,'[2]1516 Exp_Rev Access'!$F$7:$FS$310,108,FALSE))</f>
        <v>0</v>
      </c>
      <c r="DZ25" s="90">
        <f>IF(ISNA(VLOOKUP($B25,'[2]1516 Exp_Rev Access'!$F$7:$FS$310,109,FALSE)),"",VLOOKUP($B25,'[2]1516 Exp_Rev Access'!$F$7:$FS$310,109,FALSE))</f>
        <v>0</v>
      </c>
      <c r="EA25" s="90">
        <f>IF(ISNA(VLOOKUP($B25,'[2]1516 Exp_Rev Access'!$F$7:$FS$310,110,FALSE)),"",VLOOKUP($B25,'[2]1516 Exp_Rev Access'!$F$7:$FS$310,110,FALSE))</f>
        <v>0</v>
      </c>
      <c r="EB25" s="90">
        <f>IF(ISNA(VLOOKUP($B25,'[2]1516 Exp_Rev Access'!$F$7:$FS$310,111,FALSE)),"",VLOOKUP($B25,'[2]1516 Exp_Rev Access'!$F$7:$FS$310,111,FALSE))</f>
        <v>0</v>
      </c>
      <c r="EC25" s="90">
        <f>IF(ISNA(VLOOKUP($B25,'[2]1516 Exp_Rev Access'!$F$7:$FS$310,112,FALSE)),"",VLOOKUP($B25,'[2]1516 Exp_Rev Access'!$F$7:$FS$310,112,FALSE))</f>
        <v>0</v>
      </c>
      <c r="ED25" s="90">
        <f>IF(ISNA(VLOOKUP($B25,'[2]1516 Exp_Rev Access'!$F$7:$FS$310,113,FALSE)),"",VLOOKUP($B25,'[2]1516 Exp_Rev Access'!$F$7:$FS$310,113,FALSE))</f>
        <v>0</v>
      </c>
      <c r="EE25" s="90">
        <f>IF(ISNA(VLOOKUP($B25,'[2]1516 Exp_Rev Access'!$F$7:$FS$310,114,FALSE)),"",VLOOKUP($B25,'[2]1516 Exp_Rev Access'!$F$7:$FS$310,114,FALSE))</f>
        <v>0</v>
      </c>
      <c r="EF25" s="90">
        <f>IF(ISNA(VLOOKUP($B25,'[2]1516 Exp_Rev Access'!$F$7:$FS$310,115,FALSE)),"",VLOOKUP($B25,'[2]1516 Exp_Rev Access'!$F$7:$FS$310,115,FALSE))</f>
        <v>0</v>
      </c>
      <c r="EG25" s="90">
        <f>IF(ISNA(VLOOKUP($B25,'[2]1516 Exp_Rev Access'!$F$7:$FS$310,116,FALSE)),"",VLOOKUP($B25,'[2]1516 Exp_Rev Access'!$F$7:$FS$310,116,FALSE))</f>
        <v>0</v>
      </c>
      <c r="EH25" s="90">
        <f>IF(ISNA(VLOOKUP($B25,'[2]1516 Exp_Rev Access'!$F$7:$FS$310,117,FALSE)),"",VLOOKUP($B25,'[2]1516 Exp_Rev Access'!$F$7:$FS$310,117,FALSE))</f>
        <v>0</v>
      </c>
      <c r="EI25" s="90">
        <f>IF(ISNA(VLOOKUP($B25,'[2]1516 Exp_Rev Access'!$F$7:$FS$310,118,FALSE)),"",VLOOKUP($B25,'[2]1516 Exp_Rev Access'!$F$7:$FS$310,118,FALSE))</f>
        <v>0</v>
      </c>
      <c r="EJ25" s="90">
        <f>IF(ISNA(VLOOKUP($B25,'[2]1516 Exp_Rev Access'!$F$7:$FS$310,119,FALSE)),"",VLOOKUP($B25,'[2]1516 Exp_Rev Access'!$F$7:$FS$310,119,FALSE))</f>
        <v>0</v>
      </c>
      <c r="EK25" s="90">
        <f>IF(ISNA(VLOOKUP($B25,'[2]1516 Exp_Rev Access'!$F$7:$FS$310,120,FALSE)),"",VLOOKUP($B25,'[2]1516 Exp_Rev Access'!$F$7:$FS$310,120,FALSE))</f>
        <v>0</v>
      </c>
      <c r="EL25" s="90">
        <f>IF(ISNA(VLOOKUP($B25,'[2]1516 Exp_Rev Access'!$F$7:$FS$310,121,FALSE)),"",VLOOKUP($B25,'[2]1516 Exp_Rev Access'!$F$7:$FS$310,121,FALSE))</f>
        <v>0</v>
      </c>
      <c r="EM25" s="90">
        <f>IF(ISNA(VLOOKUP($B25,'[2]1516 Exp_Rev Access'!$F$7:$FS$310,122,FALSE)),"",VLOOKUP($B25,'[2]1516 Exp_Rev Access'!$F$7:$FS$310,122,FALSE))</f>
        <v>0</v>
      </c>
      <c r="EN25" s="90">
        <f>IF(ISNA(VLOOKUP($B25,'[2]1516 Exp_Rev Access'!$F$7:$FS$310,123,FALSE)),"",VLOOKUP($B25,'[2]1516 Exp_Rev Access'!$F$7:$FS$310,123,FALSE))</f>
        <v>0</v>
      </c>
      <c r="EO25" s="90">
        <f>IF(ISNA(VLOOKUP($B25,'[2]1516 Exp_Rev Access'!$F$7:$FS$310,124,FALSE)),"",VLOOKUP($B25,'[2]1516 Exp_Rev Access'!$F$7:$FS$310,124,FALSE))</f>
        <v>0</v>
      </c>
      <c r="EP25" s="90">
        <f>IF(ISNA(VLOOKUP($B25,'[2]1516 Exp_Rev Access'!$F$7:$FS$310,125,FALSE)),"",VLOOKUP($B25,'[2]1516 Exp_Rev Access'!$F$7:$FS$310,125,FALSE))</f>
        <v>0</v>
      </c>
      <c r="EQ25" s="90">
        <f>IF(ISNA(VLOOKUP($B25,'[2]1516 Exp_Rev Access'!$F$7:$FS$310,126,FALSE)),"",VLOOKUP($B25,'[2]1516 Exp_Rev Access'!$F$7:$FS$310,126,FALSE))</f>
        <v>0</v>
      </c>
      <c r="ER25" s="90">
        <f>IF(ISNA(VLOOKUP($B25,'[2]1516 Exp_Rev Access'!$F$7:$FS$310,127,FALSE)),"",VLOOKUP($B25,'[2]1516 Exp_Rev Access'!$F$7:$FS$310,127,FALSE))</f>
        <v>0</v>
      </c>
      <c r="ES25" s="90">
        <f>IF(ISNA(VLOOKUP($B25,'[2]1516 Exp_Rev Access'!$F$7:$FS$310,128,FALSE)),"",VLOOKUP($B25,'[2]1516 Exp_Rev Access'!$F$7:$FS$310,128,FALSE))</f>
        <v>0</v>
      </c>
      <c r="ET25" s="90">
        <f>IF(ISNA(VLOOKUP($B25,'[2]1516 Exp_Rev Access'!$F$7:$FS$310,129,FALSE)),"",VLOOKUP($B25,'[2]1516 Exp_Rev Access'!$F$7:$FS$310,129,FALSE))</f>
        <v>0</v>
      </c>
      <c r="EU25" s="90">
        <f>IF(ISNA(VLOOKUP($B25,'[2]1516 Exp_Rev Access'!$F$7:$FS$310,130,FALSE)),"",VLOOKUP($B25,'[2]1516 Exp_Rev Access'!$F$7:$FS$310,130,FALSE))</f>
        <v>0</v>
      </c>
      <c r="EV25" s="90">
        <f>IF(ISNA(VLOOKUP($B25,'[2]1516 Exp_Rev Access'!$F$7:$FS$310,131,FALSE)),"",VLOOKUP($B25,'[2]1516 Exp_Rev Access'!$F$7:$FS$310,131,FALSE))</f>
        <v>18947.400000000001</v>
      </c>
      <c r="EW25" s="90">
        <f>IF(ISNA(VLOOKUP($B25,'[2]1516 Exp_Rev Access'!$F$7:$FS$310,132,FALSE)),"",VLOOKUP($B25,'[2]1516 Exp_Rev Access'!$F$7:$FS$310,132,FALSE))</f>
        <v>0</v>
      </c>
      <c r="EX25" s="90">
        <f>IF(ISNA(VLOOKUP($B25,'[2]1516 Exp_Rev Access'!$F$7:$FS$310,133,FALSE)),"",VLOOKUP($B25,'[2]1516 Exp_Rev Access'!$F$7:$FS$310,133,FALSE))</f>
        <v>0</v>
      </c>
      <c r="EY25" s="90">
        <f>IF(ISNA(VLOOKUP($B25,'[2]1516 Exp_Rev Access'!$F$7:$FS$310,134,FALSE)),"",VLOOKUP($B25,'[2]1516 Exp_Rev Access'!$F$7:$FS$310,134,FALSE))</f>
        <v>0</v>
      </c>
      <c r="EZ25" s="90">
        <f>IF(ISNA(VLOOKUP($B25,'[2]1516 Exp_Rev Access'!$F$7:$FS$310,135,FALSE)),"",VLOOKUP($B25,'[2]1516 Exp_Rev Access'!$F$7:$FS$310,135,FALSE))</f>
        <v>0</v>
      </c>
      <c r="FA25" s="90">
        <f>IF(ISNA(VLOOKUP($B25,'[2]1516 Exp_Rev Access'!$F$7:$FS$310,136,FALSE)),"",VLOOKUP($B25,'[2]1516 Exp_Rev Access'!$F$7:$FS$310,136,FALSE))</f>
        <v>0</v>
      </c>
      <c r="FB25" s="90">
        <f>IF(ISNA(VLOOKUP($B25,'[2]1516 Exp_Rev Access'!$F$7:$FS$310,137,FALSE)),"",VLOOKUP($B25,'[2]1516 Exp_Rev Access'!$F$7:$FS$310,137,FALSE))</f>
        <v>0</v>
      </c>
      <c r="FC25" s="90">
        <f>IF(ISNA(VLOOKUP($B25,'[2]1516 Exp_Rev Access'!$F$7:$FS$310,138,FALSE)),"",VLOOKUP($B25,'[2]1516 Exp_Rev Access'!$F$7:$FS$310,138,FALSE))</f>
        <v>0</v>
      </c>
      <c r="FD25" s="90">
        <f>IF(ISNA(VLOOKUP($B25,'[2]1516 Exp_Rev Access'!$F$7:$FS$310,139,FALSE)),"",VLOOKUP($B25,'[2]1516 Exp_Rev Access'!$F$7:$FS$310,139,FALSE))</f>
        <v>0</v>
      </c>
      <c r="FE25" s="90">
        <f>IF(ISNA(VLOOKUP($B25,'[2]1516 Exp_Rev Access'!$F$7:$FS$310,140,FALSE)),"",VLOOKUP($B25,'[2]1516 Exp_Rev Access'!$F$7:$FS$310,140,FALSE))</f>
        <v>0</v>
      </c>
      <c r="FF25" s="90">
        <f>IF(ISNA(VLOOKUP($B25,'[2]1516 Exp_Rev Access'!$F$7:$FS$310,141,FALSE)),"",VLOOKUP($B25,'[2]1516 Exp_Rev Access'!$F$7:$FS$310,141,FALSE))</f>
        <v>0</v>
      </c>
      <c r="FG25" s="90">
        <f>IF(ISNA(VLOOKUP($B25,'[2]1516 Exp_Rev Access'!$F$7:$FS$310,142,FALSE)),"",VLOOKUP($B25,'[2]1516 Exp_Rev Access'!$F$7:$FS$310,142,FALSE))</f>
        <v>0</v>
      </c>
      <c r="FH25" s="90">
        <f>IF(ISNA(VLOOKUP($B25,'[2]1516 Exp_Rev Access'!$F$7:$FS$310,143,FALSE)),"",VLOOKUP($B25,'[2]1516 Exp_Rev Access'!$F$7:$FS$310,143,FALSE))</f>
        <v>0</v>
      </c>
      <c r="FI25" s="90">
        <f>IF(ISNA(VLOOKUP($B25,'[2]1516 Exp_Rev Access'!$F$7:$FS$310,144,FALSE)),"",VLOOKUP($B25,'[2]1516 Exp_Rev Access'!$F$7:$FS$310,144,FALSE))</f>
        <v>0</v>
      </c>
      <c r="FJ25" s="90">
        <f>IF(ISNA(VLOOKUP($B25,'[2]1516 Exp_Rev Access'!$F$7:$FS$310,145,FALSE)),"",VLOOKUP($B25,'[2]1516 Exp_Rev Access'!$F$7:$FS$310,145,FALSE))</f>
        <v>0</v>
      </c>
      <c r="FK25" s="90">
        <f>IF(ISNA(VLOOKUP($B25,'[2]1516 Exp_Rev Access'!$F$7:$FS$310,146,FALSE)),"",VLOOKUP($B25,'[2]1516 Exp_Rev Access'!$F$7:$FS$310,146,FALSE))</f>
        <v>0</v>
      </c>
      <c r="FL25" s="90">
        <f>IF(ISNA(VLOOKUP($B25,'[2]1516 Exp_Rev Access'!$F$7:$FS$310,1147,FALSE)),"",VLOOKUP($B25,'[2]1516 Exp_Rev Access'!$F$7:$FS$310,147,FALSE))</f>
        <v>0</v>
      </c>
      <c r="FM25" s="90">
        <f>IF(ISNA(VLOOKUP($B25,'[2]1516 Exp_Rev Access'!$F$7:$FS$310,148,FALSE)),"",VLOOKUP($B25,'[2]1516 Exp_Rev Access'!$F$7:$FS$310,148,FALSE))</f>
        <v>0</v>
      </c>
      <c r="FN25" s="90">
        <f>IF(ISNA(VLOOKUP($B25,'[2]1516 Exp_Rev Access'!$F$7:$FS$310,149,FALSE)),"",VLOOKUP($B25,'[2]1516 Exp_Rev Access'!$F$7:$FS$310,149,FALSE))</f>
        <v>0</v>
      </c>
      <c r="FO25" s="90">
        <f>IF(ISNA(VLOOKUP($B25,'[2]1516 Exp_Rev Access'!$F$7:$FS$310,150,FALSE)),"",VLOOKUP($B25,'[2]1516 Exp_Rev Access'!$F$7:$FS$310,150,FALSE))</f>
        <v>0</v>
      </c>
      <c r="FP25" s="90">
        <f>IF(ISNA(VLOOKUP($B25,'[2]1516 Exp_Rev Access'!$F$7:$FS$310,151,FALSE)),"",VLOOKUP($B25,'[2]1516 Exp_Rev Access'!$F$7:$FS$310,151,FALSE))</f>
        <v>0</v>
      </c>
      <c r="FQ25" s="90">
        <f>IF(ISNA(VLOOKUP($B25,'[2]1516 Exp_Rev Access'!$F$7:$FS$310,152,FALSE)),"",VLOOKUP($B25,'[2]1516 Exp_Rev Access'!$F$7:$FS$310,152,FALSE))</f>
        <v>0</v>
      </c>
      <c r="FR25" s="90">
        <f>IF(ISNA(VLOOKUP($B25,'[2]1516 Exp_Rev Access'!$F$7:$FS$310,153,FALSE)),"",VLOOKUP($B25,'[2]1516 Exp_Rev Access'!$F$7:$FS$310,153,FALSE))</f>
        <v>37024.42</v>
      </c>
      <c r="FS25" s="53">
        <f t="shared" si="67"/>
        <v>925597.38000000012</v>
      </c>
      <c r="FT25" s="92">
        <f t="shared" si="68"/>
        <v>8.1503407803523081E-2</v>
      </c>
      <c r="FU25" s="53">
        <f t="shared" si="69"/>
        <v>1032.8022539611695</v>
      </c>
      <c r="FV25" s="90">
        <f>IF(ISNA(VLOOKUP($B25,'[2]1516 Exp_Rev Access'!$F$7:$FS$310,154,FALSE)),"",VLOOKUP($B25,'[2]1516 Exp_Rev Access'!$F$7:$FS$310,154,FALSE))</f>
        <v>0</v>
      </c>
      <c r="FW25" s="90">
        <f>IF(ISNA(VLOOKUP($B25,'[2]1516 Exp_Rev Access'!$F$7:$FS$310,155,FALSE)),"",VLOOKUP($B25,'[2]1516 Exp_Rev Access'!$F$7:$FS$310,155,FALSE))</f>
        <v>0</v>
      </c>
      <c r="FX25" s="90">
        <f>IF(ISNA(VLOOKUP($B25,'[2]1516 Exp_Rev Access'!$F$7:$FS$310,156,FALSE)),"",VLOOKUP($B25,'[2]1516 Exp_Rev Access'!$F$7:$FS$310,156,FALSE))</f>
        <v>0</v>
      </c>
      <c r="FY25" s="90">
        <f>IF(ISNA(VLOOKUP($B25,'[2]1516 Exp_Rev Access'!$F$7:$FS$310,157,FALSE)),"",VLOOKUP($B25,'[2]1516 Exp_Rev Access'!$F$7:$FS$310,157,FALSE))</f>
        <v>0</v>
      </c>
      <c r="FZ25" s="90">
        <f>IF(ISNA(VLOOKUP($B25,'[2]1516 Exp_Rev Access'!$F$7:$FS$310,158,FALSE)),"",VLOOKUP($B25,'[2]1516 Exp_Rev Access'!$F$7:$FS$310,158,FALSE))</f>
        <v>0</v>
      </c>
      <c r="GA25" s="90">
        <f>IF(ISNA(VLOOKUP($B25,'[2]1516 Exp_Rev Access'!$F$7:$FS$310,159,FALSE)),"",VLOOKUP($B25,'[2]1516 Exp_Rev Access'!$F$7:$FS$310,159,FALSE))</f>
        <v>0</v>
      </c>
      <c r="GB25" s="90">
        <f>IF(ISNA(VLOOKUP($B25,'[2]1516 Exp_Rev Access'!$F$7:$FS$310,160,FALSE)),"",VLOOKUP($B25,'[2]1516 Exp_Rev Access'!$F$7:$FS$310,160,FALSE))</f>
        <v>0</v>
      </c>
      <c r="GC25" s="90">
        <f>IF(ISNA(VLOOKUP($B25,'[2]1516 Exp_Rev Access'!$F$7:$FS$310,161,FALSE)),"",VLOOKUP($B25,'[2]1516 Exp_Rev Access'!$F$7:$FS$310,161,FALSE))</f>
        <v>0</v>
      </c>
      <c r="GD25" s="90">
        <f>IF(ISNA(VLOOKUP($B25,'[2]1516 Exp_Rev Access'!$F$7:$FS$310,162,FALSE)),"",VLOOKUP($B25,'[2]1516 Exp_Rev Access'!$F$7:$FS$310,162,FALSE))</f>
        <v>0</v>
      </c>
      <c r="GE25" s="90">
        <f>IF(ISNA(VLOOKUP($B25,'[2]1516 Exp_Rev Access'!$F$7:$FS$310,163,FALSE)),"",VLOOKUP($B25,'[2]1516 Exp_Rev Access'!$F$7:$FS$310,163,FALSE))</f>
        <v>0</v>
      </c>
      <c r="GF25" s="90">
        <f>IF(ISNA(VLOOKUP($B25,'[2]1516 Exp_Rev Access'!$F$7:$FS$310,164,FALSE)),"",VLOOKUP($B25,'[2]1516 Exp_Rev Access'!$F$7:$FS$310,164,FALSE))</f>
        <v>3515.94</v>
      </c>
      <c r="GG25" s="90">
        <f>IF(ISNA(VLOOKUP($B25,'[2]1516 Exp_Rev Access'!$F$7:$FS$310,165,FALSE)),"",VLOOKUP($B25,'[2]1516 Exp_Rev Access'!$F$7:$FS$310,165,FALSE))</f>
        <v>0</v>
      </c>
      <c r="GH25" s="90">
        <f>IF(ISNA(VLOOKUP($B25,'[2]1516 Exp_Rev Access'!$F$7:$FS$310,166,FALSE)),"",VLOOKUP($B25,'[2]1516 Exp_Rev Access'!$F$7:$FS$310,166,FALSE))</f>
        <v>0</v>
      </c>
      <c r="GI25" s="90">
        <f>IF(ISNA(VLOOKUP($B25,'[2]1516 Exp_Rev Access'!$F$7:$FS$310,167,FALSE)),"",VLOOKUP($B25,'[2]1516 Exp_Rev Access'!$F$7:$FS$310,167,FALSE))</f>
        <v>0</v>
      </c>
      <c r="GJ25" s="90">
        <f>IF(ISNA(VLOOKUP($B25,'[2]1516 Exp_Rev Access'!$F$7:$FS$310,168,FALSE)),"",VLOOKUP($B25,'[2]1516 Exp_Rev Access'!$F$7:$FS$310,168,FALSE))</f>
        <v>0</v>
      </c>
      <c r="GK25" s="90">
        <f>IF(ISNA(VLOOKUP($B25,'[2]1516 Exp_Rev Access'!$F$7:$FS$310,169,FALSE)),"",VLOOKUP($B25,'[2]1516 Exp_Rev Access'!$F$7:$FS$310,169,FALSE))</f>
        <v>1814.69</v>
      </c>
      <c r="GL25" s="90">
        <f>IF(ISNA(VLOOKUP($B25,'[2]1516 Exp_Rev Access'!$F$7:$FS$310,170,FALSE)),"",VLOOKUP($B25,'[2]1516 Exp_Rev Access'!$F$7:$FS$310,170,FALSE))</f>
        <v>0</v>
      </c>
      <c r="GM25" s="90">
        <f>IF(ISNA(VLOOKUP($B25,'[2]1516 Exp_Rev Access'!$F$7:$FT$310,171,FALSE)),"",VLOOKUP($B25,'[2]1516 Exp_Rev Access'!$F$7:$FT$310,171,FALSE))</f>
        <v>0</v>
      </c>
      <c r="GN25" s="90">
        <f>IF(ISNA(VLOOKUP($B25,'[2]1516 Exp_Rev Access'!$F$7:$FU$310,172,FALSE)),"",VLOOKUP($B25,'[2]1516 Exp_Rev Access'!$F$7:$FU$310,172,FALSE))</f>
        <v>0</v>
      </c>
      <c r="GO25" s="90">
        <f>IF(ISNA(VLOOKUP($B25,'[2]1516 Exp_Rev Access'!$F$7:$FV$310,173,FALSE)),"",VLOOKUP($B25,'[2]1516 Exp_Rev Access'!$F$7:$FV$310,173,FALSE))</f>
        <v>0</v>
      </c>
      <c r="GP25" s="90">
        <f>IF(ISNA(VLOOKUP($B25,'[2]1516 Exp_Rev Access'!$F$7:$GA$310,174,FALSE)),"",VLOOKUP($B25,'[2]1516 Exp_Rev Access'!$F$7:$GA$310,174,FALSE))</f>
        <v>0</v>
      </c>
      <c r="GQ25" s="90">
        <f>IF(ISNA(VLOOKUP($B25,'[2]1516 Exp_Rev Access'!$F$7:$GA$310,175,FALSE)),"",VLOOKUP($B25,'[2]1516 Exp_Rev Access'!$F$7:$GA$310,175,FALSE))</f>
        <v>1573</v>
      </c>
      <c r="GR25" s="90">
        <f>IF(ISNA(VLOOKUP($B25,'[2]1516 Exp_Rev Access'!$F$7:$GA$310,176,FALSE)),"",VLOOKUP($B25,'[2]1516 Exp_Rev Access'!$F$7:$GA$310,176,FALSE))</f>
        <v>0</v>
      </c>
      <c r="GS25" s="90">
        <f>IF(ISNA(VLOOKUP($B25,'[2]1516 Exp_Rev Access'!$F$7:$GA$310,177,FALSE)),"",VLOOKUP($B25,'[2]1516 Exp_Rev Access'!$F$7:$GA$310,177,FALSE))</f>
        <v>103700</v>
      </c>
      <c r="GT25" s="90">
        <f>IF(ISNA(VLOOKUP($B25,'[2]1516 Exp_Rev Access'!$F$7:$GA$310,178,FALSE)),"",VLOOKUP($B25,'[2]1516 Exp_Rev Access'!$F$7:$GA$310,178,FALSE))</f>
        <v>0</v>
      </c>
      <c r="GU25" s="53">
        <f t="shared" si="70"/>
        <v>110603.63</v>
      </c>
      <c r="GV25" s="92">
        <f t="shared" si="72"/>
        <v>9.7391943357056383E-3</v>
      </c>
      <c r="GW25" s="114">
        <f t="shared" si="71"/>
        <v>123.41400357063155</v>
      </c>
    </row>
    <row r="26" spans="1:230" s="97" customFormat="1" ht="12.75" x14ac:dyDescent="0.2">
      <c r="A26" s="86"/>
      <c r="B26" s="87" t="s">
        <v>200</v>
      </c>
      <c r="C26" s="87" t="s">
        <v>201</v>
      </c>
      <c r="D26" s="88">
        <f>IF(ISNA(VLOOKUP($B26,'[2]1516 enrollment_Rev_Exp by size'!$A$6:$C$325,3,FALSE)),"",VLOOKUP($B26,'[2]1516 enrollment_Rev_Exp by size'!$A$6:$C$325,3,FALSE))</f>
        <v>2770.2599999999998</v>
      </c>
      <c r="E26" s="89">
        <v>32493453.940000001</v>
      </c>
      <c r="F26" s="67">
        <f t="shared" si="51"/>
        <v>32493453.939999998</v>
      </c>
      <c r="G26" s="67">
        <f t="shared" si="52"/>
        <v>0</v>
      </c>
      <c r="H26" s="90">
        <f>IF(ISNA(VLOOKUP($B26,'[2]1516 Exp_Rev Access'!$F$7:$FS$310,2,FALSE)),"",VLOOKUP($B26,'[2]1516 Exp_Rev Access'!$F$7:$FS$310,2,FALSE))</f>
        <v>3757122</v>
      </c>
      <c r="I26" s="90">
        <f>IF(ISNA(VLOOKUP($B26,'[2]1516 Exp_Rev Access'!$F$7:$FS$310,3,FALSE)),"",VLOOKUP($B26,'[2]1516 Exp_Rev Access'!$F$7:$FS$310,3,FALSE))</f>
        <v>0</v>
      </c>
      <c r="J26" s="90">
        <f>IF(ISNA(VLOOKUP($B26,'[2]1516 Exp_Rev Access'!$F$7:$FS$310,4,FALSE)),"",VLOOKUP($B26,'[2]1516 Exp_Rev Access'!$F$7:$FS$310,4,FALSE))</f>
        <v>0</v>
      </c>
      <c r="K26" s="90">
        <f>IF(ISNA(VLOOKUP($B26,'[2]1516 Exp_Rev Access'!$F$7:$FS$310,5,FALSE)),"-",VLOOKUP($B26,'[2]1516 Exp_Rev Access'!$F$7:$FS$310,5,FALSE))</f>
        <v>0</v>
      </c>
      <c r="L26" s="90">
        <f>IF(ISNA(VLOOKUP($B26,'[2]1516 Exp_Rev Access'!$F$7:$FS$310,6,FALSE)),"",VLOOKUP($B26,'[2]1516 Exp_Rev Access'!$F$7:$FS$310,6,FALSE))</f>
        <v>0</v>
      </c>
      <c r="M26" s="90">
        <f>IF(ISNA(VLOOKUP($B26,'[2]1516 Exp_Rev Access'!$F$7:$FS$310,7,FALSE)),"",VLOOKUP($B26,'[2]1516 Exp_Rev Access'!$F$7:$FS$310,7,FALSE))</f>
        <v>233659.91</v>
      </c>
      <c r="N26" s="53">
        <f t="shared" si="53"/>
        <v>3990781.91</v>
      </c>
      <c r="O26" s="91">
        <f t="shared" si="54"/>
        <v>0.12281802720538978</v>
      </c>
      <c r="P26" s="53">
        <f t="shared" si="55"/>
        <v>1440.5802740536992</v>
      </c>
      <c r="Q26" s="90">
        <f>IF(ISNA(VLOOKUP($B26,'[2]1516 Exp_Rev Access'!$F$7:$FS$310,8,FALSE)),"",VLOOKUP($B26,'[2]1516 Exp_Rev Access'!$F$7:$FS$310,8,FALSE))</f>
        <v>15555.55</v>
      </c>
      <c r="R26" s="90">
        <f>IF(ISNA(VLOOKUP($B26,'[2]1516 Exp_Rev Access'!$F$7:$FS$310,9,FALSE)),"",VLOOKUP($B26,'[2]1516 Exp_Rev Access'!$F$7:$FS$310,9,FALSE))</f>
        <v>0</v>
      </c>
      <c r="S26" s="90">
        <f>IF(ISNA(VLOOKUP($B26,'[2]1516 Exp_Rev Access'!$F$7:$FS$310,10,FALSE)),"",VLOOKUP($B26,'[2]1516 Exp_Rev Access'!$F$7:$FS$310,10,FALSE))</f>
        <v>0</v>
      </c>
      <c r="T26" s="90">
        <f>IF(ISNA(VLOOKUP($B26,'[2]1516 Exp_Rev Access'!$F$7:$FS$310,11,FALSE)),"",VLOOKUP($B26,'[2]1516 Exp_Rev Access'!$F$7:$FS$310,11,FALSE))</f>
        <v>0</v>
      </c>
      <c r="U26" s="90">
        <f>IF(ISNA(VLOOKUP($B26,'[2]1516 Exp_Rev Access'!$F$7:$FS$310,12,FALSE)),"",VLOOKUP($B26,'[2]1516 Exp_Rev Access'!$F$7:$FS$310,12,FALSE))</f>
        <v>55407.14</v>
      </c>
      <c r="V26" s="90">
        <f>IF(ISNA(VLOOKUP($B26,'[2]1516 Exp_Rev Access'!$F$7:$FS$310,13,FALSE)),"",VLOOKUP($B26,'[2]1516 Exp_Rev Access'!$F$7:$FS$310,13,FALSE))</f>
        <v>0</v>
      </c>
      <c r="W26" s="90">
        <f>IF(ISNA(VLOOKUP($B26,'[2]1516 Exp_Rev Access'!$F$7:$FS$310,14,FALSE)),"",VLOOKUP($B26,'[2]1516 Exp_Rev Access'!$F$7:$FS$310,14,FALSE))</f>
        <v>0</v>
      </c>
      <c r="X26" s="90">
        <f>IF(ISNA(VLOOKUP($B26,'[2]1516 Exp_Rev Access'!$F$7:$FS$310,15,FALSE)),"",VLOOKUP($B26,'[2]1516 Exp_Rev Access'!$F$7:$FS$310,15,FALSE))</f>
        <v>0</v>
      </c>
      <c r="Y26" s="90">
        <f>IF(ISNA(VLOOKUP($B26,'[2]1516 Exp_Rev Access'!$F$7:$FS$310,16,FALSE)),"",VLOOKUP($B26,'[2]1516 Exp_Rev Access'!$F$7:$FS$310,16,FALSE))</f>
        <v>1142</v>
      </c>
      <c r="Z26" s="90">
        <f>IF(ISNA(VLOOKUP($B26,'[2]1516 Exp_Rev Access'!$F$7:$FS$310,17,FALSE)),"",VLOOKUP($B26,'[2]1516 Exp_Rev Access'!$F$7:$FS$310,17,FALSE))</f>
        <v>0</v>
      </c>
      <c r="AA26" s="90">
        <f>IF(ISNA(VLOOKUP($B26,'[2]1516 Exp_Rev Access'!$F$7:$FS$310,18,FALSE)),"",VLOOKUP($B26,'[2]1516 Exp_Rev Access'!$F$7:$FS$310,18,FALSE))</f>
        <v>0</v>
      </c>
      <c r="AB26" s="90">
        <f>IF(ISNA(VLOOKUP($B26,'[2]1516 Exp_Rev Access'!$F$7:$FS$310,19,FALSE)),"",VLOOKUP($B26,'[2]1516 Exp_Rev Access'!$F$7:$FS$310,19,FALSE))</f>
        <v>0</v>
      </c>
      <c r="AC26" s="90">
        <f>IF(ISNA(VLOOKUP($B26,'[2]1516 Exp_Rev Access'!$F$7:$FS$310,20,FALSE)),"",VLOOKUP($B26,'[2]1516 Exp_Rev Access'!$F$7:$FS$310,20,FALSE))</f>
        <v>0</v>
      </c>
      <c r="AD26" s="90">
        <f>IF(ISNA(VLOOKUP($B26,'[2]1516 Exp_Rev Access'!$F$7:$FS$310,21,FALSE)),"",VLOOKUP($B26,'[2]1516 Exp_Rev Access'!$F$7:$FS$310,21,FALSE))</f>
        <v>184734.85</v>
      </c>
      <c r="AE26" s="90">
        <f>IF(ISNA(VLOOKUP($B26,'[2]1516 Exp_Rev Access'!$F$7:$FS$310,22,FALSE)),"",VLOOKUP($B26,'[2]1516 Exp_Rev Access'!$F$7:$FS$310,22,FALSE))</f>
        <v>9500.32</v>
      </c>
      <c r="AF26" s="90">
        <f>IF(ISNA(VLOOKUP($B26,'[2]1516 Exp_Rev Access'!$F$7:$FS$310,23,FALSE)),"",VLOOKUP($B26,'[2]1516 Exp_Rev Access'!$F$7:$FS$310,23,FALSE))</f>
        <v>0</v>
      </c>
      <c r="AG26" s="90">
        <f>IF(ISNA(VLOOKUP($B26,'[2]1516 Exp_Rev Access'!$F$7:$FS$310,24,FALSE)),"",VLOOKUP($B26,'[2]1516 Exp_Rev Access'!$F$7:$FS$310,24,FALSE))</f>
        <v>23771.93</v>
      </c>
      <c r="AH26" s="90">
        <f>IF(ISNA(VLOOKUP($B26,'[2]1516 Exp_Rev Access'!$F$7:$FS$310,25,FALSE)),"",VLOOKUP($B26,'[2]1516 Exp_Rev Access'!$F$7:$FS$310,25,FALSE))</f>
        <v>2628.36</v>
      </c>
      <c r="AI26" s="90">
        <f>IF(ISNA(VLOOKUP($B26,'[2]1516 Exp_Rev Access'!$F$7:$FS$310,26,FALSE)),"",VLOOKUP($B26,'[2]1516 Exp_Rev Access'!$F$7:$FS$310,26,FALSE))</f>
        <v>4736.5</v>
      </c>
      <c r="AJ26" s="90">
        <f>IF(ISNA(VLOOKUP($B26,'[2]1516 Exp_Rev Access'!$F$7:$FS$310,27,FALSE)),"",VLOOKUP($B26,'[2]1516 Exp_Rev Access'!$F$7:$FS$310,27,FALSE))</f>
        <v>24501.7</v>
      </c>
      <c r="AK26" s="90">
        <f>IF(ISNA(VLOOKUP($B26,'[2]1516 Exp_Rev Access'!$F$7:$FS$310,28,FALSE)),"",VLOOKUP($B26,'[2]1516 Exp_Rev Access'!$F$7:$FS$310,28,FALSE))</f>
        <v>11717.4</v>
      </c>
      <c r="AL26" s="90">
        <f>IF(ISNA(VLOOKUP($B26,'[2]1516 Exp_Rev Access'!$F$7:$FS$310,29,FALSE)),"",VLOOKUP($B26,'[2]1516 Exp_Rev Access'!$F$7:$FS$310,29,FALSE))</f>
        <v>153507.22</v>
      </c>
      <c r="AM26" s="53">
        <f t="shared" si="56"/>
        <v>487202.97</v>
      </c>
      <c r="AN26" s="92">
        <f t="shared" si="57"/>
        <v>1.4993880641301869E-2</v>
      </c>
      <c r="AO26" s="68">
        <f t="shared" si="58"/>
        <v>175.86904117303069</v>
      </c>
      <c r="AP26" s="90">
        <f>IF(ISNA(VLOOKUP($B26,'[2]1516 Exp_Rev Access'!$F$7:$FS$310,30,FALSE)),"",VLOOKUP($B26,'[2]1516 Exp_Rev Access'!$F$7:$FS$310,30,FALSE))</f>
        <v>17040396.530000001</v>
      </c>
      <c r="AQ26" s="90">
        <f>IF(ISNA(VLOOKUP($B26,'[2]1516 Exp_Rev Access'!$F$7:$FS$310,31,FALSE)),"",VLOOKUP($B26,'[2]1516 Exp_Rev Access'!$F$7:$FS$310,31,FALSE))</f>
        <v>550838.31000000006</v>
      </c>
      <c r="AR26" s="90">
        <f>IF(ISNA(VLOOKUP($B26,'[2]1516 Exp_Rev Access'!$F$7:$FS$310,32,FALSE)),"",VLOOKUP($B26,'[2]1516 Exp_Rev Access'!$F$7:$FS$310,32,FALSE))</f>
        <v>2048484.04</v>
      </c>
      <c r="AS26" s="90">
        <f>IF(ISNA(VLOOKUP($B26,'[2]1516 Exp_Rev Access'!$F$7:$FS$310,33,FALSE)),"",VLOOKUP($B26,'[2]1516 Exp_Rev Access'!$F$7:$FS$310,33,FALSE))</f>
        <v>0</v>
      </c>
      <c r="AT26" s="90">
        <f>IF(ISNA(VLOOKUP($B26,'[2]1516 Exp_Rev Access'!$F$7:$FS$310,34,FALSE)),"",VLOOKUP($B26,'[2]1516 Exp_Rev Access'!$F$7:$FS$310,34,FALSE))</f>
        <v>0</v>
      </c>
      <c r="AU26" s="53">
        <f t="shared" si="59"/>
        <v>19639718.879999999</v>
      </c>
      <c r="AV26" s="93">
        <f t="shared" si="60"/>
        <v>0.60442078322191428</v>
      </c>
      <c r="AW26" s="53">
        <f t="shared" si="61"/>
        <v>7089.4857811180182</v>
      </c>
      <c r="AX26" s="90">
        <f>IF(ISNA(VLOOKUP($B26,'[2]1516 Exp_Rev Access'!$F$7:$FS$310,35,FALSE)),"",VLOOKUP($B26,'[2]1516 Exp_Rev Access'!$F$7:$FS$310,35,FALSE))</f>
        <v>0</v>
      </c>
      <c r="AY26" s="90">
        <f>IF(ISNA(VLOOKUP($B26,'[2]1516 Exp_Rev Access'!$F$7:$FS$310,36,FALSE)),"",VLOOKUP($B26,'[2]1516 Exp_Rev Access'!$F$7:$FS$310,36,FALSE))</f>
        <v>2056083.83</v>
      </c>
      <c r="AZ26" s="90">
        <f>IF(ISNA(VLOOKUP($B26,'[2]1516 Exp_Rev Access'!$F$7:$FS$310,37,FALSE)),"",VLOOKUP($B26,'[2]1516 Exp_Rev Access'!$F$7:$FS$310,37,FALSE))</f>
        <v>173024.65</v>
      </c>
      <c r="BA26" s="90">
        <f>IF(ISNA(VLOOKUP($B26,'[2]1516 Exp_Rev Access'!$F$7:$FS$310,38,FALSE)),"",VLOOKUP($B26,'[2]1516 Exp_Rev Access'!$F$7:$FS$310,38,FALSE))</f>
        <v>0</v>
      </c>
      <c r="BB26" s="90">
        <f>IF(ISNA(VLOOKUP($B26,'[2]1516 Exp_Rev Access'!$F$7:$FS$310,39,FALSE)),"",VLOOKUP($B26,'[2]1516 Exp_Rev Access'!$F$7:$FS$310,39,FALSE))</f>
        <v>0</v>
      </c>
      <c r="BC26" s="90">
        <f>IF(ISNA(VLOOKUP($B26,'[2]1516 Exp_Rev Access'!$F$7:$FS$310,40,FALSE)),"",VLOOKUP($B26,'[2]1516 Exp_Rev Access'!$F$7:$FS$310,40,FALSE))</f>
        <v>929578.2</v>
      </c>
      <c r="BD26" s="90">
        <f>IF(ISNA(VLOOKUP($B26,'[2]1516 Exp_Rev Access'!$F$7:$FS$310,41,FALSE)),"",VLOOKUP($B26,'[2]1516 Exp_Rev Access'!$F$7:$FS$310,41,FALSE))</f>
        <v>0</v>
      </c>
      <c r="BE26" s="90">
        <f>IF(ISNA(VLOOKUP($B26,'[2]1516 Exp_Rev Access'!$F$7:$FS$310,42,FALSE)),"",VLOOKUP($B26,'[2]1516 Exp_Rev Access'!$F$7:$FS$310,42,FALSE))</f>
        <v>198715.61</v>
      </c>
      <c r="BF26" s="90">
        <f>IF(ISNA(VLOOKUP($B26,'[2]1516 Exp_Rev Access'!$F$7:$FS$310,43,FALSE)),"",VLOOKUP($B26,'[2]1516 Exp_Rev Access'!$F$7:$FS$310,43,FALSE))</f>
        <v>0</v>
      </c>
      <c r="BG26" s="90">
        <f>IF(ISNA(VLOOKUP($B26,'[2]1516 Exp_Rev Access'!$F$7:$FS$310,44,FALSE)),"",VLOOKUP($B26,'[2]1516 Exp_Rev Access'!$F$7:$FS$310,44,FALSE))</f>
        <v>718484.65</v>
      </c>
      <c r="BH26" s="90">
        <f>IF(ISNA(VLOOKUP($B26,'[2]1516 Exp_Rev Access'!$F$7:$FS$310,45,FALSE)),"",VLOOKUP($B26,'[2]1516 Exp_Rev Access'!$F$7:$FS$310,45,FALSE))</f>
        <v>27973.35</v>
      </c>
      <c r="BI26" s="90">
        <f>IF(ISNA(VLOOKUP($B26,'[2]1516 Exp_Rev Access'!$F$7:$FS$310,46,FALSE)),"",VLOOKUP($B26,'[2]1516 Exp_Rev Access'!$F$7:$FS$310,46,FALSE))</f>
        <v>0</v>
      </c>
      <c r="BJ26" s="90">
        <f>IF(ISNA(VLOOKUP($B26,'[2]1516 Exp_Rev Access'!$F$7:$FS$310,47,FALSE)),"",VLOOKUP($B26,'[2]1516 Exp_Rev Access'!$F$7:$FS$310,47,FALSE))</f>
        <v>24095.02</v>
      </c>
      <c r="BK26" s="90">
        <f>IF(ISNA(VLOOKUP($B26,'[2]1516 Exp_Rev Access'!$F$7:$FS$310,48,FALSE)),"",VLOOKUP($B26,'[2]1516 Exp_Rev Access'!$F$7:$FS$310,48,FALSE))</f>
        <v>1223735.43</v>
      </c>
      <c r="BL26" s="90">
        <f>IF(ISNA(VLOOKUP($B26,'[2]1516 Exp_Rev Access'!$F$7:$FS$310,49,FALSE)),"",VLOOKUP($B26,'[2]1516 Exp_Rev Access'!$F$7:$FS$310,49,FALSE))</f>
        <v>0</v>
      </c>
      <c r="BM26" s="90">
        <f>IF(ISNA(VLOOKUP($B26,'[2]1516 Exp_Rev Access'!$F$7:$FS$310,50,FALSE)),"",VLOOKUP($B26,'[2]1516 Exp_Rev Access'!$F$7:$FS$310,50,FALSE))</f>
        <v>0</v>
      </c>
      <c r="BN26" s="90">
        <f>IF(ISNA(VLOOKUP($B26,'[2]1516 Exp_Rev Access'!$F$7:$FS$310,51,FALSE)),"",VLOOKUP($B26,'[2]1516 Exp_Rev Access'!$F$7:$FS$310,51,FALSE))</f>
        <v>0</v>
      </c>
      <c r="BO26" s="90">
        <f>IF(ISNA(VLOOKUP($B26,'[2]1516 Exp_Rev Access'!$F$7:$FS$310,52,FALSE)),"",VLOOKUP($B26,'[2]1516 Exp_Rev Access'!$F$7:$FS$310,52,FALSE))</f>
        <v>0</v>
      </c>
      <c r="BP26" s="90">
        <f>IF(ISNA(VLOOKUP($B26,'[2]1516 Exp_Rev Access'!$F$7:$FS$310,53,FALSE)),"",VLOOKUP($B26,'[2]1516 Exp_Rev Access'!$F$7:$FS$310,53,FALSE))</f>
        <v>0</v>
      </c>
      <c r="BQ26" s="90">
        <f>IF(ISNA(VLOOKUP($B26,'[2]1516 Exp_Rev Access'!$F$7:$FS$310,54,FALSE)),"",VLOOKUP($B26,'[2]1516 Exp_Rev Access'!$F$7:$FS$310,54,FALSE))</f>
        <v>0</v>
      </c>
      <c r="BR26" s="90">
        <f>IF(ISNA(VLOOKUP($B26,'[2]1516 Exp_Rev Access'!$F$7:$FS$310,55,FALSE)),"",VLOOKUP($B26,'[2]1516 Exp_Rev Access'!$F$7:$FS$310,55,FALSE))</f>
        <v>0</v>
      </c>
      <c r="BS26" s="90">
        <f>IF(ISNA(VLOOKUP($B26,'[2]1516 Exp_Rev Access'!$F$7:$FS$310,56,FALSE)),"",VLOOKUP($B26,'[2]1516 Exp_Rev Access'!$F$7:$FS$310,56,FALSE))</f>
        <v>0</v>
      </c>
      <c r="BT26" s="90">
        <f>IF(ISNA(VLOOKUP($B26,'[2]1516 Exp_Rev Access'!$F$7:$FS$310,57,FALSE)),"",VLOOKUP($B26,'[2]1516 Exp_Rev Access'!$F$7:$FS$310,57,FALSE))</f>
        <v>0</v>
      </c>
      <c r="BU26" s="90">
        <f>IF(ISNA(VLOOKUP($B26,'[2]1516 Exp_Rev Access'!$F$7:$FS$310,58,FALSE)),"",VLOOKUP($B26,'[2]1516 Exp_Rev Access'!$F$7:$FS$310,58,FALSE))</f>
        <v>0</v>
      </c>
      <c r="BV26" s="53">
        <f t="shared" si="62"/>
        <v>5351690.7399999993</v>
      </c>
      <c r="BW26" s="92">
        <f t="shared" si="63"/>
        <v>0.16470058091953024</v>
      </c>
      <c r="BX26" s="68">
        <f t="shared" si="64"/>
        <v>1931.8369900298167</v>
      </c>
      <c r="BY26" s="90">
        <f>IF(ISNA(VLOOKUP($B26,'[2]1516 Exp_Rev Access'!$F$7:$FS$310,59,FALSE)),"",VLOOKUP($B26,'[2]1516 Exp_Rev Access'!$F$7:$FS$310,59,FALSE))</f>
        <v>57343.8</v>
      </c>
      <c r="BZ26" s="90">
        <f>IF(ISNA(VLOOKUP($B26,'[2]1516 Exp_Rev Access'!$F$7:$FS$310,60,FALSE)),"",VLOOKUP($B26,'[2]1516 Exp_Rev Access'!$F$7:$FS$310,60,FALSE))</f>
        <v>0</v>
      </c>
      <c r="CA26" s="90">
        <f>IF(ISNA(VLOOKUP($B26,'[2]1516 Exp_Rev Access'!$F$7:$FS$310,61,FALSE)),"",VLOOKUP($B26,'[2]1516 Exp_Rev Access'!$F$7:$FS$310,61,FALSE))</f>
        <v>0</v>
      </c>
      <c r="CB26" s="90">
        <f>IF(ISNA(VLOOKUP($B26,'[2]1516 Exp_Rev Access'!$F$7:$FS$310,62,FALSE)),"",VLOOKUP($B26,'[2]1516 Exp_Rev Access'!$F$7:$FS$310,62,FALSE))</f>
        <v>0</v>
      </c>
      <c r="CC26" s="90">
        <f>IF(ISNA(VLOOKUP($B26,'[2]1516 Exp_Rev Access'!$F$7:$FS$310,63,FALSE)),"",VLOOKUP($B26,'[2]1516 Exp_Rev Access'!$F$7:$FS$310,63,FALSE))</f>
        <v>0</v>
      </c>
      <c r="CD26" s="90">
        <f>IF(ISNA(VLOOKUP($B26,'[2]1516 Exp_Rev Access'!$F$7:$FS$310,64,FALSE)),"",VLOOKUP($B26,'[2]1516 Exp_Rev Access'!$F$7:$FS$310,64,FALSE))</f>
        <v>0</v>
      </c>
      <c r="CE26" s="53">
        <f t="shared" si="65"/>
        <v>57343.8</v>
      </c>
      <c r="CF26" s="92">
        <f>CE26/E26</f>
        <v>1.764780072499735E-3</v>
      </c>
      <c r="CG26" s="94">
        <f t="shared" si="66"/>
        <v>20.699789911416261</v>
      </c>
      <c r="CH26" s="90">
        <f>IF(ISNA(VLOOKUP($B26,'[2]1516 Exp_Rev Access'!$F$7:$FS$310,65,FALSE)),"",VLOOKUP($B26,'[2]1516 Exp_Rev Access'!$F$7:$FS$310,65,FALSE))</f>
        <v>0</v>
      </c>
      <c r="CI26" s="90">
        <f>IF(ISNA(VLOOKUP($B26,'[2]1516 Exp_Rev Access'!$F$7:$FS$310,66,FALSE)),"",VLOOKUP($B26,'[2]1516 Exp_Rev Access'!$F$7:$FS$310,66,FALSE))</f>
        <v>0</v>
      </c>
      <c r="CJ26" s="90">
        <f>IF(ISNA(VLOOKUP($B26,'[2]1516 Exp_Rev Access'!$F$7:$FS$310,67,FALSE)),"",VLOOKUP($B26,'[2]1516 Exp_Rev Access'!$F$7:$FS$310,67,FALSE))</f>
        <v>0</v>
      </c>
      <c r="CK26" s="90">
        <f>IF(ISNA(VLOOKUP($B26,'[2]1516 Exp_Rev Access'!$F$7:$FS$310,68,FALSE)),"",VLOOKUP($B26,'[2]1516 Exp_Rev Access'!$F$7:$FS$310,68,FALSE))</f>
        <v>0</v>
      </c>
      <c r="CL26" s="90">
        <f>IF(ISNA(VLOOKUP($B26,'[2]1516 Exp_Rev Access'!$F$7:$FS$310,69,FALSE)),"",VLOOKUP($B26,'[2]1516 Exp_Rev Access'!$F$7:$FS$310,69,FALSE))</f>
        <v>0</v>
      </c>
      <c r="CM26" s="90">
        <f>IF(ISNA(VLOOKUP($B26,'[2]1516 Exp_Rev Access'!$F$7:$FS$310,70,FALSE)),"",VLOOKUP($B26,'[2]1516 Exp_Rev Access'!$F$7:$FS$310,70,FALSE))</f>
        <v>0</v>
      </c>
      <c r="CN26" s="90">
        <f>IF(ISNA(VLOOKUP($B26,'[2]1516 Exp_Rev Access'!$F$7:$FS$310,71,FALSE)),"",VLOOKUP($B26,'[2]1516 Exp_Rev Access'!$F$7:$FS$310,71,FALSE))</f>
        <v>0</v>
      </c>
      <c r="CO26" s="90">
        <f>IF(ISNA(VLOOKUP($B26,'[2]1516 Exp_Rev Access'!$F$7:$FS$310,72,FALSE)),"",VLOOKUP($B26,'[2]1516 Exp_Rev Access'!$F$7:$FS$310,72,FALSE))</f>
        <v>0</v>
      </c>
      <c r="CP26" s="90">
        <f>IF(ISNA(VLOOKUP($B26,'[2]1516 Exp_Rev Access'!$F$7:$FS$310,73,FALSE)),"",VLOOKUP($B26,'[2]1516 Exp_Rev Access'!$F$7:$FS$310,73,FALSE))</f>
        <v>0</v>
      </c>
      <c r="CQ26" s="90">
        <f>IF(ISNA(VLOOKUP($B26,'[2]1516 Exp_Rev Access'!$F$7:$FS$310,74,FALSE)),"",VLOOKUP($B26,'[2]1516 Exp_Rev Access'!$F$7:$FS$310,74,FALSE))</f>
        <v>561828.74</v>
      </c>
      <c r="CR26" s="90">
        <f>IF(ISNA(VLOOKUP($B26,'[2]1516 Exp_Rev Access'!$F$7:$FS$310,75,FALSE)),"",VLOOKUP($B26,'[2]1516 Exp_Rev Access'!$F$7:$FS$310,75,FALSE))</f>
        <v>0</v>
      </c>
      <c r="CS26" s="90">
        <f>IF(ISNA(VLOOKUP($B26,'[2]1516 Exp_Rev Access'!$F$7:$FS$310,76,FALSE)),"",VLOOKUP($B26,'[2]1516 Exp_Rev Access'!$F$7:$FS$310,76,FALSE))</f>
        <v>22093.69</v>
      </c>
      <c r="CT26" s="90">
        <f>IF(ISNA(VLOOKUP($B26,'[2]1516 Exp_Rev Access'!$F$7:$FS$310,77,FALSE)),"",VLOOKUP($B26,'[2]1516 Exp_Rev Access'!$F$7:$FS$310,77,FALSE))</f>
        <v>0</v>
      </c>
      <c r="CU26" s="90">
        <f>IF(ISNA(VLOOKUP($B26,'[2]1516 Exp_Rev Access'!$F$7:$FS$310,78,FALSE)),"",VLOOKUP($B26,'[2]1516 Exp_Rev Access'!$F$7:$FS$310,78,FALSE))</f>
        <v>624937.92000000004</v>
      </c>
      <c r="CV26" s="90">
        <f>IF(ISNA(VLOOKUP($B26,'[2]1516 Exp_Rev Access'!$F$7:$FS$310,79,FALSE)),"",VLOOKUP($B26,'[2]1516 Exp_Rev Access'!$F$7:$FS$310,79,FALSE))</f>
        <v>86102.36</v>
      </c>
      <c r="CW26" s="90">
        <f>IF(ISNA(VLOOKUP($B26,'[2]1516 Exp_Rev Access'!$F$7:$FS$310,80,FALSE)),"",VLOOKUP($B26,'[2]1516 Exp_Rev Access'!$F$7:$FS$310,80,FALSE))</f>
        <v>423341</v>
      </c>
      <c r="CX26" s="90">
        <f>IF(ISNA(VLOOKUP($B26,'[2]1516 Exp_Rev Access'!$F$7:$FS$310,81,FALSE)),"",VLOOKUP($B26,'[2]1516 Exp_Rev Access'!$F$7:$FS$310,81,FALSE))</f>
        <v>0</v>
      </c>
      <c r="CY26" s="90">
        <f>IF(ISNA(VLOOKUP($B26,'[2]1516 Exp_Rev Access'!$F$7:$FS$310,82,FALSE)),"",VLOOKUP($B26,'[2]1516 Exp_Rev Access'!$F$7:$FS$310,82,FALSE))</f>
        <v>0</v>
      </c>
      <c r="CZ26" s="90">
        <f>IF(ISNA(VLOOKUP($B26,'[2]1516 Exp_Rev Access'!$F$7:$FS$310,83,FALSE)),"",VLOOKUP($B26,'[2]1516 Exp_Rev Access'!$F$7:$FS$310,83,FALSE))</f>
        <v>0</v>
      </c>
      <c r="DA26" s="90">
        <f>IF(ISNA(VLOOKUP($B26,'[2]1516 Exp_Rev Access'!$F$7:$FS$310,84,FALSE)),"",VLOOKUP($B26,'[2]1516 Exp_Rev Access'!$F$7:$FS$310,84,FALSE))</f>
        <v>0</v>
      </c>
      <c r="DB26" s="90">
        <f>IF(ISNA(VLOOKUP($B26,'[2]1516 Exp_Rev Access'!$F$7:$FS$310,85,FALSE)),"",VLOOKUP($B26,'[2]1516 Exp_Rev Access'!$F$7:$FS$310,85,FALSE))</f>
        <v>128806.68</v>
      </c>
      <c r="DC26" s="90">
        <f>IF(ISNA(VLOOKUP($B26,'[2]1516 Exp_Rev Access'!$F$7:$FS$310,86,FALSE)),"",VLOOKUP($B26,'[2]1516 Exp_Rev Access'!$F$7:$FS$310,86,FALSE))</f>
        <v>0</v>
      </c>
      <c r="DD26" s="90">
        <f>IF(ISNA(VLOOKUP($B26,'[2]1516 Exp_Rev Access'!$F$7:$FS$310,87,FALSE)),"",VLOOKUP($B26,'[2]1516 Exp_Rev Access'!$F$7:$FS$310,87,FALSE))</f>
        <v>0</v>
      </c>
      <c r="DE26" s="90">
        <f>IF(ISNA(VLOOKUP($B26,'[2]1516 Exp_Rev Access'!$F$7:$FS$310,88,FALSE)),"",VLOOKUP($B26,'[2]1516 Exp_Rev Access'!$F$7:$FS$310,88,FALSE))</f>
        <v>0</v>
      </c>
      <c r="DF26" s="90">
        <f>IF(ISNA(VLOOKUP($B26,'[2]1516 Exp_Rev Access'!$F$7:$FS$310,89,FALSE)),"",VLOOKUP($B26,'[2]1516 Exp_Rev Access'!$F$7:$FS$310,89,FALSE))</f>
        <v>0</v>
      </c>
      <c r="DG26" s="90">
        <f>IF(ISNA(VLOOKUP($B26,'[2]1516 Exp_Rev Access'!$F$7:$FS$310,90,FALSE)),"",VLOOKUP($B26,'[2]1516 Exp_Rev Access'!$F$7:$FS$310,90,FALSE))</f>
        <v>0</v>
      </c>
      <c r="DH26" s="90">
        <f>IF(ISNA(VLOOKUP($B26,'[2]1516 Exp_Rev Access'!$F$7:$FS$310,91,FALSE)),"",VLOOKUP($B26,'[2]1516 Exp_Rev Access'!$F$7:$FS$310,91,FALSE))</f>
        <v>37245.82</v>
      </c>
      <c r="DI26" s="90">
        <f>IF(ISNA(VLOOKUP($B26,'[2]1516 Exp_Rev Access'!$F$7:$FS$310,92,FALSE)),"",VLOOKUP($B26,'[2]1516 Exp_Rev Access'!$F$7:$FS$310,92,FALSE))</f>
        <v>941892.4</v>
      </c>
      <c r="DJ26" s="90">
        <f>IF(ISNA(VLOOKUP($B26,'[2]1516 Exp_Rev Access'!$F$7:$FS$310,93,FALSE)),"",VLOOKUP($B26,'[2]1516 Exp_Rev Access'!$F$7:$FS$310,93,FALSE))</f>
        <v>0</v>
      </c>
      <c r="DK26" s="90">
        <f>IF(ISNA(VLOOKUP($B26,'[2]1516 Exp_Rev Access'!$F$7:$FS$310,94,FALSE)),"",VLOOKUP($B26,'[2]1516 Exp_Rev Access'!$F$7:$FS$310,94,FALSE))</f>
        <v>0</v>
      </c>
      <c r="DL26" s="90">
        <f>IF(ISNA(VLOOKUP($B26,'[2]1516 Exp_Rev Access'!$F$7:$FS$310,95,FALSE)),"",VLOOKUP($B26,'[2]1516 Exp_Rev Access'!$F$7:$FS$310,95,FALSE))</f>
        <v>0</v>
      </c>
      <c r="DM26" s="90">
        <f>IF(ISNA(VLOOKUP($B26,'[2]1516 Exp_Rev Access'!$F$7:$FS$310,96,FALSE)),"",VLOOKUP($B26,'[2]1516 Exp_Rev Access'!$F$7:$FS$310,96,FALSE))</f>
        <v>0</v>
      </c>
      <c r="DN26" s="90">
        <f>IF(ISNA(VLOOKUP($B26,'[2]1516 Exp_Rev Access'!$F$7:$FS$310,97,FALSE)),"",VLOOKUP($B26,'[2]1516 Exp_Rev Access'!$F$7:$FS$310,97,FALSE))</f>
        <v>0</v>
      </c>
      <c r="DO26" s="90">
        <f>IF(ISNA(VLOOKUP($B26,'[2]1516 Exp_Rev Access'!$F$7:$FS$310,98,FALSE)),"",VLOOKUP($B26,'[2]1516 Exp_Rev Access'!$F$7:$FS$310,98,FALSE))</f>
        <v>0</v>
      </c>
      <c r="DP26" s="90">
        <f>IF(ISNA(VLOOKUP($B26,'[2]1516 Exp_Rev Access'!$F$7:$FS$310,99,FALSE)),"",VLOOKUP($B26,'[2]1516 Exp_Rev Access'!$F$7:$FS$310,99,FALSE))</f>
        <v>0</v>
      </c>
      <c r="DQ26" s="90">
        <f>IF(ISNA(VLOOKUP($B26,'[2]1516 Exp_Rev Access'!$F$7:$FS$310,100,FALSE)),"",VLOOKUP($B26,'[2]1516 Exp_Rev Access'!$F$7:$FS$310,100,FALSE))</f>
        <v>0</v>
      </c>
      <c r="DR26" s="90">
        <f>IF(ISNA(VLOOKUP($B26,'[2]1516 Exp_Rev Access'!$F$7:$FS$310,101,FALSE)),"",VLOOKUP($B26,'[2]1516 Exp_Rev Access'!$F$7:$FS$310,101,FALSE))</f>
        <v>0</v>
      </c>
      <c r="DS26" s="90">
        <f>IF(ISNA(VLOOKUP($B26,'[2]1516 Exp_Rev Access'!$F$7:$FS$310,102,FALSE)),"",VLOOKUP($B26,'[2]1516 Exp_Rev Access'!$F$7:$FS$310,102,FALSE))</f>
        <v>0</v>
      </c>
      <c r="DT26" s="90">
        <f>IF(ISNA(VLOOKUP($B26,'[2]1516 Exp_Rev Access'!$F$7:$FS$310,103,FALSE)),"",VLOOKUP($B26,'[2]1516 Exp_Rev Access'!$F$7:$FS$310,103,FALSE))</f>
        <v>0</v>
      </c>
      <c r="DU26" s="90">
        <f>IF(ISNA(VLOOKUP($B26,'[2]1516 Exp_Rev Access'!$F$7:$FS$310,104,FALSE)),"",VLOOKUP($B26,'[2]1516 Exp_Rev Access'!$F$7:$FS$310,104,FALSE))</f>
        <v>0</v>
      </c>
      <c r="DV26" s="90">
        <f>IF(ISNA(VLOOKUP($B26,'[2]1516 Exp_Rev Access'!$F$7:$FS$310,105,FALSE)),"",VLOOKUP($B26,'[2]1516 Exp_Rev Access'!$F$7:$FS$310,105,FALSE))</f>
        <v>0</v>
      </c>
      <c r="DW26" s="90">
        <f>IF(ISNA(VLOOKUP($B26,'[2]1516 Exp_Rev Access'!$F$7:$FS$310,106,FALSE)),"",VLOOKUP($B26,'[2]1516 Exp_Rev Access'!$F$7:$FS$310,106,FALSE))</f>
        <v>0</v>
      </c>
      <c r="DX26" s="90">
        <f>IF(ISNA(VLOOKUP($B26,'[2]1516 Exp_Rev Access'!$F$7:$FS$310,107,FALSE)),"",VLOOKUP($B26,'[2]1516 Exp_Rev Access'!$F$7:$FS$310,107,FALSE))</f>
        <v>0</v>
      </c>
      <c r="DY26" s="90">
        <f>IF(ISNA(VLOOKUP($B26,'[2]1516 Exp_Rev Access'!$F$7:$FS$310,108,FALSE)),"",VLOOKUP($B26,'[2]1516 Exp_Rev Access'!$F$7:$FS$310,108,FALSE))</f>
        <v>0</v>
      </c>
      <c r="DZ26" s="90">
        <f>IF(ISNA(VLOOKUP($B26,'[2]1516 Exp_Rev Access'!$F$7:$FS$310,109,FALSE)),"",VLOOKUP($B26,'[2]1516 Exp_Rev Access'!$F$7:$FS$310,109,FALSE))</f>
        <v>0</v>
      </c>
      <c r="EA26" s="90">
        <f>IF(ISNA(VLOOKUP($B26,'[2]1516 Exp_Rev Access'!$F$7:$FS$310,110,FALSE)),"",VLOOKUP($B26,'[2]1516 Exp_Rev Access'!$F$7:$FS$310,110,FALSE))</f>
        <v>0</v>
      </c>
      <c r="EB26" s="90">
        <f>IF(ISNA(VLOOKUP($B26,'[2]1516 Exp_Rev Access'!$F$7:$FS$310,111,FALSE)),"",VLOOKUP($B26,'[2]1516 Exp_Rev Access'!$F$7:$FS$310,111,FALSE))</f>
        <v>0</v>
      </c>
      <c r="EC26" s="90">
        <f>IF(ISNA(VLOOKUP($B26,'[2]1516 Exp_Rev Access'!$F$7:$FS$310,112,FALSE)),"",VLOOKUP($B26,'[2]1516 Exp_Rev Access'!$F$7:$FS$310,112,FALSE))</f>
        <v>0</v>
      </c>
      <c r="ED26" s="90">
        <f>IF(ISNA(VLOOKUP($B26,'[2]1516 Exp_Rev Access'!$F$7:$FS$310,113,FALSE)),"",VLOOKUP($B26,'[2]1516 Exp_Rev Access'!$F$7:$FS$310,113,FALSE))</f>
        <v>0</v>
      </c>
      <c r="EE26" s="90">
        <f>IF(ISNA(VLOOKUP($B26,'[2]1516 Exp_Rev Access'!$F$7:$FS$310,114,FALSE)),"",VLOOKUP($B26,'[2]1516 Exp_Rev Access'!$F$7:$FS$310,114,FALSE))</f>
        <v>0</v>
      </c>
      <c r="EF26" s="90">
        <f>IF(ISNA(VLOOKUP($B26,'[2]1516 Exp_Rev Access'!$F$7:$FS$310,115,FALSE)),"",VLOOKUP($B26,'[2]1516 Exp_Rev Access'!$F$7:$FS$310,115,FALSE))</f>
        <v>0</v>
      </c>
      <c r="EG26" s="90">
        <f>IF(ISNA(VLOOKUP($B26,'[2]1516 Exp_Rev Access'!$F$7:$FS$310,116,FALSE)),"",VLOOKUP($B26,'[2]1516 Exp_Rev Access'!$F$7:$FS$310,116,FALSE))</f>
        <v>0</v>
      </c>
      <c r="EH26" s="90">
        <f>IF(ISNA(VLOOKUP($B26,'[2]1516 Exp_Rev Access'!$F$7:$FS$310,117,FALSE)),"",VLOOKUP($B26,'[2]1516 Exp_Rev Access'!$F$7:$FS$310,117,FALSE))</f>
        <v>0</v>
      </c>
      <c r="EI26" s="90">
        <f>IF(ISNA(VLOOKUP($B26,'[2]1516 Exp_Rev Access'!$F$7:$FS$310,118,FALSE)),"",VLOOKUP($B26,'[2]1516 Exp_Rev Access'!$F$7:$FS$310,118,FALSE))</f>
        <v>0</v>
      </c>
      <c r="EJ26" s="90">
        <f>IF(ISNA(VLOOKUP($B26,'[2]1516 Exp_Rev Access'!$F$7:$FS$310,119,FALSE)),"",VLOOKUP($B26,'[2]1516 Exp_Rev Access'!$F$7:$FS$310,119,FALSE))</f>
        <v>0</v>
      </c>
      <c r="EK26" s="90">
        <f>IF(ISNA(VLOOKUP($B26,'[2]1516 Exp_Rev Access'!$F$7:$FS$310,120,FALSE)),"",VLOOKUP($B26,'[2]1516 Exp_Rev Access'!$F$7:$FS$310,120,FALSE))</f>
        <v>0</v>
      </c>
      <c r="EL26" s="90">
        <f>IF(ISNA(VLOOKUP($B26,'[2]1516 Exp_Rev Access'!$F$7:$FS$310,121,FALSE)),"",VLOOKUP($B26,'[2]1516 Exp_Rev Access'!$F$7:$FS$310,121,FALSE))</f>
        <v>0</v>
      </c>
      <c r="EM26" s="90">
        <f>IF(ISNA(VLOOKUP($B26,'[2]1516 Exp_Rev Access'!$F$7:$FS$310,122,FALSE)),"",VLOOKUP($B26,'[2]1516 Exp_Rev Access'!$F$7:$FS$310,122,FALSE))</f>
        <v>0</v>
      </c>
      <c r="EN26" s="90">
        <f>IF(ISNA(VLOOKUP($B26,'[2]1516 Exp_Rev Access'!$F$7:$FS$310,123,FALSE)),"",VLOOKUP($B26,'[2]1516 Exp_Rev Access'!$F$7:$FS$310,123,FALSE))</f>
        <v>5207</v>
      </c>
      <c r="EO26" s="90">
        <f>IF(ISNA(VLOOKUP($B26,'[2]1516 Exp_Rev Access'!$F$7:$FS$310,124,FALSE)),"",VLOOKUP($B26,'[2]1516 Exp_Rev Access'!$F$7:$FS$310,124,FALSE))</f>
        <v>2528.4</v>
      </c>
      <c r="EP26" s="90">
        <f>IF(ISNA(VLOOKUP($B26,'[2]1516 Exp_Rev Access'!$F$7:$FS$310,125,FALSE)),"",VLOOKUP($B26,'[2]1516 Exp_Rev Access'!$F$7:$FS$310,125,FALSE))</f>
        <v>0</v>
      </c>
      <c r="EQ26" s="90">
        <f>IF(ISNA(VLOOKUP($B26,'[2]1516 Exp_Rev Access'!$F$7:$FS$310,126,FALSE)),"",VLOOKUP($B26,'[2]1516 Exp_Rev Access'!$F$7:$FS$310,126,FALSE))</f>
        <v>0</v>
      </c>
      <c r="ER26" s="90">
        <f>IF(ISNA(VLOOKUP($B26,'[2]1516 Exp_Rev Access'!$F$7:$FS$310,127,FALSE)),"",VLOOKUP($B26,'[2]1516 Exp_Rev Access'!$F$7:$FS$310,127,FALSE))</f>
        <v>0</v>
      </c>
      <c r="ES26" s="90">
        <f>IF(ISNA(VLOOKUP($B26,'[2]1516 Exp_Rev Access'!$F$7:$FS$310,128,FALSE)),"",VLOOKUP($B26,'[2]1516 Exp_Rev Access'!$F$7:$FS$310,128,FALSE))</f>
        <v>0</v>
      </c>
      <c r="ET26" s="90">
        <f>IF(ISNA(VLOOKUP($B26,'[2]1516 Exp_Rev Access'!$F$7:$FS$310,129,FALSE)),"",VLOOKUP($B26,'[2]1516 Exp_Rev Access'!$F$7:$FS$310,129,FALSE))</f>
        <v>0</v>
      </c>
      <c r="EU26" s="90">
        <f>IF(ISNA(VLOOKUP($B26,'[2]1516 Exp_Rev Access'!$F$7:$FS$310,130,FALSE)),"",VLOOKUP($B26,'[2]1516 Exp_Rev Access'!$F$7:$FS$310,130,FALSE))</f>
        <v>0</v>
      </c>
      <c r="EV26" s="90">
        <f>IF(ISNA(VLOOKUP($B26,'[2]1516 Exp_Rev Access'!$F$7:$FS$310,131,FALSE)),"",VLOOKUP($B26,'[2]1516 Exp_Rev Access'!$F$7:$FS$310,131,FALSE))</f>
        <v>5728.27</v>
      </c>
      <c r="EW26" s="90">
        <f>IF(ISNA(VLOOKUP($B26,'[2]1516 Exp_Rev Access'!$F$7:$FS$310,132,FALSE)),"",VLOOKUP($B26,'[2]1516 Exp_Rev Access'!$F$7:$FS$310,132,FALSE))</f>
        <v>0</v>
      </c>
      <c r="EX26" s="90">
        <f>IF(ISNA(VLOOKUP($B26,'[2]1516 Exp_Rev Access'!$F$7:$FS$310,133,FALSE)),"",VLOOKUP($B26,'[2]1516 Exp_Rev Access'!$F$7:$FS$310,133,FALSE))</f>
        <v>0</v>
      </c>
      <c r="EY26" s="90">
        <f>IF(ISNA(VLOOKUP($B26,'[2]1516 Exp_Rev Access'!$F$7:$FS$310,134,FALSE)),"",VLOOKUP($B26,'[2]1516 Exp_Rev Access'!$F$7:$FS$310,134,FALSE))</f>
        <v>0</v>
      </c>
      <c r="EZ26" s="90">
        <f>IF(ISNA(VLOOKUP($B26,'[2]1516 Exp_Rev Access'!$F$7:$FS$310,135,FALSE)),"",VLOOKUP($B26,'[2]1516 Exp_Rev Access'!$F$7:$FS$310,135,FALSE))</f>
        <v>0</v>
      </c>
      <c r="FA26" s="90">
        <f>IF(ISNA(VLOOKUP($B26,'[2]1516 Exp_Rev Access'!$F$7:$FS$310,136,FALSE)),"",VLOOKUP($B26,'[2]1516 Exp_Rev Access'!$F$7:$FS$310,136,FALSE))</f>
        <v>0</v>
      </c>
      <c r="FB26" s="90">
        <f>IF(ISNA(VLOOKUP($B26,'[2]1516 Exp_Rev Access'!$F$7:$FS$310,137,FALSE)),"",VLOOKUP($B26,'[2]1516 Exp_Rev Access'!$F$7:$FS$310,137,FALSE))</f>
        <v>0</v>
      </c>
      <c r="FC26" s="90">
        <f>IF(ISNA(VLOOKUP($B26,'[2]1516 Exp_Rev Access'!$F$7:$FS$310,138,FALSE)),"",VLOOKUP($B26,'[2]1516 Exp_Rev Access'!$F$7:$FS$310,138,FALSE))</f>
        <v>0</v>
      </c>
      <c r="FD26" s="90">
        <f>IF(ISNA(VLOOKUP($B26,'[2]1516 Exp_Rev Access'!$F$7:$FS$310,139,FALSE)),"",VLOOKUP($B26,'[2]1516 Exp_Rev Access'!$F$7:$FS$310,139,FALSE))</f>
        <v>0</v>
      </c>
      <c r="FE26" s="90">
        <f>IF(ISNA(VLOOKUP($B26,'[2]1516 Exp_Rev Access'!$F$7:$FS$310,140,FALSE)),"",VLOOKUP($B26,'[2]1516 Exp_Rev Access'!$F$7:$FS$310,140,FALSE))</f>
        <v>0</v>
      </c>
      <c r="FF26" s="90">
        <f>IF(ISNA(VLOOKUP($B26,'[2]1516 Exp_Rev Access'!$F$7:$FS$310,141,FALSE)),"",VLOOKUP($B26,'[2]1516 Exp_Rev Access'!$F$7:$FS$310,141,FALSE))</f>
        <v>0</v>
      </c>
      <c r="FG26" s="90">
        <f>IF(ISNA(VLOOKUP($B26,'[2]1516 Exp_Rev Access'!$F$7:$FS$310,142,FALSE)),"",VLOOKUP($B26,'[2]1516 Exp_Rev Access'!$F$7:$FS$310,142,FALSE))</f>
        <v>0</v>
      </c>
      <c r="FH26" s="90">
        <f>IF(ISNA(VLOOKUP($B26,'[2]1516 Exp_Rev Access'!$F$7:$FS$310,143,FALSE)),"",VLOOKUP($B26,'[2]1516 Exp_Rev Access'!$F$7:$FS$310,143,FALSE))</f>
        <v>0</v>
      </c>
      <c r="FI26" s="90">
        <f>IF(ISNA(VLOOKUP($B26,'[2]1516 Exp_Rev Access'!$F$7:$FS$310,144,FALSE)),"",VLOOKUP($B26,'[2]1516 Exp_Rev Access'!$F$7:$FS$310,144,FALSE))</f>
        <v>0</v>
      </c>
      <c r="FJ26" s="90">
        <f>IF(ISNA(VLOOKUP($B26,'[2]1516 Exp_Rev Access'!$F$7:$FS$310,145,FALSE)),"",VLOOKUP($B26,'[2]1516 Exp_Rev Access'!$F$7:$FS$310,145,FALSE))</f>
        <v>0</v>
      </c>
      <c r="FK26" s="90">
        <f>IF(ISNA(VLOOKUP($B26,'[2]1516 Exp_Rev Access'!$F$7:$FS$310,146,FALSE)),"",VLOOKUP($B26,'[2]1516 Exp_Rev Access'!$F$7:$FS$310,146,FALSE))</f>
        <v>0</v>
      </c>
      <c r="FL26" s="90">
        <f>IF(ISNA(VLOOKUP($B26,'[2]1516 Exp_Rev Access'!$F$7:$FS$310,1147,FALSE)),"",VLOOKUP($B26,'[2]1516 Exp_Rev Access'!$F$7:$FS$310,147,FALSE))</f>
        <v>0</v>
      </c>
      <c r="FM26" s="90">
        <f>IF(ISNA(VLOOKUP($B26,'[2]1516 Exp_Rev Access'!$F$7:$FS$310,148,FALSE)),"",VLOOKUP($B26,'[2]1516 Exp_Rev Access'!$F$7:$FS$310,148,FALSE))</f>
        <v>0</v>
      </c>
      <c r="FN26" s="90">
        <f>IF(ISNA(VLOOKUP($B26,'[2]1516 Exp_Rev Access'!$F$7:$FS$310,149,FALSE)),"",VLOOKUP($B26,'[2]1516 Exp_Rev Access'!$F$7:$FS$310,149,FALSE))</f>
        <v>0</v>
      </c>
      <c r="FO26" s="90">
        <f>IF(ISNA(VLOOKUP($B26,'[2]1516 Exp_Rev Access'!$F$7:$FS$310,150,FALSE)),"",VLOOKUP($B26,'[2]1516 Exp_Rev Access'!$F$7:$FS$310,150,FALSE))</f>
        <v>0</v>
      </c>
      <c r="FP26" s="90">
        <f>IF(ISNA(VLOOKUP($B26,'[2]1516 Exp_Rev Access'!$F$7:$FS$310,151,FALSE)),"",VLOOKUP($B26,'[2]1516 Exp_Rev Access'!$F$7:$FS$310,151,FALSE))</f>
        <v>0</v>
      </c>
      <c r="FQ26" s="90">
        <f>IF(ISNA(VLOOKUP($B26,'[2]1516 Exp_Rev Access'!$F$7:$FS$310,152,FALSE)),"",VLOOKUP($B26,'[2]1516 Exp_Rev Access'!$F$7:$FS$310,152,FALSE))</f>
        <v>0</v>
      </c>
      <c r="FR26" s="90">
        <f>IF(ISNA(VLOOKUP($B26,'[2]1516 Exp_Rev Access'!$F$7:$FS$310,153,FALSE)),"",VLOOKUP($B26,'[2]1516 Exp_Rev Access'!$F$7:$FS$310,153,FALSE))</f>
        <v>95452</v>
      </c>
      <c r="FS26" s="53">
        <f t="shared" si="67"/>
        <v>2935164.2800000003</v>
      </c>
      <c r="FT26" s="92">
        <f t="shared" si="68"/>
        <v>9.0330941284969477E-2</v>
      </c>
      <c r="FU26" s="53">
        <f t="shared" si="69"/>
        <v>1059.5266437085329</v>
      </c>
      <c r="FV26" s="90">
        <f>IF(ISNA(VLOOKUP($B26,'[2]1516 Exp_Rev Access'!$F$7:$FS$310,154,FALSE)),"",VLOOKUP($B26,'[2]1516 Exp_Rev Access'!$F$7:$FS$310,154,FALSE))</f>
        <v>0</v>
      </c>
      <c r="FW26" s="90">
        <f>IF(ISNA(VLOOKUP($B26,'[2]1516 Exp_Rev Access'!$F$7:$FS$310,155,FALSE)),"",VLOOKUP($B26,'[2]1516 Exp_Rev Access'!$F$7:$FS$310,155,FALSE))</f>
        <v>0</v>
      </c>
      <c r="FX26" s="90">
        <f>IF(ISNA(VLOOKUP($B26,'[2]1516 Exp_Rev Access'!$F$7:$FS$310,156,FALSE)),"",VLOOKUP($B26,'[2]1516 Exp_Rev Access'!$F$7:$FS$310,156,FALSE))</f>
        <v>0</v>
      </c>
      <c r="FY26" s="90">
        <f>IF(ISNA(VLOOKUP($B26,'[2]1516 Exp_Rev Access'!$F$7:$FS$310,157,FALSE)),"",VLOOKUP($B26,'[2]1516 Exp_Rev Access'!$F$7:$FS$310,157,FALSE))</f>
        <v>0</v>
      </c>
      <c r="FZ26" s="90">
        <f>IF(ISNA(VLOOKUP($B26,'[2]1516 Exp_Rev Access'!$F$7:$FS$310,158,FALSE)),"",VLOOKUP($B26,'[2]1516 Exp_Rev Access'!$F$7:$FS$310,158,FALSE))</f>
        <v>0</v>
      </c>
      <c r="GA26" s="90">
        <f>IF(ISNA(VLOOKUP($B26,'[2]1516 Exp_Rev Access'!$F$7:$FS$310,159,FALSE)),"",VLOOKUP($B26,'[2]1516 Exp_Rev Access'!$F$7:$FS$310,159,FALSE))</f>
        <v>0</v>
      </c>
      <c r="GB26" s="90">
        <f>IF(ISNA(VLOOKUP($B26,'[2]1516 Exp_Rev Access'!$F$7:$FS$310,160,FALSE)),"",VLOOKUP($B26,'[2]1516 Exp_Rev Access'!$F$7:$FS$310,160,FALSE))</f>
        <v>0</v>
      </c>
      <c r="GC26" s="90">
        <f>IF(ISNA(VLOOKUP($B26,'[2]1516 Exp_Rev Access'!$F$7:$FS$310,161,FALSE)),"",VLOOKUP($B26,'[2]1516 Exp_Rev Access'!$F$7:$FS$310,161,FALSE))</f>
        <v>0</v>
      </c>
      <c r="GD26" s="90">
        <f>IF(ISNA(VLOOKUP($B26,'[2]1516 Exp_Rev Access'!$F$7:$FS$310,162,FALSE)),"",VLOOKUP($B26,'[2]1516 Exp_Rev Access'!$F$7:$FS$310,162,FALSE))</f>
        <v>0</v>
      </c>
      <c r="GE26" s="90">
        <f>IF(ISNA(VLOOKUP($B26,'[2]1516 Exp_Rev Access'!$F$7:$FS$310,163,FALSE)),"",VLOOKUP($B26,'[2]1516 Exp_Rev Access'!$F$7:$FS$310,163,FALSE))</f>
        <v>23710.799999999999</v>
      </c>
      <c r="GF26" s="90">
        <f>IF(ISNA(VLOOKUP($B26,'[2]1516 Exp_Rev Access'!$F$7:$FS$310,164,FALSE)),"",VLOOKUP($B26,'[2]1516 Exp_Rev Access'!$F$7:$FS$310,164,FALSE))</f>
        <v>0</v>
      </c>
      <c r="GG26" s="90">
        <f>IF(ISNA(VLOOKUP($B26,'[2]1516 Exp_Rev Access'!$F$7:$FS$310,165,FALSE)),"",VLOOKUP($B26,'[2]1516 Exp_Rev Access'!$F$7:$FS$310,165,FALSE))</f>
        <v>0</v>
      </c>
      <c r="GH26" s="90">
        <f>IF(ISNA(VLOOKUP($B26,'[2]1516 Exp_Rev Access'!$F$7:$FS$310,166,FALSE)),"",VLOOKUP($B26,'[2]1516 Exp_Rev Access'!$F$7:$FS$310,166,FALSE))</f>
        <v>0</v>
      </c>
      <c r="GI26" s="90">
        <f>IF(ISNA(VLOOKUP($B26,'[2]1516 Exp_Rev Access'!$F$7:$FS$310,167,FALSE)),"",VLOOKUP($B26,'[2]1516 Exp_Rev Access'!$F$7:$FS$310,167,FALSE))</f>
        <v>0</v>
      </c>
      <c r="GJ26" s="90">
        <f>IF(ISNA(VLOOKUP($B26,'[2]1516 Exp_Rev Access'!$F$7:$FS$310,168,FALSE)),"",VLOOKUP($B26,'[2]1516 Exp_Rev Access'!$F$7:$FS$310,168,FALSE))</f>
        <v>0</v>
      </c>
      <c r="GK26" s="90">
        <f>IF(ISNA(VLOOKUP($B26,'[2]1516 Exp_Rev Access'!$F$7:$FS$310,169,FALSE)),"",VLOOKUP($B26,'[2]1516 Exp_Rev Access'!$F$7:$FS$310,169,FALSE))</f>
        <v>7840.56</v>
      </c>
      <c r="GL26" s="90">
        <f>IF(ISNA(VLOOKUP($B26,'[2]1516 Exp_Rev Access'!$F$7:$FS$310,170,FALSE)),"",VLOOKUP($B26,'[2]1516 Exp_Rev Access'!$F$7:$FS$310,170,FALSE))</f>
        <v>0</v>
      </c>
      <c r="GM26" s="90">
        <f>IF(ISNA(VLOOKUP($B26,'[2]1516 Exp_Rev Access'!$F$7:$FT$310,171,FALSE)),"",VLOOKUP($B26,'[2]1516 Exp_Rev Access'!$F$7:$FT$310,171,FALSE))</f>
        <v>0</v>
      </c>
      <c r="GN26" s="90">
        <f>IF(ISNA(VLOOKUP($B26,'[2]1516 Exp_Rev Access'!$F$7:$FU$310,172,FALSE)),"",VLOOKUP($B26,'[2]1516 Exp_Rev Access'!$F$7:$FU$310,172,FALSE))</f>
        <v>0</v>
      </c>
      <c r="GO26" s="90">
        <f>IF(ISNA(VLOOKUP($B26,'[2]1516 Exp_Rev Access'!$F$7:$FV$310,173,FALSE)),"",VLOOKUP($B26,'[2]1516 Exp_Rev Access'!$F$7:$FV$310,173,FALSE))</f>
        <v>0</v>
      </c>
      <c r="GP26" s="90">
        <f>IF(ISNA(VLOOKUP($B26,'[2]1516 Exp_Rev Access'!$F$7:$GA$310,174,FALSE)),"",VLOOKUP($B26,'[2]1516 Exp_Rev Access'!$F$7:$GA$310,174,FALSE))</f>
        <v>0</v>
      </c>
      <c r="GQ26" s="90">
        <f>IF(ISNA(VLOOKUP($B26,'[2]1516 Exp_Rev Access'!$F$7:$GA$310,175,FALSE)),"",VLOOKUP($B26,'[2]1516 Exp_Rev Access'!$F$7:$GA$310,175,FALSE))</f>
        <v>0</v>
      </c>
      <c r="GR26" s="90">
        <f>IF(ISNA(VLOOKUP($B26,'[2]1516 Exp_Rev Access'!$F$7:$GA$310,176,FALSE)),"",VLOOKUP($B26,'[2]1516 Exp_Rev Access'!$F$7:$GA$310,176,FALSE))</f>
        <v>0</v>
      </c>
      <c r="GS26" s="90">
        <f>IF(ISNA(VLOOKUP($B26,'[2]1516 Exp_Rev Access'!$F$7:$GA$310,177,FALSE)),"",VLOOKUP($B26,'[2]1516 Exp_Rev Access'!$F$7:$GA$310,177,FALSE))</f>
        <v>0</v>
      </c>
      <c r="GT26" s="90">
        <f>IF(ISNA(VLOOKUP($B26,'[2]1516 Exp_Rev Access'!$F$7:$GA$310,178,FALSE)),"",VLOOKUP($B26,'[2]1516 Exp_Rev Access'!$F$7:$GA$310,178,FALSE))</f>
        <v>0</v>
      </c>
      <c r="GU26" s="53">
        <f t="shared" si="70"/>
        <v>31551.360000000001</v>
      </c>
      <c r="GV26" s="92">
        <f t="shared" si="72"/>
        <v>9.7100665439446348E-4</v>
      </c>
      <c r="GW26" s="114">
        <f t="shared" si="71"/>
        <v>11.389313638431052</v>
      </c>
      <c r="HE26" s="76"/>
      <c r="HF26" s="76"/>
      <c r="HG26" s="76"/>
      <c r="HH26" s="76"/>
      <c r="HI26" s="76"/>
      <c r="HJ26" s="76"/>
      <c r="HK26" s="76"/>
      <c r="HL26" s="76"/>
      <c r="HM26" s="76"/>
      <c r="HN26" s="76"/>
    </row>
    <row r="27" spans="1:230" ht="12.75" x14ac:dyDescent="0.2">
      <c r="B27" s="87" t="s">
        <v>202</v>
      </c>
      <c r="C27" s="87" t="s">
        <v>203</v>
      </c>
      <c r="D27" s="88">
        <f>IF(ISNA(VLOOKUP($B27,'[2]1516 enrollment_Rev_Exp by size'!$A$6:$C$325,3,FALSE)),"",VLOOKUP($B27,'[2]1516 enrollment_Rev_Exp by size'!$A$6:$C$325,3,FALSE))</f>
        <v>12871.259999999998</v>
      </c>
      <c r="E27" s="89">
        <v>133697253.94</v>
      </c>
      <c r="F27" s="67">
        <f t="shared" si="51"/>
        <v>133697253.93999998</v>
      </c>
      <c r="G27" s="67">
        <f t="shared" si="52"/>
        <v>0</v>
      </c>
      <c r="H27" s="90">
        <f>IF(ISNA(VLOOKUP($B27,'[2]1516 Exp_Rev Access'!$F$7:$FS$310,2,FALSE)),"",VLOOKUP($B27,'[2]1516 Exp_Rev Access'!$F$7:$FS$310,2,FALSE))</f>
        <v>22474145.989999998</v>
      </c>
      <c r="I27" s="90">
        <f>IF(ISNA(VLOOKUP($B27,'[2]1516 Exp_Rev Access'!$F$7:$FS$310,3,FALSE)),"",VLOOKUP($B27,'[2]1516 Exp_Rev Access'!$F$7:$FS$310,3,FALSE))</f>
        <v>0</v>
      </c>
      <c r="J27" s="90">
        <f>IF(ISNA(VLOOKUP($B27,'[2]1516 Exp_Rev Access'!$F$7:$FS$310,4,FALSE)),"",VLOOKUP($B27,'[2]1516 Exp_Rev Access'!$F$7:$FS$310,4,FALSE))</f>
        <v>0</v>
      </c>
      <c r="K27" s="90">
        <f>IF(ISNA(VLOOKUP($B27,'[2]1516 Exp_Rev Access'!$F$7:$FS$310,5,FALSE)),"-",VLOOKUP($B27,'[2]1516 Exp_Rev Access'!$F$7:$FS$310,5,FALSE))</f>
        <v>0</v>
      </c>
      <c r="L27" s="90">
        <f>IF(ISNA(VLOOKUP($B27,'[2]1516 Exp_Rev Access'!$F$7:$FS$310,6,FALSE)),"",VLOOKUP($B27,'[2]1516 Exp_Rev Access'!$F$7:$FS$310,6,FALSE))</f>
        <v>0</v>
      </c>
      <c r="M27" s="90">
        <f>IF(ISNA(VLOOKUP($B27,'[2]1516 Exp_Rev Access'!$F$7:$FS$310,7,FALSE)),"",VLOOKUP($B27,'[2]1516 Exp_Rev Access'!$F$7:$FS$310,7,FALSE))</f>
        <v>0</v>
      </c>
      <c r="N27" s="53">
        <f t="shared" si="53"/>
        <v>22474145.989999998</v>
      </c>
      <c r="O27" s="91">
        <f t="shared" si="54"/>
        <v>0.1680972894184187</v>
      </c>
      <c r="P27" s="53">
        <f t="shared" si="55"/>
        <v>1746.0719455593314</v>
      </c>
      <c r="Q27" s="90">
        <f>IF(ISNA(VLOOKUP($B27,'[2]1516 Exp_Rev Access'!$F$7:$FS$310,8,FALSE)),"",VLOOKUP($B27,'[2]1516 Exp_Rev Access'!$F$7:$FS$310,8,FALSE))</f>
        <v>148415.85999999999</v>
      </c>
      <c r="R27" s="90">
        <f>IF(ISNA(VLOOKUP($B27,'[2]1516 Exp_Rev Access'!$F$7:$FS$310,9,FALSE)),"",VLOOKUP($B27,'[2]1516 Exp_Rev Access'!$F$7:$FS$310,9,FALSE))</f>
        <v>0</v>
      </c>
      <c r="S27" s="90">
        <f>IF(ISNA(VLOOKUP($B27,'[2]1516 Exp_Rev Access'!$F$7:$FS$310,10,FALSE)),"",VLOOKUP($B27,'[2]1516 Exp_Rev Access'!$F$7:$FS$310,10,FALSE))</f>
        <v>0</v>
      </c>
      <c r="T27" s="90">
        <f>IF(ISNA(VLOOKUP($B27,'[2]1516 Exp_Rev Access'!$F$7:$FS$310,11,FALSE)),"",VLOOKUP($B27,'[2]1516 Exp_Rev Access'!$F$7:$FS$310,11,FALSE))</f>
        <v>0</v>
      </c>
      <c r="U27" s="90">
        <f>IF(ISNA(VLOOKUP($B27,'[2]1516 Exp_Rev Access'!$F$7:$FS$310,12,FALSE)),"",VLOOKUP($B27,'[2]1516 Exp_Rev Access'!$F$7:$FS$310,12,FALSE))</f>
        <v>0</v>
      </c>
      <c r="V27" s="90">
        <f>IF(ISNA(VLOOKUP($B27,'[2]1516 Exp_Rev Access'!$F$7:$FS$310,13,FALSE)),"",VLOOKUP($B27,'[2]1516 Exp_Rev Access'!$F$7:$FS$310,13,FALSE))</f>
        <v>78175</v>
      </c>
      <c r="W27" s="90">
        <f>IF(ISNA(VLOOKUP($B27,'[2]1516 Exp_Rev Access'!$F$7:$FS$310,14,FALSE)),"",VLOOKUP($B27,'[2]1516 Exp_Rev Access'!$F$7:$FS$310,14,FALSE))</f>
        <v>0</v>
      </c>
      <c r="X27" s="90">
        <f>IF(ISNA(VLOOKUP($B27,'[2]1516 Exp_Rev Access'!$F$7:$FS$310,15,FALSE)),"",VLOOKUP($B27,'[2]1516 Exp_Rev Access'!$F$7:$FS$310,15,FALSE))</f>
        <v>0</v>
      </c>
      <c r="Y27" s="90">
        <f>IF(ISNA(VLOOKUP($B27,'[2]1516 Exp_Rev Access'!$F$7:$FS$310,16,FALSE)),"",VLOOKUP($B27,'[2]1516 Exp_Rev Access'!$F$7:$FS$310,16,FALSE))</f>
        <v>20578</v>
      </c>
      <c r="Z27" s="90">
        <f>IF(ISNA(VLOOKUP($B27,'[2]1516 Exp_Rev Access'!$F$7:$FS$310,17,FALSE)),"",VLOOKUP($B27,'[2]1516 Exp_Rev Access'!$F$7:$FS$310,17,FALSE))</f>
        <v>0</v>
      </c>
      <c r="AA27" s="90">
        <f>IF(ISNA(VLOOKUP($B27,'[2]1516 Exp_Rev Access'!$F$7:$FS$310,18,FALSE)),"",VLOOKUP($B27,'[2]1516 Exp_Rev Access'!$F$7:$FS$310,18,FALSE))</f>
        <v>0</v>
      </c>
      <c r="AB27" s="90">
        <f>IF(ISNA(VLOOKUP($B27,'[2]1516 Exp_Rev Access'!$F$7:$FS$310,19,FALSE)),"",VLOOKUP($B27,'[2]1516 Exp_Rev Access'!$F$7:$FS$310,19,FALSE))</f>
        <v>0</v>
      </c>
      <c r="AC27" s="90">
        <f>IF(ISNA(VLOOKUP($B27,'[2]1516 Exp_Rev Access'!$F$7:$FS$310,20,FALSE)),"",VLOOKUP($B27,'[2]1516 Exp_Rev Access'!$F$7:$FS$310,20,FALSE))</f>
        <v>6626.29</v>
      </c>
      <c r="AD27" s="90">
        <f>IF(ISNA(VLOOKUP($B27,'[2]1516 Exp_Rev Access'!$F$7:$FS$310,21,FALSE)),"",VLOOKUP($B27,'[2]1516 Exp_Rev Access'!$F$7:$FS$310,21,FALSE))</f>
        <v>935121.38</v>
      </c>
      <c r="AE27" s="90">
        <f>IF(ISNA(VLOOKUP($B27,'[2]1516 Exp_Rev Access'!$F$7:$FS$310,22,FALSE)),"",VLOOKUP($B27,'[2]1516 Exp_Rev Access'!$F$7:$FS$310,22,FALSE))</f>
        <v>90492.98</v>
      </c>
      <c r="AF27" s="90">
        <f>IF(ISNA(VLOOKUP($B27,'[2]1516 Exp_Rev Access'!$F$7:$FS$310,23,FALSE)),"",VLOOKUP($B27,'[2]1516 Exp_Rev Access'!$F$7:$FS$310,23,FALSE))</f>
        <v>0</v>
      </c>
      <c r="AG27" s="90">
        <f>IF(ISNA(VLOOKUP($B27,'[2]1516 Exp_Rev Access'!$F$7:$FS$310,24,FALSE)),"",VLOOKUP($B27,'[2]1516 Exp_Rev Access'!$F$7:$FS$310,24,FALSE))</f>
        <v>0</v>
      </c>
      <c r="AH27" s="90">
        <f>IF(ISNA(VLOOKUP($B27,'[2]1516 Exp_Rev Access'!$F$7:$FS$310,25,FALSE)),"",VLOOKUP($B27,'[2]1516 Exp_Rev Access'!$F$7:$FS$310,25,FALSE))</f>
        <v>16980.439999999999</v>
      </c>
      <c r="AI27" s="90">
        <f>IF(ISNA(VLOOKUP($B27,'[2]1516 Exp_Rev Access'!$F$7:$FS$310,26,FALSE)),"",VLOOKUP($B27,'[2]1516 Exp_Rev Access'!$F$7:$FS$310,26,FALSE))</f>
        <v>159089.51999999999</v>
      </c>
      <c r="AJ27" s="90">
        <f>IF(ISNA(VLOOKUP($B27,'[2]1516 Exp_Rev Access'!$F$7:$FS$310,27,FALSE)),"",VLOOKUP($B27,'[2]1516 Exp_Rev Access'!$F$7:$FS$310,27,FALSE))</f>
        <v>0</v>
      </c>
      <c r="AK27" s="90">
        <f>IF(ISNA(VLOOKUP($B27,'[2]1516 Exp_Rev Access'!$F$7:$FS$310,28,FALSE)),"",VLOOKUP($B27,'[2]1516 Exp_Rev Access'!$F$7:$FS$310,28,FALSE))</f>
        <v>3415695.14</v>
      </c>
      <c r="AL27" s="90">
        <f>IF(ISNA(VLOOKUP($B27,'[2]1516 Exp_Rev Access'!$F$7:$FS$310,29,FALSE)),"",VLOOKUP($B27,'[2]1516 Exp_Rev Access'!$F$7:$FS$310,29,FALSE))</f>
        <v>0</v>
      </c>
      <c r="AM27" s="53">
        <f t="shared" si="56"/>
        <v>4871174.6100000003</v>
      </c>
      <c r="AN27" s="92">
        <f t="shared" si="57"/>
        <v>3.6434365452158522E-2</v>
      </c>
      <c r="AO27" s="68">
        <f t="shared" si="58"/>
        <v>378.45359428680649</v>
      </c>
      <c r="AP27" s="90">
        <f>IF(ISNA(VLOOKUP($B27,'[2]1516 Exp_Rev Access'!$F$7:$FS$310,30,FALSE)),"",VLOOKUP($B27,'[2]1516 Exp_Rev Access'!$F$7:$FS$310,30,FALSE))</f>
        <v>77078863.159999996</v>
      </c>
      <c r="AQ27" s="90">
        <f>IF(ISNA(VLOOKUP($B27,'[2]1516 Exp_Rev Access'!$F$7:$FS$310,31,FALSE)),"",VLOOKUP($B27,'[2]1516 Exp_Rev Access'!$F$7:$FS$310,31,FALSE))</f>
        <v>1945393.61</v>
      </c>
      <c r="AR27" s="90">
        <f>IF(ISNA(VLOOKUP($B27,'[2]1516 Exp_Rev Access'!$F$7:$FS$310,32,FALSE)),"",VLOOKUP($B27,'[2]1516 Exp_Rev Access'!$F$7:$FS$310,32,FALSE))</f>
        <v>4305695.68</v>
      </c>
      <c r="AS27" s="90">
        <f>IF(ISNA(VLOOKUP($B27,'[2]1516 Exp_Rev Access'!$F$7:$FS$310,33,FALSE)),"",VLOOKUP($B27,'[2]1516 Exp_Rev Access'!$F$7:$FS$310,33,FALSE))</f>
        <v>0</v>
      </c>
      <c r="AT27" s="90">
        <f>IF(ISNA(VLOOKUP($B27,'[2]1516 Exp_Rev Access'!$F$7:$FS$310,34,FALSE)),"",VLOOKUP($B27,'[2]1516 Exp_Rev Access'!$F$7:$FS$310,34,FALSE))</f>
        <v>0</v>
      </c>
      <c r="AU27" s="53">
        <f t="shared" si="59"/>
        <v>83329952.449999988</v>
      </c>
      <c r="AV27" s="93">
        <f t="shared" si="60"/>
        <v>0.62327347790850218</v>
      </c>
      <c r="AW27" s="53">
        <f t="shared" si="61"/>
        <v>6474.1099511625125</v>
      </c>
      <c r="AX27" s="90">
        <f>IF(ISNA(VLOOKUP($B27,'[2]1516 Exp_Rev Access'!$F$7:$FS$310,35,FALSE)),"",VLOOKUP($B27,'[2]1516 Exp_Rev Access'!$F$7:$FS$310,35,FALSE))</f>
        <v>0</v>
      </c>
      <c r="AY27" s="90">
        <f>IF(ISNA(VLOOKUP($B27,'[2]1516 Exp_Rev Access'!$F$7:$FS$310,36,FALSE)),"",VLOOKUP($B27,'[2]1516 Exp_Rev Access'!$F$7:$FS$310,36,FALSE))</f>
        <v>8164598.6200000001</v>
      </c>
      <c r="AZ27" s="90">
        <f>IF(ISNA(VLOOKUP($B27,'[2]1516 Exp_Rev Access'!$F$7:$FS$310,37,FALSE)),"",VLOOKUP($B27,'[2]1516 Exp_Rev Access'!$F$7:$FS$310,37,FALSE))</f>
        <v>595551.9</v>
      </c>
      <c r="BA27" s="90">
        <f>IF(ISNA(VLOOKUP($B27,'[2]1516 Exp_Rev Access'!$F$7:$FS$310,38,FALSE)),"",VLOOKUP($B27,'[2]1516 Exp_Rev Access'!$F$7:$FS$310,38,FALSE))</f>
        <v>0</v>
      </c>
      <c r="BB27" s="90">
        <f>IF(ISNA(VLOOKUP($B27,'[2]1516 Exp_Rev Access'!$F$7:$FS$310,39,FALSE)),"",VLOOKUP($B27,'[2]1516 Exp_Rev Access'!$F$7:$FS$310,39,FALSE))</f>
        <v>0</v>
      </c>
      <c r="BC27" s="90">
        <f>IF(ISNA(VLOOKUP($B27,'[2]1516 Exp_Rev Access'!$F$7:$FS$310,40,FALSE)),"",VLOOKUP($B27,'[2]1516 Exp_Rev Access'!$F$7:$FS$310,40,FALSE))</f>
        <v>2068526.02</v>
      </c>
      <c r="BD27" s="90">
        <f>IF(ISNA(VLOOKUP($B27,'[2]1516 Exp_Rev Access'!$F$7:$FS$310,41,FALSE)),"",VLOOKUP($B27,'[2]1516 Exp_Rev Access'!$F$7:$FS$310,41,FALSE))</f>
        <v>98449.17</v>
      </c>
      <c r="BE27" s="90">
        <f>IF(ISNA(VLOOKUP($B27,'[2]1516 Exp_Rev Access'!$F$7:$FS$310,42,FALSE)),"",VLOOKUP($B27,'[2]1516 Exp_Rev Access'!$F$7:$FS$310,42,FALSE))</f>
        <v>574784.92000000004</v>
      </c>
      <c r="BF27" s="90">
        <f>IF(ISNA(VLOOKUP($B27,'[2]1516 Exp_Rev Access'!$F$7:$FS$310,43,FALSE)),"",VLOOKUP($B27,'[2]1516 Exp_Rev Access'!$F$7:$FS$310,43,FALSE))</f>
        <v>0</v>
      </c>
      <c r="BG27" s="90">
        <f>IF(ISNA(VLOOKUP($B27,'[2]1516 Exp_Rev Access'!$F$7:$FS$310,44,FALSE)),"",VLOOKUP($B27,'[2]1516 Exp_Rev Access'!$F$7:$FS$310,44,FALSE))</f>
        <v>599136.82999999996</v>
      </c>
      <c r="BH27" s="90">
        <f>IF(ISNA(VLOOKUP($B27,'[2]1516 Exp_Rev Access'!$F$7:$FS$310,45,FALSE)),"",VLOOKUP($B27,'[2]1516 Exp_Rev Access'!$F$7:$FS$310,45,FALSE))</f>
        <v>126666.73</v>
      </c>
      <c r="BI27" s="90">
        <f>IF(ISNA(VLOOKUP($B27,'[2]1516 Exp_Rev Access'!$F$7:$FS$310,46,FALSE)),"",VLOOKUP($B27,'[2]1516 Exp_Rev Access'!$F$7:$FS$310,46,FALSE))</f>
        <v>0</v>
      </c>
      <c r="BJ27" s="90">
        <f>IF(ISNA(VLOOKUP($B27,'[2]1516 Exp_Rev Access'!$F$7:$FS$310,47,FALSE)),"",VLOOKUP($B27,'[2]1516 Exp_Rev Access'!$F$7:$FS$310,47,FALSE))</f>
        <v>47103.29</v>
      </c>
      <c r="BK27" s="90">
        <f>IF(ISNA(VLOOKUP($B27,'[2]1516 Exp_Rev Access'!$F$7:$FS$310,48,FALSE)),"",VLOOKUP($B27,'[2]1516 Exp_Rev Access'!$F$7:$FS$310,48,FALSE))</f>
        <v>3400693.91</v>
      </c>
      <c r="BL27" s="90">
        <f>IF(ISNA(VLOOKUP($B27,'[2]1516 Exp_Rev Access'!$F$7:$FS$310,49,FALSE)),"",VLOOKUP($B27,'[2]1516 Exp_Rev Access'!$F$7:$FS$310,49,FALSE))</f>
        <v>659790</v>
      </c>
      <c r="BM27" s="90">
        <f>IF(ISNA(VLOOKUP($B27,'[2]1516 Exp_Rev Access'!$F$7:$FS$310,50,FALSE)),"",VLOOKUP($B27,'[2]1516 Exp_Rev Access'!$F$7:$FS$310,50,FALSE))</f>
        <v>0</v>
      </c>
      <c r="BN27" s="90">
        <f>IF(ISNA(VLOOKUP($B27,'[2]1516 Exp_Rev Access'!$F$7:$FS$310,51,FALSE)),"",VLOOKUP($B27,'[2]1516 Exp_Rev Access'!$F$7:$FS$310,51,FALSE))</f>
        <v>0</v>
      </c>
      <c r="BO27" s="90">
        <f>IF(ISNA(VLOOKUP($B27,'[2]1516 Exp_Rev Access'!$F$7:$FS$310,52,FALSE)),"",VLOOKUP($B27,'[2]1516 Exp_Rev Access'!$F$7:$FS$310,52,FALSE))</f>
        <v>0</v>
      </c>
      <c r="BP27" s="90">
        <f>IF(ISNA(VLOOKUP($B27,'[2]1516 Exp_Rev Access'!$F$7:$FS$310,53,FALSE)),"",VLOOKUP($B27,'[2]1516 Exp_Rev Access'!$F$7:$FS$310,53,FALSE))</f>
        <v>0</v>
      </c>
      <c r="BQ27" s="90">
        <f>IF(ISNA(VLOOKUP($B27,'[2]1516 Exp_Rev Access'!$F$7:$FS$310,54,FALSE)),"",VLOOKUP($B27,'[2]1516 Exp_Rev Access'!$F$7:$FS$310,54,FALSE))</f>
        <v>0</v>
      </c>
      <c r="BR27" s="90">
        <f>IF(ISNA(VLOOKUP($B27,'[2]1516 Exp_Rev Access'!$F$7:$FS$310,55,FALSE)),"",VLOOKUP($B27,'[2]1516 Exp_Rev Access'!$F$7:$FS$310,55,FALSE))</f>
        <v>0</v>
      </c>
      <c r="BS27" s="90">
        <f>IF(ISNA(VLOOKUP($B27,'[2]1516 Exp_Rev Access'!$F$7:$FS$310,56,FALSE)),"",VLOOKUP($B27,'[2]1516 Exp_Rev Access'!$F$7:$FS$310,56,FALSE))</f>
        <v>0</v>
      </c>
      <c r="BT27" s="90">
        <f>IF(ISNA(VLOOKUP($B27,'[2]1516 Exp_Rev Access'!$F$7:$FS$310,57,FALSE)),"",VLOOKUP($B27,'[2]1516 Exp_Rev Access'!$F$7:$FS$310,57,FALSE))</f>
        <v>0</v>
      </c>
      <c r="BU27" s="90">
        <f>IF(ISNA(VLOOKUP($B27,'[2]1516 Exp_Rev Access'!$F$7:$FS$310,58,FALSE)),"",VLOOKUP($B27,'[2]1516 Exp_Rev Access'!$F$7:$FS$310,58,FALSE))</f>
        <v>0</v>
      </c>
      <c r="BV27" s="53">
        <f t="shared" si="62"/>
        <v>16335301.389999999</v>
      </c>
      <c r="BW27" s="92">
        <f t="shared" si="63"/>
        <v>0.12218127828811559</v>
      </c>
      <c r="BX27" s="68">
        <f t="shared" si="64"/>
        <v>1269.1299367738668</v>
      </c>
      <c r="BY27" s="90">
        <f>IF(ISNA(VLOOKUP($B27,'[2]1516 Exp_Rev Access'!$F$7:$FS$310,59,FALSE)),"",VLOOKUP($B27,'[2]1516 Exp_Rev Access'!$F$7:$FS$310,59,FALSE))</f>
        <v>0</v>
      </c>
      <c r="BZ27" s="90">
        <f>IF(ISNA(VLOOKUP($B27,'[2]1516 Exp_Rev Access'!$F$7:$FS$310,60,FALSE)),"",VLOOKUP($B27,'[2]1516 Exp_Rev Access'!$F$7:$FS$310,60,FALSE))</f>
        <v>7726.01</v>
      </c>
      <c r="CA27" s="90">
        <f>IF(ISNA(VLOOKUP($B27,'[2]1516 Exp_Rev Access'!$F$7:$FS$310,61,FALSE)),"",VLOOKUP($B27,'[2]1516 Exp_Rev Access'!$F$7:$FS$310,61,FALSE))</f>
        <v>0</v>
      </c>
      <c r="CB27" s="90">
        <f>IF(ISNA(VLOOKUP($B27,'[2]1516 Exp_Rev Access'!$F$7:$FS$310,62,FALSE)),"",VLOOKUP($B27,'[2]1516 Exp_Rev Access'!$F$7:$FS$310,62,FALSE))</f>
        <v>0</v>
      </c>
      <c r="CC27" s="90">
        <f>IF(ISNA(VLOOKUP($B27,'[2]1516 Exp_Rev Access'!$F$7:$FS$310,63,FALSE)),"",VLOOKUP($B27,'[2]1516 Exp_Rev Access'!$F$7:$FS$310,63,FALSE))</f>
        <v>0</v>
      </c>
      <c r="CD27" s="90">
        <f>IF(ISNA(VLOOKUP($B27,'[2]1516 Exp_Rev Access'!$F$7:$FS$310,64,FALSE)),"",VLOOKUP($B27,'[2]1516 Exp_Rev Access'!$F$7:$FS$310,64,FALSE))</f>
        <v>0</v>
      </c>
      <c r="CE27" s="53">
        <f t="shared" si="65"/>
        <v>7726.01</v>
      </c>
      <c r="CF27" s="92">
        <f>CE27/E27</f>
        <v>5.7787349944130051E-5</v>
      </c>
      <c r="CG27" s="94">
        <f t="shared" si="66"/>
        <v>0.6002528113020793</v>
      </c>
      <c r="CH27" s="90">
        <f>IF(ISNA(VLOOKUP($B27,'[2]1516 Exp_Rev Access'!$F$7:$FS$310,65,FALSE)),"",VLOOKUP($B27,'[2]1516 Exp_Rev Access'!$F$7:$FS$310,65,FALSE))</f>
        <v>0</v>
      </c>
      <c r="CI27" s="90">
        <f>IF(ISNA(VLOOKUP($B27,'[2]1516 Exp_Rev Access'!$F$7:$FS$310,66,FALSE)),"",VLOOKUP($B27,'[2]1516 Exp_Rev Access'!$F$7:$FS$310,66,FALSE))</f>
        <v>0</v>
      </c>
      <c r="CJ27" s="90">
        <f>IF(ISNA(VLOOKUP($B27,'[2]1516 Exp_Rev Access'!$F$7:$FS$310,67,FALSE)),"",VLOOKUP($B27,'[2]1516 Exp_Rev Access'!$F$7:$FS$310,67,FALSE))</f>
        <v>0</v>
      </c>
      <c r="CK27" s="90">
        <f>IF(ISNA(VLOOKUP($B27,'[2]1516 Exp_Rev Access'!$F$7:$FS$310,68,FALSE)),"",VLOOKUP($B27,'[2]1516 Exp_Rev Access'!$F$7:$FS$310,68,FALSE))</f>
        <v>0</v>
      </c>
      <c r="CL27" s="90">
        <f>IF(ISNA(VLOOKUP($B27,'[2]1516 Exp_Rev Access'!$F$7:$FS$310,69,FALSE)),"",VLOOKUP($B27,'[2]1516 Exp_Rev Access'!$F$7:$FS$310,69,FALSE))</f>
        <v>0</v>
      </c>
      <c r="CM27" s="90">
        <f>IF(ISNA(VLOOKUP($B27,'[2]1516 Exp_Rev Access'!$F$7:$FS$310,70,FALSE)),"",VLOOKUP($B27,'[2]1516 Exp_Rev Access'!$F$7:$FS$310,70,FALSE))</f>
        <v>0</v>
      </c>
      <c r="CN27" s="90">
        <f>IF(ISNA(VLOOKUP($B27,'[2]1516 Exp_Rev Access'!$F$7:$FS$310,71,FALSE)),"",VLOOKUP($B27,'[2]1516 Exp_Rev Access'!$F$7:$FS$310,71,FALSE))</f>
        <v>0</v>
      </c>
      <c r="CO27" s="90">
        <f>IF(ISNA(VLOOKUP($B27,'[2]1516 Exp_Rev Access'!$F$7:$FS$310,72,FALSE)),"",VLOOKUP($B27,'[2]1516 Exp_Rev Access'!$F$7:$FS$310,72,FALSE))</f>
        <v>0</v>
      </c>
      <c r="CP27" s="90">
        <f>IF(ISNA(VLOOKUP($B27,'[2]1516 Exp_Rev Access'!$F$7:$FS$310,73,FALSE)),"",VLOOKUP($B27,'[2]1516 Exp_Rev Access'!$F$7:$FS$310,73,FALSE))</f>
        <v>0</v>
      </c>
      <c r="CQ27" s="90">
        <f>IF(ISNA(VLOOKUP($B27,'[2]1516 Exp_Rev Access'!$F$7:$FS$310,74,FALSE)),"",VLOOKUP($B27,'[2]1516 Exp_Rev Access'!$F$7:$FS$310,74,FALSE))</f>
        <v>2175373.6800000002</v>
      </c>
      <c r="CR27" s="90">
        <f>IF(ISNA(VLOOKUP($B27,'[2]1516 Exp_Rev Access'!$F$7:$FS$310,75,FALSE)),"",VLOOKUP($B27,'[2]1516 Exp_Rev Access'!$F$7:$FS$310,75,FALSE))</f>
        <v>0</v>
      </c>
      <c r="CS27" s="90">
        <f>IF(ISNA(VLOOKUP($B27,'[2]1516 Exp_Rev Access'!$F$7:$FS$310,76,FALSE)),"",VLOOKUP($B27,'[2]1516 Exp_Rev Access'!$F$7:$FS$310,76,FALSE))</f>
        <v>45653.81</v>
      </c>
      <c r="CT27" s="90">
        <f>IF(ISNA(VLOOKUP($B27,'[2]1516 Exp_Rev Access'!$F$7:$FS$310,77,FALSE)),"",VLOOKUP($B27,'[2]1516 Exp_Rev Access'!$F$7:$FS$310,77,FALSE))</f>
        <v>0</v>
      </c>
      <c r="CU27" s="90">
        <f>IF(ISNA(VLOOKUP($B27,'[2]1516 Exp_Rev Access'!$F$7:$FS$310,78,FALSE)),"",VLOOKUP($B27,'[2]1516 Exp_Rev Access'!$F$7:$FS$310,78,FALSE))</f>
        <v>1322007.01</v>
      </c>
      <c r="CV27" s="90">
        <f>IF(ISNA(VLOOKUP($B27,'[2]1516 Exp_Rev Access'!$F$7:$FS$310,79,FALSE)),"",VLOOKUP($B27,'[2]1516 Exp_Rev Access'!$F$7:$FS$310,79,FALSE))</f>
        <v>272976.71000000002</v>
      </c>
      <c r="CW27" s="90">
        <f>IF(ISNA(VLOOKUP($B27,'[2]1516 Exp_Rev Access'!$F$7:$FS$310,80,FALSE)),"",VLOOKUP($B27,'[2]1516 Exp_Rev Access'!$F$7:$FS$310,80,FALSE))</f>
        <v>0</v>
      </c>
      <c r="CX27" s="90">
        <f>IF(ISNA(VLOOKUP($B27,'[2]1516 Exp_Rev Access'!$F$7:$FS$310,81,FALSE)),"",VLOOKUP($B27,'[2]1516 Exp_Rev Access'!$F$7:$FS$310,81,FALSE))</f>
        <v>0</v>
      </c>
      <c r="CY27" s="90">
        <f>IF(ISNA(VLOOKUP($B27,'[2]1516 Exp_Rev Access'!$F$7:$FS$310,82,FALSE)),"",VLOOKUP($B27,'[2]1516 Exp_Rev Access'!$F$7:$FS$310,82,FALSE))</f>
        <v>23427.64</v>
      </c>
      <c r="CZ27" s="90">
        <f>IF(ISNA(VLOOKUP($B27,'[2]1516 Exp_Rev Access'!$F$7:$FS$310,83,FALSE)),"",VLOOKUP($B27,'[2]1516 Exp_Rev Access'!$F$7:$FS$310,83,FALSE))</f>
        <v>0</v>
      </c>
      <c r="DA27" s="90">
        <f>IF(ISNA(VLOOKUP($B27,'[2]1516 Exp_Rev Access'!$F$7:$FS$310,84,FALSE)),"",VLOOKUP($B27,'[2]1516 Exp_Rev Access'!$F$7:$FS$310,84,FALSE))</f>
        <v>0</v>
      </c>
      <c r="DB27" s="90">
        <f>IF(ISNA(VLOOKUP($B27,'[2]1516 Exp_Rev Access'!$F$7:$FS$310,85,FALSE)),"",VLOOKUP($B27,'[2]1516 Exp_Rev Access'!$F$7:$FS$310,85,FALSE))</f>
        <v>99883.35</v>
      </c>
      <c r="DC27" s="90">
        <f>IF(ISNA(VLOOKUP($B27,'[2]1516 Exp_Rev Access'!$F$7:$FS$310,86,FALSE)),"",VLOOKUP($B27,'[2]1516 Exp_Rev Access'!$F$7:$FS$310,86,FALSE))</f>
        <v>0</v>
      </c>
      <c r="DD27" s="90">
        <f>IF(ISNA(VLOOKUP($B27,'[2]1516 Exp_Rev Access'!$F$7:$FS$310,87,FALSE)),"",VLOOKUP($B27,'[2]1516 Exp_Rev Access'!$F$7:$FS$310,87,FALSE))</f>
        <v>0</v>
      </c>
      <c r="DE27" s="90">
        <f>IF(ISNA(VLOOKUP($B27,'[2]1516 Exp_Rev Access'!$F$7:$FS$310,88,FALSE)),"",VLOOKUP($B27,'[2]1516 Exp_Rev Access'!$F$7:$FS$310,88,FALSE))</f>
        <v>0</v>
      </c>
      <c r="DF27" s="90">
        <f>IF(ISNA(VLOOKUP($B27,'[2]1516 Exp_Rev Access'!$F$7:$FS$310,89,FALSE)),"",VLOOKUP($B27,'[2]1516 Exp_Rev Access'!$F$7:$FS$310,89,FALSE))</f>
        <v>0</v>
      </c>
      <c r="DG27" s="90">
        <f>IF(ISNA(VLOOKUP($B27,'[2]1516 Exp_Rev Access'!$F$7:$FS$310,90,FALSE)),"",VLOOKUP($B27,'[2]1516 Exp_Rev Access'!$F$7:$FS$310,90,FALSE))</f>
        <v>137668.06</v>
      </c>
      <c r="DH27" s="90">
        <f>IF(ISNA(VLOOKUP($B27,'[2]1516 Exp_Rev Access'!$F$7:$FS$310,91,FALSE)),"",VLOOKUP($B27,'[2]1516 Exp_Rev Access'!$F$7:$FS$310,91,FALSE))</f>
        <v>40598.080000000002</v>
      </c>
      <c r="DI27" s="90">
        <f>IF(ISNA(VLOOKUP($B27,'[2]1516 Exp_Rev Access'!$F$7:$FS$310,92,FALSE)),"",VLOOKUP($B27,'[2]1516 Exp_Rev Access'!$F$7:$FS$310,92,FALSE))</f>
        <v>2137528.7000000002</v>
      </c>
      <c r="DJ27" s="90">
        <f>IF(ISNA(VLOOKUP($B27,'[2]1516 Exp_Rev Access'!$F$7:$FS$310,93,FALSE)),"",VLOOKUP($B27,'[2]1516 Exp_Rev Access'!$F$7:$FS$310,93,FALSE))</f>
        <v>0</v>
      </c>
      <c r="DK27" s="90">
        <f>IF(ISNA(VLOOKUP($B27,'[2]1516 Exp_Rev Access'!$F$7:$FS$310,94,FALSE)),"",VLOOKUP($B27,'[2]1516 Exp_Rev Access'!$F$7:$FS$310,94,FALSE))</f>
        <v>0</v>
      </c>
      <c r="DL27" s="90">
        <f>IF(ISNA(VLOOKUP($B27,'[2]1516 Exp_Rev Access'!$F$7:$FS$310,95,FALSE)),"",VLOOKUP($B27,'[2]1516 Exp_Rev Access'!$F$7:$FS$310,95,FALSE))</f>
        <v>0</v>
      </c>
      <c r="DM27" s="90">
        <f>IF(ISNA(VLOOKUP($B27,'[2]1516 Exp_Rev Access'!$F$7:$FS$310,96,FALSE)),"",VLOOKUP($B27,'[2]1516 Exp_Rev Access'!$F$7:$FS$310,96,FALSE))</f>
        <v>0</v>
      </c>
      <c r="DN27" s="90">
        <f>IF(ISNA(VLOOKUP($B27,'[2]1516 Exp_Rev Access'!$F$7:$FS$310,97,FALSE)),"",VLOOKUP($B27,'[2]1516 Exp_Rev Access'!$F$7:$FS$310,97,FALSE))</f>
        <v>0</v>
      </c>
      <c r="DO27" s="90">
        <f>IF(ISNA(VLOOKUP($B27,'[2]1516 Exp_Rev Access'!$F$7:$FS$310,98,FALSE)),"",VLOOKUP($B27,'[2]1516 Exp_Rev Access'!$F$7:$FS$310,98,FALSE))</f>
        <v>0</v>
      </c>
      <c r="DP27" s="90">
        <f>IF(ISNA(VLOOKUP($B27,'[2]1516 Exp_Rev Access'!$F$7:$FS$310,99,FALSE)),"",VLOOKUP($B27,'[2]1516 Exp_Rev Access'!$F$7:$FS$310,99,FALSE))</f>
        <v>0</v>
      </c>
      <c r="DQ27" s="90">
        <f>IF(ISNA(VLOOKUP($B27,'[2]1516 Exp_Rev Access'!$F$7:$FS$310,100,FALSE)),"",VLOOKUP($B27,'[2]1516 Exp_Rev Access'!$F$7:$FS$310,100,FALSE))</f>
        <v>0</v>
      </c>
      <c r="DR27" s="90">
        <f>IF(ISNA(VLOOKUP($B27,'[2]1516 Exp_Rev Access'!$F$7:$FS$310,101,FALSE)),"",VLOOKUP($B27,'[2]1516 Exp_Rev Access'!$F$7:$FS$310,101,FALSE))</f>
        <v>0</v>
      </c>
      <c r="DS27" s="90">
        <f>IF(ISNA(VLOOKUP($B27,'[2]1516 Exp_Rev Access'!$F$7:$FS$310,102,FALSE)),"",VLOOKUP($B27,'[2]1516 Exp_Rev Access'!$F$7:$FS$310,102,FALSE))</f>
        <v>0</v>
      </c>
      <c r="DT27" s="90">
        <f>IF(ISNA(VLOOKUP($B27,'[2]1516 Exp_Rev Access'!$F$7:$FS$310,103,FALSE)),"",VLOOKUP($B27,'[2]1516 Exp_Rev Access'!$F$7:$FS$310,103,FALSE))</f>
        <v>0</v>
      </c>
      <c r="DU27" s="90">
        <f>IF(ISNA(VLOOKUP($B27,'[2]1516 Exp_Rev Access'!$F$7:$FS$310,104,FALSE)),"",VLOOKUP($B27,'[2]1516 Exp_Rev Access'!$F$7:$FS$310,104,FALSE))</f>
        <v>0</v>
      </c>
      <c r="DV27" s="90">
        <f>IF(ISNA(VLOOKUP($B27,'[2]1516 Exp_Rev Access'!$F$7:$FS$310,105,FALSE)),"",VLOOKUP($B27,'[2]1516 Exp_Rev Access'!$F$7:$FS$310,105,FALSE))</f>
        <v>0</v>
      </c>
      <c r="DW27" s="90">
        <f>IF(ISNA(VLOOKUP($B27,'[2]1516 Exp_Rev Access'!$F$7:$FS$310,106,FALSE)),"",VLOOKUP($B27,'[2]1516 Exp_Rev Access'!$F$7:$FS$310,106,FALSE))</f>
        <v>0</v>
      </c>
      <c r="DX27" s="90">
        <f>IF(ISNA(VLOOKUP($B27,'[2]1516 Exp_Rev Access'!$F$7:$FS$310,107,FALSE)),"",VLOOKUP($B27,'[2]1516 Exp_Rev Access'!$F$7:$FS$310,107,FALSE))</f>
        <v>0</v>
      </c>
      <c r="DY27" s="90">
        <f>IF(ISNA(VLOOKUP($B27,'[2]1516 Exp_Rev Access'!$F$7:$FS$310,108,FALSE)),"",VLOOKUP($B27,'[2]1516 Exp_Rev Access'!$F$7:$FS$310,108,FALSE))</f>
        <v>0</v>
      </c>
      <c r="DZ27" s="90">
        <f>IF(ISNA(VLOOKUP($B27,'[2]1516 Exp_Rev Access'!$F$7:$FS$310,109,FALSE)),"",VLOOKUP($B27,'[2]1516 Exp_Rev Access'!$F$7:$FS$310,109,FALSE))</f>
        <v>0</v>
      </c>
      <c r="EA27" s="90">
        <f>IF(ISNA(VLOOKUP($B27,'[2]1516 Exp_Rev Access'!$F$7:$FS$310,110,FALSE)),"",VLOOKUP($B27,'[2]1516 Exp_Rev Access'!$F$7:$FS$310,110,FALSE))</f>
        <v>0</v>
      </c>
      <c r="EB27" s="90">
        <f>IF(ISNA(VLOOKUP($B27,'[2]1516 Exp_Rev Access'!$F$7:$FS$310,111,FALSE)),"",VLOOKUP($B27,'[2]1516 Exp_Rev Access'!$F$7:$FS$310,111,FALSE))</f>
        <v>0</v>
      </c>
      <c r="EC27" s="90">
        <f>IF(ISNA(VLOOKUP($B27,'[2]1516 Exp_Rev Access'!$F$7:$FS$310,112,FALSE)),"",VLOOKUP($B27,'[2]1516 Exp_Rev Access'!$F$7:$FS$310,112,FALSE))</f>
        <v>0</v>
      </c>
      <c r="ED27" s="90">
        <f>IF(ISNA(VLOOKUP($B27,'[2]1516 Exp_Rev Access'!$F$7:$FS$310,113,FALSE)),"",VLOOKUP($B27,'[2]1516 Exp_Rev Access'!$F$7:$FS$310,113,FALSE))</f>
        <v>0</v>
      </c>
      <c r="EE27" s="90">
        <f>IF(ISNA(VLOOKUP($B27,'[2]1516 Exp_Rev Access'!$F$7:$FS$310,114,FALSE)),"",VLOOKUP($B27,'[2]1516 Exp_Rev Access'!$F$7:$FS$310,114,FALSE))</f>
        <v>0</v>
      </c>
      <c r="EF27" s="90">
        <f>IF(ISNA(VLOOKUP($B27,'[2]1516 Exp_Rev Access'!$F$7:$FS$310,115,FALSE)),"",VLOOKUP($B27,'[2]1516 Exp_Rev Access'!$F$7:$FS$310,115,FALSE))</f>
        <v>0</v>
      </c>
      <c r="EG27" s="90">
        <f>IF(ISNA(VLOOKUP($B27,'[2]1516 Exp_Rev Access'!$F$7:$FS$310,116,FALSE)),"",VLOOKUP($B27,'[2]1516 Exp_Rev Access'!$F$7:$FS$310,116,FALSE))</f>
        <v>0</v>
      </c>
      <c r="EH27" s="90">
        <f>IF(ISNA(VLOOKUP($B27,'[2]1516 Exp_Rev Access'!$F$7:$FS$310,117,FALSE)),"",VLOOKUP($B27,'[2]1516 Exp_Rev Access'!$F$7:$FS$310,117,FALSE))</f>
        <v>0</v>
      </c>
      <c r="EI27" s="90">
        <f>IF(ISNA(VLOOKUP($B27,'[2]1516 Exp_Rev Access'!$F$7:$FS$310,118,FALSE)),"",VLOOKUP($B27,'[2]1516 Exp_Rev Access'!$F$7:$FS$310,118,FALSE))</f>
        <v>0</v>
      </c>
      <c r="EJ27" s="90">
        <f>IF(ISNA(VLOOKUP($B27,'[2]1516 Exp_Rev Access'!$F$7:$FS$310,119,FALSE)),"",VLOOKUP($B27,'[2]1516 Exp_Rev Access'!$F$7:$FS$310,119,FALSE))</f>
        <v>0</v>
      </c>
      <c r="EK27" s="90">
        <f>IF(ISNA(VLOOKUP($B27,'[2]1516 Exp_Rev Access'!$F$7:$FS$310,120,FALSE)),"",VLOOKUP($B27,'[2]1516 Exp_Rev Access'!$F$7:$FS$310,120,FALSE))</f>
        <v>0</v>
      </c>
      <c r="EL27" s="90">
        <f>IF(ISNA(VLOOKUP($B27,'[2]1516 Exp_Rev Access'!$F$7:$FS$310,121,FALSE)),"",VLOOKUP($B27,'[2]1516 Exp_Rev Access'!$F$7:$FS$310,121,FALSE))</f>
        <v>0</v>
      </c>
      <c r="EM27" s="90">
        <f>IF(ISNA(VLOOKUP($B27,'[2]1516 Exp_Rev Access'!$F$7:$FS$310,122,FALSE)),"",VLOOKUP($B27,'[2]1516 Exp_Rev Access'!$F$7:$FS$310,122,FALSE))</f>
        <v>0</v>
      </c>
      <c r="EN27" s="90">
        <f>IF(ISNA(VLOOKUP($B27,'[2]1516 Exp_Rev Access'!$F$7:$FS$310,123,FALSE)),"",VLOOKUP($B27,'[2]1516 Exp_Rev Access'!$F$7:$FS$310,123,FALSE))</f>
        <v>0</v>
      </c>
      <c r="EO27" s="90">
        <f>IF(ISNA(VLOOKUP($B27,'[2]1516 Exp_Rev Access'!$F$7:$FS$310,124,FALSE)),"",VLOOKUP($B27,'[2]1516 Exp_Rev Access'!$F$7:$FS$310,124,FALSE))</f>
        <v>55080.89</v>
      </c>
      <c r="EP27" s="90">
        <f>IF(ISNA(VLOOKUP($B27,'[2]1516 Exp_Rev Access'!$F$7:$FS$310,125,FALSE)),"",VLOOKUP($B27,'[2]1516 Exp_Rev Access'!$F$7:$FS$310,125,FALSE))</f>
        <v>0</v>
      </c>
      <c r="EQ27" s="90">
        <f>IF(ISNA(VLOOKUP($B27,'[2]1516 Exp_Rev Access'!$F$7:$FS$310,126,FALSE)),"",VLOOKUP($B27,'[2]1516 Exp_Rev Access'!$F$7:$FS$310,126,FALSE))</f>
        <v>0</v>
      </c>
      <c r="ER27" s="90">
        <f>IF(ISNA(VLOOKUP($B27,'[2]1516 Exp_Rev Access'!$F$7:$FS$310,127,FALSE)),"",VLOOKUP($B27,'[2]1516 Exp_Rev Access'!$F$7:$FS$310,127,FALSE))</f>
        <v>0</v>
      </c>
      <c r="ES27" s="90">
        <f>IF(ISNA(VLOOKUP($B27,'[2]1516 Exp_Rev Access'!$F$7:$FS$310,128,FALSE)),"",VLOOKUP($B27,'[2]1516 Exp_Rev Access'!$F$7:$FS$310,128,FALSE))</f>
        <v>0</v>
      </c>
      <c r="ET27" s="90">
        <f>IF(ISNA(VLOOKUP($B27,'[2]1516 Exp_Rev Access'!$F$7:$FS$310,129,FALSE)),"",VLOOKUP($B27,'[2]1516 Exp_Rev Access'!$F$7:$FS$310,129,FALSE))</f>
        <v>0</v>
      </c>
      <c r="EU27" s="90">
        <f>IF(ISNA(VLOOKUP($B27,'[2]1516 Exp_Rev Access'!$F$7:$FS$310,130,FALSE)),"",VLOOKUP($B27,'[2]1516 Exp_Rev Access'!$F$7:$FS$310,130,FALSE))</f>
        <v>0</v>
      </c>
      <c r="EV27" s="90">
        <f>IF(ISNA(VLOOKUP($B27,'[2]1516 Exp_Rev Access'!$F$7:$FS$310,131,FALSE)),"",VLOOKUP($B27,'[2]1516 Exp_Rev Access'!$F$7:$FS$310,131,FALSE))</f>
        <v>148636.60999999999</v>
      </c>
      <c r="EW27" s="90">
        <f>IF(ISNA(VLOOKUP($B27,'[2]1516 Exp_Rev Access'!$F$7:$FS$310,132,FALSE)),"",VLOOKUP($B27,'[2]1516 Exp_Rev Access'!$F$7:$FS$310,132,FALSE))</f>
        <v>0</v>
      </c>
      <c r="EX27" s="90">
        <f>IF(ISNA(VLOOKUP($B27,'[2]1516 Exp_Rev Access'!$F$7:$FS$310,133,FALSE)),"",VLOOKUP($B27,'[2]1516 Exp_Rev Access'!$F$7:$FS$310,133,FALSE))</f>
        <v>0</v>
      </c>
      <c r="EY27" s="90">
        <f>IF(ISNA(VLOOKUP($B27,'[2]1516 Exp_Rev Access'!$F$7:$FS$310,134,FALSE)),"",VLOOKUP($B27,'[2]1516 Exp_Rev Access'!$F$7:$FS$310,134,FALSE))</f>
        <v>0</v>
      </c>
      <c r="EZ27" s="90">
        <f>IF(ISNA(VLOOKUP($B27,'[2]1516 Exp_Rev Access'!$F$7:$FS$310,135,FALSE)),"",VLOOKUP($B27,'[2]1516 Exp_Rev Access'!$F$7:$FS$310,135,FALSE))</f>
        <v>0</v>
      </c>
      <c r="FA27" s="90">
        <f>IF(ISNA(VLOOKUP($B27,'[2]1516 Exp_Rev Access'!$F$7:$FS$310,136,FALSE)),"",VLOOKUP($B27,'[2]1516 Exp_Rev Access'!$F$7:$FS$310,136,FALSE))</f>
        <v>0</v>
      </c>
      <c r="FB27" s="90">
        <f>IF(ISNA(VLOOKUP($B27,'[2]1516 Exp_Rev Access'!$F$7:$FS$310,137,FALSE)),"",VLOOKUP($B27,'[2]1516 Exp_Rev Access'!$F$7:$FS$310,137,FALSE))</f>
        <v>0</v>
      </c>
      <c r="FC27" s="90">
        <f>IF(ISNA(VLOOKUP($B27,'[2]1516 Exp_Rev Access'!$F$7:$FS$310,138,FALSE)),"",VLOOKUP($B27,'[2]1516 Exp_Rev Access'!$F$7:$FS$310,138,FALSE))</f>
        <v>0</v>
      </c>
      <c r="FD27" s="90">
        <f>IF(ISNA(VLOOKUP($B27,'[2]1516 Exp_Rev Access'!$F$7:$FS$310,139,FALSE)),"",VLOOKUP($B27,'[2]1516 Exp_Rev Access'!$F$7:$FS$310,139,FALSE))</f>
        <v>0</v>
      </c>
      <c r="FE27" s="90">
        <f>IF(ISNA(VLOOKUP($B27,'[2]1516 Exp_Rev Access'!$F$7:$FS$310,140,FALSE)),"",VLOOKUP($B27,'[2]1516 Exp_Rev Access'!$F$7:$FS$310,140,FALSE))</f>
        <v>0</v>
      </c>
      <c r="FF27" s="90">
        <f>IF(ISNA(VLOOKUP($B27,'[2]1516 Exp_Rev Access'!$F$7:$FS$310,141,FALSE)),"",VLOOKUP($B27,'[2]1516 Exp_Rev Access'!$F$7:$FS$310,141,FALSE))</f>
        <v>0</v>
      </c>
      <c r="FG27" s="90">
        <f>IF(ISNA(VLOOKUP($B27,'[2]1516 Exp_Rev Access'!$F$7:$FS$310,142,FALSE)),"",VLOOKUP($B27,'[2]1516 Exp_Rev Access'!$F$7:$FS$310,142,FALSE))</f>
        <v>0</v>
      </c>
      <c r="FH27" s="90">
        <f>IF(ISNA(VLOOKUP($B27,'[2]1516 Exp_Rev Access'!$F$7:$FS$310,143,FALSE)),"",VLOOKUP($B27,'[2]1516 Exp_Rev Access'!$F$7:$FS$310,143,FALSE))</f>
        <v>0</v>
      </c>
      <c r="FI27" s="90">
        <f>IF(ISNA(VLOOKUP($B27,'[2]1516 Exp_Rev Access'!$F$7:$FS$310,144,FALSE)),"",VLOOKUP($B27,'[2]1516 Exp_Rev Access'!$F$7:$FS$310,144,FALSE))</f>
        <v>0</v>
      </c>
      <c r="FJ27" s="90">
        <f>IF(ISNA(VLOOKUP($B27,'[2]1516 Exp_Rev Access'!$F$7:$FS$310,145,FALSE)),"",VLOOKUP($B27,'[2]1516 Exp_Rev Access'!$F$7:$FS$310,145,FALSE))</f>
        <v>0</v>
      </c>
      <c r="FK27" s="90">
        <f>IF(ISNA(VLOOKUP($B27,'[2]1516 Exp_Rev Access'!$F$7:$FS$310,146,FALSE)),"",VLOOKUP($B27,'[2]1516 Exp_Rev Access'!$F$7:$FS$310,146,FALSE))</f>
        <v>0</v>
      </c>
      <c r="FL27" s="90">
        <f>IF(ISNA(VLOOKUP($B27,'[2]1516 Exp_Rev Access'!$F$7:$FS$310,1147,FALSE)),"",VLOOKUP($B27,'[2]1516 Exp_Rev Access'!$F$7:$FS$310,147,FALSE))</f>
        <v>0</v>
      </c>
      <c r="FM27" s="90">
        <f>IF(ISNA(VLOOKUP($B27,'[2]1516 Exp_Rev Access'!$F$7:$FS$310,148,FALSE)),"",VLOOKUP($B27,'[2]1516 Exp_Rev Access'!$F$7:$FS$310,148,FALSE))</f>
        <v>0</v>
      </c>
      <c r="FN27" s="90">
        <f>IF(ISNA(VLOOKUP($B27,'[2]1516 Exp_Rev Access'!$F$7:$FS$310,149,FALSE)),"",VLOOKUP($B27,'[2]1516 Exp_Rev Access'!$F$7:$FS$310,149,FALSE))</f>
        <v>0</v>
      </c>
      <c r="FO27" s="90">
        <f>IF(ISNA(VLOOKUP($B27,'[2]1516 Exp_Rev Access'!$F$7:$FS$310,150,FALSE)),"",VLOOKUP($B27,'[2]1516 Exp_Rev Access'!$F$7:$FS$310,150,FALSE))</f>
        <v>0</v>
      </c>
      <c r="FP27" s="90">
        <f>IF(ISNA(VLOOKUP($B27,'[2]1516 Exp_Rev Access'!$F$7:$FS$310,151,FALSE)),"",VLOOKUP($B27,'[2]1516 Exp_Rev Access'!$F$7:$FS$310,151,FALSE))</f>
        <v>0</v>
      </c>
      <c r="FQ27" s="90">
        <f>IF(ISNA(VLOOKUP($B27,'[2]1516 Exp_Rev Access'!$F$7:$FS$310,152,FALSE)),"",VLOOKUP($B27,'[2]1516 Exp_Rev Access'!$F$7:$FS$310,152,FALSE))</f>
        <v>0</v>
      </c>
      <c r="FR27" s="90">
        <f>IF(ISNA(VLOOKUP($B27,'[2]1516 Exp_Rev Access'!$F$7:$FS$310,153,FALSE)),"",VLOOKUP($B27,'[2]1516 Exp_Rev Access'!$F$7:$FS$310,153,FALSE))</f>
        <v>215962.06</v>
      </c>
      <c r="FS27" s="53">
        <f t="shared" si="67"/>
        <v>6674796.6000000006</v>
      </c>
      <c r="FT27" s="92">
        <f t="shared" si="68"/>
        <v>4.9924709769996349E-2</v>
      </c>
      <c r="FU27" s="53">
        <f t="shared" si="69"/>
        <v>518.58144424089028</v>
      </c>
      <c r="FV27" s="90">
        <f>IF(ISNA(VLOOKUP($B27,'[2]1516 Exp_Rev Access'!$F$7:$FS$310,154,FALSE)),"",VLOOKUP($B27,'[2]1516 Exp_Rev Access'!$F$7:$FS$310,154,FALSE))</f>
        <v>0</v>
      </c>
      <c r="FW27" s="90">
        <f>IF(ISNA(VLOOKUP($B27,'[2]1516 Exp_Rev Access'!$F$7:$FS$310,155,FALSE)),"",VLOOKUP($B27,'[2]1516 Exp_Rev Access'!$F$7:$FS$310,155,FALSE))</f>
        <v>0</v>
      </c>
      <c r="FX27" s="90">
        <f>IF(ISNA(VLOOKUP($B27,'[2]1516 Exp_Rev Access'!$F$7:$FS$310,156,FALSE)),"",VLOOKUP($B27,'[2]1516 Exp_Rev Access'!$F$7:$FS$310,156,FALSE))</f>
        <v>0</v>
      </c>
      <c r="FY27" s="90">
        <f>IF(ISNA(VLOOKUP($B27,'[2]1516 Exp_Rev Access'!$F$7:$FS$310,157,FALSE)),"",VLOOKUP($B27,'[2]1516 Exp_Rev Access'!$F$7:$FS$310,157,FALSE))</f>
        <v>0</v>
      </c>
      <c r="FZ27" s="90">
        <f>IF(ISNA(VLOOKUP($B27,'[2]1516 Exp_Rev Access'!$F$7:$FS$310,158,FALSE)),"",VLOOKUP($B27,'[2]1516 Exp_Rev Access'!$F$7:$FS$310,158,FALSE))</f>
        <v>0</v>
      </c>
      <c r="GA27" s="90">
        <f>IF(ISNA(VLOOKUP($B27,'[2]1516 Exp_Rev Access'!$F$7:$FS$310,159,FALSE)),"",VLOOKUP($B27,'[2]1516 Exp_Rev Access'!$F$7:$FS$310,159,FALSE))</f>
        <v>0</v>
      </c>
      <c r="GB27" s="90">
        <f>IF(ISNA(VLOOKUP($B27,'[2]1516 Exp_Rev Access'!$F$7:$FS$310,160,FALSE)),"",VLOOKUP($B27,'[2]1516 Exp_Rev Access'!$F$7:$FS$310,160,FALSE))</f>
        <v>0</v>
      </c>
      <c r="GC27" s="90">
        <f>IF(ISNA(VLOOKUP($B27,'[2]1516 Exp_Rev Access'!$F$7:$FS$310,161,FALSE)),"",VLOOKUP($B27,'[2]1516 Exp_Rev Access'!$F$7:$FS$310,161,FALSE))</f>
        <v>0</v>
      </c>
      <c r="GD27" s="90">
        <f>IF(ISNA(VLOOKUP($B27,'[2]1516 Exp_Rev Access'!$F$7:$FS$310,162,FALSE)),"",VLOOKUP($B27,'[2]1516 Exp_Rev Access'!$F$7:$FS$310,162,FALSE))</f>
        <v>0</v>
      </c>
      <c r="GE27" s="90">
        <f>IF(ISNA(VLOOKUP($B27,'[2]1516 Exp_Rev Access'!$F$7:$FS$310,163,FALSE)),"",VLOOKUP($B27,'[2]1516 Exp_Rev Access'!$F$7:$FS$310,163,FALSE))</f>
        <v>0</v>
      </c>
      <c r="GF27" s="90">
        <f>IF(ISNA(VLOOKUP($B27,'[2]1516 Exp_Rev Access'!$F$7:$FS$310,164,FALSE)),"",VLOOKUP($B27,'[2]1516 Exp_Rev Access'!$F$7:$FS$310,164,FALSE))</f>
        <v>0</v>
      </c>
      <c r="GG27" s="90">
        <f>IF(ISNA(VLOOKUP($B27,'[2]1516 Exp_Rev Access'!$F$7:$FS$310,165,FALSE)),"",VLOOKUP($B27,'[2]1516 Exp_Rev Access'!$F$7:$FS$310,165,FALSE))</f>
        <v>0</v>
      </c>
      <c r="GH27" s="90">
        <f>IF(ISNA(VLOOKUP($B27,'[2]1516 Exp_Rev Access'!$F$7:$FS$310,166,FALSE)),"",VLOOKUP($B27,'[2]1516 Exp_Rev Access'!$F$7:$FS$310,166,FALSE))</f>
        <v>0</v>
      </c>
      <c r="GI27" s="90">
        <f>IF(ISNA(VLOOKUP($B27,'[2]1516 Exp_Rev Access'!$F$7:$FS$310,167,FALSE)),"",VLOOKUP($B27,'[2]1516 Exp_Rev Access'!$F$7:$FS$310,167,FALSE))</f>
        <v>0</v>
      </c>
      <c r="GJ27" s="90">
        <f>IF(ISNA(VLOOKUP($B27,'[2]1516 Exp_Rev Access'!$F$7:$FS$310,168,FALSE)),"",VLOOKUP($B27,'[2]1516 Exp_Rev Access'!$F$7:$FS$310,168,FALSE))</f>
        <v>0</v>
      </c>
      <c r="GK27" s="90">
        <f>IF(ISNA(VLOOKUP($B27,'[2]1516 Exp_Rev Access'!$F$7:$FS$310,169,FALSE)),"",VLOOKUP($B27,'[2]1516 Exp_Rev Access'!$F$7:$FS$310,169,FALSE))</f>
        <v>4156.8900000000003</v>
      </c>
      <c r="GL27" s="90">
        <f>IF(ISNA(VLOOKUP($B27,'[2]1516 Exp_Rev Access'!$F$7:$FS$310,170,FALSE)),"",VLOOKUP($B27,'[2]1516 Exp_Rev Access'!$F$7:$FS$310,170,FALSE))</f>
        <v>0</v>
      </c>
      <c r="GM27" s="90">
        <f>IF(ISNA(VLOOKUP($B27,'[2]1516 Exp_Rev Access'!$F$7:$FT$310,171,FALSE)),"",VLOOKUP($B27,'[2]1516 Exp_Rev Access'!$F$7:$FT$310,171,FALSE))</f>
        <v>0</v>
      </c>
      <c r="GN27" s="90">
        <f>IF(ISNA(VLOOKUP($B27,'[2]1516 Exp_Rev Access'!$F$7:$FU$310,172,FALSE)),"",VLOOKUP($B27,'[2]1516 Exp_Rev Access'!$F$7:$FU$310,172,FALSE))</f>
        <v>0</v>
      </c>
      <c r="GO27" s="90">
        <f>IF(ISNA(VLOOKUP($B27,'[2]1516 Exp_Rev Access'!$F$7:$FV$310,173,FALSE)),"",VLOOKUP($B27,'[2]1516 Exp_Rev Access'!$F$7:$FV$310,173,FALSE))</f>
        <v>0</v>
      </c>
      <c r="GP27" s="90">
        <f>IF(ISNA(VLOOKUP($B27,'[2]1516 Exp_Rev Access'!$F$7:$GA$310,174,FALSE)),"",VLOOKUP($B27,'[2]1516 Exp_Rev Access'!$F$7:$GA$310,174,FALSE))</f>
        <v>0</v>
      </c>
      <c r="GQ27" s="90">
        <f>IF(ISNA(VLOOKUP($B27,'[2]1516 Exp_Rev Access'!$F$7:$GA$310,175,FALSE)),"",VLOOKUP($B27,'[2]1516 Exp_Rev Access'!$F$7:$GA$310,175,FALSE))</f>
        <v>0</v>
      </c>
      <c r="GR27" s="90">
        <f>IF(ISNA(VLOOKUP($B27,'[2]1516 Exp_Rev Access'!$F$7:$GA$310,176,FALSE)),"",VLOOKUP($B27,'[2]1516 Exp_Rev Access'!$F$7:$GA$310,176,FALSE))</f>
        <v>0</v>
      </c>
      <c r="GS27" s="90">
        <f>IF(ISNA(VLOOKUP($B27,'[2]1516 Exp_Rev Access'!$F$7:$GA$310,177,FALSE)),"",VLOOKUP($B27,'[2]1516 Exp_Rev Access'!$F$7:$GA$310,177,FALSE))</f>
        <v>0</v>
      </c>
      <c r="GT27" s="90">
        <f>IF(ISNA(VLOOKUP($B27,'[2]1516 Exp_Rev Access'!$F$7:$GA$310,178,FALSE)),"",VLOOKUP($B27,'[2]1516 Exp_Rev Access'!$F$7:$GA$310,178,FALSE))</f>
        <v>0</v>
      </c>
      <c r="GU27" s="53">
        <f t="shared" si="70"/>
        <v>4156.8900000000003</v>
      </c>
      <c r="GV27" s="92">
        <f t="shared" si="72"/>
        <v>3.109181286449989E-5</v>
      </c>
      <c r="GW27" s="114">
        <f t="shared" si="71"/>
        <v>0.32295905762139843</v>
      </c>
      <c r="HE27" s="76"/>
      <c r="HF27" s="76"/>
      <c r="HG27" s="76"/>
      <c r="HH27" s="76"/>
      <c r="HI27" s="76"/>
      <c r="HJ27" s="76"/>
      <c r="HK27" s="76"/>
      <c r="HL27" s="76"/>
      <c r="HM27" s="76"/>
      <c r="HN27" s="76"/>
    </row>
    <row r="28" spans="1:230" x14ac:dyDescent="0.2">
      <c r="A28" s="99"/>
      <c r="B28" s="100"/>
      <c r="C28" s="100" t="s">
        <v>185</v>
      </c>
      <c r="D28" s="101">
        <f>SUM(D22:D27)</f>
        <v>36222.67</v>
      </c>
      <c r="E28" s="102">
        <f>SUM(E22:E27)</f>
        <v>394615988.37</v>
      </c>
      <c r="F28" s="103">
        <f>SUM(F22:F27)</f>
        <v>394615988.36999995</v>
      </c>
      <c r="G28" s="68">
        <f>F28-E28</f>
        <v>0</v>
      </c>
      <c r="H28" s="103">
        <f>SUM(H22:H27)</f>
        <v>55156455.819999993</v>
      </c>
      <c r="I28" s="103">
        <f t="shared" ref="I28:N28" si="73">SUM(I22:I27)</f>
        <v>0</v>
      </c>
      <c r="J28" s="103">
        <f t="shared" si="73"/>
        <v>0</v>
      </c>
      <c r="K28" s="103">
        <f t="shared" si="73"/>
        <v>0</v>
      </c>
      <c r="L28" s="103">
        <f t="shared" si="73"/>
        <v>0</v>
      </c>
      <c r="M28" s="103">
        <f t="shared" si="73"/>
        <v>255841.53</v>
      </c>
      <c r="N28" s="103">
        <f t="shared" si="73"/>
        <v>55412297.349999994</v>
      </c>
      <c r="O28" s="69">
        <f>N28/E28</f>
        <v>0.14042081158162373</v>
      </c>
      <c r="P28" s="103">
        <f>N28/D28</f>
        <v>1529.7684392122392</v>
      </c>
      <c r="Q28" s="103">
        <f t="shared" ref="Q28:AL28" si="74">SUM(Q22:Q27)</f>
        <v>397792.56999999995</v>
      </c>
      <c r="R28" s="103">
        <f t="shared" si="74"/>
        <v>0</v>
      </c>
      <c r="S28" s="103">
        <f t="shared" si="74"/>
        <v>0</v>
      </c>
      <c r="T28" s="103">
        <f t="shared" si="74"/>
        <v>34630</v>
      </c>
      <c r="U28" s="103">
        <f t="shared" si="74"/>
        <v>55407.14</v>
      </c>
      <c r="V28" s="103">
        <f t="shared" si="74"/>
        <v>96035</v>
      </c>
      <c r="W28" s="103">
        <f t="shared" si="74"/>
        <v>53092.35</v>
      </c>
      <c r="X28" s="103">
        <f t="shared" si="74"/>
        <v>0</v>
      </c>
      <c r="Y28" s="103">
        <f t="shared" si="74"/>
        <v>54931.229999999996</v>
      </c>
      <c r="Z28" s="103">
        <f t="shared" si="74"/>
        <v>6629.5</v>
      </c>
      <c r="AA28" s="103">
        <f t="shared" si="74"/>
        <v>61803.35</v>
      </c>
      <c r="AB28" s="103">
        <f t="shared" si="74"/>
        <v>0</v>
      </c>
      <c r="AC28" s="103">
        <f t="shared" si="74"/>
        <v>6626.29</v>
      </c>
      <c r="AD28" s="103">
        <f t="shared" si="74"/>
        <v>2501768.4900000002</v>
      </c>
      <c r="AE28" s="103">
        <f t="shared" si="74"/>
        <v>306491.68000000005</v>
      </c>
      <c r="AF28" s="103">
        <f t="shared" si="74"/>
        <v>0</v>
      </c>
      <c r="AG28" s="103">
        <f t="shared" si="74"/>
        <v>209006</v>
      </c>
      <c r="AH28" s="103">
        <f t="shared" si="74"/>
        <v>51135.789999999994</v>
      </c>
      <c r="AI28" s="103">
        <f t="shared" si="74"/>
        <v>321861.18</v>
      </c>
      <c r="AJ28" s="103">
        <f t="shared" si="74"/>
        <v>90781.68</v>
      </c>
      <c r="AK28" s="103">
        <f t="shared" si="74"/>
        <v>3835155.72</v>
      </c>
      <c r="AL28" s="103">
        <f t="shared" si="74"/>
        <v>506437.70999999996</v>
      </c>
      <c r="AM28" s="103">
        <f>SUM(AM22:AM27)</f>
        <v>8589585.6799999997</v>
      </c>
      <c r="AN28" s="71">
        <f t="shared" si="57"/>
        <v>2.1766947952312134E-2</v>
      </c>
      <c r="AO28" s="70">
        <f t="shared" si="58"/>
        <v>237.1328695537905</v>
      </c>
      <c r="AP28" s="103">
        <f t="shared" ref="AP28:AU28" si="75">SUM(AP22:AP27)</f>
        <v>218684869.21000001</v>
      </c>
      <c r="AQ28" s="103">
        <f t="shared" si="75"/>
        <v>6318795.5499999998</v>
      </c>
      <c r="AR28" s="103">
        <f t="shared" si="75"/>
        <v>20486120.639999997</v>
      </c>
      <c r="AS28" s="103">
        <f t="shared" si="75"/>
        <v>0</v>
      </c>
      <c r="AT28" s="103">
        <f t="shared" si="75"/>
        <v>0</v>
      </c>
      <c r="AU28" s="103">
        <f t="shared" si="75"/>
        <v>245489785.40000001</v>
      </c>
      <c r="AV28" s="73">
        <f t="shared" si="60"/>
        <v>0.62209791958511262</v>
      </c>
      <c r="AW28" s="103">
        <f t="shared" si="61"/>
        <v>6777.2415837926919</v>
      </c>
      <c r="AX28" s="103">
        <f t="shared" ref="AX28:BV28" si="76">SUM(AX22:AX27)</f>
        <v>0</v>
      </c>
      <c r="AY28" s="103">
        <f t="shared" si="76"/>
        <v>24507230.710000001</v>
      </c>
      <c r="AZ28" s="103">
        <f t="shared" si="76"/>
        <v>1620857.0100000002</v>
      </c>
      <c r="BA28" s="103">
        <f t="shared" si="76"/>
        <v>0</v>
      </c>
      <c r="BB28" s="103">
        <f t="shared" si="76"/>
        <v>0</v>
      </c>
      <c r="BC28" s="103">
        <f t="shared" si="76"/>
        <v>8684210.0599999987</v>
      </c>
      <c r="BD28" s="103">
        <f t="shared" si="76"/>
        <v>602169.51</v>
      </c>
      <c r="BE28" s="103">
        <f t="shared" si="76"/>
        <v>2439981.02</v>
      </c>
      <c r="BF28" s="103">
        <f t="shared" si="76"/>
        <v>12289.73</v>
      </c>
      <c r="BG28" s="103">
        <f t="shared" si="76"/>
        <v>4361591.2299999995</v>
      </c>
      <c r="BH28" s="103">
        <f t="shared" si="76"/>
        <v>356996.56</v>
      </c>
      <c r="BI28" s="103">
        <f t="shared" si="76"/>
        <v>0</v>
      </c>
      <c r="BJ28" s="103">
        <f t="shared" si="76"/>
        <v>238977.8</v>
      </c>
      <c r="BK28" s="103">
        <f t="shared" si="76"/>
        <v>11596505.210000001</v>
      </c>
      <c r="BL28" s="103">
        <f t="shared" si="76"/>
        <v>2724495.67</v>
      </c>
      <c r="BM28" s="103">
        <f t="shared" si="76"/>
        <v>711.32</v>
      </c>
      <c r="BN28" s="103">
        <f t="shared" si="76"/>
        <v>0</v>
      </c>
      <c r="BO28" s="103">
        <f>SUM(BO22:BO27)</f>
        <v>0</v>
      </c>
      <c r="BP28" s="103">
        <f>SUM(BP22:BP27)</f>
        <v>0</v>
      </c>
      <c r="BQ28" s="103">
        <f>SUM(BQ22:BQ27)</f>
        <v>0</v>
      </c>
      <c r="BR28" s="103">
        <f t="shared" si="76"/>
        <v>0</v>
      </c>
      <c r="BS28" s="103">
        <f t="shared" si="76"/>
        <v>0</v>
      </c>
      <c r="BT28" s="103">
        <f t="shared" si="76"/>
        <v>0</v>
      </c>
      <c r="BU28" s="103">
        <f>SUM(BU22:BU27)</f>
        <v>0</v>
      </c>
      <c r="BV28" s="103">
        <f t="shared" si="76"/>
        <v>57146015.830000006</v>
      </c>
      <c r="BW28" s="71">
        <f t="shared" si="63"/>
        <v>0.14481424350302485</v>
      </c>
      <c r="BX28" s="70">
        <f t="shared" si="64"/>
        <v>1577.6312411536755</v>
      </c>
      <c r="BY28" s="103">
        <f>SUM(BY22:BY27)</f>
        <v>57343.8</v>
      </c>
      <c r="BZ28" s="103">
        <f t="shared" ref="BZ28:CE28" si="77">SUM(BZ22:BZ27)</f>
        <v>7726.01</v>
      </c>
      <c r="CA28" s="103">
        <f t="shared" si="77"/>
        <v>0</v>
      </c>
      <c r="CB28" s="103">
        <f t="shared" si="77"/>
        <v>0</v>
      </c>
      <c r="CC28" s="103">
        <f t="shared" si="77"/>
        <v>0</v>
      </c>
      <c r="CD28" s="103">
        <f t="shared" si="77"/>
        <v>0</v>
      </c>
      <c r="CE28" s="103">
        <f t="shared" si="77"/>
        <v>65069.810000000005</v>
      </c>
      <c r="CF28" s="71">
        <f>CE28/E28</f>
        <v>1.6489400307569197E-4</v>
      </c>
      <c r="CG28" s="72">
        <f t="shared" si="66"/>
        <v>1.7963835907181886</v>
      </c>
      <c r="CH28" s="103">
        <f t="shared" ref="CH28:ES28" si="78">SUM(CH22:CH27)</f>
        <v>9443.48</v>
      </c>
      <c r="CI28" s="103">
        <f t="shared" si="78"/>
        <v>0</v>
      </c>
      <c r="CJ28" s="103">
        <f t="shared" si="78"/>
        <v>0</v>
      </c>
      <c r="CK28" s="103">
        <f t="shared" si="78"/>
        <v>0</v>
      </c>
      <c r="CL28" s="103">
        <f t="shared" si="78"/>
        <v>0</v>
      </c>
      <c r="CM28" s="103">
        <f t="shared" si="78"/>
        <v>0</v>
      </c>
      <c r="CN28" s="103">
        <f t="shared" si="78"/>
        <v>0</v>
      </c>
      <c r="CO28" s="103">
        <f t="shared" si="78"/>
        <v>0</v>
      </c>
      <c r="CP28" s="103">
        <f t="shared" si="78"/>
        <v>0</v>
      </c>
      <c r="CQ28" s="103">
        <f t="shared" si="78"/>
        <v>6329548.5899999999</v>
      </c>
      <c r="CR28" s="103">
        <f t="shared" si="78"/>
        <v>0</v>
      </c>
      <c r="CS28" s="103">
        <f t="shared" si="78"/>
        <v>173955.5</v>
      </c>
      <c r="CT28" s="103">
        <f t="shared" si="78"/>
        <v>70197</v>
      </c>
      <c r="CU28" s="103">
        <f t="shared" si="78"/>
        <v>6611675.3199999994</v>
      </c>
      <c r="CV28" s="103">
        <f t="shared" si="78"/>
        <v>884252.1100000001</v>
      </c>
      <c r="CW28" s="103">
        <f t="shared" si="78"/>
        <v>1323434.71</v>
      </c>
      <c r="CX28" s="103">
        <f t="shared" si="78"/>
        <v>0</v>
      </c>
      <c r="CY28" s="103">
        <f t="shared" si="78"/>
        <v>23427.64</v>
      </c>
      <c r="CZ28" s="103">
        <f t="shared" si="78"/>
        <v>0</v>
      </c>
      <c r="DA28" s="103">
        <f t="shared" si="78"/>
        <v>0</v>
      </c>
      <c r="DB28" s="103">
        <f t="shared" si="78"/>
        <v>661863.71</v>
      </c>
      <c r="DC28" s="103">
        <f t="shared" si="78"/>
        <v>0</v>
      </c>
      <c r="DD28" s="103">
        <f t="shared" si="78"/>
        <v>0</v>
      </c>
      <c r="DE28" s="103">
        <f t="shared" si="78"/>
        <v>0</v>
      </c>
      <c r="DF28" s="103">
        <f t="shared" si="78"/>
        <v>0</v>
      </c>
      <c r="DG28" s="103">
        <f t="shared" si="78"/>
        <v>643269.87</v>
      </c>
      <c r="DH28" s="103">
        <f t="shared" si="78"/>
        <v>225267.47000000003</v>
      </c>
      <c r="DI28" s="103">
        <f t="shared" si="78"/>
        <v>9071479.5800000019</v>
      </c>
      <c r="DJ28" s="103">
        <f t="shared" si="78"/>
        <v>0</v>
      </c>
      <c r="DK28" s="103">
        <f t="shared" si="78"/>
        <v>0</v>
      </c>
      <c r="DL28" s="103">
        <f t="shared" si="78"/>
        <v>0</v>
      </c>
      <c r="DM28" s="103">
        <f t="shared" si="78"/>
        <v>0</v>
      </c>
      <c r="DN28" s="103">
        <f t="shared" si="78"/>
        <v>0</v>
      </c>
      <c r="DO28" s="103">
        <f t="shared" si="78"/>
        <v>0</v>
      </c>
      <c r="DP28" s="103">
        <f t="shared" si="78"/>
        <v>0</v>
      </c>
      <c r="DQ28" s="103">
        <f t="shared" si="78"/>
        <v>0</v>
      </c>
      <c r="DR28" s="103">
        <f t="shared" si="78"/>
        <v>0</v>
      </c>
      <c r="DS28" s="103">
        <f t="shared" si="78"/>
        <v>0</v>
      </c>
      <c r="DT28" s="103">
        <f t="shared" si="78"/>
        <v>0</v>
      </c>
      <c r="DU28" s="103">
        <f t="shared" si="78"/>
        <v>0</v>
      </c>
      <c r="DV28" s="103">
        <f t="shared" si="78"/>
        <v>0</v>
      </c>
      <c r="DW28" s="103">
        <f t="shared" si="78"/>
        <v>0</v>
      </c>
      <c r="DX28" s="103">
        <f t="shared" si="78"/>
        <v>0</v>
      </c>
      <c r="DY28" s="103">
        <f t="shared" si="78"/>
        <v>0</v>
      </c>
      <c r="DZ28" s="103">
        <f t="shared" si="78"/>
        <v>0</v>
      </c>
      <c r="EA28" s="103">
        <f t="shared" si="78"/>
        <v>0</v>
      </c>
      <c r="EB28" s="103">
        <f t="shared" si="78"/>
        <v>0</v>
      </c>
      <c r="EC28" s="103">
        <f t="shared" si="78"/>
        <v>0</v>
      </c>
      <c r="ED28" s="103">
        <f t="shared" si="78"/>
        <v>0</v>
      </c>
      <c r="EE28" s="103">
        <f t="shared" si="78"/>
        <v>0</v>
      </c>
      <c r="EF28" s="103">
        <f t="shared" si="78"/>
        <v>0</v>
      </c>
      <c r="EG28" s="103">
        <f t="shared" si="78"/>
        <v>0</v>
      </c>
      <c r="EH28" s="103">
        <f t="shared" si="78"/>
        <v>0</v>
      </c>
      <c r="EI28" s="103">
        <f t="shared" si="78"/>
        <v>0</v>
      </c>
      <c r="EJ28" s="103">
        <f t="shared" si="78"/>
        <v>0</v>
      </c>
      <c r="EK28" s="103">
        <f t="shared" si="78"/>
        <v>0</v>
      </c>
      <c r="EL28" s="103">
        <f t="shared" si="78"/>
        <v>0</v>
      </c>
      <c r="EM28" s="103">
        <f t="shared" si="78"/>
        <v>0</v>
      </c>
      <c r="EN28" s="103">
        <f t="shared" si="78"/>
        <v>141956.1</v>
      </c>
      <c r="EO28" s="103">
        <f t="shared" si="78"/>
        <v>57609.29</v>
      </c>
      <c r="EP28" s="103">
        <f t="shared" si="78"/>
        <v>0</v>
      </c>
      <c r="EQ28" s="103">
        <f t="shared" si="78"/>
        <v>0</v>
      </c>
      <c r="ER28" s="103">
        <f t="shared" si="78"/>
        <v>0</v>
      </c>
      <c r="ES28" s="103">
        <f t="shared" si="78"/>
        <v>0</v>
      </c>
      <c r="ET28" s="103">
        <f t="shared" ref="ET28:FR28" si="79">SUM(ET22:ET27)</f>
        <v>0</v>
      </c>
      <c r="EU28" s="103">
        <f t="shared" si="79"/>
        <v>0</v>
      </c>
      <c r="EV28" s="103">
        <f t="shared" si="79"/>
        <v>318524.71999999997</v>
      </c>
      <c r="EW28" s="103">
        <f t="shared" si="79"/>
        <v>0</v>
      </c>
      <c r="EX28" s="103">
        <f t="shared" si="79"/>
        <v>0</v>
      </c>
      <c r="EY28" s="103">
        <f t="shared" si="79"/>
        <v>0</v>
      </c>
      <c r="EZ28" s="103">
        <f t="shared" si="79"/>
        <v>0</v>
      </c>
      <c r="FA28" s="103">
        <f t="shared" si="79"/>
        <v>0</v>
      </c>
      <c r="FB28" s="103">
        <f t="shared" si="79"/>
        <v>0</v>
      </c>
      <c r="FC28" s="103">
        <f t="shared" si="79"/>
        <v>0</v>
      </c>
      <c r="FD28" s="103">
        <f t="shared" si="79"/>
        <v>0</v>
      </c>
      <c r="FE28" s="103">
        <f t="shared" si="79"/>
        <v>0</v>
      </c>
      <c r="FF28" s="103">
        <f t="shared" si="79"/>
        <v>0</v>
      </c>
      <c r="FG28" s="103">
        <f t="shared" si="79"/>
        <v>0</v>
      </c>
      <c r="FH28" s="103">
        <f t="shared" si="79"/>
        <v>0</v>
      </c>
      <c r="FI28" s="103">
        <f t="shared" si="79"/>
        <v>0</v>
      </c>
      <c r="FJ28" s="103">
        <f t="shared" si="79"/>
        <v>0</v>
      </c>
      <c r="FK28" s="103">
        <f t="shared" si="79"/>
        <v>0</v>
      </c>
      <c r="FL28" s="103">
        <f t="shared" si="79"/>
        <v>0</v>
      </c>
      <c r="FM28" s="103">
        <f t="shared" si="79"/>
        <v>0</v>
      </c>
      <c r="FN28" s="103">
        <f t="shared" si="79"/>
        <v>0</v>
      </c>
      <c r="FO28" s="103">
        <f t="shared" si="79"/>
        <v>0</v>
      </c>
      <c r="FP28" s="103">
        <f t="shared" si="79"/>
        <v>0</v>
      </c>
      <c r="FQ28" s="103">
        <f t="shared" si="79"/>
        <v>0</v>
      </c>
      <c r="FR28" s="103">
        <f t="shared" si="79"/>
        <v>735433.87</v>
      </c>
      <c r="FS28" s="103">
        <f>SUM(FS22:FS27)</f>
        <v>27281338.960000001</v>
      </c>
      <c r="FT28" s="71">
        <f t="shared" si="68"/>
        <v>6.9133891590881166E-2</v>
      </c>
      <c r="FU28" s="103">
        <f t="shared" si="69"/>
        <v>753.15648901640884</v>
      </c>
      <c r="FV28" s="103">
        <f>SUM(FV22:FV27)</f>
        <v>352324.25</v>
      </c>
      <c r="FW28" s="103">
        <f t="shared" ref="FW28:GU28" si="80">SUM(FW22:FW27)</f>
        <v>0</v>
      </c>
      <c r="FX28" s="103">
        <f t="shared" si="80"/>
        <v>0</v>
      </c>
      <c r="FY28" s="103">
        <f t="shared" si="80"/>
        <v>37758</v>
      </c>
      <c r="FZ28" s="103">
        <f t="shared" si="80"/>
        <v>0</v>
      </c>
      <c r="GA28" s="103">
        <f>SUM(GA22:GA27)</f>
        <v>0</v>
      </c>
      <c r="GB28" s="103">
        <f t="shared" si="80"/>
        <v>0</v>
      </c>
      <c r="GC28" s="103">
        <f t="shared" si="80"/>
        <v>0</v>
      </c>
      <c r="GD28" s="103">
        <f t="shared" si="80"/>
        <v>0</v>
      </c>
      <c r="GE28" s="103">
        <f t="shared" si="80"/>
        <v>23710.799999999999</v>
      </c>
      <c r="GF28" s="103">
        <f t="shared" si="80"/>
        <v>73003.600000000006</v>
      </c>
      <c r="GG28" s="103">
        <f t="shared" si="80"/>
        <v>0</v>
      </c>
      <c r="GH28" s="103">
        <f t="shared" si="80"/>
        <v>0</v>
      </c>
      <c r="GI28" s="103">
        <f t="shared" si="80"/>
        <v>0</v>
      </c>
      <c r="GJ28" s="103">
        <f t="shared" si="80"/>
        <v>0</v>
      </c>
      <c r="GK28" s="103">
        <f t="shared" si="80"/>
        <v>37392.14</v>
      </c>
      <c r="GL28" s="103">
        <f t="shared" si="80"/>
        <v>0</v>
      </c>
      <c r="GM28" s="103">
        <f t="shared" si="80"/>
        <v>0</v>
      </c>
      <c r="GN28" s="103">
        <f t="shared" si="80"/>
        <v>0</v>
      </c>
      <c r="GO28" s="103">
        <f t="shared" si="80"/>
        <v>0</v>
      </c>
      <c r="GP28" s="103">
        <f t="shared" si="80"/>
        <v>0</v>
      </c>
      <c r="GQ28" s="103">
        <f t="shared" si="80"/>
        <v>4006.55</v>
      </c>
      <c r="GR28" s="103">
        <f t="shared" si="80"/>
        <v>0</v>
      </c>
      <c r="GS28" s="103">
        <f t="shared" si="80"/>
        <v>103700</v>
      </c>
      <c r="GT28" s="103">
        <f t="shared" si="80"/>
        <v>0</v>
      </c>
      <c r="GU28" s="103">
        <f t="shared" si="80"/>
        <v>631895.34000000008</v>
      </c>
      <c r="GV28" s="71">
        <f>GU28/E28</f>
        <v>1.6012917839697922E-3</v>
      </c>
      <c r="GW28" s="115">
        <f t="shared" si="71"/>
        <v>17.444747722903919</v>
      </c>
    </row>
    <row r="29" spans="1:230" s="76" customFormat="1" ht="4.5" customHeight="1" x14ac:dyDescent="0.2">
      <c r="A29" s="75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108"/>
      <c r="HE29" s="38"/>
      <c r="HF29" s="38"/>
      <c r="HG29" s="38"/>
      <c r="HH29" s="38"/>
      <c r="HI29" s="38"/>
      <c r="HJ29" s="38"/>
      <c r="HK29" s="38"/>
      <c r="HL29" s="38"/>
      <c r="HM29" s="38"/>
      <c r="HN29" s="38"/>
    </row>
    <row r="30" spans="1:230" ht="12.75" x14ac:dyDescent="0.2">
      <c r="A30" s="99" t="s">
        <v>204</v>
      </c>
      <c r="B30" s="100"/>
      <c r="C30" s="76"/>
      <c r="D30" s="76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108"/>
      <c r="GX30" s="76"/>
      <c r="GY30" s="76"/>
      <c r="GZ30" s="76"/>
      <c r="HA30" s="76"/>
      <c r="HB30" s="76"/>
      <c r="HC30" s="76"/>
      <c r="HD30" s="76"/>
      <c r="HO30" s="76"/>
      <c r="HP30" s="76"/>
      <c r="HQ30" s="76"/>
      <c r="HR30" s="76"/>
      <c r="HS30" s="76"/>
      <c r="HT30" s="76"/>
      <c r="HU30" s="76"/>
      <c r="HV30" s="76"/>
    </row>
    <row r="31" spans="1:230" x14ac:dyDescent="0.2">
      <c r="A31" s="99"/>
      <c r="B31" s="87" t="s">
        <v>205</v>
      </c>
      <c r="C31" s="87" t="s">
        <v>206</v>
      </c>
      <c r="D31" s="88">
        <f>IF(ISNA(VLOOKUP($B31,'[2]1516 enrollment_Rev_Exp by size'!$A$6:$C$325,3,FALSE)),"",VLOOKUP($B31,'[2]1516 enrollment_Rev_Exp by size'!$A$6:$C$325,3,FALSE))</f>
        <v>673.05</v>
      </c>
      <c r="E31" s="89">
        <v>8877492.6799999997</v>
      </c>
      <c r="F31" s="67">
        <f t="shared" ref="F31:F37" si="81">N31+AM31+AU31+BV31+CE31+FS31+GU31</f>
        <v>8877492.6799999997</v>
      </c>
      <c r="G31" s="67">
        <f t="shared" ref="G31:G37" si="82">F31-E31</f>
        <v>0</v>
      </c>
      <c r="H31" s="90">
        <f>IF(ISNA(VLOOKUP($B31,'[2]1516 Exp_Rev Access'!$F$7:$FS$310,2,FALSE)),"",VLOOKUP($B31,'[2]1516 Exp_Rev Access'!$F$7:$FS$310,2,FALSE))</f>
        <v>1189383.92</v>
      </c>
      <c r="I31" s="90">
        <f>IF(ISNA(VLOOKUP($B31,'[2]1516 Exp_Rev Access'!$F$7:$FS$310,3,FALSE)),"",VLOOKUP($B31,'[2]1516 Exp_Rev Access'!$F$7:$FS$310,3,FALSE))</f>
        <v>0</v>
      </c>
      <c r="J31" s="90">
        <f>IF(ISNA(VLOOKUP($B31,'[2]1516 Exp_Rev Access'!$F$7:$FS$310,4,FALSE)),"",VLOOKUP($B31,'[2]1516 Exp_Rev Access'!$F$7:$FS$310,4,FALSE))</f>
        <v>0</v>
      </c>
      <c r="K31" s="90">
        <f>IF(ISNA(VLOOKUP($B31,'[2]1516 Exp_Rev Access'!$F$7:$FS$310,5,FALSE)),"-",VLOOKUP($B31,'[2]1516 Exp_Rev Access'!$F$7:$FS$310,5,FALSE))</f>
        <v>2095.44</v>
      </c>
      <c r="L31" s="90">
        <f>IF(ISNA(VLOOKUP($B31,'[2]1516 Exp_Rev Access'!$F$7:$FS$310,6,FALSE)),"",VLOOKUP($B31,'[2]1516 Exp_Rev Access'!$F$7:$FS$310,6,FALSE))</f>
        <v>0</v>
      </c>
      <c r="M31" s="90">
        <f>IF(ISNA(VLOOKUP($B31,'[2]1516 Exp_Rev Access'!$F$7:$FS$310,7,FALSE)),"",VLOOKUP($B31,'[2]1516 Exp_Rev Access'!$F$7:$FS$310,7,FALSE))</f>
        <v>0</v>
      </c>
      <c r="N31" s="53">
        <f t="shared" ref="N31:N37" si="83">SUM(H31:M31)</f>
        <v>1191479.3599999999</v>
      </c>
      <c r="O31" s="91">
        <f t="shared" ref="O31:O37" si="84">N31/E31</f>
        <v>0.13421349957114243</v>
      </c>
      <c r="P31" s="53">
        <f>N31/D31</f>
        <v>1770.2687170343956</v>
      </c>
      <c r="Q31" s="90">
        <f>IF(ISNA(VLOOKUP($B31,'[2]1516 Exp_Rev Access'!$F$7:$FS$310,8,FALSE)),"",VLOOKUP($B31,'[2]1516 Exp_Rev Access'!$F$7:$FS$310,8,FALSE))</f>
        <v>8800.5</v>
      </c>
      <c r="R31" s="90">
        <f>IF(ISNA(VLOOKUP($B31,'[2]1516 Exp_Rev Access'!$F$7:$FS$310,9,FALSE)),"",VLOOKUP($B31,'[2]1516 Exp_Rev Access'!$F$7:$FS$310,9,FALSE))</f>
        <v>0</v>
      </c>
      <c r="S31" s="90">
        <f>IF(ISNA(VLOOKUP($B31,'[2]1516 Exp_Rev Access'!$F$7:$FS$310,10,FALSE)),"",VLOOKUP($B31,'[2]1516 Exp_Rev Access'!$F$7:$FS$310,10,FALSE))</f>
        <v>0</v>
      </c>
      <c r="T31" s="90">
        <f>IF(ISNA(VLOOKUP($B31,'[2]1516 Exp_Rev Access'!$F$7:$FS$310,11,FALSE)),"",VLOOKUP($B31,'[2]1516 Exp_Rev Access'!$F$7:$FS$310,11,FALSE))</f>
        <v>0</v>
      </c>
      <c r="U31" s="90">
        <f>IF(ISNA(VLOOKUP($B31,'[2]1516 Exp_Rev Access'!$F$7:$FS$310,12,FALSE)),"",VLOOKUP($B31,'[2]1516 Exp_Rev Access'!$F$7:$FS$310,12,FALSE))</f>
        <v>11275</v>
      </c>
      <c r="V31" s="90">
        <f>IF(ISNA(VLOOKUP($B31,'[2]1516 Exp_Rev Access'!$F$7:$FS$310,13,FALSE)),"",VLOOKUP($B31,'[2]1516 Exp_Rev Access'!$F$7:$FS$310,13,FALSE))</f>
        <v>0</v>
      </c>
      <c r="W31" s="90">
        <f>IF(ISNA(VLOOKUP($B31,'[2]1516 Exp_Rev Access'!$F$7:$FS$310,14,FALSE)),"",VLOOKUP($B31,'[2]1516 Exp_Rev Access'!$F$7:$FS$310,14,FALSE))</f>
        <v>0</v>
      </c>
      <c r="X31" s="90">
        <f>IF(ISNA(VLOOKUP($B31,'[2]1516 Exp_Rev Access'!$F$7:$FS$310,15,FALSE)),"",VLOOKUP($B31,'[2]1516 Exp_Rev Access'!$F$7:$FS$310,15,FALSE))</f>
        <v>0</v>
      </c>
      <c r="Y31" s="90">
        <f>IF(ISNA(VLOOKUP($B31,'[2]1516 Exp_Rev Access'!$F$7:$FS$310,16,FALSE)),"",VLOOKUP($B31,'[2]1516 Exp_Rev Access'!$F$7:$FS$310,16,FALSE))</f>
        <v>19071.099999999999</v>
      </c>
      <c r="Z31" s="90">
        <f>IF(ISNA(VLOOKUP($B31,'[2]1516 Exp_Rev Access'!$F$7:$FS$310,17,FALSE)),"",VLOOKUP($B31,'[2]1516 Exp_Rev Access'!$F$7:$FS$310,17,FALSE))</f>
        <v>0</v>
      </c>
      <c r="AA31" s="90">
        <f>IF(ISNA(VLOOKUP($B31,'[2]1516 Exp_Rev Access'!$F$7:$FS$310,18,FALSE)),"",VLOOKUP($B31,'[2]1516 Exp_Rev Access'!$F$7:$FS$310,18,FALSE))</f>
        <v>0</v>
      </c>
      <c r="AB31" s="90">
        <f>IF(ISNA(VLOOKUP($B31,'[2]1516 Exp_Rev Access'!$F$7:$FS$310,19,FALSE)),"",VLOOKUP($B31,'[2]1516 Exp_Rev Access'!$F$7:$FS$310,19,FALSE))</f>
        <v>0</v>
      </c>
      <c r="AC31" s="90">
        <f>IF(ISNA(VLOOKUP($B31,'[2]1516 Exp_Rev Access'!$F$7:$FS$310,20,FALSE)),"",VLOOKUP($B31,'[2]1516 Exp_Rev Access'!$F$7:$FS$310,20,FALSE))</f>
        <v>0</v>
      </c>
      <c r="AD31" s="90">
        <f>IF(ISNA(VLOOKUP($B31,'[2]1516 Exp_Rev Access'!$F$7:$FS$310,21,FALSE)),"",VLOOKUP($B31,'[2]1516 Exp_Rev Access'!$F$7:$FS$310,21,FALSE))</f>
        <v>49475.49</v>
      </c>
      <c r="AE31" s="90">
        <f>IF(ISNA(VLOOKUP($B31,'[2]1516 Exp_Rev Access'!$F$7:$FS$310,22,FALSE)),"",VLOOKUP($B31,'[2]1516 Exp_Rev Access'!$F$7:$FS$310,22,FALSE))</f>
        <v>1468.04</v>
      </c>
      <c r="AF31" s="90">
        <f>IF(ISNA(VLOOKUP($B31,'[2]1516 Exp_Rev Access'!$F$7:$FS$310,23,FALSE)),"",VLOOKUP($B31,'[2]1516 Exp_Rev Access'!$F$7:$FS$310,23,FALSE))</f>
        <v>0</v>
      </c>
      <c r="AG31" s="90">
        <f>IF(ISNA(VLOOKUP($B31,'[2]1516 Exp_Rev Access'!$F$7:$FS$310,24,FALSE)),"",VLOOKUP($B31,'[2]1516 Exp_Rev Access'!$F$7:$FS$310,24,FALSE))</f>
        <v>29246.09</v>
      </c>
      <c r="AH31" s="90">
        <f>IF(ISNA(VLOOKUP($B31,'[2]1516 Exp_Rev Access'!$F$7:$FS$310,25,FALSE)),"",VLOOKUP($B31,'[2]1516 Exp_Rev Access'!$F$7:$FS$310,25,FALSE))</f>
        <v>384.9</v>
      </c>
      <c r="AI31" s="90">
        <f>IF(ISNA(VLOOKUP($B31,'[2]1516 Exp_Rev Access'!$F$7:$FS$310,26,FALSE)),"",VLOOKUP($B31,'[2]1516 Exp_Rev Access'!$F$7:$FS$310,26,FALSE))</f>
        <v>0</v>
      </c>
      <c r="AJ31" s="90">
        <f>IF(ISNA(VLOOKUP($B31,'[2]1516 Exp_Rev Access'!$F$7:$FS$310,27,FALSE)),"",VLOOKUP($B31,'[2]1516 Exp_Rev Access'!$F$7:$FS$310,27,FALSE))</f>
        <v>0</v>
      </c>
      <c r="AK31" s="90">
        <f>IF(ISNA(VLOOKUP($B31,'[2]1516 Exp_Rev Access'!$F$7:$FS$310,28,FALSE)),"",VLOOKUP($B31,'[2]1516 Exp_Rev Access'!$F$7:$FS$310,28,FALSE))</f>
        <v>80235.649999999994</v>
      </c>
      <c r="AL31" s="90">
        <f>IF(ISNA(VLOOKUP($B31,'[2]1516 Exp_Rev Access'!$F$7:$FS$310,29,FALSE)),"",VLOOKUP($B31,'[2]1516 Exp_Rev Access'!$F$7:$FS$310,29,FALSE))</f>
        <v>0</v>
      </c>
      <c r="AM31" s="53">
        <f t="shared" ref="AM31:AM37" si="85">SUM(Q31:AL31)</f>
        <v>199956.76999999996</v>
      </c>
      <c r="AN31" s="92">
        <f t="shared" ref="AN31:AN38" si="86">AM31/E31</f>
        <v>2.2524014066548345E-2</v>
      </c>
      <c r="AO31" s="68">
        <f t="shared" ref="AO31:AO38" si="87">AM31/D31</f>
        <v>297.09051333481909</v>
      </c>
      <c r="AP31" s="90">
        <f>IF(ISNA(VLOOKUP($B31,'[2]1516 Exp_Rev Access'!$F$7:$FS$310,30,FALSE)),"",VLOOKUP($B31,'[2]1516 Exp_Rev Access'!$F$7:$FS$310,30,FALSE))</f>
        <v>4322114.83</v>
      </c>
      <c r="AQ31" s="90">
        <f>IF(ISNA(VLOOKUP($B31,'[2]1516 Exp_Rev Access'!$F$7:$FS$310,31,FALSE)),"",VLOOKUP($B31,'[2]1516 Exp_Rev Access'!$F$7:$FS$310,31,FALSE))</f>
        <v>75072.36</v>
      </c>
      <c r="AR31" s="90">
        <f>IF(ISNA(VLOOKUP($B31,'[2]1516 Exp_Rev Access'!$F$7:$FS$310,32,FALSE)),"",VLOOKUP($B31,'[2]1516 Exp_Rev Access'!$F$7:$FS$310,32,FALSE))</f>
        <v>0</v>
      </c>
      <c r="AS31" s="90">
        <f>IF(ISNA(VLOOKUP($B31,'[2]1516 Exp_Rev Access'!$F$7:$FS$310,33,FALSE)),"",VLOOKUP($B31,'[2]1516 Exp_Rev Access'!$F$7:$FS$310,33,FALSE))</f>
        <v>0</v>
      </c>
      <c r="AT31" s="90">
        <f>IF(ISNA(VLOOKUP($B31,'[2]1516 Exp_Rev Access'!$F$7:$FS$310,34,FALSE)),"",VLOOKUP($B31,'[2]1516 Exp_Rev Access'!$F$7:$FS$310,34,FALSE))</f>
        <v>0</v>
      </c>
      <c r="AU31" s="53">
        <f t="shared" ref="AU31:AU37" si="88">SUM(AP31:AT31)</f>
        <v>4397187.1900000004</v>
      </c>
      <c r="AV31" s="93">
        <f t="shared" ref="AV31:AV38" si="89">AU31/E31</f>
        <v>0.49531859371806325</v>
      </c>
      <c r="AW31" s="53">
        <f t="shared" ref="AW31:AW38" si="90">AU31/D31</f>
        <v>6533.2251541490241</v>
      </c>
      <c r="AX31" s="90">
        <f>IF(ISNA(VLOOKUP($B31,'[2]1516 Exp_Rev Access'!$F$7:$FS$310,35,FALSE)),"",VLOOKUP($B31,'[2]1516 Exp_Rev Access'!$F$7:$FS$310,35,FALSE))</f>
        <v>0</v>
      </c>
      <c r="AY31" s="90">
        <f>IF(ISNA(VLOOKUP($B31,'[2]1516 Exp_Rev Access'!$F$7:$FS$310,36,FALSE)),"",VLOOKUP($B31,'[2]1516 Exp_Rev Access'!$F$7:$FS$310,36,FALSE))</f>
        <v>571162.68999999994</v>
      </c>
      <c r="AZ31" s="90">
        <f>IF(ISNA(VLOOKUP($B31,'[2]1516 Exp_Rev Access'!$F$7:$FS$310,37,FALSE)),"",VLOOKUP($B31,'[2]1516 Exp_Rev Access'!$F$7:$FS$310,37,FALSE))</f>
        <v>8778.9</v>
      </c>
      <c r="BA31" s="90">
        <f>IF(ISNA(VLOOKUP($B31,'[2]1516 Exp_Rev Access'!$F$7:$FS$310,38,FALSE)),"",VLOOKUP($B31,'[2]1516 Exp_Rev Access'!$F$7:$FS$310,38,FALSE))</f>
        <v>0</v>
      </c>
      <c r="BB31" s="90">
        <f>IF(ISNA(VLOOKUP($B31,'[2]1516 Exp_Rev Access'!$F$7:$FS$310,39,FALSE)),"",VLOOKUP($B31,'[2]1516 Exp_Rev Access'!$F$7:$FS$310,39,FALSE))</f>
        <v>0</v>
      </c>
      <c r="BC31" s="90">
        <f>IF(ISNA(VLOOKUP($B31,'[2]1516 Exp_Rev Access'!$F$7:$FS$310,40,FALSE)),"",VLOOKUP($B31,'[2]1516 Exp_Rev Access'!$F$7:$FS$310,40,FALSE))</f>
        <v>246340.95</v>
      </c>
      <c r="BD31" s="90">
        <f>IF(ISNA(VLOOKUP($B31,'[2]1516 Exp_Rev Access'!$F$7:$FS$310,41,FALSE)),"",VLOOKUP($B31,'[2]1516 Exp_Rev Access'!$F$7:$FS$310,41,FALSE))</f>
        <v>0</v>
      </c>
      <c r="BE31" s="90">
        <f>IF(ISNA(VLOOKUP($B31,'[2]1516 Exp_Rev Access'!$F$7:$FS$310,42,FALSE)),"",VLOOKUP($B31,'[2]1516 Exp_Rev Access'!$F$7:$FS$310,42,FALSE))</f>
        <v>161376.21</v>
      </c>
      <c r="BF31" s="90">
        <f>IF(ISNA(VLOOKUP($B31,'[2]1516 Exp_Rev Access'!$F$7:$FS$310,43,FALSE)),"",VLOOKUP($B31,'[2]1516 Exp_Rev Access'!$F$7:$FS$310,43,FALSE))</f>
        <v>0</v>
      </c>
      <c r="BG31" s="90">
        <f>IF(ISNA(VLOOKUP($B31,'[2]1516 Exp_Rev Access'!$F$7:$FS$310,44,FALSE)),"",VLOOKUP($B31,'[2]1516 Exp_Rev Access'!$F$7:$FS$310,44,FALSE))</f>
        <v>275417.46999999997</v>
      </c>
      <c r="BH31" s="90">
        <f>IF(ISNA(VLOOKUP($B31,'[2]1516 Exp_Rev Access'!$F$7:$FS$310,45,FALSE)),"",VLOOKUP($B31,'[2]1516 Exp_Rev Access'!$F$7:$FS$310,45,FALSE))</f>
        <v>3603.53</v>
      </c>
      <c r="BI31" s="90">
        <f>IF(ISNA(VLOOKUP($B31,'[2]1516 Exp_Rev Access'!$F$7:$FS$310,46,FALSE)),"",VLOOKUP($B31,'[2]1516 Exp_Rev Access'!$F$7:$FS$310,46,FALSE))</f>
        <v>0</v>
      </c>
      <c r="BJ31" s="90">
        <f>IF(ISNA(VLOOKUP($B31,'[2]1516 Exp_Rev Access'!$F$7:$FS$310,47,FALSE)),"",VLOOKUP($B31,'[2]1516 Exp_Rev Access'!$F$7:$FS$310,47,FALSE))</f>
        <v>10455.030000000001</v>
      </c>
      <c r="BK31" s="90">
        <f>IF(ISNA(VLOOKUP($B31,'[2]1516 Exp_Rev Access'!$F$7:$FS$310,48,FALSE)),"",VLOOKUP($B31,'[2]1516 Exp_Rev Access'!$F$7:$FS$310,48,FALSE))</f>
        <v>314319.61</v>
      </c>
      <c r="BL31" s="90">
        <f>IF(ISNA(VLOOKUP($B31,'[2]1516 Exp_Rev Access'!$F$7:$FS$310,49,FALSE)),"",VLOOKUP($B31,'[2]1516 Exp_Rev Access'!$F$7:$FS$310,49,FALSE))</f>
        <v>367231.12</v>
      </c>
      <c r="BM31" s="90">
        <f>IF(ISNA(VLOOKUP($B31,'[2]1516 Exp_Rev Access'!$F$7:$FS$310,50,FALSE)),"",VLOOKUP($B31,'[2]1516 Exp_Rev Access'!$F$7:$FS$310,50,FALSE))</f>
        <v>0</v>
      </c>
      <c r="BN31" s="90">
        <f>IF(ISNA(VLOOKUP($B31,'[2]1516 Exp_Rev Access'!$F$7:$FS$310,51,FALSE)),"",VLOOKUP($B31,'[2]1516 Exp_Rev Access'!$F$7:$FS$310,51,FALSE))</f>
        <v>0</v>
      </c>
      <c r="BO31" s="90">
        <f>IF(ISNA(VLOOKUP($B31,'[2]1516 Exp_Rev Access'!$F$7:$FS$310,52,FALSE)),"",VLOOKUP($B31,'[2]1516 Exp_Rev Access'!$F$7:$FS$310,52,FALSE))</f>
        <v>0</v>
      </c>
      <c r="BP31" s="90">
        <f>IF(ISNA(VLOOKUP($B31,'[2]1516 Exp_Rev Access'!$F$7:$FS$310,53,FALSE)),"",VLOOKUP($B31,'[2]1516 Exp_Rev Access'!$F$7:$FS$310,53,FALSE))</f>
        <v>0</v>
      </c>
      <c r="BQ31" s="90">
        <f>IF(ISNA(VLOOKUP($B31,'[2]1516 Exp_Rev Access'!$F$7:$FS$310,54,FALSE)),"",VLOOKUP($B31,'[2]1516 Exp_Rev Access'!$F$7:$FS$310,54,FALSE))</f>
        <v>0</v>
      </c>
      <c r="BR31" s="90">
        <f>IF(ISNA(VLOOKUP($B31,'[2]1516 Exp_Rev Access'!$F$7:$FS$310,55,FALSE)),"",VLOOKUP($B31,'[2]1516 Exp_Rev Access'!$F$7:$FS$310,55,FALSE))</f>
        <v>0</v>
      </c>
      <c r="BS31" s="90">
        <f>IF(ISNA(VLOOKUP($B31,'[2]1516 Exp_Rev Access'!$F$7:$FS$310,56,FALSE)),"",VLOOKUP($B31,'[2]1516 Exp_Rev Access'!$F$7:$FS$310,56,FALSE))</f>
        <v>0</v>
      </c>
      <c r="BT31" s="90">
        <f>IF(ISNA(VLOOKUP($B31,'[2]1516 Exp_Rev Access'!$F$7:$FS$310,57,FALSE)),"",VLOOKUP($B31,'[2]1516 Exp_Rev Access'!$F$7:$FS$310,57,FALSE))</f>
        <v>0</v>
      </c>
      <c r="BU31" s="90">
        <f>IF(ISNA(VLOOKUP($B31,'[2]1516 Exp_Rev Access'!$F$7:$FS$310,58,FALSE)),"",VLOOKUP($B31,'[2]1516 Exp_Rev Access'!$F$7:$FS$310,58,FALSE))</f>
        <v>0</v>
      </c>
      <c r="BV31" s="53">
        <f t="shared" ref="BV31:BV37" si="91">SUM(AX31:BU31)</f>
        <v>1958685.5100000002</v>
      </c>
      <c r="BW31" s="92">
        <f>BV31/E31</f>
        <v>0.22063499014904289</v>
      </c>
      <c r="BX31" s="68">
        <f>BV31/D31</f>
        <v>2910.1634499665706</v>
      </c>
      <c r="BY31" s="90">
        <f>IF(ISNA(VLOOKUP($B31,'[2]1516 Exp_Rev Access'!$F$7:$FS$310,59,FALSE)),"",VLOOKUP($B31,'[2]1516 Exp_Rev Access'!$F$7:$FS$310,59,FALSE))</f>
        <v>0</v>
      </c>
      <c r="BZ31" s="90">
        <f>IF(ISNA(VLOOKUP($B31,'[2]1516 Exp_Rev Access'!$F$7:$FS$310,60,FALSE)),"",VLOOKUP($B31,'[2]1516 Exp_Rev Access'!$F$7:$FS$310,60,FALSE))</f>
        <v>0</v>
      </c>
      <c r="CA31" s="90">
        <f>IF(ISNA(VLOOKUP($B31,'[2]1516 Exp_Rev Access'!$F$7:$FS$310,61,FALSE)),"",VLOOKUP($B31,'[2]1516 Exp_Rev Access'!$F$7:$FS$310,61,FALSE))</f>
        <v>0</v>
      </c>
      <c r="CB31" s="90">
        <f>IF(ISNA(VLOOKUP($B31,'[2]1516 Exp_Rev Access'!$F$7:$FS$310,62,FALSE)),"",VLOOKUP($B31,'[2]1516 Exp_Rev Access'!$F$7:$FS$310,62,FALSE))</f>
        <v>0</v>
      </c>
      <c r="CC31" s="90">
        <f>IF(ISNA(VLOOKUP($B31,'[2]1516 Exp_Rev Access'!$F$7:$FS$310,63,FALSE)),"",VLOOKUP($B31,'[2]1516 Exp_Rev Access'!$F$7:$FS$310,63,FALSE))</f>
        <v>32691.27</v>
      </c>
      <c r="CD31" s="90">
        <f>IF(ISNA(VLOOKUP($B31,'[2]1516 Exp_Rev Access'!$F$7:$FS$310,64,FALSE)),"",VLOOKUP($B31,'[2]1516 Exp_Rev Access'!$F$7:$FS$310,64,FALSE))</f>
        <v>0</v>
      </c>
      <c r="CE31" s="53">
        <f t="shared" ref="CE31:CE37" si="92">SUM(BY31:CD31)</f>
        <v>32691.27</v>
      </c>
      <c r="CF31" s="92">
        <f t="shared" ref="CF31:CF38" si="93">CE31/E31</f>
        <v>3.682489096684899E-3</v>
      </c>
      <c r="CG31" s="94">
        <f t="shared" ref="CG31:CG38" si="94">CE31/D31</f>
        <v>48.571829730332077</v>
      </c>
      <c r="CH31" s="90">
        <f>IF(ISNA(VLOOKUP($B31,'[2]1516 Exp_Rev Access'!$F$7:$FS$310,65,FALSE)),"",VLOOKUP($B31,'[2]1516 Exp_Rev Access'!$F$7:$FS$310,65,FALSE))</f>
        <v>0</v>
      </c>
      <c r="CI31" s="90">
        <f>IF(ISNA(VLOOKUP($B31,'[2]1516 Exp_Rev Access'!$F$7:$FS$310,66,FALSE)),"",VLOOKUP($B31,'[2]1516 Exp_Rev Access'!$F$7:$FS$310,66,FALSE))</f>
        <v>0</v>
      </c>
      <c r="CJ31" s="90">
        <f>IF(ISNA(VLOOKUP($B31,'[2]1516 Exp_Rev Access'!$F$7:$FS$310,67,FALSE)),"",VLOOKUP($B31,'[2]1516 Exp_Rev Access'!$F$7:$FS$310,67,FALSE))</f>
        <v>0</v>
      </c>
      <c r="CK31" s="90">
        <f>IF(ISNA(VLOOKUP($B31,'[2]1516 Exp_Rev Access'!$F$7:$FS$310,68,FALSE)),"",VLOOKUP($B31,'[2]1516 Exp_Rev Access'!$F$7:$FS$310,68,FALSE))</f>
        <v>0</v>
      </c>
      <c r="CL31" s="90">
        <f>IF(ISNA(VLOOKUP($B31,'[2]1516 Exp_Rev Access'!$F$7:$FS$310,69,FALSE)),"",VLOOKUP($B31,'[2]1516 Exp_Rev Access'!$F$7:$FS$310,69,FALSE))</f>
        <v>0</v>
      </c>
      <c r="CM31" s="90">
        <f>IF(ISNA(VLOOKUP($B31,'[2]1516 Exp_Rev Access'!$F$7:$FS$310,70,FALSE)),"",VLOOKUP($B31,'[2]1516 Exp_Rev Access'!$F$7:$FS$310,70,FALSE))</f>
        <v>0</v>
      </c>
      <c r="CN31" s="90">
        <f>IF(ISNA(VLOOKUP($B31,'[2]1516 Exp_Rev Access'!$F$7:$FS$310,71,FALSE)),"",VLOOKUP($B31,'[2]1516 Exp_Rev Access'!$F$7:$FS$310,71,FALSE))</f>
        <v>0</v>
      </c>
      <c r="CO31" s="90">
        <f>IF(ISNA(VLOOKUP($B31,'[2]1516 Exp_Rev Access'!$F$7:$FS$310,72,FALSE)),"",VLOOKUP($B31,'[2]1516 Exp_Rev Access'!$F$7:$FS$310,72,FALSE))</f>
        <v>0</v>
      </c>
      <c r="CP31" s="90">
        <f>IF(ISNA(VLOOKUP($B31,'[2]1516 Exp_Rev Access'!$F$7:$FS$310,73,FALSE)),"",VLOOKUP($B31,'[2]1516 Exp_Rev Access'!$F$7:$FS$310,73,FALSE))</f>
        <v>0</v>
      </c>
      <c r="CQ31" s="90">
        <f>IF(ISNA(VLOOKUP($B31,'[2]1516 Exp_Rev Access'!$F$7:$FS$310,74,FALSE)),"",VLOOKUP($B31,'[2]1516 Exp_Rev Access'!$F$7:$FS$310,74,FALSE))</f>
        <v>136789</v>
      </c>
      <c r="CR31" s="90">
        <f>IF(ISNA(VLOOKUP($B31,'[2]1516 Exp_Rev Access'!$F$7:$FS$310,75,FALSE)),"",VLOOKUP($B31,'[2]1516 Exp_Rev Access'!$F$7:$FS$310,75,FALSE))</f>
        <v>0</v>
      </c>
      <c r="CS31" s="90">
        <f>IF(ISNA(VLOOKUP($B31,'[2]1516 Exp_Rev Access'!$F$7:$FS$310,76,FALSE)),"",VLOOKUP($B31,'[2]1516 Exp_Rev Access'!$F$7:$FS$310,76,FALSE))</f>
        <v>5833</v>
      </c>
      <c r="CT31" s="90">
        <f>IF(ISNA(VLOOKUP($B31,'[2]1516 Exp_Rev Access'!$F$7:$FS$310,77,FALSE)),"",VLOOKUP($B31,'[2]1516 Exp_Rev Access'!$F$7:$FS$310,77,FALSE))</f>
        <v>0</v>
      </c>
      <c r="CU31" s="90">
        <f>IF(ISNA(VLOOKUP($B31,'[2]1516 Exp_Rev Access'!$F$7:$FS$310,78,FALSE)),"",VLOOKUP($B31,'[2]1516 Exp_Rev Access'!$F$7:$FS$310,78,FALSE))</f>
        <v>286960.31</v>
      </c>
      <c r="CV31" s="90">
        <f>IF(ISNA(VLOOKUP($B31,'[2]1516 Exp_Rev Access'!$F$7:$FS$310,79,FALSE)),"",VLOOKUP($B31,'[2]1516 Exp_Rev Access'!$F$7:$FS$310,79,FALSE))</f>
        <v>123256.85</v>
      </c>
      <c r="CW31" s="90">
        <f>IF(ISNA(VLOOKUP($B31,'[2]1516 Exp_Rev Access'!$F$7:$FS$310,80,FALSE)),"",VLOOKUP($B31,'[2]1516 Exp_Rev Access'!$F$7:$FS$310,80,FALSE))</f>
        <v>29363</v>
      </c>
      <c r="CX31" s="90">
        <f>IF(ISNA(VLOOKUP($B31,'[2]1516 Exp_Rev Access'!$F$7:$FS$310,81,FALSE)),"",VLOOKUP($B31,'[2]1516 Exp_Rev Access'!$F$7:$FS$310,81,FALSE))</f>
        <v>0</v>
      </c>
      <c r="CY31" s="90">
        <f>IF(ISNA(VLOOKUP($B31,'[2]1516 Exp_Rev Access'!$F$7:$FS$310,82,FALSE)),"",VLOOKUP($B31,'[2]1516 Exp_Rev Access'!$F$7:$FS$310,82,FALSE))</f>
        <v>0</v>
      </c>
      <c r="CZ31" s="90">
        <f>IF(ISNA(VLOOKUP($B31,'[2]1516 Exp_Rev Access'!$F$7:$FS$310,83,FALSE)),"",VLOOKUP($B31,'[2]1516 Exp_Rev Access'!$F$7:$FS$310,83,FALSE))</f>
        <v>0</v>
      </c>
      <c r="DA31" s="90">
        <f>IF(ISNA(VLOOKUP($B31,'[2]1516 Exp_Rev Access'!$F$7:$FS$310,84,FALSE)),"",VLOOKUP($B31,'[2]1516 Exp_Rev Access'!$F$7:$FS$310,84,FALSE))</f>
        <v>0</v>
      </c>
      <c r="DB31" s="90">
        <f>IF(ISNA(VLOOKUP($B31,'[2]1516 Exp_Rev Access'!$F$7:$FS$310,85,FALSE)),"",VLOOKUP($B31,'[2]1516 Exp_Rev Access'!$F$7:$FS$310,85,FALSE))</f>
        <v>37530.089999999997</v>
      </c>
      <c r="DC31" s="90">
        <f>IF(ISNA(VLOOKUP($B31,'[2]1516 Exp_Rev Access'!$F$7:$FS$310,86,FALSE)),"",VLOOKUP($B31,'[2]1516 Exp_Rev Access'!$F$7:$FS$310,86,FALSE))</f>
        <v>0</v>
      </c>
      <c r="DD31" s="90">
        <f>IF(ISNA(VLOOKUP($B31,'[2]1516 Exp_Rev Access'!$F$7:$FS$310,87,FALSE)),"",VLOOKUP($B31,'[2]1516 Exp_Rev Access'!$F$7:$FS$310,87,FALSE))</f>
        <v>0</v>
      </c>
      <c r="DE31" s="90">
        <f>IF(ISNA(VLOOKUP($B31,'[2]1516 Exp_Rev Access'!$F$7:$FS$310,88,FALSE)),"",VLOOKUP($B31,'[2]1516 Exp_Rev Access'!$F$7:$FS$310,88,FALSE))</f>
        <v>0</v>
      </c>
      <c r="DF31" s="90">
        <f>IF(ISNA(VLOOKUP($B31,'[2]1516 Exp_Rev Access'!$F$7:$FS$310,89,FALSE)),"",VLOOKUP($B31,'[2]1516 Exp_Rev Access'!$F$7:$FS$310,89,FALSE))</f>
        <v>0</v>
      </c>
      <c r="DG31" s="90">
        <f>IF(ISNA(VLOOKUP($B31,'[2]1516 Exp_Rev Access'!$F$7:$FS$310,90,FALSE)),"",VLOOKUP($B31,'[2]1516 Exp_Rev Access'!$F$7:$FS$310,90,FALSE))</f>
        <v>23597.07</v>
      </c>
      <c r="DH31" s="90">
        <f>IF(ISNA(VLOOKUP($B31,'[2]1516 Exp_Rev Access'!$F$7:$FS$310,91,FALSE)),"",VLOOKUP($B31,'[2]1516 Exp_Rev Access'!$F$7:$FS$310,91,FALSE))</f>
        <v>25747.25</v>
      </c>
      <c r="DI31" s="90">
        <f>IF(ISNA(VLOOKUP($B31,'[2]1516 Exp_Rev Access'!$F$7:$FS$310,92,FALSE)),"",VLOOKUP($B31,'[2]1516 Exp_Rev Access'!$F$7:$FS$310,92,FALSE))</f>
        <v>314919.69</v>
      </c>
      <c r="DJ31" s="90">
        <f>IF(ISNA(VLOOKUP($B31,'[2]1516 Exp_Rev Access'!$F$7:$FS$310,93,FALSE)),"",VLOOKUP($B31,'[2]1516 Exp_Rev Access'!$F$7:$FS$310,93,FALSE))</f>
        <v>0</v>
      </c>
      <c r="DK31" s="90">
        <f>IF(ISNA(VLOOKUP($B31,'[2]1516 Exp_Rev Access'!$F$7:$FS$310,94,FALSE)),"",VLOOKUP($B31,'[2]1516 Exp_Rev Access'!$F$7:$FS$310,94,FALSE))</f>
        <v>0</v>
      </c>
      <c r="DL31" s="90">
        <f>IF(ISNA(VLOOKUP($B31,'[2]1516 Exp_Rev Access'!$F$7:$FS$310,95,FALSE)),"",VLOOKUP($B31,'[2]1516 Exp_Rev Access'!$F$7:$FS$310,95,FALSE))</f>
        <v>0</v>
      </c>
      <c r="DM31" s="90">
        <f>IF(ISNA(VLOOKUP($B31,'[2]1516 Exp_Rev Access'!$F$7:$FS$310,96,FALSE)),"",VLOOKUP($B31,'[2]1516 Exp_Rev Access'!$F$7:$FS$310,96,FALSE))</f>
        <v>0</v>
      </c>
      <c r="DN31" s="90">
        <f>IF(ISNA(VLOOKUP($B31,'[2]1516 Exp_Rev Access'!$F$7:$FS$310,97,FALSE)),"",VLOOKUP($B31,'[2]1516 Exp_Rev Access'!$F$7:$FS$310,97,FALSE))</f>
        <v>0</v>
      </c>
      <c r="DO31" s="90">
        <f>IF(ISNA(VLOOKUP($B31,'[2]1516 Exp_Rev Access'!$F$7:$FS$310,98,FALSE)),"",VLOOKUP($B31,'[2]1516 Exp_Rev Access'!$F$7:$FS$310,98,FALSE))</f>
        <v>0</v>
      </c>
      <c r="DP31" s="90">
        <f>IF(ISNA(VLOOKUP($B31,'[2]1516 Exp_Rev Access'!$F$7:$FS$310,99,FALSE)),"",VLOOKUP($B31,'[2]1516 Exp_Rev Access'!$F$7:$FS$310,99,FALSE))</f>
        <v>0</v>
      </c>
      <c r="DQ31" s="90">
        <f>IF(ISNA(VLOOKUP($B31,'[2]1516 Exp_Rev Access'!$F$7:$FS$310,100,FALSE)),"",VLOOKUP($B31,'[2]1516 Exp_Rev Access'!$F$7:$FS$310,100,FALSE))</f>
        <v>0</v>
      </c>
      <c r="DR31" s="90">
        <f>IF(ISNA(VLOOKUP($B31,'[2]1516 Exp_Rev Access'!$F$7:$FS$310,101,FALSE)),"",VLOOKUP($B31,'[2]1516 Exp_Rev Access'!$F$7:$FS$310,101,FALSE))</f>
        <v>0</v>
      </c>
      <c r="DS31" s="90">
        <f>IF(ISNA(VLOOKUP($B31,'[2]1516 Exp_Rev Access'!$F$7:$FS$310,102,FALSE)),"",VLOOKUP($B31,'[2]1516 Exp_Rev Access'!$F$7:$FS$310,102,FALSE))</f>
        <v>0</v>
      </c>
      <c r="DT31" s="90">
        <f>IF(ISNA(VLOOKUP($B31,'[2]1516 Exp_Rev Access'!$F$7:$FS$310,103,FALSE)),"",VLOOKUP($B31,'[2]1516 Exp_Rev Access'!$F$7:$FS$310,103,FALSE))</f>
        <v>0</v>
      </c>
      <c r="DU31" s="90">
        <f>IF(ISNA(VLOOKUP($B31,'[2]1516 Exp_Rev Access'!$F$7:$FS$310,104,FALSE)),"",VLOOKUP($B31,'[2]1516 Exp_Rev Access'!$F$7:$FS$310,104,FALSE))</f>
        <v>0</v>
      </c>
      <c r="DV31" s="90">
        <f>IF(ISNA(VLOOKUP($B31,'[2]1516 Exp_Rev Access'!$F$7:$FS$310,105,FALSE)),"",VLOOKUP($B31,'[2]1516 Exp_Rev Access'!$F$7:$FS$310,105,FALSE))</f>
        <v>0</v>
      </c>
      <c r="DW31" s="90">
        <f>IF(ISNA(VLOOKUP($B31,'[2]1516 Exp_Rev Access'!$F$7:$FS$310,106,FALSE)),"",VLOOKUP($B31,'[2]1516 Exp_Rev Access'!$F$7:$FS$310,106,FALSE))</f>
        <v>0</v>
      </c>
      <c r="DX31" s="90">
        <f>IF(ISNA(VLOOKUP($B31,'[2]1516 Exp_Rev Access'!$F$7:$FS$310,107,FALSE)),"",VLOOKUP($B31,'[2]1516 Exp_Rev Access'!$F$7:$FS$310,107,FALSE))</f>
        <v>0</v>
      </c>
      <c r="DY31" s="90">
        <f>IF(ISNA(VLOOKUP($B31,'[2]1516 Exp_Rev Access'!$F$7:$FS$310,108,FALSE)),"",VLOOKUP($B31,'[2]1516 Exp_Rev Access'!$F$7:$FS$310,108,FALSE))</f>
        <v>0</v>
      </c>
      <c r="DZ31" s="90">
        <f>IF(ISNA(VLOOKUP($B31,'[2]1516 Exp_Rev Access'!$F$7:$FS$310,109,FALSE)),"",VLOOKUP($B31,'[2]1516 Exp_Rev Access'!$F$7:$FS$310,109,FALSE))</f>
        <v>0</v>
      </c>
      <c r="EA31" s="90">
        <f>IF(ISNA(VLOOKUP($B31,'[2]1516 Exp_Rev Access'!$F$7:$FS$310,110,FALSE)),"",VLOOKUP($B31,'[2]1516 Exp_Rev Access'!$F$7:$FS$310,110,FALSE))</f>
        <v>0</v>
      </c>
      <c r="EB31" s="90">
        <f>IF(ISNA(VLOOKUP($B31,'[2]1516 Exp_Rev Access'!$F$7:$FS$310,111,FALSE)),"",VLOOKUP($B31,'[2]1516 Exp_Rev Access'!$F$7:$FS$310,111,FALSE))</f>
        <v>0</v>
      </c>
      <c r="EC31" s="90">
        <f>IF(ISNA(VLOOKUP($B31,'[2]1516 Exp_Rev Access'!$F$7:$FS$310,112,FALSE)),"",VLOOKUP($B31,'[2]1516 Exp_Rev Access'!$F$7:$FS$310,112,FALSE))</f>
        <v>0</v>
      </c>
      <c r="ED31" s="90">
        <f>IF(ISNA(VLOOKUP($B31,'[2]1516 Exp_Rev Access'!$F$7:$FS$310,113,FALSE)),"",VLOOKUP($B31,'[2]1516 Exp_Rev Access'!$F$7:$FS$310,113,FALSE))</f>
        <v>0</v>
      </c>
      <c r="EE31" s="90">
        <f>IF(ISNA(VLOOKUP($B31,'[2]1516 Exp_Rev Access'!$F$7:$FS$310,114,FALSE)),"",VLOOKUP($B31,'[2]1516 Exp_Rev Access'!$F$7:$FS$310,114,FALSE))</f>
        <v>0</v>
      </c>
      <c r="EF31" s="90">
        <f>IF(ISNA(VLOOKUP($B31,'[2]1516 Exp_Rev Access'!$F$7:$FS$310,115,FALSE)),"",VLOOKUP($B31,'[2]1516 Exp_Rev Access'!$F$7:$FS$310,115,FALSE))</f>
        <v>0</v>
      </c>
      <c r="EG31" s="90">
        <f>IF(ISNA(VLOOKUP($B31,'[2]1516 Exp_Rev Access'!$F$7:$FS$310,116,FALSE)),"",VLOOKUP($B31,'[2]1516 Exp_Rev Access'!$F$7:$FS$310,116,FALSE))</f>
        <v>0</v>
      </c>
      <c r="EH31" s="90">
        <f>IF(ISNA(VLOOKUP($B31,'[2]1516 Exp_Rev Access'!$F$7:$FS$310,117,FALSE)),"",VLOOKUP($B31,'[2]1516 Exp_Rev Access'!$F$7:$FS$310,117,FALSE))</f>
        <v>0</v>
      </c>
      <c r="EI31" s="90">
        <f>IF(ISNA(VLOOKUP($B31,'[2]1516 Exp_Rev Access'!$F$7:$FS$310,118,FALSE)),"",VLOOKUP($B31,'[2]1516 Exp_Rev Access'!$F$7:$FS$310,118,FALSE))</f>
        <v>0</v>
      </c>
      <c r="EJ31" s="90">
        <f>IF(ISNA(VLOOKUP($B31,'[2]1516 Exp_Rev Access'!$F$7:$FS$310,119,FALSE)),"",VLOOKUP($B31,'[2]1516 Exp_Rev Access'!$F$7:$FS$310,119,FALSE))</f>
        <v>0</v>
      </c>
      <c r="EK31" s="90">
        <f>IF(ISNA(VLOOKUP($B31,'[2]1516 Exp_Rev Access'!$F$7:$FS$310,120,FALSE)),"",VLOOKUP($B31,'[2]1516 Exp_Rev Access'!$F$7:$FS$310,120,FALSE))</f>
        <v>0</v>
      </c>
      <c r="EL31" s="90">
        <f>IF(ISNA(VLOOKUP($B31,'[2]1516 Exp_Rev Access'!$F$7:$FS$310,121,FALSE)),"",VLOOKUP($B31,'[2]1516 Exp_Rev Access'!$F$7:$FS$310,121,FALSE))</f>
        <v>0</v>
      </c>
      <c r="EM31" s="90">
        <f>IF(ISNA(VLOOKUP($B31,'[2]1516 Exp_Rev Access'!$F$7:$FS$310,122,FALSE)),"",VLOOKUP($B31,'[2]1516 Exp_Rev Access'!$F$7:$FS$310,122,FALSE))</f>
        <v>0</v>
      </c>
      <c r="EN31" s="90">
        <f>IF(ISNA(VLOOKUP($B31,'[2]1516 Exp_Rev Access'!$F$7:$FS$310,123,FALSE)),"",VLOOKUP($B31,'[2]1516 Exp_Rev Access'!$F$7:$FS$310,123,FALSE))</f>
        <v>0</v>
      </c>
      <c r="EO31" s="90">
        <f>IF(ISNA(VLOOKUP($B31,'[2]1516 Exp_Rev Access'!$F$7:$FS$310,124,FALSE)),"",VLOOKUP($B31,'[2]1516 Exp_Rev Access'!$F$7:$FS$310,124,FALSE))</f>
        <v>0</v>
      </c>
      <c r="EP31" s="90">
        <f>IF(ISNA(VLOOKUP($B31,'[2]1516 Exp_Rev Access'!$F$7:$FS$310,125,FALSE)),"",VLOOKUP($B31,'[2]1516 Exp_Rev Access'!$F$7:$FS$310,125,FALSE))</f>
        <v>0</v>
      </c>
      <c r="EQ31" s="90">
        <f>IF(ISNA(VLOOKUP($B31,'[2]1516 Exp_Rev Access'!$F$7:$FS$310,126,FALSE)),"",VLOOKUP($B31,'[2]1516 Exp_Rev Access'!$F$7:$FS$310,126,FALSE))</f>
        <v>0</v>
      </c>
      <c r="ER31" s="90">
        <f>IF(ISNA(VLOOKUP($B31,'[2]1516 Exp_Rev Access'!$F$7:$FS$310,127,FALSE)),"",VLOOKUP($B31,'[2]1516 Exp_Rev Access'!$F$7:$FS$310,127,FALSE))</f>
        <v>0</v>
      </c>
      <c r="ES31" s="90">
        <f>IF(ISNA(VLOOKUP($B31,'[2]1516 Exp_Rev Access'!$F$7:$FS$310,128,FALSE)),"",VLOOKUP($B31,'[2]1516 Exp_Rev Access'!$F$7:$FS$310,128,FALSE))</f>
        <v>0</v>
      </c>
      <c r="ET31" s="90">
        <f>IF(ISNA(VLOOKUP($B31,'[2]1516 Exp_Rev Access'!$F$7:$FS$310,129,FALSE)),"",VLOOKUP($B31,'[2]1516 Exp_Rev Access'!$F$7:$FS$310,129,FALSE))</f>
        <v>0</v>
      </c>
      <c r="EU31" s="90">
        <f>IF(ISNA(VLOOKUP($B31,'[2]1516 Exp_Rev Access'!$F$7:$FS$310,130,FALSE)),"",VLOOKUP($B31,'[2]1516 Exp_Rev Access'!$F$7:$FS$310,130,FALSE))</f>
        <v>0</v>
      </c>
      <c r="EV31" s="90">
        <f>IF(ISNA(VLOOKUP($B31,'[2]1516 Exp_Rev Access'!$F$7:$FS$310,131,FALSE)),"",VLOOKUP($B31,'[2]1516 Exp_Rev Access'!$F$7:$FS$310,131,FALSE))</f>
        <v>0</v>
      </c>
      <c r="EW31" s="90">
        <f>IF(ISNA(VLOOKUP($B31,'[2]1516 Exp_Rev Access'!$F$7:$FS$310,132,FALSE)),"",VLOOKUP($B31,'[2]1516 Exp_Rev Access'!$F$7:$FS$310,132,FALSE))</f>
        <v>0</v>
      </c>
      <c r="EX31" s="90">
        <f>IF(ISNA(VLOOKUP($B31,'[2]1516 Exp_Rev Access'!$F$7:$FS$310,133,FALSE)),"",VLOOKUP($B31,'[2]1516 Exp_Rev Access'!$F$7:$FS$310,133,FALSE))</f>
        <v>0</v>
      </c>
      <c r="EY31" s="90">
        <f>IF(ISNA(VLOOKUP($B31,'[2]1516 Exp_Rev Access'!$F$7:$FS$310,134,FALSE)),"",VLOOKUP($B31,'[2]1516 Exp_Rev Access'!$F$7:$FS$310,134,FALSE))</f>
        <v>0</v>
      </c>
      <c r="EZ31" s="90">
        <f>IF(ISNA(VLOOKUP($B31,'[2]1516 Exp_Rev Access'!$F$7:$FS$310,135,FALSE)),"",VLOOKUP($B31,'[2]1516 Exp_Rev Access'!$F$7:$FS$310,135,FALSE))</f>
        <v>0</v>
      </c>
      <c r="FA31" s="90">
        <f>IF(ISNA(VLOOKUP($B31,'[2]1516 Exp_Rev Access'!$F$7:$FS$310,136,FALSE)),"",VLOOKUP($B31,'[2]1516 Exp_Rev Access'!$F$7:$FS$310,136,FALSE))</f>
        <v>0</v>
      </c>
      <c r="FB31" s="90">
        <f>IF(ISNA(VLOOKUP($B31,'[2]1516 Exp_Rev Access'!$F$7:$FS$310,137,FALSE)),"",VLOOKUP($B31,'[2]1516 Exp_Rev Access'!$F$7:$FS$310,137,FALSE))</f>
        <v>0</v>
      </c>
      <c r="FC31" s="90">
        <f>IF(ISNA(VLOOKUP($B31,'[2]1516 Exp_Rev Access'!$F$7:$FS$310,138,FALSE)),"",VLOOKUP($B31,'[2]1516 Exp_Rev Access'!$F$7:$FS$310,138,FALSE))</f>
        <v>0</v>
      </c>
      <c r="FD31" s="90">
        <f>IF(ISNA(VLOOKUP($B31,'[2]1516 Exp_Rev Access'!$F$7:$FS$310,139,FALSE)),"",VLOOKUP($B31,'[2]1516 Exp_Rev Access'!$F$7:$FS$310,139,FALSE))</f>
        <v>0</v>
      </c>
      <c r="FE31" s="90">
        <f>IF(ISNA(VLOOKUP($B31,'[2]1516 Exp_Rev Access'!$F$7:$FS$310,140,FALSE)),"",VLOOKUP($B31,'[2]1516 Exp_Rev Access'!$F$7:$FS$310,140,FALSE))</f>
        <v>0</v>
      </c>
      <c r="FF31" s="90">
        <f>IF(ISNA(VLOOKUP($B31,'[2]1516 Exp_Rev Access'!$F$7:$FS$310,141,FALSE)),"",VLOOKUP($B31,'[2]1516 Exp_Rev Access'!$F$7:$FS$310,141,FALSE))</f>
        <v>0</v>
      </c>
      <c r="FG31" s="90">
        <f>IF(ISNA(VLOOKUP($B31,'[2]1516 Exp_Rev Access'!$F$7:$FS$310,142,FALSE)),"",VLOOKUP($B31,'[2]1516 Exp_Rev Access'!$F$7:$FS$310,142,FALSE))</f>
        <v>0</v>
      </c>
      <c r="FH31" s="90">
        <f>IF(ISNA(VLOOKUP($B31,'[2]1516 Exp_Rev Access'!$F$7:$FS$310,143,FALSE)),"",VLOOKUP($B31,'[2]1516 Exp_Rev Access'!$F$7:$FS$310,143,FALSE))</f>
        <v>0</v>
      </c>
      <c r="FI31" s="90">
        <f>IF(ISNA(VLOOKUP($B31,'[2]1516 Exp_Rev Access'!$F$7:$FS$310,144,FALSE)),"",VLOOKUP($B31,'[2]1516 Exp_Rev Access'!$F$7:$FS$310,144,FALSE))</f>
        <v>0</v>
      </c>
      <c r="FJ31" s="90">
        <f>IF(ISNA(VLOOKUP($B31,'[2]1516 Exp_Rev Access'!$F$7:$FS$310,145,FALSE)),"",VLOOKUP($B31,'[2]1516 Exp_Rev Access'!$F$7:$FS$310,145,FALSE))</f>
        <v>0</v>
      </c>
      <c r="FK31" s="90">
        <f>IF(ISNA(VLOOKUP($B31,'[2]1516 Exp_Rev Access'!$F$7:$FS$310,146,FALSE)),"",VLOOKUP($B31,'[2]1516 Exp_Rev Access'!$F$7:$FS$310,146,FALSE))</f>
        <v>0</v>
      </c>
      <c r="FL31" s="90">
        <f>IF(ISNA(VLOOKUP($B31,'[2]1516 Exp_Rev Access'!$F$7:$FS$310,1147,FALSE)),"",VLOOKUP($B31,'[2]1516 Exp_Rev Access'!$F$7:$FS$310,147,FALSE))</f>
        <v>0</v>
      </c>
      <c r="FM31" s="90">
        <f>IF(ISNA(VLOOKUP($B31,'[2]1516 Exp_Rev Access'!$F$7:$FS$310,148,FALSE)),"",VLOOKUP($B31,'[2]1516 Exp_Rev Access'!$F$7:$FS$310,148,FALSE))</f>
        <v>0</v>
      </c>
      <c r="FN31" s="90">
        <f>IF(ISNA(VLOOKUP($B31,'[2]1516 Exp_Rev Access'!$F$7:$FS$310,149,FALSE)),"",VLOOKUP($B31,'[2]1516 Exp_Rev Access'!$F$7:$FS$310,149,FALSE))</f>
        <v>0</v>
      </c>
      <c r="FO31" s="90">
        <f>IF(ISNA(VLOOKUP($B31,'[2]1516 Exp_Rev Access'!$F$7:$FS$310,150,FALSE)),"",VLOOKUP($B31,'[2]1516 Exp_Rev Access'!$F$7:$FS$310,150,FALSE))</f>
        <v>0</v>
      </c>
      <c r="FP31" s="90">
        <f>IF(ISNA(VLOOKUP($B31,'[2]1516 Exp_Rev Access'!$F$7:$FS$310,151,FALSE)),"",VLOOKUP($B31,'[2]1516 Exp_Rev Access'!$F$7:$FS$310,151,FALSE))</f>
        <v>0</v>
      </c>
      <c r="FQ31" s="90">
        <f>IF(ISNA(VLOOKUP($B31,'[2]1516 Exp_Rev Access'!$F$7:$FS$310,152,FALSE)),"",VLOOKUP($B31,'[2]1516 Exp_Rev Access'!$F$7:$FS$310,152,FALSE))</f>
        <v>0</v>
      </c>
      <c r="FR31" s="90">
        <f>IF(ISNA(VLOOKUP($B31,'[2]1516 Exp_Rev Access'!$F$7:$FS$310,153,FALSE)),"",VLOOKUP($B31,'[2]1516 Exp_Rev Access'!$F$7:$FS$310,153,FALSE))</f>
        <v>31331.1</v>
      </c>
      <c r="FS31" s="53">
        <f t="shared" ref="FS31:FS37" si="95">SUM(CH31:FR31)</f>
        <v>1015327.36</v>
      </c>
      <c r="FT31" s="92">
        <f>FS31/E31</f>
        <v>0.11437095997695602</v>
      </c>
      <c r="FU31" s="98">
        <f t="shared" ref="FU31:FU38" si="96">FS31/D31</f>
        <v>1508.5467052967833</v>
      </c>
      <c r="FV31" s="90">
        <f>IF(ISNA(VLOOKUP($B31,'[2]1516 Exp_Rev Access'!$F$7:$FS$310,154,FALSE)),"",VLOOKUP($B31,'[2]1516 Exp_Rev Access'!$F$7:$FS$310,154,FALSE))</f>
        <v>2999.68</v>
      </c>
      <c r="FW31" s="90">
        <f>IF(ISNA(VLOOKUP($B31,'[2]1516 Exp_Rev Access'!$F$7:$FS$310,155,FALSE)),"",VLOOKUP($B31,'[2]1516 Exp_Rev Access'!$F$7:$FS$310,155,FALSE))</f>
        <v>0</v>
      </c>
      <c r="FX31" s="90">
        <f>IF(ISNA(VLOOKUP($B31,'[2]1516 Exp_Rev Access'!$F$7:$FS$310,156,FALSE)),"",VLOOKUP($B31,'[2]1516 Exp_Rev Access'!$F$7:$FS$310,156,FALSE))</f>
        <v>0</v>
      </c>
      <c r="FY31" s="90">
        <f>IF(ISNA(VLOOKUP($B31,'[2]1516 Exp_Rev Access'!$F$7:$FS$310,157,FALSE)),"",VLOOKUP($B31,'[2]1516 Exp_Rev Access'!$F$7:$FS$310,157,FALSE))</f>
        <v>0</v>
      </c>
      <c r="FZ31" s="90">
        <f>IF(ISNA(VLOOKUP($B31,'[2]1516 Exp_Rev Access'!$F$7:$FS$310,158,FALSE)),"",VLOOKUP($B31,'[2]1516 Exp_Rev Access'!$F$7:$FS$310,158,FALSE))</f>
        <v>0</v>
      </c>
      <c r="GA31" s="90">
        <f>IF(ISNA(VLOOKUP($B31,'[2]1516 Exp_Rev Access'!$F$7:$FS$310,159,FALSE)),"",VLOOKUP($B31,'[2]1516 Exp_Rev Access'!$F$7:$FS$310,159,FALSE))</f>
        <v>40000</v>
      </c>
      <c r="GB31" s="90">
        <f>IF(ISNA(VLOOKUP($B31,'[2]1516 Exp_Rev Access'!$F$7:$FS$310,160,FALSE)),"",VLOOKUP($B31,'[2]1516 Exp_Rev Access'!$F$7:$FS$310,160,FALSE))</f>
        <v>0</v>
      </c>
      <c r="GC31" s="90">
        <f>IF(ISNA(VLOOKUP($B31,'[2]1516 Exp_Rev Access'!$F$7:$FS$310,161,FALSE)),"",VLOOKUP($B31,'[2]1516 Exp_Rev Access'!$F$7:$FS$310,161,FALSE))</f>
        <v>0</v>
      </c>
      <c r="GD31" s="90">
        <f>IF(ISNA(VLOOKUP($B31,'[2]1516 Exp_Rev Access'!$F$7:$FS$310,162,FALSE)),"",VLOOKUP($B31,'[2]1516 Exp_Rev Access'!$F$7:$FS$310,162,FALSE))</f>
        <v>0</v>
      </c>
      <c r="GE31" s="90">
        <f>IF(ISNA(VLOOKUP($B31,'[2]1516 Exp_Rev Access'!$F$7:$FS$310,163,FALSE)),"",VLOOKUP($B31,'[2]1516 Exp_Rev Access'!$F$7:$FS$310,163,FALSE))</f>
        <v>0</v>
      </c>
      <c r="GF31" s="90">
        <f>IF(ISNA(VLOOKUP($B31,'[2]1516 Exp_Rev Access'!$F$7:$FS$310,164,FALSE)),"",VLOOKUP($B31,'[2]1516 Exp_Rev Access'!$F$7:$FS$310,164,FALSE))</f>
        <v>39165.54</v>
      </c>
      <c r="GG31" s="90">
        <f>IF(ISNA(VLOOKUP($B31,'[2]1516 Exp_Rev Access'!$F$7:$FS$310,165,FALSE)),"",VLOOKUP($B31,'[2]1516 Exp_Rev Access'!$F$7:$FS$310,165,FALSE))</f>
        <v>0</v>
      </c>
      <c r="GH31" s="90">
        <f>IF(ISNA(VLOOKUP($B31,'[2]1516 Exp_Rev Access'!$F$7:$FS$310,166,FALSE)),"",VLOOKUP($B31,'[2]1516 Exp_Rev Access'!$F$7:$FS$310,166,FALSE))</f>
        <v>0</v>
      </c>
      <c r="GI31" s="90">
        <f>IF(ISNA(VLOOKUP($B31,'[2]1516 Exp_Rev Access'!$F$7:$FS$310,167,FALSE)),"",VLOOKUP($B31,'[2]1516 Exp_Rev Access'!$F$7:$FS$310,167,FALSE))</f>
        <v>0</v>
      </c>
      <c r="GJ31" s="90">
        <f>IF(ISNA(VLOOKUP($B31,'[2]1516 Exp_Rev Access'!$F$7:$FS$310,168,FALSE)),"",VLOOKUP($B31,'[2]1516 Exp_Rev Access'!$F$7:$FS$310,168,FALSE))</f>
        <v>0</v>
      </c>
      <c r="GK31" s="90">
        <f>IF(ISNA(VLOOKUP($B31,'[2]1516 Exp_Rev Access'!$F$7:$FS$310,169,FALSE)),"",VLOOKUP($B31,'[2]1516 Exp_Rev Access'!$F$7:$FS$310,169,FALSE))</f>
        <v>0</v>
      </c>
      <c r="GL31" s="90">
        <f>IF(ISNA(VLOOKUP($B31,'[2]1516 Exp_Rev Access'!$F$7:$FS$310,170,FALSE)),"",VLOOKUP($B31,'[2]1516 Exp_Rev Access'!$F$7:$FS$310,170,FALSE))</f>
        <v>0</v>
      </c>
      <c r="GM31" s="90">
        <f>IF(ISNA(VLOOKUP($B31,'[2]1516 Exp_Rev Access'!$F$7:$FT$310,171,FALSE)),"",VLOOKUP($B31,'[2]1516 Exp_Rev Access'!$F$7:$FT$310,171,FALSE))</f>
        <v>0</v>
      </c>
      <c r="GN31" s="90">
        <f>IF(ISNA(VLOOKUP($B31,'[2]1516 Exp_Rev Access'!$F$7:$FU$310,172,FALSE)),"",VLOOKUP($B31,'[2]1516 Exp_Rev Access'!$F$7:$FU$310,172,FALSE))</f>
        <v>0</v>
      </c>
      <c r="GO31" s="90">
        <f>IF(ISNA(VLOOKUP($B31,'[2]1516 Exp_Rev Access'!$F$7:$FV$310,173,FALSE)),"",VLOOKUP($B31,'[2]1516 Exp_Rev Access'!$F$7:$FV$310,173,FALSE))</f>
        <v>0</v>
      </c>
      <c r="GP31" s="90">
        <f>IF(ISNA(VLOOKUP($B31,'[2]1516 Exp_Rev Access'!$F$7:$GA$310,174,FALSE)),"",VLOOKUP($B31,'[2]1516 Exp_Rev Access'!$F$7:$GA$310,174,FALSE))</f>
        <v>0</v>
      </c>
      <c r="GQ31" s="90">
        <f>IF(ISNA(VLOOKUP($B31,'[2]1516 Exp_Rev Access'!$F$7:$GA$310,175,FALSE)),"",VLOOKUP($B31,'[2]1516 Exp_Rev Access'!$F$7:$GA$310,175,FALSE))</f>
        <v>0</v>
      </c>
      <c r="GR31" s="90">
        <f>IF(ISNA(VLOOKUP($B31,'[2]1516 Exp_Rev Access'!$F$7:$GA$310,176,FALSE)),"",VLOOKUP($B31,'[2]1516 Exp_Rev Access'!$F$7:$GA$310,176,FALSE))</f>
        <v>0</v>
      </c>
      <c r="GS31" s="90">
        <f>IF(ISNA(VLOOKUP($B31,'[2]1516 Exp_Rev Access'!$F$7:$GA$310,177,FALSE)),"",VLOOKUP($B31,'[2]1516 Exp_Rev Access'!$F$7:$GA$310,177,FALSE))</f>
        <v>0</v>
      </c>
      <c r="GT31" s="90">
        <f>IF(ISNA(VLOOKUP($B31,'[2]1516 Exp_Rev Access'!$F$7:$GA$310,178,FALSE)),"",VLOOKUP($B31,'[2]1516 Exp_Rev Access'!$F$7:$GA$310,178,FALSE))</f>
        <v>0</v>
      </c>
      <c r="GU31" s="53">
        <f t="shared" ref="GU31:GU37" si="97">SUM(FV31:GT31)</f>
        <v>82165.22</v>
      </c>
      <c r="GV31" s="92">
        <f t="shared" ref="GV31:GV38" si="98">GU31/E31</f>
        <v>9.2554534215622698E-3</v>
      </c>
      <c r="GW31" s="114">
        <f t="shared" ref="GW31:GW38" si="99">GU31/D31</f>
        <v>122.07892429982914</v>
      </c>
    </row>
    <row r="32" spans="1:230" x14ac:dyDescent="0.2">
      <c r="B32" s="87" t="s">
        <v>207</v>
      </c>
      <c r="C32" s="87" t="s">
        <v>208</v>
      </c>
      <c r="D32" s="88">
        <f>IF(ISNA(VLOOKUP($B32,'[2]1516 enrollment_Rev_Exp by size'!$A$6:$C$325,3,FALSE)),"",VLOOKUP($B32,'[2]1516 enrollment_Rev_Exp by size'!$A$6:$C$325,3,FALSE))</f>
        <v>7.4</v>
      </c>
      <c r="E32" s="89">
        <v>67077.58</v>
      </c>
      <c r="F32" s="67">
        <f t="shared" si="81"/>
        <v>67077.58</v>
      </c>
      <c r="G32" s="67">
        <f t="shared" si="82"/>
        <v>0</v>
      </c>
      <c r="H32" s="90">
        <f>IF(ISNA(VLOOKUP($B32,'[2]1516 Exp_Rev Access'!$F$7:$FS$310,2,FALSE)),"",VLOOKUP($B32,'[2]1516 Exp_Rev Access'!$F$7:$FS$310,2,FALSE))</f>
        <v>0</v>
      </c>
      <c r="I32" s="90">
        <f>IF(ISNA(VLOOKUP($B32,'[2]1516 Exp_Rev Access'!$F$7:$FS$310,3,FALSE)),"",VLOOKUP($B32,'[2]1516 Exp_Rev Access'!$F$7:$FS$310,3,FALSE))</f>
        <v>0</v>
      </c>
      <c r="J32" s="90">
        <f>IF(ISNA(VLOOKUP($B32,'[2]1516 Exp_Rev Access'!$F$7:$FS$310,4,FALSE)),"",VLOOKUP($B32,'[2]1516 Exp_Rev Access'!$F$7:$FS$310,4,FALSE))</f>
        <v>0</v>
      </c>
      <c r="K32" s="90">
        <f>IF(ISNA(VLOOKUP($B32,'[2]1516 Exp_Rev Access'!$F$7:$FS$310,5,FALSE)),"-",VLOOKUP($B32,'[2]1516 Exp_Rev Access'!$F$7:$FS$310,5,FALSE))</f>
        <v>0</v>
      </c>
      <c r="L32" s="90">
        <f>IF(ISNA(VLOOKUP($B32,'[2]1516 Exp_Rev Access'!$F$7:$FS$310,6,FALSE)),"",VLOOKUP($B32,'[2]1516 Exp_Rev Access'!$F$7:$FS$310,6,FALSE))</f>
        <v>0</v>
      </c>
      <c r="M32" s="90">
        <f>IF(ISNA(VLOOKUP($B32,'[2]1516 Exp_Rev Access'!$F$7:$FS$310,7,FALSE)),"",VLOOKUP($B32,'[2]1516 Exp_Rev Access'!$F$7:$FS$310,7,FALSE))</f>
        <v>0</v>
      </c>
      <c r="N32" s="53">
        <f t="shared" si="83"/>
        <v>0</v>
      </c>
      <c r="O32" s="91"/>
      <c r="P32" s="53"/>
      <c r="Q32" s="90">
        <f>IF(ISNA(VLOOKUP($B32,'[2]1516 Exp_Rev Access'!$F$7:$FS$310,8,FALSE)),"",VLOOKUP($B32,'[2]1516 Exp_Rev Access'!$F$7:$FS$310,8,FALSE))</f>
        <v>0</v>
      </c>
      <c r="R32" s="90">
        <f>IF(ISNA(VLOOKUP($B32,'[2]1516 Exp_Rev Access'!$F$7:$FS$310,9,FALSE)),"",VLOOKUP($B32,'[2]1516 Exp_Rev Access'!$F$7:$FS$310,9,FALSE))</f>
        <v>0</v>
      </c>
      <c r="S32" s="90">
        <f>IF(ISNA(VLOOKUP($B32,'[2]1516 Exp_Rev Access'!$F$7:$FS$310,10,FALSE)),"",VLOOKUP($B32,'[2]1516 Exp_Rev Access'!$F$7:$FS$310,10,FALSE))</f>
        <v>0</v>
      </c>
      <c r="T32" s="90">
        <f>IF(ISNA(VLOOKUP($B32,'[2]1516 Exp_Rev Access'!$F$7:$FS$310,11,FALSE)),"",VLOOKUP($B32,'[2]1516 Exp_Rev Access'!$F$7:$FS$310,11,FALSE))</f>
        <v>0</v>
      </c>
      <c r="U32" s="90">
        <f>IF(ISNA(VLOOKUP($B32,'[2]1516 Exp_Rev Access'!$F$7:$FS$310,12,FALSE)),"",VLOOKUP($B32,'[2]1516 Exp_Rev Access'!$F$7:$FS$310,12,FALSE))</f>
        <v>0</v>
      </c>
      <c r="V32" s="90">
        <f>IF(ISNA(VLOOKUP($B32,'[2]1516 Exp_Rev Access'!$F$7:$FS$310,13,FALSE)),"",VLOOKUP($B32,'[2]1516 Exp_Rev Access'!$F$7:$FS$310,13,FALSE))</f>
        <v>0</v>
      </c>
      <c r="W32" s="90">
        <f>IF(ISNA(VLOOKUP($B32,'[2]1516 Exp_Rev Access'!$F$7:$FS$310,14,FALSE)),"",VLOOKUP($B32,'[2]1516 Exp_Rev Access'!$F$7:$FS$310,14,FALSE))</f>
        <v>0</v>
      </c>
      <c r="X32" s="90">
        <f>IF(ISNA(VLOOKUP($B32,'[2]1516 Exp_Rev Access'!$F$7:$FS$310,15,FALSE)),"",VLOOKUP($B32,'[2]1516 Exp_Rev Access'!$F$7:$FS$310,15,FALSE))</f>
        <v>0</v>
      </c>
      <c r="Y32" s="90">
        <f>IF(ISNA(VLOOKUP($B32,'[2]1516 Exp_Rev Access'!$F$7:$FS$310,16,FALSE)),"",VLOOKUP($B32,'[2]1516 Exp_Rev Access'!$F$7:$FS$310,16,FALSE))</f>
        <v>0</v>
      </c>
      <c r="Z32" s="90">
        <f>IF(ISNA(VLOOKUP($B32,'[2]1516 Exp_Rev Access'!$F$7:$FS$310,17,FALSE)),"",VLOOKUP($B32,'[2]1516 Exp_Rev Access'!$F$7:$FS$310,17,FALSE))</f>
        <v>0</v>
      </c>
      <c r="AA32" s="90">
        <f>IF(ISNA(VLOOKUP($B32,'[2]1516 Exp_Rev Access'!$F$7:$FS$310,18,FALSE)),"",VLOOKUP($B32,'[2]1516 Exp_Rev Access'!$F$7:$FS$310,18,FALSE))</f>
        <v>0</v>
      </c>
      <c r="AB32" s="90">
        <f>IF(ISNA(VLOOKUP($B32,'[2]1516 Exp_Rev Access'!$F$7:$FS$310,19,FALSE)),"",VLOOKUP($B32,'[2]1516 Exp_Rev Access'!$F$7:$FS$310,19,FALSE))</f>
        <v>0</v>
      </c>
      <c r="AC32" s="90">
        <f>IF(ISNA(VLOOKUP($B32,'[2]1516 Exp_Rev Access'!$F$7:$FS$310,20,FALSE)),"",VLOOKUP($B32,'[2]1516 Exp_Rev Access'!$F$7:$FS$310,20,FALSE))</f>
        <v>0</v>
      </c>
      <c r="AD32" s="90">
        <f>IF(ISNA(VLOOKUP($B32,'[2]1516 Exp_Rev Access'!$F$7:$FS$310,21,FALSE)),"",VLOOKUP($B32,'[2]1516 Exp_Rev Access'!$F$7:$FS$310,21,FALSE))</f>
        <v>0</v>
      </c>
      <c r="AE32" s="90">
        <f>IF(ISNA(VLOOKUP($B32,'[2]1516 Exp_Rev Access'!$F$7:$FS$310,22,FALSE)),"",VLOOKUP($B32,'[2]1516 Exp_Rev Access'!$F$7:$FS$310,22,FALSE))</f>
        <v>1767.04</v>
      </c>
      <c r="AF32" s="90">
        <f>IF(ISNA(VLOOKUP($B32,'[2]1516 Exp_Rev Access'!$F$7:$FS$310,23,FALSE)),"",VLOOKUP($B32,'[2]1516 Exp_Rev Access'!$F$7:$FS$310,23,FALSE))</f>
        <v>0</v>
      </c>
      <c r="AG32" s="90">
        <f>IF(ISNA(VLOOKUP($B32,'[2]1516 Exp_Rev Access'!$F$7:$FS$310,24,FALSE)),"",VLOOKUP($B32,'[2]1516 Exp_Rev Access'!$F$7:$FS$310,24,FALSE))</f>
        <v>0</v>
      </c>
      <c r="AH32" s="90">
        <f>IF(ISNA(VLOOKUP($B32,'[2]1516 Exp_Rev Access'!$F$7:$FS$310,25,FALSE)),"",VLOOKUP($B32,'[2]1516 Exp_Rev Access'!$F$7:$FS$310,25,FALSE))</f>
        <v>0</v>
      </c>
      <c r="AI32" s="90">
        <f>IF(ISNA(VLOOKUP($B32,'[2]1516 Exp_Rev Access'!$F$7:$FS$310,26,FALSE)),"",VLOOKUP($B32,'[2]1516 Exp_Rev Access'!$F$7:$FS$310,26,FALSE))</f>
        <v>0</v>
      </c>
      <c r="AJ32" s="90">
        <f>IF(ISNA(VLOOKUP($B32,'[2]1516 Exp_Rev Access'!$F$7:$FS$310,27,FALSE)),"",VLOOKUP($B32,'[2]1516 Exp_Rev Access'!$F$7:$FS$310,27,FALSE))</f>
        <v>0</v>
      </c>
      <c r="AK32" s="90">
        <f>IF(ISNA(VLOOKUP($B32,'[2]1516 Exp_Rev Access'!$F$7:$FS$310,28,FALSE)),"",VLOOKUP($B32,'[2]1516 Exp_Rev Access'!$F$7:$FS$310,28,FALSE))</f>
        <v>35.299999999999997</v>
      </c>
      <c r="AL32" s="90">
        <f>IF(ISNA(VLOOKUP($B32,'[2]1516 Exp_Rev Access'!$F$7:$FS$310,29,FALSE)),"",VLOOKUP($B32,'[2]1516 Exp_Rev Access'!$F$7:$FS$310,29,FALSE))</f>
        <v>0</v>
      </c>
      <c r="AM32" s="53">
        <f t="shared" si="85"/>
        <v>1802.34</v>
      </c>
      <c r="AN32" s="92">
        <f t="shared" si="86"/>
        <v>2.686948455802967E-2</v>
      </c>
      <c r="AO32" s="68">
        <f t="shared" si="87"/>
        <v>243.55945945945945</v>
      </c>
      <c r="AP32" s="90">
        <f>IF(ISNA(VLOOKUP($B32,'[2]1516 Exp_Rev Access'!$F$7:$FS$310,30,FALSE)),"",VLOOKUP($B32,'[2]1516 Exp_Rev Access'!$F$7:$FS$310,30,FALSE))</f>
        <v>64683.87</v>
      </c>
      <c r="AQ32" s="90">
        <f>IF(ISNA(VLOOKUP($B32,'[2]1516 Exp_Rev Access'!$F$7:$FS$310,31,FALSE)),"",VLOOKUP($B32,'[2]1516 Exp_Rev Access'!$F$7:$FS$310,31,FALSE))</f>
        <v>0</v>
      </c>
      <c r="AR32" s="90">
        <f>IF(ISNA(VLOOKUP($B32,'[2]1516 Exp_Rev Access'!$F$7:$FS$310,32,FALSE)),"",VLOOKUP($B32,'[2]1516 Exp_Rev Access'!$F$7:$FS$310,32,FALSE))</f>
        <v>0</v>
      </c>
      <c r="AS32" s="90">
        <f>IF(ISNA(VLOOKUP($B32,'[2]1516 Exp_Rev Access'!$F$7:$FS$310,33,FALSE)),"",VLOOKUP($B32,'[2]1516 Exp_Rev Access'!$F$7:$FS$310,33,FALSE))</f>
        <v>0</v>
      </c>
      <c r="AT32" s="90">
        <f>IF(ISNA(VLOOKUP($B32,'[2]1516 Exp_Rev Access'!$F$7:$FS$310,34,FALSE)),"",VLOOKUP($B32,'[2]1516 Exp_Rev Access'!$F$7:$FS$310,34,FALSE))</f>
        <v>0</v>
      </c>
      <c r="AU32" s="53">
        <f t="shared" si="88"/>
        <v>64683.87</v>
      </c>
      <c r="AV32" s="93">
        <f t="shared" si="89"/>
        <v>0.96431430591264622</v>
      </c>
      <c r="AW32" s="53">
        <f t="shared" si="90"/>
        <v>8741.0635135135126</v>
      </c>
      <c r="AX32" s="90">
        <f>IF(ISNA(VLOOKUP($B32,'[2]1516 Exp_Rev Access'!$F$7:$FS$310,35,FALSE)),"",VLOOKUP($B32,'[2]1516 Exp_Rev Access'!$F$7:$FS$310,35,FALSE))</f>
        <v>0</v>
      </c>
      <c r="AY32" s="90">
        <f>IF(ISNA(VLOOKUP($B32,'[2]1516 Exp_Rev Access'!$F$7:$FS$310,36,FALSE)),"",VLOOKUP($B32,'[2]1516 Exp_Rev Access'!$F$7:$FS$310,36,FALSE))</f>
        <v>0</v>
      </c>
      <c r="AZ32" s="90">
        <f>IF(ISNA(VLOOKUP($B32,'[2]1516 Exp_Rev Access'!$F$7:$FS$310,37,FALSE)),"",VLOOKUP($B32,'[2]1516 Exp_Rev Access'!$F$7:$FS$310,37,FALSE))</f>
        <v>0</v>
      </c>
      <c r="BA32" s="90">
        <f>IF(ISNA(VLOOKUP($B32,'[2]1516 Exp_Rev Access'!$F$7:$FS$310,38,FALSE)),"",VLOOKUP($B32,'[2]1516 Exp_Rev Access'!$F$7:$FS$310,38,FALSE))</f>
        <v>0</v>
      </c>
      <c r="BB32" s="90">
        <f>IF(ISNA(VLOOKUP($B32,'[2]1516 Exp_Rev Access'!$F$7:$FS$310,39,FALSE)),"",VLOOKUP($B32,'[2]1516 Exp_Rev Access'!$F$7:$FS$310,39,FALSE))</f>
        <v>0</v>
      </c>
      <c r="BC32" s="90">
        <f>IF(ISNA(VLOOKUP($B32,'[2]1516 Exp_Rev Access'!$F$7:$FS$310,40,FALSE)),"",VLOOKUP($B32,'[2]1516 Exp_Rev Access'!$F$7:$FS$310,40,FALSE))</f>
        <v>0</v>
      </c>
      <c r="BD32" s="90">
        <f>IF(ISNA(VLOOKUP($B32,'[2]1516 Exp_Rev Access'!$F$7:$FS$310,41,FALSE)),"",VLOOKUP($B32,'[2]1516 Exp_Rev Access'!$F$7:$FS$310,41,FALSE))</f>
        <v>0</v>
      </c>
      <c r="BE32" s="90">
        <f>IF(ISNA(VLOOKUP($B32,'[2]1516 Exp_Rev Access'!$F$7:$FS$310,42,FALSE)),"",VLOOKUP($B32,'[2]1516 Exp_Rev Access'!$F$7:$FS$310,42,FALSE))</f>
        <v>0</v>
      </c>
      <c r="BF32" s="90">
        <f>IF(ISNA(VLOOKUP($B32,'[2]1516 Exp_Rev Access'!$F$7:$FS$310,43,FALSE)),"",VLOOKUP($B32,'[2]1516 Exp_Rev Access'!$F$7:$FS$310,43,FALSE))</f>
        <v>0</v>
      </c>
      <c r="BG32" s="90">
        <f>IF(ISNA(VLOOKUP($B32,'[2]1516 Exp_Rev Access'!$F$7:$FS$310,44,FALSE)),"",VLOOKUP($B32,'[2]1516 Exp_Rev Access'!$F$7:$FS$310,44,FALSE))</f>
        <v>0</v>
      </c>
      <c r="BH32" s="90">
        <f>IF(ISNA(VLOOKUP($B32,'[2]1516 Exp_Rev Access'!$F$7:$FS$310,45,FALSE)),"",VLOOKUP($B32,'[2]1516 Exp_Rev Access'!$F$7:$FS$310,45,FALSE))</f>
        <v>0</v>
      </c>
      <c r="BI32" s="90">
        <f>IF(ISNA(VLOOKUP($B32,'[2]1516 Exp_Rev Access'!$F$7:$FS$310,46,FALSE)),"",VLOOKUP($B32,'[2]1516 Exp_Rev Access'!$F$7:$FS$310,46,FALSE))</f>
        <v>0</v>
      </c>
      <c r="BJ32" s="90">
        <f>IF(ISNA(VLOOKUP($B32,'[2]1516 Exp_Rev Access'!$F$7:$FS$310,47,FALSE)),"",VLOOKUP($B32,'[2]1516 Exp_Rev Access'!$F$7:$FS$310,47,FALSE))</f>
        <v>0</v>
      </c>
      <c r="BK32" s="90">
        <f>IF(ISNA(VLOOKUP($B32,'[2]1516 Exp_Rev Access'!$F$7:$FS$310,48,FALSE)),"",VLOOKUP($B32,'[2]1516 Exp_Rev Access'!$F$7:$FS$310,48,FALSE))</f>
        <v>0</v>
      </c>
      <c r="BL32" s="90">
        <f>IF(ISNA(VLOOKUP($B32,'[2]1516 Exp_Rev Access'!$F$7:$FS$310,49,FALSE)),"",VLOOKUP($B32,'[2]1516 Exp_Rev Access'!$F$7:$FS$310,49,FALSE))</f>
        <v>0</v>
      </c>
      <c r="BM32" s="90">
        <f>IF(ISNA(VLOOKUP($B32,'[2]1516 Exp_Rev Access'!$F$7:$FS$310,50,FALSE)),"",VLOOKUP($B32,'[2]1516 Exp_Rev Access'!$F$7:$FS$310,50,FALSE))</f>
        <v>0</v>
      </c>
      <c r="BN32" s="90">
        <f>IF(ISNA(VLOOKUP($B32,'[2]1516 Exp_Rev Access'!$F$7:$FS$310,51,FALSE)),"",VLOOKUP($B32,'[2]1516 Exp_Rev Access'!$F$7:$FS$310,51,FALSE))</f>
        <v>0</v>
      </c>
      <c r="BO32" s="90">
        <f>IF(ISNA(VLOOKUP($B32,'[2]1516 Exp_Rev Access'!$F$7:$FS$310,52,FALSE)),"",VLOOKUP($B32,'[2]1516 Exp_Rev Access'!$F$7:$FS$310,52,FALSE))</f>
        <v>0</v>
      </c>
      <c r="BP32" s="90">
        <f>IF(ISNA(VLOOKUP($B32,'[2]1516 Exp_Rev Access'!$F$7:$FS$310,53,FALSE)),"",VLOOKUP($B32,'[2]1516 Exp_Rev Access'!$F$7:$FS$310,53,FALSE))</f>
        <v>0</v>
      </c>
      <c r="BQ32" s="90">
        <f>IF(ISNA(VLOOKUP($B32,'[2]1516 Exp_Rev Access'!$F$7:$FS$310,54,FALSE)),"",VLOOKUP($B32,'[2]1516 Exp_Rev Access'!$F$7:$FS$310,54,FALSE))</f>
        <v>0</v>
      </c>
      <c r="BR32" s="90">
        <f>IF(ISNA(VLOOKUP($B32,'[2]1516 Exp_Rev Access'!$F$7:$FS$310,55,FALSE)),"",VLOOKUP($B32,'[2]1516 Exp_Rev Access'!$F$7:$FS$310,55,FALSE))</f>
        <v>0</v>
      </c>
      <c r="BS32" s="90">
        <f>IF(ISNA(VLOOKUP($B32,'[2]1516 Exp_Rev Access'!$F$7:$FS$310,56,FALSE)),"",VLOOKUP($B32,'[2]1516 Exp_Rev Access'!$F$7:$FS$310,56,FALSE))</f>
        <v>0</v>
      </c>
      <c r="BT32" s="90">
        <f>IF(ISNA(VLOOKUP($B32,'[2]1516 Exp_Rev Access'!$F$7:$FS$310,57,FALSE)),"",VLOOKUP($B32,'[2]1516 Exp_Rev Access'!$F$7:$FS$310,57,FALSE))</f>
        <v>0</v>
      </c>
      <c r="BU32" s="90">
        <f>IF(ISNA(VLOOKUP($B32,'[2]1516 Exp_Rev Access'!$F$7:$FS$310,58,FALSE)),"",VLOOKUP($B32,'[2]1516 Exp_Rev Access'!$F$7:$FS$310,58,FALSE))</f>
        <v>0</v>
      </c>
      <c r="BV32" s="53">
        <f t="shared" si="91"/>
        <v>0</v>
      </c>
      <c r="BW32" s="92"/>
      <c r="BX32" s="68"/>
      <c r="BY32" s="90">
        <f>IF(ISNA(VLOOKUP($B32,'[2]1516 Exp_Rev Access'!$F$7:$FS$310,59,FALSE)),"",VLOOKUP($B32,'[2]1516 Exp_Rev Access'!$F$7:$FS$310,59,FALSE))</f>
        <v>0</v>
      </c>
      <c r="BZ32" s="90">
        <f>IF(ISNA(VLOOKUP($B32,'[2]1516 Exp_Rev Access'!$F$7:$FS$310,60,FALSE)),"",VLOOKUP($B32,'[2]1516 Exp_Rev Access'!$F$7:$FS$310,60,FALSE))</f>
        <v>0</v>
      </c>
      <c r="CA32" s="90">
        <f>IF(ISNA(VLOOKUP($B32,'[2]1516 Exp_Rev Access'!$F$7:$FS$310,61,FALSE)),"",VLOOKUP($B32,'[2]1516 Exp_Rev Access'!$F$7:$FS$310,61,FALSE))</f>
        <v>0</v>
      </c>
      <c r="CB32" s="90">
        <f>IF(ISNA(VLOOKUP($B32,'[2]1516 Exp_Rev Access'!$F$7:$FS$310,62,FALSE)),"",VLOOKUP($B32,'[2]1516 Exp_Rev Access'!$F$7:$FS$310,62,FALSE))</f>
        <v>0</v>
      </c>
      <c r="CC32" s="90">
        <f>IF(ISNA(VLOOKUP($B32,'[2]1516 Exp_Rev Access'!$F$7:$FS$310,63,FALSE)),"",VLOOKUP($B32,'[2]1516 Exp_Rev Access'!$F$7:$FS$310,63,FALSE))</f>
        <v>396.76</v>
      </c>
      <c r="CD32" s="90">
        <f>IF(ISNA(VLOOKUP($B32,'[2]1516 Exp_Rev Access'!$F$7:$FS$310,64,FALSE)),"",VLOOKUP($B32,'[2]1516 Exp_Rev Access'!$F$7:$FS$310,64,FALSE))</f>
        <v>0</v>
      </c>
      <c r="CE32" s="53">
        <f t="shared" si="92"/>
        <v>396.76</v>
      </c>
      <c r="CF32" s="92">
        <f t="shared" si="93"/>
        <v>5.9149420715535646E-3</v>
      </c>
      <c r="CG32" s="94">
        <f t="shared" si="94"/>
        <v>53.616216216216209</v>
      </c>
      <c r="CH32" s="90">
        <f>IF(ISNA(VLOOKUP($B32,'[2]1516 Exp_Rev Access'!$F$7:$FS$310,65,FALSE)),"",VLOOKUP($B32,'[2]1516 Exp_Rev Access'!$F$7:$FS$310,65,FALSE))</f>
        <v>0</v>
      </c>
      <c r="CI32" s="90">
        <f>IF(ISNA(VLOOKUP($B32,'[2]1516 Exp_Rev Access'!$F$7:$FS$310,66,FALSE)),"",VLOOKUP($B32,'[2]1516 Exp_Rev Access'!$F$7:$FS$310,66,FALSE))</f>
        <v>0</v>
      </c>
      <c r="CJ32" s="90">
        <f>IF(ISNA(VLOOKUP($B32,'[2]1516 Exp_Rev Access'!$F$7:$FS$310,67,FALSE)),"",VLOOKUP($B32,'[2]1516 Exp_Rev Access'!$F$7:$FS$310,67,FALSE))</f>
        <v>0</v>
      </c>
      <c r="CK32" s="90">
        <f>IF(ISNA(VLOOKUP($B32,'[2]1516 Exp_Rev Access'!$F$7:$FS$310,68,FALSE)),"",VLOOKUP($B32,'[2]1516 Exp_Rev Access'!$F$7:$FS$310,68,FALSE))</f>
        <v>0</v>
      </c>
      <c r="CL32" s="90">
        <f>IF(ISNA(VLOOKUP($B32,'[2]1516 Exp_Rev Access'!$F$7:$FS$310,69,FALSE)),"",VLOOKUP($B32,'[2]1516 Exp_Rev Access'!$F$7:$FS$310,69,FALSE))</f>
        <v>0</v>
      </c>
      <c r="CM32" s="90">
        <f>IF(ISNA(VLOOKUP($B32,'[2]1516 Exp_Rev Access'!$F$7:$FS$310,70,FALSE)),"",VLOOKUP($B32,'[2]1516 Exp_Rev Access'!$F$7:$FS$310,70,FALSE))</f>
        <v>0</v>
      </c>
      <c r="CN32" s="90">
        <f>IF(ISNA(VLOOKUP($B32,'[2]1516 Exp_Rev Access'!$F$7:$FS$310,71,FALSE)),"",VLOOKUP($B32,'[2]1516 Exp_Rev Access'!$F$7:$FS$310,71,FALSE))</f>
        <v>0</v>
      </c>
      <c r="CO32" s="90">
        <f>IF(ISNA(VLOOKUP($B32,'[2]1516 Exp_Rev Access'!$F$7:$FS$310,72,FALSE)),"",VLOOKUP($B32,'[2]1516 Exp_Rev Access'!$F$7:$FS$310,72,FALSE))</f>
        <v>0</v>
      </c>
      <c r="CP32" s="90">
        <f>IF(ISNA(VLOOKUP($B32,'[2]1516 Exp_Rev Access'!$F$7:$FS$310,73,FALSE)),"",VLOOKUP($B32,'[2]1516 Exp_Rev Access'!$F$7:$FS$310,73,FALSE))</f>
        <v>0</v>
      </c>
      <c r="CQ32" s="90">
        <f>IF(ISNA(VLOOKUP($B32,'[2]1516 Exp_Rev Access'!$F$7:$FS$310,74,FALSE)),"",VLOOKUP($B32,'[2]1516 Exp_Rev Access'!$F$7:$FS$310,74,FALSE))</f>
        <v>0</v>
      </c>
      <c r="CR32" s="90">
        <f>IF(ISNA(VLOOKUP($B32,'[2]1516 Exp_Rev Access'!$F$7:$FS$310,75,FALSE)),"",VLOOKUP($B32,'[2]1516 Exp_Rev Access'!$F$7:$FS$310,75,FALSE))</f>
        <v>0</v>
      </c>
      <c r="CS32" s="90">
        <f>IF(ISNA(VLOOKUP($B32,'[2]1516 Exp_Rev Access'!$F$7:$FS$310,76,FALSE)),"",VLOOKUP($B32,'[2]1516 Exp_Rev Access'!$F$7:$FS$310,76,FALSE))</f>
        <v>0</v>
      </c>
      <c r="CT32" s="90">
        <f>IF(ISNA(VLOOKUP($B32,'[2]1516 Exp_Rev Access'!$F$7:$FS$310,77,FALSE)),"",VLOOKUP($B32,'[2]1516 Exp_Rev Access'!$F$7:$FS$310,77,FALSE))</f>
        <v>0</v>
      </c>
      <c r="CU32" s="90">
        <f>IF(ISNA(VLOOKUP($B32,'[2]1516 Exp_Rev Access'!$F$7:$FS$310,78,FALSE)),"",VLOOKUP($B32,'[2]1516 Exp_Rev Access'!$F$7:$FS$310,78,FALSE))</f>
        <v>0</v>
      </c>
      <c r="CV32" s="90">
        <f>IF(ISNA(VLOOKUP($B32,'[2]1516 Exp_Rev Access'!$F$7:$FS$310,79,FALSE)),"",VLOOKUP($B32,'[2]1516 Exp_Rev Access'!$F$7:$FS$310,79,FALSE))</f>
        <v>0</v>
      </c>
      <c r="CW32" s="90">
        <f>IF(ISNA(VLOOKUP($B32,'[2]1516 Exp_Rev Access'!$F$7:$FS$310,80,FALSE)),"",VLOOKUP($B32,'[2]1516 Exp_Rev Access'!$F$7:$FS$310,80,FALSE))</f>
        <v>0</v>
      </c>
      <c r="CX32" s="90">
        <f>IF(ISNA(VLOOKUP($B32,'[2]1516 Exp_Rev Access'!$F$7:$FS$310,81,FALSE)),"",VLOOKUP($B32,'[2]1516 Exp_Rev Access'!$F$7:$FS$310,81,FALSE))</f>
        <v>0</v>
      </c>
      <c r="CY32" s="90">
        <f>IF(ISNA(VLOOKUP($B32,'[2]1516 Exp_Rev Access'!$F$7:$FS$310,82,FALSE)),"",VLOOKUP($B32,'[2]1516 Exp_Rev Access'!$F$7:$FS$310,82,FALSE))</f>
        <v>0</v>
      </c>
      <c r="CZ32" s="90">
        <f>IF(ISNA(VLOOKUP($B32,'[2]1516 Exp_Rev Access'!$F$7:$FS$310,83,FALSE)),"",VLOOKUP($B32,'[2]1516 Exp_Rev Access'!$F$7:$FS$310,83,FALSE))</f>
        <v>0</v>
      </c>
      <c r="DA32" s="90">
        <f>IF(ISNA(VLOOKUP($B32,'[2]1516 Exp_Rev Access'!$F$7:$FS$310,84,FALSE)),"",VLOOKUP($B32,'[2]1516 Exp_Rev Access'!$F$7:$FS$310,84,FALSE))</f>
        <v>0</v>
      </c>
      <c r="DB32" s="90">
        <f>IF(ISNA(VLOOKUP($B32,'[2]1516 Exp_Rev Access'!$F$7:$FS$310,85,FALSE)),"",VLOOKUP($B32,'[2]1516 Exp_Rev Access'!$F$7:$FS$310,85,FALSE))</f>
        <v>0</v>
      </c>
      <c r="DC32" s="90">
        <f>IF(ISNA(VLOOKUP($B32,'[2]1516 Exp_Rev Access'!$F$7:$FS$310,86,FALSE)),"",VLOOKUP($B32,'[2]1516 Exp_Rev Access'!$F$7:$FS$310,86,FALSE))</f>
        <v>0</v>
      </c>
      <c r="DD32" s="90">
        <f>IF(ISNA(VLOOKUP($B32,'[2]1516 Exp_Rev Access'!$F$7:$FS$310,87,FALSE)),"",VLOOKUP($B32,'[2]1516 Exp_Rev Access'!$F$7:$FS$310,87,FALSE))</f>
        <v>0</v>
      </c>
      <c r="DE32" s="90">
        <f>IF(ISNA(VLOOKUP($B32,'[2]1516 Exp_Rev Access'!$F$7:$FS$310,88,FALSE)),"",VLOOKUP($B32,'[2]1516 Exp_Rev Access'!$F$7:$FS$310,88,FALSE))</f>
        <v>0</v>
      </c>
      <c r="DF32" s="90">
        <f>IF(ISNA(VLOOKUP($B32,'[2]1516 Exp_Rev Access'!$F$7:$FS$310,89,FALSE)),"",VLOOKUP($B32,'[2]1516 Exp_Rev Access'!$F$7:$FS$310,89,FALSE))</f>
        <v>0</v>
      </c>
      <c r="DG32" s="90">
        <f>IF(ISNA(VLOOKUP($B32,'[2]1516 Exp_Rev Access'!$F$7:$FS$310,90,FALSE)),"",VLOOKUP($B32,'[2]1516 Exp_Rev Access'!$F$7:$FS$310,90,FALSE))</f>
        <v>0</v>
      </c>
      <c r="DH32" s="90">
        <f>IF(ISNA(VLOOKUP($B32,'[2]1516 Exp_Rev Access'!$F$7:$FS$310,91,FALSE)),"",VLOOKUP($B32,'[2]1516 Exp_Rev Access'!$F$7:$FS$310,91,FALSE))</f>
        <v>0</v>
      </c>
      <c r="DI32" s="90">
        <f>IF(ISNA(VLOOKUP($B32,'[2]1516 Exp_Rev Access'!$F$7:$FS$310,92,FALSE)),"",VLOOKUP($B32,'[2]1516 Exp_Rev Access'!$F$7:$FS$310,92,FALSE))</f>
        <v>0</v>
      </c>
      <c r="DJ32" s="90">
        <f>IF(ISNA(VLOOKUP($B32,'[2]1516 Exp_Rev Access'!$F$7:$FS$310,93,FALSE)),"",VLOOKUP($B32,'[2]1516 Exp_Rev Access'!$F$7:$FS$310,93,FALSE))</f>
        <v>0</v>
      </c>
      <c r="DK32" s="90">
        <f>IF(ISNA(VLOOKUP($B32,'[2]1516 Exp_Rev Access'!$F$7:$FS$310,94,FALSE)),"",VLOOKUP($B32,'[2]1516 Exp_Rev Access'!$F$7:$FS$310,94,FALSE))</f>
        <v>0</v>
      </c>
      <c r="DL32" s="90">
        <f>IF(ISNA(VLOOKUP($B32,'[2]1516 Exp_Rev Access'!$F$7:$FS$310,95,FALSE)),"",VLOOKUP($B32,'[2]1516 Exp_Rev Access'!$F$7:$FS$310,95,FALSE))</f>
        <v>0</v>
      </c>
      <c r="DM32" s="90">
        <f>IF(ISNA(VLOOKUP($B32,'[2]1516 Exp_Rev Access'!$F$7:$FS$310,96,FALSE)),"",VLOOKUP($B32,'[2]1516 Exp_Rev Access'!$F$7:$FS$310,96,FALSE))</f>
        <v>0</v>
      </c>
      <c r="DN32" s="90">
        <f>IF(ISNA(VLOOKUP($B32,'[2]1516 Exp_Rev Access'!$F$7:$FS$310,97,FALSE)),"",VLOOKUP($B32,'[2]1516 Exp_Rev Access'!$F$7:$FS$310,97,FALSE))</f>
        <v>0</v>
      </c>
      <c r="DO32" s="90">
        <f>IF(ISNA(VLOOKUP($B32,'[2]1516 Exp_Rev Access'!$F$7:$FS$310,98,FALSE)),"",VLOOKUP($B32,'[2]1516 Exp_Rev Access'!$F$7:$FS$310,98,FALSE))</f>
        <v>0</v>
      </c>
      <c r="DP32" s="90">
        <f>IF(ISNA(VLOOKUP($B32,'[2]1516 Exp_Rev Access'!$F$7:$FS$310,99,FALSE)),"",VLOOKUP($B32,'[2]1516 Exp_Rev Access'!$F$7:$FS$310,99,FALSE))</f>
        <v>0</v>
      </c>
      <c r="DQ32" s="90">
        <f>IF(ISNA(VLOOKUP($B32,'[2]1516 Exp_Rev Access'!$F$7:$FS$310,100,FALSE)),"",VLOOKUP($B32,'[2]1516 Exp_Rev Access'!$F$7:$FS$310,100,FALSE))</f>
        <v>0</v>
      </c>
      <c r="DR32" s="90">
        <f>IF(ISNA(VLOOKUP($B32,'[2]1516 Exp_Rev Access'!$F$7:$FS$310,101,FALSE)),"",VLOOKUP($B32,'[2]1516 Exp_Rev Access'!$F$7:$FS$310,101,FALSE))</f>
        <v>0</v>
      </c>
      <c r="DS32" s="90">
        <f>IF(ISNA(VLOOKUP($B32,'[2]1516 Exp_Rev Access'!$F$7:$FS$310,102,FALSE)),"",VLOOKUP($B32,'[2]1516 Exp_Rev Access'!$F$7:$FS$310,102,FALSE))</f>
        <v>0</v>
      </c>
      <c r="DT32" s="90">
        <f>IF(ISNA(VLOOKUP($B32,'[2]1516 Exp_Rev Access'!$F$7:$FS$310,103,FALSE)),"",VLOOKUP($B32,'[2]1516 Exp_Rev Access'!$F$7:$FS$310,103,FALSE))</f>
        <v>0</v>
      </c>
      <c r="DU32" s="90">
        <f>IF(ISNA(VLOOKUP($B32,'[2]1516 Exp_Rev Access'!$F$7:$FS$310,104,FALSE)),"",VLOOKUP($B32,'[2]1516 Exp_Rev Access'!$F$7:$FS$310,104,FALSE))</f>
        <v>0</v>
      </c>
      <c r="DV32" s="90">
        <f>IF(ISNA(VLOOKUP($B32,'[2]1516 Exp_Rev Access'!$F$7:$FS$310,105,FALSE)),"",VLOOKUP($B32,'[2]1516 Exp_Rev Access'!$F$7:$FS$310,105,FALSE))</f>
        <v>0</v>
      </c>
      <c r="DW32" s="90">
        <f>IF(ISNA(VLOOKUP($B32,'[2]1516 Exp_Rev Access'!$F$7:$FS$310,106,FALSE)),"",VLOOKUP($B32,'[2]1516 Exp_Rev Access'!$F$7:$FS$310,106,FALSE))</f>
        <v>0</v>
      </c>
      <c r="DX32" s="90">
        <f>IF(ISNA(VLOOKUP($B32,'[2]1516 Exp_Rev Access'!$F$7:$FS$310,107,FALSE)),"",VLOOKUP($B32,'[2]1516 Exp_Rev Access'!$F$7:$FS$310,107,FALSE))</f>
        <v>0</v>
      </c>
      <c r="DY32" s="90">
        <f>IF(ISNA(VLOOKUP($B32,'[2]1516 Exp_Rev Access'!$F$7:$FS$310,108,FALSE)),"",VLOOKUP($B32,'[2]1516 Exp_Rev Access'!$F$7:$FS$310,108,FALSE))</f>
        <v>0</v>
      </c>
      <c r="DZ32" s="90">
        <f>IF(ISNA(VLOOKUP($B32,'[2]1516 Exp_Rev Access'!$F$7:$FS$310,109,FALSE)),"",VLOOKUP($B32,'[2]1516 Exp_Rev Access'!$F$7:$FS$310,109,FALSE))</f>
        <v>0</v>
      </c>
      <c r="EA32" s="90">
        <f>IF(ISNA(VLOOKUP($B32,'[2]1516 Exp_Rev Access'!$F$7:$FS$310,110,FALSE)),"",VLOOKUP($B32,'[2]1516 Exp_Rev Access'!$F$7:$FS$310,110,FALSE))</f>
        <v>0</v>
      </c>
      <c r="EB32" s="90">
        <f>IF(ISNA(VLOOKUP($B32,'[2]1516 Exp_Rev Access'!$F$7:$FS$310,111,FALSE)),"",VLOOKUP($B32,'[2]1516 Exp_Rev Access'!$F$7:$FS$310,111,FALSE))</f>
        <v>0</v>
      </c>
      <c r="EC32" s="90">
        <f>IF(ISNA(VLOOKUP($B32,'[2]1516 Exp_Rev Access'!$F$7:$FS$310,112,FALSE)),"",VLOOKUP($B32,'[2]1516 Exp_Rev Access'!$F$7:$FS$310,112,FALSE))</f>
        <v>0</v>
      </c>
      <c r="ED32" s="90">
        <f>IF(ISNA(VLOOKUP($B32,'[2]1516 Exp_Rev Access'!$F$7:$FS$310,113,FALSE)),"",VLOOKUP($B32,'[2]1516 Exp_Rev Access'!$F$7:$FS$310,113,FALSE))</f>
        <v>0</v>
      </c>
      <c r="EE32" s="90">
        <f>IF(ISNA(VLOOKUP($B32,'[2]1516 Exp_Rev Access'!$F$7:$FS$310,114,FALSE)),"",VLOOKUP($B32,'[2]1516 Exp_Rev Access'!$F$7:$FS$310,114,FALSE))</f>
        <v>0</v>
      </c>
      <c r="EF32" s="90">
        <f>IF(ISNA(VLOOKUP($B32,'[2]1516 Exp_Rev Access'!$F$7:$FS$310,115,FALSE)),"",VLOOKUP($B32,'[2]1516 Exp_Rev Access'!$F$7:$FS$310,115,FALSE))</f>
        <v>0</v>
      </c>
      <c r="EG32" s="90">
        <f>IF(ISNA(VLOOKUP($B32,'[2]1516 Exp_Rev Access'!$F$7:$FS$310,116,FALSE)),"",VLOOKUP($B32,'[2]1516 Exp_Rev Access'!$F$7:$FS$310,116,FALSE))</f>
        <v>0</v>
      </c>
      <c r="EH32" s="90">
        <f>IF(ISNA(VLOOKUP($B32,'[2]1516 Exp_Rev Access'!$F$7:$FS$310,117,FALSE)),"",VLOOKUP($B32,'[2]1516 Exp_Rev Access'!$F$7:$FS$310,117,FALSE))</f>
        <v>0</v>
      </c>
      <c r="EI32" s="90">
        <f>IF(ISNA(VLOOKUP($B32,'[2]1516 Exp_Rev Access'!$F$7:$FS$310,118,FALSE)),"",VLOOKUP($B32,'[2]1516 Exp_Rev Access'!$F$7:$FS$310,118,FALSE))</f>
        <v>0</v>
      </c>
      <c r="EJ32" s="90">
        <f>IF(ISNA(VLOOKUP($B32,'[2]1516 Exp_Rev Access'!$F$7:$FS$310,119,FALSE)),"",VLOOKUP($B32,'[2]1516 Exp_Rev Access'!$F$7:$FS$310,119,FALSE))</f>
        <v>0</v>
      </c>
      <c r="EK32" s="90">
        <f>IF(ISNA(VLOOKUP($B32,'[2]1516 Exp_Rev Access'!$F$7:$FS$310,120,FALSE)),"",VLOOKUP($B32,'[2]1516 Exp_Rev Access'!$F$7:$FS$310,120,FALSE))</f>
        <v>0</v>
      </c>
      <c r="EL32" s="90">
        <f>IF(ISNA(VLOOKUP($B32,'[2]1516 Exp_Rev Access'!$F$7:$FS$310,121,FALSE)),"",VLOOKUP($B32,'[2]1516 Exp_Rev Access'!$F$7:$FS$310,121,FALSE))</f>
        <v>0</v>
      </c>
      <c r="EM32" s="90">
        <f>IF(ISNA(VLOOKUP($B32,'[2]1516 Exp_Rev Access'!$F$7:$FS$310,122,FALSE)),"",VLOOKUP($B32,'[2]1516 Exp_Rev Access'!$F$7:$FS$310,122,FALSE))</f>
        <v>0</v>
      </c>
      <c r="EN32" s="90">
        <f>IF(ISNA(VLOOKUP($B32,'[2]1516 Exp_Rev Access'!$F$7:$FS$310,123,FALSE)),"",VLOOKUP($B32,'[2]1516 Exp_Rev Access'!$F$7:$FS$310,123,FALSE))</f>
        <v>0</v>
      </c>
      <c r="EO32" s="90">
        <f>IF(ISNA(VLOOKUP($B32,'[2]1516 Exp_Rev Access'!$F$7:$FS$310,124,FALSE)),"",VLOOKUP($B32,'[2]1516 Exp_Rev Access'!$F$7:$FS$310,124,FALSE))</f>
        <v>0</v>
      </c>
      <c r="EP32" s="90">
        <f>IF(ISNA(VLOOKUP($B32,'[2]1516 Exp_Rev Access'!$F$7:$FS$310,125,FALSE)),"",VLOOKUP($B32,'[2]1516 Exp_Rev Access'!$F$7:$FS$310,125,FALSE))</f>
        <v>0</v>
      </c>
      <c r="EQ32" s="90">
        <f>IF(ISNA(VLOOKUP($B32,'[2]1516 Exp_Rev Access'!$F$7:$FS$310,126,FALSE)),"",VLOOKUP($B32,'[2]1516 Exp_Rev Access'!$F$7:$FS$310,126,FALSE))</f>
        <v>0</v>
      </c>
      <c r="ER32" s="90">
        <f>IF(ISNA(VLOOKUP($B32,'[2]1516 Exp_Rev Access'!$F$7:$FS$310,127,FALSE)),"",VLOOKUP($B32,'[2]1516 Exp_Rev Access'!$F$7:$FS$310,127,FALSE))</f>
        <v>0</v>
      </c>
      <c r="ES32" s="90">
        <f>IF(ISNA(VLOOKUP($B32,'[2]1516 Exp_Rev Access'!$F$7:$FS$310,128,FALSE)),"",VLOOKUP($B32,'[2]1516 Exp_Rev Access'!$F$7:$FS$310,128,FALSE))</f>
        <v>0</v>
      </c>
      <c r="ET32" s="90">
        <f>IF(ISNA(VLOOKUP($B32,'[2]1516 Exp_Rev Access'!$F$7:$FS$310,129,FALSE)),"",VLOOKUP($B32,'[2]1516 Exp_Rev Access'!$F$7:$FS$310,129,FALSE))</f>
        <v>0</v>
      </c>
      <c r="EU32" s="90">
        <f>IF(ISNA(VLOOKUP($B32,'[2]1516 Exp_Rev Access'!$F$7:$FS$310,130,FALSE)),"",VLOOKUP($B32,'[2]1516 Exp_Rev Access'!$F$7:$FS$310,130,FALSE))</f>
        <v>0</v>
      </c>
      <c r="EV32" s="90">
        <f>IF(ISNA(VLOOKUP($B32,'[2]1516 Exp_Rev Access'!$F$7:$FS$310,131,FALSE)),"",VLOOKUP($B32,'[2]1516 Exp_Rev Access'!$F$7:$FS$310,131,FALSE))</f>
        <v>0</v>
      </c>
      <c r="EW32" s="90">
        <f>IF(ISNA(VLOOKUP($B32,'[2]1516 Exp_Rev Access'!$F$7:$FS$310,132,FALSE)),"",VLOOKUP($B32,'[2]1516 Exp_Rev Access'!$F$7:$FS$310,132,FALSE))</f>
        <v>0</v>
      </c>
      <c r="EX32" s="90">
        <f>IF(ISNA(VLOOKUP($B32,'[2]1516 Exp_Rev Access'!$F$7:$FS$310,133,FALSE)),"",VLOOKUP($B32,'[2]1516 Exp_Rev Access'!$F$7:$FS$310,133,FALSE))</f>
        <v>0</v>
      </c>
      <c r="EY32" s="90">
        <f>IF(ISNA(VLOOKUP($B32,'[2]1516 Exp_Rev Access'!$F$7:$FS$310,134,FALSE)),"",VLOOKUP($B32,'[2]1516 Exp_Rev Access'!$F$7:$FS$310,134,FALSE))</f>
        <v>0</v>
      </c>
      <c r="EZ32" s="90">
        <f>IF(ISNA(VLOOKUP($B32,'[2]1516 Exp_Rev Access'!$F$7:$FS$310,135,FALSE)),"",VLOOKUP($B32,'[2]1516 Exp_Rev Access'!$F$7:$FS$310,135,FALSE))</f>
        <v>0</v>
      </c>
      <c r="FA32" s="90">
        <f>IF(ISNA(VLOOKUP($B32,'[2]1516 Exp_Rev Access'!$F$7:$FS$310,136,FALSE)),"",VLOOKUP($B32,'[2]1516 Exp_Rev Access'!$F$7:$FS$310,136,FALSE))</f>
        <v>0</v>
      </c>
      <c r="FB32" s="90">
        <f>IF(ISNA(VLOOKUP($B32,'[2]1516 Exp_Rev Access'!$F$7:$FS$310,137,FALSE)),"",VLOOKUP($B32,'[2]1516 Exp_Rev Access'!$F$7:$FS$310,137,FALSE))</f>
        <v>0</v>
      </c>
      <c r="FC32" s="90">
        <f>IF(ISNA(VLOOKUP($B32,'[2]1516 Exp_Rev Access'!$F$7:$FS$310,138,FALSE)),"",VLOOKUP($B32,'[2]1516 Exp_Rev Access'!$F$7:$FS$310,138,FALSE))</f>
        <v>0</v>
      </c>
      <c r="FD32" s="90">
        <f>IF(ISNA(VLOOKUP($B32,'[2]1516 Exp_Rev Access'!$F$7:$FS$310,139,FALSE)),"",VLOOKUP($B32,'[2]1516 Exp_Rev Access'!$F$7:$FS$310,139,FALSE))</f>
        <v>0</v>
      </c>
      <c r="FE32" s="90">
        <f>IF(ISNA(VLOOKUP($B32,'[2]1516 Exp_Rev Access'!$F$7:$FS$310,140,FALSE)),"",VLOOKUP($B32,'[2]1516 Exp_Rev Access'!$F$7:$FS$310,140,FALSE))</f>
        <v>0</v>
      </c>
      <c r="FF32" s="90">
        <f>IF(ISNA(VLOOKUP($B32,'[2]1516 Exp_Rev Access'!$F$7:$FS$310,141,FALSE)),"",VLOOKUP($B32,'[2]1516 Exp_Rev Access'!$F$7:$FS$310,141,FALSE))</f>
        <v>0</v>
      </c>
      <c r="FG32" s="90">
        <f>IF(ISNA(VLOOKUP($B32,'[2]1516 Exp_Rev Access'!$F$7:$FS$310,142,FALSE)),"",VLOOKUP($B32,'[2]1516 Exp_Rev Access'!$F$7:$FS$310,142,FALSE))</f>
        <v>0</v>
      </c>
      <c r="FH32" s="90">
        <f>IF(ISNA(VLOOKUP($B32,'[2]1516 Exp_Rev Access'!$F$7:$FS$310,143,FALSE)),"",VLOOKUP($B32,'[2]1516 Exp_Rev Access'!$F$7:$FS$310,143,FALSE))</f>
        <v>0</v>
      </c>
      <c r="FI32" s="90">
        <f>IF(ISNA(VLOOKUP($B32,'[2]1516 Exp_Rev Access'!$F$7:$FS$310,144,FALSE)),"",VLOOKUP($B32,'[2]1516 Exp_Rev Access'!$F$7:$FS$310,144,FALSE))</f>
        <v>0</v>
      </c>
      <c r="FJ32" s="90">
        <f>IF(ISNA(VLOOKUP($B32,'[2]1516 Exp_Rev Access'!$F$7:$FS$310,145,FALSE)),"",VLOOKUP($B32,'[2]1516 Exp_Rev Access'!$F$7:$FS$310,145,FALSE))</f>
        <v>0</v>
      </c>
      <c r="FK32" s="90">
        <f>IF(ISNA(VLOOKUP($B32,'[2]1516 Exp_Rev Access'!$F$7:$FS$310,146,FALSE)),"",VLOOKUP($B32,'[2]1516 Exp_Rev Access'!$F$7:$FS$310,146,FALSE))</f>
        <v>0</v>
      </c>
      <c r="FL32" s="90">
        <f>IF(ISNA(VLOOKUP($B32,'[2]1516 Exp_Rev Access'!$F$7:$FS$310,1147,FALSE)),"",VLOOKUP($B32,'[2]1516 Exp_Rev Access'!$F$7:$FS$310,147,FALSE))</f>
        <v>0</v>
      </c>
      <c r="FM32" s="90">
        <f>IF(ISNA(VLOOKUP($B32,'[2]1516 Exp_Rev Access'!$F$7:$FS$310,148,FALSE)),"",VLOOKUP($B32,'[2]1516 Exp_Rev Access'!$F$7:$FS$310,148,FALSE))</f>
        <v>0</v>
      </c>
      <c r="FN32" s="90">
        <f>IF(ISNA(VLOOKUP($B32,'[2]1516 Exp_Rev Access'!$F$7:$FS$310,149,FALSE)),"",VLOOKUP($B32,'[2]1516 Exp_Rev Access'!$F$7:$FS$310,149,FALSE))</f>
        <v>0</v>
      </c>
      <c r="FO32" s="90">
        <f>IF(ISNA(VLOOKUP($B32,'[2]1516 Exp_Rev Access'!$F$7:$FS$310,150,FALSE)),"",VLOOKUP($B32,'[2]1516 Exp_Rev Access'!$F$7:$FS$310,150,FALSE))</f>
        <v>0</v>
      </c>
      <c r="FP32" s="90">
        <f>IF(ISNA(VLOOKUP($B32,'[2]1516 Exp_Rev Access'!$F$7:$FS$310,151,FALSE)),"",VLOOKUP($B32,'[2]1516 Exp_Rev Access'!$F$7:$FS$310,151,FALSE))</f>
        <v>0</v>
      </c>
      <c r="FQ32" s="90">
        <f>IF(ISNA(VLOOKUP($B32,'[2]1516 Exp_Rev Access'!$F$7:$FS$310,152,FALSE)),"",VLOOKUP($B32,'[2]1516 Exp_Rev Access'!$F$7:$FS$310,152,FALSE))</f>
        <v>0</v>
      </c>
      <c r="FR32" s="90">
        <f>IF(ISNA(VLOOKUP($B32,'[2]1516 Exp_Rev Access'!$F$7:$FS$310,153,FALSE)),"",VLOOKUP($B32,'[2]1516 Exp_Rev Access'!$F$7:$FS$310,153,FALSE))</f>
        <v>0</v>
      </c>
      <c r="FS32" s="53">
        <f t="shared" si="95"/>
        <v>0</v>
      </c>
      <c r="FT32" s="92"/>
      <c r="FU32" s="98">
        <f t="shared" si="96"/>
        <v>0</v>
      </c>
      <c r="FV32" s="90">
        <f>IF(ISNA(VLOOKUP($B32,'[2]1516 Exp_Rev Access'!$F$7:$FS$310,154,FALSE)),"",VLOOKUP($B32,'[2]1516 Exp_Rev Access'!$F$7:$FS$310,154,FALSE))</f>
        <v>0</v>
      </c>
      <c r="FW32" s="90">
        <f>IF(ISNA(VLOOKUP($B32,'[2]1516 Exp_Rev Access'!$F$7:$FS$310,155,FALSE)),"",VLOOKUP($B32,'[2]1516 Exp_Rev Access'!$F$7:$FS$310,155,FALSE))</f>
        <v>0</v>
      </c>
      <c r="FX32" s="90">
        <f>IF(ISNA(VLOOKUP($B32,'[2]1516 Exp_Rev Access'!$F$7:$FS$310,156,FALSE)),"",VLOOKUP($B32,'[2]1516 Exp_Rev Access'!$F$7:$FS$310,156,FALSE))</f>
        <v>0</v>
      </c>
      <c r="FY32" s="90">
        <f>IF(ISNA(VLOOKUP($B32,'[2]1516 Exp_Rev Access'!$F$7:$FS$310,157,FALSE)),"",VLOOKUP($B32,'[2]1516 Exp_Rev Access'!$F$7:$FS$310,157,FALSE))</f>
        <v>0</v>
      </c>
      <c r="FZ32" s="90">
        <f>IF(ISNA(VLOOKUP($B32,'[2]1516 Exp_Rev Access'!$F$7:$FS$310,158,FALSE)),"",VLOOKUP($B32,'[2]1516 Exp_Rev Access'!$F$7:$FS$310,158,FALSE))</f>
        <v>0</v>
      </c>
      <c r="GA32" s="90">
        <f>IF(ISNA(VLOOKUP($B32,'[2]1516 Exp_Rev Access'!$F$7:$FS$310,159,FALSE)),"",VLOOKUP($B32,'[2]1516 Exp_Rev Access'!$F$7:$FS$310,159,FALSE))</f>
        <v>0</v>
      </c>
      <c r="GB32" s="90">
        <f>IF(ISNA(VLOOKUP($B32,'[2]1516 Exp_Rev Access'!$F$7:$FS$310,160,FALSE)),"",VLOOKUP($B32,'[2]1516 Exp_Rev Access'!$F$7:$FS$310,160,FALSE))</f>
        <v>0</v>
      </c>
      <c r="GC32" s="90">
        <f>IF(ISNA(VLOOKUP($B32,'[2]1516 Exp_Rev Access'!$F$7:$FS$310,161,FALSE)),"",VLOOKUP($B32,'[2]1516 Exp_Rev Access'!$F$7:$FS$310,161,FALSE))</f>
        <v>0</v>
      </c>
      <c r="GD32" s="90">
        <f>IF(ISNA(VLOOKUP($B32,'[2]1516 Exp_Rev Access'!$F$7:$FS$310,162,FALSE)),"",VLOOKUP($B32,'[2]1516 Exp_Rev Access'!$F$7:$FS$310,162,FALSE))</f>
        <v>0</v>
      </c>
      <c r="GE32" s="90">
        <f>IF(ISNA(VLOOKUP($B32,'[2]1516 Exp_Rev Access'!$F$7:$FS$310,163,FALSE)),"",VLOOKUP($B32,'[2]1516 Exp_Rev Access'!$F$7:$FS$310,163,FALSE))</f>
        <v>0</v>
      </c>
      <c r="GF32" s="90">
        <f>IF(ISNA(VLOOKUP($B32,'[2]1516 Exp_Rev Access'!$F$7:$FS$310,164,FALSE)),"",VLOOKUP($B32,'[2]1516 Exp_Rev Access'!$F$7:$FS$310,164,FALSE))</f>
        <v>0</v>
      </c>
      <c r="GG32" s="90">
        <f>IF(ISNA(VLOOKUP($B32,'[2]1516 Exp_Rev Access'!$F$7:$FS$310,165,FALSE)),"",VLOOKUP($B32,'[2]1516 Exp_Rev Access'!$F$7:$FS$310,165,FALSE))</f>
        <v>0</v>
      </c>
      <c r="GH32" s="90">
        <f>IF(ISNA(VLOOKUP($B32,'[2]1516 Exp_Rev Access'!$F$7:$FS$310,166,FALSE)),"",VLOOKUP($B32,'[2]1516 Exp_Rev Access'!$F$7:$FS$310,166,FALSE))</f>
        <v>0</v>
      </c>
      <c r="GI32" s="90">
        <f>IF(ISNA(VLOOKUP($B32,'[2]1516 Exp_Rev Access'!$F$7:$FS$310,167,FALSE)),"",VLOOKUP($B32,'[2]1516 Exp_Rev Access'!$F$7:$FS$310,167,FALSE))</f>
        <v>0</v>
      </c>
      <c r="GJ32" s="90">
        <f>IF(ISNA(VLOOKUP($B32,'[2]1516 Exp_Rev Access'!$F$7:$FS$310,168,FALSE)),"",VLOOKUP($B32,'[2]1516 Exp_Rev Access'!$F$7:$FS$310,168,FALSE))</f>
        <v>0</v>
      </c>
      <c r="GK32" s="90">
        <f>IF(ISNA(VLOOKUP($B32,'[2]1516 Exp_Rev Access'!$F$7:$FS$310,169,FALSE)),"",VLOOKUP($B32,'[2]1516 Exp_Rev Access'!$F$7:$FS$310,169,FALSE))</f>
        <v>0</v>
      </c>
      <c r="GL32" s="90">
        <f>IF(ISNA(VLOOKUP($B32,'[2]1516 Exp_Rev Access'!$F$7:$FS$310,170,FALSE)),"",VLOOKUP($B32,'[2]1516 Exp_Rev Access'!$F$7:$FS$310,170,FALSE))</f>
        <v>0</v>
      </c>
      <c r="GM32" s="90">
        <f>IF(ISNA(VLOOKUP($B32,'[2]1516 Exp_Rev Access'!$F$7:$FT$310,171,FALSE)),"",VLOOKUP($B32,'[2]1516 Exp_Rev Access'!$F$7:$FT$310,171,FALSE))</f>
        <v>0</v>
      </c>
      <c r="GN32" s="90">
        <f>IF(ISNA(VLOOKUP($B32,'[2]1516 Exp_Rev Access'!$F$7:$FU$310,172,FALSE)),"",VLOOKUP($B32,'[2]1516 Exp_Rev Access'!$F$7:$FU$310,172,FALSE))</f>
        <v>0</v>
      </c>
      <c r="GO32" s="90">
        <f>IF(ISNA(VLOOKUP($B32,'[2]1516 Exp_Rev Access'!$F$7:$FV$310,173,FALSE)),"",VLOOKUP($B32,'[2]1516 Exp_Rev Access'!$F$7:$FV$310,173,FALSE))</f>
        <v>0</v>
      </c>
      <c r="GP32" s="90">
        <f>IF(ISNA(VLOOKUP($B32,'[2]1516 Exp_Rev Access'!$F$7:$GA$310,174,FALSE)),"",VLOOKUP($B32,'[2]1516 Exp_Rev Access'!$F$7:$GA$310,174,FALSE))</f>
        <v>0</v>
      </c>
      <c r="GQ32" s="90">
        <f>IF(ISNA(VLOOKUP($B32,'[2]1516 Exp_Rev Access'!$F$7:$GA$310,175,FALSE)),"",VLOOKUP($B32,'[2]1516 Exp_Rev Access'!$F$7:$GA$310,175,FALSE))</f>
        <v>0</v>
      </c>
      <c r="GR32" s="90">
        <f>IF(ISNA(VLOOKUP($B32,'[2]1516 Exp_Rev Access'!$F$7:$GA$310,176,FALSE)),"",VLOOKUP($B32,'[2]1516 Exp_Rev Access'!$F$7:$GA$310,176,FALSE))</f>
        <v>0</v>
      </c>
      <c r="GS32" s="90">
        <f>IF(ISNA(VLOOKUP($B32,'[2]1516 Exp_Rev Access'!$F$7:$GA$310,177,FALSE)),"",VLOOKUP($B32,'[2]1516 Exp_Rev Access'!$F$7:$GA$310,177,FALSE))</f>
        <v>0</v>
      </c>
      <c r="GT32" s="90">
        <f>IF(ISNA(VLOOKUP($B32,'[2]1516 Exp_Rev Access'!$F$7:$GA$310,178,FALSE)),"",VLOOKUP($B32,'[2]1516 Exp_Rev Access'!$F$7:$GA$310,178,FALSE))</f>
        <v>194.61</v>
      </c>
      <c r="GU32" s="53">
        <f t="shared" si="97"/>
        <v>194.61</v>
      </c>
      <c r="GV32" s="92">
        <f t="shared" si="98"/>
        <v>2.9012674577705397E-3</v>
      </c>
      <c r="GW32" s="96">
        <f t="shared" si="99"/>
        <v>26.298648648648648</v>
      </c>
    </row>
    <row r="33" spans="1:224" x14ac:dyDescent="0.2">
      <c r="B33" s="87" t="s">
        <v>209</v>
      </c>
      <c r="C33" s="87" t="s">
        <v>210</v>
      </c>
      <c r="D33" s="88">
        <f>IF(ISNA(VLOOKUP($B33,'[2]1516 enrollment_Rev_Exp by size'!$A$6:$C$325,3,FALSE)),"",VLOOKUP($B33,'[2]1516 enrollment_Rev_Exp by size'!$A$6:$C$325,3,FALSE))</f>
        <v>341.96000000000004</v>
      </c>
      <c r="E33" s="89">
        <v>4814278.87</v>
      </c>
      <c r="F33" s="67">
        <f t="shared" si="81"/>
        <v>4814278.87</v>
      </c>
      <c r="G33" s="67">
        <f t="shared" si="82"/>
        <v>0</v>
      </c>
      <c r="H33" s="90">
        <f>IF(ISNA(VLOOKUP($B33,'[2]1516 Exp_Rev Access'!$F$7:$FS$310,2,FALSE)),"",VLOOKUP($B33,'[2]1516 Exp_Rev Access'!$F$7:$FS$310,2,FALSE))</f>
        <v>645360.39</v>
      </c>
      <c r="I33" s="90">
        <f>IF(ISNA(VLOOKUP($B33,'[2]1516 Exp_Rev Access'!$F$7:$FS$310,3,FALSE)),"",VLOOKUP($B33,'[2]1516 Exp_Rev Access'!$F$7:$FS$310,3,FALSE))</f>
        <v>0</v>
      </c>
      <c r="J33" s="90">
        <f>IF(ISNA(VLOOKUP($B33,'[2]1516 Exp_Rev Access'!$F$7:$FS$310,4,FALSE)),"",VLOOKUP($B33,'[2]1516 Exp_Rev Access'!$F$7:$FS$310,4,FALSE))</f>
        <v>934.84</v>
      </c>
      <c r="K33" s="90">
        <f>IF(ISNA(VLOOKUP($B33,'[2]1516 Exp_Rev Access'!$F$7:$FS$310,5,FALSE)),"-",VLOOKUP($B33,'[2]1516 Exp_Rev Access'!$F$7:$FS$310,5,FALSE))</f>
        <v>11061.52</v>
      </c>
      <c r="L33" s="90">
        <f>IF(ISNA(VLOOKUP($B33,'[2]1516 Exp_Rev Access'!$F$7:$FS$310,6,FALSE)),"",VLOOKUP($B33,'[2]1516 Exp_Rev Access'!$F$7:$FS$310,6,FALSE))</f>
        <v>0</v>
      </c>
      <c r="M33" s="90">
        <f>IF(ISNA(VLOOKUP($B33,'[2]1516 Exp_Rev Access'!$F$7:$FS$310,7,FALSE)),"",VLOOKUP($B33,'[2]1516 Exp_Rev Access'!$F$7:$FS$310,7,FALSE))</f>
        <v>0</v>
      </c>
      <c r="N33" s="53">
        <f t="shared" si="83"/>
        <v>657356.75</v>
      </c>
      <c r="O33" s="91">
        <f t="shared" si="84"/>
        <v>0.13654313922201186</v>
      </c>
      <c r="P33" s="53">
        <f t="shared" ref="P33:P37" si="100">N33/D33</f>
        <v>1922.3205930518188</v>
      </c>
      <c r="Q33" s="90">
        <f>IF(ISNA(VLOOKUP($B33,'[2]1516 Exp_Rev Access'!$F$7:$FS$310,8,FALSE)),"",VLOOKUP($B33,'[2]1516 Exp_Rev Access'!$F$7:$FS$310,8,FALSE))</f>
        <v>1685</v>
      </c>
      <c r="R33" s="90">
        <f>IF(ISNA(VLOOKUP($B33,'[2]1516 Exp_Rev Access'!$F$7:$FS$310,9,FALSE)),"",VLOOKUP($B33,'[2]1516 Exp_Rev Access'!$F$7:$FS$310,9,FALSE))</f>
        <v>0</v>
      </c>
      <c r="S33" s="90">
        <f>IF(ISNA(VLOOKUP($B33,'[2]1516 Exp_Rev Access'!$F$7:$FS$310,10,FALSE)),"",VLOOKUP($B33,'[2]1516 Exp_Rev Access'!$F$7:$FS$310,10,FALSE))</f>
        <v>0</v>
      </c>
      <c r="T33" s="90">
        <f>IF(ISNA(VLOOKUP($B33,'[2]1516 Exp_Rev Access'!$F$7:$FS$310,11,FALSE)),"",VLOOKUP($B33,'[2]1516 Exp_Rev Access'!$F$7:$FS$310,11,FALSE))</f>
        <v>0</v>
      </c>
      <c r="U33" s="90">
        <f>IF(ISNA(VLOOKUP($B33,'[2]1516 Exp_Rev Access'!$F$7:$FS$310,12,FALSE)),"",VLOOKUP($B33,'[2]1516 Exp_Rev Access'!$F$7:$FS$310,12,FALSE))</f>
        <v>7150</v>
      </c>
      <c r="V33" s="90">
        <f>IF(ISNA(VLOOKUP($B33,'[2]1516 Exp_Rev Access'!$F$7:$FS$310,13,FALSE)),"",VLOOKUP($B33,'[2]1516 Exp_Rev Access'!$F$7:$FS$310,13,FALSE))</f>
        <v>0</v>
      </c>
      <c r="W33" s="90">
        <f>IF(ISNA(VLOOKUP($B33,'[2]1516 Exp_Rev Access'!$F$7:$FS$310,14,FALSE)),"",VLOOKUP($B33,'[2]1516 Exp_Rev Access'!$F$7:$FS$310,14,FALSE))</f>
        <v>0</v>
      </c>
      <c r="X33" s="90">
        <f>IF(ISNA(VLOOKUP($B33,'[2]1516 Exp_Rev Access'!$F$7:$FS$310,15,FALSE)),"",VLOOKUP($B33,'[2]1516 Exp_Rev Access'!$F$7:$FS$310,15,FALSE))</f>
        <v>0</v>
      </c>
      <c r="Y33" s="90">
        <f>IF(ISNA(VLOOKUP($B33,'[2]1516 Exp_Rev Access'!$F$7:$FS$310,16,FALSE)),"",VLOOKUP($B33,'[2]1516 Exp_Rev Access'!$F$7:$FS$310,16,FALSE))</f>
        <v>0</v>
      </c>
      <c r="Z33" s="90">
        <f>IF(ISNA(VLOOKUP($B33,'[2]1516 Exp_Rev Access'!$F$7:$FS$310,17,FALSE)),"",VLOOKUP($B33,'[2]1516 Exp_Rev Access'!$F$7:$FS$310,17,FALSE))</f>
        <v>0</v>
      </c>
      <c r="AA33" s="90">
        <f>IF(ISNA(VLOOKUP($B33,'[2]1516 Exp_Rev Access'!$F$7:$FS$310,18,FALSE)),"",VLOOKUP($B33,'[2]1516 Exp_Rev Access'!$F$7:$FS$310,18,FALSE))</f>
        <v>0</v>
      </c>
      <c r="AB33" s="90">
        <f>IF(ISNA(VLOOKUP($B33,'[2]1516 Exp_Rev Access'!$F$7:$FS$310,19,FALSE)),"",VLOOKUP($B33,'[2]1516 Exp_Rev Access'!$F$7:$FS$310,19,FALSE))</f>
        <v>0</v>
      </c>
      <c r="AC33" s="90">
        <f>IF(ISNA(VLOOKUP($B33,'[2]1516 Exp_Rev Access'!$F$7:$FS$310,20,FALSE)),"",VLOOKUP($B33,'[2]1516 Exp_Rev Access'!$F$7:$FS$310,20,FALSE))</f>
        <v>0</v>
      </c>
      <c r="AD33" s="90">
        <f>IF(ISNA(VLOOKUP($B33,'[2]1516 Exp_Rev Access'!$F$7:$FS$310,21,FALSE)),"",VLOOKUP($B33,'[2]1516 Exp_Rev Access'!$F$7:$FS$310,21,FALSE))</f>
        <v>21525.07</v>
      </c>
      <c r="AE33" s="90">
        <f>IF(ISNA(VLOOKUP($B33,'[2]1516 Exp_Rev Access'!$F$7:$FS$310,22,FALSE)),"",VLOOKUP($B33,'[2]1516 Exp_Rev Access'!$F$7:$FS$310,22,FALSE))</f>
        <v>2503.5700000000002</v>
      </c>
      <c r="AF33" s="90">
        <f>IF(ISNA(VLOOKUP($B33,'[2]1516 Exp_Rev Access'!$F$7:$FS$310,23,FALSE)),"",VLOOKUP($B33,'[2]1516 Exp_Rev Access'!$F$7:$FS$310,23,FALSE))</f>
        <v>0</v>
      </c>
      <c r="AG33" s="90">
        <f>IF(ISNA(VLOOKUP($B33,'[2]1516 Exp_Rev Access'!$F$7:$FS$310,24,FALSE)),"",VLOOKUP($B33,'[2]1516 Exp_Rev Access'!$F$7:$FS$310,24,FALSE))</f>
        <v>1898.48</v>
      </c>
      <c r="AH33" s="90">
        <f>IF(ISNA(VLOOKUP($B33,'[2]1516 Exp_Rev Access'!$F$7:$FS$310,25,FALSE)),"",VLOOKUP($B33,'[2]1516 Exp_Rev Access'!$F$7:$FS$310,25,FALSE))</f>
        <v>84</v>
      </c>
      <c r="AI33" s="90">
        <f>IF(ISNA(VLOOKUP($B33,'[2]1516 Exp_Rev Access'!$F$7:$FS$310,26,FALSE)),"",VLOOKUP($B33,'[2]1516 Exp_Rev Access'!$F$7:$FS$310,26,FALSE))</f>
        <v>0</v>
      </c>
      <c r="AJ33" s="90">
        <f>IF(ISNA(VLOOKUP($B33,'[2]1516 Exp_Rev Access'!$F$7:$FS$310,27,FALSE)),"",VLOOKUP($B33,'[2]1516 Exp_Rev Access'!$F$7:$FS$310,27,FALSE))</f>
        <v>0</v>
      </c>
      <c r="AK33" s="90">
        <f>IF(ISNA(VLOOKUP($B33,'[2]1516 Exp_Rev Access'!$F$7:$FS$310,28,FALSE)),"",VLOOKUP($B33,'[2]1516 Exp_Rev Access'!$F$7:$FS$310,28,FALSE))</f>
        <v>0</v>
      </c>
      <c r="AL33" s="90">
        <f>IF(ISNA(VLOOKUP($B33,'[2]1516 Exp_Rev Access'!$F$7:$FS$310,29,FALSE)),"",VLOOKUP($B33,'[2]1516 Exp_Rev Access'!$F$7:$FS$310,29,FALSE))</f>
        <v>46609.599999999999</v>
      </c>
      <c r="AM33" s="53">
        <f t="shared" si="85"/>
        <v>81455.72</v>
      </c>
      <c r="AN33" s="92">
        <f t="shared" si="86"/>
        <v>1.6919609810638159E-2</v>
      </c>
      <c r="AO33" s="68">
        <f t="shared" si="87"/>
        <v>238.20247982220141</v>
      </c>
      <c r="AP33" s="90">
        <f>IF(ISNA(VLOOKUP($B33,'[2]1516 Exp_Rev Access'!$F$7:$FS$310,30,FALSE)),"",VLOOKUP($B33,'[2]1516 Exp_Rev Access'!$F$7:$FS$310,30,FALSE))</f>
        <v>2871398.79</v>
      </c>
      <c r="AQ33" s="90">
        <f>IF(ISNA(VLOOKUP($B33,'[2]1516 Exp_Rev Access'!$F$7:$FS$310,31,FALSE)),"",VLOOKUP($B33,'[2]1516 Exp_Rev Access'!$F$7:$FS$310,31,FALSE))</f>
        <v>27078.26</v>
      </c>
      <c r="AR33" s="90">
        <f>IF(ISNA(VLOOKUP($B33,'[2]1516 Exp_Rev Access'!$F$7:$FS$310,32,FALSE)),"",VLOOKUP($B33,'[2]1516 Exp_Rev Access'!$F$7:$FS$310,32,FALSE))</f>
        <v>209766</v>
      </c>
      <c r="AS33" s="90">
        <f>IF(ISNA(VLOOKUP($B33,'[2]1516 Exp_Rev Access'!$F$7:$FS$310,33,FALSE)),"",VLOOKUP($B33,'[2]1516 Exp_Rev Access'!$F$7:$FS$310,33,FALSE))</f>
        <v>0</v>
      </c>
      <c r="AT33" s="90">
        <f>IF(ISNA(VLOOKUP($B33,'[2]1516 Exp_Rev Access'!$F$7:$FS$310,34,FALSE)),"",VLOOKUP($B33,'[2]1516 Exp_Rev Access'!$F$7:$FS$310,34,FALSE))</f>
        <v>0</v>
      </c>
      <c r="AU33" s="53">
        <f t="shared" si="88"/>
        <v>3108243.05</v>
      </c>
      <c r="AV33" s="93">
        <f t="shared" si="89"/>
        <v>0.64563003804555252</v>
      </c>
      <c r="AW33" s="53">
        <f t="shared" si="90"/>
        <v>9089.4930693648366</v>
      </c>
      <c r="AX33" s="90">
        <f>IF(ISNA(VLOOKUP($B33,'[2]1516 Exp_Rev Access'!$F$7:$FS$310,35,FALSE)),"",VLOOKUP($B33,'[2]1516 Exp_Rev Access'!$F$7:$FS$310,35,FALSE))</f>
        <v>0</v>
      </c>
      <c r="AY33" s="90">
        <f>IF(ISNA(VLOOKUP($B33,'[2]1516 Exp_Rev Access'!$F$7:$FS$310,36,FALSE)),"",VLOOKUP($B33,'[2]1516 Exp_Rev Access'!$F$7:$FS$310,36,FALSE))</f>
        <v>246639.74</v>
      </c>
      <c r="AZ33" s="90">
        <f>IF(ISNA(VLOOKUP($B33,'[2]1516 Exp_Rev Access'!$F$7:$FS$310,37,FALSE)),"",VLOOKUP($B33,'[2]1516 Exp_Rev Access'!$F$7:$FS$310,37,FALSE))</f>
        <v>8493.93</v>
      </c>
      <c r="BA33" s="90">
        <f>IF(ISNA(VLOOKUP($B33,'[2]1516 Exp_Rev Access'!$F$7:$FS$310,38,FALSE)),"",VLOOKUP($B33,'[2]1516 Exp_Rev Access'!$F$7:$FS$310,38,FALSE))</f>
        <v>0</v>
      </c>
      <c r="BB33" s="90">
        <f>IF(ISNA(VLOOKUP($B33,'[2]1516 Exp_Rev Access'!$F$7:$FS$310,39,FALSE)),"",VLOOKUP($B33,'[2]1516 Exp_Rev Access'!$F$7:$FS$310,39,FALSE))</f>
        <v>0</v>
      </c>
      <c r="BC33" s="90">
        <f>IF(ISNA(VLOOKUP($B33,'[2]1516 Exp_Rev Access'!$F$7:$FS$310,40,FALSE)),"",VLOOKUP($B33,'[2]1516 Exp_Rev Access'!$F$7:$FS$310,40,FALSE))</f>
        <v>119586.18</v>
      </c>
      <c r="BD33" s="90">
        <f>IF(ISNA(VLOOKUP($B33,'[2]1516 Exp_Rev Access'!$F$7:$FS$310,41,FALSE)),"",VLOOKUP($B33,'[2]1516 Exp_Rev Access'!$F$7:$FS$310,41,FALSE))</f>
        <v>0</v>
      </c>
      <c r="BE33" s="90">
        <f>IF(ISNA(VLOOKUP($B33,'[2]1516 Exp_Rev Access'!$F$7:$FS$310,42,FALSE)),"",VLOOKUP($B33,'[2]1516 Exp_Rev Access'!$F$7:$FS$310,42,FALSE))</f>
        <v>0</v>
      </c>
      <c r="BF33" s="90">
        <f>IF(ISNA(VLOOKUP($B33,'[2]1516 Exp_Rev Access'!$F$7:$FS$310,43,FALSE)),"",VLOOKUP($B33,'[2]1516 Exp_Rev Access'!$F$7:$FS$310,43,FALSE))</f>
        <v>0</v>
      </c>
      <c r="BG33" s="90">
        <f>IF(ISNA(VLOOKUP($B33,'[2]1516 Exp_Rev Access'!$F$7:$FS$310,44,FALSE)),"",VLOOKUP($B33,'[2]1516 Exp_Rev Access'!$F$7:$FS$310,44,FALSE))</f>
        <v>53739.48</v>
      </c>
      <c r="BH33" s="90">
        <f>IF(ISNA(VLOOKUP($B33,'[2]1516 Exp_Rev Access'!$F$7:$FS$310,45,FALSE)),"",VLOOKUP($B33,'[2]1516 Exp_Rev Access'!$F$7:$FS$310,45,FALSE))</f>
        <v>3618.95</v>
      </c>
      <c r="BI33" s="90">
        <f>IF(ISNA(VLOOKUP($B33,'[2]1516 Exp_Rev Access'!$F$7:$FS$310,46,FALSE)),"",VLOOKUP($B33,'[2]1516 Exp_Rev Access'!$F$7:$FS$310,46,FALSE))</f>
        <v>0</v>
      </c>
      <c r="BJ33" s="90">
        <f>IF(ISNA(VLOOKUP($B33,'[2]1516 Exp_Rev Access'!$F$7:$FS$310,47,FALSE)),"",VLOOKUP($B33,'[2]1516 Exp_Rev Access'!$F$7:$FS$310,47,FALSE))</f>
        <v>2709.23</v>
      </c>
      <c r="BK33" s="90">
        <f>IF(ISNA(VLOOKUP($B33,'[2]1516 Exp_Rev Access'!$F$7:$FS$310,48,FALSE)),"",VLOOKUP($B33,'[2]1516 Exp_Rev Access'!$F$7:$FS$310,48,FALSE))</f>
        <v>155869.65</v>
      </c>
      <c r="BL33" s="90">
        <f>IF(ISNA(VLOOKUP($B33,'[2]1516 Exp_Rev Access'!$F$7:$FS$310,49,FALSE)),"",VLOOKUP($B33,'[2]1516 Exp_Rev Access'!$F$7:$FS$310,49,FALSE))</f>
        <v>0</v>
      </c>
      <c r="BM33" s="90">
        <f>IF(ISNA(VLOOKUP($B33,'[2]1516 Exp_Rev Access'!$F$7:$FS$310,50,FALSE)),"",VLOOKUP($B33,'[2]1516 Exp_Rev Access'!$F$7:$FS$310,50,FALSE))</f>
        <v>0</v>
      </c>
      <c r="BN33" s="90">
        <f>IF(ISNA(VLOOKUP($B33,'[2]1516 Exp_Rev Access'!$F$7:$FS$310,51,FALSE)),"",VLOOKUP($B33,'[2]1516 Exp_Rev Access'!$F$7:$FS$310,51,FALSE))</f>
        <v>0</v>
      </c>
      <c r="BO33" s="90">
        <f>IF(ISNA(VLOOKUP($B33,'[2]1516 Exp_Rev Access'!$F$7:$FS$310,52,FALSE)),"",VLOOKUP($B33,'[2]1516 Exp_Rev Access'!$F$7:$FS$310,52,FALSE))</f>
        <v>0</v>
      </c>
      <c r="BP33" s="90">
        <f>IF(ISNA(VLOOKUP($B33,'[2]1516 Exp_Rev Access'!$F$7:$FS$310,53,FALSE)),"",VLOOKUP($B33,'[2]1516 Exp_Rev Access'!$F$7:$FS$310,53,FALSE))</f>
        <v>0</v>
      </c>
      <c r="BQ33" s="90">
        <f>IF(ISNA(VLOOKUP($B33,'[2]1516 Exp_Rev Access'!$F$7:$FS$310,54,FALSE)),"",VLOOKUP($B33,'[2]1516 Exp_Rev Access'!$F$7:$FS$310,54,FALSE))</f>
        <v>0</v>
      </c>
      <c r="BR33" s="90">
        <f>IF(ISNA(VLOOKUP($B33,'[2]1516 Exp_Rev Access'!$F$7:$FS$310,55,FALSE)),"",VLOOKUP($B33,'[2]1516 Exp_Rev Access'!$F$7:$FS$310,55,FALSE))</f>
        <v>0</v>
      </c>
      <c r="BS33" s="90">
        <f>IF(ISNA(VLOOKUP($B33,'[2]1516 Exp_Rev Access'!$F$7:$FS$310,56,FALSE)),"",VLOOKUP($B33,'[2]1516 Exp_Rev Access'!$F$7:$FS$310,56,FALSE))</f>
        <v>0</v>
      </c>
      <c r="BT33" s="90">
        <f>IF(ISNA(VLOOKUP($B33,'[2]1516 Exp_Rev Access'!$F$7:$FS$310,57,FALSE)),"",VLOOKUP($B33,'[2]1516 Exp_Rev Access'!$F$7:$FS$310,57,FALSE))</f>
        <v>0</v>
      </c>
      <c r="BU33" s="90">
        <f>IF(ISNA(VLOOKUP($B33,'[2]1516 Exp_Rev Access'!$F$7:$FS$310,58,FALSE)),"",VLOOKUP($B33,'[2]1516 Exp_Rev Access'!$F$7:$FS$310,58,FALSE))</f>
        <v>0</v>
      </c>
      <c r="BV33" s="53">
        <f t="shared" si="91"/>
        <v>590657.15999999992</v>
      </c>
      <c r="BW33" s="92">
        <f t="shared" ref="BW33:BW38" si="101">BV33/E33</f>
        <v>0.12268860528222784</v>
      </c>
      <c r="BX33" s="68">
        <f t="shared" ref="BX33:BX38" si="102">BV33/D33</f>
        <v>1727.2697391507775</v>
      </c>
      <c r="BY33" s="90">
        <f>IF(ISNA(VLOOKUP($B33,'[2]1516 Exp_Rev Access'!$F$7:$FS$310,59,FALSE)),"",VLOOKUP($B33,'[2]1516 Exp_Rev Access'!$F$7:$FS$310,59,FALSE))</f>
        <v>0</v>
      </c>
      <c r="BZ33" s="90">
        <f>IF(ISNA(VLOOKUP($B33,'[2]1516 Exp_Rev Access'!$F$7:$FS$310,60,FALSE)),"",VLOOKUP($B33,'[2]1516 Exp_Rev Access'!$F$7:$FS$310,60,FALSE))</f>
        <v>0</v>
      </c>
      <c r="CA33" s="90">
        <f>IF(ISNA(VLOOKUP($B33,'[2]1516 Exp_Rev Access'!$F$7:$FS$310,61,FALSE)),"",VLOOKUP($B33,'[2]1516 Exp_Rev Access'!$F$7:$FS$310,61,FALSE))</f>
        <v>0</v>
      </c>
      <c r="CB33" s="90">
        <f>IF(ISNA(VLOOKUP($B33,'[2]1516 Exp_Rev Access'!$F$7:$FS$310,62,FALSE)),"",VLOOKUP($B33,'[2]1516 Exp_Rev Access'!$F$7:$FS$310,62,FALSE))</f>
        <v>0</v>
      </c>
      <c r="CC33" s="90">
        <f>IF(ISNA(VLOOKUP($B33,'[2]1516 Exp_Rev Access'!$F$7:$FS$310,63,FALSE)),"",VLOOKUP($B33,'[2]1516 Exp_Rev Access'!$F$7:$FS$310,63,FALSE))</f>
        <v>15732.4</v>
      </c>
      <c r="CD33" s="90">
        <f>IF(ISNA(VLOOKUP($B33,'[2]1516 Exp_Rev Access'!$F$7:$FS$310,64,FALSE)),"",VLOOKUP($B33,'[2]1516 Exp_Rev Access'!$F$7:$FS$310,64,FALSE))</f>
        <v>0</v>
      </c>
      <c r="CE33" s="53">
        <f t="shared" si="92"/>
        <v>15732.4</v>
      </c>
      <c r="CF33" s="92">
        <f t="shared" si="93"/>
        <v>3.2678622125601959E-3</v>
      </c>
      <c r="CG33" s="94">
        <f t="shared" si="94"/>
        <v>46.006550473739615</v>
      </c>
      <c r="CH33" s="90">
        <f>IF(ISNA(VLOOKUP($B33,'[2]1516 Exp_Rev Access'!$F$7:$FS$310,65,FALSE)),"",VLOOKUP($B33,'[2]1516 Exp_Rev Access'!$F$7:$FS$310,65,FALSE))</f>
        <v>0</v>
      </c>
      <c r="CI33" s="90">
        <f>IF(ISNA(VLOOKUP($B33,'[2]1516 Exp_Rev Access'!$F$7:$FS$310,66,FALSE)),"",VLOOKUP($B33,'[2]1516 Exp_Rev Access'!$F$7:$FS$310,66,FALSE))</f>
        <v>0</v>
      </c>
      <c r="CJ33" s="90">
        <f>IF(ISNA(VLOOKUP($B33,'[2]1516 Exp_Rev Access'!$F$7:$FS$310,67,FALSE)),"",VLOOKUP($B33,'[2]1516 Exp_Rev Access'!$F$7:$FS$310,67,FALSE))</f>
        <v>0</v>
      </c>
      <c r="CK33" s="90">
        <f>IF(ISNA(VLOOKUP($B33,'[2]1516 Exp_Rev Access'!$F$7:$FS$310,68,FALSE)),"",VLOOKUP($B33,'[2]1516 Exp_Rev Access'!$F$7:$FS$310,68,FALSE))</f>
        <v>0</v>
      </c>
      <c r="CL33" s="90">
        <f>IF(ISNA(VLOOKUP($B33,'[2]1516 Exp_Rev Access'!$F$7:$FS$310,69,FALSE)),"",VLOOKUP($B33,'[2]1516 Exp_Rev Access'!$F$7:$FS$310,69,FALSE))</f>
        <v>0</v>
      </c>
      <c r="CM33" s="90">
        <f>IF(ISNA(VLOOKUP($B33,'[2]1516 Exp_Rev Access'!$F$7:$FS$310,70,FALSE)),"",VLOOKUP($B33,'[2]1516 Exp_Rev Access'!$F$7:$FS$310,70,FALSE))</f>
        <v>0</v>
      </c>
      <c r="CN33" s="90">
        <f>IF(ISNA(VLOOKUP($B33,'[2]1516 Exp_Rev Access'!$F$7:$FS$310,71,FALSE)),"",VLOOKUP($B33,'[2]1516 Exp_Rev Access'!$F$7:$FS$310,71,FALSE))</f>
        <v>0</v>
      </c>
      <c r="CO33" s="90">
        <f>IF(ISNA(VLOOKUP($B33,'[2]1516 Exp_Rev Access'!$F$7:$FS$310,72,FALSE)),"",VLOOKUP($B33,'[2]1516 Exp_Rev Access'!$F$7:$FS$310,72,FALSE))</f>
        <v>0</v>
      </c>
      <c r="CP33" s="90">
        <f>IF(ISNA(VLOOKUP($B33,'[2]1516 Exp_Rev Access'!$F$7:$FS$310,73,FALSE)),"",VLOOKUP($B33,'[2]1516 Exp_Rev Access'!$F$7:$FS$310,73,FALSE))</f>
        <v>0</v>
      </c>
      <c r="CQ33" s="90">
        <f>IF(ISNA(VLOOKUP($B33,'[2]1516 Exp_Rev Access'!$F$7:$FS$310,74,FALSE)),"",VLOOKUP($B33,'[2]1516 Exp_Rev Access'!$F$7:$FS$310,74,FALSE))</f>
        <v>73456.75</v>
      </c>
      <c r="CR33" s="90">
        <f>IF(ISNA(VLOOKUP($B33,'[2]1516 Exp_Rev Access'!$F$7:$FS$310,75,FALSE)),"",VLOOKUP($B33,'[2]1516 Exp_Rev Access'!$F$7:$FS$310,75,FALSE))</f>
        <v>0</v>
      </c>
      <c r="CS33" s="90">
        <f>IF(ISNA(VLOOKUP($B33,'[2]1516 Exp_Rev Access'!$F$7:$FS$310,76,FALSE)),"",VLOOKUP($B33,'[2]1516 Exp_Rev Access'!$F$7:$FS$310,76,FALSE))</f>
        <v>0</v>
      </c>
      <c r="CT33" s="90">
        <f>IF(ISNA(VLOOKUP($B33,'[2]1516 Exp_Rev Access'!$F$7:$FS$310,77,FALSE)),"",VLOOKUP($B33,'[2]1516 Exp_Rev Access'!$F$7:$FS$310,77,FALSE))</f>
        <v>0</v>
      </c>
      <c r="CU33" s="90">
        <f>IF(ISNA(VLOOKUP($B33,'[2]1516 Exp_Rev Access'!$F$7:$FS$310,78,FALSE)),"",VLOOKUP($B33,'[2]1516 Exp_Rev Access'!$F$7:$FS$310,78,FALSE))</f>
        <v>127792.43</v>
      </c>
      <c r="CV33" s="90">
        <f>IF(ISNA(VLOOKUP($B33,'[2]1516 Exp_Rev Access'!$F$7:$FS$310,79,FALSE)),"",VLOOKUP($B33,'[2]1516 Exp_Rev Access'!$F$7:$FS$310,79,FALSE))</f>
        <v>11208</v>
      </c>
      <c r="CW33" s="90">
        <f>IF(ISNA(VLOOKUP($B33,'[2]1516 Exp_Rev Access'!$F$7:$FS$310,80,FALSE)),"",VLOOKUP($B33,'[2]1516 Exp_Rev Access'!$F$7:$FS$310,80,FALSE))</f>
        <v>0</v>
      </c>
      <c r="CX33" s="90">
        <f>IF(ISNA(VLOOKUP($B33,'[2]1516 Exp_Rev Access'!$F$7:$FS$310,81,FALSE)),"",VLOOKUP($B33,'[2]1516 Exp_Rev Access'!$F$7:$FS$310,81,FALSE))</f>
        <v>0</v>
      </c>
      <c r="CY33" s="90">
        <f>IF(ISNA(VLOOKUP($B33,'[2]1516 Exp_Rev Access'!$F$7:$FS$310,82,FALSE)),"",VLOOKUP($B33,'[2]1516 Exp_Rev Access'!$F$7:$FS$310,82,FALSE))</f>
        <v>0</v>
      </c>
      <c r="CZ33" s="90">
        <f>IF(ISNA(VLOOKUP($B33,'[2]1516 Exp_Rev Access'!$F$7:$FS$310,83,FALSE)),"",VLOOKUP($B33,'[2]1516 Exp_Rev Access'!$F$7:$FS$310,83,FALSE))</f>
        <v>0</v>
      </c>
      <c r="DA33" s="90">
        <f>IF(ISNA(VLOOKUP($B33,'[2]1516 Exp_Rev Access'!$F$7:$FS$310,84,FALSE)),"",VLOOKUP($B33,'[2]1516 Exp_Rev Access'!$F$7:$FS$310,84,FALSE))</f>
        <v>0</v>
      </c>
      <c r="DB33" s="90">
        <f>IF(ISNA(VLOOKUP($B33,'[2]1516 Exp_Rev Access'!$F$7:$FS$310,85,FALSE)),"",VLOOKUP($B33,'[2]1516 Exp_Rev Access'!$F$7:$FS$310,85,FALSE))</f>
        <v>0</v>
      </c>
      <c r="DC33" s="90">
        <f>IF(ISNA(VLOOKUP($B33,'[2]1516 Exp_Rev Access'!$F$7:$FS$310,86,FALSE)),"",VLOOKUP($B33,'[2]1516 Exp_Rev Access'!$F$7:$FS$310,86,FALSE))</f>
        <v>0</v>
      </c>
      <c r="DD33" s="90">
        <f>IF(ISNA(VLOOKUP($B33,'[2]1516 Exp_Rev Access'!$F$7:$FS$310,87,FALSE)),"",VLOOKUP($B33,'[2]1516 Exp_Rev Access'!$F$7:$FS$310,87,FALSE))</f>
        <v>0</v>
      </c>
      <c r="DE33" s="90">
        <f>IF(ISNA(VLOOKUP($B33,'[2]1516 Exp_Rev Access'!$F$7:$FS$310,88,FALSE)),"",VLOOKUP($B33,'[2]1516 Exp_Rev Access'!$F$7:$FS$310,88,FALSE))</f>
        <v>0</v>
      </c>
      <c r="DF33" s="90">
        <f>IF(ISNA(VLOOKUP($B33,'[2]1516 Exp_Rev Access'!$F$7:$FS$310,89,FALSE)),"",VLOOKUP($B33,'[2]1516 Exp_Rev Access'!$F$7:$FS$310,89,FALSE))</f>
        <v>0</v>
      </c>
      <c r="DG33" s="90">
        <f>IF(ISNA(VLOOKUP($B33,'[2]1516 Exp_Rev Access'!$F$7:$FS$310,90,FALSE)),"",VLOOKUP($B33,'[2]1516 Exp_Rev Access'!$F$7:$FS$310,90,FALSE))</f>
        <v>0</v>
      </c>
      <c r="DH33" s="90">
        <f>IF(ISNA(VLOOKUP($B33,'[2]1516 Exp_Rev Access'!$F$7:$FS$310,91,FALSE)),"",VLOOKUP($B33,'[2]1516 Exp_Rev Access'!$F$7:$FS$310,91,FALSE))</f>
        <v>709.47</v>
      </c>
      <c r="DI33" s="90">
        <f>IF(ISNA(VLOOKUP($B33,'[2]1516 Exp_Rev Access'!$F$7:$FS$310,92,FALSE)),"",VLOOKUP($B33,'[2]1516 Exp_Rev Access'!$F$7:$FS$310,92,FALSE))</f>
        <v>100554.93</v>
      </c>
      <c r="DJ33" s="90">
        <f>IF(ISNA(VLOOKUP($B33,'[2]1516 Exp_Rev Access'!$F$7:$FS$310,93,FALSE)),"",VLOOKUP($B33,'[2]1516 Exp_Rev Access'!$F$7:$FS$310,93,FALSE))</f>
        <v>0</v>
      </c>
      <c r="DK33" s="90">
        <f>IF(ISNA(VLOOKUP($B33,'[2]1516 Exp_Rev Access'!$F$7:$FS$310,94,FALSE)),"",VLOOKUP($B33,'[2]1516 Exp_Rev Access'!$F$7:$FS$310,94,FALSE))</f>
        <v>0</v>
      </c>
      <c r="DL33" s="90">
        <f>IF(ISNA(VLOOKUP($B33,'[2]1516 Exp_Rev Access'!$F$7:$FS$310,95,FALSE)),"",VLOOKUP($B33,'[2]1516 Exp_Rev Access'!$F$7:$FS$310,95,FALSE))</f>
        <v>0</v>
      </c>
      <c r="DM33" s="90">
        <f>IF(ISNA(VLOOKUP($B33,'[2]1516 Exp_Rev Access'!$F$7:$FS$310,96,FALSE)),"",VLOOKUP($B33,'[2]1516 Exp_Rev Access'!$F$7:$FS$310,96,FALSE))</f>
        <v>0</v>
      </c>
      <c r="DN33" s="90">
        <f>IF(ISNA(VLOOKUP($B33,'[2]1516 Exp_Rev Access'!$F$7:$FS$310,97,FALSE)),"",VLOOKUP($B33,'[2]1516 Exp_Rev Access'!$F$7:$FS$310,97,FALSE))</f>
        <v>0</v>
      </c>
      <c r="DO33" s="90">
        <f>IF(ISNA(VLOOKUP($B33,'[2]1516 Exp_Rev Access'!$F$7:$FS$310,98,FALSE)),"",VLOOKUP($B33,'[2]1516 Exp_Rev Access'!$F$7:$FS$310,98,FALSE))</f>
        <v>0</v>
      </c>
      <c r="DP33" s="90">
        <f>IF(ISNA(VLOOKUP($B33,'[2]1516 Exp_Rev Access'!$F$7:$FS$310,99,FALSE)),"",VLOOKUP($B33,'[2]1516 Exp_Rev Access'!$F$7:$FS$310,99,FALSE))</f>
        <v>0</v>
      </c>
      <c r="DQ33" s="90">
        <f>IF(ISNA(VLOOKUP($B33,'[2]1516 Exp_Rev Access'!$F$7:$FS$310,100,FALSE)),"",VLOOKUP($B33,'[2]1516 Exp_Rev Access'!$F$7:$FS$310,100,FALSE))</f>
        <v>0</v>
      </c>
      <c r="DR33" s="90">
        <f>IF(ISNA(VLOOKUP($B33,'[2]1516 Exp_Rev Access'!$F$7:$FS$310,101,FALSE)),"",VLOOKUP($B33,'[2]1516 Exp_Rev Access'!$F$7:$FS$310,101,FALSE))</f>
        <v>0</v>
      </c>
      <c r="DS33" s="90">
        <f>IF(ISNA(VLOOKUP($B33,'[2]1516 Exp_Rev Access'!$F$7:$FS$310,102,FALSE)),"",VLOOKUP($B33,'[2]1516 Exp_Rev Access'!$F$7:$FS$310,102,FALSE))</f>
        <v>0</v>
      </c>
      <c r="DT33" s="90">
        <f>IF(ISNA(VLOOKUP($B33,'[2]1516 Exp_Rev Access'!$F$7:$FS$310,103,FALSE)),"",VLOOKUP($B33,'[2]1516 Exp_Rev Access'!$F$7:$FS$310,103,FALSE))</f>
        <v>0</v>
      </c>
      <c r="DU33" s="90">
        <f>IF(ISNA(VLOOKUP($B33,'[2]1516 Exp_Rev Access'!$F$7:$FS$310,104,FALSE)),"",VLOOKUP($B33,'[2]1516 Exp_Rev Access'!$F$7:$FS$310,104,FALSE))</f>
        <v>0</v>
      </c>
      <c r="DV33" s="90">
        <f>IF(ISNA(VLOOKUP($B33,'[2]1516 Exp_Rev Access'!$F$7:$FS$310,105,FALSE)),"",VLOOKUP($B33,'[2]1516 Exp_Rev Access'!$F$7:$FS$310,105,FALSE))</f>
        <v>0</v>
      </c>
      <c r="DW33" s="90">
        <f>IF(ISNA(VLOOKUP($B33,'[2]1516 Exp_Rev Access'!$F$7:$FS$310,106,FALSE)),"",VLOOKUP($B33,'[2]1516 Exp_Rev Access'!$F$7:$FS$310,106,FALSE))</f>
        <v>0</v>
      </c>
      <c r="DX33" s="90">
        <f>IF(ISNA(VLOOKUP($B33,'[2]1516 Exp_Rev Access'!$F$7:$FS$310,107,FALSE)),"",VLOOKUP($B33,'[2]1516 Exp_Rev Access'!$F$7:$FS$310,107,FALSE))</f>
        <v>0</v>
      </c>
      <c r="DY33" s="90">
        <f>IF(ISNA(VLOOKUP($B33,'[2]1516 Exp_Rev Access'!$F$7:$FS$310,108,FALSE)),"",VLOOKUP($B33,'[2]1516 Exp_Rev Access'!$F$7:$FS$310,108,FALSE))</f>
        <v>29572.15</v>
      </c>
      <c r="DZ33" s="90">
        <f>IF(ISNA(VLOOKUP($B33,'[2]1516 Exp_Rev Access'!$F$7:$FS$310,109,FALSE)),"",VLOOKUP($B33,'[2]1516 Exp_Rev Access'!$F$7:$FS$310,109,FALSE))</f>
        <v>0</v>
      </c>
      <c r="EA33" s="90">
        <f>IF(ISNA(VLOOKUP($B33,'[2]1516 Exp_Rev Access'!$F$7:$FS$310,110,FALSE)),"",VLOOKUP($B33,'[2]1516 Exp_Rev Access'!$F$7:$FS$310,110,FALSE))</f>
        <v>0</v>
      </c>
      <c r="EB33" s="90">
        <f>IF(ISNA(VLOOKUP($B33,'[2]1516 Exp_Rev Access'!$F$7:$FS$310,111,FALSE)),"",VLOOKUP($B33,'[2]1516 Exp_Rev Access'!$F$7:$FS$310,111,FALSE))</f>
        <v>0</v>
      </c>
      <c r="EC33" s="90">
        <f>IF(ISNA(VLOOKUP($B33,'[2]1516 Exp_Rev Access'!$F$7:$FS$310,112,FALSE)),"",VLOOKUP($B33,'[2]1516 Exp_Rev Access'!$F$7:$FS$310,112,FALSE))</f>
        <v>0</v>
      </c>
      <c r="ED33" s="90">
        <f>IF(ISNA(VLOOKUP($B33,'[2]1516 Exp_Rev Access'!$F$7:$FS$310,113,FALSE)),"",VLOOKUP($B33,'[2]1516 Exp_Rev Access'!$F$7:$FS$310,113,FALSE))</f>
        <v>0</v>
      </c>
      <c r="EE33" s="90">
        <f>IF(ISNA(VLOOKUP($B33,'[2]1516 Exp_Rev Access'!$F$7:$FS$310,114,FALSE)),"",VLOOKUP($B33,'[2]1516 Exp_Rev Access'!$F$7:$FS$310,114,FALSE))</f>
        <v>0</v>
      </c>
      <c r="EF33" s="90">
        <f>IF(ISNA(VLOOKUP($B33,'[2]1516 Exp_Rev Access'!$F$7:$FS$310,115,FALSE)),"",VLOOKUP($B33,'[2]1516 Exp_Rev Access'!$F$7:$FS$310,115,FALSE))</f>
        <v>0</v>
      </c>
      <c r="EG33" s="90">
        <f>IF(ISNA(VLOOKUP($B33,'[2]1516 Exp_Rev Access'!$F$7:$FS$310,116,FALSE)),"",VLOOKUP($B33,'[2]1516 Exp_Rev Access'!$F$7:$FS$310,116,FALSE))</f>
        <v>0</v>
      </c>
      <c r="EH33" s="90">
        <f>IF(ISNA(VLOOKUP($B33,'[2]1516 Exp_Rev Access'!$F$7:$FS$310,117,FALSE)),"",VLOOKUP($B33,'[2]1516 Exp_Rev Access'!$F$7:$FS$310,117,FALSE))</f>
        <v>0</v>
      </c>
      <c r="EI33" s="90">
        <f>IF(ISNA(VLOOKUP($B33,'[2]1516 Exp_Rev Access'!$F$7:$FS$310,118,FALSE)),"",VLOOKUP($B33,'[2]1516 Exp_Rev Access'!$F$7:$FS$310,118,FALSE))</f>
        <v>0</v>
      </c>
      <c r="EJ33" s="90">
        <f>IF(ISNA(VLOOKUP($B33,'[2]1516 Exp_Rev Access'!$F$7:$FS$310,119,FALSE)),"",VLOOKUP($B33,'[2]1516 Exp_Rev Access'!$F$7:$FS$310,119,FALSE))</f>
        <v>0</v>
      </c>
      <c r="EK33" s="90">
        <f>IF(ISNA(VLOOKUP($B33,'[2]1516 Exp_Rev Access'!$F$7:$FS$310,120,FALSE)),"",VLOOKUP($B33,'[2]1516 Exp_Rev Access'!$F$7:$FS$310,120,FALSE))</f>
        <v>0</v>
      </c>
      <c r="EL33" s="90">
        <f>IF(ISNA(VLOOKUP($B33,'[2]1516 Exp_Rev Access'!$F$7:$FS$310,121,FALSE)),"",VLOOKUP($B33,'[2]1516 Exp_Rev Access'!$F$7:$FS$310,121,FALSE))</f>
        <v>0</v>
      </c>
      <c r="EM33" s="90">
        <f>IF(ISNA(VLOOKUP($B33,'[2]1516 Exp_Rev Access'!$F$7:$FS$310,122,FALSE)),"",VLOOKUP($B33,'[2]1516 Exp_Rev Access'!$F$7:$FS$310,122,FALSE))</f>
        <v>0</v>
      </c>
      <c r="EN33" s="90">
        <f>IF(ISNA(VLOOKUP($B33,'[2]1516 Exp_Rev Access'!$F$7:$FS$310,123,FALSE)),"",VLOOKUP($B33,'[2]1516 Exp_Rev Access'!$F$7:$FS$310,123,FALSE))</f>
        <v>0</v>
      </c>
      <c r="EO33" s="90">
        <f>IF(ISNA(VLOOKUP($B33,'[2]1516 Exp_Rev Access'!$F$7:$FS$310,124,FALSE)),"",VLOOKUP($B33,'[2]1516 Exp_Rev Access'!$F$7:$FS$310,124,FALSE))</f>
        <v>0</v>
      </c>
      <c r="EP33" s="90">
        <f>IF(ISNA(VLOOKUP($B33,'[2]1516 Exp_Rev Access'!$F$7:$FS$310,125,FALSE)),"",VLOOKUP($B33,'[2]1516 Exp_Rev Access'!$F$7:$FS$310,125,FALSE))</f>
        <v>0</v>
      </c>
      <c r="EQ33" s="90">
        <f>IF(ISNA(VLOOKUP($B33,'[2]1516 Exp_Rev Access'!$F$7:$FS$310,126,FALSE)),"",VLOOKUP($B33,'[2]1516 Exp_Rev Access'!$F$7:$FS$310,126,FALSE))</f>
        <v>0</v>
      </c>
      <c r="ER33" s="90">
        <f>IF(ISNA(VLOOKUP($B33,'[2]1516 Exp_Rev Access'!$F$7:$FS$310,127,FALSE)),"",VLOOKUP($B33,'[2]1516 Exp_Rev Access'!$F$7:$FS$310,127,FALSE))</f>
        <v>0</v>
      </c>
      <c r="ES33" s="90">
        <f>IF(ISNA(VLOOKUP($B33,'[2]1516 Exp_Rev Access'!$F$7:$FS$310,128,FALSE)),"",VLOOKUP($B33,'[2]1516 Exp_Rev Access'!$F$7:$FS$310,128,FALSE))</f>
        <v>0</v>
      </c>
      <c r="ET33" s="90">
        <f>IF(ISNA(VLOOKUP($B33,'[2]1516 Exp_Rev Access'!$F$7:$FS$310,129,FALSE)),"",VLOOKUP($B33,'[2]1516 Exp_Rev Access'!$F$7:$FS$310,129,FALSE))</f>
        <v>0</v>
      </c>
      <c r="EU33" s="90">
        <f>IF(ISNA(VLOOKUP($B33,'[2]1516 Exp_Rev Access'!$F$7:$FS$310,130,FALSE)),"",VLOOKUP($B33,'[2]1516 Exp_Rev Access'!$F$7:$FS$310,130,FALSE))</f>
        <v>0</v>
      </c>
      <c r="EV33" s="90">
        <f>IF(ISNA(VLOOKUP($B33,'[2]1516 Exp_Rev Access'!$F$7:$FS$310,131,FALSE)),"",VLOOKUP($B33,'[2]1516 Exp_Rev Access'!$F$7:$FS$310,131,FALSE))</f>
        <v>0</v>
      </c>
      <c r="EW33" s="90">
        <f>IF(ISNA(VLOOKUP($B33,'[2]1516 Exp_Rev Access'!$F$7:$FS$310,132,FALSE)),"",VLOOKUP($B33,'[2]1516 Exp_Rev Access'!$F$7:$FS$310,132,FALSE))</f>
        <v>0</v>
      </c>
      <c r="EX33" s="90">
        <f>IF(ISNA(VLOOKUP($B33,'[2]1516 Exp_Rev Access'!$F$7:$FS$310,133,FALSE)),"",VLOOKUP($B33,'[2]1516 Exp_Rev Access'!$F$7:$FS$310,133,FALSE))</f>
        <v>0</v>
      </c>
      <c r="EY33" s="90">
        <f>IF(ISNA(VLOOKUP($B33,'[2]1516 Exp_Rev Access'!$F$7:$FS$310,134,FALSE)),"",VLOOKUP($B33,'[2]1516 Exp_Rev Access'!$F$7:$FS$310,134,FALSE))</f>
        <v>0</v>
      </c>
      <c r="EZ33" s="90">
        <f>IF(ISNA(VLOOKUP($B33,'[2]1516 Exp_Rev Access'!$F$7:$FS$310,135,FALSE)),"",VLOOKUP($B33,'[2]1516 Exp_Rev Access'!$F$7:$FS$310,135,FALSE))</f>
        <v>0</v>
      </c>
      <c r="FA33" s="90">
        <f>IF(ISNA(VLOOKUP($B33,'[2]1516 Exp_Rev Access'!$F$7:$FS$310,136,FALSE)),"",VLOOKUP($B33,'[2]1516 Exp_Rev Access'!$F$7:$FS$310,136,FALSE))</f>
        <v>0</v>
      </c>
      <c r="FB33" s="90">
        <f>IF(ISNA(VLOOKUP($B33,'[2]1516 Exp_Rev Access'!$F$7:$FS$310,137,FALSE)),"",VLOOKUP($B33,'[2]1516 Exp_Rev Access'!$F$7:$FS$310,137,FALSE))</f>
        <v>0</v>
      </c>
      <c r="FC33" s="90">
        <f>IF(ISNA(VLOOKUP($B33,'[2]1516 Exp_Rev Access'!$F$7:$FS$310,138,FALSE)),"",VLOOKUP($B33,'[2]1516 Exp_Rev Access'!$F$7:$FS$310,138,FALSE))</f>
        <v>0</v>
      </c>
      <c r="FD33" s="90">
        <f>IF(ISNA(VLOOKUP($B33,'[2]1516 Exp_Rev Access'!$F$7:$FS$310,139,FALSE)),"",VLOOKUP($B33,'[2]1516 Exp_Rev Access'!$F$7:$FS$310,139,FALSE))</f>
        <v>0</v>
      </c>
      <c r="FE33" s="90">
        <f>IF(ISNA(VLOOKUP($B33,'[2]1516 Exp_Rev Access'!$F$7:$FS$310,140,FALSE)),"",VLOOKUP($B33,'[2]1516 Exp_Rev Access'!$F$7:$FS$310,140,FALSE))</f>
        <v>0</v>
      </c>
      <c r="FF33" s="90">
        <f>IF(ISNA(VLOOKUP($B33,'[2]1516 Exp_Rev Access'!$F$7:$FS$310,141,FALSE)),"",VLOOKUP($B33,'[2]1516 Exp_Rev Access'!$F$7:$FS$310,141,FALSE))</f>
        <v>0</v>
      </c>
      <c r="FG33" s="90">
        <f>IF(ISNA(VLOOKUP($B33,'[2]1516 Exp_Rev Access'!$F$7:$FS$310,142,FALSE)),"",VLOOKUP($B33,'[2]1516 Exp_Rev Access'!$F$7:$FS$310,142,FALSE))</f>
        <v>0</v>
      </c>
      <c r="FH33" s="90">
        <f>IF(ISNA(VLOOKUP($B33,'[2]1516 Exp_Rev Access'!$F$7:$FS$310,143,FALSE)),"",VLOOKUP($B33,'[2]1516 Exp_Rev Access'!$F$7:$FS$310,143,FALSE))</f>
        <v>0</v>
      </c>
      <c r="FI33" s="90">
        <f>IF(ISNA(VLOOKUP($B33,'[2]1516 Exp_Rev Access'!$F$7:$FS$310,144,FALSE)),"",VLOOKUP($B33,'[2]1516 Exp_Rev Access'!$F$7:$FS$310,144,FALSE))</f>
        <v>0</v>
      </c>
      <c r="FJ33" s="90">
        <f>IF(ISNA(VLOOKUP($B33,'[2]1516 Exp_Rev Access'!$F$7:$FS$310,145,FALSE)),"",VLOOKUP($B33,'[2]1516 Exp_Rev Access'!$F$7:$FS$310,145,FALSE))</f>
        <v>0</v>
      </c>
      <c r="FK33" s="90">
        <f>IF(ISNA(VLOOKUP($B33,'[2]1516 Exp_Rev Access'!$F$7:$FS$310,146,FALSE)),"",VLOOKUP($B33,'[2]1516 Exp_Rev Access'!$F$7:$FS$310,146,FALSE))</f>
        <v>0</v>
      </c>
      <c r="FL33" s="90">
        <f>IF(ISNA(VLOOKUP($B33,'[2]1516 Exp_Rev Access'!$F$7:$FS$310,1147,FALSE)),"",VLOOKUP($B33,'[2]1516 Exp_Rev Access'!$F$7:$FS$310,147,FALSE))</f>
        <v>0</v>
      </c>
      <c r="FM33" s="90">
        <f>IF(ISNA(VLOOKUP($B33,'[2]1516 Exp_Rev Access'!$F$7:$FS$310,148,FALSE)),"",VLOOKUP($B33,'[2]1516 Exp_Rev Access'!$F$7:$FS$310,148,FALSE))</f>
        <v>0</v>
      </c>
      <c r="FN33" s="90">
        <f>IF(ISNA(VLOOKUP($B33,'[2]1516 Exp_Rev Access'!$F$7:$FS$310,149,FALSE)),"",VLOOKUP($B33,'[2]1516 Exp_Rev Access'!$F$7:$FS$310,149,FALSE))</f>
        <v>0</v>
      </c>
      <c r="FO33" s="90">
        <f>IF(ISNA(VLOOKUP($B33,'[2]1516 Exp_Rev Access'!$F$7:$FS$310,150,FALSE)),"",VLOOKUP($B33,'[2]1516 Exp_Rev Access'!$F$7:$FS$310,150,FALSE))</f>
        <v>0</v>
      </c>
      <c r="FP33" s="90">
        <f>IF(ISNA(VLOOKUP($B33,'[2]1516 Exp_Rev Access'!$F$7:$FS$310,151,FALSE)),"",VLOOKUP($B33,'[2]1516 Exp_Rev Access'!$F$7:$FS$310,151,FALSE))</f>
        <v>0</v>
      </c>
      <c r="FQ33" s="90">
        <f>IF(ISNA(VLOOKUP($B33,'[2]1516 Exp_Rev Access'!$F$7:$FS$310,152,FALSE)),"",VLOOKUP($B33,'[2]1516 Exp_Rev Access'!$F$7:$FS$310,152,FALSE))</f>
        <v>0</v>
      </c>
      <c r="FR33" s="90">
        <f>IF(ISNA(VLOOKUP($B33,'[2]1516 Exp_Rev Access'!$F$7:$FS$310,153,FALSE)),"",VLOOKUP($B33,'[2]1516 Exp_Rev Access'!$F$7:$FS$310,153,FALSE))</f>
        <v>13850.46</v>
      </c>
      <c r="FS33" s="53">
        <f t="shared" si="95"/>
        <v>357144.19</v>
      </c>
      <c r="FT33" s="92">
        <f t="shared" ref="FT33:FT38" si="103">FS33/E33</f>
        <v>7.4184358580789894E-2</v>
      </c>
      <c r="FU33" s="98">
        <f t="shared" si="96"/>
        <v>1044.4034097555268</v>
      </c>
      <c r="FV33" s="90">
        <f>IF(ISNA(VLOOKUP($B33,'[2]1516 Exp_Rev Access'!$F$7:$FS$310,154,FALSE)),"",VLOOKUP($B33,'[2]1516 Exp_Rev Access'!$F$7:$FS$310,154,FALSE))</f>
        <v>0</v>
      </c>
      <c r="FW33" s="90">
        <f>IF(ISNA(VLOOKUP($B33,'[2]1516 Exp_Rev Access'!$F$7:$FS$310,155,FALSE)),"",VLOOKUP($B33,'[2]1516 Exp_Rev Access'!$F$7:$FS$310,155,FALSE))</f>
        <v>0</v>
      </c>
      <c r="FX33" s="90">
        <f>IF(ISNA(VLOOKUP($B33,'[2]1516 Exp_Rev Access'!$F$7:$FS$310,156,FALSE)),"",VLOOKUP($B33,'[2]1516 Exp_Rev Access'!$F$7:$FS$310,156,FALSE))</f>
        <v>0</v>
      </c>
      <c r="FY33" s="90">
        <f>IF(ISNA(VLOOKUP($B33,'[2]1516 Exp_Rev Access'!$F$7:$FS$310,157,FALSE)),"",VLOOKUP($B33,'[2]1516 Exp_Rev Access'!$F$7:$FS$310,157,FALSE))</f>
        <v>0</v>
      </c>
      <c r="FZ33" s="90">
        <f>IF(ISNA(VLOOKUP($B33,'[2]1516 Exp_Rev Access'!$F$7:$FS$310,158,FALSE)),"",VLOOKUP($B33,'[2]1516 Exp_Rev Access'!$F$7:$FS$310,158,FALSE))</f>
        <v>0</v>
      </c>
      <c r="GA33" s="90">
        <f>IF(ISNA(VLOOKUP($B33,'[2]1516 Exp_Rev Access'!$F$7:$FS$310,159,FALSE)),"",VLOOKUP($B33,'[2]1516 Exp_Rev Access'!$F$7:$FS$310,159,FALSE))</f>
        <v>0</v>
      </c>
      <c r="GB33" s="90">
        <f>IF(ISNA(VLOOKUP($B33,'[2]1516 Exp_Rev Access'!$F$7:$FS$310,160,FALSE)),"",VLOOKUP($B33,'[2]1516 Exp_Rev Access'!$F$7:$FS$310,160,FALSE))</f>
        <v>0</v>
      </c>
      <c r="GC33" s="90">
        <f>IF(ISNA(VLOOKUP($B33,'[2]1516 Exp_Rev Access'!$F$7:$FS$310,161,FALSE)),"",VLOOKUP($B33,'[2]1516 Exp_Rev Access'!$F$7:$FS$310,161,FALSE))</f>
        <v>0</v>
      </c>
      <c r="GD33" s="90">
        <f>IF(ISNA(VLOOKUP($B33,'[2]1516 Exp_Rev Access'!$F$7:$FS$310,162,FALSE)),"",VLOOKUP($B33,'[2]1516 Exp_Rev Access'!$F$7:$FS$310,162,FALSE))</f>
        <v>0</v>
      </c>
      <c r="GE33" s="90">
        <f>IF(ISNA(VLOOKUP($B33,'[2]1516 Exp_Rev Access'!$F$7:$FS$310,163,FALSE)),"",VLOOKUP($B33,'[2]1516 Exp_Rev Access'!$F$7:$FS$310,163,FALSE))</f>
        <v>0</v>
      </c>
      <c r="GF33" s="90">
        <f>IF(ISNA(VLOOKUP($B33,'[2]1516 Exp_Rev Access'!$F$7:$FS$310,164,FALSE)),"",VLOOKUP($B33,'[2]1516 Exp_Rev Access'!$F$7:$FS$310,164,FALSE))</f>
        <v>0</v>
      </c>
      <c r="GG33" s="90">
        <f>IF(ISNA(VLOOKUP($B33,'[2]1516 Exp_Rev Access'!$F$7:$FS$310,165,FALSE)),"",VLOOKUP($B33,'[2]1516 Exp_Rev Access'!$F$7:$FS$310,165,FALSE))</f>
        <v>0</v>
      </c>
      <c r="GH33" s="90">
        <f>IF(ISNA(VLOOKUP($B33,'[2]1516 Exp_Rev Access'!$F$7:$FS$310,166,FALSE)),"",VLOOKUP($B33,'[2]1516 Exp_Rev Access'!$F$7:$FS$310,166,FALSE))</f>
        <v>0</v>
      </c>
      <c r="GI33" s="90">
        <f>IF(ISNA(VLOOKUP($B33,'[2]1516 Exp_Rev Access'!$F$7:$FS$310,167,FALSE)),"",VLOOKUP($B33,'[2]1516 Exp_Rev Access'!$F$7:$FS$310,167,FALSE))</f>
        <v>0</v>
      </c>
      <c r="GJ33" s="90">
        <f>IF(ISNA(VLOOKUP($B33,'[2]1516 Exp_Rev Access'!$F$7:$FS$310,168,FALSE)),"",VLOOKUP($B33,'[2]1516 Exp_Rev Access'!$F$7:$FS$310,168,FALSE))</f>
        <v>0</v>
      </c>
      <c r="GK33" s="90">
        <f>IF(ISNA(VLOOKUP($B33,'[2]1516 Exp_Rev Access'!$F$7:$FS$310,169,FALSE)),"",VLOOKUP($B33,'[2]1516 Exp_Rev Access'!$F$7:$FS$310,169,FALSE))</f>
        <v>0</v>
      </c>
      <c r="GL33" s="90">
        <f>IF(ISNA(VLOOKUP($B33,'[2]1516 Exp_Rev Access'!$F$7:$FS$310,170,FALSE)),"",VLOOKUP($B33,'[2]1516 Exp_Rev Access'!$F$7:$FS$310,170,FALSE))</f>
        <v>1600.6</v>
      </c>
      <c r="GM33" s="90">
        <f>IF(ISNA(VLOOKUP($B33,'[2]1516 Exp_Rev Access'!$F$7:$FT$310,171,FALSE)),"",VLOOKUP($B33,'[2]1516 Exp_Rev Access'!$F$7:$FT$310,171,FALSE))</f>
        <v>0</v>
      </c>
      <c r="GN33" s="90">
        <f>IF(ISNA(VLOOKUP($B33,'[2]1516 Exp_Rev Access'!$F$7:$FU$310,172,FALSE)),"",VLOOKUP($B33,'[2]1516 Exp_Rev Access'!$F$7:$FU$310,172,FALSE))</f>
        <v>0</v>
      </c>
      <c r="GO33" s="90">
        <f>IF(ISNA(VLOOKUP($B33,'[2]1516 Exp_Rev Access'!$F$7:$FV$310,173,FALSE)),"",VLOOKUP($B33,'[2]1516 Exp_Rev Access'!$F$7:$FV$310,173,FALSE))</f>
        <v>0</v>
      </c>
      <c r="GP33" s="90">
        <f>IF(ISNA(VLOOKUP($B33,'[2]1516 Exp_Rev Access'!$F$7:$GA$310,174,FALSE)),"",VLOOKUP($B33,'[2]1516 Exp_Rev Access'!$F$7:$GA$310,174,FALSE))</f>
        <v>0</v>
      </c>
      <c r="GQ33" s="90">
        <f>IF(ISNA(VLOOKUP($B33,'[2]1516 Exp_Rev Access'!$F$7:$GA$310,175,FALSE)),"",VLOOKUP($B33,'[2]1516 Exp_Rev Access'!$F$7:$GA$310,175,FALSE))</f>
        <v>2089</v>
      </c>
      <c r="GR33" s="90">
        <f>IF(ISNA(VLOOKUP($B33,'[2]1516 Exp_Rev Access'!$F$7:$GA$310,176,FALSE)),"",VLOOKUP($B33,'[2]1516 Exp_Rev Access'!$F$7:$GA$310,176,FALSE))</f>
        <v>0</v>
      </c>
      <c r="GS33" s="90">
        <f>IF(ISNA(VLOOKUP($B33,'[2]1516 Exp_Rev Access'!$F$7:$GA$310,177,FALSE)),"",VLOOKUP($B33,'[2]1516 Exp_Rev Access'!$F$7:$GA$310,177,FALSE))</f>
        <v>0</v>
      </c>
      <c r="GT33" s="90">
        <f>IF(ISNA(VLOOKUP($B33,'[2]1516 Exp_Rev Access'!$F$7:$GA$310,178,FALSE)),"",VLOOKUP($B33,'[2]1516 Exp_Rev Access'!$F$7:$GA$310,178,FALSE))</f>
        <v>0</v>
      </c>
      <c r="GU33" s="53">
        <f t="shared" si="97"/>
        <v>3689.6</v>
      </c>
      <c r="GV33" s="92">
        <f t="shared" si="98"/>
        <v>7.6638684621940063E-4</v>
      </c>
      <c r="GW33" s="114">
        <f t="shared" si="99"/>
        <v>10.789566031114749</v>
      </c>
      <c r="HE33" s="97"/>
      <c r="HF33" s="97"/>
      <c r="HG33" s="97"/>
      <c r="HH33" s="97"/>
      <c r="HI33" s="97"/>
      <c r="HJ33" s="97"/>
      <c r="HK33" s="97"/>
      <c r="HL33" s="97"/>
      <c r="HM33" s="97"/>
      <c r="HN33" s="97"/>
    </row>
    <row r="34" spans="1:224" x14ac:dyDescent="0.2">
      <c r="B34" s="87" t="s">
        <v>211</v>
      </c>
      <c r="C34" s="87" t="s">
        <v>212</v>
      </c>
      <c r="D34" s="88">
        <f>IF(ISNA(VLOOKUP($B34,'[2]1516 enrollment_Rev_Exp by size'!$A$6:$C$325,3,FALSE)),"",VLOOKUP($B34,'[2]1516 enrollment_Rev_Exp by size'!$A$6:$C$325,3,FALSE))</f>
        <v>1453.7899999999997</v>
      </c>
      <c r="E34" s="89">
        <v>17379982.579999998</v>
      </c>
      <c r="F34" s="67">
        <f t="shared" si="81"/>
        <v>17379982.580000002</v>
      </c>
      <c r="G34" s="67">
        <f t="shared" si="82"/>
        <v>0</v>
      </c>
      <c r="H34" s="90">
        <f>IF(ISNA(VLOOKUP($B34,'[2]1516 Exp_Rev Access'!$F$7:$FS$310,2,FALSE)),"",VLOOKUP($B34,'[2]1516 Exp_Rev Access'!$F$7:$FS$310,2,FALSE))</f>
        <v>3089635.97</v>
      </c>
      <c r="I34" s="90">
        <f>IF(ISNA(VLOOKUP($B34,'[2]1516 Exp_Rev Access'!$F$7:$FS$310,3,FALSE)),"",VLOOKUP($B34,'[2]1516 Exp_Rev Access'!$F$7:$FS$310,3,FALSE))</f>
        <v>0</v>
      </c>
      <c r="J34" s="90">
        <f>IF(ISNA(VLOOKUP($B34,'[2]1516 Exp_Rev Access'!$F$7:$FS$310,4,FALSE)),"",VLOOKUP($B34,'[2]1516 Exp_Rev Access'!$F$7:$FS$310,4,FALSE))</f>
        <v>2379.9899999999998</v>
      </c>
      <c r="K34" s="90">
        <f>IF(ISNA(VLOOKUP($B34,'[2]1516 Exp_Rev Access'!$F$7:$FS$310,5,FALSE)),"-",VLOOKUP($B34,'[2]1516 Exp_Rev Access'!$F$7:$FS$310,5,FALSE))</f>
        <v>2572.4699999999998</v>
      </c>
      <c r="L34" s="90">
        <f>IF(ISNA(VLOOKUP($B34,'[2]1516 Exp_Rev Access'!$F$7:$FS$310,6,FALSE)),"",VLOOKUP($B34,'[2]1516 Exp_Rev Access'!$F$7:$FS$310,6,FALSE))</f>
        <v>0</v>
      </c>
      <c r="M34" s="90">
        <f>IF(ISNA(VLOOKUP($B34,'[2]1516 Exp_Rev Access'!$F$7:$FS$310,7,FALSE)),"",VLOOKUP($B34,'[2]1516 Exp_Rev Access'!$F$7:$FS$310,7,FALSE))</f>
        <v>0</v>
      </c>
      <c r="N34" s="53">
        <f t="shared" si="83"/>
        <v>3094588.4300000006</v>
      </c>
      <c r="O34" s="91">
        <f t="shared" si="84"/>
        <v>0.17805474866016816</v>
      </c>
      <c r="P34" s="53">
        <f t="shared" si="100"/>
        <v>2128.6351054829111</v>
      </c>
      <c r="Q34" s="90">
        <f>IF(ISNA(VLOOKUP($B34,'[2]1516 Exp_Rev Access'!$F$7:$FS$310,8,FALSE)),"",VLOOKUP($B34,'[2]1516 Exp_Rev Access'!$F$7:$FS$310,8,FALSE))</f>
        <v>24129.4</v>
      </c>
      <c r="R34" s="90">
        <f>IF(ISNA(VLOOKUP($B34,'[2]1516 Exp_Rev Access'!$F$7:$FS$310,9,FALSE)),"",VLOOKUP($B34,'[2]1516 Exp_Rev Access'!$F$7:$FS$310,9,FALSE))</f>
        <v>0</v>
      </c>
      <c r="S34" s="90">
        <f>IF(ISNA(VLOOKUP($B34,'[2]1516 Exp_Rev Access'!$F$7:$FS$310,10,FALSE)),"",VLOOKUP($B34,'[2]1516 Exp_Rev Access'!$F$7:$FS$310,10,FALSE))</f>
        <v>249.29</v>
      </c>
      <c r="T34" s="90">
        <f>IF(ISNA(VLOOKUP($B34,'[2]1516 Exp_Rev Access'!$F$7:$FS$310,11,FALSE)),"",VLOOKUP($B34,'[2]1516 Exp_Rev Access'!$F$7:$FS$310,11,FALSE))</f>
        <v>0</v>
      </c>
      <c r="U34" s="90">
        <f>IF(ISNA(VLOOKUP($B34,'[2]1516 Exp_Rev Access'!$F$7:$FS$310,12,FALSE)),"",VLOOKUP($B34,'[2]1516 Exp_Rev Access'!$F$7:$FS$310,12,FALSE))</f>
        <v>28828.7</v>
      </c>
      <c r="V34" s="90">
        <f>IF(ISNA(VLOOKUP($B34,'[2]1516 Exp_Rev Access'!$F$7:$FS$310,13,FALSE)),"",VLOOKUP($B34,'[2]1516 Exp_Rev Access'!$F$7:$FS$310,13,FALSE))</f>
        <v>0</v>
      </c>
      <c r="W34" s="90">
        <f>IF(ISNA(VLOOKUP($B34,'[2]1516 Exp_Rev Access'!$F$7:$FS$310,14,FALSE)),"",VLOOKUP($B34,'[2]1516 Exp_Rev Access'!$F$7:$FS$310,14,FALSE))</f>
        <v>0</v>
      </c>
      <c r="X34" s="90">
        <f>IF(ISNA(VLOOKUP($B34,'[2]1516 Exp_Rev Access'!$F$7:$FS$310,15,FALSE)),"",VLOOKUP($B34,'[2]1516 Exp_Rev Access'!$F$7:$FS$310,15,FALSE))</f>
        <v>0</v>
      </c>
      <c r="Y34" s="90">
        <f>IF(ISNA(VLOOKUP($B34,'[2]1516 Exp_Rev Access'!$F$7:$FS$310,16,FALSE)),"",VLOOKUP($B34,'[2]1516 Exp_Rev Access'!$F$7:$FS$310,16,FALSE))</f>
        <v>67561.600000000006</v>
      </c>
      <c r="Z34" s="90">
        <f>IF(ISNA(VLOOKUP($B34,'[2]1516 Exp_Rev Access'!$F$7:$FS$310,17,FALSE)),"",VLOOKUP($B34,'[2]1516 Exp_Rev Access'!$F$7:$FS$310,17,FALSE))</f>
        <v>0</v>
      </c>
      <c r="AA34" s="90">
        <f>IF(ISNA(VLOOKUP($B34,'[2]1516 Exp_Rev Access'!$F$7:$FS$310,18,FALSE)),"",VLOOKUP($B34,'[2]1516 Exp_Rev Access'!$F$7:$FS$310,18,FALSE))</f>
        <v>0</v>
      </c>
      <c r="AB34" s="90">
        <f>IF(ISNA(VLOOKUP($B34,'[2]1516 Exp_Rev Access'!$F$7:$FS$310,19,FALSE)),"",VLOOKUP($B34,'[2]1516 Exp_Rev Access'!$F$7:$FS$310,19,FALSE))</f>
        <v>0</v>
      </c>
      <c r="AC34" s="90">
        <f>IF(ISNA(VLOOKUP($B34,'[2]1516 Exp_Rev Access'!$F$7:$FS$310,20,FALSE)),"",VLOOKUP($B34,'[2]1516 Exp_Rev Access'!$F$7:$FS$310,20,FALSE))</f>
        <v>0</v>
      </c>
      <c r="AD34" s="90">
        <f>IF(ISNA(VLOOKUP($B34,'[2]1516 Exp_Rev Access'!$F$7:$FS$310,21,FALSE)),"",VLOOKUP($B34,'[2]1516 Exp_Rev Access'!$F$7:$FS$310,21,FALSE))</f>
        <v>139443.70000000001</v>
      </c>
      <c r="AE34" s="90">
        <f>IF(ISNA(VLOOKUP($B34,'[2]1516 Exp_Rev Access'!$F$7:$FS$310,22,FALSE)),"",VLOOKUP($B34,'[2]1516 Exp_Rev Access'!$F$7:$FS$310,22,FALSE))</f>
        <v>2960.11</v>
      </c>
      <c r="AF34" s="90">
        <f>IF(ISNA(VLOOKUP($B34,'[2]1516 Exp_Rev Access'!$F$7:$FS$310,23,FALSE)),"",VLOOKUP($B34,'[2]1516 Exp_Rev Access'!$F$7:$FS$310,23,FALSE))</f>
        <v>0</v>
      </c>
      <c r="AG34" s="90">
        <f>IF(ISNA(VLOOKUP($B34,'[2]1516 Exp_Rev Access'!$F$7:$FS$310,24,FALSE)),"",VLOOKUP($B34,'[2]1516 Exp_Rev Access'!$F$7:$FS$310,24,FALSE))</f>
        <v>2735.5</v>
      </c>
      <c r="AH34" s="90">
        <f>IF(ISNA(VLOOKUP($B34,'[2]1516 Exp_Rev Access'!$F$7:$FS$310,25,FALSE)),"",VLOOKUP($B34,'[2]1516 Exp_Rev Access'!$F$7:$FS$310,25,FALSE))</f>
        <v>1227.3800000000001</v>
      </c>
      <c r="AI34" s="90">
        <f>IF(ISNA(VLOOKUP($B34,'[2]1516 Exp_Rev Access'!$F$7:$FS$310,26,FALSE)),"",VLOOKUP($B34,'[2]1516 Exp_Rev Access'!$F$7:$FS$310,26,FALSE))</f>
        <v>15674.44</v>
      </c>
      <c r="AJ34" s="90">
        <f>IF(ISNA(VLOOKUP($B34,'[2]1516 Exp_Rev Access'!$F$7:$FS$310,27,FALSE)),"",VLOOKUP($B34,'[2]1516 Exp_Rev Access'!$F$7:$FS$310,27,FALSE))</f>
        <v>49396.77</v>
      </c>
      <c r="AK34" s="90">
        <f>IF(ISNA(VLOOKUP($B34,'[2]1516 Exp_Rev Access'!$F$7:$FS$310,28,FALSE)),"",VLOOKUP($B34,'[2]1516 Exp_Rev Access'!$F$7:$FS$310,28,FALSE))</f>
        <v>0</v>
      </c>
      <c r="AL34" s="90">
        <f>IF(ISNA(VLOOKUP($B34,'[2]1516 Exp_Rev Access'!$F$7:$FS$310,29,FALSE)),"",VLOOKUP($B34,'[2]1516 Exp_Rev Access'!$F$7:$FS$310,29,FALSE))</f>
        <v>0</v>
      </c>
      <c r="AM34" s="53">
        <f t="shared" si="85"/>
        <v>332206.89</v>
      </c>
      <c r="AN34" s="92">
        <f t="shared" si="86"/>
        <v>1.9114339641645373E-2</v>
      </c>
      <c r="AO34" s="68">
        <f t="shared" si="87"/>
        <v>228.51091973393687</v>
      </c>
      <c r="AP34" s="90">
        <f>IF(ISNA(VLOOKUP($B34,'[2]1516 Exp_Rev Access'!$F$7:$FS$310,30,FALSE)),"",VLOOKUP($B34,'[2]1516 Exp_Rev Access'!$F$7:$FS$310,30,FALSE))</f>
        <v>9198517.2100000009</v>
      </c>
      <c r="AQ34" s="90">
        <f>IF(ISNA(VLOOKUP($B34,'[2]1516 Exp_Rev Access'!$F$7:$FS$310,31,FALSE)),"",VLOOKUP($B34,'[2]1516 Exp_Rev Access'!$F$7:$FS$310,31,FALSE))</f>
        <v>169134.28</v>
      </c>
      <c r="AR34" s="90">
        <f>IF(ISNA(VLOOKUP($B34,'[2]1516 Exp_Rev Access'!$F$7:$FS$310,32,FALSE)),"",VLOOKUP($B34,'[2]1516 Exp_Rev Access'!$F$7:$FS$310,32,FALSE))</f>
        <v>0</v>
      </c>
      <c r="AS34" s="90">
        <f>IF(ISNA(VLOOKUP($B34,'[2]1516 Exp_Rev Access'!$F$7:$FS$310,33,FALSE)),"",VLOOKUP($B34,'[2]1516 Exp_Rev Access'!$F$7:$FS$310,33,FALSE))</f>
        <v>0</v>
      </c>
      <c r="AT34" s="90">
        <f>IF(ISNA(VLOOKUP($B34,'[2]1516 Exp_Rev Access'!$F$7:$FS$310,34,FALSE)),"",VLOOKUP($B34,'[2]1516 Exp_Rev Access'!$F$7:$FS$310,34,FALSE))</f>
        <v>0</v>
      </c>
      <c r="AU34" s="53">
        <f t="shared" si="88"/>
        <v>9367651.4900000002</v>
      </c>
      <c r="AV34" s="93">
        <f t="shared" si="89"/>
        <v>0.53899084460417224</v>
      </c>
      <c r="AW34" s="53">
        <f t="shared" si="90"/>
        <v>6443.6070477854446</v>
      </c>
      <c r="AX34" s="90">
        <f>IF(ISNA(VLOOKUP($B34,'[2]1516 Exp_Rev Access'!$F$7:$FS$310,35,FALSE)),"",VLOOKUP($B34,'[2]1516 Exp_Rev Access'!$F$7:$FS$310,35,FALSE))</f>
        <v>0</v>
      </c>
      <c r="AY34" s="90">
        <f>IF(ISNA(VLOOKUP($B34,'[2]1516 Exp_Rev Access'!$F$7:$FS$310,36,FALSE)),"",VLOOKUP($B34,'[2]1516 Exp_Rev Access'!$F$7:$FS$310,36,FALSE))</f>
        <v>905144.02</v>
      </c>
      <c r="AZ34" s="90">
        <f>IF(ISNA(VLOOKUP($B34,'[2]1516 Exp_Rev Access'!$F$7:$FS$310,37,FALSE)),"",VLOOKUP($B34,'[2]1516 Exp_Rev Access'!$F$7:$FS$310,37,FALSE))</f>
        <v>17019.060000000001</v>
      </c>
      <c r="BA34" s="90">
        <f>IF(ISNA(VLOOKUP($B34,'[2]1516 Exp_Rev Access'!$F$7:$FS$310,38,FALSE)),"",VLOOKUP($B34,'[2]1516 Exp_Rev Access'!$F$7:$FS$310,38,FALSE))</f>
        <v>0</v>
      </c>
      <c r="BB34" s="90">
        <f>IF(ISNA(VLOOKUP($B34,'[2]1516 Exp_Rev Access'!$F$7:$FS$310,39,FALSE)),"",VLOOKUP($B34,'[2]1516 Exp_Rev Access'!$F$7:$FS$310,39,FALSE))</f>
        <v>0</v>
      </c>
      <c r="BC34" s="90">
        <f>IF(ISNA(VLOOKUP($B34,'[2]1516 Exp_Rev Access'!$F$7:$FS$310,40,FALSE)),"",VLOOKUP($B34,'[2]1516 Exp_Rev Access'!$F$7:$FS$310,40,FALSE))</f>
        <v>453285.86</v>
      </c>
      <c r="BD34" s="90">
        <f>IF(ISNA(VLOOKUP($B34,'[2]1516 Exp_Rev Access'!$F$7:$FS$310,41,FALSE)),"",VLOOKUP($B34,'[2]1516 Exp_Rev Access'!$F$7:$FS$310,41,FALSE))</f>
        <v>0</v>
      </c>
      <c r="BE34" s="90">
        <f>IF(ISNA(VLOOKUP($B34,'[2]1516 Exp_Rev Access'!$F$7:$FS$310,42,FALSE)),"",VLOOKUP($B34,'[2]1516 Exp_Rev Access'!$F$7:$FS$310,42,FALSE))</f>
        <v>161384.81</v>
      </c>
      <c r="BF34" s="90">
        <f>IF(ISNA(VLOOKUP($B34,'[2]1516 Exp_Rev Access'!$F$7:$FS$310,43,FALSE)),"",VLOOKUP($B34,'[2]1516 Exp_Rev Access'!$F$7:$FS$310,43,FALSE))</f>
        <v>0</v>
      </c>
      <c r="BG34" s="90">
        <f>IF(ISNA(VLOOKUP($B34,'[2]1516 Exp_Rev Access'!$F$7:$FS$310,44,FALSE)),"",VLOOKUP($B34,'[2]1516 Exp_Rev Access'!$F$7:$FS$310,44,FALSE))</f>
        <v>405893.74</v>
      </c>
      <c r="BH34" s="90">
        <f>IF(ISNA(VLOOKUP($B34,'[2]1516 Exp_Rev Access'!$F$7:$FS$310,45,FALSE)),"",VLOOKUP($B34,'[2]1516 Exp_Rev Access'!$F$7:$FS$310,45,FALSE))</f>
        <v>9243.81</v>
      </c>
      <c r="BI34" s="90">
        <f>IF(ISNA(VLOOKUP($B34,'[2]1516 Exp_Rev Access'!$F$7:$FS$310,46,FALSE)),"",VLOOKUP($B34,'[2]1516 Exp_Rev Access'!$F$7:$FS$310,46,FALSE))</f>
        <v>0</v>
      </c>
      <c r="BJ34" s="90">
        <f>IF(ISNA(VLOOKUP($B34,'[2]1516 Exp_Rev Access'!$F$7:$FS$310,47,FALSE)),"",VLOOKUP($B34,'[2]1516 Exp_Rev Access'!$F$7:$FS$310,47,FALSE))</f>
        <v>17975.61</v>
      </c>
      <c r="BK34" s="90">
        <f>IF(ISNA(VLOOKUP($B34,'[2]1516 Exp_Rev Access'!$F$7:$FS$310,48,FALSE)),"",VLOOKUP($B34,'[2]1516 Exp_Rev Access'!$F$7:$FS$310,48,FALSE))</f>
        <v>620476.73</v>
      </c>
      <c r="BL34" s="90">
        <f>IF(ISNA(VLOOKUP($B34,'[2]1516 Exp_Rev Access'!$F$7:$FS$310,49,FALSE)),"",VLOOKUP($B34,'[2]1516 Exp_Rev Access'!$F$7:$FS$310,49,FALSE))</f>
        <v>0</v>
      </c>
      <c r="BM34" s="90">
        <f>IF(ISNA(VLOOKUP($B34,'[2]1516 Exp_Rev Access'!$F$7:$FS$310,50,FALSE)),"",VLOOKUP($B34,'[2]1516 Exp_Rev Access'!$F$7:$FS$310,50,FALSE))</f>
        <v>0</v>
      </c>
      <c r="BN34" s="90">
        <f>IF(ISNA(VLOOKUP($B34,'[2]1516 Exp_Rev Access'!$F$7:$FS$310,51,FALSE)),"",VLOOKUP($B34,'[2]1516 Exp_Rev Access'!$F$7:$FS$310,51,FALSE))</f>
        <v>0</v>
      </c>
      <c r="BO34" s="90">
        <f>IF(ISNA(VLOOKUP($B34,'[2]1516 Exp_Rev Access'!$F$7:$FS$310,52,FALSE)),"",VLOOKUP($B34,'[2]1516 Exp_Rev Access'!$F$7:$FS$310,52,FALSE))</f>
        <v>0</v>
      </c>
      <c r="BP34" s="90">
        <f>IF(ISNA(VLOOKUP($B34,'[2]1516 Exp_Rev Access'!$F$7:$FS$310,53,FALSE)),"",VLOOKUP($B34,'[2]1516 Exp_Rev Access'!$F$7:$FS$310,53,FALSE))</f>
        <v>0</v>
      </c>
      <c r="BQ34" s="90">
        <f>IF(ISNA(VLOOKUP($B34,'[2]1516 Exp_Rev Access'!$F$7:$FS$310,54,FALSE)),"",VLOOKUP($B34,'[2]1516 Exp_Rev Access'!$F$7:$FS$310,54,FALSE))</f>
        <v>0</v>
      </c>
      <c r="BR34" s="90">
        <f>IF(ISNA(VLOOKUP($B34,'[2]1516 Exp_Rev Access'!$F$7:$FS$310,55,FALSE)),"",VLOOKUP($B34,'[2]1516 Exp_Rev Access'!$F$7:$FS$310,55,FALSE))</f>
        <v>0</v>
      </c>
      <c r="BS34" s="90">
        <f>IF(ISNA(VLOOKUP($B34,'[2]1516 Exp_Rev Access'!$F$7:$FS$310,56,FALSE)),"",VLOOKUP($B34,'[2]1516 Exp_Rev Access'!$F$7:$FS$310,56,FALSE))</f>
        <v>0</v>
      </c>
      <c r="BT34" s="90">
        <f>IF(ISNA(VLOOKUP($B34,'[2]1516 Exp_Rev Access'!$F$7:$FS$310,57,FALSE)),"",VLOOKUP($B34,'[2]1516 Exp_Rev Access'!$F$7:$FS$310,57,FALSE))</f>
        <v>0</v>
      </c>
      <c r="BU34" s="90">
        <f>IF(ISNA(VLOOKUP($B34,'[2]1516 Exp_Rev Access'!$F$7:$FS$310,58,FALSE)),"",VLOOKUP($B34,'[2]1516 Exp_Rev Access'!$F$7:$FS$310,58,FALSE))</f>
        <v>0</v>
      </c>
      <c r="BV34" s="53">
        <f t="shared" si="91"/>
        <v>2590423.64</v>
      </c>
      <c r="BW34" s="92">
        <f t="shared" si="101"/>
        <v>0.14904638874499956</v>
      </c>
      <c r="BX34" s="68">
        <f t="shared" si="102"/>
        <v>1781.8416965311362</v>
      </c>
      <c r="BY34" s="90">
        <f>IF(ISNA(VLOOKUP($B34,'[2]1516 Exp_Rev Access'!$F$7:$FS$310,59,FALSE)),"",VLOOKUP($B34,'[2]1516 Exp_Rev Access'!$F$7:$FS$310,59,FALSE))</f>
        <v>0</v>
      </c>
      <c r="BZ34" s="90">
        <f>IF(ISNA(VLOOKUP($B34,'[2]1516 Exp_Rev Access'!$F$7:$FS$310,60,FALSE)),"",VLOOKUP($B34,'[2]1516 Exp_Rev Access'!$F$7:$FS$310,60,FALSE))</f>
        <v>0</v>
      </c>
      <c r="CA34" s="90">
        <f>IF(ISNA(VLOOKUP($B34,'[2]1516 Exp_Rev Access'!$F$7:$FS$310,61,FALSE)),"",VLOOKUP($B34,'[2]1516 Exp_Rev Access'!$F$7:$FS$310,61,FALSE))</f>
        <v>0</v>
      </c>
      <c r="CB34" s="90">
        <f>IF(ISNA(VLOOKUP($B34,'[2]1516 Exp_Rev Access'!$F$7:$FS$310,62,FALSE)),"",VLOOKUP($B34,'[2]1516 Exp_Rev Access'!$F$7:$FS$310,62,FALSE))</f>
        <v>0</v>
      </c>
      <c r="CC34" s="90">
        <f>IF(ISNA(VLOOKUP($B34,'[2]1516 Exp_Rev Access'!$F$7:$FS$310,63,FALSE)),"",VLOOKUP($B34,'[2]1516 Exp_Rev Access'!$F$7:$FS$310,63,FALSE))</f>
        <v>70152.55</v>
      </c>
      <c r="CD34" s="90">
        <f>IF(ISNA(VLOOKUP($B34,'[2]1516 Exp_Rev Access'!$F$7:$FS$310,64,FALSE)),"",VLOOKUP($B34,'[2]1516 Exp_Rev Access'!$F$7:$FS$310,64,FALSE))</f>
        <v>0</v>
      </c>
      <c r="CE34" s="53">
        <f t="shared" si="92"/>
        <v>70152.55</v>
      </c>
      <c r="CF34" s="92">
        <f t="shared" si="93"/>
        <v>4.036399327622342E-3</v>
      </c>
      <c r="CG34" s="94">
        <f t="shared" si="94"/>
        <v>48.254940534740243</v>
      </c>
      <c r="CH34" s="90">
        <f>IF(ISNA(VLOOKUP($B34,'[2]1516 Exp_Rev Access'!$F$7:$FS$310,65,FALSE)),"",VLOOKUP($B34,'[2]1516 Exp_Rev Access'!$F$7:$FS$310,65,FALSE))</f>
        <v>0</v>
      </c>
      <c r="CI34" s="90">
        <f>IF(ISNA(VLOOKUP($B34,'[2]1516 Exp_Rev Access'!$F$7:$FS$310,66,FALSE)),"",VLOOKUP($B34,'[2]1516 Exp_Rev Access'!$F$7:$FS$310,66,FALSE))</f>
        <v>0</v>
      </c>
      <c r="CJ34" s="90">
        <f>IF(ISNA(VLOOKUP($B34,'[2]1516 Exp_Rev Access'!$F$7:$FS$310,67,FALSE)),"",VLOOKUP($B34,'[2]1516 Exp_Rev Access'!$F$7:$FS$310,67,FALSE))</f>
        <v>0</v>
      </c>
      <c r="CK34" s="90">
        <f>IF(ISNA(VLOOKUP($B34,'[2]1516 Exp_Rev Access'!$F$7:$FS$310,68,FALSE)),"",VLOOKUP($B34,'[2]1516 Exp_Rev Access'!$F$7:$FS$310,68,FALSE))</f>
        <v>0</v>
      </c>
      <c r="CL34" s="90">
        <f>IF(ISNA(VLOOKUP($B34,'[2]1516 Exp_Rev Access'!$F$7:$FS$310,69,FALSE)),"",VLOOKUP($B34,'[2]1516 Exp_Rev Access'!$F$7:$FS$310,69,FALSE))</f>
        <v>0</v>
      </c>
      <c r="CM34" s="90">
        <f>IF(ISNA(VLOOKUP($B34,'[2]1516 Exp_Rev Access'!$F$7:$FS$310,70,FALSE)),"",VLOOKUP($B34,'[2]1516 Exp_Rev Access'!$F$7:$FS$310,70,FALSE))</f>
        <v>0</v>
      </c>
      <c r="CN34" s="90">
        <f>IF(ISNA(VLOOKUP($B34,'[2]1516 Exp_Rev Access'!$F$7:$FS$310,71,FALSE)),"",VLOOKUP($B34,'[2]1516 Exp_Rev Access'!$F$7:$FS$310,71,FALSE))</f>
        <v>0</v>
      </c>
      <c r="CO34" s="90">
        <f>IF(ISNA(VLOOKUP($B34,'[2]1516 Exp_Rev Access'!$F$7:$FS$310,72,FALSE)),"",VLOOKUP($B34,'[2]1516 Exp_Rev Access'!$F$7:$FS$310,72,FALSE))</f>
        <v>0</v>
      </c>
      <c r="CP34" s="90">
        <f>IF(ISNA(VLOOKUP($B34,'[2]1516 Exp_Rev Access'!$F$7:$FS$310,73,FALSE)),"",VLOOKUP($B34,'[2]1516 Exp_Rev Access'!$F$7:$FS$310,73,FALSE))</f>
        <v>0</v>
      </c>
      <c r="CQ34" s="90">
        <f>IF(ISNA(VLOOKUP($B34,'[2]1516 Exp_Rev Access'!$F$7:$FS$310,74,FALSE)),"",VLOOKUP($B34,'[2]1516 Exp_Rev Access'!$F$7:$FS$310,74,FALSE))</f>
        <v>274405.63</v>
      </c>
      <c r="CR34" s="90">
        <f>IF(ISNA(VLOOKUP($B34,'[2]1516 Exp_Rev Access'!$F$7:$FS$310,75,FALSE)),"",VLOOKUP($B34,'[2]1516 Exp_Rev Access'!$F$7:$FS$310,75,FALSE))</f>
        <v>0</v>
      </c>
      <c r="CS34" s="90">
        <f>IF(ISNA(VLOOKUP($B34,'[2]1516 Exp_Rev Access'!$F$7:$FS$310,76,FALSE)),"",VLOOKUP($B34,'[2]1516 Exp_Rev Access'!$F$7:$FS$310,76,FALSE))</f>
        <v>12507.6</v>
      </c>
      <c r="CT34" s="90">
        <f>IF(ISNA(VLOOKUP($B34,'[2]1516 Exp_Rev Access'!$F$7:$FS$310,77,FALSE)),"",VLOOKUP($B34,'[2]1516 Exp_Rev Access'!$F$7:$FS$310,77,FALSE))</f>
        <v>0</v>
      </c>
      <c r="CU34" s="90">
        <f>IF(ISNA(VLOOKUP($B34,'[2]1516 Exp_Rev Access'!$F$7:$FS$310,78,FALSE)),"",VLOOKUP($B34,'[2]1516 Exp_Rev Access'!$F$7:$FS$310,78,FALSE))</f>
        <v>391566.95</v>
      </c>
      <c r="CV34" s="90">
        <f>IF(ISNA(VLOOKUP($B34,'[2]1516 Exp_Rev Access'!$F$7:$FS$310,79,FALSE)),"",VLOOKUP($B34,'[2]1516 Exp_Rev Access'!$F$7:$FS$310,79,FALSE))</f>
        <v>104402.94</v>
      </c>
      <c r="CW34" s="90">
        <f>IF(ISNA(VLOOKUP($B34,'[2]1516 Exp_Rev Access'!$F$7:$FS$310,80,FALSE)),"",VLOOKUP($B34,'[2]1516 Exp_Rev Access'!$F$7:$FS$310,80,FALSE))</f>
        <v>43836.45</v>
      </c>
      <c r="CX34" s="90">
        <f>IF(ISNA(VLOOKUP($B34,'[2]1516 Exp_Rev Access'!$F$7:$FS$310,81,FALSE)),"",VLOOKUP($B34,'[2]1516 Exp_Rev Access'!$F$7:$FS$310,81,FALSE))</f>
        <v>0</v>
      </c>
      <c r="CY34" s="90">
        <f>IF(ISNA(VLOOKUP($B34,'[2]1516 Exp_Rev Access'!$F$7:$FS$310,82,FALSE)),"",VLOOKUP($B34,'[2]1516 Exp_Rev Access'!$F$7:$FS$310,82,FALSE))</f>
        <v>0</v>
      </c>
      <c r="CZ34" s="90">
        <f>IF(ISNA(VLOOKUP($B34,'[2]1516 Exp_Rev Access'!$F$7:$FS$310,83,FALSE)),"",VLOOKUP($B34,'[2]1516 Exp_Rev Access'!$F$7:$FS$310,83,FALSE))</f>
        <v>0</v>
      </c>
      <c r="DA34" s="90">
        <f>IF(ISNA(VLOOKUP($B34,'[2]1516 Exp_Rev Access'!$F$7:$FS$310,84,FALSE)),"",VLOOKUP($B34,'[2]1516 Exp_Rev Access'!$F$7:$FS$310,84,FALSE))</f>
        <v>0</v>
      </c>
      <c r="DB34" s="90">
        <f>IF(ISNA(VLOOKUP($B34,'[2]1516 Exp_Rev Access'!$F$7:$FS$310,85,FALSE)),"",VLOOKUP($B34,'[2]1516 Exp_Rev Access'!$F$7:$FS$310,85,FALSE))</f>
        <v>83593.06</v>
      </c>
      <c r="DC34" s="90">
        <f>IF(ISNA(VLOOKUP($B34,'[2]1516 Exp_Rev Access'!$F$7:$FS$310,86,FALSE)),"",VLOOKUP($B34,'[2]1516 Exp_Rev Access'!$F$7:$FS$310,86,FALSE))</f>
        <v>0</v>
      </c>
      <c r="DD34" s="90">
        <f>IF(ISNA(VLOOKUP($B34,'[2]1516 Exp_Rev Access'!$F$7:$FS$310,87,FALSE)),"",VLOOKUP($B34,'[2]1516 Exp_Rev Access'!$F$7:$FS$310,87,FALSE))</f>
        <v>0</v>
      </c>
      <c r="DE34" s="90">
        <f>IF(ISNA(VLOOKUP($B34,'[2]1516 Exp_Rev Access'!$F$7:$FS$310,88,FALSE)),"",VLOOKUP($B34,'[2]1516 Exp_Rev Access'!$F$7:$FS$310,88,FALSE))</f>
        <v>0</v>
      </c>
      <c r="DF34" s="90">
        <f>IF(ISNA(VLOOKUP($B34,'[2]1516 Exp_Rev Access'!$F$7:$FS$310,89,FALSE)),"",VLOOKUP($B34,'[2]1516 Exp_Rev Access'!$F$7:$FS$310,89,FALSE))</f>
        <v>0</v>
      </c>
      <c r="DG34" s="90">
        <f>IF(ISNA(VLOOKUP($B34,'[2]1516 Exp_Rev Access'!$F$7:$FS$310,90,FALSE)),"",VLOOKUP($B34,'[2]1516 Exp_Rev Access'!$F$7:$FS$310,90,FALSE))</f>
        <v>0</v>
      </c>
      <c r="DH34" s="90">
        <f>IF(ISNA(VLOOKUP($B34,'[2]1516 Exp_Rev Access'!$F$7:$FS$310,91,FALSE)),"",VLOOKUP($B34,'[2]1516 Exp_Rev Access'!$F$7:$FS$310,91,FALSE))</f>
        <v>13521.43</v>
      </c>
      <c r="DI34" s="90">
        <f>IF(ISNA(VLOOKUP($B34,'[2]1516 Exp_Rev Access'!$F$7:$FS$310,92,FALSE)),"",VLOOKUP($B34,'[2]1516 Exp_Rev Access'!$F$7:$FS$310,92,FALSE))</f>
        <v>537518.62</v>
      </c>
      <c r="DJ34" s="90">
        <f>IF(ISNA(VLOOKUP($B34,'[2]1516 Exp_Rev Access'!$F$7:$FS$310,93,FALSE)),"",VLOOKUP($B34,'[2]1516 Exp_Rev Access'!$F$7:$FS$310,93,FALSE))</f>
        <v>0</v>
      </c>
      <c r="DK34" s="90">
        <f>IF(ISNA(VLOOKUP($B34,'[2]1516 Exp_Rev Access'!$F$7:$FS$310,94,FALSE)),"",VLOOKUP($B34,'[2]1516 Exp_Rev Access'!$F$7:$FS$310,94,FALSE))</f>
        <v>0</v>
      </c>
      <c r="DL34" s="90">
        <f>IF(ISNA(VLOOKUP($B34,'[2]1516 Exp_Rev Access'!$F$7:$FS$310,95,FALSE)),"",VLOOKUP($B34,'[2]1516 Exp_Rev Access'!$F$7:$FS$310,95,FALSE))</f>
        <v>0</v>
      </c>
      <c r="DM34" s="90">
        <f>IF(ISNA(VLOOKUP($B34,'[2]1516 Exp_Rev Access'!$F$7:$FS$310,96,FALSE)),"",VLOOKUP($B34,'[2]1516 Exp_Rev Access'!$F$7:$FS$310,96,FALSE))</f>
        <v>0</v>
      </c>
      <c r="DN34" s="90">
        <f>IF(ISNA(VLOOKUP($B34,'[2]1516 Exp_Rev Access'!$F$7:$FS$310,97,FALSE)),"",VLOOKUP($B34,'[2]1516 Exp_Rev Access'!$F$7:$FS$310,97,FALSE))</f>
        <v>0</v>
      </c>
      <c r="DO34" s="90">
        <f>IF(ISNA(VLOOKUP($B34,'[2]1516 Exp_Rev Access'!$F$7:$FS$310,98,FALSE)),"",VLOOKUP($B34,'[2]1516 Exp_Rev Access'!$F$7:$FS$310,98,FALSE))</f>
        <v>0</v>
      </c>
      <c r="DP34" s="90">
        <f>IF(ISNA(VLOOKUP($B34,'[2]1516 Exp_Rev Access'!$F$7:$FS$310,99,FALSE)),"",VLOOKUP($B34,'[2]1516 Exp_Rev Access'!$F$7:$FS$310,99,FALSE))</f>
        <v>0</v>
      </c>
      <c r="DQ34" s="90">
        <f>IF(ISNA(VLOOKUP($B34,'[2]1516 Exp_Rev Access'!$F$7:$FS$310,100,FALSE)),"",VLOOKUP($B34,'[2]1516 Exp_Rev Access'!$F$7:$FS$310,100,FALSE))</f>
        <v>0</v>
      </c>
      <c r="DR34" s="90">
        <f>IF(ISNA(VLOOKUP($B34,'[2]1516 Exp_Rev Access'!$F$7:$FS$310,101,FALSE)),"",VLOOKUP($B34,'[2]1516 Exp_Rev Access'!$F$7:$FS$310,101,FALSE))</f>
        <v>0</v>
      </c>
      <c r="DS34" s="90">
        <f>IF(ISNA(VLOOKUP($B34,'[2]1516 Exp_Rev Access'!$F$7:$FS$310,102,FALSE)),"",VLOOKUP($B34,'[2]1516 Exp_Rev Access'!$F$7:$FS$310,102,FALSE))</f>
        <v>0</v>
      </c>
      <c r="DT34" s="90">
        <f>IF(ISNA(VLOOKUP($B34,'[2]1516 Exp_Rev Access'!$F$7:$FS$310,103,FALSE)),"",VLOOKUP($B34,'[2]1516 Exp_Rev Access'!$F$7:$FS$310,103,FALSE))</f>
        <v>0</v>
      </c>
      <c r="DU34" s="90">
        <f>IF(ISNA(VLOOKUP($B34,'[2]1516 Exp_Rev Access'!$F$7:$FS$310,104,FALSE)),"",VLOOKUP($B34,'[2]1516 Exp_Rev Access'!$F$7:$FS$310,104,FALSE))</f>
        <v>0</v>
      </c>
      <c r="DV34" s="90">
        <f>IF(ISNA(VLOOKUP($B34,'[2]1516 Exp_Rev Access'!$F$7:$FS$310,105,FALSE)),"",VLOOKUP($B34,'[2]1516 Exp_Rev Access'!$F$7:$FS$310,105,FALSE))</f>
        <v>0</v>
      </c>
      <c r="DW34" s="90">
        <f>IF(ISNA(VLOOKUP($B34,'[2]1516 Exp_Rev Access'!$F$7:$FS$310,106,FALSE)),"",VLOOKUP($B34,'[2]1516 Exp_Rev Access'!$F$7:$FS$310,106,FALSE))</f>
        <v>0</v>
      </c>
      <c r="DX34" s="90">
        <f>IF(ISNA(VLOOKUP($B34,'[2]1516 Exp_Rev Access'!$F$7:$FS$310,107,FALSE)),"",VLOOKUP($B34,'[2]1516 Exp_Rev Access'!$F$7:$FS$310,107,FALSE))</f>
        <v>0</v>
      </c>
      <c r="DY34" s="90">
        <f>IF(ISNA(VLOOKUP($B34,'[2]1516 Exp_Rev Access'!$F$7:$FS$310,108,FALSE)),"",VLOOKUP($B34,'[2]1516 Exp_Rev Access'!$F$7:$FS$310,108,FALSE))</f>
        <v>0</v>
      </c>
      <c r="DZ34" s="90">
        <f>IF(ISNA(VLOOKUP($B34,'[2]1516 Exp_Rev Access'!$F$7:$FS$310,109,FALSE)),"",VLOOKUP($B34,'[2]1516 Exp_Rev Access'!$F$7:$FS$310,109,FALSE))</f>
        <v>0</v>
      </c>
      <c r="EA34" s="90">
        <f>IF(ISNA(VLOOKUP($B34,'[2]1516 Exp_Rev Access'!$F$7:$FS$310,110,FALSE)),"",VLOOKUP($B34,'[2]1516 Exp_Rev Access'!$F$7:$FS$310,110,FALSE))</f>
        <v>0</v>
      </c>
      <c r="EB34" s="90">
        <f>IF(ISNA(VLOOKUP($B34,'[2]1516 Exp_Rev Access'!$F$7:$FS$310,111,FALSE)),"",VLOOKUP($B34,'[2]1516 Exp_Rev Access'!$F$7:$FS$310,111,FALSE))</f>
        <v>0</v>
      </c>
      <c r="EC34" s="90">
        <f>IF(ISNA(VLOOKUP($B34,'[2]1516 Exp_Rev Access'!$F$7:$FS$310,112,FALSE)),"",VLOOKUP($B34,'[2]1516 Exp_Rev Access'!$F$7:$FS$310,112,FALSE))</f>
        <v>0</v>
      </c>
      <c r="ED34" s="90">
        <f>IF(ISNA(VLOOKUP($B34,'[2]1516 Exp_Rev Access'!$F$7:$FS$310,113,FALSE)),"",VLOOKUP($B34,'[2]1516 Exp_Rev Access'!$F$7:$FS$310,113,FALSE))</f>
        <v>0</v>
      </c>
      <c r="EE34" s="90">
        <f>IF(ISNA(VLOOKUP($B34,'[2]1516 Exp_Rev Access'!$F$7:$FS$310,114,FALSE)),"",VLOOKUP($B34,'[2]1516 Exp_Rev Access'!$F$7:$FS$310,114,FALSE))</f>
        <v>0</v>
      </c>
      <c r="EF34" s="90">
        <f>IF(ISNA(VLOOKUP($B34,'[2]1516 Exp_Rev Access'!$F$7:$FS$310,115,FALSE)),"",VLOOKUP($B34,'[2]1516 Exp_Rev Access'!$F$7:$FS$310,115,FALSE))</f>
        <v>0</v>
      </c>
      <c r="EG34" s="90">
        <f>IF(ISNA(VLOOKUP($B34,'[2]1516 Exp_Rev Access'!$F$7:$FS$310,116,FALSE)),"",VLOOKUP($B34,'[2]1516 Exp_Rev Access'!$F$7:$FS$310,116,FALSE))</f>
        <v>0</v>
      </c>
      <c r="EH34" s="90">
        <f>IF(ISNA(VLOOKUP($B34,'[2]1516 Exp_Rev Access'!$F$7:$FS$310,117,FALSE)),"",VLOOKUP($B34,'[2]1516 Exp_Rev Access'!$F$7:$FS$310,117,FALSE))</f>
        <v>0</v>
      </c>
      <c r="EI34" s="90">
        <f>IF(ISNA(VLOOKUP($B34,'[2]1516 Exp_Rev Access'!$F$7:$FS$310,118,FALSE)),"",VLOOKUP($B34,'[2]1516 Exp_Rev Access'!$F$7:$FS$310,118,FALSE))</f>
        <v>0</v>
      </c>
      <c r="EJ34" s="90">
        <f>IF(ISNA(VLOOKUP($B34,'[2]1516 Exp_Rev Access'!$F$7:$FS$310,119,FALSE)),"",VLOOKUP($B34,'[2]1516 Exp_Rev Access'!$F$7:$FS$310,119,FALSE))</f>
        <v>0</v>
      </c>
      <c r="EK34" s="90">
        <f>IF(ISNA(VLOOKUP($B34,'[2]1516 Exp_Rev Access'!$F$7:$FS$310,120,FALSE)),"",VLOOKUP($B34,'[2]1516 Exp_Rev Access'!$F$7:$FS$310,120,FALSE))</f>
        <v>0</v>
      </c>
      <c r="EL34" s="90">
        <f>IF(ISNA(VLOOKUP($B34,'[2]1516 Exp_Rev Access'!$F$7:$FS$310,121,FALSE)),"",VLOOKUP($B34,'[2]1516 Exp_Rev Access'!$F$7:$FS$310,121,FALSE))</f>
        <v>0</v>
      </c>
      <c r="EM34" s="90">
        <f>IF(ISNA(VLOOKUP($B34,'[2]1516 Exp_Rev Access'!$F$7:$FS$310,122,FALSE)),"",VLOOKUP($B34,'[2]1516 Exp_Rev Access'!$F$7:$FS$310,122,FALSE))</f>
        <v>0</v>
      </c>
      <c r="EN34" s="90">
        <f>IF(ISNA(VLOOKUP($B34,'[2]1516 Exp_Rev Access'!$F$7:$FS$310,123,FALSE)),"",VLOOKUP($B34,'[2]1516 Exp_Rev Access'!$F$7:$FS$310,123,FALSE))</f>
        <v>0</v>
      </c>
      <c r="EO34" s="90">
        <f>IF(ISNA(VLOOKUP($B34,'[2]1516 Exp_Rev Access'!$F$7:$FS$310,124,FALSE)),"",VLOOKUP($B34,'[2]1516 Exp_Rev Access'!$F$7:$FS$310,124,FALSE))</f>
        <v>0</v>
      </c>
      <c r="EP34" s="90">
        <f>IF(ISNA(VLOOKUP($B34,'[2]1516 Exp_Rev Access'!$F$7:$FS$310,125,FALSE)),"",VLOOKUP($B34,'[2]1516 Exp_Rev Access'!$F$7:$FS$310,125,FALSE))</f>
        <v>0</v>
      </c>
      <c r="EQ34" s="90">
        <f>IF(ISNA(VLOOKUP($B34,'[2]1516 Exp_Rev Access'!$F$7:$FS$310,126,FALSE)),"",VLOOKUP($B34,'[2]1516 Exp_Rev Access'!$F$7:$FS$310,126,FALSE))</f>
        <v>0</v>
      </c>
      <c r="ER34" s="90">
        <f>IF(ISNA(VLOOKUP($B34,'[2]1516 Exp_Rev Access'!$F$7:$FS$310,127,FALSE)),"",VLOOKUP($B34,'[2]1516 Exp_Rev Access'!$F$7:$FS$310,127,FALSE))</f>
        <v>0</v>
      </c>
      <c r="ES34" s="90">
        <f>IF(ISNA(VLOOKUP($B34,'[2]1516 Exp_Rev Access'!$F$7:$FS$310,128,FALSE)),"",VLOOKUP($B34,'[2]1516 Exp_Rev Access'!$F$7:$FS$310,128,FALSE))</f>
        <v>0</v>
      </c>
      <c r="ET34" s="90">
        <f>IF(ISNA(VLOOKUP($B34,'[2]1516 Exp_Rev Access'!$F$7:$FS$310,129,FALSE)),"",VLOOKUP($B34,'[2]1516 Exp_Rev Access'!$F$7:$FS$310,129,FALSE))</f>
        <v>0</v>
      </c>
      <c r="EU34" s="90">
        <f>IF(ISNA(VLOOKUP($B34,'[2]1516 Exp_Rev Access'!$F$7:$FS$310,130,FALSE)),"",VLOOKUP($B34,'[2]1516 Exp_Rev Access'!$F$7:$FS$310,130,FALSE))</f>
        <v>0</v>
      </c>
      <c r="EV34" s="90">
        <f>IF(ISNA(VLOOKUP($B34,'[2]1516 Exp_Rev Access'!$F$7:$FS$310,131,FALSE)),"",VLOOKUP($B34,'[2]1516 Exp_Rev Access'!$F$7:$FS$310,131,FALSE))</f>
        <v>13698.7</v>
      </c>
      <c r="EW34" s="90">
        <f>IF(ISNA(VLOOKUP($B34,'[2]1516 Exp_Rev Access'!$F$7:$FS$310,132,FALSE)),"",VLOOKUP($B34,'[2]1516 Exp_Rev Access'!$F$7:$FS$310,132,FALSE))</f>
        <v>0</v>
      </c>
      <c r="EX34" s="90">
        <f>IF(ISNA(VLOOKUP($B34,'[2]1516 Exp_Rev Access'!$F$7:$FS$310,133,FALSE)),"",VLOOKUP($B34,'[2]1516 Exp_Rev Access'!$F$7:$FS$310,133,FALSE))</f>
        <v>0</v>
      </c>
      <c r="EY34" s="90">
        <f>IF(ISNA(VLOOKUP($B34,'[2]1516 Exp_Rev Access'!$F$7:$FS$310,134,FALSE)),"",VLOOKUP($B34,'[2]1516 Exp_Rev Access'!$F$7:$FS$310,134,FALSE))</f>
        <v>0</v>
      </c>
      <c r="EZ34" s="90">
        <f>IF(ISNA(VLOOKUP($B34,'[2]1516 Exp_Rev Access'!$F$7:$FS$310,135,FALSE)),"",VLOOKUP($B34,'[2]1516 Exp_Rev Access'!$F$7:$FS$310,135,FALSE))</f>
        <v>0</v>
      </c>
      <c r="FA34" s="90">
        <f>IF(ISNA(VLOOKUP($B34,'[2]1516 Exp_Rev Access'!$F$7:$FS$310,136,FALSE)),"",VLOOKUP($B34,'[2]1516 Exp_Rev Access'!$F$7:$FS$310,136,FALSE))</f>
        <v>0</v>
      </c>
      <c r="FB34" s="90">
        <f>IF(ISNA(VLOOKUP($B34,'[2]1516 Exp_Rev Access'!$F$7:$FS$310,137,FALSE)),"",VLOOKUP($B34,'[2]1516 Exp_Rev Access'!$F$7:$FS$310,137,FALSE))</f>
        <v>0</v>
      </c>
      <c r="FC34" s="90">
        <f>IF(ISNA(VLOOKUP($B34,'[2]1516 Exp_Rev Access'!$F$7:$FS$310,138,FALSE)),"",VLOOKUP($B34,'[2]1516 Exp_Rev Access'!$F$7:$FS$310,138,FALSE))</f>
        <v>0</v>
      </c>
      <c r="FD34" s="90">
        <f>IF(ISNA(VLOOKUP($B34,'[2]1516 Exp_Rev Access'!$F$7:$FS$310,139,FALSE)),"",VLOOKUP($B34,'[2]1516 Exp_Rev Access'!$F$7:$FS$310,139,FALSE))</f>
        <v>0</v>
      </c>
      <c r="FE34" s="90">
        <f>IF(ISNA(VLOOKUP($B34,'[2]1516 Exp_Rev Access'!$F$7:$FS$310,140,FALSE)),"",VLOOKUP($B34,'[2]1516 Exp_Rev Access'!$F$7:$FS$310,140,FALSE))</f>
        <v>0</v>
      </c>
      <c r="FF34" s="90">
        <f>IF(ISNA(VLOOKUP($B34,'[2]1516 Exp_Rev Access'!$F$7:$FS$310,141,FALSE)),"",VLOOKUP($B34,'[2]1516 Exp_Rev Access'!$F$7:$FS$310,141,FALSE))</f>
        <v>0</v>
      </c>
      <c r="FG34" s="90">
        <f>IF(ISNA(VLOOKUP($B34,'[2]1516 Exp_Rev Access'!$F$7:$FS$310,142,FALSE)),"",VLOOKUP($B34,'[2]1516 Exp_Rev Access'!$F$7:$FS$310,142,FALSE))</f>
        <v>0</v>
      </c>
      <c r="FH34" s="90">
        <f>IF(ISNA(VLOOKUP($B34,'[2]1516 Exp_Rev Access'!$F$7:$FS$310,143,FALSE)),"",VLOOKUP($B34,'[2]1516 Exp_Rev Access'!$F$7:$FS$310,143,FALSE))</f>
        <v>0</v>
      </c>
      <c r="FI34" s="90">
        <f>IF(ISNA(VLOOKUP($B34,'[2]1516 Exp_Rev Access'!$F$7:$FS$310,144,FALSE)),"",VLOOKUP($B34,'[2]1516 Exp_Rev Access'!$F$7:$FS$310,144,FALSE))</f>
        <v>0</v>
      </c>
      <c r="FJ34" s="90">
        <f>IF(ISNA(VLOOKUP($B34,'[2]1516 Exp_Rev Access'!$F$7:$FS$310,145,FALSE)),"",VLOOKUP($B34,'[2]1516 Exp_Rev Access'!$F$7:$FS$310,145,FALSE))</f>
        <v>0</v>
      </c>
      <c r="FK34" s="90">
        <f>IF(ISNA(VLOOKUP($B34,'[2]1516 Exp_Rev Access'!$F$7:$FS$310,146,FALSE)),"",VLOOKUP($B34,'[2]1516 Exp_Rev Access'!$F$7:$FS$310,146,FALSE))</f>
        <v>0</v>
      </c>
      <c r="FL34" s="90">
        <f>IF(ISNA(VLOOKUP($B34,'[2]1516 Exp_Rev Access'!$F$7:$FS$310,1147,FALSE)),"",VLOOKUP($B34,'[2]1516 Exp_Rev Access'!$F$7:$FS$310,147,FALSE))</f>
        <v>0</v>
      </c>
      <c r="FM34" s="90">
        <f>IF(ISNA(VLOOKUP($B34,'[2]1516 Exp_Rev Access'!$F$7:$FS$310,148,FALSE)),"",VLOOKUP($B34,'[2]1516 Exp_Rev Access'!$F$7:$FS$310,148,FALSE))</f>
        <v>0</v>
      </c>
      <c r="FN34" s="90">
        <f>IF(ISNA(VLOOKUP($B34,'[2]1516 Exp_Rev Access'!$F$7:$FS$310,149,FALSE)),"",VLOOKUP($B34,'[2]1516 Exp_Rev Access'!$F$7:$FS$310,149,FALSE))</f>
        <v>0</v>
      </c>
      <c r="FO34" s="90">
        <f>IF(ISNA(VLOOKUP($B34,'[2]1516 Exp_Rev Access'!$F$7:$FS$310,150,FALSE)),"",VLOOKUP($B34,'[2]1516 Exp_Rev Access'!$F$7:$FS$310,150,FALSE))</f>
        <v>0</v>
      </c>
      <c r="FP34" s="90">
        <f>IF(ISNA(VLOOKUP($B34,'[2]1516 Exp_Rev Access'!$F$7:$FS$310,151,FALSE)),"",VLOOKUP($B34,'[2]1516 Exp_Rev Access'!$F$7:$FS$310,151,FALSE))</f>
        <v>0</v>
      </c>
      <c r="FQ34" s="90">
        <f>IF(ISNA(VLOOKUP($B34,'[2]1516 Exp_Rev Access'!$F$7:$FS$310,152,FALSE)),"",VLOOKUP($B34,'[2]1516 Exp_Rev Access'!$F$7:$FS$310,152,FALSE))</f>
        <v>0</v>
      </c>
      <c r="FR34" s="90">
        <f>IF(ISNA(VLOOKUP($B34,'[2]1516 Exp_Rev Access'!$F$7:$FS$310,153,FALSE)),"",VLOOKUP($B34,'[2]1516 Exp_Rev Access'!$F$7:$FS$310,153,FALSE))</f>
        <v>34665.43</v>
      </c>
      <c r="FS34" s="53">
        <f t="shared" si="95"/>
        <v>1509716.8099999998</v>
      </c>
      <c r="FT34" s="92">
        <f t="shared" si="103"/>
        <v>8.6865266006497924E-2</v>
      </c>
      <c r="FU34" s="98">
        <f t="shared" si="96"/>
        <v>1038.4696620557302</v>
      </c>
      <c r="FV34" s="90">
        <f>IF(ISNA(VLOOKUP($B34,'[2]1516 Exp_Rev Access'!$F$7:$FS$310,154,FALSE)),"",VLOOKUP($B34,'[2]1516 Exp_Rev Access'!$F$7:$FS$310,154,FALSE))</f>
        <v>309377.90000000002</v>
      </c>
      <c r="FW34" s="90">
        <f>IF(ISNA(VLOOKUP($B34,'[2]1516 Exp_Rev Access'!$F$7:$FS$310,155,FALSE)),"",VLOOKUP($B34,'[2]1516 Exp_Rev Access'!$F$7:$FS$310,155,FALSE))</f>
        <v>0</v>
      </c>
      <c r="FX34" s="90">
        <f>IF(ISNA(VLOOKUP($B34,'[2]1516 Exp_Rev Access'!$F$7:$FS$310,156,FALSE)),"",VLOOKUP($B34,'[2]1516 Exp_Rev Access'!$F$7:$FS$310,156,FALSE))</f>
        <v>0</v>
      </c>
      <c r="FY34" s="90">
        <f>IF(ISNA(VLOOKUP($B34,'[2]1516 Exp_Rev Access'!$F$7:$FS$310,157,FALSE)),"",VLOOKUP($B34,'[2]1516 Exp_Rev Access'!$F$7:$FS$310,157,FALSE))</f>
        <v>5211.75</v>
      </c>
      <c r="FZ34" s="90">
        <f>IF(ISNA(VLOOKUP($B34,'[2]1516 Exp_Rev Access'!$F$7:$FS$310,158,FALSE)),"",VLOOKUP($B34,'[2]1516 Exp_Rev Access'!$F$7:$FS$310,158,FALSE))</f>
        <v>0</v>
      </c>
      <c r="GA34" s="90">
        <f>IF(ISNA(VLOOKUP($B34,'[2]1516 Exp_Rev Access'!$F$7:$FS$310,159,FALSE)),"",VLOOKUP($B34,'[2]1516 Exp_Rev Access'!$F$7:$FS$310,159,FALSE))</f>
        <v>0</v>
      </c>
      <c r="GB34" s="90">
        <f>IF(ISNA(VLOOKUP($B34,'[2]1516 Exp_Rev Access'!$F$7:$FS$310,160,FALSE)),"",VLOOKUP($B34,'[2]1516 Exp_Rev Access'!$F$7:$FS$310,160,FALSE))</f>
        <v>0</v>
      </c>
      <c r="GC34" s="90">
        <f>IF(ISNA(VLOOKUP($B34,'[2]1516 Exp_Rev Access'!$F$7:$FS$310,161,FALSE)),"",VLOOKUP($B34,'[2]1516 Exp_Rev Access'!$F$7:$FS$310,161,FALSE))</f>
        <v>0</v>
      </c>
      <c r="GD34" s="90">
        <f>IF(ISNA(VLOOKUP($B34,'[2]1516 Exp_Rev Access'!$F$7:$FS$310,162,FALSE)),"",VLOOKUP($B34,'[2]1516 Exp_Rev Access'!$F$7:$FS$310,162,FALSE))</f>
        <v>0</v>
      </c>
      <c r="GE34" s="90">
        <f>IF(ISNA(VLOOKUP($B34,'[2]1516 Exp_Rev Access'!$F$7:$FS$310,163,FALSE)),"",VLOOKUP($B34,'[2]1516 Exp_Rev Access'!$F$7:$FS$310,163,FALSE))</f>
        <v>80941.179999999993</v>
      </c>
      <c r="GF34" s="90">
        <f>IF(ISNA(VLOOKUP($B34,'[2]1516 Exp_Rev Access'!$F$7:$FS$310,164,FALSE)),"",VLOOKUP($B34,'[2]1516 Exp_Rev Access'!$F$7:$FS$310,164,FALSE))</f>
        <v>19711.939999999999</v>
      </c>
      <c r="GG34" s="90">
        <f>IF(ISNA(VLOOKUP($B34,'[2]1516 Exp_Rev Access'!$F$7:$FS$310,165,FALSE)),"",VLOOKUP($B34,'[2]1516 Exp_Rev Access'!$F$7:$FS$310,165,FALSE))</f>
        <v>0</v>
      </c>
      <c r="GH34" s="90">
        <f>IF(ISNA(VLOOKUP($B34,'[2]1516 Exp_Rev Access'!$F$7:$FS$310,166,FALSE)),"",VLOOKUP($B34,'[2]1516 Exp_Rev Access'!$F$7:$FS$310,166,FALSE))</f>
        <v>0</v>
      </c>
      <c r="GI34" s="90">
        <f>IF(ISNA(VLOOKUP($B34,'[2]1516 Exp_Rev Access'!$F$7:$FS$310,167,FALSE)),"",VLOOKUP($B34,'[2]1516 Exp_Rev Access'!$F$7:$FS$310,167,FALSE))</f>
        <v>0</v>
      </c>
      <c r="GJ34" s="90">
        <f>IF(ISNA(VLOOKUP($B34,'[2]1516 Exp_Rev Access'!$F$7:$FS$310,168,FALSE)),"",VLOOKUP($B34,'[2]1516 Exp_Rev Access'!$F$7:$FS$310,168,FALSE))</f>
        <v>0</v>
      </c>
      <c r="GK34" s="90">
        <f>IF(ISNA(VLOOKUP($B34,'[2]1516 Exp_Rev Access'!$F$7:$FS$310,169,FALSE)),"",VLOOKUP($B34,'[2]1516 Exp_Rev Access'!$F$7:$FS$310,169,FALSE))</f>
        <v>0</v>
      </c>
      <c r="GL34" s="90">
        <f>IF(ISNA(VLOOKUP($B34,'[2]1516 Exp_Rev Access'!$F$7:$FS$310,170,FALSE)),"",VLOOKUP($B34,'[2]1516 Exp_Rev Access'!$F$7:$FS$310,170,FALSE))</f>
        <v>0</v>
      </c>
      <c r="GM34" s="90">
        <f>IF(ISNA(VLOOKUP($B34,'[2]1516 Exp_Rev Access'!$F$7:$FT$310,171,FALSE)),"",VLOOKUP($B34,'[2]1516 Exp_Rev Access'!$F$7:$FT$310,171,FALSE))</f>
        <v>0</v>
      </c>
      <c r="GN34" s="90">
        <f>IF(ISNA(VLOOKUP($B34,'[2]1516 Exp_Rev Access'!$F$7:$FU$310,172,FALSE)),"",VLOOKUP($B34,'[2]1516 Exp_Rev Access'!$F$7:$FU$310,172,FALSE))</f>
        <v>0</v>
      </c>
      <c r="GO34" s="90">
        <f>IF(ISNA(VLOOKUP($B34,'[2]1516 Exp_Rev Access'!$F$7:$FV$310,173,FALSE)),"",VLOOKUP($B34,'[2]1516 Exp_Rev Access'!$F$7:$FV$310,173,FALSE))</f>
        <v>0</v>
      </c>
      <c r="GP34" s="90">
        <f>IF(ISNA(VLOOKUP($B34,'[2]1516 Exp_Rev Access'!$F$7:$GA$310,174,FALSE)),"",VLOOKUP($B34,'[2]1516 Exp_Rev Access'!$F$7:$GA$310,174,FALSE))</f>
        <v>0</v>
      </c>
      <c r="GQ34" s="90">
        <f>IF(ISNA(VLOOKUP($B34,'[2]1516 Exp_Rev Access'!$F$7:$GA$310,175,FALSE)),"",VLOOKUP($B34,'[2]1516 Exp_Rev Access'!$F$7:$GA$310,175,FALSE))</f>
        <v>0</v>
      </c>
      <c r="GR34" s="90">
        <f>IF(ISNA(VLOOKUP($B34,'[2]1516 Exp_Rev Access'!$F$7:$GA$310,176,FALSE)),"",VLOOKUP($B34,'[2]1516 Exp_Rev Access'!$F$7:$GA$310,176,FALSE))</f>
        <v>0</v>
      </c>
      <c r="GS34" s="90">
        <f>IF(ISNA(VLOOKUP($B34,'[2]1516 Exp_Rev Access'!$F$7:$GA$310,177,FALSE)),"",VLOOKUP($B34,'[2]1516 Exp_Rev Access'!$F$7:$GA$310,177,FALSE))</f>
        <v>0</v>
      </c>
      <c r="GT34" s="90">
        <f>IF(ISNA(VLOOKUP($B34,'[2]1516 Exp_Rev Access'!$F$7:$GA$310,178,FALSE)),"",VLOOKUP($B34,'[2]1516 Exp_Rev Access'!$F$7:$GA$310,178,FALSE))</f>
        <v>0</v>
      </c>
      <c r="GU34" s="53">
        <f t="shared" si="97"/>
        <v>415242.77</v>
      </c>
      <c r="GV34" s="92">
        <f t="shared" si="98"/>
        <v>2.389201301489452E-2</v>
      </c>
      <c r="GW34" s="114">
        <f t="shared" si="99"/>
        <v>285.6277522888451</v>
      </c>
    </row>
    <row r="35" spans="1:224" x14ac:dyDescent="0.2">
      <c r="B35" s="87" t="s">
        <v>213</v>
      </c>
      <c r="C35" s="87" t="s">
        <v>214</v>
      </c>
      <c r="D35" s="88">
        <f>IF(ISNA(VLOOKUP($B35,'[2]1516 enrollment_Rev_Exp by size'!$A$6:$C$325,3,FALSE)),"",VLOOKUP($B35,'[2]1516 enrollment_Rev_Exp by size'!$A$6:$C$325,3,FALSE))</f>
        <v>1549.41</v>
      </c>
      <c r="E35" s="89">
        <v>17188936.280000001</v>
      </c>
      <c r="F35" s="67">
        <f t="shared" si="81"/>
        <v>17188936.280000001</v>
      </c>
      <c r="G35" s="67">
        <f t="shared" si="82"/>
        <v>0</v>
      </c>
      <c r="H35" s="90">
        <f>IF(ISNA(VLOOKUP($B35,'[2]1516 Exp_Rev Access'!$F$7:$FS$310,2,FALSE)),"",VLOOKUP($B35,'[2]1516 Exp_Rev Access'!$F$7:$FS$310,2,FALSE))</f>
        <v>2538799.87</v>
      </c>
      <c r="I35" s="90">
        <f>IF(ISNA(VLOOKUP($B35,'[2]1516 Exp_Rev Access'!$F$7:$FS$310,3,FALSE)),"",VLOOKUP($B35,'[2]1516 Exp_Rev Access'!$F$7:$FS$310,3,FALSE))</f>
        <v>0</v>
      </c>
      <c r="J35" s="90">
        <f>IF(ISNA(VLOOKUP($B35,'[2]1516 Exp_Rev Access'!$F$7:$FS$310,4,FALSE)),"",VLOOKUP($B35,'[2]1516 Exp_Rev Access'!$F$7:$FS$310,4,FALSE))</f>
        <v>391.95</v>
      </c>
      <c r="K35" s="90">
        <f>IF(ISNA(VLOOKUP($B35,'[2]1516 Exp_Rev Access'!$F$7:$FS$310,5,FALSE)),"-",VLOOKUP($B35,'[2]1516 Exp_Rev Access'!$F$7:$FS$310,5,FALSE))</f>
        <v>2745.22</v>
      </c>
      <c r="L35" s="90">
        <f>IF(ISNA(VLOOKUP($B35,'[2]1516 Exp_Rev Access'!$F$7:$FS$310,6,FALSE)),"",VLOOKUP($B35,'[2]1516 Exp_Rev Access'!$F$7:$FS$310,6,FALSE))</f>
        <v>0</v>
      </c>
      <c r="M35" s="90">
        <f>IF(ISNA(VLOOKUP($B35,'[2]1516 Exp_Rev Access'!$F$7:$FS$310,7,FALSE)),"",VLOOKUP($B35,'[2]1516 Exp_Rev Access'!$F$7:$FS$310,7,FALSE))</f>
        <v>0</v>
      </c>
      <c r="N35" s="53">
        <f t="shared" si="83"/>
        <v>2541937.0400000005</v>
      </c>
      <c r="O35" s="91">
        <f t="shared" si="84"/>
        <v>0.14788216086167261</v>
      </c>
      <c r="P35" s="53">
        <f t="shared" si="100"/>
        <v>1640.5838609535244</v>
      </c>
      <c r="Q35" s="90">
        <f>IF(ISNA(VLOOKUP($B35,'[2]1516 Exp_Rev Access'!$F$7:$FS$310,8,FALSE)),"",VLOOKUP($B35,'[2]1516 Exp_Rev Access'!$F$7:$FS$310,8,FALSE))</f>
        <v>14692.96</v>
      </c>
      <c r="R35" s="90">
        <f>IF(ISNA(VLOOKUP($B35,'[2]1516 Exp_Rev Access'!$F$7:$FS$310,9,FALSE)),"",VLOOKUP($B35,'[2]1516 Exp_Rev Access'!$F$7:$FS$310,9,FALSE))</f>
        <v>0</v>
      </c>
      <c r="S35" s="90">
        <f>IF(ISNA(VLOOKUP($B35,'[2]1516 Exp_Rev Access'!$F$7:$FS$310,10,FALSE)),"",VLOOKUP($B35,'[2]1516 Exp_Rev Access'!$F$7:$FS$310,10,FALSE))</f>
        <v>0</v>
      </c>
      <c r="T35" s="90">
        <f>IF(ISNA(VLOOKUP($B35,'[2]1516 Exp_Rev Access'!$F$7:$FS$310,11,FALSE)),"",VLOOKUP($B35,'[2]1516 Exp_Rev Access'!$F$7:$FS$310,11,FALSE))</f>
        <v>0</v>
      </c>
      <c r="U35" s="90">
        <f>IF(ISNA(VLOOKUP($B35,'[2]1516 Exp_Rev Access'!$F$7:$FS$310,12,FALSE)),"",VLOOKUP($B35,'[2]1516 Exp_Rev Access'!$F$7:$FS$310,12,FALSE))</f>
        <v>36867</v>
      </c>
      <c r="V35" s="90">
        <f>IF(ISNA(VLOOKUP($B35,'[2]1516 Exp_Rev Access'!$F$7:$FS$310,13,FALSE)),"",VLOOKUP($B35,'[2]1516 Exp_Rev Access'!$F$7:$FS$310,13,FALSE))</f>
        <v>0</v>
      </c>
      <c r="W35" s="90">
        <f>IF(ISNA(VLOOKUP($B35,'[2]1516 Exp_Rev Access'!$F$7:$FS$310,14,FALSE)),"",VLOOKUP($B35,'[2]1516 Exp_Rev Access'!$F$7:$FS$310,14,FALSE))</f>
        <v>0</v>
      </c>
      <c r="X35" s="90">
        <f>IF(ISNA(VLOOKUP($B35,'[2]1516 Exp_Rev Access'!$F$7:$FS$310,15,FALSE)),"",VLOOKUP($B35,'[2]1516 Exp_Rev Access'!$F$7:$FS$310,15,FALSE))</f>
        <v>0</v>
      </c>
      <c r="Y35" s="90">
        <f>IF(ISNA(VLOOKUP($B35,'[2]1516 Exp_Rev Access'!$F$7:$FS$310,16,FALSE)),"",VLOOKUP($B35,'[2]1516 Exp_Rev Access'!$F$7:$FS$310,16,FALSE))</f>
        <v>1578.05</v>
      </c>
      <c r="Z35" s="90">
        <f>IF(ISNA(VLOOKUP($B35,'[2]1516 Exp_Rev Access'!$F$7:$FS$310,17,FALSE)),"",VLOOKUP($B35,'[2]1516 Exp_Rev Access'!$F$7:$FS$310,17,FALSE))</f>
        <v>10572.99</v>
      </c>
      <c r="AA35" s="90">
        <f>IF(ISNA(VLOOKUP($B35,'[2]1516 Exp_Rev Access'!$F$7:$FS$310,18,FALSE)),"",VLOOKUP($B35,'[2]1516 Exp_Rev Access'!$F$7:$FS$310,18,FALSE))</f>
        <v>0</v>
      </c>
      <c r="AB35" s="90">
        <f>IF(ISNA(VLOOKUP($B35,'[2]1516 Exp_Rev Access'!$F$7:$FS$310,19,FALSE)),"",VLOOKUP($B35,'[2]1516 Exp_Rev Access'!$F$7:$FS$310,19,FALSE))</f>
        <v>0</v>
      </c>
      <c r="AC35" s="90">
        <f>IF(ISNA(VLOOKUP($B35,'[2]1516 Exp_Rev Access'!$F$7:$FS$310,20,FALSE)),"",VLOOKUP($B35,'[2]1516 Exp_Rev Access'!$F$7:$FS$310,20,FALSE))</f>
        <v>0</v>
      </c>
      <c r="AD35" s="90">
        <f>IF(ISNA(VLOOKUP($B35,'[2]1516 Exp_Rev Access'!$F$7:$FS$310,21,FALSE)),"",VLOOKUP($B35,'[2]1516 Exp_Rev Access'!$F$7:$FS$310,21,FALSE))</f>
        <v>170271.5</v>
      </c>
      <c r="AE35" s="90">
        <f>IF(ISNA(VLOOKUP($B35,'[2]1516 Exp_Rev Access'!$F$7:$FS$310,22,FALSE)),"",VLOOKUP($B35,'[2]1516 Exp_Rev Access'!$F$7:$FS$310,22,FALSE))</f>
        <v>2925.6</v>
      </c>
      <c r="AF35" s="90">
        <f>IF(ISNA(VLOOKUP($B35,'[2]1516 Exp_Rev Access'!$F$7:$FS$310,23,FALSE)),"",VLOOKUP($B35,'[2]1516 Exp_Rev Access'!$F$7:$FS$310,23,FALSE))</f>
        <v>0</v>
      </c>
      <c r="AG35" s="90">
        <f>IF(ISNA(VLOOKUP($B35,'[2]1516 Exp_Rev Access'!$F$7:$FS$310,24,FALSE)),"",VLOOKUP($B35,'[2]1516 Exp_Rev Access'!$F$7:$FS$310,24,FALSE))</f>
        <v>21898.01</v>
      </c>
      <c r="AH35" s="90">
        <f>IF(ISNA(VLOOKUP($B35,'[2]1516 Exp_Rev Access'!$F$7:$FS$310,25,FALSE)),"",VLOOKUP($B35,'[2]1516 Exp_Rev Access'!$F$7:$FS$310,25,FALSE))</f>
        <v>3249.68</v>
      </c>
      <c r="AI35" s="90">
        <f>IF(ISNA(VLOOKUP($B35,'[2]1516 Exp_Rev Access'!$F$7:$FS$310,26,FALSE)),"",VLOOKUP($B35,'[2]1516 Exp_Rev Access'!$F$7:$FS$310,26,FALSE))</f>
        <v>1923.41</v>
      </c>
      <c r="AJ35" s="90">
        <f>IF(ISNA(VLOOKUP($B35,'[2]1516 Exp_Rev Access'!$F$7:$FS$310,27,FALSE)),"",VLOOKUP($B35,'[2]1516 Exp_Rev Access'!$F$7:$FS$310,27,FALSE))</f>
        <v>1796.32</v>
      </c>
      <c r="AK35" s="90">
        <f>IF(ISNA(VLOOKUP($B35,'[2]1516 Exp_Rev Access'!$F$7:$FS$310,28,FALSE)),"",VLOOKUP($B35,'[2]1516 Exp_Rev Access'!$F$7:$FS$310,28,FALSE))</f>
        <v>9610.99</v>
      </c>
      <c r="AL35" s="90">
        <f>IF(ISNA(VLOOKUP($B35,'[2]1516 Exp_Rev Access'!$F$7:$FS$310,29,FALSE)),"",VLOOKUP($B35,'[2]1516 Exp_Rev Access'!$F$7:$FS$310,29,FALSE))</f>
        <v>0</v>
      </c>
      <c r="AM35" s="53">
        <f t="shared" si="85"/>
        <v>275386.51</v>
      </c>
      <c r="AN35" s="92">
        <f t="shared" si="86"/>
        <v>1.6021149041108667E-2</v>
      </c>
      <c r="AO35" s="68">
        <f t="shared" si="87"/>
        <v>177.73637061849348</v>
      </c>
      <c r="AP35" s="90">
        <f>IF(ISNA(VLOOKUP($B35,'[2]1516 Exp_Rev Access'!$F$7:$FS$310,30,FALSE)),"",VLOOKUP($B35,'[2]1516 Exp_Rev Access'!$F$7:$FS$310,30,FALSE))</f>
        <v>9995732.9499999993</v>
      </c>
      <c r="AQ35" s="90">
        <f>IF(ISNA(VLOOKUP($B35,'[2]1516 Exp_Rev Access'!$F$7:$FS$310,31,FALSE)),"",VLOOKUP($B35,'[2]1516 Exp_Rev Access'!$F$7:$FS$310,31,FALSE))</f>
        <v>149981.56</v>
      </c>
      <c r="AR35" s="90">
        <f>IF(ISNA(VLOOKUP($B35,'[2]1516 Exp_Rev Access'!$F$7:$FS$310,32,FALSE)),"",VLOOKUP($B35,'[2]1516 Exp_Rev Access'!$F$7:$FS$310,32,FALSE))</f>
        <v>881439.88</v>
      </c>
      <c r="AS35" s="90">
        <f>IF(ISNA(VLOOKUP($B35,'[2]1516 Exp_Rev Access'!$F$7:$FS$310,33,FALSE)),"",VLOOKUP($B35,'[2]1516 Exp_Rev Access'!$F$7:$FS$310,33,FALSE))</f>
        <v>0</v>
      </c>
      <c r="AT35" s="90">
        <f>IF(ISNA(VLOOKUP($B35,'[2]1516 Exp_Rev Access'!$F$7:$FS$310,34,FALSE)),"",VLOOKUP($B35,'[2]1516 Exp_Rev Access'!$F$7:$FS$310,34,FALSE))</f>
        <v>0</v>
      </c>
      <c r="AU35" s="53">
        <f t="shared" si="88"/>
        <v>11027154.390000001</v>
      </c>
      <c r="AV35" s="93">
        <f t="shared" si="89"/>
        <v>0.64152628239308362</v>
      </c>
      <c r="AW35" s="53">
        <f t="shared" si="90"/>
        <v>7117.0022072918082</v>
      </c>
      <c r="AX35" s="90">
        <f>IF(ISNA(VLOOKUP($B35,'[2]1516 Exp_Rev Access'!$F$7:$FS$310,35,FALSE)),"",VLOOKUP($B35,'[2]1516 Exp_Rev Access'!$F$7:$FS$310,35,FALSE))</f>
        <v>0</v>
      </c>
      <c r="AY35" s="90">
        <f>IF(ISNA(VLOOKUP($B35,'[2]1516 Exp_Rev Access'!$F$7:$FS$310,36,FALSE)),"",VLOOKUP($B35,'[2]1516 Exp_Rev Access'!$F$7:$FS$310,36,FALSE))</f>
        <v>940335.76</v>
      </c>
      <c r="AZ35" s="90">
        <f>IF(ISNA(VLOOKUP($B35,'[2]1516 Exp_Rev Access'!$F$7:$FS$310,37,FALSE)),"",VLOOKUP($B35,'[2]1516 Exp_Rev Access'!$F$7:$FS$310,37,FALSE))</f>
        <v>28448.38</v>
      </c>
      <c r="BA35" s="90">
        <f>IF(ISNA(VLOOKUP($B35,'[2]1516 Exp_Rev Access'!$F$7:$FS$310,38,FALSE)),"",VLOOKUP($B35,'[2]1516 Exp_Rev Access'!$F$7:$FS$310,38,FALSE))</f>
        <v>0</v>
      </c>
      <c r="BB35" s="90">
        <f>IF(ISNA(VLOOKUP($B35,'[2]1516 Exp_Rev Access'!$F$7:$FS$310,39,FALSE)),"",VLOOKUP($B35,'[2]1516 Exp_Rev Access'!$F$7:$FS$310,39,FALSE))</f>
        <v>0</v>
      </c>
      <c r="BC35" s="90">
        <f>IF(ISNA(VLOOKUP($B35,'[2]1516 Exp_Rev Access'!$F$7:$FS$310,40,FALSE)),"",VLOOKUP($B35,'[2]1516 Exp_Rev Access'!$F$7:$FS$310,40,FALSE))</f>
        <v>378985.53</v>
      </c>
      <c r="BD35" s="90">
        <f>IF(ISNA(VLOOKUP($B35,'[2]1516 Exp_Rev Access'!$F$7:$FS$310,41,FALSE)),"",VLOOKUP($B35,'[2]1516 Exp_Rev Access'!$F$7:$FS$310,41,FALSE))</f>
        <v>0</v>
      </c>
      <c r="BE35" s="90">
        <f>IF(ISNA(VLOOKUP($B35,'[2]1516 Exp_Rev Access'!$F$7:$FS$310,42,FALSE)),"",VLOOKUP($B35,'[2]1516 Exp_Rev Access'!$F$7:$FS$310,42,FALSE))</f>
        <v>70866.14</v>
      </c>
      <c r="BF35" s="90">
        <f>IF(ISNA(VLOOKUP($B35,'[2]1516 Exp_Rev Access'!$F$7:$FS$310,43,FALSE)),"",VLOOKUP($B35,'[2]1516 Exp_Rev Access'!$F$7:$FS$310,43,FALSE))</f>
        <v>0</v>
      </c>
      <c r="BG35" s="90">
        <f>IF(ISNA(VLOOKUP($B35,'[2]1516 Exp_Rev Access'!$F$7:$FS$310,44,FALSE)),"",VLOOKUP($B35,'[2]1516 Exp_Rev Access'!$F$7:$FS$310,44,FALSE))</f>
        <v>282448.38</v>
      </c>
      <c r="BH35" s="90">
        <f>IF(ISNA(VLOOKUP($B35,'[2]1516 Exp_Rev Access'!$F$7:$FS$310,45,FALSE)),"",VLOOKUP($B35,'[2]1516 Exp_Rev Access'!$F$7:$FS$310,45,FALSE))</f>
        <v>16132.07</v>
      </c>
      <c r="BI35" s="90">
        <f>IF(ISNA(VLOOKUP($B35,'[2]1516 Exp_Rev Access'!$F$7:$FS$310,46,FALSE)),"",VLOOKUP($B35,'[2]1516 Exp_Rev Access'!$F$7:$FS$310,46,FALSE))</f>
        <v>0</v>
      </c>
      <c r="BJ35" s="90">
        <f>IF(ISNA(VLOOKUP($B35,'[2]1516 Exp_Rev Access'!$F$7:$FS$310,47,FALSE)),"",VLOOKUP($B35,'[2]1516 Exp_Rev Access'!$F$7:$FS$310,47,FALSE))</f>
        <v>6043.4</v>
      </c>
      <c r="BK35" s="90">
        <f>IF(ISNA(VLOOKUP($B35,'[2]1516 Exp_Rev Access'!$F$7:$FS$310,48,FALSE)),"",VLOOKUP($B35,'[2]1516 Exp_Rev Access'!$F$7:$FS$310,48,FALSE))</f>
        <v>369151.26</v>
      </c>
      <c r="BL35" s="90">
        <f>IF(ISNA(VLOOKUP($B35,'[2]1516 Exp_Rev Access'!$F$7:$FS$310,49,FALSE)),"",VLOOKUP($B35,'[2]1516 Exp_Rev Access'!$F$7:$FS$310,49,FALSE))</f>
        <v>0</v>
      </c>
      <c r="BM35" s="90">
        <f>IF(ISNA(VLOOKUP($B35,'[2]1516 Exp_Rev Access'!$F$7:$FS$310,50,FALSE)),"",VLOOKUP($B35,'[2]1516 Exp_Rev Access'!$F$7:$FS$310,50,FALSE))</f>
        <v>0</v>
      </c>
      <c r="BN35" s="90">
        <f>IF(ISNA(VLOOKUP($B35,'[2]1516 Exp_Rev Access'!$F$7:$FS$310,51,FALSE)),"",VLOOKUP($B35,'[2]1516 Exp_Rev Access'!$F$7:$FS$310,51,FALSE))</f>
        <v>0</v>
      </c>
      <c r="BO35" s="90">
        <f>IF(ISNA(VLOOKUP($B35,'[2]1516 Exp_Rev Access'!$F$7:$FS$310,52,FALSE)),"",VLOOKUP($B35,'[2]1516 Exp_Rev Access'!$F$7:$FS$310,52,FALSE))</f>
        <v>0</v>
      </c>
      <c r="BP35" s="90">
        <f>IF(ISNA(VLOOKUP($B35,'[2]1516 Exp_Rev Access'!$F$7:$FS$310,53,FALSE)),"",VLOOKUP($B35,'[2]1516 Exp_Rev Access'!$F$7:$FS$310,53,FALSE))</f>
        <v>0</v>
      </c>
      <c r="BQ35" s="90">
        <f>IF(ISNA(VLOOKUP($B35,'[2]1516 Exp_Rev Access'!$F$7:$FS$310,54,FALSE)),"",VLOOKUP($B35,'[2]1516 Exp_Rev Access'!$F$7:$FS$310,54,FALSE))</f>
        <v>0</v>
      </c>
      <c r="BR35" s="90">
        <f>IF(ISNA(VLOOKUP($B35,'[2]1516 Exp_Rev Access'!$F$7:$FS$310,55,FALSE)),"",VLOOKUP($B35,'[2]1516 Exp_Rev Access'!$F$7:$FS$310,55,FALSE))</f>
        <v>0</v>
      </c>
      <c r="BS35" s="90">
        <f>IF(ISNA(VLOOKUP($B35,'[2]1516 Exp_Rev Access'!$F$7:$FS$310,56,FALSE)),"",VLOOKUP($B35,'[2]1516 Exp_Rev Access'!$F$7:$FS$310,56,FALSE))</f>
        <v>0</v>
      </c>
      <c r="BT35" s="90">
        <f>IF(ISNA(VLOOKUP($B35,'[2]1516 Exp_Rev Access'!$F$7:$FS$310,57,FALSE)),"",VLOOKUP($B35,'[2]1516 Exp_Rev Access'!$F$7:$FS$310,57,FALSE))</f>
        <v>0</v>
      </c>
      <c r="BU35" s="90">
        <f>IF(ISNA(VLOOKUP($B35,'[2]1516 Exp_Rev Access'!$F$7:$FS$310,58,FALSE)),"",VLOOKUP($B35,'[2]1516 Exp_Rev Access'!$F$7:$FS$310,58,FALSE))</f>
        <v>0</v>
      </c>
      <c r="BV35" s="53">
        <f t="shared" si="91"/>
        <v>2092410.92</v>
      </c>
      <c r="BW35" s="92">
        <f t="shared" si="101"/>
        <v>0.12173009928686522</v>
      </c>
      <c r="BX35" s="68">
        <f t="shared" si="102"/>
        <v>1350.4565737926048</v>
      </c>
      <c r="BY35" s="90">
        <f>IF(ISNA(VLOOKUP($B35,'[2]1516 Exp_Rev Access'!$F$7:$FS$310,59,FALSE)),"",VLOOKUP($B35,'[2]1516 Exp_Rev Access'!$F$7:$FS$310,59,FALSE))</f>
        <v>0</v>
      </c>
      <c r="BZ35" s="90">
        <f>IF(ISNA(VLOOKUP($B35,'[2]1516 Exp_Rev Access'!$F$7:$FS$310,60,FALSE)),"",VLOOKUP($B35,'[2]1516 Exp_Rev Access'!$F$7:$FS$310,60,FALSE))</f>
        <v>0</v>
      </c>
      <c r="CA35" s="90">
        <f>IF(ISNA(VLOOKUP($B35,'[2]1516 Exp_Rev Access'!$F$7:$FS$310,61,FALSE)),"",VLOOKUP($B35,'[2]1516 Exp_Rev Access'!$F$7:$FS$310,61,FALSE))</f>
        <v>0</v>
      </c>
      <c r="CB35" s="90">
        <f>IF(ISNA(VLOOKUP($B35,'[2]1516 Exp_Rev Access'!$F$7:$FS$310,62,FALSE)),"",VLOOKUP($B35,'[2]1516 Exp_Rev Access'!$F$7:$FS$310,62,FALSE))</f>
        <v>0</v>
      </c>
      <c r="CC35" s="90">
        <f>IF(ISNA(VLOOKUP($B35,'[2]1516 Exp_Rev Access'!$F$7:$FS$310,63,FALSE)),"",VLOOKUP($B35,'[2]1516 Exp_Rev Access'!$F$7:$FS$310,63,FALSE))</f>
        <v>74204.429999999993</v>
      </c>
      <c r="CD35" s="90">
        <f>IF(ISNA(VLOOKUP($B35,'[2]1516 Exp_Rev Access'!$F$7:$FS$310,64,FALSE)),"",VLOOKUP($B35,'[2]1516 Exp_Rev Access'!$F$7:$FS$310,64,FALSE))</f>
        <v>0</v>
      </c>
      <c r="CE35" s="53">
        <f t="shared" si="92"/>
        <v>74204.429999999993</v>
      </c>
      <c r="CF35" s="92">
        <f t="shared" si="93"/>
        <v>4.3169879038029678E-3</v>
      </c>
      <c r="CG35" s="94">
        <f t="shared" si="94"/>
        <v>47.89205568571262</v>
      </c>
      <c r="CH35" s="90">
        <f>IF(ISNA(VLOOKUP($B35,'[2]1516 Exp_Rev Access'!$F$7:$FS$310,65,FALSE)),"",VLOOKUP($B35,'[2]1516 Exp_Rev Access'!$F$7:$FS$310,65,FALSE))</f>
        <v>0</v>
      </c>
      <c r="CI35" s="90">
        <f>IF(ISNA(VLOOKUP($B35,'[2]1516 Exp_Rev Access'!$F$7:$FS$310,66,FALSE)),"",VLOOKUP($B35,'[2]1516 Exp_Rev Access'!$F$7:$FS$310,66,FALSE))</f>
        <v>0</v>
      </c>
      <c r="CJ35" s="90">
        <f>IF(ISNA(VLOOKUP($B35,'[2]1516 Exp_Rev Access'!$F$7:$FS$310,67,FALSE)),"",VLOOKUP($B35,'[2]1516 Exp_Rev Access'!$F$7:$FS$310,67,FALSE))</f>
        <v>0</v>
      </c>
      <c r="CK35" s="90">
        <f>IF(ISNA(VLOOKUP($B35,'[2]1516 Exp_Rev Access'!$F$7:$FS$310,68,FALSE)),"",VLOOKUP($B35,'[2]1516 Exp_Rev Access'!$F$7:$FS$310,68,FALSE))</f>
        <v>0</v>
      </c>
      <c r="CL35" s="90">
        <f>IF(ISNA(VLOOKUP($B35,'[2]1516 Exp_Rev Access'!$F$7:$FS$310,69,FALSE)),"",VLOOKUP($B35,'[2]1516 Exp_Rev Access'!$F$7:$FS$310,69,FALSE))</f>
        <v>0</v>
      </c>
      <c r="CM35" s="90">
        <f>IF(ISNA(VLOOKUP($B35,'[2]1516 Exp_Rev Access'!$F$7:$FS$310,70,FALSE)),"",VLOOKUP($B35,'[2]1516 Exp_Rev Access'!$F$7:$FS$310,70,FALSE))</f>
        <v>0</v>
      </c>
      <c r="CN35" s="90">
        <f>IF(ISNA(VLOOKUP($B35,'[2]1516 Exp_Rev Access'!$F$7:$FS$310,71,FALSE)),"",VLOOKUP($B35,'[2]1516 Exp_Rev Access'!$F$7:$FS$310,71,FALSE))</f>
        <v>0</v>
      </c>
      <c r="CO35" s="90">
        <f>IF(ISNA(VLOOKUP($B35,'[2]1516 Exp_Rev Access'!$F$7:$FS$310,72,FALSE)),"",VLOOKUP($B35,'[2]1516 Exp_Rev Access'!$F$7:$FS$310,72,FALSE))</f>
        <v>0</v>
      </c>
      <c r="CP35" s="90">
        <f>IF(ISNA(VLOOKUP($B35,'[2]1516 Exp_Rev Access'!$F$7:$FS$310,73,FALSE)),"",VLOOKUP($B35,'[2]1516 Exp_Rev Access'!$F$7:$FS$310,73,FALSE))</f>
        <v>0</v>
      </c>
      <c r="CQ35" s="90">
        <f>IF(ISNA(VLOOKUP($B35,'[2]1516 Exp_Rev Access'!$F$7:$FS$310,74,FALSE)),"",VLOOKUP($B35,'[2]1516 Exp_Rev Access'!$F$7:$FS$310,74,FALSE))</f>
        <v>271450.77</v>
      </c>
      <c r="CR35" s="90">
        <f>IF(ISNA(VLOOKUP($B35,'[2]1516 Exp_Rev Access'!$F$7:$FS$310,75,FALSE)),"",VLOOKUP($B35,'[2]1516 Exp_Rev Access'!$F$7:$FS$310,75,FALSE))</f>
        <v>0</v>
      </c>
      <c r="CS35" s="90">
        <f>IF(ISNA(VLOOKUP($B35,'[2]1516 Exp_Rev Access'!$F$7:$FS$310,76,FALSE)),"",VLOOKUP($B35,'[2]1516 Exp_Rev Access'!$F$7:$FS$310,76,FALSE))</f>
        <v>9999</v>
      </c>
      <c r="CT35" s="90">
        <f>IF(ISNA(VLOOKUP($B35,'[2]1516 Exp_Rev Access'!$F$7:$FS$310,77,FALSE)),"",VLOOKUP($B35,'[2]1516 Exp_Rev Access'!$F$7:$FS$310,77,FALSE))</f>
        <v>0</v>
      </c>
      <c r="CU35" s="90">
        <f>IF(ISNA(VLOOKUP($B35,'[2]1516 Exp_Rev Access'!$F$7:$FS$310,78,FALSE)),"",VLOOKUP($B35,'[2]1516 Exp_Rev Access'!$F$7:$FS$310,78,FALSE))</f>
        <v>310108.05</v>
      </c>
      <c r="CV35" s="90">
        <f>IF(ISNA(VLOOKUP($B35,'[2]1516 Exp_Rev Access'!$F$7:$FS$310,79,FALSE)),"",VLOOKUP($B35,'[2]1516 Exp_Rev Access'!$F$7:$FS$310,79,FALSE))</f>
        <v>56262.75</v>
      </c>
      <c r="CW35" s="90">
        <f>IF(ISNA(VLOOKUP($B35,'[2]1516 Exp_Rev Access'!$F$7:$FS$310,80,FALSE)),"",VLOOKUP($B35,'[2]1516 Exp_Rev Access'!$F$7:$FS$310,80,FALSE))</f>
        <v>60765.63</v>
      </c>
      <c r="CX35" s="90">
        <f>IF(ISNA(VLOOKUP($B35,'[2]1516 Exp_Rev Access'!$F$7:$FS$310,81,FALSE)),"",VLOOKUP($B35,'[2]1516 Exp_Rev Access'!$F$7:$FS$310,81,FALSE))</f>
        <v>0</v>
      </c>
      <c r="CY35" s="90">
        <f>IF(ISNA(VLOOKUP($B35,'[2]1516 Exp_Rev Access'!$F$7:$FS$310,82,FALSE)),"",VLOOKUP($B35,'[2]1516 Exp_Rev Access'!$F$7:$FS$310,82,FALSE))</f>
        <v>0</v>
      </c>
      <c r="CZ35" s="90">
        <f>IF(ISNA(VLOOKUP($B35,'[2]1516 Exp_Rev Access'!$F$7:$FS$310,83,FALSE)),"",VLOOKUP($B35,'[2]1516 Exp_Rev Access'!$F$7:$FS$310,83,FALSE))</f>
        <v>0</v>
      </c>
      <c r="DA35" s="90">
        <f>IF(ISNA(VLOOKUP($B35,'[2]1516 Exp_Rev Access'!$F$7:$FS$310,84,FALSE)),"",VLOOKUP($B35,'[2]1516 Exp_Rev Access'!$F$7:$FS$310,84,FALSE))</f>
        <v>0</v>
      </c>
      <c r="DB35" s="90">
        <f>IF(ISNA(VLOOKUP($B35,'[2]1516 Exp_Rev Access'!$F$7:$FS$310,85,FALSE)),"",VLOOKUP($B35,'[2]1516 Exp_Rev Access'!$F$7:$FS$310,85,FALSE))</f>
        <v>48338.91</v>
      </c>
      <c r="DC35" s="90">
        <f>IF(ISNA(VLOOKUP($B35,'[2]1516 Exp_Rev Access'!$F$7:$FS$310,86,FALSE)),"",VLOOKUP($B35,'[2]1516 Exp_Rev Access'!$F$7:$FS$310,86,FALSE))</f>
        <v>0</v>
      </c>
      <c r="DD35" s="90">
        <f>IF(ISNA(VLOOKUP($B35,'[2]1516 Exp_Rev Access'!$F$7:$FS$310,87,FALSE)),"",VLOOKUP($B35,'[2]1516 Exp_Rev Access'!$F$7:$FS$310,87,FALSE))</f>
        <v>0</v>
      </c>
      <c r="DE35" s="90">
        <f>IF(ISNA(VLOOKUP($B35,'[2]1516 Exp_Rev Access'!$F$7:$FS$310,88,FALSE)),"",VLOOKUP($B35,'[2]1516 Exp_Rev Access'!$F$7:$FS$310,88,FALSE))</f>
        <v>0</v>
      </c>
      <c r="DF35" s="90">
        <f>IF(ISNA(VLOOKUP($B35,'[2]1516 Exp_Rev Access'!$F$7:$FS$310,89,FALSE)),"",VLOOKUP($B35,'[2]1516 Exp_Rev Access'!$F$7:$FS$310,89,FALSE))</f>
        <v>0</v>
      </c>
      <c r="DG35" s="90">
        <f>IF(ISNA(VLOOKUP($B35,'[2]1516 Exp_Rev Access'!$F$7:$FS$310,90,FALSE)),"",VLOOKUP($B35,'[2]1516 Exp_Rev Access'!$F$7:$FS$310,90,FALSE))</f>
        <v>0</v>
      </c>
      <c r="DH35" s="90">
        <f>IF(ISNA(VLOOKUP($B35,'[2]1516 Exp_Rev Access'!$F$7:$FS$310,91,FALSE)),"",VLOOKUP($B35,'[2]1516 Exp_Rev Access'!$F$7:$FS$310,91,FALSE))</f>
        <v>0</v>
      </c>
      <c r="DI35" s="90">
        <f>IF(ISNA(VLOOKUP($B35,'[2]1516 Exp_Rev Access'!$F$7:$FS$310,92,FALSE)),"",VLOOKUP($B35,'[2]1516 Exp_Rev Access'!$F$7:$FS$310,92,FALSE))</f>
        <v>338302.54</v>
      </c>
      <c r="DJ35" s="90">
        <f>IF(ISNA(VLOOKUP($B35,'[2]1516 Exp_Rev Access'!$F$7:$FS$310,93,FALSE)),"",VLOOKUP($B35,'[2]1516 Exp_Rev Access'!$F$7:$FS$310,93,FALSE))</f>
        <v>0</v>
      </c>
      <c r="DK35" s="90">
        <f>IF(ISNA(VLOOKUP($B35,'[2]1516 Exp_Rev Access'!$F$7:$FS$310,94,FALSE)),"",VLOOKUP($B35,'[2]1516 Exp_Rev Access'!$F$7:$FS$310,94,FALSE))</f>
        <v>0</v>
      </c>
      <c r="DL35" s="90">
        <f>IF(ISNA(VLOOKUP($B35,'[2]1516 Exp_Rev Access'!$F$7:$FS$310,95,FALSE)),"",VLOOKUP($B35,'[2]1516 Exp_Rev Access'!$F$7:$FS$310,95,FALSE))</f>
        <v>0</v>
      </c>
      <c r="DM35" s="90">
        <f>IF(ISNA(VLOOKUP($B35,'[2]1516 Exp_Rev Access'!$F$7:$FS$310,96,FALSE)),"",VLOOKUP($B35,'[2]1516 Exp_Rev Access'!$F$7:$FS$310,96,FALSE))</f>
        <v>0</v>
      </c>
      <c r="DN35" s="90">
        <f>IF(ISNA(VLOOKUP($B35,'[2]1516 Exp_Rev Access'!$F$7:$FS$310,97,FALSE)),"",VLOOKUP($B35,'[2]1516 Exp_Rev Access'!$F$7:$FS$310,97,FALSE))</f>
        <v>0</v>
      </c>
      <c r="DO35" s="90">
        <f>IF(ISNA(VLOOKUP($B35,'[2]1516 Exp_Rev Access'!$F$7:$FS$310,98,FALSE)),"",VLOOKUP($B35,'[2]1516 Exp_Rev Access'!$F$7:$FS$310,98,FALSE))</f>
        <v>0</v>
      </c>
      <c r="DP35" s="90">
        <f>IF(ISNA(VLOOKUP($B35,'[2]1516 Exp_Rev Access'!$F$7:$FS$310,99,FALSE)),"",VLOOKUP($B35,'[2]1516 Exp_Rev Access'!$F$7:$FS$310,99,FALSE))</f>
        <v>0</v>
      </c>
      <c r="DQ35" s="90">
        <f>IF(ISNA(VLOOKUP($B35,'[2]1516 Exp_Rev Access'!$F$7:$FS$310,100,FALSE)),"",VLOOKUP($B35,'[2]1516 Exp_Rev Access'!$F$7:$FS$310,100,FALSE))</f>
        <v>0</v>
      </c>
      <c r="DR35" s="90">
        <f>IF(ISNA(VLOOKUP($B35,'[2]1516 Exp_Rev Access'!$F$7:$FS$310,101,FALSE)),"",VLOOKUP($B35,'[2]1516 Exp_Rev Access'!$F$7:$FS$310,101,FALSE))</f>
        <v>0</v>
      </c>
      <c r="DS35" s="90">
        <f>IF(ISNA(VLOOKUP($B35,'[2]1516 Exp_Rev Access'!$F$7:$FS$310,102,FALSE)),"",VLOOKUP($B35,'[2]1516 Exp_Rev Access'!$F$7:$FS$310,102,FALSE))</f>
        <v>0</v>
      </c>
      <c r="DT35" s="90">
        <f>IF(ISNA(VLOOKUP($B35,'[2]1516 Exp_Rev Access'!$F$7:$FS$310,103,FALSE)),"",VLOOKUP($B35,'[2]1516 Exp_Rev Access'!$F$7:$FS$310,103,FALSE))</f>
        <v>0</v>
      </c>
      <c r="DU35" s="90">
        <f>IF(ISNA(VLOOKUP($B35,'[2]1516 Exp_Rev Access'!$F$7:$FS$310,104,FALSE)),"",VLOOKUP($B35,'[2]1516 Exp_Rev Access'!$F$7:$FS$310,104,FALSE))</f>
        <v>0</v>
      </c>
      <c r="DV35" s="90">
        <f>IF(ISNA(VLOOKUP($B35,'[2]1516 Exp_Rev Access'!$F$7:$FS$310,105,FALSE)),"",VLOOKUP($B35,'[2]1516 Exp_Rev Access'!$F$7:$FS$310,105,FALSE))</f>
        <v>0</v>
      </c>
      <c r="DW35" s="90">
        <f>IF(ISNA(VLOOKUP($B35,'[2]1516 Exp_Rev Access'!$F$7:$FS$310,106,FALSE)),"",VLOOKUP($B35,'[2]1516 Exp_Rev Access'!$F$7:$FS$310,106,FALSE))</f>
        <v>0</v>
      </c>
      <c r="DX35" s="90">
        <f>IF(ISNA(VLOOKUP($B35,'[2]1516 Exp_Rev Access'!$F$7:$FS$310,107,FALSE)),"",VLOOKUP($B35,'[2]1516 Exp_Rev Access'!$F$7:$FS$310,107,FALSE))</f>
        <v>0</v>
      </c>
      <c r="DY35" s="90">
        <f>IF(ISNA(VLOOKUP($B35,'[2]1516 Exp_Rev Access'!$F$7:$FS$310,108,FALSE)),"",VLOOKUP($B35,'[2]1516 Exp_Rev Access'!$F$7:$FS$310,108,FALSE))</f>
        <v>0</v>
      </c>
      <c r="DZ35" s="90">
        <f>IF(ISNA(VLOOKUP($B35,'[2]1516 Exp_Rev Access'!$F$7:$FS$310,109,FALSE)),"",VLOOKUP($B35,'[2]1516 Exp_Rev Access'!$F$7:$FS$310,109,FALSE))</f>
        <v>0</v>
      </c>
      <c r="EA35" s="90">
        <f>IF(ISNA(VLOOKUP($B35,'[2]1516 Exp_Rev Access'!$F$7:$FS$310,110,FALSE)),"",VLOOKUP($B35,'[2]1516 Exp_Rev Access'!$F$7:$FS$310,110,FALSE))</f>
        <v>0</v>
      </c>
      <c r="EB35" s="90">
        <f>IF(ISNA(VLOOKUP($B35,'[2]1516 Exp_Rev Access'!$F$7:$FS$310,111,FALSE)),"",VLOOKUP($B35,'[2]1516 Exp_Rev Access'!$F$7:$FS$310,111,FALSE))</f>
        <v>0</v>
      </c>
      <c r="EC35" s="90">
        <f>IF(ISNA(VLOOKUP($B35,'[2]1516 Exp_Rev Access'!$F$7:$FS$310,112,FALSE)),"",VLOOKUP($B35,'[2]1516 Exp_Rev Access'!$F$7:$FS$310,112,FALSE))</f>
        <v>0</v>
      </c>
      <c r="ED35" s="90">
        <f>IF(ISNA(VLOOKUP($B35,'[2]1516 Exp_Rev Access'!$F$7:$FS$310,113,FALSE)),"",VLOOKUP($B35,'[2]1516 Exp_Rev Access'!$F$7:$FS$310,113,FALSE))</f>
        <v>0</v>
      </c>
      <c r="EE35" s="90">
        <f>IF(ISNA(VLOOKUP($B35,'[2]1516 Exp_Rev Access'!$F$7:$FS$310,114,FALSE)),"",VLOOKUP($B35,'[2]1516 Exp_Rev Access'!$F$7:$FS$310,114,FALSE))</f>
        <v>0</v>
      </c>
      <c r="EF35" s="90">
        <f>IF(ISNA(VLOOKUP($B35,'[2]1516 Exp_Rev Access'!$F$7:$FS$310,115,FALSE)),"",VLOOKUP($B35,'[2]1516 Exp_Rev Access'!$F$7:$FS$310,115,FALSE))</f>
        <v>0</v>
      </c>
      <c r="EG35" s="90">
        <f>IF(ISNA(VLOOKUP($B35,'[2]1516 Exp_Rev Access'!$F$7:$FS$310,116,FALSE)),"",VLOOKUP($B35,'[2]1516 Exp_Rev Access'!$F$7:$FS$310,116,FALSE))</f>
        <v>0</v>
      </c>
      <c r="EH35" s="90">
        <f>IF(ISNA(VLOOKUP($B35,'[2]1516 Exp_Rev Access'!$F$7:$FS$310,117,FALSE)),"",VLOOKUP($B35,'[2]1516 Exp_Rev Access'!$F$7:$FS$310,117,FALSE))</f>
        <v>0</v>
      </c>
      <c r="EI35" s="90">
        <f>IF(ISNA(VLOOKUP($B35,'[2]1516 Exp_Rev Access'!$F$7:$FS$310,118,FALSE)),"",VLOOKUP($B35,'[2]1516 Exp_Rev Access'!$F$7:$FS$310,118,FALSE))</f>
        <v>0</v>
      </c>
      <c r="EJ35" s="90">
        <f>IF(ISNA(VLOOKUP($B35,'[2]1516 Exp_Rev Access'!$F$7:$FS$310,119,FALSE)),"",VLOOKUP($B35,'[2]1516 Exp_Rev Access'!$F$7:$FS$310,119,FALSE))</f>
        <v>0</v>
      </c>
      <c r="EK35" s="90">
        <f>IF(ISNA(VLOOKUP($B35,'[2]1516 Exp_Rev Access'!$F$7:$FS$310,120,FALSE)),"",VLOOKUP($B35,'[2]1516 Exp_Rev Access'!$F$7:$FS$310,120,FALSE))</f>
        <v>0</v>
      </c>
      <c r="EL35" s="90">
        <f>IF(ISNA(VLOOKUP($B35,'[2]1516 Exp_Rev Access'!$F$7:$FS$310,121,FALSE)),"",VLOOKUP($B35,'[2]1516 Exp_Rev Access'!$F$7:$FS$310,121,FALSE))</f>
        <v>0</v>
      </c>
      <c r="EM35" s="90">
        <f>IF(ISNA(VLOOKUP($B35,'[2]1516 Exp_Rev Access'!$F$7:$FS$310,122,FALSE)),"",VLOOKUP($B35,'[2]1516 Exp_Rev Access'!$F$7:$FS$310,122,FALSE))</f>
        <v>0</v>
      </c>
      <c r="EN35" s="90">
        <f>IF(ISNA(VLOOKUP($B35,'[2]1516 Exp_Rev Access'!$F$7:$FS$310,123,FALSE)),"",VLOOKUP($B35,'[2]1516 Exp_Rev Access'!$F$7:$FS$310,123,FALSE))</f>
        <v>0</v>
      </c>
      <c r="EO35" s="90">
        <f>IF(ISNA(VLOOKUP($B35,'[2]1516 Exp_Rev Access'!$F$7:$FS$310,124,FALSE)),"",VLOOKUP($B35,'[2]1516 Exp_Rev Access'!$F$7:$FS$310,124,FALSE))</f>
        <v>0</v>
      </c>
      <c r="EP35" s="90">
        <f>IF(ISNA(VLOOKUP($B35,'[2]1516 Exp_Rev Access'!$F$7:$FS$310,125,FALSE)),"",VLOOKUP($B35,'[2]1516 Exp_Rev Access'!$F$7:$FS$310,125,FALSE))</f>
        <v>0</v>
      </c>
      <c r="EQ35" s="90">
        <f>IF(ISNA(VLOOKUP($B35,'[2]1516 Exp_Rev Access'!$F$7:$FS$310,126,FALSE)),"",VLOOKUP($B35,'[2]1516 Exp_Rev Access'!$F$7:$FS$310,126,FALSE))</f>
        <v>0</v>
      </c>
      <c r="ER35" s="90">
        <f>IF(ISNA(VLOOKUP($B35,'[2]1516 Exp_Rev Access'!$F$7:$FS$310,127,FALSE)),"",VLOOKUP($B35,'[2]1516 Exp_Rev Access'!$F$7:$FS$310,127,FALSE))</f>
        <v>0</v>
      </c>
      <c r="ES35" s="90">
        <f>IF(ISNA(VLOOKUP($B35,'[2]1516 Exp_Rev Access'!$F$7:$FS$310,128,FALSE)),"",VLOOKUP($B35,'[2]1516 Exp_Rev Access'!$F$7:$FS$310,128,FALSE))</f>
        <v>0</v>
      </c>
      <c r="ET35" s="90">
        <f>IF(ISNA(VLOOKUP($B35,'[2]1516 Exp_Rev Access'!$F$7:$FS$310,129,FALSE)),"",VLOOKUP($B35,'[2]1516 Exp_Rev Access'!$F$7:$FS$310,129,FALSE))</f>
        <v>0</v>
      </c>
      <c r="EU35" s="90">
        <f>IF(ISNA(VLOOKUP($B35,'[2]1516 Exp_Rev Access'!$F$7:$FS$310,130,FALSE)),"",VLOOKUP($B35,'[2]1516 Exp_Rev Access'!$F$7:$FS$310,130,FALSE))</f>
        <v>0</v>
      </c>
      <c r="EV35" s="90">
        <f>IF(ISNA(VLOOKUP($B35,'[2]1516 Exp_Rev Access'!$F$7:$FS$310,131,FALSE)),"",VLOOKUP($B35,'[2]1516 Exp_Rev Access'!$F$7:$FS$310,131,FALSE))</f>
        <v>37822.230000000003</v>
      </c>
      <c r="EW35" s="90">
        <f>IF(ISNA(VLOOKUP($B35,'[2]1516 Exp_Rev Access'!$F$7:$FS$310,132,FALSE)),"",VLOOKUP($B35,'[2]1516 Exp_Rev Access'!$F$7:$FS$310,132,FALSE))</f>
        <v>0</v>
      </c>
      <c r="EX35" s="90">
        <f>IF(ISNA(VLOOKUP($B35,'[2]1516 Exp_Rev Access'!$F$7:$FS$310,133,FALSE)),"",VLOOKUP($B35,'[2]1516 Exp_Rev Access'!$F$7:$FS$310,133,FALSE))</f>
        <v>0</v>
      </c>
      <c r="EY35" s="90">
        <f>IF(ISNA(VLOOKUP($B35,'[2]1516 Exp_Rev Access'!$F$7:$FS$310,134,FALSE)),"",VLOOKUP($B35,'[2]1516 Exp_Rev Access'!$F$7:$FS$310,134,FALSE))</f>
        <v>0</v>
      </c>
      <c r="EZ35" s="90">
        <f>IF(ISNA(VLOOKUP($B35,'[2]1516 Exp_Rev Access'!$F$7:$FS$310,135,FALSE)),"",VLOOKUP($B35,'[2]1516 Exp_Rev Access'!$F$7:$FS$310,135,FALSE))</f>
        <v>0</v>
      </c>
      <c r="FA35" s="90">
        <f>IF(ISNA(VLOOKUP($B35,'[2]1516 Exp_Rev Access'!$F$7:$FS$310,136,FALSE)),"",VLOOKUP($B35,'[2]1516 Exp_Rev Access'!$F$7:$FS$310,136,FALSE))</f>
        <v>0</v>
      </c>
      <c r="FB35" s="90">
        <f>IF(ISNA(VLOOKUP($B35,'[2]1516 Exp_Rev Access'!$F$7:$FS$310,137,FALSE)),"",VLOOKUP($B35,'[2]1516 Exp_Rev Access'!$F$7:$FS$310,137,FALSE))</f>
        <v>0</v>
      </c>
      <c r="FC35" s="90">
        <f>IF(ISNA(VLOOKUP($B35,'[2]1516 Exp_Rev Access'!$F$7:$FS$310,138,FALSE)),"",VLOOKUP($B35,'[2]1516 Exp_Rev Access'!$F$7:$FS$310,138,FALSE))</f>
        <v>0</v>
      </c>
      <c r="FD35" s="90">
        <f>IF(ISNA(VLOOKUP($B35,'[2]1516 Exp_Rev Access'!$F$7:$FS$310,139,FALSE)),"",VLOOKUP($B35,'[2]1516 Exp_Rev Access'!$F$7:$FS$310,139,FALSE))</f>
        <v>0</v>
      </c>
      <c r="FE35" s="90">
        <f>IF(ISNA(VLOOKUP($B35,'[2]1516 Exp_Rev Access'!$F$7:$FS$310,140,FALSE)),"",VLOOKUP($B35,'[2]1516 Exp_Rev Access'!$F$7:$FS$310,140,FALSE))</f>
        <v>0</v>
      </c>
      <c r="FF35" s="90">
        <f>IF(ISNA(VLOOKUP($B35,'[2]1516 Exp_Rev Access'!$F$7:$FS$310,141,FALSE)),"",VLOOKUP($B35,'[2]1516 Exp_Rev Access'!$F$7:$FS$310,141,FALSE))</f>
        <v>0</v>
      </c>
      <c r="FG35" s="90">
        <f>IF(ISNA(VLOOKUP($B35,'[2]1516 Exp_Rev Access'!$F$7:$FS$310,142,FALSE)),"",VLOOKUP($B35,'[2]1516 Exp_Rev Access'!$F$7:$FS$310,142,FALSE))</f>
        <v>0</v>
      </c>
      <c r="FH35" s="90">
        <f>IF(ISNA(VLOOKUP($B35,'[2]1516 Exp_Rev Access'!$F$7:$FS$310,143,FALSE)),"",VLOOKUP($B35,'[2]1516 Exp_Rev Access'!$F$7:$FS$310,143,FALSE))</f>
        <v>0</v>
      </c>
      <c r="FI35" s="90">
        <f>IF(ISNA(VLOOKUP($B35,'[2]1516 Exp_Rev Access'!$F$7:$FS$310,144,FALSE)),"",VLOOKUP($B35,'[2]1516 Exp_Rev Access'!$F$7:$FS$310,144,FALSE))</f>
        <v>0</v>
      </c>
      <c r="FJ35" s="90">
        <f>IF(ISNA(VLOOKUP($B35,'[2]1516 Exp_Rev Access'!$F$7:$FS$310,145,FALSE)),"",VLOOKUP($B35,'[2]1516 Exp_Rev Access'!$F$7:$FS$310,145,FALSE))</f>
        <v>0</v>
      </c>
      <c r="FK35" s="90">
        <f>IF(ISNA(VLOOKUP($B35,'[2]1516 Exp_Rev Access'!$F$7:$FS$310,146,FALSE)),"",VLOOKUP($B35,'[2]1516 Exp_Rev Access'!$F$7:$FS$310,146,FALSE))</f>
        <v>0</v>
      </c>
      <c r="FL35" s="90">
        <f>IF(ISNA(VLOOKUP($B35,'[2]1516 Exp_Rev Access'!$F$7:$FS$310,1147,FALSE)),"",VLOOKUP($B35,'[2]1516 Exp_Rev Access'!$F$7:$FS$310,147,FALSE))</f>
        <v>0</v>
      </c>
      <c r="FM35" s="90">
        <f>IF(ISNA(VLOOKUP($B35,'[2]1516 Exp_Rev Access'!$F$7:$FS$310,148,FALSE)),"",VLOOKUP($B35,'[2]1516 Exp_Rev Access'!$F$7:$FS$310,148,FALSE))</f>
        <v>0</v>
      </c>
      <c r="FN35" s="90">
        <f>IF(ISNA(VLOOKUP($B35,'[2]1516 Exp_Rev Access'!$F$7:$FS$310,149,FALSE)),"",VLOOKUP($B35,'[2]1516 Exp_Rev Access'!$F$7:$FS$310,149,FALSE))</f>
        <v>0</v>
      </c>
      <c r="FO35" s="90">
        <f>IF(ISNA(VLOOKUP($B35,'[2]1516 Exp_Rev Access'!$F$7:$FS$310,150,FALSE)),"",VLOOKUP($B35,'[2]1516 Exp_Rev Access'!$F$7:$FS$310,150,FALSE))</f>
        <v>0</v>
      </c>
      <c r="FP35" s="90">
        <f>IF(ISNA(VLOOKUP($B35,'[2]1516 Exp_Rev Access'!$F$7:$FS$310,151,FALSE)),"",VLOOKUP($B35,'[2]1516 Exp_Rev Access'!$F$7:$FS$310,151,FALSE))</f>
        <v>0</v>
      </c>
      <c r="FQ35" s="90">
        <f>IF(ISNA(VLOOKUP($B35,'[2]1516 Exp_Rev Access'!$F$7:$FS$310,152,FALSE)),"",VLOOKUP($B35,'[2]1516 Exp_Rev Access'!$F$7:$FS$310,152,FALSE))</f>
        <v>0</v>
      </c>
      <c r="FR35" s="90">
        <f>IF(ISNA(VLOOKUP($B35,'[2]1516 Exp_Rev Access'!$F$7:$FS$310,153,FALSE)),"",VLOOKUP($B35,'[2]1516 Exp_Rev Access'!$F$7:$FS$310,153,FALSE))</f>
        <v>38553.51</v>
      </c>
      <c r="FS35" s="53">
        <f t="shared" si="95"/>
        <v>1171603.3900000001</v>
      </c>
      <c r="FT35" s="92">
        <f t="shared" si="103"/>
        <v>6.8160319575051684E-2</v>
      </c>
      <c r="FU35" s="98">
        <f t="shared" si="96"/>
        <v>756.16098385837199</v>
      </c>
      <c r="FV35" s="90">
        <f>IF(ISNA(VLOOKUP($B35,'[2]1516 Exp_Rev Access'!$F$7:$FS$310,154,FALSE)),"",VLOOKUP($B35,'[2]1516 Exp_Rev Access'!$F$7:$FS$310,154,FALSE))</f>
        <v>0</v>
      </c>
      <c r="FW35" s="90">
        <f>IF(ISNA(VLOOKUP($B35,'[2]1516 Exp_Rev Access'!$F$7:$FS$310,155,FALSE)),"",VLOOKUP($B35,'[2]1516 Exp_Rev Access'!$F$7:$FS$310,155,FALSE))</f>
        <v>0</v>
      </c>
      <c r="FX35" s="90">
        <f>IF(ISNA(VLOOKUP($B35,'[2]1516 Exp_Rev Access'!$F$7:$FS$310,156,FALSE)),"",VLOOKUP($B35,'[2]1516 Exp_Rev Access'!$F$7:$FS$310,156,FALSE))</f>
        <v>0</v>
      </c>
      <c r="FY35" s="90">
        <f>IF(ISNA(VLOOKUP($B35,'[2]1516 Exp_Rev Access'!$F$7:$FS$310,157,FALSE)),"",VLOOKUP($B35,'[2]1516 Exp_Rev Access'!$F$7:$FS$310,157,FALSE))</f>
        <v>0</v>
      </c>
      <c r="FZ35" s="90">
        <f>IF(ISNA(VLOOKUP($B35,'[2]1516 Exp_Rev Access'!$F$7:$FS$310,158,FALSE)),"",VLOOKUP($B35,'[2]1516 Exp_Rev Access'!$F$7:$FS$310,158,FALSE))</f>
        <v>0</v>
      </c>
      <c r="GA35" s="90">
        <f>IF(ISNA(VLOOKUP($B35,'[2]1516 Exp_Rev Access'!$F$7:$FS$310,159,FALSE)),"",VLOOKUP($B35,'[2]1516 Exp_Rev Access'!$F$7:$FS$310,159,FALSE))</f>
        <v>0</v>
      </c>
      <c r="GB35" s="90">
        <f>IF(ISNA(VLOOKUP($B35,'[2]1516 Exp_Rev Access'!$F$7:$FS$310,160,FALSE)),"",VLOOKUP($B35,'[2]1516 Exp_Rev Access'!$F$7:$FS$310,160,FALSE))</f>
        <v>0</v>
      </c>
      <c r="GC35" s="90">
        <f>IF(ISNA(VLOOKUP($B35,'[2]1516 Exp_Rev Access'!$F$7:$FS$310,161,FALSE)),"",VLOOKUP($B35,'[2]1516 Exp_Rev Access'!$F$7:$FS$310,161,FALSE))</f>
        <v>0</v>
      </c>
      <c r="GD35" s="90">
        <f>IF(ISNA(VLOOKUP($B35,'[2]1516 Exp_Rev Access'!$F$7:$FS$310,162,FALSE)),"",VLOOKUP($B35,'[2]1516 Exp_Rev Access'!$F$7:$FS$310,162,FALSE))</f>
        <v>0</v>
      </c>
      <c r="GE35" s="90">
        <f>IF(ISNA(VLOOKUP($B35,'[2]1516 Exp_Rev Access'!$F$7:$FS$310,163,FALSE)),"",VLOOKUP($B35,'[2]1516 Exp_Rev Access'!$F$7:$FS$310,163,FALSE))</f>
        <v>0</v>
      </c>
      <c r="GF35" s="90">
        <f>IF(ISNA(VLOOKUP($B35,'[2]1516 Exp_Rev Access'!$F$7:$FS$310,164,FALSE)),"",VLOOKUP($B35,'[2]1516 Exp_Rev Access'!$F$7:$FS$310,164,FALSE))</f>
        <v>0</v>
      </c>
      <c r="GG35" s="90">
        <f>IF(ISNA(VLOOKUP($B35,'[2]1516 Exp_Rev Access'!$F$7:$FS$310,165,FALSE)),"",VLOOKUP($B35,'[2]1516 Exp_Rev Access'!$F$7:$FS$310,165,FALSE))</f>
        <v>0</v>
      </c>
      <c r="GH35" s="90">
        <f>IF(ISNA(VLOOKUP($B35,'[2]1516 Exp_Rev Access'!$F$7:$FS$310,166,FALSE)),"",VLOOKUP($B35,'[2]1516 Exp_Rev Access'!$F$7:$FS$310,166,FALSE))</f>
        <v>5039.6000000000004</v>
      </c>
      <c r="GI35" s="90">
        <f>IF(ISNA(VLOOKUP($B35,'[2]1516 Exp_Rev Access'!$F$7:$FS$310,167,FALSE)),"",VLOOKUP($B35,'[2]1516 Exp_Rev Access'!$F$7:$FS$310,167,FALSE))</f>
        <v>0</v>
      </c>
      <c r="GJ35" s="90">
        <f>IF(ISNA(VLOOKUP($B35,'[2]1516 Exp_Rev Access'!$F$7:$FS$310,168,FALSE)),"",VLOOKUP($B35,'[2]1516 Exp_Rev Access'!$F$7:$FS$310,168,FALSE))</f>
        <v>0</v>
      </c>
      <c r="GK35" s="90">
        <f>IF(ISNA(VLOOKUP($B35,'[2]1516 Exp_Rev Access'!$F$7:$FS$310,169,FALSE)),"",VLOOKUP($B35,'[2]1516 Exp_Rev Access'!$F$7:$FS$310,169,FALSE))</f>
        <v>1200</v>
      </c>
      <c r="GL35" s="90">
        <f>IF(ISNA(VLOOKUP($B35,'[2]1516 Exp_Rev Access'!$F$7:$FS$310,170,FALSE)),"",VLOOKUP($B35,'[2]1516 Exp_Rev Access'!$F$7:$FS$310,170,FALSE))</f>
        <v>0</v>
      </c>
      <c r="GM35" s="90">
        <f>IF(ISNA(VLOOKUP($B35,'[2]1516 Exp_Rev Access'!$F$7:$FT$310,171,FALSE)),"",VLOOKUP($B35,'[2]1516 Exp_Rev Access'!$F$7:$FT$310,171,FALSE))</f>
        <v>0</v>
      </c>
      <c r="GN35" s="90">
        <f>IF(ISNA(VLOOKUP($B35,'[2]1516 Exp_Rev Access'!$F$7:$FU$310,172,FALSE)),"",VLOOKUP($B35,'[2]1516 Exp_Rev Access'!$F$7:$FU$310,172,FALSE))</f>
        <v>0</v>
      </c>
      <c r="GO35" s="90">
        <f>IF(ISNA(VLOOKUP($B35,'[2]1516 Exp_Rev Access'!$F$7:$FV$310,173,FALSE)),"",VLOOKUP($B35,'[2]1516 Exp_Rev Access'!$F$7:$FV$310,173,FALSE))</f>
        <v>0</v>
      </c>
      <c r="GP35" s="90">
        <f>IF(ISNA(VLOOKUP($B35,'[2]1516 Exp_Rev Access'!$F$7:$GA$310,174,FALSE)),"",VLOOKUP($B35,'[2]1516 Exp_Rev Access'!$F$7:$GA$310,174,FALSE))</f>
        <v>0</v>
      </c>
      <c r="GQ35" s="90">
        <f>IF(ISNA(VLOOKUP($B35,'[2]1516 Exp_Rev Access'!$F$7:$GA$310,175,FALSE)),"",VLOOKUP($B35,'[2]1516 Exp_Rev Access'!$F$7:$GA$310,175,FALSE))</f>
        <v>0</v>
      </c>
      <c r="GR35" s="90">
        <f>IF(ISNA(VLOOKUP($B35,'[2]1516 Exp_Rev Access'!$F$7:$GA$310,176,FALSE)),"",VLOOKUP($B35,'[2]1516 Exp_Rev Access'!$F$7:$GA$310,176,FALSE))</f>
        <v>0</v>
      </c>
      <c r="GS35" s="90">
        <f>IF(ISNA(VLOOKUP($B35,'[2]1516 Exp_Rev Access'!$F$7:$GA$310,177,FALSE)),"",VLOOKUP($B35,'[2]1516 Exp_Rev Access'!$F$7:$GA$310,177,FALSE))</f>
        <v>0</v>
      </c>
      <c r="GT35" s="90">
        <f>IF(ISNA(VLOOKUP($B35,'[2]1516 Exp_Rev Access'!$F$7:$GA$310,178,FALSE)),"",VLOOKUP($B35,'[2]1516 Exp_Rev Access'!$F$7:$GA$310,178,FALSE))</f>
        <v>0</v>
      </c>
      <c r="GU35" s="53">
        <f t="shared" si="97"/>
        <v>6239.6</v>
      </c>
      <c r="GV35" s="92">
        <f t="shared" si="98"/>
        <v>3.6300093841525369E-4</v>
      </c>
      <c r="GW35" s="114">
        <f t="shared" si="99"/>
        <v>4.0270812760986443</v>
      </c>
    </row>
    <row r="36" spans="1:224" s="97" customFormat="1" x14ac:dyDescent="0.2">
      <c r="A36" s="86"/>
      <c r="B36" s="87" t="s">
        <v>215</v>
      </c>
      <c r="C36" s="87" t="s">
        <v>216</v>
      </c>
      <c r="D36" s="88">
        <f>IF(ISNA(VLOOKUP($B36,'[2]1516 enrollment_Rev_Exp by size'!$A$6:$C$325,3,FALSE)),"",VLOOKUP($B36,'[2]1516 enrollment_Rev_Exp by size'!$A$6:$C$325,3,FALSE))</f>
        <v>1329.2900000000002</v>
      </c>
      <c r="E36" s="89">
        <v>15331378.57</v>
      </c>
      <c r="F36" s="67">
        <f t="shared" si="81"/>
        <v>15331378.57</v>
      </c>
      <c r="G36" s="67">
        <f t="shared" si="82"/>
        <v>0</v>
      </c>
      <c r="H36" s="90">
        <f>IF(ISNA(VLOOKUP($B36,'[2]1516 Exp_Rev Access'!$F$7:$FS$310,2,FALSE)),"",VLOOKUP($B36,'[2]1516 Exp_Rev Access'!$F$7:$FS$310,2,FALSE))</f>
        <v>3071806.36</v>
      </c>
      <c r="I36" s="90">
        <f>IF(ISNA(VLOOKUP($B36,'[2]1516 Exp_Rev Access'!$F$7:$FS$310,3,FALSE)),"",VLOOKUP($B36,'[2]1516 Exp_Rev Access'!$F$7:$FS$310,3,FALSE))</f>
        <v>0</v>
      </c>
      <c r="J36" s="90">
        <f>IF(ISNA(VLOOKUP($B36,'[2]1516 Exp_Rev Access'!$F$7:$FS$310,4,FALSE)),"",VLOOKUP($B36,'[2]1516 Exp_Rev Access'!$F$7:$FS$310,4,FALSE))</f>
        <v>217.91</v>
      </c>
      <c r="K36" s="90">
        <f>IF(ISNA(VLOOKUP($B36,'[2]1516 Exp_Rev Access'!$F$7:$FS$310,5,FALSE)),"-",VLOOKUP($B36,'[2]1516 Exp_Rev Access'!$F$7:$FS$310,5,FALSE))</f>
        <v>10227.709999999999</v>
      </c>
      <c r="L36" s="90">
        <f>IF(ISNA(VLOOKUP($B36,'[2]1516 Exp_Rev Access'!$F$7:$FS$310,6,FALSE)),"",VLOOKUP($B36,'[2]1516 Exp_Rev Access'!$F$7:$FS$310,6,FALSE))</f>
        <v>0</v>
      </c>
      <c r="M36" s="90">
        <f>IF(ISNA(VLOOKUP($B36,'[2]1516 Exp_Rev Access'!$F$7:$FS$310,7,FALSE)),"",VLOOKUP($B36,'[2]1516 Exp_Rev Access'!$F$7:$FS$310,7,FALSE))</f>
        <v>0</v>
      </c>
      <c r="N36" s="53">
        <f t="shared" si="83"/>
        <v>3082251.98</v>
      </c>
      <c r="O36" s="91">
        <f t="shared" si="84"/>
        <v>0.20104206323828319</v>
      </c>
      <c r="P36" s="53">
        <f t="shared" si="100"/>
        <v>2318.7205049312033</v>
      </c>
      <c r="Q36" s="90">
        <f>IF(ISNA(VLOOKUP($B36,'[2]1516 Exp_Rev Access'!$F$7:$FS$310,8,FALSE)),"",VLOOKUP($B36,'[2]1516 Exp_Rev Access'!$F$7:$FS$310,8,FALSE))</f>
        <v>980</v>
      </c>
      <c r="R36" s="90">
        <f>IF(ISNA(VLOOKUP($B36,'[2]1516 Exp_Rev Access'!$F$7:$FS$310,9,FALSE)),"",VLOOKUP($B36,'[2]1516 Exp_Rev Access'!$F$7:$FS$310,9,FALSE))</f>
        <v>0</v>
      </c>
      <c r="S36" s="90">
        <f>IF(ISNA(VLOOKUP($B36,'[2]1516 Exp_Rev Access'!$F$7:$FS$310,10,FALSE)),"",VLOOKUP($B36,'[2]1516 Exp_Rev Access'!$F$7:$FS$310,10,FALSE))</f>
        <v>0</v>
      </c>
      <c r="T36" s="90">
        <f>IF(ISNA(VLOOKUP($B36,'[2]1516 Exp_Rev Access'!$F$7:$FS$310,11,FALSE)),"",VLOOKUP($B36,'[2]1516 Exp_Rev Access'!$F$7:$FS$310,11,FALSE))</f>
        <v>0</v>
      </c>
      <c r="U36" s="90">
        <f>IF(ISNA(VLOOKUP($B36,'[2]1516 Exp_Rev Access'!$F$7:$FS$310,12,FALSE)),"",VLOOKUP($B36,'[2]1516 Exp_Rev Access'!$F$7:$FS$310,12,FALSE))</f>
        <v>0</v>
      </c>
      <c r="V36" s="90">
        <f>IF(ISNA(VLOOKUP($B36,'[2]1516 Exp_Rev Access'!$F$7:$FS$310,13,FALSE)),"",VLOOKUP($B36,'[2]1516 Exp_Rev Access'!$F$7:$FS$310,13,FALSE))</f>
        <v>0</v>
      </c>
      <c r="W36" s="90">
        <f>IF(ISNA(VLOOKUP($B36,'[2]1516 Exp_Rev Access'!$F$7:$FS$310,14,FALSE)),"",VLOOKUP($B36,'[2]1516 Exp_Rev Access'!$F$7:$FS$310,14,FALSE))</f>
        <v>0</v>
      </c>
      <c r="X36" s="90">
        <f>IF(ISNA(VLOOKUP($B36,'[2]1516 Exp_Rev Access'!$F$7:$FS$310,15,FALSE)),"",VLOOKUP($B36,'[2]1516 Exp_Rev Access'!$F$7:$FS$310,15,FALSE))</f>
        <v>0</v>
      </c>
      <c r="Y36" s="90">
        <f>IF(ISNA(VLOOKUP($B36,'[2]1516 Exp_Rev Access'!$F$7:$FS$310,16,FALSE)),"",VLOOKUP($B36,'[2]1516 Exp_Rev Access'!$F$7:$FS$310,16,FALSE))</f>
        <v>30459.35</v>
      </c>
      <c r="Z36" s="90">
        <f>IF(ISNA(VLOOKUP($B36,'[2]1516 Exp_Rev Access'!$F$7:$FS$310,17,FALSE)),"",VLOOKUP($B36,'[2]1516 Exp_Rev Access'!$F$7:$FS$310,17,FALSE))</f>
        <v>0</v>
      </c>
      <c r="AA36" s="90">
        <f>IF(ISNA(VLOOKUP($B36,'[2]1516 Exp_Rev Access'!$F$7:$FS$310,18,FALSE)),"",VLOOKUP($B36,'[2]1516 Exp_Rev Access'!$F$7:$FS$310,18,FALSE))</f>
        <v>0</v>
      </c>
      <c r="AB36" s="90">
        <f>IF(ISNA(VLOOKUP($B36,'[2]1516 Exp_Rev Access'!$F$7:$FS$310,19,FALSE)),"",VLOOKUP($B36,'[2]1516 Exp_Rev Access'!$F$7:$FS$310,19,FALSE))</f>
        <v>0</v>
      </c>
      <c r="AC36" s="90">
        <f>IF(ISNA(VLOOKUP($B36,'[2]1516 Exp_Rev Access'!$F$7:$FS$310,20,FALSE)),"",VLOOKUP($B36,'[2]1516 Exp_Rev Access'!$F$7:$FS$310,20,FALSE))</f>
        <v>29481.75</v>
      </c>
      <c r="AD36" s="90">
        <f>IF(ISNA(VLOOKUP($B36,'[2]1516 Exp_Rev Access'!$F$7:$FS$310,21,FALSE)),"",VLOOKUP($B36,'[2]1516 Exp_Rev Access'!$F$7:$FS$310,21,FALSE))</f>
        <v>105459.93</v>
      </c>
      <c r="AE36" s="90">
        <f>IF(ISNA(VLOOKUP($B36,'[2]1516 Exp_Rev Access'!$F$7:$FS$310,22,FALSE)),"",VLOOKUP($B36,'[2]1516 Exp_Rev Access'!$F$7:$FS$310,22,FALSE))</f>
        <v>2701</v>
      </c>
      <c r="AF36" s="90">
        <f>IF(ISNA(VLOOKUP($B36,'[2]1516 Exp_Rev Access'!$F$7:$FS$310,23,FALSE)),"",VLOOKUP($B36,'[2]1516 Exp_Rev Access'!$F$7:$FS$310,23,FALSE))</f>
        <v>0</v>
      </c>
      <c r="AG36" s="90">
        <f>IF(ISNA(VLOOKUP($B36,'[2]1516 Exp_Rev Access'!$F$7:$FS$310,24,FALSE)),"",VLOOKUP($B36,'[2]1516 Exp_Rev Access'!$F$7:$FS$310,24,FALSE))</f>
        <v>87820.98</v>
      </c>
      <c r="AH36" s="90">
        <f>IF(ISNA(VLOOKUP($B36,'[2]1516 Exp_Rev Access'!$F$7:$FS$310,25,FALSE)),"",VLOOKUP($B36,'[2]1516 Exp_Rev Access'!$F$7:$FS$310,25,FALSE))</f>
        <v>13045.59</v>
      </c>
      <c r="AI36" s="90">
        <f>IF(ISNA(VLOOKUP($B36,'[2]1516 Exp_Rev Access'!$F$7:$FS$310,26,FALSE)),"",VLOOKUP($B36,'[2]1516 Exp_Rev Access'!$F$7:$FS$310,26,FALSE))</f>
        <v>21277.09</v>
      </c>
      <c r="AJ36" s="90">
        <f>IF(ISNA(VLOOKUP($B36,'[2]1516 Exp_Rev Access'!$F$7:$FS$310,27,FALSE)),"",VLOOKUP($B36,'[2]1516 Exp_Rev Access'!$F$7:$FS$310,27,FALSE))</f>
        <v>11637.18</v>
      </c>
      <c r="AK36" s="90">
        <f>IF(ISNA(VLOOKUP($B36,'[2]1516 Exp_Rev Access'!$F$7:$FS$310,28,FALSE)),"",VLOOKUP($B36,'[2]1516 Exp_Rev Access'!$F$7:$FS$310,28,FALSE))</f>
        <v>84329.65</v>
      </c>
      <c r="AL36" s="90">
        <f>IF(ISNA(VLOOKUP($B36,'[2]1516 Exp_Rev Access'!$F$7:$FS$310,29,FALSE)),"",VLOOKUP($B36,'[2]1516 Exp_Rev Access'!$F$7:$FS$310,29,FALSE))</f>
        <v>22619.52</v>
      </c>
      <c r="AM36" s="53">
        <f t="shared" si="85"/>
        <v>409812.04000000004</v>
      </c>
      <c r="AN36" s="92">
        <f t="shared" si="86"/>
        <v>2.673027987202067E-2</v>
      </c>
      <c r="AO36" s="68">
        <f t="shared" si="87"/>
        <v>308.29393134680919</v>
      </c>
      <c r="AP36" s="90">
        <f>IF(ISNA(VLOOKUP($B36,'[2]1516 Exp_Rev Access'!$F$7:$FS$310,30,FALSE)),"",VLOOKUP($B36,'[2]1516 Exp_Rev Access'!$F$7:$FS$310,30,FALSE))</f>
        <v>8295921.96</v>
      </c>
      <c r="AQ36" s="90">
        <f>IF(ISNA(VLOOKUP($B36,'[2]1516 Exp_Rev Access'!$F$7:$FS$310,31,FALSE)),"",VLOOKUP($B36,'[2]1516 Exp_Rev Access'!$F$7:$FS$310,31,FALSE))</f>
        <v>182123.2</v>
      </c>
      <c r="AR36" s="90">
        <f>IF(ISNA(VLOOKUP($B36,'[2]1516 Exp_Rev Access'!$F$7:$FS$310,32,FALSE)),"",VLOOKUP($B36,'[2]1516 Exp_Rev Access'!$F$7:$FS$310,32,FALSE))</f>
        <v>0</v>
      </c>
      <c r="AS36" s="90">
        <f>IF(ISNA(VLOOKUP($B36,'[2]1516 Exp_Rev Access'!$F$7:$FS$310,33,FALSE)),"",VLOOKUP($B36,'[2]1516 Exp_Rev Access'!$F$7:$FS$310,33,FALSE))</f>
        <v>0</v>
      </c>
      <c r="AT36" s="90">
        <f>IF(ISNA(VLOOKUP($B36,'[2]1516 Exp_Rev Access'!$F$7:$FS$310,34,FALSE)),"",VLOOKUP($B36,'[2]1516 Exp_Rev Access'!$F$7:$FS$310,34,FALSE))</f>
        <v>0</v>
      </c>
      <c r="AU36" s="53">
        <f t="shared" si="88"/>
        <v>8478045.1600000001</v>
      </c>
      <c r="AV36" s="93">
        <f t="shared" si="89"/>
        <v>0.55298648593738298</v>
      </c>
      <c r="AW36" s="53">
        <f t="shared" si="90"/>
        <v>6377.874775255963</v>
      </c>
      <c r="AX36" s="90">
        <f>IF(ISNA(VLOOKUP($B36,'[2]1516 Exp_Rev Access'!$F$7:$FS$310,35,FALSE)),"",VLOOKUP($B36,'[2]1516 Exp_Rev Access'!$F$7:$FS$310,35,FALSE))</f>
        <v>0</v>
      </c>
      <c r="AY36" s="90">
        <f>IF(ISNA(VLOOKUP($B36,'[2]1516 Exp_Rev Access'!$F$7:$FS$310,36,FALSE)),"",VLOOKUP($B36,'[2]1516 Exp_Rev Access'!$F$7:$FS$310,36,FALSE))</f>
        <v>823903.55</v>
      </c>
      <c r="AZ36" s="90">
        <f>IF(ISNA(VLOOKUP($B36,'[2]1516 Exp_Rev Access'!$F$7:$FS$310,37,FALSE)),"",VLOOKUP($B36,'[2]1516 Exp_Rev Access'!$F$7:$FS$310,37,FALSE))</f>
        <v>20049.86</v>
      </c>
      <c r="BA36" s="90">
        <f>IF(ISNA(VLOOKUP($B36,'[2]1516 Exp_Rev Access'!$F$7:$FS$310,38,FALSE)),"",VLOOKUP($B36,'[2]1516 Exp_Rev Access'!$F$7:$FS$310,38,FALSE))</f>
        <v>0</v>
      </c>
      <c r="BB36" s="90">
        <f>IF(ISNA(VLOOKUP($B36,'[2]1516 Exp_Rev Access'!$F$7:$FS$310,39,FALSE)),"",VLOOKUP($B36,'[2]1516 Exp_Rev Access'!$F$7:$FS$310,39,FALSE))</f>
        <v>0</v>
      </c>
      <c r="BC36" s="90">
        <f>IF(ISNA(VLOOKUP($B36,'[2]1516 Exp_Rev Access'!$F$7:$FS$310,40,FALSE)),"",VLOOKUP($B36,'[2]1516 Exp_Rev Access'!$F$7:$FS$310,40,FALSE))</f>
        <v>296560.40000000002</v>
      </c>
      <c r="BD36" s="90">
        <f>IF(ISNA(VLOOKUP($B36,'[2]1516 Exp_Rev Access'!$F$7:$FS$310,41,FALSE)),"",VLOOKUP($B36,'[2]1516 Exp_Rev Access'!$F$7:$FS$310,41,FALSE))</f>
        <v>0</v>
      </c>
      <c r="BE36" s="90">
        <f>IF(ISNA(VLOOKUP($B36,'[2]1516 Exp_Rev Access'!$F$7:$FS$310,42,FALSE)),"",VLOOKUP($B36,'[2]1516 Exp_Rev Access'!$F$7:$FS$310,42,FALSE))</f>
        <v>161984.25</v>
      </c>
      <c r="BF36" s="90">
        <f>IF(ISNA(VLOOKUP($B36,'[2]1516 Exp_Rev Access'!$F$7:$FS$310,43,FALSE)),"",VLOOKUP($B36,'[2]1516 Exp_Rev Access'!$F$7:$FS$310,43,FALSE))</f>
        <v>0</v>
      </c>
      <c r="BG36" s="90">
        <f>IF(ISNA(VLOOKUP($B36,'[2]1516 Exp_Rev Access'!$F$7:$FS$310,44,FALSE)),"",VLOOKUP($B36,'[2]1516 Exp_Rev Access'!$F$7:$FS$310,44,FALSE))</f>
        <v>198995.24</v>
      </c>
      <c r="BH36" s="90">
        <f>IF(ISNA(VLOOKUP($B36,'[2]1516 Exp_Rev Access'!$F$7:$FS$310,45,FALSE)),"",VLOOKUP($B36,'[2]1516 Exp_Rev Access'!$F$7:$FS$310,45,FALSE))</f>
        <v>13304.77</v>
      </c>
      <c r="BI36" s="90">
        <f>IF(ISNA(VLOOKUP($B36,'[2]1516 Exp_Rev Access'!$F$7:$FS$310,46,FALSE)),"",VLOOKUP($B36,'[2]1516 Exp_Rev Access'!$F$7:$FS$310,46,FALSE))</f>
        <v>0</v>
      </c>
      <c r="BJ36" s="90">
        <f>IF(ISNA(VLOOKUP($B36,'[2]1516 Exp_Rev Access'!$F$7:$FS$310,47,FALSE)),"",VLOOKUP($B36,'[2]1516 Exp_Rev Access'!$F$7:$FS$310,47,FALSE))</f>
        <v>8432.09</v>
      </c>
      <c r="BK36" s="90">
        <f>IF(ISNA(VLOOKUP($B36,'[2]1516 Exp_Rev Access'!$F$7:$FS$310,48,FALSE)),"",VLOOKUP($B36,'[2]1516 Exp_Rev Access'!$F$7:$FS$310,48,FALSE))</f>
        <v>740540.02</v>
      </c>
      <c r="BL36" s="90">
        <f>IF(ISNA(VLOOKUP($B36,'[2]1516 Exp_Rev Access'!$F$7:$FS$310,49,FALSE)),"",VLOOKUP($B36,'[2]1516 Exp_Rev Access'!$F$7:$FS$310,49,FALSE))</f>
        <v>0</v>
      </c>
      <c r="BM36" s="90">
        <f>IF(ISNA(VLOOKUP($B36,'[2]1516 Exp_Rev Access'!$F$7:$FS$310,50,FALSE)),"",VLOOKUP($B36,'[2]1516 Exp_Rev Access'!$F$7:$FS$310,50,FALSE))</f>
        <v>0</v>
      </c>
      <c r="BN36" s="90">
        <f>IF(ISNA(VLOOKUP($B36,'[2]1516 Exp_Rev Access'!$F$7:$FS$310,51,FALSE)),"",VLOOKUP($B36,'[2]1516 Exp_Rev Access'!$F$7:$FS$310,51,FALSE))</f>
        <v>0</v>
      </c>
      <c r="BO36" s="90">
        <f>IF(ISNA(VLOOKUP($B36,'[2]1516 Exp_Rev Access'!$F$7:$FS$310,52,FALSE)),"",VLOOKUP($B36,'[2]1516 Exp_Rev Access'!$F$7:$FS$310,52,FALSE))</f>
        <v>0</v>
      </c>
      <c r="BP36" s="90">
        <f>IF(ISNA(VLOOKUP($B36,'[2]1516 Exp_Rev Access'!$F$7:$FS$310,53,FALSE)),"",VLOOKUP($B36,'[2]1516 Exp_Rev Access'!$F$7:$FS$310,53,FALSE))</f>
        <v>0</v>
      </c>
      <c r="BQ36" s="90">
        <f>IF(ISNA(VLOOKUP($B36,'[2]1516 Exp_Rev Access'!$F$7:$FS$310,54,FALSE)),"",VLOOKUP($B36,'[2]1516 Exp_Rev Access'!$F$7:$FS$310,54,FALSE))</f>
        <v>0</v>
      </c>
      <c r="BR36" s="90">
        <f>IF(ISNA(VLOOKUP($B36,'[2]1516 Exp_Rev Access'!$F$7:$FS$310,55,FALSE)),"",VLOOKUP($B36,'[2]1516 Exp_Rev Access'!$F$7:$FS$310,55,FALSE))</f>
        <v>0</v>
      </c>
      <c r="BS36" s="90">
        <f>IF(ISNA(VLOOKUP($B36,'[2]1516 Exp_Rev Access'!$F$7:$FS$310,56,FALSE)),"",VLOOKUP($B36,'[2]1516 Exp_Rev Access'!$F$7:$FS$310,56,FALSE))</f>
        <v>0</v>
      </c>
      <c r="BT36" s="90">
        <f>IF(ISNA(VLOOKUP($B36,'[2]1516 Exp_Rev Access'!$F$7:$FS$310,57,FALSE)),"",VLOOKUP($B36,'[2]1516 Exp_Rev Access'!$F$7:$FS$310,57,FALSE))</f>
        <v>0</v>
      </c>
      <c r="BU36" s="90">
        <f>IF(ISNA(VLOOKUP($B36,'[2]1516 Exp_Rev Access'!$F$7:$FS$310,58,FALSE)),"",VLOOKUP($B36,'[2]1516 Exp_Rev Access'!$F$7:$FS$310,58,FALSE))</f>
        <v>0</v>
      </c>
      <c r="BV36" s="53">
        <f t="shared" si="91"/>
        <v>2263770.1800000002</v>
      </c>
      <c r="BW36" s="92">
        <f t="shared" si="101"/>
        <v>0.1476560095143486</v>
      </c>
      <c r="BX36" s="68">
        <f t="shared" si="102"/>
        <v>1702.9919581129775</v>
      </c>
      <c r="BY36" s="90">
        <f>IF(ISNA(VLOOKUP($B36,'[2]1516 Exp_Rev Access'!$F$7:$FS$310,59,FALSE)),"",VLOOKUP($B36,'[2]1516 Exp_Rev Access'!$F$7:$FS$310,59,FALSE))</f>
        <v>0</v>
      </c>
      <c r="BZ36" s="90">
        <f>IF(ISNA(VLOOKUP($B36,'[2]1516 Exp_Rev Access'!$F$7:$FS$310,60,FALSE)),"",VLOOKUP($B36,'[2]1516 Exp_Rev Access'!$F$7:$FS$310,60,FALSE))</f>
        <v>0</v>
      </c>
      <c r="CA36" s="90">
        <f>IF(ISNA(VLOOKUP($B36,'[2]1516 Exp_Rev Access'!$F$7:$FS$310,61,FALSE)),"",VLOOKUP($B36,'[2]1516 Exp_Rev Access'!$F$7:$FS$310,61,FALSE))</f>
        <v>0</v>
      </c>
      <c r="CB36" s="90">
        <f>IF(ISNA(VLOOKUP($B36,'[2]1516 Exp_Rev Access'!$F$7:$FS$310,62,FALSE)),"",VLOOKUP($B36,'[2]1516 Exp_Rev Access'!$F$7:$FS$310,62,FALSE))</f>
        <v>0</v>
      </c>
      <c r="CC36" s="90">
        <f>IF(ISNA(VLOOKUP($B36,'[2]1516 Exp_Rev Access'!$F$7:$FS$310,63,FALSE)),"",VLOOKUP($B36,'[2]1516 Exp_Rev Access'!$F$7:$FS$310,63,FALSE))</f>
        <v>63075.9</v>
      </c>
      <c r="CD36" s="90">
        <f>IF(ISNA(VLOOKUP($B36,'[2]1516 Exp_Rev Access'!$F$7:$FS$310,64,FALSE)),"",VLOOKUP($B36,'[2]1516 Exp_Rev Access'!$F$7:$FS$310,64,FALSE))</f>
        <v>0</v>
      </c>
      <c r="CE36" s="53">
        <f t="shared" si="92"/>
        <v>63075.9</v>
      </c>
      <c r="CF36" s="92">
        <f t="shared" si="93"/>
        <v>4.1141701453661257E-3</v>
      </c>
      <c r="CG36" s="94">
        <f t="shared" si="94"/>
        <v>47.450819610468741</v>
      </c>
      <c r="CH36" s="90">
        <f>IF(ISNA(VLOOKUP($B36,'[2]1516 Exp_Rev Access'!$F$7:$FS$310,65,FALSE)),"",VLOOKUP($B36,'[2]1516 Exp_Rev Access'!$F$7:$FS$310,65,FALSE))</f>
        <v>0</v>
      </c>
      <c r="CI36" s="90">
        <f>IF(ISNA(VLOOKUP($B36,'[2]1516 Exp_Rev Access'!$F$7:$FS$310,66,FALSE)),"",VLOOKUP($B36,'[2]1516 Exp_Rev Access'!$F$7:$FS$310,66,FALSE))</f>
        <v>0</v>
      </c>
      <c r="CJ36" s="90">
        <f>IF(ISNA(VLOOKUP($B36,'[2]1516 Exp_Rev Access'!$F$7:$FS$310,67,FALSE)),"",VLOOKUP($B36,'[2]1516 Exp_Rev Access'!$F$7:$FS$310,67,FALSE))</f>
        <v>0</v>
      </c>
      <c r="CK36" s="90">
        <f>IF(ISNA(VLOOKUP($B36,'[2]1516 Exp_Rev Access'!$F$7:$FS$310,68,FALSE)),"",VLOOKUP($B36,'[2]1516 Exp_Rev Access'!$F$7:$FS$310,68,FALSE))</f>
        <v>0</v>
      </c>
      <c r="CL36" s="90">
        <f>IF(ISNA(VLOOKUP($B36,'[2]1516 Exp_Rev Access'!$F$7:$FS$310,69,FALSE)),"",VLOOKUP($B36,'[2]1516 Exp_Rev Access'!$F$7:$FS$310,69,FALSE))</f>
        <v>0</v>
      </c>
      <c r="CM36" s="90">
        <f>IF(ISNA(VLOOKUP($B36,'[2]1516 Exp_Rev Access'!$F$7:$FS$310,70,FALSE)),"",VLOOKUP($B36,'[2]1516 Exp_Rev Access'!$F$7:$FS$310,70,FALSE))</f>
        <v>0</v>
      </c>
      <c r="CN36" s="90">
        <f>IF(ISNA(VLOOKUP($B36,'[2]1516 Exp_Rev Access'!$F$7:$FS$310,71,FALSE)),"",VLOOKUP($B36,'[2]1516 Exp_Rev Access'!$F$7:$FS$310,71,FALSE))</f>
        <v>0</v>
      </c>
      <c r="CO36" s="90">
        <f>IF(ISNA(VLOOKUP($B36,'[2]1516 Exp_Rev Access'!$F$7:$FS$310,72,FALSE)),"",VLOOKUP($B36,'[2]1516 Exp_Rev Access'!$F$7:$FS$310,72,FALSE))</f>
        <v>0</v>
      </c>
      <c r="CP36" s="90">
        <f>IF(ISNA(VLOOKUP($B36,'[2]1516 Exp_Rev Access'!$F$7:$FS$310,73,FALSE)),"",VLOOKUP($B36,'[2]1516 Exp_Rev Access'!$F$7:$FS$310,73,FALSE))</f>
        <v>0</v>
      </c>
      <c r="CQ36" s="90">
        <f>IF(ISNA(VLOOKUP($B36,'[2]1516 Exp_Rev Access'!$F$7:$FS$310,74,FALSE)),"",VLOOKUP($B36,'[2]1516 Exp_Rev Access'!$F$7:$FS$310,74,FALSE))</f>
        <v>300846.2</v>
      </c>
      <c r="CR36" s="90">
        <f>IF(ISNA(VLOOKUP($B36,'[2]1516 Exp_Rev Access'!$F$7:$FS$310,75,FALSE)),"",VLOOKUP($B36,'[2]1516 Exp_Rev Access'!$F$7:$FS$310,75,FALSE))</f>
        <v>0</v>
      </c>
      <c r="CS36" s="90">
        <f>IF(ISNA(VLOOKUP($B36,'[2]1516 Exp_Rev Access'!$F$7:$FS$310,76,FALSE)),"",VLOOKUP($B36,'[2]1516 Exp_Rev Access'!$F$7:$FS$310,76,FALSE))</f>
        <v>10607</v>
      </c>
      <c r="CT36" s="90">
        <f>IF(ISNA(VLOOKUP($B36,'[2]1516 Exp_Rev Access'!$F$7:$FS$310,77,FALSE)),"",VLOOKUP($B36,'[2]1516 Exp_Rev Access'!$F$7:$FS$310,77,FALSE))</f>
        <v>0</v>
      </c>
      <c r="CU36" s="90">
        <f>IF(ISNA(VLOOKUP($B36,'[2]1516 Exp_Rev Access'!$F$7:$FS$310,78,FALSE)),"",VLOOKUP($B36,'[2]1516 Exp_Rev Access'!$F$7:$FS$310,78,FALSE))</f>
        <v>329032.63</v>
      </c>
      <c r="CV36" s="90">
        <f>IF(ISNA(VLOOKUP($B36,'[2]1516 Exp_Rev Access'!$F$7:$FS$310,79,FALSE)),"",VLOOKUP($B36,'[2]1516 Exp_Rev Access'!$F$7:$FS$310,79,FALSE))</f>
        <v>51935.54</v>
      </c>
      <c r="CW36" s="90">
        <f>IF(ISNA(VLOOKUP($B36,'[2]1516 Exp_Rev Access'!$F$7:$FS$310,80,FALSE)),"",VLOOKUP($B36,'[2]1516 Exp_Rev Access'!$F$7:$FS$310,80,FALSE))</f>
        <v>13636.04</v>
      </c>
      <c r="CX36" s="90">
        <f>IF(ISNA(VLOOKUP($B36,'[2]1516 Exp_Rev Access'!$F$7:$FS$310,81,FALSE)),"",VLOOKUP($B36,'[2]1516 Exp_Rev Access'!$F$7:$FS$310,81,FALSE))</f>
        <v>0</v>
      </c>
      <c r="CY36" s="90">
        <f>IF(ISNA(VLOOKUP($B36,'[2]1516 Exp_Rev Access'!$F$7:$FS$310,82,FALSE)),"",VLOOKUP($B36,'[2]1516 Exp_Rev Access'!$F$7:$FS$310,82,FALSE))</f>
        <v>0</v>
      </c>
      <c r="CZ36" s="90">
        <f>IF(ISNA(VLOOKUP($B36,'[2]1516 Exp_Rev Access'!$F$7:$FS$310,83,FALSE)),"",VLOOKUP($B36,'[2]1516 Exp_Rev Access'!$F$7:$FS$310,83,FALSE))</f>
        <v>0</v>
      </c>
      <c r="DA36" s="90">
        <f>IF(ISNA(VLOOKUP($B36,'[2]1516 Exp_Rev Access'!$F$7:$FS$310,84,FALSE)),"",VLOOKUP($B36,'[2]1516 Exp_Rev Access'!$F$7:$FS$310,84,FALSE))</f>
        <v>0</v>
      </c>
      <c r="DB36" s="90">
        <f>IF(ISNA(VLOOKUP($B36,'[2]1516 Exp_Rev Access'!$F$7:$FS$310,85,FALSE)),"",VLOOKUP($B36,'[2]1516 Exp_Rev Access'!$F$7:$FS$310,85,FALSE))</f>
        <v>6677.3</v>
      </c>
      <c r="DC36" s="90">
        <f>IF(ISNA(VLOOKUP($B36,'[2]1516 Exp_Rev Access'!$F$7:$FS$310,86,FALSE)),"",VLOOKUP($B36,'[2]1516 Exp_Rev Access'!$F$7:$FS$310,86,FALSE))</f>
        <v>0</v>
      </c>
      <c r="DD36" s="90">
        <f>IF(ISNA(VLOOKUP($B36,'[2]1516 Exp_Rev Access'!$F$7:$FS$310,87,FALSE)),"",VLOOKUP($B36,'[2]1516 Exp_Rev Access'!$F$7:$FS$310,87,FALSE))</f>
        <v>0</v>
      </c>
      <c r="DE36" s="90">
        <f>IF(ISNA(VLOOKUP($B36,'[2]1516 Exp_Rev Access'!$F$7:$FS$310,88,FALSE)),"",VLOOKUP($B36,'[2]1516 Exp_Rev Access'!$F$7:$FS$310,88,FALSE))</f>
        <v>0</v>
      </c>
      <c r="DF36" s="90">
        <f>IF(ISNA(VLOOKUP($B36,'[2]1516 Exp_Rev Access'!$F$7:$FS$310,89,FALSE)),"",VLOOKUP($B36,'[2]1516 Exp_Rev Access'!$F$7:$FS$310,89,FALSE))</f>
        <v>0</v>
      </c>
      <c r="DG36" s="90">
        <f>IF(ISNA(VLOOKUP($B36,'[2]1516 Exp_Rev Access'!$F$7:$FS$310,90,FALSE)),"",VLOOKUP($B36,'[2]1516 Exp_Rev Access'!$F$7:$FS$310,90,FALSE))</f>
        <v>1304.45</v>
      </c>
      <c r="DH36" s="90">
        <f>IF(ISNA(VLOOKUP($B36,'[2]1516 Exp_Rev Access'!$F$7:$FS$310,91,FALSE)),"",VLOOKUP($B36,'[2]1516 Exp_Rev Access'!$F$7:$FS$310,91,FALSE))</f>
        <v>0</v>
      </c>
      <c r="DI36" s="90">
        <f>IF(ISNA(VLOOKUP($B36,'[2]1516 Exp_Rev Access'!$F$7:$FS$310,92,FALSE)),"",VLOOKUP($B36,'[2]1516 Exp_Rev Access'!$F$7:$FS$310,92,FALSE))</f>
        <v>259503.45</v>
      </c>
      <c r="DJ36" s="90">
        <f>IF(ISNA(VLOOKUP($B36,'[2]1516 Exp_Rev Access'!$F$7:$FS$310,93,FALSE)),"",VLOOKUP($B36,'[2]1516 Exp_Rev Access'!$F$7:$FS$310,93,FALSE))</f>
        <v>0</v>
      </c>
      <c r="DK36" s="90">
        <f>IF(ISNA(VLOOKUP($B36,'[2]1516 Exp_Rev Access'!$F$7:$FS$310,94,FALSE)),"",VLOOKUP($B36,'[2]1516 Exp_Rev Access'!$F$7:$FS$310,94,FALSE))</f>
        <v>1800</v>
      </c>
      <c r="DL36" s="90">
        <f>IF(ISNA(VLOOKUP($B36,'[2]1516 Exp_Rev Access'!$F$7:$FS$310,95,FALSE)),"",VLOOKUP($B36,'[2]1516 Exp_Rev Access'!$F$7:$FS$310,95,FALSE))</f>
        <v>0</v>
      </c>
      <c r="DM36" s="90">
        <f>IF(ISNA(VLOOKUP($B36,'[2]1516 Exp_Rev Access'!$F$7:$FS$310,96,FALSE)),"",VLOOKUP($B36,'[2]1516 Exp_Rev Access'!$F$7:$FS$310,96,FALSE))</f>
        <v>0</v>
      </c>
      <c r="DN36" s="90">
        <f>IF(ISNA(VLOOKUP($B36,'[2]1516 Exp_Rev Access'!$F$7:$FS$310,97,FALSE)),"",VLOOKUP($B36,'[2]1516 Exp_Rev Access'!$F$7:$FS$310,97,FALSE))</f>
        <v>0</v>
      </c>
      <c r="DO36" s="90">
        <f>IF(ISNA(VLOOKUP($B36,'[2]1516 Exp_Rev Access'!$F$7:$FS$310,98,FALSE)),"",VLOOKUP($B36,'[2]1516 Exp_Rev Access'!$F$7:$FS$310,98,FALSE))</f>
        <v>0</v>
      </c>
      <c r="DP36" s="90">
        <f>IF(ISNA(VLOOKUP($B36,'[2]1516 Exp_Rev Access'!$F$7:$FS$310,99,FALSE)),"",VLOOKUP($B36,'[2]1516 Exp_Rev Access'!$F$7:$FS$310,99,FALSE))</f>
        <v>0</v>
      </c>
      <c r="DQ36" s="90">
        <f>IF(ISNA(VLOOKUP($B36,'[2]1516 Exp_Rev Access'!$F$7:$FS$310,100,FALSE)),"",VLOOKUP($B36,'[2]1516 Exp_Rev Access'!$F$7:$FS$310,100,FALSE))</f>
        <v>0</v>
      </c>
      <c r="DR36" s="90">
        <f>IF(ISNA(VLOOKUP($B36,'[2]1516 Exp_Rev Access'!$F$7:$FS$310,101,FALSE)),"",VLOOKUP($B36,'[2]1516 Exp_Rev Access'!$F$7:$FS$310,101,FALSE))</f>
        <v>0</v>
      </c>
      <c r="DS36" s="90">
        <f>IF(ISNA(VLOOKUP($B36,'[2]1516 Exp_Rev Access'!$F$7:$FS$310,102,FALSE)),"",VLOOKUP($B36,'[2]1516 Exp_Rev Access'!$F$7:$FS$310,102,FALSE))</f>
        <v>0</v>
      </c>
      <c r="DT36" s="90">
        <f>IF(ISNA(VLOOKUP($B36,'[2]1516 Exp_Rev Access'!$F$7:$FS$310,103,FALSE)),"",VLOOKUP($B36,'[2]1516 Exp_Rev Access'!$F$7:$FS$310,103,FALSE))</f>
        <v>0</v>
      </c>
      <c r="DU36" s="90">
        <f>IF(ISNA(VLOOKUP($B36,'[2]1516 Exp_Rev Access'!$F$7:$FS$310,104,FALSE)),"",VLOOKUP($B36,'[2]1516 Exp_Rev Access'!$F$7:$FS$310,104,FALSE))</f>
        <v>0</v>
      </c>
      <c r="DV36" s="90">
        <f>IF(ISNA(VLOOKUP($B36,'[2]1516 Exp_Rev Access'!$F$7:$FS$310,105,FALSE)),"",VLOOKUP($B36,'[2]1516 Exp_Rev Access'!$F$7:$FS$310,105,FALSE))</f>
        <v>0</v>
      </c>
      <c r="DW36" s="90">
        <f>IF(ISNA(VLOOKUP($B36,'[2]1516 Exp_Rev Access'!$F$7:$FS$310,106,FALSE)),"",VLOOKUP($B36,'[2]1516 Exp_Rev Access'!$F$7:$FS$310,106,FALSE))</f>
        <v>0</v>
      </c>
      <c r="DX36" s="90">
        <f>IF(ISNA(VLOOKUP($B36,'[2]1516 Exp_Rev Access'!$F$7:$FS$310,107,FALSE)),"",VLOOKUP($B36,'[2]1516 Exp_Rev Access'!$F$7:$FS$310,107,FALSE))</f>
        <v>0</v>
      </c>
      <c r="DY36" s="90">
        <f>IF(ISNA(VLOOKUP($B36,'[2]1516 Exp_Rev Access'!$F$7:$FS$310,108,FALSE)),"",VLOOKUP($B36,'[2]1516 Exp_Rev Access'!$F$7:$FS$310,108,FALSE))</f>
        <v>0</v>
      </c>
      <c r="DZ36" s="90">
        <f>IF(ISNA(VLOOKUP($B36,'[2]1516 Exp_Rev Access'!$F$7:$FS$310,109,FALSE)),"",VLOOKUP($B36,'[2]1516 Exp_Rev Access'!$F$7:$FS$310,109,FALSE))</f>
        <v>0</v>
      </c>
      <c r="EA36" s="90">
        <f>IF(ISNA(VLOOKUP($B36,'[2]1516 Exp_Rev Access'!$F$7:$FS$310,110,FALSE)),"",VLOOKUP($B36,'[2]1516 Exp_Rev Access'!$F$7:$FS$310,110,FALSE))</f>
        <v>0</v>
      </c>
      <c r="EB36" s="90">
        <f>IF(ISNA(VLOOKUP($B36,'[2]1516 Exp_Rev Access'!$F$7:$FS$310,111,FALSE)),"",VLOOKUP($B36,'[2]1516 Exp_Rev Access'!$F$7:$FS$310,111,FALSE))</f>
        <v>0</v>
      </c>
      <c r="EC36" s="90">
        <f>IF(ISNA(VLOOKUP($B36,'[2]1516 Exp_Rev Access'!$F$7:$FS$310,112,FALSE)),"",VLOOKUP($B36,'[2]1516 Exp_Rev Access'!$F$7:$FS$310,112,FALSE))</f>
        <v>0</v>
      </c>
      <c r="ED36" s="90">
        <f>IF(ISNA(VLOOKUP($B36,'[2]1516 Exp_Rev Access'!$F$7:$FS$310,113,FALSE)),"",VLOOKUP($B36,'[2]1516 Exp_Rev Access'!$F$7:$FS$310,113,FALSE))</f>
        <v>0</v>
      </c>
      <c r="EE36" s="90">
        <f>IF(ISNA(VLOOKUP($B36,'[2]1516 Exp_Rev Access'!$F$7:$FS$310,114,FALSE)),"",VLOOKUP($B36,'[2]1516 Exp_Rev Access'!$F$7:$FS$310,114,FALSE))</f>
        <v>0</v>
      </c>
      <c r="EF36" s="90">
        <f>IF(ISNA(VLOOKUP($B36,'[2]1516 Exp_Rev Access'!$F$7:$FS$310,115,FALSE)),"",VLOOKUP($B36,'[2]1516 Exp_Rev Access'!$F$7:$FS$310,115,FALSE))</f>
        <v>0</v>
      </c>
      <c r="EG36" s="90">
        <f>IF(ISNA(VLOOKUP($B36,'[2]1516 Exp_Rev Access'!$F$7:$FS$310,116,FALSE)),"",VLOOKUP($B36,'[2]1516 Exp_Rev Access'!$F$7:$FS$310,116,FALSE))</f>
        <v>0</v>
      </c>
      <c r="EH36" s="90">
        <f>IF(ISNA(VLOOKUP($B36,'[2]1516 Exp_Rev Access'!$F$7:$FS$310,117,FALSE)),"",VLOOKUP($B36,'[2]1516 Exp_Rev Access'!$F$7:$FS$310,117,FALSE))</f>
        <v>0</v>
      </c>
      <c r="EI36" s="90">
        <f>IF(ISNA(VLOOKUP($B36,'[2]1516 Exp_Rev Access'!$F$7:$FS$310,118,FALSE)),"",VLOOKUP($B36,'[2]1516 Exp_Rev Access'!$F$7:$FS$310,118,FALSE))</f>
        <v>0</v>
      </c>
      <c r="EJ36" s="90">
        <f>IF(ISNA(VLOOKUP($B36,'[2]1516 Exp_Rev Access'!$F$7:$FS$310,119,FALSE)),"",VLOOKUP($B36,'[2]1516 Exp_Rev Access'!$F$7:$FS$310,119,FALSE))</f>
        <v>0</v>
      </c>
      <c r="EK36" s="90">
        <f>IF(ISNA(VLOOKUP($B36,'[2]1516 Exp_Rev Access'!$F$7:$FS$310,120,FALSE)),"",VLOOKUP($B36,'[2]1516 Exp_Rev Access'!$F$7:$FS$310,120,FALSE))</f>
        <v>0</v>
      </c>
      <c r="EL36" s="90">
        <f>IF(ISNA(VLOOKUP($B36,'[2]1516 Exp_Rev Access'!$F$7:$FS$310,121,FALSE)),"",VLOOKUP($B36,'[2]1516 Exp_Rev Access'!$F$7:$FS$310,121,FALSE))</f>
        <v>0</v>
      </c>
      <c r="EM36" s="90">
        <f>IF(ISNA(VLOOKUP($B36,'[2]1516 Exp_Rev Access'!$F$7:$FS$310,122,FALSE)),"",VLOOKUP($B36,'[2]1516 Exp_Rev Access'!$F$7:$FS$310,122,FALSE))</f>
        <v>0</v>
      </c>
      <c r="EN36" s="90">
        <f>IF(ISNA(VLOOKUP($B36,'[2]1516 Exp_Rev Access'!$F$7:$FS$310,123,FALSE)),"",VLOOKUP($B36,'[2]1516 Exp_Rev Access'!$F$7:$FS$310,123,FALSE))</f>
        <v>0</v>
      </c>
      <c r="EO36" s="90">
        <f>IF(ISNA(VLOOKUP($B36,'[2]1516 Exp_Rev Access'!$F$7:$FS$310,124,FALSE)),"",VLOOKUP($B36,'[2]1516 Exp_Rev Access'!$F$7:$FS$310,124,FALSE))</f>
        <v>0</v>
      </c>
      <c r="EP36" s="90">
        <f>IF(ISNA(VLOOKUP($B36,'[2]1516 Exp_Rev Access'!$F$7:$FS$310,125,FALSE)),"",VLOOKUP($B36,'[2]1516 Exp_Rev Access'!$F$7:$FS$310,125,FALSE))</f>
        <v>0</v>
      </c>
      <c r="EQ36" s="90">
        <f>IF(ISNA(VLOOKUP($B36,'[2]1516 Exp_Rev Access'!$F$7:$FS$310,126,FALSE)),"",VLOOKUP($B36,'[2]1516 Exp_Rev Access'!$F$7:$FS$310,126,FALSE))</f>
        <v>0</v>
      </c>
      <c r="ER36" s="90">
        <f>IF(ISNA(VLOOKUP($B36,'[2]1516 Exp_Rev Access'!$F$7:$FS$310,127,FALSE)),"",VLOOKUP($B36,'[2]1516 Exp_Rev Access'!$F$7:$FS$310,127,FALSE))</f>
        <v>0</v>
      </c>
      <c r="ES36" s="90">
        <f>IF(ISNA(VLOOKUP($B36,'[2]1516 Exp_Rev Access'!$F$7:$FS$310,128,FALSE)),"",VLOOKUP($B36,'[2]1516 Exp_Rev Access'!$F$7:$FS$310,128,FALSE))</f>
        <v>0</v>
      </c>
      <c r="ET36" s="90">
        <f>IF(ISNA(VLOOKUP($B36,'[2]1516 Exp_Rev Access'!$F$7:$FS$310,129,FALSE)),"",VLOOKUP($B36,'[2]1516 Exp_Rev Access'!$F$7:$FS$310,129,FALSE))</f>
        <v>0</v>
      </c>
      <c r="EU36" s="90">
        <f>IF(ISNA(VLOOKUP($B36,'[2]1516 Exp_Rev Access'!$F$7:$FS$310,130,FALSE)),"",VLOOKUP($B36,'[2]1516 Exp_Rev Access'!$F$7:$FS$310,130,FALSE))</f>
        <v>0</v>
      </c>
      <c r="EV36" s="90">
        <f>IF(ISNA(VLOOKUP($B36,'[2]1516 Exp_Rev Access'!$F$7:$FS$310,131,FALSE)),"",VLOOKUP($B36,'[2]1516 Exp_Rev Access'!$F$7:$FS$310,131,FALSE))</f>
        <v>24381.02</v>
      </c>
      <c r="EW36" s="90">
        <f>IF(ISNA(VLOOKUP($B36,'[2]1516 Exp_Rev Access'!$F$7:$FS$310,132,FALSE)),"",VLOOKUP($B36,'[2]1516 Exp_Rev Access'!$F$7:$FS$310,132,FALSE))</f>
        <v>0</v>
      </c>
      <c r="EX36" s="90">
        <f>IF(ISNA(VLOOKUP($B36,'[2]1516 Exp_Rev Access'!$F$7:$FS$310,133,FALSE)),"",VLOOKUP($B36,'[2]1516 Exp_Rev Access'!$F$7:$FS$310,133,FALSE))</f>
        <v>0</v>
      </c>
      <c r="EY36" s="90">
        <f>IF(ISNA(VLOOKUP($B36,'[2]1516 Exp_Rev Access'!$F$7:$FS$310,134,FALSE)),"",VLOOKUP($B36,'[2]1516 Exp_Rev Access'!$F$7:$FS$310,134,FALSE))</f>
        <v>0</v>
      </c>
      <c r="EZ36" s="90">
        <f>IF(ISNA(VLOOKUP($B36,'[2]1516 Exp_Rev Access'!$F$7:$FS$310,135,FALSE)),"",VLOOKUP($B36,'[2]1516 Exp_Rev Access'!$F$7:$FS$310,135,FALSE))</f>
        <v>0</v>
      </c>
      <c r="FA36" s="90">
        <f>IF(ISNA(VLOOKUP($B36,'[2]1516 Exp_Rev Access'!$F$7:$FS$310,136,FALSE)),"",VLOOKUP($B36,'[2]1516 Exp_Rev Access'!$F$7:$FS$310,136,FALSE))</f>
        <v>0</v>
      </c>
      <c r="FB36" s="90">
        <f>IF(ISNA(VLOOKUP($B36,'[2]1516 Exp_Rev Access'!$F$7:$FS$310,137,FALSE)),"",VLOOKUP($B36,'[2]1516 Exp_Rev Access'!$F$7:$FS$310,137,FALSE))</f>
        <v>0</v>
      </c>
      <c r="FC36" s="90">
        <f>IF(ISNA(VLOOKUP($B36,'[2]1516 Exp_Rev Access'!$F$7:$FS$310,138,FALSE)),"",VLOOKUP($B36,'[2]1516 Exp_Rev Access'!$F$7:$FS$310,138,FALSE))</f>
        <v>0</v>
      </c>
      <c r="FD36" s="90">
        <f>IF(ISNA(VLOOKUP($B36,'[2]1516 Exp_Rev Access'!$F$7:$FS$310,139,FALSE)),"",VLOOKUP($B36,'[2]1516 Exp_Rev Access'!$F$7:$FS$310,139,FALSE))</f>
        <v>0</v>
      </c>
      <c r="FE36" s="90">
        <f>IF(ISNA(VLOOKUP($B36,'[2]1516 Exp_Rev Access'!$F$7:$FS$310,140,FALSE)),"",VLOOKUP($B36,'[2]1516 Exp_Rev Access'!$F$7:$FS$310,140,FALSE))</f>
        <v>0</v>
      </c>
      <c r="FF36" s="90">
        <f>IF(ISNA(VLOOKUP($B36,'[2]1516 Exp_Rev Access'!$F$7:$FS$310,141,FALSE)),"",VLOOKUP($B36,'[2]1516 Exp_Rev Access'!$F$7:$FS$310,141,FALSE))</f>
        <v>0</v>
      </c>
      <c r="FG36" s="90">
        <f>IF(ISNA(VLOOKUP($B36,'[2]1516 Exp_Rev Access'!$F$7:$FS$310,142,FALSE)),"",VLOOKUP($B36,'[2]1516 Exp_Rev Access'!$F$7:$FS$310,142,FALSE))</f>
        <v>0</v>
      </c>
      <c r="FH36" s="90">
        <f>IF(ISNA(VLOOKUP($B36,'[2]1516 Exp_Rev Access'!$F$7:$FS$310,143,FALSE)),"",VLOOKUP($B36,'[2]1516 Exp_Rev Access'!$F$7:$FS$310,143,FALSE))</f>
        <v>0</v>
      </c>
      <c r="FI36" s="90">
        <f>IF(ISNA(VLOOKUP($B36,'[2]1516 Exp_Rev Access'!$F$7:$FS$310,144,FALSE)),"",VLOOKUP($B36,'[2]1516 Exp_Rev Access'!$F$7:$FS$310,144,FALSE))</f>
        <v>0</v>
      </c>
      <c r="FJ36" s="90">
        <f>IF(ISNA(VLOOKUP($B36,'[2]1516 Exp_Rev Access'!$F$7:$FS$310,145,FALSE)),"",VLOOKUP($B36,'[2]1516 Exp_Rev Access'!$F$7:$FS$310,145,FALSE))</f>
        <v>0</v>
      </c>
      <c r="FK36" s="90">
        <f>IF(ISNA(VLOOKUP($B36,'[2]1516 Exp_Rev Access'!$F$7:$FS$310,146,FALSE)),"",VLOOKUP($B36,'[2]1516 Exp_Rev Access'!$F$7:$FS$310,146,FALSE))</f>
        <v>0</v>
      </c>
      <c r="FL36" s="90">
        <f>IF(ISNA(VLOOKUP($B36,'[2]1516 Exp_Rev Access'!$F$7:$FS$310,1147,FALSE)),"",VLOOKUP($B36,'[2]1516 Exp_Rev Access'!$F$7:$FS$310,147,FALSE))</f>
        <v>0</v>
      </c>
      <c r="FM36" s="90">
        <f>IF(ISNA(VLOOKUP($B36,'[2]1516 Exp_Rev Access'!$F$7:$FS$310,148,FALSE)),"",VLOOKUP($B36,'[2]1516 Exp_Rev Access'!$F$7:$FS$310,148,FALSE))</f>
        <v>0</v>
      </c>
      <c r="FN36" s="90">
        <f>IF(ISNA(VLOOKUP($B36,'[2]1516 Exp_Rev Access'!$F$7:$FS$310,149,FALSE)),"",VLOOKUP($B36,'[2]1516 Exp_Rev Access'!$F$7:$FS$310,149,FALSE))</f>
        <v>0</v>
      </c>
      <c r="FO36" s="90">
        <f>IF(ISNA(VLOOKUP($B36,'[2]1516 Exp_Rev Access'!$F$7:$FS$310,150,FALSE)),"",VLOOKUP($B36,'[2]1516 Exp_Rev Access'!$F$7:$FS$310,150,FALSE))</f>
        <v>0</v>
      </c>
      <c r="FP36" s="90">
        <f>IF(ISNA(VLOOKUP($B36,'[2]1516 Exp_Rev Access'!$F$7:$FS$310,151,FALSE)),"",VLOOKUP($B36,'[2]1516 Exp_Rev Access'!$F$7:$FS$310,151,FALSE))</f>
        <v>0</v>
      </c>
      <c r="FQ36" s="90">
        <f>IF(ISNA(VLOOKUP($B36,'[2]1516 Exp_Rev Access'!$F$7:$FS$310,152,FALSE)),"",VLOOKUP($B36,'[2]1516 Exp_Rev Access'!$F$7:$FS$310,152,FALSE))</f>
        <v>0</v>
      </c>
      <c r="FR36" s="90">
        <f>IF(ISNA(VLOOKUP($B36,'[2]1516 Exp_Rev Access'!$F$7:$FS$310,153,FALSE)),"",VLOOKUP($B36,'[2]1516 Exp_Rev Access'!$F$7:$FS$310,153,FALSE))</f>
        <v>33197.08</v>
      </c>
      <c r="FS36" s="53">
        <f t="shared" si="95"/>
        <v>1032920.7100000001</v>
      </c>
      <c r="FT36" s="92">
        <f t="shared" si="103"/>
        <v>6.7372983145898541E-2</v>
      </c>
      <c r="FU36" s="98">
        <f t="shared" si="96"/>
        <v>777.04692730705858</v>
      </c>
      <c r="FV36" s="90">
        <f>IF(ISNA(VLOOKUP($B36,'[2]1516 Exp_Rev Access'!$F$7:$FS$310,154,FALSE)),"",VLOOKUP($B36,'[2]1516 Exp_Rev Access'!$F$7:$FS$310,154,FALSE))</f>
        <v>0</v>
      </c>
      <c r="FW36" s="90">
        <f>IF(ISNA(VLOOKUP($B36,'[2]1516 Exp_Rev Access'!$F$7:$FS$310,155,FALSE)),"",VLOOKUP($B36,'[2]1516 Exp_Rev Access'!$F$7:$FS$310,155,FALSE))</f>
        <v>0</v>
      </c>
      <c r="FX36" s="90">
        <f>IF(ISNA(VLOOKUP($B36,'[2]1516 Exp_Rev Access'!$F$7:$FS$310,156,FALSE)),"",VLOOKUP($B36,'[2]1516 Exp_Rev Access'!$F$7:$FS$310,156,FALSE))</f>
        <v>0</v>
      </c>
      <c r="FY36" s="90">
        <f>IF(ISNA(VLOOKUP($B36,'[2]1516 Exp_Rev Access'!$F$7:$FS$310,157,FALSE)),"",VLOOKUP($B36,'[2]1516 Exp_Rev Access'!$F$7:$FS$310,157,FALSE))</f>
        <v>0</v>
      </c>
      <c r="FZ36" s="90">
        <f>IF(ISNA(VLOOKUP($B36,'[2]1516 Exp_Rev Access'!$F$7:$FS$310,158,FALSE)),"",VLOOKUP($B36,'[2]1516 Exp_Rev Access'!$F$7:$FS$310,158,FALSE))</f>
        <v>0</v>
      </c>
      <c r="GA36" s="90">
        <f>IF(ISNA(VLOOKUP($B36,'[2]1516 Exp_Rev Access'!$F$7:$FS$310,159,FALSE)),"",VLOOKUP($B36,'[2]1516 Exp_Rev Access'!$F$7:$FS$310,159,FALSE))</f>
        <v>0</v>
      </c>
      <c r="GB36" s="90">
        <f>IF(ISNA(VLOOKUP($B36,'[2]1516 Exp_Rev Access'!$F$7:$FS$310,160,FALSE)),"",VLOOKUP($B36,'[2]1516 Exp_Rev Access'!$F$7:$FS$310,160,FALSE))</f>
        <v>0</v>
      </c>
      <c r="GC36" s="90">
        <f>IF(ISNA(VLOOKUP($B36,'[2]1516 Exp_Rev Access'!$F$7:$FS$310,161,FALSE)),"",VLOOKUP($B36,'[2]1516 Exp_Rev Access'!$F$7:$FS$310,161,FALSE))</f>
        <v>0</v>
      </c>
      <c r="GD36" s="90">
        <f>IF(ISNA(VLOOKUP($B36,'[2]1516 Exp_Rev Access'!$F$7:$FS$310,162,FALSE)),"",VLOOKUP($B36,'[2]1516 Exp_Rev Access'!$F$7:$FS$310,162,FALSE))</f>
        <v>0</v>
      </c>
      <c r="GE36" s="90">
        <f>IF(ISNA(VLOOKUP($B36,'[2]1516 Exp_Rev Access'!$F$7:$FS$310,163,FALSE)),"",VLOOKUP($B36,'[2]1516 Exp_Rev Access'!$F$7:$FS$310,163,FALSE))</f>
        <v>0</v>
      </c>
      <c r="GF36" s="90">
        <f>IF(ISNA(VLOOKUP($B36,'[2]1516 Exp_Rev Access'!$F$7:$FS$310,164,FALSE)),"",VLOOKUP($B36,'[2]1516 Exp_Rev Access'!$F$7:$FS$310,164,FALSE))</f>
        <v>0</v>
      </c>
      <c r="GG36" s="90">
        <f>IF(ISNA(VLOOKUP($B36,'[2]1516 Exp_Rev Access'!$F$7:$FS$310,165,FALSE)),"",VLOOKUP($B36,'[2]1516 Exp_Rev Access'!$F$7:$FS$310,165,FALSE))</f>
        <v>0</v>
      </c>
      <c r="GH36" s="90">
        <f>IF(ISNA(VLOOKUP($B36,'[2]1516 Exp_Rev Access'!$F$7:$FS$310,166,FALSE)),"",VLOOKUP($B36,'[2]1516 Exp_Rev Access'!$F$7:$FS$310,166,FALSE))</f>
        <v>0</v>
      </c>
      <c r="GI36" s="90">
        <f>IF(ISNA(VLOOKUP($B36,'[2]1516 Exp_Rev Access'!$F$7:$FS$310,167,FALSE)),"",VLOOKUP($B36,'[2]1516 Exp_Rev Access'!$F$7:$FS$310,167,FALSE))</f>
        <v>0</v>
      </c>
      <c r="GJ36" s="90">
        <f>IF(ISNA(VLOOKUP($B36,'[2]1516 Exp_Rev Access'!$F$7:$FS$310,168,FALSE)),"",VLOOKUP($B36,'[2]1516 Exp_Rev Access'!$F$7:$FS$310,168,FALSE))</f>
        <v>0</v>
      </c>
      <c r="GK36" s="90">
        <f>IF(ISNA(VLOOKUP($B36,'[2]1516 Exp_Rev Access'!$F$7:$FS$310,169,FALSE)),"",VLOOKUP($B36,'[2]1516 Exp_Rev Access'!$F$7:$FS$310,169,FALSE))</f>
        <v>0</v>
      </c>
      <c r="GL36" s="90">
        <f>IF(ISNA(VLOOKUP($B36,'[2]1516 Exp_Rev Access'!$F$7:$FS$310,170,FALSE)),"",VLOOKUP($B36,'[2]1516 Exp_Rev Access'!$F$7:$FS$310,170,FALSE))</f>
        <v>1502.6</v>
      </c>
      <c r="GM36" s="90">
        <f>IF(ISNA(VLOOKUP($B36,'[2]1516 Exp_Rev Access'!$F$7:$FT$310,171,FALSE)),"",VLOOKUP($B36,'[2]1516 Exp_Rev Access'!$F$7:$FT$310,171,FALSE))</f>
        <v>0</v>
      </c>
      <c r="GN36" s="90">
        <f>IF(ISNA(VLOOKUP($B36,'[2]1516 Exp_Rev Access'!$F$7:$FU$310,172,FALSE)),"",VLOOKUP($B36,'[2]1516 Exp_Rev Access'!$F$7:$FU$310,172,FALSE))</f>
        <v>0</v>
      </c>
      <c r="GO36" s="90">
        <f>IF(ISNA(VLOOKUP($B36,'[2]1516 Exp_Rev Access'!$F$7:$FV$310,173,FALSE)),"",VLOOKUP($B36,'[2]1516 Exp_Rev Access'!$F$7:$FV$310,173,FALSE))</f>
        <v>0</v>
      </c>
      <c r="GP36" s="90">
        <f>IF(ISNA(VLOOKUP($B36,'[2]1516 Exp_Rev Access'!$F$7:$GA$310,174,FALSE)),"",VLOOKUP($B36,'[2]1516 Exp_Rev Access'!$F$7:$GA$310,174,FALSE))</f>
        <v>0</v>
      </c>
      <c r="GQ36" s="90">
        <f>IF(ISNA(VLOOKUP($B36,'[2]1516 Exp_Rev Access'!$F$7:$GA$310,175,FALSE)),"",VLOOKUP($B36,'[2]1516 Exp_Rev Access'!$F$7:$GA$310,175,FALSE))</f>
        <v>0</v>
      </c>
      <c r="GR36" s="90">
        <f>IF(ISNA(VLOOKUP($B36,'[2]1516 Exp_Rev Access'!$F$7:$GA$310,176,FALSE)),"",VLOOKUP($B36,'[2]1516 Exp_Rev Access'!$F$7:$GA$310,176,FALSE))</f>
        <v>0</v>
      </c>
      <c r="GS36" s="90">
        <f>IF(ISNA(VLOOKUP($B36,'[2]1516 Exp_Rev Access'!$F$7:$GA$310,177,FALSE)),"",VLOOKUP($B36,'[2]1516 Exp_Rev Access'!$F$7:$GA$310,177,FALSE))</f>
        <v>0</v>
      </c>
      <c r="GT36" s="90">
        <f>IF(ISNA(VLOOKUP($B36,'[2]1516 Exp_Rev Access'!$F$7:$GA$310,178,FALSE)),"",VLOOKUP($B36,'[2]1516 Exp_Rev Access'!$F$7:$GA$310,178,FALSE))</f>
        <v>0</v>
      </c>
      <c r="GU36" s="53">
        <f t="shared" si="97"/>
        <v>1502.6</v>
      </c>
      <c r="GV36" s="92">
        <f t="shared" si="98"/>
        <v>9.8008146699882833E-5</v>
      </c>
      <c r="GW36" s="114">
        <f t="shared" si="99"/>
        <v>1.1303778708934842</v>
      </c>
      <c r="HE36" s="38"/>
      <c r="HF36" s="38"/>
      <c r="HG36" s="38"/>
      <c r="HH36" s="38"/>
      <c r="HI36" s="38"/>
      <c r="HJ36" s="38"/>
      <c r="HK36" s="38"/>
      <c r="HL36" s="38"/>
      <c r="HM36" s="38"/>
      <c r="HN36" s="38"/>
    </row>
    <row r="37" spans="1:224" x14ac:dyDescent="0.2">
      <c r="B37" s="87" t="s">
        <v>217</v>
      </c>
      <c r="C37" s="87" t="s">
        <v>218</v>
      </c>
      <c r="D37" s="88">
        <f>IF(ISNA(VLOOKUP($B37,'[2]1516 enrollment_Rev_Exp by size'!$A$6:$C$325,3,FALSE)),"",VLOOKUP($B37,'[2]1516 enrollment_Rev_Exp by size'!$A$6:$C$325,3,FALSE))</f>
        <v>8054.2499999999991</v>
      </c>
      <c r="E37" s="89">
        <v>90813294.209999993</v>
      </c>
      <c r="F37" s="67">
        <f t="shared" si="81"/>
        <v>90813294.210000023</v>
      </c>
      <c r="G37" s="67">
        <f t="shared" si="82"/>
        <v>0</v>
      </c>
      <c r="H37" s="90">
        <f>IF(ISNA(VLOOKUP($B37,'[2]1516 Exp_Rev Access'!$F$7:$FS$310,2,FALSE)),"",VLOOKUP($B37,'[2]1516 Exp_Rev Access'!$F$7:$FS$310,2,FALSE))</f>
        <v>11662602.189999999</v>
      </c>
      <c r="I37" s="90">
        <f>IF(ISNA(VLOOKUP($B37,'[2]1516 Exp_Rev Access'!$F$7:$FS$310,3,FALSE)),"",VLOOKUP($B37,'[2]1516 Exp_Rev Access'!$F$7:$FS$310,3,FALSE))</f>
        <v>0</v>
      </c>
      <c r="J37" s="90">
        <f>IF(ISNA(VLOOKUP($B37,'[2]1516 Exp_Rev Access'!$F$7:$FS$310,4,FALSE)),"",VLOOKUP($B37,'[2]1516 Exp_Rev Access'!$F$7:$FS$310,4,FALSE))</f>
        <v>3953.97</v>
      </c>
      <c r="K37" s="90">
        <f>IF(ISNA(VLOOKUP($B37,'[2]1516 Exp_Rev Access'!$F$7:$FS$310,5,FALSE)),"-",VLOOKUP($B37,'[2]1516 Exp_Rev Access'!$F$7:$FS$310,5,FALSE))</f>
        <v>4529</v>
      </c>
      <c r="L37" s="90">
        <f>IF(ISNA(VLOOKUP($B37,'[2]1516 Exp_Rev Access'!$F$7:$FS$310,6,FALSE)),"",VLOOKUP($B37,'[2]1516 Exp_Rev Access'!$F$7:$FS$310,6,FALSE))</f>
        <v>0</v>
      </c>
      <c r="M37" s="90">
        <f>IF(ISNA(VLOOKUP($B37,'[2]1516 Exp_Rev Access'!$F$7:$FS$310,7,FALSE)),"",VLOOKUP($B37,'[2]1516 Exp_Rev Access'!$F$7:$FS$310,7,FALSE))</f>
        <v>0</v>
      </c>
      <c r="N37" s="53">
        <f t="shared" si="83"/>
        <v>11671085.16</v>
      </c>
      <c r="O37" s="91">
        <f t="shared" si="84"/>
        <v>0.12851736369139252</v>
      </c>
      <c r="P37" s="53">
        <f t="shared" si="100"/>
        <v>1449.0592122171527</v>
      </c>
      <c r="Q37" s="90">
        <f>IF(ISNA(VLOOKUP($B37,'[2]1516 Exp_Rev Access'!$F$7:$FS$310,8,FALSE)),"",VLOOKUP($B37,'[2]1516 Exp_Rev Access'!$F$7:$FS$310,8,FALSE))</f>
        <v>123694.25</v>
      </c>
      <c r="R37" s="90">
        <f>IF(ISNA(VLOOKUP($B37,'[2]1516 Exp_Rev Access'!$F$7:$FS$310,9,FALSE)),"",VLOOKUP($B37,'[2]1516 Exp_Rev Access'!$F$7:$FS$310,9,FALSE))</f>
        <v>0</v>
      </c>
      <c r="S37" s="90">
        <f>IF(ISNA(VLOOKUP($B37,'[2]1516 Exp_Rev Access'!$F$7:$FS$310,10,FALSE)),"",VLOOKUP($B37,'[2]1516 Exp_Rev Access'!$F$7:$FS$310,10,FALSE))</f>
        <v>0</v>
      </c>
      <c r="T37" s="90">
        <f>IF(ISNA(VLOOKUP($B37,'[2]1516 Exp_Rev Access'!$F$7:$FS$310,11,FALSE)),"",VLOOKUP($B37,'[2]1516 Exp_Rev Access'!$F$7:$FS$310,11,FALSE))</f>
        <v>2075</v>
      </c>
      <c r="U37" s="90">
        <f>IF(ISNA(VLOOKUP($B37,'[2]1516 Exp_Rev Access'!$F$7:$FS$310,12,FALSE)),"",VLOOKUP($B37,'[2]1516 Exp_Rev Access'!$F$7:$FS$310,12,FALSE))</f>
        <v>0</v>
      </c>
      <c r="V37" s="90">
        <f>IF(ISNA(VLOOKUP($B37,'[2]1516 Exp_Rev Access'!$F$7:$FS$310,13,FALSE)),"",VLOOKUP($B37,'[2]1516 Exp_Rev Access'!$F$7:$FS$310,13,FALSE))</f>
        <v>0</v>
      </c>
      <c r="W37" s="90">
        <f>IF(ISNA(VLOOKUP($B37,'[2]1516 Exp_Rev Access'!$F$7:$FS$310,14,FALSE)),"",VLOOKUP($B37,'[2]1516 Exp_Rev Access'!$F$7:$FS$310,14,FALSE))</f>
        <v>0</v>
      </c>
      <c r="X37" s="90">
        <f>IF(ISNA(VLOOKUP($B37,'[2]1516 Exp_Rev Access'!$F$7:$FS$310,15,FALSE)),"",VLOOKUP($B37,'[2]1516 Exp_Rev Access'!$F$7:$FS$310,15,FALSE))</f>
        <v>267794.34000000003</v>
      </c>
      <c r="Y37" s="90">
        <f>IF(ISNA(VLOOKUP($B37,'[2]1516 Exp_Rev Access'!$F$7:$FS$310,16,FALSE)),"",VLOOKUP($B37,'[2]1516 Exp_Rev Access'!$F$7:$FS$310,16,FALSE))</f>
        <v>61832</v>
      </c>
      <c r="Z37" s="90">
        <f>IF(ISNA(VLOOKUP($B37,'[2]1516 Exp_Rev Access'!$F$7:$FS$310,17,FALSE)),"",VLOOKUP($B37,'[2]1516 Exp_Rev Access'!$F$7:$FS$310,17,FALSE))</f>
        <v>0</v>
      </c>
      <c r="AA37" s="90">
        <f>IF(ISNA(VLOOKUP($B37,'[2]1516 Exp_Rev Access'!$F$7:$FS$310,18,FALSE)),"",VLOOKUP($B37,'[2]1516 Exp_Rev Access'!$F$7:$FS$310,18,FALSE))</f>
        <v>23655.7</v>
      </c>
      <c r="AB37" s="90">
        <f>IF(ISNA(VLOOKUP($B37,'[2]1516 Exp_Rev Access'!$F$7:$FS$310,19,FALSE)),"",VLOOKUP($B37,'[2]1516 Exp_Rev Access'!$F$7:$FS$310,19,FALSE))</f>
        <v>0</v>
      </c>
      <c r="AC37" s="90">
        <f>IF(ISNA(VLOOKUP($B37,'[2]1516 Exp_Rev Access'!$F$7:$FS$310,20,FALSE)),"",VLOOKUP($B37,'[2]1516 Exp_Rev Access'!$F$7:$FS$310,20,FALSE))</f>
        <v>13126.5</v>
      </c>
      <c r="AD37" s="90">
        <f>IF(ISNA(VLOOKUP($B37,'[2]1516 Exp_Rev Access'!$F$7:$FS$310,21,FALSE)),"",VLOOKUP($B37,'[2]1516 Exp_Rev Access'!$F$7:$FS$310,21,FALSE))</f>
        <v>626417.16</v>
      </c>
      <c r="AE37" s="90">
        <f>IF(ISNA(VLOOKUP($B37,'[2]1516 Exp_Rev Access'!$F$7:$FS$310,22,FALSE)),"",VLOOKUP($B37,'[2]1516 Exp_Rev Access'!$F$7:$FS$310,22,FALSE))</f>
        <v>43473.45</v>
      </c>
      <c r="AF37" s="90">
        <f>IF(ISNA(VLOOKUP($B37,'[2]1516 Exp_Rev Access'!$F$7:$FS$310,23,FALSE)),"",VLOOKUP($B37,'[2]1516 Exp_Rev Access'!$F$7:$FS$310,23,FALSE))</f>
        <v>0</v>
      </c>
      <c r="AG37" s="90">
        <f>IF(ISNA(VLOOKUP($B37,'[2]1516 Exp_Rev Access'!$F$7:$FS$310,24,FALSE)),"",VLOOKUP($B37,'[2]1516 Exp_Rev Access'!$F$7:$FS$310,24,FALSE))</f>
        <v>214544.36</v>
      </c>
      <c r="AH37" s="90">
        <f>IF(ISNA(VLOOKUP($B37,'[2]1516 Exp_Rev Access'!$F$7:$FS$310,25,FALSE)),"",VLOOKUP($B37,'[2]1516 Exp_Rev Access'!$F$7:$FS$310,25,FALSE))</f>
        <v>2865.31</v>
      </c>
      <c r="AI37" s="90">
        <f>IF(ISNA(VLOOKUP($B37,'[2]1516 Exp_Rev Access'!$F$7:$FS$310,26,FALSE)),"",VLOOKUP($B37,'[2]1516 Exp_Rev Access'!$F$7:$FS$310,26,FALSE))</f>
        <v>114739.76</v>
      </c>
      <c r="AJ37" s="90">
        <f>IF(ISNA(VLOOKUP($B37,'[2]1516 Exp_Rev Access'!$F$7:$FS$310,27,FALSE)),"",VLOOKUP($B37,'[2]1516 Exp_Rev Access'!$F$7:$FS$310,27,FALSE))</f>
        <v>170351.17</v>
      </c>
      <c r="AK37" s="90">
        <f>IF(ISNA(VLOOKUP($B37,'[2]1516 Exp_Rev Access'!$F$7:$FS$310,28,FALSE)),"",VLOOKUP($B37,'[2]1516 Exp_Rev Access'!$F$7:$FS$310,28,FALSE))</f>
        <v>342377.43</v>
      </c>
      <c r="AL37" s="90">
        <f>IF(ISNA(VLOOKUP($B37,'[2]1516 Exp_Rev Access'!$F$7:$FS$310,29,FALSE)),"",VLOOKUP($B37,'[2]1516 Exp_Rev Access'!$F$7:$FS$310,29,FALSE))</f>
        <v>105537.95</v>
      </c>
      <c r="AM37" s="53">
        <f t="shared" si="85"/>
        <v>2112484.3800000004</v>
      </c>
      <c r="AN37" s="92">
        <f t="shared" si="86"/>
        <v>2.3261840663053295E-2</v>
      </c>
      <c r="AO37" s="68">
        <f t="shared" si="87"/>
        <v>262.2819480398548</v>
      </c>
      <c r="AP37" s="90">
        <f>IF(ISNA(VLOOKUP($B37,'[2]1516 Exp_Rev Access'!$F$7:$FS$310,30,FALSE)),"",VLOOKUP($B37,'[2]1516 Exp_Rev Access'!$F$7:$FS$310,30,FALSE))</f>
        <v>49327451.189999998</v>
      </c>
      <c r="AQ37" s="90">
        <f>IF(ISNA(VLOOKUP($B37,'[2]1516 Exp_Rev Access'!$F$7:$FS$310,31,FALSE)),"",VLOOKUP($B37,'[2]1516 Exp_Rev Access'!$F$7:$FS$310,31,FALSE))</f>
        <v>1298773.78</v>
      </c>
      <c r="AR37" s="90">
        <f>IF(ISNA(VLOOKUP($B37,'[2]1516 Exp_Rev Access'!$F$7:$FS$310,32,FALSE)),"",VLOOKUP($B37,'[2]1516 Exp_Rev Access'!$F$7:$FS$310,32,FALSE))</f>
        <v>4527927.16</v>
      </c>
      <c r="AS37" s="90">
        <f>IF(ISNA(VLOOKUP($B37,'[2]1516 Exp_Rev Access'!$F$7:$FS$310,33,FALSE)),"",VLOOKUP($B37,'[2]1516 Exp_Rev Access'!$F$7:$FS$310,33,FALSE))</f>
        <v>0</v>
      </c>
      <c r="AT37" s="90">
        <f>IF(ISNA(VLOOKUP($B37,'[2]1516 Exp_Rev Access'!$F$7:$FS$310,34,FALSE)),"",VLOOKUP($B37,'[2]1516 Exp_Rev Access'!$F$7:$FS$310,34,FALSE))</f>
        <v>0</v>
      </c>
      <c r="AU37" s="53">
        <f t="shared" si="88"/>
        <v>55154152.129999995</v>
      </c>
      <c r="AV37" s="93">
        <f t="shared" si="89"/>
        <v>0.6073356616979394</v>
      </c>
      <c r="AW37" s="53">
        <f t="shared" si="90"/>
        <v>6847.8321544526179</v>
      </c>
      <c r="AX37" s="90">
        <f>IF(ISNA(VLOOKUP($B37,'[2]1516 Exp_Rev Access'!$F$7:$FS$310,35,FALSE)),"",VLOOKUP($B37,'[2]1516 Exp_Rev Access'!$F$7:$FS$310,35,FALSE))</f>
        <v>0</v>
      </c>
      <c r="AY37" s="90">
        <f>IF(ISNA(VLOOKUP($B37,'[2]1516 Exp_Rev Access'!$F$7:$FS$310,36,FALSE)),"",VLOOKUP($B37,'[2]1516 Exp_Rev Access'!$F$7:$FS$310,36,FALSE))</f>
        <v>5200009.38</v>
      </c>
      <c r="AZ37" s="90">
        <f>IF(ISNA(VLOOKUP($B37,'[2]1516 Exp_Rev Access'!$F$7:$FS$310,37,FALSE)),"",VLOOKUP($B37,'[2]1516 Exp_Rev Access'!$F$7:$FS$310,37,FALSE))</f>
        <v>379813.72</v>
      </c>
      <c r="BA37" s="90">
        <f>IF(ISNA(VLOOKUP($B37,'[2]1516 Exp_Rev Access'!$F$7:$FS$310,38,FALSE)),"",VLOOKUP($B37,'[2]1516 Exp_Rev Access'!$F$7:$FS$310,38,FALSE))</f>
        <v>0</v>
      </c>
      <c r="BB37" s="90">
        <f>IF(ISNA(VLOOKUP($B37,'[2]1516 Exp_Rev Access'!$F$7:$FS$310,39,FALSE)),"",VLOOKUP($B37,'[2]1516 Exp_Rev Access'!$F$7:$FS$310,39,FALSE))</f>
        <v>0</v>
      </c>
      <c r="BC37" s="90">
        <f>IF(ISNA(VLOOKUP($B37,'[2]1516 Exp_Rev Access'!$F$7:$FS$310,40,FALSE)),"",VLOOKUP($B37,'[2]1516 Exp_Rev Access'!$F$7:$FS$310,40,FALSE))</f>
        <v>2340503.9500000002</v>
      </c>
      <c r="BD37" s="90">
        <f>IF(ISNA(VLOOKUP($B37,'[2]1516 Exp_Rev Access'!$F$7:$FS$310,41,FALSE)),"",VLOOKUP($B37,'[2]1516 Exp_Rev Access'!$F$7:$FS$310,41,FALSE))</f>
        <v>107674.6</v>
      </c>
      <c r="BE37" s="90">
        <f>IF(ISNA(VLOOKUP($B37,'[2]1516 Exp_Rev Access'!$F$7:$FS$310,42,FALSE)),"",VLOOKUP($B37,'[2]1516 Exp_Rev Access'!$F$7:$FS$310,42,FALSE))</f>
        <v>1222589.0900000001</v>
      </c>
      <c r="BF37" s="90">
        <f>IF(ISNA(VLOOKUP($B37,'[2]1516 Exp_Rev Access'!$F$7:$FS$310,43,FALSE)),"",VLOOKUP($B37,'[2]1516 Exp_Rev Access'!$F$7:$FS$310,43,FALSE))</f>
        <v>0</v>
      </c>
      <c r="BG37" s="90">
        <f>IF(ISNA(VLOOKUP($B37,'[2]1516 Exp_Rev Access'!$F$7:$FS$310,44,FALSE)),"",VLOOKUP($B37,'[2]1516 Exp_Rev Access'!$F$7:$FS$310,44,FALSE))</f>
        <v>1936871.75</v>
      </c>
      <c r="BH37" s="90">
        <f>IF(ISNA(VLOOKUP($B37,'[2]1516 Exp_Rev Access'!$F$7:$FS$310,45,FALSE)),"",VLOOKUP($B37,'[2]1516 Exp_Rev Access'!$F$7:$FS$310,45,FALSE))</f>
        <v>80331.56</v>
      </c>
      <c r="BI37" s="90">
        <f>IF(ISNA(VLOOKUP($B37,'[2]1516 Exp_Rev Access'!$F$7:$FS$310,46,FALSE)),"",VLOOKUP($B37,'[2]1516 Exp_Rev Access'!$F$7:$FS$310,46,FALSE))</f>
        <v>0</v>
      </c>
      <c r="BJ37" s="90">
        <f>IF(ISNA(VLOOKUP($B37,'[2]1516 Exp_Rev Access'!$F$7:$FS$310,47,FALSE)),"",VLOOKUP($B37,'[2]1516 Exp_Rev Access'!$F$7:$FS$310,47,FALSE))</f>
        <v>54454.63</v>
      </c>
      <c r="BK37" s="90">
        <f>IF(ISNA(VLOOKUP($B37,'[2]1516 Exp_Rev Access'!$F$7:$FS$310,48,FALSE)),"",VLOOKUP($B37,'[2]1516 Exp_Rev Access'!$F$7:$FS$310,48,FALSE))</f>
        <v>1692064.01</v>
      </c>
      <c r="BL37" s="90">
        <f>IF(ISNA(VLOOKUP($B37,'[2]1516 Exp_Rev Access'!$F$7:$FS$310,49,FALSE)),"",VLOOKUP($B37,'[2]1516 Exp_Rev Access'!$F$7:$FS$310,49,FALSE))</f>
        <v>0</v>
      </c>
      <c r="BM37" s="90">
        <f>IF(ISNA(VLOOKUP($B37,'[2]1516 Exp_Rev Access'!$F$7:$FS$310,50,FALSE)),"",VLOOKUP($B37,'[2]1516 Exp_Rev Access'!$F$7:$FS$310,50,FALSE))</f>
        <v>0</v>
      </c>
      <c r="BN37" s="90">
        <f>IF(ISNA(VLOOKUP($B37,'[2]1516 Exp_Rev Access'!$F$7:$FS$310,51,FALSE)),"",VLOOKUP($B37,'[2]1516 Exp_Rev Access'!$F$7:$FS$310,51,FALSE))</f>
        <v>0</v>
      </c>
      <c r="BO37" s="90">
        <f>IF(ISNA(VLOOKUP($B37,'[2]1516 Exp_Rev Access'!$F$7:$FS$310,52,FALSE)),"",VLOOKUP($B37,'[2]1516 Exp_Rev Access'!$F$7:$FS$310,52,FALSE))</f>
        <v>0</v>
      </c>
      <c r="BP37" s="90">
        <f>IF(ISNA(VLOOKUP($B37,'[2]1516 Exp_Rev Access'!$F$7:$FS$310,53,FALSE)),"",VLOOKUP($B37,'[2]1516 Exp_Rev Access'!$F$7:$FS$310,53,FALSE))</f>
        <v>0</v>
      </c>
      <c r="BQ37" s="90">
        <f>IF(ISNA(VLOOKUP($B37,'[2]1516 Exp_Rev Access'!$F$7:$FS$310,54,FALSE)),"",VLOOKUP($B37,'[2]1516 Exp_Rev Access'!$F$7:$FS$310,54,FALSE))</f>
        <v>0</v>
      </c>
      <c r="BR37" s="90">
        <f>IF(ISNA(VLOOKUP($B37,'[2]1516 Exp_Rev Access'!$F$7:$FS$310,55,FALSE)),"",VLOOKUP($B37,'[2]1516 Exp_Rev Access'!$F$7:$FS$310,55,FALSE))</f>
        <v>0</v>
      </c>
      <c r="BS37" s="90">
        <f>IF(ISNA(VLOOKUP($B37,'[2]1516 Exp_Rev Access'!$F$7:$FS$310,56,FALSE)),"",VLOOKUP($B37,'[2]1516 Exp_Rev Access'!$F$7:$FS$310,56,FALSE))</f>
        <v>20417.82</v>
      </c>
      <c r="BT37" s="90">
        <f>IF(ISNA(VLOOKUP($B37,'[2]1516 Exp_Rev Access'!$F$7:$FS$310,57,FALSE)),"",VLOOKUP($B37,'[2]1516 Exp_Rev Access'!$F$7:$FS$310,57,FALSE))</f>
        <v>0</v>
      </c>
      <c r="BU37" s="90">
        <f>IF(ISNA(VLOOKUP($B37,'[2]1516 Exp_Rev Access'!$F$7:$FS$310,58,FALSE)),"",VLOOKUP($B37,'[2]1516 Exp_Rev Access'!$F$7:$FS$310,58,FALSE))</f>
        <v>0</v>
      </c>
      <c r="BV37" s="53">
        <f t="shared" si="91"/>
        <v>13034730.510000002</v>
      </c>
      <c r="BW37" s="92">
        <f t="shared" si="101"/>
        <v>0.14353328577485597</v>
      </c>
      <c r="BX37" s="68">
        <f t="shared" si="102"/>
        <v>1618.3667641307388</v>
      </c>
      <c r="BY37" s="90">
        <f>IF(ISNA(VLOOKUP($B37,'[2]1516 Exp_Rev Access'!$F$7:$FS$310,59,FALSE)),"",VLOOKUP($B37,'[2]1516 Exp_Rev Access'!$F$7:$FS$310,59,FALSE))</f>
        <v>0</v>
      </c>
      <c r="BZ37" s="90">
        <f>IF(ISNA(VLOOKUP($B37,'[2]1516 Exp_Rev Access'!$F$7:$FS$310,60,FALSE)),"",VLOOKUP($B37,'[2]1516 Exp_Rev Access'!$F$7:$FS$310,60,FALSE))</f>
        <v>0</v>
      </c>
      <c r="CA37" s="90">
        <f>IF(ISNA(VLOOKUP($B37,'[2]1516 Exp_Rev Access'!$F$7:$FS$310,61,FALSE)),"",VLOOKUP($B37,'[2]1516 Exp_Rev Access'!$F$7:$FS$310,61,FALSE))</f>
        <v>0</v>
      </c>
      <c r="CB37" s="90">
        <f>IF(ISNA(VLOOKUP($B37,'[2]1516 Exp_Rev Access'!$F$7:$FS$310,62,FALSE)),"",VLOOKUP($B37,'[2]1516 Exp_Rev Access'!$F$7:$FS$310,62,FALSE))</f>
        <v>0</v>
      </c>
      <c r="CC37" s="90">
        <f>IF(ISNA(VLOOKUP($B37,'[2]1516 Exp_Rev Access'!$F$7:$FS$310,63,FALSE)),"",VLOOKUP($B37,'[2]1516 Exp_Rev Access'!$F$7:$FS$310,63,FALSE))</f>
        <v>380069.68</v>
      </c>
      <c r="CD37" s="90">
        <f>IF(ISNA(VLOOKUP($B37,'[2]1516 Exp_Rev Access'!$F$7:$FS$310,64,FALSE)),"",VLOOKUP($B37,'[2]1516 Exp_Rev Access'!$F$7:$FS$310,64,FALSE))</f>
        <v>0</v>
      </c>
      <c r="CE37" s="53">
        <f t="shared" si="92"/>
        <v>380069.68</v>
      </c>
      <c r="CF37" s="92">
        <f t="shared" si="93"/>
        <v>4.1851766672081391E-3</v>
      </c>
      <c r="CG37" s="94">
        <f t="shared" si="94"/>
        <v>47.188711549802903</v>
      </c>
      <c r="CH37" s="90">
        <f>IF(ISNA(VLOOKUP($B37,'[2]1516 Exp_Rev Access'!$F$7:$FS$310,65,FALSE)),"",VLOOKUP($B37,'[2]1516 Exp_Rev Access'!$F$7:$FS$310,65,FALSE))</f>
        <v>60038.03</v>
      </c>
      <c r="CI37" s="90">
        <f>IF(ISNA(VLOOKUP($B37,'[2]1516 Exp_Rev Access'!$F$7:$FS$310,66,FALSE)),"",VLOOKUP($B37,'[2]1516 Exp_Rev Access'!$F$7:$FS$310,66,FALSE))</f>
        <v>0</v>
      </c>
      <c r="CJ37" s="90">
        <f>IF(ISNA(VLOOKUP($B37,'[2]1516 Exp_Rev Access'!$F$7:$FS$310,67,FALSE)),"",VLOOKUP($B37,'[2]1516 Exp_Rev Access'!$F$7:$FS$310,67,FALSE))</f>
        <v>0</v>
      </c>
      <c r="CK37" s="90">
        <f>IF(ISNA(VLOOKUP($B37,'[2]1516 Exp_Rev Access'!$F$7:$FS$310,68,FALSE)),"",VLOOKUP($B37,'[2]1516 Exp_Rev Access'!$F$7:$FS$310,68,FALSE))</f>
        <v>0</v>
      </c>
      <c r="CL37" s="90">
        <f>IF(ISNA(VLOOKUP($B37,'[2]1516 Exp_Rev Access'!$F$7:$FS$310,69,FALSE)),"",VLOOKUP($B37,'[2]1516 Exp_Rev Access'!$F$7:$FS$310,69,FALSE))</f>
        <v>0</v>
      </c>
      <c r="CM37" s="90">
        <f>IF(ISNA(VLOOKUP($B37,'[2]1516 Exp_Rev Access'!$F$7:$FS$310,70,FALSE)),"",VLOOKUP($B37,'[2]1516 Exp_Rev Access'!$F$7:$FS$310,70,FALSE))</f>
        <v>0</v>
      </c>
      <c r="CN37" s="90">
        <f>IF(ISNA(VLOOKUP($B37,'[2]1516 Exp_Rev Access'!$F$7:$FS$310,71,FALSE)),"",VLOOKUP($B37,'[2]1516 Exp_Rev Access'!$F$7:$FS$310,71,FALSE))</f>
        <v>0</v>
      </c>
      <c r="CO37" s="90">
        <f>IF(ISNA(VLOOKUP($B37,'[2]1516 Exp_Rev Access'!$F$7:$FS$310,72,FALSE)),"",VLOOKUP($B37,'[2]1516 Exp_Rev Access'!$F$7:$FS$310,72,FALSE))</f>
        <v>0</v>
      </c>
      <c r="CP37" s="90">
        <f>IF(ISNA(VLOOKUP($B37,'[2]1516 Exp_Rev Access'!$F$7:$FS$310,73,FALSE)),"",VLOOKUP($B37,'[2]1516 Exp_Rev Access'!$F$7:$FS$310,73,FALSE))</f>
        <v>0</v>
      </c>
      <c r="CQ37" s="90">
        <f>IF(ISNA(VLOOKUP($B37,'[2]1516 Exp_Rev Access'!$F$7:$FS$310,74,FALSE)),"",VLOOKUP($B37,'[2]1516 Exp_Rev Access'!$F$7:$FS$310,74,FALSE))</f>
        <v>1467377.18</v>
      </c>
      <c r="CR37" s="90">
        <f>IF(ISNA(VLOOKUP($B37,'[2]1516 Exp_Rev Access'!$F$7:$FS$310,75,FALSE)),"",VLOOKUP($B37,'[2]1516 Exp_Rev Access'!$F$7:$FS$310,75,FALSE))</f>
        <v>0</v>
      </c>
      <c r="CS37" s="90">
        <f>IF(ISNA(VLOOKUP($B37,'[2]1516 Exp_Rev Access'!$F$7:$FS$310,76,FALSE)),"",VLOOKUP($B37,'[2]1516 Exp_Rev Access'!$F$7:$FS$310,76,FALSE))</f>
        <v>69656</v>
      </c>
      <c r="CT37" s="90">
        <f>IF(ISNA(VLOOKUP($B37,'[2]1516 Exp_Rev Access'!$F$7:$FS$310,77,FALSE)),"",VLOOKUP($B37,'[2]1516 Exp_Rev Access'!$F$7:$FS$310,77,FALSE))</f>
        <v>21281</v>
      </c>
      <c r="CU37" s="90">
        <f>IF(ISNA(VLOOKUP($B37,'[2]1516 Exp_Rev Access'!$F$7:$FS$310,78,FALSE)),"",VLOOKUP($B37,'[2]1516 Exp_Rev Access'!$F$7:$FS$310,78,FALSE))</f>
        <v>1757571.54</v>
      </c>
      <c r="CV37" s="90">
        <f>IF(ISNA(VLOOKUP($B37,'[2]1516 Exp_Rev Access'!$F$7:$FS$310,79,FALSE)),"",VLOOKUP($B37,'[2]1516 Exp_Rev Access'!$F$7:$FS$310,79,FALSE))</f>
        <v>1024945.98</v>
      </c>
      <c r="CW37" s="90">
        <f>IF(ISNA(VLOOKUP($B37,'[2]1516 Exp_Rev Access'!$F$7:$FS$310,80,FALSE)),"",VLOOKUP($B37,'[2]1516 Exp_Rev Access'!$F$7:$FS$310,80,FALSE))</f>
        <v>895875.92</v>
      </c>
      <c r="CX37" s="90">
        <f>IF(ISNA(VLOOKUP($B37,'[2]1516 Exp_Rev Access'!$F$7:$FS$310,81,FALSE)),"",VLOOKUP($B37,'[2]1516 Exp_Rev Access'!$F$7:$FS$310,81,FALSE))</f>
        <v>0</v>
      </c>
      <c r="CY37" s="90">
        <f>IF(ISNA(VLOOKUP($B37,'[2]1516 Exp_Rev Access'!$F$7:$FS$310,82,FALSE)),"",VLOOKUP($B37,'[2]1516 Exp_Rev Access'!$F$7:$FS$310,82,FALSE))</f>
        <v>0</v>
      </c>
      <c r="CZ37" s="90">
        <f>IF(ISNA(VLOOKUP($B37,'[2]1516 Exp_Rev Access'!$F$7:$FS$310,83,FALSE)),"",VLOOKUP($B37,'[2]1516 Exp_Rev Access'!$F$7:$FS$310,83,FALSE))</f>
        <v>0</v>
      </c>
      <c r="DA37" s="90">
        <f>IF(ISNA(VLOOKUP($B37,'[2]1516 Exp_Rev Access'!$F$7:$FS$310,84,FALSE)),"",VLOOKUP($B37,'[2]1516 Exp_Rev Access'!$F$7:$FS$310,84,FALSE))</f>
        <v>0</v>
      </c>
      <c r="DB37" s="90">
        <f>IF(ISNA(VLOOKUP($B37,'[2]1516 Exp_Rev Access'!$F$7:$FS$310,85,FALSE)),"",VLOOKUP($B37,'[2]1516 Exp_Rev Access'!$F$7:$FS$310,85,FALSE))</f>
        <v>265018.56</v>
      </c>
      <c r="DC37" s="90">
        <f>IF(ISNA(VLOOKUP($B37,'[2]1516 Exp_Rev Access'!$F$7:$FS$310,86,FALSE)),"",VLOOKUP($B37,'[2]1516 Exp_Rev Access'!$F$7:$FS$310,86,FALSE))</f>
        <v>0</v>
      </c>
      <c r="DD37" s="90">
        <f>IF(ISNA(VLOOKUP($B37,'[2]1516 Exp_Rev Access'!$F$7:$FS$310,87,FALSE)),"",VLOOKUP($B37,'[2]1516 Exp_Rev Access'!$F$7:$FS$310,87,FALSE))</f>
        <v>0</v>
      </c>
      <c r="DE37" s="90">
        <f>IF(ISNA(VLOOKUP($B37,'[2]1516 Exp_Rev Access'!$F$7:$FS$310,88,FALSE)),"",VLOOKUP($B37,'[2]1516 Exp_Rev Access'!$F$7:$FS$310,88,FALSE))</f>
        <v>0</v>
      </c>
      <c r="DF37" s="90">
        <f>IF(ISNA(VLOOKUP($B37,'[2]1516 Exp_Rev Access'!$F$7:$FS$310,89,FALSE)),"",VLOOKUP($B37,'[2]1516 Exp_Rev Access'!$F$7:$FS$310,89,FALSE))</f>
        <v>0</v>
      </c>
      <c r="DG37" s="90">
        <f>IF(ISNA(VLOOKUP($B37,'[2]1516 Exp_Rev Access'!$F$7:$FS$310,90,FALSE)),"",VLOOKUP($B37,'[2]1516 Exp_Rev Access'!$F$7:$FS$310,90,FALSE))</f>
        <v>133371.70000000001</v>
      </c>
      <c r="DH37" s="90">
        <f>IF(ISNA(VLOOKUP($B37,'[2]1516 Exp_Rev Access'!$F$7:$FS$310,91,FALSE)),"",VLOOKUP($B37,'[2]1516 Exp_Rev Access'!$F$7:$FS$310,91,FALSE))</f>
        <v>9862.59</v>
      </c>
      <c r="DI37" s="90">
        <f>IF(ISNA(VLOOKUP($B37,'[2]1516 Exp_Rev Access'!$F$7:$FS$310,92,FALSE)),"",VLOOKUP($B37,'[2]1516 Exp_Rev Access'!$F$7:$FS$310,92,FALSE))</f>
        <v>2170095.02</v>
      </c>
      <c r="DJ37" s="90">
        <f>IF(ISNA(VLOOKUP($B37,'[2]1516 Exp_Rev Access'!$F$7:$FS$310,93,FALSE)),"",VLOOKUP($B37,'[2]1516 Exp_Rev Access'!$F$7:$FS$310,93,FALSE))</f>
        <v>0</v>
      </c>
      <c r="DK37" s="90">
        <f>IF(ISNA(VLOOKUP($B37,'[2]1516 Exp_Rev Access'!$F$7:$FS$310,94,FALSE)),"",VLOOKUP($B37,'[2]1516 Exp_Rev Access'!$F$7:$FS$310,94,FALSE))</f>
        <v>0</v>
      </c>
      <c r="DL37" s="90">
        <f>IF(ISNA(VLOOKUP($B37,'[2]1516 Exp_Rev Access'!$F$7:$FS$310,95,FALSE)),"",VLOOKUP($B37,'[2]1516 Exp_Rev Access'!$F$7:$FS$310,95,FALSE))</f>
        <v>0</v>
      </c>
      <c r="DM37" s="90">
        <f>IF(ISNA(VLOOKUP($B37,'[2]1516 Exp_Rev Access'!$F$7:$FS$310,96,FALSE)),"",VLOOKUP($B37,'[2]1516 Exp_Rev Access'!$F$7:$FS$310,96,FALSE))</f>
        <v>0</v>
      </c>
      <c r="DN37" s="90">
        <f>IF(ISNA(VLOOKUP($B37,'[2]1516 Exp_Rev Access'!$F$7:$FS$310,97,FALSE)),"",VLOOKUP($B37,'[2]1516 Exp_Rev Access'!$F$7:$FS$310,97,FALSE))</f>
        <v>0</v>
      </c>
      <c r="DO37" s="90">
        <f>IF(ISNA(VLOOKUP($B37,'[2]1516 Exp_Rev Access'!$F$7:$FS$310,98,FALSE)),"",VLOOKUP($B37,'[2]1516 Exp_Rev Access'!$F$7:$FS$310,98,FALSE))</f>
        <v>0</v>
      </c>
      <c r="DP37" s="90">
        <f>IF(ISNA(VLOOKUP($B37,'[2]1516 Exp_Rev Access'!$F$7:$FS$310,99,FALSE)),"",VLOOKUP($B37,'[2]1516 Exp_Rev Access'!$F$7:$FS$310,99,FALSE))</f>
        <v>0</v>
      </c>
      <c r="DQ37" s="90">
        <f>IF(ISNA(VLOOKUP($B37,'[2]1516 Exp_Rev Access'!$F$7:$FS$310,100,FALSE)),"",VLOOKUP($B37,'[2]1516 Exp_Rev Access'!$F$7:$FS$310,100,FALSE))</f>
        <v>0</v>
      </c>
      <c r="DR37" s="90">
        <f>IF(ISNA(VLOOKUP($B37,'[2]1516 Exp_Rev Access'!$F$7:$FS$310,101,FALSE)),"",VLOOKUP($B37,'[2]1516 Exp_Rev Access'!$F$7:$FS$310,101,FALSE))</f>
        <v>0</v>
      </c>
      <c r="DS37" s="90">
        <f>IF(ISNA(VLOOKUP($B37,'[2]1516 Exp_Rev Access'!$F$7:$FS$310,102,FALSE)),"",VLOOKUP($B37,'[2]1516 Exp_Rev Access'!$F$7:$FS$310,102,FALSE))</f>
        <v>0</v>
      </c>
      <c r="DT37" s="90">
        <f>IF(ISNA(VLOOKUP($B37,'[2]1516 Exp_Rev Access'!$F$7:$FS$310,103,FALSE)),"",VLOOKUP($B37,'[2]1516 Exp_Rev Access'!$F$7:$FS$310,103,FALSE))</f>
        <v>0</v>
      </c>
      <c r="DU37" s="90">
        <f>IF(ISNA(VLOOKUP($B37,'[2]1516 Exp_Rev Access'!$F$7:$FS$310,104,FALSE)),"",VLOOKUP($B37,'[2]1516 Exp_Rev Access'!$F$7:$FS$310,104,FALSE))</f>
        <v>0</v>
      </c>
      <c r="DV37" s="90">
        <f>IF(ISNA(VLOOKUP($B37,'[2]1516 Exp_Rev Access'!$F$7:$FS$310,105,FALSE)),"",VLOOKUP($B37,'[2]1516 Exp_Rev Access'!$F$7:$FS$310,105,FALSE))</f>
        <v>0</v>
      </c>
      <c r="DW37" s="90">
        <f>IF(ISNA(VLOOKUP($B37,'[2]1516 Exp_Rev Access'!$F$7:$FS$310,106,FALSE)),"",VLOOKUP($B37,'[2]1516 Exp_Rev Access'!$F$7:$FS$310,106,FALSE))</f>
        <v>0</v>
      </c>
      <c r="DX37" s="90">
        <f>IF(ISNA(VLOOKUP($B37,'[2]1516 Exp_Rev Access'!$F$7:$FS$310,107,FALSE)),"",VLOOKUP($B37,'[2]1516 Exp_Rev Access'!$F$7:$FS$310,107,FALSE))</f>
        <v>0</v>
      </c>
      <c r="DY37" s="90">
        <f>IF(ISNA(VLOOKUP($B37,'[2]1516 Exp_Rev Access'!$F$7:$FS$310,108,FALSE)),"",VLOOKUP($B37,'[2]1516 Exp_Rev Access'!$F$7:$FS$310,108,FALSE))</f>
        <v>0</v>
      </c>
      <c r="DZ37" s="90">
        <f>IF(ISNA(VLOOKUP($B37,'[2]1516 Exp_Rev Access'!$F$7:$FS$310,109,FALSE)),"",VLOOKUP($B37,'[2]1516 Exp_Rev Access'!$F$7:$FS$310,109,FALSE))</f>
        <v>0</v>
      </c>
      <c r="EA37" s="90">
        <f>IF(ISNA(VLOOKUP($B37,'[2]1516 Exp_Rev Access'!$F$7:$FS$310,110,FALSE)),"",VLOOKUP($B37,'[2]1516 Exp_Rev Access'!$F$7:$FS$310,110,FALSE))</f>
        <v>0</v>
      </c>
      <c r="EB37" s="90">
        <f>IF(ISNA(VLOOKUP($B37,'[2]1516 Exp_Rev Access'!$F$7:$FS$310,111,FALSE)),"",VLOOKUP($B37,'[2]1516 Exp_Rev Access'!$F$7:$FS$310,111,FALSE))</f>
        <v>0</v>
      </c>
      <c r="EC37" s="90">
        <f>IF(ISNA(VLOOKUP($B37,'[2]1516 Exp_Rev Access'!$F$7:$FS$310,112,FALSE)),"",VLOOKUP($B37,'[2]1516 Exp_Rev Access'!$F$7:$FS$310,112,FALSE))</f>
        <v>0</v>
      </c>
      <c r="ED37" s="90">
        <f>IF(ISNA(VLOOKUP($B37,'[2]1516 Exp_Rev Access'!$F$7:$FS$310,113,FALSE)),"",VLOOKUP($B37,'[2]1516 Exp_Rev Access'!$F$7:$FS$310,113,FALSE))</f>
        <v>0</v>
      </c>
      <c r="EE37" s="90">
        <f>IF(ISNA(VLOOKUP($B37,'[2]1516 Exp_Rev Access'!$F$7:$FS$310,114,FALSE)),"",VLOOKUP($B37,'[2]1516 Exp_Rev Access'!$F$7:$FS$310,114,FALSE))</f>
        <v>0</v>
      </c>
      <c r="EF37" s="90">
        <f>IF(ISNA(VLOOKUP($B37,'[2]1516 Exp_Rev Access'!$F$7:$FS$310,115,FALSE)),"",VLOOKUP($B37,'[2]1516 Exp_Rev Access'!$F$7:$FS$310,115,FALSE))</f>
        <v>0</v>
      </c>
      <c r="EG37" s="90">
        <f>IF(ISNA(VLOOKUP($B37,'[2]1516 Exp_Rev Access'!$F$7:$FS$310,116,FALSE)),"",VLOOKUP($B37,'[2]1516 Exp_Rev Access'!$F$7:$FS$310,116,FALSE))</f>
        <v>0</v>
      </c>
      <c r="EH37" s="90">
        <f>IF(ISNA(VLOOKUP($B37,'[2]1516 Exp_Rev Access'!$F$7:$FS$310,117,FALSE)),"",VLOOKUP($B37,'[2]1516 Exp_Rev Access'!$F$7:$FS$310,117,FALSE))</f>
        <v>0</v>
      </c>
      <c r="EI37" s="90">
        <f>IF(ISNA(VLOOKUP($B37,'[2]1516 Exp_Rev Access'!$F$7:$FS$310,118,FALSE)),"",VLOOKUP($B37,'[2]1516 Exp_Rev Access'!$F$7:$FS$310,118,FALSE))</f>
        <v>0</v>
      </c>
      <c r="EJ37" s="90">
        <f>IF(ISNA(VLOOKUP($B37,'[2]1516 Exp_Rev Access'!$F$7:$FS$310,119,FALSE)),"",VLOOKUP($B37,'[2]1516 Exp_Rev Access'!$F$7:$FS$310,119,FALSE))</f>
        <v>0</v>
      </c>
      <c r="EK37" s="90">
        <f>IF(ISNA(VLOOKUP($B37,'[2]1516 Exp_Rev Access'!$F$7:$FS$310,120,FALSE)),"",VLOOKUP($B37,'[2]1516 Exp_Rev Access'!$F$7:$FS$310,120,FALSE))</f>
        <v>0</v>
      </c>
      <c r="EL37" s="90">
        <f>IF(ISNA(VLOOKUP($B37,'[2]1516 Exp_Rev Access'!$F$7:$FS$310,121,FALSE)),"",VLOOKUP($B37,'[2]1516 Exp_Rev Access'!$F$7:$FS$310,121,FALSE))</f>
        <v>0</v>
      </c>
      <c r="EM37" s="90">
        <f>IF(ISNA(VLOOKUP($B37,'[2]1516 Exp_Rev Access'!$F$7:$FS$310,122,FALSE)),"",VLOOKUP($B37,'[2]1516 Exp_Rev Access'!$F$7:$FS$310,122,FALSE))</f>
        <v>0</v>
      </c>
      <c r="EN37" s="90">
        <f>IF(ISNA(VLOOKUP($B37,'[2]1516 Exp_Rev Access'!$F$7:$FS$310,123,FALSE)),"",VLOOKUP($B37,'[2]1516 Exp_Rev Access'!$F$7:$FS$310,123,FALSE))</f>
        <v>0</v>
      </c>
      <c r="EO37" s="90">
        <f>IF(ISNA(VLOOKUP($B37,'[2]1516 Exp_Rev Access'!$F$7:$FS$310,124,FALSE)),"",VLOOKUP($B37,'[2]1516 Exp_Rev Access'!$F$7:$FS$310,124,FALSE))</f>
        <v>124318.08</v>
      </c>
      <c r="EP37" s="90">
        <f>IF(ISNA(VLOOKUP($B37,'[2]1516 Exp_Rev Access'!$F$7:$FS$310,125,FALSE)),"",VLOOKUP($B37,'[2]1516 Exp_Rev Access'!$F$7:$FS$310,125,FALSE))</f>
        <v>0</v>
      </c>
      <c r="EQ37" s="90">
        <f>IF(ISNA(VLOOKUP($B37,'[2]1516 Exp_Rev Access'!$F$7:$FS$310,126,FALSE)),"",VLOOKUP($B37,'[2]1516 Exp_Rev Access'!$F$7:$FS$310,126,FALSE))</f>
        <v>0</v>
      </c>
      <c r="ER37" s="90">
        <f>IF(ISNA(VLOOKUP($B37,'[2]1516 Exp_Rev Access'!$F$7:$FS$310,127,FALSE)),"",VLOOKUP($B37,'[2]1516 Exp_Rev Access'!$F$7:$FS$310,127,FALSE))</f>
        <v>0</v>
      </c>
      <c r="ES37" s="90">
        <f>IF(ISNA(VLOOKUP($B37,'[2]1516 Exp_Rev Access'!$F$7:$FS$310,128,FALSE)),"",VLOOKUP($B37,'[2]1516 Exp_Rev Access'!$F$7:$FS$310,128,FALSE))</f>
        <v>0</v>
      </c>
      <c r="ET37" s="90">
        <f>IF(ISNA(VLOOKUP($B37,'[2]1516 Exp_Rev Access'!$F$7:$FS$310,129,FALSE)),"",VLOOKUP($B37,'[2]1516 Exp_Rev Access'!$F$7:$FS$310,129,FALSE))</f>
        <v>0</v>
      </c>
      <c r="EU37" s="90">
        <f>IF(ISNA(VLOOKUP($B37,'[2]1516 Exp_Rev Access'!$F$7:$FS$310,130,FALSE)),"",VLOOKUP($B37,'[2]1516 Exp_Rev Access'!$F$7:$FS$310,130,FALSE))</f>
        <v>0</v>
      </c>
      <c r="EV37" s="90">
        <f>IF(ISNA(VLOOKUP($B37,'[2]1516 Exp_Rev Access'!$F$7:$FS$310,131,FALSE)),"",VLOOKUP($B37,'[2]1516 Exp_Rev Access'!$F$7:$FS$310,131,FALSE))</f>
        <v>108339.33</v>
      </c>
      <c r="EW37" s="90">
        <f>IF(ISNA(VLOOKUP($B37,'[2]1516 Exp_Rev Access'!$F$7:$FS$310,132,FALSE)),"",VLOOKUP($B37,'[2]1516 Exp_Rev Access'!$F$7:$FS$310,132,FALSE))</f>
        <v>0</v>
      </c>
      <c r="EX37" s="90">
        <f>IF(ISNA(VLOOKUP($B37,'[2]1516 Exp_Rev Access'!$F$7:$FS$310,133,FALSE)),"",VLOOKUP($B37,'[2]1516 Exp_Rev Access'!$F$7:$FS$310,133,FALSE))</f>
        <v>0</v>
      </c>
      <c r="EY37" s="90">
        <f>IF(ISNA(VLOOKUP($B37,'[2]1516 Exp_Rev Access'!$F$7:$FS$310,134,FALSE)),"",VLOOKUP($B37,'[2]1516 Exp_Rev Access'!$F$7:$FS$310,134,FALSE))</f>
        <v>0</v>
      </c>
      <c r="EZ37" s="90">
        <f>IF(ISNA(VLOOKUP($B37,'[2]1516 Exp_Rev Access'!$F$7:$FS$310,135,FALSE)),"",VLOOKUP($B37,'[2]1516 Exp_Rev Access'!$F$7:$FS$310,135,FALSE))</f>
        <v>0</v>
      </c>
      <c r="FA37" s="90">
        <f>IF(ISNA(VLOOKUP($B37,'[2]1516 Exp_Rev Access'!$F$7:$FS$310,136,FALSE)),"",VLOOKUP($B37,'[2]1516 Exp_Rev Access'!$F$7:$FS$310,136,FALSE))</f>
        <v>0</v>
      </c>
      <c r="FB37" s="90">
        <f>IF(ISNA(VLOOKUP($B37,'[2]1516 Exp_Rev Access'!$F$7:$FS$310,137,FALSE)),"",VLOOKUP($B37,'[2]1516 Exp_Rev Access'!$F$7:$FS$310,137,FALSE))</f>
        <v>0</v>
      </c>
      <c r="FC37" s="90">
        <f>IF(ISNA(VLOOKUP($B37,'[2]1516 Exp_Rev Access'!$F$7:$FS$310,138,FALSE)),"",VLOOKUP($B37,'[2]1516 Exp_Rev Access'!$F$7:$FS$310,138,FALSE))</f>
        <v>0</v>
      </c>
      <c r="FD37" s="90">
        <f>IF(ISNA(VLOOKUP($B37,'[2]1516 Exp_Rev Access'!$F$7:$FS$310,139,FALSE)),"",VLOOKUP($B37,'[2]1516 Exp_Rev Access'!$F$7:$FS$310,139,FALSE))</f>
        <v>0</v>
      </c>
      <c r="FE37" s="90">
        <f>IF(ISNA(VLOOKUP($B37,'[2]1516 Exp_Rev Access'!$F$7:$FS$310,140,FALSE)),"",VLOOKUP($B37,'[2]1516 Exp_Rev Access'!$F$7:$FS$310,140,FALSE))</f>
        <v>0</v>
      </c>
      <c r="FF37" s="90">
        <f>IF(ISNA(VLOOKUP($B37,'[2]1516 Exp_Rev Access'!$F$7:$FS$310,141,FALSE)),"",VLOOKUP($B37,'[2]1516 Exp_Rev Access'!$F$7:$FS$310,141,FALSE))</f>
        <v>0</v>
      </c>
      <c r="FG37" s="90">
        <f>IF(ISNA(VLOOKUP($B37,'[2]1516 Exp_Rev Access'!$F$7:$FS$310,142,FALSE)),"",VLOOKUP($B37,'[2]1516 Exp_Rev Access'!$F$7:$FS$310,142,FALSE))</f>
        <v>0</v>
      </c>
      <c r="FH37" s="90">
        <f>IF(ISNA(VLOOKUP($B37,'[2]1516 Exp_Rev Access'!$F$7:$FS$310,143,FALSE)),"",VLOOKUP($B37,'[2]1516 Exp_Rev Access'!$F$7:$FS$310,143,FALSE))</f>
        <v>0</v>
      </c>
      <c r="FI37" s="90">
        <f>IF(ISNA(VLOOKUP($B37,'[2]1516 Exp_Rev Access'!$F$7:$FS$310,144,FALSE)),"",VLOOKUP($B37,'[2]1516 Exp_Rev Access'!$F$7:$FS$310,144,FALSE))</f>
        <v>0</v>
      </c>
      <c r="FJ37" s="90">
        <f>IF(ISNA(VLOOKUP($B37,'[2]1516 Exp_Rev Access'!$F$7:$FS$310,145,FALSE)),"",VLOOKUP($B37,'[2]1516 Exp_Rev Access'!$F$7:$FS$310,145,FALSE))</f>
        <v>0</v>
      </c>
      <c r="FK37" s="90">
        <f>IF(ISNA(VLOOKUP($B37,'[2]1516 Exp_Rev Access'!$F$7:$FS$310,146,FALSE)),"",VLOOKUP($B37,'[2]1516 Exp_Rev Access'!$F$7:$FS$310,146,FALSE))</f>
        <v>0</v>
      </c>
      <c r="FL37" s="90">
        <f>IF(ISNA(VLOOKUP($B37,'[2]1516 Exp_Rev Access'!$F$7:$FS$310,1147,FALSE)),"",VLOOKUP($B37,'[2]1516 Exp_Rev Access'!$F$7:$FS$310,147,FALSE))</f>
        <v>0</v>
      </c>
      <c r="FM37" s="90">
        <f>IF(ISNA(VLOOKUP($B37,'[2]1516 Exp_Rev Access'!$F$7:$FS$310,148,FALSE)),"",VLOOKUP($B37,'[2]1516 Exp_Rev Access'!$F$7:$FS$310,148,FALSE))</f>
        <v>0</v>
      </c>
      <c r="FN37" s="90">
        <f>IF(ISNA(VLOOKUP($B37,'[2]1516 Exp_Rev Access'!$F$7:$FS$310,149,FALSE)),"",VLOOKUP($B37,'[2]1516 Exp_Rev Access'!$F$7:$FS$310,149,FALSE))</f>
        <v>0</v>
      </c>
      <c r="FO37" s="90">
        <f>IF(ISNA(VLOOKUP($B37,'[2]1516 Exp_Rev Access'!$F$7:$FS$310,150,FALSE)),"",VLOOKUP($B37,'[2]1516 Exp_Rev Access'!$F$7:$FS$310,150,FALSE))</f>
        <v>0</v>
      </c>
      <c r="FP37" s="90">
        <f>IF(ISNA(VLOOKUP($B37,'[2]1516 Exp_Rev Access'!$F$7:$FS$310,151,FALSE)),"",VLOOKUP($B37,'[2]1516 Exp_Rev Access'!$F$7:$FS$310,151,FALSE))</f>
        <v>0</v>
      </c>
      <c r="FQ37" s="90">
        <f>IF(ISNA(VLOOKUP($B37,'[2]1516 Exp_Rev Access'!$F$7:$FS$310,152,FALSE)),"",VLOOKUP($B37,'[2]1516 Exp_Rev Access'!$F$7:$FS$310,152,FALSE))</f>
        <v>0</v>
      </c>
      <c r="FR37" s="90">
        <f>IF(ISNA(VLOOKUP($B37,'[2]1516 Exp_Rev Access'!$F$7:$FS$310,153,FALSE)),"",VLOOKUP($B37,'[2]1516 Exp_Rev Access'!$F$7:$FS$310,153,FALSE))</f>
        <v>202864.52</v>
      </c>
      <c r="FS37" s="53">
        <f t="shared" si="95"/>
        <v>8310615.4499999993</v>
      </c>
      <c r="FT37" s="92">
        <f t="shared" si="103"/>
        <v>9.1513203240730673E-2</v>
      </c>
      <c r="FU37" s="116">
        <f t="shared" si="96"/>
        <v>1031.8298351801843</v>
      </c>
      <c r="FV37" s="90">
        <f>IF(ISNA(VLOOKUP($B37,'[2]1516 Exp_Rev Access'!$F$7:$FS$310,154,FALSE)),"",VLOOKUP($B37,'[2]1516 Exp_Rev Access'!$F$7:$FS$310,154,FALSE))</f>
        <v>0</v>
      </c>
      <c r="FW37" s="90">
        <f>IF(ISNA(VLOOKUP($B37,'[2]1516 Exp_Rev Access'!$F$7:$FS$310,155,FALSE)),"",VLOOKUP($B37,'[2]1516 Exp_Rev Access'!$F$7:$FS$310,155,FALSE))</f>
        <v>0</v>
      </c>
      <c r="FX37" s="90">
        <f>IF(ISNA(VLOOKUP($B37,'[2]1516 Exp_Rev Access'!$F$7:$FS$310,156,FALSE)),"",VLOOKUP($B37,'[2]1516 Exp_Rev Access'!$F$7:$FS$310,156,FALSE))</f>
        <v>0</v>
      </c>
      <c r="FY37" s="90">
        <f>IF(ISNA(VLOOKUP($B37,'[2]1516 Exp_Rev Access'!$F$7:$FS$310,157,FALSE)),"",VLOOKUP($B37,'[2]1516 Exp_Rev Access'!$F$7:$FS$310,157,FALSE))</f>
        <v>0</v>
      </c>
      <c r="FZ37" s="90">
        <f>IF(ISNA(VLOOKUP($B37,'[2]1516 Exp_Rev Access'!$F$7:$FS$310,158,FALSE)),"",VLOOKUP($B37,'[2]1516 Exp_Rev Access'!$F$7:$FS$310,158,FALSE))</f>
        <v>0</v>
      </c>
      <c r="GA37" s="90">
        <f>IF(ISNA(VLOOKUP($B37,'[2]1516 Exp_Rev Access'!$F$7:$FS$310,159,FALSE)),"",VLOOKUP($B37,'[2]1516 Exp_Rev Access'!$F$7:$FS$310,159,FALSE))</f>
        <v>0</v>
      </c>
      <c r="GB37" s="90">
        <f>IF(ISNA(VLOOKUP($B37,'[2]1516 Exp_Rev Access'!$F$7:$FS$310,160,FALSE)),"",VLOOKUP($B37,'[2]1516 Exp_Rev Access'!$F$7:$FS$310,160,FALSE))</f>
        <v>0</v>
      </c>
      <c r="GC37" s="90">
        <f>IF(ISNA(VLOOKUP($B37,'[2]1516 Exp_Rev Access'!$F$7:$FS$310,161,FALSE)),"",VLOOKUP($B37,'[2]1516 Exp_Rev Access'!$F$7:$FS$310,161,FALSE))</f>
        <v>0</v>
      </c>
      <c r="GD37" s="90">
        <f>IF(ISNA(VLOOKUP($B37,'[2]1516 Exp_Rev Access'!$F$7:$FS$310,162,FALSE)),"",VLOOKUP($B37,'[2]1516 Exp_Rev Access'!$F$7:$FS$310,162,FALSE))</f>
        <v>33218.76</v>
      </c>
      <c r="GE37" s="90">
        <f>IF(ISNA(VLOOKUP($B37,'[2]1516 Exp_Rev Access'!$F$7:$FS$310,163,FALSE)),"",VLOOKUP($B37,'[2]1516 Exp_Rev Access'!$F$7:$FS$310,163,FALSE))</f>
        <v>0</v>
      </c>
      <c r="GF37" s="90">
        <f>IF(ISNA(VLOOKUP($B37,'[2]1516 Exp_Rev Access'!$F$7:$FS$310,164,FALSE)),"",VLOOKUP($B37,'[2]1516 Exp_Rev Access'!$F$7:$FS$310,164,FALSE))</f>
        <v>10000</v>
      </c>
      <c r="GG37" s="90">
        <f>IF(ISNA(VLOOKUP($B37,'[2]1516 Exp_Rev Access'!$F$7:$FS$310,165,FALSE)),"",VLOOKUP($B37,'[2]1516 Exp_Rev Access'!$F$7:$FS$310,165,FALSE))</f>
        <v>45000</v>
      </c>
      <c r="GH37" s="90">
        <f>IF(ISNA(VLOOKUP($B37,'[2]1516 Exp_Rev Access'!$F$7:$FS$310,166,FALSE)),"",VLOOKUP($B37,'[2]1516 Exp_Rev Access'!$F$7:$FS$310,166,FALSE))</f>
        <v>0</v>
      </c>
      <c r="GI37" s="90">
        <f>IF(ISNA(VLOOKUP($B37,'[2]1516 Exp_Rev Access'!$F$7:$FS$310,167,FALSE)),"",VLOOKUP($B37,'[2]1516 Exp_Rev Access'!$F$7:$FS$310,167,FALSE))</f>
        <v>0</v>
      </c>
      <c r="GJ37" s="90">
        <f>IF(ISNA(VLOOKUP($B37,'[2]1516 Exp_Rev Access'!$F$7:$FS$310,168,FALSE)),"",VLOOKUP($B37,'[2]1516 Exp_Rev Access'!$F$7:$FS$310,168,FALSE))</f>
        <v>24863.5</v>
      </c>
      <c r="GK37" s="90">
        <f>IF(ISNA(VLOOKUP($B37,'[2]1516 Exp_Rev Access'!$F$7:$FS$310,169,FALSE)),"",VLOOKUP($B37,'[2]1516 Exp_Rev Access'!$F$7:$FS$310,169,FALSE))</f>
        <v>17074.599999999999</v>
      </c>
      <c r="GL37" s="90">
        <f>IF(ISNA(VLOOKUP($B37,'[2]1516 Exp_Rev Access'!$F$7:$FS$310,170,FALSE)),"",VLOOKUP($B37,'[2]1516 Exp_Rev Access'!$F$7:$FS$310,170,FALSE))</f>
        <v>20000.04</v>
      </c>
      <c r="GM37" s="90">
        <f>IF(ISNA(VLOOKUP($B37,'[2]1516 Exp_Rev Access'!$F$7:$FT$310,171,FALSE)),"",VLOOKUP($B37,'[2]1516 Exp_Rev Access'!$F$7:$FT$310,171,FALSE))</f>
        <v>0</v>
      </c>
      <c r="GN37" s="90">
        <f>IF(ISNA(VLOOKUP($B37,'[2]1516 Exp_Rev Access'!$F$7:$FU$310,172,FALSE)),"",VLOOKUP($B37,'[2]1516 Exp_Rev Access'!$F$7:$FU$310,172,FALSE))</f>
        <v>0</v>
      </c>
      <c r="GO37" s="90">
        <f>IF(ISNA(VLOOKUP($B37,'[2]1516 Exp_Rev Access'!$F$7:$FV$310,173,FALSE)),"",VLOOKUP($B37,'[2]1516 Exp_Rev Access'!$F$7:$FV$310,173,FALSE))</f>
        <v>0</v>
      </c>
      <c r="GP37" s="90">
        <f>IF(ISNA(VLOOKUP($B37,'[2]1516 Exp_Rev Access'!$F$7:$GA$310,174,FALSE)),"",VLOOKUP($B37,'[2]1516 Exp_Rev Access'!$F$7:$GA$310,174,FALSE))</f>
        <v>0</v>
      </c>
      <c r="GQ37" s="90">
        <f>IF(ISNA(VLOOKUP($B37,'[2]1516 Exp_Rev Access'!$F$7:$GA$310,175,FALSE)),"",VLOOKUP($B37,'[2]1516 Exp_Rev Access'!$F$7:$GA$310,175,FALSE))</f>
        <v>0</v>
      </c>
      <c r="GR37" s="90">
        <f>IF(ISNA(VLOOKUP($B37,'[2]1516 Exp_Rev Access'!$F$7:$GA$310,176,FALSE)),"",VLOOKUP($B37,'[2]1516 Exp_Rev Access'!$F$7:$GA$310,176,FALSE))</f>
        <v>0</v>
      </c>
      <c r="GS37" s="90">
        <f>IF(ISNA(VLOOKUP($B37,'[2]1516 Exp_Rev Access'!$F$7:$GA$310,177,FALSE)),"",VLOOKUP($B37,'[2]1516 Exp_Rev Access'!$F$7:$GA$310,177,FALSE))</f>
        <v>0</v>
      </c>
      <c r="GT37" s="90">
        <f>IF(ISNA(VLOOKUP($B37,'[2]1516 Exp_Rev Access'!$F$7:$GA$310,178,FALSE)),"",VLOOKUP($B37,'[2]1516 Exp_Rev Access'!$F$7:$GA$310,178,FALSE))</f>
        <v>0</v>
      </c>
      <c r="GU37" s="53">
        <f t="shared" si="97"/>
        <v>150156.90000000002</v>
      </c>
      <c r="GV37" s="92">
        <f t="shared" si="98"/>
        <v>1.653468264820035E-3</v>
      </c>
      <c r="GW37" s="114">
        <f t="shared" si="99"/>
        <v>18.643188378806226</v>
      </c>
    </row>
    <row r="38" spans="1:224" x14ac:dyDescent="0.2">
      <c r="A38" s="99"/>
      <c r="B38" s="100"/>
      <c r="C38" s="100" t="s">
        <v>185</v>
      </c>
      <c r="D38" s="101">
        <f>SUM(D31:D37)</f>
        <v>13409.149999999998</v>
      </c>
      <c r="E38" s="102">
        <f>SUM(E31:E37)</f>
        <v>154472440.76999998</v>
      </c>
      <c r="F38" s="103">
        <f>SUM(F31:F37)</f>
        <v>154472440.77000004</v>
      </c>
      <c r="G38" s="68">
        <f>F38-E38</f>
        <v>0</v>
      </c>
      <c r="H38" s="103">
        <f>SUM(H31:H37)</f>
        <v>22197588.699999999</v>
      </c>
      <c r="I38" s="103">
        <f t="shared" ref="I38:N38" si="104">SUM(I31:I37)</f>
        <v>0</v>
      </c>
      <c r="J38" s="103">
        <f t="shared" si="104"/>
        <v>7878.66</v>
      </c>
      <c r="K38" s="103">
        <f t="shared" si="104"/>
        <v>33231.360000000001</v>
      </c>
      <c r="L38" s="103">
        <f t="shared" si="104"/>
        <v>0</v>
      </c>
      <c r="M38" s="103">
        <f t="shared" si="104"/>
        <v>0</v>
      </c>
      <c r="N38" s="103">
        <f t="shared" si="104"/>
        <v>22238698.720000003</v>
      </c>
      <c r="O38" s="69">
        <f>N38/E38</f>
        <v>0.14396547765508583</v>
      </c>
      <c r="P38" s="103">
        <f>N38/D38</f>
        <v>1658.4719180559548</v>
      </c>
      <c r="Q38" s="103">
        <f t="shared" ref="Q38:AM38" si="105">SUM(Q31:Q37)</f>
        <v>173982.11</v>
      </c>
      <c r="R38" s="103">
        <f t="shared" si="105"/>
        <v>0</v>
      </c>
      <c r="S38" s="103">
        <f t="shared" si="105"/>
        <v>249.29</v>
      </c>
      <c r="T38" s="103">
        <f t="shared" si="105"/>
        <v>2075</v>
      </c>
      <c r="U38" s="103">
        <f t="shared" si="105"/>
        <v>84120.7</v>
      </c>
      <c r="V38" s="103">
        <f t="shared" si="105"/>
        <v>0</v>
      </c>
      <c r="W38" s="103">
        <f t="shared" si="105"/>
        <v>0</v>
      </c>
      <c r="X38" s="103">
        <f t="shared" si="105"/>
        <v>267794.34000000003</v>
      </c>
      <c r="Y38" s="103">
        <f t="shared" si="105"/>
        <v>180502.1</v>
      </c>
      <c r="Z38" s="103">
        <f t="shared" si="105"/>
        <v>10572.99</v>
      </c>
      <c r="AA38" s="103">
        <f t="shared" si="105"/>
        <v>23655.7</v>
      </c>
      <c r="AB38" s="103">
        <f t="shared" si="105"/>
        <v>0</v>
      </c>
      <c r="AC38" s="103">
        <f t="shared" si="105"/>
        <v>42608.25</v>
      </c>
      <c r="AD38" s="103">
        <f t="shared" si="105"/>
        <v>1112592.8500000001</v>
      </c>
      <c r="AE38" s="103">
        <f t="shared" si="105"/>
        <v>57798.81</v>
      </c>
      <c r="AF38" s="103">
        <f t="shared" si="105"/>
        <v>0</v>
      </c>
      <c r="AG38" s="103">
        <f t="shared" si="105"/>
        <v>358143.42</v>
      </c>
      <c r="AH38" s="103">
        <f t="shared" si="105"/>
        <v>20856.86</v>
      </c>
      <c r="AI38" s="103">
        <f t="shared" si="105"/>
        <v>153614.70000000001</v>
      </c>
      <c r="AJ38" s="103">
        <f t="shared" si="105"/>
        <v>233181.44</v>
      </c>
      <c r="AK38" s="103">
        <f t="shared" si="105"/>
        <v>516589.02</v>
      </c>
      <c r="AL38" s="103">
        <f>SUM(AL31:AL37)</f>
        <v>174767.07</v>
      </c>
      <c r="AM38" s="103">
        <f t="shared" si="105"/>
        <v>3413104.6500000004</v>
      </c>
      <c r="AN38" s="71">
        <f t="shared" si="86"/>
        <v>2.2095233512118218E-2</v>
      </c>
      <c r="AO38" s="70">
        <f t="shared" si="87"/>
        <v>254.53549628425372</v>
      </c>
      <c r="AP38" s="103">
        <f t="shared" ref="AP38:AU38" si="106">SUM(AP31:AP37)</f>
        <v>84075820.799999997</v>
      </c>
      <c r="AQ38" s="103">
        <f t="shared" si="106"/>
        <v>1902163.44</v>
      </c>
      <c r="AR38" s="103">
        <f t="shared" si="106"/>
        <v>5619133.04</v>
      </c>
      <c r="AS38" s="103">
        <f t="shared" si="106"/>
        <v>0</v>
      </c>
      <c r="AT38" s="103">
        <f t="shared" si="106"/>
        <v>0</v>
      </c>
      <c r="AU38" s="103">
        <f t="shared" si="106"/>
        <v>91597117.280000001</v>
      </c>
      <c r="AV38" s="73">
        <f t="shared" si="89"/>
        <v>0.59296737219542295</v>
      </c>
      <c r="AW38" s="103">
        <f t="shared" si="90"/>
        <v>6830.9413557160606</v>
      </c>
      <c r="AX38" s="103">
        <f t="shared" ref="AX38:BV38" si="107">SUM(AX31:AX37)</f>
        <v>0</v>
      </c>
      <c r="AY38" s="103">
        <f t="shared" si="107"/>
        <v>8687195.1400000006</v>
      </c>
      <c r="AZ38" s="103">
        <f t="shared" si="107"/>
        <v>462603.85</v>
      </c>
      <c r="BA38" s="103">
        <f t="shared" si="107"/>
        <v>0</v>
      </c>
      <c r="BB38" s="103">
        <f t="shared" si="107"/>
        <v>0</v>
      </c>
      <c r="BC38" s="103">
        <f t="shared" si="107"/>
        <v>3835262.87</v>
      </c>
      <c r="BD38" s="103">
        <f t="shared" si="107"/>
        <v>107674.6</v>
      </c>
      <c r="BE38" s="103">
        <f t="shared" si="107"/>
        <v>1778200.5</v>
      </c>
      <c r="BF38" s="103">
        <f t="shared" si="107"/>
        <v>0</v>
      </c>
      <c r="BG38" s="103">
        <f t="shared" si="107"/>
        <v>3153366.06</v>
      </c>
      <c r="BH38" s="103">
        <f t="shared" si="107"/>
        <v>126234.69</v>
      </c>
      <c r="BI38" s="103">
        <f t="shared" si="107"/>
        <v>0</v>
      </c>
      <c r="BJ38" s="103">
        <f t="shared" si="107"/>
        <v>100069.98999999999</v>
      </c>
      <c r="BK38" s="103">
        <f t="shared" si="107"/>
        <v>3892421.2800000003</v>
      </c>
      <c r="BL38" s="103">
        <f t="shared" si="107"/>
        <v>367231.12</v>
      </c>
      <c r="BM38" s="103">
        <f t="shared" si="107"/>
        <v>0</v>
      </c>
      <c r="BN38" s="103">
        <f t="shared" si="107"/>
        <v>0</v>
      </c>
      <c r="BO38" s="103">
        <f>SUM(BO31:BO37)</f>
        <v>0</v>
      </c>
      <c r="BP38" s="103">
        <f>SUM(BP31:BP37)</f>
        <v>0</v>
      </c>
      <c r="BQ38" s="103">
        <f>SUM(BQ31:BQ37)</f>
        <v>0</v>
      </c>
      <c r="BR38" s="103">
        <f t="shared" si="107"/>
        <v>0</v>
      </c>
      <c r="BS38" s="103">
        <f t="shared" si="107"/>
        <v>20417.82</v>
      </c>
      <c r="BT38" s="103">
        <f t="shared" si="107"/>
        <v>0</v>
      </c>
      <c r="BU38" s="103">
        <f>SUM(BU31:BU37)</f>
        <v>0</v>
      </c>
      <c r="BV38" s="103">
        <f t="shared" si="107"/>
        <v>22530677.920000002</v>
      </c>
      <c r="BW38" s="71">
        <f t="shared" si="101"/>
        <v>0.14585564782747754</v>
      </c>
      <c r="BX38" s="70">
        <f t="shared" si="102"/>
        <v>1680.2465420999845</v>
      </c>
      <c r="BY38" s="103">
        <f t="shared" ref="BY38:CE38" si="108">SUM(BY31:BY37)</f>
        <v>0</v>
      </c>
      <c r="BZ38" s="103">
        <f t="shared" si="108"/>
        <v>0</v>
      </c>
      <c r="CA38" s="103">
        <f t="shared" si="108"/>
        <v>0</v>
      </c>
      <c r="CB38" s="103">
        <f t="shared" si="108"/>
        <v>0</v>
      </c>
      <c r="CC38" s="103">
        <f t="shared" si="108"/>
        <v>636322.99</v>
      </c>
      <c r="CD38" s="103">
        <f t="shared" si="108"/>
        <v>0</v>
      </c>
      <c r="CE38" s="103">
        <f t="shared" si="108"/>
        <v>636322.99</v>
      </c>
      <c r="CF38" s="71">
        <f t="shared" si="93"/>
        <v>4.1193301978535192E-3</v>
      </c>
      <c r="CG38" s="72">
        <f t="shared" si="94"/>
        <v>47.454386743380461</v>
      </c>
      <c r="CH38" s="103">
        <f t="shared" ref="CH38:ES38" si="109">SUM(CH31:CH37)</f>
        <v>60038.03</v>
      </c>
      <c r="CI38" s="103">
        <f t="shared" si="109"/>
        <v>0</v>
      </c>
      <c r="CJ38" s="103">
        <f t="shared" si="109"/>
        <v>0</v>
      </c>
      <c r="CK38" s="103">
        <f t="shared" si="109"/>
        <v>0</v>
      </c>
      <c r="CL38" s="103">
        <f t="shared" si="109"/>
        <v>0</v>
      </c>
      <c r="CM38" s="103">
        <f t="shared" si="109"/>
        <v>0</v>
      </c>
      <c r="CN38" s="103">
        <f t="shared" si="109"/>
        <v>0</v>
      </c>
      <c r="CO38" s="103">
        <f t="shared" si="109"/>
        <v>0</v>
      </c>
      <c r="CP38" s="103">
        <f t="shared" si="109"/>
        <v>0</v>
      </c>
      <c r="CQ38" s="103">
        <f t="shared" si="109"/>
        <v>2524325.5300000003</v>
      </c>
      <c r="CR38" s="103">
        <f t="shared" si="109"/>
        <v>0</v>
      </c>
      <c r="CS38" s="103">
        <f t="shared" si="109"/>
        <v>108602.6</v>
      </c>
      <c r="CT38" s="103">
        <f t="shared" si="109"/>
        <v>21281</v>
      </c>
      <c r="CU38" s="103">
        <f t="shared" si="109"/>
        <v>3203031.91</v>
      </c>
      <c r="CV38" s="103">
        <f t="shared" si="109"/>
        <v>1372012.06</v>
      </c>
      <c r="CW38" s="103">
        <f t="shared" si="109"/>
        <v>1043477.04</v>
      </c>
      <c r="CX38" s="103">
        <f t="shared" si="109"/>
        <v>0</v>
      </c>
      <c r="CY38" s="103">
        <f t="shared" si="109"/>
        <v>0</v>
      </c>
      <c r="CZ38" s="103">
        <f t="shared" si="109"/>
        <v>0</v>
      </c>
      <c r="DA38" s="103">
        <f t="shared" si="109"/>
        <v>0</v>
      </c>
      <c r="DB38" s="103">
        <f t="shared" si="109"/>
        <v>441157.92</v>
      </c>
      <c r="DC38" s="103">
        <f t="shared" si="109"/>
        <v>0</v>
      </c>
      <c r="DD38" s="103">
        <f t="shared" si="109"/>
        <v>0</v>
      </c>
      <c r="DE38" s="103">
        <f t="shared" si="109"/>
        <v>0</v>
      </c>
      <c r="DF38" s="103">
        <f t="shared" si="109"/>
        <v>0</v>
      </c>
      <c r="DG38" s="103">
        <f t="shared" si="109"/>
        <v>158273.22</v>
      </c>
      <c r="DH38" s="103">
        <f t="shared" si="109"/>
        <v>49840.740000000005</v>
      </c>
      <c r="DI38" s="103">
        <f t="shared" si="109"/>
        <v>3720894.25</v>
      </c>
      <c r="DJ38" s="103">
        <f t="shared" si="109"/>
        <v>0</v>
      </c>
      <c r="DK38" s="103">
        <f t="shared" si="109"/>
        <v>1800</v>
      </c>
      <c r="DL38" s="103">
        <f t="shared" si="109"/>
        <v>0</v>
      </c>
      <c r="DM38" s="103">
        <f t="shared" si="109"/>
        <v>0</v>
      </c>
      <c r="DN38" s="103">
        <f t="shared" si="109"/>
        <v>0</v>
      </c>
      <c r="DO38" s="103">
        <f t="shared" si="109"/>
        <v>0</v>
      </c>
      <c r="DP38" s="103">
        <f t="shared" si="109"/>
        <v>0</v>
      </c>
      <c r="DQ38" s="103">
        <f t="shared" si="109"/>
        <v>0</v>
      </c>
      <c r="DR38" s="103">
        <f t="shared" si="109"/>
        <v>0</v>
      </c>
      <c r="DS38" s="103">
        <f t="shared" si="109"/>
        <v>0</v>
      </c>
      <c r="DT38" s="103">
        <f t="shared" si="109"/>
        <v>0</v>
      </c>
      <c r="DU38" s="103">
        <f t="shared" si="109"/>
        <v>0</v>
      </c>
      <c r="DV38" s="103">
        <f t="shared" si="109"/>
        <v>0</v>
      </c>
      <c r="DW38" s="103">
        <f t="shared" si="109"/>
        <v>0</v>
      </c>
      <c r="DX38" s="103">
        <f t="shared" si="109"/>
        <v>0</v>
      </c>
      <c r="DY38" s="103">
        <f t="shared" si="109"/>
        <v>29572.15</v>
      </c>
      <c r="DZ38" s="103">
        <f t="shared" si="109"/>
        <v>0</v>
      </c>
      <c r="EA38" s="103">
        <f t="shared" si="109"/>
        <v>0</v>
      </c>
      <c r="EB38" s="103">
        <f t="shared" si="109"/>
        <v>0</v>
      </c>
      <c r="EC38" s="103">
        <f t="shared" si="109"/>
        <v>0</v>
      </c>
      <c r="ED38" s="103">
        <f t="shared" si="109"/>
        <v>0</v>
      </c>
      <c r="EE38" s="103">
        <f t="shared" si="109"/>
        <v>0</v>
      </c>
      <c r="EF38" s="103">
        <f t="shared" si="109"/>
        <v>0</v>
      </c>
      <c r="EG38" s="103">
        <f t="shared" si="109"/>
        <v>0</v>
      </c>
      <c r="EH38" s="103">
        <f t="shared" si="109"/>
        <v>0</v>
      </c>
      <c r="EI38" s="103">
        <f t="shared" si="109"/>
        <v>0</v>
      </c>
      <c r="EJ38" s="103">
        <f t="shared" si="109"/>
        <v>0</v>
      </c>
      <c r="EK38" s="103">
        <f t="shared" si="109"/>
        <v>0</v>
      </c>
      <c r="EL38" s="103">
        <f t="shared" si="109"/>
        <v>0</v>
      </c>
      <c r="EM38" s="103">
        <f t="shared" si="109"/>
        <v>0</v>
      </c>
      <c r="EN38" s="103">
        <f t="shared" si="109"/>
        <v>0</v>
      </c>
      <c r="EO38" s="103">
        <f t="shared" si="109"/>
        <v>124318.08</v>
      </c>
      <c r="EP38" s="103">
        <f t="shared" si="109"/>
        <v>0</v>
      </c>
      <c r="EQ38" s="103">
        <f t="shared" si="109"/>
        <v>0</v>
      </c>
      <c r="ER38" s="103">
        <f t="shared" si="109"/>
        <v>0</v>
      </c>
      <c r="ES38" s="103">
        <f t="shared" si="109"/>
        <v>0</v>
      </c>
      <c r="ET38" s="103">
        <f t="shared" ref="ET38:FR38" si="110">SUM(ET31:ET37)</f>
        <v>0</v>
      </c>
      <c r="EU38" s="103">
        <f t="shared" si="110"/>
        <v>0</v>
      </c>
      <c r="EV38" s="103">
        <f t="shared" si="110"/>
        <v>184241.28000000003</v>
      </c>
      <c r="EW38" s="103">
        <f t="shared" si="110"/>
        <v>0</v>
      </c>
      <c r="EX38" s="103">
        <f t="shared" si="110"/>
        <v>0</v>
      </c>
      <c r="EY38" s="103">
        <f t="shared" si="110"/>
        <v>0</v>
      </c>
      <c r="EZ38" s="103">
        <f t="shared" si="110"/>
        <v>0</v>
      </c>
      <c r="FA38" s="103">
        <f t="shared" si="110"/>
        <v>0</v>
      </c>
      <c r="FB38" s="103">
        <f t="shared" si="110"/>
        <v>0</v>
      </c>
      <c r="FC38" s="103">
        <f t="shared" si="110"/>
        <v>0</v>
      </c>
      <c r="FD38" s="103">
        <f t="shared" si="110"/>
        <v>0</v>
      </c>
      <c r="FE38" s="103">
        <f t="shared" si="110"/>
        <v>0</v>
      </c>
      <c r="FF38" s="103">
        <f t="shared" si="110"/>
        <v>0</v>
      </c>
      <c r="FG38" s="103">
        <f t="shared" si="110"/>
        <v>0</v>
      </c>
      <c r="FH38" s="103">
        <f t="shared" si="110"/>
        <v>0</v>
      </c>
      <c r="FI38" s="103">
        <f t="shared" si="110"/>
        <v>0</v>
      </c>
      <c r="FJ38" s="103">
        <f t="shared" si="110"/>
        <v>0</v>
      </c>
      <c r="FK38" s="103">
        <f t="shared" si="110"/>
        <v>0</v>
      </c>
      <c r="FL38" s="103">
        <f t="shared" si="110"/>
        <v>0</v>
      </c>
      <c r="FM38" s="103">
        <f t="shared" si="110"/>
        <v>0</v>
      </c>
      <c r="FN38" s="103">
        <f t="shared" si="110"/>
        <v>0</v>
      </c>
      <c r="FO38" s="103">
        <f t="shared" si="110"/>
        <v>0</v>
      </c>
      <c r="FP38" s="103">
        <f t="shared" si="110"/>
        <v>0</v>
      </c>
      <c r="FQ38" s="103">
        <f t="shared" si="110"/>
        <v>0</v>
      </c>
      <c r="FR38" s="103">
        <f t="shared" si="110"/>
        <v>354462.1</v>
      </c>
      <c r="FS38" s="103">
        <f>SUM(FS31:FS37)</f>
        <v>13397327.91</v>
      </c>
      <c r="FT38" s="71">
        <f t="shared" si="103"/>
        <v>8.6729567055574677E-2</v>
      </c>
      <c r="FU38" s="117">
        <f t="shared" si="96"/>
        <v>999.11835649537829</v>
      </c>
      <c r="FV38" s="103">
        <f>SUM(FV31:FV37)</f>
        <v>312377.58</v>
      </c>
      <c r="FW38" s="103">
        <f t="shared" ref="FW38:GU38" si="111">SUM(FW31:FW37)</f>
        <v>0</v>
      </c>
      <c r="FX38" s="103">
        <f t="shared" si="111"/>
        <v>0</v>
      </c>
      <c r="FY38" s="103">
        <f t="shared" si="111"/>
        <v>5211.75</v>
      </c>
      <c r="FZ38" s="103">
        <f t="shared" si="111"/>
        <v>0</v>
      </c>
      <c r="GA38" s="103">
        <f>SUM(GA31:GA37)</f>
        <v>40000</v>
      </c>
      <c r="GB38" s="103">
        <f t="shared" si="111"/>
        <v>0</v>
      </c>
      <c r="GC38" s="103">
        <f t="shared" si="111"/>
        <v>0</v>
      </c>
      <c r="GD38" s="103">
        <f t="shared" si="111"/>
        <v>33218.76</v>
      </c>
      <c r="GE38" s="103">
        <f t="shared" si="111"/>
        <v>80941.179999999993</v>
      </c>
      <c r="GF38" s="103">
        <f t="shared" si="111"/>
        <v>68877.48</v>
      </c>
      <c r="GG38" s="103">
        <f t="shared" si="111"/>
        <v>45000</v>
      </c>
      <c r="GH38" s="103">
        <f t="shared" si="111"/>
        <v>5039.6000000000004</v>
      </c>
      <c r="GI38" s="103">
        <f t="shared" si="111"/>
        <v>0</v>
      </c>
      <c r="GJ38" s="103">
        <f t="shared" si="111"/>
        <v>24863.5</v>
      </c>
      <c r="GK38" s="103">
        <f t="shared" si="111"/>
        <v>18274.599999999999</v>
      </c>
      <c r="GL38" s="103">
        <f t="shared" si="111"/>
        <v>23103.24</v>
      </c>
      <c r="GM38" s="103">
        <f t="shared" si="111"/>
        <v>0</v>
      </c>
      <c r="GN38" s="103">
        <f t="shared" si="111"/>
        <v>0</v>
      </c>
      <c r="GO38" s="103">
        <f t="shared" si="111"/>
        <v>0</v>
      </c>
      <c r="GP38" s="103">
        <f t="shared" si="111"/>
        <v>0</v>
      </c>
      <c r="GQ38" s="103">
        <f t="shared" si="111"/>
        <v>2089</v>
      </c>
      <c r="GR38" s="103">
        <f t="shared" si="111"/>
        <v>0</v>
      </c>
      <c r="GS38" s="103">
        <f t="shared" si="111"/>
        <v>0</v>
      </c>
      <c r="GT38" s="103">
        <f t="shared" si="111"/>
        <v>194.61</v>
      </c>
      <c r="GU38" s="103">
        <f t="shared" si="111"/>
        <v>659191.30000000005</v>
      </c>
      <c r="GV38" s="71">
        <f t="shared" si="98"/>
        <v>4.2673715564674449E-3</v>
      </c>
      <c r="GW38" s="107">
        <f t="shared" si="99"/>
        <v>49.15981251608045</v>
      </c>
    </row>
    <row r="39" spans="1:224" ht="4.5" customHeight="1" x14ac:dyDescent="0.2">
      <c r="B39" s="87"/>
      <c r="C39" s="100"/>
      <c r="D39" s="76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108"/>
    </row>
    <row r="40" spans="1:224" ht="12.75" x14ac:dyDescent="0.2">
      <c r="A40" s="99" t="s">
        <v>219</v>
      </c>
      <c r="B40" s="87"/>
      <c r="C40" s="100"/>
      <c r="D40" s="76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108"/>
    </row>
    <row r="41" spans="1:224" x14ac:dyDescent="0.2">
      <c r="B41" s="87" t="s">
        <v>220</v>
      </c>
      <c r="C41" s="87" t="s">
        <v>221</v>
      </c>
      <c r="D41" s="88">
        <f>IF(ISNA(VLOOKUP($B41,'[2]1516 enrollment_Rev_Exp by size'!$A$6:$C$325,3,FALSE)),"",VLOOKUP($B41,'[2]1516 enrollment_Rev_Exp by size'!$A$6:$C$325,3,FALSE))</f>
        <v>3858.1800000000003</v>
      </c>
      <c r="E41" s="89">
        <v>44774279.350000001</v>
      </c>
      <c r="F41" s="67">
        <f>N41+AM41+AU41+BV41+CE41+FS41+GU41</f>
        <v>44774279.349999994</v>
      </c>
      <c r="G41" s="67">
        <f t="shared" ref="G41:G46" si="112">F41-E41</f>
        <v>0</v>
      </c>
      <c r="H41" s="90">
        <f>IF(ISNA(VLOOKUP($B41,'[2]1516 Exp_Rev Access'!$F$7:$FS$310,2,FALSE)),"",VLOOKUP($B41,'[2]1516 Exp_Rev Access'!$F$7:$FS$310,2,FALSE))</f>
        <v>8555029.6899999995</v>
      </c>
      <c r="I41" s="90">
        <f>IF(ISNA(VLOOKUP($B41,'[2]1516 Exp_Rev Access'!$F$7:$FS$310,3,FALSE)),"",VLOOKUP($B41,'[2]1516 Exp_Rev Access'!$F$7:$FS$310,3,FALSE))</f>
        <v>0</v>
      </c>
      <c r="J41" s="90">
        <f>IF(ISNA(VLOOKUP($B41,'[2]1516 Exp_Rev Access'!$F$7:$FS$310,4,FALSE)),"",VLOOKUP($B41,'[2]1516 Exp_Rev Access'!$F$7:$FS$310,4,FALSE))</f>
        <v>0</v>
      </c>
      <c r="K41" s="90">
        <f>IF(ISNA(VLOOKUP($B41,'[2]1516 Exp_Rev Access'!$F$7:$FS$310,5,FALSE)),"-",VLOOKUP($B41,'[2]1516 Exp_Rev Access'!$F$7:$FS$310,5,FALSE))</f>
        <v>23526.01</v>
      </c>
      <c r="L41" s="90">
        <f>IF(ISNA(VLOOKUP($B41,'[2]1516 Exp_Rev Access'!$F$7:$FS$310,6,FALSE)),"",VLOOKUP($B41,'[2]1516 Exp_Rev Access'!$F$7:$FS$310,6,FALSE))</f>
        <v>0</v>
      </c>
      <c r="M41" s="90">
        <f>IF(ISNA(VLOOKUP($B41,'[2]1516 Exp_Rev Access'!$F$7:$FS$310,7,FALSE)),"",VLOOKUP($B41,'[2]1516 Exp_Rev Access'!$F$7:$FS$310,7,FALSE))</f>
        <v>0</v>
      </c>
      <c r="N41" s="53">
        <f t="shared" ref="N41:N45" si="113">SUM(H41:M41)</f>
        <v>8578555.6999999993</v>
      </c>
      <c r="O41" s="91">
        <f t="shared" ref="O41:O46" si="114">N41/E41</f>
        <v>0.1915956174959631</v>
      </c>
      <c r="P41" s="53">
        <f t="shared" ref="P41:P46" si="115">N41/D41</f>
        <v>2223.4721293459606</v>
      </c>
      <c r="Q41" s="90">
        <f>IF(ISNA(VLOOKUP($B41,'[2]1516 Exp_Rev Access'!$F$7:$FS$310,8,FALSE)),"",VLOOKUP($B41,'[2]1516 Exp_Rev Access'!$F$7:$FS$310,8,FALSE))</f>
        <v>54851.5</v>
      </c>
      <c r="R41" s="90">
        <f>IF(ISNA(VLOOKUP($B41,'[2]1516 Exp_Rev Access'!$F$7:$FS$310,9,FALSE)),"",VLOOKUP($B41,'[2]1516 Exp_Rev Access'!$F$7:$FS$310,9,FALSE))</f>
        <v>0</v>
      </c>
      <c r="S41" s="90">
        <f>IF(ISNA(VLOOKUP($B41,'[2]1516 Exp_Rev Access'!$F$7:$FS$310,10,FALSE)),"",VLOOKUP($B41,'[2]1516 Exp_Rev Access'!$F$7:$FS$310,10,FALSE))</f>
        <v>0</v>
      </c>
      <c r="T41" s="90">
        <f>IF(ISNA(VLOOKUP($B41,'[2]1516 Exp_Rev Access'!$F$7:$FS$310,11,FALSE)),"",VLOOKUP($B41,'[2]1516 Exp_Rev Access'!$F$7:$FS$310,11,FALSE))</f>
        <v>714.3</v>
      </c>
      <c r="U41" s="90">
        <f>IF(ISNA(VLOOKUP($B41,'[2]1516 Exp_Rev Access'!$F$7:$FS$310,12,FALSE)),"",VLOOKUP($B41,'[2]1516 Exp_Rev Access'!$F$7:$FS$310,12,FALSE))</f>
        <v>0</v>
      </c>
      <c r="V41" s="90">
        <f>IF(ISNA(VLOOKUP($B41,'[2]1516 Exp_Rev Access'!$F$7:$FS$310,13,FALSE)),"",VLOOKUP($B41,'[2]1516 Exp_Rev Access'!$F$7:$FS$310,13,FALSE))</f>
        <v>0</v>
      </c>
      <c r="W41" s="90">
        <f>IF(ISNA(VLOOKUP($B41,'[2]1516 Exp_Rev Access'!$F$7:$FS$310,14,FALSE)),"",VLOOKUP($B41,'[2]1516 Exp_Rev Access'!$F$7:$FS$310,14,FALSE))</f>
        <v>0</v>
      </c>
      <c r="X41" s="90">
        <f>IF(ISNA(VLOOKUP($B41,'[2]1516 Exp_Rev Access'!$F$7:$FS$310,15,FALSE)),"",VLOOKUP($B41,'[2]1516 Exp_Rev Access'!$F$7:$FS$310,15,FALSE))</f>
        <v>0</v>
      </c>
      <c r="Y41" s="90">
        <f>IF(ISNA(VLOOKUP($B41,'[2]1516 Exp_Rev Access'!$F$7:$FS$310,16,FALSE)),"",VLOOKUP($B41,'[2]1516 Exp_Rev Access'!$F$7:$FS$310,16,FALSE))</f>
        <v>0</v>
      </c>
      <c r="Z41" s="90">
        <f>IF(ISNA(VLOOKUP($B41,'[2]1516 Exp_Rev Access'!$F$7:$FS$310,17,FALSE)),"",VLOOKUP($B41,'[2]1516 Exp_Rev Access'!$F$7:$FS$310,17,FALSE))</f>
        <v>0</v>
      </c>
      <c r="AA41" s="90">
        <f>IF(ISNA(VLOOKUP($B41,'[2]1516 Exp_Rev Access'!$F$7:$FS$310,18,FALSE)),"",VLOOKUP($B41,'[2]1516 Exp_Rev Access'!$F$7:$FS$310,18,FALSE))</f>
        <v>44428.93</v>
      </c>
      <c r="AB41" s="90">
        <f>IF(ISNA(VLOOKUP($B41,'[2]1516 Exp_Rev Access'!$F$7:$FS$310,19,FALSE)),"",VLOOKUP($B41,'[2]1516 Exp_Rev Access'!$F$7:$FS$310,19,FALSE))</f>
        <v>0</v>
      </c>
      <c r="AC41" s="90">
        <f>IF(ISNA(VLOOKUP($B41,'[2]1516 Exp_Rev Access'!$F$7:$FS$310,20,FALSE)),"",VLOOKUP($B41,'[2]1516 Exp_Rev Access'!$F$7:$FS$310,20,FALSE))</f>
        <v>0</v>
      </c>
      <c r="AD41" s="90">
        <f>IF(ISNA(VLOOKUP($B41,'[2]1516 Exp_Rev Access'!$F$7:$FS$310,21,FALSE)),"",VLOOKUP($B41,'[2]1516 Exp_Rev Access'!$F$7:$FS$310,21,FALSE))</f>
        <v>255118.14</v>
      </c>
      <c r="AE41" s="90">
        <f>IF(ISNA(VLOOKUP($B41,'[2]1516 Exp_Rev Access'!$F$7:$FS$310,22,FALSE)),"",VLOOKUP($B41,'[2]1516 Exp_Rev Access'!$F$7:$FS$310,22,FALSE))</f>
        <v>24395.599999999999</v>
      </c>
      <c r="AF41" s="90">
        <f>IF(ISNA(VLOOKUP($B41,'[2]1516 Exp_Rev Access'!$F$7:$FS$310,23,FALSE)),"",VLOOKUP($B41,'[2]1516 Exp_Rev Access'!$F$7:$FS$310,23,FALSE))</f>
        <v>0</v>
      </c>
      <c r="AG41" s="90">
        <f>IF(ISNA(VLOOKUP($B41,'[2]1516 Exp_Rev Access'!$F$7:$FS$310,24,FALSE)),"",VLOOKUP($B41,'[2]1516 Exp_Rev Access'!$F$7:$FS$310,24,FALSE))</f>
        <v>99285.64</v>
      </c>
      <c r="AH41" s="90">
        <f>IF(ISNA(VLOOKUP($B41,'[2]1516 Exp_Rev Access'!$F$7:$FS$310,25,FALSE)),"",VLOOKUP($B41,'[2]1516 Exp_Rev Access'!$F$7:$FS$310,25,FALSE))</f>
        <v>218</v>
      </c>
      <c r="AI41" s="90">
        <f>IF(ISNA(VLOOKUP($B41,'[2]1516 Exp_Rev Access'!$F$7:$FS$310,26,FALSE)),"",VLOOKUP($B41,'[2]1516 Exp_Rev Access'!$F$7:$FS$310,26,FALSE))</f>
        <v>27660.33</v>
      </c>
      <c r="AJ41" s="90">
        <f>IF(ISNA(VLOOKUP($B41,'[2]1516 Exp_Rev Access'!$F$7:$FS$310,27,FALSE)),"",VLOOKUP($B41,'[2]1516 Exp_Rev Access'!$F$7:$FS$310,27,FALSE))</f>
        <v>32029.63</v>
      </c>
      <c r="AK41" s="90">
        <f>IF(ISNA(VLOOKUP($B41,'[2]1516 Exp_Rev Access'!$F$7:$FS$310,28,FALSE)),"",VLOOKUP($B41,'[2]1516 Exp_Rev Access'!$F$7:$FS$310,28,FALSE))</f>
        <v>40432.800000000003</v>
      </c>
      <c r="AL41" s="90">
        <f>IF(ISNA(VLOOKUP($B41,'[2]1516 Exp_Rev Access'!$F$7:$FS$310,29,FALSE)),"",VLOOKUP($B41,'[2]1516 Exp_Rev Access'!$F$7:$FS$310,29,FALSE))</f>
        <v>96259.88</v>
      </c>
      <c r="AM41" s="53">
        <f>SUM(Q41:AL41)</f>
        <v>675394.75</v>
      </c>
      <c r="AN41" s="92">
        <f t="shared" ref="AN41:AN46" si="116">AM41/E41</f>
        <v>1.5084435970938748E-2</v>
      </c>
      <c r="AO41" s="68">
        <f t="shared" ref="AO41:AO46" si="117">AM41/D41</f>
        <v>175.05527217496331</v>
      </c>
      <c r="AP41" s="90">
        <f>IF(ISNA(VLOOKUP($B41,'[2]1516 Exp_Rev Access'!$F$7:$FS$310,30,FALSE)),"",VLOOKUP($B41,'[2]1516 Exp_Rev Access'!$F$7:$FS$310,30,FALSE))</f>
        <v>23458856.739999998</v>
      </c>
      <c r="AQ41" s="90">
        <f>IF(ISNA(VLOOKUP($B41,'[2]1516 Exp_Rev Access'!$F$7:$FS$310,31,FALSE)),"",VLOOKUP($B41,'[2]1516 Exp_Rev Access'!$F$7:$FS$310,31,FALSE))</f>
        <v>873975.21</v>
      </c>
      <c r="AR41" s="90">
        <f>IF(ISNA(VLOOKUP($B41,'[2]1516 Exp_Rev Access'!$F$7:$FS$310,32,FALSE)),"",VLOOKUP($B41,'[2]1516 Exp_Rev Access'!$F$7:$FS$310,32,FALSE))</f>
        <v>890340.72</v>
      </c>
      <c r="AS41" s="90">
        <f>IF(ISNA(VLOOKUP($B41,'[2]1516 Exp_Rev Access'!$F$7:$FS$310,33,FALSE)),"",VLOOKUP($B41,'[2]1516 Exp_Rev Access'!$F$7:$FS$310,33,FALSE))</f>
        <v>389621.73</v>
      </c>
      <c r="AT41" s="90">
        <f>IF(ISNA(VLOOKUP($B41,'[2]1516 Exp_Rev Access'!$F$7:$FS$310,34,FALSE)),"",VLOOKUP($B41,'[2]1516 Exp_Rev Access'!$F$7:$FS$310,34,FALSE))</f>
        <v>0</v>
      </c>
      <c r="AU41" s="53">
        <f>SUM(AP41:AT41)</f>
        <v>25612794.399999999</v>
      </c>
      <c r="AV41" s="93">
        <f t="shared" ref="AV41:AV46" si="118">AU41/E41</f>
        <v>0.57204258274678399</v>
      </c>
      <c r="AW41" s="53">
        <f t="shared" ref="AW41:AW46" si="119">AU41/D41</f>
        <v>6638.5690662436682</v>
      </c>
      <c r="AX41" s="90">
        <f>IF(ISNA(VLOOKUP($B41,'[2]1516 Exp_Rev Access'!$F$7:$FS$310,35,FALSE)),"",VLOOKUP($B41,'[2]1516 Exp_Rev Access'!$F$7:$FS$310,35,FALSE))</f>
        <v>0</v>
      </c>
      <c r="AY41" s="90">
        <f>IF(ISNA(VLOOKUP($B41,'[2]1516 Exp_Rev Access'!$F$7:$FS$310,36,FALSE)),"",VLOOKUP($B41,'[2]1516 Exp_Rev Access'!$F$7:$FS$310,36,FALSE))</f>
        <v>3269380.58</v>
      </c>
      <c r="AZ41" s="90">
        <f>IF(ISNA(VLOOKUP($B41,'[2]1516 Exp_Rev Access'!$F$7:$FS$310,37,FALSE)),"",VLOOKUP($B41,'[2]1516 Exp_Rev Access'!$F$7:$FS$310,37,FALSE))</f>
        <v>139823.07999999999</v>
      </c>
      <c r="BA41" s="90">
        <f>IF(ISNA(VLOOKUP($B41,'[2]1516 Exp_Rev Access'!$F$7:$FS$310,38,FALSE)),"",VLOOKUP($B41,'[2]1516 Exp_Rev Access'!$F$7:$FS$310,38,FALSE))</f>
        <v>0</v>
      </c>
      <c r="BB41" s="90">
        <f>IF(ISNA(VLOOKUP($B41,'[2]1516 Exp_Rev Access'!$F$7:$FS$310,39,FALSE)),"",VLOOKUP($B41,'[2]1516 Exp_Rev Access'!$F$7:$FS$310,39,FALSE))</f>
        <v>0</v>
      </c>
      <c r="BC41" s="90">
        <f>IF(ISNA(VLOOKUP($B41,'[2]1516 Exp_Rev Access'!$F$7:$FS$310,40,FALSE)),"",VLOOKUP($B41,'[2]1516 Exp_Rev Access'!$F$7:$FS$310,40,FALSE))</f>
        <v>933286.25</v>
      </c>
      <c r="BD41" s="90">
        <f>IF(ISNA(VLOOKUP($B41,'[2]1516 Exp_Rev Access'!$F$7:$FS$310,41,FALSE)),"",VLOOKUP($B41,'[2]1516 Exp_Rev Access'!$F$7:$FS$310,41,FALSE))</f>
        <v>0</v>
      </c>
      <c r="BE41" s="90">
        <f>IF(ISNA(VLOOKUP($B41,'[2]1516 Exp_Rev Access'!$F$7:$FS$310,42,FALSE)),"",VLOOKUP($B41,'[2]1516 Exp_Rev Access'!$F$7:$FS$310,42,FALSE))</f>
        <v>145700.31</v>
      </c>
      <c r="BF41" s="90">
        <f>IF(ISNA(VLOOKUP($B41,'[2]1516 Exp_Rev Access'!$F$7:$FS$310,43,FALSE)),"",VLOOKUP($B41,'[2]1516 Exp_Rev Access'!$F$7:$FS$310,43,FALSE))</f>
        <v>0</v>
      </c>
      <c r="BG41" s="90">
        <f>IF(ISNA(VLOOKUP($B41,'[2]1516 Exp_Rev Access'!$F$7:$FS$310,44,FALSE)),"",VLOOKUP($B41,'[2]1516 Exp_Rev Access'!$F$7:$FS$310,44,FALSE))</f>
        <v>45572.99</v>
      </c>
      <c r="BH41" s="90">
        <f>IF(ISNA(VLOOKUP($B41,'[2]1516 Exp_Rev Access'!$F$7:$FS$310,45,FALSE)),"",VLOOKUP($B41,'[2]1516 Exp_Rev Access'!$F$7:$FS$310,45,FALSE))</f>
        <v>39093.879999999997</v>
      </c>
      <c r="BI41" s="90">
        <f>IF(ISNA(VLOOKUP($B41,'[2]1516 Exp_Rev Access'!$F$7:$FS$310,46,FALSE)),"",VLOOKUP($B41,'[2]1516 Exp_Rev Access'!$F$7:$FS$310,46,FALSE))</f>
        <v>0</v>
      </c>
      <c r="BJ41" s="90">
        <f>IF(ISNA(VLOOKUP($B41,'[2]1516 Exp_Rev Access'!$F$7:$FS$310,47,FALSE)),"",VLOOKUP($B41,'[2]1516 Exp_Rev Access'!$F$7:$FS$310,47,FALSE))</f>
        <v>45729.61</v>
      </c>
      <c r="BK41" s="90">
        <f>IF(ISNA(VLOOKUP($B41,'[2]1516 Exp_Rev Access'!$F$7:$FS$310,48,FALSE)),"",VLOOKUP($B41,'[2]1516 Exp_Rev Access'!$F$7:$FS$310,48,FALSE))</f>
        <v>1298198.23</v>
      </c>
      <c r="BL41" s="90">
        <f>IF(ISNA(VLOOKUP($B41,'[2]1516 Exp_Rev Access'!$F$7:$FS$310,49,FALSE)),"",VLOOKUP($B41,'[2]1516 Exp_Rev Access'!$F$7:$FS$310,49,FALSE))</f>
        <v>53799.5</v>
      </c>
      <c r="BM41" s="90">
        <f>IF(ISNA(VLOOKUP($B41,'[2]1516 Exp_Rev Access'!$F$7:$FS$310,50,FALSE)),"",VLOOKUP($B41,'[2]1516 Exp_Rev Access'!$F$7:$FS$310,50,FALSE))</f>
        <v>0</v>
      </c>
      <c r="BN41" s="90">
        <f>IF(ISNA(VLOOKUP($B41,'[2]1516 Exp_Rev Access'!$F$7:$FS$310,51,FALSE)),"",VLOOKUP($B41,'[2]1516 Exp_Rev Access'!$F$7:$FS$310,51,FALSE))</f>
        <v>0</v>
      </c>
      <c r="BO41" s="90">
        <f>IF(ISNA(VLOOKUP($B41,'[2]1516 Exp_Rev Access'!$F$7:$FS$310,52,FALSE)),"",VLOOKUP($B41,'[2]1516 Exp_Rev Access'!$F$7:$FS$310,52,FALSE))</f>
        <v>0</v>
      </c>
      <c r="BP41" s="90">
        <f>IF(ISNA(VLOOKUP($B41,'[2]1516 Exp_Rev Access'!$F$7:$FS$310,53,FALSE)),"",VLOOKUP($B41,'[2]1516 Exp_Rev Access'!$F$7:$FS$310,53,FALSE))</f>
        <v>0</v>
      </c>
      <c r="BQ41" s="90">
        <f>IF(ISNA(VLOOKUP($B41,'[2]1516 Exp_Rev Access'!$F$7:$FS$310,54,FALSE)),"",VLOOKUP($B41,'[2]1516 Exp_Rev Access'!$F$7:$FS$310,54,FALSE))</f>
        <v>0</v>
      </c>
      <c r="BR41" s="90">
        <f>IF(ISNA(VLOOKUP($B41,'[2]1516 Exp_Rev Access'!$F$7:$FS$310,55,FALSE)),"",VLOOKUP($B41,'[2]1516 Exp_Rev Access'!$F$7:$FS$310,55,FALSE))</f>
        <v>0</v>
      </c>
      <c r="BS41" s="90">
        <f>IF(ISNA(VLOOKUP($B41,'[2]1516 Exp_Rev Access'!$F$7:$FS$310,56,FALSE)),"",VLOOKUP($B41,'[2]1516 Exp_Rev Access'!$F$7:$FS$310,56,FALSE))</f>
        <v>0</v>
      </c>
      <c r="BT41" s="90">
        <f>IF(ISNA(VLOOKUP($B41,'[2]1516 Exp_Rev Access'!$F$7:$FS$310,57,FALSE)),"",VLOOKUP($B41,'[2]1516 Exp_Rev Access'!$F$7:$FS$310,57,FALSE))</f>
        <v>0</v>
      </c>
      <c r="BU41" s="90">
        <f>IF(ISNA(VLOOKUP($B41,'[2]1516 Exp_Rev Access'!$F$7:$FS$310,58,FALSE)),"",VLOOKUP($B41,'[2]1516 Exp_Rev Access'!$F$7:$FS$310,58,FALSE))</f>
        <v>0</v>
      </c>
      <c r="BV41" s="53">
        <f>SUM(AX41:BU41)</f>
        <v>5970584.4299999997</v>
      </c>
      <c r="BW41" s="92">
        <f t="shared" ref="BW41:BW46" si="120">BV41/E41</f>
        <v>0.13334853216347745</v>
      </c>
      <c r="BX41" s="68">
        <f t="shared" ref="BX41:BX46" si="121">BV41/D41</f>
        <v>1547.5131875651211</v>
      </c>
      <c r="BY41" s="90">
        <f>IF(ISNA(VLOOKUP($B41,'[2]1516 Exp_Rev Access'!$F$7:$FS$310,59,FALSE)),"",VLOOKUP($B41,'[2]1516 Exp_Rev Access'!$F$7:$FS$310,59,FALSE))</f>
        <v>0</v>
      </c>
      <c r="BZ41" s="90">
        <f>IF(ISNA(VLOOKUP($B41,'[2]1516 Exp_Rev Access'!$F$7:$FS$310,60,FALSE)),"",VLOOKUP($B41,'[2]1516 Exp_Rev Access'!$F$7:$FS$310,60,FALSE))</f>
        <v>58528.39</v>
      </c>
      <c r="CA41" s="90">
        <f>IF(ISNA(VLOOKUP($B41,'[2]1516 Exp_Rev Access'!$F$7:$FS$310,61,FALSE)),"",VLOOKUP($B41,'[2]1516 Exp_Rev Access'!$F$7:$FS$310,61,FALSE))</f>
        <v>17307.28</v>
      </c>
      <c r="CB41" s="90">
        <f>IF(ISNA(VLOOKUP($B41,'[2]1516 Exp_Rev Access'!$F$7:$FS$310,62,FALSE)),"",VLOOKUP($B41,'[2]1516 Exp_Rev Access'!$F$7:$FS$310,62,FALSE))</f>
        <v>862.7</v>
      </c>
      <c r="CC41" s="90">
        <f>IF(ISNA(VLOOKUP($B41,'[2]1516 Exp_Rev Access'!$F$7:$FS$310,63,FALSE)),"",VLOOKUP($B41,'[2]1516 Exp_Rev Access'!$F$7:$FS$310,63,FALSE))</f>
        <v>184870.08</v>
      </c>
      <c r="CD41" s="90">
        <f>IF(ISNA(VLOOKUP($B41,'[2]1516 Exp_Rev Access'!$F$7:$FS$310,64,FALSE)),"",VLOOKUP($B41,'[2]1516 Exp_Rev Access'!$F$7:$FS$310,64,FALSE))</f>
        <v>0</v>
      </c>
      <c r="CE41" s="53">
        <f>SUM(BY41:CD41)</f>
        <v>261568.44999999998</v>
      </c>
      <c r="CF41" s="92">
        <f t="shared" ref="CF41:CF46" si="122">CE41/E41</f>
        <v>5.8419354548472479E-3</v>
      </c>
      <c r="CG41" s="94">
        <f t="shared" ref="CG41:CG46" si="123">CE41/D41</f>
        <v>67.795813051749775</v>
      </c>
      <c r="CH41" s="90">
        <f>IF(ISNA(VLOOKUP($B41,'[2]1516 Exp_Rev Access'!$F$7:$FS$310,65,FALSE)),"",VLOOKUP($B41,'[2]1516 Exp_Rev Access'!$F$7:$FS$310,65,FALSE))</f>
        <v>0</v>
      </c>
      <c r="CI41" s="90">
        <f>IF(ISNA(VLOOKUP($B41,'[2]1516 Exp_Rev Access'!$F$7:$FS$310,66,FALSE)),"",VLOOKUP($B41,'[2]1516 Exp_Rev Access'!$F$7:$FS$310,66,FALSE))</f>
        <v>0</v>
      </c>
      <c r="CJ41" s="90">
        <f>IF(ISNA(VLOOKUP($B41,'[2]1516 Exp_Rev Access'!$F$7:$FS$310,67,FALSE)),"",VLOOKUP($B41,'[2]1516 Exp_Rev Access'!$F$7:$FS$310,67,FALSE))</f>
        <v>0</v>
      </c>
      <c r="CK41" s="90">
        <f>IF(ISNA(VLOOKUP($B41,'[2]1516 Exp_Rev Access'!$F$7:$FS$310,68,FALSE)),"",VLOOKUP($B41,'[2]1516 Exp_Rev Access'!$F$7:$FS$310,68,FALSE))</f>
        <v>0</v>
      </c>
      <c r="CL41" s="90">
        <f>IF(ISNA(VLOOKUP($B41,'[2]1516 Exp_Rev Access'!$F$7:$FS$310,69,FALSE)),"",VLOOKUP($B41,'[2]1516 Exp_Rev Access'!$F$7:$FS$310,69,FALSE))</f>
        <v>0</v>
      </c>
      <c r="CM41" s="90">
        <f>IF(ISNA(VLOOKUP($B41,'[2]1516 Exp_Rev Access'!$F$7:$FS$310,70,FALSE)),"",VLOOKUP($B41,'[2]1516 Exp_Rev Access'!$F$7:$FS$310,70,FALSE))</f>
        <v>0</v>
      </c>
      <c r="CN41" s="90">
        <f>IF(ISNA(VLOOKUP($B41,'[2]1516 Exp_Rev Access'!$F$7:$FS$310,71,FALSE)),"",VLOOKUP($B41,'[2]1516 Exp_Rev Access'!$F$7:$FS$310,71,FALSE))</f>
        <v>0</v>
      </c>
      <c r="CO41" s="90">
        <f>IF(ISNA(VLOOKUP($B41,'[2]1516 Exp_Rev Access'!$F$7:$FS$310,72,FALSE)),"",VLOOKUP($B41,'[2]1516 Exp_Rev Access'!$F$7:$FS$310,72,FALSE))</f>
        <v>0</v>
      </c>
      <c r="CP41" s="90">
        <f>IF(ISNA(VLOOKUP($B41,'[2]1516 Exp_Rev Access'!$F$7:$FS$310,73,FALSE)),"",VLOOKUP($B41,'[2]1516 Exp_Rev Access'!$F$7:$FS$310,73,FALSE))</f>
        <v>0</v>
      </c>
      <c r="CQ41" s="90">
        <f>IF(ISNA(VLOOKUP($B41,'[2]1516 Exp_Rev Access'!$F$7:$FS$310,74,FALSE)),"",VLOOKUP($B41,'[2]1516 Exp_Rev Access'!$F$7:$FS$310,74,FALSE))</f>
        <v>836839.39</v>
      </c>
      <c r="CR41" s="90">
        <f>IF(ISNA(VLOOKUP($B41,'[2]1516 Exp_Rev Access'!$F$7:$FS$310,75,FALSE)),"",VLOOKUP($B41,'[2]1516 Exp_Rev Access'!$F$7:$FS$310,75,FALSE))</f>
        <v>0</v>
      </c>
      <c r="CS41" s="90">
        <f>IF(ISNA(VLOOKUP($B41,'[2]1516 Exp_Rev Access'!$F$7:$FS$310,76,FALSE)),"",VLOOKUP($B41,'[2]1516 Exp_Rev Access'!$F$7:$FS$310,76,FALSE))</f>
        <v>18210</v>
      </c>
      <c r="CT41" s="90">
        <f>IF(ISNA(VLOOKUP($B41,'[2]1516 Exp_Rev Access'!$F$7:$FS$310,77,FALSE)),"",VLOOKUP($B41,'[2]1516 Exp_Rev Access'!$F$7:$FS$310,77,FALSE))</f>
        <v>0</v>
      </c>
      <c r="CU41" s="90">
        <f>IF(ISNA(VLOOKUP($B41,'[2]1516 Exp_Rev Access'!$F$7:$FS$310,78,FALSE)),"",VLOOKUP($B41,'[2]1516 Exp_Rev Access'!$F$7:$FS$310,78,FALSE))</f>
        <v>674029.96</v>
      </c>
      <c r="CV41" s="90">
        <f>IF(ISNA(VLOOKUP($B41,'[2]1516 Exp_Rev Access'!$F$7:$FS$310,79,FALSE)),"",VLOOKUP($B41,'[2]1516 Exp_Rev Access'!$F$7:$FS$310,79,FALSE))</f>
        <v>270911.35999999999</v>
      </c>
      <c r="CW41" s="90">
        <f>IF(ISNA(VLOOKUP($B41,'[2]1516 Exp_Rev Access'!$F$7:$FS$310,80,FALSE)),"",VLOOKUP($B41,'[2]1516 Exp_Rev Access'!$F$7:$FS$310,80,FALSE))</f>
        <v>0</v>
      </c>
      <c r="CX41" s="90">
        <f>IF(ISNA(VLOOKUP($B41,'[2]1516 Exp_Rev Access'!$F$7:$FS$310,81,FALSE)),"",VLOOKUP($B41,'[2]1516 Exp_Rev Access'!$F$7:$FS$310,81,FALSE))</f>
        <v>0</v>
      </c>
      <c r="CY41" s="90">
        <f>IF(ISNA(VLOOKUP($B41,'[2]1516 Exp_Rev Access'!$F$7:$FS$310,82,FALSE)),"",VLOOKUP($B41,'[2]1516 Exp_Rev Access'!$F$7:$FS$310,82,FALSE))</f>
        <v>0</v>
      </c>
      <c r="CZ41" s="90">
        <f>IF(ISNA(VLOOKUP($B41,'[2]1516 Exp_Rev Access'!$F$7:$FS$310,83,FALSE)),"",VLOOKUP($B41,'[2]1516 Exp_Rev Access'!$F$7:$FS$310,83,FALSE))</f>
        <v>0</v>
      </c>
      <c r="DA41" s="90">
        <f>IF(ISNA(VLOOKUP($B41,'[2]1516 Exp_Rev Access'!$F$7:$FS$310,84,FALSE)),"",VLOOKUP($B41,'[2]1516 Exp_Rev Access'!$F$7:$FS$310,84,FALSE))</f>
        <v>0</v>
      </c>
      <c r="DB41" s="90">
        <f>IF(ISNA(VLOOKUP($B41,'[2]1516 Exp_Rev Access'!$F$7:$FS$310,85,FALSE)),"",VLOOKUP($B41,'[2]1516 Exp_Rev Access'!$F$7:$FS$310,85,FALSE))</f>
        <v>3698.31</v>
      </c>
      <c r="DC41" s="90">
        <f>IF(ISNA(VLOOKUP($B41,'[2]1516 Exp_Rev Access'!$F$7:$FS$310,86,FALSE)),"",VLOOKUP($B41,'[2]1516 Exp_Rev Access'!$F$7:$FS$310,86,FALSE))</f>
        <v>0</v>
      </c>
      <c r="DD41" s="90">
        <f>IF(ISNA(VLOOKUP($B41,'[2]1516 Exp_Rev Access'!$F$7:$FS$310,87,FALSE)),"",VLOOKUP($B41,'[2]1516 Exp_Rev Access'!$F$7:$FS$310,87,FALSE))</f>
        <v>0</v>
      </c>
      <c r="DE41" s="90">
        <f>IF(ISNA(VLOOKUP($B41,'[2]1516 Exp_Rev Access'!$F$7:$FS$310,88,FALSE)),"",VLOOKUP($B41,'[2]1516 Exp_Rev Access'!$F$7:$FS$310,88,FALSE))</f>
        <v>0</v>
      </c>
      <c r="DF41" s="90">
        <f>IF(ISNA(VLOOKUP($B41,'[2]1516 Exp_Rev Access'!$F$7:$FS$310,89,FALSE)),"",VLOOKUP($B41,'[2]1516 Exp_Rev Access'!$F$7:$FS$310,89,FALSE))</f>
        <v>0</v>
      </c>
      <c r="DG41" s="90">
        <f>IF(ISNA(VLOOKUP($B41,'[2]1516 Exp_Rev Access'!$F$7:$FS$310,90,FALSE)),"",VLOOKUP($B41,'[2]1516 Exp_Rev Access'!$F$7:$FS$310,90,FALSE))</f>
        <v>6314.05</v>
      </c>
      <c r="DH41" s="90">
        <f>IF(ISNA(VLOOKUP($B41,'[2]1516 Exp_Rev Access'!$F$7:$FS$310,91,FALSE)),"",VLOOKUP($B41,'[2]1516 Exp_Rev Access'!$F$7:$FS$310,91,FALSE))</f>
        <v>0</v>
      </c>
      <c r="DI41" s="90">
        <f>IF(ISNA(VLOOKUP($B41,'[2]1516 Exp_Rev Access'!$F$7:$FS$310,92,FALSE)),"",VLOOKUP($B41,'[2]1516 Exp_Rev Access'!$F$7:$FS$310,92,FALSE))</f>
        <v>1129449.08</v>
      </c>
      <c r="DJ41" s="90">
        <f>IF(ISNA(VLOOKUP($B41,'[2]1516 Exp_Rev Access'!$F$7:$FS$310,93,FALSE)),"",VLOOKUP($B41,'[2]1516 Exp_Rev Access'!$F$7:$FS$310,93,FALSE))</f>
        <v>0</v>
      </c>
      <c r="DK41" s="90">
        <f>IF(ISNA(VLOOKUP($B41,'[2]1516 Exp_Rev Access'!$F$7:$FS$310,94,FALSE)),"",VLOOKUP($B41,'[2]1516 Exp_Rev Access'!$F$7:$FS$310,94,FALSE))</f>
        <v>82098.960000000006</v>
      </c>
      <c r="DL41" s="90">
        <f>IF(ISNA(VLOOKUP($B41,'[2]1516 Exp_Rev Access'!$F$7:$FS$310,95,FALSE)),"",VLOOKUP($B41,'[2]1516 Exp_Rev Access'!$F$7:$FS$310,95,FALSE))</f>
        <v>0</v>
      </c>
      <c r="DM41" s="90">
        <f>IF(ISNA(VLOOKUP($B41,'[2]1516 Exp_Rev Access'!$F$7:$FS$310,96,FALSE)),"",VLOOKUP($B41,'[2]1516 Exp_Rev Access'!$F$7:$FS$310,96,FALSE))</f>
        <v>0</v>
      </c>
      <c r="DN41" s="90">
        <f>IF(ISNA(VLOOKUP($B41,'[2]1516 Exp_Rev Access'!$F$7:$FS$310,97,FALSE)),"",VLOOKUP($B41,'[2]1516 Exp_Rev Access'!$F$7:$FS$310,97,FALSE))</f>
        <v>0</v>
      </c>
      <c r="DO41" s="90">
        <f>IF(ISNA(VLOOKUP($B41,'[2]1516 Exp_Rev Access'!$F$7:$FS$310,98,FALSE)),"",VLOOKUP($B41,'[2]1516 Exp_Rev Access'!$F$7:$FS$310,98,FALSE))</f>
        <v>0</v>
      </c>
      <c r="DP41" s="90">
        <f>IF(ISNA(VLOOKUP($B41,'[2]1516 Exp_Rev Access'!$F$7:$FS$310,99,FALSE)),"",VLOOKUP($B41,'[2]1516 Exp_Rev Access'!$F$7:$FS$310,99,FALSE))</f>
        <v>0</v>
      </c>
      <c r="DQ41" s="90">
        <f>IF(ISNA(VLOOKUP($B41,'[2]1516 Exp_Rev Access'!$F$7:$FS$310,100,FALSE)),"",VLOOKUP($B41,'[2]1516 Exp_Rev Access'!$F$7:$FS$310,100,FALSE))</f>
        <v>0</v>
      </c>
      <c r="DR41" s="90">
        <f>IF(ISNA(VLOOKUP($B41,'[2]1516 Exp_Rev Access'!$F$7:$FS$310,101,FALSE)),"",VLOOKUP($B41,'[2]1516 Exp_Rev Access'!$F$7:$FS$310,101,FALSE))</f>
        <v>0</v>
      </c>
      <c r="DS41" s="90">
        <f>IF(ISNA(VLOOKUP($B41,'[2]1516 Exp_Rev Access'!$F$7:$FS$310,102,FALSE)),"",VLOOKUP($B41,'[2]1516 Exp_Rev Access'!$F$7:$FS$310,102,FALSE))</f>
        <v>0</v>
      </c>
      <c r="DT41" s="90">
        <f>IF(ISNA(VLOOKUP($B41,'[2]1516 Exp_Rev Access'!$F$7:$FS$310,103,FALSE)),"",VLOOKUP($B41,'[2]1516 Exp_Rev Access'!$F$7:$FS$310,103,FALSE))</f>
        <v>0</v>
      </c>
      <c r="DU41" s="90">
        <f>IF(ISNA(VLOOKUP($B41,'[2]1516 Exp_Rev Access'!$F$7:$FS$310,104,FALSE)),"",VLOOKUP($B41,'[2]1516 Exp_Rev Access'!$F$7:$FS$310,104,FALSE))</f>
        <v>0</v>
      </c>
      <c r="DV41" s="90">
        <f>IF(ISNA(VLOOKUP($B41,'[2]1516 Exp_Rev Access'!$F$7:$FS$310,105,FALSE)),"",VLOOKUP($B41,'[2]1516 Exp_Rev Access'!$F$7:$FS$310,105,FALSE))</f>
        <v>0</v>
      </c>
      <c r="DW41" s="90">
        <f>IF(ISNA(VLOOKUP($B41,'[2]1516 Exp_Rev Access'!$F$7:$FS$310,106,FALSE)),"",VLOOKUP($B41,'[2]1516 Exp_Rev Access'!$F$7:$FS$310,106,FALSE))</f>
        <v>0</v>
      </c>
      <c r="DX41" s="90">
        <f>IF(ISNA(VLOOKUP($B41,'[2]1516 Exp_Rev Access'!$F$7:$FS$310,107,FALSE)),"",VLOOKUP($B41,'[2]1516 Exp_Rev Access'!$F$7:$FS$310,107,FALSE))</f>
        <v>0</v>
      </c>
      <c r="DY41" s="90">
        <f>IF(ISNA(VLOOKUP($B41,'[2]1516 Exp_Rev Access'!$F$7:$FS$310,108,FALSE)),"",VLOOKUP($B41,'[2]1516 Exp_Rev Access'!$F$7:$FS$310,108,FALSE))</f>
        <v>0</v>
      </c>
      <c r="DZ41" s="90">
        <f>IF(ISNA(VLOOKUP($B41,'[2]1516 Exp_Rev Access'!$F$7:$FS$310,109,FALSE)),"",VLOOKUP($B41,'[2]1516 Exp_Rev Access'!$F$7:$FS$310,109,FALSE))</f>
        <v>0</v>
      </c>
      <c r="EA41" s="90">
        <f>IF(ISNA(VLOOKUP($B41,'[2]1516 Exp_Rev Access'!$F$7:$FS$310,110,FALSE)),"",VLOOKUP($B41,'[2]1516 Exp_Rev Access'!$F$7:$FS$310,110,FALSE))</f>
        <v>0</v>
      </c>
      <c r="EB41" s="90">
        <f>IF(ISNA(VLOOKUP($B41,'[2]1516 Exp_Rev Access'!$F$7:$FS$310,111,FALSE)),"",VLOOKUP($B41,'[2]1516 Exp_Rev Access'!$F$7:$FS$310,111,FALSE))</f>
        <v>0</v>
      </c>
      <c r="EC41" s="90">
        <f>IF(ISNA(VLOOKUP($B41,'[2]1516 Exp_Rev Access'!$F$7:$FS$310,112,FALSE)),"",VLOOKUP($B41,'[2]1516 Exp_Rev Access'!$F$7:$FS$310,112,FALSE))</f>
        <v>0</v>
      </c>
      <c r="ED41" s="90">
        <f>IF(ISNA(VLOOKUP($B41,'[2]1516 Exp_Rev Access'!$F$7:$FS$310,113,FALSE)),"",VLOOKUP($B41,'[2]1516 Exp_Rev Access'!$F$7:$FS$310,113,FALSE))</f>
        <v>0</v>
      </c>
      <c r="EE41" s="90">
        <f>IF(ISNA(VLOOKUP($B41,'[2]1516 Exp_Rev Access'!$F$7:$FS$310,114,FALSE)),"",VLOOKUP($B41,'[2]1516 Exp_Rev Access'!$F$7:$FS$310,114,FALSE))</f>
        <v>0</v>
      </c>
      <c r="EF41" s="90">
        <f>IF(ISNA(VLOOKUP($B41,'[2]1516 Exp_Rev Access'!$F$7:$FS$310,115,FALSE)),"",VLOOKUP($B41,'[2]1516 Exp_Rev Access'!$F$7:$FS$310,115,FALSE))</f>
        <v>0</v>
      </c>
      <c r="EG41" s="90">
        <f>IF(ISNA(VLOOKUP($B41,'[2]1516 Exp_Rev Access'!$F$7:$FS$310,116,FALSE)),"",VLOOKUP($B41,'[2]1516 Exp_Rev Access'!$F$7:$FS$310,116,FALSE))</f>
        <v>79222</v>
      </c>
      <c r="EH41" s="90">
        <f>IF(ISNA(VLOOKUP($B41,'[2]1516 Exp_Rev Access'!$F$7:$FS$310,117,FALSE)),"",VLOOKUP($B41,'[2]1516 Exp_Rev Access'!$F$7:$FS$310,117,FALSE))</f>
        <v>0</v>
      </c>
      <c r="EI41" s="90">
        <f>IF(ISNA(VLOOKUP($B41,'[2]1516 Exp_Rev Access'!$F$7:$FS$310,118,FALSE)),"",VLOOKUP($B41,'[2]1516 Exp_Rev Access'!$F$7:$FS$310,118,FALSE))</f>
        <v>0</v>
      </c>
      <c r="EJ41" s="90">
        <f>IF(ISNA(VLOOKUP($B41,'[2]1516 Exp_Rev Access'!$F$7:$FS$310,119,FALSE)),"",VLOOKUP($B41,'[2]1516 Exp_Rev Access'!$F$7:$FS$310,119,FALSE))</f>
        <v>0</v>
      </c>
      <c r="EK41" s="90">
        <f>IF(ISNA(VLOOKUP($B41,'[2]1516 Exp_Rev Access'!$F$7:$FS$310,120,FALSE)),"",VLOOKUP($B41,'[2]1516 Exp_Rev Access'!$F$7:$FS$310,120,FALSE))</f>
        <v>0</v>
      </c>
      <c r="EL41" s="90">
        <f>IF(ISNA(VLOOKUP($B41,'[2]1516 Exp_Rev Access'!$F$7:$FS$310,121,FALSE)),"",VLOOKUP($B41,'[2]1516 Exp_Rev Access'!$F$7:$FS$310,121,FALSE))</f>
        <v>0</v>
      </c>
      <c r="EM41" s="90">
        <f>IF(ISNA(VLOOKUP($B41,'[2]1516 Exp_Rev Access'!$F$7:$FS$310,122,FALSE)),"",VLOOKUP($B41,'[2]1516 Exp_Rev Access'!$F$7:$FS$310,122,FALSE))</f>
        <v>0</v>
      </c>
      <c r="EN41" s="90">
        <f>IF(ISNA(VLOOKUP($B41,'[2]1516 Exp_Rev Access'!$F$7:$FS$310,123,FALSE)),"",VLOOKUP($B41,'[2]1516 Exp_Rev Access'!$F$7:$FS$310,123,FALSE))</f>
        <v>163573.88</v>
      </c>
      <c r="EO41" s="90">
        <f>IF(ISNA(VLOOKUP($B41,'[2]1516 Exp_Rev Access'!$F$7:$FS$310,124,FALSE)),"",VLOOKUP($B41,'[2]1516 Exp_Rev Access'!$F$7:$FS$310,124,FALSE))</f>
        <v>164001.25</v>
      </c>
      <c r="EP41" s="90">
        <f>IF(ISNA(VLOOKUP($B41,'[2]1516 Exp_Rev Access'!$F$7:$FS$310,125,FALSE)),"",VLOOKUP($B41,'[2]1516 Exp_Rev Access'!$F$7:$FS$310,125,FALSE))</f>
        <v>0</v>
      </c>
      <c r="EQ41" s="90">
        <f>IF(ISNA(VLOOKUP($B41,'[2]1516 Exp_Rev Access'!$F$7:$FS$310,126,FALSE)),"",VLOOKUP($B41,'[2]1516 Exp_Rev Access'!$F$7:$FS$310,126,FALSE))</f>
        <v>0</v>
      </c>
      <c r="ER41" s="90">
        <f>IF(ISNA(VLOOKUP($B41,'[2]1516 Exp_Rev Access'!$F$7:$FS$310,127,FALSE)),"",VLOOKUP($B41,'[2]1516 Exp_Rev Access'!$F$7:$FS$310,127,FALSE))</f>
        <v>0</v>
      </c>
      <c r="ES41" s="90">
        <f>IF(ISNA(VLOOKUP($B41,'[2]1516 Exp_Rev Access'!$F$7:$FS$310,128,FALSE)),"",VLOOKUP($B41,'[2]1516 Exp_Rev Access'!$F$7:$FS$310,128,FALSE))</f>
        <v>0</v>
      </c>
      <c r="ET41" s="90">
        <f>IF(ISNA(VLOOKUP($B41,'[2]1516 Exp_Rev Access'!$F$7:$FS$310,129,FALSE)),"",VLOOKUP($B41,'[2]1516 Exp_Rev Access'!$F$7:$FS$310,129,FALSE))</f>
        <v>0</v>
      </c>
      <c r="EU41" s="90">
        <f>IF(ISNA(VLOOKUP($B41,'[2]1516 Exp_Rev Access'!$F$7:$FS$310,130,FALSE)),"",VLOOKUP($B41,'[2]1516 Exp_Rev Access'!$F$7:$FS$310,130,FALSE))</f>
        <v>0</v>
      </c>
      <c r="EV41" s="90">
        <f>IF(ISNA(VLOOKUP($B41,'[2]1516 Exp_Rev Access'!$F$7:$FS$310,131,FALSE)),"",VLOOKUP($B41,'[2]1516 Exp_Rev Access'!$F$7:$FS$310,131,FALSE))</f>
        <v>108437.93</v>
      </c>
      <c r="EW41" s="90">
        <f>IF(ISNA(VLOOKUP($B41,'[2]1516 Exp_Rev Access'!$F$7:$FS$310,132,FALSE)),"",VLOOKUP($B41,'[2]1516 Exp_Rev Access'!$F$7:$FS$310,132,FALSE))</f>
        <v>0</v>
      </c>
      <c r="EX41" s="90">
        <f>IF(ISNA(VLOOKUP($B41,'[2]1516 Exp_Rev Access'!$F$7:$FS$310,133,FALSE)),"",VLOOKUP($B41,'[2]1516 Exp_Rev Access'!$F$7:$FS$310,133,FALSE))</f>
        <v>0</v>
      </c>
      <c r="EY41" s="90">
        <f>IF(ISNA(VLOOKUP($B41,'[2]1516 Exp_Rev Access'!$F$7:$FS$310,134,FALSE)),"",VLOOKUP($B41,'[2]1516 Exp_Rev Access'!$F$7:$FS$310,134,FALSE))</f>
        <v>0</v>
      </c>
      <c r="EZ41" s="90">
        <f>IF(ISNA(VLOOKUP($B41,'[2]1516 Exp_Rev Access'!$F$7:$FS$310,135,FALSE)),"",VLOOKUP($B41,'[2]1516 Exp_Rev Access'!$F$7:$FS$310,135,FALSE))</f>
        <v>0</v>
      </c>
      <c r="FA41" s="90">
        <f>IF(ISNA(VLOOKUP($B41,'[2]1516 Exp_Rev Access'!$F$7:$FS$310,136,FALSE)),"",VLOOKUP($B41,'[2]1516 Exp_Rev Access'!$F$7:$FS$310,136,FALSE))</f>
        <v>0</v>
      </c>
      <c r="FB41" s="90">
        <f>IF(ISNA(VLOOKUP($B41,'[2]1516 Exp_Rev Access'!$F$7:$FS$310,137,FALSE)),"",VLOOKUP($B41,'[2]1516 Exp_Rev Access'!$F$7:$FS$310,137,FALSE))</f>
        <v>0</v>
      </c>
      <c r="FC41" s="90">
        <f>IF(ISNA(VLOOKUP($B41,'[2]1516 Exp_Rev Access'!$F$7:$FS$310,138,FALSE)),"",VLOOKUP($B41,'[2]1516 Exp_Rev Access'!$F$7:$FS$310,138,FALSE))</f>
        <v>0</v>
      </c>
      <c r="FD41" s="90">
        <f>IF(ISNA(VLOOKUP($B41,'[2]1516 Exp_Rev Access'!$F$7:$FS$310,139,FALSE)),"",VLOOKUP($B41,'[2]1516 Exp_Rev Access'!$F$7:$FS$310,139,FALSE))</f>
        <v>0</v>
      </c>
      <c r="FE41" s="90">
        <f>IF(ISNA(VLOOKUP($B41,'[2]1516 Exp_Rev Access'!$F$7:$FS$310,140,FALSE)),"",VLOOKUP($B41,'[2]1516 Exp_Rev Access'!$F$7:$FS$310,140,FALSE))</f>
        <v>0</v>
      </c>
      <c r="FF41" s="90">
        <f>IF(ISNA(VLOOKUP($B41,'[2]1516 Exp_Rev Access'!$F$7:$FS$310,141,FALSE)),"",VLOOKUP($B41,'[2]1516 Exp_Rev Access'!$F$7:$FS$310,141,FALSE))</f>
        <v>0</v>
      </c>
      <c r="FG41" s="90">
        <f>IF(ISNA(VLOOKUP($B41,'[2]1516 Exp_Rev Access'!$F$7:$FS$310,142,FALSE)),"",VLOOKUP($B41,'[2]1516 Exp_Rev Access'!$F$7:$FS$310,142,FALSE))</f>
        <v>0</v>
      </c>
      <c r="FH41" s="90">
        <f>IF(ISNA(VLOOKUP($B41,'[2]1516 Exp_Rev Access'!$F$7:$FS$310,143,FALSE)),"",VLOOKUP($B41,'[2]1516 Exp_Rev Access'!$F$7:$FS$310,143,FALSE))</f>
        <v>0</v>
      </c>
      <c r="FI41" s="90">
        <f>IF(ISNA(VLOOKUP($B41,'[2]1516 Exp_Rev Access'!$F$7:$FS$310,144,FALSE)),"",VLOOKUP($B41,'[2]1516 Exp_Rev Access'!$F$7:$FS$310,144,FALSE))</f>
        <v>0</v>
      </c>
      <c r="FJ41" s="90">
        <f>IF(ISNA(VLOOKUP($B41,'[2]1516 Exp_Rev Access'!$F$7:$FS$310,145,FALSE)),"",VLOOKUP($B41,'[2]1516 Exp_Rev Access'!$F$7:$FS$310,145,FALSE))</f>
        <v>0</v>
      </c>
      <c r="FK41" s="90">
        <f>IF(ISNA(VLOOKUP($B41,'[2]1516 Exp_Rev Access'!$F$7:$FS$310,146,FALSE)),"",VLOOKUP($B41,'[2]1516 Exp_Rev Access'!$F$7:$FS$310,146,FALSE))</f>
        <v>0</v>
      </c>
      <c r="FL41" s="90">
        <f>IF(ISNA(VLOOKUP($B41,'[2]1516 Exp_Rev Access'!$F$7:$FS$310,1147,FALSE)),"",VLOOKUP($B41,'[2]1516 Exp_Rev Access'!$F$7:$FS$310,147,FALSE))</f>
        <v>0</v>
      </c>
      <c r="FM41" s="90">
        <f>IF(ISNA(VLOOKUP($B41,'[2]1516 Exp_Rev Access'!$F$7:$FS$310,148,FALSE)),"",VLOOKUP($B41,'[2]1516 Exp_Rev Access'!$F$7:$FS$310,148,FALSE))</f>
        <v>0</v>
      </c>
      <c r="FN41" s="90">
        <f>IF(ISNA(VLOOKUP($B41,'[2]1516 Exp_Rev Access'!$F$7:$FS$310,149,FALSE)),"",VLOOKUP($B41,'[2]1516 Exp_Rev Access'!$F$7:$FS$310,149,FALSE))</f>
        <v>0</v>
      </c>
      <c r="FO41" s="90">
        <f>IF(ISNA(VLOOKUP($B41,'[2]1516 Exp_Rev Access'!$F$7:$FS$310,150,FALSE)),"",VLOOKUP($B41,'[2]1516 Exp_Rev Access'!$F$7:$FS$310,150,FALSE))</f>
        <v>0</v>
      </c>
      <c r="FP41" s="90">
        <f>IF(ISNA(VLOOKUP($B41,'[2]1516 Exp_Rev Access'!$F$7:$FS$310,151,FALSE)),"",VLOOKUP($B41,'[2]1516 Exp_Rev Access'!$F$7:$FS$310,151,FALSE))</f>
        <v>0</v>
      </c>
      <c r="FQ41" s="90">
        <f>IF(ISNA(VLOOKUP($B41,'[2]1516 Exp_Rev Access'!$F$7:$FS$310,152,FALSE)),"",VLOOKUP($B41,'[2]1516 Exp_Rev Access'!$F$7:$FS$310,152,FALSE))</f>
        <v>0</v>
      </c>
      <c r="FR41" s="90">
        <f>IF(ISNA(VLOOKUP($B41,'[2]1516 Exp_Rev Access'!$F$7:$FS$310,153,FALSE)),"",VLOOKUP($B41,'[2]1516 Exp_Rev Access'!$F$7:$FS$310,153,FALSE))</f>
        <v>117647.97</v>
      </c>
      <c r="FS41" s="53">
        <f>SUM(CH41:FR41)</f>
        <v>3654434.1400000006</v>
      </c>
      <c r="FT41" s="92">
        <f>FS41/E41</f>
        <v>8.1619049888739317E-2</v>
      </c>
      <c r="FU41" s="95">
        <f>FS41/D41</f>
        <v>947.19119895909478</v>
      </c>
      <c r="FV41" s="90">
        <f>IF(ISNA(VLOOKUP($B41,'[2]1516 Exp_Rev Access'!$F$7:$FS$310,154,FALSE)),"",VLOOKUP($B41,'[2]1516 Exp_Rev Access'!$F$7:$FS$310,154,FALSE))</f>
        <v>0</v>
      </c>
      <c r="FW41" s="90">
        <f>IF(ISNA(VLOOKUP($B41,'[2]1516 Exp_Rev Access'!$F$7:$FS$310,155,FALSE)),"",VLOOKUP($B41,'[2]1516 Exp_Rev Access'!$F$7:$FS$310,155,FALSE))</f>
        <v>0</v>
      </c>
      <c r="FX41" s="90">
        <f>IF(ISNA(VLOOKUP($B41,'[2]1516 Exp_Rev Access'!$F$7:$FS$310,156,FALSE)),"",VLOOKUP($B41,'[2]1516 Exp_Rev Access'!$F$7:$FS$310,156,FALSE))</f>
        <v>0</v>
      </c>
      <c r="FY41" s="90">
        <f>IF(ISNA(VLOOKUP($B41,'[2]1516 Exp_Rev Access'!$F$7:$FS$310,157,FALSE)),"",VLOOKUP($B41,'[2]1516 Exp_Rev Access'!$F$7:$FS$310,157,FALSE))</f>
        <v>0</v>
      </c>
      <c r="FZ41" s="90">
        <f>IF(ISNA(VLOOKUP($B41,'[2]1516 Exp_Rev Access'!$F$7:$FS$310,158,FALSE)),"",VLOOKUP($B41,'[2]1516 Exp_Rev Access'!$F$7:$FS$310,158,FALSE))</f>
        <v>0</v>
      </c>
      <c r="GA41" s="90">
        <f>IF(ISNA(VLOOKUP($B41,'[2]1516 Exp_Rev Access'!$F$7:$FS$310,159,FALSE)),"",VLOOKUP($B41,'[2]1516 Exp_Rev Access'!$F$7:$FS$310,159,FALSE))</f>
        <v>0</v>
      </c>
      <c r="GB41" s="90">
        <f>IF(ISNA(VLOOKUP($B41,'[2]1516 Exp_Rev Access'!$F$7:$FS$310,160,FALSE)),"",VLOOKUP($B41,'[2]1516 Exp_Rev Access'!$F$7:$FS$310,160,FALSE))</f>
        <v>0</v>
      </c>
      <c r="GC41" s="90">
        <f>IF(ISNA(VLOOKUP($B41,'[2]1516 Exp_Rev Access'!$F$7:$FS$310,161,FALSE)),"",VLOOKUP($B41,'[2]1516 Exp_Rev Access'!$F$7:$FS$310,161,FALSE))</f>
        <v>0</v>
      </c>
      <c r="GD41" s="90">
        <f>IF(ISNA(VLOOKUP($B41,'[2]1516 Exp_Rev Access'!$F$7:$FS$310,162,FALSE)),"",VLOOKUP($B41,'[2]1516 Exp_Rev Access'!$F$7:$FS$310,162,FALSE))</f>
        <v>7163.51</v>
      </c>
      <c r="GE41" s="90">
        <f>IF(ISNA(VLOOKUP($B41,'[2]1516 Exp_Rev Access'!$F$7:$FS$310,163,FALSE)),"",VLOOKUP($B41,'[2]1516 Exp_Rev Access'!$F$7:$FS$310,163,FALSE))</f>
        <v>0</v>
      </c>
      <c r="GF41" s="90">
        <f>IF(ISNA(VLOOKUP($B41,'[2]1516 Exp_Rev Access'!$F$7:$FS$310,164,FALSE)),"",VLOOKUP($B41,'[2]1516 Exp_Rev Access'!$F$7:$FS$310,164,FALSE))</f>
        <v>0</v>
      </c>
      <c r="GG41" s="90">
        <f>IF(ISNA(VLOOKUP($B41,'[2]1516 Exp_Rev Access'!$F$7:$FS$310,165,FALSE)),"",VLOOKUP($B41,'[2]1516 Exp_Rev Access'!$F$7:$FS$310,165,FALSE))</f>
        <v>0</v>
      </c>
      <c r="GH41" s="90">
        <f>IF(ISNA(VLOOKUP($B41,'[2]1516 Exp_Rev Access'!$F$7:$FS$310,166,FALSE)),"",VLOOKUP($B41,'[2]1516 Exp_Rev Access'!$F$7:$FS$310,166,FALSE))</f>
        <v>0</v>
      </c>
      <c r="GI41" s="90">
        <f>IF(ISNA(VLOOKUP($B41,'[2]1516 Exp_Rev Access'!$F$7:$FS$310,167,FALSE)),"",VLOOKUP($B41,'[2]1516 Exp_Rev Access'!$F$7:$FS$310,167,FALSE))</f>
        <v>0</v>
      </c>
      <c r="GJ41" s="90">
        <f>IF(ISNA(VLOOKUP($B41,'[2]1516 Exp_Rev Access'!$F$7:$FS$310,168,FALSE)),"",VLOOKUP($B41,'[2]1516 Exp_Rev Access'!$F$7:$FS$310,168,FALSE))</f>
        <v>0</v>
      </c>
      <c r="GK41" s="90">
        <f>IF(ISNA(VLOOKUP($B41,'[2]1516 Exp_Rev Access'!$F$7:$FS$310,169,FALSE)),"",VLOOKUP($B41,'[2]1516 Exp_Rev Access'!$F$7:$FS$310,169,FALSE))</f>
        <v>4886.71</v>
      </c>
      <c r="GL41" s="90">
        <f>IF(ISNA(VLOOKUP($B41,'[2]1516 Exp_Rev Access'!$F$7:$FS$310,170,FALSE)),"",VLOOKUP($B41,'[2]1516 Exp_Rev Access'!$F$7:$FS$310,170,FALSE))</f>
        <v>1440</v>
      </c>
      <c r="GM41" s="90">
        <f>IF(ISNA(VLOOKUP($B41,'[2]1516 Exp_Rev Access'!$F$7:$FT$310,171,FALSE)),"",VLOOKUP($B41,'[2]1516 Exp_Rev Access'!$F$7:$FT$310,171,FALSE))</f>
        <v>0</v>
      </c>
      <c r="GN41" s="90">
        <f>IF(ISNA(VLOOKUP($B41,'[2]1516 Exp_Rev Access'!$F$7:$FU$310,172,FALSE)),"",VLOOKUP($B41,'[2]1516 Exp_Rev Access'!$F$7:$FU$310,172,FALSE))</f>
        <v>0</v>
      </c>
      <c r="GO41" s="90">
        <f>IF(ISNA(VLOOKUP($B41,'[2]1516 Exp_Rev Access'!$F$7:$FV$310,173,FALSE)),"",VLOOKUP($B41,'[2]1516 Exp_Rev Access'!$F$7:$FV$310,173,FALSE))</f>
        <v>0</v>
      </c>
      <c r="GP41" s="90">
        <f>IF(ISNA(VLOOKUP($B41,'[2]1516 Exp_Rev Access'!$F$7:$GA$310,174,FALSE)),"",VLOOKUP($B41,'[2]1516 Exp_Rev Access'!$F$7:$GA$310,174,FALSE))</f>
        <v>0</v>
      </c>
      <c r="GQ41" s="90">
        <f>IF(ISNA(VLOOKUP($B41,'[2]1516 Exp_Rev Access'!$F$7:$GA$310,175,FALSE)),"",VLOOKUP($B41,'[2]1516 Exp_Rev Access'!$F$7:$GA$310,175,FALSE))</f>
        <v>0</v>
      </c>
      <c r="GR41" s="90">
        <f>IF(ISNA(VLOOKUP($B41,'[2]1516 Exp_Rev Access'!$F$7:$GA$310,176,FALSE)),"",VLOOKUP($B41,'[2]1516 Exp_Rev Access'!$F$7:$GA$310,176,FALSE))</f>
        <v>0</v>
      </c>
      <c r="GS41" s="90">
        <f>IF(ISNA(VLOOKUP($B41,'[2]1516 Exp_Rev Access'!$F$7:$GA$310,177,FALSE)),"",VLOOKUP($B41,'[2]1516 Exp_Rev Access'!$F$7:$GA$310,177,FALSE))</f>
        <v>0</v>
      </c>
      <c r="GT41" s="90">
        <f>IF(ISNA(VLOOKUP($B41,'[2]1516 Exp_Rev Access'!$F$7:$GA$310,178,FALSE)),"",VLOOKUP($B41,'[2]1516 Exp_Rev Access'!$F$7:$GA$310,178,FALSE))</f>
        <v>7457.26</v>
      </c>
      <c r="GU41" s="53">
        <f>SUM(FV41:GT41)</f>
        <v>20947.480000000003</v>
      </c>
      <c r="GV41" s="92">
        <f>GU41/E41</f>
        <v>4.6784627925005348E-4</v>
      </c>
      <c r="GW41" s="114">
        <f t="shared" ref="GW41:GW46" si="124">GU41/D41</f>
        <v>5.4293682513516739</v>
      </c>
      <c r="HE41" s="97"/>
      <c r="HF41" s="97"/>
      <c r="HG41" s="97"/>
      <c r="HH41" s="97"/>
      <c r="HI41" s="97"/>
      <c r="HJ41" s="97"/>
      <c r="HK41" s="97"/>
      <c r="HL41" s="97"/>
      <c r="HM41" s="97"/>
      <c r="HN41" s="97"/>
    </row>
    <row r="42" spans="1:224" x14ac:dyDescent="0.2">
      <c r="B42" s="87" t="s">
        <v>222</v>
      </c>
      <c r="C42" s="87" t="s">
        <v>223</v>
      </c>
      <c r="D42" s="88">
        <f>IF(ISNA(VLOOKUP($B42,'[2]1516 enrollment_Rev_Exp by size'!$A$6:$C$325,3,FALSE)),"",VLOOKUP($B42,'[2]1516 enrollment_Rev_Exp by size'!$A$6:$C$325,3,FALSE))</f>
        <v>281.30999999999995</v>
      </c>
      <c r="E42" s="89">
        <v>3735262.33</v>
      </c>
      <c r="F42" s="67">
        <f>N42+AM42+AU42+BV42+CE42+FS42+GU42</f>
        <v>3735262.3299999996</v>
      </c>
      <c r="G42" s="67">
        <f t="shared" si="112"/>
        <v>0</v>
      </c>
      <c r="H42" s="90">
        <f>IF(ISNA(VLOOKUP($B42,'[2]1516 Exp_Rev Access'!$F$7:$FS$310,2,FALSE)),"",VLOOKUP($B42,'[2]1516 Exp_Rev Access'!$F$7:$FS$310,2,FALSE))</f>
        <v>480953.94</v>
      </c>
      <c r="I42" s="90">
        <f>IF(ISNA(VLOOKUP($B42,'[2]1516 Exp_Rev Access'!$F$7:$FS$310,3,FALSE)),"",VLOOKUP($B42,'[2]1516 Exp_Rev Access'!$F$7:$FS$310,3,FALSE))</f>
        <v>0</v>
      </c>
      <c r="J42" s="90">
        <f>IF(ISNA(VLOOKUP($B42,'[2]1516 Exp_Rev Access'!$F$7:$FS$310,4,FALSE)),"",VLOOKUP($B42,'[2]1516 Exp_Rev Access'!$F$7:$FS$310,4,FALSE))</f>
        <v>0</v>
      </c>
      <c r="K42" s="90">
        <f>IF(ISNA(VLOOKUP($B42,'[2]1516 Exp_Rev Access'!$F$7:$FS$310,5,FALSE)),"-",VLOOKUP($B42,'[2]1516 Exp_Rev Access'!$F$7:$FS$310,5,FALSE))</f>
        <v>22199.47</v>
      </c>
      <c r="L42" s="90">
        <f>IF(ISNA(VLOOKUP($B42,'[2]1516 Exp_Rev Access'!$F$7:$FS$310,6,FALSE)),"",VLOOKUP($B42,'[2]1516 Exp_Rev Access'!$F$7:$FS$310,6,FALSE))</f>
        <v>0</v>
      </c>
      <c r="M42" s="90">
        <f>IF(ISNA(VLOOKUP($B42,'[2]1516 Exp_Rev Access'!$F$7:$FS$310,7,FALSE)),"",VLOOKUP($B42,'[2]1516 Exp_Rev Access'!$F$7:$FS$310,7,FALSE))</f>
        <v>0</v>
      </c>
      <c r="N42" s="53">
        <f t="shared" si="113"/>
        <v>503153.41000000003</v>
      </c>
      <c r="O42" s="91">
        <f t="shared" si="114"/>
        <v>0.13470363405506783</v>
      </c>
      <c r="P42" s="53">
        <f t="shared" si="115"/>
        <v>1788.6083324446345</v>
      </c>
      <c r="Q42" s="90">
        <f>IF(ISNA(VLOOKUP($B42,'[2]1516 Exp_Rev Access'!$F$7:$FS$310,8,FALSE)),"",VLOOKUP($B42,'[2]1516 Exp_Rev Access'!$F$7:$FS$310,8,FALSE))</f>
        <v>105</v>
      </c>
      <c r="R42" s="90">
        <f>IF(ISNA(VLOOKUP($B42,'[2]1516 Exp_Rev Access'!$F$7:$FS$310,9,FALSE)),"",VLOOKUP($B42,'[2]1516 Exp_Rev Access'!$F$7:$FS$310,9,FALSE))</f>
        <v>0</v>
      </c>
      <c r="S42" s="90">
        <f>IF(ISNA(VLOOKUP($B42,'[2]1516 Exp_Rev Access'!$F$7:$FS$310,10,FALSE)),"",VLOOKUP($B42,'[2]1516 Exp_Rev Access'!$F$7:$FS$310,10,FALSE))</f>
        <v>0</v>
      </c>
      <c r="T42" s="90">
        <f>IF(ISNA(VLOOKUP($B42,'[2]1516 Exp_Rev Access'!$F$7:$FS$310,11,FALSE)),"",VLOOKUP($B42,'[2]1516 Exp_Rev Access'!$F$7:$FS$310,11,FALSE))</f>
        <v>0</v>
      </c>
      <c r="U42" s="90">
        <f>IF(ISNA(VLOOKUP($B42,'[2]1516 Exp_Rev Access'!$F$7:$FS$310,12,FALSE)),"",VLOOKUP($B42,'[2]1516 Exp_Rev Access'!$F$7:$FS$310,12,FALSE))</f>
        <v>0</v>
      </c>
      <c r="V42" s="90">
        <f>IF(ISNA(VLOOKUP($B42,'[2]1516 Exp_Rev Access'!$F$7:$FS$310,13,FALSE)),"",VLOOKUP($B42,'[2]1516 Exp_Rev Access'!$F$7:$FS$310,13,FALSE))</f>
        <v>0</v>
      </c>
      <c r="W42" s="90">
        <f>IF(ISNA(VLOOKUP($B42,'[2]1516 Exp_Rev Access'!$F$7:$FS$310,14,FALSE)),"",VLOOKUP($B42,'[2]1516 Exp_Rev Access'!$F$7:$FS$310,14,FALSE))</f>
        <v>0</v>
      </c>
      <c r="X42" s="90">
        <f>IF(ISNA(VLOOKUP($B42,'[2]1516 Exp_Rev Access'!$F$7:$FS$310,15,FALSE)),"",VLOOKUP($B42,'[2]1516 Exp_Rev Access'!$F$7:$FS$310,15,FALSE))</f>
        <v>0</v>
      </c>
      <c r="Y42" s="90">
        <f>IF(ISNA(VLOOKUP($B42,'[2]1516 Exp_Rev Access'!$F$7:$FS$310,16,FALSE)),"",VLOOKUP($B42,'[2]1516 Exp_Rev Access'!$F$7:$FS$310,16,FALSE))</f>
        <v>1809.32</v>
      </c>
      <c r="Z42" s="90">
        <f>IF(ISNA(VLOOKUP($B42,'[2]1516 Exp_Rev Access'!$F$7:$FS$310,17,FALSE)),"",VLOOKUP($B42,'[2]1516 Exp_Rev Access'!$F$7:$FS$310,17,FALSE))</f>
        <v>0</v>
      </c>
      <c r="AA42" s="90">
        <f>IF(ISNA(VLOOKUP($B42,'[2]1516 Exp_Rev Access'!$F$7:$FS$310,18,FALSE)),"",VLOOKUP($B42,'[2]1516 Exp_Rev Access'!$F$7:$FS$310,18,FALSE))</f>
        <v>0</v>
      </c>
      <c r="AB42" s="90">
        <f>IF(ISNA(VLOOKUP($B42,'[2]1516 Exp_Rev Access'!$F$7:$FS$310,19,FALSE)),"",VLOOKUP($B42,'[2]1516 Exp_Rev Access'!$F$7:$FS$310,19,FALSE))</f>
        <v>0</v>
      </c>
      <c r="AC42" s="90">
        <f>IF(ISNA(VLOOKUP($B42,'[2]1516 Exp_Rev Access'!$F$7:$FS$310,20,FALSE)),"",VLOOKUP($B42,'[2]1516 Exp_Rev Access'!$F$7:$FS$310,20,FALSE))</f>
        <v>331.82</v>
      </c>
      <c r="AD42" s="90">
        <f>IF(ISNA(VLOOKUP($B42,'[2]1516 Exp_Rev Access'!$F$7:$FS$310,21,FALSE)),"",VLOOKUP($B42,'[2]1516 Exp_Rev Access'!$F$7:$FS$310,21,FALSE))</f>
        <v>21614.240000000002</v>
      </c>
      <c r="AE42" s="90">
        <f>IF(ISNA(VLOOKUP($B42,'[2]1516 Exp_Rev Access'!$F$7:$FS$310,22,FALSE)),"",VLOOKUP($B42,'[2]1516 Exp_Rev Access'!$F$7:$FS$310,22,FALSE))</f>
        <v>4058.58</v>
      </c>
      <c r="AF42" s="90">
        <f>IF(ISNA(VLOOKUP($B42,'[2]1516 Exp_Rev Access'!$F$7:$FS$310,23,FALSE)),"",VLOOKUP($B42,'[2]1516 Exp_Rev Access'!$F$7:$FS$310,23,FALSE))</f>
        <v>0</v>
      </c>
      <c r="AG42" s="90">
        <f>IF(ISNA(VLOOKUP($B42,'[2]1516 Exp_Rev Access'!$F$7:$FS$310,24,FALSE)),"",VLOOKUP($B42,'[2]1516 Exp_Rev Access'!$F$7:$FS$310,24,FALSE))</f>
        <v>13862.1</v>
      </c>
      <c r="AH42" s="90">
        <f>IF(ISNA(VLOOKUP($B42,'[2]1516 Exp_Rev Access'!$F$7:$FS$310,25,FALSE)),"",VLOOKUP($B42,'[2]1516 Exp_Rev Access'!$F$7:$FS$310,25,FALSE))</f>
        <v>11718.4</v>
      </c>
      <c r="AI42" s="90">
        <f>IF(ISNA(VLOOKUP($B42,'[2]1516 Exp_Rev Access'!$F$7:$FS$310,26,FALSE)),"",VLOOKUP($B42,'[2]1516 Exp_Rev Access'!$F$7:$FS$310,26,FALSE))</f>
        <v>816.04</v>
      </c>
      <c r="AJ42" s="90">
        <f>IF(ISNA(VLOOKUP($B42,'[2]1516 Exp_Rev Access'!$F$7:$FS$310,27,FALSE)),"",VLOOKUP($B42,'[2]1516 Exp_Rev Access'!$F$7:$FS$310,27,FALSE))</f>
        <v>0</v>
      </c>
      <c r="AK42" s="90">
        <f>IF(ISNA(VLOOKUP($B42,'[2]1516 Exp_Rev Access'!$F$7:$FS$310,28,FALSE)),"",VLOOKUP($B42,'[2]1516 Exp_Rev Access'!$F$7:$FS$310,28,FALSE))</f>
        <v>919.77</v>
      </c>
      <c r="AL42" s="90">
        <f>IF(ISNA(VLOOKUP($B42,'[2]1516 Exp_Rev Access'!$F$7:$FS$310,29,FALSE)),"",VLOOKUP($B42,'[2]1516 Exp_Rev Access'!$F$7:$FS$310,29,FALSE))</f>
        <v>1762.86</v>
      </c>
      <c r="AM42" s="53">
        <f>SUM(Q42:AL42)</f>
        <v>56998.13</v>
      </c>
      <c r="AN42" s="92">
        <f t="shared" si="116"/>
        <v>1.5259471749069897E-2</v>
      </c>
      <c r="AO42" s="68">
        <f t="shared" si="117"/>
        <v>202.61679286196724</v>
      </c>
      <c r="AP42" s="90">
        <f>IF(ISNA(VLOOKUP($B42,'[2]1516 Exp_Rev Access'!$F$7:$FS$310,30,FALSE)),"",VLOOKUP($B42,'[2]1516 Exp_Rev Access'!$F$7:$FS$310,30,FALSE))</f>
        <v>2115268</v>
      </c>
      <c r="AQ42" s="90">
        <f>IF(ISNA(VLOOKUP($B42,'[2]1516 Exp_Rev Access'!$F$7:$FS$310,31,FALSE)),"",VLOOKUP($B42,'[2]1516 Exp_Rev Access'!$F$7:$FS$310,31,FALSE))</f>
        <v>29934.07</v>
      </c>
      <c r="AR42" s="90">
        <f>IF(ISNA(VLOOKUP($B42,'[2]1516 Exp_Rev Access'!$F$7:$FS$310,32,FALSE)),"",VLOOKUP($B42,'[2]1516 Exp_Rev Access'!$F$7:$FS$310,32,FALSE))</f>
        <v>0</v>
      </c>
      <c r="AS42" s="90">
        <f>IF(ISNA(VLOOKUP($B42,'[2]1516 Exp_Rev Access'!$F$7:$FS$310,33,FALSE)),"",VLOOKUP($B42,'[2]1516 Exp_Rev Access'!$F$7:$FS$310,33,FALSE))</f>
        <v>260744.62</v>
      </c>
      <c r="AT42" s="90">
        <f>IF(ISNA(VLOOKUP($B42,'[2]1516 Exp_Rev Access'!$F$7:$FS$310,34,FALSE)),"",VLOOKUP($B42,'[2]1516 Exp_Rev Access'!$F$7:$FS$310,34,FALSE))</f>
        <v>0</v>
      </c>
      <c r="AU42" s="53">
        <f>SUM(AP42:AT42)</f>
        <v>2405946.69</v>
      </c>
      <c r="AV42" s="93">
        <f t="shared" si="118"/>
        <v>0.64411719377150145</v>
      </c>
      <c r="AW42" s="53">
        <f t="shared" si="119"/>
        <v>8552.6525541217889</v>
      </c>
      <c r="AX42" s="90">
        <f>IF(ISNA(VLOOKUP($B42,'[2]1516 Exp_Rev Access'!$F$7:$FS$310,35,FALSE)),"",VLOOKUP($B42,'[2]1516 Exp_Rev Access'!$F$7:$FS$310,35,FALSE))</f>
        <v>9000</v>
      </c>
      <c r="AY42" s="90">
        <f>IF(ISNA(VLOOKUP($B42,'[2]1516 Exp_Rev Access'!$F$7:$FS$310,36,FALSE)),"",VLOOKUP($B42,'[2]1516 Exp_Rev Access'!$F$7:$FS$310,36,FALSE))</f>
        <v>194897.96</v>
      </c>
      <c r="AZ42" s="90">
        <f>IF(ISNA(VLOOKUP($B42,'[2]1516 Exp_Rev Access'!$F$7:$FS$310,37,FALSE)),"",VLOOKUP($B42,'[2]1516 Exp_Rev Access'!$F$7:$FS$310,37,FALSE))</f>
        <v>0</v>
      </c>
      <c r="BA42" s="90">
        <f>IF(ISNA(VLOOKUP($B42,'[2]1516 Exp_Rev Access'!$F$7:$FS$310,38,FALSE)),"",VLOOKUP($B42,'[2]1516 Exp_Rev Access'!$F$7:$FS$310,38,FALSE))</f>
        <v>0</v>
      </c>
      <c r="BB42" s="90">
        <f>IF(ISNA(VLOOKUP($B42,'[2]1516 Exp_Rev Access'!$F$7:$FS$310,39,FALSE)),"",VLOOKUP($B42,'[2]1516 Exp_Rev Access'!$F$7:$FS$310,39,FALSE))</f>
        <v>0</v>
      </c>
      <c r="BC42" s="90">
        <f>IF(ISNA(VLOOKUP($B42,'[2]1516 Exp_Rev Access'!$F$7:$FS$310,40,FALSE)),"",VLOOKUP($B42,'[2]1516 Exp_Rev Access'!$F$7:$FS$310,40,FALSE))</f>
        <v>58134.01</v>
      </c>
      <c r="BD42" s="90">
        <f>IF(ISNA(VLOOKUP($B42,'[2]1516 Exp_Rev Access'!$F$7:$FS$310,41,FALSE)),"",VLOOKUP($B42,'[2]1516 Exp_Rev Access'!$F$7:$FS$310,41,FALSE))</f>
        <v>0</v>
      </c>
      <c r="BE42" s="90">
        <f>IF(ISNA(VLOOKUP($B42,'[2]1516 Exp_Rev Access'!$F$7:$FS$310,42,FALSE)),"",VLOOKUP($B42,'[2]1516 Exp_Rev Access'!$F$7:$FS$310,42,FALSE))</f>
        <v>14002.69</v>
      </c>
      <c r="BF42" s="90">
        <f>IF(ISNA(VLOOKUP($B42,'[2]1516 Exp_Rev Access'!$F$7:$FS$310,43,FALSE)),"",VLOOKUP($B42,'[2]1516 Exp_Rev Access'!$F$7:$FS$310,43,FALSE))</f>
        <v>0</v>
      </c>
      <c r="BG42" s="90">
        <f>IF(ISNA(VLOOKUP($B42,'[2]1516 Exp_Rev Access'!$F$7:$FS$310,44,FALSE)),"",VLOOKUP($B42,'[2]1516 Exp_Rev Access'!$F$7:$FS$310,44,FALSE))</f>
        <v>0</v>
      </c>
      <c r="BH42" s="90">
        <f>IF(ISNA(VLOOKUP($B42,'[2]1516 Exp_Rev Access'!$F$7:$FS$310,45,FALSE)),"",VLOOKUP($B42,'[2]1516 Exp_Rev Access'!$F$7:$FS$310,45,FALSE))</f>
        <v>685.42</v>
      </c>
      <c r="BI42" s="90">
        <f>IF(ISNA(VLOOKUP($B42,'[2]1516 Exp_Rev Access'!$F$7:$FS$310,46,FALSE)),"",VLOOKUP($B42,'[2]1516 Exp_Rev Access'!$F$7:$FS$310,46,FALSE))</f>
        <v>0</v>
      </c>
      <c r="BJ42" s="90">
        <f>IF(ISNA(VLOOKUP($B42,'[2]1516 Exp_Rev Access'!$F$7:$FS$310,47,FALSE)),"",VLOOKUP($B42,'[2]1516 Exp_Rev Access'!$F$7:$FS$310,47,FALSE))</f>
        <v>1250.17</v>
      </c>
      <c r="BK42" s="90">
        <f>IF(ISNA(VLOOKUP($B42,'[2]1516 Exp_Rev Access'!$F$7:$FS$310,48,FALSE)),"",VLOOKUP($B42,'[2]1516 Exp_Rev Access'!$F$7:$FS$310,48,FALSE))</f>
        <v>91091.47</v>
      </c>
      <c r="BL42" s="90">
        <f>IF(ISNA(VLOOKUP($B42,'[2]1516 Exp_Rev Access'!$F$7:$FS$310,49,FALSE)),"",VLOOKUP($B42,'[2]1516 Exp_Rev Access'!$F$7:$FS$310,49,FALSE))</f>
        <v>0</v>
      </c>
      <c r="BM42" s="90">
        <f>IF(ISNA(VLOOKUP($B42,'[2]1516 Exp_Rev Access'!$F$7:$FS$310,50,FALSE)),"",VLOOKUP($B42,'[2]1516 Exp_Rev Access'!$F$7:$FS$310,50,FALSE))</f>
        <v>0</v>
      </c>
      <c r="BN42" s="90">
        <f>IF(ISNA(VLOOKUP($B42,'[2]1516 Exp_Rev Access'!$F$7:$FS$310,51,FALSE)),"",VLOOKUP($B42,'[2]1516 Exp_Rev Access'!$F$7:$FS$310,51,FALSE))</f>
        <v>0</v>
      </c>
      <c r="BO42" s="90">
        <f>IF(ISNA(VLOOKUP($B42,'[2]1516 Exp_Rev Access'!$F$7:$FS$310,52,FALSE)),"",VLOOKUP($B42,'[2]1516 Exp_Rev Access'!$F$7:$FS$310,52,FALSE))</f>
        <v>0</v>
      </c>
      <c r="BP42" s="90">
        <f>IF(ISNA(VLOOKUP($B42,'[2]1516 Exp_Rev Access'!$F$7:$FS$310,53,FALSE)),"",VLOOKUP($B42,'[2]1516 Exp_Rev Access'!$F$7:$FS$310,53,FALSE))</f>
        <v>0</v>
      </c>
      <c r="BQ42" s="90">
        <f>IF(ISNA(VLOOKUP($B42,'[2]1516 Exp_Rev Access'!$F$7:$FS$310,54,FALSE)),"",VLOOKUP($B42,'[2]1516 Exp_Rev Access'!$F$7:$FS$310,54,FALSE))</f>
        <v>71927.02</v>
      </c>
      <c r="BR42" s="90">
        <f>IF(ISNA(VLOOKUP($B42,'[2]1516 Exp_Rev Access'!$F$7:$FS$310,55,FALSE)),"",VLOOKUP($B42,'[2]1516 Exp_Rev Access'!$F$7:$FS$310,55,FALSE))</f>
        <v>0</v>
      </c>
      <c r="BS42" s="90">
        <f>IF(ISNA(VLOOKUP($B42,'[2]1516 Exp_Rev Access'!$F$7:$FS$310,56,FALSE)),"",VLOOKUP($B42,'[2]1516 Exp_Rev Access'!$F$7:$FS$310,56,FALSE))</f>
        <v>0</v>
      </c>
      <c r="BT42" s="90">
        <f>IF(ISNA(VLOOKUP($B42,'[2]1516 Exp_Rev Access'!$F$7:$FS$310,57,FALSE)),"",VLOOKUP($B42,'[2]1516 Exp_Rev Access'!$F$7:$FS$310,57,FALSE))</f>
        <v>0</v>
      </c>
      <c r="BU42" s="90">
        <f>IF(ISNA(VLOOKUP($B42,'[2]1516 Exp_Rev Access'!$F$7:$FS$310,58,FALSE)),"",VLOOKUP($B42,'[2]1516 Exp_Rev Access'!$F$7:$FS$310,58,FALSE))</f>
        <v>0</v>
      </c>
      <c r="BV42" s="53">
        <f>SUM(AX42:BU42)</f>
        <v>440988.74</v>
      </c>
      <c r="BW42" s="92">
        <f t="shared" si="120"/>
        <v>0.11806098234605118</v>
      </c>
      <c r="BX42" s="68">
        <f t="shared" si="121"/>
        <v>1567.6255376630766</v>
      </c>
      <c r="BY42" s="90">
        <f>IF(ISNA(VLOOKUP($B42,'[2]1516 Exp_Rev Access'!$F$7:$FS$310,59,FALSE)),"",VLOOKUP($B42,'[2]1516 Exp_Rev Access'!$F$7:$FS$310,59,FALSE))</f>
        <v>0</v>
      </c>
      <c r="BZ42" s="90">
        <f>IF(ISNA(VLOOKUP($B42,'[2]1516 Exp_Rev Access'!$F$7:$FS$310,60,FALSE)),"",VLOOKUP($B42,'[2]1516 Exp_Rev Access'!$F$7:$FS$310,60,FALSE))</f>
        <v>0</v>
      </c>
      <c r="CA42" s="90">
        <f>IF(ISNA(VLOOKUP($B42,'[2]1516 Exp_Rev Access'!$F$7:$FS$310,61,FALSE)),"",VLOOKUP($B42,'[2]1516 Exp_Rev Access'!$F$7:$FS$310,61,FALSE))</f>
        <v>0</v>
      </c>
      <c r="CB42" s="90">
        <f>IF(ISNA(VLOOKUP($B42,'[2]1516 Exp_Rev Access'!$F$7:$FS$310,62,FALSE)),"",VLOOKUP($B42,'[2]1516 Exp_Rev Access'!$F$7:$FS$310,62,FALSE))</f>
        <v>0</v>
      </c>
      <c r="CC42" s="90">
        <f>IF(ISNA(VLOOKUP($B42,'[2]1516 Exp_Rev Access'!$F$7:$FS$310,63,FALSE)),"",VLOOKUP($B42,'[2]1516 Exp_Rev Access'!$F$7:$FS$310,63,FALSE))</f>
        <v>12158.71</v>
      </c>
      <c r="CD42" s="90">
        <f>IF(ISNA(VLOOKUP($B42,'[2]1516 Exp_Rev Access'!$F$7:$FS$310,64,FALSE)),"",VLOOKUP($B42,'[2]1516 Exp_Rev Access'!$F$7:$FS$310,64,FALSE))</f>
        <v>0</v>
      </c>
      <c r="CE42" s="53">
        <f>SUM(BY42:CD42)</f>
        <v>12158.71</v>
      </c>
      <c r="CF42" s="92">
        <f t="shared" si="122"/>
        <v>3.2551154178239467E-3</v>
      </c>
      <c r="CG42" s="94">
        <f t="shared" si="123"/>
        <v>43.221748249262383</v>
      </c>
      <c r="CH42" s="90">
        <f>IF(ISNA(VLOOKUP($B42,'[2]1516 Exp_Rev Access'!$F$7:$FS$310,65,FALSE)),"",VLOOKUP($B42,'[2]1516 Exp_Rev Access'!$F$7:$FS$310,65,FALSE))</f>
        <v>0</v>
      </c>
      <c r="CI42" s="90">
        <f>IF(ISNA(VLOOKUP($B42,'[2]1516 Exp_Rev Access'!$F$7:$FS$310,66,FALSE)),"",VLOOKUP($B42,'[2]1516 Exp_Rev Access'!$F$7:$FS$310,66,FALSE))</f>
        <v>0</v>
      </c>
      <c r="CJ42" s="90">
        <f>IF(ISNA(VLOOKUP($B42,'[2]1516 Exp_Rev Access'!$F$7:$FS$310,67,FALSE)),"",VLOOKUP($B42,'[2]1516 Exp_Rev Access'!$F$7:$FS$310,67,FALSE))</f>
        <v>0</v>
      </c>
      <c r="CK42" s="90">
        <f>IF(ISNA(VLOOKUP($B42,'[2]1516 Exp_Rev Access'!$F$7:$FS$310,68,FALSE)),"",VLOOKUP($B42,'[2]1516 Exp_Rev Access'!$F$7:$FS$310,68,FALSE))</f>
        <v>0</v>
      </c>
      <c r="CL42" s="90">
        <f>IF(ISNA(VLOOKUP($B42,'[2]1516 Exp_Rev Access'!$F$7:$FS$310,69,FALSE)),"",VLOOKUP($B42,'[2]1516 Exp_Rev Access'!$F$7:$FS$310,69,FALSE))</f>
        <v>0</v>
      </c>
      <c r="CM42" s="90">
        <f>IF(ISNA(VLOOKUP($B42,'[2]1516 Exp_Rev Access'!$F$7:$FS$310,70,FALSE)),"",VLOOKUP($B42,'[2]1516 Exp_Rev Access'!$F$7:$FS$310,70,FALSE))</f>
        <v>0</v>
      </c>
      <c r="CN42" s="90">
        <f>IF(ISNA(VLOOKUP($B42,'[2]1516 Exp_Rev Access'!$F$7:$FS$310,71,FALSE)),"",VLOOKUP($B42,'[2]1516 Exp_Rev Access'!$F$7:$FS$310,71,FALSE))</f>
        <v>0</v>
      </c>
      <c r="CO42" s="90">
        <f>IF(ISNA(VLOOKUP($B42,'[2]1516 Exp_Rev Access'!$F$7:$FS$310,72,FALSE)),"",VLOOKUP($B42,'[2]1516 Exp_Rev Access'!$F$7:$FS$310,72,FALSE))</f>
        <v>0</v>
      </c>
      <c r="CP42" s="90">
        <f>IF(ISNA(VLOOKUP($B42,'[2]1516 Exp_Rev Access'!$F$7:$FS$310,73,FALSE)),"",VLOOKUP($B42,'[2]1516 Exp_Rev Access'!$F$7:$FS$310,73,FALSE))</f>
        <v>0</v>
      </c>
      <c r="CQ42" s="90">
        <f>IF(ISNA(VLOOKUP($B42,'[2]1516 Exp_Rev Access'!$F$7:$FS$310,74,FALSE)),"",VLOOKUP($B42,'[2]1516 Exp_Rev Access'!$F$7:$FS$310,74,FALSE))</f>
        <v>51396.52</v>
      </c>
      <c r="CR42" s="90">
        <f>IF(ISNA(VLOOKUP($B42,'[2]1516 Exp_Rev Access'!$F$7:$FS$310,75,FALSE)),"",VLOOKUP($B42,'[2]1516 Exp_Rev Access'!$F$7:$FS$310,75,FALSE))</f>
        <v>0</v>
      </c>
      <c r="CS42" s="90">
        <f>IF(ISNA(VLOOKUP($B42,'[2]1516 Exp_Rev Access'!$F$7:$FS$310,76,FALSE)),"",VLOOKUP($B42,'[2]1516 Exp_Rev Access'!$F$7:$FS$310,76,FALSE))</f>
        <v>0</v>
      </c>
      <c r="CT42" s="90">
        <f>IF(ISNA(VLOOKUP($B42,'[2]1516 Exp_Rev Access'!$F$7:$FS$310,77,FALSE)),"",VLOOKUP($B42,'[2]1516 Exp_Rev Access'!$F$7:$FS$310,77,FALSE))</f>
        <v>0</v>
      </c>
      <c r="CU42" s="90">
        <f>IF(ISNA(VLOOKUP($B42,'[2]1516 Exp_Rev Access'!$F$7:$FS$310,78,FALSE)),"",VLOOKUP($B42,'[2]1516 Exp_Rev Access'!$F$7:$FS$310,78,FALSE))</f>
        <v>173656.28</v>
      </c>
      <c r="CV42" s="90">
        <f>IF(ISNA(VLOOKUP($B42,'[2]1516 Exp_Rev Access'!$F$7:$FS$310,79,FALSE)),"",VLOOKUP($B42,'[2]1516 Exp_Rev Access'!$F$7:$FS$310,79,FALSE))</f>
        <v>15777.52</v>
      </c>
      <c r="CW42" s="90">
        <f>IF(ISNA(VLOOKUP($B42,'[2]1516 Exp_Rev Access'!$F$7:$FS$310,80,FALSE)),"",VLOOKUP($B42,'[2]1516 Exp_Rev Access'!$F$7:$FS$310,80,FALSE))</f>
        <v>0</v>
      </c>
      <c r="CX42" s="90">
        <f>IF(ISNA(VLOOKUP($B42,'[2]1516 Exp_Rev Access'!$F$7:$FS$310,81,FALSE)),"",VLOOKUP($B42,'[2]1516 Exp_Rev Access'!$F$7:$FS$310,81,FALSE))</f>
        <v>0</v>
      </c>
      <c r="CY42" s="90">
        <f>IF(ISNA(VLOOKUP($B42,'[2]1516 Exp_Rev Access'!$F$7:$FS$310,82,FALSE)),"",VLOOKUP($B42,'[2]1516 Exp_Rev Access'!$F$7:$FS$310,82,FALSE))</f>
        <v>0</v>
      </c>
      <c r="CZ42" s="90">
        <f>IF(ISNA(VLOOKUP($B42,'[2]1516 Exp_Rev Access'!$F$7:$FS$310,83,FALSE)),"",VLOOKUP($B42,'[2]1516 Exp_Rev Access'!$F$7:$FS$310,83,FALSE))</f>
        <v>0</v>
      </c>
      <c r="DA42" s="90">
        <f>IF(ISNA(VLOOKUP($B42,'[2]1516 Exp_Rev Access'!$F$7:$FS$310,84,FALSE)),"",VLOOKUP($B42,'[2]1516 Exp_Rev Access'!$F$7:$FS$310,84,FALSE))</f>
        <v>0</v>
      </c>
      <c r="DB42" s="90">
        <f>IF(ISNA(VLOOKUP($B42,'[2]1516 Exp_Rev Access'!$F$7:$FS$310,85,FALSE)),"",VLOOKUP($B42,'[2]1516 Exp_Rev Access'!$F$7:$FS$310,85,FALSE))</f>
        <v>0</v>
      </c>
      <c r="DC42" s="90">
        <f>IF(ISNA(VLOOKUP($B42,'[2]1516 Exp_Rev Access'!$F$7:$FS$310,86,FALSE)),"",VLOOKUP($B42,'[2]1516 Exp_Rev Access'!$F$7:$FS$310,86,FALSE))</f>
        <v>0</v>
      </c>
      <c r="DD42" s="90">
        <f>IF(ISNA(VLOOKUP($B42,'[2]1516 Exp_Rev Access'!$F$7:$FS$310,87,FALSE)),"",VLOOKUP($B42,'[2]1516 Exp_Rev Access'!$F$7:$FS$310,87,FALSE))</f>
        <v>0</v>
      </c>
      <c r="DE42" s="90">
        <f>IF(ISNA(VLOOKUP($B42,'[2]1516 Exp_Rev Access'!$F$7:$FS$310,88,FALSE)),"",VLOOKUP($B42,'[2]1516 Exp_Rev Access'!$F$7:$FS$310,88,FALSE))</f>
        <v>0</v>
      </c>
      <c r="DF42" s="90">
        <f>IF(ISNA(VLOOKUP($B42,'[2]1516 Exp_Rev Access'!$F$7:$FS$310,89,FALSE)),"",VLOOKUP($B42,'[2]1516 Exp_Rev Access'!$F$7:$FS$310,89,FALSE))</f>
        <v>0</v>
      </c>
      <c r="DG42" s="90">
        <f>IF(ISNA(VLOOKUP($B42,'[2]1516 Exp_Rev Access'!$F$7:$FS$310,90,FALSE)),"",VLOOKUP($B42,'[2]1516 Exp_Rev Access'!$F$7:$FS$310,90,FALSE))</f>
        <v>0</v>
      </c>
      <c r="DH42" s="90">
        <f>IF(ISNA(VLOOKUP($B42,'[2]1516 Exp_Rev Access'!$F$7:$FS$310,91,FALSE)),"",VLOOKUP($B42,'[2]1516 Exp_Rev Access'!$F$7:$FS$310,91,FALSE))</f>
        <v>1047.45</v>
      </c>
      <c r="DI42" s="90">
        <f>IF(ISNA(VLOOKUP($B42,'[2]1516 Exp_Rev Access'!$F$7:$FS$310,92,FALSE)),"",VLOOKUP($B42,'[2]1516 Exp_Rev Access'!$F$7:$FS$310,92,FALSE))</f>
        <v>52132.43</v>
      </c>
      <c r="DJ42" s="90">
        <f>IF(ISNA(VLOOKUP($B42,'[2]1516 Exp_Rev Access'!$F$7:$FS$310,93,FALSE)),"",VLOOKUP($B42,'[2]1516 Exp_Rev Access'!$F$7:$FS$310,93,FALSE))</f>
        <v>0</v>
      </c>
      <c r="DK42" s="90">
        <f>IF(ISNA(VLOOKUP($B42,'[2]1516 Exp_Rev Access'!$F$7:$FS$310,94,FALSE)),"",VLOOKUP($B42,'[2]1516 Exp_Rev Access'!$F$7:$FS$310,94,FALSE))</f>
        <v>0</v>
      </c>
      <c r="DL42" s="90">
        <f>IF(ISNA(VLOOKUP($B42,'[2]1516 Exp_Rev Access'!$F$7:$FS$310,95,FALSE)),"",VLOOKUP($B42,'[2]1516 Exp_Rev Access'!$F$7:$FS$310,95,FALSE))</f>
        <v>0</v>
      </c>
      <c r="DM42" s="90">
        <f>IF(ISNA(VLOOKUP($B42,'[2]1516 Exp_Rev Access'!$F$7:$FS$310,96,FALSE)),"",VLOOKUP($B42,'[2]1516 Exp_Rev Access'!$F$7:$FS$310,96,FALSE))</f>
        <v>0</v>
      </c>
      <c r="DN42" s="90">
        <f>IF(ISNA(VLOOKUP($B42,'[2]1516 Exp_Rev Access'!$F$7:$FS$310,97,FALSE)),"",VLOOKUP($B42,'[2]1516 Exp_Rev Access'!$F$7:$FS$310,97,FALSE))</f>
        <v>0</v>
      </c>
      <c r="DO42" s="90">
        <f>IF(ISNA(VLOOKUP($B42,'[2]1516 Exp_Rev Access'!$F$7:$FS$310,98,FALSE)),"",VLOOKUP($B42,'[2]1516 Exp_Rev Access'!$F$7:$FS$310,98,FALSE))</f>
        <v>0</v>
      </c>
      <c r="DP42" s="90">
        <f>IF(ISNA(VLOOKUP($B42,'[2]1516 Exp_Rev Access'!$F$7:$FS$310,99,FALSE)),"",VLOOKUP($B42,'[2]1516 Exp_Rev Access'!$F$7:$FS$310,99,FALSE))</f>
        <v>0</v>
      </c>
      <c r="DQ42" s="90">
        <f>IF(ISNA(VLOOKUP($B42,'[2]1516 Exp_Rev Access'!$F$7:$FS$310,100,FALSE)),"",VLOOKUP($B42,'[2]1516 Exp_Rev Access'!$F$7:$FS$310,100,FALSE))</f>
        <v>0</v>
      </c>
      <c r="DR42" s="90">
        <f>IF(ISNA(VLOOKUP($B42,'[2]1516 Exp_Rev Access'!$F$7:$FS$310,101,FALSE)),"",VLOOKUP($B42,'[2]1516 Exp_Rev Access'!$F$7:$FS$310,101,FALSE))</f>
        <v>0</v>
      </c>
      <c r="DS42" s="90">
        <f>IF(ISNA(VLOOKUP($B42,'[2]1516 Exp_Rev Access'!$F$7:$FS$310,102,FALSE)),"",VLOOKUP($B42,'[2]1516 Exp_Rev Access'!$F$7:$FS$310,102,FALSE))</f>
        <v>0</v>
      </c>
      <c r="DT42" s="90">
        <f>IF(ISNA(VLOOKUP($B42,'[2]1516 Exp_Rev Access'!$F$7:$FS$310,103,FALSE)),"",VLOOKUP($B42,'[2]1516 Exp_Rev Access'!$F$7:$FS$310,103,FALSE))</f>
        <v>0</v>
      </c>
      <c r="DU42" s="90">
        <f>IF(ISNA(VLOOKUP($B42,'[2]1516 Exp_Rev Access'!$F$7:$FS$310,104,FALSE)),"",VLOOKUP($B42,'[2]1516 Exp_Rev Access'!$F$7:$FS$310,104,FALSE))</f>
        <v>0</v>
      </c>
      <c r="DV42" s="90">
        <f>IF(ISNA(VLOOKUP($B42,'[2]1516 Exp_Rev Access'!$F$7:$FS$310,105,FALSE)),"",VLOOKUP($B42,'[2]1516 Exp_Rev Access'!$F$7:$FS$310,105,FALSE))</f>
        <v>0</v>
      </c>
      <c r="DW42" s="90">
        <f>IF(ISNA(VLOOKUP($B42,'[2]1516 Exp_Rev Access'!$F$7:$FS$310,106,FALSE)),"",VLOOKUP($B42,'[2]1516 Exp_Rev Access'!$F$7:$FS$310,106,FALSE))</f>
        <v>0</v>
      </c>
      <c r="DX42" s="90">
        <f>IF(ISNA(VLOOKUP($B42,'[2]1516 Exp_Rev Access'!$F$7:$FS$310,107,FALSE)),"",VLOOKUP($B42,'[2]1516 Exp_Rev Access'!$F$7:$FS$310,107,FALSE))</f>
        <v>0</v>
      </c>
      <c r="DY42" s="90">
        <f>IF(ISNA(VLOOKUP($B42,'[2]1516 Exp_Rev Access'!$F$7:$FS$310,108,FALSE)),"",VLOOKUP($B42,'[2]1516 Exp_Rev Access'!$F$7:$FS$310,108,FALSE))</f>
        <v>18847</v>
      </c>
      <c r="DZ42" s="90">
        <f>IF(ISNA(VLOOKUP($B42,'[2]1516 Exp_Rev Access'!$F$7:$FS$310,109,FALSE)),"",VLOOKUP($B42,'[2]1516 Exp_Rev Access'!$F$7:$FS$310,109,FALSE))</f>
        <v>0</v>
      </c>
      <c r="EA42" s="90">
        <f>IF(ISNA(VLOOKUP($B42,'[2]1516 Exp_Rev Access'!$F$7:$FS$310,110,FALSE)),"",VLOOKUP($B42,'[2]1516 Exp_Rev Access'!$F$7:$FS$310,110,FALSE))</f>
        <v>0</v>
      </c>
      <c r="EB42" s="90">
        <f>IF(ISNA(VLOOKUP($B42,'[2]1516 Exp_Rev Access'!$F$7:$FS$310,111,FALSE)),"",VLOOKUP($B42,'[2]1516 Exp_Rev Access'!$F$7:$FS$310,111,FALSE))</f>
        <v>0</v>
      </c>
      <c r="EC42" s="90">
        <f>IF(ISNA(VLOOKUP($B42,'[2]1516 Exp_Rev Access'!$F$7:$FS$310,112,FALSE)),"",VLOOKUP($B42,'[2]1516 Exp_Rev Access'!$F$7:$FS$310,112,FALSE))</f>
        <v>0</v>
      </c>
      <c r="ED42" s="90">
        <f>IF(ISNA(VLOOKUP($B42,'[2]1516 Exp_Rev Access'!$F$7:$FS$310,113,FALSE)),"",VLOOKUP($B42,'[2]1516 Exp_Rev Access'!$F$7:$FS$310,113,FALSE))</f>
        <v>0</v>
      </c>
      <c r="EE42" s="90">
        <f>IF(ISNA(VLOOKUP($B42,'[2]1516 Exp_Rev Access'!$F$7:$FS$310,114,FALSE)),"",VLOOKUP($B42,'[2]1516 Exp_Rev Access'!$F$7:$FS$310,114,FALSE))</f>
        <v>0</v>
      </c>
      <c r="EF42" s="90">
        <f>IF(ISNA(VLOOKUP($B42,'[2]1516 Exp_Rev Access'!$F$7:$FS$310,115,FALSE)),"",VLOOKUP($B42,'[2]1516 Exp_Rev Access'!$F$7:$FS$310,115,FALSE))</f>
        <v>0</v>
      </c>
      <c r="EG42" s="90">
        <f>IF(ISNA(VLOOKUP($B42,'[2]1516 Exp_Rev Access'!$F$7:$FS$310,116,FALSE)),"",VLOOKUP($B42,'[2]1516 Exp_Rev Access'!$F$7:$FS$310,116,FALSE))</f>
        <v>0</v>
      </c>
      <c r="EH42" s="90">
        <f>IF(ISNA(VLOOKUP($B42,'[2]1516 Exp_Rev Access'!$F$7:$FS$310,117,FALSE)),"",VLOOKUP($B42,'[2]1516 Exp_Rev Access'!$F$7:$FS$310,117,FALSE))</f>
        <v>0</v>
      </c>
      <c r="EI42" s="90">
        <f>IF(ISNA(VLOOKUP($B42,'[2]1516 Exp_Rev Access'!$F$7:$FS$310,118,FALSE)),"",VLOOKUP($B42,'[2]1516 Exp_Rev Access'!$F$7:$FS$310,118,FALSE))</f>
        <v>0</v>
      </c>
      <c r="EJ42" s="90">
        <f>IF(ISNA(VLOOKUP($B42,'[2]1516 Exp_Rev Access'!$F$7:$FS$310,119,FALSE)),"",VLOOKUP($B42,'[2]1516 Exp_Rev Access'!$F$7:$FS$310,119,FALSE))</f>
        <v>0</v>
      </c>
      <c r="EK42" s="90">
        <f>IF(ISNA(VLOOKUP($B42,'[2]1516 Exp_Rev Access'!$F$7:$FS$310,120,FALSE)),"",VLOOKUP($B42,'[2]1516 Exp_Rev Access'!$F$7:$FS$310,120,FALSE))</f>
        <v>0</v>
      </c>
      <c r="EL42" s="90">
        <f>IF(ISNA(VLOOKUP($B42,'[2]1516 Exp_Rev Access'!$F$7:$FS$310,121,FALSE)),"",VLOOKUP($B42,'[2]1516 Exp_Rev Access'!$F$7:$FS$310,121,FALSE))</f>
        <v>0</v>
      </c>
      <c r="EM42" s="90">
        <f>IF(ISNA(VLOOKUP($B42,'[2]1516 Exp_Rev Access'!$F$7:$FS$310,122,FALSE)),"",VLOOKUP($B42,'[2]1516 Exp_Rev Access'!$F$7:$FS$310,122,FALSE))</f>
        <v>0</v>
      </c>
      <c r="EN42" s="90">
        <f>IF(ISNA(VLOOKUP($B42,'[2]1516 Exp_Rev Access'!$F$7:$FS$310,123,FALSE)),"",VLOOKUP($B42,'[2]1516 Exp_Rev Access'!$F$7:$FS$310,123,FALSE))</f>
        <v>0</v>
      </c>
      <c r="EO42" s="90">
        <f>IF(ISNA(VLOOKUP($B42,'[2]1516 Exp_Rev Access'!$F$7:$FS$310,124,FALSE)),"",VLOOKUP($B42,'[2]1516 Exp_Rev Access'!$F$7:$FS$310,124,FALSE))</f>
        <v>0</v>
      </c>
      <c r="EP42" s="90">
        <f>IF(ISNA(VLOOKUP($B42,'[2]1516 Exp_Rev Access'!$F$7:$FS$310,125,FALSE)),"",VLOOKUP($B42,'[2]1516 Exp_Rev Access'!$F$7:$FS$310,125,FALSE))</f>
        <v>0</v>
      </c>
      <c r="EQ42" s="90">
        <f>IF(ISNA(VLOOKUP($B42,'[2]1516 Exp_Rev Access'!$F$7:$FS$310,126,FALSE)),"",VLOOKUP($B42,'[2]1516 Exp_Rev Access'!$F$7:$FS$310,126,FALSE))</f>
        <v>0</v>
      </c>
      <c r="ER42" s="90">
        <f>IF(ISNA(VLOOKUP($B42,'[2]1516 Exp_Rev Access'!$F$7:$FS$310,127,FALSE)),"",VLOOKUP($B42,'[2]1516 Exp_Rev Access'!$F$7:$FS$310,127,FALSE))</f>
        <v>0</v>
      </c>
      <c r="ES42" s="90">
        <f>IF(ISNA(VLOOKUP($B42,'[2]1516 Exp_Rev Access'!$F$7:$FS$310,128,FALSE)),"",VLOOKUP($B42,'[2]1516 Exp_Rev Access'!$F$7:$FS$310,128,FALSE))</f>
        <v>0</v>
      </c>
      <c r="ET42" s="90">
        <f>IF(ISNA(VLOOKUP($B42,'[2]1516 Exp_Rev Access'!$F$7:$FS$310,129,FALSE)),"",VLOOKUP($B42,'[2]1516 Exp_Rev Access'!$F$7:$FS$310,129,FALSE))</f>
        <v>0</v>
      </c>
      <c r="EU42" s="90">
        <f>IF(ISNA(VLOOKUP($B42,'[2]1516 Exp_Rev Access'!$F$7:$FS$310,130,FALSE)),"",VLOOKUP($B42,'[2]1516 Exp_Rev Access'!$F$7:$FS$310,130,FALSE))</f>
        <v>0</v>
      </c>
      <c r="EV42" s="90">
        <f>IF(ISNA(VLOOKUP($B42,'[2]1516 Exp_Rev Access'!$F$7:$FS$310,131,FALSE)),"",VLOOKUP($B42,'[2]1516 Exp_Rev Access'!$F$7:$FS$310,131,FALSE))</f>
        <v>0</v>
      </c>
      <c r="EW42" s="90">
        <f>IF(ISNA(VLOOKUP($B42,'[2]1516 Exp_Rev Access'!$F$7:$FS$310,132,FALSE)),"",VLOOKUP($B42,'[2]1516 Exp_Rev Access'!$F$7:$FS$310,132,FALSE))</f>
        <v>0</v>
      </c>
      <c r="EX42" s="90">
        <f>IF(ISNA(VLOOKUP($B42,'[2]1516 Exp_Rev Access'!$F$7:$FS$310,133,FALSE)),"",VLOOKUP($B42,'[2]1516 Exp_Rev Access'!$F$7:$FS$310,133,FALSE))</f>
        <v>0</v>
      </c>
      <c r="EY42" s="90">
        <f>IF(ISNA(VLOOKUP($B42,'[2]1516 Exp_Rev Access'!$F$7:$FS$310,134,FALSE)),"",VLOOKUP($B42,'[2]1516 Exp_Rev Access'!$F$7:$FS$310,134,FALSE))</f>
        <v>0</v>
      </c>
      <c r="EZ42" s="90">
        <f>IF(ISNA(VLOOKUP($B42,'[2]1516 Exp_Rev Access'!$F$7:$FS$310,135,FALSE)),"",VLOOKUP($B42,'[2]1516 Exp_Rev Access'!$F$7:$FS$310,135,FALSE))</f>
        <v>0</v>
      </c>
      <c r="FA42" s="90">
        <f>IF(ISNA(VLOOKUP($B42,'[2]1516 Exp_Rev Access'!$F$7:$FS$310,136,FALSE)),"",VLOOKUP($B42,'[2]1516 Exp_Rev Access'!$F$7:$FS$310,136,FALSE))</f>
        <v>0</v>
      </c>
      <c r="FB42" s="90">
        <f>IF(ISNA(VLOOKUP($B42,'[2]1516 Exp_Rev Access'!$F$7:$FS$310,137,FALSE)),"",VLOOKUP($B42,'[2]1516 Exp_Rev Access'!$F$7:$FS$310,137,FALSE))</f>
        <v>0</v>
      </c>
      <c r="FC42" s="90">
        <f>IF(ISNA(VLOOKUP($B42,'[2]1516 Exp_Rev Access'!$F$7:$FS$310,138,FALSE)),"",VLOOKUP($B42,'[2]1516 Exp_Rev Access'!$F$7:$FS$310,138,FALSE))</f>
        <v>0</v>
      </c>
      <c r="FD42" s="90">
        <f>IF(ISNA(VLOOKUP($B42,'[2]1516 Exp_Rev Access'!$F$7:$FS$310,139,FALSE)),"",VLOOKUP($B42,'[2]1516 Exp_Rev Access'!$F$7:$FS$310,139,FALSE))</f>
        <v>0</v>
      </c>
      <c r="FE42" s="90">
        <f>IF(ISNA(VLOOKUP($B42,'[2]1516 Exp_Rev Access'!$F$7:$FS$310,140,FALSE)),"",VLOOKUP($B42,'[2]1516 Exp_Rev Access'!$F$7:$FS$310,140,FALSE))</f>
        <v>0</v>
      </c>
      <c r="FF42" s="90">
        <f>IF(ISNA(VLOOKUP($B42,'[2]1516 Exp_Rev Access'!$F$7:$FS$310,141,FALSE)),"",VLOOKUP($B42,'[2]1516 Exp_Rev Access'!$F$7:$FS$310,141,FALSE))</f>
        <v>0</v>
      </c>
      <c r="FG42" s="90">
        <f>IF(ISNA(VLOOKUP($B42,'[2]1516 Exp_Rev Access'!$F$7:$FS$310,142,FALSE)),"",VLOOKUP($B42,'[2]1516 Exp_Rev Access'!$F$7:$FS$310,142,FALSE))</f>
        <v>0</v>
      </c>
      <c r="FH42" s="90">
        <f>IF(ISNA(VLOOKUP($B42,'[2]1516 Exp_Rev Access'!$F$7:$FS$310,143,FALSE)),"",VLOOKUP($B42,'[2]1516 Exp_Rev Access'!$F$7:$FS$310,143,FALSE))</f>
        <v>0</v>
      </c>
      <c r="FI42" s="90">
        <f>IF(ISNA(VLOOKUP($B42,'[2]1516 Exp_Rev Access'!$F$7:$FS$310,144,FALSE)),"",VLOOKUP($B42,'[2]1516 Exp_Rev Access'!$F$7:$FS$310,144,FALSE))</f>
        <v>0</v>
      </c>
      <c r="FJ42" s="90">
        <f>IF(ISNA(VLOOKUP($B42,'[2]1516 Exp_Rev Access'!$F$7:$FS$310,145,FALSE)),"",VLOOKUP($B42,'[2]1516 Exp_Rev Access'!$F$7:$FS$310,145,FALSE))</f>
        <v>0</v>
      </c>
      <c r="FK42" s="90">
        <f>IF(ISNA(VLOOKUP($B42,'[2]1516 Exp_Rev Access'!$F$7:$FS$310,146,FALSE)),"",VLOOKUP($B42,'[2]1516 Exp_Rev Access'!$F$7:$FS$310,146,FALSE))</f>
        <v>0</v>
      </c>
      <c r="FL42" s="90">
        <f>IF(ISNA(VLOOKUP($B42,'[2]1516 Exp_Rev Access'!$F$7:$FS$310,1147,FALSE)),"",VLOOKUP($B42,'[2]1516 Exp_Rev Access'!$F$7:$FS$310,147,FALSE))</f>
        <v>0</v>
      </c>
      <c r="FM42" s="90">
        <f>IF(ISNA(VLOOKUP($B42,'[2]1516 Exp_Rev Access'!$F$7:$FS$310,148,FALSE)),"",VLOOKUP($B42,'[2]1516 Exp_Rev Access'!$F$7:$FS$310,148,FALSE))</f>
        <v>0</v>
      </c>
      <c r="FN42" s="90">
        <f>IF(ISNA(VLOOKUP($B42,'[2]1516 Exp_Rev Access'!$F$7:$FS$310,149,FALSE)),"",VLOOKUP($B42,'[2]1516 Exp_Rev Access'!$F$7:$FS$310,149,FALSE))</f>
        <v>0</v>
      </c>
      <c r="FO42" s="90">
        <f>IF(ISNA(VLOOKUP($B42,'[2]1516 Exp_Rev Access'!$F$7:$FS$310,150,FALSE)),"",VLOOKUP($B42,'[2]1516 Exp_Rev Access'!$F$7:$FS$310,150,FALSE))</f>
        <v>0</v>
      </c>
      <c r="FP42" s="90">
        <f>IF(ISNA(VLOOKUP($B42,'[2]1516 Exp_Rev Access'!$F$7:$FS$310,151,FALSE)),"",VLOOKUP($B42,'[2]1516 Exp_Rev Access'!$F$7:$FS$310,151,FALSE))</f>
        <v>0</v>
      </c>
      <c r="FQ42" s="90">
        <f>IF(ISNA(VLOOKUP($B42,'[2]1516 Exp_Rev Access'!$F$7:$FS$310,152,FALSE)),"",VLOOKUP($B42,'[2]1516 Exp_Rev Access'!$F$7:$FS$310,152,FALSE))</f>
        <v>0</v>
      </c>
      <c r="FR42" s="90">
        <f>IF(ISNA(VLOOKUP($B42,'[2]1516 Exp_Rev Access'!$F$7:$FS$310,153,FALSE)),"",VLOOKUP($B42,'[2]1516 Exp_Rev Access'!$F$7:$FS$310,153,FALSE))</f>
        <v>3159.45</v>
      </c>
      <c r="FS42" s="53">
        <f>SUM(CH42:FR42)</f>
        <v>316016.65000000002</v>
      </c>
      <c r="FT42" s="92">
        <f>FS42/E42</f>
        <v>8.4603602660485694E-2</v>
      </c>
      <c r="FU42" s="95">
        <f>FS42/D42</f>
        <v>1123.3751022004199</v>
      </c>
      <c r="FV42" s="90">
        <f>IF(ISNA(VLOOKUP($B42,'[2]1516 Exp_Rev Access'!$F$7:$FS$310,154,FALSE)),"",VLOOKUP($B42,'[2]1516 Exp_Rev Access'!$F$7:$FS$310,154,FALSE))</f>
        <v>0</v>
      </c>
      <c r="FW42" s="90">
        <f>IF(ISNA(VLOOKUP($B42,'[2]1516 Exp_Rev Access'!$F$7:$FS$310,155,FALSE)),"",VLOOKUP($B42,'[2]1516 Exp_Rev Access'!$F$7:$FS$310,155,FALSE))</f>
        <v>0</v>
      </c>
      <c r="FX42" s="90">
        <f>IF(ISNA(VLOOKUP($B42,'[2]1516 Exp_Rev Access'!$F$7:$FS$310,156,FALSE)),"",VLOOKUP($B42,'[2]1516 Exp_Rev Access'!$F$7:$FS$310,156,FALSE))</f>
        <v>0</v>
      </c>
      <c r="FY42" s="90">
        <f>IF(ISNA(VLOOKUP($B42,'[2]1516 Exp_Rev Access'!$F$7:$FS$310,157,FALSE)),"",VLOOKUP($B42,'[2]1516 Exp_Rev Access'!$F$7:$FS$310,157,FALSE))</f>
        <v>0</v>
      </c>
      <c r="FZ42" s="90">
        <f>IF(ISNA(VLOOKUP($B42,'[2]1516 Exp_Rev Access'!$F$7:$FS$310,158,FALSE)),"",VLOOKUP($B42,'[2]1516 Exp_Rev Access'!$F$7:$FS$310,158,FALSE))</f>
        <v>0</v>
      </c>
      <c r="GA42" s="90">
        <f>IF(ISNA(VLOOKUP($B42,'[2]1516 Exp_Rev Access'!$F$7:$FS$310,159,FALSE)),"",VLOOKUP($B42,'[2]1516 Exp_Rev Access'!$F$7:$FS$310,159,FALSE))</f>
        <v>0</v>
      </c>
      <c r="GB42" s="90">
        <f>IF(ISNA(VLOOKUP($B42,'[2]1516 Exp_Rev Access'!$F$7:$FS$310,160,FALSE)),"",VLOOKUP($B42,'[2]1516 Exp_Rev Access'!$F$7:$FS$310,160,FALSE))</f>
        <v>0</v>
      </c>
      <c r="GC42" s="90">
        <f>IF(ISNA(VLOOKUP($B42,'[2]1516 Exp_Rev Access'!$F$7:$FS$310,161,FALSE)),"",VLOOKUP($B42,'[2]1516 Exp_Rev Access'!$F$7:$FS$310,161,FALSE))</f>
        <v>0</v>
      </c>
      <c r="GD42" s="90">
        <f>IF(ISNA(VLOOKUP($B42,'[2]1516 Exp_Rev Access'!$F$7:$FS$310,162,FALSE)),"",VLOOKUP($B42,'[2]1516 Exp_Rev Access'!$F$7:$FS$310,162,FALSE))</f>
        <v>0</v>
      </c>
      <c r="GE42" s="90">
        <f>IF(ISNA(VLOOKUP($B42,'[2]1516 Exp_Rev Access'!$F$7:$FS$310,163,FALSE)),"",VLOOKUP($B42,'[2]1516 Exp_Rev Access'!$F$7:$FS$310,163,FALSE))</f>
        <v>0</v>
      </c>
      <c r="GF42" s="90">
        <f>IF(ISNA(VLOOKUP($B42,'[2]1516 Exp_Rev Access'!$F$7:$FS$310,164,FALSE)),"",VLOOKUP($B42,'[2]1516 Exp_Rev Access'!$F$7:$FS$310,164,FALSE))</f>
        <v>0</v>
      </c>
      <c r="GG42" s="90">
        <f>IF(ISNA(VLOOKUP($B42,'[2]1516 Exp_Rev Access'!$F$7:$FS$310,165,FALSE)),"",VLOOKUP($B42,'[2]1516 Exp_Rev Access'!$F$7:$FS$310,165,FALSE))</f>
        <v>0</v>
      </c>
      <c r="GH42" s="90">
        <f>IF(ISNA(VLOOKUP($B42,'[2]1516 Exp_Rev Access'!$F$7:$FS$310,166,FALSE)),"",VLOOKUP($B42,'[2]1516 Exp_Rev Access'!$F$7:$FS$310,166,FALSE))</f>
        <v>0</v>
      </c>
      <c r="GI42" s="90">
        <f>IF(ISNA(VLOOKUP($B42,'[2]1516 Exp_Rev Access'!$F$7:$FS$310,167,FALSE)),"",VLOOKUP($B42,'[2]1516 Exp_Rev Access'!$F$7:$FS$310,167,FALSE))</f>
        <v>0</v>
      </c>
      <c r="GJ42" s="90">
        <f>IF(ISNA(VLOOKUP($B42,'[2]1516 Exp_Rev Access'!$F$7:$FS$310,168,FALSE)),"",VLOOKUP($B42,'[2]1516 Exp_Rev Access'!$F$7:$FS$310,168,FALSE))</f>
        <v>0</v>
      </c>
      <c r="GK42" s="90">
        <f>IF(ISNA(VLOOKUP($B42,'[2]1516 Exp_Rev Access'!$F$7:$FS$310,169,FALSE)),"",VLOOKUP($B42,'[2]1516 Exp_Rev Access'!$F$7:$FS$310,169,FALSE))</f>
        <v>0</v>
      </c>
      <c r="GL42" s="90">
        <f>IF(ISNA(VLOOKUP($B42,'[2]1516 Exp_Rev Access'!$F$7:$FS$310,170,FALSE)),"",VLOOKUP($B42,'[2]1516 Exp_Rev Access'!$F$7:$FS$310,170,FALSE))</f>
        <v>0</v>
      </c>
      <c r="GM42" s="90">
        <f>IF(ISNA(VLOOKUP($B42,'[2]1516 Exp_Rev Access'!$F$7:$FT$310,171,FALSE)),"",VLOOKUP($B42,'[2]1516 Exp_Rev Access'!$F$7:$FT$310,171,FALSE))</f>
        <v>0</v>
      </c>
      <c r="GN42" s="90">
        <f>IF(ISNA(VLOOKUP($B42,'[2]1516 Exp_Rev Access'!$F$7:$FU$310,172,FALSE)),"",VLOOKUP($B42,'[2]1516 Exp_Rev Access'!$F$7:$FU$310,172,FALSE))</f>
        <v>0</v>
      </c>
      <c r="GO42" s="90">
        <f>IF(ISNA(VLOOKUP($B42,'[2]1516 Exp_Rev Access'!$F$7:$FV$310,173,FALSE)),"",VLOOKUP($B42,'[2]1516 Exp_Rev Access'!$F$7:$FV$310,173,FALSE))</f>
        <v>0</v>
      </c>
      <c r="GP42" s="90">
        <f>IF(ISNA(VLOOKUP($B42,'[2]1516 Exp_Rev Access'!$F$7:$GA$310,174,FALSE)),"",VLOOKUP($B42,'[2]1516 Exp_Rev Access'!$F$7:$GA$310,174,FALSE))</f>
        <v>0</v>
      </c>
      <c r="GQ42" s="90">
        <f>IF(ISNA(VLOOKUP($B42,'[2]1516 Exp_Rev Access'!$F$7:$GA$310,175,FALSE)),"",VLOOKUP($B42,'[2]1516 Exp_Rev Access'!$F$7:$GA$310,175,FALSE))</f>
        <v>0</v>
      </c>
      <c r="GR42" s="90">
        <f>IF(ISNA(VLOOKUP($B42,'[2]1516 Exp_Rev Access'!$F$7:$GA$310,176,FALSE)),"",VLOOKUP($B42,'[2]1516 Exp_Rev Access'!$F$7:$GA$310,176,FALSE))</f>
        <v>0</v>
      </c>
      <c r="GS42" s="90">
        <f>IF(ISNA(VLOOKUP($B42,'[2]1516 Exp_Rev Access'!$F$7:$GA$310,177,FALSE)),"",VLOOKUP($B42,'[2]1516 Exp_Rev Access'!$F$7:$GA$310,177,FALSE))</f>
        <v>0</v>
      </c>
      <c r="GT42" s="90">
        <f>IF(ISNA(VLOOKUP($B42,'[2]1516 Exp_Rev Access'!$F$7:$GA$310,178,FALSE)),"",VLOOKUP($B42,'[2]1516 Exp_Rev Access'!$F$7:$GA$310,178,FALSE))</f>
        <v>0</v>
      </c>
      <c r="GU42" s="53">
        <f t="shared" ref="GU42:GU45" si="125">SUM(FV42:GT42)</f>
        <v>0</v>
      </c>
      <c r="GV42" s="92"/>
      <c r="GW42" s="114">
        <f t="shared" si="124"/>
        <v>0</v>
      </c>
    </row>
    <row r="43" spans="1:224" x14ac:dyDescent="0.2">
      <c r="B43" s="87" t="s">
        <v>224</v>
      </c>
      <c r="C43" s="87" t="s">
        <v>225</v>
      </c>
      <c r="D43" s="88">
        <f>IF(ISNA(VLOOKUP($B43,'[2]1516 enrollment_Rev_Exp by size'!$A$6:$C$325,3,FALSE)),"",VLOOKUP($B43,'[2]1516 enrollment_Rev_Exp by size'!$A$6:$C$325,3,FALSE))</f>
        <v>2794.2999999999997</v>
      </c>
      <c r="E43" s="89">
        <v>29991671.260000002</v>
      </c>
      <c r="F43" s="67">
        <f>N43+AM43+AU43+BV43+CE43+FS43+GU43</f>
        <v>29991671.259999998</v>
      </c>
      <c r="G43" s="67">
        <f t="shared" si="112"/>
        <v>0</v>
      </c>
      <c r="H43" s="90">
        <f>IF(ISNA(VLOOKUP($B43,'[2]1516 Exp_Rev Access'!$F$7:$FS$310,2,FALSE)),"",VLOOKUP($B43,'[2]1516 Exp_Rev Access'!$F$7:$FS$310,2,FALSE))</f>
        <v>5793163.6399999997</v>
      </c>
      <c r="I43" s="90">
        <f>IF(ISNA(VLOOKUP($B43,'[2]1516 Exp_Rev Access'!$F$7:$FS$310,3,FALSE)),"",VLOOKUP($B43,'[2]1516 Exp_Rev Access'!$F$7:$FS$310,3,FALSE))</f>
        <v>0</v>
      </c>
      <c r="J43" s="90">
        <f>IF(ISNA(VLOOKUP($B43,'[2]1516 Exp_Rev Access'!$F$7:$FS$310,4,FALSE)),"",VLOOKUP($B43,'[2]1516 Exp_Rev Access'!$F$7:$FS$310,4,FALSE))</f>
        <v>0</v>
      </c>
      <c r="K43" s="90">
        <f>IF(ISNA(VLOOKUP($B43,'[2]1516 Exp_Rev Access'!$F$7:$FS$310,5,FALSE)),"-",VLOOKUP($B43,'[2]1516 Exp_Rev Access'!$F$7:$FS$310,5,FALSE))</f>
        <v>32333.23</v>
      </c>
      <c r="L43" s="90">
        <f>IF(ISNA(VLOOKUP($B43,'[2]1516 Exp_Rev Access'!$F$7:$FS$310,6,FALSE)),"",VLOOKUP($B43,'[2]1516 Exp_Rev Access'!$F$7:$FS$310,6,FALSE))</f>
        <v>0</v>
      </c>
      <c r="M43" s="90">
        <f>IF(ISNA(VLOOKUP($B43,'[2]1516 Exp_Rev Access'!$F$7:$FS$310,7,FALSE)),"",VLOOKUP($B43,'[2]1516 Exp_Rev Access'!$F$7:$FS$310,7,FALSE))</f>
        <v>0</v>
      </c>
      <c r="N43" s="53">
        <f t="shared" si="113"/>
        <v>5825496.8700000001</v>
      </c>
      <c r="O43" s="91">
        <f t="shared" si="114"/>
        <v>0.1942371540251405</v>
      </c>
      <c r="P43" s="53">
        <f t="shared" si="115"/>
        <v>2084.7786100275562</v>
      </c>
      <c r="Q43" s="90">
        <f>IF(ISNA(VLOOKUP($B43,'[2]1516 Exp_Rev Access'!$F$7:$FS$310,8,FALSE)),"",VLOOKUP($B43,'[2]1516 Exp_Rev Access'!$F$7:$FS$310,8,FALSE))</f>
        <v>77814.429999999993</v>
      </c>
      <c r="R43" s="90">
        <f>IF(ISNA(VLOOKUP($B43,'[2]1516 Exp_Rev Access'!$F$7:$FS$310,9,FALSE)),"",VLOOKUP($B43,'[2]1516 Exp_Rev Access'!$F$7:$FS$310,9,FALSE))</f>
        <v>0</v>
      </c>
      <c r="S43" s="90">
        <f>IF(ISNA(VLOOKUP($B43,'[2]1516 Exp_Rev Access'!$F$7:$FS$310,10,FALSE)),"",VLOOKUP($B43,'[2]1516 Exp_Rev Access'!$F$7:$FS$310,10,FALSE))</f>
        <v>485</v>
      </c>
      <c r="T43" s="90">
        <f>IF(ISNA(VLOOKUP($B43,'[2]1516 Exp_Rev Access'!$F$7:$FS$310,11,FALSE)),"",VLOOKUP($B43,'[2]1516 Exp_Rev Access'!$F$7:$FS$310,11,FALSE))</f>
        <v>0</v>
      </c>
      <c r="U43" s="90">
        <f>IF(ISNA(VLOOKUP($B43,'[2]1516 Exp_Rev Access'!$F$7:$FS$310,12,FALSE)),"",VLOOKUP($B43,'[2]1516 Exp_Rev Access'!$F$7:$FS$310,12,FALSE))</f>
        <v>0</v>
      </c>
      <c r="V43" s="90">
        <f>IF(ISNA(VLOOKUP($B43,'[2]1516 Exp_Rev Access'!$F$7:$FS$310,13,FALSE)),"",VLOOKUP($B43,'[2]1516 Exp_Rev Access'!$F$7:$FS$310,13,FALSE))</f>
        <v>300</v>
      </c>
      <c r="W43" s="90">
        <f>IF(ISNA(VLOOKUP($B43,'[2]1516 Exp_Rev Access'!$F$7:$FS$310,14,FALSE)),"",VLOOKUP($B43,'[2]1516 Exp_Rev Access'!$F$7:$FS$310,14,FALSE))</f>
        <v>0</v>
      </c>
      <c r="X43" s="90">
        <f>IF(ISNA(VLOOKUP($B43,'[2]1516 Exp_Rev Access'!$F$7:$FS$310,15,FALSE)),"",VLOOKUP($B43,'[2]1516 Exp_Rev Access'!$F$7:$FS$310,15,FALSE))</f>
        <v>0</v>
      </c>
      <c r="Y43" s="90">
        <f>IF(ISNA(VLOOKUP($B43,'[2]1516 Exp_Rev Access'!$F$7:$FS$310,16,FALSE)),"",VLOOKUP($B43,'[2]1516 Exp_Rev Access'!$F$7:$FS$310,16,FALSE))</f>
        <v>30986.19</v>
      </c>
      <c r="Z43" s="90">
        <f>IF(ISNA(VLOOKUP($B43,'[2]1516 Exp_Rev Access'!$F$7:$FS$310,17,FALSE)),"",VLOOKUP($B43,'[2]1516 Exp_Rev Access'!$F$7:$FS$310,17,FALSE))</f>
        <v>16075.25</v>
      </c>
      <c r="AA43" s="90">
        <f>IF(ISNA(VLOOKUP($B43,'[2]1516 Exp_Rev Access'!$F$7:$FS$310,18,FALSE)),"",VLOOKUP($B43,'[2]1516 Exp_Rev Access'!$F$7:$FS$310,18,FALSE))</f>
        <v>0</v>
      </c>
      <c r="AB43" s="90">
        <f>IF(ISNA(VLOOKUP($B43,'[2]1516 Exp_Rev Access'!$F$7:$FS$310,19,FALSE)),"",VLOOKUP($B43,'[2]1516 Exp_Rev Access'!$F$7:$FS$310,19,FALSE))</f>
        <v>0</v>
      </c>
      <c r="AC43" s="90">
        <f>IF(ISNA(VLOOKUP($B43,'[2]1516 Exp_Rev Access'!$F$7:$FS$310,20,FALSE)),"",VLOOKUP($B43,'[2]1516 Exp_Rev Access'!$F$7:$FS$310,20,FALSE))</f>
        <v>0</v>
      </c>
      <c r="AD43" s="90">
        <f>IF(ISNA(VLOOKUP($B43,'[2]1516 Exp_Rev Access'!$F$7:$FS$310,21,FALSE)),"",VLOOKUP($B43,'[2]1516 Exp_Rev Access'!$F$7:$FS$310,21,FALSE))</f>
        <v>200990.32</v>
      </c>
      <c r="AE43" s="90">
        <f>IF(ISNA(VLOOKUP($B43,'[2]1516 Exp_Rev Access'!$F$7:$FS$310,22,FALSE)),"",VLOOKUP($B43,'[2]1516 Exp_Rev Access'!$F$7:$FS$310,22,FALSE))</f>
        <v>8923.33</v>
      </c>
      <c r="AF43" s="90">
        <f>IF(ISNA(VLOOKUP($B43,'[2]1516 Exp_Rev Access'!$F$7:$FS$310,23,FALSE)),"",VLOOKUP($B43,'[2]1516 Exp_Rev Access'!$F$7:$FS$310,23,FALSE))</f>
        <v>0</v>
      </c>
      <c r="AG43" s="90">
        <f>IF(ISNA(VLOOKUP($B43,'[2]1516 Exp_Rev Access'!$F$7:$FS$310,24,FALSE)),"",VLOOKUP($B43,'[2]1516 Exp_Rev Access'!$F$7:$FS$310,24,FALSE))</f>
        <v>56187.76</v>
      </c>
      <c r="AH43" s="90">
        <f>IF(ISNA(VLOOKUP($B43,'[2]1516 Exp_Rev Access'!$F$7:$FS$310,25,FALSE)),"",VLOOKUP($B43,'[2]1516 Exp_Rev Access'!$F$7:$FS$310,25,FALSE))</f>
        <v>6110.89</v>
      </c>
      <c r="AI43" s="90">
        <f>IF(ISNA(VLOOKUP($B43,'[2]1516 Exp_Rev Access'!$F$7:$FS$310,26,FALSE)),"",VLOOKUP($B43,'[2]1516 Exp_Rev Access'!$F$7:$FS$310,26,FALSE))</f>
        <v>21607.5</v>
      </c>
      <c r="AJ43" s="90">
        <f>IF(ISNA(VLOOKUP($B43,'[2]1516 Exp_Rev Access'!$F$7:$FS$310,27,FALSE)),"",VLOOKUP($B43,'[2]1516 Exp_Rev Access'!$F$7:$FS$310,27,FALSE))</f>
        <v>1010.38</v>
      </c>
      <c r="AK43" s="90">
        <f>IF(ISNA(VLOOKUP($B43,'[2]1516 Exp_Rev Access'!$F$7:$FS$310,28,FALSE)),"",VLOOKUP($B43,'[2]1516 Exp_Rev Access'!$F$7:$FS$310,28,FALSE))</f>
        <v>50004.959999999999</v>
      </c>
      <c r="AL43" s="90">
        <f>IF(ISNA(VLOOKUP($B43,'[2]1516 Exp_Rev Access'!$F$7:$FS$310,29,FALSE)),"",VLOOKUP($B43,'[2]1516 Exp_Rev Access'!$F$7:$FS$310,29,FALSE))</f>
        <v>0</v>
      </c>
      <c r="AM43" s="53">
        <f>SUM(Q43:AL43)</f>
        <v>470496.01000000007</v>
      </c>
      <c r="AN43" s="92">
        <f t="shared" si="116"/>
        <v>1.5687555585723635E-2</v>
      </c>
      <c r="AO43" s="68">
        <f t="shared" si="117"/>
        <v>168.37705686576248</v>
      </c>
      <c r="AP43" s="90">
        <f>IF(ISNA(VLOOKUP($B43,'[2]1516 Exp_Rev Access'!$F$7:$FS$310,30,FALSE)),"",VLOOKUP($B43,'[2]1516 Exp_Rev Access'!$F$7:$FS$310,30,FALSE))</f>
        <v>16703101.25</v>
      </c>
      <c r="AQ43" s="90">
        <f>IF(ISNA(VLOOKUP($B43,'[2]1516 Exp_Rev Access'!$F$7:$FS$310,31,FALSE)),"",VLOOKUP($B43,'[2]1516 Exp_Rev Access'!$F$7:$FS$310,31,FALSE))</f>
        <v>455440.56</v>
      </c>
      <c r="AR43" s="90">
        <f>IF(ISNA(VLOOKUP($B43,'[2]1516 Exp_Rev Access'!$F$7:$FS$310,32,FALSE)),"",VLOOKUP($B43,'[2]1516 Exp_Rev Access'!$F$7:$FS$310,32,FALSE))</f>
        <v>0</v>
      </c>
      <c r="AS43" s="90">
        <f>IF(ISNA(VLOOKUP($B43,'[2]1516 Exp_Rev Access'!$F$7:$FS$310,33,FALSE)),"",VLOOKUP($B43,'[2]1516 Exp_Rev Access'!$F$7:$FS$310,33,FALSE))</f>
        <v>186844.84</v>
      </c>
      <c r="AT43" s="90">
        <f>IF(ISNA(VLOOKUP($B43,'[2]1516 Exp_Rev Access'!$F$7:$FS$310,34,FALSE)),"",VLOOKUP($B43,'[2]1516 Exp_Rev Access'!$F$7:$FS$310,34,FALSE))</f>
        <v>0</v>
      </c>
      <c r="AU43" s="53">
        <f>SUM(AP43:AT43)</f>
        <v>17345386.649999999</v>
      </c>
      <c r="AV43" s="93">
        <f t="shared" si="118"/>
        <v>0.57834011648205819</v>
      </c>
      <c r="AW43" s="53">
        <f t="shared" si="119"/>
        <v>6207.4174748595351</v>
      </c>
      <c r="AX43" s="90">
        <f>IF(ISNA(VLOOKUP($B43,'[2]1516 Exp_Rev Access'!$F$7:$FS$310,35,FALSE)),"",VLOOKUP($B43,'[2]1516 Exp_Rev Access'!$F$7:$FS$310,35,FALSE))</f>
        <v>118026.98</v>
      </c>
      <c r="AY43" s="90">
        <f>IF(ISNA(VLOOKUP($B43,'[2]1516 Exp_Rev Access'!$F$7:$FS$310,36,FALSE)),"",VLOOKUP($B43,'[2]1516 Exp_Rev Access'!$F$7:$FS$310,36,FALSE))</f>
        <v>2235133.36</v>
      </c>
      <c r="AZ43" s="90">
        <f>IF(ISNA(VLOOKUP($B43,'[2]1516 Exp_Rev Access'!$F$7:$FS$310,37,FALSE)),"",VLOOKUP($B43,'[2]1516 Exp_Rev Access'!$F$7:$FS$310,37,FALSE))</f>
        <v>0</v>
      </c>
      <c r="BA43" s="90">
        <f>IF(ISNA(VLOOKUP($B43,'[2]1516 Exp_Rev Access'!$F$7:$FS$310,38,FALSE)),"",VLOOKUP($B43,'[2]1516 Exp_Rev Access'!$F$7:$FS$310,38,FALSE))</f>
        <v>0</v>
      </c>
      <c r="BB43" s="90">
        <f>IF(ISNA(VLOOKUP($B43,'[2]1516 Exp_Rev Access'!$F$7:$FS$310,39,FALSE)),"",VLOOKUP($B43,'[2]1516 Exp_Rev Access'!$F$7:$FS$310,39,FALSE))</f>
        <v>0</v>
      </c>
      <c r="BC43" s="90">
        <f>IF(ISNA(VLOOKUP($B43,'[2]1516 Exp_Rev Access'!$F$7:$FS$310,40,FALSE)),"",VLOOKUP($B43,'[2]1516 Exp_Rev Access'!$F$7:$FS$310,40,FALSE))</f>
        <v>612987.56000000006</v>
      </c>
      <c r="BD43" s="90">
        <f>IF(ISNA(VLOOKUP($B43,'[2]1516 Exp_Rev Access'!$F$7:$FS$310,41,FALSE)),"",VLOOKUP($B43,'[2]1516 Exp_Rev Access'!$F$7:$FS$310,41,FALSE))</f>
        <v>0</v>
      </c>
      <c r="BE43" s="90">
        <f>IF(ISNA(VLOOKUP($B43,'[2]1516 Exp_Rev Access'!$F$7:$FS$310,42,FALSE)),"",VLOOKUP($B43,'[2]1516 Exp_Rev Access'!$F$7:$FS$310,42,FALSE))</f>
        <v>187298.96</v>
      </c>
      <c r="BF43" s="90">
        <f>IF(ISNA(VLOOKUP($B43,'[2]1516 Exp_Rev Access'!$F$7:$FS$310,43,FALSE)),"",VLOOKUP($B43,'[2]1516 Exp_Rev Access'!$F$7:$FS$310,43,FALSE))</f>
        <v>0</v>
      </c>
      <c r="BG43" s="90">
        <f>IF(ISNA(VLOOKUP($B43,'[2]1516 Exp_Rev Access'!$F$7:$FS$310,44,FALSE)),"",VLOOKUP($B43,'[2]1516 Exp_Rev Access'!$F$7:$FS$310,44,FALSE))</f>
        <v>55892.3</v>
      </c>
      <c r="BH43" s="90">
        <f>IF(ISNA(VLOOKUP($B43,'[2]1516 Exp_Rev Access'!$F$7:$FS$310,45,FALSE)),"",VLOOKUP($B43,'[2]1516 Exp_Rev Access'!$F$7:$FS$310,45,FALSE))</f>
        <v>27852.69</v>
      </c>
      <c r="BI43" s="90">
        <f>IF(ISNA(VLOOKUP($B43,'[2]1516 Exp_Rev Access'!$F$7:$FS$310,46,FALSE)),"",VLOOKUP($B43,'[2]1516 Exp_Rev Access'!$F$7:$FS$310,46,FALSE))</f>
        <v>0</v>
      </c>
      <c r="BJ43" s="90">
        <f>IF(ISNA(VLOOKUP($B43,'[2]1516 Exp_Rev Access'!$F$7:$FS$310,47,FALSE)),"",VLOOKUP($B43,'[2]1516 Exp_Rev Access'!$F$7:$FS$310,47,FALSE))</f>
        <v>19399.37</v>
      </c>
      <c r="BK43" s="90">
        <f>IF(ISNA(VLOOKUP($B43,'[2]1516 Exp_Rev Access'!$F$7:$FS$310,48,FALSE)),"",VLOOKUP($B43,'[2]1516 Exp_Rev Access'!$F$7:$FS$310,48,FALSE))</f>
        <v>897912.6</v>
      </c>
      <c r="BL43" s="90">
        <f>IF(ISNA(VLOOKUP($B43,'[2]1516 Exp_Rev Access'!$F$7:$FS$310,49,FALSE)),"",VLOOKUP($B43,'[2]1516 Exp_Rev Access'!$F$7:$FS$310,49,FALSE))</f>
        <v>0</v>
      </c>
      <c r="BM43" s="90">
        <f>IF(ISNA(VLOOKUP($B43,'[2]1516 Exp_Rev Access'!$F$7:$FS$310,50,FALSE)),"",VLOOKUP($B43,'[2]1516 Exp_Rev Access'!$F$7:$FS$310,50,FALSE))</f>
        <v>0</v>
      </c>
      <c r="BN43" s="90">
        <f>IF(ISNA(VLOOKUP($B43,'[2]1516 Exp_Rev Access'!$F$7:$FS$310,51,FALSE)),"",VLOOKUP($B43,'[2]1516 Exp_Rev Access'!$F$7:$FS$310,51,FALSE))</f>
        <v>0</v>
      </c>
      <c r="BO43" s="90">
        <f>IF(ISNA(VLOOKUP($B43,'[2]1516 Exp_Rev Access'!$F$7:$FS$310,52,FALSE)),"",VLOOKUP($B43,'[2]1516 Exp_Rev Access'!$F$7:$FS$310,52,FALSE))</f>
        <v>0</v>
      </c>
      <c r="BP43" s="90">
        <f>IF(ISNA(VLOOKUP($B43,'[2]1516 Exp_Rev Access'!$F$7:$FS$310,53,FALSE)),"",VLOOKUP($B43,'[2]1516 Exp_Rev Access'!$F$7:$FS$310,53,FALSE))</f>
        <v>0</v>
      </c>
      <c r="BQ43" s="90">
        <f>IF(ISNA(VLOOKUP($B43,'[2]1516 Exp_Rev Access'!$F$7:$FS$310,54,FALSE)),"",VLOOKUP($B43,'[2]1516 Exp_Rev Access'!$F$7:$FS$310,54,FALSE))</f>
        <v>0</v>
      </c>
      <c r="BR43" s="90">
        <f>IF(ISNA(VLOOKUP($B43,'[2]1516 Exp_Rev Access'!$F$7:$FS$310,55,FALSE)),"",VLOOKUP($B43,'[2]1516 Exp_Rev Access'!$F$7:$FS$310,55,FALSE))</f>
        <v>0</v>
      </c>
      <c r="BS43" s="90">
        <f>IF(ISNA(VLOOKUP($B43,'[2]1516 Exp_Rev Access'!$F$7:$FS$310,56,FALSE)),"",VLOOKUP($B43,'[2]1516 Exp_Rev Access'!$F$7:$FS$310,56,FALSE))</f>
        <v>0</v>
      </c>
      <c r="BT43" s="90">
        <f>IF(ISNA(VLOOKUP($B43,'[2]1516 Exp_Rev Access'!$F$7:$FS$310,57,FALSE)),"",VLOOKUP($B43,'[2]1516 Exp_Rev Access'!$F$7:$FS$310,57,FALSE))</f>
        <v>0</v>
      </c>
      <c r="BU43" s="90">
        <f>IF(ISNA(VLOOKUP($B43,'[2]1516 Exp_Rev Access'!$F$7:$FS$310,58,FALSE)),"",VLOOKUP($B43,'[2]1516 Exp_Rev Access'!$F$7:$FS$310,58,FALSE))</f>
        <v>0</v>
      </c>
      <c r="BV43" s="53">
        <f>SUM(AX43:BU43)</f>
        <v>4154503.82</v>
      </c>
      <c r="BW43" s="92">
        <f t="shared" si="120"/>
        <v>0.13852191776791301</v>
      </c>
      <c r="BX43" s="68">
        <f t="shared" si="121"/>
        <v>1486.7780195397775</v>
      </c>
      <c r="BY43" s="90">
        <f>IF(ISNA(VLOOKUP($B43,'[2]1516 Exp_Rev Access'!$F$7:$FS$310,59,FALSE)),"",VLOOKUP($B43,'[2]1516 Exp_Rev Access'!$F$7:$FS$310,59,FALSE))</f>
        <v>0</v>
      </c>
      <c r="BZ43" s="90">
        <f>IF(ISNA(VLOOKUP($B43,'[2]1516 Exp_Rev Access'!$F$7:$FS$310,60,FALSE)),"",VLOOKUP($B43,'[2]1516 Exp_Rev Access'!$F$7:$FS$310,60,FALSE))</f>
        <v>0</v>
      </c>
      <c r="CA43" s="90">
        <f>IF(ISNA(VLOOKUP($B43,'[2]1516 Exp_Rev Access'!$F$7:$FS$310,61,FALSE)),"",VLOOKUP($B43,'[2]1516 Exp_Rev Access'!$F$7:$FS$310,61,FALSE))</f>
        <v>0</v>
      </c>
      <c r="CB43" s="90">
        <f>IF(ISNA(VLOOKUP($B43,'[2]1516 Exp_Rev Access'!$F$7:$FS$310,62,FALSE)),"",VLOOKUP($B43,'[2]1516 Exp_Rev Access'!$F$7:$FS$310,62,FALSE))</f>
        <v>0</v>
      </c>
      <c r="CC43" s="90">
        <f>IF(ISNA(VLOOKUP($B43,'[2]1516 Exp_Rev Access'!$F$7:$FS$310,63,FALSE)),"",VLOOKUP($B43,'[2]1516 Exp_Rev Access'!$F$7:$FS$310,63,FALSE))</f>
        <v>132178.69</v>
      </c>
      <c r="CD43" s="90">
        <f>IF(ISNA(VLOOKUP($B43,'[2]1516 Exp_Rev Access'!$F$7:$FS$310,64,FALSE)),"",VLOOKUP($B43,'[2]1516 Exp_Rev Access'!$F$7:$FS$310,64,FALSE))</f>
        <v>0</v>
      </c>
      <c r="CE43" s="53">
        <f>SUM(BY43:CD43)</f>
        <v>132178.69</v>
      </c>
      <c r="CF43" s="92">
        <f t="shared" si="122"/>
        <v>4.4071798751771189E-3</v>
      </c>
      <c r="CG43" s="94">
        <f t="shared" si="123"/>
        <v>47.302970332462522</v>
      </c>
      <c r="CH43" s="90">
        <f>IF(ISNA(VLOOKUP($B43,'[2]1516 Exp_Rev Access'!$F$7:$FS$310,65,FALSE)),"",VLOOKUP($B43,'[2]1516 Exp_Rev Access'!$F$7:$FS$310,65,FALSE))</f>
        <v>0</v>
      </c>
      <c r="CI43" s="90">
        <f>IF(ISNA(VLOOKUP($B43,'[2]1516 Exp_Rev Access'!$F$7:$FS$310,66,FALSE)),"",VLOOKUP($B43,'[2]1516 Exp_Rev Access'!$F$7:$FS$310,66,FALSE))</f>
        <v>0</v>
      </c>
      <c r="CJ43" s="90">
        <f>IF(ISNA(VLOOKUP($B43,'[2]1516 Exp_Rev Access'!$F$7:$FS$310,67,FALSE)),"",VLOOKUP($B43,'[2]1516 Exp_Rev Access'!$F$7:$FS$310,67,FALSE))</f>
        <v>0</v>
      </c>
      <c r="CK43" s="90">
        <f>IF(ISNA(VLOOKUP($B43,'[2]1516 Exp_Rev Access'!$F$7:$FS$310,68,FALSE)),"",VLOOKUP($B43,'[2]1516 Exp_Rev Access'!$F$7:$FS$310,68,FALSE))</f>
        <v>0</v>
      </c>
      <c r="CL43" s="90">
        <f>IF(ISNA(VLOOKUP($B43,'[2]1516 Exp_Rev Access'!$F$7:$FS$310,69,FALSE)),"",VLOOKUP($B43,'[2]1516 Exp_Rev Access'!$F$7:$FS$310,69,FALSE))</f>
        <v>0</v>
      </c>
      <c r="CM43" s="90">
        <f>IF(ISNA(VLOOKUP($B43,'[2]1516 Exp_Rev Access'!$F$7:$FS$310,70,FALSE)),"",VLOOKUP($B43,'[2]1516 Exp_Rev Access'!$F$7:$FS$310,70,FALSE))</f>
        <v>0</v>
      </c>
      <c r="CN43" s="90">
        <f>IF(ISNA(VLOOKUP($B43,'[2]1516 Exp_Rev Access'!$F$7:$FS$310,71,FALSE)),"",VLOOKUP($B43,'[2]1516 Exp_Rev Access'!$F$7:$FS$310,71,FALSE))</f>
        <v>0</v>
      </c>
      <c r="CO43" s="90">
        <f>IF(ISNA(VLOOKUP($B43,'[2]1516 Exp_Rev Access'!$F$7:$FS$310,72,FALSE)),"",VLOOKUP($B43,'[2]1516 Exp_Rev Access'!$F$7:$FS$310,72,FALSE))</f>
        <v>0</v>
      </c>
      <c r="CP43" s="90">
        <f>IF(ISNA(VLOOKUP($B43,'[2]1516 Exp_Rev Access'!$F$7:$FS$310,73,FALSE)),"",VLOOKUP($B43,'[2]1516 Exp_Rev Access'!$F$7:$FS$310,73,FALSE))</f>
        <v>0</v>
      </c>
      <c r="CQ43" s="90">
        <f>IF(ISNA(VLOOKUP($B43,'[2]1516 Exp_Rev Access'!$F$7:$FS$310,74,FALSE)),"",VLOOKUP($B43,'[2]1516 Exp_Rev Access'!$F$7:$FS$310,74,FALSE))</f>
        <v>517424</v>
      </c>
      <c r="CR43" s="90">
        <f>IF(ISNA(VLOOKUP($B43,'[2]1516 Exp_Rev Access'!$F$7:$FS$310,75,FALSE)),"",VLOOKUP($B43,'[2]1516 Exp_Rev Access'!$F$7:$FS$310,75,FALSE))</f>
        <v>0</v>
      </c>
      <c r="CS43" s="90">
        <f>IF(ISNA(VLOOKUP($B43,'[2]1516 Exp_Rev Access'!$F$7:$FS$310,76,FALSE)),"",VLOOKUP($B43,'[2]1516 Exp_Rev Access'!$F$7:$FS$310,76,FALSE))</f>
        <v>18806</v>
      </c>
      <c r="CT43" s="90">
        <f>IF(ISNA(VLOOKUP($B43,'[2]1516 Exp_Rev Access'!$F$7:$FS$310,77,FALSE)),"",VLOOKUP($B43,'[2]1516 Exp_Rev Access'!$F$7:$FS$310,77,FALSE))</f>
        <v>0</v>
      </c>
      <c r="CU43" s="90">
        <f>IF(ISNA(VLOOKUP($B43,'[2]1516 Exp_Rev Access'!$F$7:$FS$310,78,FALSE)),"",VLOOKUP($B43,'[2]1516 Exp_Rev Access'!$F$7:$FS$310,78,FALSE))</f>
        <v>639248.39</v>
      </c>
      <c r="CV43" s="90">
        <f>IF(ISNA(VLOOKUP($B43,'[2]1516 Exp_Rev Access'!$F$7:$FS$310,79,FALSE)),"",VLOOKUP($B43,'[2]1516 Exp_Rev Access'!$F$7:$FS$310,79,FALSE))</f>
        <v>95908.29</v>
      </c>
      <c r="CW43" s="90">
        <f>IF(ISNA(VLOOKUP($B43,'[2]1516 Exp_Rev Access'!$F$7:$FS$310,80,FALSE)),"",VLOOKUP($B43,'[2]1516 Exp_Rev Access'!$F$7:$FS$310,80,FALSE))</f>
        <v>0</v>
      </c>
      <c r="CX43" s="90">
        <f>IF(ISNA(VLOOKUP($B43,'[2]1516 Exp_Rev Access'!$F$7:$FS$310,81,FALSE)),"",VLOOKUP($B43,'[2]1516 Exp_Rev Access'!$F$7:$FS$310,81,FALSE))</f>
        <v>0</v>
      </c>
      <c r="CY43" s="90">
        <f>IF(ISNA(VLOOKUP($B43,'[2]1516 Exp_Rev Access'!$F$7:$FS$310,82,FALSE)),"",VLOOKUP($B43,'[2]1516 Exp_Rev Access'!$F$7:$FS$310,82,FALSE))</f>
        <v>0</v>
      </c>
      <c r="CZ43" s="90">
        <f>IF(ISNA(VLOOKUP($B43,'[2]1516 Exp_Rev Access'!$F$7:$FS$310,83,FALSE)),"",VLOOKUP($B43,'[2]1516 Exp_Rev Access'!$F$7:$FS$310,83,FALSE))</f>
        <v>0</v>
      </c>
      <c r="DA43" s="90">
        <f>IF(ISNA(VLOOKUP($B43,'[2]1516 Exp_Rev Access'!$F$7:$FS$310,84,FALSE)),"",VLOOKUP($B43,'[2]1516 Exp_Rev Access'!$F$7:$FS$310,84,FALSE))</f>
        <v>0</v>
      </c>
      <c r="DB43" s="90">
        <f>IF(ISNA(VLOOKUP($B43,'[2]1516 Exp_Rev Access'!$F$7:$FS$310,85,FALSE)),"",VLOOKUP($B43,'[2]1516 Exp_Rev Access'!$F$7:$FS$310,85,FALSE))</f>
        <v>0</v>
      </c>
      <c r="DC43" s="90">
        <f>IF(ISNA(VLOOKUP($B43,'[2]1516 Exp_Rev Access'!$F$7:$FS$310,86,FALSE)),"",VLOOKUP($B43,'[2]1516 Exp_Rev Access'!$F$7:$FS$310,86,FALSE))</f>
        <v>0</v>
      </c>
      <c r="DD43" s="90">
        <f>IF(ISNA(VLOOKUP($B43,'[2]1516 Exp_Rev Access'!$F$7:$FS$310,87,FALSE)),"",VLOOKUP($B43,'[2]1516 Exp_Rev Access'!$F$7:$FS$310,87,FALSE))</f>
        <v>0</v>
      </c>
      <c r="DE43" s="90">
        <f>IF(ISNA(VLOOKUP($B43,'[2]1516 Exp_Rev Access'!$F$7:$FS$310,88,FALSE)),"",VLOOKUP($B43,'[2]1516 Exp_Rev Access'!$F$7:$FS$310,88,FALSE))</f>
        <v>0</v>
      </c>
      <c r="DF43" s="90">
        <f>IF(ISNA(VLOOKUP($B43,'[2]1516 Exp_Rev Access'!$F$7:$FS$310,89,FALSE)),"",VLOOKUP($B43,'[2]1516 Exp_Rev Access'!$F$7:$FS$310,89,FALSE))</f>
        <v>0</v>
      </c>
      <c r="DG43" s="90">
        <f>IF(ISNA(VLOOKUP($B43,'[2]1516 Exp_Rev Access'!$F$7:$FS$310,90,FALSE)),"",VLOOKUP($B43,'[2]1516 Exp_Rev Access'!$F$7:$FS$310,90,FALSE))</f>
        <v>0</v>
      </c>
      <c r="DH43" s="90">
        <f>IF(ISNA(VLOOKUP($B43,'[2]1516 Exp_Rev Access'!$F$7:$FS$310,91,FALSE)),"",VLOOKUP($B43,'[2]1516 Exp_Rev Access'!$F$7:$FS$310,91,FALSE))</f>
        <v>0</v>
      </c>
      <c r="DI43" s="90">
        <f>IF(ISNA(VLOOKUP($B43,'[2]1516 Exp_Rev Access'!$F$7:$FS$310,92,FALSE)),"",VLOOKUP($B43,'[2]1516 Exp_Rev Access'!$F$7:$FS$310,92,FALSE))</f>
        <v>592082.27</v>
      </c>
      <c r="DJ43" s="90">
        <f>IF(ISNA(VLOOKUP($B43,'[2]1516 Exp_Rev Access'!$F$7:$FS$310,93,FALSE)),"",VLOOKUP($B43,'[2]1516 Exp_Rev Access'!$F$7:$FS$310,93,FALSE))</f>
        <v>0</v>
      </c>
      <c r="DK43" s="90">
        <f>IF(ISNA(VLOOKUP($B43,'[2]1516 Exp_Rev Access'!$F$7:$FS$310,94,FALSE)),"",VLOOKUP($B43,'[2]1516 Exp_Rev Access'!$F$7:$FS$310,94,FALSE))</f>
        <v>0</v>
      </c>
      <c r="DL43" s="90">
        <f>IF(ISNA(VLOOKUP($B43,'[2]1516 Exp_Rev Access'!$F$7:$FS$310,95,FALSE)),"",VLOOKUP($B43,'[2]1516 Exp_Rev Access'!$F$7:$FS$310,95,FALSE))</f>
        <v>0</v>
      </c>
      <c r="DM43" s="90">
        <f>IF(ISNA(VLOOKUP($B43,'[2]1516 Exp_Rev Access'!$F$7:$FS$310,96,FALSE)),"",VLOOKUP($B43,'[2]1516 Exp_Rev Access'!$F$7:$FS$310,96,FALSE))</f>
        <v>0</v>
      </c>
      <c r="DN43" s="90">
        <f>IF(ISNA(VLOOKUP($B43,'[2]1516 Exp_Rev Access'!$F$7:$FS$310,97,FALSE)),"",VLOOKUP($B43,'[2]1516 Exp_Rev Access'!$F$7:$FS$310,97,FALSE))</f>
        <v>0</v>
      </c>
      <c r="DO43" s="90">
        <f>IF(ISNA(VLOOKUP($B43,'[2]1516 Exp_Rev Access'!$F$7:$FS$310,98,FALSE)),"",VLOOKUP($B43,'[2]1516 Exp_Rev Access'!$F$7:$FS$310,98,FALSE))</f>
        <v>0</v>
      </c>
      <c r="DP43" s="90">
        <f>IF(ISNA(VLOOKUP($B43,'[2]1516 Exp_Rev Access'!$F$7:$FS$310,99,FALSE)),"",VLOOKUP($B43,'[2]1516 Exp_Rev Access'!$F$7:$FS$310,99,FALSE))</f>
        <v>0</v>
      </c>
      <c r="DQ43" s="90">
        <f>IF(ISNA(VLOOKUP($B43,'[2]1516 Exp_Rev Access'!$F$7:$FS$310,100,FALSE)),"",VLOOKUP($B43,'[2]1516 Exp_Rev Access'!$F$7:$FS$310,100,FALSE))</f>
        <v>0</v>
      </c>
      <c r="DR43" s="90">
        <f>IF(ISNA(VLOOKUP($B43,'[2]1516 Exp_Rev Access'!$F$7:$FS$310,101,FALSE)),"",VLOOKUP($B43,'[2]1516 Exp_Rev Access'!$F$7:$FS$310,101,FALSE))</f>
        <v>0</v>
      </c>
      <c r="DS43" s="90">
        <f>IF(ISNA(VLOOKUP($B43,'[2]1516 Exp_Rev Access'!$F$7:$FS$310,102,FALSE)),"",VLOOKUP($B43,'[2]1516 Exp_Rev Access'!$F$7:$FS$310,102,FALSE))</f>
        <v>0</v>
      </c>
      <c r="DT43" s="90">
        <f>IF(ISNA(VLOOKUP($B43,'[2]1516 Exp_Rev Access'!$F$7:$FS$310,103,FALSE)),"",VLOOKUP($B43,'[2]1516 Exp_Rev Access'!$F$7:$FS$310,103,FALSE))</f>
        <v>0</v>
      </c>
      <c r="DU43" s="90">
        <f>IF(ISNA(VLOOKUP($B43,'[2]1516 Exp_Rev Access'!$F$7:$FS$310,104,FALSE)),"",VLOOKUP($B43,'[2]1516 Exp_Rev Access'!$F$7:$FS$310,104,FALSE))</f>
        <v>0</v>
      </c>
      <c r="DV43" s="90">
        <f>IF(ISNA(VLOOKUP($B43,'[2]1516 Exp_Rev Access'!$F$7:$FS$310,105,FALSE)),"",VLOOKUP($B43,'[2]1516 Exp_Rev Access'!$F$7:$FS$310,105,FALSE))</f>
        <v>0</v>
      </c>
      <c r="DW43" s="90">
        <f>IF(ISNA(VLOOKUP($B43,'[2]1516 Exp_Rev Access'!$F$7:$FS$310,106,FALSE)),"",VLOOKUP($B43,'[2]1516 Exp_Rev Access'!$F$7:$FS$310,106,FALSE))</f>
        <v>0</v>
      </c>
      <c r="DX43" s="90">
        <f>IF(ISNA(VLOOKUP($B43,'[2]1516 Exp_Rev Access'!$F$7:$FS$310,107,FALSE)),"",VLOOKUP($B43,'[2]1516 Exp_Rev Access'!$F$7:$FS$310,107,FALSE))</f>
        <v>0</v>
      </c>
      <c r="DY43" s="90">
        <f>IF(ISNA(VLOOKUP($B43,'[2]1516 Exp_Rev Access'!$F$7:$FS$310,108,FALSE)),"",VLOOKUP($B43,'[2]1516 Exp_Rev Access'!$F$7:$FS$310,108,FALSE))</f>
        <v>0</v>
      </c>
      <c r="DZ43" s="90">
        <f>IF(ISNA(VLOOKUP($B43,'[2]1516 Exp_Rev Access'!$F$7:$FS$310,109,FALSE)),"",VLOOKUP($B43,'[2]1516 Exp_Rev Access'!$F$7:$FS$310,109,FALSE))</f>
        <v>0</v>
      </c>
      <c r="EA43" s="90">
        <f>IF(ISNA(VLOOKUP($B43,'[2]1516 Exp_Rev Access'!$F$7:$FS$310,110,FALSE)),"",VLOOKUP($B43,'[2]1516 Exp_Rev Access'!$F$7:$FS$310,110,FALSE))</f>
        <v>0</v>
      </c>
      <c r="EB43" s="90">
        <f>IF(ISNA(VLOOKUP($B43,'[2]1516 Exp_Rev Access'!$F$7:$FS$310,111,FALSE)),"",VLOOKUP($B43,'[2]1516 Exp_Rev Access'!$F$7:$FS$310,111,FALSE))</f>
        <v>0</v>
      </c>
      <c r="EC43" s="90">
        <f>IF(ISNA(VLOOKUP($B43,'[2]1516 Exp_Rev Access'!$F$7:$FS$310,112,FALSE)),"",VLOOKUP($B43,'[2]1516 Exp_Rev Access'!$F$7:$FS$310,112,FALSE))</f>
        <v>0</v>
      </c>
      <c r="ED43" s="90">
        <f>IF(ISNA(VLOOKUP($B43,'[2]1516 Exp_Rev Access'!$F$7:$FS$310,113,FALSE)),"",VLOOKUP($B43,'[2]1516 Exp_Rev Access'!$F$7:$FS$310,113,FALSE))</f>
        <v>0</v>
      </c>
      <c r="EE43" s="90">
        <f>IF(ISNA(VLOOKUP($B43,'[2]1516 Exp_Rev Access'!$F$7:$FS$310,114,FALSE)),"",VLOOKUP($B43,'[2]1516 Exp_Rev Access'!$F$7:$FS$310,114,FALSE))</f>
        <v>0</v>
      </c>
      <c r="EF43" s="90">
        <f>IF(ISNA(VLOOKUP($B43,'[2]1516 Exp_Rev Access'!$F$7:$FS$310,115,FALSE)),"",VLOOKUP($B43,'[2]1516 Exp_Rev Access'!$F$7:$FS$310,115,FALSE))</f>
        <v>0</v>
      </c>
      <c r="EG43" s="90">
        <f>IF(ISNA(VLOOKUP($B43,'[2]1516 Exp_Rev Access'!$F$7:$FS$310,116,FALSE)),"",VLOOKUP($B43,'[2]1516 Exp_Rev Access'!$F$7:$FS$310,116,FALSE))</f>
        <v>28097</v>
      </c>
      <c r="EH43" s="90">
        <f>IF(ISNA(VLOOKUP($B43,'[2]1516 Exp_Rev Access'!$F$7:$FS$310,117,FALSE)),"",VLOOKUP($B43,'[2]1516 Exp_Rev Access'!$F$7:$FS$310,117,FALSE))</f>
        <v>0</v>
      </c>
      <c r="EI43" s="90">
        <f>IF(ISNA(VLOOKUP($B43,'[2]1516 Exp_Rev Access'!$F$7:$FS$310,118,FALSE)),"",VLOOKUP($B43,'[2]1516 Exp_Rev Access'!$F$7:$FS$310,118,FALSE))</f>
        <v>0</v>
      </c>
      <c r="EJ43" s="90">
        <f>IF(ISNA(VLOOKUP($B43,'[2]1516 Exp_Rev Access'!$F$7:$FS$310,119,FALSE)),"",VLOOKUP($B43,'[2]1516 Exp_Rev Access'!$F$7:$FS$310,119,FALSE))</f>
        <v>0</v>
      </c>
      <c r="EK43" s="90">
        <f>IF(ISNA(VLOOKUP($B43,'[2]1516 Exp_Rev Access'!$F$7:$FS$310,120,FALSE)),"",VLOOKUP($B43,'[2]1516 Exp_Rev Access'!$F$7:$FS$310,120,FALSE))</f>
        <v>0</v>
      </c>
      <c r="EL43" s="90">
        <f>IF(ISNA(VLOOKUP($B43,'[2]1516 Exp_Rev Access'!$F$7:$FS$310,121,FALSE)),"",VLOOKUP($B43,'[2]1516 Exp_Rev Access'!$F$7:$FS$310,121,FALSE))</f>
        <v>0</v>
      </c>
      <c r="EM43" s="90">
        <f>IF(ISNA(VLOOKUP($B43,'[2]1516 Exp_Rev Access'!$F$7:$FS$310,122,FALSE)),"",VLOOKUP($B43,'[2]1516 Exp_Rev Access'!$F$7:$FS$310,122,FALSE))</f>
        <v>0</v>
      </c>
      <c r="EN43" s="90">
        <f>IF(ISNA(VLOOKUP($B43,'[2]1516 Exp_Rev Access'!$F$7:$FS$310,123,FALSE)),"",VLOOKUP($B43,'[2]1516 Exp_Rev Access'!$F$7:$FS$310,123,FALSE))</f>
        <v>0</v>
      </c>
      <c r="EO43" s="90">
        <f>IF(ISNA(VLOOKUP($B43,'[2]1516 Exp_Rev Access'!$F$7:$FS$310,124,FALSE)),"",VLOOKUP($B43,'[2]1516 Exp_Rev Access'!$F$7:$FS$310,124,FALSE))</f>
        <v>0</v>
      </c>
      <c r="EP43" s="90">
        <f>IF(ISNA(VLOOKUP($B43,'[2]1516 Exp_Rev Access'!$F$7:$FS$310,125,FALSE)),"",VLOOKUP($B43,'[2]1516 Exp_Rev Access'!$F$7:$FS$310,125,FALSE))</f>
        <v>0</v>
      </c>
      <c r="EQ43" s="90">
        <f>IF(ISNA(VLOOKUP($B43,'[2]1516 Exp_Rev Access'!$F$7:$FS$310,126,FALSE)),"",VLOOKUP($B43,'[2]1516 Exp_Rev Access'!$F$7:$FS$310,126,FALSE))</f>
        <v>0</v>
      </c>
      <c r="ER43" s="90">
        <f>IF(ISNA(VLOOKUP($B43,'[2]1516 Exp_Rev Access'!$F$7:$FS$310,127,FALSE)),"",VLOOKUP($B43,'[2]1516 Exp_Rev Access'!$F$7:$FS$310,127,FALSE))</f>
        <v>0</v>
      </c>
      <c r="ES43" s="90">
        <f>IF(ISNA(VLOOKUP($B43,'[2]1516 Exp_Rev Access'!$F$7:$FS$310,128,FALSE)),"",VLOOKUP($B43,'[2]1516 Exp_Rev Access'!$F$7:$FS$310,128,FALSE))</f>
        <v>0</v>
      </c>
      <c r="ET43" s="90">
        <f>IF(ISNA(VLOOKUP($B43,'[2]1516 Exp_Rev Access'!$F$7:$FS$310,129,FALSE)),"",VLOOKUP($B43,'[2]1516 Exp_Rev Access'!$F$7:$FS$310,129,FALSE))</f>
        <v>0</v>
      </c>
      <c r="EU43" s="90">
        <f>IF(ISNA(VLOOKUP($B43,'[2]1516 Exp_Rev Access'!$F$7:$FS$310,130,FALSE)),"",VLOOKUP($B43,'[2]1516 Exp_Rev Access'!$F$7:$FS$310,130,FALSE))</f>
        <v>0</v>
      </c>
      <c r="EV43" s="90">
        <f>IF(ISNA(VLOOKUP($B43,'[2]1516 Exp_Rev Access'!$F$7:$FS$310,131,FALSE)),"",VLOOKUP($B43,'[2]1516 Exp_Rev Access'!$F$7:$FS$310,131,FALSE))</f>
        <v>88612.62</v>
      </c>
      <c r="EW43" s="90">
        <f>IF(ISNA(VLOOKUP($B43,'[2]1516 Exp_Rev Access'!$F$7:$FS$310,132,FALSE)),"",VLOOKUP($B43,'[2]1516 Exp_Rev Access'!$F$7:$FS$310,132,FALSE))</f>
        <v>0</v>
      </c>
      <c r="EX43" s="90">
        <f>IF(ISNA(VLOOKUP($B43,'[2]1516 Exp_Rev Access'!$F$7:$FS$310,133,FALSE)),"",VLOOKUP($B43,'[2]1516 Exp_Rev Access'!$F$7:$FS$310,133,FALSE))</f>
        <v>0</v>
      </c>
      <c r="EY43" s="90">
        <f>IF(ISNA(VLOOKUP($B43,'[2]1516 Exp_Rev Access'!$F$7:$FS$310,134,FALSE)),"",VLOOKUP($B43,'[2]1516 Exp_Rev Access'!$F$7:$FS$310,134,FALSE))</f>
        <v>0</v>
      </c>
      <c r="EZ43" s="90">
        <f>IF(ISNA(VLOOKUP($B43,'[2]1516 Exp_Rev Access'!$F$7:$FS$310,135,FALSE)),"",VLOOKUP($B43,'[2]1516 Exp_Rev Access'!$F$7:$FS$310,135,FALSE))</f>
        <v>0</v>
      </c>
      <c r="FA43" s="90">
        <f>IF(ISNA(VLOOKUP($B43,'[2]1516 Exp_Rev Access'!$F$7:$FS$310,136,FALSE)),"",VLOOKUP($B43,'[2]1516 Exp_Rev Access'!$F$7:$FS$310,136,FALSE))</f>
        <v>0</v>
      </c>
      <c r="FB43" s="90">
        <f>IF(ISNA(VLOOKUP($B43,'[2]1516 Exp_Rev Access'!$F$7:$FS$310,137,FALSE)),"",VLOOKUP($B43,'[2]1516 Exp_Rev Access'!$F$7:$FS$310,137,FALSE))</f>
        <v>0</v>
      </c>
      <c r="FC43" s="90">
        <f>IF(ISNA(VLOOKUP($B43,'[2]1516 Exp_Rev Access'!$F$7:$FS$310,138,FALSE)),"",VLOOKUP($B43,'[2]1516 Exp_Rev Access'!$F$7:$FS$310,138,FALSE))</f>
        <v>0</v>
      </c>
      <c r="FD43" s="90">
        <f>IF(ISNA(VLOOKUP($B43,'[2]1516 Exp_Rev Access'!$F$7:$FS$310,139,FALSE)),"",VLOOKUP($B43,'[2]1516 Exp_Rev Access'!$F$7:$FS$310,139,FALSE))</f>
        <v>0</v>
      </c>
      <c r="FE43" s="90">
        <f>IF(ISNA(VLOOKUP($B43,'[2]1516 Exp_Rev Access'!$F$7:$FS$310,140,FALSE)),"",VLOOKUP($B43,'[2]1516 Exp_Rev Access'!$F$7:$FS$310,140,FALSE))</f>
        <v>0</v>
      </c>
      <c r="FF43" s="90">
        <f>IF(ISNA(VLOOKUP($B43,'[2]1516 Exp_Rev Access'!$F$7:$FS$310,141,FALSE)),"",VLOOKUP($B43,'[2]1516 Exp_Rev Access'!$F$7:$FS$310,141,FALSE))</f>
        <v>0</v>
      </c>
      <c r="FG43" s="90">
        <f>IF(ISNA(VLOOKUP($B43,'[2]1516 Exp_Rev Access'!$F$7:$FS$310,142,FALSE)),"",VLOOKUP($B43,'[2]1516 Exp_Rev Access'!$F$7:$FS$310,142,FALSE))</f>
        <v>0</v>
      </c>
      <c r="FH43" s="90">
        <f>IF(ISNA(VLOOKUP($B43,'[2]1516 Exp_Rev Access'!$F$7:$FS$310,143,FALSE)),"",VLOOKUP($B43,'[2]1516 Exp_Rev Access'!$F$7:$FS$310,143,FALSE))</f>
        <v>0</v>
      </c>
      <c r="FI43" s="90">
        <f>IF(ISNA(VLOOKUP($B43,'[2]1516 Exp_Rev Access'!$F$7:$FS$310,144,FALSE)),"",VLOOKUP($B43,'[2]1516 Exp_Rev Access'!$F$7:$FS$310,144,FALSE))</f>
        <v>0</v>
      </c>
      <c r="FJ43" s="90">
        <f>IF(ISNA(VLOOKUP($B43,'[2]1516 Exp_Rev Access'!$F$7:$FS$310,145,FALSE)),"",VLOOKUP($B43,'[2]1516 Exp_Rev Access'!$F$7:$FS$310,145,FALSE))</f>
        <v>0</v>
      </c>
      <c r="FK43" s="90">
        <f>IF(ISNA(VLOOKUP($B43,'[2]1516 Exp_Rev Access'!$F$7:$FS$310,146,FALSE)),"",VLOOKUP($B43,'[2]1516 Exp_Rev Access'!$F$7:$FS$310,146,FALSE))</f>
        <v>0</v>
      </c>
      <c r="FL43" s="90">
        <f>IF(ISNA(VLOOKUP($B43,'[2]1516 Exp_Rev Access'!$F$7:$FS$310,1147,FALSE)),"",VLOOKUP($B43,'[2]1516 Exp_Rev Access'!$F$7:$FS$310,147,FALSE))</f>
        <v>0</v>
      </c>
      <c r="FM43" s="90">
        <f>IF(ISNA(VLOOKUP($B43,'[2]1516 Exp_Rev Access'!$F$7:$FS$310,148,FALSE)),"",VLOOKUP($B43,'[2]1516 Exp_Rev Access'!$F$7:$FS$310,148,FALSE))</f>
        <v>0</v>
      </c>
      <c r="FN43" s="90">
        <f>IF(ISNA(VLOOKUP($B43,'[2]1516 Exp_Rev Access'!$F$7:$FS$310,149,FALSE)),"",VLOOKUP($B43,'[2]1516 Exp_Rev Access'!$F$7:$FS$310,149,FALSE))</f>
        <v>0</v>
      </c>
      <c r="FO43" s="90">
        <f>IF(ISNA(VLOOKUP($B43,'[2]1516 Exp_Rev Access'!$F$7:$FS$310,150,FALSE)),"",VLOOKUP($B43,'[2]1516 Exp_Rev Access'!$F$7:$FS$310,150,FALSE))</f>
        <v>0</v>
      </c>
      <c r="FP43" s="90">
        <f>IF(ISNA(VLOOKUP($B43,'[2]1516 Exp_Rev Access'!$F$7:$FS$310,151,FALSE)),"",VLOOKUP($B43,'[2]1516 Exp_Rev Access'!$F$7:$FS$310,151,FALSE))</f>
        <v>0</v>
      </c>
      <c r="FQ43" s="90">
        <f>IF(ISNA(VLOOKUP($B43,'[2]1516 Exp_Rev Access'!$F$7:$FS$310,152,FALSE)),"",VLOOKUP($B43,'[2]1516 Exp_Rev Access'!$F$7:$FS$310,152,FALSE))</f>
        <v>0</v>
      </c>
      <c r="FR43" s="90">
        <f>IF(ISNA(VLOOKUP($B43,'[2]1516 Exp_Rev Access'!$F$7:$FS$310,153,FALSE)),"",VLOOKUP($B43,'[2]1516 Exp_Rev Access'!$F$7:$FS$310,153,FALSE))</f>
        <v>73130.649999999994</v>
      </c>
      <c r="FS43" s="53">
        <f>SUM(CH43:FR43)</f>
        <v>2053309.2200000002</v>
      </c>
      <c r="FT43" s="92">
        <f>FS43/E43</f>
        <v>6.8462647586381958E-2</v>
      </c>
      <c r="FU43" s="95">
        <f>FS43/D43</f>
        <v>734.82060623411962</v>
      </c>
      <c r="FV43" s="90">
        <f>IF(ISNA(VLOOKUP($B43,'[2]1516 Exp_Rev Access'!$F$7:$FS$310,154,FALSE)),"",VLOOKUP($B43,'[2]1516 Exp_Rev Access'!$F$7:$FS$310,154,FALSE))</f>
        <v>0</v>
      </c>
      <c r="FW43" s="90">
        <f>IF(ISNA(VLOOKUP($B43,'[2]1516 Exp_Rev Access'!$F$7:$FS$310,155,FALSE)),"",VLOOKUP($B43,'[2]1516 Exp_Rev Access'!$F$7:$FS$310,155,FALSE))</f>
        <v>0</v>
      </c>
      <c r="FX43" s="90">
        <f>IF(ISNA(VLOOKUP($B43,'[2]1516 Exp_Rev Access'!$F$7:$FS$310,156,FALSE)),"",VLOOKUP($B43,'[2]1516 Exp_Rev Access'!$F$7:$FS$310,156,FALSE))</f>
        <v>0</v>
      </c>
      <c r="FY43" s="90">
        <f>IF(ISNA(VLOOKUP($B43,'[2]1516 Exp_Rev Access'!$F$7:$FS$310,157,FALSE)),"",VLOOKUP($B43,'[2]1516 Exp_Rev Access'!$F$7:$FS$310,157,FALSE))</f>
        <v>0</v>
      </c>
      <c r="FZ43" s="90">
        <f>IF(ISNA(VLOOKUP($B43,'[2]1516 Exp_Rev Access'!$F$7:$FS$310,158,FALSE)),"",VLOOKUP($B43,'[2]1516 Exp_Rev Access'!$F$7:$FS$310,158,FALSE))</f>
        <v>0</v>
      </c>
      <c r="GA43" s="90">
        <f>IF(ISNA(VLOOKUP($B43,'[2]1516 Exp_Rev Access'!$F$7:$FS$310,159,FALSE)),"",VLOOKUP($B43,'[2]1516 Exp_Rev Access'!$F$7:$FS$310,159,FALSE))</f>
        <v>0</v>
      </c>
      <c r="GB43" s="90">
        <f>IF(ISNA(VLOOKUP($B43,'[2]1516 Exp_Rev Access'!$F$7:$FS$310,160,FALSE)),"",VLOOKUP($B43,'[2]1516 Exp_Rev Access'!$F$7:$FS$310,160,FALSE))</f>
        <v>0</v>
      </c>
      <c r="GC43" s="90">
        <f>IF(ISNA(VLOOKUP($B43,'[2]1516 Exp_Rev Access'!$F$7:$FS$310,161,FALSE)),"",VLOOKUP($B43,'[2]1516 Exp_Rev Access'!$F$7:$FS$310,161,FALSE))</f>
        <v>0</v>
      </c>
      <c r="GD43" s="90">
        <f>IF(ISNA(VLOOKUP($B43,'[2]1516 Exp_Rev Access'!$F$7:$FS$310,162,FALSE)),"",VLOOKUP($B43,'[2]1516 Exp_Rev Access'!$F$7:$FS$310,162,FALSE))</f>
        <v>0</v>
      </c>
      <c r="GE43" s="90">
        <f>IF(ISNA(VLOOKUP($B43,'[2]1516 Exp_Rev Access'!$F$7:$FS$310,163,FALSE)),"",VLOOKUP($B43,'[2]1516 Exp_Rev Access'!$F$7:$FS$310,163,FALSE))</f>
        <v>0</v>
      </c>
      <c r="GF43" s="90">
        <f>IF(ISNA(VLOOKUP($B43,'[2]1516 Exp_Rev Access'!$F$7:$FS$310,164,FALSE)),"",VLOOKUP($B43,'[2]1516 Exp_Rev Access'!$F$7:$FS$310,164,FALSE))</f>
        <v>0</v>
      </c>
      <c r="GG43" s="90">
        <f>IF(ISNA(VLOOKUP($B43,'[2]1516 Exp_Rev Access'!$F$7:$FS$310,165,FALSE)),"",VLOOKUP($B43,'[2]1516 Exp_Rev Access'!$F$7:$FS$310,165,FALSE))</f>
        <v>0</v>
      </c>
      <c r="GH43" s="90">
        <f>IF(ISNA(VLOOKUP($B43,'[2]1516 Exp_Rev Access'!$F$7:$FS$310,166,FALSE)),"",VLOOKUP($B43,'[2]1516 Exp_Rev Access'!$F$7:$FS$310,166,FALSE))</f>
        <v>0</v>
      </c>
      <c r="GI43" s="90">
        <f>IF(ISNA(VLOOKUP($B43,'[2]1516 Exp_Rev Access'!$F$7:$FS$310,167,FALSE)),"",VLOOKUP($B43,'[2]1516 Exp_Rev Access'!$F$7:$FS$310,167,FALSE))</f>
        <v>0</v>
      </c>
      <c r="GJ43" s="90">
        <f>IF(ISNA(VLOOKUP($B43,'[2]1516 Exp_Rev Access'!$F$7:$FS$310,168,FALSE)),"",VLOOKUP($B43,'[2]1516 Exp_Rev Access'!$F$7:$FS$310,168,FALSE))</f>
        <v>0</v>
      </c>
      <c r="GK43" s="90">
        <f>IF(ISNA(VLOOKUP($B43,'[2]1516 Exp_Rev Access'!$F$7:$FS$310,169,FALSE)),"",VLOOKUP($B43,'[2]1516 Exp_Rev Access'!$F$7:$FS$310,169,FALSE))</f>
        <v>5500</v>
      </c>
      <c r="GL43" s="90">
        <f>IF(ISNA(VLOOKUP($B43,'[2]1516 Exp_Rev Access'!$F$7:$FS$310,170,FALSE)),"",VLOOKUP($B43,'[2]1516 Exp_Rev Access'!$F$7:$FS$310,170,FALSE))</f>
        <v>4800</v>
      </c>
      <c r="GM43" s="90">
        <f>IF(ISNA(VLOOKUP($B43,'[2]1516 Exp_Rev Access'!$F$7:$FT$310,171,FALSE)),"",VLOOKUP($B43,'[2]1516 Exp_Rev Access'!$F$7:$FT$310,171,FALSE))</f>
        <v>0</v>
      </c>
      <c r="GN43" s="90">
        <f>IF(ISNA(VLOOKUP($B43,'[2]1516 Exp_Rev Access'!$F$7:$FU$310,172,FALSE)),"",VLOOKUP($B43,'[2]1516 Exp_Rev Access'!$F$7:$FU$310,172,FALSE))</f>
        <v>0</v>
      </c>
      <c r="GO43" s="90">
        <f>IF(ISNA(VLOOKUP($B43,'[2]1516 Exp_Rev Access'!$F$7:$FV$310,173,FALSE)),"",VLOOKUP($B43,'[2]1516 Exp_Rev Access'!$F$7:$FV$310,173,FALSE))</f>
        <v>0</v>
      </c>
      <c r="GP43" s="90">
        <f>IF(ISNA(VLOOKUP($B43,'[2]1516 Exp_Rev Access'!$F$7:$GA$310,174,FALSE)),"",VLOOKUP($B43,'[2]1516 Exp_Rev Access'!$F$7:$GA$310,174,FALSE))</f>
        <v>0</v>
      </c>
      <c r="GQ43" s="90">
        <f>IF(ISNA(VLOOKUP($B43,'[2]1516 Exp_Rev Access'!$F$7:$GA$310,175,FALSE)),"",VLOOKUP($B43,'[2]1516 Exp_Rev Access'!$F$7:$GA$310,175,FALSE))</f>
        <v>0</v>
      </c>
      <c r="GR43" s="90">
        <f>IF(ISNA(VLOOKUP($B43,'[2]1516 Exp_Rev Access'!$F$7:$GA$310,176,FALSE)),"",VLOOKUP($B43,'[2]1516 Exp_Rev Access'!$F$7:$GA$310,176,FALSE))</f>
        <v>0</v>
      </c>
      <c r="GS43" s="90">
        <f>IF(ISNA(VLOOKUP($B43,'[2]1516 Exp_Rev Access'!$F$7:$GA$310,177,FALSE)),"",VLOOKUP($B43,'[2]1516 Exp_Rev Access'!$F$7:$GA$310,177,FALSE))</f>
        <v>0</v>
      </c>
      <c r="GT43" s="90">
        <f>IF(ISNA(VLOOKUP($B43,'[2]1516 Exp_Rev Access'!$F$7:$GA$310,178,FALSE)),"",VLOOKUP($B43,'[2]1516 Exp_Rev Access'!$F$7:$GA$310,178,FALSE))</f>
        <v>0</v>
      </c>
      <c r="GU43" s="53">
        <f t="shared" si="125"/>
        <v>10300</v>
      </c>
      <c r="GV43" s="92">
        <f t="shared" ref="GV43:GV45" si="126">GU43/E43</f>
        <v>3.4342867760547732E-4</v>
      </c>
      <c r="GW43" s="114">
        <f t="shared" si="124"/>
        <v>3.6860752245642918</v>
      </c>
    </row>
    <row r="44" spans="1:224" s="97" customFormat="1" ht="12.75" x14ac:dyDescent="0.2">
      <c r="A44" s="86"/>
      <c r="B44" s="87" t="s">
        <v>226</v>
      </c>
      <c r="C44" s="87" t="s">
        <v>227</v>
      </c>
      <c r="D44" s="88">
        <f>IF(ISNA(VLOOKUP($B44,'[2]1516 enrollment_Rev_Exp by size'!$A$6:$C$325,3,FALSE)),"",VLOOKUP($B44,'[2]1516 enrollment_Rev_Exp by size'!$A$6:$C$325,3,FALSE))</f>
        <v>473.38</v>
      </c>
      <c r="E44" s="89">
        <v>8729791.5199999996</v>
      </c>
      <c r="F44" s="67">
        <f>N44+AM44+AU44+BV44+CE44+FS44+GU44</f>
        <v>8729791.5199999996</v>
      </c>
      <c r="G44" s="67">
        <f t="shared" si="112"/>
        <v>0</v>
      </c>
      <c r="H44" s="90">
        <f>IF(ISNA(VLOOKUP($B44,'[2]1516 Exp_Rev Access'!$F$7:$FS$310,2,FALSE)),"",VLOOKUP($B44,'[2]1516 Exp_Rev Access'!$F$7:$FS$310,2,FALSE))</f>
        <v>241563.17</v>
      </c>
      <c r="I44" s="90">
        <f>IF(ISNA(VLOOKUP($B44,'[2]1516 Exp_Rev Access'!$F$7:$FS$310,3,FALSE)),"",VLOOKUP($B44,'[2]1516 Exp_Rev Access'!$F$7:$FS$310,3,FALSE))</f>
        <v>0</v>
      </c>
      <c r="J44" s="90">
        <f>IF(ISNA(VLOOKUP($B44,'[2]1516 Exp_Rev Access'!$F$7:$FS$310,4,FALSE)),"",VLOOKUP($B44,'[2]1516 Exp_Rev Access'!$F$7:$FS$310,4,FALSE))</f>
        <v>0</v>
      </c>
      <c r="K44" s="90">
        <f>IF(ISNA(VLOOKUP($B44,'[2]1516 Exp_Rev Access'!$F$7:$FS$310,5,FALSE)),"-",VLOOKUP($B44,'[2]1516 Exp_Rev Access'!$F$7:$FS$310,5,FALSE))</f>
        <v>131792.20000000001</v>
      </c>
      <c r="L44" s="90">
        <f>IF(ISNA(VLOOKUP($B44,'[2]1516 Exp_Rev Access'!$F$7:$FS$310,6,FALSE)),"",VLOOKUP($B44,'[2]1516 Exp_Rev Access'!$F$7:$FS$310,6,FALSE))</f>
        <v>0</v>
      </c>
      <c r="M44" s="90">
        <f>IF(ISNA(VLOOKUP($B44,'[2]1516 Exp_Rev Access'!$F$7:$FS$310,7,FALSE)),"",VLOOKUP($B44,'[2]1516 Exp_Rev Access'!$F$7:$FS$310,7,FALSE))</f>
        <v>0</v>
      </c>
      <c r="N44" s="53">
        <f t="shared" si="113"/>
        <v>373355.37</v>
      </c>
      <c r="O44" s="91">
        <f t="shared" si="114"/>
        <v>4.2767959480434423E-2</v>
      </c>
      <c r="P44" s="53">
        <f t="shared" si="115"/>
        <v>788.70119143183069</v>
      </c>
      <c r="Q44" s="90">
        <f>IF(ISNA(VLOOKUP($B44,'[2]1516 Exp_Rev Access'!$F$7:$FS$310,8,FALSE)),"",VLOOKUP($B44,'[2]1516 Exp_Rev Access'!$F$7:$FS$310,8,FALSE))</f>
        <v>0</v>
      </c>
      <c r="R44" s="90">
        <f>IF(ISNA(VLOOKUP($B44,'[2]1516 Exp_Rev Access'!$F$7:$FS$310,9,FALSE)),"",VLOOKUP($B44,'[2]1516 Exp_Rev Access'!$F$7:$FS$310,9,FALSE))</f>
        <v>0</v>
      </c>
      <c r="S44" s="90">
        <f>IF(ISNA(VLOOKUP($B44,'[2]1516 Exp_Rev Access'!$F$7:$FS$310,10,FALSE)),"",VLOOKUP($B44,'[2]1516 Exp_Rev Access'!$F$7:$FS$310,10,FALSE))</f>
        <v>0</v>
      </c>
      <c r="T44" s="90">
        <f>IF(ISNA(VLOOKUP($B44,'[2]1516 Exp_Rev Access'!$F$7:$FS$310,11,FALSE)),"",VLOOKUP($B44,'[2]1516 Exp_Rev Access'!$F$7:$FS$310,11,FALSE))</f>
        <v>0</v>
      </c>
      <c r="U44" s="90">
        <f>IF(ISNA(VLOOKUP($B44,'[2]1516 Exp_Rev Access'!$F$7:$FS$310,12,FALSE)),"",VLOOKUP($B44,'[2]1516 Exp_Rev Access'!$F$7:$FS$310,12,FALSE))</f>
        <v>0</v>
      </c>
      <c r="V44" s="90">
        <f>IF(ISNA(VLOOKUP($B44,'[2]1516 Exp_Rev Access'!$F$7:$FS$310,13,FALSE)),"",VLOOKUP($B44,'[2]1516 Exp_Rev Access'!$F$7:$FS$310,13,FALSE))</f>
        <v>0</v>
      </c>
      <c r="W44" s="90">
        <f>IF(ISNA(VLOOKUP($B44,'[2]1516 Exp_Rev Access'!$F$7:$FS$310,14,FALSE)),"",VLOOKUP($B44,'[2]1516 Exp_Rev Access'!$F$7:$FS$310,14,FALSE))</f>
        <v>0</v>
      </c>
      <c r="X44" s="90">
        <f>IF(ISNA(VLOOKUP($B44,'[2]1516 Exp_Rev Access'!$F$7:$FS$310,15,FALSE)),"",VLOOKUP($B44,'[2]1516 Exp_Rev Access'!$F$7:$FS$310,15,FALSE))</f>
        <v>0</v>
      </c>
      <c r="Y44" s="90">
        <f>IF(ISNA(VLOOKUP($B44,'[2]1516 Exp_Rev Access'!$F$7:$FS$310,16,FALSE)),"",VLOOKUP($B44,'[2]1516 Exp_Rev Access'!$F$7:$FS$310,16,FALSE))</f>
        <v>3325.28</v>
      </c>
      <c r="Z44" s="90">
        <f>IF(ISNA(VLOOKUP($B44,'[2]1516 Exp_Rev Access'!$F$7:$FS$310,17,FALSE)),"",VLOOKUP($B44,'[2]1516 Exp_Rev Access'!$F$7:$FS$310,17,FALSE))</f>
        <v>0</v>
      </c>
      <c r="AA44" s="90">
        <f>IF(ISNA(VLOOKUP($B44,'[2]1516 Exp_Rev Access'!$F$7:$FS$310,18,FALSE)),"",VLOOKUP($B44,'[2]1516 Exp_Rev Access'!$F$7:$FS$310,18,FALSE))</f>
        <v>0</v>
      </c>
      <c r="AB44" s="90">
        <f>IF(ISNA(VLOOKUP($B44,'[2]1516 Exp_Rev Access'!$F$7:$FS$310,19,FALSE)),"",VLOOKUP($B44,'[2]1516 Exp_Rev Access'!$F$7:$FS$310,19,FALSE))</f>
        <v>0</v>
      </c>
      <c r="AC44" s="90">
        <f>IF(ISNA(VLOOKUP($B44,'[2]1516 Exp_Rev Access'!$F$7:$FS$310,20,FALSE)),"",VLOOKUP($B44,'[2]1516 Exp_Rev Access'!$F$7:$FS$310,20,FALSE))</f>
        <v>0</v>
      </c>
      <c r="AD44" s="90">
        <f>IF(ISNA(VLOOKUP($B44,'[2]1516 Exp_Rev Access'!$F$7:$FS$310,21,FALSE)),"",VLOOKUP($B44,'[2]1516 Exp_Rev Access'!$F$7:$FS$310,21,FALSE))</f>
        <v>67283.149999999994</v>
      </c>
      <c r="AE44" s="90">
        <f>IF(ISNA(VLOOKUP($B44,'[2]1516 Exp_Rev Access'!$F$7:$FS$310,22,FALSE)),"",VLOOKUP($B44,'[2]1516 Exp_Rev Access'!$F$7:$FS$310,22,FALSE))</f>
        <v>7406.78</v>
      </c>
      <c r="AF44" s="90">
        <f>IF(ISNA(VLOOKUP($B44,'[2]1516 Exp_Rev Access'!$F$7:$FS$310,23,FALSE)),"",VLOOKUP($B44,'[2]1516 Exp_Rev Access'!$F$7:$FS$310,23,FALSE))</f>
        <v>0</v>
      </c>
      <c r="AG44" s="90">
        <f>IF(ISNA(VLOOKUP($B44,'[2]1516 Exp_Rev Access'!$F$7:$FS$310,24,FALSE)),"",VLOOKUP($B44,'[2]1516 Exp_Rev Access'!$F$7:$FS$310,24,FALSE))</f>
        <v>6781.33</v>
      </c>
      <c r="AH44" s="90">
        <f>IF(ISNA(VLOOKUP($B44,'[2]1516 Exp_Rev Access'!$F$7:$FS$310,25,FALSE)),"",VLOOKUP($B44,'[2]1516 Exp_Rev Access'!$F$7:$FS$310,25,FALSE))</f>
        <v>320.68</v>
      </c>
      <c r="AI44" s="90">
        <f>IF(ISNA(VLOOKUP($B44,'[2]1516 Exp_Rev Access'!$F$7:$FS$310,26,FALSE)),"",VLOOKUP($B44,'[2]1516 Exp_Rev Access'!$F$7:$FS$310,26,FALSE))</f>
        <v>4000</v>
      </c>
      <c r="AJ44" s="90">
        <f>IF(ISNA(VLOOKUP($B44,'[2]1516 Exp_Rev Access'!$F$7:$FS$310,27,FALSE)),"",VLOOKUP($B44,'[2]1516 Exp_Rev Access'!$F$7:$FS$310,27,FALSE))</f>
        <v>0</v>
      </c>
      <c r="AK44" s="90">
        <f>IF(ISNA(VLOOKUP($B44,'[2]1516 Exp_Rev Access'!$F$7:$FS$310,28,FALSE)),"",VLOOKUP($B44,'[2]1516 Exp_Rev Access'!$F$7:$FS$310,28,FALSE))</f>
        <v>5656.56</v>
      </c>
      <c r="AL44" s="90">
        <f>IF(ISNA(VLOOKUP($B44,'[2]1516 Exp_Rev Access'!$F$7:$FS$310,29,FALSE)),"",VLOOKUP($B44,'[2]1516 Exp_Rev Access'!$F$7:$FS$310,29,FALSE))</f>
        <v>61052.94</v>
      </c>
      <c r="AM44" s="53">
        <f>SUM(Q44:AL44)</f>
        <v>155826.71999999997</v>
      </c>
      <c r="AN44" s="92">
        <f t="shared" si="116"/>
        <v>1.7849993283688404E-2</v>
      </c>
      <c r="AO44" s="68">
        <f t="shared" si="117"/>
        <v>329.17892602137812</v>
      </c>
      <c r="AP44" s="90">
        <f>IF(ISNA(VLOOKUP($B44,'[2]1516 Exp_Rev Access'!$F$7:$FS$310,30,FALSE)),"",VLOOKUP($B44,'[2]1516 Exp_Rev Access'!$F$7:$FS$310,30,FALSE))</f>
        <v>3991591.17</v>
      </c>
      <c r="AQ44" s="90">
        <f>IF(ISNA(VLOOKUP($B44,'[2]1516 Exp_Rev Access'!$F$7:$FS$310,31,FALSE)),"",VLOOKUP($B44,'[2]1516 Exp_Rev Access'!$F$7:$FS$310,31,FALSE))</f>
        <v>50541.37</v>
      </c>
      <c r="AR44" s="90">
        <f>IF(ISNA(VLOOKUP($B44,'[2]1516 Exp_Rev Access'!$F$7:$FS$310,32,FALSE)),"",VLOOKUP($B44,'[2]1516 Exp_Rev Access'!$F$7:$FS$310,32,FALSE))</f>
        <v>668142.92000000004</v>
      </c>
      <c r="AS44" s="90">
        <f>IF(ISNA(VLOOKUP($B44,'[2]1516 Exp_Rev Access'!$F$7:$FS$310,33,FALSE)),"",VLOOKUP($B44,'[2]1516 Exp_Rev Access'!$F$7:$FS$310,33,FALSE))</f>
        <v>139626.85</v>
      </c>
      <c r="AT44" s="90">
        <f>IF(ISNA(VLOOKUP($B44,'[2]1516 Exp_Rev Access'!$F$7:$FS$310,34,FALSE)),"",VLOOKUP($B44,'[2]1516 Exp_Rev Access'!$F$7:$FS$310,34,FALSE))</f>
        <v>0</v>
      </c>
      <c r="AU44" s="53">
        <f>SUM(AP44:AT44)</f>
        <v>4849902.3099999996</v>
      </c>
      <c r="AV44" s="93">
        <f t="shared" si="118"/>
        <v>0.55555763260655733</v>
      </c>
      <c r="AW44" s="53">
        <f t="shared" si="119"/>
        <v>10245.262389623558</v>
      </c>
      <c r="AX44" s="90">
        <f>IF(ISNA(VLOOKUP($B44,'[2]1516 Exp_Rev Access'!$F$7:$FS$310,35,FALSE)),"",VLOOKUP($B44,'[2]1516 Exp_Rev Access'!$F$7:$FS$310,35,FALSE))</f>
        <v>0</v>
      </c>
      <c r="AY44" s="90">
        <f>IF(ISNA(VLOOKUP($B44,'[2]1516 Exp_Rev Access'!$F$7:$FS$310,36,FALSE)),"",VLOOKUP($B44,'[2]1516 Exp_Rev Access'!$F$7:$FS$310,36,FALSE))</f>
        <v>353255.66</v>
      </c>
      <c r="AZ44" s="90">
        <f>IF(ISNA(VLOOKUP($B44,'[2]1516 Exp_Rev Access'!$F$7:$FS$310,37,FALSE)),"",VLOOKUP($B44,'[2]1516 Exp_Rev Access'!$F$7:$FS$310,37,FALSE))</f>
        <v>32610.080000000002</v>
      </c>
      <c r="BA44" s="90">
        <f>IF(ISNA(VLOOKUP($B44,'[2]1516 Exp_Rev Access'!$F$7:$FS$310,38,FALSE)),"",VLOOKUP($B44,'[2]1516 Exp_Rev Access'!$F$7:$FS$310,38,FALSE))</f>
        <v>0</v>
      </c>
      <c r="BB44" s="90">
        <f>IF(ISNA(VLOOKUP($B44,'[2]1516 Exp_Rev Access'!$F$7:$FS$310,39,FALSE)),"",VLOOKUP($B44,'[2]1516 Exp_Rev Access'!$F$7:$FS$310,39,FALSE))</f>
        <v>0</v>
      </c>
      <c r="BC44" s="90">
        <f>IF(ISNA(VLOOKUP($B44,'[2]1516 Exp_Rev Access'!$F$7:$FS$310,40,FALSE)),"",VLOOKUP($B44,'[2]1516 Exp_Rev Access'!$F$7:$FS$310,40,FALSE))</f>
        <v>144153.25</v>
      </c>
      <c r="BD44" s="90">
        <f>IF(ISNA(VLOOKUP($B44,'[2]1516 Exp_Rev Access'!$F$7:$FS$310,41,FALSE)),"",VLOOKUP($B44,'[2]1516 Exp_Rev Access'!$F$7:$FS$310,41,FALSE))</f>
        <v>0</v>
      </c>
      <c r="BE44" s="90">
        <f>IF(ISNA(VLOOKUP($B44,'[2]1516 Exp_Rev Access'!$F$7:$FS$310,42,FALSE)),"",VLOOKUP($B44,'[2]1516 Exp_Rev Access'!$F$7:$FS$310,42,FALSE))</f>
        <v>17781.52</v>
      </c>
      <c r="BF44" s="90">
        <f>IF(ISNA(VLOOKUP($B44,'[2]1516 Exp_Rev Access'!$F$7:$FS$310,43,FALSE)),"",VLOOKUP($B44,'[2]1516 Exp_Rev Access'!$F$7:$FS$310,43,FALSE))</f>
        <v>0</v>
      </c>
      <c r="BG44" s="90">
        <f>IF(ISNA(VLOOKUP($B44,'[2]1516 Exp_Rev Access'!$F$7:$FS$310,44,FALSE)),"",VLOOKUP($B44,'[2]1516 Exp_Rev Access'!$F$7:$FS$310,44,FALSE))</f>
        <v>0</v>
      </c>
      <c r="BH44" s="90">
        <f>IF(ISNA(VLOOKUP($B44,'[2]1516 Exp_Rev Access'!$F$7:$FS$310,45,FALSE)),"",VLOOKUP($B44,'[2]1516 Exp_Rev Access'!$F$7:$FS$310,45,FALSE))</f>
        <v>4457.6099999999997</v>
      </c>
      <c r="BI44" s="90">
        <f>IF(ISNA(VLOOKUP($B44,'[2]1516 Exp_Rev Access'!$F$7:$FS$310,46,FALSE)),"",VLOOKUP($B44,'[2]1516 Exp_Rev Access'!$F$7:$FS$310,46,FALSE))</f>
        <v>0</v>
      </c>
      <c r="BJ44" s="90">
        <f>IF(ISNA(VLOOKUP($B44,'[2]1516 Exp_Rev Access'!$F$7:$FS$310,47,FALSE)),"",VLOOKUP($B44,'[2]1516 Exp_Rev Access'!$F$7:$FS$310,47,FALSE))</f>
        <v>6451.88</v>
      </c>
      <c r="BK44" s="90">
        <f>IF(ISNA(VLOOKUP($B44,'[2]1516 Exp_Rev Access'!$F$7:$FS$310,48,FALSE)),"",VLOOKUP($B44,'[2]1516 Exp_Rev Access'!$F$7:$FS$310,48,FALSE))</f>
        <v>194377.8</v>
      </c>
      <c r="BL44" s="90">
        <f>IF(ISNA(VLOOKUP($B44,'[2]1516 Exp_Rev Access'!$F$7:$FS$310,49,FALSE)),"",VLOOKUP($B44,'[2]1516 Exp_Rev Access'!$F$7:$FS$310,49,FALSE))</f>
        <v>0</v>
      </c>
      <c r="BM44" s="90">
        <f>IF(ISNA(VLOOKUP($B44,'[2]1516 Exp_Rev Access'!$F$7:$FS$310,50,FALSE)),"",VLOOKUP($B44,'[2]1516 Exp_Rev Access'!$F$7:$FS$310,50,FALSE))</f>
        <v>0</v>
      </c>
      <c r="BN44" s="90">
        <f>IF(ISNA(VLOOKUP($B44,'[2]1516 Exp_Rev Access'!$F$7:$FS$310,51,FALSE)),"",VLOOKUP($B44,'[2]1516 Exp_Rev Access'!$F$7:$FS$310,51,FALSE))</f>
        <v>0</v>
      </c>
      <c r="BO44" s="90">
        <f>IF(ISNA(VLOOKUP($B44,'[2]1516 Exp_Rev Access'!$F$7:$FS$310,52,FALSE)),"",VLOOKUP($B44,'[2]1516 Exp_Rev Access'!$F$7:$FS$310,52,FALSE))</f>
        <v>0</v>
      </c>
      <c r="BP44" s="90">
        <f>IF(ISNA(VLOOKUP($B44,'[2]1516 Exp_Rev Access'!$F$7:$FS$310,53,FALSE)),"",VLOOKUP($B44,'[2]1516 Exp_Rev Access'!$F$7:$FS$310,53,FALSE))</f>
        <v>0</v>
      </c>
      <c r="BQ44" s="90">
        <f>IF(ISNA(VLOOKUP($B44,'[2]1516 Exp_Rev Access'!$F$7:$FS$310,54,FALSE)),"",VLOOKUP($B44,'[2]1516 Exp_Rev Access'!$F$7:$FS$310,54,FALSE))</f>
        <v>0</v>
      </c>
      <c r="BR44" s="90">
        <f>IF(ISNA(VLOOKUP($B44,'[2]1516 Exp_Rev Access'!$F$7:$FS$310,55,FALSE)),"",VLOOKUP($B44,'[2]1516 Exp_Rev Access'!$F$7:$FS$310,55,FALSE))</f>
        <v>0</v>
      </c>
      <c r="BS44" s="90">
        <f>IF(ISNA(VLOOKUP($B44,'[2]1516 Exp_Rev Access'!$F$7:$FS$310,56,FALSE)),"",VLOOKUP($B44,'[2]1516 Exp_Rev Access'!$F$7:$FS$310,56,FALSE))</f>
        <v>0</v>
      </c>
      <c r="BT44" s="90">
        <f>IF(ISNA(VLOOKUP($B44,'[2]1516 Exp_Rev Access'!$F$7:$FS$310,57,FALSE)),"",VLOOKUP($B44,'[2]1516 Exp_Rev Access'!$F$7:$FS$310,57,FALSE))</f>
        <v>0</v>
      </c>
      <c r="BU44" s="90">
        <f>IF(ISNA(VLOOKUP($B44,'[2]1516 Exp_Rev Access'!$F$7:$FS$310,58,FALSE)),"",VLOOKUP($B44,'[2]1516 Exp_Rev Access'!$F$7:$FS$310,58,FALSE))</f>
        <v>0</v>
      </c>
      <c r="BV44" s="53">
        <f>SUM(AX44:BU44)</f>
        <v>753087.8</v>
      </c>
      <c r="BW44" s="92">
        <f t="shared" si="120"/>
        <v>8.6266412923455479E-2</v>
      </c>
      <c r="BX44" s="68">
        <f t="shared" si="121"/>
        <v>1590.8737166758208</v>
      </c>
      <c r="BY44" s="90">
        <f>IF(ISNA(VLOOKUP($B44,'[2]1516 Exp_Rev Access'!$F$7:$FS$310,59,FALSE)),"",VLOOKUP($B44,'[2]1516 Exp_Rev Access'!$F$7:$FS$310,59,FALSE))</f>
        <v>0</v>
      </c>
      <c r="BZ44" s="90">
        <f>IF(ISNA(VLOOKUP($B44,'[2]1516 Exp_Rev Access'!$F$7:$FS$310,60,FALSE)),"",VLOOKUP($B44,'[2]1516 Exp_Rev Access'!$F$7:$FS$310,60,FALSE))</f>
        <v>1900210.02</v>
      </c>
      <c r="CA44" s="90">
        <f>IF(ISNA(VLOOKUP($B44,'[2]1516 Exp_Rev Access'!$F$7:$FS$310,61,FALSE)),"",VLOOKUP($B44,'[2]1516 Exp_Rev Access'!$F$7:$FS$310,61,FALSE))</f>
        <v>41623.26</v>
      </c>
      <c r="CB44" s="90">
        <f>IF(ISNA(VLOOKUP($B44,'[2]1516 Exp_Rev Access'!$F$7:$FS$310,62,FALSE)),"",VLOOKUP($B44,'[2]1516 Exp_Rev Access'!$F$7:$FS$310,62,FALSE))</f>
        <v>617.41</v>
      </c>
      <c r="CC44" s="90">
        <f>IF(ISNA(VLOOKUP($B44,'[2]1516 Exp_Rev Access'!$F$7:$FS$310,63,FALSE)),"",VLOOKUP($B44,'[2]1516 Exp_Rev Access'!$F$7:$FS$310,63,FALSE))</f>
        <v>22524.26</v>
      </c>
      <c r="CD44" s="90">
        <f>IF(ISNA(VLOOKUP($B44,'[2]1516 Exp_Rev Access'!$F$7:$FS$310,64,FALSE)),"",VLOOKUP($B44,'[2]1516 Exp_Rev Access'!$F$7:$FS$310,64,FALSE))</f>
        <v>0</v>
      </c>
      <c r="CE44" s="53">
        <f>SUM(BY44:CD44)</f>
        <v>1964974.95</v>
      </c>
      <c r="CF44" s="92">
        <f t="shared" si="122"/>
        <v>0.22508841654445375</v>
      </c>
      <c r="CG44" s="94">
        <f t="shared" si="123"/>
        <v>4150.9462799442308</v>
      </c>
      <c r="CH44" s="90">
        <f>IF(ISNA(VLOOKUP($B44,'[2]1516 Exp_Rev Access'!$F$7:$FS$310,65,FALSE)),"",VLOOKUP($B44,'[2]1516 Exp_Rev Access'!$F$7:$FS$310,65,FALSE))</f>
        <v>0</v>
      </c>
      <c r="CI44" s="90">
        <f>IF(ISNA(VLOOKUP($B44,'[2]1516 Exp_Rev Access'!$F$7:$FS$310,66,FALSE)),"",VLOOKUP($B44,'[2]1516 Exp_Rev Access'!$F$7:$FS$310,66,FALSE))</f>
        <v>0</v>
      </c>
      <c r="CJ44" s="90">
        <f>IF(ISNA(VLOOKUP($B44,'[2]1516 Exp_Rev Access'!$F$7:$FS$310,67,FALSE)),"",VLOOKUP($B44,'[2]1516 Exp_Rev Access'!$F$7:$FS$310,67,FALSE))</f>
        <v>0</v>
      </c>
      <c r="CK44" s="90">
        <f>IF(ISNA(VLOOKUP($B44,'[2]1516 Exp_Rev Access'!$F$7:$FS$310,68,FALSE)),"",VLOOKUP($B44,'[2]1516 Exp_Rev Access'!$F$7:$FS$310,68,FALSE))</f>
        <v>0</v>
      </c>
      <c r="CL44" s="90">
        <f>IF(ISNA(VLOOKUP($B44,'[2]1516 Exp_Rev Access'!$F$7:$FS$310,69,FALSE)),"",VLOOKUP($B44,'[2]1516 Exp_Rev Access'!$F$7:$FS$310,69,FALSE))</f>
        <v>0</v>
      </c>
      <c r="CM44" s="90">
        <f>IF(ISNA(VLOOKUP($B44,'[2]1516 Exp_Rev Access'!$F$7:$FS$310,70,FALSE)),"",VLOOKUP($B44,'[2]1516 Exp_Rev Access'!$F$7:$FS$310,70,FALSE))</f>
        <v>0</v>
      </c>
      <c r="CN44" s="90">
        <f>IF(ISNA(VLOOKUP($B44,'[2]1516 Exp_Rev Access'!$F$7:$FS$310,71,FALSE)),"",VLOOKUP($B44,'[2]1516 Exp_Rev Access'!$F$7:$FS$310,71,FALSE))</f>
        <v>0</v>
      </c>
      <c r="CO44" s="90">
        <f>IF(ISNA(VLOOKUP($B44,'[2]1516 Exp_Rev Access'!$F$7:$FS$310,72,FALSE)),"",VLOOKUP($B44,'[2]1516 Exp_Rev Access'!$F$7:$FS$310,72,FALSE))</f>
        <v>0</v>
      </c>
      <c r="CP44" s="90">
        <f>IF(ISNA(VLOOKUP($B44,'[2]1516 Exp_Rev Access'!$F$7:$FS$310,73,FALSE)),"",VLOOKUP($B44,'[2]1516 Exp_Rev Access'!$F$7:$FS$310,73,FALSE))</f>
        <v>0</v>
      </c>
      <c r="CQ44" s="90">
        <f>IF(ISNA(VLOOKUP($B44,'[2]1516 Exp_Rev Access'!$F$7:$FS$310,74,FALSE)),"",VLOOKUP($B44,'[2]1516 Exp_Rev Access'!$F$7:$FS$310,74,FALSE))</f>
        <v>103798</v>
      </c>
      <c r="CR44" s="90">
        <f>IF(ISNA(VLOOKUP($B44,'[2]1516 Exp_Rev Access'!$F$7:$FS$310,75,FALSE)),"",VLOOKUP($B44,'[2]1516 Exp_Rev Access'!$F$7:$FS$310,75,FALSE))</f>
        <v>0</v>
      </c>
      <c r="CS44" s="90">
        <f>IF(ISNA(VLOOKUP($B44,'[2]1516 Exp_Rev Access'!$F$7:$FS$310,76,FALSE)),"",VLOOKUP($B44,'[2]1516 Exp_Rev Access'!$F$7:$FS$310,76,FALSE))</f>
        <v>0</v>
      </c>
      <c r="CT44" s="90">
        <f>IF(ISNA(VLOOKUP($B44,'[2]1516 Exp_Rev Access'!$F$7:$FS$310,77,FALSE)),"",VLOOKUP($B44,'[2]1516 Exp_Rev Access'!$F$7:$FS$310,77,FALSE))</f>
        <v>0</v>
      </c>
      <c r="CU44" s="90">
        <f>IF(ISNA(VLOOKUP($B44,'[2]1516 Exp_Rev Access'!$F$7:$FS$310,78,FALSE)),"",VLOOKUP($B44,'[2]1516 Exp_Rev Access'!$F$7:$FS$310,78,FALSE))</f>
        <v>251949.7</v>
      </c>
      <c r="CV44" s="90">
        <f>IF(ISNA(VLOOKUP($B44,'[2]1516 Exp_Rev Access'!$F$7:$FS$310,79,FALSE)),"",VLOOKUP($B44,'[2]1516 Exp_Rev Access'!$F$7:$FS$310,79,FALSE))</f>
        <v>53450.22</v>
      </c>
      <c r="CW44" s="90">
        <f>IF(ISNA(VLOOKUP($B44,'[2]1516 Exp_Rev Access'!$F$7:$FS$310,80,FALSE)),"",VLOOKUP($B44,'[2]1516 Exp_Rev Access'!$F$7:$FS$310,80,FALSE))</f>
        <v>0</v>
      </c>
      <c r="CX44" s="90">
        <f>IF(ISNA(VLOOKUP($B44,'[2]1516 Exp_Rev Access'!$F$7:$FS$310,81,FALSE)),"",VLOOKUP($B44,'[2]1516 Exp_Rev Access'!$F$7:$FS$310,81,FALSE))</f>
        <v>0</v>
      </c>
      <c r="CY44" s="90">
        <f>IF(ISNA(VLOOKUP($B44,'[2]1516 Exp_Rev Access'!$F$7:$FS$310,82,FALSE)),"",VLOOKUP($B44,'[2]1516 Exp_Rev Access'!$F$7:$FS$310,82,FALSE))</f>
        <v>0</v>
      </c>
      <c r="CZ44" s="90">
        <f>IF(ISNA(VLOOKUP($B44,'[2]1516 Exp_Rev Access'!$F$7:$FS$310,83,FALSE)),"",VLOOKUP($B44,'[2]1516 Exp_Rev Access'!$F$7:$FS$310,83,FALSE))</f>
        <v>0</v>
      </c>
      <c r="DA44" s="90">
        <f>IF(ISNA(VLOOKUP($B44,'[2]1516 Exp_Rev Access'!$F$7:$FS$310,84,FALSE)),"",VLOOKUP($B44,'[2]1516 Exp_Rev Access'!$F$7:$FS$310,84,FALSE))</f>
        <v>0</v>
      </c>
      <c r="DB44" s="90">
        <f>IF(ISNA(VLOOKUP($B44,'[2]1516 Exp_Rev Access'!$F$7:$FS$310,85,FALSE)),"",VLOOKUP($B44,'[2]1516 Exp_Rev Access'!$F$7:$FS$310,85,FALSE))</f>
        <v>0</v>
      </c>
      <c r="DC44" s="90">
        <f>IF(ISNA(VLOOKUP($B44,'[2]1516 Exp_Rev Access'!$F$7:$FS$310,86,FALSE)),"",VLOOKUP($B44,'[2]1516 Exp_Rev Access'!$F$7:$FS$310,86,FALSE))</f>
        <v>0</v>
      </c>
      <c r="DD44" s="90">
        <f>IF(ISNA(VLOOKUP($B44,'[2]1516 Exp_Rev Access'!$F$7:$FS$310,87,FALSE)),"",VLOOKUP($B44,'[2]1516 Exp_Rev Access'!$F$7:$FS$310,87,FALSE))</f>
        <v>0</v>
      </c>
      <c r="DE44" s="90">
        <f>IF(ISNA(VLOOKUP($B44,'[2]1516 Exp_Rev Access'!$F$7:$FS$310,88,FALSE)),"",VLOOKUP($B44,'[2]1516 Exp_Rev Access'!$F$7:$FS$310,88,FALSE))</f>
        <v>0</v>
      </c>
      <c r="DF44" s="90">
        <f>IF(ISNA(VLOOKUP($B44,'[2]1516 Exp_Rev Access'!$F$7:$FS$310,89,FALSE)),"",VLOOKUP($B44,'[2]1516 Exp_Rev Access'!$F$7:$FS$310,89,FALSE))</f>
        <v>0</v>
      </c>
      <c r="DG44" s="90">
        <f>IF(ISNA(VLOOKUP($B44,'[2]1516 Exp_Rev Access'!$F$7:$FS$310,90,FALSE)),"",VLOOKUP($B44,'[2]1516 Exp_Rev Access'!$F$7:$FS$310,90,FALSE))</f>
        <v>0</v>
      </c>
      <c r="DH44" s="90">
        <f>IF(ISNA(VLOOKUP($B44,'[2]1516 Exp_Rev Access'!$F$7:$FS$310,91,FALSE)),"",VLOOKUP($B44,'[2]1516 Exp_Rev Access'!$F$7:$FS$310,91,FALSE))</f>
        <v>0</v>
      </c>
      <c r="DI44" s="90">
        <f>IF(ISNA(VLOOKUP($B44,'[2]1516 Exp_Rev Access'!$F$7:$FS$310,92,FALSE)),"",VLOOKUP($B44,'[2]1516 Exp_Rev Access'!$F$7:$FS$310,92,FALSE))</f>
        <v>172742.57</v>
      </c>
      <c r="DJ44" s="90">
        <f>IF(ISNA(VLOOKUP($B44,'[2]1516 Exp_Rev Access'!$F$7:$FS$310,93,FALSE)),"",VLOOKUP($B44,'[2]1516 Exp_Rev Access'!$F$7:$FS$310,93,FALSE))</f>
        <v>0</v>
      </c>
      <c r="DK44" s="90">
        <f>IF(ISNA(VLOOKUP($B44,'[2]1516 Exp_Rev Access'!$F$7:$FS$310,94,FALSE)),"",VLOOKUP($B44,'[2]1516 Exp_Rev Access'!$F$7:$FS$310,94,FALSE))</f>
        <v>0</v>
      </c>
      <c r="DL44" s="90">
        <f>IF(ISNA(VLOOKUP($B44,'[2]1516 Exp_Rev Access'!$F$7:$FS$310,95,FALSE)),"",VLOOKUP($B44,'[2]1516 Exp_Rev Access'!$F$7:$FS$310,95,FALSE))</f>
        <v>0</v>
      </c>
      <c r="DM44" s="90">
        <f>IF(ISNA(VLOOKUP($B44,'[2]1516 Exp_Rev Access'!$F$7:$FS$310,96,FALSE)),"",VLOOKUP($B44,'[2]1516 Exp_Rev Access'!$F$7:$FS$310,96,FALSE))</f>
        <v>0</v>
      </c>
      <c r="DN44" s="90">
        <f>IF(ISNA(VLOOKUP($B44,'[2]1516 Exp_Rev Access'!$F$7:$FS$310,97,FALSE)),"",VLOOKUP($B44,'[2]1516 Exp_Rev Access'!$F$7:$FS$310,97,FALSE))</f>
        <v>0</v>
      </c>
      <c r="DO44" s="90">
        <f>IF(ISNA(VLOOKUP($B44,'[2]1516 Exp_Rev Access'!$F$7:$FS$310,98,FALSE)),"",VLOOKUP($B44,'[2]1516 Exp_Rev Access'!$F$7:$FS$310,98,FALSE))</f>
        <v>0</v>
      </c>
      <c r="DP44" s="90">
        <f>IF(ISNA(VLOOKUP($B44,'[2]1516 Exp_Rev Access'!$F$7:$FS$310,99,FALSE)),"",VLOOKUP($B44,'[2]1516 Exp_Rev Access'!$F$7:$FS$310,99,FALSE))</f>
        <v>0</v>
      </c>
      <c r="DQ44" s="90">
        <f>IF(ISNA(VLOOKUP($B44,'[2]1516 Exp_Rev Access'!$F$7:$FS$310,100,FALSE)),"",VLOOKUP($B44,'[2]1516 Exp_Rev Access'!$F$7:$FS$310,100,FALSE))</f>
        <v>0</v>
      </c>
      <c r="DR44" s="90">
        <f>IF(ISNA(VLOOKUP($B44,'[2]1516 Exp_Rev Access'!$F$7:$FS$310,101,FALSE)),"",VLOOKUP($B44,'[2]1516 Exp_Rev Access'!$F$7:$FS$310,101,FALSE))</f>
        <v>0</v>
      </c>
      <c r="DS44" s="90">
        <f>IF(ISNA(VLOOKUP($B44,'[2]1516 Exp_Rev Access'!$F$7:$FS$310,102,FALSE)),"",VLOOKUP($B44,'[2]1516 Exp_Rev Access'!$F$7:$FS$310,102,FALSE))</f>
        <v>0</v>
      </c>
      <c r="DT44" s="90">
        <f>IF(ISNA(VLOOKUP($B44,'[2]1516 Exp_Rev Access'!$F$7:$FS$310,103,FALSE)),"",VLOOKUP($B44,'[2]1516 Exp_Rev Access'!$F$7:$FS$310,103,FALSE))</f>
        <v>0</v>
      </c>
      <c r="DU44" s="90">
        <f>IF(ISNA(VLOOKUP($B44,'[2]1516 Exp_Rev Access'!$F$7:$FS$310,104,FALSE)),"",VLOOKUP($B44,'[2]1516 Exp_Rev Access'!$F$7:$FS$310,104,FALSE))</f>
        <v>0</v>
      </c>
      <c r="DV44" s="90">
        <f>IF(ISNA(VLOOKUP($B44,'[2]1516 Exp_Rev Access'!$F$7:$FS$310,105,FALSE)),"",VLOOKUP($B44,'[2]1516 Exp_Rev Access'!$F$7:$FS$310,105,FALSE))</f>
        <v>0</v>
      </c>
      <c r="DW44" s="90">
        <f>IF(ISNA(VLOOKUP($B44,'[2]1516 Exp_Rev Access'!$F$7:$FS$310,106,FALSE)),"",VLOOKUP($B44,'[2]1516 Exp_Rev Access'!$F$7:$FS$310,106,FALSE))</f>
        <v>0</v>
      </c>
      <c r="DX44" s="90">
        <f>IF(ISNA(VLOOKUP($B44,'[2]1516 Exp_Rev Access'!$F$7:$FS$310,107,FALSE)),"",VLOOKUP($B44,'[2]1516 Exp_Rev Access'!$F$7:$FS$310,107,FALSE))</f>
        <v>0</v>
      </c>
      <c r="DY44" s="90">
        <f>IF(ISNA(VLOOKUP($B44,'[2]1516 Exp_Rev Access'!$F$7:$FS$310,108,FALSE)),"",VLOOKUP($B44,'[2]1516 Exp_Rev Access'!$F$7:$FS$310,108,FALSE))</f>
        <v>0</v>
      </c>
      <c r="DZ44" s="90">
        <f>IF(ISNA(VLOOKUP($B44,'[2]1516 Exp_Rev Access'!$F$7:$FS$310,109,FALSE)),"",VLOOKUP($B44,'[2]1516 Exp_Rev Access'!$F$7:$FS$310,109,FALSE))</f>
        <v>0</v>
      </c>
      <c r="EA44" s="90">
        <f>IF(ISNA(VLOOKUP($B44,'[2]1516 Exp_Rev Access'!$F$7:$FS$310,110,FALSE)),"",VLOOKUP($B44,'[2]1516 Exp_Rev Access'!$F$7:$FS$310,110,FALSE))</f>
        <v>0</v>
      </c>
      <c r="EB44" s="90">
        <f>IF(ISNA(VLOOKUP($B44,'[2]1516 Exp_Rev Access'!$F$7:$FS$310,111,FALSE)),"",VLOOKUP($B44,'[2]1516 Exp_Rev Access'!$F$7:$FS$310,111,FALSE))</f>
        <v>0</v>
      </c>
      <c r="EC44" s="90">
        <f>IF(ISNA(VLOOKUP($B44,'[2]1516 Exp_Rev Access'!$F$7:$FS$310,112,FALSE)),"",VLOOKUP($B44,'[2]1516 Exp_Rev Access'!$F$7:$FS$310,112,FALSE))</f>
        <v>0</v>
      </c>
      <c r="ED44" s="90">
        <f>IF(ISNA(VLOOKUP($B44,'[2]1516 Exp_Rev Access'!$F$7:$FS$310,113,FALSE)),"",VLOOKUP($B44,'[2]1516 Exp_Rev Access'!$F$7:$FS$310,113,FALSE))</f>
        <v>0</v>
      </c>
      <c r="EE44" s="90">
        <f>IF(ISNA(VLOOKUP($B44,'[2]1516 Exp_Rev Access'!$F$7:$FS$310,114,FALSE)),"",VLOOKUP($B44,'[2]1516 Exp_Rev Access'!$F$7:$FS$310,114,FALSE))</f>
        <v>0</v>
      </c>
      <c r="EF44" s="90">
        <f>IF(ISNA(VLOOKUP($B44,'[2]1516 Exp_Rev Access'!$F$7:$FS$310,115,FALSE)),"",VLOOKUP($B44,'[2]1516 Exp_Rev Access'!$F$7:$FS$310,115,FALSE))</f>
        <v>0</v>
      </c>
      <c r="EG44" s="90">
        <f>IF(ISNA(VLOOKUP($B44,'[2]1516 Exp_Rev Access'!$F$7:$FS$310,116,FALSE)),"",VLOOKUP($B44,'[2]1516 Exp_Rev Access'!$F$7:$FS$310,116,FALSE))</f>
        <v>34704.57</v>
      </c>
      <c r="EH44" s="90">
        <f>IF(ISNA(VLOOKUP($B44,'[2]1516 Exp_Rev Access'!$F$7:$FS$310,117,FALSE)),"",VLOOKUP($B44,'[2]1516 Exp_Rev Access'!$F$7:$FS$310,117,FALSE))</f>
        <v>0</v>
      </c>
      <c r="EI44" s="90">
        <f>IF(ISNA(VLOOKUP($B44,'[2]1516 Exp_Rev Access'!$F$7:$FS$310,118,FALSE)),"",VLOOKUP($B44,'[2]1516 Exp_Rev Access'!$F$7:$FS$310,118,FALSE))</f>
        <v>0</v>
      </c>
      <c r="EJ44" s="90">
        <f>IF(ISNA(VLOOKUP($B44,'[2]1516 Exp_Rev Access'!$F$7:$FS$310,119,FALSE)),"",VLOOKUP($B44,'[2]1516 Exp_Rev Access'!$F$7:$FS$310,119,FALSE))</f>
        <v>0</v>
      </c>
      <c r="EK44" s="90">
        <f>IF(ISNA(VLOOKUP($B44,'[2]1516 Exp_Rev Access'!$F$7:$FS$310,120,FALSE)),"",VLOOKUP($B44,'[2]1516 Exp_Rev Access'!$F$7:$FS$310,120,FALSE))</f>
        <v>0</v>
      </c>
      <c r="EL44" s="90">
        <f>IF(ISNA(VLOOKUP($B44,'[2]1516 Exp_Rev Access'!$F$7:$FS$310,121,FALSE)),"",VLOOKUP($B44,'[2]1516 Exp_Rev Access'!$F$7:$FS$310,121,FALSE))</f>
        <v>0</v>
      </c>
      <c r="EM44" s="90">
        <f>IF(ISNA(VLOOKUP($B44,'[2]1516 Exp_Rev Access'!$F$7:$FS$310,122,FALSE)),"",VLOOKUP($B44,'[2]1516 Exp_Rev Access'!$F$7:$FS$310,122,FALSE))</f>
        <v>0</v>
      </c>
      <c r="EN44" s="90">
        <f>IF(ISNA(VLOOKUP($B44,'[2]1516 Exp_Rev Access'!$F$7:$FS$310,123,FALSE)),"",VLOOKUP($B44,'[2]1516 Exp_Rev Access'!$F$7:$FS$310,123,FALSE))</f>
        <v>0</v>
      </c>
      <c r="EO44" s="90">
        <f>IF(ISNA(VLOOKUP($B44,'[2]1516 Exp_Rev Access'!$F$7:$FS$310,124,FALSE)),"",VLOOKUP($B44,'[2]1516 Exp_Rev Access'!$F$7:$FS$310,124,FALSE))</f>
        <v>0</v>
      </c>
      <c r="EP44" s="90">
        <f>IF(ISNA(VLOOKUP($B44,'[2]1516 Exp_Rev Access'!$F$7:$FS$310,125,FALSE)),"",VLOOKUP($B44,'[2]1516 Exp_Rev Access'!$F$7:$FS$310,125,FALSE))</f>
        <v>0</v>
      </c>
      <c r="EQ44" s="90">
        <f>IF(ISNA(VLOOKUP($B44,'[2]1516 Exp_Rev Access'!$F$7:$FS$310,126,FALSE)),"",VLOOKUP($B44,'[2]1516 Exp_Rev Access'!$F$7:$FS$310,126,FALSE))</f>
        <v>0</v>
      </c>
      <c r="ER44" s="90">
        <f>IF(ISNA(VLOOKUP($B44,'[2]1516 Exp_Rev Access'!$F$7:$FS$310,127,FALSE)),"",VLOOKUP($B44,'[2]1516 Exp_Rev Access'!$F$7:$FS$310,127,FALSE))</f>
        <v>0</v>
      </c>
      <c r="ES44" s="90">
        <f>IF(ISNA(VLOOKUP($B44,'[2]1516 Exp_Rev Access'!$F$7:$FS$310,128,FALSE)),"",VLOOKUP($B44,'[2]1516 Exp_Rev Access'!$F$7:$FS$310,128,FALSE))</f>
        <v>0</v>
      </c>
      <c r="ET44" s="90">
        <f>IF(ISNA(VLOOKUP($B44,'[2]1516 Exp_Rev Access'!$F$7:$FS$310,129,FALSE)),"",VLOOKUP($B44,'[2]1516 Exp_Rev Access'!$F$7:$FS$310,129,FALSE))</f>
        <v>0</v>
      </c>
      <c r="EU44" s="90">
        <f>IF(ISNA(VLOOKUP($B44,'[2]1516 Exp_Rev Access'!$F$7:$FS$310,130,FALSE)),"",VLOOKUP($B44,'[2]1516 Exp_Rev Access'!$F$7:$FS$310,130,FALSE))</f>
        <v>0</v>
      </c>
      <c r="EV44" s="90">
        <f>IF(ISNA(VLOOKUP($B44,'[2]1516 Exp_Rev Access'!$F$7:$FS$310,131,FALSE)),"",VLOOKUP($B44,'[2]1516 Exp_Rev Access'!$F$7:$FS$310,131,FALSE))</f>
        <v>0</v>
      </c>
      <c r="EW44" s="90">
        <f>IF(ISNA(VLOOKUP($B44,'[2]1516 Exp_Rev Access'!$F$7:$FS$310,132,FALSE)),"",VLOOKUP($B44,'[2]1516 Exp_Rev Access'!$F$7:$FS$310,132,FALSE))</f>
        <v>0</v>
      </c>
      <c r="EX44" s="90">
        <f>IF(ISNA(VLOOKUP($B44,'[2]1516 Exp_Rev Access'!$F$7:$FS$310,133,FALSE)),"",VLOOKUP($B44,'[2]1516 Exp_Rev Access'!$F$7:$FS$310,133,FALSE))</f>
        <v>0</v>
      </c>
      <c r="EY44" s="90">
        <f>IF(ISNA(VLOOKUP($B44,'[2]1516 Exp_Rev Access'!$F$7:$FS$310,134,FALSE)),"",VLOOKUP($B44,'[2]1516 Exp_Rev Access'!$F$7:$FS$310,134,FALSE))</f>
        <v>0</v>
      </c>
      <c r="EZ44" s="90">
        <f>IF(ISNA(VLOOKUP($B44,'[2]1516 Exp_Rev Access'!$F$7:$FS$310,135,FALSE)),"",VLOOKUP($B44,'[2]1516 Exp_Rev Access'!$F$7:$FS$310,135,FALSE))</f>
        <v>0</v>
      </c>
      <c r="FA44" s="90">
        <f>IF(ISNA(VLOOKUP($B44,'[2]1516 Exp_Rev Access'!$F$7:$FS$310,136,FALSE)),"",VLOOKUP($B44,'[2]1516 Exp_Rev Access'!$F$7:$FS$310,136,FALSE))</f>
        <v>0</v>
      </c>
      <c r="FB44" s="90">
        <f>IF(ISNA(VLOOKUP($B44,'[2]1516 Exp_Rev Access'!$F$7:$FS$310,137,FALSE)),"",VLOOKUP($B44,'[2]1516 Exp_Rev Access'!$F$7:$FS$310,137,FALSE))</f>
        <v>0</v>
      </c>
      <c r="FC44" s="90">
        <f>IF(ISNA(VLOOKUP($B44,'[2]1516 Exp_Rev Access'!$F$7:$FS$310,138,FALSE)),"",VLOOKUP($B44,'[2]1516 Exp_Rev Access'!$F$7:$FS$310,138,FALSE))</f>
        <v>0</v>
      </c>
      <c r="FD44" s="90">
        <f>IF(ISNA(VLOOKUP($B44,'[2]1516 Exp_Rev Access'!$F$7:$FS$310,139,FALSE)),"",VLOOKUP($B44,'[2]1516 Exp_Rev Access'!$F$7:$FS$310,139,FALSE))</f>
        <v>0</v>
      </c>
      <c r="FE44" s="90">
        <f>IF(ISNA(VLOOKUP($B44,'[2]1516 Exp_Rev Access'!$F$7:$FS$310,140,FALSE)),"",VLOOKUP($B44,'[2]1516 Exp_Rev Access'!$F$7:$FS$310,140,FALSE))</f>
        <v>0</v>
      </c>
      <c r="FF44" s="90">
        <f>IF(ISNA(VLOOKUP($B44,'[2]1516 Exp_Rev Access'!$F$7:$FS$310,141,FALSE)),"",VLOOKUP($B44,'[2]1516 Exp_Rev Access'!$F$7:$FS$310,141,FALSE))</f>
        <v>0</v>
      </c>
      <c r="FG44" s="90">
        <f>IF(ISNA(VLOOKUP($B44,'[2]1516 Exp_Rev Access'!$F$7:$FS$310,142,FALSE)),"",VLOOKUP($B44,'[2]1516 Exp_Rev Access'!$F$7:$FS$310,142,FALSE))</f>
        <v>0</v>
      </c>
      <c r="FH44" s="90">
        <f>IF(ISNA(VLOOKUP($B44,'[2]1516 Exp_Rev Access'!$F$7:$FS$310,143,FALSE)),"",VLOOKUP($B44,'[2]1516 Exp_Rev Access'!$F$7:$FS$310,143,FALSE))</f>
        <v>0</v>
      </c>
      <c r="FI44" s="90">
        <f>IF(ISNA(VLOOKUP($B44,'[2]1516 Exp_Rev Access'!$F$7:$FS$310,144,FALSE)),"",VLOOKUP($B44,'[2]1516 Exp_Rev Access'!$F$7:$FS$310,144,FALSE))</f>
        <v>0</v>
      </c>
      <c r="FJ44" s="90">
        <f>IF(ISNA(VLOOKUP($B44,'[2]1516 Exp_Rev Access'!$F$7:$FS$310,145,FALSE)),"",VLOOKUP($B44,'[2]1516 Exp_Rev Access'!$F$7:$FS$310,145,FALSE))</f>
        <v>0</v>
      </c>
      <c r="FK44" s="90">
        <f>IF(ISNA(VLOOKUP($B44,'[2]1516 Exp_Rev Access'!$F$7:$FS$310,146,FALSE)),"",VLOOKUP($B44,'[2]1516 Exp_Rev Access'!$F$7:$FS$310,146,FALSE))</f>
        <v>0</v>
      </c>
      <c r="FL44" s="90">
        <f>IF(ISNA(VLOOKUP($B44,'[2]1516 Exp_Rev Access'!$F$7:$FS$310,1147,FALSE)),"",VLOOKUP($B44,'[2]1516 Exp_Rev Access'!$F$7:$FS$310,147,FALSE))</f>
        <v>0</v>
      </c>
      <c r="FM44" s="90">
        <f>IF(ISNA(VLOOKUP($B44,'[2]1516 Exp_Rev Access'!$F$7:$FS$310,148,FALSE)),"",VLOOKUP($B44,'[2]1516 Exp_Rev Access'!$F$7:$FS$310,148,FALSE))</f>
        <v>0</v>
      </c>
      <c r="FN44" s="90">
        <f>IF(ISNA(VLOOKUP($B44,'[2]1516 Exp_Rev Access'!$F$7:$FS$310,149,FALSE)),"",VLOOKUP($B44,'[2]1516 Exp_Rev Access'!$F$7:$FS$310,149,FALSE))</f>
        <v>0</v>
      </c>
      <c r="FO44" s="90">
        <f>IF(ISNA(VLOOKUP($B44,'[2]1516 Exp_Rev Access'!$F$7:$FS$310,150,FALSE)),"",VLOOKUP($B44,'[2]1516 Exp_Rev Access'!$F$7:$FS$310,150,FALSE))</f>
        <v>0</v>
      </c>
      <c r="FP44" s="90">
        <f>IF(ISNA(VLOOKUP($B44,'[2]1516 Exp_Rev Access'!$F$7:$FS$310,151,FALSE)),"",VLOOKUP($B44,'[2]1516 Exp_Rev Access'!$F$7:$FS$310,151,FALSE))</f>
        <v>0</v>
      </c>
      <c r="FQ44" s="90">
        <f>IF(ISNA(VLOOKUP($B44,'[2]1516 Exp_Rev Access'!$F$7:$FS$310,152,FALSE)),"",VLOOKUP($B44,'[2]1516 Exp_Rev Access'!$F$7:$FS$310,152,FALSE))</f>
        <v>0</v>
      </c>
      <c r="FR44" s="90">
        <f>IF(ISNA(VLOOKUP($B44,'[2]1516 Exp_Rev Access'!$F$7:$FS$310,153,FALSE)),"",VLOOKUP($B44,'[2]1516 Exp_Rev Access'!$F$7:$FS$310,153,FALSE))</f>
        <v>9626.1299999999992</v>
      </c>
      <c r="FS44" s="53">
        <f>SUM(CH44:FR44)</f>
        <v>626271.18999999994</v>
      </c>
      <c r="FT44" s="92">
        <f>FS44/E44</f>
        <v>7.1739535653882372E-2</v>
      </c>
      <c r="FU44" s="95">
        <f>FS44/D44</f>
        <v>1322.9777134648696</v>
      </c>
      <c r="FV44" s="90">
        <f>IF(ISNA(VLOOKUP($B44,'[2]1516 Exp_Rev Access'!$F$7:$FS$310,154,FALSE)),"",VLOOKUP($B44,'[2]1516 Exp_Rev Access'!$F$7:$FS$310,154,FALSE))</f>
        <v>0</v>
      </c>
      <c r="FW44" s="90">
        <f>IF(ISNA(VLOOKUP($B44,'[2]1516 Exp_Rev Access'!$F$7:$FS$310,155,FALSE)),"",VLOOKUP($B44,'[2]1516 Exp_Rev Access'!$F$7:$FS$310,155,FALSE))</f>
        <v>0</v>
      </c>
      <c r="FX44" s="90">
        <f>IF(ISNA(VLOOKUP($B44,'[2]1516 Exp_Rev Access'!$F$7:$FS$310,156,FALSE)),"",VLOOKUP($B44,'[2]1516 Exp_Rev Access'!$F$7:$FS$310,156,FALSE))</f>
        <v>0</v>
      </c>
      <c r="FY44" s="90">
        <f>IF(ISNA(VLOOKUP($B44,'[2]1516 Exp_Rev Access'!$F$7:$FS$310,157,FALSE)),"",VLOOKUP($B44,'[2]1516 Exp_Rev Access'!$F$7:$FS$310,157,FALSE))</f>
        <v>0</v>
      </c>
      <c r="FZ44" s="90">
        <f>IF(ISNA(VLOOKUP($B44,'[2]1516 Exp_Rev Access'!$F$7:$FS$310,158,FALSE)),"",VLOOKUP($B44,'[2]1516 Exp_Rev Access'!$F$7:$FS$310,158,FALSE))</f>
        <v>0</v>
      </c>
      <c r="GA44" s="90">
        <f>IF(ISNA(VLOOKUP($B44,'[2]1516 Exp_Rev Access'!$F$7:$FS$310,159,FALSE)),"",VLOOKUP($B44,'[2]1516 Exp_Rev Access'!$F$7:$FS$310,159,FALSE))</f>
        <v>0</v>
      </c>
      <c r="GB44" s="90">
        <f>IF(ISNA(VLOOKUP($B44,'[2]1516 Exp_Rev Access'!$F$7:$FS$310,160,FALSE)),"",VLOOKUP($B44,'[2]1516 Exp_Rev Access'!$F$7:$FS$310,160,FALSE))</f>
        <v>0</v>
      </c>
      <c r="GC44" s="90">
        <f>IF(ISNA(VLOOKUP($B44,'[2]1516 Exp_Rev Access'!$F$7:$FS$310,161,FALSE)),"",VLOOKUP($B44,'[2]1516 Exp_Rev Access'!$F$7:$FS$310,161,FALSE))</f>
        <v>0</v>
      </c>
      <c r="GD44" s="90">
        <f>IF(ISNA(VLOOKUP($B44,'[2]1516 Exp_Rev Access'!$F$7:$FS$310,162,FALSE)),"",VLOOKUP($B44,'[2]1516 Exp_Rev Access'!$F$7:$FS$310,162,FALSE))</f>
        <v>0</v>
      </c>
      <c r="GE44" s="90">
        <f>IF(ISNA(VLOOKUP($B44,'[2]1516 Exp_Rev Access'!$F$7:$FS$310,163,FALSE)),"",VLOOKUP($B44,'[2]1516 Exp_Rev Access'!$F$7:$FS$310,163,FALSE))</f>
        <v>0</v>
      </c>
      <c r="GF44" s="90">
        <f>IF(ISNA(VLOOKUP($B44,'[2]1516 Exp_Rev Access'!$F$7:$FS$310,164,FALSE)),"",VLOOKUP($B44,'[2]1516 Exp_Rev Access'!$F$7:$FS$310,164,FALSE))</f>
        <v>0</v>
      </c>
      <c r="GG44" s="90">
        <f>IF(ISNA(VLOOKUP($B44,'[2]1516 Exp_Rev Access'!$F$7:$FS$310,165,FALSE)),"",VLOOKUP($B44,'[2]1516 Exp_Rev Access'!$F$7:$FS$310,165,FALSE))</f>
        <v>0</v>
      </c>
      <c r="GH44" s="90">
        <f>IF(ISNA(VLOOKUP($B44,'[2]1516 Exp_Rev Access'!$F$7:$FS$310,166,FALSE)),"",VLOOKUP($B44,'[2]1516 Exp_Rev Access'!$F$7:$FS$310,166,FALSE))</f>
        <v>0</v>
      </c>
      <c r="GI44" s="90">
        <f>IF(ISNA(VLOOKUP($B44,'[2]1516 Exp_Rev Access'!$F$7:$FS$310,167,FALSE)),"",VLOOKUP($B44,'[2]1516 Exp_Rev Access'!$F$7:$FS$310,167,FALSE))</f>
        <v>0</v>
      </c>
      <c r="GJ44" s="90">
        <f>IF(ISNA(VLOOKUP($B44,'[2]1516 Exp_Rev Access'!$F$7:$FS$310,168,FALSE)),"",VLOOKUP($B44,'[2]1516 Exp_Rev Access'!$F$7:$FS$310,168,FALSE))</f>
        <v>0</v>
      </c>
      <c r="GK44" s="90">
        <f>IF(ISNA(VLOOKUP($B44,'[2]1516 Exp_Rev Access'!$F$7:$FS$310,169,FALSE)),"",VLOOKUP($B44,'[2]1516 Exp_Rev Access'!$F$7:$FS$310,169,FALSE))</f>
        <v>6373.18</v>
      </c>
      <c r="GL44" s="90">
        <f>IF(ISNA(VLOOKUP($B44,'[2]1516 Exp_Rev Access'!$F$7:$FS$310,170,FALSE)),"",VLOOKUP($B44,'[2]1516 Exp_Rev Access'!$F$7:$FS$310,170,FALSE))</f>
        <v>0</v>
      </c>
      <c r="GM44" s="90">
        <f>IF(ISNA(VLOOKUP($B44,'[2]1516 Exp_Rev Access'!$F$7:$FT$310,171,FALSE)),"",VLOOKUP($B44,'[2]1516 Exp_Rev Access'!$F$7:$FT$310,171,FALSE))</f>
        <v>0</v>
      </c>
      <c r="GN44" s="90">
        <f>IF(ISNA(VLOOKUP($B44,'[2]1516 Exp_Rev Access'!$F$7:$FU$310,172,FALSE)),"",VLOOKUP($B44,'[2]1516 Exp_Rev Access'!$F$7:$FU$310,172,FALSE))</f>
        <v>0</v>
      </c>
      <c r="GO44" s="90">
        <f>IF(ISNA(VLOOKUP($B44,'[2]1516 Exp_Rev Access'!$F$7:$FV$310,173,FALSE)),"",VLOOKUP($B44,'[2]1516 Exp_Rev Access'!$F$7:$FV$310,173,FALSE))</f>
        <v>0</v>
      </c>
      <c r="GP44" s="90">
        <f>IF(ISNA(VLOOKUP($B44,'[2]1516 Exp_Rev Access'!$F$7:$GA$310,174,FALSE)),"",VLOOKUP($B44,'[2]1516 Exp_Rev Access'!$F$7:$GA$310,174,FALSE))</f>
        <v>0</v>
      </c>
      <c r="GQ44" s="90">
        <f>IF(ISNA(VLOOKUP($B44,'[2]1516 Exp_Rev Access'!$F$7:$GA$310,175,FALSE)),"",VLOOKUP($B44,'[2]1516 Exp_Rev Access'!$F$7:$GA$310,175,FALSE))</f>
        <v>0</v>
      </c>
      <c r="GR44" s="90">
        <f>IF(ISNA(VLOOKUP($B44,'[2]1516 Exp_Rev Access'!$F$7:$GA$310,176,FALSE)),"",VLOOKUP($B44,'[2]1516 Exp_Rev Access'!$F$7:$GA$310,176,FALSE))</f>
        <v>0</v>
      </c>
      <c r="GS44" s="90">
        <f>IF(ISNA(VLOOKUP($B44,'[2]1516 Exp_Rev Access'!$F$7:$GA$310,177,FALSE)),"",VLOOKUP($B44,'[2]1516 Exp_Rev Access'!$F$7:$GA$310,177,FALSE))</f>
        <v>0</v>
      </c>
      <c r="GT44" s="90">
        <f>IF(ISNA(VLOOKUP($B44,'[2]1516 Exp_Rev Access'!$F$7:$GA$310,178,FALSE)),"",VLOOKUP($B44,'[2]1516 Exp_Rev Access'!$F$7:$GA$310,178,FALSE))</f>
        <v>0</v>
      </c>
      <c r="GU44" s="53">
        <f t="shared" si="125"/>
        <v>6373.18</v>
      </c>
      <c r="GV44" s="92">
        <f t="shared" si="126"/>
        <v>7.3004950752821648E-4</v>
      </c>
      <c r="GW44" s="114">
        <f t="shared" si="124"/>
        <v>13.463137437154083</v>
      </c>
      <c r="HE44" s="76"/>
      <c r="HF44" s="76"/>
      <c r="HG44" s="76"/>
      <c r="HH44" s="76"/>
      <c r="HI44" s="76"/>
      <c r="HJ44" s="76"/>
      <c r="HK44" s="76"/>
      <c r="HL44" s="76"/>
      <c r="HM44" s="76"/>
      <c r="HN44" s="76"/>
    </row>
    <row r="45" spans="1:224" x14ac:dyDescent="0.2">
      <c r="B45" s="87" t="s">
        <v>228</v>
      </c>
      <c r="C45" s="87" t="s">
        <v>229</v>
      </c>
      <c r="D45" s="88">
        <f>IF(ISNA(VLOOKUP($B45,'[2]1516 enrollment_Rev_Exp by size'!$A$6:$C$325,3,FALSE)),"",VLOOKUP($B45,'[2]1516 enrollment_Rev_Exp by size'!$A$6:$C$325,3,FALSE))</f>
        <v>2958.9199999999996</v>
      </c>
      <c r="E45" s="89">
        <v>27474266.25</v>
      </c>
      <c r="F45" s="67">
        <f>N45+AM45+AU45+BV45+CE45+FS45+GU45</f>
        <v>27474266.250000004</v>
      </c>
      <c r="G45" s="67">
        <f t="shared" si="112"/>
        <v>0</v>
      </c>
      <c r="H45" s="90">
        <f>IF(ISNA(VLOOKUP($B45,'[2]1516 Exp_Rev Access'!$F$7:$FS$310,2,FALSE)),"",VLOOKUP($B45,'[2]1516 Exp_Rev Access'!$F$7:$FS$310,2,FALSE))</f>
        <v>515365.75</v>
      </c>
      <c r="I45" s="90">
        <f>IF(ISNA(VLOOKUP($B45,'[2]1516 Exp_Rev Access'!$F$7:$FS$310,3,FALSE)),"",VLOOKUP($B45,'[2]1516 Exp_Rev Access'!$F$7:$FS$310,3,FALSE))</f>
        <v>4150.87</v>
      </c>
      <c r="J45" s="90">
        <f>IF(ISNA(VLOOKUP($B45,'[2]1516 Exp_Rev Access'!$F$7:$FS$310,4,FALSE)),"",VLOOKUP($B45,'[2]1516 Exp_Rev Access'!$F$7:$FS$310,4,FALSE))</f>
        <v>0</v>
      </c>
      <c r="K45" s="90">
        <f>IF(ISNA(VLOOKUP($B45,'[2]1516 Exp_Rev Access'!$F$7:$FS$310,5,FALSE)),"-",VLOOKUP($B45,'[2]1516 Exp_Rev Access'!$F$7:$FS$310,5,FALSE))</f>
        <v>111985.59</v>
      </c>
      <c r="L45" s="90">
        <f>IF(ISNA(VLOOKUP($B45,'[2]1516 Exp_Rev Access'!$F$7:$FS$310,6,FALSE)),"",VLOOKUP($B45,'[2]1516 Exp_Rev Access'!$F$7:$FS$310,6,FALSE))</f>
        <v>0</v>
      </c>
      <c r="M45" s="90">
        <f>IF(ISNA(VLOOKUP($B45,'[2]1516 Exp_Rev Access'!$F$7:$FS$310,7,FALSE)),"",VLOOKUP($B45,'[2]1516 Exp_Rev Access'!$F$7:$FS$310,7,FALSE))</f>
        <v>0</v>
      </c>
      <c r="N45" s="53">
        <f t="shared" si="113"/>
        <v>631502.21</v>
      </c>
      <c r="O45" s="91">
        <f t="shared" si="114"/>
        <v>2.2985225674589216E-2</v>
      </c>
      <c r="P45" s="53">
        <f t="shared" si="115"/>
        <v>213.42321184756602</v>
      </c>
      <c r="Q45" s="90">
        <f>IF(ISNA(VLOOKUP($B45,'[2]1516 Exp_Rev Access'!$F$7:$FS$310,8,FALSE)),"",VLOOKUP($B45,'[2]1516 Exp_Rev Access'!$F$7:$FS$310,8,FALSE))</f>
        <v>2378</v>
      </c>
      <c r="R45" s="90">
        <f>IF(ISNA(VLOOKUP($B45,'[2]1516 Exp_Rev Access'!$F$7:$FS$310,9,FALSE)),"",VLOOKUP($B45,'[2]1516 Exp_Rev Access'!$F$7:$FS$310,9,FALSE))</f>
        <v>0</v>
      </c>
      <c r="S45" s="90">
        <f>IF(ISNA(VLOOKUP($B45,'[2]1516 Exp_Rev Access'!$F$7:$FS$310,10,FALSE)),"",VLOOKUP($B45,'[2]1516 Exp_Rev Access'!$F$7:$FS$310,10,FALSE))</f>
        <v>0</v>
      </c>
      <c r="T45" s="90">
        <f>IF(ISNA(VLOOKUP($B45,'[2]1516 Exp_Rev Access'!$F$7:$FS$310,11,FALSE)),"",VLOOKUP($B45,'[2]1516 Exp_Rev Access'!$F$7:$FS$310,11,FALSE))</f>
        <v>0</v>
      </c>
      <c r="U45" s="90">
        <f>IF(ISNA(VLOOKUP($B45,'[2]1516 Exp_Rev Access'!$F$7:$FS$310,12,FALSE)),"",VLOOKUP($B45,'[2]1516 Exp_Rev Access'!$F$7:$FS$310,12,FALSE))</f>
        <v>0</v>
      </c>
      <c r="V45" s="90">
        <f>IF(ISNA(VLOOKUP($B45,'[2]1516 Exp_Rev Access'!$F$7:$FS$310,13,FALSE)),"",VLOOKUP($B45,'[2]1516 Exp_Rev Access'!$F$7:$FS$310,13,FALSE))</f>
        <v>0</v>
      </c>
      <c r="W45" s="90">
        <f>IF(ISNA(VLOOKUP($B45,'[2]1516 Exp_Rev Access'!$F$7:$FS$310,14,FALSE)),"",VLOOKUP($B45,'[2]1516 Exp_Rev Access'!$F$7:$FS$310,14,FALSE))</f>
        <v>0</v>
      </c>
      <c r="X45" s="90">
        <f>IF(ISNA(VLOOKUP($B45,'[2]1516 Exp_Rev Access'!$F$7:$FS$310,15,FALSE)),"",VLOOKUP($B45,'[2]1516 Exp_Rev Access'!$F$7:$FS$310,15,FALSE))</f>
        <v>0</v>
      </c>
      <c r="Y45" s="90">
        <f>IF(ISNA(VLOOKUP($B45,'[2]1516 Exp_Rev Access'!$F$7:$FS$310,16,FALSE)),"",VLOOKUP($B45,'[2]1516 Exp_Rev Access'!$F$7:$FS$310,16,FALSE))</f>
        <v>5276.5</v>
      </c>
      <c r="Z45" s="90">
        <f>IF(ISNA(VLOOKUP($B45,'[2]1516 Exp_Rev Access'!$F$7:$FS$310,17,FALSE)),"",VLOOKUP($B45,'[2]1516 Exp_Rev Access'!$F$7:$FS$310,17,FALSE))</f>
        <v>0</v>
      </c>
      <c r="AA45" s="90">
        <f>IF(ISNA(VLOOKUP($B45,'[2]1516 Exp_Rev Access'!$F$7:$FS$310,18,FALSE)),"",VLOOKUP($B45,'[2]1516 Exp_Rev Access'!$F$7:$FS$310,18,FALSE))</f>
        <v>0</v>
      </c>
      <c r="AB45" s="90">
        <f>IF(ISNA(VLOOKUP($B45,'[2]1516 Exp_Rev Access'!$F$7:$FS$310,19,FALSE)),"",VLOOKUP($B45,'[2]1516 Exp_Rev Access'!$F$7:$FS$310,19,FALSE))</f>
        <v>0</v>
      </c>
      <c r="AC45" s="90">
        <f>IF(ISNA(VLOOKUP($B45,'[2]1516 Exp_Rev Access'!$F$7:$FS$310,20,FALSE)),"",VLOOKUP($B45,'[2]1516 Exp_Rev Access'!$F$7:$FS$310,20,FALSE))</f>
        <v>1936.55</v>
      </c>
      <c r="AD45" s="90">
        <f>IF(ISNA(VLOOKUP($B45,'[2]1516 Exp_Rev Access'!$F$7:$FS$310,21,FALSE)),"",VLOOKUP($B45,'[2]1516 Exp_Rev Access'!$F$7:$FS$310,21,FALSE))</f>
        <v>70104.710000000006</v>
      </c>
      <c r="AE45" s="90">
        <f>IF(ISNA(VLOOKUP($B45,'[2]1516 Exp_Rev Access'!$F$7:$FS$310,22,FALSE)),"",VLOOKUP($B45,'[2]1516 Exp_Rev Access'!$F$7:$FS$310,22,FALSE))</f>
        <v>11960.26</v>
      </c>
      <c r="AF45" s="90">
        <f>IF(ISNA(VLOOKUP($B45,'[2]1516 Exp_Rev Access'!$F$7:$FS$310,23,FALSE)),"",VLOOKUP($B45,'[2]1516 Exp_Rev Access'!$F$7:$FS$310,23,FALSE))</f>
        <v>0</v>
      </c>
      <c r="AG45" s="90">
        <f>IF(ISNA(VLOOKUP($B45,'[2]1516 Exp_Rev Access'!$F$7:$FS$310,24,FALSE)),"",VLOOKUP($B45,'[2]1516 Exp_Rev Access'!$F$7:$FS$310,24,FALSE))</f>
        <v>16217.52</v>
      </c>
      <c r="AH45" s="90">
        <f>IF(ISNA(VLOOKUP($B45,'[2]1516 Exp_Rev Access'!$F$7:$FS$310,25,FALSE)),"",VLOOKUP($B45,'[2]1516 Exp_Rev Access'!$F$7:$FS$310,25,FALSE))</f>
        <v>1059.33</v>
      </c>
      <c r="AI45" s="90">
        <f>IF(ISNA(VLOOKUP($B45,'[2]1516 Exp_Rev Access'!$F$7:$FS$310,26,FALSE)),"",VLOOKUP($B45,'[2]1516 Exp_Rev Access'!$F$7:$FS$310,26,FALSE))</f>
        <v>538.63</v>
      </c>
      <c r="AJ45" s="90">
        <f>IF(ISNA(VLOOKUP($B45,'[2]1516 Exp_Rev Access'!$F$7:$FS$310,27,FALSE)),"",VLOOKUP($B45,'[2]1516 Exp_Rev Access'!$F$7:$FS$310,27,FALSE))</f>
        <v>0</v>
      </c>
      <c r="AK45" s="90">
        <f>IF(ISNA(VLOOKUP($B45,'[2]1516 Exp_Rev Access'!$F$7:$FS$310,28,FALSE)),"",VLOOKUP($B45,'[2]1516 Exp_Rev Access'!$F$7:$FS$310,28,FALSE))</f>
        <v>26.97</v>
      </c>
      <c r="AL45" s="90">
        <f>IF(ISNA(VLOOKUP($B45,'[2]1516 Exp_Rev Access'!$F$7:$FS$310,29,FALSE)),"",VLOOKUP($B45,'[2]1516 Exp_Rev Access'!$F$7:$FS$310,29,FALSE))</f>
        <v>54946.87</v>
      </c>
      <c r="AM45" s="53">
        <f>SUM(Q45:AL45)</f>
        <v>164445.34000000003</v>
      </c>
      <c r="AN45" s="92">
        <f t="shared" si="116"/>
        <v>5.9854315490591135E-3</v>
      </c>
      <c r="AO45" s="68">
        <f t="shared" si="117"/>
        <v>55.576135887418395</v>
      </c>
      <c r="AP45" s="90">
        <f>IF(ISNA(VLOOKUP($B45,'[2]1516 Exp_Rev Access'!$F$7:$FS$310,30,FALSE)),"",VLOOKUP($B45,'[2]1516 Exp_Rev Access'!$F$7:$FS$310,30,FALSE))</f>
        <v>17876424.949999999</v>
      </c>
      <c r="AQ45" s="90">
        <f>IF(ISNA(VLOOKUP($B45,'[2]1516 Exp_Rev Access'!$F$7:$FS$310,31,FALSE)),"",VLOOKUP($B45,'[2]1516 Exp_Rev Access'!$F$7:$FS$310,31,FALSE))</f>
        <v>444463.78</v>
      </c>
      <c r="AR45" s="90">
        <f>IF(ISNA(VLOOKUP($B45,'[2]1516 Exp_Rev Access'!$F$7:$FS$310,32,FALSE)),"",VLOOKUP($B45,'[2]1516 Exp_Rev Access'!$F$7:$FS$310,32,FALSE))</f>
        <v>2459416</v>
      </c>
      <c r="AS45" s="90">
        <f>IF(ISNA(VLOOKUP($B45,'[2]1516 Exp_Rev Access'!$F$7:$FS$310,33,FALSE)),"",VLOOKUP($B45,'[2]1516 Exp_Rev Access'!$F$7:$FS$310,33,FALSE))</f>
        <v>42432.57</v>
      </c>
      <c r="AT45" s="90">
        <f>IF(ISNA(VLOOKUP($B45,'[2]1516 Exp_Rev Access'!$F$7:$FS$310,34,FALSE)),"",VLOOKUP($B45,'[2]1516 Exp_Rev Access'!$F$7:$FS$310,34,FALSE))</f>
        <v>0</v>
      </c>
      <c r="AU45" s="53">
        <f>SUM(AP45:AT45)</f>
        <v>20822737.300000001</v>
      </c>
      <c r="AV45" s="93">
        <f t="shared" si="118"/>
        <v>0.75789966911309237</v>
      </c>
      <c r="AW45" s="53">
        <f t="shared" si="119"/>
        <v>7037.2762021278049</v>
      </c>
      <c r="AX45" s="90">
        <f>IF(ISNA(VLOOKUP($B45,'[2]1516 Exp_Rev Access'!$F$7:$FS$310,35,FALSE)),"",VLOOKUP($B45,'[2]1516 Exp_Rev Access'!$F$7:$FS$310,35,FALSE))</f>
        <v>617.27</v>
      </c>
      <c r="AY45" s="90">
        <f>IF(ISNA(VLOOKUP($B45,'[2]1516 Exp_Rev Access'!$F$7:$FS$310,36,FALSE)),"",VLOOKUP($B45,'[2]1516 Exp_Rev Access'!$F$7:$FS$310,36,FALSE))</f>
        <v>2203123.17</v>
      </c>
      <c r="AZ45" s="90">
        <f>IF(ISNA(VLOOKUP($B45,'[2]1516 Exp_Rev Access'!$F$7:$FS$310,37,FALSE)),"",VLOOKUP($B45,'[2]1516 Exp_Rev Access'!$F$7:$FS$310,37,FALSE))</f>
        <v>32788.5</v>
      </c>
      <c r="BA45" s="90">
        <f>IF(ISNA(VLOOKUP($B45,'[2]1516 Exp_Rev Access'!$F$7:$FS$310,38,FALSE)),"",VLOOKUP($B45,'[2]1516 Exp_Rev Access'!$F$7:$FS$310,38,FALSE))</f>
        <v>0</v>
      </c>
      <c r="BB45" s="90">
        <f>IF(ISNA(VLOOKUP($B45,'[2]1516 Exp_Rev Access'!$F$7:$FS$310,39,FALSE)),"",VLOOKUP($B45,'[2]1516 Exp_Rev Access'!$F$7:$FS$310,39,FALSE))</f>
        <v>0</v>
      </c>
      <c r="BC45" s="90">
        <f>IF(ISNA(VLOOKUP($B45,'[2]1516 Exp_Rev Access'!$F$7:$FS$310,40,FALSE)),"",VLOOKUP($B45,'[2]1516 Exp_Rev Access'!$F$7:$FS$310,40,FALSE))</f>
        <v>659508.97</v>
      </c>
      <c r="BD45" s="90">
        <f>IF(ISNA(VLOOKUP($B45,'[2]1516 Exp_Rev Access'!$F$7:$FS$310,41,FALSE)),"",VLOOKUP($B45,'[2]1516 Exp_Rev Access'!$F$7:$FS$310,41,FALSE))</f>
        <v>0</v>
      </c>
      <c r="BE45" s="90">
        <f>IF(ISNA(VLOOKUP($B45,'[2]1516 Exp_Rev Access'!$F$7:$FS$310,42,FALSE)),"",VLOOKUP($B45,'[2]1516 Exp_Rev Access'!$F$7:$FS$310,42,FALSE))</f>
        <v>137549.21</v>
      </c>
      <c r="BF45" s="90">
        <f>IF(ISNA(VLOOKUP($B45,'[2]1516 Exp_Rev Access'!$F$7:$FS$310,43,FALSE)),"",VLOOKUP($B45,'[2]1516 Exp_Rev Access'!$F$7:$FS$310,43,FALSE))</f>
        <v>0</v>
      </c>
      <c r="BG45" s="90">
        <f>IF(ISNA(VLOOKUP($B45,'[2]1516 Exp_Rev Access'!$F$7:$FS$310,44,FALSE)),"",VLOOKUP($B45,'[2]1516 Exp_Rev Access'!$F$7:$FS$310,44,FALSE))</f>
        <v>115550.69</v>
      </c>
      <c r="BH45" s="90">
        <f>IF(ISNA(VLOOKUP($B45,'[2]1516 Exp_Rev Access'!$F$7:$FS$310,45,FALSE)),"",VLOOKUP($B45,'[2]1516 Exp_Rev Access'!$F$7:$FS$310,45,FALSE))</f>
        <v>27893.35</v>
      </c>
      <c r="BI45" s="90">
        <f>IF(ISNA(VLOOKUP($B45,'[2]1516 Exp_Rev Access'!$F$7:$FS$310,46,FALSE)),"",VLOOKUP($B45,'[2]1516 Exp_Rev Access'!$F$7:$FS$310,46,FALSE))</f>
        <v>0</v>
      </c>
      <c r="BJ45" s="90">
        <f>IF(ISNA(VLOOKUP($B45,'[2]1516 Exp_Rev Access'!$F$7:$FS$310,47,FALSE)),"",VLOOKUP($B45,'[2]1516 Exp_Rev Access'!$F$7:$FS$310,47,FALSE))</f>
        <v>13899.7</v>
      </c>
      <c r="BK45" s="90">
        <f>IF(ISNA(VLOOKUP($B45,'[2]1516 Exp_Rev Access'!$F$7:$FS$310,48,FALSE)),"",VLOOKUP($B45,'[2]1516 Exp_Rev Access'!$F$7:$FS$310,48,FALSE))</f>
        <v>492105.41</v>
      </c>
      <c r="BL45" s="90">
        <f>IF(ISNA(VLOOKUP($B45,'[2]1516 Exp_Rev Access'!$F$7:$FS$310,49,FALSE)),"",VLOOKUP($B45,'[2]1516 Exp_Rev Access'!$F$7:$FS$310,49,FALSE))</f>
        <v>335793.62</v>
      </c>
      <c r="BM45" s="90">
        <f>IF(ISNA(VLOOKUP($B45,'[2]1516 Exp_Rev Access'!$F$7:$FS$310,50,FALSE)),"",VLOOKUP($B45,'[2]1516 Exp_Rev Access'!$F$7:$FS$310,50,FALSE))</f>
        <v>0</v>
      </c>
      <c r="BN45" s="90">
        <f>IF(ISNA(VLOOKUP($B45,'[2]1516 Exp_Rev Access'!$F$7:$FS$310,51,FALSE)),"",VLOOKUP($B45,'[2]1516 Exp_Rev Access'!$F$7:$FS$310,51,FALSE))</f>
        <v>0</v>
      </c>
      <c r="BO45" s="90">
        <f>IF(ISNA(VLOOKUP($B45,'[2]1516 Exp_Rev Access'!$F$7:$FS$310,52,FALSE)),"",VLOOKUP($B45,'[2]1516 Exp_Rev Access'!$F$7:$FS$310,52,FALSE))</f>
        <v>0</v>
      </c>
      <c r="BP45" s="90">
        <f>IF(ISNA(VLOOKUP($B45,'[2]1516 Exp_Rev Access'!$F$7:$FS$310,53,FALSE)),"",VLOOKUP($B45,'[2]1516 Exp_Rev Access'!$F$7:$FS$310,53,FALSE))</f>
        <v>0</v>
      </c>
      <c r="BQ45" s="90">
        <f>IF(ISNA(VLOOKUP($B45,'[2]1516 Exp_Rev Access'!$F$7:$FS$310,54,FALSE)),"",VLOOKUP($B45,'[2]1516 Exp_Rev Access'!$F$7:$FS$310,54,FALSE))</f>
        <v>0</v>
      </c>
      <c r="BR45" s="90">
        <f>IF(ISNA(VLOOKUP($B45,'[2]1516 Exp_Rev Access'!$F$7:$FS$310,55,FALSE)),"",VLOOKUP($B45,'[2]1516 Exp_Rev Access'!$F$7:$FS$310,55,FALSE))</f>
        <v>0</v>
      </c>
      <c r="BS45" s="90">
        <f>IF(ISNA(VLOOKUP($B45,'[2]1516 Exp_Rev Access'!$F$7:$FS$310,56,FALSE)),"",VLOOKUP($B45,'[2]1516 Exp_Rev Access'!$F$7:$FS$310,56,FALSE))</f>
        <v>0</v>
      </c>
      <c r="BT45" s="90">
        <f>IF(ISNA(VLOOKUP($B45,'[2]1516 Exp_Rev Access'!$F$7:$FS$310,57,FALSE)),"",VLOOKUP($B45,'[2]1516 Exp_Rev Access'!$F$7:$FS$310,57,FALSE))</f>
        <v>0</v>
      </c>
      <c r="BU45" s="90">
        <f>IF(ISNA(VLOOKUP($B45,'[2]1516 Exp_Rev Access'!$F$7:$FS$310,58,FALSE)),"",VLOOKUP($B45,'[2]1516 Exp_Rev Access'!$F$7:$FS$310,58,FALSE))</f>
        <v>0</v>
      </c>
      <c r="BV45" s="53">
        <f>SUM(AX45:BU45)</f>
        <v>4018829.8900000006</v>
      </c>
      <c r="BW45" s="92">
        <f t="shared" si="120"/>
        <v>0.14627614995905489</v>
      </c>
      <c r="BX45" s="68">
        <f t="shared" si="121"/>
        <v>1358.2083631865685</v>
      </c>
      <c r="BY45" s="90">
        <f>IF(ISNA(VLOOKUP($B45,'[2]1516 Exp_Rev Access'!$F$7:$FS$310,59,FALSE)),"",VLOOKUP($B45,'[2]1516 Exp_Rev Access'!$F$7:$FS$310,59,FALSE))</f>
        <v>0</v>
      </c>
      <c r="BZ45" s="90">
        <f>IF(ISNA(VLOOKUP($B45,'[2]1516 Exp_Rev Access'!$F$7:$FS$310,60,FALSE)),"",VLOOKUP($B45,'[2]1516 Exp_Rev Access'!$F$7:$FS$310,60,FALSE))</f>
        <v>0</v>
      </c>
      <c r="CA45" s="90">
        <f>IF(ISNA(VLOOKUP($B45,'[2]1516 Exp_Rev Access'!$F$7:$FS$310,61,FALSE)),"",VLOOKUP($B45,'[2]1516 Exp_Rev Access'!$F$7:$FS$310,61,FALSE))</f>
        <v>0</v>
      </c>
      <c r="CB45" s="90">
        <f>IF(ISNA(VLOOKUP($B45,'[2]1516 Exp_Rev Access'!$F$7:$FS$310,62,FALSE)),"",VLOOKUP($B45,'[2]1516 Exp_Rev Access'!$F$7:$FS$310,62,FALSE))</f>
        <v>0</v>
      </c>
      <c r="CC45" s="90">
        <f>IF(ISNA(VLOOKUP($B45,'[2]1516 Exp_Rev Access'!$F$7:$FS$310,63,FALSE)),"",VLOOKUP($B45,'[2]1516 Exp_Rev Access'!$F$7:$FS$310,63,FALSE))</f>
        <v>55999.21</v>
      </c>
      <c r="CD45" s="90">
        <f>IF(ISNA(VLOOKUP($B45,'[2]1516 Exp_Rev Access'!$F$7:$FS$310,64,FALSE)),"",VLOOKUP($B45,'[2]1516 Exp_Rev Access'!$F$7:$FS$310,64,FALSE))</f>
        <v>0</v>
      </c>
      <c r="CE45" s="53">
        <f>SUM(BY45:CD45)</f>
        <v>55999.21</v>
      </c>
      <c r="CF45" s="92">
        <f t="shared" si="122"/>
        <v>2.0382422405912297E-3</v>
      </c>
      <c r="CG45" s="94">
        <f t="shared" si="123"/>
        <v>18.925557297933032</v>
      </c>
      <c r="CH45" s="90">
        <f>IF(ISNA(VLOOKUP($B45,'[2]1516 Exp_Rev Access'!$F$7:$FS$310,65,FALSE)),"",VLOOKUP($B45,'[2]1516 Exp_Rev Access'!$F$7:$FS$310,65,FALSE))</f>
        <v>0</v>
      </c>
      <c r="CI45" s="90">
        <f>IF(ISNA(VLOOKUP($B45,'[2]1516 Exp_Rev Access'!$F$7:$FS$310,66,FALSE)),"",VLOOKUP($B45,'[2]1516 Exp_Rev Access'!$F$7:$FS$310,66,FALSE))</f>
        <v>0</v>
      </c>
      <c r="CJ45" s="90">
        <f>IF(ISNA(VLOOKUP($B45,'[2]1516 Exp_Rev Access'!$F$7:$FS$310,67,FALSE)),"",VLOOKUP($B45,'[2]1516 Exp_Rev Access'!$F$7:$FS$310,67,FALSE))</f>
        <v>0</v>
      </c>
      <c r="CK45" s="90">
        <f>IF(ISNA(VLOOKUP($B45,'[2]1516 Exp_Rev Access'!$F$7:$FS$310,68,FALSE)),"",VLOOKUP($B45,'[2]1516 Exp_Rev Access'!$F$7:$FS$310,68,FALSE))</f>
        <v>0</v>
      </c>
      <c r="CL45" s="90">
        <f>IF(ISNA(VLOOKUP($B45,'[2]1516 Exp_Rev Access'!$F$7:$FS$310,69,FALSE)),"",VLOOKUP($B45,'[2]1516 Exp_Rev Access'!$F$7:$FS$310,69,FALSE))</f>
        <v>0</v>
      </c>
      <c r="CM45" s="90">
        <f>IF(ISNA(VLOOKUP($B45,'[2]1516 Exp_Rev Access'!$F$7:$FS$310,70,FALSE)),"",VLOOKUP($B45,'[2]1516 Exp_Rev Access'!$F$7:$FS$310,70,FALSE))</f>
        <v>0</v>
      </c>
      <c r="CN45" s="90">
        <f>IF(ISNA(VLOOKUP($B45,'[2]1516 Exp_Rev Access'!$F$7:$FS$310,71,FALSE)),"",VLOOKUP($B45,'[2]1516 Exp_Rev Access'!$F$7:$FS$310,71,FALSE))</f>
        <v>0</v>
      </c>
      <c r="CO45" s="90">
        <f>IF(ISNA(VLOOKUP($B45,'[2]1516 Exp_Rev Access'!$F$7:$FS$310,72,FALSE)),"",VLOOKUP($B45,'[2]1516 Exp_Rev Access'!$F$7:$FS$310,72,FALSE))</f>
        <v>0</v>
      </c>
      <c r="CP45" s="90">
        <f>IF(ISNA(VLOOKUP($B45,'[2]1516 Exp_Rev Access'!$F$7:$FS$310,73,FALSE)),"",VLOOKUP($B45,'[2]1516 Exp_Rev Access'!$F$7:$FS$310,73,FALSE))</f>
        <v>0</v>
      </c>
      <c r="CQ45" s="90">
        <f>IF(ISNA(VLOOKUP($B45,'[2]1516 Exp_Rev Access'!$F$7:$FS$310,74,FALSE)),"",VLOOKUP($B45,'[2]1516 Exp_Rev Access'!$F$7:$FS$310,74,FALSE))</f>
        <v>513590</v>
      </c>
      <c r="CR45" s="90">
        <f>IF(ISNA(VLOOKUP($B45,'[2]1516 Exp_Rev Access'!$F$7:$FS$310,75,FALSE)),"",VLOOKUP($B45,'[2]1516 Exp_Rev Access'!$F$7:$FS$310,75,FALSE))</f>
        <v>0</v>
      </c>
      <c r="CS45" s="90">
        <f>IF(ISNA(VLOOKUP($B45,'[2]1516 Exp_Rev Access'!$F$7:$FS$310,76,FALSE)),"",VLOOKUP($B45,'[2]1516 Exp_Rev Access'!$F$7:$FS$310,76,FALSE))</f>
        <v>8891</v>
      </c>
      <c r="CT45" s="90">
        <f>IF(ISNA(VLOOKUP($B45,'[2]1516 Exp_Rev Access'!$F$7:$FS$310,77,FALSE)),"",VLOOKUP($B45,'[2]1516 Exp_Rev Access'!$F$7:$FS$310,77,FALSE))</f>
        <v>0</v>
      </c>
      <c r="CU45" s="90">
        <f>IF(ISNA(VLOOKUP($B45,'[2]1516 Exp_Rev Access'!$F$7:$FS$310,78,FALSE)),"",VLOOKUP($B45,'[2]1516 Exp_Rev Access'!$F$7:$FS$310,78,FALSE))</f>
        <v>409089.65</v>
      </c>
      <c r="CV45" s="90">
        <f>IF(ISNA(VLOOKUP($B45,'[2]1516 Exp_Rev Access'!$F$7:$FS$310,79,FALSE)),"",VLOOKUP($B45,'[2]1516 Exp_Rev Access'!$F$7:$FS$310,79,FALSE))</f>
        <v>86976.97</v>
      </c>
      <c r="CW45" s="90">
        <f>IF(ISNA(VLOOKUP($B45,'[2]1516 Exp_Rev Access'!$F$7:$FS$310,80,FALSE)),"",VLOOKUP($B45,'[2]1516 Exp_Rev Access'!$F$7:$FS$310,80,FALSE))</f>
        <v>24791</v>
      </c>
      <c r="CX45" s="90">
        <f>IF(ISNA(VLOOKUP($B45,'[2]1516 Exp_Rev Access'!$F$7:$FS$310,81,FALSE)),"",VLOOKUP($B45,'[2]1516 Exp_Rev Access'!$F$7:$FS$310,81,FALSE))</f>
        <v>0</v>
      </c>
      <c r="CY45" s="90">
        <f>IF(ISNA(VLOOKUP($B45,'[2]1516 Exp_Rev Access'!$F$7:$FS$310,82,FALSE)),"",VLOOKUP($B45,'[2]1516 Exp_Rev Access'!$F$7:$FS$310,82,FALSE))</f>
        <v>0</v>
      </c>
      <c r="CZ45" s="90">
        <f>IF(ISNA(VLOOKUP($B45,'[2]1516 Exp_Rev Access'!$F$7:$FS$310,83,FALSE)),"",VLOOKUP($B45,'[2]1516 Exp_Rev Access'!$F$7:$FS$310,83,FALSE))</f>
        <v>0</v>
      </c>
      <c r="DA45" s="90">
        <f>IF(ISNA(VLOOKUP($B45,'[2]1516 Exp_Rev Access'!$F$7:$FS$310,84,FALSE)),"",VLOOKUP($B45,'[2]1516 Exp_Rev Access'!$F$7:$FS$310,84,FALSE))</f>
        <v>0</v>
      </c>
      <c r="DB45" s="90">
        <f>IF(ISNA(VLOOKUP($B45,'[2]1516 Exp_Rev Access'!$F$7:$FS$310,85,FALSE)),"",VLOOKUP($B45,'[2]1516 Exp_Rev Access'!$F$7:$FS$310,85,FALSE))</f>
        <v>12089.49</v>
      </c>
      <c r="DC45" s="90">
        <f>IF(ISNA(VLOOKUP($B45,'[2]1516 Exp_Rev Access'!$F$7:$FS$310,86,FALSE)),"",VLOOKUP($B45,'[2]1516 Exp_Rev Access'!$F$7:$FS$310,86,FALSE))</f>
        <v>0</v>
      </c>
      <c r="DD45" s="90">
        <f>IF(ISNA(VLOOKUP($B45,'[2]1516 Exp_Rev Access'!$F$7:$FS$310,87,FALSE)),"",VLOOKUP($B45,'[2]1516 Exp_Rev Access'!$F$7:$FS$310,87,FALSE))</f>
        <v>0</v>
      </c>
      <c r="DE45" s="90">
        <f>IF(ISNA(VLOOKUP($B45,'[2]1516 Exp_Rev Access'!$F$7:$FS$310,88,FALSE)),"",VLOOKUP($B45,'[2]1516 Exp_Rev Access'!$F$7:$FS$310,88,FALSE))</f>
        <v>0</v>
      </c>
      <c r="DF45" s="90">
        <f>IF(ISNA(VLOOKUP($B45,'[2]1516 Exp_Rev Access'!$F$7:$FS$310,89,FALSE)),"",VLOOKUP($B45,'[2]1516 Exp_Rev Access'!$F$7:$FS$310,89,FALSE))</f>
        <v>0</v>
      </c>
      <c r="DG45" s="90">
        <f>IF(ISNA(VLOOKUP($B45,'[2]1516 Exp_Rev Access'!$F$7:$FS$310,90,FALSE)),"",VLOOKUP($B45,'[2]1516 Exp_Rev Access'!$F$7:$FS$310,90,FALSE))</f>
        <v>0</v>
      </c>
      <c r="DH45" s="90">
        <f>IF(ISNA(VLOOKUP($B45,'[2]1516 Exp_Rev Access'!$F$7:$FS$310,91,FALSE)),"",VLOOKUP($B45,'[2]1516 Exp_Rev Access'!$F$7:$FS$310,91,FALSE))</f>
        <v>9504.39</v>
      </c>
      <c r="DI45" s="90">
        <f>IF(ISNA(VLOOKUP($B45,'[2]1516 Exp_Rev Access'!$F$7:$FS$310,92,FALSE)),"",VLOOKUP($B45,'[2]1516 Exp_Rev Access'!$F$7:$FS$310,92,FALSE))</f>
        <v>409267.75</v>
      </c>
      <c r="DJ45" s="90">
        <f>IF(ISNA(VLOOKUP($B45,'[2]1516 Exp_Rev Access'!$F$7:$FS$310,93,FALSE)),"",VLOOKUP($B45,'[2]1516 Exp_Rev Access'!$F$7:$FS$310,93,FALSE))</f>
        <v>0</v>
      </c>
      <c r="DK45" s="90">
        <f>IF(ISNA(VLOOKUP($B45,'[2]1516 Exp_Rev Access'!$F$7:$FS$310,94,FALSE)),"",VLOOKUP($B45,'[2]1516 Exp_Rev Access'!$F$7:$FS$310,94,FALSE))</f>
        <v>0</v>
      </c>
      <c r="DL45" s="90">
        <f>IF(ISNA(VLOOKUP($B45,'[2]1516 Exp_Rev Access'!$F$7:$FS$310,95,FALSE)),"",VLOOKUP($B45,'[2]1516 Exp_Rev Access'!$F$7:$FS$310,95,FALSE))</f>
        <v>0</v>
      </c>
      <c r="DM45" s="90">
        <f>IF(ISNA(VLOOKUP($B45,'[2]1516 Exp_Rev Access'!$F$7:$FS$310,96,FALSE)),"",VLOOKUP($B45,'[2]1516 Exp_Rev Access'!$F$7:$FS$310,96,FALSE))</f>
        <v>0</v>
      </c>
      <c r="DN45" s="90">
        <f>IF(ISNA(VLOOKUP($B45,'[2]1516 Exp_Rev Access'!$F$7:$FS$310,97,FALSE)),"",VLOOKUP($B45,'[2]1516 Exp_Rev Access'!$F$7:$FS$310,97,FALSE))</f>
        <v>0</v>
      </c>
      <c r="DO45" s="90">
        <f>IF(ISNA(VLOOKUP($B45,'[2]1516 Exp_Rev Access'!$F$7:$FS$310,98,FALSE)),"",VLOOKUP($B45,'[2]1516 Exp_Rev Access'!$F$7:$FS$310,98,FALSE))</f>
        <v>0</v>
      </c>
      <c r="DP45" s="90">
        <f>IF(ISNA(VLOOKUP($B45,'[2]1516 Exp_Rev Access'!$F$7:$FS$310,99,FALSE)),"",VLOOKUP($B45,'[2]1516 Exp_Rev Access'!$F$7:$FS$310,99,FALSE))</f>
        <v>0</v>
      </c>
      <c r="DQ45" s="90">
        <f>IF(ISNA(VLOOKUP($B45,'[2]1516 Exp_Rev Access'!$F$7:$FS$310,100,FALSE)),"",VLOOKUP($B45,'[2]1516 Exp_Rev Access'!$F$7:$FS$310,100,FALSE))</f>
        <v>0</v>
      </c>
      <c r="DR45" s="90">
        <f>IF(ISNA(VLOOKUP($B45,'[2]1516 Exp_Rev Access'!$F$7:$FS$310,101,FALSE)),"",VLOOKUP($B45,'[2]1516 Exp_Rev Access'!$F$7:$FS$310,101,FALSE))</f>
        <v>0</v>
      </c>
      <c r="DS45" s="90">
        <f>IF(ISNA(VLOOKUP($B45,'[2]1516 Exp_Rev Access'!$F$7:$FS$310,102,FALSE)),"",VLOOKUP($B45,'[2]1516 Exp_Rev Access'!$F$7:$FS$310,102,FALSE))</f>
        <v>0</v>
      </c>
      <c r="DT45" s="90">
        <f>IF(ISNA(VLOOKUP($B45,'[2]1516 Exp_Rev Access'!$F$7:$FS$310,103,FALSE)),"",VLOOKUP($B45,'[2]1516 Exp_Rev Access'!$F$7:$FS$310,103,FALSE))</f>
        <v>0</v>
      </c>
      <c r="DU45" s="90">
        <f>IF(ISNA(VLOOKUP($B45,'[2]1516 Exp_Rev Access'!$F$7:$FS$310,104,FALSE)),"",VLOOKUP($B45,'[2]1516 Exp_Rev Access'!$F$7:$FS$310,104,FALSE))</f>
        <v>0</v>
      </c>
      <c r="DV45" s="90">
        <f>IF(ISNA(VLOOKUP($B45,'[2]1516 Exp_Rev Access'!$F$7:$FS$310,105,FALSE)),"",VLOOKUP($B45,'[2]1516 Exp_Rev Access'!$F$7:$FS$310,105,FALSE))</f>
        <v>0</v>
      </c>
      <c r="DW45" s="90">
        <f>IF(ISNA(VLOOKUP($B45,'[2]1516 Exp_Rev Access'!$F$7:$FS$310,106,FALSE)),"",VLOOKUP($B45,'[2]1516 Exp_Rev Access'!$F$7:$FS$310,106,FALSE))</f>
        <v>0</v>
      </c>
      <c r="DX45" s="90">
        <f>IF(ISNA(VLOOKUP($B45,'[2]1516 Exp_Rev Access'!$F$7:$FS$310,107,FALSE)),"",VLOOKUP($B45,'[2]1516 Exp_Rev Access'!$F$7:$FS$310,107,FALSE))</f>
        <v>0</v>
      </c>
      <c r="DY45" s="90">
        <f>IF(ISNA(VLOOKUP($B45,'[2]1516 Exp_Rev Access'!$F$7:$FS$310,108,FALSE)),"",VLOOKUP($B45,'[2]1516 Exp_Rev Access'!$F$7:$FS$310,108,FALSE))</f>
        <v>0</v>
      </c>
      <c r="DZ45" s="90">
        <f>IF(ISNA(VLOOKUP($B45,'[2]1516 Exp_Rev Access'!$F$7:$FS$310,109,FALSE)),"",VLOOKUP($B45,'[2]1516 Exp_Rev Access'!$F$7:$FS$310,109,FALSE))</f>
        <v>0</v>
      </c>
      <c r="EA45" s="90">
        <f>IF(ISNA(VLOOKUP($B45,'[2]1516 Exp_Rev Access'!$F$7:$FS$310,110,FALSE)),"",VLOOKUP($B45,'[2]1516 Exp_Rev Access'!$F$7:$FS$310,110,FALSE))</f>
        <v>0</v>
      </c>
      <c r="EB45" s="90">
        <f>IF(ISNA(VLOOKUP($B45,'[2]1516 Exp_Rev Access'!$F$7:$FS$310,111,FALSE)),"",VLOOKUP($B45,'[2]1516 Exp_Rev Access'!$F$7:$FS$310,111,FALSE))</f>
        <v>0</v>
      </c>
      <c r="EC45" s="90">
        <f>IF(ISNA(VLOOKUP($B45,'[2]1516 Exp_Rev Access'!$F$7:$FS$310,112,FALSE)),"",VLOOKUP($B45,'[2]1516 Exp_Rev Access'!$F$7:$FS$310,112,FALSE))</f>
        <v>0</v>
      </c>
      <c r="ED45" s="90">
        <f>IF(ISNA(VLOOKUP($B45,'[2]1516 Exp_Rev Access'!$F$7:$FS$310,113,FALSE)),"",VLOOKUP($B45,'[2]1516 Exp_Rev Access'!$F$7:$FS$310,113,FALSE))</f>
        <v>0</v>
      </c>
      <c r="EE45" s="90">
        <f>IF(ISNA(VLOOKUP($B45,'[2]1516 Exp_Rev Access'!$F$7:$FS$310,114,FALSE)),"",VLOOKUP($B45,'[2]1516 Exp_Rev Access'!$F$7:$FS$310,114,FALSE))</f>
        <v>0</v>
      </c>
      <c r="EF45" s="90">
        <f>IF(ISNA(VLOOKUP($B45,'[2]1516 Exp_Rev Access'!$F$7:$FS$310,115,FALSE)),"",VLOOKUP($B45,'[2]1516 Exp_Rev Access'!$F$7:$FS$310,115,FALSE))</f>
        <v>0</v>
      </c>
      <c r="EG45" s="90">
        <f>IF(ISNA(VLOOKUP($B45,'[2]1516 Exp_Rev Access'!$F$7:$FS$310,116,FALSE)),"",VLOOKUP($B45,'[2]1516 Exp_Rev Access'!$F$7:$FS$310,116,FALSE))</f>
        <v>41407</v>
      </c>
      <c r="EH45" s="90">
        <f>IF(ISNA(VLOOKUP($B45,'[2]1516 Exp_Rev Access'!$F$7:$FS$310,117,FALSE)),"",VLOOKUP($B45,'[2]1516 Exp_Rev Access'!$F$7:$FS$310,117,FALSE))</f>
        <v>0</v>
      </c>
      <c r="EI45" s="90">
        <f>IF(ISNA(VLOOKUP($B45,'[2]1516 Exp_Rev Access'!$F$7:$FS$310,118,FALSE)),"",VLOOKUP($B45,'[2]1516 Exp_Rev Access'!$F$7:$FS$310,118,FALSE))</f>
        <v>0</v>
      </c>
      <c r="EJ45" s="90">
        <f>IF(ISNA(VLOOKUP($B45,'[2]1516 Exp_Rev Access'!$F$7:$FS$310,119,FALSE)),"",VLOOKUP($B45,'[2]1516 Exp_Rev Access'!$F$7:$FS$310,119,FALSE))</f>
        <v>0</v>
      </c>
      <c r="EK45" s="90">
        <f>IF(ISNA(VLOOKUP($B45,'[2]1516 Exp_Rev Access'!$F$7:$FS$310,120,FALSE)),"",VLOOKUP($B45,'[2]1516 Exp_Rev Access'!$F$7:$FS$310,120,FALSE))</f>
        <v>0</v>
      </c>
      <c r="EL45" s="90">
        <f>IF(ISNA(VLOOKUP($B45,'[2]1516 Exp_Rev Access'!$F$7:$FS$310,121,FALSE)),"",VLOOKUP($B45,'[2]1516 Exp_Rev Access'!$F$7:$FS$310,121,FALSE))</f>
        <v>0</v>
      </c>
      <c r="EM45" s="90">
        <f>IF(ISNA(VLOOKUP($B45,'[2]1516 Exp_Rev Access'!$F$7:$FS$310,122,FALSE)),"",VLOOKUP($B45,'[2]1516 Exp_Rev Access'!$F$7:$FS$310,122,FALSE))</f>
        <v>0</v>
      </c>
      <c r="EN45" s="90">
        <f>IF(ISNA(VLOOKUP($B45,'[2]1516 Exp_Rev Access'!$F$7:$FS$310,123,FALSE)),"",VLOOKUP($B45,'[2]1516 Exp_Rev Access'!$F$7:$FS$310,123,FALSE))</f>
        <v>87168.3</v>
      </c>
      <c r="EO45" s="90">
        <f>IF(ISNA(VLOOKUP($B45,'[2]1516 Exp_Rev Access'!$F$7:$FS$310,124,FALSE)),"",VLOOKUP($B45,'[2]1516 Exp_Rev Access'!$F$7:$FS$310,124,FALSE))</f>
        <v>0</v>
      </c>
      <c r="EP45" s="90">
        <f>IF(ISNA(VLOOKUP($B45,'[2]1516 Exp_Rev Access'!$F$7:$FS$310,125,FALSE)),"",VLOOKUP($B45,'[2]1516 Exp_Rev Access'!$F$7:$FS$310,125,FALSE))</f>
        <v>0</v>
      </c>
      <c r="EQ45" s="90">
        <f>IF(ISNA(VLOOKUP($B45,'[2]1516 Exp_Rev Access'!$F$7:$FS$310,126,FALSE)),"",VLOOKUP($B45,'[2]1516 Exp_Rev Access'!$F$7:$FS$310,126,FALSE))</f>
        <v>0</v>
      </c>
      <c r="ER45" s="90">
        <f>IF(ISNA(VLOOKUP($B45,'[2]1516 Exp_Rev Access'!$F$7:$FS$310,127,FALSE)),"",VLOOKUP($B45,'[2]1516 Exp_Rev Access'!$F$7:$FS$310,127,FALSE))</f>
        <v>0</v>
      </c>
      <c r="ES45" s="90">
        <f>IF(ISNA(VLOOKUP($B45,'[2]1516 Exp_Rev Access'!$F$7:$FS$310,128,FALSE)),"",VLOOKUP($B45,'[2]1516 Exp_Rev Access'!$F$7:$FS$310,128,FALSE))</f>
        <v>0</v>
      </c>
      <c r="ET45" s="90">
        <f>IF(ISNA(VLOOKUP($B45,'[2]1516 Exp_Rev Access'!$F$7:$FS$310,129,FALSE)),"",VLOOKUP($B45,'[2]1516 Exp_Rev Access'!$F$7:$FS$310,129,FALSE))</f>
        <v>0</v>
      </c>
      <c r="EU45" s="90">
        <f>IF(ISNA(VLOOKUP($B45,'[2]1516 Exp_Rev Access'!$F$7:$FS$310,130,FALSE)),"",VLOOKUP($B45,'[2]1516 Exp_Rev Access'!$F$7:$FS$310,130,FALSE))</f>
        <v>0</v>
      </c>
      <c r="EV45" s="90">
        <f>IF(ISNA(VLOOKUP($B45,'[2]1516 Exp_Rev Access'!$F$7:$FS$310,131,FALSE)),"",VLOOKUP($B45,'[2]1516 Exp_Rev Access'!$F$7:$FS$310,131,FALSE))</f>
        <v>0</v>
      </c>
      <c r="EW45" s="90">
        <f>IF(ISNA(VLOOKUP($B45,'[2]1516 Exp_Rev Access'!$F$7:$FS$310,132,FALSE)),"",VLOOKUP($B45,'[2]1516 Exp_Rev Access'!$F$7:$FS$310,132,FALSE))</f>
        <v>0</v>
      </c>
      <c r="EX45" s="90">
        <f>IF(ISNA(VLOOKUP($B45,'[2]1516 Exp_Rev Access'!$F$7:$FS$310,133,FALSE)),"",VLOOKUP($B45,'[2]1516 Exp_Rev Access'!$F$7:$FS$310,133,FALSE))</f>
        <v>0</v>
      </c>
      <c r="EY45" s="90">
        <f>IF(ISNA(VLOOKUP($B45,'[2]1516 Exp_Rev Access'!$F$7:$FS$310,134,FALSE)),"",VLOOKUP($B45,'[2]1516 Exp_Rev Access'!$F$7:$FS$310,134,FALSE))</f>
        <v>0</v>
      </c>
      <c r="EZ45" s="90">
        <f>IF(ISNA(VLOOKUP($B45,'[2]1516 Exp_Rev Access'!$F$7:$FS$310,135,FALSE)),"",VLOOKUP($B45,'[2]1516 Exp_Rev Access'!$F$7:$FS$310,135,FALSE))</f>
        <v>0</v>
      </c>
      <c r="FA45" s="90">
        <f>IF(ISNA(VLOOKUP($B45,'[2]1516 Exp_Rev Access'!$F$7:$FS$310,136,FALSE)),"",VLOOKUP($B45,'[2]1516 Exp_Rev Access'!$F$7:$FS$310,136,FALSE))</f>
        <v>0</v>
      </c>
      <c r="FB45" s="90">
        <f>IF(ISNA(VLOOKUP($B45,'[2]1516 Exp_Rev Access'!$F$7:$FS$310,137,FALSE)),"",VLOOKUP($B45,'[2]1516 Exp_Rev Access'!$F$7:$FS$310,137,FALSE))</f>
        <v>0</v>
      </c>
      <c r="FC45" s="90">
        <f>IF(ISNA(VLOOKUP($B45,'[2]1516 Exp_Rev Access'!$F$7:$FS$310,138,FALSE)),"",VLOOKUP($B45,'[2]1516 Exp_Rev Access'!$F$7:$FS$310,138,FALSE))</f>
        <v>0</v>
      </c>
      <c r="FD45" s="90">
        <f>IF(ISNA(VLOOKUP($B45,'[2]1516 Exp_Rev Access'!$F$7:$FS$310,139,FALSE)),"",VLOOKUP($B45,'[2]1516 Exp_Rev Access'!$F$7:$FS$310,139,FALSE))</f>
        <v>0</v>
      </c>
      <c r="FE45" s="90">
        <f>IF(ISNA(VLOOKUP($B45,'[2]1516 Exp_Rev Access'!$F$7:$FS$310,140,FALSE)),"",VLOOKUP($B45,'[2]1516 Exp_Rev Access'!$F$7:$FS$310,140,FALSE))</f>
        <v>0</v>
      </c>
      <c r="FF45" s="90">
        <f>IF(ISNA(VLOOKUP($B45,'[2]1516 Exp_Rev Access'!$F$7:$FS$310,141,FALSE)),"",VLOOKUP($B45,'[2]1516 Exp_Rev Access'!$F$7:$FS$310,141,FALSE))</f>
        <v>0</v>
      </c>
      <c r="FG45" s="90">
        <f>IF(ISNA(VLOOKUP($B45,'[2]1516 Exp_Rev Access'!$F$7:$FS$310,142,FALSE)),"",VLOOKUP($B45,'[2]1516 Exp_Rev Access'!$F$7:$FS$310,142,FALSE))</f>
        <v>0</v>
      </c>
      <c r="FH45" s="90">
        <f>IF(ISNA(VLOOKUP($B45,'[2]1516 Exp_Rev Access'!$F$7:$FS$310,143,FALSE)),"",VLOOKUP($B45,'[2]1516 Exp_Rev Access'!$F$7:$FS$310,143,FALSE))</f>
        <v>0</v>
      </c>
      <c r="FI45" s="90">
        <f>IF(ISNA(VLOOKUP($B45,'[2]1516 Exp_Rev Access'!$F$7:$FS$310,144,FALSE)),"",VLOOKUP($B45,'[2]1516 Exp_Rev Access'!$F$7:$FS$310,144,FALSE))</f>
        <v>0</v>
      </c>
      <c r="FJ45" s="90">
        <f>IF(ISNA(VLOOKUP($B45,'[2]1516 Exp_Rev Access'!$F$7:$FS$310,145,FALSE)),"",VLOOKUP($B45,'[2]1516 Exp_Rev Access'!$F$7:$FS$310,145,FALSE))</f>
        <v>0</v>
      </c>
      <c r="FK45" s="90">
        <f>IF(ISNA(VLOOKUP($B45,'[2]1516 Exp_Rev Access'!$F$7:$FS$310,146,FALSE)),"",VLOOKUP($B45,'[2]1516 Exp_Rev Access'!$F$7:$FS$310,146,FALSE))</f>
        <v>0</v>
      </c>
      <c r="FL45" s="90">
        <f>IF(ISNA(VLOOKUP($B45,'[2]1516 Exp_Rev Access'!$F$7:$FS$310,1147,FALSE)),"",VLOOKUP($B45,'[2]1516 Exp_Rev Access'!$F$7:$FS$310,147,FALSE))</f>
        <v>0</v>
      </c>
      <c r="FM45" s="90">
        <f>IF(ISNA(VLOOKUP($B45,'[2]1516 Exp_Rev Access'!$F$7:$FS$310,148,FALSE)),"",VLOOKUP($B45,'[2]1516 Exp_Rev Access'!$F$7:$FS$310,148,FALSE))</f>
        <v>0</v>
      </c>
      <c r="FN45" s="90">
        <f>IF(ISNA(VLOOKUP($B45,'[2]1516 Exp_Rev Access'!$F$7:$FS$310,149,FALSE)),"",VLOOKUP($B45,'[2]1516 Exp_Rev Access'!$F$7:$FS$310,149,FALSE))</f>
        <v>0</v>
      </c>
      <c r="FO45" s="90">
        <f>IF(ISNA(VLOOKUP($B45,'[2]1516 Exp_Rev Access'!$F$7:$FS$310,150,FALSE)),"",VLOOKUP($B45,'[2]1516 Exp_Rev Access'!$F$7:$FS$310,150,FALSE))</f>
        <v>0</v>
      </c>
      <c r="FP45" s="90">
        <f>IF(ISNA(VLOOKUP($B45,'[2]1516 Exp_Rev Access'!$F$7:$FS$310,151,FALSE)),"",VLOOKUP($B45,'[2]1516 Exp_Rev Access'!$F$7:$FS$310,151,FALSE))</f>
        <v>0</v>
      </c>
      <c r="FQ45" s="90">
        <f>IF(ISNA(VLOOKUP($B45,'[2]1516 Exp_Rev Access'!$F$7:$FS$310,152,FALSE)),"",VLOOKUP($B45,'[2]1516 Exp_Rev Access'!$F$7:$FS$310,152,FALSE))</f>
        <v>0</v>
      </c>
      <c r="FR45" s="90">
        <f>IF(ISNA(VLOOKUP($B45,'[2]1516 Exp_Rev Access'!$F$7:$FS$310,153,FALSE)),"",VLOOKUP($B45,'[2]1516 Exp_Rev Access'!$F$7:$FS$310,153,FALSE))</f>
        <v>26244.16</v>
      </c>
      <c r="FS45" s="53">
        <f>SUM(CH45:FR45)</f>
        <v>1629019.71</v>
      </c>
      <c r="FT45" s="92">
        <f>FS45/E45</f>
        <v>5.9292564728639474E-2</v>
      </c>
      <c r="FU45" s="95">
        <f>FS45/D45</f>
        <v>550.54537128411721</v>
      </c>
      <c r="FV45" s="90">
        <f>IF(ISNA(VLOOKUP($B45,'[2]1516 Exp_Rev Access'!$F$7:$FS$310,154,FALSE)),"",VLOOKUP($B45,'[2]1516 Exp_Rev Access'!$F$7:$FS$310,154,FALSE))</f>
        <v>34000</v>
      </c>
      <c r="FW45" s="90">
        <f>IF(ISNA(VLOOKUP($B45,'[2]1516 Exp_Rev Access'!$F$7:$FS$310,155,FALSE)),"",VLOOKUP($B45,'[2]1516 Exp_Rev Access'!$F$7:$FS$310,155,FALSE))</f>
        <v>0</v>
      </c>
      <c r="FX45" s="90">
        <f>IF(ISNA(VLOOKUP($B45,'[2]1516 Exp_Rev Access'!$F$7:$FS$310,156,FALSE)),"",VLOOKUP($B45,'[2]1516 Exp_Rev Access'!$F$7:$FS$310,156,FALSE))</f>
        <v>0</v>
      </c>
      <c r="FY45" s="90">
        <f>IF(ISNA(VLOOKUP($B45,'[2]1516 Exp_Rev Access'!$F$7:$FS$310,157,FALSE)),"",VLOOKUP($B45,'[2]1516 Exp_Rev Access'!$F$7:$FS$310,157,FALSE))</f>
        <v>0</v>
      </c>
      <c r="FZ45" s="90">
        <f>IF(ISNA(VLOOKUP($B45,'[2]1516 Exp_Rev Access'!$F$7:$FS$310,158,FALSE)),"",VLOOKUP($B45,'[2]1516 Exp_Rev Access'!$F$7:$FS$310,158,FALSE))</f>
        <v>10014.299999999999</v>
      </c>
      <c r="GA45" s="90">
        <f>IF(ISNA(VLOOKUP($B45,'[2]1516 Exp_Rev Access'!$F$7:$FS$310,159,FALSE)),"",VLOOKUP($B45,'[2]1516 Exp_Rev Access'!$F$7:$FS$310,159,FALSE))</f>
        <v>0</v>
      </c>
      <c r="GB45" s="90">
        <f>IF(ISNA(VLOOKUP($B45,'[2]1516 Exp_Rev Access'!$F$7:$FS$310,160,FALSE)),"",VLOOKUP($B45,'[2]1516 Exp_Rev Access'!$F$7:$FS$310,160,FALSE))</f>
        <v>0</v>
      </c>
      <c r="GC45" s="90">
        <f>IF(ISNA(VLOOKUP($B45,'[2]1516 Exp_Rev Access'!$F$7:$FS$310,161,FALSE)),"",VLOOKUP($B45,'[2]1516 Exp_Rev Access'!$F$7:$FS$310,161,FALSE))</f>
        <v>0</v>
      </c>
      <c r="GD45" s="90">
        <f>IF(ISNA(VLOOKUP($B45,'[2]1516 Exp_Rev Access'!$F$7:$FS$310,162,FALSE)),"",VLOOKUP($B45,'[2]1516 Exp_Rev Access'!$F$7:$FS$310,162,FALSE))</f>
        <v>11247.6</v>
      </c>
      <c r="GE45" s="90">
        <f>IF(ISNA(VLOOKUP($B45,'[2]1516 Exp_Rev Access'!$F$7:$FS$310,163,FALSE)),"",VLOOKUP($B45,'[2]1516 Exp_Rev Access'!$F$7:$FS$310,163,FALSE))</f>
        <v>0</v>
      </c>
      <c r="GF45" s="90">
        <f>IF(ISNA(VLOOKUP($B45,'[2]1516 Exp_Rev Access'!$F$7:$FS$310,164,FALSE)),"",VLOOKUP($B45,'[2]1516 Exp_Rev Access'!$F$7:$FS$310,164,FALSE))</f>
        <v>0</v>
      </c>
      <c r="GG45" s="90">
        <f>IF(ISNA(VLOOKUP($B45,'[2]1516 Exp_Rev Access'!$F$7:$FS$310,165,FALSE)),"",VLOOKUP($B45,'[2]1516 Exp_Rev Access'!$F$7:$FS$310,165,FALSE))</f>
        <v>0</v>
      </c>
      <c r="GH45" s="90">
        <f>IF(ISNA(VLOOKUP($B45,'[2]1516 Exp_Rev Access'!$F$7:$FS$310,166,FALSE)),"",VLOOKUP($B45,'[2]1516 Exp_Rev Access'!$F$7:$FS$310,166,FALSE))</f>
        <v>0</v>
      </c>
      <c r="GI45" s="90">
        <f>IF(ISNA(VLOOKUP($B45,'[2]1516 Exp_Rev Access'!$F$7:$FS$310,167,FALSE)),"",VLOOKUP($B45,'[2]1516 Exp_Rev Access'!$F$7:$FS$310,167,FALSE))</f>
        <v>0</v>
      </c>
      <c r="GJ45" s="90">
        <f>IF(ISNA(VLOOKUP($B45,'[2]1516 Exp_Rev Access'!$F$7:$FS$310,168,FALSE)),"",VLOOKUP($B45,'[2]1516 Exp_Rev Access'!$F$7:$FS$310,168,FALSE))</f>
        <v>95990.69</v>
      </c>
      <c r="GK45" s="90">
        <f>IF(ISNA(VLOOKUP($B45,'[2]1516 Exp_Rev Access'!$F$7:$FS$310,169,FALSE)),"",VLOOKUP($B45,'[2]1516 Exp_Rev Access'!$F$7:$FS$310,169,FALSE))</f>
        <v>0</v>
      </c>
      <c r="GL45" s="90">
        <f>IF(ISNA(VLOOKUP($B45,'[2]1516 Exp_Rev Access'!$F$7:$FS$310,170,FALSE)),"",VLOOKUP($B45,'[2]1516 Exp_Rev Access'!$F$7:$FS$310,170,FALSE))</f>
        <v>480</v>
      </c>
      <c r="GM45" s="90">
        <f>IF(ISNA(VLOOKUP($B45,'[2]1516 Exp_Rev Access'!$F$7:$FT$310,171,FALSE)),"",VLOOKUP($B45,'[2]1516 Exp_Rev Access'!$F$7:$FT$310,171,FALSE))</f>
        <v>0</v>
      </c>
      <c r="GN45" s="90">
        <f>IF(ISNA(VLOOKUP($B45,'[2]1516 Exp_Rev Access'!$F$7:$FU$310,172,FALSE)),"",VLOOKUP($B45,'[2]1516 Exp_Rev Access'!$F$7:$FU$310,172,FALSE))</f>
        <v>0</v>
      </c>
      <c r="GO45" s="90">
        <f>IF(ISNA(VLOOKUP($B45,'[2]1516 Exp_Rev Access'!$F$7:$FV$310,173,FALSE)),"",VLOOKUP($B45,'[2]1516 Exp_Rev Access'!$F$7:$FV$310,173,FALSE))</f>
        <v>0</v>
      </c>
      <c r="GP45" s="90">
        <f>IF(ISNA(VLOOKUP($B45,'[2]1516 Exp_Rev Access'!$F$7:$GA$310,174,FALSE)),"",VLOOKUP($B45,'[2]1516 Exp_Rev Access'!$F$7:$GA$310,174,FALSE))</f>
        <v>0</v>
      </c>
      <c r="GQ45" s="90">
        <f>IF(ISNA(VLOOKUP($B45,'[2]1516 Exp_Rev Access'!$F$7:$GA$310,175,FALSE)),"",VLOOKUP($B45,'[2]1516 Exp_Rev Access'!$F$7:$GA$310,175,FALSE))</f>
        <v>0</v>
      </c>
      <c r="GR45" s="90">
        <f>IF(ISNA(VLOOKUP($B45,'[2]1516 Exp_Rev Access'!$F$7:$GA$310,176,FALSE)),"",VLOOKUP($B45,'[2]1516 Exp_Rev Access'!$F$7:$GA$310,176,FALSE))</f>
        <v>0</v>
      </c>
      <c r="GS45" s="90">
        <f>IF(ISNA(VLOOKUP($B45,'[2]1516 Exp_Rev Access'!$F$7:$GA$310,177,FALSE)),"",VLOOKUP($B45,'[2]1516 Exp_Rev Access'!$F$7:$GA$310,177,FALSE))</f>
        <v>0</v>
      </c>
      <c r="GT45" s="90">
        <f>IF(ISNA(VLOOKUP($B45,'[2]1516 Exp_Rev Access'!$F$7:$GA$310,178,FALSE)),"",VLOOKUP($B45,'[2]1516 Exp_Rev Access'!$F$7:$GA$310,178,FALSE))</f>
        <v>0</v>
      </c>
      <c r="GU45" s="53">
        <f t="shared" si="125"/>
        <v>151732.59</v>
      </c>
      <c r="GV45" s="92">
        <f t="shared" si="126"/>
        <v>5.522716734973768E-3</v>
      </c>
      <c r="GW45" s="114">
        <f t="shared" si="124"/>
        <v>51.279720303353933</v>
      </c>
    </row>
    <row r="46" spans="1:224" x14ac:dyDescent="0.2">
      <c r="A46" s="99"/>
      <c r="B46" s="100"/>
      <c r="C46" s="100" t="s">
        <v>185</v>
      </c>
      <c r="D46" s="101">
        <f>SUM(D41:D45)</f>
        <v>10366.089999999998</v>
      </c>
      <c r="E46" s="102">
        <f>SUM(E41:E45)</f>
        <v>114705270.70999999</v>
      </c>
      <c r="F46" s="103">
        <f>SUM(F41:F45)</f>
        <v>114705270.70999999</v>
      </c>
      <c r="G46" s="68">
        <f t="shared" si="112"/>
        <v>0</v>
      </c>
      <c r="H46" s="103">
        <f>SUM(H41:H45)</f>
        <v>15586076.189999999</v>
      </c>
      <c r="I46" s="103">
        <f t="shared" ref="I46:N46" si="127">SUM(I41:I45)</f>
        <v>4150.87</v>
      </c>
      <c r="J46" s="103">
        <f t="shared" si="127"/>
        <v>0</v>
      </c>
      <c r="K46" s="103">
        <f t="shared" si="127"/>
        <v>321836.5</v>
      </c>
      <c r="L46" s="103">
        <f t="shared" si="127"/>
        <v>0</v>
      </c>
      <c r="M46" s="103">
        <f t="shared" si="127"/>
        <v>0</v>
      </c>
      <c r="N46" s="103">
        <f t="shared" si="127"/>
        <v>15912063.559999999</v>
      </c>
      <c r="O46" s="69">
        <f t="shared" si="114"/>
        <v>0.13872129381246284</v>
      </c>
      <c r="P46" s="103">
        <f t="shared" si="115"/>
        <v>1535.0111334167464</v>
      </c>
      <c r="Q46" s="103">
        <f t="shared" ref="Q46:AM46" si="128">SUM(Q41:Q45)</f>
        <v>135148.93</v>
      </c>
      <c r="R46" s="103">
        <f t="shared" si="128"/>
        <v>0</v>
      </c>
      <c r="S46" s="103">
        <f t="shared" si="128"/>
        <v>485</v>
      </c>
      <c r="T46" s="103">
        <f t="shared" si="128"/>
        <v>714.3</v>
      </c>
      <c r="U46" s="103">
        <f t="shared" si="128"/>
        <v>0</v>
      </c>
      <c r="V46" s="103">
        <f t="shared" si="128"/>
        <v>300</v>
      </c>
      <c r="W46" s="103">
        <f t="shared" si="128"/>
        <v>0</v>
      </c>
      <c r="X46" s="103">
        <f t="shared" si="128"/>
        <v>0</v>
      </c>
      <c r="Y46" s="103">
        <f t="shared" si="128"/>
        <v>41397.29</v>
      </c>
      <c r="Z46" s="103">
        <f t="shared" si="128"/>
        <v>16075.25</v>
      </c>
      <c r="AA46" s="103">
        <f t="shared" si="128"/>
        <v>44428.93</v>
      </c>
      <c r="AB46" s="103">
        <f t="shared" si="128"/>
        <v>0</v>
      </c>
      <c r="AC46" s="103">
        <f t="shared" si="128"/>
        <v>2268.37</v>
      </c>
      <c r="AD46" s="103">
        <f t="shared" si="128"/>
        <v>615110.55999999994</v>
      </c>
      <c r="AE46" s="103">
        <f t="shared" si="128"/>
        <v>56744.55</v>
      </c>
      <c r="AF46" s="103">
        <f t="shared" si="128"/>
        <v>0</v>
      </c>
      <c r="AG46" s="103">
        <f t="shared" si="128"/>
        <v>192334.34999999998</v>
      </c>
      <c r="AH46" s="103">
        <f t="shared" si="128"/>
        <v>19427.300000000003</v>
      </c>
      <c r="AI46" s="103">
        <f t="shared" si="128"/>
        <v>54622.5</v>
      </c>
      <c r="AJ46" s="103">
        <f t="shared" si="128"/>
        <v>33040.01</v>
      </c>
      <c r="AK46" s="103">
        <f t="shared" si="128"/>
        <v>97041.06</v>
      </c>
      <c r="AL46" s="103">
        <f>SUM(AL41:AL45)</f>
        <v>214022.55</v>
      </c>
      <c r="AM46" s="103">
        <f t="shared" si="128"/>
        <v>1523160.9500000002</v>
      </c>
      <c r="AN46" s="71">
        <f t="shared" si="116"/>
        <v>1.3278909858038557E-2</v>
      </c>
      <c r="AO46" s="70">
        <f t="shared" si="117"/>
        <v>146.93688266260475</v>
      </c>
      <c r="AP46" s="103">
        <f t="shared" ref="AP46:AU46" si="129">SUM(AP41:AP45)</f>
        <v>64145242.109999999</v>
      </c>
      <c r="AQ46" s="103">
        <f t="shared" si="129"/>
        <v>1854354.99</v>
      </c>
      <c r="AR46" s="103">
        <f t="shared" si="129"/>
        <v>4017899.64</v>
      </c>
      <c r="AS46" s="103">
        <f t="shared" si="129"/>
        <v>1019270.6099999999</v>
      </c>
      <c r="AT46" s="103">
        <f t="shared" si="129"/>
        <v>0</v>
      </c>
      <c r="AU46" s="103">
        <f t="shared" si="129"/>
        <v>71036767.349999994</v>
      </c>
      <c r="AV46" s="73">
        <f t="shared" si="118"/>
        <v>0.61929819711246292</v>
      </c>
      <c r="AW46" s="103">
        <f t="shared" si="119"/>
        <v>6852.8024886914936</v>
      </c>
      <c r="AX46" s="103">
        <f t="shared" ref="AX46:BV46" si="130">SUM(AX41:AX45)</f>
        <v>127644.25</v>
      </c>
      <c r="AY46" s="103">
        <f t="shared" si="130"/>
        <v>8255790.7300000004</v>
      </c>
      <c r="AZ46" s="103">
        <f t="shared" si="130"/>
        <v>205221.65999999997</v>
      </c>
      <c r="BA46" s="103">
        <f t="shared" si="130"/>
        <v>0</v>
      </c>
      <c r="BB46" s="103">
        <f t="shared" si="130"/>
        <v>0</v>
      </c>
      <c r="BC46" s="103">
        <f t="shared" si="130"/>
        <v>2408070.04</v>
      </c>
      <c r="BD46" s="103">
        <f t="shared" si="130"/>
        <v>0</v>
      </c>
      <c r="BE46" s="103">
        <f t="shared" si="130"/>
        <v>502332.68999999994</v>
      </c>
      <c r="BF46" s="103">
        <f t="shared" si="130"/>
        <v>0</v>
      </c>
      <c r="BG46" s="103">
        <f t="shared" si="130"/>
        <v>217015.98</v>
      </c>
      <c r="BH46" s="103">
        <f t="shared" si="130"/>
        <v>99982.949999999983</v>
      </c>
      <c r="BI46" s="103">
        <f t="shared" si="130"/>
        <v>0</v>
      </c>
      <c r="BJ46" s="103">
        <f t="shared" si="130"/>
        <v>86730.73</v>
      </c>
      <c r="BK46" s="103">
        <f t="shared" si="130"/>
        <v>2973685.51</v>
      </c>
      <c r="BL46" s="103">
        <f t="shared" si="130"/>
        <v>389593.12</v>
      </c>
      <c r="BM46" s="103">
        <f t="shared" si="130"/>
        <v>0</v>
      </c>
      <c r="BN46" s="103">
        <f t="shared" si="130"/>
        <v>0</v>
      </c>
      <c r="BO46" s="103">
        <f>SUM(BO41:BO45)</f>
        <v>0</v>
      </c>
      <c r="BP46" s="103">
        <f>SUM(BP41:BP45)</f>
        <v>0</v>
      </c>
      <c r="BQ46" s="103">
        <f>SUM(BQ41:BQ45)</f>
        <v>71927.02</v>
      </c>
      <c r="BR46" s="103">
        <f t="shared" si="130"/>
        <v>0</v>
      </c>
      <c r="BS46" s="103">
        <f t="shared" si="130"/>
        <v>0</v>
      </c>
      <c r="BT46" s="103">
        <f t="shared" si="130"/>
        <v>0</v>
      </c>
      <c r="BU46" s="103">
        <f>SUM(BU41:BU45)</f>
        <v>0</v>
      </c>
      <c r="BV46" s="103">
        <f t="shared" si="130"/>
        <v>15337994.680000002</v>
      </c>
      <c r="BW46" s="71">
        <f t="shared" si="120"/>
        <v>0.13371656406947338</v>
      </c>
      <c r="BX46" s="70">
        <f t="shared" si="121"/>
        <v>1479.6316335281676</v>
      </c>
      <c r="BY46" s="103">
        <f t="shared" ref="BY46:CE46" si="131">SUM(BY41:BY45)</f>
        <v>0</v>
      </c>
      <c r="BZ46" s="103">
        <f t="shared" si="131"/>
        <v>1958738.41</v>
      </c>
      <c r="CA46" s="103">
        <f t="shared" si="131"/>
        <v>58930.54</v>
      </c>
      <c r="CB46" s="103">
        <f t="shared" si="131"/>
        <v>1480.1100000000001</v>
      </c>
      <c r="CC46" s="103">
        <f t="shared" si="131"/>
        <v>407730.95</v>
      </c>
      <c r="CD46" s="103">
        <f t="shared" si="131"/>
        <v>0</v>
      </c>
      <c r="CE46" s="103">
        <f t="shared" si="131"/>
        <v>2426880.0099999998</v>
      </c>
      <c r="CF46" s="71">
        <f t="shared" si="122"/>
        <v>2.1157528289486218E-2</v>
      </c>
      <c r="CG46" s="72">
        <f t="shared" si="123"/>
        <v>234.11720426891915</v>
      </c>
      <c r="CH46" s="103">
        <f t="shared" ref="CH46:ES46" si="132">SUM(CH41:CH45)</f>
        <v>0</v>
      </c>
      <c r="CI46" s="103">
        <f t="shared" si="132"/>
        <v>0</v>
      </c>
      <c r="CJ46" s="103">
        <f t="shared" si="132"/>
        <v>0</v>
      </c>
      <c r="CK46" s="103">
        <f t="shared" si="132"/>
        <v>0</v>
      </c>
      <c r="CL46" s="103">
        <f t="shared" si="132"/>
        <v>0</v>
      </c>
      <c r="CM46" s="103">
        <f t="shared" si="132"/>
        <v>0</v>
      </c>
      <c r="CN46" s="103">
        <f t="shared" si="132"/>
        <v>0</v>
      </c>
      <c r="CO46" s="103">
        <f t="shared" si="132"/>
        <v>0</v>
      </c>
      <c r="CP46" s="103">
        <f t="shared" si="132"/>
        <v>0</v>
      </c>
      <c r="CQ46" s="103">
        <f t="shared" si="132"/>
        <v>2023047.9100000001</v>
      </c>
      <c r="CR46" s="103">
        <f t="shared" si="132"/>
        <v>0</v>
      </c>
      <c r="CS46" s="103">
        <f t="shared" si="132"/>
        <v>45907</v>
      </c>
      <c r="CT46" s="103">
        <f t="shared" si="132"/>
        <v>0</v>
      </c>
      <c r="CU46" s="103">
        <f t="shared" si="132"/>
        <v>2147973.98</v>
      </c>
      <c r="CV46" s="103">
        <f t="shared" si="132"/>
        <v>523024.36</v>
      </c>
      <c r="CW46" s="103">
        <f t="shared" si="132"/>
        <v>24791</v>
      </c>
      <c r="CX46" s="103">
        <f t="shared" si="132"/>
        <v>0</v>
      </c>
      <c r="CY46" s="103">
        <f t="shared" si="132"/>
        <v>0</v>
      </c>
      <c r="CZ46" s="103">
        <f t="shared" si="132"/>
        <v>0</v>
      </c>
      <c r="DA46" s="103">
        <f t="shared" si="132"/>
        <v>0</v>
      </c>
      <c r="DB46" s="103">
        <f t="shared" si="132"/>
        <v>15787.8</v>
      </c>
      <c r="DC46" s="103">
        <f t="shared" si="132"/>
        <v>0</v>
      </c>
      <c r="DD46" s="103">
        <f t="shared" si="132"/>
        <v>0</v>
      </c>
      <c r="DE46" s="103">
        <f t="shared" si="132"/>
        <v>0</v>
      </c>
      <c r="DF46" s="103">
        <f t="shared" si="132"/>
        <v>0</v>
      </c>
      <c r="DG46" s="103">
        <f t="shared" si="132"/>
        <v>6314.05</v>
      </c>
      <c r="DH46" s="103">
        <f t="shared" si="132"/>
        <v>10551.84</v>
      </c>
      <c r="DI46" s="103">
        <f t="shared" si="132"/>
        <v>2355674.1</v>
      </c>
      <c r="DJ46" s="103">
        <f t="shared" si="132"/>
        <v>0</v>
      </c>
      <c r="DK46" s="103">
        <f t="shared" si="132"/>
        <v>82098.960000000006</v>
      </c>
      <c r="DL46" s="103">
        <f t="shared" si="132"/>
        <v>0</v>
      </c>
      <c r="DM46" s="103">
        <f t="shared" si="132"/>
        <v>0</v>
      </c>
      <c r="DN46" s="103">
        <f t="shared" si="132"/>
        <v>0</v>
      </c>
      <c r="DO46" s="103">
        <f t="shared" si="132"/>
        <v>0</v>
      </c>
      <c r="DP46" s="103">
        <f t="shared" si="132"/>
        <v>0</v>
      </c>
      <c r="DQ46" s="103">
        <f t="shared" si="132"/>
        <v>0</v>
      </c>
      <c r="DR46" s="103">
        <f t="shared" si="132"/>
        <v>0</v>
      </c>
      <c r="DS46" s="103">
        <f t="shared" si="132"/>
        <v>0</v>
      </c>
      <c r="DT46" s="103">
        <f t="shared" si="132"/>
        <v>0</v>
      </c>
      <c r="DU46" s="103">
        <f t="shared" si="132"/>
        <v>0</v>
      </c>
      <c r="DV46" s="103">
        <f t="shared" si="132"/>
        <v>0</v>
      </c>
      <c r="DW46" s="103">
        <f t="shared" si="132"/>
        <v>0</v>
      </c>
      <c r="DX46" s="103">
        <f t="shared" si="132"/>
        <v>0</v>
      </c>
      <c r="DY46" s="103">
        <f t="shared" si="132"/>
        <v>18847</v>
      </c>
      <c r="DZ46" s="103">
        <f t="shared" si="132"/>
        <v>0</v>
      </c>
      <c r="EA46" s="103">
        <f t="shared" si="132"/>
        <v>0</v>
      </c>
      <c r="EB46" s="103">
        <f t="shared" si="132"/>
        <v>0</v>
      </c>
      <c r="EC46" s="103">
        <f t="shared" si="132"/>
        <v>0</v>
      </c>
      <c r="ED46" s="103">
        <f t="shared" si="132"/>
        <v>0</v>
      </c>
      <c r="EE46" s="103">
        <f t="shared" si="132"/>
        <v>0</v>
      </c>
      <c r="EF46" s="103">
        <f t="shared" si="132"/>
        <v>0</v>
      </c>
      <c r="EG46" s="103">
        <f t="shared" si="132"/>
        <v>183430.57</v>
      </c>
      <c r="EH46" s="103">
        <f t="shared" si="132"/>
        <v>0</v>
      </c>
      <c r="EI46" s="103">
        <f t="shared" si="132"/>
        <v>0</v>
      </c>
      <c r="EJ46" s="103">
        <f t="shared" si="132"/>
        <v>0</v>
      </c>
      <c r="EK46" s="103">
        <f t="shared" si="132"/>
        <v>0</v>
      </c>
      <c r="EL46" s="103">
        <f t="shared" si="132"/>
        <v>0</v>
      </c>
      <c r="EM46" s="103">
        <f t="shared" si="132"/>
        <v>0</v>
      </c>
      <c r="EN46" s="103">
        <f t="shared" si="132"/>
        <v>250742.18</v>
      </c>
      <c r="EO46" s="103">
        <f t="shared" si="132"/>
        <v>164001.25</v>
      </c>
      <c r="EP46" s="103">
        <f t="shared" si="132"/>
        <v>0</v>
      </c>
      <c r="EQ46" s="103">
        <f t="shared" si="132"/>
        <v>0</v>
      </c>
      <c r="ER46" s="103">
        <f t="shared" si="132"/>
        <v>0</v>
      </c>
      <c r="ES46" s="103">
        <f t="shared" si="132"/>
        <v>0</v>
      </c>
      <c r="ET46" s="103">
        <f t="shared" ref="ET46:FR46" si="133">SUM(ET41:ET45)</f>
        <v>0</v>
      </c>
      <c r="EU46" s="103">
        <f t="shared" si="133"/>
        <v>0</v>
      </c>
      <c r="EV46" s="103">
        <f t="shared" si="133"/>
        <v>197050.55</v>
      </c>
      <c r="EW46" s="103">
        <f t="shared" si="133"/>
        <v>0</v>
      </c>
      <c r="EX46" s="103">
        <f t="shared" si="133"/>
        <v>0</v>
      </c>
      <c r="EY46" s="103">
        <f t="shared" si="133"/>
        <v>0</v>
      </c>
      <c r="EZ46" s="103">
        <f t="shared" si="133"/>
        <v>0</v>
      </c>
      <c r="FA46" s="103">
        <f t="shared" si="133"/>
        <v>0</v>
      </c>
      <c r="FB46" s="103">
        <f t="shared" si="133"/>
        <v>0</v>
      </c>
      <c r="FC46" s="103">
        <f t="shared" si="133"/>
        <v>0</v>
      </c>
      <c r="FD46" s="103">
        <f t="shared" si="133"/>
        <v>0</v>
      </c>
      <c r="FE46" s="103">
        <f t="shared" si="133"/>
        <v>0</v>
      </c>
      <c r="FF46" s="103">
        <f t="shared" si="133"/>
        <v>0</v>
      </c>
      <c r="FG46" s="103">
        <f t="shared" si="133"/>
        <v>0</v>
      </c>
      <c r="FH46" s="103">
        <f t="shared" si="133"/>
        <v>0</v>
      </c>
      <c r="FI46" s="103">
        <f t="shared" si="133"/>
        <v>0</v>
      </c>
      <c r="FJ46" s="103">
        <f t="shared" si="133"/>
        <v>0</v>
      </c>
      <c r="FK46" s="103">
        <f t="shared" si="133"/>
        <v>0</v>
      </c>
      <c r="FL46" s="103">
        <f t="shared" si="133"/>
        <v>0</v>
      </c>
      <c r="FM46" s="103">
        <f t="shared" si="133"/>
        <v>0</v>
      </c>
      <c r="FN46" s="103">
        <f t="shared" si="133"/>
        <v>0</v>
      </c>
      <c r="FO46" s="103">
        <f t="shared" si="133"/>
        <v>0</v>
      </c>
      <c r="FP46" s="103">
        <f t="shared" si="133"/>
        <v>0</v>
      </c>
      <c r="FQ46" s="103">
        <f t="shared" si="133"/>
        <v>0</v>
      </c>
      <c r="FR46" s="103">
        <f t="shared" si="133"/>
        <v>229808.36000000002</v>
      </c>
      <c r="FS46" s="103">
        <f>SUM(FS41:FS45)</f>
        <v>8279050.9100000011</v>
      </c>
      <c r="FT46" s="71">
        <f>FS49/E49</f>
        <v>7.4318937158779588E-2</v>
      </c>
      <c r="FU46" s="117">
        <f>FS49/D49</f>
        <v>858.07478980986673</v>
      </c>
      <c r="FV46" s="103">
        <f t="shared" ref="FV46:GU46" si="134">SUM(FV41:FV45)</f>
        <v>34000</v>
      </c>
      <c r="FW46" s="103">
        <f t="shared" si="134"/>
        <v>0</v>
      </c>
      <c r="FX46" s="103">
        <f t="shared" si="134"/>
        <v>0</v>
      </c>
      <c r="FY46" s="103">
        <f t="shared" si="134"/>
        <v>0</v>
      </c>
      <c r="FZ46" s="103">
        <f t="shared" si="134"/>
        <v>10014.299999999999</v>
      </c>
      <c r="GA46" s="103">
        <f t="shared" si="134"/>
        <v>0</v>
      </c>
      <c r="GB46" s="103">
        <f t="shared" si="134"/>
        <v>0</v>
      </c>
      <c r="GC46" s="103">
        <f t="shared" si="134"/>
        <v>0</v>
      </c>
      <c r="GD46" s="103">
        <f t="shared" si="134"/>
        <v>18411.11</v>
      </c>
      <c r="GE46" s="103">
        <f t="shared" si="134"/>
        <v>0</v>
      </c>
      <c r="GF46" s="103">
        <f t="shared" si="134"/>
        <v>0</v>
      </c>
      <c r="GG46" s="103">
        <f t="shared" si="134"/>
        <v>0</v>
      </c>
      <c r="GH46" s="103">
        <f t="shared" si="134"/>
        <v>0</v>
      </c>
      <c r="GI46" s="103">
        <f t="shared" si="134"/>
        <v>0</v>
      </c>
      <c r="GJ46" s="103">
        <f t="shared" si="134"/>
        <v>95990.69</v>
      </c>
      <c r="GK46" s="103">
        <f t="shared" si="134"/>
        <v>16759.89</v>
      </c>
      <c r="GL46" s="103">
        <f t="shared" si="134"/>
        <v>6720</v>
      </c>
      <c r="GM46" s="103">
        <f t="shared" si="134"/>
        <v>0</v>
      </c>
      <c r="GN46" s="103">
        <f t="shared" si="134"/>
        <v>0</v>
      </c>
      <c r="GO46" s="103">
        <f t="shared" si="134"/>
        <v>0</v>
      </c>
      <c r="GP46" s="103">
        <f t="shared" si="134"/>
        <v>0</v>
      </c>
      <c r="GQ46" s="103">
        <f t="shared" si="134"/>
        <v>0</v>
      </c>
      <c r="GR46" s="103">
        <f t="shared" si="134"/>
        <v>0</v>
      </c>
      <c r="GS46" s="103">
        <f t="shared" si="134"/>
        <v>0</v>
      </c>
      <c r="GT46" s="103">
        <f t="shared" si="134"/>
        <v>7457.26</v>
      </c>
      <c r="GU46" s="103">
        <f t="shared" si="134"/>
        <v>189353.25</v>
      </c>
      <c r="GV46" s="71">
        <f>GU46/E46</f>
        <v>1.6507807254884251E-3</v>
      </c>
      <c r="GW46" s="107">
        <f t="shared" si="124"/>
        <v>18.266602933217833</v>
      </c>
    </row>
    <row r="47" spans="1:224" ht="4.5" customHeight="1" x14ac:dyDescent="0.2">
      <c r="A47" s="97"/>
      <c r="B47" s="100"/>
      <c r="C47" s="100"/>
      <c r="D47" s="101"/>
      <c r="E47" s="102"/>
      <c r="F47" s="103"/>
      <c r="G47" s="68"/>
      <c r="H47" s="103"/>
      <c r="I47" s="103"/>
      <c r="J47" s="103"/>
      <c r="K47" s="103"/>
      <c r="L47" s="103"/>
      <c r="M47" s="103"/>
      <c r="N47" s="103"/>
      <c r="O47" s="69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71"/>
      <c r="AO47" s="70"/>
      <c r="AP47" s="103"/>
      <c r="AQ47" s="103"/>
      <c r="AR47" s="103"/>
      <c r="AS47" s="103"/>
      <c r="AT47" s="103"/>
      <c r="AU47" s="103"/>
      <c r="AV47" s="7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71"/>
      <c r="BX47" s="70"/>
      <c r="BY47" s="103"/>
      <c r="BZ47" s="103"/>
      <c r="CA47" s="103"/>
      <c r="CB47" s="103"/>
      <c r="CC47" s="103"/>
      <c r="CD47" s="103"/>
      <c r="CE47" s="103"/>
      <c r="CF47" s="71"/>
      <c r="CG47" s="72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71"/>
      <c r="FU47" s="117"/>
      <c r="FV47" s="103"/>
      <c r="FW47" s="103"/>
      <c r="FX47" s="103"/>
      <c r="FY47" s="103"/>
      <c r="FZ47" s="103"/>
      <c r="GA47" s="103"/>
      <c r="GB47" s="103"/>
      <c r="GC47" s="103"/>
      <c r="GD47" s="103"/>
      <c r="GE47" s="103"/>
      <c r="GF47" s="103"/>
      <c r="GG47" s="103"/>
      <c r="GH47" s="103"/>
      <c r="GI47" s="103"/>
      <c r="GJ47" s="103"/>
      <c r="GK47" s="103"/>
      <c r="GL47" s="103"/>
      <c r="GM47" s="103"/>
      <c r="GN47" s="103"/>
      <c r="GO47" s="103"/>
      <c r="GP47" s="103"/>
      <c r="GQ47" s="103"/>
      <c r="GR47" s="103"/>
      <c r="GS47" s="103"/>
      <c r="GT47" s="103"/>
      <c r="GU47" s="103"/>
      <c r="GV47" s="71"/>
      <c r="GW47" s="117"/>
    </row>
    <row r="48" spans="1:224" ht="12.75" x14ac:dyDescent="0.2">
      <c r="A48" s="99" t="s">
        <v>230</v>
      </c>
      <c r="B48" s="87"/>
      <c r="C48" s="76"/>
      <c r="D48" s="76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108"/>
      <c r="GX48" s="76"/>
      <c r="GY48" s="76"/>
      <c r="GZ48" s="76"/>
      <c r="HA48" s="76"/>
      <c r="HB48" s="76"/>
      <c r="HC48" s="76"/>
      <c r="HD48" s="76"/>
      <c r="HO48" s="76"/>
      <c r="HP48" s="76"/>
    </row>
    <row r="49" spans="1:222" x14ac:dyDescent="0.2">
      <c r="B49" s="87" t="s">
        <v>231</v>
      </c>
      <c r="C49" s="87" t="s">
        <v>232</v>
      </c>
      <c r="D49" s="88">
        <f>IF(ISNA(VLOOKUP($B49,'[2]1516 enrollment_Rev_Exp by size'!$A$6:$C$325,3,FALSE)),"",VLOOKUP($B49,'[2]1516 enrollment_Rev_Exp by size'!$A$6:$C$325,3,FALSE))</f>
        <v>23206.37</v>
      </c>
      <c r="E49" s="89">
        <v>267937107.56999999</v>
      </c>
      <c r="F49" s="67">
        <f t="shared" ref="F49:F57" si="135">N49+AM49+AU49+BV49+CE49+FS49+GU49</f>
        <v>267937107.57000002</v>
      </c>
      <c r="G49" s="67">
        <f t="shared" ref="G49:G57" si="136">F49-E49</f>
        <v>0</v>
      </c>
      <c r="H49" s="90">
        <f>IF(ISNA(VLOOKUP($B49,'[2]1516 Exp_Rev Access'!$F$7:$FS$310,2,FALSE)),"",VLOOKUP($B49,'[2]1516 Exp_Rev Access'!$F$7:$FS$310,2,FALSE))</f>
        <v>45148569.270000003</v>
      </c>
      <c r="I49" s="90">
        <f>IF(ISNA(VLOOKUP($B49,'[2]1516 Exp_Rev Access'!$F$7:$FS$310,3,FALSE)),"",VLOOKUP($B49,'[2]1516 Exp_Rev Access'!$F$7:$FS$310,3,FALSE))</f>
        <v>0</v>
      </c>
      <c r="J49" s="90">
        <f>IF(ISNA(VLOOKUP($B49,'[2]1516 Exp_Rev Access'!$F$7:$FS$310,4,FALSE)),"",VLOOKUP($B49,'[2]1516 Exp_Rev Access'!$F$7:$FS$310,4,FALSE))</f>
        <v>0</v>
      </c>
      <c r="K49" s="90">
        <f>IF(ISNA(VLOOKUP($B49,'[2]1516 Exp_Rev Access'!$F$7:$FS$310,5,FALSE)),"-",VLOOKUP($B49,'[2]1516 Exp_Rev Access'!$F$7:$FS$310,5,FALSE))</f>
        <v>44.77</v>
      </c>
      <c r="L49" s="90">
        <f>IF(ISNA(VLOOKUP($B49,'[2]1516 Exp_Rev Access'!$F$7:$FS$310,6,FALSE)),"",VLOOKUP($B49,'[2]1516 Exp_Rev Access'!$F$7:$FS$310,6,FALSE))</f>
        <v>0</v>
      </c>
      <c r="M49" s="90">
        <f>IF(ISNA(VLOOKUP($B49,'[2]1516 Exp_Rev Access'!$F$7:$FS$310,7,FALSE)),"",VLOOKUP($B49,'[2]1516 Exp_Rev Access'!$F$7:$FS$310,7,FALSE))</f>
        <v>0</v>
      </c>
      <c r="N49" s="53">
        <f t="shared" ref="N49:N57" si="137">SUM(H49:M49)</f>
        <v>45148614.040000007</v>
      </c>
      <c r="O49" s="91">
        <f t="shared" ref="O49:O57" si="138">N49/E49</f>
        <v>0.16850452126421009</v>
      </c>
      <c r="P49" s="53">
        <f t="shared" ref="P49:P57" si="139">N49/D49</f>
        <v>1945.5267687277246</v>
      </c>
      <c r="Q49" s="90">
        <f>IF(ISNA(VLOOKUP($B49,'[2]1516 Exp_Rev Access'!$F$7:$FS$310,8,FALSE)),"",VLOOKUP($B49,'[2]1516 Exp_Rev Access'!$F$7:$FS$310,8,FALSE))</f>
        <v>545805.64</v>
      </c>
      <c r="R49" s="90">
        <f>IF(ISNA(VLOOKUP($B49,'[2]1516 Exp_Rev Access'!$F$7:$FS$310,9,FALSE)),"",VLOOKUP($B49,'[2]1516 Exp_Rev Access'!$F$7:$FS$310,9,FALSE))</f>
        <v>0</v>
      </c>
      <c r="S49" s="90">
        <f>IF(ISNA(VLOOKUP($B49,'[2]1516 Exp_Rev Access'!$F$7:$FS$310,10,FALSE)),"",VLOOKUP($B49,'[2]1516 Exp_Rev Access'!$F$7:$FS$310,10,FALSE))</f>
        <v>3630</v>
      </c>
      <c r="T49" s="90">
        <f>IF(ISNA(VLOOKUP($B49,'[2]1516 Exp_Rev Access'!$F$7:$FS$310,11,FALSE)),"",VLOOKUP($B49,'[2]1516 Exp_Rev Access'!$F$7:$FS$310,11,FALSE))</f>
        <v>0</v>
      </c>
      <c r="U49" s="90">
        <f>IF(ISNA(VLOOKUP($B49,'[2]1516 Exp_Rev Access'!$F$7:$FS$310,12,FALSE)),"",VLOOKUP($B49,'[2]1516 Exp_Rev Access'!$F$7:$FS$310,12,FALSE))</f>
        <v>0</v>
      </c>
      <c r="V49" s="90">
        <f>IF(ISNA(VLOOKUP($B49,'[2]1516 Exp_Rev Access'!$F$7:$FS$310,13,FALSE)),"",VLOOKUP($B49,'[2]1516 Exp_Rev Access'!$F$7:$FS$310,13,FALSE))</f>
        <v>19275</v>
      </c>
      <c r="W49" s="90">
        <f>IF(ISNA(VLOOKUP($B49,'[2]1516 Exp_Rev Access'!$F$7:$FS$310,14,FALSE)),"",VLOOKUP($B49,'[2]1516 Exp_Rev Access'!$F$7:$FS$310,14,FALSE))</f>
        <v>0</v>
      </c>
      <c r="X49" s="90">
        <f>IF(ISNA(VLOOKUP($B49,'[2]1516 Exp_Rev Access'!$F$7:$FS$310,15,FALSE)),"",VLOOKUP($B49,'[2]1516 Exp_Rev Access'!$F$7:$FS$310,15,FALSE))</f>
        <v>3295.41</v>
      </c>
      <c r="Y49" s="90">
        <f>IF(ISNA(VLOOKUP($B49,'[2]1516 Exp_Rev Access'!$F$7:$FS$310,16,FALSE)),"",VLOOKUP($B49,'[2]1516 Exp_Rev Access'!$F$7:$FS$310,16,FALSE))</f>
        <v>561118.85</v>
      </c>
      <c r="Z49" s="90">
        <f>IF(ISNA(VLOOKUP($B49,'[2]1516 Exp_Rev Access'!$F$7:$FS$310,17,FALSE)),"",VLOOKUP($B49,'[2]1516 Exp_Rev Access'!$F$7:$FS$310,17,FALSE))</f>
        <v>47263.87</v>
      </c>
      <c r="AA49" s="90">
        <f>IF(ISNA(VLOOKUP($B49,'[2]1516 Exp_Rev Access'!$F$7:$FS$310,18,FALSE)),"",VLOOKUP($B49,'[2]1516 Exp_Rev Access'!$F$7:$FS$310,18,FALSE))</f>
        <v>0</v>
      </c>
      <c r="AB49" s="90">
        <f>IF(ISNA(VLOOKUP($B49,'[2]1516 Exp_Rev Access'!$F$7:$FS$310,19,FALSE)),"",VLOOKUP($B49,'[2]1516 Exp_Rev Access'!$F$7:$FS$310,19,FALSE))</f>
        <v>0</v>
      </c>
      <c r="AC49" s="90">
        <f>IF(ISNA(VLOOKUP($B49,'[2]1516 Exp_Rev Access'!$F$7:$FS$310,20,FALSE)),"",VLOOKUP($B49,'[2]1516 Exp_Rev Access'!$F$7:$FS$310,20,FALSE))</f>
        <v>0</v>
      </c>
      <c r="AD49" s="90">
        <f>IF(ISNA(VLOOKUP($B49,'[2]1516 Exp_Rev Access'!$F$7:$FS$310,21,FALSE)),"",VLOOKUP($B49,'[2]1516 Exp_Rev Access'!$F$7:$FS$310,21,FALSE))</f>
        <v>1659703.27</v>
      </c>
      <c r="AE49" s="90">
        <f>IF(ISNA(VLOOKUP($B49,'[2]1516 Exp_Rev Access'!$F$7:$FS$310,22,FALSE)),"",VLOOKUP($B49,'[2]1516 Exp_Rev Access'!$F$7:$FS$310,22,FALSE))</f>
        <v>188956.34</v>
      </c>
      <c r="AF49" s="90">
        <f>IF(ISNA(VLOOKUP($B49,'[2]1516 Exp_Rev Access'!$F$7:$FS$310,23,FALSE)),"",VLOOKUP($B49,'[2]1516 Exp_Rev Access'!$F$7:$FS$310,23,FALSE))</f>
        <v>0</v>
      </c>
      <c r="AG49" s="90">
        <f>IF(ISNA(VLOOKUP($B49,'[2]1516 Exp_Rev Access'!$F$7:$FS$310,24,FALSE)),"",VLOOKUP($B49,'[2]1516 Exp_Rev Access'!$F$7:$FS$310,24,FALSE))</f>
        <v>607394.68999999994</v>
      </c>
      <c r="AH49" s="90">
        <f>IF(ISNA(VLOOKUP($B49,'[2]1516 Exp_Rev Access'!$F$7:$FS$310,25,FALSE)),"",VLOOKUP($B49,'[2]1516 Exp_Rev Access'!$F$7:$FS$310,25,FALSE))</f>
        <v>58938.73</v>
      </c>
      <c r="AI49" s="90">
        <f>IF(ISNA(VLOOKUP($B49,'[2]1516 Exp_Rev Access'!$F$7:$FS$310,26,FALSE)),"",VLOOKUP($B49,'[2]1516 Exp_Rev Access'!$F$7:$FS$310,26,FALSE))</f>
        <v>513238.34</v>
      </c>
      <c r="AJ49" s="90">
        <f>IF(ISNA(VLOOKUP($B49,'[2]1516 Exp_Rev Access'!$F$7:$FS$310,27,FALSE)),"",VLOOKUP($B49,'[2]1516 Exp_Rev Access'!$F$7:$FS$310,27,FALSE))</f>
        <v>28030.59</v>
      </c>
      <c r="AK49" s="90">
        <f>IF(ISNA(VLOOKUP($B49,'[2]1516 Exp_Rev Access'!$F$7:$FS$310,28,FALSE)),"",VLOOKUP($B49,'[2]1516 Exp_Rev Access'!$F$7:$FS$310,28,FALSE))</f>
        <v>434505.66</v>
      </c>
      <c r="AL49" s="90">
        <f>IF(ISNA(VLOOKUP($B49,'[2]1516 Exp_Rev Access'!$F$7:$FS$310,29,FALSE)),"",VLOOKUP($B49,'[2]1516 Exp_Rev Access'!$F$7:$FS$310,29,FALSE))</f>
        <v>829402.41</v>
      </c>
      <c r="AM49" s="53">
        <f t="shared" ref="AM49:AM57" si="140">SUM(Q49:AL49)</f>
        <v>5500558.7999999998</v>
      </c>
      <c r="AN49" s="92">
        <f t="shared" ref="AN49:AN58" si="141">AM49/E49</f>
        <v>2.0529290809646251E-2</v>
      </c>
      <c r="AO49" s="68">
        <f t="shared" ref="AO49:AO58" si="142">AM49/D49</f>
        <v>237.02797119928709</v>
      </c>
      <c r="AP49" s="90">
        <f>IF(ISNA(VLOOKUP($B49,'[2]1516 Exp_Rev Access'!$F$7:$FS$310,30,FALSE)),"",VLOOKUP($B49,'[2]1516 Exp_Rev Access'!$F$7:$FS$310,30,FALSE))</f>
        <v>138904759.02000001</v>
      </c>
      <c r="AQ49" s="90">
        <f>IF(ISNA(VLOOKUP($B49,'[2]1516 Exp_Rev Access'!$F$7:$FS$310,31,FALSE)),"",VLOOKUP($B49,'[2]1516 Exp_Rev Access'!$F$7:$FS$310,31,FALSE))</f>
        <v>4444516.43</v>
      </c>
      <c r="AR49" s="90">
        <f>IF(ISNA(VLOOKUP($B49,'[2]1516 Exp_Rev Access'!$F$7:$FS$310,32,FALSE)),"",VLOOKUP($B49,'[2]1516 Exp_Rev Access'!$F$7:$FS$310,32,FALSE))</f>
        <v>9685636.2400000002</v>
      </c>
      <c r="AS49" s="90">
        <f>IF(ISNA(VLOOKUP($B49,'[2]1516 Exp_Rev Access'!$F$7:$FS$310,33,FALSE)),"",VLOOKUP($B49,'[2]1516 Exp_Rev Access'!$F$7:$FS$310,33,FALSE))</f>
        <v>0</v>
      </c>
      <c r="AT49" s="90">
        <f>IF(ISNA(VLOOKUP($B49,'[2]1516 Exp_Rev Access'!$F$7:$FS$310,34,FALSE)),"",VLOOKUP($B49,'[2]1516 Exp_Rev Access'!$F$7:$FS$310,34,FALSE))</f>
        <v>0</v>
      </c>
      <c r="AU49" s="53">
        <f t="shared" ref="AU49:AU57" si="143">SUM(AP49:AT49)</f>
        <v>153034911.69000003</v>
      </c>
      <c r="AV49" s="93">
        <f t="shared" ref="AV49:AV58" si="144">AU49/E49</f>
        <v>0.57115982581852287</v>
      </c>
      <c r="AW49" s="53">
        <f t="shared" ref="AW49:AW58" si="145">AU49/D49</f>
        <v>6594.521749416218</v>
      </c>
      <c r="AX49" s="90">
        <f>IF(ISNA(VLOOKUP($B49,'[2]1516 Exp_Rev Access'!$F$7:$FS$310,35,FALSE)),"",VLOOKUP($B49,'[2]1516 Exp_Rev Access'!$F$7:$FS$310,35,FALSE))</f>
        <v>606.32000000000005</v>
      </c>
      <c r="AY49" s="90">
        <f>IF(ISNA(VLOOKUP($B49,'[2]1516 Exp_Rev Access'!$F$7:$FS$310,36,FALSE)),"",VLOOKUP($B49,'[2]1516 Exp_Rev Access'!$F$7:$FS$310,36,FALSE))</f>
        <v>17348693.690000001</v>
      </c>
      <c r="AZ49" s="90">
        <f>IF(ISNA(VLOOKUP($B49,'[2]1516 Exp_Rev Access'!$F$7:$FS$310,37,FALSE)),"",VLOOKUP($B49,'[2]1516 Exp_Rev Access'!$F$7:$FS$310,37,FALSE))</f>
        <v>796194.01</v>
      </c>
      <c r="BA49" s="90">
        <f>IF(ISNA(VLOOKUP($B49,'[2]1516 Exp_Rev Access'!$F$7:$FS$310,38,FALSE)),"",VLOOKUP($B49,'[2]1516 Exp_Rev Access'!$F$7:$FS$310,38,FALSE))</f>
        <v>0</v>
      </c>
      <c r="BB49" s="90">
        <f>IF(ISNA(VLOOKUP($B49,'[2]1516 Exp_Rev Access'!$F$7:$FS$310,39,FALSE)),"",VLOOKUP($B49,'[2]1516 Exp_Rev Access'!$F$7:$FS$310,39,FALSE))</f>
        <v>0</v>
      </c>
      <c r="BC49" s="90">
        <f>IF(ISNA(VLOOKUP($B49,'[2]1516 Exp_Rev Access'!$F$7:$FS$310,40,FALSE)),"",VLOOKUP($B49,'[2]1516 Exp_Rev Access'!$F$7:$FS$310,40,FALSE))</f>
        <v>5716501.8799999999</v>
      </c>
      <c r="BD49" s="90">
        <f>IF(ISNA(VLOOKUP($B49,'[2]1516 Exp_Rev Access'!$F$7:$FS$310,41,FALSE)),"",VLOOKUP($B49,'[2]1516 Exp_Rev Access'!$F$7:$FS$310,41,FALSE))</f>
        <v>0</v>
      </c>
      <c r="BE49" s="90">
        <f>IF(ISNA(VLOOKUP($B49,'[2]1516 Exp_Rev Access'!$F$7:$FS$310,42,FALSE)),"",VLOOKUP($B49,'[2]1516 Exp_Rev Access'!$F$7:$FS$310,42,FALSE))</f>
        <v>1175274.29</v>
      </c>
      <c r="BF49" s="90">
        <f>IF(ISNA(VLOOKUP($B49,'[2]1516 Exp_Rev Access'!$F$7:$FS$310,43,FALSE)),"",VLOOKUP($B49,'[2]1516 Exp_Rev Access'!$F$7:$FS$310,43,FALSE))</f>
        <v>0</v>
      </c>
      <c r="BG49" s="90">
        <f>IF(ISNA(VLOOKUP($B49,'[2]1516 Exp_Rev Access'!$F$7:$FS$310,44,FALSE)),"",VLOOKUP($B49,'[2]1516 Exp_Rev Access'!$F$7:$FS$310,44,FALSE))</f>
        <v>3149502.04</v>
      </c>
      <c r="BH49" s="90">
        <f>IF(ISNA(VLOOKUP($B49,'[2]1516 Exp_Rev Access'!$F$7:$FS$310,45,FALSE)),"",VLOOKUP($B49,'[2]1516 Exp_Rev Access'!$F$7:$FS$310,45,FALSE))</f>
        <v>225142.96</v>
      </c>
      <c r="BI49" s="90">
        <f>IF(ISNA(VLOOKUP($B49,'[2]1516 Exp_Rev Access'!$F$7:$FS$310,46,FALSE)),"",VLOOKUP($B49,'[2]1516 Exp_Rev Access'!$F$7:$FS$310,46,FALSE))</f>
        <v>0</v>
      </c>
      <c r="BJ49" s="90">
        <f>IF(ISNA(VLOOKUP($B49,'[2]1516 Exp_Rev Access'!$F$7:$FS$310,47,FALSE)),"",VLOOKUP($B49,'[2]1516 Exp_Rev Access'!$F$7:$FS$310,47,FALSE))</f>
        <v>122318.24</v>
      </c>
      <c r="BK49" s="90">
        <f>IF(ISNA(VLOOKUP($B49,'[2]1516 Exp_Rev Access'!$F$7:$FS$310,48,FALSE)),"",VLOOKUP($B49,'[2]1516 Exp_Rev Access'!$F$7:$FS$310,48,FALSE))</f>
        <v>8476343.6400000006</v>
      </c>
      <c r="BL49" s="90">
        <f>IF(ISNA(VLOOKUP($B49,'[2]1516 Exp_Rev Access'!$F$7:$FS$310,49,FALSE)),"",VLOOKUP($B49,'[2]1516 Exp_Rev Access'!$F$7:$FS$310,49,FALSE))</f>
        <v>0</v>
      </c>
      <c r="BM49" s="90">
        <f>IF(ISNA(VLOOKUP($B49,'[2]1516 Exp_Rev Access'!$F$7:$FS$310,50,FALSE)),"",VLOOKUP($B49,'[2]1516 Exp_Rev Access'!$F$7:$FS$310,50,FALSE))</f>
        <v>0</v>
      </c>
      <c r="BN49" s="90">
        <f>IF(ISNA(VLOOKUP($B49,'[2]1516 Exp_Rev Access'!$F$7:$FS$310,51,FALSE)),"",VLOOKUP($B49,'[2]1516 Exp_Rev Access'!$F$7:$FS$310,51,FALSE))</f>
        <v>0</v>
      </c>
      <c r="BO49" s="90">
        <f>IF(ISNA(VLOOKUP($B49,'[2]1516 Exp_Rev Access'!$F$7:$FS$310,52,FALSE)),"",VLOOKUP($B49,'[2]1516 Exp_Rev Access'!$F$7:$FS$310,52,FALSE))</f>
        <v>0</v>
      </c>
      <c r="BP49" s="90">
        <f>IF(ISNA(VLOOKUP($B49,'[2]1516 Exp_Rev Access'!$F$7:$FS$310,53,FALSE)),"",VLOOKUP($B49,'[2]1516 Exp_Rev Access'!$F$7:$FS$310,53,FALSE))</f>
        <v>0</v>
      </c>
      <c r="BQ49" s="90">
        <f>IF(ISNA(VLOOKUP($B49,'[2]1516 Exp_Rev Access'!$F$7:$FS$310,54,FALSE)),"",VLOOKUP($B49,'[2]1516 Exp_Rev Access'!$F$7:$FS$310,54,FALSE))</f>
        <v>0</v>
      </c>
      <c r="BR49" s="90">
        <f>IF(ISNA(VLOOKUP($B49,'[2]1516 Exp_Rev Access'!$F$7:$FS$310,55,FALSE)),"",VLOOKUP($B49,'[2]1516 Exp_Rev Access'!$F$7:$FS$310,55,FALSE))</f>
        <v>0</v>
      </c>
      <c r="BS49" s="90">
        <f>IF(ISNA(VLOOKUP($B49,'[2]1516 Exp_Rev Access'!$F$7:$FS$310,56,FALSE)),"",VLOOKUP($B49,'[2]1516 Exp_Rev Access'!$F$7:$FS$310,56,FALSE))</f>
        <v>0</v>
      </c>
      <c r="BT49" s="90">
        <f>IF(ISNA(VLOOKUP($B49,'[2]1516 Exp_Rev Access'!$F$7:$FS$310,57,FALSE)),"",VLOOKUP($B49,'[2]1516 Exp_Rev Access'!$F$7:$FS$310,57,FALSE))</f>
        <v>0</v>
      </c>
      <c r="BU49" s="90">
        <f>IF(ISNA(VLOOKUP($B49,'[2]1516 Exp_Rev Access'!$F$7:$FS$310,58,FALSE)),"",VLOOKUP($B49,'[2]1516 Exp_Rev Access'!$F$7:$FS$310,58,FALSE))</f>
        <v>0</v>
      </c>
      <c r="BV49" s="53">
        <f t="shared" ref="BV49:BV57" si="146">SUM(AX49:BU49)</f>
        <v>37010577.07</v>
      </c>
      <c r="BW49" s="92">
        <f t="shared" ref="BW49:BW58" si="147">BV49/E49</f>
        <v>0.13813158395886166</v>
      </c>
      <c r="BX49" s="68">
        <f t="shared" ref="BX49:BX58" si="148">BV49/D49</f>
        <v>1594.845599290195</v>
      </c>
      <c r="BY49" s="90">
        <f>IF(ISNA(VLOOKUP($B49,'[2]1516 Exp_Rev Access'!$F$7:$FS$310,59,FALSE)),"",VLOOKUP($B49,'[2]1516 Exp_Rev Access'!$F$7:$FS$310,59,FALSE))</f>
        <v>0</v>
      </c>
      <c r="BZ49" s="90">
        <f>IF(ISNA(VLOOKUP($B49,'[2]1516 Exp_Rev Access'!$F$7:$FS$310,60,FALSE)),"",VLOOKUP($B49,'[2]1516 Exp_Rev Access'!$F$7:$FS$310,60,FALSE))</f>
        <v>0</v>
      </c>
      <c r="CA49" s="90">
        <f>IF(ISNA(VLOOKUP($B49,'[2]1516 Exp_Rev Access'!$F$7:$FS$310,61,FALSE)),"",VLOOKUP($B49,'[2]1516 Exp_Rev Access'!$F$7:$FS$310,61,FALSE))</f>
        <v>0</v>
      </c>
      <c r="CB49" s="90">
        <f>IF(ISNA(VLOOKUP($B49,'[2]1516 Exp_Rev Access'!$F$7:$FS$310,62,FALSE)),"",VLOOKUP($B49,'[2]1516 Exp_Rev Access'!$F$7:$FS$310,62,FALSE))</f>
        <v>0</v>
      </c>
      <c r="CC49" s="90">
        <f>IF(ISNA(VLOOKUP($B49,'[2]1516 Exp_Rev Access'!$F$7:$FS$310,63,FALSE)),"",VLOOKUP($B49,'[2]1516 Exp_Rev Access'!$F$7:$FS$310,63,FALSE))</f>
        <v>587.55999999999995</v>
      </c>
      <c r="CD49" s="90">
        <f>IF(ISNA(VLOOKUP($B49,'[2]1516 Exp_Rev Access'!$F$7:$FS$310,64,FALSE)),"",VLOOKUP($B49,'[2]1516 Exp_Rev Access'!$F$7:$FS$310,64,FALSE))</f>
        <v>0</v>
      </c>
      <c r="CE49" s="53">
        <f t="shared" ref="CE49:CE57" si="149">SUM(BY49:CD49)</f>
        <v>587.55999999999995</v>
      </c>
      <c r="CF49" s="92">
        <f t="shared" ref="CF49:CF58" si="150">CE49/E49</f>
        <v>2.1929026752910544E-6</v>
      </c>
      <c r="CG49" s="94">
        <f t="shared" ref="CG49:CG58" si="151">CE49/D49</f>
        <v>2.5318910281961374E-2</v>
      </c>
      <c r="CH49" s="90">
        <f>IF(ISNA(VLOOKUP($B49,'[2]1516 Exp_Rev Access'!$F$7:$FS$310,65,FALSE)),"",VLOOKUP($B49,'[2]1516 Exp_Rev Access'!$F$7:$FS$310,65,FALSE))</f>
        <v>9872.36</v>
      </c>
      <c r="CI49" s="90">
        <f>IF(ISNA(VLOOKUP($B49,'[2]1516 Exp_Rev Access'!$F$7:$FS$310,66,FALSE)),"",VLOOKUP($B49,'[2]1516 Exp_Rev Access'!$F$7:$FS$310,66,FALSE))</f>
        <v>0</v>
      </c>
      <c r="CJ49" s="90">
        <f>IF(ISNA(VLOOKUP($B49,'[2]1516 Exp_Rev Access'!$F$7:$FS$310,67,FALSE)),"",VLOOKUP($B49,'[2]1516 Exp_Rev Access'!$F$7:$FS$310,67,FALSE))</f>
        <v>0</v>
      </c>
      <c r="CK49" s="90">
        <f>IF(ISNA(VLOOKUP($B49,'[2]1516 Exp_Rev Access'!$F$7:$FS$310,68,FALSE)),"",VLOOKUP($B49,'[2]1516 Exp_Rev Access'!$F$7:$FS$310,68,FALSE))</f>
        <v>0</v>
      </c>
      <c r="CL49" s="90">
        <f>IF(ISNA(VLOOKUP($B49,'[2]1516 Exp_Rev Access'!$F$7:$FS$310,69,FALSE)),"",VLOOKUP($B49,'[2]1516 Exp_Rev Access'!$F$7:$FS$310,69,FALSE))</f>
        <v>0</v>
      </c>
      <c r="CM49" s="90">
        <f>IF(ISNA(VLOOKUP($B49,'[2]1516 Exp_Rev Access'!$F$7:$FS$310,70,FALSE)),"",VLOOKUP($B49,'[2]1516 Exp_Rev Access'!$F$7:$FS$310,70,FALSE))</f>
        <v>0</v>
      </c>
      <c r="CN49" s="90">
        <f>IF(ISNA(VLOOKUP($B49,'[2]1516 Exp_Rev Access'!$F$7:$FS$310,71,FALSE)),"",VLOOKUP($B49,'[2]1516 Exp_Rev Access'!$F$7:$FS$310,71,FALSE))</f>
        <v>0</v>
      </c>
      <c r="CO49" s="90">
        <f>IF(ISNA(VLOOKUP($B49,'[2]1516 Exp_Rev Access'!$F$7:$FS$310,72,FALSE)),"",VLOOKUP($B49,'[2]1516 Exp_Rev Access'!$F$7:$FS$310,72,FALSE))</f>
        <v>0</v>
      </c>
      <c r="CP49" s="90">
        <f>IF(ISNA(VLOOKUP($B49,'[2]1516 Exp_Rev Access'!$F$7:$FS$310,73,FALSE)),"",VLOOKUP($B49,'[2]1516 Exp_Rev Access'!$F$7:$FS$310,73,FALSE))</f>
        <v>0</v>
      </c>
      <c r="CQ49" s="90">
        <f>IF(ISNA(VLOOKUP($B49,'[2]1516 Exp_Rev Access'!$F$7:$FS$310,74,FALSE)),"",VLOOKUP($B49,'[2]1516 Exp_Rev Access'!$F$7:$FS$310,74,FALSE))</f>
        <v>4493580</v>
      </c>
      <c r="CR49" s="90">
        <f>IF(ISNA(VLOOKUP($B49,'[2]1516 Exp_Rev Access'!$F$7:$FS$310,75,FALSE)),"",VLOOKUP($B49,'[2]1516 Exp_Rev Access'!$F$7:$FS$310,75,FALSE))</f>
        <v>0</v>
      </c>
      <c r="CS49" s="90">
        <f>IF(ISNA(VLOOKUP($B49,'[2]1516 Exp_Rev Access'!$F$7:$FS$310,76,FALSE)),"",VLOOKUP($B49,'[2]1516 Exp_Rev Access'!$F$7:$FS$310,76,FALSE))</f>
        <v>191949.21</v>
      </c>
      <c r="CT49" s="90">
        <f>IF(ISNA(VLOOKUP($B49,'[2]1516 Exp_Rev Access'!$F$7:$FS$310,77,FALSE)),"",VLOOKUP($B49,'[2]1516 Exp_Rev Access'!$F$7:$FS$310,77,FALSE))</f>
        <v>0</v>
      </c>
      <c r="CU49" s="90">
        <f>IF(ISNA(VLOOKUP($B49,'[2]1516 Exp_Rev Access'!$F$7:$FS$310,78,FALSE)),"",VLOOKUP($B49,'[2]1516 Exp_Rev Access'!$F$7:$FS$310,78,FALSE))</f>
        <v>6311221.8799999999</v>
      </c>
      <c r="CV49" s="90">
        <f>IF(ISNA(VLOOKUP($B49,'[2]1516 Exp_Rev Access'!$F$7:$FS$310,79,FALSE)),"",VLOOKUP($B49,'[2]1516 Exp_Rev Access'!$F$7:$FS$310,79,FALSE))</f>
        <v>861501.74</v>
      </c>
      <c r="CW49" s="90">
        <f>IF(ISNA(VLOOKUP($B49,'[2]1516 Exp_Rev Access'!$F$7:$FS$310,80,FALSE)),"",VLOOKUP($B49,'[2]1516 Exp_Rev Access'!$F$7:$FS$310,80,FALSE))</f>
        <v>0</v>
      </c>
      <c r="CX49" s="90">
        <f>IF(ISNA(VLOOKUP($B49,'[2]1516 Exp_Rev Access'!$F$7:$FS$310,81,FALSE)),"",VLOOKUP($B49,'[2]1516 Exp_Rev Access'!$F$7:$FS$310,81,FALSE))</f>
        <v>0</v>
      </c>
      <c r="CY49" s="90">
        <f>IF(ISNA(VLOOKUP($B49,'[2]1516 Exp_Rev Access'!$F$7:$FS$310,82,FALSE)),"",VLOOKUP($B49,'[2]1516 Exp_Rev Access'!$F$7:$FS$310,82,FALSE))</f>
        <v>0</v>
      </c>
      <c r="CZ49" s="90">
        <f>IF(ISNA(VLOOKUP($B49,'[2]1516 Exp_Rev Access'!$F$7:$FS$310,83,FALSE)),"",VLOOKUP($B49,'[2]1516 Exp_Rev Access'!$F$7:$FS$310,83,FALSE))</f>
        <v>0</v>
      </c>
      <c r="DA49" s="90">
        <f>IF(ISNA(VLOOKUP($B49,'[2]1516 Exp_Rev Access'!$F$7:$FS$310,84,FALSE)),"",VLOOKUP($B49,'[2]1516 Exp_Rev Access'!$F$7:$FS$310,84,FALSE))</f>
        <v>0</v>
      </c>
      <c r="DB49" s="90">
        <f>IF(ISNA(VLOOKUP($B49,'[2]1516 Exp_Rev Access'!$F$7:$FS$310,85,FALSE)),"",VLOOKUP($B49,'[2]1516 Exp_Rev Access'!$F$7:$FS$310,85,FALSE))</f>
        <v>289995.99</v>
      </c>
      <c r="DC49" s="90">
        <f>IF(ISNA(VLOOKUP($B49,'[2]1516 Exp_Rev Access'!$F$7:$FS$310,86,FALSE)),"",VLOOKUP($B49,'[2]1516 Exp_Rev Access'!$F$7:$FS$310,86,FALSE))</f>
        <v>0</v>
      </c>
      <c r="DD49" s="90">
        <f>IF(ISNA(VLOOKUP($B49,'[2]1516 Exp_Rev Access'!$F$7:$FS$310,87,FALSE)),"",VLOOKUP($B49,'[2]1516 Exp_Rev Access'!$F$7:$FS$310,87,FALSE))</f>
        <v>0</v>
      </c>
      <c r="DE49" s="90">
        <f>IF(ISNA(VLOOKUP($B49,'[2]1516 Exp_Rev Access'!$F$7:$FS$310,88,FALSE)),"",VLOOKUP($B49,'[2]1516 Exp_Rev Access'!$F$7:$FS$310,88,FALSE))</f>
        <v>0</v>
      </c>
      <c r="DF49" s="90">
        <f>IF(ISNA(VLOOKUP($B49,'[2]1516 Exp_Rev Access'!$F$7:$FS$310,89,FALSE)),"",VLOOKUP($B49,'[2]1516 Exp_Rev Access'!$F$7:$FS$310,89,FALSE))</f>
        <v>0</v>
      </c>
      <c r="DG49" s="90">
        <f>IF(ISNA(VLOOKUP($B49,'[2]1516 Exp_Rev Access'!$F$7:$FS$310,90,FALSE)),"",VLOOKUP($B49,'[2]1516 Exp_Rev Access'!$F$7:$FS$310,90,FALSE))</f>
        <v>93665.68</v>
      </c>
      <c r="DH49" s="90">
        <f>IF(ISNA(VLOOKUP($B49,'[2]1516 Exp_Rev Access'!$F$7:$FS$310,91,FALSE)),"",VLOOKUP($B49,'[2]1516 Exp_Rev Access'!$F$7:$FS$310,91,FALSE))</f>
        <v>0</v>
      </c>
      <c r="DI49" s="90">
        <f>IF(ISNA(VLOOKUP($B49,'[2]1516 Exp_Rev Access'!$F$7:$FS$310,92,FALSE)),"",VLOOKUP($B49,'[2]1516 Exp_Rev Access'!$F$7:$FS$310,92,FALSE))</f>
        <v>5616907.3200000003</v>
      </c>
      <c r="DJ49" s="90">
        <f>IF(ISNA(VLOOKUP($B49,'[2]1516 Exp_Rev Access'!$F$7:$FS$310,93,FALSE)),"",VLOOKUP($B49,'[2]1516 Exp_Rev Access'!$F$7:$FS$310,93,FALSE))</f>
        <v>0</v>
      </c>
      <c r="DK49" s="90">
        <f>IF(ISNA(VLOOKUP($B49,'[2]1516 Exp_Rev Access'!$F$7:$FS$310,94,FALSE)),"",VLOOKUP($B49,'[2]1516 Exp_Rev Access'!$F$7:$FS$310,94,FALSE))</f>
        <v>0</v>
      </c>
      <c r="DL49" s="90">
        <f>IF(ISNA(VLOOKUP($B49,'[2]1516 Exp_Rev Access'!$F$7:$FS$310,95,FALSE)),"",VLOOKUP($B49,'[2]1516 Exp_Rev Access'!$F$7:$FS$310,95,FALSE))</f>
        <v>0</v>
      </c>
      <c r="DM49" s="90">
        <f>IF(ISNA(VLOOKUP($B49,'[2]1516 Exp_Rev Access'!$F$7:$FS$310,96,FALSE)),"",VLOOKUP($B49,'[2]1516 Exp_Rev Access'!$F$7:$FS$310,96,FALSE))</f>
        <v>0</v>
      </c>
      <c r="DN49" s="90">
        <f>IF(ISNA(VLOOKUP($B49,'[2]1516 Exp_Rev Access'!$F$7:$FS$310,97,FALSE)),"",VLOOKUP($B49,'[2]1516 Exp_Rev Access'!$F$7:$FS$310,97,FALSE))</f>
        <v>0</v>
      </c>
      <c r="DO49" s="90">
        <f>IF(ISNA(VLOOKUP($B49,'[2]1516 Exp_Rev Access'!$F$7:$FS$310,98,FALSE)),"",VLOOKUP($B49,'[2]1516 Exp_Rev Access'!$F$7:$FS$310,98,FALSE))</f>
        <v>0</v>
      </c>
      <c r="DP49" s="90">
        <f>IF(ISNA(VLOOKUP($B49,'[2]1516 Exp_Rev Access'!$F$7:$FS$310,99,FALSE)),"",VLOOKUP($B49,'[2]1516 Exp_Rev Access'!$F$7:$FS$310,99,FALSE))</f>
        <v>0</v>
      </c>
      <c r="DQ49" s="90">
        <f>IF(ISNA(VLOOKUP($B49,'[2]1516 Exp_Rev Access'!$F$7:$FS$310,100,FALSE)),"",VLOOKUP($B49,'[2]1516 Exp_Rev Access'!$F$7:$FS$310,100,FALSE))</f>
        <v>0</v>
      </c>
      <c r="DR49" s="90">
        <f>IF(ISNA(VLOOKUP($B49,'[2]1516 Exp_Rev Access'!$F$7:$FS$310,101,FALSE)),"",VLOOKUP($B49,'[2]1516 Exp_Rev Access'!$F$7:$FS$310,101,FALSE))</f>
        <v>0</v>
      </c>
      <c r="DS49" s="90">
        <f>IF(ISNA(VLOOKUP($B49,'[2]1516 Exp_Rev Access'!$F$7:$FS$310,102,FALSE)),"",VLOOKUP($B49,'[2]1516 Exp_Rev Access'!$F$7:$FS$310,102,FALSE))</f>
        <v>0</v>
      </c>
      <c r="DT49" s="90">
        <f>IF(ISNA(VLOOKUP($B49,'[2]1516 Exp_Rev Access'!$F$7:$FS$310,103,FALSE)),"",VLOOKUP($B49,'[2]1516 Exp_Rev Access'!$F$7:$FS$310,103,FALSE))</f>
        <v>0</v>
      </c>
      <c r="DU49" s="90">
        <f>IF(ISNA(VLOOKUP($B49,'[2]1516 Exp_Rev Access'!$F$7:$FS$310,104,FALSE)),"",VLOOKUP($B49,'[2]1516 Exp_Rev Access'!$F$7:$FS$310,104,FALSE))</f>
        <v>0</v>
      </c>
      <c r="DV49" s="90">
        <f>IF(ISNA(VLOOKUP($B49,'[2]1516 Exp_Rev Access'!$F$7:$FS$310,105,FALSE)),"",VLOOKUP($B49,'[2]1516 Exp_Rev Access'!$F$7:$FS$310,105,FALSE))</f>
        <v>0</v>
      </c>
      <c r="DW49" s="90">
        <f>IF(ISNA(VLOOKUP($B49,'[2]1516 Exp_Rev Access'!$F$7:$FS$310,106,FALSE)),"",VLOOKUP($B49,'[2]1516 Exp_Rev Access'!$F$7:$FS$310,106,FALSE))</f>
        <v>0</v>
      </c>
      <c r="DX49" s="90">
        <f>IF(ISNA(VLOOKUP($B49,'[2]1516 Exp_Rev Access'!$F$7:$FS$310,107,FALSE)),"",VLOOKUP($B49,'[2]1516 Exp_Rev Access'!$F$7:$FS$310,107,FALSE))</f>
        <v>0</v>
      </c>
      <c r="DY49" s="90">
        <f>IF(ISNA(VLOOKUP($B49,'[2]1516 Exp_Rev Access'!$F$7:$FS$310,108,FALSE)),"",VLOOKUP($B49,'[2]1516 Exp_Rev Access'!$F$7:$FS$310,108,FALSE))</f>
        <v>0</v>
      </c>
      <c r="DZ49" s="90">
        <f>IF(ISNA(VLOOKUP($B49,'[2]1516 Exp_Rev Access'!$F$7:$FS$310,109,FALSE)),"",VLOOKUP($B49,'[2]1516 Exp_Rev Access'!$F$7:$FS$310,109,FALSE))</f>
        <v>0</v>
      </c>
      <c r="EA49" s="90">
        <f>IF(ISNA(VLOOKUP($B49,'[2]1516 Exp_Rev Access'!$F$7:$FS$310,110,FALSE)),"",VLOOKUP($B49,'[2]1516 Exp_Rev Access'!$F$7:$FS$310,110,FALSE))</f>
        <v>0</v>
      </c>
      <c r="EB49" s="90">
        <f>IF(ISNA(VLOOKUP($B49,'[2]1516 Exp_Rev Access'!$F$7:$FS$310,111,FALSE)),"",VLOOKUP($B49,'[2]1516 Exp_Rev Access'!$F$7:$FS$310,111,FALSE))</f>
        <v>0</v>
      </c>
      <c r="EC49" s="90">
        <f>IF(ISNA(VLOOKUP($B49,'[2]1516 Exp_Rev Access'!$F$7:$FS$310,112,FALSE)),"",VLOOKUP($B49,'[2]1516 Exp_Rev Access'!$F$7:$FS$310,112,FALSE))</f>
        <v>0</v>
      </c>
      <c r="ED49" s="90">
        <f>IF(ISNA(VLOOKUP($B49,'[2]1516 Exp_Rev Access'!$F$7:$FS$310,113,FALSE)),"",VLOOKUP($B49,'[2]1516 Exp_Rev Access'!$F$7:$FS$310,113,FALSE))</f>
        <v>0</v>
      </c>
      <c r="EE49" s="90">
        <f>IF(ISNA(VLOOKUP($B49,'[2]1516 Exp_Rev Access'!$F$7:$FS$310,114,FALSE)),"",VLOOKUP($B49,'[2]1516 Exp_Rev Access'!$F$7:$FS$310,114,FALSE))</f>
        <v>0</v>
      </c>
      <c r="EF49" s="90">
        <f>IF(ISNA(VLOOKUP($B49,'[2]1516 Exp_Rev Access'!$F$7:$FS$310,115,FALSE)),"",VLOOKUP($B49,'[2]1516 Exp_Rev Access'!$F$7:$FS$310,115,FALSE))</f>
        <v>0</v>
      </c>
      <c r="EG49" s="90">
        <f>IF(ISNA(VLOOKUP($B49,'[2]1516 Exp_Rev Access'!$F$7:$FS$310,116,FALSE)),"",VLOOKUP($B49,'[2]1516 Exp_Rev Access'!$F$7:$FS$310,116,FALSE))</f>
        <v>0</v>
      </c>
      <c r="EH49" s="90">
        <f>IF(ISNA(VLOOKUP($B49,'[2]1516 Exp_Rev Access'!$F$7:$FS$310,117,FALSE)),"",VLOOKUP($B49,'[2]1516 Exp_Rev Access'!$F$7:$FS$310,117,FALSE))</f>
        <v>0</v>
      </c>
      <c r="EI49" s="90">
        <f>IF(ISNA(VLOOKUP($B49,'[2]1516 Exp_Rev Access'!$F$7:$FS$310,118,FALSE)),"",VLOOKUP($B49,'[2]1516 Exp_Rev Access'!$F$7:$FS$310,118,FALSE))</f>
        <v>0</v>
      </c>
      <c r="EJ49" s="90">
        <f>IF(ISNA(VLOOKUP($B49,'[2]1516 Exp_Rev Access'!$F$7:$FS$310,119,FALSE)),"",VLOOKUP($B49,'[2]1516 Exp_Rev Access'!$F$7:$FS$310,119,FALSE))</f>
        <v>0</v>
      </c>
      <c r="EK49" s="90">
        <f>IF(ISNA(VLOOKUP($B49,'[2]1516 Exp_Rev Access'!$F$7:$FS$310,120,FALSE)),"",VLOOKUP($B49,'[2]1516 Exp_Rev Access'!$F$7:$FS$310,120,FALSE))</f>
        <v>0</v>
      </c>
      <c r="EL49" s="90">
        <f>IF(ISNA(VLOOKUP($B49,'[2]1516 Exp_Rev Access'!$F$7:$FS$310,121,FALSE)),"",VLOOKUP($B49,'[2]1516 Exp_Rev Access'!$F$7:$FS$310,121,FALSE))</f>
        <v>0</v>
      </c>
      <c r="EM49" s="90">
        <f>IF(ISNA(VLOOKUP($B49,'[2]1516 Exp_Rev Access'!$F$7:$FS$310,122,FALSE)),"",VLOOKUP($B49,'[2]1516 Exp_Rev Access'!$F$7:$FS$310,122,FALSE))</f>
        <v>0</v>
      </c>
      <c r="EN49" s="90">
        <f>IF(ISNA(VLOOKUP($B49,'[2]1516 Exp_Rev Access'!$F$7:$FS$310,123,FALSE)),"",VLOOKUP($B49,'[2]1516 Exp_Rev Access'!$F$7:$FS$310,123,FALSE))</f>
        <v>542785.24</v>
      </c>
      <c r="EO49" s="90">
        <f>IF(ISNA(VLOOKUP($B49,'[2]1516 Exp_Rev Access'!$F$7:$FS$310,124,FALSE)),"",VLOOKUP($B49,'[2]1516 Exp_Rev Access'!$F$7:$FS$310,124,FALSE))</f>
        <v>0</v>
      </c>
      <c r="EP49" s="90">
        <f>IF(ISNA(VLOOKUP($B49,'[2]1516 Exp_Rev Access'!$F$7:$FS$310,125,FALSE)),"",VLOOKUP($B49,'[2]1516 Exp_Rev Access'!$F$7:$FS$310,125,FALSE))</f>
        <v>0</v>
      </c>
      <c r="EQ49" s="90">
        <f>IF(ISNA(VLOOKUP($B49,'[2]1516 Exp_Rev Access'!$F$7:$FS$310,126,FALSE)),"",VLOOKUP($B49,'[2]1516 Exp_Rev Access'!$F$7:$FS$310,126,FALSE))</f>
        <v>0</v>
      </c>
      <c r="ER49" s="90">
        <f>IF(ISNA(VLOOKUP($B49,'[2]1516 Exp_Rev Access'!$F$7:$FS$310,127,FALSE)),"",VLOOKUP($B49,'[2]1516 Exp_Rev Access'!$F$7:$FS$310,127,FALSE))</f>
        <v>0</v>
      </c>
      <c r="ES49" s="90">
        <f>IF(ISNA(VLOOKUP($B49,'[2]1516 Exp_Rev Access'!$F$7:$FS$310,128,FALSE)),"",VLOOKUP($B49,'[2]1516 Exp_Rev Access'!$F$7:$FS$310,128,FALSE))</f>
        <v>0</v>
      </c>
      <c r="ET49" s="90">
        <f>IF(ISNA(VLOOKUP($B49,'[2]1516 Exp_Rev Access'!$F$7:$FS$310,129,FALSE)),"",VLOOKUP($B49,'[2]1516 Exp_Rev Access'!$F$7:$FS$310,129,FALSE))</f>
        <v>0</v>
      </c>
      <c r="EU49" s="90">
        <f>IF(ISNA(VLOOKUP($B49,'[2]1516 Exp_Rev Access'!$F$7:$FS$310,130,FALSE)),"",VLOOKUP($B49,'[2]1516 Exp_Rev Access'!$F$7:$FS$310,130,FALSE))</f>
        <v>0</v>
      </c>
      <c r="EV49" s="90">
        <f>IF(ISNA(VLOOKUP($B49,'[2]1516 Exp_Rev Access'!$F$7:$FS$310,131,FALSE)),"",VLOOKUP($B49,'[2]1516 Exp_Rev Access'!$F$7:$FS$310,131,FALSE))</f>
        <v>361663.18</v>
      </c>
      <c r="EW49" s="90">
        <f>IF(ISNA(VLOOKUP($B49,'[2]1516 Exp_Rev Access'!$F$7:$FS$310,132,FALSE)),"",VLOOKUP($B49,'[2]1516 Exp_Rev Access'!$F$7:$FS$310,132,FALSE))</f>
        <v>0</v>
      </c>
      <c r="EX49" s="90">
        <f>IF(ISNA(VLOOKUP($B49,'[2]1516 Exp_Rev Access'!$F$7:$FS$310,133,FALSE)),"",VLOOKUP($B49,'[2]1516 Exp_Rev Access'!$F$7:$FS$310,133,FALSE))</f>
        <v>0</v>
      </c>
      <c r="EY49" s="90">
        <f>IF(ISNA(VLOOKUP($B49,'[2]1516 Exp_Rev Access'!$F$7:$FS$310,134,FALSE)),"",VLOOKUP($B49,'[2]1516 Exp_Rev Access'!$F$7:$FS$310,134,FALSE))</f>
        <v>0</v>
      </c>
      <c r="EZ49" s="90">
        <f>IF(ISNA(VLOOKUP($B49,'[2]1516 Exp_Rev Access'!$F$7:$FS$310,135,FALSE)),"",VLOOKUP($B49,'[2]1516 Exp_Rev Access'!$F$7:$FS$310,135,FALSE))</f>
        <v>0</v>
      </c>
      <c r="FA49" s="90">
        <f>IF(ISNA(VLOOKUP($B49,'[2]1516 Exp_Rev Access'!$F$7:$FS$310,136,FALSE)),"",VLOOKUP($B49,'[2]1516 Exp_Rev Access'!$F$7:$FS$310,136,FALSE))</f>
        <v>0</v>
      </c>
      <c r="FB49" s="90">
        <f>IF(ISNA(VLOOKUP($B49,'[2]1516 Exp_Rev Access'!$F$7:$FS$310,137,FALSE)),"",VLOOKUP($B49,'[2]1516 Exp_Rev Access'!$F$7:$FS$310,137,FALSE))</f>
        <v>0</v>
      </c>
      <c r="FC49" s="90">
        <f>IF(ISNA(VLOOKUP($B49,'[2]1516 Exp_Rev Access'!$F$7:$FS$310,138,FALSE)),"",VLOOKUP($B49,'[2]1516 Exp_Rev Access'!$F$7:$FS$310,138,FALSE))</f>
        <v>574097.07999999996</v>
      </c>
      <c r="FD49" s="90">
        <f>IF(ISNA(VLOOKUP($B49,'[2]1516 Exp_Rev Access'!$F$7:$FS$310,139,FALSE)),"",VLOOKUP($B49,'[2]1516 Exp_Rev Access'!$F$7:$FS$310,139,FALSE))</f>
        <v>0</v>
      </c>
      <c r="FE49" s="90">
        <f>IF(ISNA(VLOOKUP($B49,'[2]1516 Exp_Rev Access'!$F$7:$FS$310,140,FALSE)),"",VLOOKUP($B49,'[2]1516 Exp_Rev Access'!$F$7:$FS$310,140,FALSE))</f>
        <v>0</v>
      </c>
      <c r="FF49" s="90">
        <f>IF(ISNA(VLOOKUP($B49,'[2]1516 Exp_Rev Access'!$F$7:$FS$310,141,FALSE)),"",VLOOKUP($B49,'[2]1516 Exp_Rev Access'!$F$7:$FS$310,141,FALSE))</f>
        <v>0</v>
      </c>
      <c r="FG49" s="90">
        <f>IF(ISNA(VLOOKUP($B49,'[2]1516 Exp_Rev Access'!$F$7:$FS$310,142,FALSE)),"",VLOOKUP($B49,'[2]1516 Exp_Rev Access'!$F$7:$FS$310,142,FALSE))</f>
        <v>0</v>
      </c>
      <c r="FH49" s="90">
        <f>IF(ISNA(VLOOKUP($B49,'[2]1516 Exp_Rev Access'!$F$7:$FS$310,143,FALSE)),"",VLOOKUP($B49,'[2]1516 Exp_Rev Access'!$F$7:$FS$310,143,FALSE))</f>
        <v>0</v>
      </c>
      <c r="FI49" s="90">
        <f>IF(ISNA(VLOOKUP($B49,'[2]1516 Exp_Rev Access'!$F$7:$FS$310,144,FALSE)),"",VLOOKUP($B49,'[2]1516 Exp_Rev Access'!$F$7:$FS$310,144,FALSE))</f>
        <v>0</v>
      </c>
      <c r="FJ49" s="90">
        <f>IF(ISNA(VLOOKUP($B49,'[2]1516 Exp_Rev Access'!$F$7:$FS$310,145,FALSE)),"",VLOOKUP($B49,'[2]1516 Exp_Rev Access'!$F$7:$FS$310,145,FALSE))</f>
        <v>0</v>
      </c>
      <c r="FK49" s="90">
        <f>IF(ISNA(VLOOKUP($B49,'[2]1516 Exp_Rev Access'!$F$7:$FS$310,146,FALSE)),"",VLOOKUP($B49,'[2]1516 Exp_Rev Access'!$F$7:$FS$310,146,FALSE))</f>
        <v>0</v>
      </c>
      <c r="FL49" s="90">
        <f>IF(ISNA(VLOOKUP($B49,'[2]1516 Exp_Rev Access'!$F$7:$FS$310,1147,FALSE)),"",VLOOKUP($B49,'[2]1516 Exp_Rev Access'!$F$7:$FS$310,147,FALSE))</f>
        <v>0</v>
      </c>
      <c r="FM49" s="90">
        <f>IF(ISNA(VLOOKUP($B49,'[2]1516 Exp_Rev Access'!$F$7:$FS$310,148,FALSE)),"",VLOOKUP($B49,'[2]1516 Exp_Rev Access'!$F$7:$FS$310,148,FALSE))</f>
        <v>0</v>
      </c>
      <c r="FN49" s="90">
        <f>IF(ISNA(VLOOKUP($B49,'[2]1516 Exp_Rev Access'!$F$7:$FS$310,149,FALSE)),"",VLOOKUP($B49,'[2]1516 Exp_Rev Access'!$F$7:$FS$310,149,FALSE))</f>
        <v>0</v>
      </c>
      <c r="FO49" s="90">
        <f>IF(ISNA(VLOOKUP($B49,'[2]1516 Exp_Rev Access'!$F$7:$FS$310,150,FALSE)),"",VLOOKUP($B49,'[2]1516 Exp_Rev Access'!$F$7:$FS$310,150,FALSE))</f>
        <v>0</v>
      </c>
      <c r="FP49" s="90">
        <f>IF(ISNA(VLOOKUP($B49,'[2]1516 Exp_Rev Access'!$F$7:$FS$310,151,FALSE)),"",VLOOKUP($B49,'[2]1516 Exp_Rev Access'!$F$7:$FS$310,151,FALSE))</f>
        <v>0</v>
      </c>
      <c r="FQ49" s="90">
        <f>IF(ISNA(VLOOKUP($B49,'[2]1516 Exp_Rev Access'!$F$7:$FS$310,152,FALSE)),"",VLOOKUP($B49,'[2]1516 Exp_Rev Access'!$F$7:$FS$310,152,FALSE))</f>
        <v>0</v>
      </c>
      <c r="FR49" s="90">
        <f>IF(ISNA(VLOOKUP($B49,'[2]1516 Exp_Rev Access'!$F$7:$FS$310,153,FALSE)),"",VLOOKUP($B49,'[2]1516 Exp_Rev Access'!$F$7:$FS$310,153,FALSE))</f>
        <v>565561.38</v>
      </c>
      <c r="FS49" s="53">
        <f t="shared" ref="FS49:FS57" si="152">SUM(CH49:FR49)</f>
        <v>19912801.059999995</v>
      </c>
      <c r="FT49" s="92">
        <f t="shared" ref="FT49:FT58" si="153">FS49/E49</f>
        <v>7.4318937158779588E-2</v>
      </c>
      <c r="FU49" s="118">
        <f t="shared" ref="FU49:FU58" si="154">FS49/D49</f>
        <v>858.07478980986673</v>
      </c>
      <c r="FV49" s="90">
        <f>IF(ISNA(VLOOKUP($B49,'[2]1516 Exp_Rev Access'!$F$7:$FS$310,154,FALSE)),"",VLOOKUP($B49,'[2]1516 Exp_Rev Access'!$F$7:$FS$310,154,FALSE))</f>
        <v>427.5</v>
      </c>
      <c r="FW49" s="90">
        <f>IF(ISNA(VLOOKUP($B49,'[2]1516 Exp_Rev Access'!$F$7:$FS$310,155,FALSE)),"",VLOOKUP($B49,'[2]1516 Exp_Rev Access'!$F$7:$FS$310,155,FALSE))</f>
        <v>1203776.3400000001</v>
      </c>
      <c r="FX49" s="90">
        <f>IF(ISNA(VLOOKUP($B49,'[2]1516 Exp_Rev Access'!$F$7:$FS$310,156,FALSE)),"",VLOOKUP($B49,'[2]1516 Exp_Rev Access'!$F$7:$FS$310,156,FALSE))</f>
        <v>0</v>
      </c>
      <c r="FY49" s="90">
        <f>IF(ISNA(VLOOKUP($B49,'[2]1516 Exp_Rev Access'!$F$7:$FS$310,157,FALSE)),"",VLOOKUP($B49,'[2]1516 Exp_Rev Access'!$F$7:$FS$310,157,FALSE))</f>
        <v>0</v>
      </c>
      <c r="FZ49" s="90">
        <f>IF(ISNA(VLOOKUP($B49,'[2]1516 Exp_Rev Access'!$F$7:$FS$310,158,FALSE)),"",VLOOKUP($B49,'[2]1516 Exp_Rev Access'!$F$7:$FS$310,158,FALSE))</f>
        <v>0</v>
      </c>
      <c r="GA49" s="90">
        <f>IF(ISNA(VLOOKUP($B49,'[2]1516 Exp_Rev Access'!$F$7:$FS$310,159,FALSE)),"",VLOOKUP($B49,'[2]1516 Exp_Rev Access'!$F$7:$FS$310,159,FALSE))</f>
        <v>0</v>
      </c>
      <c r="GB49" s="90">
        <f>IF(ISNA(VLOOKUP($B49,'[2]1516 Exp_Rev Access'!$F$7:$FS$310,160,FALSE)),"",VLOOKUP($B49,'[2]1516 Exp_Rev Access'!$F$7:$FS$310,160,FALSE))</f>
        <v>0</v>
      </c>
      <c r="GC49" s="90">
        <f>IF(ISNA(VLOOKUP($B49,'[2]1516 Exp_Rev Access'!$F$7:$FS$310,161,FALSE)),"",VLOOKUP($B49,'[2]1516 Exp_Rev Access'!$F$7:$FS$310,161,FALSE))</f>
        <v>0</v>
      </c>
      <c r="GD49" s="90">
        <f>IF(ISNA(VLOOKUP($B49,'[2]1516 Exp_Rev Access'!$F$7:$FS$310,162,FALSE)),"",VLOOKUP($B49,'[2]1516 Exp_Rev Access'!$F$7:$FS$310,162,FALSE))</f>
        <v>0</v>
      </c>
      <c r="GE49" s="90">
        <f>IF(ISNA(VLOOKUP($B49,'[2]1516 Exp_Rev Access'!$F$7:$FS$310,163,FALSE)),"",VLOOKUP($B49,'[2]1516 Exp_Rev Access'!$F$7:$FS$310,163,FALSE))</f>
        <v>0</v>
      </c>
      <c r="GF49" s="90">
        <f>IF(ISNA(VLOOKUP($B49,'[2]1516 Exp_Rev Access'!$F$7:$FS$310,164,FALSE)),"",VLOOKUP($B49,'[2]1516 Exp_Rev Access'!$F$7:$FS$310,164,FALSE))</f>
        <v>104179.31</v>
      </c>
      <c r="GG49" s="90">
        <f>IF(ISNA(VLOOKUP($B49,'[2]1516 Exp_Rev Access'!$F$7:$FS$310,165,FALSE)),"",VLOOKUP($B49,'[2]1516 Exp_Rev Access'!$F$7:$FS$310,165,FALSE))</f>
        <v>0</v>
      </c>
      <c r="GH49" s="90">
        <f>IF(ISNA(VLOOKUP($B49,'[2]1516 Exp_Rev Access'!$F$7:$FS$310,166,FALSE)),"",VLOOKUP($B49,'[2]1516 Exp_Rev Access'!$F$7:$FS$310,166,FALSE))</f>
        <v>0</v>
      </c>
      <c r="GI49" s="90">
        <f>IF(ISNA(VLOOKUP($B49,'[2]1516 Exp_Rev Access'!$F$7:$FS$310,167,FALSE)),"",VLOOKUP($B49,'[2]1516 Exp_Rev Access'!$F$7:$FS$310,167,FALSE))</f>
        <v>0</v>
      </c>
      <c r="GJ49" s="90">
        <f>IF(ISNA(VLOOKUP($B49,'[2]1516 Exp_Rev Access'!$F$7:$FS$310,168,FALSE)),"",VLOOKUP($B49,'[2]1516 Exp_Rev Access'!$F$7:$FS$310,168,FALSE))</f>
        <v>0</v>
      </c>
      <c r="GK49" s="90">
        <f>IF(ISNA(VLOOKUP($B49,'[2]1516 Exp_Rev Access'!$F$7:$FS$310,169,FALSE)),"",VLOOKUP($B49,'[2]1516 Exp_Rev Access'!$F$7:$FS$310,169,FALSE))</f>
        <v>38369.81</v>
      </c>
      <c r="GL49" s="90">
        <f>IF(ISNA(VLOOKUP($B49,'[2]1516 Exp_Rev Access'!$F$7:$FS$310,170,FALSE)),"",VLOOKUP($B49,'[2]1516 Exp_Rev Access'!$F$7:$FS$310,170,FALSE))</f>
        <v>17478.05</v>
      </c>
      <c r="GM49" s="90">
        <f>IF(ISNA(VLOOKUP($B49,'[2]1516 Exp_Rev Access'!$F$7:$FT$310,171,FALSE)),"",VLOOKUP($B49,'[2]1516 Exp_Rev Access'!$F$7:$FT$310,171,FALSE))</f>
        <v>0</v>
      </c>
      <c r="GN49" s="90">
        <f>IF(ISNA(VLOOKUP($B49,'[2]1516 Exp_Rev Access'!$F$7:$FU$310,172,FALSE)),"",VLOOKUP($B49,'[2]1516 Exp_Rev Access'!$F$7:$FU$310,172,FALSE))</f>
        <v>0</v>
      </c>
      <c r="GO49" s="90">
        <f>IF(ISNA(VLOOKUP($B49,'[2]1516 Exp_Rev Access'!$F$7:$FV$310,173,FALSE)),"",VLOOKUP($B49,'[2]1516 Exp_Rev Access'!$F$7:$FV$310,173,FALSE))</f>
        <v>0</v>
      </c>
      <c r="GP49" s="90">
        <f>IF(ISNA(VLOOKUP($B49,'[2]1516 Exp_Rev Access'!$F$7:$GA$310,174,FALSE)),"",VLOOKUP($B49,'[2]1516 Exp_Rev Access'!$F$7:$GA$310,174,FALSE))</f>
        <v>0</v>
      </c>
      <c r="GQ49" s="90">
        <f>IF(ISNA(VLOOKUP($B49,'[2]1516 Exp_Rev Access'!$F$7:$GA$310,175,FALSE)),"",VLOOKUP($B49,'[2]1516 Exp_Rev Access'!$F$7:$GA$310,175,FALSE))</f>
        <v>0</v>
      </c>
      <c r="GR49" s="90">
        <f>IF(ISNA(VLOOKUP($B49,'[2]1516 Exp_Rev Access'!$F$7:$GA$310,176,FALSE)),"",VLOOKUP($B49,'[2]1516 Exp_Rev Access'!$F$7:$GA$310,176,FALSE))</f>
        <v>0</v>
      </c>
      <c r="GS49" s="90">
        <f>IF(ISNA(VLOOKUP($B49,'[2]1516 Exp_Rev Access'!$F$7:$GA$310,177,FALSE)),"",VLOOKUP($B49,'[2]1516 Exp_Rev Access'!$F$7:$GA$310,177,FALSE))</f>
        <v>1430988.4</v>
      </c>
      <c r="GT49" s="90">
        <f>IF(ISNA(VLOOKUP($B49,'[2]1516 Exp_Rev Access'!$F$7:$GA$310,178,FALSE)),"",VLOOKUP($B49,'[2]1516 Exp_Rev Access'!$F$7:$GA$310,178,FALSE))</f>
        <v>4533837.9400000004</v>
      </c>
      <c r="GU49" s="53">
        <f t="shared" ref="GU49:GU57" si="155">SUM(FV49:GT49)</f>
        <v>7329057.3500000006</v>
      </c>
      <c r="GV49" s="92">
        <f t="shared" ref="GV49:GV58" si="156">GU49/E49</f>
        <v>2.7353648087304387E-2</v>
      </c>
      <c r="GW49" s="96">
        <f t="shared" ref="GW49:GW58" si="157">GU49/D49</f>
        <v>315.82092977057596</v>
      </c>
    </row>
    <row r="50" spans="1:222" x14ac:dyDescent="0.2">
      <c r="B50" s="87" t="s">
        <v>233</v>
      </c>
      <c r="C50" s="87" t="s">
        <v>234</v>
      </c>
      <c r="D50" s="88">
        <f>IF(ISNA(VLOOKUP($B50,'[2]1516 enrollment_Rev_Exp by size'!$A$6:$C$325,3,FALSE)),"",VLOOKUP($B50,'[2]1516 enrollment_Rev_Exp by size'!$A$6:$C$325,3,FALSE))</f>
        <v>1787.3</v>
      </c>
      <c r="E50" s="89">
        <v>18393716.649999999</v>
      </c>
      <c r="F50" s="67">
        <f t="shared" si="135"/>
        <v>18393716.650000002</v>
      </c>
      <c r="G50" s="67">
        <f t="shared" si="136"/>
        <v>0</v>
      </c>
      <c r="H50" s="90">
        <f>IF(ISNA(VLOOKUP($B50,'[2]1516 Exp_Rev Access'!$F$7:$FS$310,2,FALSE)),"",VLOOKUP($B50,'[2]1516 Exp_Rev Access'!$F$7:$FS$310,2,FALSE))</f>
        <v>3385143.77</v>
      </c>
      <c r="I50" s="90">
        <f>IF(ISNA(VLOOKUP($B50,'[2]1516 Exp_Rev Access'!$F$7:$FS$310,3,FALSE)),"",VLOOKUP($B50,'[2]1516 Exp_Rev Access'!$F$7:$FS$310,3,FALSE))</f>
        <v>0</v>
      </c>
      <c r="J50" s="90">
        <f>IF(ISNA(VLOOKUP($B50,'[2]1516 Exp_Rev Access'!$F$7:$FS$310,4,FALSE)),"",VLOOKUP($B50,'[2]1516 Exp_Rev Access'!$F$7:$FS$310,4,FALSE))</f>
        <v>0</v>
      </c>
      <c r="K50" s="90">
        <f>IF(ISNA(VLOOKUP($B50,'[2]1516 Exp_Rev Access'!$F$7:$FS$310,5,FALSE)),"-",VLOOKUP($B50,'[2]1516 Exp_Rev Access'!$F$7:$FS$310,5,FALSE))</f>
        <v>33588.75</v>
      </c>
      <c r="L50" s="90">
        <f>IF(ISNA(VLOOKUP($B50,'[2]1516 Exp_Rev Access'!$F$7:$FS$310,6,FALSE)),"",VLOOKUP($B50,'[2]1516 Exp_Rev Access'!$F$7:$FS$310,6,FALSE))</f>
        <v>0</v>
      </c>
      <c r="M50" s="90">
        <f>IF(ISNA(VLOOKUP($B50,'[2]1516 Exp_Rev Access'!$F$7:$FS$310,7,FALSE)),"",VLOOKUP($B50,'[2]1516 Exp_Rev Access'!$F$7:$FS$310,7,FALSE))</f>
        <v>0</v>
      </c>
      <c r="N50" s="53">
        <f t="shared" si="137"/>
        <v>3418732.52</v>
      </c>
      <c r="O50" s="91">
        <f t="shared" si="138"/>
        <v>0.18586415051685601</v>
      </c>
      <c r="P50" s="53">
        <f t="shared" si="139"/>
        <v>1912.7916522128351</v>
      </c>
      <c r="Q50" s="90">
        <f>IF(ISNA(VLOOKUP($B50,'[2]1516 Exp_Rev Access'!$F$7:$FS$310,8,FALSE)),"",VLOOKUP($B50,'[2]1516 Exp_Rev Access'!$F$7:$FS$310,8,FALSE))</f>
        <v>126668.32</v>
      </c>
      <c r="R50" s="90">
        <f>IF(ISNA(VLOOKUP($B50,'[2]1516 Exp_Rev Access'!$F$7:$FS$310,9,FALSE)),"",VLOOKUP($B50,'[2]1516 Exp_Rev Access'!$F$7:$FS$310,9,FALSE))</f>
        <v>0</v>
      </c>
      <c r="S50" s="90">
        <f>IF(ISNA(VLOOKUP($B50,'[2]1516 Exp_Rev Access'!$F$7:$FS$310,10,FALSE)),"",VLOOKUP($B50,'[2]1516 Exp_Rev Access'!$F$7:$FS$310,10,FALSE))</f>
        <v>0</v>
      </c>
      <c r="T50" s="90">
        <f>IF(ISNA(VLOOKUP($B50,'[2]1516 Exp_Rev Access'!$F$7:$FS$310,11,FALSE)),"",VLOOKUP($B50,'[2]1516 Exp_Rev Access'!$F$7:$FS$310,11,FALSE))</f>
        <v>0</v>
      </c>
      <c r="U50" s="90">
        <f>IF(ISNA(VLOOKUP($B50,'[2]1516 Exp_Rev Access'!$F$7:$FS$310,12,FALSE)),"",VLOOKUP($B50,'[2]1516 Exp_Rev Access'!$F$7:$FS$310,12,FALSE))</f>
        <v>0</v>
      </c>
      <c r="V50" s="90">
        <f>IF(ISNA(VLOOKUP($B50,'[2]1516 Exp_Rev Access'!$F$7:$FS$310,13,FALSE)),"",VLOOKUP($B50,'[2]1516 Exp_Rev Access'!$F$7:$FS$310,13,FALSE))</f>
        <v>0</v>
      </c>
      <c r="W50" s="90">
        <f>IF(ISNA(VLOOKUP($B50,'[2]1516 Exp_Rev Access'!$F$7:$FS$310,14,FALSE)),"",VLOOKUP($B50,'[2]1516 Exp_Rev Access'!$F$7:$FS$310,14,FALSE))</f>
        <v>0</v>
      </c>
      <c r="X50" s="90">
        <f>IF(ISNA(VLOOKUP($B50,'[2]1516 Exp_Rev Access'!$F$7:$FS$310,15,FALSE)),"",VLOOKUP($B50,'[2]1516 Exp_Rev Access'!$F$7:$FS$310,15,FALSE))</f>
        <v>0</v>
      </c>
      <c r="Y50" s="90">
        <f>IF(ISNA(VLOOKUP($B50,'[2]1516 Exp_Rev Access'!$F$7:$FS$310,16,FALSE)),"",VLOOKUP($B50,'[2]1516 Exp_Rev Access'!$F$7:$FS$310,16,FALSE))</f>
        <v>32291.41</v>
      </c>
      <c r="Z50" s="90">
        <f>IF(ISNA(VLOOKUP($B50,'[2]1516 Exp_Rev Access'!$F$7:$FS$310,17,FALSE)),"",VLOOKUP($B50,'[2]1516 Exp_Rev Access'!$F$7:$FS$310,17,FALSE))</f>
        <v>0</v>
      </c>
      <c r="AA50" s="90">
        <f>IF(ISNA(VLOOKUP($B50,'[2]1516 Exp_Rev Access'!$F$7:$FS$310,18,FALSE)),"",VLOOKUP($B50,'[2]1516 Exp_Rev Access'!$F$7:$FS$310,18,FALSE))</f>
        <v>0</v>
      </c>
      <c r="AB50" s="90">
        <f>IF(ISNA(VLOOKUP($B50,'[2]1516 Exp_Rev Access'!$F$7:$FS$310,19,FALSE)),"",VLOOKUP($B50,'[2]1516 Exp_Rev Access'!$F$7:$FS$310,19,FALSE))</f>
        <v>0</v>
      </c>
      <c r="AC50" s="90">
        <f>IF(ISNA(VLOOKUP($B50,'[2]1516 Exp_Rev Access'!$F$7:$FS$310,20,FALSE)),"",VLOOKUP($B50,'[2]1516 Exp_Rev Access'!$F$7:$FS$310,20,FALSE))</f>
        <v>110826.65</v>
      </c>
      <c r="AD50" s="90">
        <f>IF(ISNA(VLOOKUP($B50,'[2]1516 Exp_Rev Access'!$F$7:$FS$310,21,FALSE)),"",VLOOKUP($B50,'[2]1516 Exp_Rev Access'!$F$7:$FS$310,21,FALSE))</f>
        <v>307327.82</v>
      </c>
      <c r="AE50" s="90">
        <f>IF(ISNA(VLOOKUP($B50,'[2]1516 Exp_Rev Access'!$F$7:$FS$310,22,FALSE)),"",VLOOKUP($B50,'[2]1516 Exp_Rev Access'!$F$7:$FS$310,22,FALSE))</f>
        <v>18073.54</v>
      </c>
      <c r="AF50" s="90">
        <f>IF(ISNA(VLOOKUP($B50,'[2]1516 Exp_Rev Access'!$F$7:$FS$310,23,FALSE)),"",VLOOKUP($B50,'[2]1516 Exp_Rev Access'!$F$7:$FS$310,23,FALSE))</f>
        <v>0</v>
      </c>
      <c r="AG50" s="90">
        <f>IF(ISNA(VLOOKUP($B50,'[2]1516 Exp_Rev Access'!$F$7:$FS$310,24,FALSE)),"",VLOOKUP($B50,'[2]1516 Exp_Rev Access'!$F$7:$FS$310,24,FALSE))</f>
        <v>16933.72</v>
      </c>
      <c r="AH50" s="90">
        <f>IF(ISNA(VLOOKUP($B50,'[2]1516 Exp_Rev Access'!$F$7:$FS$310,25,FALSE)),"",VLOOKUP($B50,'[2]1516 Exp_Rev Access'!$F$7:$FS$310,25,FALSE))</f>
        <v>1004.93</v>
      </c>
      <c r="AI50" s="90">
        <f>IF(ISNA(VLOOKUP($B50,'[2]1516 Exp_Rev Access'!$F$7:$FS$310,26,FALSE)),"",VLOOKUP($B50,'[2]1516 Exp_Rev Access'!$F$7:$FS$310,26,FALSE))</f>
        <v>0</v>
      </c>
      <c r="AJ50" s="90">
        <f>IF(ISNA(VLOOKUP($B50,'[2]1516 Exp_Rev Access'!$F$7:$FS$310,27,FALSE)),"",VLOOKUP($B50,'[2]1516 Exp_Rev Access'!$F$7:$FS$310,27,FALSE))</f>
        <v>0</v>
      </c>
      <c r="AK50" s="90">
        <f>IF(ISNA(VLOOKUP($B50,'[2]1516 Exp_Rev Access'!$F$7:$FS$310,28,FALSE)),"",VLOOKUP($B50,'[2]1516 Exp_Rev Access'!$F$7:$FS$310,28,FALSE))</f>
        <v>4586.58</v>
      </c>
      <c r="AL50" s="90">
        <f>IF(ISNA(VLOOKUP($B50,'[2]1516 Exp_Rev Access'!$F$7:$FS$310,29,FALSE)),"",VLOOKUP($B50,'[2]1516 Exp_Rev Access'!$F$7:$FS$310,29,FALSE))</f>
        <v>5869.75</v>
      </c>
      <c r="AM50" s="53">
        <f t="shared" si="140"/>
        <v>623582.71999999997</v>
      </c>
      <c r="AN50" s="92">
        <f t="shared" si="141"/>
        <v>3.3901942270052311E-2</v>
      </c>
      <c r="AO50" s="68">
        <f t="shared" si="142"/>
        <v>348.89650310524252</v>
      </c>
      <c r="AP50" s="90">
        <f>IF(ISNA(VLOOKUP($B50,'[2]1516 Exp_Rev Access'!$F$7:$FS$310,30,FALSE)),"",VLOOKUP($B50,'[2]1516 Exp_Rev Access'!$F$7:$FS$310,30,FALSE))</f>
        <v>10517235.220000001</v>
      </c>
      <c r="AQ50" s="90">
        <f>IF(ISNA(VLOOKUP($B50,'[2]1516 Exp_Rev Access'!$F$7:$FS$310,31,FALSE)),"",VLOOKUP($B50,'[2]1516 Exp_Rev Access'!$F$7:$FS$310,31,FALSE))</f>
        <v>215444.44</v>
      </c>
      <c r="AR50" s="90">
        <f>IF(ISNA(VLOOKUP($B50,'[2]1516 Exp_Rev Access'!$F$7:$FS$310,32,FALSE)),"",VLOOKUP($B50,'[2]1516 Exp_Rev Access'!$F$7:$FS$310,32,FALSE))</f>
        <v>661616.76</v>
      </c>
      <c r="AS50" s="90">
        <f>IF(ISNA(VLOOKUP($B50,'[2]1516 Exp_Rev Access'!$F$7:$FS$310,33,FALSE)),"",VLOOKUP($B50,'[2]1516 Exp_Rev Access'!$F$7:$FS$310,33,FALSE))</f>
        <v>13573.23</v>
      </c>
      <c r="AT50" s="90">
        <f>IF(ISNA(VLOOKUP($B50,'[2]1516 Exp_Rev Access'!$F$7:$FS$310,34,FALSE)),"",VLOOKUP($B50,'[2]1516 Exp_Rev Access'!$F$7:$FS$310,34,FALSE))</f>
        <v>0</v>
      </c>
      <c r="AU50" s="53">
        <f t="shared" si="143"/>
        <v>11407869.65</v>
      </c>
      <c r="AV50" s="93">
        <f t="shared" si="144"/>
        <v>0.62020470724169829</v>
      </c>
      <c r="AW50" s="53">
        <f t="shared" si="145"/>
        <v>6382.7391316510939</v>
      </c>
      <c r="AX50" s="90">
        <f>IF(ISNA(VLOOKUP($B50,'[2]1516 Exp_Rev Access'!$F$7:$FS$310,35,FALSE)),"",VLOOKUP($B50,'[2]1516 Exp_Rev Access'!$F$7:$FS$310,35,FALSE))</f>
        <v>0</v>
      </c>
      <c r="AY50" s="90">
        <f>IF(ISNA(VLOOKUP($B50,'[2]1516 Exp_Rev Access'!$F$7:$FS$310,36,FALSE)),"",VLOOKUP($B50,'[2]1516 Exp_Rev Access'!$F$7:$FS$310,36,FALSE))</f>
        <v>1019630.76</v>
      </c>
      <c r="AZ50" s="90">
        <f>IF(ISNA(VLOOKUP($B50,'[2]1516 Exp_Rev Access'!$F$7:$FS$310,37,FALSE)),"",VLOOKUP($B50,'[2]1516 Exp_Rev Access'!$F$7:$FS$310,37,FALSE))</f>
        <v>32456.83</v>
      </c>
      <c r="BA50" s="90">
        <f>IF(ISNA(VLOOKUP($B50,'[2]1516 Exp_Rev Access'!$F$7:$FS$310,38,FALSE)),"",VLOOKUP($B50,'[2]1516 Exp_Rev Access'!$F$7:$FS$310,38,FALSE))</f>
        <v>0</v>
      </c>
      <c r="BB50" s="90">
        <f>IF(ISNA(VLOOKUP($B50,'[2]1516 Exp_Rev Access'!$F$7:$FS$310,39,FALSE)),"",VLOOKUP($B50,'[2]1516 Exp_Rev Access'!$F$7:$FS$310,39,FALSE))</f>
        <v>0</v>
      </c>
      <c r="BC50" s="90">
        <f>IF(ISNA(VLOOKUP($B50,'[2]1516 Exp_Rev Access'!$F$7:$FS$310,40,FALSE)),"",VLOOKUP($B50,'[2]1516 Exp_Rev Access'!$F$7:$FS$310,40,FALSE))</f>
        <v>182484.07</v>
      </c>
      <c r="BD50" s="90">
        <f>IF(ISNA(VLOOKUP($B50,'[2]1516 Exp_Rev Access'!$F$7:$FS$310,41,FALSE)),"",VLOOKUP($B50,'[2]1516 Exp_Rev Access'!$F$7:$FS$310,41,FALSE))</f>
        <v>0</v>
      </c>
      <c r="BE50" s="90">
        <f>IF(ISNA(VLOOKUP($B50,'[2]1516 Exp_Rev Access'!$F$7:$FS$310,42,FALSE)),"",VLOOKUP($B50,'[2]1516 Exp_Rev Access'!$F$7:$FS$310,42,FALSE))</f>
        <v>67453.06</v>
      </c>
      <c r="BF50" s="90">
        <f>IF(ISNA(VLOOKUP($B50,'[2]1516 Exp_Rev Access'!$F$7:$FS$310,43,FALSE)),"",VLOOKUP($B50,'[2]1516 Exp_Rev Access'!$F$7:$FS$310,43,FALSE))</f>
        <v>0</v>
      </c>
      <c r="BG50" s="90">
        <f>IF(ISNA(VLOOKUP($B50,'[2]1516 Exp_Rev Access'!$F$7:$FS$310,44,FALSE)),"",VLOOKUP($B50,'[2]1516 Exp_Rev Access'!$F$7:$FS$310,44,FALSE))</f>
        <v>32846.5</v>
      </c>
      <c r="BH50" s="90">
        <f>IF(ISNA(VLOOKUP($B50,'[2]1516 Exp_Rev Access'!$F$7:$FS$310,45,FALSE)),"",VLOOKUP($B50,'[2]1516 Exp_Rev Access'!$F$7:$FS$310,45,FALSE))</f>
        <v>17152.580000000002</v>
      </c>
      <c r="BI50" s="90">
        <f>IF(ISNA(VLOOKUP($B50,'[2]1516 Exp_Rev Access'!$F$7:$FS$310,46,FALSE)),"",VLOOKUP($B50,'[2]1516 Exp_Rev Access'!$F$7:$FS$310,46,FALSE))</f>
        <v>0</v>
      </c>
      <c r="BJ50" s="90">
        <f>IF(ISNA(VLOOKUP($B50,'[2]1516 Exp_Rev Access'!$F$7:$FS$310,47,FALSE)),"",VLOOKUP($B50,'[2]1516 Exp_Rev Access'!$F$7:$FS$310,47,FALSE))</f>
        <v>4520.7</v>
      </c>
      <c r="BK50" s="90">
        <f>IF(ISNA(VLOOKUP($B50,'[2]1516 Exp_Rev Access'!$F$7:$FS$310,48,FALSE)),"",VLOOKUP($B50,'[2]1516 Exp_Rev Access'!$F$7:$FS$310,48,FALSE))</f>
        <v>909921.82</v>
      </c>
      <c r="BL50" s="90">
        <f>IF(ISNA(VLOOKUP($B50,'[2]1516 Exp_Rev Access'!$F$7:$FS$310,49,FALSE)),"",VLOOKUP($B50,'[2]1516 Exp_Rev Access'!$F$7:$FS$310,49,FALSE))</f>
        <v>481.91</v>
      </c>
      <c r="BM50" s="90">
        <f>IF(ISNA(VLOOKUP($B50,'[2]1516 Exp_Rev Access'!$F$7:$FS$310,50,FALSE)),"",VLOOKUP($B50,'[2]1516 Exp_Rev Access'!$F$7:$FS$310,50,FALSE))</f>
        <v>4260.09</v>
      </c>
      <c r="BN50" s="90">
        <f>IF(ISNA(VLOOKUP($B50,'[2]1516 Exp_Rev Access'!$F$7:$FS$310,51,FALSE)),"",VLOOKUP($B50,'[2]1516 Exp_Rev Access'!$F$7:$FS$310,51,FALSE))</f>
        <v>0</v>
      </c>
      <c r="BO50" s="90">
        <f>IF(ISNA(VLOOKUP($B50,'[2]1516 Exp_Rev Access'!$F$7:$FS$310,52,FALSE)),"",VLOOKUP($B50,'[2]1516 Exp_Rev Access'!$F$7:$FS$310,52,FALSE))</f>
        <v>0</v>
      </c>
      <c r="BP50" s="90">
        <f>IF(ISNA(VLOOKUP($B50,'[2]1516 Exp_Rev Access'!$F$7:$FS$310,53,FALSE)),"",VLOOKUP($B50,'[2]1516 Exp_Rev Access'!$F$7:$FS$310,53,FALSE))</f>
        <v>0</v>
      </c>
      <c r="BQ50" s="90">
        <f>IF(ISNA(VLOOKUP($B50,'[2]1516 Exp_Rev Access'!$F$7:$FS$310,54,FALSE)),"",VLOOKUP($B50,'[2]1516 Exp_Rev Access'!$F$7:$FS$310,54,FALSE))</f>
        <v>0</v>
      </c>
      <c r="BR50" s="90">
        <f>IF(ISNA(VLOOKUP($B50,'[2]1516 Exp_Rev Access'!$F$7:$FS$310,55,FALSE)),"",VLOOKUP($B50,'[2]1516 Exp_Rev Access'!$F$7:$FS$310,55,FALSE))</f>
        <v>0</v>
      </c>
      <c r="BS50" s="90">
        <f>IF(ISNA(VLOOKUP($B50,'[2]1516 Exp_Rev Access'!$F$7:$FS$310,56,FALSE)),"",VLOOKUP($B50,'[2]1516 Exp_Rev Access'!$F$7:$FS$310,56,FALSE))</f>
        <v>0</v>
      </c>
      <c r="BT50" s="90">
        <f>IF(ISNA(VLOOKUP($B50,'[2]1516 Exp_Rev Access'!$F$7:$FS$310,57,FALSE)),"",VLOOKUP($B50,'[2]1516 Exp_Rev Access'!$F$7:$FS$310,57,FALSE))</f>
        <v>0</v>
      </c>
      <c r="BU50" s="90">
        <f>IF(ISNA(VLOOKUP($B50,'[2]1516 Exp_Rev Access'!$F$7:$FS$310,58,FALSE)),"",VLOOKUP($B50,'[2]1516 Exp_Rev Access'!$F$7:$FS$310,58,FALSE))</f>
        <v>0</v>
      </c>
      <c r="BV50" s="53">
        <f t="shared" si="146"/>
        <v>2271208.3200000003</v>
      </c>
      <c r="BW50" s="92">
        <f t="shared" si="147"/>
        <v>0.12347740063724427</v>
      </c>
      <c r="BX50" s="68">
        <f t="shared" si="148"/>
        <v>1270.7482347675266</v>
      </c>
      <c r="BY50" s="90">
        <f>IF(ISNA(VLOOKUP($B50,'[2]1516 Exp_Rev Access'!$F$7:$FS$310,59,FALSE)),"",VLOOKUP($B50,'[2]1516 Exp_Rev Access'!$F$7:$FS$310,59,FALSE))</f>
        <v>0</v>
      </c>
      <c r="BZ50" s="90">
        <f>IF(ISNA(VLOOKUP($B50,'[2]1516 Exp_Rev Access'!$F$7:$FS$310,60,FALSE)),"",VLOOKUP($B50,'[2]1516 Exp_Rev Access'!$F$7:$FS$310,60,FALSE))</f>
        <v>0</v>
      </c>
      <c r="CA50" s="90">
        <f>IF(ISNA(VLOOKUP($B50,'[2]1516 Exp_Rev Access'!$F$7:$FS$310,61,FALSE)),"",VLOOKUP($B50,'[2]1516 Exp_Rev Access'!$F$7:$FS$310,61,FALSE))</f>
        <v>0</v>
      </c>
      <c r="CB50" s="90">
        <f>IF(ISNA(VLOOKUP($B50,'[2]1516 Exp_Rev Access'!$F$7:$FS$310,62,FALSE)),"",VLOOKUP($B50,'[2]1516 Exp_Rev Access'!$F$7:$FS$310,62,FALSE))</f>
        <v>0</v>
      </c>
      <c r="CC50" s="90">
        <f>IF(ISNA(VLOOKUP($B50,'[2]1516 Exp_Rev Access'!$F$7:$FS$310,63,FALSE)),"",VLOOKUP($B50,'[2]1516 Exp_Rev Access'!$F$7:$FS$310,63,FALSE))</f>
        <v>44.72</v>
      </c>
      <c r="CD50" s="90">
        <f>IF(ISNA(VLOOKUP($B50,'[2]1516 Exp_Rev Access'!$F$7:$FS$310,64,FALSE)),"",VLOOKUP($B50,'[2]1516 Exp_Rev Access'!$F$7:$FS$310,64,FALSE))</f>
        <v>0</v>
      </c>
      <c r="CE50" s="53">
        <f t="shared" si="149"/>
        <v>44.72</v>
      </c>
      <c r="CF50" s="92">
        <f t="shared" si="150"/>
        <v>2.4312650265817811E-6</v>
      </c>
      <c r="CG50" s="94">
        <f t="shared" si="151"/>
        <v>2.5020981368544731E-2</v>
      </c>
      <c r="CH50" s="90">
        <f>IF(ISNA(VLOOKUP($B50,'[2]1516 Exp_Rev Access'!$F$7:$FS$310,65,FALSE)),"",VLOOKUP($B50,'[2]1516 Exp_Rev Access'!$F$7:$FS$310,65,FALSE))</f>
        <v>0</v>
      </c>
      <c r="CI50" s="90">
        <f>IF(ISNA(VLOOKUP($B50,'[2]1516 Exp_Rev Access'!$F$7:$FS$310,66,FALSE)),"",VLOOKUP($B50,'[2]1516 Exp_Rev Access'!$F$7:$FS$310,66,FALSE))</f>
        <v>0</v>
      </c>
      <c r="CJ50" s="90">
        <f>IF(ISNA(VLOOKUP($B50,'[2]1516 Exp_Rev Access'!$F$7:$FS$310,67,FALSE)),"",VLOOKUP($B50,'[2]1516 Exp_Rev Access'!$F$7:$FS$310,67,FALSE))</f>
        <v>0</v>
      </c>
      <c r="CK50" s="90">
        <f>IF(ISNA(VLOOKUP($B50,'[2]1516 Exp_Rev Access'!$F$7:$FS$310,68,FALSE)),"",VLOOKUP($B50,'[2]1516 Exp_Rev Access'!$F$7:$FS$310,68,FALSE))</f>
        <v>0</v>
      </c>
      <c r="CL50" s="90">
        <f>IF(ISNA(VLOOKUP($B50,'[2]1516 Exp_Rev Access'!$F$7:$FS$310,69,FALSE)),"",VLOOKUP($B50,'[2]1516 Exp_Rev Access'!$F$7:$FS$310,69,FALSE))</f>
        <v>0</v>
      </c>
      <c r="CM50" s="90">
        <f>IF(ISNA(VLOOKUP($B50,'[2]1516 Exp_Rev Access'!$F$7:$FS$310,70,FALSE)),"",VLOOKUP($B50,'[2]1516 Exp_Rev Access'!$F$7:$FS$310,70,FALSE))</f>
        <v>0</v>
      </c>
      <c r="CN50" s="90">
        <f>IF(ISNA(VLOOKUP($B50,'[2]1516 Exp_Rev Access'!$F$7:$FS$310,71,FALSE)),"",VLOOKUP($B50,'[2]1516 Exp_Rev Access'!$F$7:$FS$310,71,FALSE))</f>
        <v>0</v>
      </c>
      <c r="CO50" s="90">
        <f>IF(ISNA(VLOOKUP($B50,'[2]1516 Exp_Rev Access'!$F$7:$FS$310,72,FALSE)),"",VLOOKUP($B50,'[2]1516 Exp_Rev Access'!$F$7:$FS$310,72,FALSE))</f>
        <v>0</v>
      </c>
      <c r="CP50" s="90">
        <f>IF(ISNA(VLOOKUP($B50,'[2]1516 Exp_Rev Access'!$F$7:$FS$310,73,FALSE)),"",VLOOKUP($B50,'[2]1516 Exp_Rev Access'!$F$7:$FS$310,73,FALSE))</f>
        <v>0</v>
      </c>
      <c r="CQ50" s="90">
        <f>IF(ISNA(VLOOKUP($B50,'[2]1516 Exp_Rev Access'!$F$7:$FS$310,74,FALSE)),"",VLOOKUP($B50,'[2]1516 Exp_Rev Access'!$F$7:$FS$310,74,FALSE))</f>
        <v>279900.15000000002</v>
      </c>
      <c r="CR50" s="90">
        <f>IF(ISNA(VLOOKUP($B50,'[2]1516 Exp_Rev Access'!$F$7:$FS$310,75,FALSE)),"",VLOOKUP($B50,'[2]1516 Exp_Rev Access'!$F$7:$FS$310,75,FALSE))</f>
        <v>0</v>
      </c>
      <c r="CS50" s="90">
        <f>IF(ISNA(VLOOKUP($B50,'[2]1516 Exp_Rev Access'!$F$7:$FS$310,76,FALSE)),"",VLOOKUP($B50,'[2]1516 Exp_Rev Access'!$F$7:$FS$310,76,FALSE))</f>
        <v>0</v>
      </c>
      <c r="CT50" s="90">
        <f>IF(ISNA(VLOOKUP($B50,'[2]1516 Exp_Rev Access'!$F$7:$FS$310,77,FALSE)),"",VLOOKUP($B50,'[2]1516 Exp_Rev Access'!$F$7:$FS$310,77,FALSE))</f>
        <v>0</v>
      </c>
      <c r="CU50" s="90">
        <f>IF(ISNA(VLOOKUP($B50,'[2]1516 Exp_Rev Access'!$F$7:$FS$310,78,FALSE)),"",VLOOKUP($B50,'[2]1516 Exp_Rev Access'!$F$7:$FS$310,78,FALSE))</f>
        <v>100468.66</v>
      </c>
      <c r="CV50" s="90">
        <f>IF(ISNA(VLOOKUP($B50,'[2]1516 Exp_Rev Access'!$F$7:$FS$310,79,FALSE)),"",VLOOKUP($B50,'[2]1516 Exp_Rev Access'!$F$7:$FS$310,79,FALSE))</f>
        <v>13796.84</v>
      </c>
      <c r="CW50" s="90">
        <f>IF(ISNA(VLOOKUP($B50,'[2]1516 Exp_Rev Access'!$F$7:$FS$310,80,FALSE)),"",VLOOKUP($B50,'[2]1516 Exp_Rev Access'!$F$7:$FS$310,80,FALSE))</f>
        <v>0</v>
      </c>
      <c r="CX50" s="90">
        <f>IF(ISNA(VLOOKUP($B50,'[2]1516 Exp_Rev Access'!$F$7:$FS$310,81,FALSE)),"",VLOOKUP($B50,'[2]1516 Exp_Rev Access'!$F$7:$FS$310,81,FALSE))</f>
        <v>0</v>
      </c>
      <c r="CY50" s="90">
        <f>IF(ISNA(VLOOKUP($B50,'[2]1516 Exp_Rev Access'!$F$7:$FS$310,82,FALSE)),"",VLOOKUP($B50,'[2]1516 Exp_Rev Access'!$F$7:$FS$310,82,FALSE))</f>
        <v>0</v>
      </c>
      <c r="CZ50" s="90">
        <f>IF(ISNA(VLOOKUP($B50,'[2]1516 Exp_Rev Access'!$F$7:$FS$310,83,FALSE)),"",VLOOKUP($B50,'[2]1516 Exp_Rev Access'!$F$7:$FS$310,83,FALSE))</f>
        <v>0</v>
      </c>
      <c r="DA50" s="90">
        <f>IF(ISNA(VLOOKUP($B50,'[2]1516 Exp_Rev Access'!$F$7:$FS$310,84,FALSE)),"",VLOOKUP($B50,'[2]1516 Exp_Rev Access'!$F$7:$FS$310,84,FALSE))</f>
        <v>0</v>
      </c>
      <c r="DB50" s="90">
        <f>IF(ISNA(VLOOKUP($B50,'[2]1516 Exp_Rev Access'!$F$7:$FS$310,85,FALSE)),"",VLOOKUP($B50,'[2]1516 Exp_Rev Access'!$F$7:$FS$310,85,FALSE))</f>
        <v>0</v>
      </c>
      <c r="DC50" s="90">
        <f>IF(ISNA(VLOOKUP($B50,'[2]1516 Exp_Rev Access'!$F$7:$FS$310,86,FALSE)),"",VLOOKUP($B50,'[2]1516 Exp_Rev Access'!$F$7:$FS$310,86,FALSE))</f>
        <v>0</v>
      </c>
      <c r="DD50" s="90">
        <f>IF(ISNA(VLOOKUP($B50,'[2]1516 Exp_Rev Access'!$F$7:$FS$310,87,FALSE)),"",VLOOKUP($B50,'[2]1516 Exp_Rev Access'!$F$7:$FS$310,87,FALSE))</f>
        <v>0</v>
      </c>
      <c r="DE50" s="90">
        <f>IF(ISNA(VLOOKUP($B50,'[2]1516 Exp_Rev Access'!$F$7:$FS$310,88,FALSE)),"",VLOOKUP($B50,'[2]1516 Exp_Rev Access'!$F$7:$FS$310,88,FALSE))</f>
        <v>0</v>
      </c>
      <c r="DF50" s="90">
        <f>IF(ISNA(VLOOKUP($B50,'[2]1516 Exp_Rev Access'!$F$7:$FS$310,89,FALSE)),"",VLOOKUP($B50,'[2]1516 Exp_Rev Access'!$F$7:$FS$310,89,FALSE))</f>
        <v>0</v>
      </c>
      <c r="DG50" s="90">
        <f>IF(ISNA(VLOOKUP($B50,'[2]1516 Exp_Rev Access'!$F$7:$FS$310,90,FALSE)),"",VLOOKUP($B50,'[2]1516 Exp_Rev Access'!$F$7:$FS$310,90,FALSE))</f>
        <v>0</v>
      </c>
      <c r="DH50" s="90">
        <f>IF(ISNA(VLOOKUP($B50,'[2]1516 Exp_Rev Access'!$F$7:$FS$310,91,FALSE)),"",VLOOKUP($B50,'[2]1516 Exp_Rev Access'!$F$7:$FS$310,91,FALSE))</f>
        <v>0</v>
      </c>
      <c r="DI50" s="90">
        <f>IF(ISNA(VLOOKUP($B50,'[2]1516 Exp_Rev Access'!$F$7:$FS$310,92,FALSE)),"",VLOOKUP($B50,'[2]1516 Exp_Rev Access'!$F$7:$FS$310,92,FALSE))</f>
        <v>160765.68</v>
      </c>
      <c r="DJ50" s="90">
        <f>IF(ISNA(VLOOKUP($B50,'[2]1516 Exp_Rev Access'!$F$7:$FS$310,93,FALSE)),"",VLOOKUP($B50,'[2]1516 Exp_Rev Access'!$F$7:$FS$310,93,FALSE))</f>
        <v>0</v>
      </c>
      <c r="DK50" s="90">
        <f>IF(ISNA(VLOOKUP($B50,'[2]1516 Exp_Rev Access'!$F$7:$FS$310,94,FALSE)),"",VLOOKUP($B50,'[2]1516 Exp_Rev Access'!$F$7:$FS$310,94,FALSE))</f>
        <v>0</v>
      </c>
      <c r="DL50" s="90">
        <f>IF(ISNA(VLOOKUP($B50,'[2]1516 Exp_Rev Access'!$F$7:$FS$310,95,FALSE)),"",VLOOKUP($B50,'[2]1516 Exp_Rev Access'!$F$7:$FS$310,95,FALSE))</f>
        <v>0</v>
      </c>
      <c r="DM50" s="90">
        <f>IF(ISNA(VLOOKUP($B50,'[2]1516 Exp_Rev Access'!$F$7:$FS$310,96,FALSE)),"",VLOOKUP($B50,'[2]1516 Exp_Rev Access'!$F$7:$FS$310,96,FALSE))</f>
        <v>0</v>
      </c>
      <c r="DN50" s="90">
        <f>IF(ISNA(VLOOKUP($B50,'[2]1516 Exp_Rev Access'!$F$7:$FS$310,97,FALSE)),"",VLOOKUP($B50,'[2]1516 Exp_Rev Access'!$F$7:$FS$310,97,FALSE))</f>
        <v>0</v>
      </c>
      <c r="DO50" s="90">
        <f>IF(ISNA(VLOOKUP($B50,'[2]1516 Exp_Rev Access'!$F$7:$FS$310,98,FALSE)),"",VLOOKUP($B50,'[2]1516 Exp_Rev Access'!$F$7:$FS$310,98,FALSE))</f>
        <v>0</v>
      </c>
      <c r="DP50" s="90">
        <f>IF(ISNA(VLOOKUP($B50,'[2]1516 Exp_Rev Access'!$F$7:$FS$310,99,FALSE)),"",VLOOKUP($B50,'[2]1516 Exp_Rev Access'!$F$7:$FS$310,99,FALSE))</f>
        <v>0</v>
      </c>
      <c r="DQ50" s="90">
        <f>IF(ISNA(VLOOKUP($B50,'[2]1516 Exp_Rev Access'!$F$7:$FS$310,100,FALSE)),"",VLOOKUP($B50,'[2]1516 Exp_Rev Access'!$F$7:$FS$310,100,FALSE))</f>
        <v>0</v>
      </c>
      <c r="DR50" s="90">
        <f>IF(ISNA(VLOOKUP($B50,'[2]1516 Exp_Rev Access'!$F$7:$FS$310,101,FALSE)),"",VLOOKUP($B50,'[2]1516 Exp_Rev Access'!$F$7:$FS$310,101,FALSE))</f>
        <v>0</v>
      </c>
      <c r="DS50" s="90">
        <f>IF(ISNA(VLOOKUP($B50,'[2]1516 Exp_Rev Access'!$F$7:$FS$310,102,FALSE)),"",VLOOKUP($B50,'[2]1516 Exp_Rev Access'!$F$7:$FS$310,102,FALSE))</f>
        <v>0</v>
      </c>
      <c r="DT50" s="90">
        <f>IF(ISNA(VLOOKUP($B50,'[2]1516 Exp_Rev Access'!$F$7:$FS$310,103,FALSE)),"",VLOOKUP($B50,'[2]1516 Exp_Rev Access'!$F$7:$FS$310,103,FALSE))</f>
        <v>0</v>
      </c>
      <c r="DU50" s="90">
        <f>IF(ISNA(VLOOKUP($B50,'[2]1516 Exp_Rev Access'!$F$7:$FS$310,104,FALSE)),"",VLOOKUP($B50,'[2]1516 Exp_Rev Access'!$F$7:$FS$310,104,FALSE))</f>
        <v>0</v>
      </c>
      <c r="DV50" s="90">
        <f>IF(ISNA(VLOOKUP($B50,'[2]1516 Exp_Rev Access'!$F$7:$FS$310,105,FALSE)),"",VLOOKUP($B50,'[2]1516 Exp_Rev Access'!$F$7:$FS$310,105,FALSE))</f>
        <v>0</v>
      </c>
      <c r="DW50" s="90">
        <f>IF(ISNA(VLOOKUP($B50,'[2]1516 Exp_Rev Access'!$F$7:$FS$310,106,FALSE)),"",VLOOKUP($B50,'[2]1516 Exp_Rev Access'!$F$7:$FS$310,106,FALSE))</f>
        <v>0</v>
      </c>
      <c r="DX50" s="90">
        <f>IF(ISNA(VLOOKUP($B50,'[2]1516 Exp_Rev Access'!$F$7:$FS$310,107,FALSE)),"",VLOOKUP($B50,'[2]1516 Exp_Rev Access'!$F$7:$FS$310,107,FALSE))</f>
        <v>0</v>
      </c>
      <c r="DY50" s="90">
        <f>IF(ISNA(VLOOKUP($B50,'[2]1516 Exp_Rev Access'!$F$7:$FS$310,108,FALSE)),"",VLOOKUP($B50,'[2]1516 Exp_Rev Access'!$F$7:$FS$310,108,FALSE))</f>
        <v>0</v>
      </c>
      <c r="DZ50" s="90">
        <f>IF(ISNA(VLOOKUP($B50,'[2]1516 Exp_Rev Access'!$F$7:$FS$310,109,FALSE)),"",VLOOKUP($B50,'[2]1516 Exp_Rev Access'!$F$7:$FS$310,109,FALSE))</f>
        <v>0</v>
      </c>
      <c r="EA50" s="90">
        <f>IF(ISNA(VLOOKUP($B50,'[2]1516 Exp_Rev Access'!$F$7:$FS$310,110,FALSE)),"",VLOOKUP($B50,'[2]1516 Exp_Rev Access'!$F$7:$FS$310,110,FALSE))</f>
        <v>0</v>
      </c>
      <c r="EB50" s="90">
        <f>IF(ISNA(VLOOKUP($B50,'[2]1516 Exp_Rev Access'!$F$7:$FS$310,111,FALSE)),"",VLOOKUP($B50,'[2]1516 Exp_Rev Access'!$F$7:$FS$310,111,FALSE))</f>
        <v>0</v>
      </c>
      <c r="EC50" s="90">
        <f>IF(ISNA(VLOOKUP($B50,'[2]1516 Exp_Rev Access'!$F$7:$FS$310,112,FALSE)),"",VLOOKUP($B50,'[2]1516 Exp_Rev Access'!$F$7:$FS$310,112,FALSE))</f>
        <v>0</v>
      </c>
      <c r="ED50" s="90">
        <f>IF(ISNA(VLOOKUP($B50,'[2]1516 Exp_Rev Access'!$F$7:$FS$310,113,FALSE)),"",VLOOKUP($B50,'[2]1516 Exp_Rev Access'!$F$7:$FS$310,113,FALSE))</f>
        <v>0</v>
      </c>
      <c r="EE50" s="90">
        <f>IF(ISNA(VLOOKUP($B50,'[2]1516 Exp_Rev Access'!$F$7:$FS$310,114,FALSE)),"",VLOOKUP($B50,'[2]1516 Exp_Rev Access'!$F$7:$FS$310,114,FALSE))</f>
        <v>0</v>
      </c>
      <c r="EF50" s="90">
        <f>IF(ISNA(VLOOKUP($B50,'[2]1516 Exp_Rev Access'!$F$7:$FS$310,115,FALSE)),"",VLOOKUP($B50,'[2]1516 Exp_Rev Access'!$F$7:$FS$310,115,FALSE))</f>
        <v>0</v>
      </c>
      <c r="EG50" s="90">
        <f>IF(ISNA(VLOOKUP($B50,'[2]1516 Exp_Rev Access'!$F$7:$FS$310,116,FALSE)),"",VLOOKUP($B50,'[2]1516 Exp_Rev Access'!$F$7:$FS$310,116,FALSE))</f>
        <v>0</v>
      </c>
      <c r="EH50" s="90">
        <f>IF(ISNA(VLOOKUP($B50,'[2]1516 Exp_Rev Access'!$F$7:$FS$310,117,FALSE)),"",VLOOKUP($B50,'[2]1516 Exp_Rev Access'!$F$7:$FS$310,117,FALSE))</f>
        <v>0</v>
      </c>
      <c r="EI50" s="90">
        <f>IF(ISNA(VLOOKUP($B50,'[2]1516 Exp_Rev Access'!$F$7:$FS$310,118,FALSE)),"",VLOOKUP($B50,'[2]1516 Exp_Rev Access'!$F$7:$FS$310,118,FALSE))</f>
        <v>0</v>
      </c>
      <c r="EJ50" s="90">
        <f>IF(ISNA(VLOOKUP($B50,'[2]1516 Exp_Rev Access'!$F$7:$FS$310,119,FALSE)),"",VLOOKUP($B50,'[2]1516 Exp_Rev Access'!$F$7:$FS$310,119,FALSE))</f>
        <v>0</v>
      </c>
      <c r="EK50" s="90">
        <f>IF(ISNA(VLOOKUP($B50,'[2]1516 Exp_Rev Access'!$F$7:$FS$310,120,FALSE)),"",VLOOKUP($B50,'[2]1516 Exp_Rev Access'!$F$7:$FS$310,120,FALSE))</f>
        <v>0</v>
      </c>
      <c r="EL50" s="90">
        <f>IF(ISNA(VLOOKUP($B50,'[2]1516 Exp_Rev Access'!$F$7:$FS$310,121,FALSE)),"",VLOOKUP($B50,'[2]1516 Exp_Rev Access'!$F$7:$FS$310,121,FALSE))</f>
        <v>0</v>
      </c>
      <c r="EM50" s="90">
        <f>IF(ISNA(VLOOKUP($B50,'[2]1516 Exp_Rev Access'!$F$7:$FS$310,122,FALSE)),"",VLOOKUP($B50,'[2]1516 Exp_Rev Access'!$F$7:$FS$310,122,FALSE))</f>
        <v>0</v>
      </c>
      <c r="EN50" s="90">
        <f>IF(ISNA(VLOOKUP($B50,'[2]1516 Exp_Rev Access'!$F$7:$FS$310,123,FALSE)),"",VLOOKUP($B50,'[2]1516 Exp_Rev Access'!$F$7:$FS$310,123,FALSE))</f>
        <v>0</v>
      </c>
      <c r="EO50" s="90">
        <f>IF(ISNA(VLOOKUP($B50,'[2]1516 Exp_Rev Access'!$F$7:$FS$310,124,FALSE)),"",VLOOKUP($B50,'[2]1516 Exp_Rev Access'!$F$7:$FS$310,124,FALSE))</f>
        <v>0</v>
      </c>
      <c r="EP50" s="90">
        <f>IF(ISNA(VLOOKUP($B50,'[2]1516 Exp_Rev Access'!$F$7:$FS$310,125,FALSE)),"",VLOOKUP($B50,'[2]1516 Exp_Rev Access'!$F$7:$FS$310,125,FALSE))</f>
        <v>0</v>
      </c>
      <c r="EQ50" s="90">
        <f>IF(ISNA(VLOOKUP($B50,'[2]1516 Exp_Rev Access'!$F$7:$FS$310,126,FALSE)),"",VLOOKUP($B50,'[2]1516 Exp_Rev Access'!$F$7:$FS$310,126,FALSE))</f>
        <v>0</v>
      </c>
      <c r="ER50" s="90">
        <f>IF(ISNA(VLOOKUP($B50,'[2]1516 Exp_Rev Access'!$F$7:$FS$310,127,FALSE)),"",VLOOKUP($B50,'[2]1516 Exp_Rev Access'!$F$7:$FS$310,127,FALSE))</f>
        <v>0</v>
      </c>
      <c r="ES50" s="90">
        <f>IF(ISNA(VLOOKUP($B50,'[2]1516 Exp_Rev Access'!$F$7:$FS$310,128,FALSE)),"",VLOOKUP($B50,'[2]1516 Exp_Rev Access'!$F$7:$FS$310,128,FALSE))</f>
        <v>0</v>
      </c>
      <c r="ET50" s="90">
        <f>IF(ISNA(VLOOKUP($B50,'[2]1516 Exp_Rev Access'!$F$7:$FS$310,129,FALSE)),"",VLOOKUP($B50,'[2]1516 Exp_Rev Access'!$F$7:$FS$310,129,FALSE))</f>
        <v>0</v>
      </c>
      <c r="EU50" s="90">
        <f>IF(ISNA(VLOOKUP($B50,'[2]1516 Exp_Rev Access'!$F$7:$FS$310,130,FALSE)),"",VLOOKUP($B50,'[2]1516 Exp_Rev Access'!$F$7:$FS$310,130,FALSE))</f>
        <v>0</v>
      </c>
      <c r="EV50" s="90">
        <f>IF(ISNA(VLOOKUP($B50,'[2]1516 Exp_Rev Access'!$F$7:$FS$310,131,FALSE)),"",VLOOKUP($B50,'[2]1516 Exp_Rev Access'!$F$7:$FS$310,131,FALSE))</f>
        <v>16918.47</v>
      </c>
      <c r="EW50" s="90">
        <f>IF(ISNA(VLOOKUP($B50,'[2]1516 Exp_Rev Access'!$F$7:$FS$310,132,FALSE)),"",VLOOKUP($B50,'[2]1516 Exp_Rev Access'!$F$7:$FS$310,132,FALSE))</f>
        <v>0</v>
      </c>
      <c r="EX50" s="90">
        <f>IF(ISNA(VLOOKUP($B50,'[2]1516 Exp_Rev Access'!$F$7:$FS$310,133,FALSE)),"",VLOOKUP($B50,'[2]1516 Exp_Rev Access'!$F$7:$FS$310,133,FALSE))</f>
        <v>0</v>
      </c>
      <c r="EY50" s="90">
        <f>IF(ISNA(VLOOKUP($B50,'[2]1516 Exp_Rev Access'!$F$7:$FS$310,134,FALSE)),"",VLOOKUP($B50,'[2]1516 Exp_Rev Access'!$F$7:$FS$310,134,FALSE))</f>
        <v>0</v>
      </c>
      <c r="EZ50" s="90">
        <f>IF(ISNA(VLOOKUP($B50,'[2]1516 Exp_Rev Access'!$F$7:$FS$310,135,FALSE)),"",VLOOKUP($B50,'[2]1516 Exp_Rev Access'!$F$7:$FS$310,135,FALSE))</f>
        <v>0</v>
      </c>
      <c r="FA50" s="90">
        <f>IF(ISNA(VLOOKUP($B50,'[2]1516 Exp_Rev Access'!$F$7:$FS$310,136,FALSE)),"",VLOOKUP($B50,'[2]1516 Exp_Rev Access'!$F$7:$FS$310,136,FALSE))</f>
        <v>0</v>
      </c>
      <c r="FB50" s="90">
        <f>IF(ISNA(VLOOKUP($B50,'[2]1516 Exp_Rev Access'!$F$7:$FS$310,137,FALSE)),"",VLOOKUP($B50,'[2]1516 Exp_Rev Access'!$F$7:$FS$310,137,FALSE))</f>
        <v>0</v>
      </c>
      <c r="FC50" s="90">
        <f>IF(ISNA(VLOOKUP($B50,'[2]1516 Exp_Rev Access'!$F$7:$FS$310,138,FALSE)),"",VLOOKUP($B50,'[2]1516 Exp_Rev Access'!$F$7:$FS$310,138,FALSE))</f>
        <v>0</v>
      </c>
      <c r="FD50" s="90">
        <f>IF(ISNA(VLOOKUP($B50,'[2]1516 Exp_Rev Access'!$F$7:$FS$310,139,FALSE)),"",VLOOKUP($B50,'[2]1516 Exp_Rev Access'!$F$7:$FS$310,139,FALSE))</f>
        <v>0</v>
      </c>
      <c r="FE50" s="90">
        <f>IF(ISNA(VLOOKUP($B50,'[2]1516 Exp_Rev Access'!$F$7:$FS$310,140,FALSE)),"",VLOOKUP($B50,'[2]1516 Exp_Rev Access'!$F$7:$FS$310,140,FALSE))</f>
        <v>0</v>
      </c>
      <c r="FF50" s="90">
        <f>IF(ISNA(VLOOKUP($B50,'[2]1516 Exp_Rev Access'!$F$7:$FS$310,141,FALSE)),"",VLOOKUP($B50,'[2]1516 Exp_Rev Access'!$F$7:$FS$310,141,FALSE))</f>
        <v>0</v>
      </c>
      <c r="FG50" s="90">
        <f>IF(ISNA(VLOOKUP($B50,'[2]1516 Exp_Rev Access'!$F$7:$FS$310,142,FALSE)),"",VLOOKUP($B50,'[2]1516 Exp_Rev Access'!$F$7:$FS$310,142,FALSE))</f>
        <v>0</v>
      </c>
      <c r="FH50" s="90">
        <f>IF(ISNA(VLOOKUP($B50,'[2]1516 Exp_Rev Access'!$F$7:$FS$310,143,FALSE)),"",VLOOKUP($B50,'[2]1516 Exp_Rev Access'!$F$7:$FS$310,143,FALSE))</f>
        <v>0</v>
      </c>
      <c r="FI50" s="90">
        <f>IF(ISNA(VLOOKUP($B50,'[2]1516 Exp_Rev Access'!$F$7:$FS$310,144,FALSE)),"",VLOOKUP($B50,'[2]1516 Exp_Rev Access'!$F$7:$FS$310,144,FALSE))</f>
        <v>0</v>
      </c>
      <c r="FJ50" s="90">
        <f>IF(ISNA(VLOOKUP($B50,'[2]1516 Exp_Rev Access'!$F$7:$FS$310,145,FALSE)),"",VLOOKUP($B50,'[2]1516 Exp_Rev Access'!$F$7:$FS$310,145,FALSE))</f>
        <v>0</v>
      </c>
      <c r="FK50" s="90">
        <f>IF(ISNA(VLOOKUP($B50,'[2]1516 Exp_Rev Access'!$F$7:$FS$310,146,FALSE)),"",VLOOKUP($B50,'[2]1516 Exp_Rev Access'!$F$7:$FS$310,146,FALSE))</f>
        <v>0</v>
      </c>
      <c r="FL50" s="90">
        <f>IF(ISNA(VLOOKUP($B50,'[2]1516 Exp_Rev Access'!$F$7:$FS$310,1147,FALSE)),"",VLOOKUP($B50,'[2]1516 Exp_Rev Access'!$F$7:$FS$310,147,FALSE))</f>
        <v>0</v>
      </c>
      <c r="FM50" s="90">
        <f>IF(ISNA(VLOOKUP($B50,'[2]1516 Exp_Rev Access'!$F$7:$FS$310,148,FALSE)),"",VLOOKUP($B50,'[2]1516 Exp_Rev Access'!$F$7:$FS$310,148,FALSE))</f>
        <v>0</v>
      </c>
      <c r="FN50" s="90">
        <f>IF(ISNA(VLOOKUP($B50,'[2]1516 Exp_Rev Access'!$F$7:$FS$310,149,FALSE)),"",VLOOKUP($B50,'[2]1516 Exp_Rev Access'!$F$7:$FS$310,149,FALSE))</f>
        <v>0</v>
      </c>
      <c r="FO50" s="90">
        <f>IF(ISNA(VLOOKUP($B50,'[2]1516 Exp_Rev Access'!$F$7:$FS$310,150,FALSE)),"",VLOOKUP($B50,'[2]1516 Exp_Rev Access'!$F$7:$FS$310,150,FALSE))</f>
        <v>0</v>
      </c>
      <c r="FP50" s="90">
        <f>IF(ISNA(VLOOKUP($B50,'[2]1516 Exp_Rev Access'!$F$7:$FS$310,151,FALSE)),"",VLOOKUP($B50,'[2]1516 Exp_Rev Access'!$F$7:$FS$310,151,FALSE))</f>
        <v>0</v>
      </c>
      <c r="FQ50" s="90">
        <f>IF(ISNA(VLOOKUP($B50,'[2]1516 Exp_Rev Access'!$F$7:$FS$310,152,FALSE)),"",VLOOKUP($B50,'[2]1516 Exp_Rev Access'!$F$7:$FS$310,152,FALSE))</f>
        <v>0</v>
      </c>
      <c r="FR50" s="90">
        <f>IF(ISNA(VLOOKUP($B50,'[2]1516 Exp_Rev Access'!$F$7:$FS$310,153,FALSE)),"",VLOOKUP($B50,'[2]1516 Exp_Rev Access'!$F$7:$FS$310,153,FALSE))</f>
        <v>43329.3</v>
      </c>
      <c r="FS50" s="53">
        <f t="shared" si="152"/>
        <v>615179.10000000009</v>
      </c>
      <c r="FT50" s="92">
        <f t="shared" si="153"/>
        <v>3.3445067775359043E-2</v>
      </c>
      <c r="FU50" s="118">
        <f t="shared" si="154"/>
        <v>344.19465114977908</v>
      </c>
      <c r="FV50" s="90">
        <f>IF(ISNA(VLOOKUP($B50,'[2]1516 Exp_Rev Access'!$F$7:$FS$310,154,FALSE)),"",VLOOKUP($B50,'[2]1516 Exp_Rev Access'!$F$7:$FS$310,154,FALSE))</f>
        <v>0</v>
      </c>
      <c r="FW50" s="90">
        <f>IF(ISNA(VLOOKUP($B50,'[2]1516 Exp_Rev Access'!$F$7:$FS$310,155,FALSE)),"",VLOOKUP($B50,'[2]1516 Exp_Rev Access'!$F$7:$FS$310,155,FALSE))</f>
        <v>0</v>
      </c>
      <c r="FX50" s="90">
        <f>IF(ISNA(VLOOKUP($B50,'[2]1516 Exp_Rev Access'!$F$7:$FS$310,156,FALSE)),"",VLOOKUP($B50,'[2]1516 Exp_Rev Access'!$F$7:$FS$310,156,FALSE))</f>
        <v>0</v>
      </c>
      <c r="FY50" s="90">
        <f>IF(ISNA(VLOOKUP($B50,'[2]1516 Exp_Rev Access'!$F$7:$FS$310,157,FALSE)),"",VLOOKUP($B50,'[2]1516 Exp_Rev Access'!$F$7:$FS$310,157,FALSE))</f>
        <v>0</v>
      </c>
      <c r="FZ50" s="90">
        <f>IF(ISNA(VLOOKUP($B50,'[2]1516 Exp_Rev Access'!$F$7:$FS$310,158,FALSE)),"",VLOOKUP($B50,'[2]1516 Exp_Rev Access'!$F$7:$FS$310,158,FALSE))</f>
        <v>0</v>
      </c>
      <c r="GA50" s="90">
        <f>IF(ISNA(VLOOKUP($B50,'[2]1516 Exp_Rev Access'!$F$7:$FS$310,159,FALSE)),"",VLOOKUP($B50,'[2]1516 Exp_Rev Access'!$F$7:$FS$310,159,FALSE))</f>
        <v>0</v>
      </c>
      <c r="GB50" s="90">
        <f>IF(ISNA(VLOOKUP($B50,'[2]1516 Exp_Rev Access'!$F$7:$FS$310,160,FALSE)),"",VLOOKUP($B50,'[2]1516 Exp_Rev Access'!$F$7:$FS$310,160,FALSE))</f>
        <v>0</v>
      </c>
      <c r="GC50" s="90">
        <f>IF(ISNA(VLOOKUP($B50,'[2]1516 Exp_Rev Access'!$F$7:$FS$310,161,FALSE)),"",VLOOKUP($B50,'[2]1516 Exp_Rev Access'!$F$7:$FS$310,161,FALSE))</f>
        <v>0</v>
      </c>
      <c r="GD50" s="90">
        <f>IF(ISNA(VLOOKUP($B50,'[2]1516 Exp_Rev Access'!$F$7:$FS$310,162,FALSE)),"",VLOOKUP($B50,'[2]1516 Exp_Rev Access'!$F$7:$FS$310,162,FALSE))</f>
        <v>0</v>
      </c>
      <c r="GE50" s="90">
        <f>IF(ISNA(VLOOKUP($B50,'[2]1516 Exp_Rev Access'!$F$7:$FS$310,163,FALSE)),"",VLOOKUP($B50,'[2]1516 Exp_Rev Access'!$F$7:$FS$310,163,FALSE))</f>
        <v>0</v>
      </c>
      <c r="GF50" s="90">
        <f>IF(ISNA(VLOOKUP($B50,'[2]1516 Exp_Rev Access'!$F$7:$FS$310,164,FALSE)),"",VLOOKUP($B50,'[2]1516 Exp_Rev Access'!$F$7:$FS$310,164,FALSE))</f>
        <v>0</v>
      </c>
      <c r="GG50" s="90">
        <f>IF(ISNA(VLOOKUP($B50,'[2]1516 Exp_Rev Access'!$F$7:$FS$310,165,FALSE)),"",VLOOKUP($B50,'[2]1516 Exp_Rev Access'!$F$7:$FS$310,165,FALSE))</f>
        <v>0</v>
      </c>
      <c r="GH50" s="90">
        <f>IF(ISNA(VLOOKUP($B50,'[2]1516 Exp_Rev Access'!$F$7:$FS$310,166,FALSE)),"",VLOOKUP($B50,'[2]1516 Exp_Rev Access'!$F$7:$FS$310,166,FALSE))</f>
        <v>0</v>
      </c>
      <c r="GI50" s="90">
        <f>IF(ISNA(VLOOKUP($B50,'[2]1516 Exp_Rev Access'!$F$7:$FS$310,167,FALSE)),"",VLOOKUP($B50,'[2]1516 Exp_Rev Access'!$F$7:$FS$310,167,FALSE))</f>
        <v>0</v>
      </c>
      <c r="GJ50" s="90">
        <f>IF(ISNA(VLOOKUP($B50,'[2]1516 Exp_Rev Access'!$F$7:$FS$310,168,FALSE)),"",VLOOKUP($B50,'[2]1516 Exp_Rev Access'!$F$7:$FS$310,168,FALSE))</f>
        <v>0</v>
      </c>
      <c r="GK50" s="90">
        <f>IF(ISNA(VLOOKUP($B50,'[2]1516 Exp_Rev Access'!$F$7:$FS$310,169,FALSE)),"",VLOOKUP($B50,'[2]1516 Exp_Rev Access'!$F$7:$FS$310,169,FALSE))</f>
        <v>10599.62</v>
      </c>
      <c r="GL50" s="90">
        <f>IF(ISNA(VLOOKUP($B50,'[2]1516 Exp_Rev Access'!$F$7:$FS$310,170,FALSE)),"",VLOOKUP($B50,'[2]1516 Exp_Rev Access'!$F$7:$FS$310,170,FALSE))</f>
        <v>0</v>
      </c>
      <c r="GM50" s="90">
        <f>IF(ISNA(VLOOKUP($B50,'[2]1516 Exp_Rev Access'!$F$7:$FT$310,171,FALSE)),"",VLOOKUP($B50,'[2]1516 Exp_Rev Access'!$F$7:$FT$310,171,FALSE))</f>
        <v>0</v>
      </c>
      <c r="GN50" s="90">
        <f>IF(ISNA(VLOOKUP($B50,'[2]1516 Exp_Rev Access'!$F$7:$FU$310,172,FALSE)),"",VLOOKUP($B50,'[2]1516 Exp_Rev Access'!$F$7:$FU$310,172,FALSE))</f>
        <v>0</v>
      </c>
      <c r="GO50" s="90">
        <f>IF(ISNA(VLOOKUP($B50,'[2]1516 Exp_Rev Access'!$F$7:$FV$310,173,FALSE)),"",VLOOKUP($B50,'[2]1516 Exp_Rev Access'!$F$7:$FV$310,173,FALSE))</f>
        <v>0</v>
      </c>
      <c r="GP50" s="90">
        <f>IF(ISNA(VLOOKUP($B50,'[2]1516 Exp_Rev Access'!$F$7:$GA$310,174,FALSE)),"",VLOOKUP($B50,'[2]1516 Exp_Rev Access'!$F$7:$GA$310,174,FALSE))</f>
        <v>0</v>
      </c>
      <c r="GQ50" s="90">
        <f>IF(ISNA(VLOOKUP($B50,'[2]1516 Exp_Rev Access'!$F$7:$GA$310,175,FALSE)),"",VLOOKUP($B50,'[2]1516 Exp_Rev Access'!$F$7:$GA$310,175,FALSE))</f>
        <v>0</v>
      </c>
      <c r="GR50" s="90">
        <f>IF(ISNA(VLOOKUP($B50,'[2]1516 Exp_Rev Access'!$F$7:$GA$310,176,FALSE)),"",VLOOKUP($B50,'[2]1516 Exp_Rev Access'!$F$7:$GA$310,176,FALSE))</f>
        <v>0</v>
      </c>
      <c r="GS50" s="90">
        <f>IF(ISNA(VLOOKUP($B50,'[2]1516 Exp_Rev Access'!$F$7:$GA$310,177,FALSE)),"",VLOOKUP($B50,'[2]1516 Exp_Rev Access'!$F$7:$GA$310,177,FALSE))</f>
        <v>0</v>
      </c>
      <c r="GT50" s="90">
        <f>IF(ISNA(VLOOKUP($B50,'[2]1516 Exp_Rev Access'!$F$7:$GA$310,178,FALSE)),"",VLOOKUP($B50,'[2]1516 Exp_Rev Access'!$F$7:$GA$310,178,FALSE))</f>
        <v>46500</v>
      </c>
      <c r="GU50" s="53">
        <f t="shared" si="155"/>
        <v>57099.62</v>
      </c>
      <c r="GV50" s="92">
        <f t="shared" si="156"/>
        <v>3.1043002937636319E-3</v>
      </c>
      <c r="GW50" s="96">
        <f t="shared" si="157"/>
        <v>31.947417892911098</v>
      </c>
    </row>
    <row r="51" spans="1:222" x14ac:dyDescent="0.2">
      <c r="B51" s="87" t="s">
        <v>235</v>
      </c>
      <c r="C51" s="87" t="s">
        <v>236</v>
      </c>
      <c r="D51" s="88">
        <f>IF(ISNA(VLOOKUP($B51,'[2]1516 enrollment_Rev_Exp by size'!$A$6:$C$325,3,FALSE)),"",VLOOKUP($B51,'[2]1516 enrollment_Rev_Exp by size'!$A$6:$C$325,3,FALSE))</f>
        <v>1626.69</v>
      </c>
      <c r="E51" s="89">
        <v>16609574.65</v>
      </c>
      <c r="F51" s="67">
        <f t="shared" si="135"/>
        <v>16609574.65</v>
      </c>
      <c r="G51" s="67">
        <f t="shared" si="136"/>
        <v>0</v>
      </c>
      <c r="H51" s="90">
        <f>IF(ISNA(VLOOKUP($B51,'[2]1516 Exp_Rev Access'!$F$7:$FS$310,2,FALSE)),"",VLOOKUP($B51,'[2]1516 Exp_Rev Access'!$F$7:$FS$310,2,FALSE))</f>
        <v>2569028.46</v>
      </c>
      <c r="I51" s="90">
        <f>IF(ISNA(VLOOKUP($B51,'[2]1516 Exp_Rev Access'!$F$7:$FS$310,3,FALSE)),"",VLOOKUP($B51,'[2]1516 Exp_Rev Access'!$F$7:$FS$310,3,FALSE))</f>
        <v>0</v>
      </c>
      <c r="J51" s="90">
        <f>IF(ISNA(VLOOKUP($B51,'[2]1516 Exp_Rev Access'!$F$7:$FS$310,4,FALSE)),"",VLOOKUP($B51,'[2]1516 Exp_Rev Access'!$F$7:$FS$310,4,FALSE))</f>
        <v>0</v>
      </c>
      <c r="K51" s="90">
        <f>IF(ISNA(VLOOKUP($B51,'[2]1516 Exp_Rev Access'!$F$7:$FS$310,5,FALSE)),"-",VLOOKUP($B51,'[2]1516 Exp_Rev Access'!$F$7:$FS$310,5,FALSE))</f>
        <v>5583.64</v>
      </c>
      <c r="L51" s="90">
        <f>IF(ISNA(VLOOKUP($B51,'[2]1516 Exp_Rev Access'!$F$7:$FS$310,6,FALSE)),"",VLOOKUP($B51,'[2]1516 Exp_Rev Access'!$F$7:$FS$310,6,FALSE))</f>
        <v>0</v>
      </c>
      <c r="M51" s="90">
        <f>IF(ISNA(VLOOKUP($B51,'[2]1516 Exp_Rev Access'!$F$7:$FS$310,7,FALSE)),"",VLOOKUP($B51,'[2]1516 Exp_Rev Access'!$F$7:$FS$310,7,FALSE))</f>
        <v>0</v>
      </c>
      <c r="N51" s="53">
        <f t="shared" si="137"/>
        <v>2574612.1</v>
      </c>
      <c r="O51" s="91">
        <f t="shared" si="138"/>
        <v>0.1550077081594621</v>
      </c>
      <c r="P51" s="53">
        <f t="shared" si="139"/>
        <v>1582.730637060534</v>
      </c>
      <c r="Q51" s="90">
        <f>IF(ISNA(VLOOKUP($B51,'[2]1516 Exp_Rev Access'!$F$7:$FS$310,8,FALSE)),"",VLOOKUP($B51,'[2]1516 Exp_Rev Access'!$F$7:$FS$310,8,FALSE))</f>
        <v>0</v>
      </c>
      <c r="R51" s="90">
        <f>IF(ISNA(VLOOKUP($B51,'[2]1516 Exp_Rev Access'!$F$7:$FS$310,9,FALSE)),"",VLOOKUP($B51,'[2]1516 Exp_Rev Access'!$F$7:$FS$310,9,FALSE))</f>
        <v>0</v>
      </c>
      <c r="S51" s="90">
        <f>IF(ISNA(VLOOKUP($B51,'[2]1516 Exp_Rev Access'!$F$7:$FS$310,10,FALSE)),"",VLOOKUP($B51,'[2]1516 Exp_Rev Access'!$F$7:$FS$310,10,FALSE))</f>
        <v>0</v>
      </c>
      <c r="T51" s="90">
        <f>IF(ISNA(VLOOKUP($B51,'[2]1516 Exp_Rev Access'!$F$7:$FS$310,11,FALSE)),"",VLOOKUP($B51,'[2]1516 Exp_Rev Access'!$F$7:$FS$310,11,FALSE))</f>
        <v>0</v>
      </c>
      <c r="U51" s="90">
        <f>IF(ISNA(VLOOKUP($B51,'[2]1516 Exp_Rev Access'!$F$7:$FS$310,12,FALSE)),"",VLOOKUP($B51,'[2]1516 Exp_Rev Access'!$F$7:$FS$310,12,FALSE))</f>
        <v>0</v>
      </c>
      <c r="V51" s="90">
        <f>IF(ISNA(VLOOKUP($B51,'[2]1516 Exp_Rev Access'!$F$7:$FS$310,13,FALSE)),"",VLOOKUP($B51,'[2]1516 Exp_Rev Access'!$F$7:$FS$310,13,FALSE))</f>
        <v>0</v>
      </c>
      <c r="W51" s="90">
        <f>IF(ISNA(VLOOKUP($B51,'[2]1516 Exp_Rev Access'!$F$7:$FS$310,14,FALSE)),"",VLOOKUP($B51,'[2]1516 Exp_Rev Access'!$F$7:$FS$310,14,FALSE))</f>
        <v>170683.53</v>
      </c>
      <c r="X51" s="90">
        <f>IF(ISNA(VLOOKUP($B51,'[2]1516 Exp_Rev Access'!$F$7:$FS$310,15,FALSE)),"",VLOOKUP($B51,'[2]1516 Exp_Rev Access'!$F$7:$FS$310,15,FALSE))</f>
        <v>0</v>
      </c>
      <c r="Y51" s="90">
        <f>IF(ISNA(VLOOKUP($B51,'[2]1516 Exp_Rev Access'!$F$7:$FS$310,16,FALSE)),"",VLOOKUP($B51,'[2]1516 Exp_Rev Access'!$F$7:$FS$310,16,FALSE))</f>
        <v>166413.07</v>
      </c>
      <c r="Z51" s="90">
        <f>IF(ISNA(VLOOKUP($B51,'[2]1516 Exp_Rev Access'!$F$7:$FS$310,17,FALSE)),"",VLOOKUP($B51,'[2]1516 Exp_Rev Access'!$F$7:$FS$310,17,FALSE))</f>
        <v>0</v>
      </c>
      <c r="AA51" s="90">
        <f>IF(ISNA(VLOOKUP($B51,'[2]1516 Exp_Rev Access'!$F$7:$FS$310,18,FALSE)),"",VLOOKUP($B51,'[2]1516 Exp_Rev Access'!$F$7:$FS$310,18,FALSE))</f>
        <v>0</v>
      </c>
      <c r="AB51" s="90">
        <f>IF(ISNA(VLOOKUP($B51,'[2]1516 Exp_Rev Access'!$F$7:$FS$310,19,FALSE)),"",VLOOKUP($B51,'[2]1516 Exp_Rev Access'!$F$7:$FS$310,19,FALSE))</f>
        <v>0</v>
      </c>
      <c r="AC51" s="90">
        <f>IF(ISNA(VLOOKUP($B51,'[2]1516 Exp_Rev Access'!$F$7:$FS$310,20,FALSE)),"",VLOOKUP($B51,'[2]1516 Exp_Rev Access'!$F$7:$FS$310,20,FALSE))</f>
        <v>0</v>
      </c>
      <c r="AD51" s="90">
        <f>IF(ISNA(VLOOKUP($B51,'[2]1516 Exp_Rev Access'!$F$7:$FS$310,21,FALSE)),"",VLOOKUP($B51,'[2]1516 Exp_Rev Access'!$F$7:$FS$310,21,FALSE))</f>
        <v>226801.57</v>
      </c>
      <c r="AE51" s="90">
        <f>IF(ISNA(VLOOKUP($B51,'[2]1516 Exp_Rev Access'!$F$7:$FS$310,22,FALSE)),"",VLOOKUP($B51,'[2]1516 Exp_Rev Access'!$F$7:$FS$310,22,FALSE))</f>
        <v>9641.5499999999993</v>
      </c>
      <c r="AF51" s="90">
        <f>IF(ISNA(VLOOKUP($B51,'[2]1516 Exp_Rev Access'!$F$7:$FS$310,23,FALSE)),"",VLOOKUP($B51,'[2]1516 Exp_Rev Access'!$F$7:$FS$310,23,FALSE))</f>
        <v>0</v>
      </c>
      <c r="AG51" s="90">
        <f>IF(ISNA(VLOOKUP($B51,'[2]1516 Exp_Rev Access'!$F$7:$FS$310,24,FALSE)),"",VLOOKUP($B51,'[2]1516 Exp_Rev Access'!$F$7:$FS$310,24,FALSE))</f>
        <v>27018.03</v>
      </c>
      <c r="AH51" s="90">
        <f>IF(ISNA(VLOOKUP($B51,'[2]1516 Exp_Rev Access'!$F$7:$FS$310,25,FALSE)),"",VLOOKUP($B51,'[2]1516 Exp_Rev Access'!$F$7:$FS$310,25,FALSE))</f>
        <v>8984.5499999999993</v>
      </c>
      <c r="AI51" s="90">
        <f>IF(ISNA(VLOOKUP($B51,'[2]1516 Exp_Rev Access'!$F$7:$FS$310,26,FALSE)),"",VLOOKUP($B51,'[2]1516 Exp_Rev Access'!$F$7:$FS$310,26,FALSE))</f>
        <v>390</v>
      </c>
      <c r="AJ51" s="90">
        <f>IF(ISNA(VLOOKUP($B51,'[2]1516 Exp_Rev Access'!$F$7:$FS$310,27,FALSE)),"",VLOOKUP($B51,'[2]1516 Exp_Rev Access'!$F$7:$FS$310,27,FALSE))</f>
        <v>0</v>
      </c>
      <c r="AK51" s="90">
        <f>IF(ISNA(VLOOKUP($B51,'[2]1516 Exp_Rev Access'!$F$7:$FS$310,28,FALSE)),"",VLOOKUP($B51,'[2]1516 Exp_Rev Access'!$F$7:$FS$310,28,FALSE))</f>
        <v>422727.6</v>
      </c>
      <c r="AL51" s="90">
        <f>IF(ISNA(VLOOKUP($B51,'[2]1516 Exp_Rev Access'!$F$7:$FS$310,29,FALSE)),"",VLOOKUP($B51,'[2]1516 Exp_Rev Access'!$F$7:$FS$310,29,FALSE))</f>
        <v>0</v>
      </c>
      <c r="AM51" s="53">
        <f t="shared" si="140"/>
        <v>1032659.9</v>
      </c>
      <c r="AN51" s="92">
        <f t="shared" si="141"/>
        <v>6.2172567435373791E-2</v>
      </c>
      <c r="AO51" s="68">
        <f t="shared" si="142"/>
        <v>634.82279967295551</v>
      </c>
      <c r="AP51" s="90">
        <f>IF(ISNA(VLOOKUP($B51,'[2]1516 Exp_Rev Access'!$F$7:$FS$310,30,FALSE)),"",VLOOKUP($B51,'[2]1516 Exp_Rev Access'!$F$7:$FS$310,30,FALSE))</f>
        <v>10095777.630000001</v>
      </c>
      <c r="AQ51" s="90">
        <f>IF(ISNA(VLOOKUP($B51,'[2]1516 Exp_Rev Access'!$F$7:$FS$310,31,FALSE)),"",VLOOKUP($B51,'[2]1516 Exp_Rev Access'!$F$7:$FS$310,31,FALSE))</f>
        <v>228668.47</v>
      </c>
      <c r="AR51" s="90">
        <f>IF(ISNA(VLOOKUP($B51,'[2]1516 Exp_Rev Access'!$F$7:$FS$310,32,FALSE)),"",VLOOKUP($B51,'[2]1516 Exp_Rev Access'!$F$7:$FS$310,32,FALSE))</f>
        <v>712467.68</v>
      </c>
      <c r="AS51" s="90">
        <f>IF(ISNA(VLOOKUP($B51,'[2]1516 Exp_Rev Access'!$F$7:$FS$310,33,FALSE)),"",VLOOKUP($B51,'[2]1516 Exp_Rev Access'!$F$7:$FS$310,33,FALSE))</f>
        <v>0</v>
      </c>
      <c r="AT51" s="90">
        <f>IF(ISNA(VLOOKUP($B51,'[2]1516 Exp_Rev Access'!$F$7:$FS$310,34,FALSE)),"",VLOOKUP($B51,'[2]1516 Exp_Rev Access'!$F$7:$FS$310,34,FALSE))</f>
        <v>0</v>
      </c>
      <c r="AU51" s="53">
        <f t="shared" si="143"/>
        <v>11036913.780000001</v>
      </c>
      <c r="AV51" s="93">
        <f t="shared" si="144"/>
        <v>0.66449105486274451</v>
      </c>
      <c r="AW51" s="53">
        <f t="shared" si="145"/>
        <v>6784.8906552569952</v>
      </c>
      <c r="AX51" s="90">
        <f>IF(ISNA(VLOOKUP($B51,'[2]1516 Exp_Rev Access'!$F$7:$FS$310,35,FALSE)),"",VLOOKUP($B51,'[2]1516 Exp_Rev Access'!$F$7:$FS$310,35,FALSE))</f>
        <v>0</v>
      </c>
      <c r="AY51" s="90">
        <f>IF(ISNA(VLOOKUP($B51,'[2]1516 Exp_Rev Access'!$F$7:$FS$310,36,FALSE)),"",VLOOKUP($B51,'[2]1516 Exp_Rev Access'!$F$7:$FS$310,36,FALSE))</f>
        <v>1183591.01</v>
      </c>
      <c r="AZ51" s="90">
        <f>IF(ISNA(VLOOKUP($B51,'[2]1516 Exp_Rev Access'!$F$7:$FS$310,37,FALSE)),"",VLOOKUP($B51,'[2]1516 Exp_Rev Access'!$F$7:$FS$310,37,FALSE))</f>
        <v>18792.79</v>
      </c>
      <c r="BA51" s="90">
        <f>IF(ISNA(VLOOKUP($B51,'[2]1516 Exp_Rev Access'!$F$7:$FS$310,38,FALSE)),"",VLOOKUP($B51,'[2]1516 Exp_Rev Access'!$F$7:$FS$310,38,FALSE))</f>
        <v>0</v>
      </c>
      <c r="BB51" s="90">
        <f>IF(ISNA(VLOOKUP($B51,'[2]1516 Exp_Rev Access'!$F$7:$FS$310,39,FALSE)),"",VLOOKUP($B51,'[2]1516 Exp_Rev Access'!$F$7:$FS$310,39,FALSE))</f>
        <v>0</v>
      </c>
      <c r="BC51" s="90">
        <f>IF(ISNA(VLOOKUP($B51,'[2]1516 Exp_Rev Access'!$F$7:$FS$310,40,FALSE)),"",VLOOKUP($B51,'[2]1516 Exp_Rev Access'!$F$7:$FS$310,40,FALSE))</f>
        <v>225107.54</v>
      </c>
      <c r="BD51" s="90">
        <f>IF(ISNA(VLOOKUP($B51,'[2]1516 Exp_Rev Access'!$F$7:$FS$310,41,FALSE)),"",VLOOKUP($B51,'[2]1516 Exp_Rev Access'!$F$7:$FS$310,41,FALSE))</f>
        <v>0</v>
      </c>
      <c r="BE51" s="90">
        <f>IF(ISNA(VLOOKUP($B51,'[2]1516 Exp_Rev Access'!$F$7:$FS$310,42,FALSE)),"",VLOOKUP($B51,'[2]1516 Exp_Rev Access'!$F$7:$FS$310,42,FALSE))</f>
        <v>80056.899999999994</v>
      </c>
      <c r="BF51" s="90">
        <f>IF(ISNA(VLOOKUP($B51,'[2]1516 Exp_Rev Access'!$F$7:$FS$310,43,FALSE)),"",VLOOKUP($B51,'[2]1516 Exp_Rev Access'!$F$7:$FS$310,43,FALSE))</f>
        <v>0</v>
      </c>
      <c r="BG51" s="90">
        <f>IF(ISNA(VLOOKUP($B51,'[2]1516 Exp_Rev Access'!$F$7:$FS$310,44,FALSE)),"",VLOOKUP($B51,'[2]1516 Exp_Rev Access'!$F$7:$FS$310,44,FALSE))</f>
        <v>33263.65</v>
      </c>
      <c r="BH51" s="90">
        <f>IF(ISNA(VLOOKUP($B51,'[2]1516 Exp_Rev Access'!$F$7:$FS$310,45,FALSE)),"",VLOOKUP($B51,'[2]1516 Exp_Rev Access'!$F$7:$FS$310,45,FALSE))</f>
        <v>17023.46</v>
      </c>
      <c r="BI51" s="90">
        <f>IF(ISNA(VLOOKUP($B51,'[2]1516 Exp_Rev Access'!$F$7:$FS$310,46,FALSE)),"",VLOOKUP($B51,'[2]1516 Exp_Rev Access'!$F$7:$FS$310,46,FALSE))</f>
        <v>0</v>
      </c>
      <c r="BJ51" s="90">
        <f>IF(ISNA(VLOOKUP($B51,'[2]1516 Exp_Rev Access'!$F$7:$FS$310,47,FALSE)),"",VLOOKUP($B51,'[2]1516 Exp_Rev Access'!$F$7:$FS$310,47,FALSE))</f>
        <v>4430.29</v>
      </c>
      <c r="BK51" s="90">
        <f>IF(ISNA(VLOOKUP($B51,'[2]1516 Exp_Rev Access'!$F$7:$FS$310,48,FALSE)),"",VLOOKUP($B51,'[2]1516 Exp_Rev Access'!$F$7:$FS$310,48,FALSE))</f>
        <v>0</v>
      </c>
      <c r="BL51" s="90">
        <f>IF(ISNA(VLOOKUP($B51,'[2]1516 Exp_Rev Access'!$F$7:$FS$310,49,FALSE)),"",VLOOKUP($B51,'[2]1516 Exp_Rev Access'!$F$7:$FS$310,49,FALSE))</f>
        <v>0</v>
      </c>
      <c r="BM51" s="90">
        <f>IF(ISNA(VLOOKUP($B51,'[2]1516 Exp_Rev Access'!$F$7:$FS$310,50,FALSE)),"",VLOOKUP($B51,'[2]1516 Exp_Rev Access'!$F$7:$FS$310,50,FALSE))</f>
        <v>0</v>
      </c>
      <c r="BN51" s="90">
        <f>IF(ISNA(VLOOKUP($B51,'[2]1516 Exp_Rev Access'!$F$7:$FS$310,51,FALSE)),"",VLOOKUP($B51,'[2]1516 Exp_Rev Access'!$F$7:$FS$310,51,FALSE))</f>
        <v>0</v>
      </c>
      <c r="BO51" s="90">
        <f>IF(ISNA(VLOOKUP($B51,'[2]1516 Exp_Rev Access'!$F$7:$FS$310,52,FALSE)),"",VLOOKUP($B51,'[2]1516 Exp_Rev Access'!$F$7:$FS$310,52,FALSE))</f>
        <v>0</v>
      </c>
      <c r="BP51" s="90">
        <f>IF(ISNA(VLOOKUP($B51,'[2]1516 Exp_Rev Access'!$F$7:$FS$310,53,FALSE)),"",VLOOKUP($B51,'[2]1516 Exp_Rev Access'!$F$7:$FS$310,53,FALSE))</f>
        <v>0</v>
      </c>
      <c r="BQ51" s="90">
        <f>IF(ISNA(VLOOKUP($B51,'[2]1516 Exp_Rev Access'!$F$7:$FS$310,54,FALSE)),"",VLOOKUP($B51,'[2]1516 Exp_Rev Access'!$F$7:$FS$310,54,FALSE))</f>
        <v>0</v>
      </c>
      <c r="BR51" s="90">
        <f>IF(ISNA(VLOOKUP($B51,'[2]1516 Exp_Rev Access'!$F$7:$FS$310,55,FALSE)),"",VLOOKUP($B51,'[2]1516 Exp_Rev Access'!$F$7:$FS$310,55,FALSE))</f>
        <v>0</v>
      </c>
      <c r="BS51" s="90">
        <f>IF(ISNA(VLOOKUP($B51,'[2]1516 Exp_Rev Access'!$F$7:$FS$310,56,FALSE)),"",VLOOKUP($B51,'[2]1516 Exp_Rev Access'!$F$7:$FS$310,56,FALSE))</f>
        <v>0</v>
      </c>
      <c r="BT51" s="90">
        <f>IF(ISNA(VLOOKUP($B51,'[2]1516 Exp_Rev Access'!$F$7:$FS$310,57,FALSE)),"",VLOOKUP($B51,'[2]1516 Exp_Rev Access'!$F$7:$FS$310,57,FALSE))</f>
        <v>0</v>
      </c>
      <c r="BU51" s="90">
        <f>IF(ISNA(VLOOKUP($B51,'[2]1516 Exp_Rev Access'!$F$7:$FS$310,58,FALSE)),"",VLOOKUP($B51,'[2]1516 Exp_Rev Access'!$F$7:$FS$310,58,FALSE))</f>
        <v>0</v>
      </c>
      <c r="BV51" s="53">
        <f t="shared" si="146"/>
        <v>1562265.64</v>
      </c>
      <c r="BW51" s="92">
        <f t="shared" si="147"/>
        <v>9.4058136521876543E-2</v>
      </c>
      <c r="BX51" s="68">
        <f t="shared" si="148"/>
        <v>960.39542875409563</v>
      </c>
      <c r="BY51" s="90">
        <f>IF(ISNA(VLOOKUP($B51,'[2]1516 Exp_Rev Access'!$F$7:$FS$310,59,FALSE)),"",VLOOKUP($B51,'[2]1516 Exp_Rev Access'!$F$7:$FS$310,59,FALSE))</f>
        <v>0</v>
      </c>
      <c r="BZ51" s="90">
        <f>IF(ISNA(VLOOKUP($B51,'[2]1516 Exp_Rev Access'!$F$7:$FS$310,60,FALSE)),"",VLOOKUP($B51,'[2]1516 Exp_Rev Access'!$F$7:$FS$310,60,FALSE))</f>
        <v>0</v>
      </c>
      <c r="CA51" s="90">
        <f>IF(ISNA(VLOOKUP($B51,'[2]1516 Exp_Rev Access'!$F$7:$FS$310,61,FALSE)),"",VLOOKUP($B51,'[2]1516 Exp_Rev Access'!$F$7:$FS$310,61,FALSE))</f>
        <v>0</v>
      </c>
      <c r="CB51" s="90">
        <f>IF(ISNA(VLOOKUP($B51,'[2]1516 Exp_Rev Access'!$F$7:$FS$310,62,FALSE)),"",VLOOKUP($B51,'[2]1516 Exp_Rev Access'!$F$7:$FS$310,62,FALSE))</f>
        <v>0</v>
      </c>
      <c r="CC51" s="90">
        <f>IF(ISNA(VLOOKUP($B51,'[2]1516 Exp_Rev Access'!$F$7:$FS$310,63,FALSE)),"",VLOOKUP($B51,'[2]1516 Exp_Rev Access'!$F$7:$FS$310,63,FALSE))</f>
        <v>40.36</v>
      </c>
      <c r="CD51" s="90">
        <f>IF(ISNA(VLOOKUP($B51,'[2]1516 Exp_Rev Access'!$F$7:$FS$310,64,FALSE)),"",VLOOKUP($B51,'[2]1516 Exp_Rev Access'!$F$7:$FS$310,64,FALSE))</f>
        <v>0</v>
      </c>
      <c r="CE51" s="53">
        <f t="shared" si="149"/>
        <v>40.36</v>
      </c>
      <c r="CF51" s="92">
        <f t="shared" si="150"/>
        <v>2.4299237548506398E-6</v>
      </c>
      <c r="CG51" s="94">
        <f t="shared" si="151"/>
        <v>2.4811119512629942E-2</v>
      </c>
      <c r="CH51" s="90">
        <f>IF(ISNA(VLOOKUP($B51,'[2]1516 Exp_Rev Access'!$F$7:$FS$310,65,FALSE)),"",VLOOKUP($B51,'[2]1516 Exp_Rev Access'!$F$7:$FS$310,65,FALSE))</f>
        <v>0</v>
      </c>
      <c r="CI51" s="90">
        <f>IF(ISNA(VLOOKUP($B51,'[2]1516 Exp_Rev Access'!$F$7:$FS$310,66,FALSE)),"",VLOOKUP($B51,'[2]1516 Exp_Rev Access'!$F$7:$FS$310,66,FALSE))</f>
        <v>0</v>
      </c>
      <c r="CJ51" s="90">
        <f>IF(ISNA(VLOOKUP($B51,'[2]1516 Exp_Rev Access'!$F$7:$FS$310,67,FALSE)),"",VLOOKUP($B51,'[2]1516 Exp_Rev Access'!$F$7:$FS$310,67,FALSE))</f>
        <v>0</v>
      </c>
      <c r="CK51" s="90">
        <f>IF(ISNA(VLOOKUP($B51,'[2]1516 Exp_Rev Access'!$F$7:$FS$310,68,FALSE)),"",VLOOKUP($B51,'[2]1516 Exp_Rev Access'!$F$7:$FS$310,68,FALSE))</f>
        <v>0</v>
      </c>
      <c r="CL51" s="90">
        <f>IF(ISNA(VLOOKUP($B51,'[2]1516 Exp_Rev Access'!$F$7:$FS$310,69,FALSE)),"",VLOOKUP($B51,'[2]1516 Exp_Rev Access'!$F$7:$FS$310,69,FALSE))</f>
        <v>0</v>
      </c>
      <c r="CM51" s="90">
        <f>IF(ISNA(VLOOKUP($B51,'[2]1516 Exp_Rev Access'!$F$7:$FS$310,70,FALSE)),"",VLOOKUP($B51,'[2]1516 Exp_Rev Access'!$F$7:$FS$310,70,FALSE))</f>
        <v>0</v>
      </c>
      <c r="CN51" s="90">
        <f>IF(ISNA(VLOOKUP($B51,'[2]1516 Exp_Rev Access'!$F$7:$FS$310,71,FALSE)),"",VLOOKUP($B51,'[2]1516 Exp_Rev Access'!$F$7:$FS$310,71,FALSE))</f>
        <v>0</v>
      </c>
      <c r="CO51" s="90">
        <f>IF(ISNA(VLOOKUP($B51,'[2]1516 Exp_Rev Access'!$F$7:$FS$310,72,FALSE)),"",VLOOKUP($B51,'[2]1516 Exp_Rev Access'!$F$7:$FS$310,72,FALSE))</f>
        <v>0</v>
      </c>
      <c r="CP51" s="90">
        <f>IF(ISNA(VLOOKUP($B51,'[2]1516 Exp_Rev Access'!$F$7:$FS$310,73,FALSE)),"",VLOOKUP($B51,'[2]1516 Exp_Rev Access'!$F$7:$FS$310,73,FALSE))</f>
        <v>0</v>
      </c>
      <c r="CQ51" s="90">
        <f>IF(ISNA(VLOOKUP($B51,'[2]1516 Exp_Rev Access'!$F$7:$FS$310,74,FALSE)),"",VLOOKUP($B51,'[2]1516 Exp_Rev Access'!$F$7:$FS$310,74,FALSE))</f>
        <v>229967.72</v>
      </c>
      <c r="CR51" s="90">
        <f>IF(ISNA(VLOOKUP($B51,'[2]1516 Exp_Rev Access'!$F$7:$FS$310,75,FALSE)),"",VLOOKUP($B51,'[2]1516 Exp_Rev Access'!$F$7:$FS$310,75,FALSE))</f>
        <v>0</v>
      </c>
      <c r="CS51" s="90">
        <f>IF(ISNA(VLOOKUP($B51,'[2]1516 Exp_Rev Access'!$F$7:$FS$310,76,FALSE)),"",VLOOKUP($B51,'[2]1516 Exp_Rev Access'!$F$7:$FS$310,76,FALSE))</f>
        <v>3749.72</v>
      </c>
      <c r="CT51" s="90">
        <f>IF(ISNA(VLOOKUP($B51,'[2]1516 Exp_Rev Access'!$F$7:$FS$310,77,FALSE)),"",VLOOKUP($B51,'[2]1516 Exp_Rev Access'!$F$7:$FS$310,77,FALSE))</f>
        <v>0</v>
      </c>
      <c r="CU51" s="90">
        <f>IF(ISNA(VLOOKUP($B51,'[2]1516 Exp_Rev Access'!$F$7:$FS$310,78,FALSE)),"",VLOOKUP($B51,'[2]1516 Exp_Rev Access'!$F$7:$FS$310,78,FALSE))</f>
        <v>109180.9</v>
      </c>
      <c r="CV51" s="90">
        <f>IF(ISNA(VLOOKUP($B51,'[2]1516 Exp_Rev Access'!$F$7:$FS$310,79,FALSE)),"",VLOOKUP($B51,'[2]1516 Exp_Rev Access'!$F$7:$FS$310,79,FALSE))</f>
        <v>30438</v>
      </c>
      <c r="CW51" s="90">
        <f>IF(ISNA(VLOOKUP($B51,'[2]1516 Exp_Rev Access'!$F$7:$FS$310,80,FALSE)),"",VLOOKUP($B51,'[2]1516 Exp_Rev Access'!$F$7:$FS$310,80,FALSE))</f>
        <v>0</v>
      </c>
      <c r="CX51" s="90">
        <f>IF(ISNA(VLOOKUP($B51,'[2]1516 Exp_Rev Access'!$F$7:$FS$310,81,FALSE)),"",VLOOKUP($B51,'[2]1516 Exp_Rev Access'!$F$7:$FS$310,81,FALSE))</f>
        <v>0</v>
      </c>
      <c r="CY51" s="90">
        <f>IF(ISNA(VLOOKUP($B51,'[2]1516 Exp_Rev Access'!$F$7:$FS$310,82,FALSE)),"",VLOOKUP($B51,'[2]1516 Exp_Rev Access'!$F$7:$FS$310,82,FALSE))</f>
        <v>0</v>
      </c>
      <c r="CZ51" s="90">
        <f>IF(ISNA(VLOOKUP($B51,'[2]1516 Exp_Rev Access'!$F$7:$FS$310,83,FALSE)),"",VLOOKUP($B51,'[2]1516 Exp_Rev Access'!$F$7:$FS$310,83,FALSE))</f>
        <v>0</v>
      </c>
      <c r="DA51" s="90">
        <f>IF(ISNA(VLOOKUP($B51,'[2]1516 Exp_Rev Access'!$F$7:$FS$310,84,FALSE)),"",VLOOKUP($B51,'[2]1516 Exp_Rev Access'!$F$7:$FS$310,84,FALSE))</f>
        <v>0</v>
      </c>
      <c r="DB51" s="90">
        <f>IF(ISNA(VLOOKUP($B51,'[2]1516 Exp_Rev Access'!$F$7:$FS$310,85,FALSE)),"",VLOOKUP($B51,'[2]1516 Exp_Rev Access'!$F$7:$FS$310,85,FALSE))</f>
        <v>0</v>
      </c>
      <c r="DC51" s="90">
        <f>IF(ISNA(VLOOKUP($B51,'[2]1516 Exp_Rev Access'!$F$7:$FS$310,86,FALSE)),"",VLOOKUP($B51,'[2]1516 Exp_Rev Access'!$F$7:$FS$310,86,FALSE))</f>
        <v>0</v>
      </c>
      <c r="DD51" s="90">
        <f>IF(ISNA(VLOOKUP($B51,'[2]1516 Exp_Rev Access'!$F$7:$FS$310,87,FALSE)),"",VLOOKUP($B51,'[2]1516 Exp_Rev Access'!$F$7:$FS$310,87,FALSE))</f>
        <v>0</v>
      </c>
      <c r="DE51" s="90">
        <f>IF(ISNA(VLOOKUP($B51,'[2]1516 Exp_Rev Access'!$F$7:$FS$310,88,FALSE)),"",VLOOKUP($B51,'[2]1516 Exp_Rev Access'!$F$7:$FS$310,88,FALSE))</f>
        <v>0</v>
      </c>
      <c r="DF51" s="90">
        <f>IF(ISNA(VLOOKUP($B51,'[2]1516 Exp_Rev Access'!$F$7:$FS$310,89,FALSE)),"",VLOOKUP($B51,'[2]1516 Exp_Rev Access'!$F$7:$FS$310,89,FALSE))</f>
        <v>0</v>
      </c>
      <c r="DG51" s="90">
        <f>IF(ISNA(VLOOKUP($B51,'[2]1516 Exp_Rev Access'!$F$7:$FS$310,90,FALSE)),"",VLOOKUP($B51,'[2]1516 Exp_Rev Access'!$F$7:$FS$310,90,FALSE))</f>
        <v>0</v>
      </c>
      <c r="DH51" s="90">
        <f>IF(ISNA(VLOOKUP($B51,'[2]1516 Exp_Rev Access'!$F$7:$FS$310,91,FALSE)),"",VLOOKUP($B51,'[2]1516 Exp_Rev Access'!$F$7:$FS$310,91,FALSE))</f>
        <v>0</v>
      </c>
      <c r="DI51" s="90">
        <f>IF(ISNA(VLOOKUP($B51,'[2]1516 Exp_Rev Access'!$F$7:$FS$310,92,FALSE)),"",VLOOKUP($B51,'[2]1516 Exp_Rev Access'!$F$7:$FS$310,92,FALSE))</f>
        <v>0</v>
      </c>
      <c r="DJ51" s="90">
        <f>IF(ISNA(VLOOKUP($B51,'[2]1516 Exp_Rev Access'!$F$7:$FS$310,93,FALSE)),"",VLOOKUP($B51,'[2]1516 Exp_Rev Access'!$F$7:$FS$310,93,FALSE))</f>
        <v>0</v>
      </c>
      <c r="DK51" s="90">
        <f>IF(ISNA(VLOOKUP($B51,'[2]1516 Exp_Rev Access'!$F$7:$FS$310,94,FALSE)),"",VLOOKUP($B51,'[2]1516 Exp_Rev Access'!$F$7:$FS$310,94,FALSE))</f>
        <v>0</v>
      </c>
      <c r="DL51" s="90">
        <f>IF(ISNA(VLOOKUP($B51,'[2]1516 Exp_Rev Access'!$F$7:$FS$310,95,FALSE)),"",VLOOKUP($B51,'[2]1516 Exp_Rev Access'!$F$7:$FS$310,95,FALSE))</f>
        <v>0</v>
      </c>
      <c r="DM51" s="90">
        <f>IF(ISNA(VLOOKUP($B51,'[2]1516 Exp_Rev Access'!$F$7:$FS$310,96,FALSE)),"",VLOOKUP($B51,'[2]1516 Exp_Rev Access'!$F$7:$FS$310,96,FALSE))</f>
        <v>0</v>
      </c>
      <c r="DN51" s="90">
        <f>IF(ISNA(VLOOKUP($B51,'[2]1516 Exp_Rev Access'!$F$7:$FS$310,97,FALSE)),"",VLOOKUP($B51,'[2]1516 Exp_Rev Access'!$F$7:$FS$310,97,FALSE))</f>
        <v>0</v>
      </c>
      <c r="DO51" s="90">
        <f>IF(ISNA(VLOOKUP($B51,'[2]1516 Exp_Rev Access'!$F$7:$FS$310,98,FALSE)),"",VLOOKUP($B51,'[2]1516 Exp_Rev Access'!$F$7:$FS$310,98,FALSE))</f>
        <v>0</v>
      </c>
      <c r="DP51" s="90">
        <f>IF(ISNA(VLOOKUP($B51,'[2]1516 Exp_Rev Access'!$F$7:$FS$310,99,FALSE)),"",VLOOKUP($B51,'[2]1516 Exp_Rev Access'!$F$7:$FS$310,99,FALSE))</f>
        <v>0</v>
      </c>
      <c r="DQ51" s="90">
        <f>IF(ISNA(VLOOKUP($B51,'[2]1516 Exp_Rev Access'!$F$7:$FS$310,100,FALSE)),"",VLOOKUP($B51,'[2]1516 Exp_Rev Access'!$F$7:$FS$310,100,FALSE))</f>
        <v>0</v>
      </c>
      <c r="DR51" s="90">
        <f>IF(ISNA(VLOOKUP($B51,'[2]1516 Exp_Rev Access'!$F$7:$FS$310,101,FALSE)),"",VLOOKUP($B51,'[2]1516 Exp_Rev Access'!$F$7:$FS$310,101,FALSE))</f>
        <v>0</v>
      </c>
      <c r="DS51" s="90">
        <f>IF(ISNA(VLOOKUP($B51,'[2]1516 Exp_Rev Access'!$F$7:$FS$310,102,FALSE)),"",VLOOKUP($B51,'[2]1516 Exp_Rev Access'!$F$7:$FS$310,102,FALSE))</f>
        <v>0</v>
      </c>
      <c r="DT51" s="90">
        <f>IF(ISNA(VLOOKUP($B51,'[2]1516 Exp_Rev Access'!$F$7:$FS$310,103,FALSE)),"",VLOOKUP($B51,'[2]1516 Exp_Rev Access'!$F$7:$FS$310,103,FALSE))</f>
        <v>0</v>
      </c>
      <c r="DU51" s="90">
        <f>IF(ISNA(VLOOKUP($B51,'[2]1516 Exp_Rev Access'!$F$7:$FS$310,104,FALSE)),"",VLOOKUP($B51,'[2]1516 Exp_Rev Access'!$F$7:$FS$310,104,FALSE))</f>
        <v>0</v>
      </c>
      <c r="DV51" s="90">
        <f>IF(ISNA(VLOOKUP($B51,'[2]1516 Exp_Rev Access'!$F$7:$FS$310,105,FALSE)),"",VLOOKUP($B51,'[2]1516 Exp_Rev Access'!$F$7:$FS$310,105,FALSE))</f>
        <v>0</v>
      </c>
      <c r="DW51" s="90">
        <f>IF(ISNA(VLOOKUP($B51,'[2]1516 Exp_Rev Access'!$F$7:$FS$310,106,FALSE)),"",VLOOKUP($B51,'[2]1516 Exp_Rev Access'!$F$7:$FS$310,106,FALSE))</f>
        <v>0</v>
      </c>
      <c r="DX51" s="90">
        <f>IF(ISNA(VLOOKUP($B51,'[2]1516 Exp_Rev Access'!$F$7:$FS$310,107,FALSE)),"",VLOOKUP($B51,'[2]1516 Exp_Rev Access'!$F$7:$FS$310,107,FALSE))</f>
        <v>0</v>
      </c>
      <c r="DY51" s="90">
        <f>IF(ISNA(VLOOKUP($B51,'[2]1516 Exp_Rev Access'!$F$7:$FS$310,108,FALSE)),"",VLOOKUP($B51,'[2]1516 Exp_Rev Access'!$F$7:$FS$310,108,FALSE))</f>
        <v>0</v>
      </c>
      <c r="DZ51" s="90">
        <f>IF(ISNA(VLOOKUP($B51,'[2]1516 Exp_Rev Access'!$F$7:$FS$310,109,FALSE)),"",VLOOKUP($B51,'[2]1516 Exp_Rev Access'!$F$7:$FS$310,109,FALSE))</f>
        <v>0</v>
      </c>
      <c r="EA51" s="90">
        <f>IF(ISNA(VLOOKUP($B51,'[2]1516 Exp_Rev Access'!$F$7:$FS$310,110,FALSE)),"",VLOOKUP($B51,'[2]1516 Exp_Rev Access'!$F$7:$FS$310,110,FALSE))</f>
        <v>0</v>
      </c>
      <c r="EB51" s="90">
        <f>IF(ISNA(VLOOKUP($B51,'[2]1516 Exp_Rev Access'!$F$7:$FS$310,111,FALSE)),"",VLOOKUP($B51,'[2]1516 Exp_Rev Access'!$F$7:$FS$310,111,FALSE))</f>
        <v>0</v>
      </c>
      <c r="EC51" s="90">
        <f>IF(ISNA(VLOOKUP($B51,'[2]1516 Exp_Rev Access'!$F$7:$FS$310,112,FALSE)),"",VLOOKUP($B51,'[2]1516 Exp_Rev Access'!$F$7:$FS$310,112,FALSE))</f>
        <v>0</v>
      </c>
      <c r="ED51" s="90">
        <f>IF(ISNA(VLOOKUP($B51,'[2]1516 Exp_Rev Access'!$F$7:$FS$310,113,FALSE)),"",VLOOKUP($B51,'[2]1516 Exp_Rev Access'!$F$7:$FS$310,113,FALSE))</f>
        <v>0</v>
      </c>
      <c r="EE51" s="90">
        <f>IF(ISNA(VLOOKUP($B51,'[2]1516 Exp_Rev Access'!$F$7:$FS$310,114,FALSE)),"",VLOOKUP($B51,'[2]1516 Exp_Rev Access'!$F$7:$FS$310,114,FALSE))</f>
        <v>0</v>
      </c>
      <c r="EF51" s="90">
        <f>IF(ISNA(VLOOKUP($B51,'[2]1516 Exp_Rev Access'!$F$7:$FS$310,115,FALSE)),"",VLOOKUP($B51,'[2]1516 Exp_Rev Access'!$F$7:$FS$310,115,FALSE))</f>
        <v>0</v>
      </c>
      <c r="EG51" s="90">
        <f>IF(ISNA(VLOOKUP($B51,'[2]1516 Exp_Rev Access'!$F$7:$FS$310,116,FALSE)),"",VLOOKUP($B51,'[2]1516 Exp_Rev Access'!$F$7:$FS$310,116,FALSE))</f>
        <v>0</v>
      </c>
      <c r="EH51" s="90">
        <f>IF(ISNA(VLOOKUP($B51,'[2]1516 Exp_Rev Access'!$F$7:$FS$310,117,FALSE)),"",VLOOKUP($B51,'[2]1516 Exp_Rev Access'!$F$7:$FS$310,117,FALSE))</f>
        <v>0</v>
      </c>
      <c r="EI51" s="90">
        <f>IF(ISNA(VLOOKUP($B51,'[2]1516 Exp_Rev Access'!$F$7:$FS$310,118,FALSE)),"",VLOOKUP($B51,'[2]1516 Exp_Rev Access'!$F$7:$FS$310,118,FALSE))</f>
        <v>0</v>
      </c>
      <c r="EJ51" s="90">
        <f>IF(ISNA(VLOOKUP($B51,'[2]1516 Exp_Rev Access'!$F$7:$FS$310,119,FALSE)),"",VLOOKUP($B51,'[2]1516 Exp_Rev Access'!$F$7:$FS$310,119,FALSE))</f>
        <v>0</v>
      </c>
      <c r="EK51" s="90">
        <f>IF(ISNA(VLOOKUP($B51,'[2]1516 Exp_Rev Access'!$F$7:$FS$310,120,FALSE)),"",VLOOKUP($B51,'[2]1516 Exp_Rev Access'!$F$7:$FS$310,120,FALSE))</f>
        <v>0</v>
      </c>
      <c r="EL51" s="90">
        <f>IF(ISNA(VLOOKUP($B51,'[2]1516 Exp_Rev Access'!$F$7:$FS$310,121,FALSE)),"",VLOOKUP($B51,'[2]1516 Exp_Rev Access'!$F$7:$FS$310,121,FALSE))</f>
        <v>0</v>
      </c>
      <c r="EM51" s="90">
        <f>IF(ISNA(VLOOKUP($B51,'[2]1516 Exp_Rev Access'!$F$7:$FS$310,122,FALSE)),"",VLOOKUP($B51,'[2]1516 Exp_Rev Access'!$F$7:$FS$310,122,FALSE))</f>
        <v>0</v>
      </c>
      <c r="EN51" s="90">
        <f>IF(ISNA(VLOOKUP($B51,'[2]1516 Exp_Rev Access'!$F$7:$FS$310,123,FALSE)),"",VLOOKUP($B51,'[2]1516 Exp_Rev Access'!$F$7:$FS$310,123,FALSE))</f>
        <v>0</v>
      </c>
      <c r="EO51" s="90">
        <f>IF(ISNA(VLOOKUP($B51,'[2]1516 Exp_Rev Access'!$F$7:$FS$310,124,FALSE)),"",VLOOKUP($B51,'[2]1516 Exp_Rev Access'!$F$7:$FS$310,124,FALSE))</f>
        <v>0</v>
      </c>
      <c r="EP51" s="90">
        <f>IF(ISNA(VLOOKUP($B51,'[2]1516 Exp_Rev Access'!$F$7:$FS$310,125,FALSE)),"",VLOOKUP($B51,'[2]1516 Exp_Rev Access'!$F$7:$FS$310,125,FALSE))</f>
        <v>0</v>
      </c>
      <c r="EQ51" s="90">
        <f>IF(ISNA(VLOOKUP($B51,'[2]1516 Exp_Rev Access'!$F$7:$FS$310,126,FALSE)),"",VLOOKUP($B51,'[2]1516 Exp_Rev Access'!$F$7:$FS$310,126,FALSE))</f>
        <v>0</v>
      </c>
      <c r="ER51" s="90">
        <f>IF(ISNA(VLOOKUP($B51,'[2]1516 Exp_Rev Access'!$F$7:$FS$310,127,FALSE)),"",VLOOKUP($B51,'[2]1516 Exp_Rev Access'!$F$7:$FS$310,127,FALSE))</f>
        <v>0</v>
      </c>
      <c r="ES51" s="90">
        <f>IF(ISNA(VLOOKUP($B51,'[2]1516 Exp_Rev Access'!$F$7:$FS$310,128,FALSE)),"",VLOOKUP($B51,'[2]1516 Exp_Rev Access'!$F$7:$FS$310,128,FALSE))</f>
        <v>0</v>
      </c>
      <c r="ET51" s="90">
        <f>IF(ISNA(VLOOKUP($B51,'[2]1516 Exp_Rev Access'!$F$7:$FS$310,129,FALSE)),"",VLOOKUP($B51,'[2]1516 Exp_Rev Access'!$F$7:$FS$310,129,FALSE))</f>
        <v>0</v>
      </c>
      <c r="EU51" s="90">
        <f>IF(ISNA(VLOOKUP($B51,'[2]1516 Exp_Rev Access'!$F$7:$FS$310,130,FALSE)),"",VLOOKUP($B51,'[2]1516 Exp_Rev Access'!$F$7:$FS$310,130,FALSE))</f>
        <v>0</v>
      </c>
      <c r="EV51" s="90">
        <f>IF(ISNA(VLOOKUP($B51,'[2]1516 Exp_Rev Access'!$F$7:$FS$310,131,FALSE)),"",VLOOKUP($B51,'[2]1516 Exp_Rev Access'!$F$7:$FS$310,131,FALSE))</f>
        <v>0</v>
      </c>
      <c r="EW51" s="90">
        <f>IF(ISNA(VLOOKUP($B51,'[2]1516 Exp_Rev Access'!$F$7:$FS$310,132,FALSE)),"",VLOOKUP($B51,'[2]1516 Exp_Rev Access'!$F$7:$FS$310,132,FALSE))</f>
        <v>0</v>
      </c>
      <c r="EX51" s="90">
        <f>IF(ISNA(VLOOKUP($B51,'[2]1516 Exp_Rev Access'!$F$7:$FS$310,133,FALSE)),"",VLOOKUP($B51,'[2]1516 Exp_Rev Access'!$F$7:$FS$310,133,FALSE))</f>
        <v>0</v>
      </c>
      <c r="EY51" s="90">
        <f>IF(ISNA(VLOOKUP($B51,'[2]1516 Exp_Rev Access'!$F$7:$FS$310,134,FALSE)),"",VLOOKUP($B51,'[2]1516 Exp_Rev Access'!$F$7:$FS$310,134,FALSE))</f>
        <v>0</v>
      </c>
      <c r="EZ51" s="90">
        <f>IF(ISNA(VLOOKUP($B51,'[2]1516 Exp_Rev Access'!$F$7:$FS$310,135,FALSE)),"",VLOOKUP($B51,'[2]1516 Exp_Rev Access'!$F$7:$FS$310,135,FALSE))</f>
        <v>0</v>
      </c>
      <c r="FA51" s="90">
        <f>IF(ISNA(VLOOKUP($B51,'[2]1516 Exp_Rev Access'!$F$7:$FS$310,136,FALSE)),"",VLOOKUP($B51,'[2]1516 Exp_Rev Access'!$F$7:$FS$310,136,FALSE))</f>
        <v>0</v>
      </c>
      <c r="FB51" s="90">
        <f>IF(ISNA(VLOOKUP($B51,'[2]1516 Exp_Rev Access'!$F$7:$FS$310,137,FALSE)),"",VLOOKUP($B51,'[2]1516 Exp_Rev Access'!$F$7:$FS$310,137,FALSE))</f>
        <v>0</v>
      </c>
      <c r="FC51" s="90">
        <f>IF(ISNA(VLOOKUP($B51,'[2]1516 Exp_Rev Access'!$F$7:$FS$310,138,FALSE)),"",VLOOKUP($B51,'[2]1516 Exp_Rev Access'!$F$7:$FS$310,138,FALSE))</f>
        <v>0</v>
      </c>
      <c r="FD51" s="90">
        <f>IF(ISNA(VLOOKUP($B51,'[2]1516 Exp_Rev Access'!$F$7:$FS$310,139,FALSE)),"",VLOOKUP($B51,'[2]1516 Exp_Rev Access'!$F$7:$FS$310,139,FALSE))</f>
        <v>0</v>
      </c>
      <c r="FE51" s="90">
        <f>IF(ISNA(VLOOKUP($B51,'[2]1516 Exp_Rev Access'!$F$7:$FS$310,140,FALSE)),"",VLOOKUP($B51,'[2]1516 Exp_Rev Access'!$F$7:$FS$310,140,FALSE))</f>
        <v>0</v>
      </c>
      <c r="FF51" s="90">
        <f>IF(ISNA(VLOOKUP($B51,'[2]1516 Exp_Rev Access'!$F$7:$FS$310,141,FALSE)),"",VLOOKUP($B51,'[2]1516 Exp_Rev Access'!$F$7:$FS$310,141,FALSE))</f>
        <v>0</v>
      </c>
      <c r="FG51" s="90">
        <f>IF(ISNA(VLOOKUP($B51,'[2]1516 Exp_Rev Access'!$F$7:$FS$310,142,FALSE)),"",VLOOKUP($B51,'[2]1516 Exp_Rev Access'!$F$7:$FS$310,142,FALSE))</f>
        <v>0</v>
      </c>
      <c r="FH51" s="90">
        <f>IF(ISNA(VLOOKUP($B51,'[2]1516 Exp_Rev Access'!$F$7:$FS$310,143,FALSE)),"",VLOOKUP($B51,'[2]1516 Exp_Rev Access'!$F$7:$FS$310,143,FALSE))</f>
        <v>0</v>
      </c>
      <c r="FI51" s="90">
        <f>IF(ISNA(VLOOKUP($B51,'[2]1516 Exp_Rev Access'!$F$7:$FS$310,144,FALSE)),"",VLOOKUP($B51,'[2]1516 Exp_Rev Access'!$F$7:$FS$310,144,FALSE))</f>
        <v>0</v>
      </c>
      <c r="FJ51" s="90">
        <f>IF(ISNA(VLOOKUP($B51,'[2]1516 Exp_Rev Access'!$F$7:$FS$310,145,FALSE)),"",VLOOKUP($B51,'[2]1516 Exp_Rev Access'!$F$7:$FS$310,145,FALSE))</f>
        <v>0</v>
      </c>
      <c r="FK51" s="90">
        <f>IF(ISNA(VLOOKUP($B51,'[2]1516 Exp_Rev Access'!$F$7:$FS$310,146,FALSE)),"",VLOOKUP($B51,'[2]1516 Exp_Rev Access'!$F$7:$FS$310,146,FALSE))</f>
        <v>0</v>
      </c>
      <c r="FL51" s="90">
        <f>IF(ISNA(VLOOKUP($B51,'[2]1516 Exp_Rev Access'!$F$7:$FS$310,1147,FALSE)),"",VLOOKUP($B51,'[2]1516 Exp_Rev Access'!$F$7:$FS$310,147,FALSE))</f>
        <v>0</v>
      </c>
      <c r="FM51" s="90">
        <f>IF(ISNA(VLOOKUP($B51,'[2]1516 Exp_Rev Access'!$F$7:$FS$310,148,FALSE)),"",VLOOKUP($B51,'[2]1516 Exp_Rev Access'!$F$7:$FS$310,148,FALSE))</f>
        <v>0</v>
      </c>
      <c r="FN51" s="90">
        <f>IF(ISNA(VLOOKUP($B51,'[2]1516 Exp_Rev Access'!$F$7:$FS$310,149,FALSE)),"",VLOOKUP($B51,'[2]1516 Exp_Rev Access'!$F$7:$FS$310,149,FALSE))</f>
        <v>0</v>
      </c>
      <c r="FO51" s="90">
        <f>IF(ISNA(VLOOKUP($B51,'[2]1516 Exp_Rev Access'!$F$7:$FS$310,150,FALSE)),"",VLOOKUP($B51,'[2]1516 Exp_Rev Access'!$F$7:$FS$310,150,FALSE))</f>
        <v>0</v>
      </c>
      <c r="FP51" s="90">
        <f>IF(ISNA(VLOOKUP($B51,'[2]1516 Exp_Rev Access'!$F$7:$FS$310,151,FALSE)),"",VLOOKUP($B51,'[2]1516 Exp_Rev Access'!$F$7:$FS$310,151,FALSE))</f>
        <v>0</v>
      </c>
      <c r="FQ51" s="90">
        <f>IF(ISNA(VLOOKUP($B51,'[2]1516 Exp_Rev Access'!$F$7:$FS$310,152,FALSE)),"",VLOOKUP($B51,'[2]1516 Exp_Rev Access'!$F$7:$FS$310,152,FALSE))</f>
        <v>0</v>
      </c>
      <c r="FR51" s="90">
        <f>IF(ISNA(VLOOKUP($B51,'[2]1516 Exp_Rev Access'!$F$7:$FS$310,153,FALSE)),"",VLOOKUP($B51,'[2]1516 Exp_Rev Access'!$F$7:$FS$310,153,FALSE))</f>
        <v>29652.2</v>
      </c>
      <c r="FS51" s="53">
        <f t="shared" si="152"/>
        <v>402988.54</v>
      </c>
      <c r="FT51" s="92">
        <f t="shared" si="153"/>
        <v>2.4262423842382981E-2</v>
      </c>
      <c r="FU51" s="118">
        <f t="shared" si="154"/>
        <v>247.73530297721138</v>
      </c>
      <c r="FV51" s="90">
        <f>IF(ISNA(VLOOKUP($B51,'[2]1516 Exp_Rev Access'!$F$7:$FS$310,154,FALSE)),"",VLOOKUP($B51,'[2]1516 Exp_Rev Access'!$F$7:$FS$310,154,FALSE))</f>
        <v>0</v>
      </c>
      <c r="FW51" s="90">
        <f>IF(ISNA(VLOOKUP($B51,'[2]1516 Exp_Rev Access'!$F$7:$FS$310,155,FALSE)),"",VLOOKUP($B51,'[2]1516 Exp_Rev Access'!$F$7:$FS$310,155,FALSE))</f>
        <v>0</v>
      </c>
      <c r="FX51" s="90">
        <f>IF(ISNA(VLOOKUP($B51,'[2]1516 Exp_Rev Access'!$F$7:$FS$310,156,FALSE)),"",VLOOKUP($B51,'[2]1516 Exp_Rev Access'!$F$7:$FS$310,156,FALSE))</f>
        <v>0</v>
      </c>
      <c r="FY51" s="90">
        <f>IF(ISNA(VLOOKUP($B51,'[2]1516 Exp_Rev Access'!$F$7:$FS$310,157,FALSE)),"",VLOOKUP($B51,'[2]1516 Exp_Rev Access'!$F$7:$FS$310,157,FALSE))</f>
        <v>0</v>
      </c>
      <c r="FZ51" s="90">
        <f>IF(ISNA(VLOOKUP($B51,'[2]1516 Exp_Rev Access'!$F$7:$FS$310,158,FALSE)),"",VLOOKUP($B51,'[2]1516 Exp_Rev Access'!$F$7:$FS$310,158,FALSE))</f>
        <v>0</v>
      </c>
      <c r="GA51" s="90">
        <f>IF(ISNA(VLOOKUP($B51,'[2]1516 Exp_Rev Access'!$F$7:$FS$310,159,FALSE)),"",VLOOKUP($B51,'[2]1516 Exp_Rev Access'!$F$7:$FS$310,159,FALSE))</f>
        <v>0</v>
      </c>
      <c r="GB51" s="90">
        <f>IF(ISNA(VLOOKUP($B51,'[2]1516 Exp_Rev Access'!$F$7:$FS$310,160,FALSE)),"",VLOOKUP($B51,'[2]1516 Exp_Rev Access'!$F$7:$FS$310,160,FALSE))</f>
        <v>0</v>
      </c>
      <c r="GC51" s="90">
        <f>IF(ISNA(VLOOKUP($B51,'[2]1516 Exp_Rev Access'!$F$7:$FS$310,161,FALSE)),"",VLOOKUP($B51,'[2]1516 Exp_Rev Access'!$F$7:$FS$310,161,FALSE))</f>
        <v>0</v>
      </c>
      <c r="GD51" s="90">
        <f>IF(ISNA(VLOOKUP($B51,'[2]1516 Exp_Rev Access'!$F$7:$FS$310,162,FALSE)),"",VLOOKUP($B51,'[2]1516 Exp_Rev Access'!$F$7:$FS$310,162,FALSE))</f>
        <v>0</v>
      </c>
      <c r="GE51" s="90">
        <f>IF(ISNA(VLOOKUP($B51,'[2]1516 Exp_Rev Access'!$F$7:$FS$310,163,FALSE)),"",VLOOKUP($B51,'[2]1516 Exp_Rev Access'!$F$7:$FS$310,163,FALSE))</f>
        <v>0</v>
      </c>
      <c r="GF51" s="90">
        <f>IF(ISNA(VLOOKUP($B51,'[2]1516 Exp_Rev Access'!$F$7:$FS$310,164,FALSE)),"",VLOOKUP($B51,'[2]1516 Exp_Rev Access'!$F$7:$FS$310,164,FALSE))</f>
        <v>0</v>
      </c>
      <c r="GG51" s="90">
        <f>IF(ISNA(VLOOKUP($B51,'[2]1516 Exp_Rev Access'!$F$7:$FS$310,165,FALSE)),"",VLOOKUP($B51,'[2]1516 Exp_Rev Access'!$F$7:$FS$310,165,FALSE))</f>
        <v>0</v>
      </c>
      <c r="GH51" s="90">
        <f>IF(ISNA(VLOOKUP($B51,'[2]1516 Exp_Rev Access'!$F$7:$FS$310,166,FALSE)),"",VLOOKUP($B51,'[2]1516 Exp_Rev Access'!$F$7:$FS$310,166,FALSE))</f>
        <v>0</v>
      </c>
      <c r="GI51" s="90">
        <f>IF(ISNA(VLOOKUP($B51,'[2]1516 Exp_Rev Access'!$F$7:$FS$310,167,FALSE)),"",VLOOKUP($B51,'[2]1516 Exp_Rev Access'!$F$7:$FS$310,167,FALSE))</f>
        <v>0</v>
      </c>
      <c r="GJ51" s="90">
        <f>IF(ISNA(VLOOKUP($B51,'[2]1516 Exp_Rev Access'!$F$7:$FS$310,168,FALSE)),"",VLOOKUP($B51,'[2]1516 Exp_Rev Access'!$F$7:$FS$310,168,FALSE))</f>
        <v>0</v>
      </c>
      <c r="GK51" s="90">
        <f>IF(ISNA(VLOOKUP($B51,'[2]1516 Exp_Rev Access'!$F$7:$FS$310,169,FALSE)),"",VLOOKUP($B51,'[2]1516 Exp_Rev Access'!$F$7:$FS$310,169,FALSE))</f>
        <v>0</v>
      </c>
      <c r="GL51" s="90">
        <f>IF(ISNA(VLOOKUP($B51,'[2]1516 Exp_Rev Access'!$F$7:$FS$310,170,FALSE)),"",VLOOKUP($B51,'[2]1516 Exp_Rev Access'!$F$7:$FS$310,170,FALSE))</f>
        <v>0</v>
      </c>
      <c r="GM51" s="90">
        <f>IF(ISNA(VLOOKUP($B51,'[2]1516 Exp_Rev Access'!$F$7:$FT$310,171,FALSE)),"",VLOOKUP($B51,'[2]1516 Exp_Rev Access'!$F$7:$FT$310,171,FALSE))</f>
        <v>94.33</v>
      </c>
      <c r="GN51" s="90">
        <f>IF(ISNA(VLOOKUP($B51,'[2]1516 Exp_Rev Access'!$F$7:$FU$310,172,FALSE)),"",VLOOKUP($B51,'[2]1516 Exp_Rev Access'!$F$7:$FU$310,172,FALSE))</f>
        <v>0</v>
      </c>
      <c r="GO51" s="90">
        <f>IF(ISNA(VLOOKUP($B51,'[2]1516 Exp_Rev Access'!$F$7:$FV$310,173,FALSE)),"",VLOOKUP($B51,'[2]1516 Exp_Rev Access'!$F$7:$FV$310,173,FALSE))</f>
        <v>0</v>
      </c>
      <c r="GP51" s="90">
        <f>IF(ISNA(VLOOKUP($B51,'[2]1516 Exp_Rev Access'!$F$7:$GA$310,174,FALSE)),"",VLOOKUP($B51,'[2]1516 Exp_Rev Access'!$F$7:$GA$310,174,FALSE))</f>
        <v>0</v>
      </c>
      <c r="GQ51" s="90">
        <f>IF(ISNA(VLOOKUP($B51,'[2]1516 Exp_Rev Access'!$F$7:$GA$310,175,FALSE)),"",VLOOKUP($B51,'[2]1516 Exp_Rev Access'!$F$7:$GA$310,175,FALSE))</f>
        <v>0</v>
      </c>
      <c r="GR51" s="90">
        <f>IF(ISNA(VLOOKUP($B51,'[2]1516 Exp_Rev Access'!$F$7:$GA$310,176,FALSE)),"",VLOOKUP($B51,'[2]1516 Exp_Rev Access'!$F$7:$GA$310,176,FALSE))</f>
        <v>0</v>
      </c>
      <c r="GS51" s="90">
        <f>IF(ISNA(VLOOKUP($B51,'[2]1516 Exp_Rev Access'!$F$7:$GA$310,177,FALSE)),"",VLOOKUP($B51,'[2]1516 Exp_Rev Access'!$F$7:$GA$310,177,FALSE))</f>
        <v>0</v>
      </c>
      <c r="GT51" s="90">
        <f>IF(ISNA(VLOOKUP($B51,'[2]1516 Exp_Rev Access'!$F$7:$GA$310,178,FALSE)),"",VLOOKUP($B51,'[2]1516 Exp_Rev Access'!$F$7:$GA$310,178,FALSE))</f>
        <v>0</v>
      </c>
      <c r="GU51" s="53">
        <f t="shared" si="155"/>
        <v>94.33</v>
      </c>
      <c r="GV51" s="92">
        <f t="shared" si="156"/>
        <v>5.6792544052294558E-6</v>
      </c>
      <c r="GW51" s="96">
        <f t="shared" si="157"/>
        <v>5.7988922290049115E-2</v>
      </c>
    </row>
    <row r="52" spans="1:222" x14ac:dyDescent="0.2">
      <c r="B52" s="87" t="s">
        <v>237</v>
      </c>
      <c r="C52" s="87" t="s">
        <v>238</v>
      </c>
      <c r="D52" s="88">
        <f>IF(ISNA(VLOOKUP($B52,'[2]1516 enrollment_Rev_Exp by size'!$A$6:$C$325,3,FALSE)),"",VLOOKUP($B52,'[2]1516 enrollment_Rev_Exp by size'!$A$6:$C$325,3,FALSE))</f>
        <v>158.79999999999998</v>
      </c>
      <c r="E52" s="89">
        <v>1787702.98</v>
      </c>
      <c r="F52" s="67">
        <f t="shared" si="135"/>
        <v>1787702.98</v>
      </c>
      <c r="G52" s="67">
        <f t="shared" si="136"/>
        <v>0</v>
      </c>
      <c r="H52" s="90">
        <f>IF(ISNA(VLOOKUP($B52,'[2]1516 Exp_Rev Access'!$F$7:$FS$310,2,FALSE)),"",VLOOKUP($B52,'[2]1516 Exp_Rev Access'!$F$7:$FS$310,2,FALSE))</f>
        <v>374608.65</v>
      </c>
      <c r="I52" s="90">
        <f>IF(ISNA(VLOOKUP($B52,'[2]1516 Exp_Rev Access'!$F$7:$FS$310,3,FALSE)),"",VLOOKUP($B52,'[2]1516 Exp_Rev Access'!$F$7:$FS$310,3,FALSE))</f>
        <v>0</v>
      </c>
      <c r="J52" s="90">
        <f>IF(ISNA(VLOOKUP($B52,'[2]1516 Exp_Rev Access'!$F$7:$FS$310,4,FALSE)),"",VLOOKUP($B52,'[2]1516 Exp_Rev Access'!$F$7:$FS$310,4,FALSE))</f>
        <v>0</v>
      </c>
      <c r="K52" s="90">
        <f>IF(ISNA(VLOOKUP($B52,'[2]1516 Exp_Rev Access'!$F$7:$FS$310,5,FALSE)),"-",VLOOKUP($B52,'[2]1516 Exp_Rev Access'!$F$7:$FS$310,5,FALSE))</f>
        <v>17578.62</v>
      </c>
      <c r="L52" s="90">
        <f>IF(ISNA(VLOOKUP($B52,'[2]1516 Exp_Rev Access'!$F$7:$FS$310,6,FALSE)),"",VLOOKUP($B52,'[2]1516 Exp_Rev Access'!$F$7:$FS$310,6,FALSE))</f>
        <v>0</v>
      </c>
      <c r="M52" s="90">
        <f>IF(ISNA(VLOOKUP($B52,'[2]1516 Exp_Rev Access'!$F$7:$FS$310,7,FALSE)),"",VLOOKUP($B52,'[2]1516 Exp_Rev Access'!$F$7:$FS$310,7,FALSE))</f>
        <v>0</v>
      </c>
      <c r="N52" s="53">
        <f t="shared" si="137"/>
        <v>392187.27</v>
      </c>
      <c r="O52" s="91">
        <f t="shared" si="138"/>
        <v>0.21938055392177061</v>
      </c>
      <c r="P52" s="53">
        <f t="shared" si="139"/>
        <v>2469.6931360201515</v>
      </c>
      <c r="Q52" s="90">
        <f>IF(ISNA(VLOOKUP($B52,'[2]1516 Exp_Rev Access'!$F$7:$FS$310,8,FALSE)),"",VLOOKUP($B52,'[2]1516 Exp_Rev Access'!$F$7:$FS$310,8,FALSE))</f>
        <v>0</v>
      </c>
      <c r="R52" s="90">
        <f>IF(ISNA(VLOOKUP($B52,'[2]1516 Exp_Rev Access'!$F$7:$FS$310,9,FALSE)),"",VLOOKUP($B52,'[2]1516 Exp_Rev Access'!$F$7:$FS$310,9,FALSE))</f>
        <v>0</v>
      </c>
      <c r="S52" s="90">
        <f>IF(ISNA(VLOOKUP($B52,'[2]1516 Exp_Rev Access'!$F$7:$FS$310,10,FALSE)),"",VLOOKUP($B52,'[2]1516 Exp_Rev Access'!$F$7:$FS$310,10,FALSE))</f>
        <v>0</v>
      </c>
      <c r="T52" s="90">
        <f>IF(ISNA(VLOOKUP($B52,'[2]1516 Exp_Rev Access'!$F$7:$FS$310,11,FALSE)),"",VLOOKUP($B52,'[2]1516 Exp_Rev Access'!$F$7:$FS$310,11,FALSE))</f>
        <v>0</v>
      </c>
      <c r="U52" s="90">
        <f>IF(ISNA(VLOOKUP($B52,'[2]1516 Exp_Rev Access'!$F$7:$FS$310,12,FALSE)),"",VLOOKUP($B52,'[2]1516 Exp_Rev Access'!$F$7:$FS$310,12,FALSE))</f>
        <v>0</v>
      </c>
      <c r="V52" s="90">
        <f>IF(ISNA(VLOOKUP($B52,'[2]1516 Exp_Rev Access'!$F$7:$FS$310,13,FALSE)),"",VLOOKUP($B52,'[2]1516 Exp_Rev Access'!$F$7:$FS$310,13,FALSE))</f>
        <v>0</v>
      </c>
      <c r="W52" s="90">
        <f>IF(ISNA(VLOOKUP($B52,'[2]1516 Exp_Rev Access'!$F$7:$FS$310,14,FALSE)),"",VLOOKUP($B52,'[2]1516 Exp_Rev Access'!$F$7:$FS$310,14,FALSE))</f>
        <v>0</v>
      </c>
      <c r="X52" s="90">
        <f>IF(ISNA(VLOOKUP($B52,'[2]1516 Exp_Rev Access'!$F$7:$FS$310,15,FALSE)),"",VLOOKUP($B52,'[2]1516 Exp_Rev Access'!$F$7:$FS$310,15,FALSE))</f>
        <v>0</v>
      </c>
      <c r="Y52" s="90">
        <f>IF(ISNA(VLOOKUP($B52,'[2]1516 Exp_Rev Access'!$F$7:$FS$310,16,FALSE)),"",VLOOKUP($B52,'[2]1516 Exp_Rev Access'!$F$7:$FS$310,16,FALSE))</f>
        <v>1941.6</v>
      </c>
      <c r="Z52" s="90">
        <f>IF(ISNA(VLOOKUP($B52,'[2]1516 Exp_Rev Access'!$F$7:$FS$310,17,FALSE)),"",VLOOKUP($B52,'[2]1516 Exp_Rev Access'!$F$7:$FS$310,17,FALSE))</f>
        <v>0</v>
      </c>
      <c r="AA52" s="90">
        <f>IF(ISNA(VLOOKUP($B52,'[2]1516 Exp_Rev Access'!$F$7:$FS$310,18,FALSE)),"",VLOOKUP($B52,'[2]1516 Exp_Rev Access'!$F$7:$FS$310,18,FALSE))</f>
        <v>0</v>
      </c>
      <c r="AB52" s="90">
        <f>IF(ISNA(VLOOKUP($B52,'[2]1516 Exp_Rev Access'!$F$7:$FS$310,19,FALSE)),"",VLOOKUP($B52,'[2]1516 Exp_Rev Access'!$F$7:$FS$310,19,FALSE))</f>
        <v>0</v>
      </c>
      <c r="AC52" s="90">
        <f>IF(ISNA(VLOOKUP($B52,'[2]1516 Exp_Rev Access'!$F$7:$FS$310,20,FALSE)),"",VLOOKUP($B52,'[2]1516 Exp_Rev Access'!$F$7:$FS$310,20,FALSE))</f>
        <v>0</v>
      </c>
      <c r="AD52" s="90">
        <f>IF(ISNA(VLOOKUP($B52,'[2]1516 Exp_Rev Access'!$F$7:$FS$310,21,FALSE)),"",VLOOKUP($B52,'[2]1516 Exp_Rev Access'!$F$7:$FS$310,21,FALSE))</f>
        <v>16662.07</v>
      </c>
      <c r="AE52" s="90">
        <f>IF(ISNA(VLOOKUP($B52,'[2]1516 Exp_Rev Access'!$F$7:$FS$310,22,FALSE)),"",VLOOKUP($B52,'[2]1516 Exp_Rev Access'!$F$7:$FS$310,22,FALSE))</f>
        <v>1148.3800000000001</v>
      </c>
      <c r="AF52" s="90">
        <f>IF(ISNA(VLOOKUP($B52,'[2]1516 Exp_Rev Access'!$F$7:$FS$310,23,FALSE)),"",VLOOKUP($B52,'[2]1516 Exp_Rev Access'!$F$7:$FS$310,23,FALSE))</f>
        <v>0</v>
      </c>
      <c r="AG52" s="90">
        <f>IF(ISNA(VLOOKUP($B52,'[2]1516 Exp_Rev Access'!$F$7:$FS$310,24,FALSE)),"",VLOOKUP($B52,'[2]1516 Exp_Rev Access'!$F$7:$FS$310,24,FALSE))</f>
        <v>7373.25</v>
      </c>
      <c r="AH52" s="90">
        <f>IF(ISNA(VLOOKUP($B52,'[2]1516 Exp_Rev Access'!$F$7:$FS$310,25,FALSE)),"",VLOOKUP($B52,'[2]1516 Exp_Rev Access'!$F$7:$FS$310,25,FALSE))</f>
        <v>10</v>
      </c>
      <c r="AI52" s="90">
        <f>IF(ISNA(VLOOKUP($B52,'[2]1516 Exp_Rev Access'!$F$7:$FS$310,26,FALSE)),"",VLOOKUP($B52,'[2]1516 Exp_Rev Access'!$F$7:$FS$310,26,FALSE))</f>
        <v>0</v>
      </c>
      <c r="AJ52" s="90">
        <f>IF(ISNA(VLOOKUP($B52,'[2]1516 Exp_Rev Access'!$F$7:$FS$310,27,FALSE)),"",VLOOKUP($B52,'[2]1516 Exp_Rev Access'!$F$7:$FS$310,27,FALSE))</f>
        <v>0</v>
      </c>
      <c r="AK52" s="90">
        <f>IF(ISNA(VLOOKUP($B52,'[2]1516 Exp_Rev Access'!$F$7:$FS$310,28,FALSE)),"",VLOOKUP($B52,'[2]1516 Exp_Rev Access'!$F$7:$FS$310,28,FALSE))</f>
        <v>22731.56</v>
      </c>
      <c r="AL52" s="90">
        <f>IF(ISNA(VLOOKUP($B52,'[2]1516 Exp_Rev Access'!$F$7:$FS$310,29,FALSE)),"",VLOOKUP($B52,'[2]1516 Exp_Rev Access'!$F$7:$FS$310,29,FALSE))</f>
        <v>0</v>
      </c>
      <c r="AM52" s="53">
        <f t="shared" si="140"/>
        <v>49866.86</v>
      </c>
      <c r="AN52" s="92">
        <f t="shared" si="141"/>
        <v>2.7894376503192941E-2</v>
      </c>
      <c r="AO52" s="68">
        <f t="shared" si="142"/>
        <v>314.02304785894211</v>
      </c>
      <c r="AP52" s="90">
        <f>IF(ISNA(VLOOKUP($B52,'[2]1516 Exp_Rev Access'!$F$7:$FS$310,30,FALSE)),"",VLOOKUP($B52,'[2]1516 Exp_Rev Access'!$F$7:$FS$310,30,FALSE))</f>
        <v>949506.1</v>
      </c>
      <c r="AQ52" s="90">
        <f>IF(ISNA(VLOOKUP($B52,'[2]1516 Exp_Rev Access'!$F$7:$FS$310,31,FALSE)),"",VLOOKUP($B52,'[2]1516 Exp_Rev Access'!$F$7:$FS$310,31,FALSE))</f>
        <v>25219.81</v>
      </c>
      <c r="AR52" s="90">
        <f>IF(ISNA(VLOOKUP($B52,'[2]1516 Exp_Rev Access'!$F$7:$FS$310,32,FALSE)),"",VLOOKUP($B52,'[2]1516 Exp_Rev Access'!$F$7:$FS$310,32,FALSE))</f>
        <v>20847.88</v>
      </c>
      <c r="AS52" s="90">
        <f>IF(ISNA(VLOOKUP($B52,'[2]1516 Exp_Rev Access'!$F$7:$FS$310,33,FALSE)),"",VLOOKUP($B52,'[2]1516 Exp_Rev Access'!$F$7:$FS$310,33,FALSE))</f>
        <v>19572.84</v>
      </c>
      <c r="AT52" s="90">
        <f>IF(ISNA(VLOOKUP($B52,'[2]1516 Exp_Rev Access'!$F$7:$FS$310,34,FALSE)),"",VLOOKUP($B52,'[2]1516 Exp_Rev Access'!$F$7:$FS$310,34,FALSE))</f>
        <v>0</v>
      </c>
      <c r="AU52" s="53">
        <f t="shared" si="143"/>
        <v>1015146.63</v>
      </c>
      <c r="AV52" s="93">
        <f t="shared" si="144"/>
        <v>0.56784971628788139</v>
      </c>
      <c r="AW52" s="53">
        <f t="shared" si="145"/>
        <v>6392.6110201511347</v>
      </c>
      <c r="AX52" s="90">
        <f>IF(ISNA(VLOOKUP($B52,'[2]1516 Exp_Rev Access'!$F$7:$FS$310,35,FALSE)),"",VLOOKUP($B52,'[2]1516 Exp_Rev Access'!$F$7:$FS$310,35,FALSE))</f>
        <v>0</v>
      </c>
      <c r="AY52" s="90">
        <f>IF(ISNA(VLOOKUP($B52,'[2]1516 Exp_Rev Access'!$F$7:$FS$310,36,FALSE)),"",VLOOKUP($B52,'[2]1516 Exp_Rev Access'!$F$7:$FS$310,36,FALSE))</f>
        <v>118681.48</v>
      </c>
      <c r="AZ52" s="90">
        <f>IF(ISNA(VLOOKUP($B52,'[2]1516 Exp_Rev Access'!$F$7:$FS$310,37,FALSE)),"",VLOOKUP($B52,'[2]1516 Exp_Rev Access'!$F$7:$FS$310,37,FALSE))</f>
        <v>796.03</v>
      </c>
      <c r="BA52" s="90">
        <f>IF(ISNA(VLOOKUP($B52,'[2]1516 Exp_Rev Access'!$F$7:$FS$310,38,FALSE)),"",VLOOKUP($B52,'[2]1516 Exp_Rev Access'!$F$7:$FS$310,38,FALSE))</f>
        <v>0</v>
      </c>
      <c r="BB52" s="90">
        <f>IF(ISNA(VLOOKUP($B52,'[2]1516 Exp_Rev Access'!$F$7:$FS$310,39,FALSE)),"",VLOOKUP($B52,'[2]1516 Exp_Rev Access'!$F$7:$FS$310,39,FALSE))</f>
        <v>0</v>
      </c>
      <c r="BC52" s="90">
        <f>IF(ISNA(VLOOKUP($B52,'[2]1516 Exp_Rev Access'!$F$7:$FS$310,40,FALSE)),"",VLOOKUP($B52,'[2]1516 Exp_Rev Access'!$F$7:$FS$310,40,FALSE))</f>
        <v>23595.07</v>
      </c>
      <c r="BD52" s="90">
        <f>IF(ISNA(VLOOKUP($B52,'[2]1516 Exp_Rev Access'!$F$7:$FS$310,41,FALSE)),"",VLOOKUP($B52,'[2]1516 Exp_Rev Access'!$F$7:$FS$310,41,FALSE))</f>
        <v>0</v>
      </c>
      <c r="BE52" s="90">
        <f>IF(ISNA(VLOOKUP($B52,'[2]1516 Exp_Rev Access'!$F$7:$FS$310,42,FALSE)),"",VLOOKUP($B52,'[2]1516 Exp_Rev Access'!$F$7:$FS$310,42,FALSE))</f>
        <v>834</v>
      </c>
      <c r="BF52" s="90">
        <f>IF(ISNA(VLOOKUP($B52,'[2]1516 Exp_Rev Access'!$F$7:$FS$310,43,FALSE)),"",VLOOKUP($B52,'[2]1516 Exp_Rev Access'!$F$7:$FS$310,43,FALSE))</f>
        <v>0</v>
      </c>
      <c r="BG52" s="90">
        <f>IF(ISNA(VLOOKUP($B52,'[2]1516 Exp_Rev Access'!$F$7:$FS$310,44,FALSE)),"",VLOOKUP($B52,'[2]1516 Exp_Rev Access'!$F$7:$FS$310,44,FALSE))</f>
        <v>0</v>
      </c>
      <c r="BH52" s="90">
        <f>IF(ISNA(VLOOKUP($B52,'[2]1516 Exp_Rev Access'!$F$7:$FS$310,45,FALSE)),"",VLOOKUP($B52,'[2]1516 Exp_Rev Access'!$F$7:$FS$310,45,FALSE))</f>
        <v>1483.52</v>
      </c>
      <c r="BI52" s="90">
        <f>IF(ISNA(VLOOKUP($B52,'[2]1516 Exp_Rev Access'!$F$7:$FS$310,46,FALSE)),"",VLOOKUP($B52,'[2]1516 Exp_Rev Access'!$F$7:$FS$310,46,FALSE))</f>
        <v>0</v>
      </c>
      <c r="BJ52" s="90">
        <f>IF(ISNA(VLOOKUP($B52,'[2]1516 Exp_Rev Access'!$F$7:$FS$310,47,FALSE)),"",VLOOKUP($B52,'[2]1516 Exp_Rev Access'!$F$7:$FS$310,47,FALSE))</f>
        <v>13595.03</v>
      </c>
      <c r="BK52" s="90">
        <f>IF(ISNA(VLOOKUP($B52,'[2]1516 Exp_Rev Access'!$F$7:$FS$310,48,FALSE)),"",VLOOKUP($B52,'[2]1516 Exp_Rev Access'!$F$7:$FS$310,48,FALSE))</f>
        <v>106735.55</v>
      </c>
      <c r="BL52" s="90">
        <f>IF(ISNA(VLOOKUP($B52,'[2]1516 Exp_Rev Access'!$F$7:$FS$310,49,FALSE)),"",VLOOKUP($B52,'[2]1516 Exp_Rev Access'!$F$7:$FS$310,49,FALSE))</f>
        <v>0</v>
      </c>
      <c r="BM52" s="90">
        <f>IF(ISNA(VLOOKUP($B52,'[2]1516 Exp_Rev Access'!$F$7:$FS$310,50,FALSE)),"",VLOOKUP($B52,'[2]1516 Exp_Rev Access'!$F$7:$FS$310,50,FALSE))</f>
        <v>0</v>
      </c>
      <c r="BN52" s="90">
        <f>IF(ISNA(VLOOKUP($B52,'[2]1516 Exp_Rev Access'!$F$7:$FS$310,51,FALSE)),"",VLOOKUP($B52,'[2]1516 Exp_Rev Access'!$F$7:$FS$310,51,FALSE))</f>
        <v>0</v>
      </c>
      <c r="BO52" s="90">
        <f>IF(ISNA(VLOOKUP($B52,'[2]1516 Exp_Rev Access'!$F$7:$FS$310,52,FALSE)),"",VLOOKUP($B52,'[2]1516 Exp_Rev Access'!$F$7:$FS$310,52,FALSE))</f>
        <v>0</v>
      </c>
      <c r="BP52" s="90">
        <f>IF(ISNA(VLOOKUP($B52,'[2]1516 Exp_Rev Access'!$F$7:$FS$310,53,FALSE)),"",VLOOKUP($B52,'[2]1516 Exp_Rev Access'!$F$7:$FS$310,53,FALSE))</f>
        <v>0</v>
      </c>
      <c r="BQ52" s="90">
        <f>IF(ISNA(VLOOKUP($B52,'[2]1516 Exp_Rev Access'!$F$7:$FS$310,54,FALSE)),"",VLOOKUP($B52,'[2]1516 Exp_Rev Access'!$F$7:$FS$310,54,FALSE))</f>
        <v>0</v>
      </c>
      <c r="BR52" s="90">
        <f>IF(ISNA(VLOOKUP($B52,'[2]1516 Exp_Rev Access'!$F$7:$FS$310,55,FALSE)),"",VLOOKUP($B52,'[2]1516 Exp_Rev Access'!$F$7:$FS$310,55,FALSE))</f>
        <v>0</v>
      </c>
      <c r="BS52" s="90">
        <f>IF(ISNA(VLOOKUP($B52,'[2]1516 Exp_Rev Access'!$F$7:$FS$310,56,FALSE)),"",VLOOKUP($B52,'[2]1516 Exp_Rev Access'!$F$7:$FS$310,56,FALSE))</f>
        <v>0</v>
      </c>
      <c r="BT52" s="90">
        <f>IF(ISNA(VLOOKUP($B52,'[2]1516 Exp_Rev Access'!$F$7:$FS$310,57,FALSE)),"",VLOOKUP($B52,'[2]1516 Exp_Rev Access'!$F$7:$FS$310,57,FALSE))</f>
        <v>0</v>
      </c>
      <c r="BU52" s="90">
        <f>IF(ISNA(VLOOKUP($B52,'[2]1516 Exp_Rev Access'!$F$7:$FS$310,58,FALSE)),"",VLOOKUP($B52,'[2]1516 Exp_Rev Access'!$F$7:$FS$310,58,FALSE))</f>
        <v>0</v>
      </c>
      <c r="BV52" s="53">
        <f t="shared" si="146"/>
        <v>265720.68</v>
      </c>
      <c r="BW52" s="92">
        <f t="shared" si="147"/>
        <v>0.14863804724429111</v>
      </c>
      <c r="BX52" s="68">
        <f t="shared" si="148"/>
        <v>1673.3040302267004</v>
      </c>
      <c r="BY52" s="90">
        <f>IF(ISNA(VLOOKUP($B52,'[2]1516 Exp_Rev Access'!$F$7:$FS$310,59,FALSE)),"",VLOOKUP($B52,'[2]1516 Exp_Rev Access'!$F$7:$FS$310,59,FALSE))</f>
        <v>0</v>
      </c>
      <c r="BZ52" s="90">
        <f>IF(ISNA(VLOOKUP($B52,'[2]1516 Exp_Rev Access'!$F$7:$FS$310,60,FALSE)),"",VLOOKUP($B52,'[2]1516 Exp_Rev Access'!$F$7:$FS$310,60,FALSE))</f>
        <v>0</v>
      </c>
      <c r="CA52" s="90">
        <f>IF(ISNA(VLOOKUP($B52,'[2]1516 Exp_Rev Access'!$F$7:$FS$310,61,FALSE)),"",VLOOKUP($B52,'[2]1516 Exp_Rev Access'!$F$7:$FS$310,61,FALSE))</f>
        <v>0</v>
      </c>
      <c r="CB52" s="90">
        <f>IF(ISNA(VLOOKUP($B52,'[2]1516 Exp_Rev Access'!$F$7:$FS$310,62,FALSE)),"",VLOOKUP($B52,'[2]1516 Exp_Rev Access'!$F$7:$FS$310,62,FALSE))</f>
        <v>0</v>
      </c>
      <c r="CC52" s="90">
        <f>IF(ISNA(VLOOKUP($B52,'[2]1516 Exp_Rev Access'!$F$7:$FS$310,63,FALSE)),"",VLOOKUP($B52,'[2]1516 Exp_Rev Access'!$F$7:$FS$310,63,FALSE))</f>
        <v>4.12</v>
      </c>
      <c r="CD52" s="90">
        <f>IF(ISNA(VLOOKUP($B52,'[2]1516 Exp_Rev Access'!$F$7:$FS$310,64,FALSE)),"",VLOOKUP($B52,'[2]1516 Exp_Rev Access'!$F$7:$FS$310,64,FALSE))</f>
        <v>0</v>
      </c>
      <c r="CE52" s="53">
        <f t="shared" si="149"/>
        <v>4.12</v>
      </c>
      <c r="CF52" s="92">
        <f t="shared" si="150"/>
        <v>2.3046334016851055E-6</v>
      </c>
      <c r="CG52" s="94">
        <f t="shared" si="151"/>
        <v>2.594458438287154E-2</v>
      </c>
      <c r="CH52" s="90">
        <f>IF(ISNA(VLOOKUP($B52,'[2]1516 Exp_Rev Access'!$F$7:$FS$310,65,FALSE)),"",VLOOKUP($B52,'[2]1516 Exp_Rev Access'!$F$7:$FS$310,65,FALSE))</f>
        <v>0</v>
      </c>
      <c r="CI52" s="90">
        <f>IF(ISNA(VLOOKUP($B52,'[2]1516 Exp_Rev Access'!$F$7:$FS$310,66,FALSE)),"",VLOOKUP($B52,'[2]1516 Exp_Rev Access'!$F$7:$FS$310,66,FALSE))</f>
        <v>0</v>
      </c>
      <c r="CJ52" s="90">
        <f>IF(ISNA(VLOOKUP($B52,'[2]1516 Exp_Rev Access'!$F$7:$FS$310,67,FALSE)),"",VLOOKUP($B52,'[2]1516 Exp_Rev Access'!$F$7:$FS$310,67,FALSE))</f>
        <v>0</v>
      </c>
      <c r="CK52" s="90">
        <f>IF(ISNA(VLOOKUP($B52,'[2]1516 Exp_Rev Access'!$F$7:$FS$310,68,FALSE)),"",VLOOKUP($B52,'[2]1516 Exp_Rev Access'!$F$7:$FS$310,68,FALSE))</f>
        <v>0</v>
      </c>
      <c r="CL52" s="90">
        <f>IF(ISNA(VLOOKUP($B52,'[2]1516 Exp_Rev Access'!$F$7:$FS$310,69,FALSE)),"",VLOOKUP($B52,'[2]1516 Exp_Rev Access'!$F$7:$FS$310,69,FALSE))</f>
        <v>0</v>
      </c>
      <c r="CM52" s="90">
        <f>IF(ISNA(VLOOKUP($B52,'[2]1516 Exp_Rev Access'!$F$7:$FS$310,70,FALSE)),"",VLOOKUP($B52,'[2]1516 Exp_Rev Access'!$F$7:$FS$310,70,FALSE))</f>
        <v>0</v>
      </c>
      <c r="CN52" s="90">
        <f>IF(ISNA(VLOOKUP($B52,'[2]1516 Exp_Rev Access'!$F$7:$FS$310,71,FALSE)),"",VLOOKUP($B52,'[2]1516 Exp_Rev Access'!$F$7:$FS$310,71,FALSE))</f>
        <v>0</v>
      </c>
      <c r="CO52" s="90">
        <f>IF(ISNA(VLOOKUP($B52,'[2]1516 Exp_Rev Access'!$F$7:$FS$310,72,FALSE)),"",VLOOKUP($B52,'[2]1516 Exp_Rev Access'!$F$7:$FS$310,72,FALSE))</f>
        <v>0</v>
      </c>
      <c r="CP52" s="90">
        <f>IF(ISNA(VLOOKUP($B52,'[2]1516 Exp_Rev Access'!$F$7:$FS$310,73,FALSE)),"",VLOOKUP($B52,'[2]1516 Exp_Rev Access'!$F$7:$FS$310,73,FALSE))</f>
        <v>0</v>
      </c>
      <c r="CQ52" s="90">
        <f>IF(ISNA(VLOOKUP($B52,'[2]1516 Exp_Rev Access'!$F$7:$FS$310,74,FALSE)),"",VLOOKUP($B52,'[2]1516 Exp_Rev Access'!$F$7:$FS$310,74,FALSE))</f>
        <v>0</v>
      </c>
      <c r="CR52" s="90">
        <f>IF(ISNA(VLOOKUP($B52,'[2]1516 Exp_Rev Access'!$F$7:$FS$310,75,FALSE)),"",VLOOKUP($B52,'[2]1516 Exp_Rev Access'!$F$7:$FS$310,75,FALSE))</f>
        <v>0</v>
      </c>
      <c r="CS52" s="90">
        <f>IF(ISNA(VLOOKUP($B52,'[2]1516 Exp_Rev Access'!$F$7:$FS$310,76,FALSE)),"",VLOOKUP($B52,'[2]1516 Exp_Rev Access'!$F$7:$FS$310,76,FALSE))</f>
        <v>0</v>
      </c>
      <c r="CT52" s="90">
        <f>IF(ISNA(VLOOKUP($B52,'[2]1516 Exp_Rev Access'!$F$7:$FS$310,77,FALSE)),"",VLOOKUP($B52,'[2]1516 Exp_Rev Access'!$F$7:$FS$310,77,FALSE))</f>
        <v>0</v>
      </c>
      <c r="CU52" s="90">
        <f>IF(ISNA(VLOOKUP($B52,'[2]1516 Exp_Rev Access'!$F$7:$FS$310,78,FALSE)),"",VLOOKUP($B52,'[2]1516 Exp_Rev Access'!$F$7:$FS$310,78,FALSE))</f>
        <v>30339.5</v>
      </c>
      <c r="CV52" s="90">
        <f>IF(ISNA(VLOOKUP($B52,'[2]1516 Exp_Rev Access'!$F$7:$FS$310,79,FALSE)),"",VLOOKUP($B52,'[2]1516 Exp_Rev Access'!$F$7:$FS$310,79,FALSE))</f>
        <v>2109.42</v>
      </c>
      <c r="CW52" s="90">
        <f>IF(ISNA(VLOOKUP($B52,'[2]1516 Exp_Rev Access'!$F$7:$FS$310,80,FALSE)),"",VLOOKUP($B52,'[2]1516 Exp_Rev Access'!$F$7:$FS$310,80,FALSE))</f>
        <v>0</v>
      </c>
      <c r="CX52" s="90">
        <f>IF(ISNA(VLOOKUP($B52,'[2]1516 Exp_Rev Access'!$F$7:$FS$310,81,FALSE)),"",VLOOKUP($B52,'[2]1516 Exp_Rev Access'!$F$7:$FS$310,81,FALSE))</f>
        <v>0</v>
      </c>
      <c r="CY52" s="90">
        <f>IF(ISNA(VLOOKUP($B52,'[2]1516 Exp_Rev Access'!$F$7:$FS$310,82,FALSE)),"",VLOOKUP($B52,'[2]1516 Exp_Rev Access'!$F$7:$FS$310,82,FALSE))</f>
        <v>0</v>
      </c>
      <c r="CZ52" s="90">
        <f>IF(ISNA(VLOOKUP($B52,'[2]1516 Exp_Rev Access'!$F$7:$FS$310,83,FALSE)),"",VLOOKUP($B52,'[2]1516 Exp_Rev Access'!$F$7:$FS$310,83,FALSE))</f>
        <v>0</v>
      </c>
      <c r="DA52" s="90">
        <f>IF(ISNA(VLOOKUP($B52,'[2]1516 Exp_Rev Access'!$F$7:$FS$310,84,FALSE)),"",VLOOKUP($B52,'[2]1516 Exp_Rev Access'!$F$7:$FS$310,84,FALSE))</f>
        <v>0</v>
      </c>
      <c r="DB52" s="90">
        <f>IF(ISNA(VLOOKUP($B52,'[2]1516 Exp_Rev Access'!$F$7:$FS$310,85,FALSE)),"",VLOOKUP($B52,'[2]1516 Exp_Rev Access'!$F$7:$FS$310,85,FALSE))</f>
        <v>0</v>
      </c>
      <c r="DC52" s="90">
        <f>IF(ISNA(VLOOKUP($B52,'[2]1516 Exp_Rev Access'!$F$7:$FS$310,86,FALSE)),"",VLOOKUP($B52,'[2]1516 Exp_Rev Access'!$F$7:$FS$310,86,FALSE))</f>
        <v>0</v>
      </c>
      <c r="DD52" s="90">
        <f>IF(ISNA(VLOOKUP($B52,'[2]1516 Exp_Rev Access'!$F$7:$FS$310,87,FALSE)),"",VLOOKUP($B52,'[2]1516 Exp_Rev Access'!$F$7:$FS$310,87,FALSE))</f>
        <v>0</v>
      </c>
      <c r="DE52" s="90">
        <f>IF(ISNA(VLOOKUP($B52,'[2]1516 Exp_Rev Access'!$F$7:$FS$310,88,FALSE)),"",VLOOKUP($B52,'[2]1516 Exp_Rev Access'!$F$7:$FS$310,88,FALSE))</f>
        <v>0</v>
      </c>
      <c r="DF52" s="90">
        <f>IF(ISNA(VLOOKUP($B52,'[2]1516 Exp_Rev Access'!$F$7:$FS$310,89,FALSE)),"",VLOOKUP($B52,'[2]1516 Exp_Rev Access'!$F$7:$FS$310,89,FALSE))</f>
        <v>0</v>
      </c>
      <c r="DG52" s="90">
        <f>IF(ISNA(VLOOKUP($B52,'[2]1516 Exp_Rev Access'!$F$7:$FS$310,90,FALSE)),"",VLOOKUP($B52,'[2]1516 Exp_Rev Access'!$F$7:$FS$310,90,FALSE))</f>
        <v>0</v>
      </c>
      <c r="DH52" s="90">
        <f>IF(ISNA(VLOOKUP($B52,'[2]1516 Exp_Rev Access'!$F$7:$FS$310,91,FALSE)),"",VLOOKUP($B52,'[2]1516 Exp_Rev Access'!$F$7:$FS$310,91,FALSE))</f>
        <v>0</v>
      </c>
      <c r="DI52" s="90">
        <f>IF(ISNA(VLOOKUP($B52,'[2]1516 Exp_Rev Access'!$F$7:$FS$310,92,FALSE)),"",VLOOKUP($B52,'[2]1516 Exp_Rev Access'!$F$7:$FS$310,92,FALSE))</f>
        <v>21754.6</v>
      </c>
      <c r="DJ52" s="90">
        <f>IF(ISNA(VLOOKUP($B52,'[2]1516 Exp_Rev Access'!$F$7:$FS$310,93,FALSE)),"",VLOOKUP($B52,'[2]1516 Exp_Rev Access'!$F$7:$FS$310,93,FALSE))</f>
        <v>0</v>
      </c>
      <c r="DK52" s="90">
        <f>IF(ISNA(VLOOKUP($B52,'[2]1516 Exp_Rev Access'!$F$7:$FS$310,94,FALSE)),"",VLOOKUP($B52,'[2]1516 Exp_Rev Access'!$F$7:$FS$310,94,FALSE))</f>
        <v>0</v>
      </c>
      <c r="DL52" s="90">
        <f>IF(ISNA(VLOOKUP($B52,'[2]1516 Exp_Rev Access'!$F$7:$FS$310,95,FALSE)),"",VLOOKUP($B52,'[2]1516 Exp_Rev Access'!$F$7:$FS$310,95,FALSE))</f>
        <v>0</v>
      </c>
      <c r="DM52" s="90">
        <f>IF(ISNA(VLOOKUP($B52,'[2]1516 Exp_Rev Access'!$F$7:$FS$310,96,FALSE)),"",VLOOKUP($B52,'[2]1516 Exp_Rev Access'!$F$7:$FS$310,96,FALSE))</f>
        <v>0</v>
      </c>
      <c r="DN52" s="90">
        <f>IF(ISNA(VLOOKUP($B52,'[2]1516 Exp_Rev Access'!$F$7:$FS$310,97,FALSE)),"",VLOOKUP($B52,'[2]1516 Exp_Rev Access'!$F$7:$FS$310,97,FALSE))</f>
        <v>0</v>
      </c>
      <c r="DO52" s="90">
        <f>IF(ISNA(VLOOKUP($B52,'[2]1516 Exp_Rev Access'!$F$7:$FS$310,98,FALSE)),"",VLOOKUP($B52,'[2]1516 Exp_Rev Access'!$F$7:$FS$310,98,FALSE))</f>
        <v>0</v>
      </c>
      <c r="DP52" s="90">
        <f>IF(ISNA(VLOOKUP($B52,'[2]1516 Exp_Rev Access'!$F$7:$FS$310,99,FALSE)),"",VLOOKUP($B52,'[2]1516 Exp_Rev Access'!$F$7:$FS$310,99,FALSE))</f>
        <v>0</v>
      </c>
      <c r="DQ52" s="90">
        <f>IF(ISNA(VLOOKUP($B52,'[2]1516 Exp_Rev Access'!$F$7:$FS$310,100,FALSE)),"",VLOOKUP($B52,'[2]1516 Exp_Rev Access'!$F$7:$FS$310,100,FALSE))</f>
        <v>0</v>
      </c>
      <c r="DR52" s="90">
        <f>IF(ISNA(VLOOKUP($B52,'[2]1516 Exp_Rev Access'!$F$7:$FS$310,101,FALSE)),"",VLOOKUP($B52,'[2]1516 Exp_Rev Access'!$F$7:$FS$310,101,FALSE))</f>
        <v>0</v>
      </c>
      <c r="DS52" s="90">
        <f>IF(ISNA(VLOOKUP($B52,'[2]1516 Exp_Rev Access'!$F$7:$FS$310,102,FALSE)),"",VLOOKUP($B52,'[2]1516 Exp_Rev Access'!$F$7:$FS$310,102,FALSE))</f>
        <v>0</v>
      </c>
      <c r="DT52" s="90">
        <f>IF(ISNA(VLOOKUP($B52,'[2]1516 Exp_Rev Access'!$F$7:$FS$310,103,FALSE)),"",VLOOKUP($B52,'[2]1516 Exp_Rev Access'!$F$7:$FS$310,103,FALSE))</f>
        <v>0</v>
      </c>
      <c r="DU52" s="90">
        <f>IF(ISNA(VLOOKUP($B52,'[2]1516 Exp_Rev Access'!$F$7:$FS$310,104,FALSE)),"",VLOOKUP($B52,'[2]1516 Exp_Rev Access'!$F$7:$FS$310,104,FALSE))</f>
        <v>0</v>
      </c>
      <c r="DV52" s="90">
        <f>IF(ISNA(VLOOKUP($B52,'[2]1516 Exp_Rev Access'!$F$7:$FS$310,105,FALSE)),"",VLOOKUP($B52,'[2]1516 Exp_Rev Access'!$F$7:$FS$310,105,FALSE))</f>
        <v>0</v>
      </c>
      <c r="DW52" s="90">
        <f>IF(ISNA(VLOOKUP($B52,'[2]1516 Exp_Rev Access'!$F$7:$FS$310,106,FALSE)),"",VLOOKUP($B52,'[2]1516 Exp_Rev Access'!$F$7:$FS$310,106,FALSE))</f>
        <v>0</v>
      </c>
      <c r="DX52" s="90">
        <f>IF(ISNA(VLOOKUP($B52,'[2]1516 Exp_Rev Access'!$F$7:$FS$310,107,FALSE)),"",VLOOKUP($B52,'[2]1516 Exp_Rev Access'!$F$7:$FS$310,107,FALSE))</f>
        <v>0</v>
      </c>
      <c r="DY52" s="90">
        <f>IF(ISNA(VLOOKUP($B52,'[2]1516 Exp_Rev Access'!$F$7:$FS$310,108,FALSE)),"",VLOOKUP($B52,'[2]1516 Exp_Rev Access'!$F$7:$FS$310,108,FALSE))</f>
        <v>0</v>
      </c>
      <c r="DZ52" s="90">
        <f>IF(ISNA(VLOOKUP($B52,'[2]1516 Exp_Rev Access'!$F$7:$FS$310,109,FALSE)),"",VLOOKUP($B52,'[2]1516 Exp_Rev Access'!$F$7:$FS$310,109,FALSE))</f>
        <v>0</v>
      </c>
      <c r="EA52" s="90">
        <f>IF(ISNA(VLOOKUP($B52,'[2]1516 Exp_Rev Access'!$F$7:$FS$310,110,FALSE)),"",VLOOKUP($B52,'[2]1516 Exp_Rev Access'!$F$7:$FS$310,110,FALSE))</f>
        <v>0</v>
      </c>
      <c r="EB52" s="90">
        <f>IF(ISNA(VLOOKUP($B52,'[2]1516 Exp_Rev Access'!$F$7:$FS$310,111,FALSE)),"",VLOOKUP($B52,'[2]1516 Exp_Rev Access'!$F$7:$FS$310,111,FALSE))</f>
        <v>0</v>
      </c>
      <c r="EC52" s="90">
        <f>IF(ISNA(VLOOKUP($B52,'[2]1516 Exp_Rev Access'!$F$7:$FS$310,112,FALSE)),"",VLOOKUP($B52,'[2]1516 Exp_Rev Access'!$F$7:$FS$310,112,FALSE))</f>
        <v>0</v>
      </c>
      <c r="ED52" s="90">
        <f>IF(ISNA(VLOOKUP($B52,'[2]1516 Exp_Rev Access'!$F$7:$FS$310,113,FALSE)),"",VLOOKUP($B52,'[2]1516 Exp_Rev Access'!$F$7:$FS$310,113,FALSE))</f>
        <v>0</v>
      </c>
      <c r="EE52" s="90">
        <f>IF(ISNA(VLOOKUP($B52,'[2]1516 Exp_Rev Access'!$F$7:$FS$310,114,FALSE)),"",VLOOKUP($B52,'[2]1516 Exp_Rev Access'!$F$7:$FS$310,114,FALSE))</f>
        <v>0</v>
      </c>
      <c r="EF52" s="90">
        <f>IF(ISNA(VLOOKUP($B52,'[2]1516 Exp_Rev Access'!$F$7:$FS$310,115,FALSE)),"",VLOOKUP($B52,'[2]1516 Exp_Rev Access'!$F$7:$FS$310,115,FALSE))</f>
        <v>0</v>
      </c>
      <c r="EG52" s="90">
        <f>IF(ISNA(VLOOKUP($B52,'[2]1516 Exp_Rev Access'!$F$7:$FS$310,116,FALSE)),"",VLOOKUP($B52,'[2]1516 Exp_Rev Access'!$F$7:$FS$310,116,FALSE))</f>
        <v>0</v>
      </c>
      <c r="EH52" s="90">
        <f>IF(ISNA(VLOOKUP($B52,'[2]1516 Exp_Rev Access'!$F$7:$FS$310,117,FALSE)),"",VLOOKUP($B52,'[2]1516 Exp_Rev Access'!$F$7:$FS$310,117,FALSE))</f>
        <v>0</v>
      </c>
      <c r="EI52" s="90">
        <f>IF(ISNA(VLOOKUP($B52,'[2]1516 Exp_Rev Access'!$F$7:$FS$310,118,FALSE)),"",VLOOKUP($B52,'[2]1516 Exp_Rev Access'!$F$7:$FS$310,118,FALSE))</f>
        <v>0</v>
      </c>
      <c r="EJ52" s="90">
        <f>IF(ISNA(VLOOKUP($B52,'[2]1516 Exp_Rev Access'!$F$7:$FS$310,119,FALSE)),"",VLOOKUP($B52,'[2]1516 Exp_Rev Access'!$F$7:$FS$310,119,FALSE))</f>
        <v>0</v>
      </c>
      <c r="EK52" s="90">
        <f>IF(ISNA(VLOOKUP($B52,'[2]1516 Exp_Rev Access'!$F$7:$FS$310,120,FALSE)),"",VLOOKUP($B52,'[2]1516 Exp_Rev Access'!$F$7:$FS$310,120,FALSE))</f>
        <v>0</v>
      </c>
      <c r="EL52" s="90">
        <f>IF(ISNA(VLOOKUP($B52,'[2]1516 Exp_Rev Access'!$F$7:$FS$310,121,FALSE)),"",VLOOKUP($B52,'[2]1516 Exp_Rev Access'!$F$7:$FS$310,121,FALSE))</f>
        <v>0</v>
      </c>
      <c r="EM52" s="90">
        <f>IF(ISNA(VLOOKUP($B52,'[2]1516 Exp_Rev Access'!$F$7:$FS$310,122,FALSE)),"",VLOOKUP($B52,'[2]1516 Exp_Rev Access'!$F$7:$FS$310,122,FALSE))</f>
        <v>0</v>
      </c>
      <c r="EN52" s="90">
        <f>IF(ISNA(VLOOKUP($B52,'[2]1516 Exp_Rev Access'!$F$7:$FS$310,123,FALSE)),"",VLOOKUP($B52,'[2]1516 Exp_Rev Access'!$F$7:$FS$310,123,FALSE))</f>
        <v>0</v>
      </c>
      <c r="EO52" s="90">
        <f>IF(ISNA(VLOOKUP($B52,'[2]1516 Exp_Rev Access'!$F$7:$FS$310,124,FALSE)),"",VLOOKUP($B52,'[2]1516 Exp_Rev Access'!$F$7:$FS$310,124,FALSE))</f>
        <v>0</v>
      </c>
      <c r="EP52" s="90">
        <f>IF(ISNA(VLOOKUP($B52,'[2]1516 Exp_Rev Access'!$F$7:$FS$310,125,FALSE)),"",VLOOKUP($B52,'[2]1516 Exp_Rev Access'!$F$7:$FS$310,125,FALSE))</f>
        <v>0</v>
      </c>
      <c r="EQ52" s="90">
        <f>IF(ISNA(VLOOKUP($B52,'[2]1516 Exp_Rev Access'!$F$7:$FS$310,126,FALSE)),"",VLOOKUP($B52,'[2]1516 Exp_Rev Access'!$F$7:$FS$310,126,FALSE))</f>
        <v>0</v>
      </c>
      <c r="ER52" s="90">
        <f>IF(ISNA(VLOOKUP($B52,'[2]1516 Exp_Rev Access'!$F$7:$FS$310,127,FALSE)),"",VLOOKUP($B52,'[2]1516 Exp_Rev Access'!$F$7:$FS$310,127,FALSE))</f>
        <v>0</v>
      </c>
      <c r="ES52" s="90">
        <f>IF(ISNA(VLOOKUP($B52,'[2]1516 Exp_Rev Access'!$F$7:$FS$310,128,FALSE)),"",VLOOKUP($B52,'[2]1516 Exp_Rev Access'!$F$7:$FS$310,128,FALSE))</f>
        <v>0</v>
      </c>
      <c r="ET52" s="90">
        <f>IF(ISNA(VLOOKUP($B52,'[2]1516 Exp_Rev Access'!$F$7:$FS$310,129,FALSE)),"",VLOOKUP($B52,'[2]1516 Exp_Rev Access'!$F$7:$FS$310,129,FALSE))</f>
        <v>0</v>
      </c>
      <c r="EU52" s="90">
        <f>IF(ISNA(VLOOKUP($B52,'[2]1516 Exp_Rev Access'!$F$7:$FS$310,130,FALSE)),"",VLOOKUP($B52,'[2]1516 Exp_Rev Access'!$F$7:$FS$310,130,FALSE))</f>
        <v>0</v>
      </c>
      <c r="EV52" s="90">
        <f>IF(ISNA(VLOOKUP($B52,'[2]1516 Exp_Rev Access'!$F$7:$FS$310,131,FALSE)),"",VLOOKUP($B52,'[2]1516 Exp_Rev Access'!$F$7:$FS$310,131,FALSE))</f>
        <v>0</v>
      </c>
      <c r="EW52" s="90">
        <f>IF(ISNA(VLOOKUP($B52,'[2]1516 Exp_Rev Access'!$F$7:$FS$310,132,FALSE)),"",VLOOKUP($B52,'[2]1516 Exp_Rev Access'!$F$7:$FS$310,132,FALSE))</f>
        <v>0</v>
      </c>
      <c r="EX52" s="90">
        <f>IF(ISNA(VLOOKUP($B52,'[2]1516 Exp_Rev Access'!$F$7:$FS$310,133,FALSE)),"",VLOOKUP($B52,'[2]1516 Exp_Rev Access'!$F$7:$FS$310,133,FALSE))</f>
        <v>0</v>
      </c>
      <c r="EY52" s="90">
        <f>IF(ISNA(VLOOKUP($B52,'[2]1516 Exp_Rev Access'!$F$7:$FS$310,134,FALSE)),"",VLOOKUP($B52,'[2]1516 Exp_Rev Access'!$F$7:$FS$310,134,FALSE))</f>
        <v>0</v>
      </c>
      <c r="EZ52" s="90">
        <f>IF(ISNA(VLOOKUP($B52,'[2]1516 Exp_Rev Access'!$F$7:$FS$310,135,FALSE)),"",VLOOKUP($B52,'[2]1516 Exp_Rev Access'!$F$7:$FS$310,135,FALSE))</f>
        <v>0</v>
      </c>
      <c r="FA52" s="90">
        <f>IF(ISNA(VLOOKUP($B52,'[2]1516 Exp_Rev Access'!$F$7:$FS$310,136,FALSE)),"",VLOOKUP($B52,'[2]1516 Exp_Rev Access'!$F$7:$FS$310,136,FALSE))</f>
        <v>0</v>
      </c>
      <c r="FB52" s="90">
        <f>IF(ISNA(VLOOKUP($B52,'[2]1516 Exp_Rev Access'!$F$7:$FS$310,137,FALSE)),"",VLOOKUP($B52,'[2]1516 Exp_Rev Access'!$F$7:$FS$310,137,FALSE))</f>
        <v>0</v>
      </c>
      <c r="FC52" s="90">
        <f>IF(ISNA(VLOOKUP($B52,'[2]1516 Exp_Rev Access'!$F$7:$FS$310,138,FALSE)),"",VLOOKUP($B52,'[2]1516 Exp_Rev Access'!$F$7:$FS$310,138,FALSE))</f>
        <v>0</v>
      </c>
      <c r="FD52" s="90">
        <f>IF(ISNA(VLOOKUP($B52,'[2]1516 Exp_Rev Access'!$F$7:$FS$310,139,FALSE)),"",VLOOKUP($B52,'[2]1516 Exp_Rev Access'!$F$7:$FS$310,139,FALSE))</f>
        <v>0</v>
      </c>
      <c r="FE52" s="90">
        <f>IF(ISNA(VLOOKUP($B52,'[2]1516 Exp_Rev Access'!$F$7:$FS$310,140,FALSE)),"",VLOOKUP($B52,'[2]1516 Exp_Rev Access'!$F$7:$FS$310,140,FALSE))</f>
        <v>0</v>
      </c>
      <c r="FF52" s="90">
        <f>IF(ISNA(VLOOKUP($B52,'[2]1516 Exp_Rev Access'!$F$7:$FS$310,141,FALSE)),"",VLOOKUP($B52,'[2]1516 Exp_Rev Access'!$F$7:$FS$310,141,FALSE))</f>
        <v>0</v>
      </c>
      <c r="FG52" s="90">
        <f>IF(ISNA(VLOOKUP($B52,'[2]1516 Exp_Rev Access'!$F$7:$FS$310,142,FALSE)),"",VLOOKUP($B52,'[2]1516 Exp_Rev Access'!$F$7:$FS$310,142,FALSE))</f>
        <v>0</v>
      </c>
      <c r="FH52" s="90">
        <f>IF(ISNA(VLOOKUP($B52,'[2]1516 Exp_Rev Access'!$F$7:$FS$310,143,FALSE)),"",VLOOKUP($B52,'[2]1516 Exp_Rev Access'!$F$7:$FS$310,143,FALSE))</f>
        <v>0</v>
      </c>
      <c r="FI52" s="90">
        <f>IF(ISNA(VLOOKUP($B52,'[2]1516 Exp_Rev Access'!$F$7:$FS$310,144,FALSE)),"",VLOOKUP($B52,'[2]1516 Exp_Rev Access'!$F$7:$FS$310,144,FALSE))</f>
        <v>0</v>
      </c>
      <c r="FJ52" s="90">
        <f>IF(ISNA(VLOOKUP($B52,'[2]1516 Exp_Rev Access'!$F$7:$FS$310,145,FALSE)),"",VLOOKUP($B52,'[2]1516 Exp_Rev Access'!$F$7:$FS$310,145,FALSE))</f>
        <v>0</v>
      </c>
      <c r="FK52" s="90">
        <f>IF(ISNA(VLOOKUP($B52,'[2]1516 Exp_Rev Access'!$F$7:$FS$310,146,FALSE)),"",VLOOKUP($B52,'[2]1516 Exp_Rev Access'!$F$7:$FS$310,146,FALSE))</f>
        <v>0</v>
      </c>
      <c r="FL52" s="90">
        <f>IF(ISNA(VLOOKUP($B52,'[2]1516 Exp_Rev Access'!$F$7:$FS$310,1147,FALSE)),"",VLOOKUP($B52,'[2]1516 Exp_Rev Access'!$F$7:$FS$310,147,FALSE))</f>
        <v>0</v>
      </c>
      <c r="FM52" s="90">
        <f>IF(ISNA(VLOOKUP($B52,'[2]1516 Exp_Rev Access'!$F$7:$FS$310,148,FALSE)),"",VLOOKUP($B52,'[2]1516 Exp_Rev Access'!$F$7:$FS$310,148,FALSE))</f>
        <v>0</v>
      </c>
      <c r="FN52" s="90">
        <f>IF(ISNA(VLOOKUP($B52,'[2]1516 Exp_Rev Access'!$F$7:$FS$310,149,FALSE)),"",VLOOKUP($B52,'[2]1516 Exp_Rev Access'!$F$7:$FS$310,149,FALSE))</f>
        <v>0</v>
      </c>
      <c r="FO52" s="90">
        <f>IF(ISNA(VLOOKUP($B52,'[2]1516 Exp_Rev Access'!$F$7:$FS$310,150,FALSE)),"",VLOOKUP($B52,'[2]1516 Exp_Rev Access'!$F$7:$FS$310,150,FALSE))</f>
        <v>0</v>
      </c>
      <c r="FP52" s="90">
        <f>IF(ISNA(VLOOKUP($B52,'[2]1516 Exp_Rev Access'!$F$7:$FS$310,151,FALSE)),"",VLOOKUP($B52,'[2]1516 Exp_Rev Access'!$F$7:$FS$310,151,FALSE))</f>
        <v>0</v>
      </c>
      <c r="FQ52" s="90">
        <f>IF(ISNA(VLOOKUP($B52,'[2]1516 Exp_Rev Access'!$F$7:$FS$310,152,FALSE)),"",VLOOKUP($B52,'[2]1516 Exp_Rev Access'!$F$7:$FS$310,152,FALSE))</f>
        <v>0</v>
      </c>
      <c r="FR52" s="90">
        <f>IF(ISNA(VLOOKUP($B52,'[2]1516 Exp_Rev Access'!$F$7:$FS$310,153,FALSE)),"",VLOOKUP($B52,'[2]1516 Exp_Rev Access'!$F$7:$FS$310,153,FALSE))</f>
        <v>2881.24</v>
      </c>
      <c r="FS52" s="53">
        <f t="shared" si="152"/>
        <v>57084.759999999995</v>
      </c>
      <c r="FT52" s="92">
        <f t="shared" si="153"/>
        <v>3.19319040347519E-2</v>
      </c>
      <c r="FU52" s="118">
        <f t="shared" si="154"/>
        <v>359.47581863979849</v>
      </c>
      <c r="FV52" s="90">
        <f>IF(ISNA(VLOOKUP($B52,'[2]1516 Exp_Rev Access'!$F$7:$FS$310,154,FALSE)),"",VLOOKUP($B52,'[2]1516 Exp_Rev Access'!$F$7:$FS$310,154,FALSE))</f>
        <v>0</v>
      </c>
      <c r="FW52" s="90">
        <f>IF(ISNA(VLOOKUP($B52,'[2]1516 Exp_Rev Access'!$F$7:$FS$310,155,FALSE)),"",VLOOKUP($B52,'[2]1516 Exp_Rev Access'!$F$7:$FS$310,155,FALSE))</f>
        <v>0</v>
      </c>
      <c r="FX52" s="90">
        <f>IF(ISNA(VLOOKUP($B52,'[2]1516 Exp_Rev Access'!$F$7:$FS$310,156,FALSE)),"",VLOOKUP($B52,'[2]1516 Exp_Rev Access'!$F$7:$FS$310,156,FALSE))</f>
        <v>0</v>
      </c>
      <c r="FY52" s="90">
        <f>IF(ISNA(VLOOKUP($B52,'[2]1516 Exp_Rev Access'!$F$7:$FS$310,157,FALSE)),"",VLOOKUP($B52,'[2]1516 Exp_Rev Access'!$F$7:$FS$310,157,FALSE))</f>
        <v>0</v>
      </c>
      <c r="FZ52" s="90">
        <f>IF(ISNA(VLOOKUP($B52,'[2]1516 Exp_Rev Access'!$F$7:$FS$310,158,FALSE)),"",VLOOKUP($B52,'[2]1516 Exp_Rev Access'!$F$7:$FS$310,158,FALSE))</f>
        <v>0</v>
      </c>
      <c r="GA52" s="90">
        <f>IF(ISNA(VLOOKUP($B52,'[2]1516 Exp_Rev Access'!$F$7:$FS$310,159,FALSE)),"",VLOOKUP($B52,'[2]1516 Exp_Rev Access'!$F$7:$FS$310,159,FALSE))</f>
        <v>0</v>
      </c>
      <c r="GB52" s="90">
        <f>IF(ISNA(VLOOKUP($B52,'[2]1516 Exp_Rev Access'!$F$7:$FS$310,160,FALSE)),"",VLOOKUP($B52,'[2]1516 Exp_Rev Access'!$F$7:$FS$310,160,FALSE))</f>
        <v>0</v>
      </c>
      <c r="GC52" s="90">
        <f>IF(ISNA(VLOOKUP($B52,'[2]1516 Exp_Rev Access'!$F$7:$FS$310,161,FALSE)),"",VLOOKUP($B52,'[2]1516 Exp_Rev Access'!$F$7:$FS$310,161,FALSE))</f>
        <v>0</v>
      </c>
      <c r="GD52" s="90">
        <f>IF(ISNA(VLOOKUP($B52,'[2]1516 Exp_Rev Access'!$F$7:$FS$310,162,FALSE)),"",VLOOKUP($B52,'[2]1516 Exp_Rev Access'!$F$7:$FS$310,162,FALSE))</f>
        <v>0</v>
      </c>
      <c r="GE52" s="90">
        <f>IF(ISNA(VLOOKUP($B52,'[2]1516 Exp_Rev Access'!$F$7:$FS$310,163,FALSE)),"",VLOOKUP($B52,'[2]1516 Exp_Rev Access'!$F$7:$FS$310,163,FALSE))</f>
        <v>0</v>
      </c>
      <c r="GF52" s="90">
        <f>IF(ISNA(VLOOKUP($B52,'[2]1516 Exp_Rev Access'!$F$7:$FS$310,164,FALSE)),"",VLOOKUP($B52,'[2]1516 Exp_Rev Access'!$F$7:$FS$310,164,FALSE))</f>
        <v>0</v>
      </c>
      <c r="GG52" s="90">
        <f>IF(ISNA(VLOOKUP($B52,'[2]1516 Exp_Rev Access'!$F$7:$FS$310,165,FALSE)),"",VLOOKUP($B52,'[2]1516 Exp_Rev Access'!$F$7:$FS$310,165,FALSE))</f>
        <v>0</v>
      </c>
      <c r="GH52" s="90">
        <f>IF(ISNA(VLOOKUP($B52,'[2]1516 Exp_Rev Access'!$F$7:$FS$310,166,FALSE)),"",VLOOKUP($B52,'[2]1516 Exp_Rev Access'!$F$7:$FS$310,166,FALSE))</f>
        <v>0</v>
      </c>
      <c r="GI52" s="90">
        <f>IF(ISNA(VLOOKUP($B52,'[2]1516 Exp_Rev Access'!$F$7:$FS$310,167,FALSE)),"",VLOOKUP($B52,'[2]1516 Exp_Rev Access'!$F$7:$FS$310,167,FALSE))</f>
        <v>0</v>
      </c>
      <c r="GJ52" s="90">
        <f>IF(ISNA(VLOOKUP($B52,'[2]1516 Exp_Rev Access'!$F$7:$FS$310,168,FALSE)),"",VLOOKUP($B52,'[2]1516 Exp_Rev Access'!$F$7:$FS$310,168,FALSE))</f>
        <v>0</v>
      </c>
      <c r="GK52" s="90">
        <f>IF(ISNA(VLOOKUP($B52,'[2]1516 Exp_Rev Access'!$F$7:$FS$310,169,FALSE)),"",VLOOKUP($B52,'[2]1516 Exp_Rev Access'!$F$7:$FS$310,169,FALSE))</f>
        <v>0</v>
      </c>
      <c r="GL52" s="90">
        <f>IF(ISNA(VLOOKUP($B52,'[2]1516 Exp_Rev Access'!$F$7:$FS$310,170,FALSE)),"",VLOOKUP($B52,'[2]1516 Exp_Rev Access'!$F$7:$FS$310,170,FALSE))</f>
        <v>7492.66</v>
      </c>
      <c r="GM52" s="90">
        <f>IF(ISNA(VLOOKUP($B52,'[2]1516 Exp_Rev Access'!$F$7:$FT$310,171,FALSE)),"",VLOOKUP($B52,'[2]1516 Exp_Rev Access'!$F$7:$FT$310,171,FALSE))</f>
        <v>0</v>
      </c>
      <c r="GN52" s="90">
        <f>IF(ISNA(VLOOKUP($B52,'[2]1516 Exp_Rev Access'!$F$7:$FU$310,172,FALSE)),"",VLOOKUP($B52,'[2]1516 Exp_Rev Access'!$F$7:$FU$310,172,FALSE))</f>
        <v>0</v>
      </c>
      <c r="GO52" s="90">
        <f>IF(ISNA(VLOOKUP($B52,'[2]1516 Exp_Rev Access'!$F$7:$FV$310,173,FALSE)),"",VLOOKUP($B52,'[2]1516 Exp_Rev Access'!$F$7:$FV$310,173,FALSE))</f>
        <v>0</v>
      </c>
      <c r="GP52" s="90">
        <f>IF(ISNA(VLOOKUP($B52,'[2]1516 Exp_Rev Access'!$F$7:$GA$310,174,FALSE)),"",VLOOKUP($B52,'[2]1516 Exp_Rev Access'!$F$7:$GA$310,174,FALSE))</f>
        <v>0</v>
      </c>
      <c r="GQ52" s="90">
        <f>IF(ISNA(VLOOKUP($B52,'[2]1516 Exp_Rev Access'!$F$7:$GA$310,175,FALSE)),"",VLOOKUP($B52,'[2]1516 Exp_Rev Access'!$F$7:$GA$310,175,FALSE))</f>
        <v>200</v>
      </c>
      <c r="GR52" s="90">
        <f>IF(ISNA(VLOOKUP($B52,'[2]1516 Exp_Rev Access'!$F$7:$GA$310,176,FALSE)),"",VLOOKUP($B52,'[2]1516 Exp_Rev Access'!$F$7:$GA$310,176,FALSE))</f>
        <v>0</v>
      </c>
      <c r="GS52" s="90">
        <f>IF(ISNA(VLOOKUP($B52,'[2]1516 Exp_Rev Access'!$F$7:$GA$310,177,FALSE)),"",VLOOKUP($B52,'[2]1516 Exp_Rev Access'!$F$7:$GA$310,177,FALSE))</f>
        <v>0</v>
      </c>
      <c r="GT52" s="90">
        <f>IF(ISNA(VLOOKUP($B52,'[2]1516 Exp_Rev Access'!$F$7:$GA$310,178,FALSE)),"",VLOOKUP($B52,'[2]1516 Exp_Rev Access'!$F$7:$GA$310,178,FALSE))</f>
        <v>0</v>
      </c>
      <c r="GU52" s="53">
        <f t="shared" si="155"/>
        <v>7692.66</v>
      </c>
      <c r="GV52" s="92">
        <f t="shared" si="156"/>
        <v>4.3030973747104229E-3</v>
      </c>
      <c r="GW52" s="96">
        <f t="shared" si="157"/>
        <v>48.442443324937031</v>
      </c>
    </row>
    <row r="53" spans="1:222" x14ac:dyDescent="0.2">
      <c r="B53" s="87" t="s">
        <v>239</v>
      </c>
      <c r="C53" s="87" t="s">
        <v>240</v>
      </c>
      <c r="D53" s="88">
        <f>IF(ISNA(VLOOKUP($B53,'[2]1516 enrollment_Rev_Exp by size'!$A$6:$C$325,3,FALSE)),"",VLOOKUP($B53,'[2]1516 enrollment_Rev_Exp by size'!$A$6:$C$325,3,FALSE))</f>
        <v>3143.5400000000009</v>
      </c>
      <c r="E53" s="89">
        <v>34377015.859999999</v>
      </c>
      <c r="F53" s="67">
        <f t="shared" si="135"/>
        <v>34377015.860000007</v>
      </c>
      <c r="G53" s="67">
        <f t="shared" si="136"/>
        <v>0</v>
      </c>
      <c r="H53" s="90">
        <f>IF(ISNA(VLOOKUP($B53,'[2]1516 Exp_Rev Access'!$F$7:$FS$310,2,FALSE)),"",VLOOKUP($B53,'[2]1516 Exp_Rev Access'!$F$7:$FS$310,2,FALSE))</f>
        <v>6441447</v>
      </c>
      <c r="I53" s="90">
        <f>IF(ISNA(VLOOKUP($B53,'[2]1516 Exp_Rev Access'!$F$7:$FS$310,3,FALSE)),"",VLOOKUP($B53,'[2]1516 Exp_Rev Access'!$F$7:$FS$310,3,FALSE))</f>
        <v>0</v>
      </c>
      <c r="J53" s="90">
        <f>IF(ISNA(VLOOKUP($B53,'[2]1516 Exp_Rev Access'!$F$7:$FS$310,4,FALSE)),"",VLOOKUP($B53,'[2]1516 Exp_Rev Access'!$F$7:$FS$310,4,FALSE))</f>
        <v>0</v>
      </c>
      <c r="K53" s="90">
        <f>IF(ISNA(VLOOKUP($B53,'[2]1516 Exp_Rev Access'!$F$7:$FS$310,5,FALSE)),"-",VLOOKUP($B53,'[2]1516 Exp_Rev Access'!$F$7:$FS$310,5,FALSE))</f>
        <v>7678.22</v>
      </c>
      <c r="L53" s="90">
        <f>IF(ISNA(VLOOKUP($B53,'[2]1516 Exp_Rev Access'!$F$7:$FS$310,6,FALSE)),"",VLOOKUP($B53,'[2]1516 Exp_Rev Access'!$F$7:$FS$310,6,FALSE))</f>
        <v>0</v>
      </c>
      <c r="M53" s="90">
        <f>IF(ISNA(VLOOKUP($B53,'[2]1516 Exp_Rev Access'!$F$7:$FS$310,7,FALSE)),"",VLOOKUP($B53,'[2]1516 Exp_Rev Access'!$F$7:$FS$310,7,FALSE))</f>
        <v>0</v>
      </c>
      <c r="N53" s="53">
        <f t="shared" si="137"/>
        <v>6449125.2199999997</v>
      </c>
      <c r="O53" s="91">
        <f t="shared" si="138"/>
        <v>0.18759991403163054</v>
      </c>
      <c r="P53" s="53">
        <f t="shared" si="139"/>
        <v>2051.5486426131042</v>
      </c>
      <c r="Q53" s="90">
        <f>IF(ISNA(VLOOKUP($B53,'[2]1516 Exp_Rev Access'!$F$7:$FS$310,8,FALSE)),"",VLOOKUP($B53,'[2]1516 Exp_Rev Access'!$F$7:$FS$310,8,FALSE))</f>
        <v>16144.15</v>
      </c>
      <c r="R53" s="90">
        <f>IF(ISNA(VLOOKUP($B53,'[2]1516 Exp_Rev Access'!$F$7:$FS$310,9,FALSE)),"",VLOOKUP($B53,'[2]1516 Exp_Rev Access'!$F$7:$FS$310,9,FALSE))</f>
        <v>0</v>
      </c>
      <c r="S53" s="90">
        <f>IF(ISNA(VLOOKUP($B53,'[2]1516 Exp_Rev Access'!$F$7:$FS$310,10,FALSE)),"",VLOOKUP($B53,'[2]1516 Exp_Rev Access'!$F$7:$FS$310,10,FALSE))</f>
        <v>9274.9</v>
      </c>
      <c r="T53" s="90">
        <f>IF(ISNA(VLOOKUP($B53,'[2]1516 Exp_Rev Access'!$F$7:$FS$310,11,FALSE)),"",VLOOKUP($B53,'[2]1516 Exp_Rev Access'!$F$7:$FS$310,11,FALSE))</f>
        <v>0</v>
      </c>
      <c r="U53" s="90">
        <f>IF(ISNA(VLOOKUP($B53,'[2]1516 Exp_Rev Access'!$F$7:$FS$310,12,FALSE)),"",VLOOKUP($B53,'[2]1516 Exp_Rev Access'!$F$7:$FS$310,12,FALSE))</f>
        <v>0</v>
      </c>
      <c r="V53" s="90">
        <f>IF(ISNA(VLOOKUP($B53,'[2]1516 Exp_Rev Access'!$F$7:$FS$310,13,FALSE)),"",VLOOKUP($B53,'[2]1516 Exp_Rev Access'!$F$7:$FS$310,13,FALSE))</f>
        <v>0</v>
      </c>
      <c r="W53" s="90">
        <f>IF(ISNA(VLOOKUP($B53,'[2]1516 Exp_Rev Access'!$F$7:$FS$310,14,FALSE)),"",VLOOKUP($B53,'[2]1516 Exp_Rev Access'!$F$7:$FS$310,14,FALSE))</f>
        <v>0</v>
      </c>
      <c r="X53" s="90">
        <f>IF(ISNA(VLOOKUP($B53,'[2]1516 Exp_Rev Access'!$F$7:$FS$310,15,FALSE)),"",VLOOKUP($B53,'[2]1516 Exp_Rev Access'!$F$7:$FS$310,15,FALSE))</f>
        <v>0</v>
      </c>
      <c r="Y53" s="90">
        <f>IF(ISNA(VLOOKUP($B53,'[2]1516 Exp_Rev Access'!$F$7:$FS$310,16,FALSE)),"",VLOOKUP($B53,'[2]1516 Exp_Rev Access'!$F$7:$FS$310,16,FALSE))</f>
        <v>70330.75</v>
      </c>
      <c r="Z53" s="90">
        <f>IF(ISNA(VLOOKUP($B53,'[2]1516 Exp_Rev Access'!$F$7:$FS$310,17,FALSE)),"",VLOOKUP($B53,'[2]1516 Exp_Rev Access'!$F$7:$FS$310,17,FALSE))</f>
        <v>934</v>
      </c>
      <c r="AA53" s="90">
        <f>IF(ISNA(VLOOKUP($B53,'[2]1516 Exp_Rev Access'!$F$7:$FS$310,18,FALSE)),"",VLOOKUP($B53,'[2]1516 Exp_Rev Access'!$F$7:$FS$310,18,FALSE))</f>
        <v>0</v>
      </c>
      <c r="AB53" s="90">
        <f>IF(ISNA(VLOOKUP($B53,'[2]1516 Exp_Rev Access'!$F$7:$FS$310,19,FALSE)),"",VLOOKUP($B53,'[2]1516 Exp_Rev Access'!$F$7:$FS$310,19,FALSE))</f>
        <v>0</v>
      </c>
      <c r="AC53" s="90">
        <f>IF(ISNA(VLOOKUP($B53,'[2]1516 Exp_Rev Access'!$F$7:$FS$310,20,FALSE)),"",VLOOKUP($B53,'[2]1516 Exp_Rev Access'!$F$7:$FS$310,20,FALSE))</f>
        <v>262109.83</v>
      </c>
      <c r="AD53" s="90">
        <f>IF(ISNA(VLOOKUP($B53,'[2]1516 Exp_Rev Access'!$F$7:$FS$310,21,FALSE)),"",VLOOKUP($B53,'[2]1516 Exp_Rev Access'!$F$7:$FS$310,21,FALSE))</f>
        <v>272034.34000000003</v>
      </c>
      <c r="AE53" s="90">
        <f>IF(ISNA(VLOOKUP($B53,'[2]1516 Exp_Rev Access'!$F$7:$FS$310,22,FALSE)),"",VLOOKUP($B53,'[2]1516 Exp_Rev Access'!$F$7:$FS$310,22,FALSE))</f>
        <v>49303.59</v>
      </c>
      <c r="AF53" s="90">
        <f>IF(ISNA(VLOOKUP($B53,'[2]1516 Exp_Rev Access'!$F$7:$FS$310,23,FALSE)),"",VLOOKUP($B53,'[2]1516 Exp_Rev Access'!$F$7:$FS$310,23,FALSE))</f>
        <v>0</v>
      </c>
      <c r="AG53" s="90">
        <f>IF(ISNA(VLOOKUP($B53,'[2]1516 Exp_Rev Access'!$F$7:$FS$310,24,FALSE)),"",VLOOKUP($B53,'[2]1516 Exp_Rev Access'!$F$7:$FS$310,24,FALSE))</f>
        <v>43510.35</v>
      </c>
      <c r="AH53" s="90">
        <f>IF(ISNA(VLOOKUP($B53,'[2]1516 Exp_Rev Access'!$F$7:$FS$310,25,FALSE)),"",VLOOKUP($B53,'[2]1516 Exp_Rev Access'!$F$7:$FS$310,25,FALSE))</f>
        <v>4603.62</v>
      </c>
      <c r="AI53" s="90">
        <f>IF(ISNA(VLOOKUP($B53,'[2]1516 Exp_Rev Access'!$F$7:$FS$310,26,FALSE)),"",VLOOKUP($B53,'[2]1516 Exp_Rev Access'!$F$7:$FS$310,26,FALSE))</f>
        <v>43126.61</v>
      </c>
      <c r="AJ53" s="90">
        <f>IF(ISNA(VLOOKUP($B53,'[2]1516 Exp_Rev Access'!$F$7:$FS$310,27,FALSE)),"",VLOOKUP($B53,'[2]1516 Exp_Rev Access'!$F$7:$FS$310,27,FALSE))</f>
        <v>0</v>
      </c>
      <c r="AK53" s="90">
        <f>IF(ISNA(VLOOKUP($B53,'[2]1516 Exp_Rev Access'!$F$7:$FS$310,28,FALSE)),"",VLOOKUP($B53,'[2]1516 Exp_Rev Access'!$F$7:$FS$310,28,FALSE))</f>
        <v>99759.37</v>
      </c>
      <c r="AL53" s="90">
        <f>IF(ISNA(VLOOKUP($B53,'[2]1516 Exp_Rev Access'!$F$7:$FS$310,29,FALSE)),"",VLOOKUP($B53,'[2]1516 Exp_Rev Access'!$F$7:$FS$310,29,FALSE))</f>
        <v>0</v>
      </c>
      <c r="AM53" s="53">
        <f t="shared" si="140"/>
        <v>871131.50999999989</v>
      </c>
      <c r="AN53" s="92">
        <f t="shared" si="141"/>
        <v>2.534052151436509E-2</v>
      </c>
      <c r="AO53" s="68">
        <f t="shared" si="142"/>
        <v>277.11799754416984</v>
      </c>
      <c r="AP53" s="90">
        <f>IF(ISNA(VLOOKUP($B53,'[2]1516 Exp_Rev Access'!$F$7:$FS$310,30,FALSE)),"",VLOOKUP($B53,'[2]1516 Exp_Rev Access'!$F$7:$FS$310,30,FALSE))</f>
        <v>18390727.100000001</v>
      </c>
      <c r="AQ53" s="90">
        <f>IF(ISNA(VLOOKUP($B53,'[2]1516 Exp_Rev Access'!$F$7:$FS$310,31,FALSE)),"",VLOOKUP($B53,'[2]1516 Exp_Rev Access'!$F$7:$FS$310,31,FALSE))</f>
        <v>606329.21</v>
      </c>
      <c r="AR53" s="90">
        <f>IF(ISNA(VLOOKUP($B53,'[2]1516 Exp_Rev Access'!$F$7:$FS$310,32,FALSE)),"",VLOOKUP($B53,'[2]1516 Exp_Rev Access'!$F$7:$FS$310,32,FALSE))</f>
        <v>798457.8</v>
      </c>
      <c r="AS53" s="90">
        <f>IF(ISNA(VLOOKUP($B53,'[2]1516 Exp_Rev Access'!$F$7:$FS$310,33,FALSE)),"",VLOOKUP($B53,'[2]1516 Exp_Rev Access'!$F$7:$FS$310,33,FALSE))</f>
        <v>126371.73</v>
      </c>
      <c r="AT53" s="90">
        <f>IF(ISNA(VLOOKUP($B53,'[2]1516 Exp_Rev Access'!$F$7:$FS$310,34,FALSE)),"",VLOOKUP($B53,'[2]1516 Exp_Rev Access'!$F$7:$FS$310,34,FALSE))</f>
        <v>0</v>
      </c>
      <c r="AU53" s="53">
        <f t="shared" si="143"/>
        <v>19921885.840000004</v>
      </c>
      <c r="AV53" s="93">
        <f t="shared" si="144"/>
        <v>0.57951178546537185</v>
      </c>
      <c r="AW53" s="53">
        <f t="shared" si="145"/>
        <v>6337.4049129325531</v>
      </c>
      <c r="AX53" s="90">
        <f>IF(ISNA(VLOOKUP($B53,'[2]1516 Exp_Rev Access'!$F$7:$FS$310,35,FALSE)),"",VLOOKUP($B53,'[2]1516 Exp_Rev Access'!$F$7:$FS$310,35,FALSE))</f>
        <v>0</v>
      </c>
      <c r="AY53" s="90">
        <f>IF(ISNA(VLOOKUP($B53,'[2]1516 Exp_Rev Access'!$F$7:$FS$310,36,FALSE)),"",VLOOKUP($B53,'[2]1516 Exp_Rev Access'!$F$7:$FS$310,36,FALSE))</f>
        <v>2566986.9900000002</v>
      </c>
      <c r="AZ53" s="90">
        <f>IF(ISNA(VLOOKUP($B53,'[2]1516 Exp_Rev Access'!$F$7:$FS$310,37,FALSE)),"",VLOOKUP($B53,'[2]1516 Exp_Rev Access'!$F$7:$FS$310,37,FALSE))</f>
        <v>96850.37</v>
      </c>
      <c r="BA53" s="90">
        <f>IF(ISNA(VLOOKUP($B53,'[2]1516 Exp_Rev Access'!$F$7:$FS$310,38,FALSE)),"",VLOOKUP($B53,'[2]1516 Exp_Rev Access'!$F$7:$FS$310,38,FALSE))</f>
        <v>0</v>
      </c>
      <c r="BB53" s="90">
        <f>IF(ISNA(VLOOKUP($B53,'[2]1516 Exp_Rev Access'!$F$7:$FS$310,39,FALSE)),"",VLOOKUP($B53,'[2]1516 Exp_Rev Access'!$F$7:$FS$310,39,FALSE))</f>
        <v>0</v>
      </c>
      <c r="BC53" s="90">
        <f>IF(ISNA(VLOOKUP($B53,'[2]1516 Exp_Rev Access'!$F$7:$FS$310,40,FALSE)),"",VLOOKUP($B53,'[2]1516 Exp_Rev Access'!$F$7:$FS$310,40,FALSE))</f>
        <v>575307.78</v>
      </c>
      <c r="BD53" s="90">
        <f>IF(ISNA(VLOOKUP($B53,'[2]1516 Exp_Rev Access'!$F$7:$FS$310,41,FALSE)),"",VLOOKUP($B53,'[2]1516 Exp_Rev Access'!$F$7:$FS$310,41,FALSE))</f>
        <v>0</v>
      </c>
      <c r="BE53" s="90">
        <f>IF(ISNA(VLOOKUP($B53,'[2]1516 Exp_Rev Access'!$F$7:$FS$310,42,FALSE)),"",VLOOKUP($B53,'[2]1516 Exp_Rev Access'!$F$7:$FS$310,42,FALSE))</f>
        <v>87400.85</v>
      </c>
      <c r="BF53" s="90">
        <f>IF(ISNA(VLOOKUP($B53,'[2]1516 Exp_Rev Access'!$F$7:$FS$310,43,FALSE)),"",VLOOKUP($B53,'[2]1516 Exp_Rev Access'!$F$7:$FS$310,43,FALSE))</f>
        <v>0</v>
      </c>
      <c r="BG53" s="90">
        <f>IF(ISNA(VLOOKUP($B53,'[2]1516 Exp_Rev Access'!$F$7:$FS$310,44,FALSE)),"",VLOOKUP($B53,'[2]1516 Exp_Rev Access'!$F$7:$FS$310,44,FALSE))</f>
        <v>75724.31</v>
      </c>
      <c r="BH53" s="90">
        <f>IF(ISNA(VLOOKUP($B53,'[2]1516 Exp_Rev Access'!$F$7:$FS$310,45,FALSE)),"",VLOOKUP($B53,'[2]1516 Exp_Rev Access'!$F$7:$FS$310,45,FALSE))</f>
        <v>30364.080000000002</v>
      </c>
      <c r="BI53" s="90">
        <f>IF(ISNA(VLOOKUP($B53,'[2]1516 Exp_Rev Access'!$F$7:$FS$310,46,FALSE)),"",VLOOKUP($B53,'[2]1516 Exp_Rev Access'!$F$7:$FS$310,46,FALSE))</f>
        <v>0</v>
      </c>
      <c r="BJ53" s="90">
        <f>IF(ISNA(VLOOKUP($B53,'[2]1516 Exp_Rev Access'!$F$7:$FS$310,47,FALSE)),"",VLOOKUP($B53,'[2]1516 Exp_Rev Access'!$F$7:$FS$310,47,FALSE))</f>
        <v>16695.28</v>
      </c>
      <c r="BK53" s="90">
        <f>IF(ISNA(VLOOKUP($B53,'[2]1516 Exp_Rev Access'!$F$7:$FS$310,48,FALSE)),"",VLOOKUP($B53,'[2]1516 Exp_Rev Access'!$F$7:$FS$310,48,FALSE))</f>
        <v>1530764.14</v>
      </c>
      <c r="BL53" s="90">
        <f>IF(ISNA(VLOOKUP($B53,'[2]1516 Exp_Rev Access'!$F$7:$FS$310,49,FALSE)),"",VLOOKUP($B53,'[2]1516 Exp_Rev Access'!$F$7:$FS$310,49,FALSE))</f>
        <v>0</v>
      </c>
      <c r="BM53" s="90">
        <f>IF(ISNA(VLOOKUP($B53,'[2]1516 Exp_Rev Access'!$F$7:$FS$310,50,FALSE)),"",VLOOKUP($B53,'[2]1516 Exp_Rev Access'!$F$7:$FS$310,50,FALSE))</f>
        <v>0</v>
      </c>
      <c r="BN53" s="90">
        <f>IF(ISNA(VLOOKUP($B53,'[2]1516 Exp_Rev Access'!$F$7:$FS$310,51,FALSE)),"",VLOOKUP($B53,'[2]1516 Exp_Rev Access'!$F$7:$FS$310,51,FALSE))</f>
        <v>0</v>
      </c>
      <c r="BO53" s="90">
        <f>IF(ISNA(VLOOKUP($B53,'[2]1516 Exp_Rev Access'!$F$7:$FS$310,52,FALSE)),"",VLOOKUP($B53,'[2]1516 Exp_Rev Access'!$F$7:$FS$310,52,FALSE))</f>
        <v>0</v>
      </c>
      <c r="BP53" s="90">
        <f>IF(ISNA(VLOOKUP($B53,'[2]1516 Exp_Rev Access'!$F$7:$FS$310,53,FALSE)),"",VLOOKUP($B53,'[2]1516 Exp_Rev Access'!$F$7:$FS$310,53,FALSE))</f>
        <v>0</v>
      </c>
      <c r="BQ53" s="90">
        <f>IF(ISNA(VLOOKUP($B53,'[2]1516 Exp_Rev Access'!$F$7:$FS$310,54,FALSE)),"",VLOOKUP($B53,'[2]1516 Exp_Rev Access'!$F$7:$FS$310,54,FALSE))</f>
        <v>0</v>
      </c>
      <c r="BR53" s="90">
        <f>IF(ISNA(VLOOKUP($B53,'[2]1516 Exp_Rev Access'!$F$7:$FS$310,55,FALSE)),"",VLOOKUP($B53,'[2]1516 Exp_Rev Access'!$F$7:$FS$310,55,FALSE))</f>
        <v>0</v>
      </c>
      <c r="BS53" s="90">
        <f>IF(ISNA(VLOOKUP($B53,'[2]1516 Exp_Rev Access'!$F$7:$FS$310,56,FALSE)),"",VLOOKUP($B53,'[2]1516 Exp_Rev Access'!$F$7:$FS$310,56,FALSE))</f>
        <v>0</v>
      </c>
      <c r="BT53" s="90">
        <f>IF(ISNA(VLOOKUP($B53,'[2]1516 Exp_Rev Access'!$F$7:$FS$310,57,FALSE)),"",VLOOKUP($B53,'[2]1516 Exp_Rev Access'!$F$7:$FS$310,57,FALSE))</f>
        <v>0</v>
      </c>
      <c r="BU53" s="90">
        <f>IF(ISNA(VLOOKUP($B53,'[2]1516 Exp_Rev Access'!$F$7:$FS$310,58,FALSE)),"",VLOOKUP($B53,'[2]1516 Exp_Rev Access'!$F$7:$FS$310,58,FALSE))</f>
        <v>0</v>
      </c>
      <c r="BV53" s="53">
        <f t="shared" si="146"/>
        <v>4980093.8000000007</v>
      </c>
      <c r="BW53" s="92">
        <f t="shared" si="147"/>
        <v>0.1448669605378598</v>
      </c>
      <c r="BX53" s="68">
        <f t="shared" si="148"/>
        <v>1584.2310897904908</v>
      </c>
      <c r="BY53" s="90">
        <f>IF(ISNA(VLOOKUP($B53,'[2]1516 Exp_Rev Access'!$F$7:$FS$310,59,FALSE)),"",VLOOKUP($B53,'[2]1516 Exp_Rev Access'!$F$7:$FS$310,59,FALSE))</f>
        <v>0</v>
      </c>
      <c r="BZ53" s="90">
        <f>IF(ISNA(VLOOKUP($B53,'[2]1516 Exp_Rev Access'!$F$7:$FS$310,60,FALSE)),"",VLOOKUP($B53,'[2]1516 Exp_Rev Access'!$F$7:$FS$310,60,FALSE))</f>
        <v>0</v>
      </c>
      <c r="CA53" s="90">
        <f>IF(ISNA(VLOOKUP($B53,'[2]1516 Exp_Rev Access'!$F$7:$FS$310,61,FALSE)),"",VLOOKUP($B53,'[2]1516 Exp_Rev Access'!$F$7:$FS$310,61,FALSE))</f>
        <v>0</v>
      </c>
      <c r="CB53" s="90">
        <f>IF(ISNA(VLOOKUP($B53,'[2]1516 Exp_Rev Access'!$F$7:$FS$310,62,FALSE)),"",VLOOKUP($B53,'[2]1516 Exp_Rev Access'!$F$7:$FS$310,62,FALSE))</f>
        <v>557.83000000000004</v>
      </c>
      <c r="CC53" s="90">
        <f>IF(ISNA(VLOOKUP($B53,'[2]1516 Exp_Rev Access'!$F$7:$FS$310,63,FALSE)),"",VLOOKUP($B53,'[2]1516 Exp_Rev Access'!$F$7:$FS$310,63,FALSE))</f>
        <v>79.099999999999994</v>
      </c>
      <c r="CD53" s="90">
        <f>IF(ISNA(VLOOKUP($B53,'[2]1516 Exp_Rev Access'!$F$7:$FS$310,64,FALSE)),"",VLOOKUP($B53,'[2]1516 Exp_Rev Access'!$F$7:$FS$310,64,FALSE))</f>
        <v>0</v>
      </c>
      <c r="CE53" s="53">
        <f t="shared" si="149"/>
        <v>636.93000000000006</v>
      </c>
      <c r="CF53" s="92">
        <f t="shared" si="150"/>
        <v>1.8527786198601129E-5</v>
      </c>
      <c r="CG53" s="94">
        <f t="shared" si="151"/>
        <v>0.20261552262735638</v>
      </c>
      <c r="CH53" s="90">
        <f>IF(ISNA(VLOOKUP($B53,'[2]1516 Exp_Rev Access'!$F$7:$FS$310,65,FALSE)),"",VLOOKUP($B53,'[2]1516 Exp_Rev Access'!$F$7:$FS$310,65,FALSE))</f>
        <v>0</v>
      </c>
      <c r="CI53" s="90">
        <f>IF(ISNA(VLOOKUP($B53,'[2]1516 Exp_Rev Access'!$F$7:$FS$310,66,FALSE)),"",VLOOKUP($B53,'[2]1516 Exp_Rev Access'!$F$7:$FS$310,66,FALSE))</f>
        <v>0</v>
      </c>
      <c r="CJ53" s="90">
        <f>IF(ISNA(VLOOKUP($B53,'[2]1516 Exp_Rev Access'!$F$7:$FS$310,67,FALSE)),"",VLOOKUP($B53,'[2]1516 Exp_Rev Access'!$F$7:$FS$310,67,FALSE))</f>
        <v>0</v>
      </c>
      <c r="CK53" s="90">
        <f>IF(ISNA(VLOOKUP($B53,'[2]1516 Exp_Rev Access'!$F$7:$FS$310,68,FALSE)),"",VLOOKUP($B53,'[2]1516 Exp_Rev Access'!$F$7:$FS$310,68,FALSE))</f>
        <v>0</v>
      </c>
      <c r="CL53" s="90">
        <f>IF(ISNA(VLOOKUP($B53,'[2]1516 Exp_Rev Access'!$F$7:$FS$310,69,FALSE)),"",VLOOKUP($B53,'[2]1516 Exp_Rev Access'!$F$7:$FS$310,69,FALSE))</f>
        <v>0</v>
      </c>
      <c r="CM53" s="90">
        <f>IF(ISNA(VLOOKUP($B53,'[2]1516 Exp_Rev Access'!$F$7:$FS$310,70,FALSE)),"",VLOOKUP($B53,'[2]1516 Exp_Rev Access'!$F$7:$FS$310,70,FALSE))</f>
        <v>0</v>
      </c>
      <c r="CN53" s="90">
        <f>IF(ISNA(VLOOKUP($B53,'[2]1516 Exp_Rev Access'!$F$7:$FS$310,71,FALSE)),"",VLOOKUP($B53,'[2]1516 Exp_Rev Access'!$F$7:$FS$310,71,FALSE))</f>
        <v>0</v>
      </c>
      <c r="CO53" s="90">
        <f>IF(ISNA(VLOOKUP($B53,'[2]1516 Exp_Rev Access'!$F$7:$FS$310,72,FALSE)),"",VLOOKUP($B53,'[2]1516 Exp_Rev Access'!$F$7:$FS$310,72,FALSE))</f>
        <v>0</v>
      </c>
      <c r="CP53" s="90">
        <f>IF(ISNA(VLOOKUP($B53,'[2]1516 Exp_Rev Access'!$F$7:$FS$310,73,FALSE)),"",VLOOKUP($B53,'[2]1516 Exp_Rev Access'!$F$7:$FS$310,73,FALSE))</f>
        <v>0</v>
      </c>
      <c r="CQ53" s="90">
        <f>IF(ISNA(VLOOKUP($B53,'[2]1516 Exp_Rev Access'!$F$7:$FS$310,74,FALSE)),"",VLOOKUP($B53,'[2]1516 Exp_Rev Access'!$F$7:$FS$310,74,FALSE))</f>
        <v>937340.96</v>
      </c>
      <c r="CR53" s="90">
        <f>IF(ISNA(VLOOKUP($B53,'[2]1516 Exp_Rev Access'!$F$7:$FS$310,75,FALSE)),"",VLOOKUP($B53,'[2]1516 Exp_Rev Access'!$F$7:$FS$310,75,FALSE))</f>
        <v>0</v>
      </c>
      <c r="CS53" s="90">
        <f>IF(ISNA(VLOOKUP($B53,'[2]1516 Exp_Rev Access'!$F$7:$FS$310,76,FALSE)),"",VLOOKUP($B53,'[2]1516 Exp_Rev Access'!$F$7:$FS$310,76,FALSE))</f>
        <v>17004</v>
      </c>
      <c r="CT53" s="90">
        <f>IF(ISNA(VLOOKUP($B53,'[2]1516 Exp_Rev Access'!$F$7:$FS$310,77,FALSE)),"",VLOOKUP($B53,'[2]1516 Exp_Rev Access'!$F$7:$FS$310,77,FALSE))</f>
        <v>0</v>
      </c>
      <c r="CU53" s="90">
        <f>IF(ISNA(VLOOKUP($B53,'[2]1516 Exp_Rev Access'!$F$7:$FS$310,78,FALSE)),"",VLOOKUP($B53,'[2]1516 Exp_Rev Access'!$F$7:$FS$310,78,FALSE))</f>
        <v>410296.59</v>
      </c>
      <c r="CV53" s="90">
        <f>IF(ISNA(VLOOKUP($B53,'[2]1516 Exp_Rev Access'!$F$7:$FS$310,79,FALSE)),"",VLOOKUP($B53,'[2]1516 Exp_Rev Access'!$F$7:$FS$310,79,FALSE))</f>
        <v>88545.62</v>
      </c>
      <c r="CW53" s="90">
        <f>IF(ISNA(VLOOKUP($B53,'[2]1516 Exp_Rev Access'!$F$7:$FS$310,80,FALSE)),"",VLOOKUP($B53,'[2]1516 Exp_Rev Access'!$F$7:$FS$310,80,FALSE))</f>
        <v>0</v>
      </c>
      <c r="CX53" s="90">
        <f>IF(ISNA(VLOOKUP($B53,'[2]1516 Exp_Rev Access'!$F$7:$FS$310,81,FALSE)),"",VLOOKUP($B53,'[2]1516 Exp_Rev Access'!$F$7:$FS$310,81,FALSE))</f>
        <v>0</v>
      </c>
      <c r="CY53" s="90">
        <f>IF(ISNA(VLOOKUP($B53,'[2]1516 Exp_Rev Access'!$F$7:$FS$310,82,FALSE)),"",VLOOKUP($B53,'[2]1516 Exp_Rev Access'!$F$7:$FS$310,82,FALSE))</f>
        <v>0</v>
      </c>
      <c r="CZ53" s="90">
        <f>IF(ISNA(VLOOKUP($B53,'[2]1516 Exp_Rev Access'!$F$7:$FS$310,83,FALSE)),"",VLOOKUP($B53,'[2]1516 Exp_Rev Access'!$F$7:$FS$310,83,FALSE))</f>
        <v>0</v>
      </c>
      <c r="DA53" s="90">
        <f>IF(ISNA(VLOOKUP($B53,'[2]1516 Exp_Rev Access'!$F$7:$FS$310,84,FALSE)),"",VLOOKUP($B53,'[2]1516 Exp_Rev Access'!$F$7:$FS$310,84,FALSE))</f>
        <v>0</v>
      </c>
      <c r="DB53" s="90">
        <f>IF(ISNA(VLOOKUP($B53,'[2]1516 Exp_Rev Access'!$F$7:$FS$310,85,FALSE)),"",VLOOKUP($B53,'[2]1516 Exp_Rev Access'!$F$7:$FS$310,85,FALSE))</f>
        <v>-576.30999999999995</v>
      </c>
      <c r="DC53" s="90">
        <f>IF(ISNA(VLOOKUP($B53,'[2]1516 Exp_Rev Access'!$F$7:$FS$310,86,FALSE)),"",VLOOKUP($B53,'[2]1516 Exp_Rev Access'!$F$7:$FS$310,86,FALSE))</f>
        <v>0</v>
      </c>
      <c r="DD53" s="90">
        <f>IF(ISNA(VLOOKUP($B53,'[2]1516 Exp_Rev Access'!$F$7:$FS$310,87,FALSE)),"",VLOOKUP($B53,'[2]1516 Exp_Rev Access'!$F$7:$FS$310,87,FALSE))</f>
        <v>0</v>
      </c>
      <c r="DE53" s="90">
        <f>IF(ISNA(VLOOKUP($B53,'[2]1516 Exp_Rev Access'!$F$7:$FS$310,88,FALSE)),"",VLOOKUP($B53,'[2]1516 Exp_Rev Access'!$F$7:$FS$310,88,FALSE))</f>
        <v>0</v>
      </c>
      <c r="DF53" s="90">
        <f>IF(ISNA(VLOOKUP($B53,'[2]1516 Exp_Rev Access'!$F$7:$FS$310,89,FALSE)),"",VLOOKUP($B53,'[2]1516 Exp_Rev Access'!$F$7:$FS$310,89,FALSE))</f>
        <v>0</v>
      </c>
      <c r="DG53" s="90">
        <f>IF(ISNA(VLOOKUP($B53,'[2]1516 Exp_Rev Access'!$F$7:$FS$310,90,FALSE)),"",VLOOKUP($B53,'[2]1516 Exp_Rev Access'!$F$7:$FS$310,90,FALSE))</f>
        <v>0</v>
      </c>
      <c r="DH53" s="90">
        <f>IF(ISNA(VLOOKUP($B53,'[2]1516 Exp_Rev Access'!$F$7:$FS$310,91,FALSE)),"",VLOOKUP($B53,'[2]1516 Exp_Rev Access'!$F$7:$FS$310,91,FALSE))</f>
        <v>5276.54</v>
      </c>
      <c r="DI53" s="90">
        <f>IF(ISNA(VLOOKUP($B53,'[2]1516 Exp_Rev Access'!$F$7:$FS$310,92,FALSE)),"",VLOOKUP($B53,'[2]1516 Exp_Rev Access'!$F$7:$FS$310,92,FALSE))</f>
        <v>541995.71</v>
      </c>
      <c r="DJ53" s="90">
        <f>IF(ISNA(VLOOKUP($B53,'[2]1516 Exp_Rev Access'!$F$7:$FS$310,93,FALSE)),"",VLOOKUP($B53,'[2]1516 Exp_Rev Access'!$F$7:$FS$310,93,FALSE))</f>
        <v>0</v>
      </c>
      <c r="DK53" s="90">
        <f>IF(ISNA(VLOOKUP($B53,'[2]1516 Exp_Rev Access'!$F$7:$FS$310,94,FALSE)),"",VLOOKUP($B53,'[2]1516 Exp_Rev Access'!$F$7:$FS$310,94,FALSE))</f>
        <v>0</v>
      </c>
      <c r="DL53" s="90">
        <f>IF(ISNA(VLOOKUP($B53,'[2]1516 Exp_Rev Access'!$F$7:$FS$310,95,FALSE)),"",VLOOKUP($B53,'[2]1516 Exp_Rev Access'!$F$7:$FS$310,95,FALSE))</f>
        <v>0</v>
      </c>
      <c r="DM53" s="90">
        <f>IF(ISNA(VLOOKUP($B53,'[2]1516 Exp_Rev Access'!$F$7:$FS$310,96,FALSE)),"",VLOOKUP($B53,'[2]1516 Exp_Rev Access'!$F$7:$FS$310,96,FALSE))</f>
        <v>0</v>
      </c>
      <c r="DN53" s="90">
        <f>IF(ISNA(VLOOKUP($B53,'[2]1516 Exp_Rev Access'!$F$7:$FS$310,97,FALSE)),"",VLOOKUP($B53,'[2]1516 Exp_Rev Access'!$F$7:$FS$310,97,FALSE))</f>
        <v>0</v>
      </c>
      <c r="DO53" s="90">
        <f>IF(ISNA(VLOOKUP($B53,'[2]1516 Exp_Rev Access'!$F$7:$FS$310,98,FALSE)),"",VLOOKUP($B53,'[2]1516 Exp_Rev Access'!$F$7:$FS$310,98,FALSE))</f>
        <v>0</v>
      </c>
      <c r="DP53" s="90">
        <f>IF(ISNA(VLOOKUP($B53,'[2]1516 Exp_Rev Access'!$F$7:$FS$310,99,FALSE)),"",VLOOKUP($B53,'[2]1516 Exp_Rev Access'!$F$7:$FS$310,99,FALSE))</f>
        <v>0</v>
      </c>
      <c r="DQ53" s="90">
        <f>IF(ISNA(VLOOKUP($B53,'[2]1516 Exp_Rev Access'!$F$7:$FS$310,100,FALSE)),"",VLOOKUP($B53,'[2]1516 Exp_Rev Access'!$F$7:$FS$310,100,FALSE))</f>
        <v>0</v>
      </c>
      <c r="DR53" s="90">
        <f>IF(ISNA(VLOOKUP($B53,'[2]1516 Exp_Rev Access'!$F$7:$FS$310,101,FALSE)),"",VLOOKUP($B53,'[2]1516 Exp_Rev Access'!$F$7:$FS$310,101,FALSE))</f>
        <v>0</v>
      </c>
      <c r="DS53" s="90">
        <f>IF(ISNA(VLOOKUP($B53,'[2]1516 Exp_Rev Access'!$F$7:$FS$310,102,FALSE)),"",VLOOKUP($B53,'[2]1516 Exp_Rev Access'!$F$7:$FS$310,102,FALSE))</f>
        <v>0</v>
      </c>
      <c r="DT53" s="90">
        <f>IF(ISNA(VLOOKUP($B53,'[2]1516 Exp_Rev Access'!$F$7:$FS$310,103,FALSE)),"",VLOOKUP($B53,'[2]1516 Exp_Rev Access'!$F$7:$FS$310,103,FALSE))</f>
        <v>0</v>
      </c>
      <c r="DU53" s="90">
        <f>IF(ISNA(VLOOKUP($B53,'[2]1516 Exp_Rev Access'!$F$7:$FS$310,104,FALSE)),"",VLOOKUP($B53,'[2]1516 Exp_Rev Access'!$F$7:$FS$310,104,FALSE))</f>
        <v>0</v>
      </c>
      <c r="DV53" s="90">
        <f>IF(ISNA(VLOOKUP($B53,'[2]1516 Exp_Rev Access'!$F$7:$FS$310,105,FALSE)),"",VLOOKUP($B53,'[2]1516 Exp_Rev Access'!$F$7:$FS$310,105,FALSE))</f>
        <v>0</v>
      </c>
      <c r="DW53" s="90">
        <f>IF(ISNA(VLOOKUP($B53,'[2]1516 Exp_Rev Access'!$F$7:$FS$310,106,FALSE)),"",VLOOKUP($B53,'[2]1516 Exp_Rev Access'!$F$7:$FS$310,106,FALSE))</f>
        <v>0</v>
      </c>
      <c r="DX53" s="90">
        <f>IF(ISNA(VLOOKUP($B53,'[2]1516 Exp_Rev Access'!$F$7:$FS$310,107,FALSE)),"",VLOOKUP($B53,'[2]1516 Exp_Rev Access'!$F$7:$FS$310,107,FALSE))</f>
        <v>0</v>
      </c>
      <c r="DY53" s="90">
        <f>IF(ISNA(VLOOKUP($B53,'[2]1516 Exp_Rev Access'!$F$7:$FS$310,108,FALSE)),"",VLOOKUP($B53,'[2]1516 Exp_Rev Access'!$F$7:$FS$310,108,FALSE))</f>
        <v>0</v>
      </c>
      <c r="DZ53" s="90">
        <f>IF(ISNA(VLOOKUP($B53,'[2]1516 Exp_Rev Access'!$F$7:$FS$310,109,FALSE)),"",VLOOKUP($B53,'[2]1516 Exp_Rev Access'!$F$7:$FS$310,109,FALSE))</f>
        <v>0</v>
      </c>
      <c r="EA53" s="90">
        <f>IF(ISNA(VLOOKUP($B53,'[2]1516 Exp_Rev Access'!$F$7:$FS$310,110,FALSE)),"",VLOOKUP($B53,'[2]1516 Exp_Rev Access'!$F$7:$FS$310,110,FALSE))</f>
        <v>0</v>
      </c>
      <c r="EB53" s="90">
        <f>IF(ISNA(VLOOKUP($B53,'[2]1516 Exp_Rev Access'!$F$7:$FS$310,111,FALSE)),"",VLOOKUP($B53,'[2]1516 Exp_Rev Access'!$F$7:$FS$310,111,FALSE))</f>
        <v>0</v>
      </c>
      <c r="EC53" s="90">
        <f>IF(ISNA(VLOOKUP($B53,'[2]1516 Exp_Rev Access'!$F$7:$FS$310,112,FALSE)),"",VLOOKUP($B53,'[2]1516 Exp_Rev Access'!$F$7:$FS$310,112,FALSE))</f>
        <v>0</v>
      </c>
      <c r="ED53" s="90">
        <f>IF(ISNA(VLOOKUP($B53,'[2]1516 Exp_Rev Access'!$F$7:$FS$310,113,FALSE)),"",VLOOKUP($B53,'[2]1516 Exp_Rev Access'!$F$7:$FS$310,113,FALSE))</f>
        <v>0</v>
      </c>
      <c r="EE53" s="90">
        <f>IF(ISNA(VLOOKUP($B53,'[2]1516 Exp_Rev Access'!$F$7:$FS$310,114,FALSE)),"",VLOOKUP($B53,'[2]1516 Exp_Rev Access'!$F$7:$FS$310,114,FALSE))</f>
        <v>0</v>
      </c>
      <c r="EF53" s="90">
        <f>IF(ISNA(VLOOKUP($B53,'[2]1516 Exp_Rev Access'!$F$7:$FS$310,115,FALSE)),"",VLOOKUP($B53,'[2]1516 Exp_Rev Access'!$F$7:$FS$310,115,FALSE))</f>
        <v>0</v>
      </c>
      <c r="EG53" s="90">
        <f>IF(ISNA(VLOOKUP($B53,'[2]1516 Exp_Rev Access'!$F$7:$FS$310,116,FALSE)),"",VLOOKUP($B53,'[2]1516 Exp_Rev Access'!$F$7:$FS$310,116,FALSE))</f>
        <v>0</v>
      </c>
      <c r="EH53" s="90">
        <f>IF(ISNA(VLOOKUP($B53,'[2]1516 Exp_Rev Access'!$F$7:$FS$310,117,FALSE)),"",VLOOKUP($B53,'[2]1516 Exp_Rev Access'!$F$7:$FS$310,117,FALSE))</f>
        <v>0</v>
      </c>
      <c r="EI53" s="90">
        <f>IF(ISNA(VLOOKUP($B53,'[2]1516 Exp_Rev Access'!$F$7:$FS$310,118,FALSE)),"",VLOOKUP($B53,'[2]1516 Exp_Rev Access'!$F$7:$FS$310,118,FALSE))</f>
        <v>0</v>
      </c>
      <c r="EJ53" s="90">
        <f>IF(ISNA(VLOOKUP($B53,'[2]1516 Exp_Rev Access'!$F$7:$FS$310,119,FALSE)),"",VLOOKUP($B53,'[2]1516 Exp_Rev Access'!$F$7:$FS$310,119,FALSE))</f>
        <v>0</v>
      </c>
      <c r="EK53" s="90">
        <f>IF(ISNA(VLOOKUP($B53,'[2]1516 Exp_Rev Access'!$F$7:$FS$310,120,FALSE)),"",VLOOKUP($B53,'[2]1516 Exp_Rev Access'!$F$7:$FS$310,120,FALSE))</f>
        <v>0</v>
      </c>
      <c r="EL53" s="90">
        <f>IF(ISNA(VLOOKUP($B53,'[2]1516 Exp_Rev Access'!$F$7:$FS$310,121,FALSE)),"",VLOOKUP($B53,'[2]1516 Exp_Rev Access'!$F$7:$FS$310,121,FALSE))</f>
        <v>0</v>
      </c>
      <c r="EM53" s="90">
        <f>IF(ISNA(VLOOKUP($B53,'[2]1516 Exp_Rev Access'!$F$7:$FS$310,122,FALSE)),"",VLOOKUP($B53,'[2]1516 Exp_Rev Access'!$F$7:$FS$310,122,FALSE))</f>
        <v>0</v>
      </c>
      <c r="EN53" s="90">
        <f>IF(ISNA(VLOOKUP($B53,'[2]1516 Exp_Rev Access'!$F$7:$FS$310,123,FALSE)),"",VLOOKUP($B53,'[2]1516 Exp_Rev Access'!$F$7:$FS$310,123,FALSE))</f>
        <v>0</v>
      </c>
      <c r="EO53" s="90">
        <f>IF(ISNA(VLOOKUP($B53,'[2]1516 Exp_Rev Access'!$F$7:$FS$310,124,FALSE)),"",VLOOKUP($B53,'[2]1516 Exp_Rev Access'!$F$7:$FS$310,124,FALSE))</f>
        <v>0</v>
      </c>
      <c r="EP53" s="90">
        <f>IF(ISNA(VLOOKUP($B53,'[2]1516 Exp_Rev Access'!$F$7:$FS$310,125,FALSE)),"",VLOOKUP($B53,'[2]1516 Exp_Rev Access'!$F$7:$FS$310,125,FALSE))</f>
        <v>0</v>
      </c>
      <c r="EQ53" s="90">
        <f>IF(ISNA(VLOOKUP($B53,'[2]1516 Exp_Rev Access'!$F$7:$FS$310,126,FALSE)),"",VLOOKUP($B53,'[2]1516 Exp_Rev Access'!$F$7:$FS$310,126,FALSE))</f>
        <v>0</v>
      </c>
      <c r="ER53" s="90">
        <f>IF(ISNA(VLOOKUP($B53,'[2]1516 Exp_Rev Access'!$F$7:$FS$310,127,FALSE)),"",VLOOKUP($B53,'[2]1516 Exp_Rev Access'!$F$7:$FS$310,127,FALSE))</f>
        <v>0</v>
      </c>
      <c r="ES53" s="90">
        <f>IF(ISNA(VLOOKUP($B53,'[2]1516 Exp_Rev Access'!$F$7:$FS$310,128,FALSE)),"",VLOOKUP($B53,'[2]1516 Exp_Rev Access'!$F$7:$FS$310,128,FALSE))</f>
        <v>0</v>
      </c>
      <c r="ET53" s="90">
        <f>IF(ISNA(VLOOKUP($B53,'[2]1516 Exp_Rev Access'!$F$7:$FS$310,129,FALSE)),"",VLOOKUP($B53,'[2]1516 Exp_Rev Access'!$F$7:$FS$310,129,FALSE))</f>
        <v>0</v>
      </c>
      <c r="EU53" s="90">
        <f>IF(ISNA(VLOOKUP($B53,'[2]1516 Exp_Rev Access'!$F$7:$FS$310,130,FALSE)),"",VLOOKUP($B53,'[2]1516 Exp_Rev Access'!$F$7:$FS$310,130,FALSE))</f>
        <v>0</v>
      </c>
      <c r="EV53" s="90">
        <f>IF(ISNA(VLOOKUP($B53,'[2]1516 Exp_Rev Access'!$F$7:$FS$310,131,FALSE)),"",VLOOKUP($B53,'[2]1516 Exp_Rev Access'!$F$7:$FS$310,131,FALSE))</f>
        <v>23873.49</v>
      </c>
      <c r="EW53" s="90">
        <f>IF(ISNA(VLOOKUP($B53,'[2]1516 Exp_Rev Access'!$F$7:$FS$310,132,FALSE)),"",VLOOKUP($B53,'[2]1516 Exp_Rev Access'!$F$7:$FS$310,132,FALSE))</f>
        <v>0</v>
      </c>
      <c r="EX53" s="90">
        <f>IF(ISNA(VLOOKUP($B53,'[2]1516 Exp_Rev Access'!$F$7:$FS$310,133,FALSE)),"",VLOOKUP($B53,'[2]1516 Exp_Rev Access'!$F$7:$FS$310,133,FALSE))</f>
        <v>0</v>
      </c>
      <c r="EY53" s="90">
        <f>IF(ISNA(VLOOKUP($B53,'[2]1516 Exp_Rev Access'!$F$7:$FS$310,134,FALSE)),"",VLOOKUP($B53,'[2]1516 Exp_Rev Access'!$F$7:$FS$310,134,FALSE))</f>
        <v>0</v>
      </c>
      <c r="EZ53" s="90">
        <f>IF(ISNA(VLOOKUP($B53,'[2]1516 Exp_Rev Access'!$F$7:$FS$310,135,FALSE)),"",VLOOKUP($B53,'[2]1516 Exp_Rev Access'!$F$7:$FS$310,135,FALSE))</f>
        <v>0</v>
      </c>
      <c r="FA53" s="90">
        <f>IF(ISNA(VLOOKUP($B53,'[2]1516 Exp_Rev Access'!$F$7:$FS$310,136,FALSE)),"",VLOOKUP($B53,'[2]1516 Exp_Rev Access'!$F$7:$FS$310,136,FALSE))</f>
        <v>0</v>
      </c>
      <c r="FB53" s="90">
        <f>IF(ISNA(VLOOKUP($B53,'[2]1516 Exp_Rev Access'!$F$7:$FS$310,137,FALSE)),"",VLOOKUP($B53,'[2]1516 Exp_Rev Access'!$F$7:$FS$310,137,FALSE))</f>
        <v>0</v>
      </c>
      <c r="FC53" s="90">
        <f>IF(ISNA(VLOOKUP($B53,'[2]1516 Exp_Rev Access'!$F$7:$FS$310,138,FALSE)),"",VLOOKUP($B53,'[2]1516 Exp_Rev Access'!$F$7:$FS$310,138,FALSE))</f>
        <v>0</v>
      </c>
      <c r="FD53" s="90">
        <f>IF(ISNA(VLOOKUP($B53,'[2]1516 Exp_Rev Access'!$F$7:$FS$310,139,FALSE)),"",VLOOKUP($B53,'[2]1516 Exp_Rev Access'!$F$7:$FS$310,139,FALSE))</f>
        <v>0</v>
      </c>
      <c r="FE53" s="90">
        <f>IF(ISNA(VLOOKUP($B53,'[2]1516 Exp_Rev Access'!$F$7:$FS$310,140,FALSE)),"",VLOOKUP($B53,'[2]1516 Exp_Rev Access'!$F$7:$FS$310,140,FALSE))</f>
        <v>0</v>
      </c>
      <c r="FF53" s="90">
        <f>IF(ISNA(VLOOKUP($B53,'[2]1516 Exp_Rev Access'!$F$7:$FS$310,141,FALSE)),"",VLOOKUP($B53,'[2]1516 Exp_Rev Access'!$F$7:$FS$310,141,FALSE))</f>
        <v>0</v>
      </c>
      <c r="FG53" s="90">
        <f>IF(ISNA(VLOOKUP($B53,'[2]1516 Exp_Rev Access'!$F$7:$FS$310,142,FALSE)),"",VLOOKUP($B53,'[2]1516 Exp_Rev Access'!$F$7:$FS$310,142,FALSE))</f>
        <v>0</v>
      </c>
      <c r="FH53" s="90">
        <f>IF(ISNA(VLOOKUP($B53,'[2]1516 Exp_Rev Access'!$F$7:$FS$310,143,FALSE)),"",VLOOKUP($B53,'[2]1516 Exp_Rev Access'!$F$7:$FS$310,143,FALSE))</f>
        <v>0</v>
      </c>
      <c r="FI53" s="90">
        <f>IF(ISNA(VLOOKUP($B53,'[2]1516 Exp_Rev Access'!$F$7:$FS$310,144,FALSE)),"",VLOOKUP($B53,'[2]1516 Exp_Rev Access'!$F$7:$FS$310,144,FALSE))</f>
        <v>0</v>
      </c>
      <c r="FJ53" s="90">
        <f>IF(ISNA(VLOOKUP($B53,'[2]1516 Exp_Rev Access'!$F$7:$FS$310,145,FALSE)),"",VLOOKUP($B53,'[2]1516 Exp_Rev Access'!$F$7:$FS$310,145,FALSE))</f>
        <v>0</v>
      </c>
      <c r="FK53" s="90">
        <f>IF(ISNA(VLOOKUP($B53,'[2]1516 Exp_Rev Access'!$F$7:$FS$310,146,FALSE)),"",VLOOKUP($B53,'[2]1516 Exp_Rev Access'!$F$7:$FS$310,146,FALSE))</f>
        <v>0</v>
      </c>
      <c r="FL53" s="90">
        <f>IF(ISNA(VLOOKUP($B53,'[2]1516 Exp_Rev Access'!$F$7:$FS$310,1147,FALSE)),"",VLOOKUP($B53,'[2]1516 Exp_Rev Access'!$F$7:$FS$310,147,FALSE))</f>
        <v>0</v>
      </c>
      <c r="FM53" s="90">
        <f>IF(ISNA(VLOOKUP($B53,'[2]1516 Exp_Rev Access'!$F$7:$FS$310,148,FALSE)),"",VLOOKUP($B53,'[2]1516 Exp_Rev Access'!$F$7:$FS$310,148,FALSE))</f>
        <v>0</v>
      </c>
      <c r="FN53" s="90">
        <f>IF(ISNA(VLOOKUP($B53,'[2]1516 Exp_Rev Access'!$F$7:$FS$310,149,FALSE)),"",VLOOKUP($B53,'[2]1516 Exp_Rev Access'!$F$7:$FS$310,149,FALSE))</f>
        <v>0</v>
      </c>
      <c r="FO53" s="90">
        <f>IF(ISNA(VLOOKUP($B53,'[2]1516 Exp_Rev Access'!$F$7:$FS$310,150,FALSE)),"",VLOOKUP($B53,'[2]1516 Exp_Rev Access'!$F$7:$FS$310,150,FALSE))</f>
        <v>0</v>
      </c>
      <c r="FP53" s="90">
        <f>IF(ISNA(VLOOKUP($B53,'[2]1516 Exp_Rev Access'!$F$7:$FS$310,151,FALSE)),"",VLOOKUP($B53,'[2]1516 Exp_Rev Access'!$F$7:$FS$310,151,FALSE))</f>
        <v>0</v>
      </c>
      <c r="FQ53" s="90">
        <f>IF(ISNA(VLOOKUP($B53,'[2]1516 Exp_Rev Access'!$F$7:$FS$310,152,FALSE)),"",VLOOKUP($B53,'[2]1516 Exp_Rev Access'!$F$7:$FS$310,152,FALSE))</f>
        <v>0</v>
      </c>
      <c r="FR53" s="90">
        <f>IF(ISNA(VLOOKUP($B53,'[2]1516 Exp_Rev Access'!$F$7:$FS$310,153,FALSE)),"",VLOOKUP($B53,'[2]1516 Exp_Rev Access'!$F$7:$FS$310,153,FALSE))</f>
        <v>75450</v>
      </c>
      <c r="FS53" s="53">
        <f t="shared" si="152"/>
        <v>2099206.5999999996</v>
      </c>
      <c r="FT53" s="92">
        <f t="shared" si="153"/>
        <v>6.1064247360765524E-2</v>
      </c>
      <c r="FU53" s="118">
        <f t="shared" si="154"/>
        <v>667.78428141521943</v>
      </c>
      <c r="FV53" s="90">
        <f>IF(ISNA(VLOOKUP($B53,'[2]1516 Exp_Rev Access'!$F$7:$FS$310,154,FALSE)),"",VLOOKUP($B53,'[2]1516 Exp_Rev Access'!$F$7:$FS$310,154,FALSE))</f>
        <v>3499.86</v>
      </c>
      <c r="FW53" s="90">
        <f>IF(ISNA(VLOOKUP($B53,'[2]1516 Exp_Rev Access'!$F$7:$FS$310,155,FALSE)),"",VLOOKUP($B53,'[2]1516 Exp_Rev Access'!$F$7:$FS$310,155,FALSE))</f>
        <v>0</v>
      </c>
      <c r="FX53" s="90">
        <f>IF(ISNA(VLOOKUP($B53,'[2]1516 Exp_Rev Access'!$F$7:$FS$310,156,FALSE)),"",VLOOKUP($B53,'[2]1516 Exp_Rev Access'!$F$7:$FS$310,156,FALSE))</f>
        <v>0</v>
      </c>
      <c r="FY53" s="90">
        <f>IF(ISNA(VLOOKUP($B53,'[2]1516 Exp_Rev Access'!$F$7:$FS$310,157,FALSE)),"",VLOOKUP($B53,'[2]1516 Exp_Rev Access'!$F$7:$FS$310,157,FALSE))</f>
        <v>0</v>
      </c>
      <c r="FZ53" s="90">
        <f>IF(ISNA(VLOOKUP($B53,'[2]1516 Exp_Rev Access'!$F$7:$FS$310,158,FALSE)),"",VLOOKUP($B53,'[2]1516 Exp_Rev Access'!$F$7:$FS$310,158,FALSE))</f>
        <v>0</v>
      </c>
      <c r="GA53" s="90">
        <f>IF(ISNA(VLOOKUP($B53,'[2]1516 Exp_Rev Access'!$F$7:$FS$310,159,FALSE)),"",VLOOKUP($B53,'[2]1516 Exp_Rev Access'!$F$7:$FS$310,159,FALSE))</f>
        <v>0</v>
      </c>
      <c r="GB53" s="90">
        <f>IF(ISNA(VLOOKUP($B53,'[2]1516 Exp_Rev Access'!$F$7:$FS$310,160,FALSE)),"",VLOOKUP($B53,'[2]1516 Exp_Rev Access'!$F$7:$FS$310,160,FALSE))</f>
        <v>0</v>
      </c>
      <c r="GC53" s="90">
        <f>IF(ISNA(VLOOKUP($B53,'[2]1516 Exp_Rev Access'!$F$7:$FS$310,161,FALSE)),"",VLOOKUP($B53,'[2]1516 Exp_Rev Access'!$F$7:$FS$310,161,FALSE))</f>
        <v>0</v>
      </c>
      <c r="GD53" s="90">
        <f>IF(ISNA(VLOOKUP($B53,'[2]1516 Exp_Rev Access'!$F$7:$FS$310,162,FALSE)),"",VLOOKUP($B53,'[2]1516 Exp_Rev Access'!$F$7:$FS$310,162,FALSE))</f>
        <v>0</v>
      </c>
      <c r="GE53" s="90">
        <f>IF(ISNA(VLOOKUP($B53,'[2]1516 Exp_Rev Access'!$F$7:$FS$310,163,FALSE)),"",VLOOKUP($B53,'[2]1516 Exp_Rev Access'!$F$7:$FS$310,163,FALSE))</f>
        <v>51436.1</v>
      </c>
      <c r="GF53" s="90">
        <f>IF(ISNA(VLOOKUP($B53,'[2]1516 Exp_Rev Access'!$F$7:$FS$310,164,FALSE)),"",VLOOKUP($B53,'[2]1516 Exp_Rev Access'!$F$7:$FS$310,164,FALSE))</f>
        <v>0</v>
      </c>
      <c r="GG53" s="90">
        <f>IF(ISNA(VLOOKUP($B53,'[2]1516 Exp_Rev Access'!$F$7:$FS$310,165,FALSE)),"",VLOOKUP($B53,'[2]1516 Exp_Rev Access'!$F$7:$FS$310,165,FALSE))</f>
        <v>0</v>
      </c>
      <c r="GH53" s="90">
        <f>IF(ISNA(VLOOKUP($B53,'[2]1516 Exp_Rev Access'!$F$7:$FS$310,166,FALSE)),"",VLOOKUP($B53,'[2]1516 Exp_Rev Access'!$F$7:$FS$310,166,FALSE))</f>
        <v>0</v>
      </c>
      <c r="GI53" s="90">
        <f>IF(ISNA(VLOOKUP($B53,'[2]1516 Exp_Rev Access'!$F$7:$FS$310,167,FALSE)),"",VLOOKUP($B53,'[2]1516 Exp_Rev Access'!$F$7:$FS$310,167,FALSE))</f>
        <v>0</v>
      </c>
      <c r="GJ53" s="90">
        <f>IF(ISNA(VLOOKUP($B53,'[2]1516 Exp_Rev Access'!$F$7:$FS$310,168,FALSE)),"",VLOOKUP($B53,'[2]1516 Exp_Rev Access'!$F$7:$FS$310,168,FALSE))</f>
        <v>0</v>
      </c>
      <c r="GK53" s="90">
        <f>IF(ISNA(VLOOKUP($B53,'[2]1516 Exp_Rev Access'!$F$7:$FS$310,169,FALSE)),"",VLOOKUP($B53,'[2]1516 Exp_Rev Access'!$F$7:$FS$310,169,FALSE))</f>
        <v>0</v>
      </c>
      <c r="GL53" s="90">
        <f>IF(ISNA(VLOOKUP($B53,'[2]1516 Exp_Rev Access'!$F$7:$FS$310,170,FALSE)),"",VLOOKUP($B53,'[2]1516 Exp_Rev Access'!$F$7:$FS$310,170,FALSE))</f>
        <v>0</v>
      </c>
      <c r="GM53" s="90">
        <f>IF(ISNA(VLOOKUP($B53,'[2]1516 Exp_Rev Access'!$F$7:$FT$310,171,FALSE)),"",VLOOKUP($B53,'[2]1516 Exp_Rev Access'!$F$7:$FT$310,171,FALSE))</f>
        <v>0</v>
      </c>
      <c r="GN53" s="90">
        <f>IF(ISNA(VLOOKUP($B53,'[2]1516 Exp_Rev Access'!$F$7:$FU$310,172,FALSE)),"",VLOOKUP($B53,'[2]1516 Exp_Rev Access'!$F$7:$FU$310,172,FALSE))</f>
        <v>0</v>
      </c>
      <c r="GO53" s="90">
        <f>IF(ISNA(VLOOKUP($B53,'[2]1516 Exp_Rev Access'!$F$7:$FV$310,173,FALSE)),"",VLOOKUP($B53,'[2]1516 Exp_Rev Access'!$F$7:$FV$310,173,FALSE))</f>
        <v>0</v>
      </c>
      <c r="GP53" s="90">
        <f>IF(ISNA(VLOOKUP($B53,'[2]1516 Exp_Rev Access'!$F$7:$GA$310,174,FALSE)),"",VLOOKUP($B53,'[2]1516 Exp_Rev Access'!$F$7:$GA$310,174,FALSE))</f>
        <v>0</v>
      </c>
      <c r="GQ53" s="90">
        <f>IF(ISNA(VLOOKUP($B53,'[2]1516 Exp_Rev Access'!$F$7:$GA$310,175,FALSE)),"",VLOOKUP($B53,'[2]1516 Exp_Rev Access'!$F$7:$GA$310,175,FALSE))</f>
        <v>0</v>
      </c>
      <c r="GR53" s="90">
        <f>IF(ISNA(VLOOKUP($B53,'[2]1516 Exp_Rev Access'!$F$7:$GA$310,176,FALSE)),"",VLOOKUP($B53,'[2]1516 Exp_Rev Access'!$F$7:$GA$310,176,FALSE))</f>
        <v>0</v>
      </c>
      <c r="GS53" s="90">
        <f>IF(ISNA(VLOOKUP($B53,'[2]1516 Exp_Rev Access'!$F$7:$GA$310,177,FALSE)),"",VLOOKUP($B53,'[2]1516 Exp_Rev Access'!$F$7:$GA$310,177,FALSE))</f>
        <v>0</v>
      </c>
      <c r="GT53" s="90">
        <f>IF(ISNA(VLOOKUP($B53,'[2]1516 Exp_Rev Access'!$F$7:$GA$310,178,FALSE)),"",VLOOKUP($B53,'[2]1516 Exp_Rev Access'!$F$7:$GA$310,178,FALSE))</f>
        <v>0</v>
      </c>
      <c r="GU53" s="53">
        <f t="shared" si="155"/>
        <v>54935.96</v>
      </c>
      <c r="GV53" s="92">
        <f t="shared" si="156"/>
        <v>1.5980433038087442E-3</v>
      </c>
      <c r="GW53" s="96">
        <f t="shared" si="157"/>
        <v>17.47582661585346</v>
      </c>
      <c r="HE53" s="97"/>
      <c r="HF53" s="97"/>
      <c r="HG53" s="97"/>
      <c r="HH53" s="97"/>
      <c r="HI53" s="97"/>
      <c r="HJ53" s="97"/>
      <c r="HK53" s="97"/>
      <c r="HL53" s="97"/>
      <c r="HM53" s="97"/>
      <c r="HN53" s="97"/>
    </row>
    <row r="54" spans="1:222" x14ac:dyDescent="0.2">
      <c r="B54" s="87" t="s">
        <v>241</v>
      </c>
      <c r="C54" s="87" t="s">
        <v>242</v>
      </c>
      <c r="D54" s="88">
        <f>IF(ISNA(VLOOKUP($B54,'[2]1516 enrollment_Rev_Exp by size'!$A$6:$C$325,3,FALSE)),"",VLOOKUP($B54,'[2]1516 enrollment_Rev_Exp by size'!$A$6:$C$325,3,FALSE))</f>
        <v>26508.34</v>
      </c>
      <c r="E54" s="89">
        <v>301968972.11000001</v>
      </c>
      <c r="F54" s="67">
        <f t="shared" si="135"/>
        <v>301968972.11000001</v>
      </c>
      <c r="G54" s="67">
        <f t="shared" si="136"/>
        <v>0</v>
      </c>
      <c r="H54" s="90">
        <f>IF(ISNA(VLOOKUP($B54,'[2]1516 Exp_Rev Access'!$F$7:$FS$310,2,FALSE)),"",VLOOKUP($B54,'[2]1516 Exp_Rev Access'!$F$7:$FS$310,2,FALSE))</f>
        <v>46277166.990000002</v>
      </c>
      <c r="I54" s="90">
        <f>IF(ISNA(VLOOKUP($B54,'[2]1516 Exp_Rev Access'!$F$7:$FS$310,3,FALSE)),"",VLOOKUP($B54,'[2]1516 Exp_Rev Access'!$F$7:$FS$310,3,FALSE))</f>
        <v>0</v>
      </c>
      <c r="J54" s="90">
        <f>IF(ISNA(VLOOKUP($B54,'[2]1516 Exp_Rev Access'!$F$7:$FS$310,4,FALSE)),"",VLOOKUP($B54,'[2]1516 Exp_Rev Access'!$F$7:$FS$310,4,FALSE))</f>
        <v>0</v>
      </c>
      <c r="K54" s="90">
        <f>IF(ISNA(VLOOKUP($B54,'[2]1516 Exp_Rev Access'!$F$7:$FS$310,5,FALSE)),"-",VLOOKUP($B54,'[2]1516 Exp_Rev Access'!$F$7:$FS$310,5,FALSE))</f>
        <v>830.93</v>
      </c>
      <c r="L54" s="90">
        <f>IF(ISNA(VLOOKUP($B54,'[2]1516 Exp_Rev Access'!$F$7:$FS$310,6,FALSE)),"",VLOOKUP($B54,'[2]1516 Exp_Rev Access'!$F$7:$FS$310,6,FALSE))</f>
        <v>0</v>
      </c>
      <c r="M54" s="90">
        <f>IF(ISNA(VLOOKUP($B54,'[2]1516 Exp_Rev Access'!$F$7:$FS$310,7,FALSE)),"",VLOOKUP($B54,'[2]1516 Exp_Rev Access'!$F$7:$FS$310,7,FALSE))</f>
        <v>0</v>
      </c>
      <c r="N54" s="53">
        <f t="shared" si="137"/>
        <v>46277997.920000002</v>
      </c>
      <c r="O54" s="91">
        <f t="shared" si="138"/>
        <v>0.15325414924796327</v>
      </c>
      <c r="P54" s="53">
        <f t="shared" si="139"/>
        <v>1745.7901143564629</v>
      </c>
      <c r="Q54" s="90">
        <f>IF(ISNA(VLOOKUP($B54,'[2]1516 Exp_Rev Access'!$F$7:$FS$310,8,FALSE)),"",VLOOKUP($B54,'[2]1516 Exp_Rev Access'!$F$7:$FS$310,8,FALSE))</f>
        <v>189440.8</v>
      </c>
      <c r="R54" s="90">
        <f>IF(ISNA(VLOOKUP($B54,'[2]1516 Exp_Rev Access'!$F$7:$FS$310,9,FALSE)),"",VLOOKUP($B54,'[2]1516 Exp_Rev Access'!$F$7:$FS$310,9,FALSE))</f>
        <v>0</v>
      </c>
      <c r="S54" s="90">
        <f>IF(ISNA(VLOOKUP($B54,'[2]1516 Exp_Rev Access'!$F$7:$FS$310,10,FALSE)),"",VLOOKUP($B54,'[2]1516 Exp_Rev Access'!$F$7:$FS$310,10,FALSE))</f>
        <v>0</v>
      </c>
      <c r="T54" s="90">
        <f>IF(ISNA(VLOOKUP($B54,'[2]1516 Exp_Rev Access'!$F$7:$FS$310,11,FALSE)),"",VLOOKUP($B54,'[2]1516 Exp_Rev Access'!$F$7:$FS$310,11,FALSE))</f>
        <v>33984.589999999997</v>
      </c>
      <c r="U54" s="90">
        <f>IF(ISNA(VLOOKUP($B54,'[2]1516 Exp_Rev Access'!$F$7:$FS$310,12,FALSE)),"",VLOOKUP($B54,'[2]1516 Exp_Rev Access'!$F$7:$FS$310,12,FALSE))</f>
        <v>104045</v>
      </c>
      <c r="V54" s="90">
        <f>IF(ISNA(VLOOKUP($B54,'[2]1516 Exp_Rev Access'!$F$7:$FS$310,13,FALSE)),"",VLOOKUP($B54,'[2]1516 Exp_Rev Access'!$F$7:$FS$310,13,FALSE))</f>
        <v>45643.5</v>
      </c>
      <c r="W54" s="90">
        <f>IF(ISNA(VLOOKUP($B54,'[2]1516 Exp_Rev Access'!$F$7:$FS$310,14,FALSE)),"",VLOOKUP($B54,'[2]1516 Exp_Rev Access'!$F$7:$FS$310,14,FALSE))</f>
        <v>0</v>
      </c>
      <c r="X54" s="90">
        <f>IF(ISNA(VLOOKUP($B54,'[2]1516 Exp_Rev Access'!$F$7:$FS$310,15,FALSE)),"",VLOOKUP($B54,'[2]1516 Exp_Rev Access'!$F$7:$FS$310,15,FALSE))</f>
        <v>0</v>
      </c>
      <c r="Y54" s="90">
        <f>IF(ISNA(VLOOKUP($B54,'[2]1516 Exp_Rev Access'!$F$7:$FS$310,16,FALSE)),"",VLOOKUP($B54,'[2]1516 Exp_Rev Access'!$F$7:$FS$310,16,FALSE))</f>
        <v>820001.47</v>
      </c>
      <c r="Z54" s="90">
        <f>IF(ISNA(VLOOKUP($B54,'[2]1516 Exp_Rev Access'!$F$7:$FS$310,17,FALSE)),"",VLOOKUP($B54,'[2]1516 Exp_Rev Access'!$F$7:$FS$310,17,FALSE))</f>
        <v>8934.24</v>
      </c>
      <c r="AA54" s="90">
        <f>IF(ISNA(VLOOKUP($B54,'[2]1516 Exp_Rev Access'!$F$7:$FS$310,18,FALSE)),"",VLOOKUP($B54,'[2]1516 Exp_Rev Access'!$F$7:$FS$310,18,FALSE))</f>
        <v>115617.08</v>
      </c>
      <c r="AB54" s="90">
        <f>IF(ISNA(VLOOKUP($B54,'[2]1516 Exp_Rev Access'!$F$7:$FS$310,19,FALSE)),"",VLOOKUP($B54,'[2]1516 Exp_Rev Access'!$F$7:$FS$310,19,FALSE))</f>
        <v>0</v>
      </c>
      <c r="AC54" s="90">
        <f>IF(ISNA(VLOOKUP($B54,'[2]1516 Exp_Rev Access'!$F$7:$FS$310,20,FALSE)),"",VLOOKUP($B54,'[2]1516 Exp_Rev Access'!$F$7:$FS$310,20,FALSE))</f>
        <v>209611.08</v>
      </c>
      <c r="AD54" s="90">
        <f>IF(ISNA(VLOOKUP($B54,'[2]1516 Exp_Rev Access'!$F$7:$FS$310,21,FALSE)),"",VLOOKUP($B54,'[2]1516 Exp_Rev Access'!$F$7:$FS$310,21,FALSE))</f>
        <v>1989948.79</v>
      </c>
      <c r="AE54" s="90">
        <f>IF(ISNA(VLOOKUP($B54,'[2]1516 Exp_Rev Access'!$F$7:$FS$310,22,FALSE)),"",VLOOKUP($B54,'[2]1516 Exp_Rev Access'!$F$7:$FS$310,22,FALSE))</f>
        <v>206535.77</v>
      </c>
      <c r="AF54" s="90">
        <f>IF(ISNA(VLOOKUP($B54,'[2]1516 Exp_Rev Access'!$F$7:$FS$310,23,FALSE)),"",VLOOKUP($B54,'[2]1516 Exp_Rev Access'!$F$7:$FS$310,23,FALSE))</f>
        <v>0</v>
      </c>
      <c r="AG54" s="90">
        <f>IF(ISNA(VLOOKUP($B54,'[2]1516 Exp_Rev Access'!$F$7:$FS$310,24,FALSE)),"",VLOOKUP($B54,'[2]1516 Exp_Rev Access'!$F$7:$FS$310,24,FALSE))</f>
        <v>231139.28</v>
      </c>
      <c r="AH54" s="90">
        <f>IF(ISNA(VLOOKUP($B54,'[2]1516 Exp_Rev Access'!$F$7:$FS$310,25,FALSE)),"",VLOOKUP($B54,'[2]1516 Exp_Rev Access'!$F$7:$FS$310,25,FALSE))</f>
        <v>32950.25</v>
      </c>
      <c r="AI54" s="90">
        <f>IF(ISNA(VLOOKUP($B54,'[2]1516 Exp_Rev Access'!$F$7:$FS$310,26,FALSE)),"",VLOOKUP($B54,'[2]1516 Exp_Rev Access'!$F$7:$FS$310,26,FALSE))</f>
        <v>187930.79</v>
      </c>
      <c r="AJ54" s="90">
        <f>IF(ISNA(VLOOKUP($B54,'[2]1516 Exp_Rev Access'!$F$7:$FS$310,27,FALSE)),"",VLOOKUP($B54,'[2]1516 Exp_Rev Access'!$F$7:$FS$310,27,FALSE))</f>
        <v>29091.96</v>
      </c>
      <c r="AK54" s="90">
        <f>IF(ISNA(VLOOKUP($B54,'[2]1516 Exp_Rev Access'!$F$7:$FS$310,28,FALSE)),"",VLOOKUP($B54,'[2]1516 Exp_Rev Access'!$F$7:$FS$310,28,FALSE))</f>
        <v>446969.14</v>
      </c>
      <c r="AL54" s="90">
        <f>IF(ISNA(VLOOKUP($B54,'[2]1516 Exp_Rev Access'!$F$7:$FS$310,29,FALSE)),"",VLOOKUP($B54,'[2]1516 Exp_Rev Access'!$F$7:$FS$310,29,FALSE))</f>
        <v>220131.91</v>
      </c>
      <c r="AM54" s="53">
        <f t="shared" si="140"/>
        <v>4871975.6499999994</v>
      </c>
      <c r="AN54" s="92">
        <f t="shared" si="141"/>
        <v>1.6134027333858846E-2</v>
      </c>
      <c r="AO54" s="68">
        <f t="shared" si="142"/>
        <v>183.79029580879072</v>
      </c>
      <c r="AP54" s="90">
        <f>IF(ISNA(VLOOKUP($B54,'[2]1516 Exp_Rev Access'!$F$7:$FS$310,30,FALSE)),"",VLOOKUP($B54,'[2]1516 Exp_Rev Access'!$F$7:$FS$310,30,FALSE))</f>
        <v>162957909.69</v>
      </c>
      <c r="AQ54" s="90">
        <f>IF(ISNA(VLOOKUP($B54,'[2]1516 Exp_Rev Access'!$F$7:$FS$310,31,FALSE)),"",VLOOKUP($B54,'[2]1516 Exp_Rev Access'!$F$7:$FS$310,31,FALSE))</f>
        <v>4374789.55</v>
      </c>
      <c r="AR54" s="90">
        <f>IF(ISNA(VLOOKUP($B54,'[2]1516 Exp_Rev Access'!$F$7:$FS$310,32,FALSE)),"",VLOOKUP($B54,'[2]1516 Exp_Rev Access'!$F$7:$FS$310,32,FALSE))</f>
        <v>16361618.4</v>
      </c>
      <c r="AS54" s="90">
        <f>IF(ISNA(VLOOKUP($B54,'[2]1516 Exp_Rev Access'!$F$7:$FS$310,33,FALSE)),"",VLOOKUP($B54,'[2]1516 Exp_Rev Access'!$F$7:$FS$310,33,FALSE))</f>
        <v>11056.56</v>
      </c>
      <c r="AT54" s="90">
        <f>IF(ISNA(VLOOKUP($B54,'[2]1516 Exp_Rev Access'!$F$7:$FS$310,34,FALSE)),"",VLOOKUP($B54,'[2]1516 Exp_Rev Access'!$F$7:$FS$310,34,FALSE))</f>
        <v>0</v>
      </c>
      <c r="AU54" s="53">
        <f t="shared" si="143"/>
        <v>183705374.20000002</v>
      </c>
      <c r="AV54" s="93">
        <f t="shared" si="144"/>
        <v>0.6083584446321213</v>
      </c>
      <c r="AW54" s="53">
        <f t="shared" si="145"/>
        <v>6930.0972524118833</v>
      </c>
      <c r="AX54" s="90">
        <f>IF(ISNA(VLOOKUP($B54,'[2]1516 Exp_Rev Access'!$F$7:$FS$310,35,FALSE)),"",VLOOKUP($B54,'[2]1516 Exp_Rev Access'!$F$7:$FS$310,35,FALSE))</f>
        <v>911.14</v>
      </c>
      <c r="AY54" s="90">
        <f>IF(ISNA(VLOOKUP($B54,'[2]1516 Exp_Rev Access'!$F$7:$FS$310,36,FALSE)),"",VLOOKUP($B54,'[2]1516 Exp_Rev Access'!$F$7:$FS$310,36,FALSE))</f>
        <v>21530581.120000001</v>
      </c>
      <c r="AZ54" s="90">
        <f>IF(ISNA(VLOOKUP($B54,'[2]1516 Exp_Rev Access'!$F$7:$FS$310,37,FALSE)),"",VLOOKUP($B54,'[2]1516 Exp_Rev Access'!$F$7:$FS$310,37,FALSE))</f>
        <v>899401.9</v>
      </c>
      <c r="BA54" s="90">
        <f>IF(ISNA(VLOOKUP($B54,'[2]1516 Exp_Rev Access'!$F$7:$FS$310,38,FALSE)),"",VLOOKUP($B54,'[2]1516 Exp_Rev Access'!$F$7:$FS$310,38,FALSE))</f>
        <v>0</v>
      </c>
      <c r="BB54" s="90">
        <f>IF(ISNA(VLOOKUP($B54,'[2]1516 Exp_Rev Access'!$F$7:$FS$310,39,FALSE)),"",VLOOKUP($B54,'[2]1516 Exp_Rev Access'!$F$7:$FS$310,39,FALSE))</f>
        <v>0</v>
      </c>
      <c r="BC54" s="90">
        <f>IF(ISNA(VLOOKUP($B54,'[2]1516 Exp_Rev Access'!$F$7:$FS$310,40,FALSE)),"",VLOOKUP($B54,'[2]1516 Exp_Rev Access'!$F$7:$FS$310,40,FALSE))</f>
        <v>6313199.1699999999</v>
      </c>
      <c r="BD54" s="90">
        <f>IF(ISNA(VLOOKUP($B54,'[2]1516 Exp_Rev Access'!$F$7:$FS$310,41,FALSE)),"",VLOOKUP($B54,'[2]1516 Exp_Rev Access'!$F$7:$FS$310,41,FALSE))</f>
        <v>0</v>
      </c>
      <c r="BE54" s="90">
        <f>IF(ISNA(VLOOKUP($B54,'[2]1516 Exp_Rev Access'!$F$7:$FS$310,42,FALSE)),"",VLOOKUP($B54,'[2]1516 Exp_Rev Access'!$F$7:$FS$310,42,FALSE))</f>
        <v>2265852.0699999998</v>
      </c>
      <c r="BF54" s="90">
        <f>IF(ISNA(VLOOKUP($B54,'[2]1516 Exp_Rev Access'!$F$7:$FS$310,43,FALSE)),"",VLOOKUP($B54,'[2]1516 Exp_Rev Access'!$F$7:$FS$310,43,FALSE))</f>
        <v>0</v>
      </c>
      <c r="BG54" s="90">
        <f>IF(ISNA(VLOOKUP($B54,'[2]1516 Exp_Rev Access'!$F$7:$FS$310,44,FALSE)),"",VLOOKUP($B54,'[2]1516 Exp_Rev Access'!$F$7:$FS$310,44,FALSE))</f>
        <v>3627235.5</v>
      </c>
      <c r="BH54" s="90">
        <f>IF(ISNA(VLOOKUP($B54,'[2]1516 Exp_Rev Access'!$F$7:$FS$310,45,FALSE)),"",VLOOKUP($B54,'[2]1516 Exp_Rev Access'!$F$7:$FS$310,45,FALSE))</f>
        <v>266446.02</v>
      </c>
      <c r="BI54" s="90">
        <f>IF(ISNA(VLOOKUP($B54,'[2]1516 Exp_Rev Access'!$F$7:$FS$310,46,FALSE)),"",VLOOKUP($B54,'[2]1516 Exp_Rev Access'!$F$7:$FS$310,46,FALSE))</f>
        <v>0</v>
      </c>
      <c r="BJ54" s="90">
        <f>IF(ISNA(VLOOKUP($B54,'[2]1516 Exp_Rev Access'!$F$7:$FS$310,47,FALSE)),"",VLOOKUP($B54,'[2]1516 Exp_Rev Access'!$F$7:$FS$310,47,FALSE))</f>
        <v>166512.31</v>
      </c>
      <c r="BK54" s="90">
        <f>IF(ISNA(VLOOKUP($B54,'[2]1516 Exp_Rev Access'!$F$7:$FS$310,48,FALSE)),"",VLOOKUP($B54,'[2]1516 Exp_Rev Access'!$F$7:$FS$310,48,FALSE))</f>
        <v>9079075.1199999992</v>
      </c>
      <c r="BL54" s="90">
        <f>IF(ISNA(VLOOKUP($B54,'[2]1516 Exp_Rev Access'!$F$7:$FS$310,49,FALSE)),"",VLOOKUP($B54,'[2]1516 Exp_Rev Access'!$F$7:$FS$310,49,FALSE))</f>
        <v>1885.36</v>
      </c>
      <c r="BM54" s="90">
        <f>IF(ISNA(VLOOKUP($B54,'[2]1516 Exp_Rev Access'!$F$7:$FS$310,50,FALSE)),"",VLOOKUP($B54,'[2]1516 Exp_Rev Access'!$F$7:$FS$310,50,FALSE))</f>
        <v>0</v>
      </c>
      <c r="BN54" s="90">
        <f>IF(ISNA(VLOOKUP($B54,'[2]1516 Exp_Rev Access'!$F$7:$FS$310,51,FALSE)),"",VLOOKUP($B54,'[2]1516 Exp_Rev Access'!$F$7:$FS$310,51,FALSE))</f>
        <v>0</v>
      </c>
      <c r="BO54" s="90">
        <f>IF(ISNA(VLOOKUP($B54,'[2]1516 Exp_Rev Access'!$F$7:$FS$310,52,FALSE)),"",VLOOKUP($B54,'[2]1516 Exp_Rev Access'!$F$7:$FS$310,52,FALSE))</f>
        <v>0</v>
      </c>
      <c r="BP54" s="90">
        <f>IF(ISNA(VLOOKUP($B54,'[2]1516 Exp_Rev Access'!$F$7:$FS$310,53,FALSE)),"",VLOOKUP($B54,'[2]1516 Exp_Rev Access'!$F$7:$FS$310,53,FALSE))</f>
        <v>0</v>
      </c>
      <c r="BQ54" s="90">
        <f>IF(ISNA(VLOOKUP($B54,'[2]1516 Exp_Rev Access'!$F$7:$FS$310,54,FALSE)),"",VLOOKUP($B54,'[2]1516 Exp_Rev Access'!$F$7:$FS$310,54,FALSE))</f>
        <v>0</v>
      </c>
      <c r="BR54" s="90">
        <f>IF(ISNA(VLOOKUP($B54,'[2]1516 Exp_Rev Access'!$F$7:$FS$310,55,FALSE)),"",VLOOKUP($B54,'[2]1516 Exp_Rev Access'!$F$7:$FS$310,55,FALSE))</f>
        <v>0</v>
      </c>
      <c r="BS54" s="90">
        <f>IF(ISNA(VLOOKUP($B54,'[2]1516 Exp_Rev Access'!$F$7:$FS$310,56,FALSE)),"",VLOOKUP($B54,'[2]1516 Exp_Rev Access'!$F$7:$FS$310,56,FALSE))</f>
        <v>0</v>
      </c>
      <c r="BT54" s="90">
        <f>IF(ISNA(VLOOKUP($B54,'[2]1516 Exp_Rev Access'!$F$7:$FS$310,57,FALSE)),"",VLOOKUP($B54,'[2]1516 Exp_Rev Access'!$F$7:$FS$310,57,FALSE))</f>
        <v>0</v>
      </c>
      <c r="BU54" s="90">
        <f>IF(ISNA(VLOOKUP($B54,'[2]1516 Exp_Rev Access'!$F$7:$FS$310,58,FALSE)),"",VLOOKUP($B54,'[2]1516 Exp_Rev Access'!$F$7:$FS$310,58,FALSE))</f>
        <v>0</v>
      </c>
      <c r="BV54" s="53">
        <f t="shared" si="146"/>
        <v>44151099.710000001</v>
      </c>
      <c r="BW54" s="92">
        <f t="shared" si="147"/>
        <v>0.14621071629146329</v>
      </c>
      <c r="BX54" s="68">
        <f t="shared" si="148"/>
        <v>1665.5550558805267</v>
      </c>
      <c r="BY54" s="90">
        <f>IF(ISNA(VLOOKUP($B54,'[2]1516 Exp_Rev Access'!$F$7:$FS$310,59,FALSE)),"",VLOOKUP($B54,'[2]1516 Exp_Rev Access'!$F$7:$FS$310,59,FALSE))</f>
        <v>0</v>
      </c>
      <c r="BZ54" s="90">
        <f>IF(ISNA(VLOOKUP($B54,'[2]1516 Exp_Rev Access'!$F$7:$FS$310,60,FALSE)),"",VLOOKUP($B54,'[2]1516 Exp_Rev Access'!$F$7:$FS$310,60,FALSE))</f>
        <v>0</v>
      </c>
      <c r="CA54" s="90">
        <f>IF(ISNA(VLOOKUP($B54,'[2]1516 Exp_Rev Access'!$F$7:$FS$310,61,FALSE)),"",VLOOKUP($B54,'[2]1516 Exp_Rev Access'!$F$7:$FS$310,61,FALSE))</f>
        <v>0</v>
      </c>
      <c r="CB54" s="90">
        <f>IF(ISNA(VLOOKUP($B54,'[2]1516 Exp_Rev Access'!$F$7:$FS$310,62,FALSE)),"",VLOOKUP($B54,'[2]1516 Exp_Rev Access'!$F$7:$FS$310,62,FALSE))</f>
        <v>0</v>
      </c>
      <c r="CC54" s="90">
        <f>IF(ISNA(VLOOKUP($B54,'[2]1516 Exp_Rev Access'!$F$7:$FS$310,63,FALSE)),"",VLOOKUP($B54,'[2]1516 Exp_Rev Access'!$F$7:$FS$310,63,FALSE))</f>
        <v>670.11</v>
      </c>
      <c r="CD54" s="90">
        <f>IF(ISNA(VLOOKUP($B54,'[2]1516 Exp_Rev Access'!$F$7:$FS$310,64,FALSE)),"",VLOOKUP($B54,'[2]1516 Exp_Rev Access'!$F$7:$FS$310,64,FALSE))</f>
        <v>0</v>
      </c>
      <c r="CE54" s="53">
        <f t="shared" si="149"/>
        <v>670.11</v>
      </c>
      <c r="CF54" s="92">
        <f t="shared" si="150"/>
        <v>2.219135281739791E-6</v>
      </c>
      <c r="CG54" s="94">
        <f t="shared" si="151"/>
        <v>2.5279214013401066E-2</v>
      </c>
      <c r="CH54" s="90">
        <f>IF(ISNA(VLOOKUP($B54,'[2]1516 Exp_Rev Access'!$F$7:$FS$310,65,FALSE)),"",VLOOKUP($B54,'[2]1516 Exp_Rev Access'!$F$7:$FS$310,65,FALSE))</f>
        <v>10668.99</v>
      </c>
      <c r="CI54" s="90">
        <f>IF(ISNA(VLOOKUP($B54,'[2]1516 Exp_Rev Access'!$F$7:$FS$310,66,FALSE)),"",VLOOKUP($B54,'[2]1516 Exp_Rev Access'!$F$7:$FS$310,66,FALSE))</f>
        <v>0</v>
      </c>
      <c r="CJ54" s="90">
        <f>IF(ISNA(VLOOKUP($B54,'[2]1516 Exp_Rev Access'!$F$7:$FS$310,67,FALSE)),"",VLOOKUP($B54,'[2]1516 Exp_Rev Access'!$F$7:$FS$310,67,FALSE))</f>
        <v>0</v>
      </c>
      <c r="CK54" s="90">
        <f>IF(ISNA(VLOOKUP($B54,'[2]1516 Exp_Rev Access'!$F$7:$FS$310,68,FALSE)),"",VLOOKUP($B54,'[2]1516 Exp_Rev Access'!$F$7:$FS$310,68,FALSE))</f>
        <v>0</v>
      </c>
      <c r="CL54" s="90">
        <f>IF(ISNA(VLOOKUP($B54,'[2]1516 Exp_Rev Access'!$F$7:$FS$310,69,FALSE)),"",VLOOKUP($B54,'[2]1516 Exp_Rev Access'!$F$7:$FS$310,69,FALSE))</f>
        <v>0</v>
      </c>
      <c r="CM54" s="90">
        <f>IF(ISNA(VLOOKUP($B54,'[2]1516 Exp_Rev Access'!$F$7:$FS$310,70,FALSE)),"",VLOOKUP($B54,'[2]1516 Exp_Rev Access'!$F$7:$FS$310,70,FALSE))</f>
        <v>0</v>
      </c>
      <c r="CN54" s="90">
        <f>IF(ISNA(VLOOKUP($B54,'[2]1516 Exp_Rev Access'!$F$7:$FS$310,71,FALSE)),"",VLOOKUP($B54,'[2]1516 Exp_Rev Access'!$F$7:$FS$310,71,FALSE))</f>
        <v>0</v>
      </c>
      <c r="CO54" s="90">
        <f>IF(ISNA(VLOOKUP($B54,'[2]1516 Exp_Rev Access'!$F$7:$FS$310,72,FALSE)),"",VLOOKUP($B54,'[2]1516 Exp_Rev Access'!$F$7:$FS$310,72,FALSE))</f>
        <v>0</v>
      </c>
      <c r="CP54" s="90">
        <f>IF(ISNA(VLOOKUP($B54,'[2]1516 Exp_Rev Access'!$F$7:$FS$310,73,FALSE)),"",VLOOKUP($B54,'[2]1516 Exp_Rev Access'!$F$7:$FS$310,73,FALSE))</f>
        <v>0</v>
      </c>
      <c r="CQ54" s="90">
        <f>IF(ISNA(VLOOKUP($B54,'[2]1516 Exp_Rev Access'!$F$7:$FS$310,74,FALSE)),"",VLOOKUP($B54,'[2]1516 Exp_Rev Access'!$F$7:$FS$310,74,FALSE))</f>
        <v>4501072</v>
      </c>
      <c r="CR54" s="90">
        <f>IF(ISNA(VLOOKUP($B54,'[2]1516 Exp_Rev Access'!$F$7:$FS$310,75,FALSE)),"",VLOOKUP($B54,'[2]1516 Exp_Rev Access'!$F$7:$FS$310,75,FALSE))</f>
        <v>0</v>
      </c>
      <c r="CS54" s="90">
        <f>IF(ISNA(VLOOKUP($B54,'[2]1516 Exp_Rev Access'!$F$7:$FS$310,76,FALSE)),"",VLOOKUP($B54,'[2]1516 Exp_Rev Access'!$F$7:$FS$310,76,FALSE))</f>
        <v>143947.34</v>
      </c>
      <c r="CT54" s="90">
        <f>IF(ISNA(VLOOKUP($B54,'[2]1516 Exp_Rev Access'!$F$7:$FS$310,77,FALSE)),"",VLOOKUP($B54,'[2]1516 Exp_Rev Access'!$F$7:$FS$310,77,FALSE))</f>
        <v>48566.17</v>
      </c>
      <c r="CU54" s="90">
        <f>IF(ISNA(VLOOKUP($B54,'[2]1516 Exp_Rev Access'!$F$7:$FS$310,78,FALSE)),"",VLOOKUP($B54,'[2]1516 Exp_Rev Access'!$F$7:$FS$310,78,FALSE))</f>
        <v>5288667.1100000003</v>
      </c>
      <c r="CV54" s="90">
        <f>IF(ISNA(VLOOKUP($B54,'[2]1516 Exp_Rev Access'!$F$7:$FS$310,79,FALSE)),"",VLOOKUP($B54,'[2]1516 Exp_Rev Access'!$F$7:$FS$310,79,FALSE))</f>
        <v>544515.22</v>
      </c>
      <c r="CW54" s="90">
        <f>IF(ISNA(VLOOKUP($B54,'[2]1516 Exp_Rev Access'!$F$7:$FS$310,80,FALSE)),"",VLOOKUP($B54,'[2]1516 Exp_Rev Access'!$F$7:$FS$310,80,FALSE))</f>
        <v>0</v>
      </c>
      <c r="CX54" s="90">
        <f>IF(ISNA(VLOOKUP($B54,'[2]1516 Exp_Rev Access'!$F$7:$FS$310,81,FALSE)),"",VLOOKUP($B54,'[2]1516 Exp_Rev Access'!$F$7:$FS$310,81,FALSE))</f>
        <v>0</v>
      </c>
      <c r="CY54" s="90">
        <f>IF(ISNA(VLOOKUP($B54,'[2]1516 Exp_Rev Access'!$F$7:$FS$310,82,FALSE)),"",VLOOKUP($B54,'[2]1516 Exp_Rev Access'!$F$7:$FS$310,82,FALSE))</f>
        <v>0</v>
      </c>
      <c r="CZ54" s="90">
        <f>IF(ISNA(VLOOKUP($B54,'[2]1516 Exp_Rev Access'!$F$7:$FS$310,83,FALSE)),"",VLOOKUP($B54,'[2]1516 Exp_Rev Access'!$F$7:$FS$310,83,FALSE))</f>
        <v>0</v>
      </c>
      <c r="DA54" s="90">
        <f>IF(ISNA(VLOOKUP($B54,'[2]1516 Exp_Rev Access'!$F$7:$FS$310,84,FALSE)),"",VLOOKUP($B54,'[2]1516 Exp_Rev Access'!$F$7:$FS$310,84,FALSE))</f>
        <v>0</v>
      </c>
      <c r="DB54" s="90">
        <f>IF(ISNA(VLOOKUP($B54,'[2]1516 Exp_Rev Access'!$F$7:$FS$310,85,FALSE)),"",VLOOKUP($B54,'[2]1516 Exp_Rev Access'!$F$7:$FS$310,85,FALSE))</f>
        <v>356899.57</v>
      </c>
      <c r="DC54" s="90">
        <f>IF(ISNA(VLOOKUP($B54,'[2]1516 Exp_Rev Access'!$F$7:$FS$310,86,FALSE)),"",VLOOKUP($B54,'[2]1516 Exp_Rev Access'!$F$7:$FS$310,86,FALSE))</f>
        <v>0</v>
      </c>
      <c r="DD54" s="90">
        <f>IF(ISNA(VLOOKUP($B54,'[2]1516 Exp_Rev Access'!$F$7:$FS$310,87,FALSE)),"",VLOOKUP($B54,'[2]1516 Exp_Rev Access'!$F$7:$FS$310,87,FALSE))</f>
        <v>0</v>
      </c>
      <c r="DE54" s="90">
        <f>IF(ISNA(VLOOKUP($B54,'[2]1516 Exp_Rev Access'!$F$7:$FS$310,88,FALSE)),"",VLOOKUP($B54,'[2]1516 Exp_Rev Access'!$F$7:$FS$310,88,FALSE))</f>
        <v>0</v>
      </c>
      <c r="DF54" s="90">
        <f>IF(ISNA(VLOOKUP($B54,'[2]1516 Exp_Rev Access'!$F$7:$FS$310,89,FALSE)),"",VLOOKUP($B54,'[2]1516 Exp_Rev Access'!$F$7:$FS$310,89,FALSE))</f>
        <v>0</v>
      </c>
      <c r="DG54" s="90">
        <f>IF(ISNA(VLOOKUP($B54,'[2]1516 Exp_Rev Access'!$F$7:$FS$310,90,FALSE)),"",VLOOKUP($B54,'[2]1516 Exp_Rev Access'!$F$7:$FS$310,90,FALSE))</f>
        <v>5654.14</v>
      </c>
      <c r="DH54" s="90">
        <f>IF(ISNA(VLOOKUP($B54,'[2]1516 Exp_Rev Access'!$F$7:$FS$310,91,FALSE)),"",VLOOKUP($B54,'[2]1516 Exp_Rev Access'!$F$7:$FS$310,91,FALSE))</f>
        <v>16382.37</v>
      </c>
      <c r="DI54" s="90">
        <f>IF(ISNA(VLOOKUP($B54,'[2]1516 Exp_Rev Access'!$F$7:$FS$310,92,FALSE)),"",VLOOKUP($B54,'[2]1516 Exp_Rev Access'!$F$7:$FS$310,92,FALSE))</f>
        <v>5886059.5999999996</v>
      </c>
      <c r="DJ54" s="90">
        <f>IF(ISNA(VLOOKUP($B54,'[2]1516 Exp_Rev Access'!$F$7:$FS$310,93,FALSE)),"",VLOOKUP($B54,'[2]1516 Exp_Rev Access'!$F$7:$FS$310,93,FALSE))</f>
        <v>0</v>
      </c>
      <c r="DK54" s="90">
        <f>IF(ISNA(VLOOKUP($B54,'[2]1516 Exp_Rev Access'!$F$7:$FS$310,94,FALSE)),"",VLOOKUP($B54,'[2]1516 Exp_Rev Access'!$F$7:$FS$310,94,FALSE))</f>
        <v>0</v>
      </c>
      <c r="DL54" s="90">
        <f>IF(ISNA(VLOOKUP($B54,'[2]1516 Exp_Rev Access'!$F$7:$FS$310,95,FALSE)),"",VLOOKUP($B54,'[2]1516 Exp_Rev Access'!$F$7:$FS$310,95,FALSE))</f>
        <v>0</v>
      </c>
      <c r="DM54" s="90">
        <f>IF(ISNA(VLOOKUP($B54,'[2]1516 Exp_Rev Access'!$F$7:$FS$310,96,FALSE)),"",VLOOKUP($B54,'[2]1516 Exp_Rev Access'!$F$7:$FS$310,96,FALSE))</f>
        <v>0</v>
      </c>
      <c r="DN54" s="90">
        <f>IF(ISNA(VLOOKUP($B54,'[2]1516 Exp_Rev Access'!$F$7:$FS$310,97,FALSE)),"",VLOOKUP($B54,'[2]1516 Exp_Rev Access'!$F$7:$FS$310,97,FALSE))</f>
        <v>0</v>
      </c>
      <c r="DO54" s="90">
        <f>IF(ISNA(VLOOKUP($B54,'[2]1516 Exp_Rev Access'!$F$7:$FS$310,98,FALSE)),"",VLOOKUP($B54,'[2]1516 Exp_Rev Access'!$F$7:$FS$310,98,FALSE))</f>
        <v>0</v>
      </c>
      <c r="DP54" s="90">
        <f>IF(ISNA(VLOOKUP($B54,'[2]1516 Exp_Rev Access'!$F$7:$FS$310,99,FALSE)),"",VLOOKUP($B54,'[2]1516 Exp_Rev Access'!$F$7:$FS$310,99,FALSE))</f>
        <v>0</v>
      </c>
      <c r="DQ54" s="90">
        <f>IF(ISNA(VLOOKUP($B54,'[2]1516 Exp_Rev Access'!$F$7:$FS$310,100,FALSE)),"",VLOOKUP($B54,'[2]1516 Exp_Rev Access'!$F$7:$FS$310,100,FALSE))</f>
        <v>0</v>
      </c>
      <c r="DR54" s="90">
        <f>IF(ISNA(VLOOKUP($B54,'[2]1516 Exp_Rev Access'!$F$7:$FS$310,101,FALSE)),"",VLOOKUP($B54,'[2]1516 Exp_Rev Access'!$F$7:$FS$310,101,FALSE))</f>
        <v>0</v>
      </c>
      <c r="DS54" s="90">
        <f>IF(ISNA(VLOOKUP($B54,'[2]1516 Exp_Rev Access'!$F$7:$FS$310,102,FALSE)),"",VLOOKUP($B54,'[2]1516 Exp_Rev Access'!$F$7:$FS$310,102,FALSE))</f>
        <v>0</v>
      </c>
      <c r="DT54" s="90">
        <f>IF(ISNA(VLOOKUP($B54,'[2]1516 Exp_Rev Access'!$F$7:$FS$310,103,FALSE)),"",VLOOKUP($B54,'[2]1516 Exp_Rev Access'!$F$7:$FS$310,103,FALSE))</f>
        <v>0</v>
      </c>
      <c r="DU54" s="90">
        <f>IF(ISNA(VLOOKUP($B54,'[2]1516 Exp_Rev Access'!$F$7:$FS$310,104,FALSE)),"",VLOOKUP($B54,'[2]1516 Exp_Rev Access'!$F$7:$FS$310,104,FALSE))</f>
        <v>0</v>
      </c>
      <c r="DV54" s="90">
        <f>IF(ISNA(VLOOKUP($B54,'[2]1516 Exp_Rev Access'!$F$7:$FS$310,105,FALSE)),"",VLOOKUP($B54,'[2]1516 Exp_Rev Access'!$F$7:$FS$310,105,FALSE))</f>
        <v>0</v>
      </c>
      <c r="DW54" s="90">
        <f>IF(ISNA(VLOOKUP($B54,'[2]1516 Exp_Rev Access'!$F$7:$FS$310,106,FALSE)),"",VLOOKUP($B54,'[2]1516 Exp_Rev Access'!$F$7:$FS$310,106,FALSE))</f>
        <v>0</v>
      </c>
      <c r="DX54" s="90">
        <f>IF(ISNA(VLOOKUP($B54,'[2]1516 Exp_Rev Access'!$F$7:$FS$310,107,FALSE)),"",VLOOKUP($B54,'[2]1516 Exp_Rev Access'!$F$7:$FS$310,107,FALSE))</f>
        <v>0</v>
      </c>
      <c r="DY54" s="90">
        <f>IF(ISNA(VLOOKUP($B54,'[2]1516 Exp_Rev Access'!$F$7:$FS$310,108,FALSE)),"",VLOOKUP($B54,'[2]1516 Exp_Rev Access'!$F$7:$FS$310,108,FALSE))</f>
        <v>0</v>
      </c>
      <c r="DZ54" s="90">
        <f>IF(ISNA(VLOOKUP($B54,'[2]1516 Exp_Rev Access'!$F$7:$FS$310,109,FALSE)),"",VLOOKUP($B54,'[2]1516 Exp_Rev Access'!$F$7:$FS$310,109,FALSE))</f>
        <v>0</v>
      </c>
      <c r="EA54" s="90">
        <f>IF(ISNA(VLOOKUP($B54,'[2]1516 Exp_Rev Access'!$F$7:$FS$310,110,FALSE)),"",VLOOKUP($B54,'[2]1516 Exp_Rev Access'!$F$7:$FS$310,110,FALSE))</f>
        <v>0</v>
      </c>
      <c r="EB54" s="90">
        <f>IF(ISNA(VLOOKUP($B54,'[2]1516 Exp_Rev Access'!$F$7:$FS$310,111,FALSE)),"",VLOOKUP($B54,'[2]1516 Exp_Rev Access'!$F$7:$FS$310,111,FALSE))</f>
        <v>0</v>
      </c>
      <c r="EC54" s="90">
        <f>IF(ISNA(VLOOKUP($B54,'[2]1516 Exp_Rev Access'!$F$7:$FS$310,112,FALSE)),"",VLOOKUP($B54,'[2]1516 Exp_Rev Access'!$F$7:$FS$310,112,FALSE))</f>
        <v>0</v>
      </c>
      <c r="ED54" s="90">
        <f>IF(ISNA(VLOOKUP($B54,'[2]1516 Exp_Rev Access'!$F$7:$FS$310,113,FALSE)),"",VLOOKUP($B54,'[2]1516 Exp_Rev Access'!$F$7:$FS$310,113,FALSE))</f>
        <v>0</v>
      </c>
      <c r="EE54" s="90">
        <f>IF(ISNA(VLOOKUP($B54,'[2]1516 Exp_Rev Access'!$F$7:$FS$310,114,FALSE)),"",VLOOKUP($B54,'[2]1516 Exp_Rev Access'!$F$7:$FS$310,114,FALSE))</f>
        <v>0</v>
      </c>
      <c r="EF54" s="90">
        <f>IF(ISNA(VLOOKUP($B54,'[2]1516 Exp_Rev Access'!$F$7:$FS$310,115,FALSE)),"",VLOOKUP($B54,'[2]1516 Exp_Rev Access'!$F$7:$FS$310,115,FALSE))</f>
        <v>0</v>
      </c>
      <c r="EG54" s="90">
        <f>IF(ISNA(VLOOKUP($B54,'[2]1516 Exp_Rev Access'!$F$7:$FS$310,116,FALSE)),"",VLOOKUP($B54,'[2]1516 Exp_Rev Access'!$F$7:$FS$310,116,FALSE))</f>
        <v>53482.52</v>
      </c>
      <c r="EH54" s="90">
        <f>IF(ISNA(VLOOKUP($B54,'[2]1516 Exp_Rev Access'!$F$7:$FS$310,117,FALSE)),"",VLOOKUP($B54,'[2]1516 Exp_Rev Access'!$F$7:$FS$310,117,FALSE))</f>
        <v>0</v>
      </c>
      <c r="EI54" s="90">
        <f>IF(ISNA(VLOOKUP($B54,'[2]1516 Exp_Rev Access'!$F$7:$FS$310,118,FALSE)),"",VLOOKUP($B54,'[2]1516 Exp_Rev Access'!$F$7:$FS$310,118,FALSE))</f>
        <v>0</v>
      </c>
      <c r="EJ54" s="90">
        <f>IF(ISNA(VLOOKUP($B54,'[2]1516 Exp_Rev Access'!$F$7:$FS$310,119,FALSE)),"",VLOOKUP($B54,'[2]1516 Exp_Rev Access'!$F$7:$FS$310,119,FALSE))</f>
        <v>0</v>
      </c>
      <c r="EK54" s="90">
        <f>IF(ISNA(VLOOKUP($B54,'[2]1516 Exp_Rev Access'!$F$7:$FS$310,120,FALSE)),"",VLOOKUP($B54,'[2]1516 Exp_Rev Access'!$F$7:$FS$310,120,FALSE))</f>
        <v>0</v>
      </c>
      <c r="EL54" s="90">
        <f>IF(ISNA(VLOOKUP($B54,'[2]1516 Exp_Rev Access'!$F$7:$FS$310,121,FALSE)),"",VLOOKUP($B54,'[2]1516 Exp_Rev Access'!$F$7:$FS$310,121,FALSE))</f>
        <v>0</v>
      </c>
      <c r="EM54" s="90">
        <f>IF(ISNA(VLOOKUP($B54,'[2]1516 Exp_Rev Access'!$F$7:$FS$310,122,FALSE)),"",VLOOKUP($B54,'[2]1516 Exp_Rev Access'!$F$7:$FS$310,122,FALSE))</f>
        <v>0</v>
      </c>
      <c r="EN54" s="90">
        <f>IF(ISNA(VLOOKUP($B54,'[2]1516 Exp_Rev Access'!$F$7:$FS$310,123,FALSE)),"",VLOOKUP($B54,'[2]1516 Exp_Rev Access'!$F$7:$FS$310,123,FALSE))</f>
        <v>392820.92</v>
      </c>
      <c r="EO54" s="90">
        <f>IF(ISNA(VLOOKUP($B54,'[2]1516 Exp_Rev Access'!$F$7:$FS$310,124,FALSE)),"",VLOOKUP($B54,'[2]1516 Exp_Rev Access'!$F$7:$FS$310,124,FALSE))</f>
        <v>0</v>
      </c>
      <c r="EP54" s="90">
        <f>IF(ISNA(VLOOKUP($B54,'[2]1516 Exp_Rev Access'!$F$7:$FS$310,125,FALSE)),"",VLOOKUP($B54,'[2]1516 Exp_Rev Access'!$F$7:$FS$310,125,FALSE))</f>
        <v>0</v>
      </c>
      <c r="EQ54" s="90">
        <f>IF(ISNA(VLOOKUP($B54,'[2]1516 Exp_Rev Access'!$F$7:$FS$310,126,FALSE)),"",VLOOKUP($B54,'[2]1516 Exp_Rev Access'!$F$7:$FS$310,126,FALSE))</f>
        <v>0</v>
      </c>
      <c r="ER54" s="90">
        <f>IF(ISNA(VLOOKUP($B54,'[2]1516 Exp_Rev Access'!$F$7:$FS$310,127,FALSE)),"",VLOOKUP($B54,'[2]1516 Exp_Rev Access'!$F$7:$FS$310,127,FALSE))</f>
        <v>0</v>
      </c>
      <c r="ES54" s="90">
        <f>IF(ISNA(VLOOKUP($B54,'[2]1516 Exp_Rev Access'!$F$7:$FS$310,128,FALSE)),"",VLOOKUP($B54,'[2]1516 Exp_Rev Access'!$F$7:$FS$310,128,FALSE))</f>
        <v>0</v>
      </c>
      <c r="ET54" s="90">
        <f>IF(ISNA(VLOOKUP($B54,'[2]1516 Exp_Rev Access'!$F$7:$FS$310,129,FALSE)),"",VLOOKUP($B54,'[2]1516 Exp_Rev Access'!$F$7:$FS$310,129,FALSE))</f>
        <v>0</v>
      </c>
      <c r="EU54" s="90">
        <f>IF(ISNA(VLOOKUP($B54,'[2]1516 Exp_Rev Access'!$F$7:$FS$310,130,FALSE)),"",VLOOKUP($B54,'[2]1516 Exp_Rev Access'!$F$7:$FS$310,130,FALSE))</f>
        <v>0</v>
      </c>
      <c r="EV54" s="90">
        <f>IF(ISNA(VLOOKUP($B54,'[2]1516 Exp_Rev Access'!$F$7:$FS$310,131,FALSE)),"",VLOOKUP($B54,'[2]1516 Exp_Rev Access'!$F$7:$FS$310,131,FALSE))</f>
        <v>167094.29</v>
      </c>
      <c r="EW54" s="90">
        <f>IF(ISNA(VLOOKUP($B54,'[2]1516 Exp_Rev Access'!$F$7:$FS$310,132,FALSE)),"",VLOOKUP($B54,'[2]1516 Exp_Rev Access'!$F$7:$FS$310,132,FALSE))</f>
        <v>0</v>
      </c>
      <c r="EX54" s="90">
        <f>IF(ISNA(VLOOKUP($B54,'[2]1516 Exp_Rev Access'!$F$7:$FS$310,133,FALSE)),"",VLOOKUP($B54,'[2]1516 Exp_Rev Access'!$F$7:$FS$310,133,FALSE))</f>
        <v>0</v>
      </c>
      <c r="EY54" s="90">
        <f>IF(ISNA(VLOOKUP($B54,'[2]1516 Exp_Rev Access'!$F$7:$FS$310,134,FALSE)),"",VLOOKUP($B54,'[2]1516 Exp_Rev Access'!$F$7:$FS$310,134,FALSE))</f>
        <v>0</v>
      </c>
      <c r="EZ54" s="90">
        <f>IF(ISNA(VLOOKUP($B54,'[2]1516 Exp_Rev Access'!$F$7:$FS$310,135,FALSE)),"",VLOOKUP($B54,'[2]1516 Exp_Rev Access'!$F$7:$FS$310,135,FALSE))</f>
        <v>0</v>
      </c>
      <c r="FA54" s="90">
        <f>IF(ISNA(VLOOKUP($B54,'[2]1516 Exp_Rev Access'!$F$7:$FS$310,136,FALSE)),"",VLOOKUP($B54,'[2]1516 Exp_Rev Access'!$F$7:$FS$310,136,FALSE))</f>
        <v>0</v>
      </c>
      <c r="FB54" s="90">
        <f>IF(ISNA(VLOOKUP($B54,'[2]1516 Exp_Rev Access'!$F$7:$FS$310,137,FALSE)),"",VLOOKUP($B54,'[2]1516 Exp_Rev Access'!$F$7:$FS$310,137,FALSE))</f>
        <v>0</v>
      </c>
      <c r="FC54" s="90">
        <f>IF(ISNA(VLOOKUP($B54,'[2]1516 Exp_Rev Access'!$F$7:$FS$310,138,FALSE)),"",VLOOKUP($B54,'[2]1516 Exp_Rev Access'!$F$7:$FS$310,138,FALSE))</f>
        <v>0</v>
      </c>
      <c r="FD54" s="90">
        <f>IF(ISNA(VLOOKUP($B54,'[2]1516 Exp_Rev Access'!$F$7:$FS$310,139,FALSE)),"",VLOOKUP($B54,'[2]1516 Exp_Rev Access'!$F$7:$FS$310,139,FALSE))</f>
        <v>0</v>
      </c>
      <c r="FE54" s="90">
        <f>IF(ISNA(VLOOKUP($B54,'[2]1516 Exp_Rev Access'!$F$7:$FS$310,140,FALSE)),"",VLOOKUP($B54,'[2]1516 Exp_Rev Access'!$F$7:$FS$310,140,FALSE))</f>
        <v>0</v>
      </c>
      <c r="FF54" s="90">
        <f>IF(ISNA(VLOOKUP($B54,'[2]1516 Exp_Rev Access'!$F$7:$FS$310,141,FALSE)),"",VLOOKUP($B54,'[2]1516 Exp_Rev Access'!$F$7:$FS$310,141,FALSE))</f>
        <v>0</v>
      </c>
      <c r="FG54" s="90">
        <f>IF(ISNA(VLOOKUP($B54,'[2]1516 Exp_Rev Access'!$F$7:$FS$310,142,FALSE)),"",VLOOKUP($B54,'[2]1516 Exp_Rev Access'!$F$7:$FS$310,142,FALSE))</f>
        <v>0</v>
      </c>
      <c r="FH54" s="90">
        <f>IF(ISNA(VLOOKUP($B54,'[2]1516 Exp_Rev Access'!$F$7:$FS$310,143,FALSE)),"",VLOOKUP($B54,'[2]1516 Exp_Rev Access'!$F$7:$FS$310,143,FALSE))</f>
        <v>0</v>
      </c>
      <c r="FI54" s="90">
        <f>IF(ISNA(VLOOKUP($B54,'[2]1516 Exp_Rev Access'!$F$7:$FS$310,144,FALSE)),"",VLOOKUP($B54,'[2]1516 Exp_Rev Access'!$F$7:$FS$310,144,FALSE))</f>
        <v>0</v>
      </c>
      <c r="FJ54" s="90">
        <f>IF(ISNA(VLOOKUP($B54,'[2]1516 Exp_Rev Access'!$F$7:$FS$310,145,FALSE)),"",VLOOKUP($B54,'[2]1516 Exp_Rev Access'!$F$7:$FS$310,145,FALSE))</f>
        <v>0</v>
      </c>
      <c r="FK54" s="90">
        <f>IF(ISNA(VLOOKUP($B54,'[2]1516 Exp_Rev Access'!$F$7:$FS$310,146,FALSE)),"",VLOOKUP($B54,'[2]1516 Exp_Rev Access'!$F$7:$FS$310,146,FALSE))</f>
        <v>0</v>
      </c>
      <c r="FL54" s="90">
        <f>IF(ISNA(VLOOKUP($B54,'[2]1516 Exp_Rev Access'!$F$7:$FS$310,1147,FALSE)),"",VLOOKUP($B54,'[2]1516 Exp_Rev Access'!$F$7:$FS$310,147,FALSE))</f>
        <v>0</v>
      </c>
      <c r="FM54" s="90">
        <f>IF(ISNA(VLOOKUP($B54,'[2]1516 Exp_Rev Access'!$F$7:$FS$310,148,FALSE)),"",VLOOKUP($B54,'[2]1516 Exp_Rev Access'!$F$7:$FS$310,148,FALSE))</f>
        <v>0</v>
      </c>
      <c r="FN54" s="90">
        <f>IF(ISNA(VLOOKUP($B54,'[2]1516 Exp_Rev Access'!$F$7:$FS$310,149,FALSE)),"",VLOOKUP($B54,'[2]1516 Exp_Rev Access'!$F$7:$FS$310,149,FALSE))</f>
        <v>0</v>
      </c>
      <c r="FO54" s="90">
        <f>IF(ISNA(VLOOKUP($B54,'[2]1516 Exp_Rev Access'!$F$7:$FS$310,150,FALSE)),"",VLOOKUP($B54,'[2]1516 Exp_Rev Access'!$F$7:$FS$310,150,FALSE))</f>
        <v>0</v>
      </c>
      <c r="FP54" s="90">
        <f>IF(ISNA(VLOOKUP($B54,'[2]1516 Exp_Rev Access'!$F$7:$FS$310,151,FALSE)),"",VLOOKUP($B54,'[2]1516 Exp_Rev Access'!$F$7:$FS$310,151,FALSE))</f>
        <v>0</v>
      </c>
      <c r="FQ54" s="90">
        <f>IF(ISNA(VLOOKUP($B54,'[2]1516 Exp_Rev Access'!$F$7:$FS$310,152,FALSE)),"",VLOOKUP($B54,'[2]1516 Exp_Rev Access'!$F$7:$FS$310,152,FALSE))</f>
        <v>0</v>
      </c>
      <c r="FR54" s="90">
        <f>IF(ISNA(VLOOKUP($B54,'[2]1516 Exp_Rev Access'!$F$7:$FS$310,153,FALSE)),"",VLOOKUP($B54,'[2]1516 Exp_Rev Access'!$F$7:$FS$310,153,FALSE))</f>
        <v>543490.39</v>
      </c>
      <c r="FS54" s="53">
        <f t="shared" si="152"/>
        <v>17959320.629999999</v>
      </c>
      <c r="FT54" s="92">
        <f t="shared" si="153"/>
        <v>5.9474059551581519E-2</v>
      </c>
      <c r="FU54" s="118">
        <f t="shared" si="154"/>
        <v>677.496992644579</v>
      </c>
      <c r="FV54" s="90">
        <f>IF(ISNA(VLOOKUP($B54,'[2]1516 Exp_Rev Access'!$F$7:$FS$310,154,FALSE)),"",VLOOKUP($B54,'[2]1516 Exp_Rev Access'!$F$7:$FS$310,154,FALSE))</f>
        <v>0</v>
      </c>
      <c r="FW54" s="90">
        <f>IF(ISNA(VLOOKUP($B54,'[2]1516 Exp_Rev Access'!$F$7:$FS$310,155,FALSE)),"",VLOOKUP($B54,'[2]1516 Exp_Rev Access'!$F$7:$FS$310,155,FALSE))</f>
        <v>773554.62</v>
      </c>
      <c r="FX54" s="90">
        <f>IF(ISNA(VLOOKUP($B54,'[2]1516 Exp_Rev Access'!$F$7:$FS$310,156,FALSE)),"",VLOOKUP($B54,'[2]1516 Exp_Rev Access'!$F$7:$FS$310,156,FALSE))</f>
        <v>0</v>
      </c>
      <c r="FY54" s="90">
        <f>IF(ISNA(VLOOKUP($B54,'[2]1516 Exp_Rev Access'!$F$7:$FS$310,157,FALSE)),"",VLOOKUP($B54,'[2]1516 Exp_Rev Access'!$F$7:$FS$310,157,FALSE))</f>
        <v>0</v>
      </c>
      <c r="FZ54" s="90">
        <f>IF(ISNA(VLOOKUP($B54,'[2]1516 Exp_Rev Access'!$F$7:$FS$310,158,FALSE)),"",VLOOKUP($B54,'[2]1516 Exp_Rev Access'!$F$7:$FS$310,158,FALSE))</f>
        <v>-2592</v>
      </c>
      <c r="GA54" s="90">
        <f>IF(ISNA(VLOOKUP($B54,'[2]1516 Exp_Rev Access'!$F$7:$FS$310,159,FALSE)),"",VLOOKUP($B54,'[2]1516 Exp_Rev Access'!$F$7:$FS$310,159,FALSE))</f>
        <v>0</v>
      </c>
      <c r="GB54" s="90">
        <f>IF(ISNA(VLOOKUP($B54,'[2]1516 Exp_Rev Access'!$F$7:$FS$310,160,FALSE)),"",VLOOKUP($B54,'[2]1516 Exp_Rev Access'!$F$7:$FS$310,160,FALSE))</f>
        <v>0</v>
      </c>
      <c r="GC54" s="90">
        <f>IF(ISNA(VLOOKUP($B54,'[2]1516 Exp_Rev Access'!$F$7:$FS$310,161,FALSE)),"",VLOOKUP($B54,'[2]1516 Exp_Rev Access'!$F$7:$FS$310,161,FALSE))</f>
        <v>0</v>
      </c>
      <c r="GD54" s="90">
        <f>IF(ISNA(VLOOKUP($B54,'[2]1516 Exp_Rev Access'!$F$7:$FS$310,162,FALSE)),"",VLOOKUP($B54,'[2]1516 Exp_Rev Access'!$F$7:$FS$310,162,FALSE))</f>
        <v>0</v>
      </c>
      <c r="GE54" s="90">
        <f>IF(ISNA(VLOOKUP($B54,'[2]1516 Exp_Rev Access'!$F$7:$FS$310,163,FALSE)),"",VLOOKUP($B54,'[2]1516 Exp_Rev Access'!$F$7:$FS$310,163,FALSE))</f>
        <v>0</v>
      </c>
      <c r="GF54" s="90">
        <f>IF(ISNA(VLOOKUP($B54,'[2]1516 Exp_Rev Access'!$F$7:$FS$310,164,FALSE)),"",VLOOKUP($B54,'[2]1516 Exp_Rev Access'!$F$7:$FS$310,164,FALSE))</f>
        <v>507230.11</v>
      </c>
      <c r="GG54" s="90">
        <f>IF(ISNA(VLOOKUP($B54,'[2]1516 Exp_Rev Access'!$F$7:$FS$310,165,FALSE)),"",VLOOKUP($B54,'[2]1516 Exp_Rev Access'!$F$7:$FS$310,165,FALSE))</f>
        <v>0</v>
      </c>
      <c r="GH54" s="90">
        <f>IF(ISNA(VLOOKUP($B54,'[2]1516 Exp_Rev Access'!$F$7:$FS$310,166,FALSE)),"",VLOOKUP($B54,'[2]1516 Exp_Rev Access'!$F$7:$FS$310,166,FALSE))</f>
        <v>0</v>
      </c>
      <c r="GI54" s="90">
        <f>IF(ISNA(VLOOKUP($B54,'[2]1516 Exp_Rev Access'!$F$7:$FS$310,167,FALSE)),"",VLOOKUP($B54,'[2]1516 Exp_Rev Access'!$F$7:$FS$310,167,FALSE))</f>
        <v>0</v>
      </c>
      <c r="GJ54" s="90">
        <f>IF(ISNA(VLOOKUP($B54,'[2]1516 Exp_Rev Access'!$F$7:$FS$310,168,FALSE)),"",VLOOKUP($B54,'[2]1516 Exp_Rev Access'!$F$7:$FS$310,168,FALSE))</f>
        <v>0</v>
      </c>
      <c r="GK54" s="90">
        <f>IF(ISNA(VLOOKUP($B54,'[2]1516 Exp_Rev Access'!$F$7:$FS$310,169,FALSE)),"",VLOOKUP($B54,'[2]1516 Exp_Rev Access'!$F$7:$FS$310,169,FALSE))</f>
        <v>43788.49</v>
      </c>
      <c r="GL54" s="90">
        <f>IF(ISNA(VLOOKUP($B54,'[2]1516 Exp_Rev Access'!$F$7:$FS$310,170,FALSE)),"",VLOOKUP($B54,'[2]1516 Exp_Rev Access'!$F$7:$FS$310,170,FALSE))</f>
        <v>122492.76</v>
      </c>
      <c r="GM54" s="90">
        <f>IF(ISNA(VLOOKUP($B54,'[2]1516 Exp_Rev Access'!$F$7:$FT$310,171,FALSE)),"",VLOOKUP($B54,'[2]1516 Exp_Rev Access'!$F$7:$FT$310,171,FALSE))</f>
        <v>0</v>
      </c>
      <c r="GN54" s="90">
        <f>IF(ISNA(VLOOKUP($B54,'[2]1516 Exp_Rev Access'!$F$7:$FU$310,172,FALSE)),"",VLOOKUP($B54,'[2]1516 Exp_Rev Access'!$F$7:$FU$310,172,FALSE))</f>
        <v>0</v>
      </c>
      <c r="GO54" s="90">
        <f>IF(ISNA(VLOOKUP($B54,'[2]1516 Exp_Rev Access'!$F$7:$FV$310,173,FALSE)),"",VLOOKUP($B54,'[2]1516 Exp_Rev Access'!$F$7:$FV$310,173,FALSE))</f>
        <v>0</v>
      </c>
      <c r="GP54" s="90">
        <f>IF(ISNA(VLOOKUP($B54,'[2]1516 Exp_Rev Access'!$F$7:$GA$310,174,FALSE)),"",VLOOKUP($B54,'[2]1516 Exp_Rev Access'!$F$7:$GA$310,174,FALSE))</f>
        <v>0</v>
      </c>
      <c r="GQ54" s="90">
        <f>IF(ISNA(VLOOKUP($B54,'[2]1516 Exp_Rev Access'!$F$7:$GA$310,175,FALSE)),"",VLOOKUP($B54,'[2]1516 Exp_Rev Access'!$F$7:$GA$310,175,FALSE))</f>
        <v>12162.19</v>
      </c>
      <c r="GR54" s="90">
        <f>IF(ISNA(VLOOKUP($B54,'[2]1516 Exp_Rev Access'!$F$7:$GA$310,176,FALSE)),"",VLOOKUP($B54,'[2]1516 Exp_Rev Access'!$F$7:$GA$310,176,FALSE))</f>
        <v>0</v>
      </c>
      <c r="GS54" s="90">
        <f>IF(ISNA(VLOOKUP($B54,'[2]1516 Exp_Rev Access'!$F$7:$GA$310,177,FALSE)),"",VLOOKUP($B54,'[2]1516 Exp_Rev Access'!$F$7:$GA$310,177,FALSE))</f>
        <v>3545897.72</v>
      </c>
      <c r="GT54" s="90">
        <f>IF(ISNA(VLOOKUP($B54,'[2]1516 Exp_Rev Access'!$F$7:$GA$310,178,FALSE)),"",VLOOKUP($B54,'[2]1516 Exp_Rev Access'!$F$7:$GA$310,178,FALSE))</f>
        <v>0</v>
      </c>
      <c r="GU54" s="53">
        <f t="shared" si="155"/>
        <v>5002533.8900000006</v>
      </c>
      <c r="GV54" s="92">
        <f t="shared" si="156"/>
        <v>1.6566383807730081E-2</v>
      </c>
      <c r="GW54" s="96">
        <f t="shared" si="157"/>
        <v>188.71547181000398</v>
      </c>
    </row>
    <row r="55" spans="1:222" x14ac:dyDescent="0.2">
      <c r="B55" s="87" t="s">
        <v>243</v>
      </c>
      <c r="C55" s="87" t="s">
        <v>244</v>
      </c>
      <c r="D55" s="88">
        <f>IF(ISNA(VLOOKUP($B55,'[2]1516 enrollment_Rev_Exp by size'!$A$6:$C$325,3,FALSE)),"",VLOOKUP($B55,'[2]1516 enrollment_Rev_Exp by size'!$A$6:$C$325,3,FALSE))</f>
        <v>6667.2099999999991</v>
      </c>
      <c r="E55" s="89">
        <v>68852286.189999998</v>
      </c>
      <c r="F55" s="67">
        <f t="shared" si="135"/>
        <v>68852286.189999998</v>
      </c>
      <c r="G55" s="67">
        <f>F55-E55</f>
        <v>0</v>
      </c>
      <c r="H55" s="90">
        <f>IF(ISNA(VLOOKUP($B55,'[2]1516 Exp_Rev Access'!$F$7:$FS$310,2,FALSE)),"",VLOOKUP($B55,'[2]1516 Exp_Rev Access'!$F$7:$FS$310,2,FALSE))</f>
        <v>12136273.77</v>
      </c>
      <c r="I55" s="90">
        <f>IF(ISNA(VLOOKUP($B55,'[2]1516 Exp_Rev Access'!$F$7:$FS$310,3,FALSE)),"",VLOOKUP($B55,'[2]1516 Exp_Rev Access'!$F$7:$FS$310,3,FALSE))</f>
        <v>0</v>
      </c>
      <c r="J55" s="90">
        <f>IF(ISNA(VLOOKUP($B55,'[2]1516 Exp_Rev Access'!$F$7:$FS$310,4,FALSE)),"",VLOOKUP($B55,'[2]1516 Exp_Rev Access'!$F$7:$FS$310,4,FALSE))</f>
        <v>0</v>
      </c>
      <c r="K55" s="90">
        <f>IF(ISNA(VLOOKUP($B55,'[2]1516 Exp_Rev Access'!$F$7:$FS$310,5,FALSE)),"-",VLOOKUP($B55,'[2]1516 Exp_Rev Access'!$F$7:$FS$310,5,FALSE))</f>
        <v>22385.88</v>
      </c>
      <c r="L55" s="90">
        <f>IF(ISNA(VLOOKUP($B55,'[2]1516 Exp_Rev Access'!$F$7:$FS$310,6,FALSE)),"",VLOOKUP($B55,'[2]1516 Exp_Rev Access'!$F$7:$FS$310,6,FALSE))</f>
        <v>0</v>
      </c>
      <c r="M55" s="90">
        <f>IF(ISNA(VLOOKUP($B55,'[2]1516 Exp_Rev Access'!$F$7:$FS$310,7,FALSE)),"",VLOOKUP($B55,'[2]1516 Exp_Rev Access'!$F$7:$FS$310,7,FALSE))</f>
        <v>0</v>
      </c>
      <c r="N55" s="53">
        <f>SUM(H55:M55)</f>
        <v>12158659.65</v>
      </c>
      <c r="O55" s="91">
        <f t="shared" si="138"/>
        <v>0.17659050008082239</v>
      </c>
      <c r="P55" s="53">
        <f t="shared" si="139"/>
        <v>1823.6503199989204</v>
      </c>
      <c r="Q55" s="90">
        <f>IF(ISNA(VLOOKUP($B55,'[2]1516 Exp_Rev Access'!$F$7:$FS$310,8,FALSE)),"",VLOOKUP($B55,'[2]1516 Exp_Rev Access'!$F$7:$FS$310,8,FALSE))</f>
        <v>366258.11</v>
      </c>
      <c r="R55" s="90">
        <f>IF(ISNA(VLOOKUP($B55,'[2]1516 Exp_Rev Access'!$F$7:$FS$310,9,FALSE)),"",VLOOKUP($B55,'[2]1516 Exp_Rev Access'!$F$7:$FS$310,9,FALSE))</f>
        <v>0</v>
      </c>
      <c r="S55" s="90">
        <f>IF(ISNA(VLOOKUP($B55,'[2]1516 Exp_Rev Access'!$F$7:$FS$310,10,FALSE)),"",VLOOKUP($B55,'[2]1516 Exp_Rev Access'!$F$7:$FS$310,10,FALSE))</f>
        <v>0</v>
      </c>
      <c r="T55" s="90">
        <f>IF(ISNA(VLOOKUP($B55,'[2]1516 Exp_Rev Access'!$F$7:$FS$310,11,FALSE)),"",VLOOKUP($B55,'[2]1516 Exp_Rev Access'!$F$7:$FS$310,11,FALSE))</f>
        <v>0</v>
      </c>
      <c r="U55" s="90">
        <f>IF(ISNA(VLOOKUP($B55,'[2]1516 Exp_Rev Access'!$F$7:$FS$310,12,FALSE)),"",VLOOKUP($B55,'[2]1516 Exp_Rev Access'!$F$7:$FS$310,12,FALSE))</f>
        <v>0</v>
      </c>
      <c r="V55" s="90">
        <f>IF(ISNA(VLOOKUP($B55,'[2]1516 Exp_Rev Access'!$F$7:$FS$310,13,FALSE)),"",VLOOKUP($B55,'[2]1516 Exp_Rev Access'!$F$7:$FS$310,13,FALSE))</f>
        <v>26780</v>
      </c>
      <c r="W55" s="90">
        <f>IF(ISNA(VLOOKUP($B55,'[2]1516 Exp_Rev Access'!$F$7:$FS$310,14,FALSE)),"",VLOOKUP($B55,'[2]1516 Exp_Rev Access'!$F$7:$FS$310,14,FALSE))</f>
        <v>0</v>
      </c>
      <c r="X55" s="90">
        <f>IF(ISNA(VLOOKUP($B55,'[2]1516 Exp_Rev Access'!$F$7:$FS$310,15,FALSE)),"",VLOOKUP($B55,'[2]1516 Exp_Rev Access'!$F$7:$FS$310,15,FALSE))</f>
        <v>0</v>
      </c>
      <c r="Y55" s="90">
        <f>IF(ISNA(VLOOKUP($B55,'[2]1516 Exp_Rev Access'!$F$7:$FS$310,16,FALSE)),"",VLOOKUP($B55,'[2]1516 Exp_Rev Access'!$F$7:$FS$310,16,FALSE))</f>
        <v>207655.88</v>
      </c>
      <c r="Z55" s="90">
        <f>IF(ISNA(VLOOKUP($B55,'[2]1516 Exp_Rev Access'!$F$7:$FS$310,17,FALSE)),"",VLOOKUP($B55,'[2]1516 Exp_Rev Access'!$F$7:$FS$310,17,FALSE))</f>
        <v>0</v>
      </c>
      <c r="AA55" s="90">
        <f>IF(ISNA(VLOOKUP($B55,'[2]1516 Exp_Rev Access'!$F$7:$FS$310,18,FALSE)),"",VLOOKUP($B55,'[2]1516 Exp_Rev Access'!$F$7:$FS$310,18,FALSE))</f>
        <v>0</v>
      </c>
      <c r="AB55" s="90">
        <f>IF(ISNA(VLOOKUP($B55,'[2]1516 Exp_Rev Access'!$F$7:$FS$310,19,FALSE)),"",VLOOKUP($B55,'[2]1516 Exp_Rev Access'!$F$7:$FS$310,19,FALSE))</f>
        <v>0</v>
      </c>
      <c r="AC55" s="90">
        <f>IF(ISNA(VLOOKUP($B55,'[2]1516 Exp_Rev Access'!$F$7:$FS$310,20,FALSE)),"",VLOOKUP($B55,'[2]1516 Exp_Rev Access'!$F$7:$FS$310,20,FALSE))</f>
        <v>1214540.8799999999</v>
      </c>
      <c r="AD55" s="90">
        <f>IF(ISNA(VLOOKUP($B55,'[2]1516 Exp_Rev Access'!$F$7:$FS$310,21,FALSE)),"",VLOOKUP($B55,'[2]1516 Exp_Rev Access'!$F$7:$FS$310,21,FALSE))</f>
        <v>957569.76</v>
      </c>
      <c r="AE55" s="90">
        <f>IF(ISNA(VLOOKUP($B55,'[2]1516 Exp_Rev Access'!$F$7:$FS$310,22,FALSE)),"",VLOOKUP($B55,'[2]1516 Exp_Rev Access'!$F$7:$FS$310,22,FALSE))</f>
        <v>60297.34</v>
      </c>
      <c r="AF55" s="90">
        <f>IF(ISNA(VLOOKUP($B55,'[2]1516 Exp_Rev Access'!$F$7:$FS$310,23,FALSE)),"",VLOOKUP($B55,'[2]1516 Exp_Rev Access'!$F$7:$FS$310,23,FALSE))</f>
        <v>0</v>
      </c>
      <c r="AG55" s="90">
        <f>IF(ISNA(VLOOKUP($B55,'[2]1516 Exp_Rev Access'!$F$7:$FS$310,24,FALSE)),"",VLOOKUP($B55,'[2]1516 Exp_Rev Access'!$F$7:$FS$310,24,FALSE))</f>
        <v>102035.46</v>
      </c>
      <c r="AH55" s="90">
        <f>IF(ISNA(VLOOKUP($B55,'[2]1516 Exp_Rev Access'!$F$7:$FS$310,25,FALSE)),"",VLOOKUP($B55,'[2]1516 Exp_Rev Access'!$F$7:$FS$310,25,FALSE))</f>
        <v>130517.99</v>
      </c>
      <c r="AI55" s="90">
        <f>IF(ISNA(VLOOKUP($B55,'[2]1516 Exp_Rev Access'!$F$7:$FS$310,26,FALSE)),"",VLOOKUP($B55,'[2]1516 Exp_Rev Access'!$F$7:$FS$310,26,FALSE))</f>
        <v>238883.9</v>
      </c>
      <c r="AJ55" s="90">
        <f>IF(ISNA(VLOOKUP($B55,'[2]1516 Exp_Rev Access'!$F$7:$FS$310,27,FALSE)),"",VLOOKUP($B55,'[2]1516 Exp_Rev Access'!$F$7:$FS$310,27,FALSE))</f>
        <v>0</v>
      </c>
      <c r="AK55" s="90">
        <f>IF(ISNA(VLOOKUP($B55,'[2]1516 Exp_Rev Access'!$F$7:$FS$310,28,FALSE)),"",VLOOKUP($B55,'[2]1516 Exp_Rev Access'!$F$7:$FS$310,28,FALSE))</f>
        <v>111080.45</v>
      </c>
      <c r="AL55" s="90">
        <f>IF(ISNA(VLOOKUP($B55,'[2]1516 Exp_Rev Access'!$F$7:$FS$310,29,FALSE)),"",VLOOKUP($B55,'[2]1516 Exp_Rev Access'!$F$7:$FS$310,29,FALSE))</f>
        <v>41952.88</v>
      </c>
      <c r="AM55" s="53">
        <f>SUM(Q55:AL55)</f>
        <v>3457572.65</v>
      </c>
      <c r="AN55" s="92">
        <f>AM55/E55</f>
        <v>5.0217252633539607E-2</v>
      </c>
      <c r="AO55" s="68">
        <f>AM55/D55</f>
        <v>518.59363211898233</v>
      </c>
      <c r="AP55" s="90">
        <f>IF(ISNA(VLOOKUP($B55,'[2]1516 Exp_Rev Access'!$F$7:$FS$310,30,FALSE)),"",VLOOKUP($B55,'[2]1516 Exp_Rev Access'!$F$7:$FS$310,30,FALSE))</f>
        <v>39866851.829999998</v>
      </c>
      <c r="AQ55" s="90">
        <f>IF(ISNA(VLOOKUP($B55,'[2]1516 Exp_Rev Access'!$F$7:$FS$310,31,FALSE)),"",VLOOKUP($B55,'[2]1516 Exp_Rev Access'!$F$7:$FS$310,31,FALSE))</f>
        <v>1068392.32</v>
      </c>
      <c r="AR55" s="90">
        <f>IF(ISNA(VLOOKUP($B55,'[2]1516 Exp_Rev Access'!$F$7:$FS$310,32,FALSE)),"",VLOOKUP($B55,'[2]1516 Exp_Rev Access'!$F$7:$FS$310,32,FALSE))</f>
        <v>1475381.16</v>
      </c>
      <c r="AS55" s="90">
        <f>IF(ISNA(VLOOKUP($B55,'[2]1516 Exp_Rev Access'!$F$7:$FS$310,33,FALSE)),"",VLOOKUP($B55,'[2]1516 Exp_Rev Access'!$F$7:$FS$310,33,FALSE))</f>
        <v>272714.33</v>
      </c>
      <c r="AT55" s="90">
        <f>IF(ISNA(VLOOKUP($B55,'[2]1516 Exp_Rev Access'!$F$7:$FS$310,34,FALSE)),"",VLOOKUP($B55,'[2]1516 Exp_Rev Access'!$F$7:$FS$310,34,FALSE))</f>
        <v>0</v>
      </c>
      <c r="AU55" s="53">
        <f>SUM(AP55:AT55)</f>
        <v>42683339.639999993</v>
      </c>
      <c r="AV55" s="93">
        <f>AU55/E55</f>
        <v>0.61992625084683473</v>
      </c>
      <c r="AW55" s="53">
        <f>AU55/D55</f>
        <v>6401.9791846964472</v>
      </c>
      <c r="AX55" s="90">
        <f>IF(ISNA(VLOOKUP($B55,'[2]1516 Exp_Rev Access'!$F$7:$FS$310,35,FALSE)),"",VLOOKUP($B55,'[2]1516 Exp_Rev Access'!$F$7:$FS$310,35,FALSE))</f>
        <v>0</v>
      </c>
      <c r="AY55" s="90">
        <f>IF(ISNA(VLOOKUP($B55,'[2]1516 Exp_Rev Access'!$F$7:$FS$310,36,FALSE)),"",VLOOKUP($B55,'[2]1516 Exp_Rev Access'!$F$7:$FS$310,36,FALSE))</f>
        <v>4748931.49</v>
      </c>
      <c r="AZ55" s="90">
        <f>IF(ISNA(VLOOKUP($B55,'[2]1516 Exp_Rev Access'!$F$7:$FS$310,37,FALSE)),"",VLOOKUP($B55,'[2]1516 Exp_Rev Access'!$F$7:$FS$310,37,FALSE))</f>
        <v>165083.35</v>
      </c>
      <c r="BA55" s="90">
        <f>IF(ISNA(VLOOKUP($B55,'[2]1516 Exp_Rev Access'!$F$7:$FS$310,38,FALSE)),"",VLOOKUP($B55,'[2]1516 Exp_Rev Access'!$F$7:$FS$310,38,FALSE))</f>
        <v>0</v>
      </c>
      <c r="BB55" s="90">
        <f>IF(ISNA(VLOOKUP($B55,'[2]1516 Exp_Rev Access'!$F$7:$FS$310,39,FALSE)),"",VLOOKUP($B55,'[2]1516 Exp_Rev Access'!$F$7:$FS$310,39,FALSE))</f>
        <v>0</v>
      </c>
      <c r="BC55" s="90">
        <f>IF(ISNA(VLOOKUP($B55,'[2]1516 Exp_Rev Access'!$F$7:$FS$310,40,FALSE)),"",VLOOKUP($B55,'[2]1516 Exp_Rev Access'!$F$7:$FS$310,40,FALSE))</f>
        <v>547793.04</v>
      </c>
      <c r="BD55" s="90">
        <f>IF(ISNA(VLOOKUP($B55,'[2]1516 Exp_Rev Access'!$F$7:$FS$310,41,FALSE)),"",VLOOKUP($B55,'[2]1516 Exp_Rev Access'!$F$7:$FS$310,41,FALSE))</f>
        <v>0</v>
      </c>
      <c r="BE55" s="90">
        <f>IF(ISNA(VLOOKUP($B55,'[2]1516 Exp_Rev Access'!$F$7:$FS$310,42,FALSE)),"",VLOOKUP($B55,'[2]1516 Exp_Rev Access'!$F$7:$FS$310,42,FALSE))</f>
        <v>354711.79</v>
      </c>
      <c r="BF55" s="90">
        <f>IF(ISNA(VLOOKUP($B55,'[2]1516 Exp_Rev Access'!$F$7:$FS$310,43,FALSE)),"",VLOOKUP($B55,'[2]1516 Exp_Rev Access'!$F$7:$FS$310,43,FALSE))</f>
        <v>0</v>
      </c>
      <c r="BG55" s="90">
        <f>IF(ISNA(VLOOKUP($B55,'[2]1516 Exp_Rev Access'!$F$7:$FS$310,44,FALSE)),"",VLOOKUP($B55,'[2]1516 Exp_Rev Access'!$F$7:$FS$310,44,FALSE))</f>
        <v>208005.89</v>
      </c>
      <c r="BH55" s="90">
        <f>IF(ISNA(VLOOKUP($B55,'[2]1516 Exp_Rev Access'!$F$7:$FS$310,45,FALSE)),"",VLOOKUP($B55,'[2]1516 Exp_Rev Access'!$F$7:$FS$310,45,FALSE))</f>
        <v>67220.27</v>
      </c>
      <c r="BI55" s="90">
        <f>IF(ISNA(VLOOKUP($B55,'[2]1516 Exp_Rev Access'!$F$7:$FS$310,46,FALSE)),"",VLOOKUP($B55,'[2]1516 Exp_Rev Access'!$F$7:$FS$310,46,FALSE))</f>
        <v>0</v>
      </c>
      <c r="BJ55" s="90">
        <f>IF(ISNA(VLOOKUP($B55,'[2]1516 Exp_Rev Access'!$F$7:$FS$310,47,FALSE)),"",VLOOKUP($B55,'[2]1516 Exp_Rev Access'!$F$7:$FS$310,47,FALSE))</f>
        <v>12983.49</v>
      </c>
      <c r="BK55" s="90">
        <f>IF(ISNA(VLOOKUP($B55,'[2]1516 Exp_Rev Access'!$F$7:$FS$310,48,FALSE)),"",VLOOKUP($B55,'[2]1516 Exp_Rev Access'!$F$7:$FS$310,48,FALSE))</f>
        <v>2302009.11</v>
      </c>
      <c r="BL55" s="90">
        <f>IF(ISNA(VLOOKUP($B55,'[2]1516 Exp_Rev Access'!$F$7:$FS$310,49,FALSE)),"",VLOOKUP($B55,'[2]1516 Exp_Rev Access'!$F$7:$FS$310,49,FALSE))</f>
        <v>0</v>
      </c>
      <c r="BM55" s="90">
        <f>IF(ISNA(VLOOKUP($B55,'[2]1516 Exp_Rev Access'!$F$7:$FS$310,50,FALSE)),"",VLOOKUP($B55,'[2]1516 Exp_Rev Access'!$F$7:$FS$310,50,FALSE))</f>
        <v>0</v>
      </c>
      <c r="BN55" s="90">
        <f>IF(ISNA(VLOOKUP($B55,'[2]1516 Exp_Rev Access'!$F$7:$FS$310,51,FALSE)),"",VLOOKUP($B55,'[2]1516 Exp_Rev Access'!$F$7:$FS$310,51,FALSE))</f>
        <v>0</v>
      </c>
      <c r="BO55" s="90">
        <f>IF(ISNA(VLOOKUP($B55,'[2]1516 Exp_Rev Access'!$F$7:$FS$310,52,FALSE)),"",VLOOKUP($B55,'[2]1516 Exp_Rev Access'!$F$7:$FS$310,52,FALSE))</f>
        <v>0</v>
      </c>
      <c r="BP55" s="90">
        <f>IF(ISNA(VLOOKUP($B55,'[2]1516 Exp_Rev Access'!$F$7:$FS$310,53,FALSE)),"",VLOOKUP($B55,'[2]1516 Exp_Rev Access'!$F$7:$FS$310,53,FALSE))</f>
        <v>0</v>
      </c>
      <c r="BQ55" s="90">
        <f>IF(ISNA(VLOOKUP($B55,'[2]1516 Exp_Rev Access'!$F$7:$FS$310,54,FALSE)),"",VLOOKUP($B55,'[2]1516 Exp_Rev Access'!$F$7:$FS$310,54,FALSE))</f>
        <v>0</v>
      </c>
      <c r="BR55" s="90">
        <f>IF(ISNA(VLOOKUP($B55,'[2]1516 Exp_Rev Access'!$F$7:$FS$310,55,FALSE)),"",VLOOKUP($B55,'[2]1516 Exp_Rev Access'!$F$7:$FS$310,55,FALSE))</f>
        <v>0</v>
      </c>
      <c r="BS55" s="90">
        <f>IF(ISNA(VLOOKUP($B55,'[2]1516 Exp_Rev Access'!$F$7:$FS$310,56,FALSE)),"",VLOOKUP($B55,'[2]1516 Exp_Rev Access'!$F$7:$FS$310,56,FALSE))</f>
        <v>0</v>
      </c>
      <c r="BT55" s="90">
        <f>IF(ISNA(VLOOKUP($B55,'[2]1516 Exp_Rev Access'!$F$7:$FS$310,57,FALSE)),"",VLOOKUP($B55,'[2]1516 Exp_Rev Access'!$F$7:$FS$310,57,FALSE))</f>
        <v>0</v>
      </c>
      <c r="BU55" s="90">
        <f>IF(ISNA(VLOOKUP($B55,'[2]1516 Exp_Rev Access'!$F$7:$FS$310,58,FALSE)),"",VLOOKUP($B55,'[2]1516 Exp_Rev Access'!$F$7:$FS$310,58,FALSE))</f>
        <v>0</v>
      </c>
      <c r="BV55" s="53">
        <f t="shared" si="146"/>
        <v>8406738.4299999997</v>
      </c>
      <c r="BW55" s="92">
        <f t="shared" si="147"/>
        <v>0.12209817415214576</v>
      </c>
      <c r="BX55" s="68">
        <f t="shared" si="148"/>
        <v>1260.9080004979596</v>
      </c>
      <c r="BY55" s="90">
        <f>IF(ISNA(VLOOKUP($B55,'[2]1516 Exp_Rev Access'!$F$7:$FS$310,59,FALSE)),"",VLOOKUP($B55,'[2]1516 Exp_Rev Access'!$F$7:$FS$310,59,FALSE))</f>
        <v>0</v>
      </c>
      <c r="BZ55" s="90">
        <f>IF(ISNA(VLOOKUP($B55,'[2]1516 Exp_Rev Access'!$F$7:$FS$310,60,FALSE)),"",VLOOKUP($B55,'[2]1516 Exp_Rev Access'!$F$7:$FS$310,60,FALSE))</f>
        <v>0</v>
      </c>
      <c r="CA55" s="90">
        <f>IF(ISNA(VLOOKUP($B55,'[2]1516 Exp_Rev Access'!$F$7:$FS$310,61,FALSE)),"",VLOOKUP($B55,'[2]1516 Exp_Rev Access'!$F$7:$FS$310,61,FALSE))</f>
        <v>0</v>
      </c>
      <c r="CB55" s="90">
        <f>IF(ISNA(VLOOKUP($B55,'[2]1516 Exp_Rev Access'!$F$7:$FS$310,62,FALSE)),"",VLOOKUP($B55,'[2]1516 Exp_Rev Access'!$F$7:$FS$310,62,FALSE))</f>
        <v>0</v>
      </c>
      <c r="CC55" s="90">
        <f>IF(ISNA(VLOOKUP($B55,'[2]1516 Exp_Rev Access'!$F$7:$FS$310,63,FALSE)),"",VLOOKUP($B55,'[2]1516 Exp_Rev Access'!$F$7:$FS$310,63,FALSE))</f>
        <v>166.86</v>
      </c>
      <c r="CD55" s="90">
        <f>IF(ISNA(VLOOKUP($B55,'[2]1516 Exp_Rev Access'!$F$7:$FS$310,64,FALSE)),"",VLOOKUP($B55,'[2]1516 Exp_Rev Access'!$F$7:$FS$310,64,FALSE))</f>
        <v>0</v>
      </c>
      <c r="CE55" s="53">
        <f t="shared" si="149"/>
        <v>166.86</v>
      </c>
      <c r="CF55" s="92">
        <f t="shared" si="150"/>
        <v>2.4234489402362722E-6</v>
      </c>
      <c r="CG55" s="94">
        <f t="shared" si="151"/>
        <v>2.5026960302735331E-2</v>
      </c>
      <c r="CH55" s="90">
        <f>IF(ISNA(VLOOKUP($B55,'[2]1516 Exp_Rev Access'!$F$7:$FS$310,65,FALSE)),"",VLOOKUP($B55,'[2]1516 Exp_Rev Access'!$F$7:$FS$310,65,FALSE))</f>
        <v>3905.9</v>
      </c>
      <c r="CI55" s="90">
        <f>IF(ISNA(VLOOKUP($B55,'[2]1516 Exp_Rev Access'!$F$7:$FS$310,66,FALSE)),"",VLOOKUP($B55,'[2]1516 Exp_Rev Access'!$F$7:$FS$310,66,FALSE))</f>
        <v>0</v>
      </c>
      <c r="CJ55" s="90">
        <f>IF(ISNA(VLOOKUP($B55,'[2]1516 Exp_Rev Access'!$F$7:$FS$310,67,FALSE)),"",VLOOKUP($B55,'[2]1516 Exp_Rev Access'!$F$7:$FS$310,67,FALSE))</f>
        <v>0</v>
      </c>
      <c r="CK55" s="90">
        <f>IF(ISNA(VLOOKUP($B55,'[2]1516 Exp_Rev Access'!$F$7:$FS$310,68,FALSE)),"",VLOOKUP($B55,'[2]1516 Exp_Rev Access'!$F$7:$FS$310,68,FALSE))</f>
        <v>0</v>
      </c>
      <c r="CL55" s="90">
        <f>IF(ISNA(VLOOKUP($B55,'[2]1516 Exp_Rev Access'!$F$7:$FS$310,69,FALSE)),"",VLOOKUP($B55,'[2]1516 Exp_Rev Access'!$F$7:$FS$310,69,FALSE))</f>
        <v>0</v>
      </c>
      <c r="CM55" s="90">
        <f>IF(ISNA(VLOOKUP($B55,'[2]1516 Exp_Rev Access'!$F$7:$FS$310,70,FALSE)),"",VLOOKUP($B55,'[2]1516 Exp_Rev Access'!$F$7:$FS$310,70,FALSE))</f>
        <v>0</v>
      </c>
      <c r="CN55" s="90">
        <f>IF(ISNA(VLOOKUP($B55,'[2]1516 Exp_Rev Access'!$F$7:$FS$310,71,FALSE)),"",VLOOKUP($B55,'[2]1516 Exp_Rev Access'!$F$7:$FS$310,71,FALSE))</f>
        <v>0</v>
      </c>
      <c r="CO55" s="90">
        <f>IF(ISNA(VLOOKUP($B55,'[2]1516 Exp_Rev Access'!$F$7:$FS$310,72,FALSE)),"",VLOOKUP($B55,'[2]1516 Exp_Rev Access'!$F$7:$FS$310,72,FALSE))</f>
        <v>0</v>
      </c>
      <c r="CP55" s="90">
        <f>IF(ISNA(VLOOKUP($B55,'[2]1516 Exp_Rev Access'!$F$7:$FS$310,73,FALSE)),"",VLOOKUP($B55,'[2]1516 Exp_Rev Access'!$F$7:$FS$310,73,FALSE))</f>
        <v>0</v>
      </c>
      <c r="CQ55" s="90">
        <f>IF(ISNA(VLOOKUP($B55,'[2]1516 Exp_Rev Access'!$F$7:$FS$310,74,FALSE)),"",VLOOKUP($B55,'[2]1516 Exp_Rev Access'!$F$7:$FS$310,74,FALSE))</f>
        <v>1072157.8999999999</v>
      </c>
      <c r="CR55" s="90">
        <f>IF(ISNA(VLOOKUP($B55,'[2]1516 Exp_Rev Access'!$F$7:$FS$310,75,FALSE)),"",VLOOKUP($B55,'[2]1516 Exp_Rev Access'!$F$7:$FS$310,75,FALSE))</f>
        <v>0</v>
      </c>
      <c r="CS55" s="90">
        <f>IF(ISNA(VLOOKUP($B55,'[2]1516 Exp_Rev Access'!$F$7:$FS$310,76,FALSE)),"",VLOOKUP($B55,'[2]1516 Exp_Rev Access'!$F$7:$FS$310,76,FALSE))</f>
        <v>24323.58</v>
      </c>
      <c r="CT55" s="90">
        <f>IF(ISNA(VLOOKUP($B55,'[2]1516 Exp_Rev Access'!$F$7:$FS$310,77,FALSE)),"",VLOOKUP($B55,'[2]1516 Exp_Rev Access'!$F$7:$FS$310,77,FALSE))</f>
        <v>0</v>
      </c>
      <c r="CU55" s="90">
        <f>IF(ISNA(VLOOKUP($B55,'[2]1516 Exp_Rev Access'!$F$7:$FS$310,78,FALSE)),"",VLOOKUP($B55,'[2]1516 Exp_Rev Access'!$F$7:$FS$310,78,FALSE))</f>
        <v>319212.15999999997</v>
      </c>
      <c r="CV55" s="90">
        <f>IF(ISNA(VLOOKUP($B55,'[2]1516 Exp_Rev Access'!$F$7:$FS$310,79,FALSE)),"",VLOOKUP($B55,'[2]1516 Exp_Rev Access'!$F$7:$FS$310,79,FALSE))</f>
        <v>100104.59</v>
      </c>
      <c r="CW55" s="90">
        <f>IF(ISNA(VLOOKUP($B55,'[2]1516 Exp_Rev Access'!$F$7:$FS$310,80,FALSE)),"",VLOOKUP($B55,'[2]1516 Exp_Rev Access'!$F$7:$FS$310,80,FALSE))</f>
        <v>0</v>
      </c>
      <c r="CX55" s="90">
        <f>IF(ISNA(VLOOKUP($B55,'[2]1516 Exp_Rev Access'!$F$7:$FS$310,81,FALSE)),"",VLOOKUP($B55,'[2]1516 Exp_Rev Access'!$F$7:$FS$310,81,FALSE))</f>
        <v>0</v>
      </c>
      <c r="CY55" s="90">
        <f>IF(ISNA(VLOOKUP($B55,'[2]1516 Exp_Rev Access'!$F$7:$FS$310,82,FALSE)),"",VLOOKUP($B55,'[2]1516 Exp_Rev Access'!$F$7:$FS$310,82,FALSE))</f>
        <v>0</v>
      </c>
      <c r="CZ55" s="90">
        <f>IF(ISNA(VLOOKUP($B55,'[2]1516 Exp_Rev Access'!$F$7:$FS$310,83,FALSE)),"",VLOOKUP($B55,'[2]1516 Exp_Rev Access'!$F$7:$FS$310,83,FALSE))</f>
        <v>0</v>
      </c>
      <c r="DA55" s="90">
        <f>IF(ISNA(VLOOKUP($B55,'[2]1516 Exp_Rev Access'!$F$7:$FS$310,84,FALSE)),"",VLOOKUP($B55,'[2]1516 Exp_Rev Access'!$F$7:$FS$310,84,FALSE))</f>
        <v>0</v>
      </c>
      <c r="DB55" s="90">
        <f>IF(ISNA(VLOOKUP($B55,'[2]1516 Exp_Rev Access'!$F$7:$FS$310,85,FALSE)),"",VLOOKUP($B55,'[2]1516 Exp_Rev Access'!$F$7:$FS$310,85,FALSE))</f>
        <v>0</v>
      </c>
      <c r="DC55" s="90">
        <f>IF(ISNA(VLOOKUP($B55,'[2]1516 Exp_Rev Access'!$F$7:$FS$310,86,FALSE)),"",VLOOKUP($B55,'[2]1516 Exp_Rev Access'!$F$7:$FS$310,86,FALSE))</f>
        <v>0</v>
      </c>
      <c r="DD55" s="90">
        <f>IF(ISNA(VLOOKUP($B55,'[2]1516 Exp_Rev Access'!$F$7:$FS$310,87,FALSE)),"",VLOOKUP($B55,'[2]1516 Exp_Rev Access'!$F$7:$FS$310,87,FALSE))</f>
        <v>0</v>
      </c>
      <c r="DE55" s="90">
        <f>IF(ISNA(VLOOKUP($B55,'[2]1516 Exp_Rev Access'!$F$7:$FS$310,88,FALSE)),"",VLOOKUP($B55,'[2]1516 Exp_Rev Access'!$F$7:$FS$310,88,FALSE))</f>
        <v>0</v>
      </c>
      <c r="DF55" s="90">
        <f>IF(ISNA(VLOOKUP($B55,'[2]1516 Exp_Rev Access'!$F$7:$FS$310,89,FALSE)),"",VLOOKUP($B55,'[2]1516 Exp_Rev Access'!$F$7:$FS$310,89,FALSE))</f>
        <v>0</v>
      </c>
      <c r="DG55" s="90">
        <f>IF(ISNA(VLOOKUP($B55,'[2]1516 Exp_Rev Access'!$F$7:$FS$310,90,FALSE)),"",VLOOKUP($B55,'[2]1516 Exp_Rev Access'!$F$7:$FS$310,90,FALSE))</f>
        <v>0</v>
      </c>
      <c r="DH55" s="90">
        <f>IF(ISNA(VLOOKUP($B55,'[2]1516 Exp_Rev Access'!$F$7:$FS$310,91,FALSE)),"",VLOOKUP($B55,'[2]1516 Exp_Rev Access'!$F$7:$FS$310,91,FALSE))</f>
        <v>3587.9</v>
      </c>
      <c r="DI55" s="90">
        <f>IF(ISNA(VLOOKUP($B55,'[2]1516 Exp_Rev Access'!$F$7:$FS$310,92,FALSE)),"",VLOOKUP($B55,'[2]1516 Exp_Rev Access'!$F$7:$FS$310,92,FALSE))</f>
        <v>498496.25</v>
      </c>
      <c r="DJ55" s="90">
        <f>IF(ISNA(VLOOKUP($B55,'[2]1516 Exp_Rev Access'!$F$7:$FS$310,93,FALSE)),"",VLOOKUP($B55,'[2]1516 Exp_Rev Access'!$F$7:$FS$310,93,FALSE))</f>
        <v>0</v>
      </c>
      <c r="DK55" s="90">
        <f>IF(ISNA(VLOOKUP($B55,'[2]1516 Exp_Rev Access'!$F$7:$FS$310,94,FALSE)),"",VLOOKUP($B55,'[2]1516 Exp_Rev Access'!$F$7:$FS$310,94,FALSE))</f>
        <v>0</v>
      </c>
      <c r="DL55" s="90">
        <f>IF(ISNA(VLOOKUP($B55,'[2]1516 Exp_Rev Access'!$F$7:$FS$310,95,FALSE)),"",VLOOKUP($B55,'[2]1516 Exp_Rev Access'!$F$7:$FS$310,95,FALSE))</f>
        <v>0</v>
      </c>
      <c r="DM55" s="90">
        <f>IF(ISNA(VLOOKUP($B55,'[2]1516 Exp_Rev Access'!$F$7:$FS$310,96,FALSE)),"",VLOOKUP($B55,'[2]1516 Exp_Rev Access'!$F$7:$FS$310,96,FALSE))</f>
        <v>0</v>
      </c>
      <c r="DN55" s="90">
        <f>IF(ISNA(VLOOKUP($B55,'[2]1516 Exp_Rev Access'!$F$7:$FS$310,97,FALSE)),"",VLOOKUP($B55,'[2]1516 Exp_Rev Access'!$F$7:$FS$310,97,FALSE))</f>
        <v>0</v>
      </c>
      <c r="DO55" s="90">
        <f>IF(ISNA(VLOOKUP($B55,'[2]1516 Exp_Rev Access'!$F$7:$FS$310,98,FALSE)),"",VLOOKUP($B55,'[2]1516 Exp_Rev Access'!$F$7:$FS$310,98,FALSE))</f>
        <v>0</v>
      </c>
      <c r="DP55" s="90">
        <f>IF(ISNA(VLOOKUP($B55,'[2]1516 Exp_Rev Access'!$F$7:$FS$310,99,FALSE)),"",VLOOKUP($B55,'[2]1516 Exp_Rev Access'!$F$7:$FS$310,99,FALSE))</f>
        <v>0</v>
      </c>
      <c r="DQ55" s="90">
        <f>IF(ISNA(VLOOKUP($B55,'[2]1516 Exp_Rev Access'!$F$7:$FS$310,100,FALSE)),"",VLOOKUP($B55,'[2]1516 Exp_Rev Access'!$F$7:$FS$310,100,FALSE))</f>
        <v>0</v>
      </c>
      <c r="DR55" s="90">
        <f>IF(ISNA(VLOOKUP($B55,'[2]1516 Exp_Rev Access'!$F$7:$FS$310,101,FALSE)),"",VLOOKUP($B55,'[2]1516 Exp_Rev Access'!$F$7:$FS$310,101,FALSE))</f>
        <v>0</v>
      </c>
      <c r="DS55" s="90">
        <f>IF(ISNA(VLOOKUP($B55,'[2]1516 Exp_Rev Access'!$F$7:$FS$310,102,FALSE)),"",VLOOKUP($B55,'[2]1516 Exp_Rev Access'!$F$7:$FS$310,102,FALSE))</f>
        <v>0</v>
      </c>
      <c r="DT55" s="90">
        <f>IF(ISNA(VLOOKUP($B55,'[2]1516 Exp_Rev Access'!$F$7:$FS$310,103,FALSE)),"",VLOOKUP($B55,'[2]1516 Exp_Rev Access'!$F$7:$FS$310,103,FALSE))</f>
        <v>0</v>
      </c>
      <c r="DU55" s="90">
        <f>IF(ISNA(VLOOKUP($B55,'[2]1516 Exp_Rev Access'!$F$7:$FS$310,104,FALSE)),"",VLOOKUP($B55,'[2]1516 Exp_Rev Access'!$F$7:$FS$310,104,FALSE))</f>
        <v>0</v>
      </c>
      <c r="DV55" s="90">
        <f>IF(ISNA(VLOOKUP($B55,'[2]1516 Exp_Rev Access'!$F$7:$FS$310,105,FALSE)),"",VLOOKUP($B55,'[2]1516 Exp_Rev Access'!$F$7:$FS$310,105,FALSE))</f>
        <v>0</v>
      </c>
      <c r="DW55" s="90">
        <f>IF(ISNA(VLOOKUP($B55,'[2]1516 Exp_Rev Access'!$F$7:$FS$310,106,FALSE)),"",VLOOKUP($B55,'[2]1516 Exp_Rev Access'!$F$7:$FS$310,106,FALSE))</f>
        <v>0</v>
      </c>
      <c r="DX55" s="90">
        <f>IF(ISNA(VLOOKUP($B55,'[2]1516 Exp_Rev Access'!$F$7:$FS$310,107,FALSE)),"",VLOOKUP($B55,'[2]1516 Exp_Rev Access'!$F$7:$FS$310,107,FALSE))</f>
        <v>0</v>
      </c>
      <c r="DY55" s="90">
        <f>IF(ISNA(VLOOKUP($B55,'[2]1516 Exp_Rev Access'!$F$7:$FS$310,108,FALSE)),"",VLOOKUP($B55,'[2]1516 Exp_Rev Access'!$F$7:$FS$310,108,FALSE))</f>
        <v>0</v>
      </c>
      <c r="DZ55" s="90">
        <f>IF(ISNA(VLOOKUP($B55,'[2]1516 Exp_Rev Access'!$F$7:$FS$310,109,FALSE)),"",VLOOKUP($B55,'[2]1516 Exp_Rev Access'!$F$7:$FS$310,109,FALSE))</f>
        <v>0</v>
      </c>
      <c r="EA55" s="90">
        <f>IF(ISNA(VLOOKUP($B55,'[2]1516 Exp_Rev Access'!$F$7:$FS$310,110,FALSE)),"",VLOOKUP($B55,'[2]1516 Exp_Rev Access'!$F$7:$FS$310,110,FALSE))</f>
        <v>0</v>
      </c>
      <c r="EB55" s="90">
        <f>IF(ISNA(VLOOKUP($B55,'[2]1516 Exp_Rev Access'!$F$7:$FS$310,111,FALSE)),"",VLOOKUP($B55,'[2]1516 Exp_Rev Access'!$F$7:$FS$310,111,FALSE))</f>
        <v>0</v>
      </c>
      <c r="EC55" s="90">
        <f>IF(ISNA(VLOOKUP($B55,'[2]1516 Exp_Rev Access'!$F$7:$FS$310,112,FALSE)),"",VLOOKUP($B55,'[2]1516 Exp_Rev Access'!$F$7:$FS$310,112,FALSE))</f>
        <v>0</v>
      </c>
      <c r="ED55" s="90">
        <f>IF(ISNA(VLOOKUP($B55,'[2]1516 Exp_Rev Access'!$F$7:$FS$310,113,FALSE)),"",VLOOKUP($B55,'[2]1516 Exp_Rev Access'!$F$7:$FS$310,113,FALSE))</f>
        <v>0</v>
      </c>
      <c r="EE55" s="90">
        <f>IF(ISNA(VLOOKUP($B55,'[2]1516 Exp_Rev Access'!$F$7:$FS$310,114,FALSE)),"",VLOOKUP($B55,'[2]1516 Exp_Rev Access'!$F$7:$FS$310,114,FALSE))</f>
        <v>0</v>
      </c>
      <c r="EF55" s="90">
        <f>IF(ISNA(VLOOKUP($B55,'[2]1516 Exp_Rev Access'!$F$7:$FS$310,115,FALSE)),"",VLOOKUP($B55,'[2]1516 Exp_Rev Access'!$F$7:$FS$310,115,FALSE))</f>
        <v>0</v>
      </c>
      <c r="EG55" s="90">
        <f>IF(ISNA(VLOOKUP($B55,'[2]1516 Exp_Rev Access'!$F$7:$FS$310,116,FALSE)),"",VLOOKUP($B55,'[2]1516 Exp_Rev Access'!$F$7:$FS$310,116,FALSE))</f>
        <v>0</v>
      </c>
      <c r="EH55" s="90">
        <f>IF(ISNA(VLOOKUP($B55,'[2]1516 Exp_Rev Access'!$F$7:$FS$310,117,FALSE)),"",VLOOKUP($B55,'[2]1516 Exp_Rev Access'!$F$7:$FS$310,117,FALSE))</f>
        <v>0</v>
      </c>
      <c r="EI55" s="90">
        <f>IF(ISNA(VLOOKUP($B55,'[2]1516 Exp_Rev Access'!$F$7:$FS$310,118,FALSE)),"",VLOOKUP($B55,'[2]1516 Exp_Rev Access'!$F$7:$FS$310,118,FALSE))</f>
        <v>0</v>
      </c>
      <c r="EJ55" s="90">
        <f>IF(ISNA(VLOOKUP($B55,'[2]1516 Exp_Rev Access'!$F$7:$FS$310,119,FALSE)),"",VLOOKUP($B55,'[2]1516 Exp_Rev Access'!$F$7:$FS$310,119,FALSE))</f>
        <v>0</v>
      </c>
      <c r="EK55" s="90">
        <f>IF(ISNA(VLOOKUP($B55,'[2]1516 Exp_Rev Access'!$F$7:$FS$310,120,FALSE)),"",VLOOKUP($B55,'[2]1516 Exp_Rev Access'!$F$7:$FS$310,120,FALSE))</f>
        <v>0</v>
      </c>
      <c r="EL55" s="90">
        <f>IF(ISNA(VLOOKUP($B55,'[2]1516 Exp_Rev Access'!$F$7:$FS$310,121,FALSE)),"",VLOOKUP($B55,'[2]1516 Exp_Rev Access'!$F$7:$FS$310,121,FALSE))</f>
        <v>0</v>
      </c>
      <c r="EM55" s="90">
        <f>IF(ISNA(VLOOKUP($B55,'[2]1516 Exp_Rev Access'!$F$7:$FS$310,122,FALSE)),"",VLOOKUP($B55,'[2]1516 Exp_Rev Access'!$F$7:$FS$310,122,FALSE))</f>
        <v>0</v>
      </c>
      <c r="EN55" s="90">
        <f>IF(ISNA(VLOOKUP($B55,'[2]1516 Exp_Rev Access'!$F$7:$FS$310,123,FALSE)),"",VLOOKUP($B55,'[2]1516 Exp_Rev Access'!$F$7:$FS$310,123,FALSE))</f>
        <v>0</v>
      </c>
      <c r="EO55" s="90">
        <f>IF(ISNA(VLOOKUP($B55,'[2]1516 Exp_Rev Access'!$F$7:$FS$310,124,FALSE)),"",VLOOKUP($B55,'[2]1516 Exp_Rev Access'!$F$7:$FS$310,124,FALSE))</f>
        <v>30613.63</v>
      </c>
      <c r="EP55" s="90">
        <f>IF(ISNA(VLOOKUP($B55,'[2]1516 Exp_Rev Access'!$F$7:$FS$310,125,FALSE)),"",VLOOKUP($B55,'[2]1516 Exp_Rev Access'!$F$7:$FS$310,125,FALSE))</f>
        <v>0</v>
      </c>
      <c r="EQ55" s="90">
        <f>IF(ISNA(VLOOKUP($B55,'[2]1516 Exp_Rev Access'!$F$7:$FS$310,126,FALSE)),"",VLOOKUP($B55,'[2]1516 Exp_Rev Access'!$F$7:$FS$310,126,FALSE))</f>
        <v>0</v>
      </c>
      <c r="ER55" s="90">
        <f>IF(ISNA(VLOOKUP($B55,'[2]1516 Exp_Rev Access'!$F$7:$FS$310,127,FALSE)),"",VLOOKUP($B55,'[2]1516 Exp_Rev Access'!$F$7:$FS$310,127,FALSE))</f>
        <v>0</v>
      </c>
      <c r="ES55" s="90">
        <f>IF(ISNA(VLOOKUP($B55,'[2]1516 Exp_Rev Access'!$F$7:$FS$310,128,FALSE)),"",VLOOKUP($B55,'[2]1516 Exp_Rev Access'!$F$7:$FS$310,128,FALSE))</f>
        <v>0</v>
      </c>
      <c r="ET55" s="90">
        <f>IF(ISNA(VLOOKUP($B55,'[2]1516 Exp_Rev Access'!$F$7:$FS$310,129,FALSE)),"",VLOOKUP($B55,'[2]1516 Exp_Rev Access'!$F$7:$FS$310,129,FALSE))</f>
        <v>0</v>
      </c>
      <c r="EU55" s="90">
        <f>IF(ISNA(VLOOKUP($B55,'[2]1516 Exp_Rev Access'!$F$7:$FS$310,130,FALSE)),"",VLOOKUP($B55,'[2]1516 Exp_Rev Access'!$F$7:$FS$310,130,FALSE))</f>
        <v>0</v>
      </c>
      <c r="EV55" s="90">
        <f>IF(ISNA(VLOOKUP($B55,'[2]1516 Exp_Rev Access'!$F$7:$FS$310,131,FALSE)),"",VLOOKUP($B55,'[2]1516 Exp_Rev Access'!$F$7:$FS$310,131,FALSE))</f>
        <v>0</v>
      </c>
      <c r="EW55" s="90">
        <f>IF(ISNA(VLOOKUP($B55,'[2]1516 Exp_Rev Access'!$F$7:$FS$310,132,FALSE)),"",VLOOKUP($B55,'[2]1516 Exp_Rev Access'!$F$7:$FS$310,132,FALSE))</f>
        <v>0</v>
      </c>
      <c r="EX55" s="90">
        <f>IF(ISNA(VLOOKUP($B55,'[2]1516 Exp_Rev Access'!$F$7:$FS$310,133,FALSE)),"",VLOOKUP($B55,'[2]1516 Exp_Rev Access'!$F$7:$FS$310,133,FALSE))</f>
        <v>0</v>
      </c>
      <c r="EY55" s="90">
        <f>IF(ISNA(VLOOKUP($B55,'[2]1516 Exp_Rev Access'!$F$7:$FS$310,134,FALSE)),"",VLOOKUP($B55,'[2]1516 Exp_Rev Access'!$F$7:$FS$310,134,FALSE))</f>
        <v>0</v>
      </c>
      <c r="EZ55" s="90">
        <f>IF(ISNA(VLOOKUP($B55,'[2]1516 Exp_Rev Access'!$F$7:$FS$310,135,FALSE)),"",VLOOKUP($B55,'[2]1516 Exp_Rev Access'!$F$7:$FS$310,135,FALSE))</f>
        <v>0</v>
      </c>
      <c r="FA55" s="90">
        <f>IF(ISNA(VLOOKUP($B55,'[2]1516 Exp_Rev Access'!$F$7:$FS$310,136,FALSE)),"",VLOOKUP($B55,'[2]1516 Exp_Rev Access'!$F$7:$FS$310,136,FALSE))</f>
        <v>0</v>
      </c>
      <c r="FB55" s="90">
        <f>IF(ISNA(VLOOKUP($B55,'[2]1516 Exp_Rev Access'!$F$7:$FS$310,137,FALSE)),"",VLOOKUP($B55,'[2]1516 Exp_Rev Access'!$F$7:$FS$310,137,FALSE))</f>
        <v>0</v>
      </c>
      <c r="FC55" s="90">
        <f>IF(ISNA(VLOOKUP($B55,'[2]1516 Exp_Rev Access'!$F$7:$FS$310,138,FALSE)),"",VLOOKUP($B55,'[2]1516 Exp_Rev Access'!$F$7:$FS$310,138,FALSE))</f>
        <v>0</v>
      </c>
      <c r="FD55" s="90">
        <f>IF(ISNA(VLOOKUP($B55,'[2]1516 Exp_Rev Access'!$F$7:$FS$310,139,FALSE)),"",VLOOKUP($B55,'[2]1516 Exp_Rev Access'!$F$7:$FS$310,139,FALSE))</f>
        <v>0</v>
      </c>
      <c r="FE55" s="90">
        <f>IF(ISNA(VLOOKUP($B55,'[2]1516 Exp_Rev Access'!$F$7:$FS$310,140,FALSE)),"",VLOOKUP($B55,'[2]1516 Exp_Rev Access'!$F$7:$FS$310,140,FALSE))</f>
        <v>0</v>
      </c>
      <c r="FF55" s="90">
        <f>IF(ISNA(VLOOKUP($B55,'[2]1516 Exp_Rev Access'!$F$7:$FS$310,141,FALSE)),"",VLOOKUP($B55,'[2]1516 Exp_Rev Access'!$F$7:$FS$310,141,FALSE))</f>
        <v>0</v>
      </c>
      <c r="FG55" s="90">
        <f>IF(ISNA(VLOOKUP($B55,'[2]1516 Exp_Rev Access'!$F$7:$FS$310,142,FALSE)),"",VLOOKUP($B55,'[2]1516 Exp_Rev Access'!$F$7:$FS$310,142,FALSE))</f>
        <v>0</v>
      </c>
      <c r="FH55" s="90">
        <f>IF(ISNA(VLOOKUP($B55,'[2]1516 Exp_Rev Access'!$F$7:$FS$310,143,FALSE)),"",VLOOKUP($B55,'[2]1516 Exp_Rev Access'!$F$7:$FS$310,143,FALSE))</f>
        <v>0</v>
      </c>
      <c r="FI55" s="90">
        <f>IF(ISNA(VLOOKUP($B55,'[2]1516 Exp_Rev Access'!$F$7:$FS$310,144,FALSE)),"",VLOOKUP($B55,'[2]1516 Exp_Rev Access'!$F$7:$FS$310,144,FALSE))</f>
        <v>0</v>
      </c>
      <c r="FJ55" s="90">
        <f>IF(ISNA(VLOOKUP($B55,'[2]1516 Exp_Rev Access'!$F$7:$FS$310,145,FALSE)),"",VLOOKUP($B55,'[2]1516 Exp_Rev Access'!$F$7:$FS$310,145,FALSE))</f>
        <v>0</v>
      </c>
      <c r="FK55" s="90">
        <f>IF(ISNA(VLOOKUP($B55,'[2]1516 Exp_Rev Access'!$F$7:$FS$310,146,FALSE)),"",VLOOKUP($B55,'[2]1516 Exp_Rev Access'!$F$7:$FS$310,146,FALSE))</f>
        <v>0</v>
      </c>
      <c r="FL55" s="90">
        <f>IF(ISNA(VLOOKUP($B55,'[2]1516 Exp_Rev Access'!$F$7:$FS$310,1147,FALSE)),"",VLOOKUP($B55,'[2]1516 Exp_Rev Access'!$F$7:$FS$310,147,FALSE))</f>
        <v>0</v>
      </c>
      <c r="FM55" s="90">
        <f>IF(ISNA(VLOOKUP($B55,'[2]1516 Exp_Rev Access'!$F$7:$FS$310,148,FALSE)),"",VLOOKUP($B55,'[2]1516 Exp_Rev Access'!$F$7:$FS$310,148,FALSE))</f>
        <v>0</v>
      </c>
      <c r="FN55" s="90">
        <f>IF(ISNA(VLOOKUP($B55,'[2]1516 Exp_Rev Access'!$F$7:$FS$310,149,FALSE)),"",VLOOKUP($B55,'[2]1516 Exp_Rev Access'!$F$7:$FS$310,149,FALSE))</f>
        <v>0</v>
      </c>
      <c r="FO55" s="90">
        <f>IF(ISNA(VLOOKUP($B55,'[2]1516 Exp_Rev Access'!$F$7:$FS$310,150,FALSE)),"",VLOOKUP($B55,'[2]1516 Exp_Rev Access'!$F$7:$FS$310,150,FALSE))</f>
        <v>0</v>
      </c>
      <c r="FP55" s="90">
        <f>IF(ISNA(VLOOKUP($B55,'[2]1516 Exp_Rev Access'!$F$7:$FS$310,151,FALSE)),"",VLOOKUP($B55,'[2]1516 Exp_Rev Access'!$F$7:$FS$310,151,FALSE))</f>
        <v>0</v>
      </c>
      <c r="FQ55" s="90">
        <f>IF(ISNA(VLOOKUP($B55,'[2]1516 Exp_Rev Access'!$F$7:$FS$310,152,FALSE)),"",VLOOKUP($B55,'[2]1516 Exp_Rev Access'!$F$7:$FS$310,152,FALSE))</f>
        <v>0</v>
      </c>
      <c r="FR55" s="90">
        <f>IF(ISNA(VLOOKUP($B55,'[2]1516 Exp_Rev Access'!$F$7:$FS$310,153,FALSE)),"",VLOOKUP($B55,'[2]1516 Exp_Rev Access'!$F$7:$FS$310,153,FALSE))</f>
        <v>71802.66</v>
      </c>
      <c r="FS55" s="53">
        <f t="shared" si="152"/>
        <v>2124204.5699999998</v>
      </c>
      <c r="FT55" s="92">
        <f t="shared" si="153"/>
        <v>3.085162000486363E-2</v>
      </c>
      <c r="FU55" s="118">
        <f t="shared" si="154"/>
        <v>318.60471921538397</v>
      </c>
      <c r="FV55" s="90">
        <f>IF(ISNA(VLOOKUP($B55,'[2]1516 Exp_Rev Access'!$F$7:$FS$310,154,FALSE)),"",VLOOKUP($B55,'[2]1516 Exp_Rev Access'!$F$7:$FS$310,154,FALSE))</f>
        <v>0</v>
      </c>
      <c r="FW55" s="90">
        <f>IF(ISNA(VLOOKUP($B55,'[2]1516 Exp_Rev Access'!$F$7:$FS$310,155,FALSE)),"",VLOOKUP($B55,'[2]1516 Exp_Rev Access'!$F$7:$FS$310,155,FALSE))</f>
        <v>0</v>
      </c>
      <c r="FX55" s="90">
        <f>IF(ISNA(VLOOKUP($B55,'[2]1516 Exp_Rev Access'!$F$7:$FS$310,156,FALSE)),"",VLOOKUP($B55,'[2]1516 Exp_Rev Access'!$F$7:$FS$310,156,FALSE))</f>
        <v>0</v>
      </c>
      <c r="FY55" s="90">
        <f>IF(ISNA(VLOOKUP($B55,'[2]1516 Exp_Rev Access'!$F$7:$FS$310,157,FALSE)),"",VLOOKUP($B55,'[2]1516 Exp_Rev Access'!$F$7:$FS$310,157,FALSE))</f>
        <v>0</v>
      </c>
      <c r="FZ55" s="90">
        <f>IF(ISNA(VLOOKUP($B55,'[2]1516 Exp_Rev Access'!$F$7:$FS$310,158,FALSE)),"",VLOOKUP($B55,'[2]1516 Exp_Rev Access'!$F$7:$FS$310,158,FALSE))</f>
        <v>0</v>
      </c>
      <c r="GA55" s="90">
        <f>IF(ISNA(VLOOKUP($B55,'[2]1516 Exp_Rev Access'!$F$7:$FS$310,159,FALSE)),"",VLOOKUP($B55,'[2]1516 Exp_Rev Access'!$F$7:$FS$310,159,FALSE))</f>
        <v>0</v>
      </c>
      <c r="GB55" s="90">
        <f>IF(ISNA(VLOOKUP($B55,'[2]1516 Exp_Rev Access'!$F$7:$FS$310,160,FALSE)),"",VLOOKUP($B55,'[2]1516 Exp_Rev Access'!$F$7:$FS$310,160,FALSE))</f>
        <v>0</v>
      </c>
      <c r="GC55" s="90">
        <f>IF(ISNA(VLOOKUP($B55,'[2]1516 Exp_Rev Access'!$F$7:$FS$310,161,FALSE)),"",VLOOKUP($B55,'[2]1516 Exp_Rev Access'!$F$7:$FS$310,161,FALSE))</f>
        <v>0</v>
      </c>
      <c r="GD55" s="90">
        <f>IF(ISNA(VLOOKUP($B55,'[2]1516 Exp_Rev Access'!$F$7:$FS$310,162,FALSE)),"",VLOOKUP($B55,'[2]1516 Exp_Rev Access'!$F$7:$FS$310,162,FALSE))</f>
        <v>0</v>
      </c>
      <c r="GE55" s="90">
        <f>IF(ISNA(VLOOKUP($B55,'[2]1516 Exp_Rev Access'!$F$7:$FS$310,163,FALSE)),"",VLOOKUP($B55,'[2]1516 Exp_Rev Access'!$F$7:$FS$310,163,FALSE))</f>
        <v>0</v>
      </c>
      <c r="GF55" s="90">
        <f>IF(ISNA(VLOOKUP($B55,'[2]1516 Exp_Rev Access'!$F$7:$FS$310,164,FALSE)),"",VLOOKUP($B55,'[2]1516 Exp_Rev Access'!$F$7:$FS$310,164,FALSE))</f>
        <v>0</v>
      </c>
      <c r="GG55" s="90">
        <f>IF(ISNA(VLOOKUP($B55,'[2]1516 Exp_Rev Access'!$F$7:$FS$310,165,FALSE)),"",VLOOKUP($B55,'[2]1516 Exp_Rev Access'!$F$7:$FS$310,165,FALSE))</f>
        <v>0</v>
      </c>
      <c r="GH55" s="90">
        <f>IF(ISNA(VLOOKUP($B55,'[2]1516 Exp_Rev Access'!$F$7:$FS$310,166,FALSE)),"",VLOOKUP($B55,'[2]1516 Exp_Rev Access'!$F$7:$FS$310,166,FALSE))</f>
        <v>0</v>
      </c>
      <c r="GI55" s="90">
        <f>IF(ISNA(VLOOKUP($B55,'[2]1516 Exp_Rev Access'!$F$7:$FS$310,167,FALSE)),"",VLOOKUP($B55,'[2]1516 Exp_Rev Access'!$F$7:$FS$310,167,FALSE))</f>
        <v>0</v>
      </c>
      <c r="GJ55" s="90">
        <f>IF(ISNA(VLOOKUP($B55,'[2]1516 Exp_Rev Access'!$F$7:$FS$310,168,FALSE)),"",VLOOKUP($B55,'[2]1516 Exp_Rev Access'!$F$7:$FS$310,168,FALSE))</f>
        <v>0</v>
      </c>
      <c r="GK55" s="90">
        <f>IF(ISNA(VLOOKUP($B55,'[2]1516 Exp_Rev Access'!$F$7:$FS$310,169,FALSE)),"",VLOOKUP($B55,'[2]1516 Exp_Rev Access'!$F$7:$FS$310,169,FALSE))</f>
        <v>19324.21</v>
      </c>
      <c r="GL55" s="90">
        <f>IF(ISNA(VLOOKUP($B55,'[2]1516 Exp_Rev Access'!$F$7:$FS$310,170,FALSE)),"",VLOOKUP($B55,'[2]1516 Exp_Rev Access'!$F$7:$FS$310,170,FALSE))</f>
        <v>0</v>
      </c>
      <c r="GM55" s="90">
        <f>IF(ISNA(VLOOKUP($B55,'[2]1516 Exp_Rev Access'!$F$7:$FT$310,171,FALSE)),"",VLOOKUP($B55,'[2]1516 Exp_Rev Access'!$F$7:$FT$310,171,FALSE))</f>
        <v>0</v>
      </c>
      <c r="GN55" s="90">
        <f>IF(ISNA(VLOOKUP($B55,'[2]1516 Exp_Rev Access'!$F$7:$FU$310,172,FALSE)),"",VLOOKUP($B55,'[2]1516 Exp_Rev Access'!$F$7:$FU$310,172,FALSE))</f>
        <v>0</v>
      </c>
      <c r="GO55" s="90">
        <f>IF(ISNA(VLOOKUP($B55,'[2]1516 Exp_Rev Access'!$F$7:$FV$310,173,FALSE)),"",VLOOKUP($B55,'[2]1516 Exp_Rev Access'!$F$7:$FV$310,173,FALSE))</f>
        <v>0</v>
      </c>
      <c r="GP55" s="90">
        <f>IF(ISNA(VLOOKUP($B55,'[2]1516 Exp_Rev Access'!$F$7:$GA$310,174,FALSE)),"",VLOOKUP($B55,'[2]1516 Exp_Rev Access'!$F$7:$GA$310,174,FALSE))</f>
        <v>0</v>
      </c>
      <c r="GQ55" s="90">
        <f>IF(ISNA(VLOOKUP($B55,'[2]1516 Exp_Rev Access'!$F$7:$GA$310,175,FALSE)),"",VLOOKUP($B55,'[2]1516 Exp_Rev Access'!$F$7:$GA$310,175,FALSE))</f>
        <v>0</v>
      </c>
      <c r="GR55" s="90">
        <f>IF(ISNA(VLOOKUP($B55,'[2]1516 Exp_Rev Access'!$F$7:$GA$310,176,FALSE)),"",VLOOKUP($B55,'[2]1516 Exp_Rev Access'!$F$7:$GA$310,176,FALSE))</f>
        <v>0</v>
      </c>
      <c r="GS55" s="90">
        <f>IF(ISNA(VLOOKUP($B55,'[2]1516 Exp_Rev Access'!$F$7:$GA$310,177,FALSE)),"",VLOOKUP($B55,'[2]1516 Exp_Rev Access'!$F$7:$GA$310,177,FALSE))</f>
        <v>0</v>
      </c>
      <c r="GT55" s="90">
        <f>IF(ISNA(VLOOKUP($B55,'[2]1516 Exp_Rev Access'!$F$7:$GA$310,178,FALSE)),"",VLOOKUP($B55,'[2]1516 Exp_Rev Access'!$F$7:$GA$310,178,FALSE))</f>
        <v>2280.1799999999998</v>
      </c>
      <c r="GU55" s="53">
        <f t="shared" si="155"/>
        <v>21604.39</v>
      </c>
      <c r="GV55" s="92">
        <f t="shared" si="156"/>
        <v>3.1377883285359649E-4</v>
      </c>
      <c r="GW55" s="96">
        <f t="shared" si="157"/>
        <v>3.2403944078557601</v>
      </c>
    </row>
    <row r="56" spans="1:222" s="97" customFormat="1" x14ac:dyDescent="0.2">
      <c r="A56" s="86"/>
      <c r="B56" s="87" t="s">
        <v>245</v>
      </c>
      <c r="C56" s="87" t="s">
        <v>246</v>
      </c>
      <c r="D56" s="88">
        <f>IF(ISNA(VLOOKUP($B56,'[2]1516 enrollment_Rev_Exp by size'!$A$6:$C$325,3,FALSE)),"",VLOOKUP($B56,'[2]1516 enrollment_Rev_Exp by size'!$A$6:$C$325,3,FALSE))</f>
        <v>12891.859999999997</v>
      </c>
      <c r="E56" s="89">
        <v>145068036.13999999</v>
      </c>
      <c r="F56" s="67">
        <f t="shared" si="135"/>
        <v>145068036.13999999</v>
      </c>
      <c r="G56" s="67">
        <f t="shared" si="136"/>
        <v>0</v>
      </c>
      <c r="H56" s="90">
        <f>IF(ISNA(VLOOKUP($B56,'[2]1516 Exp_Rev Access'!$F$7:$FS$310,2,FALSE)),"",VLOOKUP($B56,'[2]1516 Exp_Rev Access'!$F$7:$FS$310,2,FALSE))</f>
        <v>25798778.780000001</v>
      </c>
      <c r="I56" s="90">
        <f>IF(ISNA(VLOOKUP($B56,'[2]1516 Exp_Rev Access'!$F$7:$FS$310,3,FALSE)),"",VLOOKUP($B56,'[2]1516 Exp_Rev Access'!$F$7:$FS$310,3,FALSE))</f>
        <v>0</v>
      </c>
      <c r="J56" s="90">
        <f>IF(ISNA(VLOOKUP($B56,'[2]1516 Exp_Rev Access'!$F$7:$FS$310,4,FALSE)),"",VLOOKUP($B56,'[2]1516 Exp_Rev Access'!$F$7:$FS$310,4,FALSE))</f>
        <v>0</v>
      </c>
      <c r="K56" s="90">
        <f>IF(ISNA(VLOOKUP($B56,'[2]1516 Exp_Rev Access'!$F$7:$FS$310,5,FALSE)),"-",VLOOKUP($B56,'[2]1516 Exp_Rev Access'!$F$7:$FS$310,5,FALSE))</f>
        <v>233038.32</v>
      </c>
      <c r="L56" s="90">
        <f>IF(ISNA(VLOOKUP($B56,'[2]1516 Exp_Rev Access'!$F$7:$FS$310,6,FALSE)),"",VLOOKUP($B56,'[2]1516 Exp_Rev Access'!$F$7:$FS$310,6,FALSE))</f>
        <v>0</v>
      </c>
      <c r="M56" s="90">
        <f>IF(ISNA(VLOOKUP($B56,'[2]1516 Exp_Rev Access'!$F$7:$FS$310,7,FALSE)),"",VLOOKUP($B56,'[2]1516 Exp_Rev Access'!$F$7:$FS$310,7,FALSE))</f>
        <v>0</v>
      </c>
      <c r="N56" s="53">
        <f t="shared" si="137"/>
        <v>26031817.100000001</v>
      </c>
      <c r="O56" s="91">
        <f t="shared" si="138"/>
        <v>0.17944557459148081</v>
      </c>
      <c r="P56" s="53">
        <f t="shared" si="139"/>
        <v>2019.2444767473435</v>
      </c>
      <c r="Q56" s="90">
        <f>IF(ISNA(VLOOKUP($B56,'[2]1516 Exp_Rev Access'!$F$7:$FS$310,8,FALSE)),"",VLOOKUP($B56,'[2]1516 Exp_Rev Access'!$F$7:$FS$310,8,FALSE))</f>
        <v>302796.56</v>
      </c>
      <c r="R56" s="90">
        <f>IF(ISNA(VLOOKUP($B56,'[2]1516 Exp_Rev Access'!$F$7:$FS$310,9,FALSE)),"",VLOOKUP($B56,'[2]1516 Exp_Rev Access'!$F$7:$FS$310,9,FALSE))</f>
        <v>0</v>
      </c>
      <c r="S56" s="90">
        <f>IF(ISNA(VLOOKUP($B56,'[2]1516 Exp_Rev Access'!$F$7:$FS$310,10,FALSE)),"",VLOOKUP($B56,'[2]1516 Exp_Rev Access'!$F$7:$FS$310,10,FALSE))</f>
        <v>33970</v>
      </c>
      <c r="T56" s="90">
        <f>IF(ISNA(VLOOKUP($B56,'[2]1516 Exp_Rev Access'!$F$7:$FS$310,11,FALSE)),"",VLOOKUP($B56,'[2]1516 Exp_Rev Access'!$F$7:$FS$310,11,FALSE))</f>
        <v>0</v>
      </c>
      <c r="U56" s="90">
        <f>IF(ISNA(VLOOKUP($B56,'[2]1516 Exp_Rev Access'!$F$7:$FS$310,12,FALSE)),"",VLOOKUP($B56,'[2]1516 Exp_Rev Access'!$F$7:$FS$310,12,FALSE))</f>
        <v>0</v>
      </c>
      <c r="V56" s="90">
        <f>IF(ISNA(VLOOKUP($B56,'[2]1516 Exp_Rev Access'!$F$7:$FS$310,13,FALSE)),"",VLOOKUP($B56,'[2]1516 Exp_Rev Access'!$F$7:$FS$310,13,FALSE))</f>
        <v>0</v>
      </c>
      <c r="W56" s="90">
        <f>IF(ISNA(VLOOKUP($B56,'[2]1516 Exp_Rev Access'!$F$7:$FS$310,14,FALSE)),"",VLOOKUP($B56,'[2]1516 Exp_Rev Access'!$F$7:$FS$310,14,FALSE))</f>
        <v>406250.25</v>
      </c>
      <c r="X56" s="90">
        <f>IF(ISNA(VLOOKUP($B56,'[2]1516 Exp_Rev Access'!$F$7:$FS$310,15,FALSE)),"",VLOOKUP($B56,'[2]1516 Exp_Rev Access'!$F$7:$FS$310,15,FALSE))</f>
        <v>61180.23</v>
      </c>
      <c r="Y56" s="90">
        <f>IF(ISNA(VLOOKUP($B56,'[2]1516 Exp_Rev Access'!$F$7:$FS$310,16,FALSE)),"",VLOOKUP($B56,'[2]1516 Exp_Rev Access'!$F$7:$FS$310,16,FALSE))</f>
        <v>261276.7</v>
      </c>
      <c r="Z56" s="90">
        <f>IF(ISNA(VLOOKUP($B56,'[2]1516 Exp_Rev Access'!$F$7:$FS$310,17,FALSE)),"",VLOOKUP($B56,'[2]1516 Exp_Rev Access'!$F$7:$FS$310,17,FALSE))</f>
        <v>69621.2</v>
      </c>
      <c r="AA56" s="90">
        <f>IF(ISNA(VLOOKUP($B56,'[2]1516 Exp_Rev Access'!$F$7:$FS$310,18,FALSE)),"",VLOOKUP($B56,'[2]1516 Exp_Rev Access'!$F$7:$FS$310,18,FALSE))</f>
        <v>0</v>
      </c>
      <c r="AB56" s="90">
        <f>IF(ISNA(VLOOKUP($B56,'[2]1516 Exp_Rev Access'!$F$7:$FS$310,19,FALSE)),"",VLOOKUP($B56,'[2]1516 Exp_Rev Access'!$F$7:$FS$310,19,FALSE))</f>
        <v>0</v>
      </c>
      <c r="AC56" s="90">
        <f>IF(ISNA(VLOOKUP($B56,'[2]1516 Exp_Rev Access'!$F$7:$FS$310,20,FALSE)),"",VLOOKUP($B56,'[2]1516 Exp_Rev Access'!$F$7:$FS$310,20,FALSE))</f>
        <v>72699.5</v>
      </c>
      <c r="AD56" s="90">
        <f>IF(ISNA(VLOOKUP($B56,'[2]1516 Exp_Rev Access'!$F$7:$FS$310,21,FALSE)),"",VLOOKUP($B56,'[2]1516 Exp_Rev Access'!$F$7:$FS$310,21,FALSE))</f>
        <v>1006020.57</v>
      </c>
      <c r="AE56" s="90">
        <f>IF(ISNA(VLOOKUP($B56,'[2]1516 Exp_Rev Access'!$F$7:$FS$310,22,FALSE)),"",VLOOKUP($B56,'[2]1516 Exp_Rev Access'!$F$7:$FS$310,22,FALSE))</f>
        <v>48613.72</v>
      </c>
      <c r="AF56" s="90">
        <f>IF(ISNA(VLOOKUP($B56,'[2]1516 Exp_Rev Access'!$F$7:$FS$310,23,FALSE)),"",VLOOKUP($B56,'[2]1516 Exp_Rev Access'!$F$7:$FS$310,23,FALSE))</f>
        <v>0</v>
      </c>
      <c r="AG56" s="90">
        <f>IF(ISNA(VLOOKUP($B56,'[2]1516 Exp_Rev Access'!$F$7:$FS$310,24,FALSE)),"",VLOOKUP($B56,'[2]1516 Exp_Rev Access'!$F$7:$FS$310,24,FALSE))</f>
        <v>488845.38</v>
      </c>
      <c r="AH56" s="90">
        <f>IF(ISNA(VLOOKUP($B56,'[2]1516 Exp_Rev Access'!$F$7:$FS$310,25,FALSE)),"",VLOOKUP($B56,'[2]1516 Exp_Rev Access'!$F$7:$FS$310,25,FALSE))</f>
        <v>15472.9</v>
      </c>
      <c r="AI56" s="90">
        <f>IF(ISNA(VLOOKUP($B56,'[2]1516 Exp_Rev Access'!$F$7:$FS$310,26,FALSE)),"",VLOOKUP($B56,'[2]1516 Exp_Rev Access'!$F$7:$FS$310,26,FALSE))</f>
        <v>258644.11</v>
      </c>
      <c r="AJ56" s="90">
        <f>IF(ISNA(VLOOKUP($B56,'[2]1516 Exp_Rev Access'!$F$7:$FS$310,27,FALSE)),"",VLOOKUP($B56,'[2]1516 Exp_Rev Access'!$F$7:$FS$310,27,FALSE))</f>
        <v>16710.900000000001</v>
      </c>
      <c r="AK56" s="90">
        <f>IF(ISNA(VLOOKUP($B56,'[2]1516 Exp_Rev Access'!$F$7:$FS$310,28,FALSE)),"",VLOOKUP($B56,'[2]1516 Exp_Rev Access'!$F$7:$FS$310,28,FALSE))</f>
        <v>101150.28</v>
      </c>
      <c r="AL56" s="90">
        <f>IF(ISNA(VLOOKUP($B56,'[2]1516 Exp_Rev Access'!$F$7:$FS$310,29,FALSE)),"",VLOOKUP($B56,'[2]1516 Exp_Rev Access'!$F$7:$FS$310,29,FALSE))</f>
        <v>245727.45</v>
      </c>
      <c r="AM56" s="53">
        <f t="shared" si="140"/>
        <v>3388979.7499999995</v>
      </c>
      <c r="AN56" s="92">
        <f t="shared" si="141"/>
        <v>2.3361312665247748E-2</v>
      </c>
      <c r="AO56" s="68">
        <f t="shared" si="142"/>
        <v>262.87748625877106</v>
      </c>
      <c r="AP56" s="90">
        <f>IF(ISNA(VLOOKUP($B56,'[2]1516 Exp_Rev Access'!$F$7:$FS$310,30,FALSE)),"",VLOOKUP($B56,'[2]1516 Exp_Rev Access'!$F$7:$FS$310,30,FALSE))</f>
        <v>76205389.829999998</v>
      </c>
      <c r="AQ56" s="90">
        <f>IF(ISNA(VLOOKUP($B56,'[2]1516 Exp_Rev Access'!$F$7:$FS$310,31,FALSE)),"",VLOOKUP($B56,'[2]1516 Exp_Rev Access'!$F$7:$FS$310,31,FALSE))</f>
        <v>2009712.55</v>
      </c>
      <c r="AR56" s="90">
        <f>IF(ISNA(VLOOKUP($B56,'[2]1516 Exp_Rev Access'!$F$7:$FS$310,32,FALSE)),"",VLOOKUP($B56,'[2]1516 Exp_Rev Access'!$F$7:$FS$310,32,FALSE))</f>
        <v>6701880.4400000004</v>
      </c>
      <c r="AS56" s="90">
        <f>IF(ISNA(VLOOKUP($B56,'[2]1516 Exp_Rev Access'!$F$7:$FS$310,33,FALSE)),"",VLOOKUP($B56,'[2]1516 Exp_Rev Access'!$F$7:$FS$310,33,FALSE))</f>
        <v>537090.18999999994</v>
      </c>
      <c r="AT56" s="90">
        <f>IF(ISNA(VLOOKUP($B56,'[2]1516 Exp_Rev Access'!$F$7:$FS$310,34,FALSE)),"",VLOOKUP($B56,'[2]1516 Exp_Rev Access'!$F$7:$FS$310,34,FALSE))</f>
        <v>0</v>
      </c>
      <c r="AU56" s="53">
        <f t="shared" si="143"/>
        <v>85454073.00999999</v>
      </c>
      <c r="AV56" s="93">
        <f t="shared" si="144"/>
        <v>0.58906203794977496</v>
      </c>
      <c r="AW56" s="53">
        <f t="shared" si="145"/>
        <v>6628.529398395578</v>
      </c>
      <c r="AX56" s="90">
        <f>IF(ISNA(VLOOKUP($B56,'[2]1516 Exp_Rev Access'!$F$7:$FS$310,35,FALSE)),"",VLOOKUP($B56,'[2]1516 Exp_Rev Access'!$F$7:$FS$310,35,FALSE))</f>
        <v>3678.43</v>
      </c>
      <c r="AY56" s="90">
        <f>IF(ISNA(VLOOKUP($B56,'[2]1516 Exp_Rev Access'!$F$7:$FS$310,36,FALSE)),"",VLOOKUP($B56,'[2]1516 Exp_Rev Access'!$F$7:$FS$310,36,FALSE))</f>
        <v>10270131.65</v>
      </c>
      <c r="AZ56" s="90">
        <f>IF(ISNA(VLOOKUP($B56,'[2]1516 Exp_Rev Access'!$F$7:$FS$310,37,FALSE)),"",VLOOKUP($B56,'[2]1516 Exp_Rev Access'!$F$7:$FS$310,37,FALSE))</f>
        <v>300457.58</v>
      </c>
      <c r="BA56" s="90">
        <f>IF(ISNA(VLOOKUP($B56,'[2]1516 Exp_Rev Access'!$F$7:$FS$310,38,FALSE)),"",VLOOKUP($B56,'[2]1516 Exp_Rev Access'!$F$7:$FS$310,38,FALSE))</f>
        <v>0</v>
      </c>
      <c r="BB56" s="90">
        <f>IF(ISNA(VLOOKUP($B56,'[2]1516 Exp_Rev Access'!$F$7:$FS$310,39,FALSE)),"",VLOOKUP($B56,'[2]1516 Exp_Rev Access'!$F$7:$FS$310,39,FALSE))</f>
        <v>0</v>
      </c>
      <c r="BC56" s="90">
        <f>IF(ISNA(VLOOKUP($B56,'[2]1516 Exp_Rev Access'!$F$7:$FS$310,40,FALSE)),"",VLOOKUP($B56,'[2]1516 Exp_Rev Access'!$F$7:$FS$310,40,FALSE))</f>
        <v>2382816.79</v>
      </c>
      <c r="BD56" s="90">
        <f>IF(ISNA(VLOOKUP($B56,'[2]1516 Exp_Rev Access'!$F$7:$FS$310,41,FALSE)),"",VLOOKUP($B56,'[2]1516 Exp_Rev Access'!$F$7:$FS$310,41,FALSE))</f>
        <v>0</v>
      </c>
      <c r="BE56" s="90">
        <f>IF(ISNA(VLOOKUP($B56,'[2]1516 Exp_Rev Access'!$F$7:$FS$310,42,FALSE)),"",VLOOKUP($B56,'[2]1516 Exp_Rev Access'!$F$7:$FS$310,42,FALSE))</f>
        <v>350668.31</v>
      </c>
      <c r="BF56" s="90">
        <f>IF(ISNA(VLOOKUP($B56,'[2]1516 Exp_Rev Access'!$F$7:$FS$310,43,FALSE)),"",VLOOKUP($B56,'[2]1516 Exp_Rev Access'!$F$7:$FS$310,43,FALSE))</f>
        <v>0</v>
      </c>
      <c r="BG56" s="90">
        <f>IF(ISNA(VLOOKUP($B56,'[2]1516 Exp_Rev Access'!$F$7:$FS$310,44,FALSE)),"",VLOOKUP($B56,'[2]1516 Exp_Rev Access'!$F$7:$FS$310,44,FALSE))</f>
        <v>849410.24</v>
      </c>
      <c r="BH56" s="90">
        <f>IF(ISNA(VLOOKUP($B56,'[2]1516 Exp_Rev Access'!$F$7:$FS$310,45,FALSE)),"",VLOOKUP($B56,'[2]1516 Exp_Rev Access'!$F$7:$FS$310,45,FALSE))</f>
        <v>128323.97</v>
      </c>
      <c r="BI56" s="90">
        <f>IF(ISNA(VLOOKUP($B56,'[2]1516 Exp_Rev Access'!$F$7:$FS$310,46,FALSE)),"",VLOOKUP($B56,'[2]1516 Exp_Rev Access'!$F$7:$FS$310,46,FALSE))</f>
        <v>0</v>
      </c>
      <c r="BJ56" s="90">
        <f>IF(ISNA(VLOOKUP($B56,'[2]1516 Exp_Rev Access'!$F$7:$FS$310,47,FALSE)),"",VLOOKUP($B56,'[2]1516 Exp_Rev Access'!$F$7:$FS$310,47,FALSE))</f>
        <v>59655.95</v>
      </c>
      <c r="BK56" s="90">
        <f>IF(ISNA(VLOOKUP($B56,'[2]1516 Exp_Rev Access'!$F$7:$FS$310,48,FALSE)),"",VLOOKUP($B56,'[2]1516 Exp_Rev Access'!$F$7:$FS$310,48,FALSE))</f>
        <v>7724404.1100000003</v>
      </c>
      <c r="BL56" s="90">
        <f>IF(ISNA(VLOOKUP($B56,'[2]1516 Exp_Rev Access'!$F$7:$FS$310,49,FALSE)),"",VLOOKUP($B56,'[2]1516 Exp_Rev Access'!$F$7:$FS$310,49,FALSE))</f>
        <v>0</v>
      </c>
      <c r="BM56" s="90">
        <f>IF(ISNA(VLOOKUP($B56,'[2]1516 Exp_Rev Access'!$F$7:$FS$310,50,FALSE)),"",VLOOKUP($B56,'[2]1516 Exp_Rev Access'!$F$7:$FS$310,50,FALSE))</f>
        <v>0</v>
      </c>
      <c r="BN56" s="90">
        <f>IF(ISNA(VLOOKUP($B56,'[2]1516 Exp_Rev Access'!$F$7:$FS$310,51,FALSE)),"",VLOOKUP($B56,'[2]1516 Exp_Rev Access'!$F$7:$FS$310,51,FALSE))</f>
        <v>0</v>
      </c>
      <c r="BO56" s="90">
        <f>IF(ISNA(VLOOKUP($B56,'[2]1516 Exp_Rev Access'!$F$7:$FS$310,52,FALSE)),"",VLOOKUP($B56,'[2]1516 Exp_Rev Access'!$F$7:$FS$310,52,FALSE))</f>
        <v>0</v>
      </c>
      <c r="BP56" s="90">
        <f>IF(ISNA(VLOOKUP($B56,'[2]1516 Exp_Rev Access'!$F$7:$FS$310,53,FALSE)),"",VLOOKUP($B56,'[2]1516 Exp_Rev Access'!$F$7:$FS$310,53,FALSE))</f>
        <v>0</v>
      </c>
      <c r="BQ56" s="90">
        <f>IF(ISNA(VLOOKUP($B56,'[2]1516 Exp_Rev Access'!$F$7:$FS$310,54,FALSE)),"",VLOOKUP($B56,'[2]1516 Exp_Rev Access'!$F$7:$FS$310,54,FALSE))</f>
        <v>0</v>
      </c>
      <c r="BR56" s="90">
        <f>IF(ISNA(VLOOKUP($B56,'[2]1516 Exp_Rev Access'!$F$7:$FS$310,55,FALSE)),"",VLOOKUP($B56,'[2]1516 Exp_Rev Access'!$F$7:$FS$310,55,FALSE))</f>
        <v>0</v>
      </c>
      <c r="BS56" s="90">
        <f>IF(ISNA(VLOOKUP($B56,'[2]1516 Exp_Rev Access'!$F$7:$FS$310,56,FALSE)),"",VLOOKUP($B56,'[2]1516 Exp_Rev Access'!$F$7:$FS$310,56,FALSE))</f>
        <v>5291.28</v>
      </c>
      <c r="BT56" s="90">
        <f>IF(ISNA(VLOOKUP($B56,'[2]1516 Exp_Rev Access'!$F$7:$FS$310,57,FALSE)),"",VLOOKUP($B56,'[2]1516 Exp_Rev Access'!$F$7:$FS$310,57,FALSE))</f>
        <v>0</v>
      </c>
      <c r="BU56" s="90">
        <f>IF(ISNA(VLOOKUP($B56,'[2]1516 Exp_Rev Access'!$F$7:$FS$310,58,FALSE)),"",VLOOKUP($B56,'[2]1516 Exp_Rev Access'!$F$7:$FS$310,58,FALSE))</f>
        <v>0</v>
      </c>
      <c r="BV56" s="53">
        <f t="shared" si="146"/>
        <v>22074838.310000002</v>
      </c>
      <c r="BW56" s="92">
        <f t="shared" si="147"/>
        <v>0.15216886432995042</v>
      </c>
      <c r="BX56" s="68">
        <f t="shared" si="148"/>
        <v>1712.3082557520797</v>
      </c>
      <c r="BY56" s="90">
        <f>IF(ISNA(VLOOKUP($B56,'[2]1516 Exp_Rev Access'!$F$7:$FS$310,59,FALSE)),"",VLOOKUP($B56,'[2]1516 Exp_Rev Access'!$F$7:$FS$310,59,FALSE))</f>
        <v>0</v>
      </c>
      <c r="BZ56" s="90">
        <f>IF(ISNA(VLOOKUP($B56,'[2]1516 Exp_Rev Access'!$F$7:$FS$310,60,FALSE)),"",VLOOKUP($B56,'[2]1516 Exp_Rev Access'!$F$7:$FS$310,60,FALSE))</f>
        <v>0</v>
      </c>
      <c r="CA56" s="90">
        <f>IF(ISNA(VLOOKUP($B56,'[2]1516 Exp_Rev Access'!$F$7:$FS$310,61,FALSE)),"",VLOOKUP($B56,'[2]1516 Exp_Rev Access'!$F$7:$FS$310,61,FALSE))</f>
        <v>0</v>
      </c>
      <c r="CB56" s="90">
        <f>IF(ISNA(VLOOKUP($B56,'[2]1516 Exp_Rev Access'!$F$7:$FS$310,62,FALSE)),"",VLOOKUP($B56,'[2]1516 Exp_Rev Access'!$F$7:$FS$310,62,FALSE))</f>
        <v>0</v>
      </c>
      <c r="CC56" s="90">
        <f>IF(ISNA(VLOOKUP($B56,'[2]1516 Exp_Rev Access'!$F$7:$FS$310,63,FALSE)),"",VLOOKUP($B56,'[2]1516 Exp_Rev Access'!$F$7:$FS$310,63,FALSE))</f>
        <v>321.57</v>
      </c>
      <c r="CD56" s="90">
        <f>IF(ISNA(VLOOKUP($B56,'[2]1516 Exp_Rev Access'!$F$7:$FS$310,64,FALSE)),"",VLOOKUP($B56,'[2]1516 Exp_Rev Access'!$F$7:$FS$310,64,FALSE))</f>
        <v>0</v>
      </c>
      <c r="CE56" s="53">
        <f t="shared" si="149"/>
        <v>321.57</v>
      </c>
      <c r="CF56" s="92">
        <f t="shared" si="150"/>
        <v>2.2166840370656445E-6</v>
      </c>
      <c r="CG56" s="94">
        <f t="shared" si="151"/>
        <v>2.4943646611117407E-2</v>
      </c>
      <c r="CH56" s="90">
        <f>IF(ISNA(VLOOKUP($B56,'[2]1516 Exp_Rev Access'!$F$7:$FS$310,65,FALSE)),"",VLOOKUP($B56,'[2]1516 Exp_Rev Access'!$F$7:$FS$310,65,FALSE))</f>
        <v>522679.96</v>
      </c>
      <c r="CI56" s="90">
        <f>IF(ISNA(VLOOKUP($B56,'[2]1516 Exp_Rev Access'!$F$7:$FS$310,66,FALSE)),"",VLOOKUP($B56,'[2]1516 Exp_Rev Access'!$F$7:$FS$310,66,FALSE))</f>
        <v>0</v>
      </c>
      <c r="CJ56" s="90">
        <f>IF(ISNA(VLOOKUP($B56,'[2]1516 Exp_Rev Access'!$F$7:$FS$310,67,FALSE)),"",VLOOKUP($B56,'[2]1516 Exp_Rev Access'!$F$7:$FS$310,67,FALSE))</f>
        <v>0</v>
      </c>
      <c r="CK56" s="90">
        <f>IF(ISNA(VLOOKUP($B56,'[2]1516 Exp_Rev Access'!$F$7:$FS$310,68,FALSE)),"",VLOOKUP($B56,'[2]1516 Exp_Rev Access'!$F$7:$FS$310,68,FALSE))</f>
        <v>0</v>
      </c>
      <c r="CL56" s="90">
        <f>IF(ISNA(VLOOKUP($B56,'[2]1516 Exp_Rev Access'!$F$7:$FS$310,69,FALSE)),"",VLOOKUP($B56,'[2]1516 Exp_Rev Access'!$F$7:$FS$310,69,FALSE))</f>
        <v>0</v>
      </c>
      <c r="CM56" s="90">
        <f>IF(ISNA(VLOOKUP($B56,'[2]1516 Exp_Rev Access'!$F$7:$FS$310,70,FALSE)),"",VLOOKUP($B56,'[2]1516 Exp_Rev Access'!$F$7:$FS$310,70,FALSE))</f>
        <v>0</v>
      </c>
      <c r="CN56" s="90">
        <f>IF(ISNA(VLOOKUP($B56,'[2]1516 Exp_Rev Access'!$F$7:$FS$310,71,FALSE)),"",VLOOKUP($B56,'[2]1516 Exp_Rev Access'!$F$7:$FS$310,71,FALSE))</f>
        <v>0</v>
      </c>
      <c r="CO56" s="90">
        <f>IF(ISNA(VLOOKUP($B56,'[2]1516 Exp_Rev Access'!$F$7:$FS$310,72,FALSE)),"",VLOOKUP($B56,'[2]1516 Exp_Rev Access'!$F$7:$FS$310,72,FALSE))</f>
        <v>0</v>
      </c>
      <c r="CP56" s="90">
        <f>IF(ISNA(VLOOKUP($B56,'[2]1516 Exp_Rev Access'!$F$7:$FS$310,73,FALSE)),"",VLOOKUP($B56,'[2]1516 Exp_Rev Access'!$F$7:$FS$310,73,FALSE))</f>
        <v>0</v>
      </c>
      <c r="CQ56" s="90">
        <f>IF(ISNA(VLOOKUP($B56,'[2]1516 Exp_Rev Access'!$F$7:$FS$310,74,FALSE)),"",VLOOKUP($B56,'[2]1516 Exp_Rev Access'!$F$7:$FS$310,74,FALSE))</f>
        <v>2555030.17</v>
      </c>
      <c r="CR56" s="90">
        <f>IF(ISNA(VLOOKUP($B56,'[2]1516 Exp_Rev Access'!$F$7:$FS$310,75,FALSE)),"",VLOOKUP($B56,'[2]1516 Exp_Rev Access'!$F$7:$FS$310,75,FALSE))</f>
        <v>0</v>
      </c>
      <c r="CS56" s="90">
        <f>IF(ISNA(VLOOKUP($B56,'[2]1516 Exp_Rev Access'!$F$7:$FS$310,76,FALSE)),"",VLOOKUP($B56,'[2]1516 Exp_Rev Access'!$F$7:$FS$310,76,FALSE))</f>
        <v>157713.66</v>
      </c>
      <c r="CT56" s="90">
        <f>IF(ISNA(VLOOKUP($B56,'[2]1516 Exp_Rev Access'!$F$7:$FS$310,77,FALSE)),"",VLOOKUP($B56,'[2]1516 Exp_Rev Access'!$F$7:$FS$310,77,FALSE))</f>
        <v>0</v>
      </c>
      <c r="CU56" s="90">
        <f>IF(ISNA(VLOOKUP($B56,'[2]1516 Exp_Rev Access'!$F$7:$FS$310,78,FALSE)),"",VLOOKUP($B56,'[2]1516 Exp_Rev Access'!$F$7:$FS$310,78,FALSE))</f>
        <v>1558829.21</v>
      </c>
      <c r="CV56" s="90">
        <f>IF(ISNA(VLOOKUP($B56,'[2]1516 Exp_Rev Access'!$F$7:$FS$310,79,FALSE)),"",VLOOKUP($B56,'[2]1516 Exp_Rev Access'!$F$7:$FS$310,79,FALSE))</f>
        <v>363098.04</v>
      </c>
      <c r="CW56" s="90">
        <f>IF(ISNA(VLOOKUP($B56,'[2]1516 Exp_Rev Access'!$F$7:$FS$310,80,FALSE)),"",VLOOKUP($B56,'[2]1516 Exp_Rev Access'!$F$7:$FS$310,80,FALSE))</f>
        <v>0</v>
      </c>
      <c r="CX56" s="90">
        <f>IF(ISNA(VLOOKUP($B56,'[2]1516 Exp_Rev Access'!$F$7:$FS$310,81,FALSE)),"",VLOOKUP($B56,'[2]1516 Exp_Rev Access'!$F$7:$FS$310,81,FALSE))</f>
        <v>0</v>
      </c>
      <c r="CY56" s="90">
        <f>IF(ISNA(VLOOKUP($B56,'[2]1516 Exp_Rev Access'!$F$7:$FS$310,82,FALSE)),"",VLOOKUP($B56,'[2]1516 Exp_Rev Access'!$F$7:$FS$310,82,FALSE))</f>
        <v>0</v>
      </c>
      <c r="CZ56" s="90">
        <f>IF(ISNA(VLOOKUP($B56,'[2]1516 Exp_Rev Access'!$F$7:$FS$310,83,FALSE)),"",VLOOKUP($B56,'[2]1516 Exp_Rev Access'!$F$7:$FS$310,83,FALSE))</f>
        <v>0</v>
      </c>
      <c r="DA56" s="90">
        <f>IF(ISNA(VLOOKUP($B56,'[2]1516 Exp_Rev Access'!$F$7:$FS$310,84,FALSE)),"",VLOOKUP($B56,'[2]1516 Exp_Rev Access'!$F$7:$FS$310,84,FALSE))</f>
        <v>0</v>
      </c>
      <c r="DB56" s="90">
        <f>IF(ISNA(VLOOKUP($B56,'[2]1516 Exp_Rev Access'!$F$7:$FS$310,85,FALSE)),"",VLOOKUP($B56,'[2]1516 Exp_Rev Access'!$F$7:$FS$310,85,FALSE))</f>
        <v>68144.600000000006</v>
      </c>
      <c r="DC56" s="90">
        <f>IF(ISNA(VLOOKUP($B56,'[2]1516 Exp_Rev Access'!$F$7:$FS$310,86,FALSE)),"",VLOOKUP($B56,'[2]1516 Exp_Rev Access'!$F$7:$FS$310,86,FALSE))</f>
        <v>0</v>
      </c>
      <c r="DD56" s="90">
        <f>IF(ISNA(VLOOKUP($B56,'[2]1516 Exp_Rev Access'!$F$7:$FS$310,87,FALSE)),"",VLOOKUP($B56,'[2]1516 Exp_Rev Access'!$F$7:$FS$310,87,FALSE))</f>
        <v>0</v>
      </c>
      <c r="DE56" s="90">
        <f>IF(ISNA(VLOOKUP($B56,'[2]1516 Exp_Rev Access'!$F$7:$FS$310,88,FALSE)),"",VLOOKUP($B56,'[2]1516 Exp_Rev Access'!$F$7:$FS$310,88,FALSE))</f>
        <v>0</v>
      </c>
      <c r="DF56" s="90">
        <f>IF(ISNA(VLOOKUP($B56,'[2]1516 Exp_Rev Access'!$F$7:$FS$310,89,FALSE)),"",VLOOKUP($B56,'[2]1516 Exp_Rev Access'!$F$7:$FS$310,89,FALSE))</f>
        <v>0</v>
      </c>
      <c r="DG56" s="90">
        <f>IF(ISNA(VLOOKUP($B56,'[2]1516 Exp_Rev Access'!$F$7:$FS$310,90,FALSE)),"",VLOOKUP($B56,'[2]1516 Exp_Rev Access'!$F$7:$FS$310,90,FALSE))</f>
        <v>2956.49</v>
      </c>
      <c r="DH56" s="90">
        <f>IF(ISNA(VLOOKUP($B56,'[2]1516 Exp_Rev Access'!$F$7:$FS$310,91,FALSE)),"",VLOOKUP($B56,'[2]1516 Exp_Rev Access'!$F$7:$FS$310,91,FALSE))</f>
        <v>23572.93</v>
      </c>
      <c r="DI56" s="90">
        <f>IF(ISNA(VLOOKUP($B56,'[2]1516 Exp_Rev Access'!$F$7:$FS$310,92,FALSE)),"",VLOOKUP($B56,'[2]1516 Exp_Rev Access'!$F$7:$FS$310,92,FALSE))</f>
        <v>1785676.4</v>
      </c>
      <c r="DJ56" s="90">
        <f>IF(ISNA(VLOOKUP($B56,'[2]1516 Exp_Rev Access'!$F$7:$FS$310,93,FALSE)),"",VLOOKUP($B56,'[2]1516 Exp_Rev Access'!$F$7:$FS$310,93,FALSE))</f>
        <v>0</v>
      </c>
      <c r="DK56" s="90">
        <f>IF(ISNA(VLOOKUP($B56,'[2]1516 Exp_Rev Access'!$F$7:$FS$310,94,FALSE)),"",VLOOKUP($B56,'[2]1516 Exp_Rev Access'!$F$7:$FS$310,94,FALSE))</f>
        <v>0</v>
      </c>
      <c r="DL56" s="90">
        <f>IF(ISNA(VLOOKUP($B56,'[2]1516 Exp_Rev Access'!$F$7:$FS$310,95,FALSE)),"",VLOOKUP($B56,'[2]1516 Exp_Rev Access'!$F$7:$FS$310,95,FALSE))</f>
        <v>0</v>
      </c>
      <c r="DM56" s="90">
        <f>IF(ISNA(VLOOKUP($B56,'[2]1516 Exp_Rev Access'!$F$7:$FS$310,96,FALSE)),"",VLOOKUP($B56,'[2]1516 Exp_Rev Access'!$F$7:$FS$310,96,FALSE))</f>
        <v>0</v>
      </c>
      <c r="DN56" s="90">
        <f>IF(ISNA(VLOOKUP($B56,'[2]1516 Exp_Rev Access'!$F$7:$FS$310,97,FALSE)),"",VLOOKUP($B56,'[2]1516 Exp_Rev Access'!$F$7:$FS$310,97,FALSE))</f>
        <v>0</v>
      </c>
      <c r="DO56" s="90">
        <f>IF(ISNA(VLOOKUP($B56,'[2]1516 Exp_Rev Access'!$F$7:$FS$310,98,FALSE)),"",VLOOKUP($B56,'[2]1516 Exp_Rev Access'!$F$7:$FS$310,98,FALSE))</f>
        <v>0</v>
      </c>
      <c r="DP56" s="90">
        <f>IF(ISNA(VLOOKUP($B56,'[2]1516 Exp_Rev Access'!$F$7:$FS$310,99,FALSE)),"",VLOOKUP($B56,'[2]1516 Exp_Rev Access'!$F$7:$FS$310,99,FALSE))</f>
        <v>0</v>
      </c>
      <c r="DQ56" s="90">
        <f>IF(ISNA(VLOOKUP($B56,'[2]1516 Exp_Rev Access'!$F$7:$FS$310,100,FALSE)),"",VLOOKUP($B56,'[2]1516 Exp_Rev Access'!$F$7:$FS$310,100,FALSE))</f>
        <v>0</v>
      </c>
      <c r="DR56" s="90">
        <f>IF(ISNA(VLOOKUP($B56,'[2]1516 Exp_Rev Access'!$F$7:$FS$310,101,FALSE)),"",VLOOKUP($B56,'[2]1516 Exp_Rev Access'!$F$7:$FS$310,101,FALSE))</f>
        <v>0</v>
      </c>
      <c r="DS56" s="90">
        <f>IF(ISNA(VLOOKUP($B56,'[2]1516 Exp_Rev Access'!$F$7:$FS$310,102,FALSE)),"",VLOOKUP($B56,'[2]1516 Exp_Rev Access'!$F$7:$FS$310,102,FALSE))</f>
        <v>0</v>
      </c>
      <c r="DT56" s="90">
        <f>IF(ISNA(VLOOKUP($B56,'[2]1516 Exp_Rev Access'!$F$7:$FS$310,103,FALSE)),"",VLOOKUP($B56,'[2]1516 Exp_Rev Access'!$F$7:$FS$310,103,FALSE))</f>
        <v>0</v>
      </c>
      <c r="DU56" s="90">
        <f>IF(ISNA(VLOOKUP($B56,'[2]1516 Exp_Rev Access'!$F$7:$FS$310,104,FALSE)),"",VLOOKUP($B56,'[2]1516 Exp_Rev Access'!$F$7:$FS$310,104,FALSE))</f>
        <v>0</v>
      </c>
      <c r="DV56" s="90">
        <f>IF(ISNA(VLOOKUP($B56,'[2]1516 Exp_Rev Access'!$F$7:$FS$310,105,FALSE)),"",VLOOKUP($B56,'[2]1516 Exp_Rev Access'!$F$7:$FS$310,105,FALSE))</f>
        <v>0</v>
      </c>
      <c r="DW56" s="90">
        <f>IF(ISNA(VLOOKUP($B56,'[2]1516 Exp_Rev Access'!$F$7:$FS$310,106,FALSE)),"",VLOOKUP($B56,'[2]1516 Exp_Rev Access'!$F$7:$FS$310,106,FALSE))</f>
        <v>0</v>
      </c>
      <c r="DX56" s="90">
        <f>IF(ISNA(VLOOKUP($B56,'[2]1516 Exp_Rev Access'!$F$7:$FS$310,107,FALSE)),"",VLOOKUP($B56,'[2]1516 Exp_Rev Access'!$F$7:$FS$310,107,FALSE))</f>
        <v>0</v>
      </c>
      <c r="DY56" s="90">
        <f>IF(ISNA(VLOOKUP($B56,'[2]1516 Exp_Rev Access'!$F$7:$FS$310,108,FALSE)),"",VLOOKUP($B56,'[2]1516 Exp_Rev Access'!$F$7:$FS$310,108,FALSE))</f>
        <v>0</v>
      </c>
      <c r="DZ56" s="90">
        <f>IF(ISNA(VLOOKUP($B56,'[2]1516 Exp_Rev Access'!$F$7:$FS$310,109,FALSE)),"",VLOOKUP($B56,'[2]1516 Exp_Rev Access'!$F$7:$FS$310,109,FALSE))</f>
        <v>0</v>
      </c>
      <c r="EA56" s="90">
        <f>IF(ISNA(VLOOKUP($B56,'[2]1516 Exp_Rev Access'!$F$7:$FS$310,110,FALSE)),"",VLOOKUP($B56,'[2]1516 Exp_Rev Access'!$F$7:$FS$310,110,FALSE))</f>
        <v>0</v>
      </c>
      <c r="EB56" s="90">
        <f>IF(ISNA(VLOOKUP($B56,'[2]1516 Exp_Rev Access'!$F$7:$FS$310,111,FALSE)),"",VLOOKUP($B56,'[2]1516 Exp_Rev Access'!$F$7:$FS$310,111,FALSE))</f>
        <v>0</v>
      </c>
      <c r="EC56" s="90">
        <f>IF(ISNA(VLOOKUP($B56,'[2]1516 Exp_Rev Access'!$F$7:$FS$310,112,FALSE)),"",VLOOKUP($B56,'[2]1516 Exp_Rev Access'!$F$7:$FS$310,112,FALSE))</f>
        <v>0</v>
      </c>
      <c r="ED56" s="90">
        <f>IF(ISNA(VLOOKUP($B56,'[2]1516 Exp_Rev Access'!$F$7:$FS$310,113,FALSE)),"",VLOOKUP($B56,'[2]1516 Exp_Rev Access'!$F$7:$FS$310,113,FALSE))</f>
        <v>0</v>
      </c>
      <c r="EE56" s="90">
        <f>IF(ISNA(VLOOKUP($B56,'[2]1516 Exp_Rev Access'!$F$7:$FS$310,114,FALSE)),"",VLOOKUP($B56,'[2]1516 Exp_Rev Access'!$F$7:$FS$310,114,FALSE))</f>
        <v>0</v>
      </c>
      <c r="EF56" s="90">
        <f>IF(ISNA(VLOOKUP($B56,'[2]1516 Exp_Rev Access'!$F$7:$FS$310,115,FALSE)),"",VLOOKUP($B56,'[2]1516 Exp_Rev Access'!$F$7:$FS$310,115,FALSE))</f>
        <v>0</v>
      </c>
      <c r="EG56" s="90">
        <f>IF(ISNA(VLOOKUP($B56,'[2]1516 Exp_Rev Access'!$F$7:$FS$310,116,FALSE)),"",VLOOKUP($B56,'[2]1516 Exp_Rev Access'!$F$7:$FS$310,116,FALSE))</f>
        <v>0</v>
      </c>
      <c r="EH56" s="90">
        <f>IF(ISNA(VLOOKUP($B56,'[2]1516 Exp_Rev Access'!$F$7:$FS$310,117,FALSE)),"",VLOOKUP($B56,'[2]1516 Exp_Rev Access'!$F$7:$FS$310,117,FALSE))</f>
        <v>0</v>
      </c>
      <c r="EI56" s="90">
        <f>IF(ISNA(VLOOKUP($B56,'[2]1516 Exp_Rev Access'!$F$7:$FS$310,118,FALSE)),"",VLOOKUP($B56,'[2]1516 Exp_Rev Access'!$F$7:$FS$310,118,FALSE))</f>
        <v>0</v>
      </c>
      <c r="EJ56" s="90">
        <f>IF(ISNA(VLOOKUP($B56,'[2]1516 Exp_Rev Access'!$F$7:$FS$310,119,FALSE)),"",VLOOKUP($B56,'[2]1516 Exp_Rev Access'!$F$7:$FS$310,119,FALSE))</f>
        <v>0</v>
      </c>
      <c r="EK56" s="90">
        <f>IF(ISNA(VLOOKUP($B56,'[2]1516 Exp_Rev Access'!$F$7:$FS$310,120,FALSE)),"",VLOOKUP($B56,'[2]1516 Exp_Rev Access'!$F$7:$FS$310,120,FALSE))</f>
        <v>0</v>
      </c>
      <c r="EL56" s="90">
        <f>IF(ISNA(VLOOKUP($B56,'[2]1516 Exp_Rev Access'!$F$7:$FS$310,121,FALSE)),"",VLOOKUP($B56,'[2]1516 Exp_Rev Access'!$F$7:$FS$310,121,FALSE))</f>
        <v>0</v>
      </c>
      <c r="EM56" s="90">
        <f>IF(ISNA(VLOOKUP($B56,'[2]1516 Exp_Rev Access'!$F$7:$FS$310,122,FALSE)),"",VLOOKUP($B56,'[2]1516 Exp_Rev Access'!$F$7:$FS$310,122,FALSE))</f>
        <v>0</v>
      </c>
      <c r="EN56" s="90">
        <f>IF(ISNA(VLOOKUP($B56,'[2]1516 Exp_Rev Access'!$F$7:$FS$310,123,FALSE)),"",VLOOKUP($B56,'[2]1516 Exp_Rev Access'!$F$7:$FS$310,123,FALSE))</f>
        <v>0</v>
      </c>
      <c r="EO56" s="90">
        <f>IF(ISNA(VLOOKUP($B56,'[2]1516 Exp_Rev Access'!$F$7:$FS$310,124,FALSE)),"",VLOOKUP($B56,'[2]1516 Exp_Rev Access'!$F$7:$FS$310,124,FALSE))</f>
        <v>121808.23</v>
      </c>
      <c r="EP56" s="90">
        <f>IF(ISNA(VLOOKUP($B56,'[2]1516 Exp_Rev Access'!$F$7:$FS$310,125,FALSE)),"",VLOOKUP($B56,'[2]1516 Exp_Rev Access'!$F$7:$FS$310,125,FALSE))</f>
        <v>0</v>
      </c>
      <c r="EQ56" s="90">
        <f>IF(ISNA(VLOOKUP($B56,'[2]1516 Exp_Rev Access'!$F$7:$FS$310,126,FALSE)),"",VLOOKUP($B56,'[2]1516 Exp_Rev Access'!$F$7:$FS$310,126,FALSE))</f>
        <v>0</v>
      </c>
      <c r="ER56" s="90">
        <f>IF(ISNA(VLOOKUP($B56,'[2]1516 Exp_Rev Access'!$F$7:$FS$310,127,FALSE)),"",VLOOKUP($B56,'[2]1516 Exp_Rev Access'!$F$7:$FS$310,127,FALSE))</f>
        <v>0</v>
      </c>
      <c r="ES56" s="90">
        <f>IF(ISNA(VLOOKUP($B56,'[2]1516 Exp_Rev Access'!$F$7:$FS$310,128,FALSE)),"",VLOOKUP($B56,'[2]1516 Exp_Rev Access'!$F$7:$FS$310,128,FALSE))</f>
        <v>0</v>
      </c>
      <c r="ET56" s="90">
        <f>IF(ISNA(VLOOKUP($B56,'[2]1516 Exp_Rev Access'!$F$7:$FS$310,129,FALSE)),"",VLOOKUP($B56,'[2]1516 Exp_Rev Access'!$F$7:$FS$310,129,FALSE))</f>
        <v>0</v>
      </c>
      <c r="EU56" s="90">
        <f>IF(ISNA(VLOOKUP($B56,'[2]1516 Exp_Rev Access'!$F$7:$FS$310,130,FALSE)),"",VLOOKUP($B56,'[2]1516 Exp_Rev Access'!$F$7:$FS$310,130,FALSE))</f>
        <v>0</v>
      </c>
      <c r="EV56" s="90">
        <f>IF(ISNA(VLOOKUP($B56,'[2]1516 Exp_Rev Access'!$F$7:$FS$310,131,FALSE)),"",VLOOKUP($B56,'[2]1516 Exp_Rev Access'!$F$7:$FS$310,131,FALSE))</f>
        <v>134378.07</v>
      </c>
      <c r="EW56" s="90">
        <f>IF(ISNA(VLOOKUP($B56,'[2]1516 Exp_Rev Access'!$F$7:$FS$310,132,FALSE)),"",VLOOKUP($B56,'[2]1516 Exp_Rev Access'!$F$7:$FS$310,132,FALSE))</f>
        <v>0</v>
      </c>
      <c r="EX56" s="90">
        <f>IF(ISNA(VLOOKUP($B56,'[2]1516 Exp_Rev Access'!$F$7:$FS$310,133,FALSE)),"",VLOOKUP($B56,'[2]1516 Exp_Rev Access'!$F$7:$FS$310,133,FALSE))</f>
        <v>0</v>
      </c>
      <c r="EY56" s="90">
        <f>IF(ISNA(VLOOKUP($B56,'[2]1516 Exp_Rev Access'!$F$7:$FS$310,134,FALSE)),"",VLOOKUP($B56,'[2]1516 Exp_Rev Access'!$F$7:$FS$310,134,FALSE))</f>
        <v>0</v>
      </c>
      <c r="EZ56" s="90">
        <f>IF(ISNA(VLOOKUP($B56,'[2]1516 Exp_Rev Access'!$F$7:$FS$310,135,FALSE)),"",VLOOKUP($B56,'[2]1516 Exp_Rev Access'!$F$7:$FS$310,135,FALSE))</f>
        <v>0</v>
      </c>
      <c r="FA56" s="90">
        <f>IF(ISNA(VLOOKUP($B56,'[2]1516 Exp_Rev Access'!$F$7:$FS$310,136,FALSE)),"",VLOOKUP($B56,'[2]1516 Exp_Rev Access'!$F$7:$FS$310,136,FALSE))</f>
        <v>0</v>
      </c>
      <c r="FB56" s="90">
        <f>IF(ISNA(VLOOKUP($B56,'[2]1516 Exp_Rev Access'!$F$7:$FS$310,137,FALSE)),"",VLOOKUP($B56,'[2]1516 Exp_Rev Access'!$F$7:$FS$310,137,FALSE))</f>
        <v>0</v>
      </c>
      <c r="FC56" s="90">
        <f>IF(ISNA(VLOOKUP($B56,'[2]1516 Exp_Rev Access'!$F$7:$FS$310,138,FALSE)),"",VLOOKUP($B56,'[2]1516 Exp_Rev Access'!$F$7:$FS$310,138,FALSE))</f>
        <v>0</v>
      </c>
      <c r="FD56" s="90">
        <f>IF(ISNA(VLOOKUP($B56,'[2]1516 Exp_Rev Access'!$F$7:$FS$310,139,FALSE)),"",VLOOKUP($B56,'[2]1516 Exp_Rev Access'!$F$7:$FS$310,139,FALSE))</f>
        <v>0</v>
      </c>
      <c r="FE56" s="90">
        <f>IF(ISNA(VLOOKUP($B56,'[2]1516 Exp_Rev Access'!$F$7:$FS$310,140,FALSE)),"",VLOOKUP($B56,'[2]1516 Exp_Rev Access'!$F$7:$FS$310,140,FALSE))</f>
        <v>0</v>
      </c>
      <c r="FF56" s="90">
        <f>IF(ISNA(VLOOKUP($B56,'[2]1516 Exp_Rev Access'!$F$7:$FS$310,141,FALSE)),"",VLOOKUP($B56,'[2]1516 Exp_Rev Access'!$F$7:$FS$310,141,FALSE))</f>
        <v>0</v>
      </c>
      <c r="FG56" s="90">
        <f>IF(ISNA(VLOOKUP($B56,'[2]1516 Exp_Rev Access'!$F$7:$FS$310,142,FALSE)),"",VLOOKUP($B56,'[2]1516 Exp_Rev Access'!$F$7:$FS$310,142,FALSE))</f>
        <v>0</v>
      </c>
      <c r="FH56" s="90">
        <f>IF(ISNA(VLOOKUP($B56,'[2]1516 Exp_Rev Access'!$F$7:$FS$310,143,FALSE)),"",VLOOKUP($B56,'[2]1516 Exp_Rev Access'!$F$7:$FS$310,143,FALSE))</f>
        <v>0</v>
      </c>
      <c r="FI56" s="90">
        <f>IF(ISNA(VLOOKUP($B56,'[2]1516 Exp_Rev Access'!$F$7:$FS$310,144,FALSE)),"",VLOOKUP($B56,'[2]1516 Exp_Rev Access'!$F$7:$FS$310,144,FALSE))</f>
        <v>0</v>
      </c>
      <c r="FJ56" s="90">
        <f>IF(ISNA(VLOOKUP($B56,'[2]1516 Exp_Rev Access'!$F$7:$FS$310,145,FALSE)),"",VLOOKUP($B56,'[2]1516 Exp_Rev Access'!$F$7:$FS$310,145,FALSE))</f>
        <v>0</v>
      </c>
      <c r="FK56" s="90">
        <f>IF(ISNA(VLOOKUP($B56,'[2]1516 Exp_Rev Access'!$F$7:$FS$310,146,FALSE)),"",VLOOKUP($B56,'[2]1516 Exp_Rev Access'!$F$7:$FS$310,146,FALSE))</f>
        <v>0</v>
      </c>
      <c r="FL56" s="90">
        <f>IF(ISNA(VLOOKUP($B56,'[2]1516 Exp_Rev Access'!$F$7:$FS$310,1147,FALSE)),"",VLOOKUP($B56,'[2]1516 Exp_Rev Access'!$F$7:$FS$310,147,FALSE))</f>
        <v>0</v>
      </c>
      <c r="FM56" s="90">
        <f>IF(ISNA(VLOOKUP($B56,'[2]1516 Exp_Rev Access'!$F$7:$FS$310,148,FALSE)),"",VLOOKUP($B56,'[2]1516 Exp_Rev Access'!$F$7:$FS$310,148,FALSE))</f>
        <v>0</v>
      </c>
      <c r="FN56" s="90">
        <f>IF(ISNA(VLOOKUP($B56,'[2]1516 Exp_Rev Access'!$F$7:$FS$310,149,FALSE)),"",VLOOKUP($B56,'[2]1516 Exp_Rev Access'!$F$7:$FS$310,149,FALSE))</f>
        <v>0</v>
      </c>
      <c r="FO56" s="90">
        <f>IF(ISNA(VLOOKUP($B56,'[2]1516 Exp_Rev Access'!$F$7:$FS$310,150,FALSE)),"",VLOOKUP($B56,'[2]1516 Exp_Rev Access'!$F$7:$FS$310,150,FALSE))</f>
        <v>0</v>
      </c>
      <c r="FP56" s="90">
        <f>IF(ISNA(VLOOKUP($B56,'[2]1516 Exp_Rev Access'!$F$7:$FS$310,151,FALSE)),"",VLOOKUP($B56,'[2]1516 Exp_Rev Access'!$F$7:$FS$310,151,FALSE))</f>
        <v>0</v>
      </c>
      <c r="FQ56" s="90">
        <f>IF(ISNA(VLOOKUP($B56,'[2]1516 Exp_Rev Access'!$F$7:$FS$310,152,FALSE)),"",VLOOKUP($B56,'[2]1516 Exp_Rev Access'!$F$7:$FS$310,152,FALSE))</f>
        <v>0</v>
      </c>
      <c r="FR56" s="90">
        <f>IF(ISNA(VLOOKUP($B56,'[2]1516 Exp_Rev Access'!$F$7:$FS$310,153,FALSE)),"",VLOOKUP($B56,'[2]1516 Exp_Rev Access'!$F$7:$FS$310,153,FALSE))</f>
        <v>264086.02</v>
      </c>
      <c r="FS56" s="53">
        <f t="shared" si="152"/>
        <v>7557973.7799999993</v>
      </c>
      <c r="FT56" s="92">
        <f t="shared" si="153"/>
        <v>5.2099511243855735E-2</v>
      </c>
      <c r="FU56" s="118">
        <f t="shared" si="154"/>
        <v>586.25937452004609</v>
      </c>
      <c r="FV56" s="90">
        <f>IF(ISNA(VLOOKUP($B56,'[2]1516 Exp_Rev Access'!$F$7:$FS$310,154,FALSE)),"",VLOOKUP($B56,'[2]1516 Exp_Rev Access'!$F$7:$FS$310,154,FALSE))</f>
        <v>3412.5</v>
      </c>
      <c r="FW56" s="90">
        <f>IF(ISNA(VLOOKUP($B56,'[2]1516 Exp_Rev Access'!$F$7:$FS$310,155,FALSE)),"",VLOOKUP($B56,'[2]1516 Exp_Rev Access'!$F$7:$FS$310,155,FALSE))</f>
        <v>0</v>
      </c>
      <c r="FX56" s="90">
        <f>IF(ISNA(VLOOKUP($B56,'[2]1516 Exp_Rev Access'!$F$7:$FS$310,156,FALSE)),"",VLOOKUP($B56,'[2]1516 Exp_Rev Access'!$F$7:$FS$310,156,FALSE))</f>
        <v>0</v>
      </c>
      <c r="FY56" s="90">
        <f>IF(ISNA(VLOOKUP($B56,'[2]1516 Exp_Rev Access'!$F$7:$FS$310,157,FALSE)),"",VLOOKUP($B56,'[2]1516 Exp_Rev Access'!$F$7:$FS$310,157,FALSE))</f>
        <v>0</v>
      </c>
      <c r="FZ56" s="90">
        <f>IF(ISNA(VLOOKUP($B56,'[2]1516 Exp_Rev Access'!$F$7:$FS$310,158,FALSE)),"",VLOOKUP($B56,'[2]1516 Exp_Rev Access'!$F$7:$FS$310,158,FALSE))</f>
        <v>0</v>
      </c>
      <c r="GA56" s="90">
        <f>IF(ISNA(VLOOKUP($B56,'[2]1516 Exp_Rev Access'!$F$7:$FS$310,159,FALSE)),"",VLOOKUP($B56,'[2]1516 Exp_Rev Access'!$F$7:$FS$310,159,FALSE))</f>
        <v>0</v>
      </c>
      <c r="GB56" s="90">
        <f>IF(ISNA(VLOOKUP($B56,'[2]1516 Exp_Rev Access'!$F$7:$FS$310,160,FALSE)),"",VLOOKUP($B56,'[2]1516 Exp_Rev Access'!$F$7:$FS$310,160,FALSE))</f>
        <v>0</v>
      </c>
      <c r="GC56" s="90">
        <f>IF(ISNA(VLOOKUP($B56,'[2]1516 Exp_Rev Access'!$F$7:$FS$310,161,FALSE)),"",VLOOKUP($B56,'[2]1516 Exp_Rev Access'!$F$7:$FS$310,161,FALSE))</f>
        <v>28354.98</v>
      </c>
      <c r="GD56" s="90">
        <f>IF(ISNA(VLOOKUP($B56,'[2]1516 Exp_Rev Access'!$F$7:$FS$310,162,FALSE)),"",VLOOKUP($B56,'[2]1516 Exp_Rev Access'!$F$7:$FS$310,162,FALSE))</f>
        <v>0</v>
      </c>
      <c r="GE56" s="90">
        <f>IF(ISNA(VLOOKUP($B56,'[2]1516 Exp_Rev Access'!$F$7:$FS$310,163,FALSE)),"",VLOOKUP($B56,'[2]1516 Exp_Rev Access'!$F$7:$FS$310,163,FALSE))</f>
        <v>24567.360000000001</v>
      </c>
      <c r="GF56" s="90">
        <f>IF(ISNA(VLOOKUP($B56,'[2]1516 Exp_Rev Access'!$F$7:$FS$310,164,FALSE)),"",VLOOKUP($B56,'[2]1516 Exp_Rev Access'!$F$7:$FS$310,164,FALSE))</f>
        <v>1669</v>
      </c>
      <c r="GG56" s="90">
        <f>IF(ISNA(VLOOKUP($B56,'[2]1516 Exp_Rev Access'!$F$7:$FS$310,165,FALSE)),"",VLOOKUP($B56,'[2]1516 Exp_Rev Access'!$F$7:$FS$310,165,FALSE))</f>
        <v>0</v>
      </c>
      <c r="GH56" s="90">
        <f>IF(ISNA(VLOOKUP($B56,'[2]1516 Exp_Rev Access'!$F$7:$FS$310,166,FALSE)),"",VLOOKUP($B56,'[2]1516 Exp_Rev Access'!$F$7:$FS$310,166,FALSE))</f>
        <v>0</v>
      </c>
      <c r="GI56" s="90">
        <f>IF(ISNA(VLOOKUP($B56,'[2]1516 Exp_Rev Access'!$F$7:$FS$310,167,FALSE)),"",VLOOKUP($B56,'[2]1516 Exp_Rev Access'!$F$7:$FS$310,167,FALSE))</f>
        <v>0</v>
      </c>
      <c r="GJ56" s="90">
        <f>IF(ISNA(VLOOKUP($B56,'[2]1516 Exp_Rev Access'!$F$7:$FS$310,168,FALSE)),"",VLOOKUP($B56,'[2]1516 Exp_Rev Access'!$F$7:$FS$310,168,FALSE))</f>
        <v>0</v>
      </c>
      <c r="GK56" s="90">
        <f>IF(ISNA(VLOOKUP($B56,'[2]1516 Exp_Rev Access'!$F$7:$FS$310,169,FALSE)),"",VLOOKUP($B56,'[2]1516 Exp_Rev Access'!$F$7:$FS$310,169,FALSE))</f>
        <v>11381.24</v>
      </c>
      <c r="GL56" s="90">
        <f>IF(ISNA(VLOOKUP($B56,'[2]1516 Exp_Rev Access'!$F$7:$FS$310,170,FALSE)),"",VLOOKUP($B56,'[2]1516 Exp_Rev Access'!$F$7:$FS$310,170,FALSE))</f>
        <v>0</v>
      </c>
      <c r="GM56" s="90">
        <f>IF(ISNA(VLOOKUP($B56,'[2]1516 Exp_Rev Access'!$F$7:$FT$310,171,FALSE)),"",VLOOKUP($B56,'[2]1516 Exp_Rev Access'!$F$7:$FT$310,171,FALSE))</f>
        <v>0</v>
      </c>
      <c r="GN56" s="90">
        <f>IF(ISNA(VLOOKUP($B56,'[2]1516 Exp_Rev Access'!$F$7:$FU$310,172,FALSE)),"",VLOOKUP($B56,'[2]1516 Exp_Rev Access'!$F$7:$FU$310,172,FALSE))</f>
        <v>0</v>
      </c>
      <c r="GO56" s="90">
        <f>IF(ISNA(VLOOKUP($B56,'[2]1516 Exp_Rev Access'!$F$7:$FV$310,173,FALSE)),"",VLOOKUP($B56,'[2]1516 Exp_Rev Access'!$F$7:$FV$310,173,FALSE))</f>
        <v>0</v>
      </c>
      <c r="GP56" s="90">
        <f>IF(ISNA(VLOOKUP($B56,'[2]1516 Exp_Rev Access'!$F$7:$GA$310,174,FALSE)),"",VLOOKUP($B56,'[2]1516 Exp_Rev Access'!$F$7:$GA$310,174,FALSE))</f>
        <v>0</v>
      </c>
      <c r="GQ56" s="90">
        <f>IF(ISNA(VLOOKUP($B56,'[2]1516 Exp_Rev Access'!$F$7:$GA$310,175,FALSE)),"",VLOOKUP($B56,'[2]1516 Exp_Rev Access'!$F$7:$GA$310,175,FALSE))</f>
        <v>0</v>
      </c>
      <c r="GR56" s="90">
        <f>IF(ISNA(VLOOKUP($B56,'[2]1516 Exp_Rev Access'!$F$7:$GA$310,176,FALSE)),"",VLOOKUP($B56,'[2]1516 Exp_Rev Access'!$F$7:$GA$310,176,FALSE))</f>
        <v>0</v>
      </c>
      <c r="GS56" s="90">
        <f>IF(ISNA(VLOOKUP($B56,'[2]1516 Exp_Rev Access'!$F$7:$GA$310,177,FALSE)),"",VLOOKUP($B56,'[2]1516 Exp_Rev Access'!$F$7:$GA$310,177,FALSE))</f>
        <v>490647.54</v>
      </c>
      <c r="GT56" s="90">
        <f>IF(ISNA(VLOOKUP($B56,'[2]1516 Exp_Rev Access'!$F$7:$GA$310,178,FALSE)),"",VLOOKUP($B56,'[2]1516 Exp_Rev Access'!$F$7:$GA$310,178,FALSE))</f>
        <v>0</v>
      </c>
      <c r="GU56" s="53">
        <f t="shared" si="155"/>
        <v>560032.62</v>
      </c>
      <c r="GV56" s="92">
        <f t="shared" si="156"/>
        <v>3.8604825356533573E-3</v>
      </c>
      <c r="GW56" s="96">
        <f t="shared" si="157"/>
        <v>43.440792872401666</v>
      </c>
      <c r="HE56" s="38"/>
      <c r="HF56" s="38"/>
      <c r="HG56" s="38"/>
      <c r="HH56" s="38"/>
      <c r="HI56" s="38"/>
      <c r="HJ56" s="38"/>
      <c r="HK56" s="38"/>
      <c r="HL56" s="38"/>
      <c r="HM56" s="38"/>
      <c r="HN56" s="38"/>
    </row>
    <row r="57" spans="1:222" x14ac:dyDescent="0.2">
      <c r="B57" s="87" t="s">
        <v>247</v>
      </c>
      <c r="C57" s="87" t="s">
        <v>248</v>
      </c>
      <c r="D57" s="88">
        <f>IF(ISNA(VLOOKUP($B57,'[2]1516 enrollment_Rev_Exp by size'!$A$6:$C$325,3,FALSE)),"",VLOOKUP($B57,'[2]1516 enrollment_Rev_Exp by size'!$A$6:$C$325,3,FALSE))</f>
        <v>2423.5300000000002</v>
      </c>
      <c r="E57" s="89">
        <v>24665533.120000001</v>
      </c>
      <c r="F57" s="67">
        <f t="shared" si="135"/>
        <v>24665533.120000001</v>
      </c>
      <c r="G57" s="67">
        <f t="shared" si="136"/>
        <v>0</v>
      </c>
      <c r="H57" s="90">
        <f>IF(ISNA(VLOOKUP($B57,'[2]1516 Exp_Rev Access'!$F$7:$FS$310,2,FALSE)),"",VLOOKUP($B57,'[2]1516 Exp_Rev Access'!$F$7:$FS$310,2,FALSE))</f>
        <v>4488603.79</v>
      </c>
      <c r="I57" s="90">
        <f>IF(ISNA(VLOOKUP($B57,'[2]1516 Exp_Rev Access'!$F$7:$FS$310,3,FALSE)),"",VLOOKUP($B57,'[2]1516 Exp_Rev Access'!$F$7:$FS$310,3,FALSE))</f>
        <v>0</v>
      </c>
      <c r="J57" s="90">
        <f>IF(ISNA(VLOOKUP($B57,'[2]1516 Exp_Rev Access'!$F$7:$FS$310,4,FALSE)),"",VLOOKUP($B57,'[2]1516 Exp_Rev Access'!$F$7:$FS$310,4,FALSE))</f>
        <v>0</v>
      </c>
      <c r="K57" s="90">
        <f>IF(ISNA(VLOOKUP($B57,'[2]1516 Exp_Rev Access'!$F$7:$FS$310,5,FALSE)),"-",VLOOKUP($B57,'[2]1516 Exp_Rev Access'!$F$7:$FS$310,5,FALSE))</f>
        <v>811.09</v>
      </c>
      <c r="L57" s="90">
        <f>IF(ISNA(VLOOKUP($B57,'[2]1516 Exp_Rev Access'!$F$7:$FS$310,6,FALSE)),"",VLOOKUP($B57,'[2]1516 Exp_Rev Access'!$F$7:$FS$310,6,FALSE))</f>
        <v>0</v>
      </c>
      <c r="M57" s="90">
        <f>IF(ISNA(VLOOKUP($B57,'[2]1516 Exp_Rev Access'!$F$7:$FS$310,7,FALSE)),"",VLOOKUP($B57,'[2]1516 Exp_Rev Access'!$F$7:$FS$310,7,FALSE))</f>
        <v>0</v>
      </c>
      <c r="N57" s="53">
        <f t="shared" si="137"/>
        <v>4489414.88</v>
      </c>
      <c r="O57" s="91">
        <f t="shared" si="138"/>
        <v>0.18201167021846232</v>
      </c>
      <c r="P57" s="53">
        <f t="shared" si="139"/>
        <v>1852.4280202844609</v>
      </c>
      <c r="Q57" s="90">
        <f>IF(ISNA(VLOOKUP($B57,'[2]1516 Exp_Rev Access'!$F$7:$FS$310,8,FALSE)),"",VLOOKUP($B57,'[2]1516 Exp_Rev Access'!$F$7:$FS$310,8,FALSE))</f>
        <v>168368.18</v>
      </c>
      <c r="R57" s="90">
        <f>IF(ISNA(VLOOKUP($B57,'[2]1516 Exp_Rev Access'!$F$7:$FS$310,9,FALSE)),"",VLOOKUP($B57,'[2]1516 Exp_Rev Access'!$F$7:$FS$310,9,FALSE))</f>
        <v>0</v>
      </c>
      <c r="S57" s="90">
        <f>IF(ISNA(VLOOKUP($B57,'[2]1516 Exp_Rev Access'!$F$7:$FS$310,10,FALSE)),"",VLOOKUP($B57,'[2]1516 Exp_Rev Access'!$F$7:$FS$310,10,FALSE))</f>
        <v>0</v>
      </c>
      <c r="T57" s="90">
        <f>IF(ISNA(VLOOKUP($B57,'[2]1516 Exp_Rev Access'!$F$7:$FS$310,11,FALSE)),"",VLOOKUP($B57,'[2]1516 Exp_Rev Access'!$F$7:$FS$310,11,FALSE))</f>
        <v>0</v>
      </c>
      <c r="U57" s="90">
        <f>IF(ISNA(VLOOKUP($B57,'[2]1516 Exp_Rev Access'!$F$7:$FS$310,12,FALSE)),"",VLOOKUP($B57,'[2]1516 Exp_Rev Access'!$F$7:$FS$310,12,FALSE))</f>
        <v>0</v>
      </c>
      <c r="V57" s="90">
        <f>IF(ISNA(VLOOKUP($B57,'[2]1516 Exp_Rev Access'!$F$7:$FS$310,13,FALSE)),"",VLOOKUP($B57,'[2]1516 Exp_Rev Access'!$F$7:$FS$310,13,FALSE))</f>
        <v>0</v>
      </c>
      <c r="W57" s="90">
        <f>IF(ISNA(VLOOKUP($B57,'[2]1516 Exp_Rev Access'!$F$7:$FS$310,14,FALSE)),"",VLOOKUP($B57,'[2]1516 Exp_Rev Access'!$F$7:$FS$310,14,FALSE))</f>
        <v>89708</v>
      </c>
      <c r="X57" s="90">
        <f>IF(ISNA(VLOOKUP($B57,'[2]1516 Exp_Rev Access'!$F$7:$FS$310,15,FALSE)),"",VLOOKUP($B57,'[2]1516 Exp_Rev Access'!$F$7:$FS$310,15,FALSE))</f>
        <v>0</v>
      </c>
      <c r="Y57" s="90">
        <f>IF(ISNA(VLOOKUP($B57,'[2]1516 Exp_Rev Access'!$F$7:$FS$310,16,FALSE)),"",VLOOKUP($B57,'[2]1516 Exp_Rev Access'!$F$7:$FS$310,16,FALSE))</f>
        <v>50614.38</v>
      </c>
      <c r="Z57" s="90">
        <f>IF(ISNA(VLOOKUP($B57,'[2]1516 Exp_Rev Access'!$F$7:$FS$310,17,FALSE)),"",VLOOKUP($B57,'[2]1516 Exp_Rev Access'!$F$7:$FS$310,17,FALSE))</f>
        <v>0</v>
      </c>
      <c r="AA57" s="90">
        <f>IF(ISNA(VLOOKUP($B57,'[2]1516 Exp_Rev Access'!$F$7:$FS$310,18,FALSE)),"",VLOOKUP($B57,'[2]1516 Exp_Rev Access'!$F$7:$FS$310,18,FALSE))</f>
        <v>0</v>
      </c>
      <c r="AB57" s="90">
        <f>IF(ISNA(VLOOKUP($B57,'[2]1516 Exp_Rev Access'!$F$7:$FS$310,19,FALSE)),"",VLOOKUP($B57,'[2]1516 Exp_Rev Access'!$F$7:$FS$310,19,FALSE))</f>
        <v>0</v>
      </c>
      <c r="AC57" s="90">
        <f>IF(ISNA(VLOOKUP($B57,'[2]1516 Exp_Rev Access'!$F$7:$FS$310,20,FALSE)),"",VLOOKUP($B57,'[2]1516 Exp_Rev Access'!$F$7:$FS$310,20,FALSE))</f>
        <v>0</v>
      </c>
      <c r="AD57" s="90">
        <f>IF(ISNA(VLOOKUP($B57,'[2]1516 Exp_Rev Access'!$F$7:$FS$310,21,FALSE)),"",VLOOKUP($B57,'[2]1516 Exp_Rev Access'!$F$7:$FS$310,21,FALSE))</f>
        <v>244190.26</v>
      </c>
      <c r="AE57" s="90">
        <f>IF(ISNA(VLOOKUP($B57,'[2]1516 Exp_Rev Access'!$F$7:$FS$310,22,FALSE)),"",VLOOKUP($B57,'[2]1516 Exp_Rev Access'!$F$7:$FS$310,22,FALSE))</f>
        <v>14846.2</v>
      </c>
      <c r="AF57" s="90">
        <f>IF(ISNA(VLOOKUP($B57,'[2]1516 Exp_Rev Access'!$F$7:$FS$310,23,FALSE)),"",VLOOKUP($B57,'[2]1516 Exp_Rev Access'!$F$7:$FS$310,23,FALSE))</f>
        <v>0</v>
      </c>
      <c r="AG57" s="90">
        <f>IF(ISNA(VLOOKUP($B57,'[2]1516 Exp_Rev Access'!$F$7:$FS$310,24,FALSE)),"",VLOOKUP($B57,'[2]1516 Exp_Rev Access'!$F$7:$FS$310,24,FALSE))</f>
        <v>95479.22</v>
      </c>
      <c r="AH57" s="90">
        <f>IF(ISNA(VLOOKUP($B57,'[2]1516 Exp_Rev Access'!$F$7:$FS$310,25,FALSE)),"",VLOOKUP($B57,'[2]1516 Exp_Rev Access'!$F$7:$FS$310,25,FALSE))</f>
        <v>4292.88</v>
      </c>
      <c r="AI57" s="90">
        <f>IF(ISNA(VLOOKUP($B57,'[2]1516 Exp_Rev Access'!$F$7:$FS$310,26,FALSE)),"",VLOOKUP($B57,'[2]1516 Exp_Rev Access'!$F$7:$FS$310,26,FALSE))</f>
        <v>0</v>
      </c>
      <c r="AJ57" s="90">
        <f>IF(ISNA(VLOOKUP($B57,'[2]1516 Exp_Rev Access'!$F$7:$FS$310,27,FALSE)),"",VLOOKUP($B57,'[2]1516 Exp_Rev Access'!$F$7:$FS$310,27,FALSE))</f>
        <v>0</v>
      </c>
      <c r="AK57" s="90">
        <f>IF(ISNA(VLOOKUP($B57,'[2]1516 Exp_Rev Access'!$F$7:$FS$310,28,FALSE)),"",VLOOKUP($B57,'[2]1516 Exp_Rev Access'!$F$7:$FS$310,28,FALSE))</f>
        <v>25133.41</v>
      </c>
      <c r="AL57" s="90">
        <f>IF(ISNA(VLOOKUP($B57,'[2]1516 Exp_Rev Access'!$F$7:$FS$310,29,FALSE)),"",VLOOKUP($B57,'[2]1516 Exp_Rev Access'!$F$7:$FS$310,29,FALSE))</f>
        <v>26613.77</v>
      </c>
      <c r="AM57" s="53">
        <f t="shared" si="140"/>
        <v>719246.3</v>
      </c>
      <c r="AN57" s="92">
        <f t="shared" si="141"/>
        <v>2.9159973818559004E-2</v>
      </c>
      <c r="AO57" s="68">
        <f t="shared" si="142"/>
        <v>296.77631388924419</v>
      </c>
      <c r="AP57" s="90">
        <f>IF(ISNA(VLOOKUP($B57,'[2]1516 Exp_Rev Access'!$F$7:$FS$310,30,FALSE)),"",VLOOKUP($B57,'[2]1516 Exp_Rev Access'!$F$7:$FS$310,30,FALSE))</f>
        <v>14735455.73</v>
      </c>
      <c r="AQ57" s="90">
        <f>IF(ISNA(VLOOKUP($B57,'[2]1516 Exp_Rev Access'!$F$7:$FS$310,31,FALSE)),"",VLOOKUP($B57,'[2]1516 Exp_Rev Access'!$F$7:$FS$310,31,FALSE))</f>
        <v>339067.65</v>
      </c>
      <c r="AR57" s="90">
        <f>IF(ISNA(VLOOKUP($B57,'[2]1516 Exp_Rev Access'!$F$7:$FS$310,32,FALSE)),"",VLOOKUP($B57,'[2]1516 Exp_Rev Access'!$F$7:$FS$310,32,FALSE))</f>
        <v>0</v>
      </c>
      <c r="AS57" s="90">
        <f>IF(ISNA(VLOOKUP($B57,'[2]1516 Exp_Rev Access'!$F$7:$FS$310,33,FALSE)),"",VLOOKUP($B57,'[2]1516 Exp_Rev Access'!$F$7:$FS$310,33,FALSE))</f>
        <v>0</v>
      </c>
      <c r="AT57" s="90">
        <f>IF(ISNA(VLOOKUP($B57,'[2]1516 Exp_Rev Access'!$F$7:$FS$310,34,FALSE)),"",VLOOKUP($B57,'[2]1516 Exp_Rev Access'!$F$7:$FS$310,34,FALSE))</f>
        <v>0</v>
      </c>
      <c r="AU57" s="53">
        <f t="shared" si="143"/>
        <v>15074523.380000001</v>
      </c>
      <c r="AV57" s="93">
        <f t="shared" si="144"/>
        <v>0.61115741170730475</v>
      </c>
      <c r="AW57" s="53">
        <f t="shared" si="145"/>
        <v>6220.0688169735877</v>
      </c>
      <c r="AX57" s="90">
        <f>IF(ISNA(VLOOKUP($B57,'[2]1516 Exp_Rev Access'!$F$7:$FS$310,35,FALSE)),"",VLOOKUP($B57,'[2]1516 Exp_Rev Access'!$F$7:$FS$310,35,FALSE))</f>
        <v>0</v>
      </c>
      <c r="AY57" s="90">
        <f>IF(ISNA(VLOOKUP($B57,'[2]1516 Exp_Rev Access'!$F$7:$FS$310,36,FALSE)),"",VLOOKUP($B57,'[2]1516 Exp_Rev Access'!$F$7:$FS$310,36,FALSE))</f>
        <v>1655325.44</v>
      </c>
      <c r="AZ57" s="90">
        <f>IF(ISNA(VLOOKUP($B57,'[2]1516 Exp_Rev Access'!$F$7:$FS$310,37,FALSE)),"",VLOOKUP($B57,'[2]1516 Exp_Rev Access'!$F$7:$FS$310,37,FALSE))</f>
        <v>122227.23</v>
      </c>
      <c r="BA57" s="90">
        <f>IF(ISNA(VLOOKUP($B57,'[2]1516 Exp_Rev Access'!$F$7:$FS$310,38,FALSE)),"",VLOOKUP($B57,'[2]1516 Exp_Rev Access'!$F$7:$FS$310,38,FALSE))</f>
        <v>0</v>
      </c>
      <c r="BB57" s="90">
        <f>IF(ISNA(VLOOKUP($B57,'[2]1516 Exp_Rev Access'!$F$7:$FS$310,39,FALSE)),"",VLOOKUP($B57,'[2]1516 Exp_Rev Access'!$F$7:$FS$310,39,FALSE))</f>
        <v>0</v>
      </c>
      <c r="BC57" s="90">
        <f>IF(ISNA(VLOOKUP($B57,'[2]1516 Exp_Rev Access'!$F$7:$FS$310,40,FALSE)),"",VLOOKUP($B57,'[2]1516 Exp_Rev Access'!$F$7:$FS$310,40,FALSE))</f>
        <v>321286.03000000003</v>
      </c>
      <c r="BD57" s="90">
        <f>IF(ISNA(VLOOKUP($B57,'[2]1516 Exp_Rev Access'!$F$7:$FS$310,41,FALSE)),"",VLOOKUP($B57,'[2]1516 Exp_Rev Access'!$F$7:$FS$310,41,FALSE))</f>
        <v>0</v>
      </c>
      <c r="BE57" s="90">
        <f>IF(ISNA(VLOOKUP($B57,'[2]1516 Exp_Rev Access'!$F$7:$FS$310,42,FALSE)),"",VLOOKUP($B57,'[2]1516 Exp_Rev Access'!$F$7:$FS$310,42,FALSE))</f>
        <v>61276.86</v>
      </c>
      <c r="BF57" s="90">
        <f>IF(ISNA(VLOOKUP($B57,'[2]1516 Exp_Rev Access'!$F$7:$FS$310,43,FALSE)),"",VLOOKUP($B57,'[2]1516 Exp_Rev Access'!$F$7:$FS$310,43,FALSE))</f>
        <v>0</v>
      </c>
      <c r="BG57" s="90">
        <f>IF(ISNA(VLOOKUP($B57,'[2]1516 Exp_Rev Access'!$F$7:$FS$310,44,FALSE)),"",VLOOKUP($B57,'[2]1516 Exp_Rev Access'!$F$7:$FS$310,44,FALSE))</f>
        <v>89352.56</v>
      </c>
      <c r="BH57" s="90">
        <f>IF(ISNA(VLOOKUP($B57,'[2]1516 Exp_Rev Access'!$F$7:$FS$310,45,FALSE)),"",VLOOKUP($B57,'[2]1516 Exp_Rev Access'!$F$7:$FS$310,45,FALSE))</f>
        <v>24427.19</v>
      </c>
      <c r="BI57" s="90">
        <f>IF(ISNA(VLOOKUP($B57,'[2]1516 Exp_Rev Access'!$F$7:$FS$310,46,FALSE)),"",VLOOKUP($B57,'[2]1516 Exp_Rev Access'!$F$7:$FS$310,46,FALSE))</f>
        <v>0</v>
      </c>
      <c r="BJ57" s="90">
        <f>IF(ISNA(VLOOKUP($B57,'[2]1516 Exp_Rev Access'!$F$7:$FS$310,47,FALSE)),"",VLOOKUP($B57,'[2]1516 Exp_Rev Access'!$F$7:$FS$310,47,FALSE))</f>
        <v>14707.85</v>
      </c>
      <c r="BK57" s="90">
        <f>IF(ISNA(VLOOKUP($B57,'[2]1516 Exp_Rev Access'!$F$7:$FS$310,48,FALSE)),"",VLOOKUP($B57,'[2]1516 Exp_Rev Access'!$F$7:$FS$310,48,FALSE))</f>
        <v>1209098.79</v>
      </c>
      <c r="BL57" s="90">
        <f>IF(ISNA(VLOOKUP($B57,'[2]1516 Exp_Rev Access'!$F$7:$FS$310,49,FALSE)),"",VLOOKUP($B57,'[2]1516 Exp_Rev Access'!$F$7:$FS$310,49,FALSE))</f>
        <v>0</v>
      </c>
      <c r="BM57" s="90">
        <f>IF(ISNA(VLOOKUP($B57,'[2]1516 Exp_Rev Access'!$F$7:$FS$310,50,FALSE)),"",VLOOKUP($B57,'[2]1516 Exp_Rev Access'!$F$7:$FS$310,50,FALSE))</f>
        <v>0</v>
      </c>
      <c r="BN57" s="90">
        <f>IF(ISNA(VLOOKUP($B57,'[2]1516 Exp_Rev Access'!$F$7:$FS$310,51,FALSE)),"",VLOOKUP($B57,'[2]1516 Exp_Rev Access'!$F$7:$FS$310,51,FALSE))</f>
        <v>0</v>
      </c>
      <c r="BO57" s="90">
        <f>IF(ISNA(VLOOKUP($B57,'[2]1516 Exp_Rev Access'!$F$7:$FS$310,52,FALSE)),"",VLOOKUP($B57,'[2]1516 Exp_Rev Access'!$F$7:$FS$310,52,FALSE))</f>
        <v>0</v>
      </c>
      <c r="BP57" s="90">
        <f>IF(ISNA(VLOOKUP($B57,'[2]1516 Exp_Rev Access'!$F$7:$FS$310,53,FALSE)),"",VLOOKUP($B57,'[2]1516 Exp_Rev Access'!$F$7:$FS$310,53,FALSE))</f>
        <v>0</v>
      </c>
      <c r="BQ57" s="90">
        <f>IF(ISNA(VLOOKUP($B57,'[2]1516 Exp_Rev Access'!$F$7:$FS$310,54,FALSE)),"",VLOOKUP($B57,'[2]1516 Exp_Rev Access'!$F$7:$FS$310,54,FALSE))</f>
        <v>0</v>
      </c>
      <c r="BR57" s="90">
        <f>IF(ISNA(VLOOKUP($B57,'[2]1516 Exp_Rev Access'!$F$7:$FS$310,55,FALSE)),"",VLOOKUP($B57,'[2]1516 Exp_Rev Access'!$F$7:$FS$310,55,FALSE))</f>
        <v>0</v>
      </c>
      <c r="BS57" s="90">
        <f>IF(ISNA(VLOOKUP($B57,'[2]1516 Exp_Rev Access'!$F$7:$FS$310,56,FALSE)),"",VLOOKUP($B57,'[2]1516 Exp_Rev Access'!$F$7:$FS$310,56,FALSE))</f>
        <v>0</v>
      </c>
      <c r="BT57" s="90">
        <f>IF(ISNA(VLOOKUP($B57,'[2]1516 Exp_Rev Access'!$F$7:$FS$310,57,FALSE)),"",VLOOKUP($B57,'[2]1516 Exp_Rev Access'!$F$7:$FS$310,57,FALSE))</f>
        <v>0</v>
      </c>
      <c r="BU57" s="90">
        <f>IF(ISNA(VLOOKUP($B57,'[2]1516 Exp_Rev Access'!$F$7:$FS$310,58,FALSE)),"",VLOOKUP($B57,'[2]1516 Exp_Rev Access'!$F$7:$FS$310,58,FALSE))</f>
        <v>0</v>
      </c>
      <c r="BV57" s="53">
        <f t="shared" si="146"/>
        <v>3497701.95</v>
      </c>
      <c r="BW57" s="92">
        <f t="shared" si="147"/>
        <v>0.14180524430521613</v>
      </c>
      <c r="BX57" s="68">
        <f t="shared" si="148"/>
        <v>1443.226182469373</v>
      </c>
      <c r="BY57" s="90">
        <f>IF(ISNA(VLOOKUP($B57,'[2]1516 Exp_Rev Access'!$F$7:$FS$310,59,FALSE)),"",VLOOKUP($B57,'[2]1516 Exp_Rev Access'!$F$7:$FS$310,59,FALSE))</f>
        <v>0</v>
      </c>
      <c r="BZ57" s="90">
        <f>IF(ISNA(VLOOKUP($B57,'[2]1516 Exp_Rev Access'!$F$7:$FS$310,60,FALSE)),"",VLOOKUP($B57,'[2]1516 Exp_Rev Access'!$F$7:$FS$310,60,FALSE))</f>
        <v>0</v>
      </c>
      <c r="CA57" s="90">
        <f>IF(ISNA(VLOOKUP($B57,'[2]1516 Exp_Rev Access'!$F$7:$FS$310,61,FALSE)),"",VLOOKUP($B57,'[2]1516 Exp_Rev Access'!$F$7:$FS$310,61,FALSE))</f>
        <v>0</v>
      </c>
      <c r="CB57" s="90">
        <f>IF(ISNA(VLOOKUP($B57,'[2]1516 Exp_Rev Access'!$F$7:$FS$310,62,FALSE)),"",VLOOKUP($B57,'[2]1516 Exp_Rev Access'!$F$7:$FS$310,62,FALSE))</f>
        <v>10376.84</v>
      </c>
      <c r="CC57" s="90">
        <f>IF(ISNA(VLOOKUP($B57,'[2]1516 Exp_Rev Access'!$F$7:$FS$310,63,FALSE)),"",VLOOKUP($B57,'[2]1516 Exp_Rev Access'!$F$7:$FS$310,63,FALSE))</f>
        <v>60.76</v>
      </c>
      <c r="CD57" s="90">
        <f>IF(ISNA(VLOOKUP($B57,'[2]1516 Exp_Rev Access'!$F$7:$FS$310,64,FALSE)),"",VLOOKUP($B57,'[2]1516 Exp_Rev Access'!$F$7:$FS$310,64,FALSE))</f>
        <v>0</v>
      </c>
      <c r="CE57" s="53">
        <f t="shared" si="149"/>
        <v>10437.6</v>
      </c>
      <c r="CF57" s="92">
        <f t="shared" si="150"/>
        <v>4.2316539233999738E-4</v>
      </c>
      <c r="CG57" s="94">
        <f t="shared" si="151"/>
        <v>4.3067756536952295</v>
      </c>
      <c r="CH57" s="90">
        <f>IF(ISNA(VLOOKUP($B57,'[2]1516 Exp_Rev Access'!$F$7:$FS$310,65,FALSE)),"",VLOOKUP($B57,'[2]1516 Exp_Rev Access'!$F$7:$FS$310,65,FALSE))</f>
        <v>0</v>
      </c>
      <c r="CI57" s="90">
        <f>IF(ISNA(VLOOKUP($B57,'[2]1516 Exp_Rev Access'!$F$7:$FS$310,66,FALSE)),"",VLOOKUP($B57,'[2]1516 Exp_Rev Access'!$F$7:$FS$310,66,FALSE))</f>
        <v>0</v>
      </c>
      <c r="CJ57" s="90">
        <f>IF(ISNA(VLOOKUP($B57,'[2]1516 Exp_Rev Access'!$F$7:$FS$310,67,FALSE)),"",VLOOKUP($B57,'[2]1516 Exp_Rev Access'!$F$7:$FS$310,67,FALSE))</f>
        <v>0</v>
      </c>
      <c r="CK57" s="90">
        <f>IF(ISNA(VLOOKUP($B57,'[2]1516 Exp_Rev Access'!$F$7:$FS$310,68,FALSE)),"",VLOOKUP($B57,'[2]1516 Exp_Rev Access'!$F$7:$FS$310,68,FALSE))</f>
        <v>0</v>
      </c>
      <c r="CL57" s="90">
        <f>IF(ISNA(VLOOKUP($B57,'[2]1516 Exp_Rev Access'!$F$7:$FS$310,69,FALSE)),"",VLOOKUP($B57,'[2]1516 Exp_Rev Access'!$F$7:$FS$310,69,FALSE))</f>
        <v>0</v>
      </c>
      <c r="CM57" s="90">
        <f>IF(ISNA(VLOOKUP($B57,'[2]1516 Exp_Rev Access'!$F$7:$FS$310,70,FALSE)),"",VLOOKUP($B57,'[2]1516 Exp_Rev Access'!$F$7:$FS$310,70,FALSE))</f>
        <v>0</v>
      </c>
      <c r="CN57" s="90">
        <f>IF(ISNA(VLOOKUP($B57,'[2]1516 Exp_Rev Access'!$F$7:$FS$310,71,FALSE)),"",VLOOKUP($B57,'[2]1516 Exp_Rev Access'!$F$7:$FS$310,71,FALSE))</f>
        <v>0</v>
      </c>
      <c r="CO57" s="90">
        <f>IF(ISNA(VLOOKUP($B57,'[2]1516 Exp_Rev Access'!$F$7:$FS$310,72,FALSE)),"",VLOOKUP($B57,'[2]1516 Exp_Rev Access'!$F$7:$FS$310,72,FALSE))</f>
        <v>0</v>
      </c>
      <c r="CP57" s="90">
        <f>IF(ISNA(VLOOKUP($B57,'[2]1516 Exp_Rev Access'!$F$7:$FS$310,73,FALSE)),"",VLOOKUP($B57,'[2]1516 Exp_Rev Access'!$F$7:$FS$310,73,FALSE))</f>
        <v>0</v>
      </c>
      <c r="CQ57" s="90">
        <f>IF(ISNA(VLOOKUP($B57,'[2]1516 Exp_Rev Access'!$F$7:$FS$310,74,FALSE)),"",VLOOKUP($B57,'[2]1516 Exp_Rev Access'!$F$7:$FS$310,74,FALSE))</f>
        <v>0</v>
      </c>
      <c r="CR57" s="90">
        <f>IF(ISNA(VLOOKUP($B57,'[2]1516 Exp_Rev Access'!$F$7:$FS$310,75,FALSE)),"",VLOOKUP($B57,'[2]1516 Exp_Rev Access'!$F$7:$FS$310,75,FALSE))</f>
        <v>0</v>
      </c>
      <c r="CS57" s="90">
        <f>IF(ISNA(VLOOKUP($B57,'[2]1516 Exp_Rev Access'!$F$7:$FS$310,76,FALSE)),"",VLOOKUP($B57,'[2]1516 Exp_Rev Access'!$F$7:$FS$310,76,FALSE))</f>
        <v>0</v>
      </c>
      <c r="CT57" s="90">
        <f>IF(ISNA(VLOOKUP($B57,'[2]1516 Exp_Rev Access'!$F$7:$FS$310,77,FALSE)),"",VLOOKUP($B57,'[2]1516 Exp_Rev Access'!$F$7:$FS$310,77,FALSE))</f>
        <v>0</v>
      </c>
      <c r="CU57" s="90">
        <f>IF(ISNA(VLOOKUP($B57,'[2]1516 Exp_Rev Access'!$F$7:$FS$310,78,FALSE)),"",VLOOKUP($B57,'[2]1516 Exp_Rev Access'!$F$7:$FS$310,78,FALSE))</f>
        <v>269378.7</v>
      </c>
      <c r="CV57" s="90">
        <f>IF(ISNA(VLOOKUP($B57,'[2]1516 Exp_Rev Access'!$F$7:$FS$310,79,FALSE)),"",VLOOKUP($B57,'[2]1516 Exp_Rev Access'!$F$7:$FS$310,79,FALSE))</f>
        <v>49997.59</v>
      </c>
      <c r="CW57" s="90">
        <f>IF(ISNA(VLOOKUP($B57,'[2]1516 Exp_Rev Access'!$F$7:$FS$310,80,FALSE)),"",VLOOKUP($B57,'[2]1516 Exp_Rev Access'!$F$7:$FS$310,80,FALSE))</f>
        <v>0</v>
      </c>
      <c r="CX57" s="90">
        <f>IF(ISNA(VLOOKUP($B57,'[2]1516 Exp_Rev Access'!$F$7:$FS$310,81,FALSE)),"",VLOOKUP($B57,'[2]1516 Exp_Rev Access'!$F$7:$FS$310,81,FALSE))</f>
        <v>0</v>
      </c>
      <c r="CY57" s="90">
        <f>IF(ISNA(VLOOKUP($B57,'[2]1516 Exp_Rev Access'!$F$7:$FS$310,82,FALSE)),"",VLOOKUP($B57,'[2]1516 Exp_Rev Access'!$F$7:$FS$310,82,FALSE))</f>
        <v>0</v>
      </c>
      <c r="CZ57" s="90">
        <f>IF(ISNA(VLOOKUP($B57,'[2]1516 Exp_Rev Access'!$F$7:$FS$310,83,FALSE)),"",VLOOKUP($B57,'[2]1516 Exp_Rev Access'!$F$7:$FS$310,83,FALSE))</f>
        <v>0</v>
      </c>
      <c r="DA57" s="90">
        <f>IF(ISNA(VLOOKUP($B57,'[2]1516 Exp_Rev Access'!$F$7:$FS$310,84,FALSE)),"",VLOOKUP($B57,'[2]1516 Exp_Rev Access'!$F$7:$FS$310,84,FALSE))</f>
        <v>0</v>
      </c>
      <c r="DB57" s="90">
        <f>IF(ISNA(VLOOKUP($B57,'[2]1516 Exp_Rev Access'!$F$7:$FS$310,85,FALSE)),"",VLOOKUP($B57,'[2]1516 Exp_Rev Access'!$F$7:$FS$310,85,FALSE))</f>
        <v>10810</v>
      </c>
      <c r="DC57" s="90">
        <f>IF(ISNA(VLOOKUP($B57,'[2]1516 Exp_Rev Access'!$F$7:$FS$310,86,FALSE)),"",VLOOKUP($B57,'[2]1516 Exp_Rev Access'!$F$7:$FS$310,86,FALSE))</f>
        <v>0</v>
      </c>
      <c r="DD57" s="90">
        <f>IF(ISNA(VLOOKUP($B57,'[2]1516 Exp_Rev Access'!$F$7:$FS$310,87,FALSE)),"",VLOOKUP($B57,'[2]1516 Exp_Rev Access'!$F$7:$FS$310,87,FALSE))</f>
        <v>0</v>
      </c>
      <c r="DE57" s="90">
        <f>IF(ISNA(VLOOKUP($B57,'[2]1516 Exp_Rev Access'!$F$7:$FS$310,88,FALSE)),"",VLOOKUP($B57,'[2]1516 Exp_Rev Access'!$F$7:$FS$310,88,FALSE))</f>
        <v>0</v>
      </c>
      <c r="DF57" s="90">
        <f>IF(ISNA(VLOOKUP($B57,'[2]1516 Exp_Rev Access'!$F$7:$FS$310,89,FALSE)),"",VLOOKUP($B57,'[2]1516 Exp_Rev Access'!$F$7:$FS$310,89,FALSE))</f>
        <v>0</v>
      </c>
      <c r="DG57" s="90">
        <f>IF(ISNA(VLOOKUP($B57,'[2]1516 Exp_Rev Access'!$F$7:$FS$310,90,FALSE)),"",VLOOKUP($B57,'[2]1516 Exp_Rev Access'!$F$7:$FS$310,90,FALSE))</f>
        <v>0</v>
      </c>
      <c r="DH57" s="90">
        <f>IF(ISNA(VLOOKUP($B57,'[2]1516 Exp_Rev Access'!$F$7:$FS$310,91,FALSE)),"",VLOOKUP($B57,'[2]1516 Exp_Rev Access'!$F$7:$FS$310,91,FALSE))</f>
        <v>0</v>
      </c>
      <c r="DI57" s="90">
        <f>IF(ISNA(VLOOKUP($B57,'[2]1516 Exp_Rev Access'!$F$7:$FS$310,92,FALSE)),"",VLOOKUP($B57,'[2]1516 Exp_Rev Access'!$F$7:$FS$310,92,FALSE))</f>
        <v>300327.48</v>
      </c>
      <c r="DJ57" s="90">
        <f>IF(ISNA(VLOOKUP($B57,'[2]1516 Exp_Rev Access'!$F$7:$FS$310,93,FALSE)),"",VLOOKUP($B57,'[2]1516 Exp_Rev Access'!$F$7:$FS$310,93,FALSE))</f>
        <v>0</v>
      </c>
      <c r="DK57" s="90">
        <f>IF(ISNA(VLOOKUP($B57,'[2]1516 Exp_Rev Access'!$F$7:$FS$310,94,FALSE)),"",VLOOKUP($B57,'[2]1516 Exp_Rev Access'!$F$7:$FS$310,94,FALSE))</f>
        <v>0</v>
      </c>
      <c r="DL57" s="90">
        <f>IF(ISNA(VLOOKUP($B57,'[2]1516 Exp_Rev Access'!$F$7:$FS$310,95,FALSE)),"",VLOOKUP($B57,'[2]1516 Exp_Rev Access'!$F$7:$FS$310,95,FALSE))</f>
        <v>0</v>
      </c>
      <c r="DM57" s="90">
        <f>IF(ISNA(VLOOKUP($B57,'[2]1516 Exp_Rev Access'!$F$7:$FS$310,96,FALSE)),"",VLOOKUP($B57,'[2]1516 Exp_Rev Access'!$F$7:$FS$310,96,FALSE))</f>
        <v>0</v>
      </c>
      <c r="DN57" s="90">
        <f>IF(ISNA(VLOOKUP($B57,'[2]1516 Exp_Rev Access'!$F$7:$FS$310,97,FALSE)),"",VLOOKUP($B57,'[2]1516 Exp_Rev Access'!$F$7:$FS$310,97,FALSE))</f>
        <v>0</v>
      </c>
      <c r="DO57" s="90">
        <f>IF(ISNA(VLOOKUP($B57,'[2]1516 Exp_Rev Access'!$F$7:$FS$310,98,FALSE)),"",VLOOKUP($B57,'[2]1516 Exp_Rev Access'!$F$7:$FS$310,98,FALSE))</f>
        <v>0</v>
      </c>
      <c r="DP57" s="90">
        <f>IF(ISNA(VLOOKUP($B57,'[2]1516 Exp_Rev Access'!$F$7:$FS$310,99,FALSE)),"",VLOOKUP($B57,'[2]1516 Exp_Rev Access'!$F$7:$FS$310,99,FALSE))</f>
        <v>0</v>
      </c>
      <c r="DQ57" s="90">
        <f>IF(ISNA(VLOOKUP($B57,'[2]1516 Exp_Rev Access'!$F$7:$FS$310,100,FALSE)),"",VLOOKUP($B57,'[2]1516 Exp_Rev Access'!$F$7:$FS$310,100,FALSE))</f>
        <v>0</v>
      </c>
      <c r="DR57" s="90">
        <f>IF(ISNA(VLOOKUP($B57,'[2]1516 Exp_Rev Access'!$F$7:$FS$310,101,FALSE)),"",VLOOKUP($B57,'[2]1516 Exp_Rev Access'!$F$7:$FS$310,101,FALSE))</f>
        <v>0</v>
      </c>
      <c r="DS57" s="90">
        <f>IF(ISNA(VLOOKUP($B57,'[2]1516 Exp_Rev Access'!$F$7:$FS$310,102,FALSE)),"",VLOOKUP($B57,'[2]1516 Exp_Rev Access'!$F$7:$FS$310,102,FALSE))</f>
        <v>0</v>
      </c>
      <c r="DT57" s="90">
        <f>IF(ISNA(VLOOKUP($B57,'[2]1516 Exp_Rev Access'!$F$7:$FS$310,103,FALSE)),"",VLOOKUP($B57,'[2]1516 Exp_Rev Access'!$F$7:$FS$310,103,FALSE))</f>
        <v>0</v>
      </c>
      <c r="DU57" s="90">
        <f>IF(ISNA(VLOOKUP($B57,'[2]1516 Exp_Rev Access'!$F$7:$FS$310,104,FALSE)),"",VLOOKUP($B57,'[2]1516 Exp_Rev Access'!$F$7:$FS$310,104,FALSE))</f>
        <v>0</v>
      </c>
      <c r="DV57" s="90">
        <f>IF(ISNA(VLOOKUP($B57,'[2]1516 Exp_Rev Access'!$F$7:$FS$310,105,FALSE)),"",VLOOKUP($B57,'[2]1516 Exp_Rev Access'!$F$7:$FS$310,105,FALSE))</f>
        <v>0</v>
      </c>
      <c r="DW57" s="90">
        <f>IF(ISNA(VLOOKUP($B57,'[2]1516 Exp_Rev Access'!$F$7:$FS$310,106,FALSE)),"",VLOOKUP($B57,'[2]1516 Exp_Rev Access'!$F$7:$FS$310,106,FALSE))</f>
        <v>0</v>
      </c>
      <c r="DX57" s="90">
        <f>IF(ISNA(VLOOKUP($B57,'[2]1516 Exp_Rev Access'!$F$7:$FS$310,107,FALSE)),"",VLOOKUP($B57,'[2]1516 Exp_Rev Access'!$F$7:$FS$310,107,FALSE))</f>
        <v>0</v>
      </c>
      <c r="DY57" s="90">
        <f>IF(ISNA(VLOOKUP($B57,'[2]1516 Exp_Rev Access'!$F$7:$FS$310,108,FALSE)),"",VLOOKUP($B57,'[2]1516 Exp_Rev Access'!$F$7:$FS$310,108,FALSE))</f>
        <v>0</v>
      </c>
      <c r="DZ57" s="90">
        <f>IF(ISNA(VLOOKUP($B57,'[2]1516 Exp_Rev Access'!$F$7:$FS$310,109,FALSE)),"",VLOOKUP($B57,'[2]1516 Exp_Rev Access'!$F$7:$FS$310,109,FALSE))</f>
        <v>0</v>
      </c>
      <c r="EA57" s="90">
        <f>IF(ISNA(VLOOKUP($B57,'[2]1516 Exp_Rev Access'!$F$7:$FS$310,110,FALSE)),"",VLOOKUP($B57,'[2]1516 Exp_Rev Access'!$F$7:$FS$310,110,FALSE))</f>
        <v>0</v>
      </c>
      <c r="EB57" s="90">
        <f>IF(ISNA(VLOOKUP($B57,'[2]1516 Exp_Rev Access'!$F$7:$FS$310,111,FALSE)),"",VLOOKUP($B57,'[2]1516 Exp_Rev Access'!$F$7:$FS$310,111,FALSE))</f>
        <v>0</v>
      </c>
      <c r="EC57" s="90">
        <f>IF(ISNA(VLOOKUP($B57,'[2]1516 Exp_Rev Access'!$F$7:$FS$310,112,FALSE)),"",VLOOKUP($B57,'[2]1516 Exp_Rev Access'!$F$7:$FS$310,112,FALSE))</f>
        <v>0</v>
      </c>
      <c r="ED57" s="90">
        <f>IF(ISNA(VLOOKUP($B57,'[2]1516 Exp_Rev Access'!$F$7:$FS$310,113,FALSE)),"",VLOOKUP($B57,'[2]1516 Exp_Rev Access'!$F$7:$FS$310,113,FALSE))</f>
        <v>0</v>
      </c>
      <c r="EE57" s="90">
        <f>IF(ISNA(VLOOKUP($B57,'[2]1516 Exp_Rev Access'!$F$7:$FS$310,114,FALSE)),"",VLOOKUP($B57,'[2]1516 Exp_Rev Access'!$F$7:$FS$310,114,FALSE))</f>
        <v>0</v>
      </c>
      <c r="EF57" s="90">
        <f>IF(ISNA(VLOOKUP($B57,'[2]1516 Exp_Rev Access'!$F$7:$FS$310,115,FALSE)),"",VLOOKUP($B57,'[2]1516 Exp_Rev Access'!$F$7:$FS$310,115,FALSE))</f>
        <v>0</v>
      </c>
      <c r="EG57" s="90">
        <f>IF(ISNA(VLOOKUP($B57,'[2]1516 Exp_Rev Access'!$F$7:$FS$310,116,FALSE)),"",VLOOKUP($B57,'[2]1516 Exp_Rev Access'!$F$7:$FS$310,116,FALSE))</f>
        <v>0</v>
      </c>
      <c r="EH57" s="90">
        <f>IF(ISNA(VLOOKUP($B57,'[2]1516 Exp_Rev Access'!$F$7:$FS$310,117,FALSE)),"",VLOOKUP($B57,'[2]1516 Exp_Rev Access'!$F$7:$FS$310,117,FALSE))</f>
        <v>0</v>
      </c>
      <c r="EI57" s="90">
        <f>IF(ISNA(VLOOKUP($B57,'[2]1516 Exp_Rev Access'!$F$7:$FS$310,118,FALSE)),"",VLOOKUP($B57,'[2]1516 Exp_Rev Access'!$F$7:$FS$310,118,FALSE))</f>
        <v>0</v>
      </c>
      <c r="EJ57" s="90">
        <f>IF(ISNA(VLOOKUP($B57,'[2]1516 Exp_Rev Access'!$F$7:$FS$310,119,FALSE)),"",VLOOKUP($B57,'[2]1516 Exp_Rev Access'!$F$7:$FS$310,119,FALSE))</f>
        <v>0</v>
      </c>
      <c r="EK57" s="90">
        <f>IF(ISNA(VLOOKUP($B57,'[2]1516 Exp_Rev Access'!$F$7:$FS$310,120,FALSE)),"",VLOOKUP($B57,'[2]1516 Exp_Rev Access'!$F$7:$FS$310,120,FALSE))</f>
        <v>0</v>
      </c>
      <c r="EL57" s="90">
        <f>IF(ISNA(VLOOKUP($B57,'[2]1516 Exp_Rev Access'!$F$7:$FS$310,121,FALSE)),"",VLOOKUP($B57,'[2]1516 Exp_Rev Access'!$F$7:$FS$310,121,FALSE))</f>
        <v>0</v>
      </c>
      <c r="EM57" s="90">
        <f>IF(ISNA(VLOOKUP($B57,'[2]1516 Exp_Rev Access'!$F$7:$FS$310,122,FALSE)),"",VLOOKUP($B57,'[2]1516 Exp_Rev Access'!$F$7:$FS$310,122,FALSE))</f>
        <v>0</v>
      </c>
      <c r="EN57" s="90">
        <f>IF(ISNA(VLOOKUP($B57,'[2]1516 Exp_Rev Access'!$F$7:$FS$310,123,FALSE)),"",VLOOKUP($B57,'[2]1516 Exp_Rev Access'!$F$7:$FS$310,123,FALSE))</f>
        <v>0</v>
      </c>
      <c r="EO57" s="90">
        <f>IF(ISNA(VLOOKUP($B57,'[2]1516 Exp_Rev Access'!$F$7:$FS$310,124,FALSE)),"",VLOOKUP($B57,'[2]1516 Exp_Rev Access'!$F$7:$FS$310,124,FALSE))</f>
        <v>0</v>
      </c>
      <c r="EP57" s="90">
        <f>IF(ISNA(VLOOKUP($B57,'[2]1516 Exp_Rev Access'!$F$7:$FS$310,125,FALSE)),"",VLOOKUP($B57,'[2]1516 Exp_Rev Access'!$F$7:$FS$310,125,FALSE))</f>
        <v>0</v>
      </c>
      <c r="EQ57" s="90">
        <f>IF(ISNA(VLOOKUP($B57,'[2]1516 Exp_Rev Access'!$F$7:$FS$310,126,FALSE)),"",VLOOKUP($B57,'[2]1516 Exp_Rev Access'!$F$7:$FS$310,126,FALSE))</f>
        <v>0</v>
      </c>
      <c r="ER57" s="90">
        <f>IF(ISNA(VLOOKUP($B57,'[2]1516 Exp_Rev Access'!$F$7:$FS$310,127,FALSE)),"",VLOOKUP($B57,'[2]1516 Exp_Rev Access'!$F$7:$FS$310,127,FALSE))</f>
        <v>0</v>
      </c>
      <c r="ES57" s="90">
        <f>IF(ISNA(VLOOKUP($B57,'[2]1516 Exp_Rev Access'!$F$7:$FS$310,128,FALSE)),"",VLOOKUP($B57,'[2]1516 Exp_Rev Access'!$F$7:$FS$310,128,FALSE))</f>
        <v>0</v>
      </c>
      <c r="ET57" s="90">
        <f>IF(ISNA(VLOOKUP($B57,'[2]1516 Exp_Rev Access'!$F$7:$FS$310,129,FALSE)),"",VLOOKUP($B57,'[2]1516 Exp_Rev Access'!$F$7:$FS$310,129,FALSE))</f>
        <v>0</v>
      </c>
      <c r="EU57" s="90">
        <f>IF(ISNA(VLOOKUP($B57,'[2]1516 Exp_Rev Access'!$F$7:$FS$310,130,FALSE)),"",VLOOKUP($B57,'[2]1516 Exp_Rev Access'!$F$7:$FS$310,130,FALSE))</f>
        <v>0</v>
      </c>
      <c r="EV57" s="90">
        <f>IF(ISNA(VLOOKUP($B57,'[2]1516 Exp_Rev Access'!$F$7:$FS$310,131,FALSE)),"",VLOOKUP($B57,'[2]1516 Exp_Rev Access'!$F$7:$FS$310,131,FALSE))</f>
        <v>0</v>
      </c>
      <c r="EW57" s="90">
        <f>IF(ISNA(VLOOKUP($B57,'[2]1516 Exp_Rev Access'!$F$7:$FS$310,132,FALSE)),"",VLOOKUP($B57,'[2]1516 Exp_Rev Access'!$F$7:$FS$310,132,FALSE))</f>
        <v>0</v>
      </c>
      <c r="EX57" s="90">
        <f>IF(ISNA(VLOOKUP($B57,'[2]1516 Exp_Rev Access'!$F$7:$FS$310,133,FALSE)),"",VLOOKUP($B57,'[2]1516 Exp_Rev Access'!$F$7:$FS$310,133,FALSE))</f>
        <v>0</v>
      </c>
      <c r="EY57" s="90">
        <f>IF(ISNA(VLOOKUP($B57,'[2]1516 Exp_Rev Access'!$F$7:$FS$310,134,FALSE)),"",VLOOKUP($B57,'[2]1516 Exp_Rev Access'!$F$7:$FS$310,134,FALSE))</f>
        <v>0</v>
      </c>
      <c r="EZ57" s="90">
        <f>IF(ISNA(VLOOKUP($B57,'[2]1516 Exp_Rev Access'!$F$7:$FS$310,135,FALSE)),"",VLOOKUP($B57,'[2]1516 Exp_Rev Access'!$F$7:$FS$310,135,FALSE))</f>
        <v>0</v>
      </c>
      <c r="FA57" s="90">
        <f>IF(ISNA(VLOOKUP($B57,'[2]1516 Exp_Rev Access'!$F$7:$FS$310,136,FALSE)),"",VLOOKUP($B57,'[2]1516 Exp_Rev Access'!$F$7:$FS$310,136,FALSE))</f>
        <v>0</v>
      </c>
      <c r="FB57" s="90">
        <f>IF(ISNA(VLOOKUP($B57,'[2]1516 Exp_Rev Access'!$F$7:$FS$310,137,FALSE)),"",VLOOKUP($B57,'[2]1516 Exp_Rev Access'!$F$7:$FS$310,137,FALSE))</f>
        <v>0</v>
      </c>
      <c r="FC57" s="90">
        <f>IF(ISNA(VLOOKUP($B57,'[2]1516 Exp_Rev Access'!$F$7:$FS$310,138,FALSE)),"",VLOOKUP($B57,'[2]1516 Exp_Rev Access'!$F$7:$FS$310,138,FALSE))</f>
        <v>0</v>
      </c>
      <c r="FD57" s="90">
        <f>IF(ISNA(VLOOKUP($B57,'[2]1516 Exp_Rev Access'!$F$7:$FS$310,139,FALSE)),"",VLOOKUP($B57,'[2]1516 Exp_Rev Access'!$F$7:$FS$310,139,FALSE))</f>
        <v>0</v>
      </c>
      <c r="FE57" s="90">
        <f>IF(ISNA(VLOOKUP($B57,'[2]1516 Exp_Rev Access'!$F$7:$FS$310,140,FALSE)),"",VLOOKUP($B57,'[2]1516 Exp_Rev Access'!$F$7:$FS$310,140,FALSE))</f>
        <v>0</v>
      </c>
      <c r="FF57" s="90">
        <f>IF(ISNA(VLOOKUP($B57,'[2]1516 Exp_Rev Access'!$F$7:$FS$310,141,FALSE)),"",VLOOKUP($B57,'[2]1516 Exp_Rev Access'!$F$7:$FS$310,141,FALSE))</f>
        <v>0</v>
      </c>
      <c r="FG57" s="90">
        <f>IF(ISNA(VLOOKUP($B57,'[2]1516 Exp_Rev Access'!$F$7:$FS$310,142,FALSE)),"",VLOOKUP($B57,'[2]1516 Exp_Rev Access'!$F$7:$FS$310,142,FALSE))</f>
        <v>0</v>
      </c>
      <c r="FH57" s="90">
        <f>IF(ISNA(VLOOKUP($B57,'[2]1516 Exp_Rev Access'!$F$7:$FS$310,143,FALSE)),"",VLOOKUP($B57,'[2]1516 Exp_Rev Access'!$F$7:$FS$310,143,FALSE))</f>
        <v>0</v>
      </c>
      <c r="FI57" s="90">
        <f>IF(ISNA(VLOOKUP($B57,'[2]1516 Exp_Rev Access'!$F$7:$FS$310,144,FALSE)),"",VLOOKUP($B57,'[2]1516 Exp_Rev Access'!$F$7:$FS$310,144,FALSE))</f>
        <v>0</v>
      </c>
      <c r="FJ57" s="90">
        <f>IF(ISNA(VLOOKUP($B57,'[2]1516 Exp_Rev Access'!$F$7:$FS$310,145,FALSE)),"",VLOOKUP($B57,'[2]1516 Exp_Rev Access'!$F$7:$FS$310,145,FALSE))</f>
        <v>0</v>
      </c>
      <c r="FK57" s="90">
        <f>IF(ISNA(VLOOKUP($B57,'[2]1516 Exp_Rev Access'!$F$7:$FS$310,146,FALSE)),"",VLOOKUP($B57,'[2]1516 Exp_Rev Access'!$F$7:$FS$310,146,FALSE))</f>
        <v>0</v>
      </c>
      <c r="FL57" s="90">
        <f>IF(ISNA(VLOOKUP($B57,'[2]1516 Exp_Rev Access'!$F$7:$FS$310,1147,FALSE)),"",VLOOKUP($B57,'[2]1516 Exp_Rev Access'!$F$7:$FS$310,147,FALSE))</f>
        <v>5755.15</v>
      </c>
      <c r="FM57" s="90">
        <f>IF(ISNA(VLOOKUP($B57,'[2]1516 Exp_Rev Access'!$F$7:$FS$310,148,FALSE)),"",VLOOKUP($B57,'[2]1516 Exp_Rev Access'!$F$7:$FS$310,148,FALSE))</f>
        <v>0</v>
      </c>
      <c r="FN57" s="90">
        <f>IF(ISNA(VLOOKUP($B57,'[2]1516 Exp_Rev Access'!$F$7:$FS$310,149,FALSE)),"",VLOOKUP($B57,'[2]1516 Exp_Rev Access'!$F$7:$FS$310,149,FALSE))</f>
        <v>0</v>
      </c>
      <c r="FO57" s="90">
        <f>IF(ISNA(VLOOKUP($B57,'[2]1516 Exp_Rev Access'!$F$7:$FS$310,150,FALSE)),"",VLOOKUP($B57,'[2]1516 Exp_Rev Access'!$F$7:$FS$310,150,FALSE))</f>
        <v>0</v>
      </c>
      <c r="FP57" s="90">
        <f>IF(ISNA(VLOOKUP($B57,'[2]1516 Exp_Rev Access'!$F$7:$FS$310,151,FALSE)),"",VLOOKUP($B57,'[2]1516 Exp_Rev Access'!$F$7:$FS$310,151,FALSE))</f>
        <v>0</v>
      </c>
      <c r="FQ57" s="90">
        <f>IF(ISNA(VLOOKUP($B57,'[2]1516 Exp_Rev Access'!$F$7:$FS$310,152,FALSE)),"",VLOOKUP($B57,'[2]1516 Exp_Rev Access'!$F$7:$FS$310,152,FALSE))</f>
        <v>0</v>
      </c>
      <c r="FR57" s="90">
        <f>IF(ISNA(VLOOKUP($B57,'[2]1516 Exp_Rev Access'!$F$7:$FS$310,153,FALSE)),"",VLOOKUP($B57,'[2]1516 Exp_Rev Access'!$F$7:$FS$310,153,FALSE))</f>
        <v>50510.78</v>
      </c>
      <c r="FS57" s="53">
        <f t="shared" si="152"/>
        <v>686779.70000000007</v>
      </c>
      <c r="FT57" s="92">
        <f t="shared" si="153"/>
        <v>2.7843699816207341E-2</v>
      </c>
      <c r="FU57" s="118">
        <f t="shared" si="154"/>
        <v>283.37990451944063</v>
      </c>
      <c r="FV57" s="90">
        <f>IF(ISNA(VLOOKUP($B57,'[2]1516 Exp_Rev Access'!$F$7:$FS$310,154,FALSE)),"",VLOOKUP($B57,'[2]1516 Exp_Rev Access'!$F$7:$FS$310,154,FALSE))</f>
        <v>2040</v>
      </c>
      <c r="FW57" s="90">
        <f>IF(ISNA(VLOOKUP($B57,'[2]1516 Exp_Rev Access'!$F$7:$FS$310,155,FALSE)),"",VLOOKUP($B57,'[2]1516 Exp_Rev Access'!$F$7:$FS$310,155,FALSE))</f>
        <v>0</v>
      </c>
      <c r="FX57" s="90">
        <f>IF(ISNA(VLOOKUP($B57,'[2]1516 Exp_Rev Access'!$F$7:$FS$310,156,FALSE)),"",VLOOKUP($B57,'[2]1516 Exp_Rev Access'!$F$7:$FS$310,156,FALSE))</f>
        <v>0</v>
      </c>
      <c r="FY57" s="90">
        <f>IF(ISNA(VLOOKUP($B57,'[2]1516 Exp_Rev Access'!$F$7:$FS$310,157,FALSE)),"",VLOOKUP($B57,'[2]1516 Exp_Rev Access'!$F$7:$FS$310,157,FALSE))</f>
        <v>0</v>
      </c>
      <c r="FZ57" s="90">
        <f>IF(ISNA(VLOOKUP($B57,'[2]1516 Exp_Rev Access'!$F$7:$FS$310,158,FALSE)),"",VLOOKUP($B57,'[2]1516 Exp_Rev Access'!$F$7:$FS$310,158,FALSE))</f>
        <v>0</v>
      </c>
      <c r="GA57" s="90">
        <f>IF(ISNA(VLOOKUP($B57,'[2]1516 Exp_Rev Access'!$F$7:$FS$310,159,FALSE)),"",VLOOKUP($B57,'[2]1516 Exp_Rev Access'!$F$7:$FS$310,159,FALSE))</f>
        <v>0</v>
      </c>
      <c r="GB57" s="90">
        <f>IF(ISNA(VLOOKUP($B57,'[2]1516 Exp_Rev Access'!$F$7:$FS$310,160,FALSE)),"",VLOOKUP($B57,'[2]1516 Exp_Rev Access'!$F$7:$FS$310,160,FALSE))</f>
        <v>0</v>
      </c>
      <c r="GC57" s="90">
        <f>IF(ISNA(VLOOKUP($B57,'[2]1516 Exp_Rev Access'!$F$7:$FS$310,161,FALSE)),"",VLOOKUP($B57,'[2]1516 Exp_Rev Access'!$F$7:$FS$310,161,FALSE))</f>
        <v>0</v>
      </c>
      <c r="GD57" s="90">
        <f>IF(ISNA(VLOOKUP($B57,'[2]1516 Exp_Rev Access'!$F$7:$FS$310,162,FALSE)),"",VLOOKUP($B57,'[2]1516 Exp_Rev Access'!$F$7:$FS$310,162,FALSE))</f>
        <v>0</v>
      </c>
      <c r="GE57" s="90">
        <f>IF(ISNA(VLOOKUP($B57,'[2]1516 Exp_Rev Access'!$F$7:$FS$310,163,FALSE)),"",VLOOKUP($B57,'[2]1516 Exp_Rev Access'!$F$7:$FS$310,163,FALSE))</f>
        <v>0</v>
      </c>
      <c r="GF57" s="90">
        <f>IF(ISNA(VLOOKUP($B57,'[2]1516 Exp_Rev Access'!$F$7:$FS$310,164,FALSE)),"",VLOOKUP($B57,'[2]1516 Exp_Rev Access'!$F$7:$FS$310,164,FALSE))</f>
        <v>0</v>
      </c>
      <c r="GG57" s="90">
        <f>IF(ISNA(VLOOKUP($B57,'[2]1516 Exp_Rev Access'!$F$7:$FS$310,165,FALSE)),"",VLOOKUP($B57,'[2]1516 Exp_Rev Access'!$F$7:$FS$310,165,FALSE))</f>
        <v>0</v>
      </c>
      <c r="GH57" s="90">
        <f>IF(ISNA(VLOOKUP($B57,'[2]1516 Exp_Rev Access'!$F$7:$FS$310,166,FALSE)),"",VLOOKUP($B57,'[2]1516 Exp_Rev Access'!$F$7:$FS$310,166,FALSE))</f>
        <v>0</v>
      </c>
      <c r="GI57" s="90">
        <f>IF(ISNA(VLOOKUP($B57,'[2]1516 Exp_Rev Access'!$F$7:$FS$310,167,FALSE)),"",VLOOKUP($B57,'[2]1516 Exp_Rev Access'!$F$7:$FS$310,167,FALSE))</f>
        <v>0</v>
      </c>
      <c r="GJ57" s="90">
        <f>IF(ISNA(VLOOKUP($B57,'[2]1516 Exp_Rev Access'!$F$7:$FS$310,168,FALSE)),"",VLOOKUP($B57,'[2]1516 Exp_Rev Access'!$F$7:$FS$310,168,FALSE))</f>
        <v>0</v>
      </c>
      <c r="GK57" s="90">
        <f>IF(ISNA(VLOOKUP($B57,'[2]1516 Exp_Rev Access'!$F$7:$FS$310,169,FALSE)),"",VLOOKUP($B57,'[2]1516 Exp_Rev Access'!$F$7:$FS$310,169,FALSE))</f>
        <v>0</v>
      </c>
      <c r="GL57" s="90">
        <f>IF(ISNA(VLOOKUP($B57,'[2]1516 Exp_Rev Access'!$F$7:$FS$310,170,FALSE)),"",VLOOKUP($B57,'[2]1516 Exp_Rev Access'!$F$7:$FS$310,170,FALSE))</f>
        <v>102329.31</v>
      </c>
      <c r="GM57" s="90">
        <f>IF(ISNA(VLOOKUP($B57,'[2]1516 Exp_Rev Access'!$F$7:$FT$310,171,FALSE)),"",VLOOKUP($B57,'[2]1516 Exp_Rev Access'!$F$7:$FT$310,171,FALSE))</f>
        <v>83060</v>
      </c>
      <c r="GN57" s="90">
        <f>IF(ISNA(VLOOKUP($B57,'[2]1516 Exp_Rev Access'!$F$7:$FU$310,172,FALSE)),"",VLOOKUP($B57,'[2]1516 Exp_Rev Access'!$F$7:$FU$310,172,FALSE))</f>
        <v>0</v>
      </c>
      <c r="GO57" s="90">
        <f>IF(ISNA(VLOOKUP($B57,'[2]1516 Exp_Rev Access'!$F$7:$FV$310,173,FALSE)),"",VLOOKUP($B57,'[2]1516 Exp_Rev Access'!$F$7:$FV$310,173,FALSE))</f>
        <v>0</v>
      </c>
      <c r="GP57" s="90">
        <f>IF(ISNA(VLOOKUP($B57,'[2]1516 Exp_Rev Access'!$F$7:$GA$310,174,FALSE)),"",VLOOKUP($B57,'[2]1516 Exp_Rev Access'!$F$7:$GA$310,174,FALSE))</f>
        <v>0</v>
      </c>
      <c r="GQ57" s="90">
        <f>IF(ISNA(VLOOKUP($B57,'[2]1516 Exp_Rev Access'!$F$7:$GA$310,175,FALSE)),"",VLOOKUP($B57,'[2]1516 Exp_Rev Access'!$F$7:$GA$310,175,FALSE))</f>
        <v>0</v>
      </c>
      <c r="GR57" s="90">
        <f>IF(ISNA(VLOOKUP($B57,'[2]1516 Exp_Rev Access'!$F$7:$GA$310,176,FALSE)),"",VLOOKUP($B57,'[2]1516 Exp_Rev Access'!$F$7:$GA$310,176,FALSE))</f>
        <v>0</v>
      </c>
      <c r="GS57" s="90">
        <f>IF(ISNA(VLOOKUP($B57,'[2]1516 Exp_Rev Access'!$F$7:$GA$310,177,FALSE)),"",VLOOKUP($B57,'[2]1516 Exp_Rev Access'!$F$7:$GA$310,177,FALSE))</f>
        <v>0</v>
      </c>
      <c r="GT57" s="90">
        <f>IF(ISNA(VLOOKUP($B57,'[2]1516 Exp_Rev Access'!$F$7:$GA$310,178,FALSE)),"",VLOOKUP($B57,'[2]1516 Exp_Rev Access'!$F$7:$GA$310,178,FALSE))</f>
        <v>0</v>
      </c>
      <c r="GU57" s="53">
        <f t="shared" si="155"/>
        <v>187429.31</v>
      </c>
      <c r="GV57" s="92">
        <f t="shared" si="156"/>
        <v>7.5988347419104962E-3</v>
      </c>
      <c r="GW57" s="96">
        <f t="shared" si="157"/>
        <v>77.337317879291774</v>
      </c>
    </row>
    <row r="58" spans="1:222" x14ac:dyDescent="0.2">
      <c r="A58" s="99"/>
      <c r="B58" s="100"/>
      <c r="C58" s="100" t="s">
        <v>185</v>
      </c>
      <c r="D58" s="101">
        <f>SUM(D49:D57)</f>
        <v>78413.639999999985</v>
      </c>
      <c r="E58" s="102">
        <f>SUM(E49:E57)</f>
        <v>879659945.26999998</v>
      </c>
      <c r="F58" s="103">
        <f>SUM(F49:F57)</f>
        <v>879659945.26999998</v>
      </c>
      <c r="G58" s="68">
        <f>F58-E58</f>
        <v>0</v>
      </c>
      <c r="H58" s="103">
        <f>SUM(H49:H57)</f>
        <v>146619620.47999999</v>
      </c>
      <c r="I58" s="103">
        <f t="shared" ref="I58:N58" si="158">SUM(I49:I57)</f>
        <v>0</v>
      </c>
      <c r="J58" s="103">
        <f t="shared" si="158"/>
        <v>0</v>
      </c>
      <c r="K58" s="103">
        <f t="shared" si="158"/>
        <v>321540.22000000003</v>
      </c>
      <c r="L58" s="103">
        <f t="shared" si="158"/>
        <v>0</v>
      </c>
      <c r="M58" s="103">
        <f t="shared" si="158"/>
        <v>0</v>
      </c>
      <c r="N58" s="103">
        <f t="shared" si="158"/>
        <v>146941160.70000002</v>
      </c>
      <c r="O58" s="69">
        <f>N58/E58</f>
        <v>0.16704314148906527</v>
      </c>
      <c r="P58" s="103">
        <f>N58/D58</f>
        <v>1873.9234742833014</v>
      </c>
      <c r="Q58" s="103">
        <f t="shared" ref="Q58:AM58" si="159">SUM(Q49:Q57)</f>
        <v>1715481.76</v>
      </c>
      <c r="R58" s="103">
        <f t="shared" si="159"/>
        <v>0</v>
      </c>
      <c r="S58" s="103">
        <f t="shared" si="159"/>
        <v>46874.9</v>
      </c>
      <c r="T58" s="103">
        <f t="shared" si="159"/>
        <v>33984.589999999997</v>
      </c>
      <c r="U58" s="103">
        <f t="shared" si="159"/>
        <v>104045</v>
      </c>
      <c r="V58" s="103">
        <f t="shared" si="159"/>
        <v>91698.5</v>
      </c>
      <c r="W58" s="103">
        <f t="shared" si="159"/>
        <v>666641.78</v>
      </c>
      <c r="X58" s="103">
        <f t="shared" si="159"/>
        <v>64475.64</v>
      </c>
      <c r="Y58" s="103">
        <f t="shared" si="159"/>
        <v>2171644.11</v>
      </c>
      <c r="Z58" s="103">
        <f t="shared" si="159"/>
        <v>126753.31</v>
      </c>
      <c r="AA58" s="103">
        <f t="shared" si="159"/>
        <v>115617.08</v>
      </c>
      <c r="AB58" s="103">
        <f t="shared" si="159"/>
        <v>0</v>
      </c>
      <c r="AC58" s="103">
        <f t="shared" si="159"/>
        <v>1869787.94</v>
      </c>
      <c r="AD58" s="103">
        <f t="shared" si="159"/>
        <v>6680258.4499999993</v>
      </c>
      <c r="AE58" s="103">
        <f t="shared" si="159"/>
        <v>597416.42999999993</v>
      </c>
      <c r="AF58" s="103">
        <f t="shared" si="159"/>
        <v>0</v>
      </c>
      <c r="AG58" s="103">
        <f t="shared" si="159"/>
        <v>1619729.38</v>
      </c>
      <c r="AH58" s="103">
        <f t="shared" si="159"/>
        <v>256775.85</v>
      </c>
      <c r="AI58" s="103">
        <f t="shared" si="159"/>
        <v>1242213.75</v>
      </c>
      <c r="AJ58" s="103">
        <f t="shared" si="159"/>
        <v>73833.450000000012</v>
      </c>
      <c r="AK58" s="103">
        <f t="shared" si="159"/>
        <v>1668644.05</v>
      </c>
      <c r="AL58" s="103">
        <f>SUM(AL49:AL57)</f>
        <v>1369698.17</v>
      </c>
      <c r="AM58" s="103">
        <f t="shared" si="159"/>
        <v>20515574.140000001</v>
      </c>
      <c r="AN58" s="71">
        <f t="shared" si="141"/>
        <v>2.332216471866639E-2</v>
      </c>
      <c r="AO58" s="70">
        <f t="shared" si="142"/>
        <v>261.63272282730406</v>
      </c>
      <c r="AP58" s="103">
        <f t="shared" ref="AP58:AU58" si="160">SUM(AP49:AP57)</f>
        <v>472623612.14999998</v>
      </c>
      <c r="AQ58" s="103">
        <f t="shared" si="160"/>
        <v>13312140.430000002</v>
      </c>
      <c r="AR58" s="103">
        <f t="shared" si="160"/>
        <v>36417906.359999999</v>
      </c>
      <c r="AS58" s="103">
        <f t="shared" si="160"/>
        <v>980378.87999999989</v>
      </c>
      <c r="AT58" s="103">
        <f t="shared" si="160"/>
        <v>0</v>
      </c>
      <c r="AU58" s="103">
        <f t="shared" si="160"/>
        <v>523334037.82000005</v>
      </c>
      <c r="AV58" s="73">
        <f t="shared" si="144"/>
        <v>0.59492766566672484</v>
      </c>
      <c r="AW58" s="103">
        <f t="shared" si="145"/>
        <v>6674.017910914481</v>
      </c>
      <c r="AX58" s="103">
        <f t="shared" ref="AX58:BV58" si="161">SUM(AX49:AX57)</f>
        <v>5195.8899999999994</v>
      </c>
      <c r="AY58" s="103">
        <f t="shared" si="161"/>
        <v>60442553.63000001</v>
      </c>
      <c r="AZ58" s="103">
        <f t="shared" si="161"/>
        <v>2432260.0900000003</v>
      </c>
      <c r="BA58" s="103">
        <f t="shared" si="161"/>
        <v>0</v>
      </c>
      <c r="BB58" s="103">
        <f t="shared" si="161"/>
        <v>0</v>
      </c>
      <c r="BC58" s="103">
        <f t="shared" si="161"/>
        <v>16288091.369999999</v>
      </c>
      <c r="BD58" s="103">
        <f t="shared" si="161"/>
        <v>0</v>
      </c>
      <c r="BE58" s="103">
        <f t="shared" si="161"/>
        <v>4443528.13</v>
      </c>
      <c r="BF58" s="103">
        <f t="shared" si="161"/>
        <v>0</v>
      </c>
      <c r="BG58" s="103">
        <f t="shared" si="161"/>
        <v>8065340.6899999995</v>
      </c>
      <c r="BH58" s="103">
        <f t="shared" si="161"/>
        <v>777584.04999999993</v>
      </c>
      <c r="BI58" s="103">
        <f t="shared" si="161"/>
        <v>0</v>
      </c>
      <c r="BJ58" s="103">
        <f t="shared" si="161"/>
        <v>415419.13999999996</v>
      </c>
      <c r="BK58" s="103">
        <f t="shared" si="161"/>
        <v>31338352.280000001</v>
      </c>
      <c r="BL58" s="103">
        <f t="shared" si="161"/>
        <v>2367.27</v>
      </c>
      <c r="BM58" s="103">
        <f t="shared" si="161"/>
        <v>4260.09</v>
      </c>
      <c r="BN58" s="103">
        <f t="shared" si="161"/>
        <v>0</v>
      </c>
      <c r="BO58" s="103">
        <f t="shared" si="161"/>
        <v>0</v>
      </c>
      <c r="BP58" s="103">
        <f t="shared" si="161"/>
        <v>0</v>
      </c>
      <c r="BQ58" s="103">
        <f t="shared" si="161"/>
        <v>0</v>
      </c>
      <c r="BR58" s="103">
        <f t="shared" si="161"/>
        <v>0</v>
      </c>
      <c r="BS58" s="103">
        <f t="shared" si="161"/>
        <v>5291.28</v>
      </c>
      <c r="BT58" s="103">
        <f t="shared" si="161"/>
        <v>0</v>
      </c>
      <c r="BU58" s="103">
        <f t="shared" si="161"/>
        <v>0</v>
      </c>
      <c r="BV58" s="103">
        <f t="shared" si="161"/>
        <v>124220243.91000001</v>
      </c>
      <c r="BW58" s="71">
        <f t="shared" si="147"/>
        <v>0.14121393679221378</v>
      </c>
      <c r="BX58" s="70">
        <f t="shared" si="148"/>
        <v>1584.1662740053903</v>
      </c>
      <c r="BY58" s="103">
        <f t="shared" ref="BY58:CE58" si="162">SUM(BY49:BY57)</f>
        <v>0</v>
      </c>
      <c r="BZ58" s="103">
        <f t="shared" si="162"/>
        <v>0</v>
      </c>
      <c r="CA58" s="103">
        <f t="shared" si="162"/>
        <v>0</v>
      </c>
      <c r="CB58" s="103">
        <f t="shared" si="162"/>
        <v>10934.67</v>
      </c>
      <c r="CC58" s="103">
        <f t="shared" si="162"/>
        <v>1975.1599999999999</v>
      </c>
      <c r="CD58" s="103">
        <f t="shared" si="162"/>
        <v>0</v>
      </c>
      <c r="CE58" s="103">
        <f t="shared" si="162"/>
        <v>12909.830000000002</v>
      </c>
      <c r="CF58" s="71">
        <f t="shared" si="150"/>
        <v>1.4675932523035934E-5</v>
      </c>
      <c r="CG58" s="72">
        <f t="shared" si="151"/>
        <v>0.16463755540490155</v>
      </c>
      <c r="CH58" s="103">
        <f t="shared" ref="CH58:ES58" si="163">SUM(CH49:CH57)</f>
        <v>547127.21</v>
      </c>
      <c r="CI58" s="103">
        <f t="shared" si="163"/>
        <v>0</v>
      </c>
      <c r="CJ58" s="103">
        <f t="shared" si="163"/>
        <v>0</v>
      </c>
      <c r="CK58" s="103">
        <f t="shared" si="163"/>
        <v>0</v>
      </c>
      <c r="CL58" s="103">
        <f t="shared" si="163"/>
        <v>0</v>
      </c>
      <c r="CM58" s="103">
        <f t="shared" si="163"/>
        <v>0</v>
      </c>
      <c r="CN58" s="103">
        <f t="shared" si="163"/>
        <v>0</v>
      </c>
      <c r="CO58" s="103">
        <f t="shared" si="163"/>
        <v>0</v>
      </c>
      <c r="CP58" s="103">
        <f t="shared" si="163"/>
        <v>0</v>
      </c>
      <c r="CQ58" s="103">
        <f t="shared" si="163"/>
        <v>14069048.9</v>
      </c>
      <c r="CR58" s="103">
        <f t="shared" si="163"/>
        <v>0</v>
      </c>
      <c r="CS58" s="103">
        <f t="shared" si="163"/>
        <v>538687.51</v>
      </c>
      <c r="CT58" s="103">
        <f t="shared" si="163"/>
        <v>48566.17</v>
      </c>
      <c r="CU58" s="103">
        <f t="shared" si="163"/>
        <v>14397594.710000001</v>
      </c>
      <c r="CV58" s="103">
        <f t="shared" si="163"/>
        <v>2054107.06</v>
      </c>
      <c r="CW58" s="103">
        <f t="shared" si="163"/>
        <v>0</v>
      </c>
      <c r="CX58" s="103">
        <f t="shared" si="163"/>
        <v>0</v>
      </c>
      <c r="CY58" s="103">
        <f t="shared" si="163"/>
        <v>0</v>
      </c>
      <c r="CZ58" s="103">
        <f t="shared" si="163"/>
        <v>0</v>
      </c>
      <c r="DA58" s="103">
        <f t="shared" si="163"/>
        <v>0</v>
      </c>
      <c r="DB58" s="103">
        <f t="shared" si="163"/>
        <v>725273.85</v>
      </c>
      <c r="DC58" s="103">
        <f t="shared" si="163"/>
        <v>0</v>
      </c>
      <c r="DD58" s="103">
        <f t="shared" si="163"/>
        <v>0</v>
      </c>
      <c r="DE58" s="103">
        <f t="shared" si="163"/>
        <v>0</v>
      </c>
      <c r="DF58" s="103">
        <f t="shared" si="163"/>
        <v>0</v>
      </c>
      <c r="DG58" s="103">
        <f t="shared" si="163"/>
        <v>102276.31</v>
      </c>
      <c r="DH58" s="103">
        <f t="shared" si="163"/>
        <v>48819.740000000005</v>
      </c>
      <c r="DI58" s="103">
        <f t="shared" si="163"/>
        <v>14811983.040000001</v>
      </c>
      <c r="DJ58" s="103">
        <f t="shared" si="163"/>
        <v>0</v>
      </c>
      <c r="DK58" s="103">
        <f t="shared" si="163"/>
        <v>0</v>
      </c>
      <c r="DL58" s="103">
        <f t="shared" si="163"/>
        <v>0</v>
      </c>
      <c r="DM58" s="103">
        <f t="shared" si="163"/>
        <v>0</v>
      </c>
      <c r="DN58" s="103">
        <f t="shared" si="163"/>
        <v>0</v>
      </c>
      <c r="DO58" s="103">
        <f t="shared" si="163"/>
        <v>0</v>
      </c>
      <c r="DP58" s="103">
        <f t="shared" si="163"/>
        <v>0</v>
      </c>
      <c r="DQ58" s="103">
        <f t="shared" si="163"/>
        <v>0</v>
      </c>
      <c r="DR58" s="103">
        <f t="shared" si="163"/>
        <v>0</v>
      </c>
      <c r="DS58" s="103">
        <f t="shared" si="163"/>
        <v>0</v>
      </c>
      <c r="DT58" s="103">
        <f t="shared" si="163"/>
        <v>0</v>
      </c>
      <c r="DU58" s="103">
        <f t="shared" si="163"/>
        <v>0</v>
      </c>
      <c r="DV58" s="103">
        <f t="shared" si="163"/>
        <v>0</v>
      </c>
      <c r="DW58" s="103">
        <f t="shared" si="163"/>
        <v>0</v>
      </c>
      <c r="DX58" s="103">
        <f t="shared" si="163"/>
        <v>0</v>
      </c>
      <c r="DY58" s="103">
        <f t="shared" si="163"/>
        <v>0</v>
      </c>
      <c r="DZ58" s="103">
        <f t="shared" si="163"/>
        <v>0</v>
      </c>
      <c r="EA58" s="103">
        <f t="shared" si="163"/>
        <v>0</v>
      </c>
      <c r="EB58" s="103">
        <f t="shared" si="163"/>
        <v>0</v>
      </c>
      <c r="EC58" s="103">
        <f t="shared" si="163"/>
        <v>0</v>
      </c>
      <c r="ED58" s="103">
        <f t="shared" si="163"/>
        <v>0</v>
      </c>
      <c r="EE58" s="103">
        <f t="shared" si="163"/>
        <v>0</v>
      </c>
      <c r="EF58" s="103">
        <f t="shared" si="163"/>
        <v>0</v>
      </c>
      <c r="EG58" s="103">
        <f t="shared" si="163"/>
        <v>53482.52</v>
      </c>
      <c r="EH58" s="103">
        <f t="shared" si="163"/>
        <v>0</v>
      </c>
      <c r="EI58" s="103">
        <f t="shared" si="163"/>
        <v>0</v>
      </c>
      <c r="EJ58" s="103">
        <f t="shared" si="163"/>
        <v>0</v>
      </c>
      <c r="EK58" s="103">
        <f t="shared" si="163"/>
        <v>0</v>
      </c>
      <c r="EL58" s="103">
        <f t="shared" si="163"/>
        <v>0</v>
      </c>
      <c r="EM58" s="103">
        <f t="shared" si="163"/>
        <v>0</v>
      </c>
      <c r="EN58" s="103">
        <f t="shared" si="163"/>
        <v>935606.15999999992</v>
      </c>
      <c r="EO58" s="103">
        <f t="shared" si="163"/>
        <v>152421.85999999999</v>
      </c>
      <c r="EP58" s="103">
        <f t="shared" si="163"/>
        <v>0</v>
      </c>
      <c r="EQ58" s="103">
        <f t="shared" si="163"/>
        <v>0</v>
      </c>
      <c r="ER58" s="103">
        <f t="shared" si="163"/>
        <v>0</v>
      </c>
      <c r="ES58" s="103">
        <f t="shared" si="163"/>
        <v>0</v>
      </c>
      <c r="ET58" s="103">
        <f t="shared" ref="ET58:FR58" si="164">SUM(ET49:ET57)</f>
        <v>0</v>
      </c>
      <c r="EU58" s="103">
        <f t="shared" si="164"/>
        <v>0</v>
      </c>
      <c r="EV58" s="103">
        <f t="shared" si="164"/>
        <v>703927.5</v>
      </c>
      <c r="EW58" s="103">
        <f t="shared" si="164"/>
        <v>0</v>
      </c>
      <c r="EX58" s="103">
        <f t="shared" si="164"/>
        <v>0</v>
      </c>
      <c r="EY58" s="103">
        <f t="shared" si="164"/>
        <v>0</v>
      </c>
      <c r="EZ58" s="103">
        <f t="shared" si="164"/>
        <v>0</v>
      </c>
      <c r="FA58" s="103">
        <f t="shared" si="164"/>
        <v>0</v>
      </c>
      <c r="FB58" s="103">
        <f t="shared" si="164"/>
        <v>0</v>
      </c>
      <c r="FC58" s="103">
        <f t="shared" si="164"/>
        <v>574097.07999999996</v>
      </c>
      <c r="FD58" s="103">
        <f t="shared" si="164"/>
        <v>0</v>
      </c>
      <c r="FE58" s="103">
        <f t="shared" si="164"/>
        <v>0</v>
      </c>
      <c r="FF58" s="103">
        <f t="shared" si="164"/>
        <v>0</v>
      </c>
      <c r="FG58" s="103">
        <f t="shared" si="164"/>
        <v>0</v>
      </c>
      <c r="FH58" s="103">
        <f t="shared" si="164"/>
        <v>0</v>
      </c>
      <c r="FI58" s="103">
        <f t="shared" si="164"/>
        <v>0</v>
      </c>
      <c r="FJ58" s="103">
        <f t="shared" si="164"/>
        <v>0</v>
      </c>
      <c r="FK58" s="103">
        <f t="shared" si="164"/>
        <v>0</v>
      </c>
      <c r="FL58" s="103">
        <f t="shared" si="164"/>
        <v>5755.15</v>
      </c>
      <c r="FM58" s="103">
        <f t="shared" si="164"/>
        <v>0</v>
      </c>
      <c r="FN58" s="103">
        <f t="shared" si="164"/>
        <v>0</v>
      </c>
      <c r="FO58" s="103">
        <f t="shared" si="164"/>
        <v>0</v>
      </c>
      <c r="FP58" s="103">
        <f t="shared" si="164"/>
        <v>0</v>
      </c>
      <c r="FQ58" s="103">
        <f t="shared" si="164"/>
        <v>0</v>
      </c>
      <c r="FR58" s="103">
        <f t="shared" si="164"/>
        <v>1646763.97</v>
      </c>
      <c r="FS58" s="103">
        <f>SUM(FS49:FS57)</f>
        <v>51415538.740000002</v>
      </c>
      <c r="FT58" s="71">
        <f t="shared" si="153"/>
        <v>5.8449334900907285E-2</v>
      </c>
      <c r="FU58" s="119">
        <f t="shared" si="154"/>
        <v>655.69636532623679</v>
      </c>
      <c r="FV58" s="103">
        <f t="shared" ref="FV58:GU58" si="165">SUM(FV49:FV57)</f>
        <v>9379.86</v>
      </c>
      <c r="FW58" s="103">
        <f t="shared" si="165"/>
        <v>1977330.96</v>
      </c>
      <c r="FX58" s="103">
        <f t="shared" si="165"/>
        <v>0</v>
      </c>
      <c r="FY58" s="103">
        <f t="shared" si="165"/>
        <v>0</v>
      </c>
      <c r="FZ58" s="103">
        <f t="shared" si="165"/>
        <v>-2592</v>
      </c>
      <c r="GA58" s="103">
        <f>SUM(GA49:GA57)</f>
        <v>0</v>
      </c>
      <c r="GB58" s="103">
        <f t="shared" si="165"/>
        <v>0</v>
      </c>
      <c r="GC58" s="103">
        <f t="shared" si="165"/>
        <v>28354.98</v>
      </c>
      <c r="GD58" s="103">
        <f t="shared" si="165"/>
        <v>0</v>
      </c>
      <c r="GE58" s="103">
        <f t="shared" si="165"/>
        <v>76003.459999999992</v>
      </c>
      <c r="GF58" s="103">
        <f t="shared" si="165"/>
        <v>613078.41999999993</v>
      </c>
      <c r="GG58" s="103">
        <f t="shared" si="165"/>
        <v>0</v>
      </c>
      <c r="GH58" s="103">
        <f t="shared" si="165"/>
        <v>0</v>
      </c>
      <c r="GI58" s="103">
        <f t="shared" si="165"/>
        <v>0</v>
      </c>
      <c r="GJ58" s="103">
        <f t="shared" si="165"/>
        <v>0</v>
      </c>
      <c r="GK58" s="103">
        <f t="shared" si="165"/>
        <v>123463.37000000001</v>
      </c>
      <c r="GL58" s="103">
        <f t="shared" si="165"/>
        <v>249792.78</v>
      </c>
      <c r="GM58" s="103">
        <f t="shared" si="165"/>
        <v>83154.33</v>
      </c>
      <c r="GN58" s="103">
        <f t="shared" si="165"/>
        <v>0</v>
      </c>
      <c r="GO58" s="103">
        <f t="shared" si="165"/>
        <v>0</v>
      </c>
      <c r="GP58" s="103">
        <f t="shared" si="165"/>
        <v>0</v>
      </c>
      <c r="GQ58" s="103">
        <f t="shared" si="165"/>
        <v>12362.19</v>
      </c>
      <c r="GR58" s="103">
        <f t="shared" si="165"/>
        <v>0</v>
      </c>
      <c r="GS58" s="103">
        <f t="shared" si="165"/>
        <v>5467533.6600000001</v>
      </c>
      <c r="GT58" s="103">
        <f t="shared" si="165"/>
        <v>4582618.12</v>
      </c>
      <c r="GU58" s="103">
        <f t="shared" si="165"/>
        <v>13220480.130000003</v>
      </c>
      <c r="GV58" s="71">
        <f t="shared" si="156"/>
        <v>1.5029080499899483E-2</v>
      </c>
      <c r="GW58" s="107">
        <f t="shared" si="157"/>
        <v>168.59924025973038</v>
      </c>
      <c r="HE58" s="97"/>
      <c r="HF58" s="97"/>
      <c r="HG58" s="97"/>
      <c r="HH58" s="97"/>
      <c r="HI58" s="97"/>
      <c r="HJ58" s="97"/>
      <c r="HK58" s="97"/>
      <c r="HL58" s="97"/>
      <c r="HM58" s="97"/>
      <c r="HN58" s="97"/>
    </row>
    <row r="59" spans="1:222" ht="4.5" customHeight="1" x14ac:dyDescent="0.2">
      <c r="B59" s="87"/>
      <c r="C59" s="100"/>
      <c r="D59" s="120"/>
      <c r="E59" s="121"/>
      <c r="F59" s="81"/>
      <c r="G59" s="81"/>
      <c r="H59" s="81"/>
      <c r="I59" s="81"/>
      <c r="J59" s="81"/>
      <c r="K59" s="81"/>
      <c r="L59" s="81"/>
      <c r="M59" s="81"/>
      <c r="N59" s="81"/>
      <c r="O59" s="92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92"/>
      <c r="AO59" s="81"/>
      <c r="AP59" s="81"/>
      <c r="AQ59" s="81"/>
      <c r="AR59" s="81"/>
      <c r="AS59" s="81"/>
      <c r="AT59" s="81"/>
      <c r="AU59" s="81"/>
      <c r="AV59" s="92"/>
      <c r="AW59" s="81"/>
      <c r="AX59" s="81"/>
      <c r="AY59" s="81"/>
      <c r="AZ59" s="81"/>
      <c r="BA59" s="81"/>
      <c r="BB59" s="81"/>
      <c r="BC59" s="81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/>
      <c r="BU59" s="81"/>
      <c r="BV59" s="81"/>
      <c r="BW59" s="92"/>
      <c r="BX59" s="81"/>
      <c r="BY59" s="81"/>
      <c r="BZ59" s="81"/>
      <c r="CA59" s="81"/>
      <c r="CB59" s="81"/>
      <c r="CC59" s="81"/>
      <c r="CD59" s="81"/>
      <c r="CE59" s="81"/>
      <c r="CF59" s="92"/>
      <c r="CG59" s="81"/>
      <c r="CH59" s="81"/>
      <c r="CI59" s="81"/>
      <c r="CJ59" s="81"/>
      <c r="CK59" s="81"/>
      <c r="CL59" s="81"/>
      <c r="CM59" s="81"/>
      <c r="CN59" s="81"/>
      <c r="CO59" s="81"/>
      <c r="CP59" s="81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1"/>
      <c r="DH59" s="81"/>
      <c r="DI59" s="81"/>
      <c r="DJ59" s="81"/>
      <c r="DK59" s="81"/>
      <c r="DL59" s="81"/>
      <c r="DM59" s="81"/>
      <c r="DN59" s="81"/>
      <c r="DO59" s="81"/>
      <c r="DP59" s="81"/>
      <c r="DQ59" s="81"/>
      <c r="DR59" s="81"/>
      <c r="DS59" s="81"/>
      <c r="DT59" s="81"/>
      <c r="DU59" s="81"/>
      <c r="DV59" s="81"/>
      <c r="DW59" s="81"/>
      <c r="DX59" s="81"/>
      <c r="DY59" s="81"/>
      <c r="DZ59" s="81"/>
      <c r="EA59" s="81"/>
      <c r="EB59" s="81"/>
      <c r="EC59" s="81"/>
      <c r="ED59" s="81"/>
      <c r="EE59" s="81"/>
      <c r="EF59" s="81"/>
      <c r="EG59" s="81"/>
      <c r="EH59" s="81"/>
      <c r="EI59" s="81"/>
      <c r="EJ59" s="81"/>
      <c r="EK59" s="81"/>
      <c r="EL59" s="81"/>
      <c r="EM59" s="81"/>
      <c r="EN59" s="81"/>
      <c r="EO59" s="81"/>
      <c r="EP59" s="81"/>
      <c r="EQ59" s="81"/>
      <c r="ER59" s="81"/>
      <c r="ES59" s="81"/>
      <c r="ET59" s="81"/>
      <c r="EU59" s="81"/>
      <c r="EV59" s="81"/>
      <c r="EW59" s="81"/>
      <c r="EX59" s="81"/>
      <c r="EY59" s="81"/>
      <c r="EZ59" s="81"/>
      <c r="FA59" s="81"/>
      <c r="FB59" s="81"/>
      <c r="FC59" s="81"/>
      <c r="FD59" s="81"/>
      <c r="FE59" s="81"/>
      <c r="FF59" s="81"/>
      <c r="FG59" s="81"/>
      <c r="FH59" s="81"/>
      <c r="FI59" s="81"/>
      <c r="FJ59" s="81"/>
      <c r="FK59" s="81"/>
      <c r="FL59" s="81"/>
      <c r="FM59" s="81"/>
      <c r="FN59" s="81"/>
      <c r="FO59" s="81"/>
      <c r="FP59" s="81"/>
      <c r="FQ59" s="81"/>
      <c r="FR59" s="81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108"/>
    </row>
    <row r="60" spans="1:222" ht="12.75" x14ac:dyDescent="0.2">
      <c r="A60" s="99" t="s">
        <v>249</v>
      </c>
      <c r="B60" s="87"/>
      <c r="C60" s="100"/>
      <c r="D60" s="120"/>
      <c r="E60" s="121"/>
      <c r="F60" s="81"/>
      <c r="G60" s="81"/>
      <c r="H60" s="81"/>
      <c r="I60" s="81"/>
      <c r="J60" s="81"/>
      <c r="K60" s="81"/>
      <c r="L60" s="81"/>
      <c r="M60" s="81"/>
      <c r="N60" s="81"/>
      <c r="O60" s="92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92"/>
      <c r="AO60" s="81"/>
      <c r="AP60" s="81"/>
      <c r="AQ60" s="81"/>
      <c r="AR60" s="81"/>
      <c r="AS60" s="81"/>
      <c r="AT60" s="81"/>
      <c r="AU60" s="81"/>
      <c r="AV60" s="92"/>
      <c r="AW60" s="81"/>
      <c r="AX60" s="81"/>
      <c r="AY60" s="81"/>
      <c r="AZ60" s="81"/>
      <c r="BA60" s="81"/>
      <c r="BB60" s="81"/>
      <c r="BC60" s="81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1"/>
      <c r="BO60" s="81"/>
      <c r="BP60" s="81"/>
      <c r="BQ60" s="81"/>
      <c r="BR60" s="81"/>
      <c r="BS60" s="81"/>
      <c r="BT60" s="81"/>
      <c r="BU60" s="81"/>
      <c r="BV60" s="81"/>
      <c r="BW60" s="92"/>
      <c r="BX60" s="81"/>
      <c r="BY60" s="81"/>
      <c r="BZ60" s="81"/>
      <c r="CA60" s="81"/>
      <c r="CB60" s="81"/>
      <c r="CC60" s="81"/>
      <c r="CD60" s="81"/>
      <c r="CE60" s="81"/>
      <c r="CF60" s="92"/>
      <c r="CG60" s="81"/>
      <c r="CH60" s="81"/>
      <c r="CI60" s="81"/>
      <c r="CJ60" s="81"/>
      <c r="CK60" s="81"/>
      <c r="CL60" s="81"/>
      <c r="CM60" s="81"/>
      <c r="CN60" s="81"/>
      <c r="CO60" s="81"/>
      <c r="CP60" s="81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  <c r="DK60" s="81"/>
      <c r="DL60" s="81"/>
      <c r="DM60" s="81"/>
      <c r="DN60" s="81"/>
      <c r="DO60" s="81"/>
      <c r="DP60" s="81"/>
      <c r="DQ60" s="81"/>
      <c r="DR60" s="81"/>
      <c r="DS60" s="81"/>
      <c r="DT60" s="81"/>
      <c r="DU60" s="81"/>
      <c r="DV60" s="81"/>
      <c r="DW60" s="81"/>
      <c r="DX60" s="81"/>
      <c r="DY60" s="81"/>
      <c r="DZ60" s="81"/>
      <c r="EA60" s="81"/>
      <c r="EB60" s="81"/>
      <c r="EC60" s="81"/>
      <c r="ED60" s="81"/>
      <c r="EE60" s="81"/>
      <c r="EF60" s="81"/>
      <c r="EG60" s="81"/>
      <c r="EH60" s="81"/>
      <c r="EI60" s="81"/>
      <c r="EJ60" s="81"/>
      <c r="EK60" s="81"/>
      <c r="EL60" s="81"/>
      <c r="EM60" s="81"/>
      <c r="EN60" s="81"/>
      <c r="EO60" s="81"/>
      <c r="EP60" s="81"/>
      <c r="EQ60" s="81"/>
      <c r="ER60" s="81"/>
      <c r="ES60" s="81"/>
      <c r="ET60" s="81"/>
      <c r="EU60" s="81"/>
      <c r="EV60" s="81"/>
      <c r="EW60" s="81"/>
      <c r="EX60" s="81"/>
      <c r="EY60" s="81"/>
      <c r="EZ60" s="81"/>
      <c r="FA60" s="81"/>
      <c r="FB60" s="81"/>
      <c r="FC60" s="81"/>
      <c r="FD60" s="81"/>
      <c r="FE60" s="81"/>
      <c r="FF60" s="81"/>
      <c r="FG60" s="81"/>
      <c r="FH60" s="81"/>
      <c r="FI60" s="81"/>
      <c r="FJ60" s="81"/>
      <c r="FK60" s="81"/>
      <c r="FL60" s="81"/>
      <c r="FM60" s="81"/>
      <c r="FN60" s="81"/>
      <c r="FO60" s="81"/>
      <c r="FP60" s="81"/>
      <c r="FQ60" s="81"/>
      <c r="FR60" s="81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108"/>
    </row>
    <row r="61" spans="1:222" s="97" customFormat="1" x14ac:dyDescent="0.2">
      <c r="A61" s="86"/>
      <c r="B61" s="87" t="s">
        <v>250</v>
      </c>
      <c r="C61" s="87" t="s">
        <v>251</v>
      </c>
      <c r="D61" s="88">
        <f>IF(ISNA(VLOOKUP($B61,'[2]1516 enrollment_Rev_Exp by size'!$A$6:$C$325,3,FALSE)),"",VLOOKUP($B61,'[2]1516 enrollment_Rev_Exp by size'!$A$6:$C$325,3,FALSE))</f>
        <v>392.54</v>
      </c>
      <c r="E61" s="89">
        <v>5638742.9500000002</v>
      </c>
      <c r="F61" s="67">
        <f>N61+AM61+AU61+BV61+CE61+FS61+GU61</f>
        <v>5638742.9500000002</v>
      </c>
      <c r="G61" s="67">
        <f>F61-E61</f>
        <v>0</v>
      </c>
      <c r="H61" s="90">
        <f>IF(ISNA(VLOOKUP($B61,'[2]1516 Exp_Rev Access'!$F$7:$FS$310,2,FALSE)),"",VLOOKUP($B61,'[2]1516 Exp_Rev Access'!$F$7:$FS$310,2,FALSE))</f>
        <v>1142977.6100000001</v>
      </c>
      <c r="I61" s="90">
        <f>IF(ISNA(VLOOKUP($B61,'[2]1516 Exp_Rev Access'!$F$7:$FS$310,3,FALSE)),"",VLOOKUP($B61,'[2]1516 Exp_Rev Access'!$F$7:$FS$310,3,FALSE))</f>
        <v>0</v>
      </c>
      <c r="J61" s="90">
        <f>IF(ISNA(VLOOKUP($B61,'[2]1516 Exp_Rev Access'!$F$7:$FS$310,4,FALSE)),"",VLOOKUP($B61,'[2]1516 Exp_Rev Access'!$F$7:$FS$310,4,FALSE))</f>
        <v>62.74</v>
      </c>
      <c r="K61" s="90">
        <f>IF(ISNA(VLOOKUP($B61,'[2]1516 Exp_Rev Access'!$F$7:$FS$310,5,FALSE)),"-",VLOOKUP($B61,'[2]1516 Exp_Rev Access'!$F$7:$FS$310,5,FALSE))</f>
        <v>1427.77</v>
      </c>
      <c r="L61" s="90">
        <f>IF(ISNA(VLOOKUP($B61,'[2]1516 Exp_Rev Access'!$F$7:$FS$310,6,FALSE)),"",VLOOKUP($B61,'[2]1516 Exp_Rev Access'!$F$7:$FS$310,6,FALSE))</f>
        <v>0</v>
      </c>
      <c r="M61" s="90">
        <f>IF(ISNA(VLOOKUP($B61,'[2]1516 Exp_Rev Access'!$F$7:$FS$310,7,FALSE)),"",VLOOKUP($B61,'[2]1516 Exp_Rev Access'!$F$7:$FS$310,7,FALSE))</f>
        <v>535.84</v>
      </c>
      <c r="N61" s="53">
        <f>SUM(H61:M61)</f>
        <v>1145003.9600000002</v>
      </c>
      <c r="O61" s="91">
        <f>N61/E61</f>
        <v>0.20306014481472331</v>
      </c>
      <c r="P61" s="53">
        <f>N61/D61</f>
        <v>2916.9102766597039</v>
      </c>
      <c r="Q61" s="90">
        <f>IF(ISNA(VLOOKUP($B61,'[2]1516 Exp_Rev Access'!$F$7:$FS$310,8,FALSE)),"",VLOOKUP($B61,'[2]1516 Exp_Rev Access'!$F$7:$FS$310,8,FALSE))</f>
        <v>21857</v>
      </c>
      <c r="R61" s="90">
        <f>IF(ISNA(VLOOKUP($B61,'[2]1516 Exp_Rev Access'!$F$7:$FS$310,9,FALSE)),"",VLOOKUP($B61,'[2]1516 Exp_Rev Access'!$F$7:$FS$310,9,FALSE))</f>
        <v>0</v>
      </c>
      <c r="S61" s="90">
        <f>IF(ISNA(VLOOKUP($B61,'[2]1516 Exp_Rev Access'!$F$7:$FS$310,10,FALSE)),"",VLOOKUP($B61,'[2]1516 Exp_Rev Access'!$F$7:$FS$310,10,FALSE))</f>
        <v>0</v>
      </c>
      <c r="T61" s="90">
        <f>IF(ISNA(VLOOKUP($B61,'[2]1516 Exp_Rev Access'!$F$7:$FS$310,11,FALSE)),"",VLOOKUP($B61,'[2]1516 Exp_Rev Access'!$F$7:$FS$310,11,FALSE))</f>
        <v>0</v>
      </c>
      <c r="U61" s="90">
        <f>IF(ISNA(VLOOKUP($B61,'[2]1516 Exp_Rev Access'!$F$7:$FS$310,12,FALSE)),"",VLOOKUP($B61,'[2]1516 Exp_Rev Access'!$F$7:$FS$310,12,FALSE))</f>
        <v>0</v>
      </c>
      <c r="V61" s="90">
        <f>IF(ISNA(VLOOKUP($B61,'[2]1516 Exp_Rev Access'!$F$7:$FS$310,13,FALSE)),"",VLOOKUP($B61,'[2]1516 Exp_Rev Access'!$F$7:$FS$310,13,FALSE))</f>
        <v>0</v>
      </c>
      <c r="W61" s="90">
        <f>IF(ISNA(VLOOKUP($B61,'[2]1516 Exp_Rev Access'!$F$7:$FS$310,14,FALSE)),"",VLOOKUP($B61,'[2]1516 Exp_Rev Access'!$F$7:$FS$310,14,FALSE))</f>
        <v>0</v>
      </c>
      <c r="X61" s="90">
        <f>IF(ISNA(VLOOKUP($B61,'[2]1516 Exp_Rev Access'!$F$7:$FS$310,15,FALSE)),"",VLOOKUP($B61,'[2]1516 Exp_Rev Access'!$F$7:$FS$310,15,FALSE))</f>
        <v>0</v>
      </c>
      <c r="Y61" s="90">
        <f>IF(ISNA(VLOOKUP($B61,'[2]1516 Exp_Rev Access'!$F$7:$FS$310,16,FALSE)),"",VLOOKUP($B61,'[2]1516 Exp_Rev Access'!$F$7:$FS$310,16,FALSE))</f>
        <v>1340.07</v>
      </c>
      <c r="Z61" s="90">
        <f>IF(ISNA(VLOOKUP($B61,'[2]1516 Exp_Rev Access'!$F$7:$FS$310,17,FALSE)),"",VLOOKUP($B61,'[2]1516 Exp_Rev Access'!$F$7:$FS$310,17,FALSE))</f>
        <v>918.1</v>
      </c>
      <c r="AA61" s="90">
        <f>IF(ISNA(VLOOKUP($B61,'[2]1516 Exp_Rev Access'!$F$7:$FS$310,18,FALSE)),"",VLOOKUP($B61,'[2]1516 Exp_Rev Access'!$F$7:$FS$310,18,FALSE))</f>
        <v>0</v>
      </c>
      <c r="AB61" s="90">
        <f>IF(ISNA(VLOOKUP($B61,'[2]1516 Exp_Rev Access'!$F$7:$FS$310,19,FALSE)),"",VLOOKUP($B61,'[2]1516 Exp_Rev Access'!$F$7:$FS$310,19,FALSE))</f>
        <v>0</v>
      </c>
      <c r="AC61" s="90">
        <f>IF(ISNA(VLOOKUP($B61,'[2]1516 Exp_Rev Access'!$F$7:$FS$310,20,FALSE)),"",VLOOKUP($B61,'[2]1516 Exp_Rev Access'!$F$7:$FS$310,20,FALSE))</f>
        <v>0</v>
      </c>
      <c r="AD61" s="90">
        <f>IF(ISNA(VLOOKUP($B61,'[2]1516 Exp_Rev Access'!$F$7:$FS$310,21,FALSE)),"",VLOOKUP($B61,'[2]1516 Exp_Rev Access'!$F$7:$FS$310,21,FALSE))</f>
        <v>32991.879999999997</v>
      </c>
      <c r="AE61" s="90">
        <f>IF(ISNA(VLOOKUP($B61,'[2]1516 Exp_Rev Access'!$F$7:$FS$310,22,FALSE)),"",VLOOKUP($B61,'[2]1516 Exp_Rev Access'!$F$7:$FS$310,22,FALSE))</f>
        <v>161.74</v>
      </c>
      <c r="AF61" s="90">
        <f>IF(ISNA(VLOOKUP($B61,'[2]1516 Exp_Rev Access'!$F$7:$FS$310,23,FALSE)),"",VLOOKUP($B61,'[2]1516 Exp_Rev Access'!$F$7:$FS$310,23,FALSE))</f>
        <v>0</v>
      </c>
      <c r="AG61" s="90">
        <f>IF(ISNA(VLOOKUP($B61,'[2]1516 Exp_Rev Access'!$F$7:$FS$310,24,FALSE)),"",VLOOKUP($B61,'[2]1516 Exp_Rev Access'!$F$7:$FS$310,24,FALSE))</f>
        <v>81848.100000000006</v>
      </c>
      <c r="AH61" s="90">
        <f>IF(ISNA(VLOOKUP($B61,'[2]1516 Exp_Rev Access'!$F$7:$FS$310,25,FALSE)),"",VLOOKUP($B61,'[2]1516 Exp_Rev Access'!$F$7:$FS$310,25,FALSE))</f>
        <v>547.98</v>
      </c>
      <c r="AI61" s="90">
        <f>IF(ISNA(VLOOKUP($B61,'[2]1516 Exp_Rev Access'!$F$7:$FS$310,26,FALSE)),"",VLOOKUP($B61,'[2]1516 Exp_Rev Access'!$F$7:$FS$310,26,FALSE))</f>
        <v>0</v>
      </c>
      <c r="AJ61" s="90">
        <f>IF(ISNA(VLOOKUP($B61,'[2]1516 Exp_Rev Access'!$F$7:$FS$310,27,FALSE)),"",VLOOKUP($B61,'[2]1516 Exp_Rev Access'!$F$7:$FS$310,27,FALSE))</f>
        <v>0</v>
      </c>
      <c r="AK61" s="90">
        <f>IF(ISNA(VLOOKUP($B61,'[2]1516 Exp_Rev Access'!$F$7:$FS$310,28,FALSE)),"",VLOOKUP($B61,'[2]1516 Exp_Rev Access'!$F$7:$FS$310,28,FALSE))</f>
        <v>20623.580000000002</v>
      </c>
      <c r="AL61" s="90">
        <f>IF(ISNA(VLOOKUP($B61,'[2]1516 Exp_Rev Access'!$F$7:$FS$310,29,FALSE)),"",VLOOKUP($B61,'[2]1516 Exp_Rev Access'!$F$7:$FS$310,29,FALSE))</f>
        <v>8155.57</v>
      </c>
      <c r="AM61" s="53">
        <f>SUM(Q61:AL61)</f>
        <v>168444.02000000002</v>
      </c>
      <c r="AN61" s="92">
        <f>AM61/E61</f>
        <v>2.9872619038255683E-2</v>
      </c>
      <c r="AO61" s="68">
        <f>AM61/D61</f>
        <v>429.11300759158303</v>
      </c>
      <c r="AP61" s="90">
        <f>IF(ISNA(VLOOKUP($B61,'[2]1516 Exp_Rev Access'!$F$7:$FS$310,30,FALSE)),"",VLOOKUP($B61,'[2]1516 Exp_Rev Access'!$F$7:$FS$310,30,FALSE))</f>
        <v>2891180.45</v>
      </c>
      <c r="AQ61" s="90">
        <f>IF(ISNA(VLOOKUP($B61,'[2]1516 Exp_Rev Access'!$F$7:$FS$310,31,FALSE)),"",VLOOKUP($B61,'[2]1516 Exp_Rev Access'!$F$7:$FS$310,31,FALSE))</f>
        <v>68286.210000000006</v>
      </c>
      <c r="AR61" s="90">
        <f>IF(ISNA(VLOOKUP($B61,'[2]1516 Exp_Rev Access'!$F$7:$FS$310,32,FALSE)),"",VLOOKUP($B61,'[2]1516 Exp_Rev Access'!$F$7:$FS$310,32,FALSE))</f>
        <v>0</v>
      </c>
      <c r="AS61" s="90">
        <f>IF(ISNA(VLOOKUP($B61,'[2]1516 Exp_Rev Access'!$F$7:$FS$310,33,FALSE)),"",VLOOKUP($B61,'[2]1516 Exp_Rev Access'!$F$7:$FS$310,33,FALSE))</f>
        <v>0</v>
      </c>
      <c r="AT61" s="90">
        <f>IF(ISNA(VLOOKUP($B61,'[2]1516 Exp_Rev Access'!$F$7:$FS$310,34,FALSE)),"",VLOOKUP($B61,'[2]1516 Exp_Rev Access'!$F$7:$FS$310,34,FALSE))</f>
        <v>0</v>
      </c>
      <c r="AU61" s="53">
        <f>SUM(AP61:AT61)</f>
        <v>2959466.66</v>
      </c>
      <c r="AV61" s="93">
        <f>AU61/E61</f>
        <v>0.52484510931643014</v>
      </c>
      <c r="AW61" s="53">
        <f>AU61/D61</f>
        <v>7539.2741121923882</v>
      </c>
      <c r="AX61" s="90">
        <f>IF(ISNA(VLOOKUP($B61,'[2]1516 Exp_Rev Access'!$F$7:$FS$310,35,FALSE)),"",VLOOKUP($B61,'[2]1516 Exp_Rev Access'!$F$7:$FS$310,35,FALSE))</f>
        <v>0</v>
      </c>
      <c r="AY61" s="90">
        <f>IF(ISNA(VLOOKUP($B61,'[2]1516 Exp_Rev Access'!$F$7:$FS$310,36,FALSE)),"",VLOOKUP($B61,'[2]1516 Exp_Rev Access'!$F$7:$FS$310,36,FALSE))</f>
        <v>355854.32</v>
      </c>
      <c r="AZ61" s="90">
        <f>IF(ISNA(VLOOKUP($B61,'[2]1516 Exp_Rev Access'!$F$7:$FS$310,37,FALSE)),"",VLOOKUP($B61,'[2]1516 Exp_Rev Access'!$F$7:$FS$310,37,FALSE))</f>
        <v>40235.839999999997</v>
      </c>
      <c r="BA61" s="90">
        <f>IF(ISNA(VLOOKUP($B61,'[2]1516 Exp_Rev Access'!$F$7:$FS$310,38,FALSE)),"",VLOOKUP($B61,'[2]1516 Exp_Rev Access'!$F$7:$FS$310,38,FALSE))</f>
        <v>0</v>
      </c>
      <c r="BB61" s="90">
        <f>IF(ISNA(VLOOKUP($B61,'[2]1516 Exp_Rev Access'!$F$7:$FS$310,39,FALSE)),"",VLOOKUP($B61,'[2]1516 Exp_Rev Access'!$F$7:$FS$310,39,FALSE))</f>
        <v>0</v>
      </c>
      <c r="BC61" s="90">
        <f>IF(ISNA(VLOOKUP($B61,'[2]1516 Exp_Rev Access'!$F$7:$FS$310,40,FALSE)),"",VLOOKUP($B61,'[2]1516 Exp_Rev Access'!$F$7:$FS$310,40,FALSE))</f>
        <v>121045.06</v>
      </c>
      <c r="BD61" s="90">
        <f>IF(ISNA(VLOOKUP($B61,'[2]1516 Exp_Rev Access'!$F$7:$FS$310,41,FALSE)),"",VLOOKUP($B61,'[2]1516 Exp_Rev Access'!$F$7:$FS$310,41,FALSE))</f>
        <v>0</v>
      </c>
      <c r="BE61" s="90">
        <f>IF(ISNA(VLOOKUP($B61,'[2]1516 Exp_Rev Access'!$F$7:$FS$310,42,FALSE)),"",VLOOKUP($B61,'[2]1516 Exp_Rev Access'!$F$7:$FS$310,42,FALSE))</f>
        <v>26315.42</v>
      </c>
      <c r="BF61" s="90">
        <f>IF(ISNA(VLOOKUP($B61,'[2]1516 Exp_Rev Access'!$F$7:$FS$310,43,FALSE)),"",VLOOKUP($B61,'[2]1516 Exp_Rev Access'!$F$7:$FS$310,43,FALSE))</f>
        <v>0</v>
      </c>
      <c r="BG61" s="90">
        <f>IF(ISNA(VLOOKUP($B61,'[2]1516 Exp_Rev Access'!$F$7:$FS$310,44,FALSE)),"",VLOOKUP($B61,'[2]1516 Exp_Rev Access'!$F$7:$FS$310,44,FALSE))</f>
        <v>3237.93</v>
      </c>
      <c r="BH61" s="90">
        <f>IF(ISNA(VLOOKUP($B61,'[2]1516 Exp_Rev Access'!$F$7:$FS$310,45,FALSE)),"",VLOOKUP($B61,'[2]1516 Exp_Rev Access'!$F$7:$FS$310,45,FALSE))</f>
        <v>3961.21</v>
      </c>
      <c r="BI61" s="90">
        <f>IF(ISNA(VLOOKUP($B61,'[2]1516 Exp_Rev Access'!$F$7:$FS$310,46,FALSE)),"",VLOOKUP($B61,'[2]1516 Exp_Rev Access'!$F$7:$FS$310,46,FALSE))</f>
        <v>0</v>
      </c>
      <c r="BJ61" s="90">
        <f>IF(ISNA(VLOOKUP($B61,'[2]1516 Exp_Rev Access'!$F$7:$FS$310,47,FALSE)),"",VLOOKUP($B61,'[2]1516 Exp_Rev Access'!$F$7:$FS$310,47,FALSE))</f>
        <v>8867.2199999999993</v>
      </c>
      <c r="BK61" s="90">
        <f>IF(ISNA(VLOOKUP($B61,'[2]1516 Exp_Rev Access'!$F$7:$FS$310,48,FALSE)),"",VLOOKUP($B61,'[2]1516 Exp_Rev Access'!$F$7:$FS$310,48,FALSE))</f>
        <v>232198.49</v>
      </c>
      <c r="BL61" s="90">
        <f>IF(ISNA(VLOOKUP($B61,'[2]1516 Exp_Rev Access'!$F$7:$FS$310,49,FALSE)),"",VLOOKUP($B61,'[2]1516 Exp_Rev Access'!$F$7:$FS$310,49,FALSE))</f>
        <v>202126.29</v>
      </c>
      <c r="BM61" s="90">
        <f>IF(ISNA(VLOOKUP($B61,'[2]1516 Exp_Rev Access'!$F$7:$FS$310,50,FALSE)),"",VLOOKUP($B61,'[2]1516 Exp_Rev Access'!$F$7:$FS$310,50,FALSE))</f>
        <v>0</v>
      </c>
      <c r="BN61" s="90">
        <f>IF(ISNA(VLOOKUP($B61,'[2]1516 Exp_Rev Access'!$F$7:$FS$310,51,FALSE)),"",VLOOKUP($B61,'[2]1516 Exp_Rev Access'!$F$7:$FS$310,51,FALSE))</f>
        <v>0</v>
      </c>
      <c r="BO61" s="90">
        <f>IF(ISNA(VLOOKUP($B61,'[2]1516 Exp_Rev Access'!$F$7:$FS$310,52,FALSE)),"",VLOOKUP($B61,'[2]1516 Exp_Rev Access'!$F$7:$FS$310,52,FALSE))</f>
        <v>0</v>
      </c>
      <c r="BP61" s="90">
        <f>IF(ISNA(VLOOKUP($B61,'[2]1516 Exp_Rev Access'!$F$7:$FS$310,53,FALSE)),"",VLOOKUP($B61,'[2]1516 Exp_Rev Access'!$F$7:$FS$310,53,FALSE))</f>
        <v>0</v>
      </c>
      <c r="BQ61" s="90">
        <f>IF(ISNA(VLOOKUP($B61,'[2]1516 Exp_Rev Access'!$F$7:$FS$310,54,FALSE)),"",VLOOKUP($B61,'[2]1516 Exp_Rev Access'!$F$7:$FS$310,54,FALSE))</f>
        <v>0</v>
      </c>
      <c r="BR61" s="90">
        <f>IF(ISNA(VLOOKUP($B61,'[2]1516 Exp_Rev Access'!$F$7:$FS$310,55,FALSE)),"",VLOOKUP($B61,'[2]1516 Exp_Rev Access'!$F$7:$FS$310,55,FALSE))</f>
        <v>0</v>
      </c>
      <c r="BS61" s="90">
        <f>IF(ISNA(VLOOKUP($B61,'[2]1516 Exp_Rev Access'!$F$7:$FS$310,56,FALSE)),"",VLOOKUP($B61,'[2]1516 Exp_Rev Access'!$F$7:$FS$310,56,FALSE))</f>
        <v>0</v>
      </c>
      <c r="BT61" s="90">
        <f>IF(ISNA(VLOOKUP($B61,'[2]1516 Exp_Rev Access'!$F$7:$FS$310,57,FALSE)),"",VLOOKUP($B61,'[2]1516 Exp_Rev Access'!$F$7:$FS$310,57,FALSE))</f>
        <v>0</v>
      </c>
      <c r="BU61" s="90">
        <f>IF(ISNA(VLOOKUP($B61,'[2]1516 Exp_Rev Access'!$F$7:$FS$310,58,FALSE)),"",VLOOKUP($B61,'[2]1516 Exp_Rev Access'!$F$7:$FS$310,58,FALSE))</f>
        <v>0</v>
      </c>
      <c r="BV61" s="53">
        <f>SUM(AX61:BU61)</f>
        <v>993841.78</v>
      </c>
      <c r="BW61" s="92">
        <f>BV61/E61</f>
        <v>0.17625236489987542</v>
      </c>
      <c r="BX61" s="68">
        <f>BV61/D61</f>
        <v>2531.8229479798238</v>
      </c>
      <c r="BY61" s="90">
        <f>IF(ISNA(VLOOKUP($B61,'[2]1516 Exp_Rev Access'!$F$7:$FS$310,59,FALSE)),"",VLOOKUP($B61,'[2]1516 Exp_Rev Access'!$F$7:$FS$310,59,FALSE))</f>
        <v>0</v>
      </c>
      <c r="BZ61" s="90">
        <f>IF(ISNA(VLOOKUP($B61,'[2]1516 Exp_Rev Access'!$F$7:$FS$310,60,FALSE)),"",VLOOKUP($B61,'[2]1516 Exp_Rev Access'!$F$7:$FS$310,60,FALSE))</f>
        <v>0</v>
      </c>
      <c r="CA61" s="90">
        <f>IF(ISNA(VLOOKUP($B61,'[2]1516 Exp_Rev Access'!$F$7:$FS$310,61,FALSE)),"",VLOOKUP($B61,'[2]1516 Exp_Rev Access'!$F$7:$FS$310,61,FALSE))</f>
        <v>0</v>
      </c>
      <c r="CB61" s="90">
        <f>IF(ISNA(VLOOKUP($B61,'[2]1516 Exp_Rev Access'!$F$7:$FS$310,62,FALSE)),"",VLOOKUP($B61,'[2]1516 Exp_Rev Access'!$F$7:$FS$310,62,FALSE))</f>
        <v>1519.34</v>
      </c>
      <c r="CC61" s="90">
        <f>IF(ISNA(VLOOKUP($B61,'[2]1516 Exp_Rev Access'!$F$7:$FS$310,63,FALSE)),"",VLOOKUP($B61,'[2]1516 Exp_Rev Access'!$F$7:$FS$310,63,FALSE))</f>
        <v>75006.97</v>
      </c>
      <c r="CD61" s="90">
        <f>IF(ISNA(VLOOKUP($B61,'[2]1516 Exp_Rev Access'!$F$7:$FS$310,64,FALSE)),"",VLOOKUP($B61,'[2]1516 Exp_Rev Access'!$F$7:$FS$310,64,FALSE))</f>
        <v>0</v>
      </c>
      <c r="CE61" s="53">
        <f>SUM(BY61:CD61)</f>
        <v>76526.31</v>
      </c>
      <c r="CF61" s="92">
        <f>CE61/E61</f>
        <v>1.3571519517483945E-2</v>
      </c>
      <c r="CG61" s="94">
        <f>CE61/D61</f>
        <v>194.951622764559</v>
      </c>
      <c r="CH61" s="90">
        <f>IF(ISNA(VLOOKUP($B61,'[2]1516 Exp_Rev Access'!$F$7:$FS$310,65,FALSE)),"",VLOOKUP($B61,'[2]1516 Exp_Rev Access'!$F$7:$FS$310,65,FALSE))</f>
        <v>0</v>
      </c>
      <c r="CI61" s="90">
        <f>IF(ISNA(VLOOKUP($B61,'[2]1516 Exp_Rev Access'!$F$7:$FS$310,66,FALSE)),"",VLOOKUP($B61,'[2]1516 Exp_Rev Access'!$F$7:$FS$310,66,FALSE))</f>
        <v>0</v>
      </c>
      <c r="CJ61" s="90">
        <f>IF(ISNA(VLOOKUP($B61,'[2]1516 Exp_Rev Access'!$F$7:$FS$310,67,FALSE)),"",VLOOKUP($B61,'[2]1516 Exp_Rev Access'!$F$7:$FS$310,67,FALSE))</f>
        <v>0</v>
      </c>
      <c r="CK61" s="90">
        <f>IF(ISNA(VLOOKUP($B61,'[2]1516 Exp_Rev Access'!$F$7:$FS$310,68,FALSE)),"",VLOOKUP($B61,'[2]1516 Exp_Rev Access'!$F$7:$FS$310,68,FALSE))</f>
        <v>0</v>
      </c>
      <c r="CL61" s="90">
        <f>IF(ISNA(VLOOKUP($B61,'[2]1516 Exp_Rev Access'!$F$7:$FS$310,69,FALSE)),"",VLOOKUP($B61,'[2]1516 Exp_Rev Access'!$F$7:$FS$310,69,FALSE))</f>
        <v>0</v>
      </c>
      <c r="CM61" s="90">
        <f>IF(ISNA(VLOOKUP($B61,'[2]1516 Exp_Rev Access'!$F$7:$FS$310,70,FALSE)),"",VLOOKUP($B61,'[2]1516 Exp_Rev Access'!$F$7:$FS$310,70,FALSE))</f>
        <v>0</v>
      </c>
      <c r="CN61" s="90">
        <f>IF(ISNA(VLOOKUP($B61,'[2]1516 Exp_Rev Access'!$F$7:$FS$310,71,FALSE)),"",VLOOKUP($B61,'[2]1516 Exp_Rev Access'!$F$7:$FS$310,71,FALSE))</f>
        <v>0</v>
      </c>
      <c r="CO61" s="90">
        <f>IF(ISNA(VLOOKUP($B61,'[2]1516 Exp_Rev Access'!$F$7:$FS$310,72,FALSE)),"",VLOOKUP($B61,'[2]1516 Exp_Rev Access'!$F$7:$FS$310,72,FALSE))</f>
        <v>0</v>
      </c>
      <c r="CP61" s="90">
        <f>IF(ISNA(VLOOKUP($B61,'[2]1516 Exp_Rev Access'!$F$7:$FS$310,73,FALSE)),"",VLOOKUP($B61,'[2]1516 Exp_Rev Access'!$F$7:$FS$310,73,FALSE))</f>
        <v>0</v>
      </c>
      <c r="CQ61" s="90">
        <f>IF(ISNA(VLOOKUP($B61,'[2]1516 Exp_Rev Access'!$F$7:$FS$310,74,FALSE)),"",VLOOKUP($B61,'[2]1516 Exp_Rev Access'!$F$7:$FS$310,74,FALSE))</f>
        <v>0</v>
      </c>
      <c r="CR61" s="90">
        <f>IF(ISNA(VLOOKUP($B61,'[2]1516 Exp_Rev Access'!$F$7:$FS$310,75,FALSE)),"",VLOOKUP($B61,'[2]1516 Exp_Rev Access'!$F$7:$FS$310,75,FALSE))</f>
        <v>0</v>
      </c>
      <c r="CS61" s="90">
        <f>IF(ISNA(VLOOKUP($B61,'[2]1516 Exp_Rev Access'!$F$7:$FS$310,76,FALSE)),"",VLOOKUP($B61,'[2]1516 Exp_Rev Access'!$F$7:$FS$310,76,FALSE))</f>
        <v>5965</v>
      </c>
      <c r="CT61" s="90">
        <f>IF(ISNA(VLOOKUP($B61,'[2]1516 Exp_Rev Access'!$F$7:$FS$310,77,FALSE)),"",VLOOKUP($B61,'[2]1516 Exp_Rev Access'!$F$7:$FS$310,77,FALSE))</f>
        <v>0</v>
      </c>
      <c r="CU61" s="90">
        <f>IF(ISNA(VLOOKUP($B61,'[2]1516 Exp_Rev Access'!$F$7:$FS$310,78,FALSE)),"",VLOOKUP($B61,'[2]1516 Exp_Rev Access'!$F$7:$FS$310,78,FALSE))</f>
        <v>126162.13</v>
      </c>
      <c r="CV61" s="90">
        <f>IF(ISNA(VLOOKUP($B61,'[2]1516 Exp_Rev Access'!$F$7:$FS$310,79,FALSE)),"",VLOOKUP($B61,'[2]1516 Exp_Rev Access'!$F$7:$FS$310,79,FALSE))</f>
        <v>37955.769999999997</v>
      </c>
      <c r="CW61" s="90">
        <f>IF(ISNA(VLOOKUP($B61,'[2]1516 Exp_Rev Access'!$F$7:$FS$310,80,FALSE)),"",VLOOKUP($B61,'[2]1516 Exp_Rev Access'!$F$7:$FS$310,80,FALSE))</f>
        <v>0</v>
      </c>
      <c r="CX61" s="90">
        <f>IF(ISNA(VLOOKUP($B61,'[2]1516 Exp_Rev Access'!$F$7:$FS$310,81,FALSE)),"",VLOOKUP($B61,'[2]1516 Exp_Rev Access'!$F$7:$FS$310,81,FALSE))</f>
        <v>0</v>
      </c>
      <c r="CY61" s="90">
        <f>IF(ISNA(VLOOKUP($B61,'[2]1516 Exp_Rev Access'!$F$7:$FS$310,82,FALSE)),"",VLOOKUP($B61,'[2]1516 Exp_Rev Access'!$F$7:$FS$310,82,FALSE))</f>
        <v>0</v>
      </c>
      <c r="CZ61" s="90">
        <f>IF(ISNA(VLOOKUP($B61,'[2]1516 Exp_Rev Access'!$F$7:$FS$310,83,FALSE)),"",VLOOKUP($B61,'[2]1516 Exp_Rev Access'!$F$7:$FS$310,83,FALSE))</f>
        <v>0</v>
      </c>
      <c r="DA61" s="90">
        <f>IF(ISNA(VLOOKUP($B61,'[2]1516 Exp_Rev Access'!$F$7:$FS$310,84,FALSE)),"",VLOOKUP($B61,'[2]1516 Exp_Rev Access'!$F$7:$FS$310,84,FALSE))</f>
        <v>0</v>
      </c>
      <c r="DB61" s="90">
        <f>IF(ISNA(VLOOKUP($B61,'[2]1516 Exp_Rev Access'!$F$7:$FS$310,85,FALSE)),"",VLOOKUP($B61,'[2]1516 Exp_Rev Access'!$F$7:$FS$310,85,FALSE))</f>
        <v>0</v>
      </c>
      <c r="DC61" s="90">
        <f>IF(ISNA(VLOOKUP($B61,'[2]1516 Exp_Rev Access'!$F$7:$FS$310,86,FALSE)),"",VLOOKUP($B61,'[2]1516 Exp_Rev Access'!$F$7:$FS$310,86,FALSE))</f>
        <v>0</v>
      </c>
      <c r="DD61" s="90">
        <f>IF(ISNA(VLOOKUP($B61,'[2]1516 Exp_Rev Access'!$F$7:$FS$310,87,FALSE)),"",VLOOKUP($B61,'[2]1516 Exp_Rev Access'!$F$7:$FS$310,87,FALSE))</f>
        <v>0</v>
      </c>
      <c r="DE61" s="90">
        <f>IF(ISNA(VLOOKUP($B61,'[2]1516 Exp_Rev Access'!$F$7:$FS$310,88,FALSE)),"",VLOOKUP($B61,'[2]1516 Exp_Rev Access'!$F$7:$FS$310,88,FALSE))</f>
        <v>0</v>
      </c>
      <c r="DF61" s="90">
        <f>IF(ISNA(VLOOKUP($B61,'[2]1516 Exp_Rev Access'!$F$7:$FS$310,89,FALSE)),"",VLOOKUP($B61,'[2]1516 Exp_Rev Access'!$F$7:$FS$310,89,FALSE))</f>
        <v>0</v>
      </c>
      <c r="DG61" s="90">
        <f>IF(ISNA(VLOOKUP($B61,'[2]1516 Exp_Rev Access'!$F$7:$FS$310,90,FALSE)),"",VLOOKUP($B61,'[2]1516 Exp_Rev Access'!$F$7:$FS$310,90,FALSE))</f>
        <v>0</v>
      </c>
      <c r="DH61" s="90">
        <f>IF(ISNA(VLOOKUP($B61,'[2]1516 Exp_Rev Access'!$F$7:$FS$310,91,FALSE)),"",VLOOKUP($B61,'[2]1516 Exp_Rev Access'!$F$7:$FS$310,91,FALSE))</f>
        <v>8071.1</v>
      </c>
      <c r="DI61" s="90">
        <f>IF(ISNA(VLOOKUP($B61,'[2]1516 Exp_Rev Access'!$F$7:$FS$310,92,FALSE)),"",VLOOKUP($B61,'[2]1516 Exp_Rev Access'!$F$7:$FS$310,92,FALSE))</f>
        <v>97087.16</v>
      </c>
      <c r="DJ61" s="90">
        <f>IF(ISNA(VLOOKUP($B61,'[2]1516 Exp_Rev Access'!$F$7:$FS$310,93,FALSE)),"",VLOOKUP($B61,'[2]1516 Exp_Rev Access'!$F$7:$FS$310,93,FALSE))</f>
        <v>0</v>
      </c>
      <c r="DK61" s="90">
        <f>IF(ISNA(VLOOKUP($B61,'[2]1516 Exp_Rev Access'!$F$7:$FS$310,94,FALSE)),"",VLOOKUP($B61,'[2]1516 Exp_Rev Access'!$F$7:$FS$310,94,FALSE))</f>
        <v>0</v>
      </c>
      <c r="DL61" s="90">
        <f>IF(ISNA(VLOOKUP($B61,'[2]1516 Exp_Rev Access'!$F$7:$FS$310,95,FALSE)),"",VLOOKUP($B61,'[2]1516 Exp_Rev Access'!$F$7:$FS$310,95,FALSE))</f>
        <v>0</v>
      </c>
      <c r="DM61" s="90">
        <f>IF(ISNA(VLOOKUP($B61,'[2]1516 Exp_Rev Access'!$F$7:$FS$310,96,FALSE)),"",VLOOKUP($B61,'[2]1516 Exp_Rev Access'!$F$7:$FS$310,96,FALSE))</f>
        <v>0</v>
      </c>
      <c r="DN61" s="90">
        <f>IF(ISNA(VLOOKUP($B61,'[2]1516 Exp_Rev Access'!$F$7:$FS$310,97,FALSE)),"",VLOOKUP($B61,'[2]1516 Exp_Rev Access'!$F$7:$FS$310,97,FALSE))</f>
        <v>0</v>
      </c>
      <c r="DO61" s="90">
        <f>IF(ISNA(VLOOKUP($B61,'[2]1516 Exp_Rev Access'!$F$7:$FS$310,98,FALSE)),"",VLOOKUP($B61,'[2]1516 Exp_Rev Access'!$F$7:$FS$310,98,FALSE))</f>
        <v>0</v>
      </c>
      <c r="DP61" s="90">
        <f>IF(ISNA(VLOOKUP($B61,'[2]1516 Exp_Rev Access'!$F$7:$FS$310,99,FALSE)),"",VLOOKUP($B61,'[2]1516 Exp_Rev Access'!$F$7:$FS$310,99,FALSE))</f>
        <v>0</v>
      </c>
      <c r="DQ61" s="90">
        <f>IF(ISNA(VLOOKUP($B61,'[2]1516 Exp_Rev Access'!$F$7:$FS$310,100,FALSE)),"",VLOOKUP($B61,'[2]1516 Exp_Rev Access'!$F$7:$FS$310,100,FALSE))</f>
        <v>0</v>
      </c>
      <c r="DR61" s="90">
        <f>IF(ISNA(VLOOKUP($B61,'[2]1516 Exp_Rev Access'!$F$7:$FS$310,101,FALSE)),"",VLOOKUP($B61,'[2]1516 Exp_Rev Access'!$F$7:$FS$310,101,FALSE))</f>
        <v>0</v>
      </c>
      <c r="DS61" s="90">
        <f>IF(ISNA(VLOOKUP($B61,'[2]1516 Exp_Rev Access'!$F$7:$FS$310,102,FALSE)),"",VLOOKUP($B61,'[2]1516 Exp_Rev Access'!$F$7:$FS$310,102,FALSE))</f>
        <v>0</v>
      </c>
      <c r="DT61" s="90">
        <f>IF(ISNA(VLOOKUP($B61,'[2]1516 Exp_Rev Access'!$F$7:$FS$310,103,FALSE)),"",VLOOKUP($B61,'[2]1516 Exp_Rev Access'!$F$7:$FS$310,103,FALSE))</f>
        <v>0</v>
      </c>
      <c r="DU61" s="90">
        <f>IF(ISNA(VLOOKUP($B61,'[2]1516 Exp_Rev Access'!$F$7:$FS$310,104,FALSE)),"",VLOOKUP($B61,'[2]1516 Exp_Rev Access'!$F$7:$FS$310,104,FALSE))</f>
        <v>0</v>
      </c>
      <c r="DV61" s="90">
        <f>IF(ISNA(VLOOKUP($B61,'[2]1516 Exp_Rev Access'!$F$7:$FS$310,105,FALSE)),"",VLOOKUP($B61,'[2]1516 Exp_Rev Access'!$F$7:$FS$310,105,FALSE))</f>
        <v>0</v>
      </c>
      <c r="DW61" s="90">
        <f>IF(ISNA(VLOOKUP($B61,'[2]1516 Exp_Rev Access'!$F$7:$FS$310,106,FALSE)),"",VLOOKUP($B61,'[2]1516 Exp_Rev Access'!$F$7:$FS$310,106,FALSE))</f>
        <v>0</v>
      </c>
      <c r="DX61" s="90">
        <f>IF(ISNA(VLOOKUP($B61,'[2]1516 Exp_Rev Access'!$F$7:$FS$310,107,FALSE)),"",VLOOKUP($B61,'[2]1516 Exp_Rev Access'!$F$7:$FS$310,107,FALSE))</f>
        <v>0</v>
      </c>
      <c r="DY61" s="90">
        <f>IF(ISNA(VLOOKUP($B61,'[2]1516 Exp_Rev Access'!$F$7:$FS$310,108,FALSE)),"",VLOOKUP($B61,'[2]1516 Exp_Rev Access'!$F$7:$FS$310,108,FALSE))</f>
        <v>0</v>
      </c>
      <c r="DZ61" s="90">
        <f>IF(ISNA(VLOOKUP($B61,'[2]1516 Exp_Rev Access'!$F$7:$FS$310,109,FALSE)),"",VLOOKUP($B61,'[2]1516 Exp_Rev Access'!$F$7:$FS$310,109,FALSE))</f>
        <v>0</v>
      </c>
      <c r="EA61" s="90">
        <f>IF(ISNA(VLOOKUP($B61,'[2]1516 Exp_Rev Access'!$F$7:$FS$310,110,FALSE)),"",VLOOKUP($B61,'[2]1516 Exp_Rev Access'!$F$7:$FS$310,110,FALSE))</f>
        <v>0</v>
      </c>
      <c r="EB61" s="90">
        <f>IF(ISNA(VLOOKUP($B61,'[2]1516 Exp_Rev Access'!$F$7:$FS$310,111,FALSE)),"",VLOOKUP($B61,'[2]1516 Exp_Rev Access'!$F$7:$FS$310,111,FALSE))</f>
        <v>0</v>
      </c>
      <c r="EC61" s="90">
        <f>IF(ISNA(VLOOKUP($B61,'[2]1516 Exp_Rev Access'!$F$7:$FS$310,112,FALSE)),"",VLOOKUP($B61,'[2]1516 Exp_Rev Access'!$F$7:$FS$310,112,FALSE))</f>
        <v>0</v>
      </c>
      <c r="ED61" s="90">
        <f>IF(ISNA(VLOOKUP($B61,'[2]1516 Exp_Rev Access'!$F$7:$FS$310,113,FALSE)),"",VLOOKUP($B61,'[2]1516 Exp_Rev Access'!$F$7:$FS$310,113,FALSE))</f>
        <v>0</v>
      </c>
      <c r="EE61" s="90">
        <f>IF(ISNA(VLOOKUP($B61,'[2]1516 Exp_Rev Access'!$F$7:$FS$310,114,FALSE)),"",VLOOKUP($B61,'[2]1516 Exp_Rev Access'!$F$7:$FS$310,114,FALSE))</f>
        <v>0</v>
      </c>
      <c r="EF61" s="90">
        <f>IF(ISNA(VLOOKUP($B61,'[2]1516 Exp_Rev Access'!$F$7:$FS$310,115,FALSE)),"",VLOOKUP($B61,'[2]1516 Exp_Rev Access'!$F$7:$FS$310,115,FALSE))</f>
        <v>0</v>
      </c>
      <c r="EG61" s="90">
        <f>IF(ISNA(VLOOKUP($B61,'[2]1516 Exp_Rev Access'!$F$7:$FS$310,116,FALSE)),"",VLOOKUP($B61,'[2]1516 Exp_Rev Access'!$F$7:$FS$310,116,FALSE))</f>
        <v>0</v>
      </c>
      <c r="EH61" s="90">
        <f>IF(ISNA(VLOOKUP($B61,'[2]1516 Exp_Rev Access'!$F$7:$FS$310,117,FALSE)),"",VLOOKUP($B61,'[2]1516 Exp_Rev Access'!$F$7:$FS$310,117,FALSE))</f>
        <v>0</v>
      </c>
      <c r="EI61" s="90">
        <f>IF(ISNA(VLOOKUP($B61,'[2]1516 Exp_Rev Access'!$F$7:$FS$310,118,FALSE)),"",VLOOKUP($B61,'[2]1516 Exp_Rev Access'!$F$7:$FS$310,118,FALSE))</f>
        <v>0</v>
      </c>
      <c r="EJ61" s="90">
        <f>IF(ISNA(VLOOKUP($B61,'[2]1516 Exp_Rev Access'!$F$7:$FS$310,119,FALSE)),"",VLOOKUP($B61,'[2]1516 Exp_Rev Access'!$F$7:$FS$310,119,FALSE))</f>
        <v>0</v>
      </c>
      <c r="EK61" s="90">
        <f>IF(ISNA(VLOOKUP($B61,'[2]1516 Exp_Rev Access'!$F$7:$FS$310,120,FALSE)),"",VLOOKUP($B61,'[2]1516 Exp_Rev Access'!$F$7:$FS$310,120,FALSE))</f>
        <v>0</v>
      </c>
      <c r="EL61" s="90">
        <f>IF(ISNA(VLOOKUP($B61,'[2]1516 Exp_Rev Access'!$F$7:$FS$310,121,FALSE)),"",VLOOKUP($B61,'[2]1516 Exp_Rev Access'!$F$7:$FS$310,121,FALSE))</f>
        <v>0</v>
      </c>
      <c r="EM61" s="90">
        <f>IF(ISNA(VLOOKUP($B61,'[2]1516 Exp_Rev Access'!$F$7:$FS$310,122,FALSE)),"",VLOOKUP($B61,'[2]1516 Exp_Rev Access'!$F$7:$FS$310,122,FALSE))</f>
        <v>0</v>
      </c>
      <c r="EN61" s="90">
        <f>IF(ISNA(VLOOKUP($B61,'[2]1516 Exp_Rev Access'!$F$7:$FS$310,123,FALSE)),"",VLOOKUP($B61,'[2]1516 Exp_Rev Access'!$F$7:$FS$310,123,FALSE))</f>
        <v>0</v>
      </c>
      <c r="EO61" s="90">
        <f>IF(ISNA(VLOOKUP($B61,'[2]1516 Exp_Rev Access'!$F$7:$FS$310,124,FALSE)),"",VLOOKUP($B61,'[2]1516 Exp_Rev Access'!$F$7:$FS$310,124,FALSE))</f>
        <v>0</v>
      </c>
      <c r="EP61" s="90">
        <f>IF(ISNA(VLOOKUP($B61,'[2]1516 Exp_Rev Access'!$F$7:$FS$310,125,FALSE)),"",VLOOKUP($B61,'[2]1516 Exp_Rev Access'!$F$7:$FS$310,125,FALSE))</f>
        <v>0</v>
      </c>
      <c r="EQ61" s="90">
        <f>IF(ISNA(VLOOKUP($B61,'[2]1516 Exp_Rev Access'!$F$7:$FS$310,126,FALSE)),"",VLOOKUP($B61,'[2]1516 Exp_Rev Access'!$F$7:$FS$310,126,FALSE))</f>
        <v>0</v>
      </c>
      <c r="ER61" s="90">
        <f>IF(ISNA(VLOOKUP($B61,'[2]1516 Exp_Rev Access'!$F$7:$FS$310,127,FALSE)),"",VLOOKUP($B61,'[2]1516 Exp_Rev Access'!$F$7:$FS$310,127,FALSE))</f>
        <v>0</v>
      </c>
      <c r="ES61" s="90">
        <f>IF(ISNA(VLOOKUP($B61,'[2]1516 Exp_Rev Access'!$F$7:$FS$310,128,FALSE)),"",VLOOKUP($B61,'[2]1516 Exp_Rev Access'!$F$7:$FS$310,128,FALSE))</f>
        <v>0</v>
      </c>
      <c r="ET61" s="90">
        <f>IF(ISNA(VLOOKUP($B61,'[2]1516 Exp_Rev Access'!$F$7:$FS$310,129,FALSE)),"",VLOOKUP($B61,'[2]1516 Exp_Rev Access'!$F$7:$FS$310,129,FALSE))</f>
        <v>0</v>
      </c>
      <c r="EU61" s="90">
        <f>IF(ISNA(VLOOKUP($B61,'[2]1516 Exp_Rev Access'!$F$7:$FS$310,130,FALSE)),"",VLOOKUP($B61,'[2]1516 Exp_Rev Access'!$F$7:$FS$310,130,FALSE))</f>
        <v>0</v>
      </c>
      <c r="EV61" s="90">
        <f>IF(ISNA(VLOOKUP($B61,'[2]1516 Exp_Rev Access'!$F$7:$FS$310,131,FALSE)),"",VLOOKUP($B61,'[2]1516 Exp_Rev Access'!$F$7:$FS$310,131,FALSE))</f>
        <v>0</v>
      </c>
      <c r="EW61" s="90">
        <f>IF(ISNA(VLOOKUP($B61,'[2]1516 Exp_Rev Access'!$F$7:$FS$310,132,FALSE)),"",VLOOKUP($B61,'[2]1516 Exp_Rev Access'!$F$7:$FS$310,132,FALSE))</f>
        <v>0</v>
      </c>
      <c r="EX61" s="90">
        <f>IF(ISNA(VLOOKUP($B61,'[2]1516 Exp_Rev Access'!$F$7:$FS$310,133,FALSE)),"",VLOOKUP($B61,'[2]1516 Exp_Rev Access'!$F$7:$FS$310,133,FALSE))</f>
        <v>0</v>
      </c>
      <c r="EY61" s="90">
        <f>IF(ISNA(VLOOKUP($B61,'[2]1516 Exp_Rev Access'!$F$7:$FS$310,134,FALSE)),"",VLOOKUP($B61,'[2]1516 Exp_Rev Access'!$F$7:$FS$310,134,FALSE))</f>
        <v>0</v>
      </c>
      <c r="EZ61" s="90">
        <f>IF(ISNA(VLOOKUP($B61,'[2]1516 Exp_Rev Access'!$F$7:$FS$310,135,FALSE)),"",VLOOKUP($B61,'[2]1516 Exp_Rev Access'!$F$7:$FS$310,135,FALSE))</f>
        <v>0</v>
      </c>
      <c r="FA61" s="90">
        <f>IF(ISNA(VLOOKUP($B61,'[2]1516 Exp_Rev Access'!$F$7:$FS$310,136,FALSE)),"",VLOOKUP($B61,'[2]1516 Exp_Rev Access'!$F$7:$FS$310,136,FALSE))</f>
        <v>0</v>
      </c>
      <c r="FB61" s="90">
        <f>IF(ISNA(VLOOKUP($B61,'[2]1516 Exp_Rev Access'!$F$7:$FS$310,137,FALSE)),"",VLOOKUP($B61,'[2]1516 Exp_Rev Access'!$F$7:$FS$310,137,FALSE))</f>
        <v>0</v>
      </c>
      <c r="FC61" s="90">
        <f>IF(ISNA(VLOOKUP($B61,'[2]1516 Exp_Rev Access'!$F$7:$FS$310,138,FALSE)),"",VLOOKUP($B61,'[2]1516 Exp_Rev Access'!$F$7:$FS$310,138,FALSE))</f>
        <v>0</v>
      </c>
      <c r="FD61" s="90">
        <f>IF(ISNA(VLOOKUP($B61,'[2]1516 Exp_Rev Access'!$F$7:$FS$310,139,FALSE)),"",VLOOKUP($B61,'[2]1516 Exp_Rev Access'!$F$7:$FS$310,139,FALSE))</f>
        <v>0</v>
      </c>
      <c r="FE61" s="90">
        <f>IF(ISNA(VLOOKUP($B61,'[2]1516 Exp_Rev Access'!$F$7:$FS$310,140,FALSE)),"",VLOOKUP($B61,'[2]1516 Exp_Rev Access'!$F$7:$FS$310,140,FALSE))</f>
        <v>0</v>
      </c>
      <c r="FF61" s="90">
        <f>IF(ISNA(VLOOKUP($B61,'[2]1516 Exp_Rev Access'!$F$7:$FS$310,141,FALSE)),"",VLOOKUP($B61,'[2]1516 Exp_Rev Access'!$F$7:$FS$310,141,FALSE))</f>
        <v>0</v>
      </c>
      <c r="FG61" s="90">
        <f>IF(ISNA(VLOOKUP($B61,'[2]1516 Exp_Rev Access'!$F$7:$FS$310,142,FALSE)),"",VLOOKUP($B61,'[2]1516 Exp_Rev Access'!$F$7:$FS$310,142,FALSE))</f>
        <v>0</v>
      </c>
      <c r="FH61" s="90">
        <f>IF(ISNA(VLOOKUP($B61,'[2]1516 Exp_Rev Access'!$F$7:$FS$310,143,FALSE)),"",VLOOKUP($B61,'[2]1516 Exp_Rev Access'!$F$7:$FS$310,143,FALSE))</f>
        <v>0</v>
      </c>
      <c r="FI61" s="90">
        <f>IF(ISNA(VLOOKUP($B61,'[2]1516 Exp_Rev Access'!$F$7:$FS$310,144,FALSE)),"",VLOOKUP($B61,'[2]1516 Exp_Rev Access'!$F$7:$FS$310,144,FALSE))</f>
        <v>0</v>
      </c>
      <c r="FJ61" s="90">
        <f>IF(ISNA(VLOOKUP($B61,'[2]1516 Exp_Rev Access'!$F$7:$FS$310,145,FALSE)),"",VLOOKUP($B61,'[2]1516 Exp_Rev Access'!$F$7:$FS$310,145,FALSE))</f>
        <v>0</v>
      </c>
      <c r="FK61" s="90">
        <f>IF(ISNA(VLOOKUP($B61,'[2]1516 Exp_Rev Access'!$F$7:$FS$310,146,FALSE)),"",VLOOKUP($B61,'[2]1516 Exp_Rev Access'!$F$7:$FS$310,146,FALSE))</f>
        <v>0</v>
      </c>
      <c r="FL61" s="90">
        <f>IF(ISNA(VLOOKUP($B61,'[2]1516 Exp_Rev Access'!$F$7:$FS$310,1147,FALSE)),"",VLOOKUP($B61,'[2]1516 Exp_Rev Access'!$F$7:$FS$310,147,FALSE))</f>
        <v>0</v>
      </c>
      <c r="FM61" s="90">
        <f>IF(ISNA(VLOOKUP($B61,'[2]1516 Exp_Rev Access'!$F$7:$FS$310,148,FALSE)),"",VLOOKUP($B61,'[2]1516 Exp_Rev Access'!$F$7:$FS$310,148,FALSE))</f>
        <v>0</v>
      </c>
      <c r="FN61" s="90">
        <f>IF(ISNA(VLOOKUP($B61,'[2]1516 Exp_Rev Access'!$F$7:$FS$310,149,FALSE)),"",VLOOKUP($B61,'[2]1516 Exp_Rev Access'!$F$7:$FS$310,149,FALSE))</f>
        <v>0</v>
      </c>
      <c r="FO61" s="90">
        <f>IF(ISNA(VLOOKUP($B61,'[2]1516 Exp_Rev Access'!$F$7:$FS$310,150,FALSE)),"",VLOOKUP($B61,'[2]1516 Exp_Rev Access'!$F$7:$FS$310,150,FALSE))</f>
        <v>0</v>
      </c>
      <c r="FP61" s="90">
        <f>IF(ISNA(VLOOKUP($B61,'[2]1516 Exp_Rev Access'!$F$7:$FS$310,151,FALSE)),"",VLOOKUP($B61,'[2]1516 Exp_Rev Access'!$F$7:$FS$310,151,FALSE))</f>
        <v>0</v>
      </c>
      <c r="FQ61" s="90">
        <f>IF(ISNA(VLOOKUP($B61,'[2]1516 Exp_Rev Access'!$F$7:$FS$310,152,FALSE)),"",VLOOKUP($B61,'[2]1516 Exp_Rev Access'!$F$7:$FS$310,152,FALSE))</f>
        <v>0</v>
      </c>
      <c r="FR61" s="90">
        <f>IF(ISNA(VLOOKUP($B61,'[2]1516 Exp_Rev Access'!$F$7:$FS$310,153,FALSE)),"",VLOOKUP($B61,'[2]1516 Exp_Rev Access'!$F$7:$FS$310,153,FALSE))</f>
        <v>12315.06</v>
      </c>
      <c r="FS61" s="53">
        <f>SUM(CH61:FR61)</f>
        <v>287556.22000000003</v>
      </c>
      <c r="FT61" s="92">
        <f>FS61/E61</f>
        <v>5.0996511554051251E-2</v>
      </c>
      <c r="FU61" s="98">
        <f>FS61/D61</f>
        <v>732.55265705405827</v>
      </c>
      <c r="FV61" s="90">
        <f>IF(ISNA(VLOOKUP($B61,'[2]1516 Exp_Rev Access'!$F$7:$FS$310,154,FALSE)),"",VLOOKUP($B61,'[2]1516 Exp_Rev Access'!$F$7:$FS$310,154,FALSE))</f>
        <v>0</v>
      </c>
      <c r="FW61" s="90">
        <f>IF(ISNA(VLOOKUP($B61,'[2]1516 Exp_Rev Access'!$F$7:$FS$310,155,FALSE)),"",VLOOKUP($B61,'[2]1516 Exp_Rev Access'!$F$7:$FS$310,155,FALSE))</f>
        <v>0</v>
      </c>
      <c r="FX61" s="90">
        <f>IF(ISNA(VLOOKUP($B61,'[2]1516 Exp_Rev Access'!$F$7:$FS$310,156,FALSE)),"",VLOOKUP($B61,'[2]1516 Exp_Rev Access'!$F$7:$FS$310,156,FALSE))</f>
        <v>0</v>
      </c>
      <c r="FY61" s="90">
        <f>IF(ISNA(VLOOKUP($B61,'[2]1516 Exp_Rev Access'!$F$7:$FS$310,157,FALSE)),"",VLOOKUP($B61,'[2]1516 Exp_Rev Access'!$F$7:$FS$310,157,FALSE))</f>
        <v>0</v>
      </c>
      <c r="FZ61" s="90">
        <f>IF(ISNA(VLOOKUP($B61,'[2]1516 Exp_Rev Access'!$F$7:$FS$310,158,FALSE)),"",VLOOKUP($B61,'[2]1516 Exp_Rev Access'!$F$7:$FS$310,158,FALSE))</f>
        <v>0</v>
      </c>
      <c r="GA61" s="90">
        <f>IF(ISNA(VLOOKUP($B61,'[2]1516 Exp_Rev Access'!$F$7:$FS$310,159,FALSE)),"",VLOOKUP($B61,'[2]1516 Exp_Rev Access'!$F$7:$FS$310,159,FALSE))</f>
        <v>0</v>
      </c>
      <c r="GB61" s="90">
        <f>IF(ISNA(VLOOKUP($B61,'[2]1516 Exp_Rev Access'!$F$7:$FS$310,160,FALSE)),"",VLOOKUP($B61,'[2]1516 Exp_Rev Access'!$F$7:$FS$310,160,FALSE))</f>
        <v>0</v>
      </c>
      <c r="GC61" s="90">
        <f>IF(ISNA(VLOOKUP($B61,'[2]1516 Exp_Rev Access'!$F$7:$FS$310,161,FALSE)),"",VLOOKUP($B61,'[2]1516 Exp_Rev Access'!$F$7:$FS$310,161,FALSE))</f>
        <v>0</v>
      </c>
      <c r="GD61" s="90">
        <f>IF(ISNA(VLOOKUP($B61,'[2]1516 Exp_Rev Access'!$F$7:$FS$310,162,FALSE)),"",VLOOKUP($B61,'[2]1516 Exp_Rev Access'!$F$7:$FS$310,162,FALSE))</f>
        <v>0</v>
      </c>
      <c r="GE61" s="90">
        <f>IF(ISNA(VLOOKUP($B61,'[2]1516 Exp_Rev Access'!$F$7:$FS$310,163,FALSE)),"",VLOOKUP($B61,'[2]1516 Exp_Rev Access'!$F$7:$FS$310,163,FALSE))</f>
        <v>7904</v>
      </c>
      <c r="GF61" s="90">
        <f>IF(ISNA(VLOOKUP($B61,'[2]1516 Exp_Rev Access'!$F$7:$FS$310,164,FALSE)),"",VLOOKUP($B61,'[2]1516 Exp_Rev Access'!$F$7:$FS$310,164,FALSE))</f>
        <v>0</v>
      </c>
      <c r="GG61" s="90">
        <f>IF(ISNA(VLOOKUP($B61,'[2]1516 Exp_Rev Access'!$F$7:$FS$310,165,FALSE)),"",VLOOKUP($B61,'[2]1516 Exp_Rev Access'!$F$7:$FS$310,165,FALSE))</f>
        <v>0</v>
      </c>
      <c r="GH61" s="90">
        <f>IF(ISNA(VLOOKUP($B61,'[2]1516 Exp_Rev Access'!$F$7:$FS$310,166,FALSE)),"",VLOOKUP($B61,'[2]1516 Exp_Rev Access'!$F$7:$FS$310,166,FALSE))</f>
        <v>0</v>
      </c>
      <c r="GI61" s="90">
        <f>IF(ISNA(VLOOKUP($B61,'[2]1516 Exp_Rev Access'!$F$7:$FS$310,167,FALSE)),"",VLOOKUP($B61,'[2]1516 Exp_Rev Access'!$F$7:$FS$310,167,FALSE))</f>
        <v>0</v>
      </c>
      <c r="GJ61" s="90">
        <f>IF(ISNA(VLOOKUP($B61,'[2]1516 Exp_Rev Access'!$F$7:$FS$310,168,FALSE)),"",VLOOKUP($B61,'[2]1516 Exp_Rev Access'!$F$7:$FS$310,168,FALSE))</f>
        <v>0</v>
      </c>
      <c r="GK61" s="90">
        <f>IF(ISNA(VLOOKUP($B61,'[2]1516 Exp_Rev Access'!$F$7:$FS$310,169,FALSE)),"",VLOOKUP($B61,'[2]1516 Exp_Rev Access'!$F$7:$FS$310,169,FALSE))</f>
        <v>0</v>
      </c>
      <c r="GL61" s="90">
        <f>IF(ISNA(VLOOKUP($B61,'[2]1516 Exp_Rev Access'!$F$7:$FS$310,170,FALSE)),"",VLOOKUP($B61,'[2]1516 Exp_Rev Access'!$F$7:$FS$310,170,FALSE))</f>
        <v>0</v>
      </c>
      <c r="GM61" s="90">
        <f>IF(ISNA(VLOOKUP($B61,'[2]1516 Exp_Rev Access'!$F$7:$FT$310,171,FALSE)),"",VLOOKUP($B61,'[2]1516 Exp_Rev Access'!$F$7:$FT$310,171,FALSE))</f>
        <v>0</v>
      </c>
      <c r="GN61" s="90">
        <f>IF(ISNA(VLOOKUP($B61,'[2]1516 Exp_Rev Access'!$F$7:$FU$310,172,FALSE)),"",VLOOKUP($B61,'[2]1516 Exp_Rev Access'!$F$7:$FU$310,172,FALSE))</f>
        <v>0</v>
      </c>
      <c r="GO61" s="90">
        <f>IF(ISNA(VLOOKUP($B61,'[2]1516 Exp_Rev Access'!$F$7:$FV$310,173,FALSE)),"",VLOOKUP($B61,'[2]1516 Exp_Rev Access'!$F$7:$FV$310,173,FALSE))</f>
        <v>0</v>
      </c>
      <c r="GP61" s="90">
        <f>IF(ISNA(VLOOKUP($B61,'[2]1516 Exp_Rev Access'!$F$7:$GA$310,174,FALSE)),"",VLOOKUP($B61,'[2]1516 Exp_Rev Access'!$F$7:$GA$310,174,FALSE))</f>
        <v>0</v>
      </c>
      <c r="GQ61" s="90">
        <f>IF(ISNA(VLOOKUP($B61,'[2]1516 Exp_Rev Access'!$F$7:$GA$310,175,FALSE)),"",VLOOKUP($B61,'[2]1516 Exp_Rev Access'!$F$7:$GA$310,175,FALSE))</f>
        <v>0</v>
      </c>
      <c r="GR61" s="90">
        <f>IF(ISNA(VLOOKUP($B61,'[2]1516 Exp_Rev Access'!$F$7:$GA$310,176,FALSE)),"",VLOOKUP($B61,'[2]1516 Exp_Rev Access'!$F$7:$GA$310,176,FALSE))</f>
        <v>0</v>
      </c>
      <c r="GS61" s="90">
        <f>IF(ISNA(VLOOKUP($B61,'[2]1516 Exp_Rev Access'!$F$7:$GA$310,177,FALSE)),"",VLOOKUP($B61,'[2]1516 Exp_Rev Access'!$F$7:$GA$310,177,FALSE))</f>
        <v>0</v>
      </c>
      <c r="GT61" s="90">
        <f>IF(ISNA(VLOOKUP($B61,'[2]1516 Exp_Rev Access'!$F$7:$GA$310,178,FALSE)),"",VLOOKUP($B61,'[2]1516 Exp_Rev Access'!$F$7:$GA$310,178,FALSE))</f>
        <v>0</v>
      </c>
      <c r="GU61" s="53">
        <f>SUM(FV61:GT61)</f>
        <v>7904</v>
      </c>
      <c r="GV61" s="92">
        <f>GU61/E61</f>
        <v>1.4017308591802362E-3</v>
      </c>
      <c r="GW61" s="114">
        <f>GU61/D61</f>
        <v>20.135527589545013</v>
      </c>
      <c r="HE61" s="38"/>
      <c r="HF61" s="38"/>
      <c r="HG61" s="38"/>
      <c r="HH61" s="38"/>
      <c r="HI61" s="38"/>
      <c r="HJ61" s="38"/>
      <c r="HK61" s="38"/>
      <c r="HL61" s="38"/>
      <c r="HM61" s="38"/>
      <c r="HN61" s="38"/>
    </row>
    <row r="62" spans="1:222" x14ac:dyDescent="0.2">
      <c r="B62" s="87" t="s">
        <v>252</v>
      </c>
      <c r="C62" s="87" t="s">
        <v>253</v>
      </c>
      <c r="D62" s="88">
        <f>IF(ISNA(VLOOKUP($B62,'[2]1516 enrollment_Rev_Exp by size'!$A$6:$C$325,3,FALSE)),"",VLOOKUP($B62,'[2]1516 enrollment_Rev_Exp by size'!$A$6:$C$325,3,FALSE))</f>
        <v>27.4</v>
      </c>
      <c r="E62" s="89">
        <v>544439.63</v>
      </c>
      <c r="F62" s="67">
        <f>N62+AM62+AU62+BV62+CE62+FS62+GU62</f>
        <v>544439.63000000012</v>
      </c>
      <c r="G62" s="67">
        <f>F62-E62</f>
        <v>0</v>
      </c>
      <c r="H62" s="90">
        <f>IF(ISNA(VLOOKUP($B62,'[2]1516 Exp_Rev Access'!$F$7:$FS$310,2,FALSE)),"",VLOOKUP($B62,'[2]1516 Exp_Rev Access'!$F$7:$FS$310,2,FALSE))</f>
        <v>0</v>
      </c>
      <c r="I62" s="90">
        <f>IF(ISNA(VLOOKUP($B62,'[2]1516 Exp_Rev Access'!$F$7:$FS$310,3,FALSE)),"",VLOOKUP($B62,'[2]1516 Exp_Rev Access'!$F$7:$FS$310,3,FALSE))</f>
        <v>0</v>
      </c>
      <c r="J62" s="90">
        <f>IF(ISNA(VLOOKUP($B62,'[2]1516 Exp_Rev Access'!$F$7:$FS$310,4,FALSE)),"",VLOOKUP($B62,'[2]1516 Exp_Rev Access'!$F$7:$FS$310,4,FALSE))</f>
        <v>0</v>
      </c>
      <c r="K62" s="90">
        <f>IF(ISNA(VLOOKUP($B62,'[2]1516 Exp_Rev Access'!$F$7:$FS$310,5,FALSE)),"-",VLOOKUP($B62,'[2]1516 Exp_Rev Access'!$F$7:$FS$310,5,FALSE))</f>
        <v>0</v>
      </c>
      <c r="L62" s="90">
        <f>IF(ISNA(VLOOKUP($B62,'[2]1516 Exp_Rev Access'!$F$7:$FS$310,6,FALSE)),"",VLOOKUP($B62,'[2]1516 Exp_Rev Access'!$F$7:$FS$310,6,FALSE))</f>
        <v>0</v>
      </c>
      <c r="M62" s="90">
        <f>IF(ISNA(VLOOKUP($B62,'[2]1516 Exp_Rev Access'!$F$7:$FS$310,7,FALSE)),"",VLOOKUP($B62,'[2]1516 Exp_Rev Access'!$F$7:$FS$310,7,FALSE))</f>
        <v>0</v>
      </c>
      <c r="N62" s="53">
        <f>SUM(H62:M62)</f>
        <v>0</v>
      </c>
      <c r="O62" s="91"/>
      <c r="P62" s="53"/>
      <c r="Q62" s="90">
        <f>IF(ISNA(VLOOKUP($B62,'[2]1516 Exp_Rev Access'!$F$7:$FS$310,8,FALSE)),"",VLOOKUP($B62,'[2]1516 Exp_Rev Access'!$F$7:$FS$310,8,FALSE))</f>
        <v>0</v>
      </c>
      <c r="R62" s="90">
        <f>IF(ISNA(VLOOKUP($B62,'[2]1516 Exp_Rev Access'!$F$7:$FS$310,9,FALSE)),"",VLOOKUP($B62,'[2]1516 Exp_Rev Access'!$F$7:$FS$310,9,FALSE))</f>
        <v>0</v>
      </c>
      <c r="S62" s="90">
        <f>IF(ISNA(VLOOKUP($B62,'[2]1516 Exp_Rev Access'!$F$7:$FS$310,10,FALSE)),"",VLOOKUP($B62,'[2]1516 Exp_Rev Access'!$F$7:$FS$310,10,FALSE))</f>
        <v>0</v>
      </c>
      <c r="T62" s="90">
        <f>IF(ISNA(VLOOKUP($B62,'[2]1516 Exp_Rev Access'!$F$7:$FS$310,11,FALSE)),"",VLOOKUP($B62,'[2]1516 Exp_Rev Access'!$F$7:$FS$310,11,FALSE))</f>
        <v>0</v>
      </c>
      <c r="U62" s="90">
        <f>IF(ISNA(VLOOKUP($B62,'[2]1516 Exp_Rev Access'!$F$7:$FS$310,12,FALSE)),"",VLOOKUP($B62,'[2]1516 Exp_Rev Access'!$F$7:$FS$310,12,FALSE))</f>
        <v>0</v>
      </c>
      <c r="V62" s="90">
        <f>IF(ISNA(VLOOKUP($B62,'[2]1516 Exp_Rev Access'!$F$7:$FS$310,13,FALSE)),"",VLOOKUP($B62,'[2]1516 Exp_Rev Access'!$F$7:$FS$310,13,FALSE))</f>
        <v>0</v>
      </c>
      <c r="W62" s="90">
        <f>IF(ISNA(VLOOKUP($B62,'[2]1516 Exp_Rev Access'!$F$7:$FS$310,14,FALSE)),"",VLOOKUP($B62,'[2]1516 Exp_Rev Access'!$F$7:$FS$310,14,FALSE))</f>
        <v>0</v>
      </c>
      <c r="X62" s="90">
        <f>IF(ISNA(VLOOKUP($B62,'[2]1516 Exp_Rev Access'!$F$7:$FS$310,15,FALSE)),"",VLOOKUP($B62,'[2]1516 Exp_Rev Access'!$F$7:$FS$310,15,FALSE))</f>
        <v>0</v>
      </c>
      <c r="Y62" s="90">
        <f>IF(ISNA(VLOOKUP($B62,'[2]1516 Exp_Rev Access'!$F$7:$FS$310,16,FALSE)),"",VLOOKUP($B62,'[2]1516 Exp_Rev Access'!$F$7:$FS$310,16,FALSE))</f>
        <v>0</v>
      </c>
      <c r="Z62" s="90">
        <f>IF(ISNA(VLOOKUP($B62,'[2]1516 Exp_Rev Access'!$F$7:$FS$310,17,FALSE)),"",VLOOKUP($B62,'[2]1516 Exp_Rev Access'!$F$7:$FS$310,17,FALSE))</f>
        <v>0</v>
      </c>
      <c r="AA62" s="90">
        <f>IF(ISNA(VLOOKUP($B62,'[2]1516 Exp_Rev Access'!$F$7:$FS$310,18,FALSE)),"",VLOOKUP($B62,'[2]1516 Exp_Rev Access'!$F$7:$FS$310,18,FALSE))</f>
        <v>0</v>
      </c>
      <c r="AB62" s="90">
        <f>IF(ISNA(VLOOKUP($B62,'[2]1516 Exp_Rev Access'!$F$7:$FS$310,19,FALSE)),"",VLOOKUP($B62,'[2]1516 Exp_Rev Access'!$F$7:$FS$310,19,FALSE))</f>
        <v>0</v>
      </c>
      <c r="AC62" s="90">
        <f>IF(ISNA(VLOOKUP($B62,'[2]1516 Exp_Rev Access'!$F$7:$FS$310,20,FALSE)),"",VLOOKUP($B62,'[2]1516 Exp_Rev Access'!$F$7:$FS$310,20,FALSE))</f>
        <v>0</v>
      </c>
      <c r="AD62" s="90">
        <f>IF(ISNA(VLOOKUP($B62,'[2]1516 Exp_Rev Access'!$F$7:$FS$310,21,FALSE)),"",VLOOKUP($B62,'[2]1516 Exp_Rev Access'!$F$7:$FS$310,21,FALSE))</f>
        <v>0</v>
      </c>
      <c r="AE62" s="90">
        <f>IF(ISNA(VLOOKUP($B62,'[2]1516 Exp_Rev Access'!$F$7:$FS$310,22,FALSE)),"",VLOOKUP($B62,'[2]1516 Exp_Rev Access'!$F$7:$FS$310,22,FALSE))</f>
        <v>813.09</v>
      </c>
      <c r="AF62" s="90">
        <f>IF(ISNA(VLOOKUP($B62,'[2]1516 Exp_Rev Access'!$F$7:$FS$310,23,FALSE)),"",VLOOKUP($B62,'[2]1516 Exp_Rev Access'!$F$7:$FS$310,23,FALSE))</f>
        <v>0</v>
      </c>
      <c r="AG62" s="90">
        <f>IF(ISNA(VLOOKUP($B62,'[2]1516 Exp_Rev Access'!$F$7:$FS$310,24,FALSE)),"",VLOOKUP($B62,'[2]1516 Exp_Rev Access'!$F$7:$FS$310,24,FALSE))</f>
        <v>33.200000000000003</v>
      </c>
      <c r="AH62" s="90">
        <f>IF(ISNA(VLOOKUP($B62,'[2]1516 Exp_Rev Access'!$F$7:$FS$310,25,FALSE)),"",VLOOKUP($B62,'[2]1516 Exp_Rev Access'!$F$7:$FS$310,25,FALSE))</f>
        <v>0</v>
      </c>
      <c r="AI62" s="90">
        <f>IF(ISNA(VLOOKUP($B62,'[2]1516 Exp_Rev Access'!$F$7:$FS$310,26,FALSE)),"",VLOOKUP($B62,'[2]1516 Exp_Rev Access'!$F$7:$FS$310,26,FALSE))</f>
        <v>0</v>
      </c>
      <c r="AJ62" s="90">
        <f>IF(ISNA(VLOOKUP($B62,'[2]1516 Exp_Rev Access'!$F$7:$FS$310,27,FALSE)),"",VLOOKUP($B62,'[2]1516 Exp_Rev Access'!$F$7:$FS$310,27,FALSE))</f>
        <v>0</v>
      </c>
      <c r="AK62" s="90">
        <f>IF(ISNA(VLOOKUP($B62,'[2]1516 Exp_Rev Access'!$F$7:$FS$310,28,FALSE)),"",VLOOKUP($B62,'[2]1516 Exp_Rev Access'!$F$7:$FS$310,28,FALSE))</f>
        <v>11164.61</v>
      </c>
      <c r="AL62" s="90">
        <f>IF(ISNA(VLOOKUP($B62,'[2]1516 Exp_Rev Access'!$F$7:$FS$310,29,FALSE)),"",VLOOKUP($B62,'[2]1516 Exp_Rev Access'!$F$7:$FS$310,29,FALSE))</f>
        <v>0</v>
      </c>
      <c r="AM62" s="53">
        <f>SUM(Q62:AL62)</f>
        <v>12010.900000000001</v>
      </c>
      <c r="AN62" s="92">
        <f>AM62/E62</f>
        <v>2.2061031817246664E-2</v>
      </c>
      <c r="AO62" s="68">
        <f>AM62/D62</f>
        <v>438.35401459854023</v>
      </c>
      <c r="AP62" s="90">
        <f>IF(ISNA(VLOOKUP($B62,'[2]1516 Exp_Rev Access'!$F$7:$FS$310,30,FALSE)),"",VLOOKUP($B62,'[2]1516 Exp_Rev Access'!$F$7:$FS$310,30,FALSE))</f>
        <v>428855.03</v>
      </c>
      <c r="AQ62" s="90">
        <f>IF(ISNA(VLOOKUP($B62,'[2]1516 Exp_Rev Access'!$F$7:$FS$310,31,FALSE)),"",VLOOKUP($B62,'[2]1516 Exp_Rev Access'!$F$7:$FS$310,31,FALSE))</f>
        <v>419.33</v>
      </c>
      <c r="AR62" s="90">
        <f>IF(ISNA(VLOOKUP($B62,'[2]1516 Exp_Rev Access'!$F$7:$FS$310,32,FALSE)),"",VLOOKUP($B62,'[2]1516 Exp_Rev Access'!$F$7:$FS$310,32,FALSE))</f>
        <v>0</v>
      </c>
      <c r="AS62" s="90">
        <f>IF(ISNA(VLOOKUP($B62,'[2]1516 Exp_Rev Access'!$F$7:$FS$310,33,FALSE)),"",VLOOKUP($B62,'[2]1516 Exp_Rev Access'!$F$7:$FS$310,33,FALSE))</f>
        <v>0</v>
      </c>
      <c r="AT62" s="90">
        <f>IF(ISNA(VLOOKUP($B62,'[2]1516 Exp_Rev Access'!$F$7:$FS$310,34,FALSE)),"",VLOOKUP($B62,'[2]1516 Exp_Rev Access'!$F$7:$FS$310,34,FALSE))</f>
        <v>0</v>
      </c>
      <c r="AU62" s="53">
        <f>SUM(AP62:AT62)</f>
        <v>429274.36000000004</v>
      </c>
      <c r="AV62" s="93">
        <f>AU62/E62</f>
        <v>0.78847008253238293</v>
      </c>
      <c r="AW62" s="53">
        <f>AU62/D62</f>
        <v>15666.947445255477</v>
      </c>
      <c r="AX62" s="90">
        <f>IF(ISNA(VLOOKUP($B62,'[2]1516 Exp_Rev Access'!$F$7:$FS$310,35,FALSE)),"",VLOOKUP($B62,'[2]1516 Exp_Rev Access'!$F$7:$FS$310,35,FALSE))</f>
        <v>0</v>
      </c>
      <c r="AY62" s="90">
        <f>IF(ISNA(VLOOKUP($B62,'[2]1516 Exp_Rev Access'!$F$7:$FS$310,36,FALSE)),"",VLOOKUP($B62,'[2]1516 Exp_Rev Access'!$F$7:$FS$310,36,FALSE))</f>
        <v>6841.82</v>
      </c>
      <c r="AZ62" s="90">
        <f>IF(ISNA(VLOOKUP($B62,'[2]1516 Exp_Rev Access'!$F$7:$FS$310,37,FALSE)),"",VLOOKUP($B62,'[2]1516 Exp_Rev Access'!$F$7:$FS$310,37,FALSE))</f>
        <v>0</v>
      </c>
      <c r="BA62" s="90">
        <f>IF(ISNA(VLOOKUP($B62,'[2]1516 Exp_Rev Access'!$F$7:$FS$310,38,FALSE)),"",VLOOKUP($B62,'[2]1516 Exp_Rev Access'!$F$7:$FS$310,38,FALSE))</f>
        <v>0</v>
      </c>
      <c r="BB62" s="90">
        <f>IF(ISNA(VLOOKUP($B62,'[2]1516 Exp_Rev Access'!$F$7:$FS$310,39,FALSE)),"",VLOOKUP($B62,'[2]1516 Exp_Rev Access'!$F$7:$FS$310,39,FALSE))</f>
        <v>0</v>
      </c>
      <c r="BC62" s="90">
        <f>IF(ISNA(VLOOKUP($B62,'[2]1516 Exp_Rev Access'!$F$7:$FS$310,40,FALSE)),"",VLOOKUP($B62,'[2]1516 Exp_Rev Access'!$F$7:$FS$310,40,FALSE))</f>
        <v>0</v>
      </c>
      <c r="BD62" s="90">
        <f>IF(ISNA(VLOOKUP($B62,'[2]1516 Exp_Rev Access'!$F$7:$FS$310,41,FALSE)),"",VLOOKUP($B62,'[2]1516 Exp_Rev Access'!$F$7:$FS$310,41,FALSE))</f>
        <v>0</v>
      </c>
      <c r="BE62" s="90">
        <f>IF(ISNA(VLOOKUP($B62,'[2]1516 Exp_Rev Access'!$F$7:$FS$310,42,FALSE)),"",VLOOKUP($B62,'[2]1516 Exp_Rev Access'!$F$7:$FS$310,42,FALSE))</f>
        <v>0</v>
      </c>
      <c r="BF62" s="90">
        <f>IF(ISNA(VLOOKUP($B62,'[2]1516 Exp_Rev Access'!$F$7:$FS$310,43,FALSE)),"",VLOOKUP($B62,'[2]1516 Exp_Rev Access'!$F$7:$FS$310,43,FALSE))</f>
        <v>0</v>
      </c>
      <c r="BG62" s="90">
        <f>IF(ISNA(VLOOKUP($B62,'[2]1516 Exp_Rev Access'!$F$7:$FS$310,44,FALSE)),"",VLOOKUP($B62,'[2]1516 Exp_Rev Access'!$F$7:$FS$310,44,FALSE))</f>
        <v>0</v>
      </c>
      <c r="BH62" s="90">
        <f>IF(ISNA(VLOOKUP($B62,'[2]1516 Exp_Rev Access'!$F$7:$FS$310,45,FALSE)),"",VLOOKUP($B62,'[2]1516 Exp_Rev Access'!$F$7:$FS$310,45,FALSE))</f>
        <v>291.31</v>
      </c>
      <c r="BI62" s="90">
        <f>IF(ISNA(VLOOKUP($B62,'[2]1516 Exp_Rev Access'!$F$7:$FS$310,46,FALSE)),"",VLOOKUP($B62,'[2]1516 Exp_Rev Access'!$F$7:$FS$310,46,FALSE))</f>
        <v>0</v>
      </c>
      <c r="BJ62" s="90">
        <f>IF(ISNA(VLOOKUP($B62,'[2]1516 Exp_Rev Access'!$F$7:$FS$310,47,FALSE)),"",VLOOKUP($B62,'[2]1516 Exp_Rev Access'!$F$7:$FS$310,47,FALSE))</f>
        <v>0</v>
      </c>
      <c r="BK62" s="90">
        <f>IF(ISNA(VLOOKUP($B62,'[2]1516 Exp_Rev Access'!$F$7:$FS$310,48,FALSE)),"",VLOOKUP($B62,'[2]1516 Exp_Rev Access'!$F$7:$FS$310,48,FALSE))</f>
        <v>80401.25</v>
      </c>
      <c r="BL62" s="90">
        <f>IF(ISNA(VLOOKUP($B62,'[2]1516 Exp_Rev Access'!$F$7:$FS$310,49,FALSE)),"",VLOOKUP($B62,'[2]1516 Exp_Rev Access'!$F$7:$FS$310,49,FALSE))</f>
        <v>0</v>
      </c>
      <c r="BM62" s="90">
        <f>IF(ISNA(VLOOKUP($B62,'[2]1516 Exp_Rev Access'!$F$7:$FS$310,50,FALSE)),"",VLOOKUP($B62,'[2]1516 Exp_Rev Access'!$F$7:$FS$310,50,FALSE))</f>
        <v>0</v>
      </c>
      <c r="BN62" s="90">
        <f>IF(ISNA(VLOOKUP($B62,'[2]1516 Exp_Rev Access'!$F$7:$FS$310,51,FALSE)),"",VLOOKUP($B62,'[2]1516 Exp_Rev Access'!$F$7:$FS$310,51,FALSE))</f>
        <v>0</v>
      </c>
      <c r="BO62" s="90">
        <f>IF(ISNA(VLOOKUP($B62,'[2]1516 Exp_Rev Access'!$F$7:$FS$310,52,FALSE)),"",VLOOKUP($B62,'[2]1516 Exp_Rev Access'!$F$7:$FS$310,52,FALSE))</f>
        <v>0</v>
      </c>
      <c r="BP62" s="90">
        <f>IF(ISNA(VLOOKUP($B62,'[2]1516 Exp_Rev Access'!$F$7:$FS$310,53,FALSE)),"",VLOOKUP($B62,'[2]1516 Exp_Rev Access'!$F$7:$FS$310,53,FALSE))</f>
        <v>0</v>
      </c>
      <c r="BQ62" s="90">
        <f>IF(ISNA(VLOOKUP($B62,'[2]1516 Exp_Rev Access'!$F$7:$FS$310,54,FALSE)),"",VLOOKUP($B62,'[2]1516 Exp_Rev Access'!$F$7:$FS$310,54,FALSE))</f>
        <v>0</v>
      </c>
      <c r="BR62" s="90">
        <f>IF(ISNA(VLOOKUP($B62,'[2]1516 Exp_Rev Access'!$F$7:$FS$310,55,FALSE)),"",VLOOKUP($B62,'[2]1516 Exp_Rev Access'!$F$7:$FS$310,55,FALSE))</f>
        <v>0</v>
      </c>
      <c r="BS62" s="90">
        <f>IF(ISNA(VLOOKUP($B62,'[2]1516 Exp_Rev Access'!$F$7:$FS$310,56,FALSE)),"",VLOOKUP($B62,'[2]1516 Exp_Rev Access'!$F$7:$FS$310,56,FALSE))</f>
        <v>0</v>
      </c>
      <c r="BT62" s="90">
        <f>IF(ISNA(VLOOKUP($B62,'[2]1516 Exp_Rev Access'!$F$7:$FS$310,57,FALSE)),"",VLOOKUP($B62,'[2]1516 Exp_Rev Access'!$F$7:$FS$310,57,FALSE))</f>
        <v>0</v>
      </c>
      <c r="BU62" s="90">
        <f>IF(ISNA(VLOOKUP($B62,'[2]1516 Exp_Rev Access'!$F$7:$FS$310,58,FALSE)),"",VLOOKUP($B62,'[2]1516 Exp_Rev Access'!$F$7:$FS$310,58,FALSE))</f>
        <v>0</v>
      </c>
      <c r="BV62" s="53">
        <f>SUM(AX62:BU62)</f>
        <v>87534.38</v>
      </c>
      <c r="BW62" s="92">
        <f>BV62/E62</f>
        <v>0.16077885439750225</v>
      </c>
      <c r="BX62" s="68">
        <f>BV62/D62</f>
        <v>3194.6854014598543</v>
      </c>
      <c r="BY62" s="90">
        <f>IF(ISNA(VLOOKUP($B62,'[2]1516 Exp_Rev Access'!$F$7:$FS$310,59,FALSE)),"",VLOOKUP($B62,'[2]1516 Exp_Rev Access'!$F$7:$FS$310,59,FALSE))</f>
        <v>0</v>
      </c>
      <c r="BZ62" s="90">
        <f>IF(ISNA(VLOOKUP($B62,'[2]1516 Exp_Rev Access'!$F$7:$FS$310,60,FALSE)),"",VLOOKUP($B62,'[2]1516 Exp_Rev Access'!$F$7:$FS$310,60,FALSE))</f>
        <v>0</v>
      </c>
      <c r="CA62" s="90">
        <f>IF(ISNA(VLOOKUP($B62,'[2]1516 Exp_Rev Access'!$F$7:$FS$310,61,FALSE)),"",VLOOKUP($B62,'[2]1516 Exp_Rev Access'!$F$7:$FS$310,61,FALSE))</f>
        <v>0</v>
      </c>
      <c r="CB62" s="90">
        <f>IF(ISNA(VLOOKUP($B62,'[2]1516 Exp_Rev Access'!$F$7:$FS$310,62,FALSE)),"",VLOOKUP($B62,'[2]1516 Exp_Rev Access'!$F$7:$FS$310,62,FALSE))</f>
        <v>0</v>
      </c>
      <c r="CC62" s="90">
        <f>IF(ISNA(VLOOKUP($B62,'[2]1516 Exp_Rev Access'!$F$7:$FS$310,63,FALSE)),"",VLOOKUP($B62,'[2]1516 Exp_Rev Access'!$F$7:$FS$310,63,FALSE))</f>
        <v>5375.65</v>
      </c>
      <c r="CD62" s="90">
        <f>IF(ISNA(VLOOKUP($B62,'[2]1516 Exp_Rev Access'!$F$7:$FS$310,64,FALSE)),"",VLOOKUP($B62,'[2]1516 Exp_Rev Access'!$F$7:$FS$310,64,FALSE))</f>
        <v>0</v>
      </c>
      <c r="CE62" s="53">
        <f>SUM(BY62:CD62)</f>
        <v>5375.65</v>
      </c>
      <c r="CF62" s="92">
        <f>CE62/E62</f>
        <v>9.8737301691282087E-3</v>
      </c>
      <c r="CG62" s="94">
        <f>CE62/D62</f>
        <v>196.19160583941604</v>
      </c>
      <c r="CH62" s="90">
        <f>IF(ISNA(VLOOKUP($B62,'[2]1516 Exp_Rev Access'!$F$7:$FS$310,65,FALSE)),"",VLOOKUP($B62,'[2]1516 Exp_Rev Access'!$F$7:$FS$310,65,FALSE))</f>
        <v>0</v>
      </c>
      <c r="CI62" s="90">
        <f>IF(ISNA(VLOOKUP($B62,'[2]1516 Exp_Rev Access'!$F$7:$FS$310,66,FALSE)),"",VLOOKUP($B62,'[2]1516 Exp_Rev Access'!$F$7:$FS$310,66,FALSE))</f>
        <v>0</v>
      </c>
      <c r="CJ62" s="90">
        <f>IF(ISNA(VLOOKUP($B62,'[2]1516 Exp_Rev Access'!$F$7:$FS$310,67,FALSE)),"",VLOOKUP($B62,'[2]1516 Exp_Rev Access'!$F$7:$FS$310,67,FALSE))</f>
        <v>0</v>
      </c>
      <c r="CK62" s="90">
        <f>IF(ISNA(VLOOKUP($B62,'[2]1516 Exp_Rev Access'!$F$7:$FS$310,68,FALSE)),"",VLOOKUP($B62,'[2]1516 Exp_Rev Access'!$F$7:$FS$310,68,FALSE))</f>
        <v>0</v>
      </c>
      <c r="CL62" s="90">
        <f>IF(ISNA(VLOOKUP($B62,'[2]1516 Exp_Rev Access'!$F$7:$FS$310,69,FALSE)),"",VLOOKUP($B62,'[2]1516 Exp_Rev Access'!$F$7:$FS$310,69,FALSE))</f>
        <v>0</v>
      </c>
      <c r="CM62" s="90">
        <f>IF(ISNA(VLOOKUP($B62,'[2]1516 Exp_Rev Access'!$F$7:$FS$310,70,FALSE)),"",VLOOKUP($B62,'[2]1516 Exp_Rev Access'!$F$7:$FS$310,70,FALSE))</f>
        <v>0</v>
      </c>
      <c r="CN62" s="90">
        <f>IF(ISNA(VLOOKUP($B62,'[2]1516 Exp_Rev Access'!$F$7:$FS$310,71,FALSE)),"",VLOOKUP($B62,'[2]1516 Exp_Rev Access'!$F$7:$FS$310,71,FALSE))</f>
        <v>0</v>
      </c>
      <c r="CO62" s="90">
        <f>IF(ISNA(VLOOKUP($B62,'[2]1516 Exp_Rev Access'!$F$7:$FS$310,72,FALSE)),"",VLOOKUP($B62,'[2]1516 Exp_Rev Access'!$F$7:$FS$310,72,FALSE))</f>
        <v>0</v>
      </c>
      <c r="CP62" s="90">
        <f>IF(ISNA(VLOOKUP($B62,'[2]1516 Exp_Rev Access'!$F$7:$FS$310,73,FALSE)),"",VLOOKUP($B62,'[2]1516 Exp_Rev Access'!$F$7:$FS$310,73,FALSE))</f>
        <v>0</v>
      </c>
      <c r="CQ62" s="90">
        <f>IF(ISNA(VLOOKUP($B62,'[2]1516 Exp_Rev Access'!$F$7:$FS$310,74,FALSE)),"",VLOOKUP($B62,'[2]1516 Exp_Rev Access'!$F$7:$FS$310,74,FALSE))</f>
        <v>10244.34</v>
      </c>
      <c r="CR62" s="90">
        <f>IF(ISNA(VLOOKUP($B62,'[2]1516 Exp_Rev Access'!$F$7:$FS$310,75,FALSE)),"",VLOOKUP($B62,'[2]1516 Exp_Rev Access'!$F$7:$FS$310,75,FALSE))</f>
        <v>0</v>
      </c>
      <c r="CS62" s="90">
        <f>IF(ISNA(VLOOKUP($B62,'[2]1516 Exp_Rev Access'!$F$7:$FS$310,76,FALSE)),"",VLOOKUP($B62,'[2]1516 Exp_Rev Access'!$F$7:$FS$310,76,FALSE))</f>
        <v>0</v>
      </c>
      <c r="CT62" s="90">
        <f>IF(ISNA(VLOOKUP($B62,'[2]1516 Exp_Rev Access'!$F$7:$FS$310,77,FALSE)),"",VLOOKUP($B62,'[2]1516 Exp_Rev Access'!$F$7:$FS$310,77,FALSE))</f>
        <v>0</v>
      </c>
      <c r="CU62" s="90">
        <f>IF(ISNA(VLOOKUP($B62,'[2]1516 Exp_Rev Access'!$F$7:$FS$310,78,FALSE)),"",VLOOKUP($B62,'[2]1516 Exp_Rev Access'!$F$7:$FS$310,78,FALSE))</f>
        <v>0</v>
      </c>
      <c r="CV62" s="90">
        <f>IF(ISNA(VLOOKUP($B62,'[2]1516 Exp_Rev Access'!$F$7:$FS$310,79,FALSE)),"",VLOOKUP($B62,'[2]1516 Exp_Rev Access'!$F$7:$FS$310,79,FALSE))</f>
        <v>0</v>
      </c>
      <c r="CW62" s="90">
        <f>IF(ISNA(VLOOKUP($B62,'[2]1516 Exp_Rev Access'!$F$7:$FS$310,80,FALSE)),"",VLOOKUP($B62,'[2]1516 Exp_Rev Access'!$F$7:$FS$310,80,FALSE))</f>
        <v>0</v>
      </c>
      <c r="CX62" s="90">
        <f>IF(ISNA(VLOOKUP($B62,'[2]1516 Exp_Rev Access'!$F$7:$FS$310,81,FALSE)),"",VLOOKUP($B62,'[2]1516 Exp_Rev Access'!$F$7:$FS$310,81,FALSE))</f>
        <v>0</v>
      </c>
      <c r="CY62" s="90">
        <f>IF(ISNA(VLOOKUP($B62,'[2]1516 Exp_Rev Access'!$F$7:$FS$310,82,FALSE)),"",VLOOKUP($B62,'[2]1516 Exp_Rev Access'!$F$7:$FS$310,82,FALSE))</f>
        <v>0</v>
      </c>
      <c r="CZ62" s="90">
        <f>IF(ISNA(VLOOKUP($B62,'[2]1516 Exp_Rev Access'!$F$7:$FS$310,83,FALSE)),"",VLOOKUP($B62,'[2]1516 Exp_Rev Access'!$F$7:$FS$310,83,FALSE))</f>
        <v>0</v>
      </c>
      <c r="DA62" s="90">
        <f>IF(ISNA(VLOOKUP($B62,'[2]1516 Exp_Rev Access'!$F$7:$FS$310,84,FALSE)),"",VLOOKUP($B62,'[2]1516 Exp_Rev Access'!$F$7:$FS$310,84,FALSE))</f>
        <v>0</v>
      </c>
      <c r="DB62" s="90">
        <f>IF(ISNA(VLOOKUP($B62,'[2]1516 Exp_Rev Access'!$F$7:$FS$310,85,FALSE)),"",VLOOKUP($B62,'[2]1516 Exp_Rev Access'!$F$7:$FS$310,85,FALSE))</f>
        <v>0</v>
      </c>
      <c r="DC62" s="90">
        <f>IF(ISNA(VLOOKUP($B62,'[2]1516 Exp_Rev Access'!$F$7:$FS$310,86,FALSE)),"",VLOOKUP($B62,'[2]1516 Exp_Rev Access'!$F$7:$FS$310,86,FALSE))</f>
        <v>0</v>
      </c>
      <c r="DD62" s="90">
        <f>IF(ISNA(VLOOKUP($B62,'[2]1516 Exp_Rev Access'!$F$7:$FS$310,87,FALSE)),"",VLOOKUP($B62,'[2]1516 Exp_Rev Access'!$F$7:$FS$310,87,FALSE))</f>
        <v>0</v>
      </c>
      <c r="DE62" s="90">
        <f>IF(ISNA(VLOOKUP($B62,'[2]1516 Exp_Rev Access'!$F$7:$FS$310,88,FALSE)),"",VLOOKUP($B62,'[2]1516 Exp_Rev Access'!$F$7:$FS$310,88,FALSE))</f>
        <v>0</v>
      </c>
      <c r="DF62" s="90">
        <f>IF(ISNA(VLOOKUP($B62,'[2]1516 Exp_Rev Access'!$F$7:$FS$310,89,FALSE)),"",VLOOKUP($B62,'[2]1516 Exp_Rev Access'!$F$7:$FS$310,89,FALSE))</f>
        <v>0</v>
      </c>
      <c r="DG62" s="90">
        <f>IF(ISNA(VLOOKUP($B62,'[2]1516 Exp_Rev Access'!$F$7:$FS$310,90,FALSE)),"",VLOOKUP($B62,'[2]1516 Exp_Rev Access'!$F$7:$FS$310,90,FALSE))</f>
        <v>0</v>
      </c>
      <c r="DH62" s="90">
        <f>IF(ISNA(VLOOKUP($B62,'[2]1516 Exp_Rev Access'!$F$7:$FS$310,91,FALSE)),"",VLOOKUP($B62,'[2]1516 Exp_Rev Access'!$F$7:$FS$310,91,FALSE))</f>
        <v>0</v>
      </c>
      <c r="DI62" s="90">
        <f>IF(ISNA(VLOOKUP($B62,'[2]1516 Exp_Rev Access'!$F$7:$FS$310,92,FALSE)),"",VLOOKUP($B62,'[2]1516 Exp_Rev Access'!$F$7:$FS$310,92,FALSE))</f>
        <v>0</v>
      </c>
      <c r="DJ62" s="90">
        <f>IF(ISNA(VLOOKUP($B62,'[2]1516 Exp_Rev Access'!$F$7:$FS$310,93,FALSE)),"",VLOOKUP($B62,'[2]1516 Exp_Rev Access'!$F$7:$FS$310,93,FALSE))</f>
        <v>0</v>
      </c>
      <c r="DK62" s="90">
        <f>IF(ISNA(VLOOKUP($B62,'[2]1516 Exp_Rev Access'!$F$7:$FS$310,94,FALSE)),"",VLOOKUP($B62,'[2]1516 Exp_Rev Access'!$F$7:$FS$310,94,FALSE))</f>
        <v>0</v>
      </c>
      <c r="DL62" s="90">
        <f>IF(ISNA(VLOOKUP($B62,'[2]1516 Exp_Rev Access'!$F$7:$FS$310,95,FALSE)),"",VLOOKUP($B62,'[2]1516 Exp_Rev Access'!$F$7:$FS$310,95,FALSE))</f>
        <v>0</v>
      </c>
      <c r="DM62" s="90">
        <f>IF(ISNA(VLOOKUP($B62,'[2]1516 Exp_Rev Access'!$F$7:$FS$310,96,FALSE)),"",VLOOKUP($B62,'[2]1516 Exp_Rev Access'!$F$7:$FS$310,96,FALSE))</f>
        <v>0</v>
      </c>
      <c r="DN62" s="90">
        <f>IF(ISNA(VLOOKUP($B62,'[2]1516 Exp_Rev Access'!$F$7:$FS$310,97,FALSE)),"",VLOOKUP($B62,'[2]1516 Exp_Rev Access'!$F$7:$FS$310,97,FALSE))</f>
        <v>0</v>
      </c>
      <c r="DO62" s="90">
        <f>IF(ISNA(VLOOKUP($B62,'[2]1516 Exp_Rev Access'!$F$7:$FS$310,98,FALSE)),"",VLOOKUP($B62,'[2]1516 Exp_Rev Access'!$F$7:$FS$310,98,FALSE))</f>
        <v>0</v>
      </c>
      <c r="DP62" s="90">
        <f>IF(ISNA(VLOOKUP($B62,'[2]1516 Exp_Rev Access'!$F$7:$FS$310,99,FALSE)),"",VLOOKUP($B62,'[2]1516 Exp_Rev Access'!$F$7:$FS$310,99,FALSE))</f>
        <v>0</v>
      </c>
      <c r="DQ62" s="90">
        <f>IF(ISNA(VLOOKUP($B62,'[2]1516 Exp_Rev Access'!$F$7:$FS$310,100,FALSE)),"",VLOOKUP($B62,'[2]1516 Exp_Rev Access'!$F$7:$FS$310,100,FALSE))</f>
        <v>0</v>
      </c>
      <c r="DR62" s="90">
        <f>IF(ISNA(VLOOKUP($B62,'[2]1516 Exp_Rev Access'!$F$7:$FS$310,101,FALSE)),"",VLOOKUP($B62,'[2]1516 Exp_Rev Access'!$F$7:$FS$310,101,FALSE))</f>
        <v>0</v>
      </c>
      <c r="DS62" s="90">
        <f>IF(ISNA(VLOOKUP($B62,'[2]1516 Exp_Rev Access'!$F$7:$FS$310,102,FALSE)),"",VLOOKUP($B62,'[2]1516 Exp_Rev Access'!$F$7:$FS$310,102,FALSE))</f>
        <v>0</v>
      </c>
      <c r="DT62" s="90">
        <f>IF(ISNA(VLOOKUP($B62,'[2]1516 Exp_Rev Access'!$F$7:$FS$310,103,FALSE)),"",VLOOKUP($B62,'[2]1516 Exp_Rev Access'!$F$7:$FS$310,103,FALSE))</f>
        <v>0</v>
      </c>
      <c r="DU62" s="90">
        <f>IF(ISNA(VLOOKUP($B62,'[2]1516 Exp_Rev Access'!$F$7:$FS$310,153,FALSE)),"",VLOOKUP($B62,'[2]1516 Exp_Rev Access'!$F$7:$FS$310,153,FALSE))</f>
        <v>0</v>
      </c>
      <c r="DV62" s="90">
        <f>IF(ISNA(VLOOKUP($B62,'[2]1516 Exp_Rev Access'!$F$7:$FS$310,153,FALSE)),"",VLOOKUP($B62,'[2]1516 Exp_Rev Access'!$F$7:$FS$310,153,FALSE))</f>
        <v>0</v>
      </c>
      <c r="DW62" s="90">
        <f>IF(ISNA(VLOOKUP($B62,'[2]1516 Exp_Rev Access'!$F$7:$FS$310,153,FALSE)),"",VLOOKUP($B62,'[2]1516 Exp_Rev Access'!$F$7:$FS$310,153,FALSE))</f>
        <v>0</v>
      </c>
      <c r="DX62" s="90">
        <f>IF(ISNA(VLOOKUP($B62,'[2]1516 Exp_Rev Access'!$F$7:$FS$310,153,FALSE)),"",VLOOKUP($B62,'[2]1516 Exp_Rev Access'!$F$7:$FS$310,153,FALSE))</f>
        <v>0</v>
      </c>
      <c r="DY62" s="90">
        <f>IF(ISNA(VLOOKUP($B62,'[2]1516 Exp_Rev Access'!$F$7:$FS$310,108,FALSE)),"",VLOOKUP($B62,'[2]1516 Exp_Rev Access'!$F$7:$FS$310,108,FALSE))</f>
        <v>0</v>
      </c>
      <c r="DZ62" s="90">
        <f>IF(ISNA(VLOOKUP($B62,'[2]1516 Exp_Rev Access'!$F$7:$FS$310,109,FALSE)),"",VLOOKUP($B62,'[2]1516 Exp_Rev Access'!$F$7:$FS$310,109,FALSE))</f>
        <v>0</v>
      </c>
      <c r="EA62" s="90">
        <f>IF(ISNA(VLOOKUP($B62,'[2]1516 Exp_Rev Access'!$F$7:$FS$310,110,FALSE)),"",VLOOKUP($B62,'[2]1516 Exp_Rev Access'!$F$7:$FS$310,110,FALSE))</f>
        <v>0</v>
      </c>
      <c r="EB62" s="90">
        <f>IF(ISNA(VLOOKUP($B62,'[2]1516 Exp_Rev Access'!$F$7:$FS$310,111,FALSE)),"",VLOOKUP($B62,'[2]1516 Exp_Rev Access'!$F$7:$FS$310,111,FALSE))</f>
        <v>0</v>
      </c>
      <c r="EC62" s="90">
        <f>IF(ISNA(VLOOKUP($B62,'[2]1516 Exp_Rev Access'!$F$7:$FS$310,112,FALSE)),"",VLOOKUP($B62,'[2]1516 Exp_Rev Access'!$F$7:$FS$310,112,FALSE))</f>
        <v>0</v>
      </c>
      <c r="ED62" s="90">
        <f>IF(ISNA(VLOOKUP($B62,'[2]1516 Exp_Rev Access'!$F$7:$FS$310,113,FALSE)),"",VLOOKUP($B62,'[2]1516 Exp_Rev Access'!$F$7:$FS$310,113,FALSE))</f>
        <v>0</v>
      </c>
      <c r="EE62" s="90">
        <f>IF(ISNA(VLOOKUP($B62,'[2]1516 Exp_Rev Access'!$F$7:$FS$310,114,FALSE)),"",VLOOKUP($B62,'[2]1516 Exp_Rev Access'!$F$7:$FS$310,114,FALSE))</f>
        <v>0</v>
      </c>
      <c r="EF62" s="90">
        <f>IF(ISNA(VLOOKUP($B62,'[2]1516 Exp_Rev Access'!$F$7:$FS$310,115,FALSE)),"",VLOOKUP($B62,'[2]1516 Exp_Rev Access'!$F$7:$FS$310,115,FALSE))</f>
        <v>0</v>
      </c>
      <c r="EG62" s="90">
        <f>IF(ISNA(VLOOKUP($B62,'[2]1516 Exp_Rev Access'!$F$7:$FS$310,116,FALSE)),"",VLOOKUP($B62,'[2]1516 Exp_Rev Access'!$F$7:$FS$310,116,FALSE))</f>
        <v>0</v>
      </c>
      <c r="EH62" s="90">
        <f>IF(ISNA(VLOOKUP($B62,'[2]1516 Exp_Rev Access'!$F$7:$FS$310,117,FALSE)),"",VLOOKUP($B62,'[2]1516 Exp_Rev Access'!$F$7:$FS$310,117,FALSE))</f>
        <v>0</v>
      </c>
      <c r="EI62" s="90">
        <f>IF(ISNA(VLOOKUP($B62,'[2]1516 Exp_Rev Access'!$F$7:$FS$310,118,FALSE)),"",VLOOKUP($B62,'[2]1516 Exp_Rev Access'!$F$7:$FS$310,118,FALSE))</f>
        <v>0</v>
      </c>
      <c r="EJ62" s="90">
        <f>IF(ISNA(VLOOKUP($B62,'[2]1516 Exp_Rev Access'!$F$7:$FS$310,119,FALSE)),"",VLOOKUP($B62,'[2]1516 Exp_Rev Access'!$F$7:$FS$310,119,FALSE))</f>
        <v>0</v>
      </c>
      <c r="EK62" s="90">
        <f>IF(ISNA(VLOOKUP($B62,'[2]1516 Exp_Rev Access'!$F$7:$FS$310,120,FALSE)),"",VLOOKUP($B62,'[2]1516 Exp_Rev Access'!$F$7:$FS$310,120,FALSE))</f>
        <v>0</v>
      </c>
      <c r="EL62" s="90">
        <f>IF(ISNA(VLOOKUP($B62,'[2]1516 Exp_Rev Access'!$F$7:$FS$310,121,FALSE)),"",VLOOKUP($B62,'[2]1516 Exp_Rev Access'!$F$7:$FS$310,121,FALSE))</f>
        <v>0</v>
      </c>
      <c r="EM62" s="90">
        <f>IF(ISNA(VLOOKUP($B62,'[2]1516 Exp_Rev Access'!$F$7:$FS$310,122,FALSE)),"",VLOOKUP($B62,'[2]1516 Exp_Rev Access'!$F$7:$FS$310,122,FALSE))</f>
        <v>0</v>
      </c>
      <c r="EN62" s="90">
        <f>IF(ISNA(VLOOKUP($B62,'[2]1516 Exp_Rev Access'!$F$7:$FS$310,123,FALSE)),"",VLOOKUP($B62,'[2]1516 Exp_Rev Access'!$F$7:$FS$310,123,FALSE))</f>
        <v>0</v>
      </c>
      <c r="EO62" s="90">
        <f>IF(ISNA(VLOOKUP($B62,'[2]1516 Exp_Rev Access'!$F$7:$FS$310,124,FALSE)),"",VLOOKUP($B62,'[2]1516 Exp_Rev Access'!$F$7:$FS$310,124,FALSE))</f>
        <v>0</v>
      </c>
      <c r="EP62" s="90">
        <f>IF(ISNA(VLOOKUP($B62,'[2]1516 Exp_Rev Access'!$F$7:$FS$310,125,FALSE)),"",VLOOKUP($B62,'[2]1516 Exp_Rev Access'!$F$7:$FS$310,125,FALSE))</f>
        <v>0</v>
      </c>
      <c r="EQ62" s="90">
        <f>IF(ISNA(VLOOKUP($B62,'[2]1516 Exp_Rev Access'!$F$7:$FS$310,126,FALSE)),"",VLOOKUP($B62,'[2]1516 Exp_Rev Access'!$F$7:$FS$310,126,FALSE))</f>
        <v>0</v>
      </c>
      <c r="ER62" s="90">
        <f>IF(ISNA(VLOOKUP($B62,'[2]1516 Exp_Rev Access'!$F$7:$FS$310,127,FALSE)),"",VLOOKUP($B62,'[2]1516 Exp_Rev Access'!$F$7:$FS$310,127,FALSE))</f>
        <v>0</v>
      </c>
      <c r="ES62" s="90">
        <f>IF(ISNA(VLOOKUP($B62,'[2]1516 Exp_Rev Access'!$F$7:$FS$310,128,FALSE)),"",VLOOKUP($B62,'[2]1516 Exp_Rev Access'!$F$7:$FS$310,128,FALSE))</f>
        <v>0</v>
      </c>
      <c r="ET62" s="90">
        <f>IF(ISNA(VLOOKUP($B62,'[2]1516 Exp_Rev Access'!$F$7:$FS$310,129,FALSE)),"",VLOOKUP($B62,'[2]1516 Exp_Rev Access'!$F$7:$FS$310,129,FALSE))</f>
        <v>0</v>
      </c>
      <c r="EU62" s="90">
        <f>IF(ISNA(VLOOKUP($B62,'[2]1516 Exp_Rev Access'!$F$7:$FS$310,130,FALSE)),"",VLOOKUP($B62,'[2]1516 Exp_Rev Access'!$F$7:$FS$310,130,FALSE))</f>
        <v>0</v>
      </c>
      <c r="EV62" s="90">
        <f>IF(ISNA(VLOOKUP($B62,'[2]1516 Exp_Rev Access'!$F$7:$FS$310,131,FALSE)),"",VLOOKUP($B62,'[2]1516 Exp_Rev Access'!$F$7:$FS$310,131,FALSE))</f>
        <v>0</v>
      </c>
      <c r="EW62" s="90">
        <f>IF(ISNA(VLOOKUP($B62,'[2]1516 Exp_Rev Access'!$F$7:$FS$310,132,FALSE)),"",VLOOKUP($B62,'[2]1516 Exp_Rev Access'!$F$7:$FS$310,132,FALSE))</f>
        <v>0</v>
      </c>
      <c r="EX62" s="90">
        <f>IF(ISNA(VLOOKUP($B62,'[2]1516 Exp_Rev Access'!$F$7:$FS$310,133,FALSE)),"",VLOOKUP($B62,'[2]1516 Exp_Rev Access'!$F$7:$FS$310,133,FALSE))</f>
        <v>0</v>
      </c>
      <c r="EY62" s="90">
        <f>IF(ISNA(VLOOKUP($B62,'[2]1516 Exp_Rev Access'!$F$7:$FS$310,134,FALSE)),"",VLOOKUP($B62,'[2]1516 Exp_Rev Access'!$F$7:$FS$310,134,FALSE))</f>
        <v>0</v>
      </c>
      <c r="EZ62" s="90">
        <f>IF(ISNA(VLOOKUP($B62,'[2]1516 Exp_Rev Access'!$F$7:$FS$310,135,FALSE)),"",VLOOKUP($B62,'[2]1516 Exp_Rev Access'!$F$7:$FS$310,135,FALSE))</f>
        <v>0</v>
      </c>
      <c r="FA62" s="90">
        <f>IF(ISNA(VLOOKUP($B62,'[2]1516 Exp_Rev Access'!$F$7:$FS$310,136,FALSE)),"",VLOOKUP($B62,'[2]1516 Exp_Rev Access'!$F$7:$FS$310,136,FALSE))</f>
        <v>0</v>
      </c>
      <c r="FB62" s="90">
        <f>IF(ISNA(VLOOKUP($B62,'[2]1516 Exp_Rev Access'!$F$7:$FS$310,137,FALSE)),"",VLOOKUP($B62,'[2]1516 Exp_Rev Access'!$F$7:$FS$310,137,FALSE))</f>
        <v>0</v>
      </c>
      <c r="FC62" s="90">
        <f>IF(ISNA(VLOOKUP($B62,'[2]1516 Exp_Rev Access'!$F$7:$FS$310,138,FALSE)),"",VLOOKUP($B62,'[2]1516 Exp_Rev Access'!$F$7:$FS$310,138,FALSE))</f>
        <v>0</v>
      </c>
      <c r="FD62" s="90">
        <f>IF(ISNA(VLOOKUP($B62,'[2]1516 Exp_Rev Access'!$F$7:$FS$310,139,FALSE)),"",VLOOKUP($B62,'[2]1516 Exp_Rev Access'!$F$7:$FS$310,139,FALSE))</f>
        <v>0</v>
      </c>
      <c r="FE62" s="90">
        <f>IF(ISNA(VLOOKUP($B62,'[2]1516 Exp_Rev Access'!$F$7:$FS$310,140,FALSE)),"",VLOOKUP($B62,'[2]1516 Exp_Rev Access'!$F$7:$FS$310,140,FALSE))</f>
        <v>0</v>
      </c>
      <c r="FF62" s="90">
        <f>IF(ISNA(VLOOKUP($B62,'[2]1516 Exp_Rev Access'!$F$7:$FS$310,141,FALSE)),"",VLOOKUP($B62,'[2]1516 Exp_Rev Access'!$F$7:$FS$310,141,FALSE))</f>
        <v>0</v>
      </c>
      <c r="FG62" s="90">
        <f>IF(ISNA(VLOOKUP($B62,'[2]1516 Exp_Rev Access'!$F$7:$FS$310,142,FALSE)),"",VLOOKUP($B62,'[2]1516 Exp_Rev Access'!$F$7:$FS$310,142,FALSE))</f>
        <v>0</v>
      </c>
      <c r="FH62" s="90">
        <f>IF(ISNA(VLOOKUP($B62,'[2]1516 Exp_Rev Access'!$F$7:$FS$310,143,FALSE)),"",VLOOKUP($B62,'[2]1516 Exp_Rev Access'!$F$7:$FS$310,143,FALSE))</f>
        <v>0</v>
      </c>
      <c r="FI62" s="90">
        <f>IF(ISNA(VLOOKUP($B62,'[2]1516 Exp_Rev Access'!$F$7:$FS$310,144,FALSE)),"",VLOOKUP($B62,'[2]1516 Exp_Rev Access'!$F$7:$FS$310,144,FALSE))</f>
        <v>0</v>
      </c>
      <c r="FJ62" s="90">
        <f>IF(ISNA(VLOOKUP($B62,'[2]1516 Exp_Rev Access'!$F$7:$FS$310,145,FALSE)),"",VLOOKUP($B62,'[2]1516 Exp_Rev Access'!$F$7:$FS$310,145,FALSE))</f>
        <v>0</v>
      </c>
      <c r="FK62" s="90">
        <f>IF(ISNA(VLOOKUP($B62,'[2]1516 Exp_Rev Access'!$F$7:$FS$310,146,FALSE)),"",VLOOKUP($B62,'[2]1516 Exp_Rev Access'!$F$7:$FS$310,146,FALSE))</f>
        <v>0</v>
      </c>
      <c r="FL62" s="90">
        <f>IF(ISNA(VLOOKUP($B62,'[2]1516 Exp_Rev Access'!$F$7:$FS$310,1147,FALSE)),"",VLOOKUP($B62,'[2]1516 Exp_Rev Access'!$F$7:$FS$310,147,FALSE))</f>
        <v>0</v>
      </c>
      <c r="FM62" s="90">
        <f>IF(ISNA(VLOOKUP($B62,'[2]1516 Exp_Rev Access'!$F$7:$FS$310,148,FALSE)),"",VLOOKUP($B62,'[2]1516 Exp_Rev Access'!$F$7:$FS$310,148,FALSE))</f>
        <v>0</v>
      </c>
      <c r="FN62" s="90">
        <f>IF(ISNA(VLOOKUP($B62,'[2]1516 Exp_Rev Access'!$F$7:$FS$310,149,FALSE)),"",VLOOKUP($B62,'[2]1516 Exp_Rev Access'!$F$7:$FS$310,149,FALSE))</f>
        <v>0</v>
      </c>
      <c r="FO62" s="90">
        <f>IF(ISNA(VLOOKUP($B62,'[2]1516 Exp_Rev Access'!$F$7:$FS$310,150,FALSE)),"",VLOOKUP($B62,'[2]1516 Exp_Rev Access'!$F$7:$FS$310,150,FALSE))</f>
        <v>0</v>
      </c>
      <c r="FP62" s="90">
        <f>IF(ISNA(VLOOKUP($B62,'[2]1516 Exp_Rev Access'!$F$7:$FS$310,151,FALSE)),"",VLOOKUP($B62,'[2]1516 Exp_Rev Access'!$F$7:$FS$310,151,FALSE))</f>
        <v>0</v>
      </c>
      <c r="FQ62" s="90">
        <f>IF(ISNA(VLOOKUP($B62,'[2]1516 Exp_Rev Access'!$F$7:$FS$310,152,FALSE)),"",VLOOKUP($B62,'[2]1516 Exp_Rev Access'!$F$7:$FS$310,152,FALSE))</f>
        <v>0</v>
      </c>
      <c r="FR62" s="90">
        <f>IF(ISNA(VLOOKUP($B62,'[2]1516 Exp_Rev Access'!$F$7:$FS$310,153,FALSE)),"",VLOOKUP($B62,'[2]1516 Exp_Rev Access'!$F$7:$FS$310,153,FALSE))</f>
        <v>0</v>
      </c>
      <c r="FS62" s="53">
        <f>SUM(CH62:FR62)</f>
        <v>10244.34</v>
      </c>
      <c r="FT62" s="92">
        <f>FS62/E62</f>
        <v>1.8816301083739991E-2</v>
      </c>
      <c r="FU62" s="95">
        <f>FS62/D62</f>
        <v>373.88102189781023</v>
      </c>
      <c r="FV62" s="90">
        <f>IF(ISNA(VLOOKUP($B62,'[2]1516 Exp_Rev Access'!$F$7:$FS$310,154,FALSE)),"",VLOOKUP($B62,'[2]1516 Exp_Rev Access'!$F$7:$FS$310,154,FALSE))</f>
        <v>0</v>
      </c>
      <c r="FW62" s="90">
        <f>IF(ISNA(VLOOKUP($B62,'[2]1516 Exp_Rev Access'!$F$7:$FS$310,155,FALSE)),"",VLOOKUP($B62,'[2]1516 Exp_Rev Access'!$F$7:$FS$310,155,FALSE))</f>
        <v>0</v>
      </c>
      <c r="FX62" s="90">
        <f>IF(ISNA(VLOOKUP($B62,'[2]1516 Exp_Rev Access'!$F$7:$FS$310,156,FALSE)),"",VLOOKUP($B62,'[2]1516 Exp_Rev Access'!$F$7:$FS$310,156,FALSE))</f>
        <v>0</v>
      </c>
      <c r="FY62" s="90">
        <f>IF(ISNA(VLOOKUP($B62,'[2]1516 Exp_Rev Access'!$F$7:$FS$310,157,FALSE)),"",VLOOKUP($B62,'[2]1516 Exp_Rev Access'!$F$7:$FS$310,157,FALSE))</f>
        <v>0</v>
      </c>
      <c r="FZ62" s="90">
        <f>IF(ISNA(VLOOKUP($B62,'[2]1516 Exp_Rev Access'!$F$7:$FS$310,158,FALSE)),"",VLOOKUP($B62,'[2]1516 Exp_Rev Access'!$F$7:$FS$310,158,FALSE))</f>
        <v>0</v>
      </c>
      <c r="GA62" s="90">
        <f>IF(ISNA(VLOOKUP($B62,'[2]1516 Exp_Rev Access'!$F$7:$FS$310,159,FALSE)),"",VLOOKUP($B62,'[2]1516 Exp_Rev Access'!$F$7:$FS$310,159,FALSE))</f>
        <v>0</v>
      </c>
      <c r="GB62" s="90">
        <f>IF(ISNA(VLOOKUP($B62,'[2]1516 Exp_Rev Access'!$F$7:$FS$310,160,FALSE)),"",VLOOKUP($B62,'[2]1516 Exp_Rev Access'!$F$7:$FS$310,160,FALSE))</f>
        <v>0</v>
      </c>
      <c r="GC62" s="90">
        <f>IF(ISNA(VLOOKUP($B62,'[2]1516 Exp_Rev Access'!$F$7:$FS$310,161,FALSE)),"",VLOOKUP($B62,'[2]1516 Exp_Rev Access'!$F$7:$FS$310,161,FALSE))</f>
        <v>0</v>
      </c>
      <c r="GD62" s="90">
        <f>IF(ISNA(VLOOKUP($B62,'[2]1516 Exp_Rev Access'!$F$7:$FS$310,162,FALSE)),"",VLOOKUP($B62,'[2]1516 Exp_Rev Access'!$F$7:$FS$310,162,FALSE))</f>
        <v>0</v>
      </c>
      <c r="GE62" s="90">
        <f>IF(ISNA(VLOOKUP($B62,'[2]1516 Exp_Rev Access'!$F$7:$FS$310,163,FALSE)),"",VLOOKUP($B62,'[2]1516 Exp_Rev Access'!$F$7:$FS$310,163,FALSE))</f>
        <v>0</v>
      </c>
      <c r="GF62" s="90">
        <f>IF(ISNA(VLOOKUP($B62,'[2]1516 Exp_Rev Access'!$F$7:$FS$310,164,FALSE)),"",VLOOKUP($B62,'[2]1516 Exp_Rev Access'!$F$7:$FS$310,164,FALSE))</f>
        <v>0</v>
      </c>
      <c r="GG62" s="90">
        <f>IF(ISNA(VLOOKUP($B62,'[2]1516 Exp_Rev Access'!$F$7:$FS$310,165,FALSE)),"",VLOOKUP($B62,'[2]1516 Exp_Rev Access'!$F$7:$FS$310,165,FALSE))</f>
        <v>0</v>
      </c>
      <c r="GH62" s="90">
        <f>IF(ISNA(VLOOKUP($B62,'[2]1516 Exp_Rev Access'!$F$7:$FS$310,166,FALSE)),"",VLOOKUP($B62,'[2]1516 Exp_Rev Access'!$F$7:$FS$310,166,FALSE))</f>
        <v>0</v>
      </c>
      <c r="GI62" s="90">
        <f>IF(ISNA(VLOOKUP($B62,'[2]1516 Exp_Rev Access'!$F$7:$FS$310,167,FALSE)),"",VLOOKUP($B62,'[2]1516 Exp_Rev Access'!$F$7:$FS$310,167,FALSE))</f>
        <v>0</v>
      </c>
      <c r="GJ62" s="90">
        <f>IF(ISNA(VLOOKUP($B62,'[2]1516 Exp_Rev Access'!$F$7:$FS$310,168,FALSE)),"",VLOOKUP($B62,'[2]1516 Exp_Rev Access'!$F$7:$FS$310,168,FALSE))</f>
        <v>0</v>
      </c>
      <c r="GK62" s="90">
        <f>IF(ISNA(VLOOKUP($B62,'[2]1516 Exp_Rev Access'!$F$7:$FS$310,169,FALSE)),"",VLOOKUP($B62,'[2]1516 Exp_Rev Access'!$F$7:$FS$310,169,FALSE))</f>
        <v>0</v>
      </c>
      <c r="GL62" s="90">
        <f>IF(ISNA(VLOOKUP($B62,'[2]1516 Exp_Rev Access'!$F$7:$FS$310,170,FALSE)),"",VLOOKUP($B62,'[2]1516 Exp_Rev Access'!$F$7:$FS$310,170,FALSE))</f>
        <v>0</v>
      </c>
      <c r="GM62" s="90">
        <f>IF(ISNA(VLOOKUP($B62,'[2]1516 Exp_Rev Access'!$F$7:$FT$310,171,FALSE)),"",VLOOKUP($B62,'[2]1516 Exp_Rev Access'!$F$7:$FT$310,171,FALSE))</f>
        <v>0</v>
      </c>
      <c r="GN62" s="90">
        <f>IF(ISNA(VLOOKUP($B62,'[2]1516 Exp_Rev Access'!$F$7:$FU$310,172,FALSE)),"",VLOOKUP($B62,'[2]1516 Exp_Rev Access'!$F$7:$FU$310,172,FALSE))</f>
        <v>0</v>
      </c>
      <c r="GO62" s="90">
        <f>IF(ISNA(VLOOKUP($B62,'[2]1516 Exp_Rev Access'!$F$7:$FV$310,173,FALSE)),"",VLOOKUP($B62,'[2]1516 Exp_Rev Access'!$F$7:$FV$310,173,FALSE))</f>
        <v>0</v>
      </c>
      <c r="GP62" s="90">
        <f>IF(ISNA(VLOOKUP($B62,'[2]1516 Exp_Rev Access'!$F$7:$GA$310,174,FALSE)),"",VLOOKUP($B62,'[2]1516 Exp_Rev Access'!$F$7:$GA$310,174,FALSE))</f>
        <v>0</v>
      </c>
      <c r="GQ62" s="90">
        <f>IF(ISNA(VLOOKUP($B62,'[2]1516 Exp_Rev Access'!$F$7:$GA$310,175,FALSE)),"",VLOOKUP($B62,'[2]1516 Exp_Rev Access'!$F$7:$GA$310,175,FALSE))</f>
        <v>0</v>
      </c>
      <c r="GR62" s="90">
        <f>IF(ISNA(VLOOKUP($B62,'[2]1516 Exp_Rev Access'!$F$7:$GA$310,176,FALSE)),"",VLOOKUP($B62,'[2]1516 Exp_Rev Access'!$F$7:$GA$310,176,FALSE))</f>
        <v>0</v>
      </c>
      <c r="GS62" s="90">
        <f>IF(ISNA(VLOOKUP($B62,'[2]1516 Exp_Rev Access'!$F$7:$GA$310,177,FALSE)),"",VLOOKUP($B62,'[2]1516 Exp_Rev Access'!$F$7:$GA$310,177,FALSE))</f>
        <v>0</v>
      </c>
      <c r="GT62" s="90">
        <f>IF(ISNA(VLOOKUP($B62,'[2]1516 Exp_Rev Access'!$F$7:$GA$310,178,FALSE)),"",VLOOKUP($B62,'[2]1516 Exp_Rev Access'!$F$7:$GA$310,178,FALSE))</f>
        <v>0</v>
      </c>
      <c r="GU62" s="53">
        <f>SUM(FV62:GT62)</f>
        <v>0</v>
      </c>
      <c r="GV62" s="92"/>
      <c r="GW62" s="114">
        <f>GU62/D62</f>
        <v>0</v>
      </c>
    </row>
    <row r="63" spans="1:222" x14ac:dyDescent="0.2">
      <c r="A63" s="99"/>
      <c r="B63" s="100"/>
      <c r="C63" s="100" t="s">
        <v>185</v>
      </c>
      <c r="D63" s="101">
        <f>SUM(D61:D62)</f>
        <v>419.94</v>
      </c>
      <c r="E63" s="102">
        <f>SUM(E61:E62)</f>
        <v>6183182.5800000001</v>
      </c>
      <c r="F63" s="103">
        <f>SUM(F61:F62)</f>
        <v>6183182.5800000001</v>
      </c>
      <c r="G63" s="68">
        <f>F63-E63</f>
        <v>0</v>
      </c>
      <c r="H63" s="103">
        <f>SUM(H61:H62)</f>
        <v>1142977.6100000001</v>
      </c>
      <c r="I63" s="103">
        <f t="shared" ref="I63:N63" si="166">SUM(I61:I62)</f>
        <v>0</v>
      </c>
      <c r="J63" s="103">
        <f t="shared" si="166"/>
        <v>62.74</v>
      </c>
      <c r="K63" s="103">
        <f t="shared" si="166"/>
        <v>1427.77</v>
      </c>
      <c r="L63" s="103">
        <f t="shared" si="166"/>
        <v>0</v>
      </c>
      <c r="M63" s="103">
        <f t="shared" si="166"/>
        <v>535.84</v>
      </c>
      <c r="N63" s="103">
        <f t="shared" si="166"/>
        <v>1145003.9600000002</v>
      </c>
      <c r="O63" s="69">
        <f>N63/E63</f>
        <v>0.18518035739452485</v>
      </c>
      <c r="P63" s="103">
        <f>N63/D63</f>
        <v>2726.5894175358389</v>
      </c>
      <c r="Q63" s="103">
        <f t="shared" ref="Q63:AM63" si="167">SUM(Q61:Q62)</f>
        <v>21857</v>
      </c>
      <c r="R63" s="103">
        <f t="shared" si="167"/>
        <v>0</v>
      </c>
      <c r="S63" s="103">
        <f t="shared" si="167"/>
        <v>0</v>
      </c>
      <c r="T63" s="103">
        <f t="shared" si="167"/>
        <v>0</v>
      </c>
      <c r="U63" s="103">
        <f t="shared" si="167"/>
        <v>0</v>
      </c>
      <c r="V63" s="103">
        <f t="shared" si="167"/>
        <v>0</v>
      </c>
      <c r="W63" s="103">
        <f t="shared" si="167"/>
        <v>0</v>
      </c>
      <c r="X63" s="103">
        <f t="shared" si="167"/>
        <v>0</v>
      </c>
      <c r="Y63" s="103">
        <f t="shared" si="167"/>
        <v>1340.07</v>
      </c>
      <c r="Z63" s="103">
        <f t="shared" si="167"/>
        <v>918.1</v>
      </c>
      <c r="AA63" s="103">
        <f t="shared" si="167"/>
        <v>0</v>
      </c>
      <c r="AB63" s="103">
        <f t="shared" si="167"/>
        <v>0</v>
      </c>
      <c r="AC63" s="103">
        <f t="shared" si="167"/>
        <v>0</v>
      </c>
      <c r="AD63" s="103">
        <f t="shared" si="167"/>
        <v>32991.879999999997</v>
      </c>
      <c r="AE63" s="103">
        <f t="shared" si="167"/>
        <v>974.83</v>
      </c>
      <c r="AF63" s="103">
        <f t="shared" si="167"/>
        <v>0</v>
      </c>
      <c r="AG63" s="103">
        <f t="shared" si="167"/>
        <v>81881.3</v>
      </c>
      <c r="AH63" s="103">
        <f t="shared" si="167"/>
        <v>547.98</v>
      </c>
      <c r="AI63" s="103">
        <f t="shared" si="167"/>
        <v>0</v>
      </c>
      <c r="AJ63" s="103">
        <f t="shared" si="167"/>
        <v>0</v>
      </c>
      <c r="AK63" s="103">
        <f t="shared" si="167"/>
        <v>31788.190000000002</v>
      </c>
      <c r="AL63" s="103">
        <f>SUM(AL61:AL62)</f>
        <v>8155.57</v>
      </c>
      <c r="AM63" s="103">
        <f t="shared" si="167"/>
        <v>180454.92</v>
      </c>
      <c r="AN63" s="71">
        <f>AM63/E63</f>
        <v>2.9184795639659086E-2</v>
      </c>
      <c r="AO63" s="70">
        <f>AM63/D63</f>
        <v>429.71595942277469</v>
      </c>
      <c r="AP63" s="103">
        <f t="shared" ref="AP63:AU63" si="168">SUM(AP61:AP62)</f>
        <v>3320035.4800000004</v>
      </c>
      <c r="AQ63" s="103">
        <f t="shared" si="168"/>
        <v>68705.540000000008</v>
      </c>
      <c r="AR63" s="103">
        <f t="shared" si="168"/>
        <v>0</v>
      </c>
      <c r="AS63" s="103">
        <f t="shared" si="168"/>
        <v>0</v>
      </c>
      <c r="AT63" s="103">
        <f t="shared" si="168"/>
        <v>0</v>
      </c>
      <c r="AU63" s="103">
        <f t="shared" si="168"/>
        <v>3388741.02</v>
      </c>
      <c r="AV63" s="73">
        <f>AU63/E63</f>
        <v>0.54805773178381545</v>
      </c>
      <c r="AW63" s="103">
        <f>AU63/D63</f>
        <v>8069.5837976853836</v>
      </c>
      <c r="AX63" s="103">
        <f t="shared" ref="AX63:BV63" si="169">SUM(AX61:AX62)</f>
        <v>0</v>
      </c>
      <c r="AY63" s="103">
        <f t="shared" si="169"/>
        <v>362696.14</v>
      </c>
      <c r="AZ63" s="103">
        <f t="shared" si="169"/>
        <v>40235.839999999997</v>
      </c>
      <c r="BA63" s="103">
        <f t="shared" si="169"/>
        <v>0</v>
      </c>
      <c r="BB63" s="103">
        <f t="shared" si="169"/>
        <v>0</v>
      </c>
      <c r="BC63" s="103">
        <f t="shared" si="169"/>
        <v>121045.06</v>
      </c>
      <c r="BD63" s="103">
        <f t="shared" si="169"/>
        <v>0</v>
      </c>
      <c r="BE63" s="103">
        <f t="shared" si="169"/>
        <v>26315.42</v>
      </c>
      <c r="BF63" s="103">
        <f t="shared" si="169"/>
        <v>0</v>
      </c>
      <c r="BG63" s="103">
        <f t="shared" si="169"/>
        <v>3237.93</v>
      </c>
      <c r="BH63" s="103">
        <f t="shared" si="169"/>
        <v>4252.5200000000004</v>
      </c>
      <c r="BI63" s="103">
        <f t="shared" si="169"/>
        <v>0</v>
      </c>
      <c r="BJ63" s="103">
        <f t="shared" si="169"/>
        <v>8867.2199999999993</v>
      </c>
      <c r="BK63" s="103">
        <f t="shared" si="169"/>
        <v>312599.74</v>
      </c>
      <c r="BL63" s="103">
        <f t="shared" si="169"/>
        <v>202126.29</v>
      </c>
      <c r="BM63" s="103">
        <f t="shared" si="169"/>
        <v>0</v>
      </c>
      <c r="BN63" s="103">
        <f t="shared" si="169"/>
        <v>0</v>
      </c>
      <c r="BO63" s="103">
        <f t="shared" si="169"/>
        <v>0</v>
      </c>
      <c r="BP63" s="103">
        <f t="shared" si="169"/>
        <v>0</v>
      </c>
      <c r="BQ63" s="103">
        <f t="shared" si="169"/>
        <v>0</v>
      </c>
      <c r="BR63" s="103">
        <f t="shared" si="169"/>
        <v>0</v>
      </c>
      <c r="BS63" s="103">
        <f t="shared" si="169"/>
        <v>0</v>
      </c>
      <c r="BT63" s="103">
        <f t="shared" si="169"/>
        <v>0</v>
      </c>
      <c r="BU63" s="103">
        <f t="shared" si="169"/>
        <v>0</v>
      </c>
      <c r="BV63" s="103">
        <f t="shared" si="169"/>
        <v>1081376.1600000001</v>
      </c>
      <c r="BW63" s="71">
        <f>BV63/E63</f>
        <v>0.17488989626439272</v>
      </c>
      <c r="BX63" s="70">
        <f>BV63/D63</f>
        <v>2575.0730104300619</v>
      </c>
      <c r="BY63" s="103">
        <f t="shared" ref="BY63:CE63" si="170">SUM(BY61:BY62)</f>
        <v>0</v>
      </c>
      <c r="BZ63" s="103">
        <f t="shared" si="170"/>
        <v>0</v>
      </c>
      <c r="CA63" s="103">
        <f t="shared" si="170"/>
        <v>0</v>
      </c>
      <c r="CB63" s="103">
        <f t="shared" si="170"/>
        <v>1519.34</v>
      </c>
      <c r="CC63" s="103">
        <f t="shared" si="170"/>
        <v>80382.62</v>
      </c>
      <c r="CD63" s="103">
        <f t="shared" si="170"/>
        <v>0</v>
      </c>
      <c r="CE63" s="103">
        <f t="shared" si="170"/>
        <v>81901.959999999992</v>
      </c>
      <c r="CF63" s="71">
        <f>CE63/E63</f>
        <v>1.3245922943456084E-2</v>
      </c>
      <c r="CG63" s="72">
        <f>CE63/D63</f>
        <v>195.03252845644613</v>
      </c>
      <c r="CH63" s="103">
        <f t="shared" ref="CH63:ES63" si="171">SUM(CH61:CH62)</f>
        <v>0</v>
      </c>
      <c r="CI63" s="103">
        <f t="shared" si="171"/>
        <v>0</v>
      </c>
      <c r="CJ63" s="103">
        <f t="shared" si="171"/>
        <v>0</v>
      </c>
      <c r="CK63" s="103">
        <f t="shared" si="171"/>
        <v>0</v>
      </c>
      <c r="CL63" s="103">
        <f t="shared" si="171"/>
        <v>0</v>
      </c>
      <c r="CM63" s="103">
        <f t="shared" si="171"/>
        <v>0</v>
      </c>
      <c r="CN63" s="103">
        <f t="shared" si="171"/>
        <v>0</v>
      </c>
      <c r="CO63" s="103">
        <f t="shared" si="171"/>
        <v>0</v>
      </c>
      <c r="CP63" s="103">
        <f t="shared" si="171"/>
        <v>0</v>
      </c>
      <c r="CQ63" s="103">
        <f t="shared" si="171"/>
        <v>10244.34</v>
      </c>
      <c r="CR63" s="103">
        <f t="shared" si="171"/>
        <v>0</v>
      </c>
      <c r="CS63" s="103">
        <f t="shared" si="171"/>
        <v>5965</v>
      </c>
      <c r="CT63" s="103">
        <f t="shared" si="171"/>
        <v>0</v>
      </c>
      <c r="CU63" s="103">
        <f t="shared" si="171"/>
        <v>126162.13</v>
      </c>
      <c r="CV63" s="103">
        <f t="shared" si="171"/>
        <v>37955.769999999997</v>
      </c>
      <c r="CW63" s="103">
        <f t="shared" si="171"/>
        <v>0</v>
      </c>
      <c r="CX63" s="103">
        <f t="shared" si="171"/>
        <v>0</v>
      </c>
      <c r="CY63" s="103">
        <f t="shared" si="171"/>
        <v>0</v>
      </c>
      <c r="CZ63" s="103">
        <f t="shared" si="171"/>
        <v>0</v>
      </c>
      <c r="DA63" s="103">
        <f t="shared" si="171"/>
        <v>0</v>
      </c>
      <c r="DB63" s="103">
        <f t="shared" si="171"/>
        <v>0</v>
      </c>
      <c r="DC63" s="103">
        <f t="shared" si="171"/>
        <v>0</v>
      </c>
      <c r="DD63" s="103">
        <f t="shared" si="171"/>
        <v>0</v>
      </c>
      <c r="DE63" s="103">
        <f t="shared" si="171"/>
        <v>0</v>
      </c>
      <c r="DF63" s="103">
        <f t="shared" si="171"/>
        <v>0</v>
      </c>
      <c r="DG63" s="103">
        <f t="shared" si="171"/>
        <v>0</v>
      </c>
      <c r="DH63" s="103">
        <f t="shared" si="171"/>
        <v>8071.1</v>
      </c>
      <c r="DI63" s="103">
        <f t="shared" si="171"/>
        <v>97087.16</v>
      </c>
      <c r="DJ63" s="103">
        <f t="shared" si="171"/>
        <v>0</v>
      </c>
      <c r="DK63" s="103">
        <f t="shared" si="171"/>
        <v>0</v>
      </c>
      <c r="DL63" s="103">
        <f t="shared" si="171"/>
        <v>0</v>
      </c>
      <c r="DM63" s="103">
        <f t="shared" si="171"/>
        <v>0</v>
      </c>
      <c r="DN63" s="103">
        <f t="shared" si="171"/>
        <v>0</v>
      </c>
      <c r="DO63" s="103">
        <f t="shared" si="171"/>
        <v>0</v>
      </c>
      <c r="DP63" s="103">
        <f t="shared" si="171"/>
        <v>0</v>
      </c>
      <c r="DQ63" s="103">
        <f t="shared" si="171"/>
        <v>0</v>
      </c>
      <c r="DR63" s="103">
        <f t="shared" si="171"/>
        <v>0</v>
      </c>
      <c r="DS63" s="103">
        <f t="shared" si="171"/>
        <v>0</v>
      </c>
      <c r="DT63" s="103">
        <f t="shared" si="171"/>
        <v>0</v>
      </c>
      <c r="DU63" s="103">
        <f t="shared" si="171"/>
        <v>0</v>
      </c>
      <c r="DV63" s="103">
        <f t="shared" si="171"/>
        <v>0</v>
      </c>
      <c r="DW63" s="103">
        <f t="shared" si="171"/>
        <v>0</v>
      </c>
      <c r="DX63" s="103">
        <f t="shared" si="171"/>
        <v>0</v>
      </c>
      <c r="DY63" s="103">
        <f t="shared" si="171"/>
        <v>0</v>
      </c>
      <c r="DZ63" s="103">
        <f t="shared" si="171"/>
        <v>0</v>
      </c>
      <c r="EA63" s="103">
        <f t="shared" si="171"/>
        <v>0</v>
      </c>
      <c r="EB63" s="103">
        <f t="shared" si="171"/>
        <v>0</v>
      </c>
      <c r="EC63" s="103">
        <f t="shared" si="171"/>
        <v>0</v>
      </c>
      <c r="ED63" s="103">
        <f t="shared" si="171"/>
        <v>0</v>
      </c>
      <c r="EE63" s="103">
        <f t="shared" si="171"/>
        <v>0</v>
      </c>
      <c r="EF63" s="103">
        <f t="shared" si="171"/>
        <v>0</v>
      </c>
      <c r="EG63" s="103">
        <f t="shared" si="171"/>
        <v>0</v>
      </c>
      <c r="EH63" s="103">
        <f t="shared" si="171"/>
        <v>0</v>
      </c>
      <c r="EI63" s="103">
        <f t="shared" si="171"/>
        <v>0</v>
      </c>
      <c r="EJ63" s="103">
        <f t="shared" si="171"/>
        <v>0</v>
      </c>
      <c r="EK63" s="103">
        <f t="shared" si="171"/>
        <v>0</v>
      </c>
      <c r="EL63" s="103">
        <f t="shared" si="171"/>
        <v>0</v>
      </c>
      <c r="EM63" s="103">
        <f t="shared" si="171"/>
        <v>0</v>
      </c>
      <c r="EN63" s="103">
        <f t="shared" si="171"/>
        <v>0</v>
      </c>
      <c r="EO63" s="103">
        <f t="shared" si="171"/>
        <v>0</v>
      </c>
      <c r="EP63" s="103">
        <f t="shared" si="171"/>
        <v>0</v>
      </c>
      <c r="EQ63" s="103">
        <f t="shared" si="171"/>
        <v>0</v>
      </c>
      <c r="ER63" s="103">
        <f t="shared" si="171"/>
        <v>0</v>
      </c>
      <c r="ES63" s="103">
        <f t="shared" si="171"/>
        <v>0</v>
      </c>
      <c r="ET63" s="103">
        <f t="shared" ref="ET63:FR63" si="172">SUM(ET61:ET62)</f>
        <v>0</v>
      </c>
      <c r="EU63" s="103">
        <f t="shared" si="172"/>
        <v>0</v>
      </c>
      <c r="EV63" s="103">
        <f t="shared" si="172"/>
        <v>0</v>
      </c>
      <c r="EW63" s="103">
        <f t="shared" si="172"/>
        <v>0</v>
      </c>
      <c r="EX63" s="103">
        <f t="shared" si="172"/>
        <v>0</v>
      </c>
      <c r="EY63" s="103">
        <f t="shared" si="172"/>
        <v>0</v>
      </c>
      <c r="EZ63" s="103">
        <f t="shared" si="172"/>
        <v>0</v>
      </c>
      <c r="FA63" s="103">
        <f t="shared" si="172"/>
        <v>0</v>
      </c>
      <c r="FB63" s="103">
        <f t="shared" si="172"/>
        <v>0</v>
      </c>
      <c r="FC63" s="103">
        <f t="shared" si="172"/>
        <v>0</v>
      </c>
      <c r="FD63" s="103">
        <f t="shared" si="172"/>
        <v>0</v>
      </c>
      <c r="FE63" s="103">
        <f t="shared" si="172"/>
        <v>0</v>
      </c>
      <c r="FF63" s="103">
        <f t="shared" si="172"/>
        <v>0</v>
      </c>
      <c r="FG63" s="103">
        <f t="shared" si="172"/>
        <v>0</v>
      </c>
      <c r="FH63" s="103">
        <f t="shared" si="172"/>
        <v>0</v>
      </c>
      <c r="FI63" s="103">
        <f t="shared" si="172"/>
        <v>0</v>
      </c>
      <c r="FJ63" s="103">
        <f t="shared" si="172"/>
        <v>0</v>
      </c>
      <c r="FK63" s="103">
        <f t="shared" si="172"/>
        <v>0</v>
      </c>
      <c r="FL63" s="103">
        <f t="shared" si="172"/>
        <v>0</v>
      </c>
      <c r="FM63" s="103">
        <f t="shared" si="172"/>
        <v>0</v>
      </c>
      <c r="FN63" s="103">
        <f t="shared" si="172"/>
        <v>0</v>
      </c>
      <c r="FO63" s="103">
        <f t="shared" si="172"/>
        <v>0</v>
      </c>
      <c r="FP63" s="103">
        <f t="shared" si="172"/>
        <v>0</v>
      </c>
      <c r="FQ63" s="103">
        <f t="shared" si="172"/>
        <v>0</v>
      </c>
      <c r="FR63" s="103">
        <f t="shared" si="172"/>
        <v>12315.06</v>
      </c>
      <c r="FS63" s="103">
        <f>SUM(FS61:FS62)</f>
        <v>297800.56000000006</v>
      </c>
      <c r="FT63" s="71">
        <f>FS63/E63</f>
        <v>4.8162989875676625E-2</v>
      </c>
      <c r="FU63" s="117">
        <f>FS63/D63</f>
        <v>709.15025956088982</v>
      </c>
      <c r="FV63" s="103">
        <f t="shared" ref="FV63:GU63" si="173">SUM(FV61:FV62)</f>
        <v>0</v>
      </c>
      <c r="FW63" s="103">
        <f t="shared" si="173"/>
        <v>0</v>
      </c>
      <c r="FX63" s="103">
        <f t="shared" si="173"/>
        <v>0</v>
      </c>
      <c r="FY63" s="103">
        <f t="shared" si="173"/>
        <v>0</v>
      </c>
      <c r="FZ63" s="103">
        <f t="shared" si="173"/>
        <v>0</v>
      </c>
      <c r="GA63" s="103">
        <f>SUM(GA61:GA62)</f>
        <v>0</v>
      </c>
      <c r="GB63" s="103">
        <f t="shared" si="173"/>
        <v>0</v>
      </c>
      <c r="GC63" s="103">
        <f t="shared" si="173"/>
        <v>0</v>
      </c>
      <c r="GD63" s="103">
        <f t="shared" si="173"/>
        <v>0</v>
      </c>
      <c r="GE63" s="103">
        <f t="shared" si="173"/>
        <v>7904</v>
      </c>
      <c r="GF63" s="103">
        <f t="shared" si="173"/>
        <v>0</v>
      </c>
      <c r="GG63" s="103">
        <f t="shared" si="173"/>
        <v>0</v>
      </c>
      <c r="GH63" s="103">
        <f t="shared" si="173"/>
        <v>0</v>
      </c>
      <c r="GI63" s="103">
        <f t="shared" si="173"/>
        <v>0</v>
      </c>
      <c r="GJ63" s="103">
        <f t="shared" si="173"/>
        <v>0</v>
      </c>
      <c r="GK63" s="103">
        <f t="shared" si="173"/>
        <v>0</v>
      </c>
      <c r="GL63" s="103">
        <f t="shared" si="173"/>
        <v>0</v>
      </c>
      <c r="GM63" s="103">
        <f t="shared" si="173"/>
        <v>0</v>
      </c>
      <c r="GN63" s="103">
        <f t="shared" si="173"/>
        <v>0</v>
      </c>
      <c r="GO63" s="103">
        <f t="shared" si="173"/>
        <v>0</v>
      </c>
      <c r="GP63" s="103">
        <f t="shared" si="173"/>
        <v>0</v>
      </c>
      <c r="GQ63" s="103">
        <f t="shared" si="173"/>
        <v>0</v>
      </c>
      <c r="GR63" s="103">
        <f t="shared" si="173"/>
        <v>0</v>
      </c>
      <c r="GS63" s="103">
        <f t="shared" si="173"/>
        <v>0</v>
      </c>
      <c r="GT63" s="103">
        <f t="shared" si="173"/>
        <v>0</v>
      </c>
      <c r="GU63" s="103">
        <f t="shared" si="173"/>
        <v>7904</v>
      </c>
      <c r="GV63" s="71">
        <f>GU63/E63</f>
        <v>1.2783060984752613E-3</v>
      </c>
      <c r="GW63" s="107">
        <f>GU63/D63</f>
        <v>18.821736438538839</v>
      </c>
    </row>
    <row r="64" spans="1:222" ht="4.5" customHeight="1" x14ac:dyDescent="0.2">
      <c r="B64" s="87"/>
      <c r="C64" s="100"/>
      <c r="D64" s="120"/>
      <c r="E64" s="121"/>
      <c r="F64" s="81"/>
      <c r="G64" s="81"/>
      <c r="H64" s="81"/>
      <c r="I64" s="81"/>
      <c r="J64" s="81"/>
      <c r="K64" s="81"/>
      <c r="L64" s="81"/>
      <c r="M64" s="81"/>
      <c r="N64" s="81"/>
      <c r="O64" s="92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92"/>
      <c r="AO64" s="81"/>
      <c r="AP64" s="81"/>
      <c r="AQ64" s="81"/>
      <c r="AR64" s="81"/>
      <c r="AS64" s="81"/>
      <c r="AT64" s="81"/>
      <c r="AU64" s="81"/>
      <c r="AV64" s="92"/>
      <c r="AW64" s="81"/>
      <c r="AX64" s="81"/>
      <c r="AY64" s="81"/>
      <c r="AZ64" s="81"/>
      <c r="BA64" s="81"/>
      <c r="BB64" s="81"/>
      <c r="BC64" s="81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1"/>
      <c r="BO64" s="81"/>
      <c r="BP64" s="81"/>
      <c r="BQ64" s="81"/>
      <c r="BR64" s="81"/>
      <c r="BS64" s="81"/>
      <c r="BT64" s="81"/>
      <c r="BU64" s="81"/>
      <c r="BV64" s="81"/>
      <c r="BW64" s="92"/>
      <c r="BX64" s="81"/>
      <c r="BY64" s="81"/>
      <c r="BZ64" s="81"/>
      <c r="CA64" s="81"/>
      <c r="CB64" s="81"/>
      <c r="CC64" s="81"/>
      <c r="CD64" s="81"/>
      <c r="CE64" s="81"/>
      <c r="CF64" s="92"/>
      <c r="CG64" s="81"/>
      <c r="CH64" s="81"/>
      <c r="CI64" s="81"/>
      <c r="CJ64" s="81"/>
      <c r="CK64" s="81"/>
      <c r="CL64" s="81"/>
      <c r="CM64" s="81"/>
      <c r="CN64" s="81"/>
      <c r="CO64" s="81"/>
      <c r="CP64" s="81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1"/>
      <c r="DH64" s="81"/>
      <c r="DI64" s="81"/>
      <c r="DJ64" s="81"/>
      <c r="DK64" s="81"/>
      <c r="DL64" s="81"/>
      <c r="DM64" s="81"/>
      <c r="DN64" s="81"/>
      <c r="DO64" s="81"/>
      <c r="DP64" s="81"/>
      <c r="DQ64" s="81"/>
      <c r="DR64" s="81"/>
      <c r="DS64" s="81"/>
      <c r="DT64" s="81"/>
      <c r="DU64" s="81"/>
      <c r="DV64" s="81"/>
      <c r="DW64" s="81"/>
      <c r="DX64" s="81"/>
      <c r="DY64" s="81"/>
      <c r="DZ64" s="81"/>
      <c r="EA64" s="81"/>
      <c r="EB64" s="81"/>
      <c r="EC64" s="81"/>
      <c r="ED64" s="81"/>
      <c r="EE64" s="81"/>
      <c r="EF64" s="81"/>
      <c r="EG64" s="81"/>
      <c r="EH64" s="81"/>
      <c r="EI64" s="81"/>
      <c r="EJ64" s="81"/>
      <c r="EK64" s="81"/>
      <c r="EL64" s="81"/>
      <c r="EM64" s="81"/>
      <c r="EN64" s="81"/>
      <c r="EO64" s="81"/>
      <c r="EP64" s="81"/>
      <c r="EQ64" s="81"/>
      <c r="ER64" s="81"/>
      <c r="ES64" s="81"/>
      <c r="ET64" s="81"/>
      <c r="EU64" s="81"/>
      <c r="EV64" s="81"/>
      <c r="EW64" s="81"/>
      <c r="EX64" s="81"/>
      <c r="EY64" s="81"/>
      <c r="EZ64" s="81"/>
      <c r="FA64" s="81"/>
      <c r="FB64" s="81"/>
      <c r="FC64" s="81"/>
      <c r="FD64" s="81"/>
      <c r="FE64" s="81"/>
      <c r="FF64" s="81"/>
      <c r="FG64" s="81"/>
      <c r="FH64" s="81"/>
      <c r="FI64" s="81"/>
      <c r="FJ64" s="81"/>
      <c r="FK64" s="81"/>
      <c r="FL64" s="81"/>
      <c r="FM64" s="81"/>
      <c r="FN64" s="81"/>
      <c r="FO64" s="81"/>
      <c r="FP64" s="81"/>
      <c r="FQ64" s="81"/>
      <c r="FR64" s="81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108"/>
    </row>
    <row r="65" spans="1:222" ht="12.75" x14ac:dyDescent="0.2">
      <c r="A65" s="99" t="s">
        <v>254</v>
      </c>
      <c r="B65" s="87"/>
      <c r="C65" s="100"/>
      <c r="D65" s="120"/>
      <c r="E65" s="121"/>
      <c r="F65" s="81"/>
      <c r="G65" s="81"/>
      <c r="H65" s="81"/>
      <c r="I65" s="81"/>
      <c r="J65" s="81"/>
      <c r="K65" s="81"/>
      <c r="L65" s="81"/>
      <c r="M65" s="81"/>
      <c r="N65" s="81"/>
      <c r="O65" s="92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92"/>
      <c r="AO65" s="81"/>
      <c r="AP65" s="81"/>
      <c r="AQ65" s="81"/>
      <c r="AR65" s="81"/>
      <c r="AS65" s="81"/>
      <c r="AT65" s="81"/>
      <c r="AU65" s="81"/>
      <c r="AV65" s="92"/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1"/>
      <c r="BO65" s="81"/>
      <c r="BP65" s="81"/>
      <c r="BQ65" s="81"/>
      <c r="BR65" s="81"/>
      <c r="BS65" s="81"/>
      <c r="BT65" s="81"/>
      <c r="BU65" s="81"/>
      <c r="BV65" s="81"/>
      <c r="BW65" s="92"/>
      <c r="BX65" s="81"/>
      <c r="BY65" s="81"/>
      <c r="BZ65" s="81"/>
      <c r="CA65" s="81"/>
      <c r="CB65" s="81"/>
      <c r="CC65" s="81"/>
      <c r="CD65" s="81"/>
      <c r="CE65" s="81"/>
      <c r="CF65" s="92"/>
      <c r="CG65" s="81"/>
      <c r="CH65" s="81"/>
      <c r="CI65" s="81"/>
      <c r="CJ65" s="81"/>
      <c r="CK65" s="81"/>
      <c r="CL65" s="81"/>
      <c r="CM65" s="81"/>
      <c r="CN65" s="81"/>
      <c r="CO65" s="81"/>
      <c r="CP65" s="81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1"/>
      <c r="DH65" s="81"/>
      <c r="DI65" s="81"/>
      <c r="DJ65" s="81"/>
      <c r="DK65" s="81"/>
      <c r="DL65" s="81"/>
      <c r="DM65" s="81"/>
      <c r="DN65" s="81"/>
      <c r="DO65" s="81"/>
      <c r="DP65" s="81"/>
      <c r="DQ65" s="81"/>
      <c r="DR65" s="81"/>
      <c r="DS65" s="81"/>
      <c r="DT65" s="81"/>
      <c r="DU65" s="81"/>
      <c r="DV65" s="81"/>
      <c r="DW65" s="81"/>
      <c r="DX65" s="81"/>
      <c r="DY65" s="81"/>
      <c r="DZ65" s="81"/>
      <c r="EA65" s="81"/>
      <c r="EB65" s="81"/>
      <c r="EC65" s="81"/>
      <c r="ED65" s="81"/>
      <c r="EE65" s="81"/>
      <c r="EF65" s="81"/>
      <c r="EG65" s="81"/>
      <c r="EH65" s="81"/>
      <c r="EI65" s="81"/>
      <c r="EJ65" s="81"/>
      <c r="EK65" s="81"/>
      <c r="EL65" s="81"/>
      <c r="EM65" s="81"/>
      <c r="EN65" s="81"/>
      <c r="EO65" s="81"/>
      <c r="EP65" s="81"/>
      <c r="EQ65" s="81"/>
      <c r="ER65" s="81"/>
      <c r="ES65" s="81"/>
      <c r="ET65" s="81"/>
      <c r="EU65" s="81"/>
      <c r="EV65" s="81"/>
      <c r="EW65" s="81"/>
      <c r="EX65" s="81"/>
      <c r="EY65" s="81"/>
      <c r="EZ65" s="81"/>
      <c r="FA65" s="81"/>
      <c r="FB65" s="81"/>
      <c r="FC65" s="81"/>
      <c r="FD65" s="81"/>
      <c r="FE65" s="81"/>
      <c r="FF65" s="81"/>
      <c r="FG65" s="81"/>
      <c r="FH65" s="81"/>
      <c r="FI65" s="81"/>
      <c r="FJ65" s="81"/>
      <c r="FK65" s="81"/>
      <c r="FL65" s="81"/>
      <c r="FM65" s="81"/>
      <c r="FN65" s="81"/>
      <c r="FO65" s="81"/>
      <c r="FP65" s="81"/>
      <c r="FQ65" s="81"/>
      <c r="FR65" s="81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108"/>
    </row>
    <row r="66" spans="1:222" x14ac:dyDescent="0.2">
      <c r="B66" s="87" t="s">
        <v>255</v>
      </c>
      <c r="C66" s="87" t="s">
        <v>256</v>
      </c>
      <c r="D66" s="88">
        <f>IF(ISNA(VLOOKUP($B66,'[2]1516 enrollment_Rev_Exp by size'!$A$6:$C$325,3,FALSE)),"",VLOOKUP($B66,'[2]1516 enrollment_Rev_Exp by size'!$A$6:$C$325,3,FALSE))</f>
        <v>6786.91</v>
      </c>
      <c r="E66" s="89">
        <v>78829240.109999999</v>
      </c>
      <c r="F66" s="67">
        <f t="shared" ref="F66:F71" si="174">N66+AM66+AU66+BV66+CE66+FS66+GU66</f>
        <v>78829240.109999985</v>
      </c>
      <c r="G66" s="67">
        <f t="shared" ref="G66:G71" si="175">F66-E66</f>
        <v>0</v>
      </c>
      <c r="H66" s="90">
        <f>IF(ISNA(VLOOKUP($B66,'[2]1516 Exp_Rev Access'!$F$7:$FS$310,2,FALSE)),"",VLOOKUP($B66,'[2]1516 Exp_Rev Access'!$F$7:$FS$310,2,FALSE))</f>
        <v>16251240.82</v>
      </c>
      <c r="I66" s="90">
        <f>IF(ISNA(VLOOKUP($B66,'[2]1516 Exp_Rev Access'!$F$7:$FS$310,3,FALSE)),"",VLOOKUP($B66,'[2]1516 Exp_Rev Access'!$F$7:$FS$310,3,FALSE))</f>
        <v>0</v>
      </c>
      <c r="J66" s="90">
        <f>IF(ISNA(VLOOKUP($B66,'[2]1516 Exp_Rev Access'!$F$7:$FS$310,4,FALSE)),"",VLOOKUP($B66,'[2]1516 Exp_Rev Access'!$F$7:$FS$310,4,FALSE))</f>
        <v>998.43</v>
      </c>
      <c r="K66" s="90">
        <f>IF(ISNA(VLOOKUP($B66,'[2]1516 Exp_Rev Access'!$F$7:$FS$310,5,FALSE)),"-",VLOOKUP($B66,'[2]1516 Exp_Rev Access'!$F$7:$FS$310,5,FALSE))</f>
        <v>67116.36</v>
      </c>
      <c r="L66" s="90">
        <f>IF(ISNA(VLOOKUP($B66,'[2]1516 Exp_Rev Access'!$F$7:$FS$310,6,FALSE)),"",VLOOKUP($B66,'[2]1516 Exp_Rev Access'!$F$7:$FS$310,6,FALSE))</f>
        <v>0</v>
      </c>
      <c r="M66" s="90">
        <f>IF(ISNA(VLOOKUP($B66,'[2]1516 Exp_Rev Access'!$F$7:$FS$310,7,FALSE)),"",VLOOKUP($B66,'[2]1516 Exp_Rev Access'!$F$7:$FS$310,7,FALSE))</f>
        <v>0</v>
      </c>
      <c r="N66" s="53">
        <f t="shared" ref="N66:N71" si="176">SUM(H66:M66)</f>
        <v>16319355.609999999</v>
      </c>
      <c r="O66" s="91">
        <f t="shared" ref="O66:O71" si="177">N66/E66</f>
        <v>0.20702160248186616</v>
      </c>
      <c r="P66" s="53">
        <f t="shared" ref="P66:P71" si="178">N66/D66</f>
        <v>2404.5339646466505</v>
      </c>
      <c r="Q66" s="90">
        <f>IF(ISNA(VLOOKUP($B66,'[2]1516 Exp_Rev Access'!$F$7:$FS$310,8,FALSE)),"",VLOOKUP($B66,'[2]1516 Exp_Rev Access'!$F$7:$FS$310,8,FALSE))</f>
        <v>97445.17</v>
      </c>
      <c r="R66" s="90">
        <f>IF(ISNA(VLOOKUP($B66,'[2]1516 Exp_Rev Access'!$F$7:$FS$310,9,FALSE)),"",VLOOKUP($B66,'[2]1516 Exp_Rev Access'!$F$7:$FS$310,9,FALSE))</f>
        <v>0</v>
      </c>
      <c r="S66" s="90">
        <f>IF(ISNA(VLOOKUP($B66,'[2]1516 Exp_Rev Access'!$F$7:$FS$310,10,FALSE)),"",VLOOKUP($B66,'[2]1516 Exp_Rev Access'!$F$7:$FS$310,10,FALSE))</f>
        <v>0</v>
      </c>
      <c r="T66" s="90">
        <f>IF(ISNA(VLOOKUP($B66,'[2]1516 Exp_Rev Access'!$F$7:$FS$310,11,FALSE)),"",VLOOKUP($B66,'[2]1516 Exp_Rev Access'!$F$7:$FS$310,11,FALSE))</f>
        <v>0</v>
      </c>
      <c r="U66" s="90">
        <f>IF(ISNA(VLOOKUP($B66,'[2]1516 Exp_Rev Access'!$F$7:$FS$310,12,FALSE)),"",VLOOKUP($B66,'[2]1516 Exp_Rev Access'!$F$7:$FS$310,12,FALSE))</f>
        <v>0</v>
      </c>
      <c r="V66" s="90">
        <f>IF(ISNA(VLOOKUP($B66,'[2]1516 Exp_Rev Access'!$F$7:$FS$310,13,FALSE)),"",VLOOKUP($B66,'[2]1516 Exp_Rev Access'!$F$7:$FS$310,13,FALSE))</f>
        <v>0</v>
      </c>
      <c r="W66" s="90">
        <f>IF(ISNA(VLOOKUP($B66,'[2]1516 Exp_Rev Access'!$F$7:$FS$310,14,FALSE)),"",VLOOKUP($B66,'[2]1516 Exp_Rev Access'!$F$7:$FS$310,14,FALSE))</f>
        <v>0</v>
      </c>
      <c r="X66" s="90">
        <f>IF(ISNA(VLOOKUP($B66,'[2]1516 Exp_Rev Access'!$F$7:$FS$310,15,FALSE)),"",VLOOKUP($B66,'[2]1516 Exp_Rev Access'!$F$7:$FS$310,15,FALSE))</f>
        <v>6595</v>
      </c>
      <c r="Y66" s="90">
        <f>IF(ISNA(VLOOKUP($B66,'[2]1516 Exp_Rev Access'!$F$7:$FS$310,16,FALSE)),"",VLOOKUP($B66,'[2]1516 Exp_Rev Access'!$F$7:$FS$310,16,FALSE))</f>
        <v>21400.78</v>
      </c>
      <c r="Z66" s="90">
        <f>IF(ISNA(VLOOKUP($B66,'[2]1516 Exp_Rev Access'!$F$7:$FS$310,17,FALSE)),"",VLOOKUP($B66,'[2]1516 Exp_Rev Access'!$F$7:$FS$310,17,FALSE))</f>
        <v>0</v>
      </c>
      <c r="AA66" s="90">
        <f>IF(ISNA(VLOOKUP($B66,'[2]1516 Exp_Rev Access'!$F$7:$FS$310,18,FALSE)),"",VLOOKUP($B66,'[2]1516 Exp_Rev Access'!$F$7:$FS$310,18,FALSE))</f>
        <v>0</v>
      </c>
      <c r="AB66" s="90">
        <f>IF(ISNA(VLOOKUP($B66,'[2]1516 Exp_Rev Access'!$F$7:$FS$310,19,FALSE)),"",VLOOKUP($B66,'[2]1516 Exp_Rev Access'!$F$7:$FS$310,19,FALSE))</f>
        <v>0</v>
      </c>
      <c r="AC66" s="90">
        <f>IF(ISNA(VLOOKUP($B66,'[2]1516 Exp_Rev Access'!$F$7:$FS$310,20,FALSE)),"",VLOOKUP($B66,'[2]1516 Exp_Rev Access'!$F$7:$FS$310,20,FALSE))</f>
        <v>0</v>
      </c>
      <c r="AD66" s="90">
        <f>IF(ISNA(VLOOKUP($B66,'[2]1516 Exp_Rev Access'!$F$7:$FS$310,21,FALSE)),"",VLOOKUP($B66,'[2]1516 Exp_Rev Access'!$F$7:$FS$310,21,FALSE))</f>
        <v>399178.02</v>
      </c>
      <c r="AE66" s="90">
        <f>IF(ISNA(VLOOKUP($B66,'[2]1516 Exp_Rev Access'!$F$7:$FS$310,22,FALSE)),"",VLOOKUP($B66,'[2]1516 Exp_Rev Access'!$F$7:$FS$310,22,FALSE))</f>
        <v>33727.61</v>
      </c>
      <c r="AF66" s="90">
        <f>IF(ISNA(VLOOKUP($B66,'[2]1516 Exp_Rev Access'!$F$7:$FS$310,23,FALSE)),"",VLOOKUP($B66,'[2]1516 Exp_Rev Access'!$F$7:$FS$310,23,FALSE))</f>
        <v>0</v>
      </c>
      <c r="AG66" s="90">
        <f>IF(ISNA(VLOOKUP($B66,'[2]1516 Exp_Rev Access'!$F$7:$FS$310,24,FALSE)),"",VLOOKUP($B66,'[2]1516 Exp_Rev Access'!$F$7:$FS$310,24,FALSE))</f>
        <v>160328.24</v>
      </c>
      <c r="AH66" s="90">
        <f>IF(ISNA(VLOOKUP($B66,'[2]1516 Exp_Rev Access'!$F$7:$FS$310,25,FALSE)),"",VLOOKUP($B66,'[2]1516 Exp_Rev Access'!$F$7:$FS$310,25,FALSE))</f>
        <v>1017.67</v>
      </c>
      <c r="AI66" s="90">
        <f>IF(ISNA(VLOOKUP($B66,'[2]1516 Exp_Rev Access'!$F$7:$FS$310,26,FALSE)),"",VLOOKUP($B66,'[2]1516 Exp_Rev Access'!$F$7:$FS$310,26,FALSE))</f>
        <v>66617.87</v>
      </c>
      <c r="AJ66" s="90">
        <f>IF(ISNA(VLOOKUP($B66,'[2]1516 Exp_Rev Access'!$F$7:$FS$310,27,FALSE)),"",VLOOKUP($B66,'[2]1516 Exp_Rev Access'!$F$7:$FS$310,27,FALSE))</f>
        <v>19636.169999999998</v>
      </c>
      <c r="AK66" s="90">
        <f>IF(ISNA(VLOOKUP($B66,'[2]1516 Exp_Rev Access'!$F$7:$FS$310,28,FALSE)),"",VLOOKUP($B66,'[2]1516 Exp_Rev Access'!$F$7:$FS$310,28,FALSE))</f>
        <v>377628.3</v>
      </c>
      <c r="AL66" s="90">
        <f>IF(ISNA(VLOOKUP($B66,'[2]1516 Exp_Rev Access'!$F$7:$FS$310,29,FALSE)),"",VLOOKUP($B66,'[2]1516 Exp_Rev Access'!$F$7:$FS$310,29,FALSE))</f>
        <v>0</v>
      </c>
      <c r="AM66" s="53">
        <f t="shared" ref="AM66:AM71" si="179">SUM(Q66:AL66)</f>
        <v>1183574.83</v>
      </c>
      <c r="AN66" s="92">
        <f t="shared" ref="AN66:AN72" si="180">AM66/E66</f>
        <v>1.5014413793008972E-2</v>
      </c>
      <c r="AO66" s="68">
        <f t="shared" ref="AO66:AO72" si="181">AM66/D66</f>
        <v>174.39082439578544</v>
      </c>
      <c r="AP66" s="90">
        <f>IF(ISNA(VLOOKUP($B66,'[2]1516 Exp_Rev Access'!$F$7:$FS$310,30,FALSE)),"",VLOOKUP($B66,'[2]1516 Exp_Rev Access'!$F$7:$FS$310,30,FALSE))</f>
        <v>39909147.219999999</v>
      </c>
      <c r="AQ66" s="90">
        <f>IF(ISNA(VLOOKUP($B66,'[2]1516 Exp_Rev Access'!$F$7:$FS$310,31,FALSE)),"",VLOOKUP($B66,'[2]1516 Exp_Rev Access'!$F$7:$FS$310,31,FALSE))</f>
        <v>1441601.11</v>
      </c>
      <c r="AR66" s="90">
        <f>IF(ISNA(VLOOKUP($B66,'[2]1516 Exp_Rev Access'!$F$7:$FS$310,32,FALSE)),"",VLOOKUP($B66,'[2]1516 Exp_Rev Access'!$F$7:$FS$310,32,FALSE))</f>
        <v>2137340.6</v>
      </c>
      <c r="AS66" s="90">
        <f>IF(ISNA(VLOOKUP($B66,'[2]1516 Exp_Rev Access'!$F$7:$FS$310,33,FALSE)),"",VLOOKUP($B66,'[2]1516 Exp_Rev Access'!$F$7:$FS$310,33,FALSE))</f>
        <v>515.57000000000005</v>
      </c>
      <c r="AT66" s="90">
        <f>IF(ISNA(VLOOKUP($B66,'[2]1516 Exp_Rev Access'!$F$7:$FS$310,34,FALSE)),"",VLOOKUP($B66,'[2]1516 Exp_Rev Access'!$F$7:$FS$310,34,FALSE))</f>
        <v>0</v>
      </c>
      <c r="AU66" s="53">
        <f t="shared" ref="AU66:AU71" si="182">SUM(AP66:AT66)</f>
        <v>43488604.5</v>
      </c>
      <c r="AV66" s="93">
        <f t="shared" ref="AV66:AV72" si="183">AU66/E66</f>
        <v>0.55168113303280708</v>
      </c>
      <c r="AW66" s="53">
        <f t="shared" ref="AW66:AW72" si="184">AU66/D66</f>
        <v>6407.7178716087292</v>
      </c>
      <c r="AX66" s="90">
        <f>IF(ISNA(VLOOKUP($B66,'[2]1516 Exp_Rev Access'!$F$7:$FS$310,35,FALSE)),"",VLOOKUP($B66,'[2]1516 Exp_Rev Access'!$F$7:$FS$310,35,FALSE))</f>
        <v>0</v>
      </c>
      <c r="AY66" s="90">
        <f>IF(ISNA(VLOOKUP($B66,'[2]1516 Exp_Rev Access'!$F$7:$FS$310,36,FALSE)),"",VLOOKUP($B66,'[2]1516 Exp_Rev Access'!$F$7:$FS$310,36,FALSE))</f>
        <v>5798843.4500000002</v>
      </c>
      <c r="AZ66" s="90">
        <f>IF(ISNA(VLOOKUP($B66,'[2]1516 Exp_Rev Access'!$F$7:$FS$310,37,FALSE)),"",VLOOKUP($B66,'[2]1516 Exp_Rev Access'!$F$7:$FS$310,37,FALSE))</f>
        <v>471431.13</v>
      </c>
      <c r="BA66" s="90">
        <f>IF(ISNA(VLOOKUP($B66,'[2]1516 Exp_Rev Access'!$F$7:$FS$310,38,FALSE)),"",VLOOKUP($B66,'[2]1516 Exp_Rev Access'!$F$7:$FS$310,38,FALSE))</f>
        <v>0</v>
      </c>
      <c r="BB66" s="90">
        <f>IF(ISNA(VLOOKUP($B66,'[2]1516 Exp_Rev Access'!$F$7:$FS$310,39,FALSE)),"",VLOOKUP($B66,'[2]1516 Exp_Rev Access'!$F$7:$FS$310,39,FALSE))</f>
        <v>0</v>
      </c>
      <c r="BC66" s="90">
        <f>IF(ISNA(VLOOKUP($B66,'[2]1516 Exp_Rev Access'!$F$7:$FS$310,40,FALSE)),"",VLOOKUP($B66,'[2]1516 Exp_Rev Access'!$F$7:$FS$310,40,FALSE))</f>
        <v>1903947.9</v>
      </c>
      <c r="BD66" s="90">
        <f>IF(ISNA(VLOOKUP($B66,'[2]1516 Exp_Rev Access'!$F$7:$FS$310,41,FALSE)),"",VLOOKUP($B66,'[2]1516 Exp_Rev Access'!$F$7:$FS$310,41,FALSE))</f>
        <v>0</v>
      </c>
      <c r="BE66" s="90">
        <f>IF(ISNA(VLOOKUP($B66,'[2]1516 Exp_Rev Access'!$F$7:$FS$310,42,FALSE)),"",VLOOKUP($B66,'[2]1516 Exp_Rev Access'!$F$7:$FS$310,42,FALSE))</f>
        <v>262926.61</v>
      </c>
      <c r="BF66" s="90">
        <f>IF(ISNA(VLOOKUP($B66,'[2]1516 Exp_Rev Access'!$F$7:$FS$310,43,FALSE)),"",VLOOKUP($B66,'[2]1516 Exp_Rev Access'!$F$7:$FS$310,43,FALSE))</f>
        <v>0</v>
      </c>
      <c r="BG66" s="90">
        <f>IF(ISNA(VLOOKUP($B66,'[2]1516 Exp_Rev Access'!$F$7:$FS$310,44,FALSE)),"",VLOOKUP($B66,'[2]1516 Exp_Rev Access'!$F$7:$FS$310,44,FALSE))</f>
        <v>395530.17</v>
      </c>
      <c r="BH66" s="90">
        <f>IF(ISNA(VLOOKUP($B66,'[2]1516 Exp_Rev Access'!$F$7:$FS$310,45,FALSE)),"",VLOOKUP($B66,'[2]1516 Exp_Rev Access'!$F$7:$FS$310,45,FALSE))</f>
        <v>65462.79</v>
      </c>
      <c r="BI66" s="90">
        <f>IF(ISNA(VLOOKUP($B66,'[2]1516 Exp_Rev Access'!$F$7:$FS$310,46,FALSE)),"",VLOOKUP($B66,'[2]1516 Exp_Rev Access'!$F$7:$FS$310,46,FALSE))</f>
        <v>0</v>
      </c>
      <c r="BJ66" s="90">
        <f>IF(ISNA(VLOOKUP($B66,'[2]1516 Exp_Rev Access'!$F$7:$FS$310,47,FALSE)),"",VLOOKUP($B66,'[2]1516 Exp_Rev Access'!$F$7:$FS$310,47,FALSE))</f>
        <v>54995.81</v>
      </c>
      <c r="BK66" s="90">
        <f>IF(ISNA(VLOOKUP($B66,'[2]1516 Exp_Rev Access'!$F$7:$FS$310,48,FALSE)),"",VLOOKUP($B66,'[2]1516 Exp_Rev Access'!$F$7:$FS$310,48,FALSE))</f>
        <v>2147878.5299999998</v>
      </c>
      <c r="BL66" s="90">
        <f>IF(ISNA(VLOOKUP($B66,'[2]1516 Exp_Rev Access'!$F$7:$FS$310,49,FALSE)),"",VLOOKUP($B66,'[2]1516 Exp_Rev Access'!$F$7:$FS$310,49,FALSE))</f>
        <v>2934.87</v>
      </c>
      <c r="BM66" s="90">
        <f>IF(ISNA(VLOOKUP($B66,'[2]1516 Exp_Rev Access'!$F$7:$FS$310,50,FALSE)),"",VLOOKUP($B66,'[2]1516 Exp_Rev Access'!$F$7:$FS$310,50,FALSE))</f>
        <v>45618.13</v>
      </c>
      <c r="BN66" s="90">
        <f>IF(ISNA(VLOOKUP($B66,'[2]1516 Exp_Rev Access'!$F$7:$FS$310,51,FALSE)),"",VLOOKUP($B66,'[2]1516 Exp_Rev Access'!$F$7:$FS$310,51,FALSE))</f>
        <v>0</v>
      </c>
      <c r="BO66" s="90">
        <f>IF(ISNA(VLOOKUP($B66,'[2]1516 Exp_Rev Access'!$F$7:$FS$310,52,FALSE)),"",VLOOKUP($B66,'[2]1516 Exp_Rev Access'!$F$7:$FS$310,52,FALSE))</f>
        <v>0</v>
      </c>
      <c r="BP66" s="90">
        <f>IF(ISNA(VLOOKUP($B66,'[2]1516 Exp_Rev Access'!$F$7:$FS$310,53,FALSE)),"",VLOOKUP($B66,'[2]1516 Exp_Rev Access'!$F$7:$FS$310,53,FALSE))</f>
        <v>0</v>
      </c>
      <c r="BQ66" s="90">
        <f>IF(ISNA(VLOOKUP($B66,'[2]1516 Exp_Rev Access'!$F$7:$FS$310,54,FALSE)),"",VLOOKUP($B66,'[2]1516 Exp_Rev Access'!$F$7:$FS$310,54,FALSE))</f>
        <v>0</v>
      </c>
      <c r="BR66" s="90">
        <f>IF(ISNA(VLOOKUP($B66,'[2]1516 Exp_Rev Access'!$F$7:$FS$310,55,FALSE)),"",VLOOKUP($B66,'[2]1516 Exp_Rev Access'!$F$7:$FS$310,55,FALSE))</f>
        <v>0</v>
      </c>
      <c r="BS66" s="90">
        <f>IF(ISNA(VLOOKUP($B66,'[2]1516 Exp_Rev Access'!$F$7:$FS$310,56,FALSE)),"",VLOOKUP($B66,'[2]1516 Exp_Rev Access'!$F$7:$FS$310,56,FALSE))</f>
        <v>0</v>
      </c>
      <c r="BT66" s="90">
        <f>IF(ISNA(VLOOKUP($B66,'[2]1516 Exp_Rev Access'!$F$7:$FS$310,57,FALSE)),"",VLOOKUP($B66,'[2]1516 Exp_Rev Access'!$F$7:$FS$310,57,FALSE))</f>
        <v>0</v>
      </c>
      <c r="BU66" s="90">
        <f>IF(ISNA(VLOOKUP($B66,'[2]1516 Exp_Rev Access'!$F$7:$FS$310,58,FALSE)),"",VLOOKUP($B66,'[2]1516 Exp_Rev Access'!$F$7:$FS$310,58,FALSE))</f>
        <v>0</v>
      </c>
      <c r="BV66" s="53">
        <f t="shared" ref="BV66:BV71" si="185">SUM(AX66:BU66)</f>
        <v>11149569.389999999</v>
      </c>
      <c r="BW66" s="92">
        <f t="shared" ref="BW66:BW72" si="186">BV66/E66</f>
        <v>0.14143951374441327</v>
      </c>
      <c r="BX66" s="68">
        <f t="shared" ref="BX66:BX72" si="187">BV66/D66</f>
        <v>1642.8049568949639</v>
      </c>
      <c r="BY66" s="90">
        <f>IF(ISNA(VLOOKUP($B66,'[2]1516 Exp_Rev Access'!$F$7:$FS$310,59,FALSE)),"",VLOOKUP($B66,'[2]1516 Exp_Rev Access'!$F$7:$FS$310,59,FALSE))</f>
        <v>0</v>
      </c>
      <c r="BZ66" s="90">
        <f>IF(ISNA(VLOOKUP($B66,'[2]1516 Exp_Rev Access'!$F$7:$FS$310,60,FALSE)),"",VLOOKUP($B66,'[2]1516 Exp_Rev Access'!$F$7:$FS$310,60,FALSE))</f>
        <v>0</v>
      </c>
      <c r="CA66" s="90">
        <f>IF(ISNA(VLOOKUP($B66,'[2]1516 Exp_Rev Access'!$F$7:$FS$310,61,FALSE)),"",VLOOKUP($B66,'[2]1516 Exp_Rev Access'!$F$7:$FS$310,61,FALSE))</f>
        <v>0</v>
      </c>
      <c r="CB66" s="90">
        <f>IF(ISNA(VLOOKUP($B66,'[2]1516 Exp_Rev Access'!$F$7:$FS$310,62,FALSE)),"",VLOOKUP($B66,'[2]1516 Exp_Rev Access'!$F$7:$FS$310,62,FALSE))</f>
        <v>594.80999999999995</v>
      </c>
      <c r="CC66" s="90">
        <f>IF(ISNA(VLOOKUP($B66,'[2]1516 Exp_Rev Access'!$F$7:$FS$310,63,FALSE)),"",VLOOKUP($B66,'[2]1516 Exp_Rev Access'!$F$7:$FS$310,63,FALSE))</f>
        <v>24213.93</v>
      </c>
      <c r="CD66" s="90">
        <f>IF(ISNA(VLOOKUP($B66,'[2]1516 Exp_Rev Access'!$F$7:$FS$310,64,FALSE)),"",VLOOKUP($B66,'[2]1516 Exp_Rev Access'!$F$7:$FS$310,64,FALSE))</f>
        <v>0</v>
      </c>
      <c r="CE66" s="53">
        <f t="shared" ref="CE66:CE71" si="188">SUM(BY66:CD66)</f>
        <v>24808.74</v>
      </c>
      <c r="CF66" s="92">
        <f t="shared" ref="CF66:CF72" si="189">CE66/E66</f>
        <v>3.1471494543625382E-4</v>
      </c>
      <c r="CG66" s="94">
        <f t="shared" ref="CG66:CG72" si="190">CE66/D66</f>
        <v>3.6553807255437309</v>
      </c>
      <c r="CH66" s="90">
        <f>IF(ISNA(VLOOKUP($B66,'[2]1516 Exp_Rev Access'!$F$7:$FS$310,65,FALSE)),"",VLOOKUP($B66,'[2]1516 Exp_Rev Access'!$F$7:$FS$310,65,FALSE))</f>
        <v>0</v>
      </c>
      <c r="CI66" s="90">
        <f>IF(ISNA(VLOOKUP($B66,'[2]1516 Exp_Rev Access'!$F$7:$FS$310,66,FALSE)),"",VLOOKUP($B66,'[2]1516 Exp_Rev Access'!$F$7:$FS$310,66,FALSE))</f>
        <v>0</v>
      </c>
      <c r="CJ66" s="90">
        <f>IF(ISNA(VLOOKUP($B66,'[2]1516 Exp_Rev Access'!$F$7:$FS$310,67,FALSE)),"",VLOOKUP($B66,'[2]1516 Exp_Rev Access'!$F$7:$FS$310,67,FALSE))</f>
        <v>0</v>
      </c>
      <c r="CK66" s="90">
        <f>IF(ISNA(VLOOKUP($B66,'[2]1516 Exp_Rev Access'!$F$7:$FS$310,68,FALSE)),"",VLOOKUP($B66,'[2]1516 Exp_Rev Access'!$F$7:$FS$310,68,FALSE))</f>
        <v>0</v>
      </c>
      <c r="CL66" s="90">
        <f>IF(ISNA(VLOOKUP($B66,'[2]1516 Exp_Rev Access'!$F$7:$FS$310,69,FALSE)),"",VLOOKUP($B66,'[2]1516 Exp_Rev Access'!$F$7:$FS$310,69,FALSE))</f>
        <v>0</v>
      </c>
      <c r="CM66" s="90">
        <f>IF(ISNA(VLOOKUP($B66,'[2]1516 Exp_Rev Access'!$F$7:$FS$310,70,FALSE)),"",VLOOKUP($B66,'[2]1516 Exp_Rev Access'!$F$7:$FS$310,70,FALSE))</f>
        <v>0</v>
      </c>
      <c r="CN66" s="90">
        <f>IF(ISNA(VLOOKUP($B66,'[2]1516 Exp_Rev Access'!$F$7:$FS$310,71,FALSE)),"",VLOOKUP($B66,'[2]1516 Exp_Rev Access'!$F$7:$FS$310,71,FALSE))</f>
        <v>0</v>
      </c>
      <c r="CO66" s="90">
        <f>IF(ISNA(VLOOKUP($B66,'[2]1516 Exp_Rev Access'!$F$7:$FS$310,72,FALSE)),"",VLOOKUP($B66,'[2]1516 Exp_Rev Access'!$F$7:$FS$310,72,FALSE))</f>
        <v>0</v>
      </c>
      <c r="CP66" s="90">
        <f>IF(ISNA(VLOOKUP($B66,'[2]1516 Exp_Rev Access'!$F$7:$FS$310,73,FALSE)),"",VLOOKUP($B66,'[2]1516 Exp_Rev Access'!$F$7:$FS$310,73,FALSE))</f>
        <v>0</v>
      </c>
      <c r="CQ66" s="90">
        <f>IF(ISNA(VLOOKUP($B66,'[2]1516 Exp_Rev Access'!$F$7:$FS$310,74,FALSE)),"",VLOOKUP($B66,'[2]1516 Exp_Rev Access'!$F$7:$FS$310,74,FALSE))</f>
        <v>1596107.35</v>
      </c>
      <c r="CR66" s="90">
        <f>IF(ISNA(VLOOKUP($B66,'[2]1516 Exp_Rev Access'!$F$7:$FS$310,75,FALSE)),"",VLOOKUP($B66,'[2]1516 Exp_Rev Access'!$F$7:$FS$310,75,FALSE))</f>
        <v>0</v>
      </c>
      <c r="CS66" s="90">
        <f>IF(ISNA(VLOOKUP($B66,'[2]1516 Exp_Rev Access'!$F$7:$FS$310,76,FALSE)),"",VLOOKUP($B66,'[2]1516 Exp_Rev Access'!$F$7:$FS$310,76,FALSE))</f>
        <v>54888.58</v>
      </c>
      <c r="CT66" s="90">
        <f>IF(ISNA(VLOOKUP($B66,'[2]1516 Exp_Rev Access'!$F$7:$FS$310,77,FALSE)),"",VLOOKUP($B66,'[2]1516 Exp_Rev Access'!$F$7:$FS$310,77,FALSE))</f>
        <v>0</v>
      </c>
      <c r="CU66" s="90">
        <f>IF(ISNA(VLOOKUP($B66,'[2]1516 Exp_Rev Access'!$F$7:$FS$310,78,FALSE)),"",VLOOKUP($B66,'[2]1516 Exp_Rev Access'!$F$7:$FS$310,78,FALSE))</f>
        <v>1909412.22</v>
      </c>
      <c r="CV66" s="90">
        <f>IF(ISNA(VLOOKUP($B66,'[2]1516 Exp_Rev Access'!$F$7:$FS$310,79,FALSE)),"",VLOOKUP($B66,'[2]1516 Exp_Rev Access'!$F$7:$FS$310,79,FALSE))</f>
        <v>320985.48</v>
      </c>
      <c r="CW66" s="90">
        <f>IF(ISNA(VLOOKUP($B66,'[2]1516 Exp_Rev Access'!$F$7:$FS$310,80,FALSE)),"",VLOOKUP($B66,'[2]1516 Exp_Rev Access'!$F$7:$FS$310,80,FALSE))</f>
        <v>0</v>
      </c>
      <c r="CX66" s="90">
        <f>IF(ISNA(VLOOKUP($B66,'[2]1516 Exp_Rev Access'!$F$7:$FS$310,81,FALSE)),"",VLOOKUP($B66,'[2]1516 Exp_Rev Access'!$F$7:$FS$310,81,FALSE))</f>
        <v>0</v>
      </c>
      <c r="CY66" s="90">
        <f>IF(ISNA(VLOOKUP($B66,'[2]1516 Exp_Rev Access'!$F$7:$FS$310,82,FALSE)),"",VLOOKUP($B66,'[2]1516 Exp_Rev Access'!$F$7:$FS$310,82,FALSE))</f>
        <v>0</v>
      </c>
      <c r="CZ66" s="90">
        <f>IF(ISNA(VLOOKUP($B66,'[2]1516 Exp_Rev Access'!$F$7:$FS$310,83,FALSE)),"",VLOOKUP($B66,'[2]1516 Exp_Rev Access'!$F$7:$FS$310,83,FALSE))</f>
        <v>0</v>
      </c>
      <c r="DA66" s="90">
        <f>IF(ISNA(VLOOKUP($B66,'[2]1516 Exp_Rev Access'!$F$7:$FS$310,84,FALSE)),"",VLOOKUP($B66,'[2]1516 Exp_Rev Access'!$F$7:$FS$310,84,FALSE))</f>
        <v>0</v>
      </c>
      <c r="DB66" s="90">
        <f>IF(ISNA(VLOOKUP($B66,'[2]1516 Exp_Rev Access'!$F$7:$FS$310,85,FALSE)),"",VLOOKUP($B66,'[2]1516 Exp_Rev Access'!$F$7:$FS$310,85,FALSE))</f>
        <v>87085.08</v>
      </c>
      <c r="DC66" s="90">
        <f>IF(ISNA(VLOOKUP($B66,'[2]1516 Exp_Rev Access'!$F$7:$FS$310,86,FALSE)),"",VLOOKUP($B66,'[2]1516 Exp_Rev Access'!$F$7:$FS$310,86,FALSE))</f>
        <v>0</v>
      </c>
      <c r="DD66" s="90">
        <f>IF(ISNA(VLOOKUP($B66,'[2]1516 Exp_Rev Access'!$F$7:$FS$310,87,FALSE)),"",VLOOKUP($B66,'[2]1516 Exp_Rev Access'!$F$7:$FS$310,87,FALSE))</f>
        <v>0</v>
      </c>
      <c r="DE66" s="90">
        <f>IF(ISNA(VLOOKUP($B66,'[2]1516 Exp_Rev Access'!$F$7:$FS$310,88,FALSE)),"",VLOOKUP($B66,'[2]1516 Exp_Rev Access'!$F$7:$FS$310,88,FALSE))</f>
        <v>0</v>
      </c>
      <c r="DF66" s="90">
        <f>IF(ISNA(VLOOKUP($B66,'[2]1516 Exp_Rev Access'!$F$7:$FS$310,89,FALSE)),"",VLOOKUP($B66,'[2]1516 Exp_Rev Access'!$F$7:$FS$310,89,FALSE))</f>
        <v>0</v>
      </c>
      <c r="DG66" s="90">
        <f>IF(ISNA(VLOOKUP($B66,'[2]1516 Exp_Rev Access'!$F$7:$FS$310,90,FALSE)),"",VLOOKUP($B66,'[2]1516 Exp_Rev Access'!$F$7:$FS$310,90,FALSE))</f>
        <v>5785.18</v>
      </c>
      <c r="DH66" s="90">
        <f>IF(ISNA(VLOOKUP($B66,'[2]1516 Exp_Rev Access'!$F$7:$FS$310,91,FALSE)),"",VLOOKUP($B66,'[2]1516 Exp_Rev Access'!$F$7:$FS$310,91,FALSE))</f>
        <v>41943.24</v>
      </c>
      <c r="DI66" s="90">
        <f>IF(ISNA(VLOOKUP($B66,'[2]1516 Exp_Rev Access'!$F$7:$FS$310,92,FALSE)),"",VLOOKUP($B66,'[2]1516 Exp_Rev Access'!$F$7:$FS$310,92,FALSE))</f>
        <v>2115237.06</v>
      </c>
      <c r="DJ66" s="90">
        <f>IF(ISNA(VLOOKUP($B66,'[2]1516 Exp_Rev Access'!$F$7:$FS$310,93,FALSE)),"",VLOOKUP($B66,'[2]1516 Exp_Rev Access'!$F$7:$FS$310,93,FALSE))</f>
        <v>0</v>
      </c>
      <c r="DK66" s="90">
        <f>IF(ISNA(VLOOKUP($B66,'[2]1516 Exp_Rev Access'!$F$7:$FS$310,94,FALSE)),"",VLOOKUP($B66,'[2]1516 Exp_Rev Access'!$F$7:$FS$310,94,FALSE))</f>
        <v>0</v>
      </c>
      <c r="DL66" s="90">
        <f>IF(ISNA(VLOOKUP($B66,'[2]1516 Exp_Rev Access'!$F$7:$FS$310,95,FALSE)),"",VLOOKUP($B66,'[2]1516 Exp_Rev Access'!$F$7:$FS$310,95,FALSE))</f>
        <v>0</v>
      </c>
      <c r="DM66" s="90">
        <f>IF(ISNA(VLOOKUP($B66,'[2]1516 Exp_Rev Access'!$F$7:$FS$310,96,FALSE)),"",VLOOKUP($B66,'[2]1516 Exp_Rev Access'!$F$7:$FS$310,96,FALSE))</f>
        <v>0</v>
      </c>
      <c r="DN66" s="90">
        <f>IF(ISNA(VLOOKUP($B66,'[2]1516 Exp_Rev Access'!$F$7:$FS$310,97,FALSE)),"",VLOOKUP($B66,'[2]1516 Exp_Rev Access'!$F$7:$FS$310,97,FALSE))</f>
        <v>0</v>
      </c>
      <c r="DO66" s="90">
        <f>IF(ISNA(VLOOKUP($B66,'[2]1516 Exp_Rev Access'!$F$7:$FS$310,98,FALSE)),"",VLOOKUP($B66,'[2]1516 Exp_Rev Access'!$F$7:$FS$310,98,FALSE))</f>
        <v>0</v>
      </c>
      <c r="DP66" s="90">
        <f>IF(ISNA(VLOOKUP($B66,'[2]1516 Exp_Rev Access'!$F$7:$FS$310,99,FALSE)),"",VLOOKUP($B66,'[2]1516 Exp_Rev Access'!$F$7:$FS$310,99,FALSE))</f>
        <v>0</v>
      </c>
      <c r="DQ66" s="90">
        <f>IF(ISNA(VLOOKUP($B66,'[2]1516 Exp_Rev Access'!$F$7:$FS$310,100,FALSE)),"",VLOOKUP($B66,'[2]1516 Exp_Rev Access'!$F$7:$FS$310,100,FALSE))</f>
        <v>0</v>
      </c>
      <c r="DR66" s="90">
        <f>IF(ISNA(VLOOKUP($B66,'[2]1516 Exp_Rev Access'!$F$7:$FS$310,101,FALSE)),"",VLOOKUP($B66,'[2]1516 Exp_Rev Access'!$F$7:$FS$310,101,FALSE))</f>
        <v>0</v>
      </c>
      <c r="DS66" s="90">
        <f>IF(ISNA(VLOOKUP($B66,'[2]1516 Exp_Rev Access'!$F$7:$FS$310,102,FALSE)),"",VLOOKUP($B66,'[2]1516 Exp_Rev Access'!$F$7:$FS$310,102,FALSE))</f>
        <v>0</v>
      </c>
      <c r="DT66" s="90">
        <f>IF(ISNA(VLOOKUP($B66,'[2]1516 Exp_Rev Access'!$F$7:$FS$310,103,FALSE)),"",VLOOKUP($B66,'[2]1516 Exp_Rev Access'!$F$7:$FS$310,103,FALSE))</f>
        <v>0</v>
      </c>
      <c r="DU66" s="90">
        <f>IF(ISNA(VLOOKUP($B66,'[2]1516 Exp_Rev Access'!$F$7:$FS$310,104,FALSE)),"",VLOOKUP($B66,'[2]1516 Exp_Rev Access'!$F$7:$FS$310,104,FALSE))</f>
        <v>0</v>
      </c>
      <c r="DV66" s="90">
        <f>IF(ISNA(VLOOKUP($B66,'[2]1516 Exp_Rev Access'!$F$7:$FS$310,105,FALSE)),"",VLOOKUP($B66,'[2]1516 Exp_Rev Access'!$F$7:$FS$310,105,FALSE))</f>
        <v>0</v>
      </c>
      <c r="DW66" s="90">
        <f>IF(ISNA(VLOOKUP($B66,'[2]1516 Exp_Rev Access'!$F$7:$FS$310,106,FALSE)),"",VLOOKUP($B66,'[2]1516 Exp_Rev Access'!$F$7:$FS$310,106,FALSE))</f>
        <v>0</v>
      </c>
      <c r="DX66" s="90">
        <f>IF(ISNA(VLOOKUP($B66,'[2]1516 Exp_Rev Access'!$F$7:$FS$310,107,FALSE)),"",VLOOKUP($B66,'[2]1516 Exp_Rev Access'!$F$7:$FS$310,107,FALSE))</f>
        <v>0</v>
      </c>
      <c r="DY66" s="90">
        <f>IF(ISNA(VLOOKUP($B66,'[2]1516 Exp_Rev Access'!$F$7:$FS$310,108,FALSE)),"",VLOOKUP($B66,'[2]1516 Exp_Rev Access'!$F$7:$FS$310,108,FALSE))</f>
        <v>0</v>
      </c>
      <c r="DZ66" s="90">
        <f>IF(ISNA(VLOOKUP($B66,'[2]1516 Exp_Rev Access'!$F$7:$FS$310,109,FALSE)),"",VLOOKUP($B66,'[2]1516 Exp_Rev Access'!$F$7:$FS$310,109,FALSE))</f>
        <v>0</v>
      </c>
      <c r="EA66" s="90">
        <f>IF(ISNA(VLOOKUP($B66,'[2]1516 Exp_Rev Access'!$F$7:$FS$310,110,FALSE)),"",VLOOKUP($B66,'[2]1516 Exp_Rev Access'!$F$7:$FS$310,110,FALSE))</f>
        <v>0</v>
      </c>
      <c r="EB66" s="90">
        <f>IF(ISNA(VLOOKUP($B66,'[2]1516 Exp_Rev Access'!$F$7:$FS$310,111,FALSE)),"",VLOOKUP($B66,'[2]1516 Exp_Rev Access'!$F$7:$FS$310,111,FALSE))</f>
        <v>0</v>
      </c>
      <c r="EC66" s="90">
        <f>IF(ISNA(VLOOKUP($B66,'[2]1516 Exp_Rev Access'!$F$7:$FS$310,112,FALSE)),"",VLOOKUP($B66,'[2]1516 Exp_Rev Access'!$F$7:$FS$310,112,FALSE))</f>
        <v>0</v>
      </c>
      <c r="ED66" s="90">
        <f>IF(ISNA(VLOOKUP($B66,'[2]1516 Exp_Rev Access'!$F$7:$FS$310,113,FALSE)),"",VLOOKUP($B66,'[2]1516 Exp_Rev Access'!$F$7:$FS$310,113,FALSE))</f>
        <v>0</v>
      </c>
      <c r="EE66" s="90">
        <f>IF(ISNA(VLOOKUP($B66,'[2]1516 Exp_Rev Access'!$F$7:$FS$310,114,FALSE)),"",VLOOKUP($B66,'[2]1516 Exp_Rev Access'!$F$7:$FS$310,114,FALSE))</f>
        <v>0</v>
      </c>
      <c r="EF66" s="90">
        <f>IF(ISNA(VLOOKUP($B66,'[2]1516 Exp_Rev Access'!$F$7:$FS$310,115,FALSE)),"",VLOOKUP($B66,'[2]1516 Exp_Rev Access'!$F$7:$FS$310,115,FALSE))</f>
        <v>0</v>
      </c>
      <c r="EG66" s="90">
        <f>IF(ISNA(VLOOKUP($B66,'[2]1516 Exp_Rev Access'!$F$7:$FS$310,116,FALSE)),"",VLOOKUP($B66,'[2]1516 Exp_Rev Access'!$F$7:$FS$310,116,FALSE))</f>
        <v>57520.21</v>
      </c>
      <c r="EH66" s="90">
        <f>IF(ISNA(VLOOKUP($B66,'[2]1516 Exp_Rev Access'!$F$7:$FS$310,117,FALSE)),"",VLOOKUP($B66,'[2]1516 Exp_Rev Access'!$F$7:$FS$310,117,FALSE))</f>
        <v>0</v>
      </c>
      <c r="EI66" s="90">
        <f>IF(ISNA(VLOOKUP($B66,'[2]1516 Exp_Rev Access'!$F$7:$FS$310,118,FALSE)),"",VLOOKUP($B66,'[2]1516 Exp_Rev Access'!$F$7:$FS$310,118,FALSE))</f>
        <v>0</v>
      </c>
      <c r="EJ66" s="90">
        <f>IF(ISNA(VLOOKUP($B66,'[2]1516 Exp_Rev Access'!$F$7:$FS$310,119,FALSE)),"",VLOOKUP($B66,'[2]1516 Exp_Rev Access'!$F$7:$FS$310,119,FALSE))</f>
        <v>0</v>
      </c>
      <c r="EK66" s="90">
        <f>IF(ISNA(VLOOKUP($B66,'[2]1516 Exp_Rev Access'!$F$7:$FS$310,120,FALSE)),"",VLOOKUP($B66,'[2]1516 Exp_Rev Access'!$F$7:$FS$310,120,FALSE))</f>
        <v>0</v>
      </c>
      <c r="EL66" s="90">
        <f>IF(ISNA(VLOOKUP($B66,'[2]1516 Exp_Rev Access'!$F$7:$FS$310,121,FALSE)),"",VLOOKUP($B66,'[2]1516 Exp_Rev Access'!$F$7:$FS$310,121,FALSE))</f>
        <v>0</v>
      </c>
      <c r="EM66" s="90">
        <f>IF(ISNA(VLOOKUP($B66,'[2]1516 Exp_Rev Access'!$F$7:$FS$310,122,FALSE)),"",VLOOKUP($B66,'[2]1516 Exp_Rev Access'!$F$7:$FS$310,122,FALSE))</f>
        <v>0</v>
      </c>
      <c r="EN66" s="90">
        <f>IF(ISNA(VLOOKUP($B66,'[2]1516 Exp_Rev Access'!$F$7:$FS$310,123,FALSE)),"",VLOOKUP($B66,'[2]1516 Exp_Rev Access'!$F$7:$FS$310,123,FALSE))</f>
        <v>0</v>
      </c>
      <c r="EO66" s="90">
        <f>IF(ISNA(VLOOKUP($B66,'[2]1516 Exp_Rev Access'!$F$7:$FS$310,124,FALSE)),"",VLOOKUP($B66,'[2]1516 Exp_Rev Access'!$F$7:$FS$310,124,FALSE))</f>
        <v>0</v>
      </c>
      <c r="EP66" s="90">
        <f>IF(ISNA(VLOOKUP($B66,'[2]1516 Exp_Rev Access'!$F$7:$FS$310,125,FALSE)),"",VLOOKUP($B66,'[2]1516 Exp_Rev Access'!$F$7:$FS$310,125,FALSE))</f>
        <v>0</v>
      </c>
      <c r="EQ66" s="90">
        <f>IF(ISNA(VLOOKUP($B66,'[2]1516 Exp_Rev Access'!$F$7:$FS$310,126,FALSE)),"",VLOOKUP($B66,'[2]1516 Exp_Rev Access'!$F$7:$FS$310,126,FALSE))</f>
        <v>0</v>
      </c>
      <c r="ER66" s="90">
        <f>IF(ISNA(VLOOKUP($B66,'[2]1516 Exp_Rev Access'!$F$7:$FS$310,127,FALSE)),"",VLOOKUP($B66,'[2]1516 Exp_Rev Access'!$F$7:$FS$310,127,FALSE))</f>
        <v>0</v>
      </c>
      <c r="ES66" s="90">
        <f>IF(ISNA(VLOOKUP($B66,'[2]1516 Exp_Rev Access'!$F$7:$FS$310,128,FALSE)),"",VLOOKUP($B66,'[2]1516 Exp_Rev Access'!$F$7:$FS$310,128,FALSE))</f>
        <v>0</v>
      </c>
      <c r="ET66" s="90">
        <f>IF(ISNA(VLOOKUP($B66,'[2]1516 Exp_Rev Access'!$F$7:$FS$310,129,FALSE)),"",VLOOKUP($B66,'[2]1516 Exp_Rev Access'!$F$7:$FS$310,129,FALSE))</f>
        <v>0</v>
      </c>
      <c r="EU66" s="90">
        <f>IF(ISNA(VLOOKUP($B66,'[2]1516 Exp_Rev Access'!$F$7:$FS$310,130,FALSE)),"",VLOOKUP($B66,'[2]1516 Exp_Rev Access'!$F$7:$FS$310,130,FALSE))</f>
        <v>0</v>
      </c>
      <c r="EV66" s="90">
        <f>IF(ISNA(VLOOKUP($B66,'[2]1516 Exp_Rev Access'!$F$7:$FS$310,131,FALSE)),"",VLOOKUP($B66,'[2]1516 Exp_Rev Access'!$F$7:$FS$310,131,FALSE))</f>
        <v>114045.4</v>
      </c>
      <c r="EW66" s="90">
        <f>IF(ISNA(VLOOKUP($B66,'[2]1516 Exp_Rev Access'!$F$7:$FS$310,132,FALSE)),"",VLOOKUP($B66,'[2]1516 Exp_Rev Access'!$F$7:$FS$310,132,FALSE))</f>
        <v>0</v>
      </c>
      <c r="EX66" s="90">
        <f>IF(ISNA(VLOOKUP($B66,'[2]1516 Exp_Rev Access'!$F$7:$FS$310,133,FALSE)),"",VLOOKUP($B66,'[2]1516 Exp_Rev Access'!$F$7:$FS$310,133,FALSE))</f>
        <v>0</v>
      </c>
      <c r="EY66" s="90">
        <f>IF(ISNA(VLOOKUP($B66,'[2]1516 Exp_Rev Access'!$F$7:$FS$310,134,FALSE)),"",VLOOKUP($B66,'[2]1516 Exp_Rev Access'!$F$7:$FS$310,134,FALSE))</f>
        <v>0</v>
      </c>
      <c r="EZ66" s="90">
        <f>IF(ISNA(VLOOKUP($B66,'[2]1516 Exp_Rev Access'!$F$7:$FS$310,135,FALSE)),"",VLOOKUP($B66,'[2]1516 Exp_Rev Access'!$F$7:$FS$310,135,FALSE))</f>
        <v>0</v>
      </c>
      <c r="FA66" s="90">
        <f>IF(ISNA(VLOOKUP($B66,'[2]1516 Exp_Rev Access'!$F$7:$FS$310,136,FALSE)),"",VLOOKUP($B66,'[2]1516 Exp_Rev Access'!$F$7:$FS$310,136,FALSE))</f>
        <v>0</v>
      </c>
      <c r="FB66" s="90">
        <f>IF(ISNA(VLOOKUP($B66,'[2]1516 Exp_Rev Access'!$F$7:$FS$310,137,FALSE)),"",VLOOKUP($B66,'[2]1516 Exp_Rev Access'!$F$7:$FS$310,137,FALSE))</f>
        <v>0</v>
      </c>
      <c r="FC66" s="90">
        <f>IF(ISNA(VLOOKUP($B66,'[2]1516 Exp_Rev Access'!$F$7:$FS$310,138,FALSE)),"",VLOOKUP($B66,'[2]1516 Exp_Rev Access'!$F$7:$FS$310,138,FALSE))</f>
        <v>0</v>
      </c>
      <c r="FD66" s="90">
        <f>IF(ISNA(VLOOKUP($B66,'[2]1516 Exp_Rev Access'!$F$7:$FS$310,139,FALSE)),"",VLOOKUP($B66,'[2]1516 Exp_Rev Access'!$F$7:$FS$310,139,FALSE))</f>
        <v>0</v>
      </c>
      <c r="FE66" s="90">
        <f>IF(ISNA(VLOOKUP($B66,'[2]1516 Exp_Rev Access'!$F$7:$FS$310,140,FALSE)),"",VLOOKUP($B66,'[2]1516 Exp_Rev Access'!$F$7:$FS$310,140,FALSE))</f>
        <v>0</v>
      </c>
      <c r="FF66" s="90">
        <f>IF(ISNA(VLOOKUP($B66,'[2]1516 Exp_Rev Access'!$F$7:$FS$310,141,FALSE)),"",VLOOKUP($B66,'[2]1516 Exp_Rev Access'!$F$7:$FS$310,141,FALSE))</f>
        <v>0</v>
      </c>
      <c r="FG66" s="90">
        <f>IF(ISNA(VLOOKUP($B66,'[2]1516 Exp_Rev Access'!$F$7:$FS$310,142,FALSE)),"",VLOOKUP($B66,'[2]1516 Exp_Rev Access'!$F$7:$FS$310,142,FALSE))</f>
        <v>0</v>
      </c>
      <c r="FH66" s="90">
        <f>IF(ISNA(VLOOKUP($B66,'[2]1516 Exp_Rev Access'!$F$7:$FS$310,143,FALSE)),"",VLOOKUP($B66,'[2]1516 Exp_Rev Access'!$F$7:$FS$310,143,FALSE))</f>
        <v>0</v>
      </c>
      <c r="FI66" s="90">
        <f>IF(ISNA(VLOOKUP($B66,'[2]1516 Exp_Rev Access'!$F$7:$FS$310,144,FALSE)),"",VLOOKUP($B66,'[2]1516 Exp_Rev Access'!$F$7:$FS$310,144,FALSE))</f>
        <v>0</v>
      </c>
      <c r="FJ66" s="90">
        <f>IF(ISNA(VLOOKUP($B66,'[2]1516 Exp_Rev Access'!$F$7:$FS$310,145,FALSE)),"",VLOOKUP($B66,'[2]1516 Exp_Rev Access'!$F$7:$FS$310,145,FALSE))</f>
        <v>0</v>
      </c>
      <c r="FK66" s="90">
        <f>IF(ISNA(VLOOKUP($B66,'[2]1516 Exp_Rev Access'!$F$7:$FS$310,146,FALSE)),"",VLOOKUP($B66,'[2]1516 Exp_Rev Access'!$F$7:$FS$310,146,FALSE))</f>
        <v>0</v>
      </c>
      <c r="FL66" s="90">
        <f>IF(ISNA(VLOOKUP($B66,'[2]1516 Exp_Rev Access'!$F$7:$FS$310,1147,FALSE)),"",VLOOKUP($B66,'[2]1516 Exp_Rev Access'!$F$7:$FS$310,147,FALSE))</f>
        <v>0</v>
      </c>
      <c r="FM66" s="90">
        <f>IF(ISNA(VLOOKUP($B66,'[2]1516 Exp_Rev Access'!$F$7:$FS$310,148,FALSE)),"",VLOOKUP($B66,'[2]1516 Exp_Rev Access'!$F$7:$FS$310,148,FALSE))</f>
        <v>0</v>
      </c>
      <c r="FN66" s="90">
        <f>IF(ISNA(VLOOKUP($B66,'[2]1516 Exp_Rev Access'!$F$7:$FS$310,149,FALSE)),"",VLOOKUP($B66,'[2]1516 Exp_Rev Access'!$F$7:$FS$310,149,FALSE))</f>
        <v>0</v>
      </c>
      <c r="FO66" s="90">
        <f>IF(ISNA(VLOOKUP($B66,'[2]1516 Exp_Rev Access'!$F$7:$FS$310,150,FALSE)),"",VLOOKUP($B66,'[2]1516 Exp_Rev Access'!$F$7:$FS$310,150,FALSE))</f>
        <v>0</v>
      </c>
      <c r="FP66" s="90">
        <f>IF(ISNA(VLOOKUP($B66,'[2]1516 Exp_Rev Access'!$F$7:$FS$310,151,FALSE)),"",VLOOKUP($B66,'[2]1516 Exp_Rev Access'!$F$7:$FS$310,151,FALSE))</f>
        <v>0</v>
      </c>
      <c r="FQ66" s="90">
        <f>IF(ISNA(VLOOKUP($B66,'[2]1516 Exp_Rev Access'!$F$7:$FS$310,152,FALSE)),"",VLOOKUP($B66,'[2]1516 Exp_Rev Access'!$F$7:$FS$310,152,FALSE))</f>
        <v>0</v>
      </c>
      <c r="FR66" s="90">
        <f>IF(ISNA(VLOOKUP($B66,'[2]1516 Exp_Rev Access'!$F$7:$FS$310,153,FALSE)),"",VLOOKUP($B66,'[2]1516 Exp_Rev Access'!$F$7:$FS$310,153,FALSE))</f>
        <v>199605</v>
      </c>
      <c r="FS66" s="53">
        <f t="shared" ref="FS66:FS71" si="191">SUM(CH66:FR66)</f>
        <v>6502614.8000000017</v>
      </c>
      <c r="FT66" s="92">
        <f t="shared" ref="FT66:FT72" si="192">FS66/E66</f>
        <v>8.2489883080518273E-2</v>
      </c>
      <c r="FU66" s="95">
        <f t="shared" ref="FU66:FU72" si="193">FS66/D66</f>
        <v>958.1112465024587</v>
      </c>
      <c r="FV66" s="90">
        <f>IF(ISNA(VLOOKUP($B66,'[2]1516 Exp_Rev Access'!$F$7:$FS$310,154,FALSE)),"",VLOOKUP($B66,'[2]1516 Exp_Rev Access'!$F$7:$FS$310,154,FALSE))</f>
        <v>33993.17</v>
      </c>
      <c r="FW66" s="90">
        <f>IF(ISNA(VLOOKUP($B66,'[2]1516 Exp_Rev Access'!$F$7:$FS$310,155,FALSE)),"",VLOOKUP($B66,'[2]1516 Exp_Rev Access'!$F$7:$FS$310,155,FALSE))</f>
        <v>0</v>
      </c>
      <c r="FX66" s="90">
        <f>IF(ISNA(VLOOKUP($B66,'[2]1516 Exp_Rev Access'!$F$7:$FS$310,156,FALSE)),"",VLOOKUP($B66,'[2]1516 Exp_Rev Access'!$F$7:$FS$310,156,FALSE))</f>
        <v>0</v>
      </c>
      <c r="FY66" s="90">
        <f>IF(ISNA(VLOOKUP($B66,'[2]1516 Exp_Rev Access'!$F$7:$FS$310,157,FALSE)),"",VLOOKUP($B66,'[2]1516 Exp_Rev Access'!$F$7:$FS$310,157,FALSE))</f>
        <v>0</v>
      </c>
      <c r="FZ66" s="90">
        <f>IF(ISNA(VLOOKUP($B66,'[2]1516 Exp_Rev Access'!$F$7:$FS$310,158,FALSE)),"",VLOOKUP($B66,'[2]1516 Exp_Rev Access'!$F$7:$FS$310,158,FALSE))</f>
        <v>0</v>
      </c>
      <c r="GA66" s="90">
        <f>IF(ISNA(VLOOKUP($B66,'[2]1516 Exp_Rev Access'!$F$7:$FS$310,159,FALSE)),"",VLOOKUP($B66,'[2]1516 Exp_Rev Access'!$F$7:$FS$310,159,FALSE))</f>
        <v>0</v>
      </c>
      <c r="GB66" s="90">
        <f>IF(ISNA(VLOOKUP($B66,'[2]1516 Exp_Rev Access'!$F$7:$FS$310,160,FALSE)),"",VLOOKUP($B66,'[2]1516 Exp_Rev Access'!$F$7:$FS$310,160,FALSE))</f>
        <v>0</v>
      </c>
      <c r="GC66" s="90">
        <f>IF(ISNA(VLOOKUP($B66,'[2]1516 Exp_Rev Access'!$F$7:$FS$310,161,FALSE)),"",VLOOKUP($B66,'[2]1516 Exp_Rev Access'!$F$7:$FS$310,161,FALSE))</f>
        <v>30288.38</v>
      </c>
      <c r="GD66" s="90">
        <f>IF(ISNA(VLOOKUP($B66,'[2]1516 Exp_Rev Access'!$F$7:$FS$310,162,FALSE)),"",VLOOKUP($B66,'[2]1516 Exp_Rev Access'!$F$7:$FS$310,162,FALSE))</f>
        <v>32312.01</v>
      </c>
      <c r="GE66" s="90">
        <f>IF(ISNA(VLOOKUP($B66,'[2]1516 Exp_Rev Access'!$F$7:$FS$310,163,FALSE)),"",VLOOKUP($B66,'[2]1516 Exp_Rev Access'!$F$7:$FS$310,163,FALSE))</f>
        <v>0</v>
      </c>
      <c r="GF66" s="90">
        <f>IF(ISNA(VLOOKUP($B66,'[2]1516 Exp_Rev Access'!$F$7:$FS$310,164,FALSE)),"",VLOOKUP($B66,'[2]1516 Exp_Rev Access'!$F$7:$FS$310,164,FALSE))</f>
        <v>16537</v>
      </c>
      <c r="GG66" s="90">
        <f>IF(ISNA(VLOOKUP($B66,'[2]1516 Exp_Rev Access'!$F$7:$FS$310,165,FALSE)),"",VLOOKUP($B66,'[2]1516 Exp_Rev Access'!$F$7:$FS$310,165,FALSE))</f>
        <v>0</v>
      </c>
      <c r="GH66" s="90">
        <f>IF(ISNA(VLOOKUP($B66,'[2]1516 Exp_Rev Access'!$F$7:$FS$310,166,FALSE)),"",VLOOKUP($B66,'[2]1516 Exp_Rev Access'!$F$7:$FS$310,166,FALSE))</f>
        <v>0</v>
      </c>
      <c r="GI66" s="90">
        <f>IF(ISNA(VLOOKUP($B66,'[2]1516 Exp_Rev Access'!$F$7:$FS$310,167,FALSE)),"",VLOOKUP($B66,'[2]1516 Exp_Rev Access'!$F$7:$FS$310,167,FALSE))</f>
        <v>0</v>
      </c>
      <c r="GJ66" s="90">
        <f>IF(ISNA(VLOOKUP($B66,'[2]1516 Exp_Rev Access'!$F$7:$FS$310,168,FALSE)),"",VLOOKUP($B66,'[2]1516 Exp_Rev Access'!$F$7:$FS$310,168,FALSE))</f>
        <v>45388.56</v>
      </c>
      <c r="GK66" s="90">
        <f>IF(ISNA(VLOOKUP($B66,'[2]1516 Exp_Rev Access'!$F$7:$FS$310,169,FALSE)),"",VLOOKUP($B66,'[2]1516 Exp_Rev Access'!$F$7:$FS$310,169,FALSE))</f>
        <v>1693.12</v>
      </c>
      <c r="GL66" s="90">
        <f>IF(ISNA(VLOOKUP($B66,'[2]1516 Exp_Rev Access'!$F$7:$FS$310,170,FALSE)),"",VLOOKUP($B66,'[2]1516 Exp_Rev Access'!$F$7:$FS$310,170,FALSE))</f>
        <v>0</v>
      </c>
      <c r="GM66" s="90">
        <f>IF(ISNA(VLOOKUP($B66,'[2]1516 Exp_Rev Access'!$F$7:$FT$310,171,FALSE)),"",VLOOKUP($B66,'[2]1516 Exp_Rev Access'!$F$7:$FT$310,171,FALSE))</f>
        <v>0</v>
      </c>
      <c r="GN66" s="90">
        <f>IF(ISNA(VLOOKUP($B66,'[2]1516 Exp_Rev Access'!$F$7:$FU$310,172,FALSE)),"",VLOOKUP($B66,'[2]1516 Exp_Rev Access'!$F$7:$FU$310,172,FALSE))</f>
        <v>0</v>
      </c>
      <c r="GO66" s="90">
        <f>IF(ISNA(VLOOKUP($B66,'[2]1516 Exp_Rev Access'!$F$7:$FV$310,173,FALSE)),"",VLOOKUP($B66,'[2]1516 Exp_Rev Access'!$F$7:$FV$310,173,FALSE))</f>
        <v>0</v>
      </c>
      <c r="GP66" s="90">
        <f>IF(ISNA(VLOOKUP($B66,'[2]1516 Exp_Rev Access'!$F$7:$GA$310,174,FALSE)),"",VLOOKUP($B66,'[2]1516 Exp_Rev Access'!$F$7:$GA$310,174,FALSE))</f>
        <v>0</v>
      </c>
      <c r="GQ66" s="90">
        <f>IF(ISNA(VLOOKUP($B66,'[2]1516 Exp_Rev Access'!$F$7:$GA$310,175,FALSE)),"",VLOOKUP($B66,'[2]1516 Exp_Rev Access'!$F$7:$GA$310,175,FALSE))</f>
        <v>500</v>
      </c>
      <c r="GR66" s="90">
        <f>IF(ISNA(VLOOKUP($B66,'[2]1516 Exp_Rev Access'!$F$7:$GA$310,176,FALSE)),"",VLOOKUP($B66,'[2]1516 Exp_Rev Access'!$F$7:$GA$310,176,FALSE))</f>
        <v>0</v>
      </c>
      <c r="GS66" s="90">
        <f>IF(ISNA(VLOOKUP($B66,'[2]1516 Exp_Rev Access'!$F$7:$GA$310,177,FALSE)),"",VLOOKUP($B66,'[2]1516 Exp_Rev Access'!$F$7:$GA$310,177,FALSE))</f>
        <v>0</v>
      </c>
      <c r="GT66" s="90">
        <f>IF(ISNA(VLOOKUP($B66,'[2]1516 Exp_Rev Access'!$F$7:$GA$310,178,FALSE)),"",VLOOKUP($B66,'[2]1516 Exp_Rev Access'!$F$7:$GA$310,178,FALSE))</f>
        <v>0</v>
      </c>
      <c r="GU66" s="53">
        <f t="shared" ref="GU66:GU71" si="194">SUM(FV66:GT66)</f>
        <v>160712.24</v>
      </c>
      <c r="GV66" s="92">
        <f>GU66/E66</f>
        <v>2.0387389219500111E-3</v>
      </c>
      <c r="GW66" s="114">
        <f t="shared" ref="GW66:GW72" si="195">GU66/D66</f>
        <v>23.679736433811556</v>
      </c>
    </row>
    <row r="67" spans="1:222" x14ac:dyDescent="0.2">
      <c r="B67" s="87" t="s">
        <v>257</v>
      </c>
      <c r="C67" s="87" t="s">
        <v>258</v>
      </c>
      <c r="D67" s="88">
        <f>IF(ISNA(VLOOKUP($B67,'[2]1516 enrollment_Rev_Exp by size'!$A$6:$C$325,3,FALSE)),"",VLOOKUP($B67,'[2]1516 enrollment_Rev_Exp by size'!$A$6:$C$325,3,FALSE))</f>
        <v>631.66999999999985</v>
      </c>
      <c r="E67" s="89">
        <v>7343067.3499999996</v>
      </c>
      <c r="F67" s="67">
        <f t="shared" si="174"/>
        <v>7343067.3499999996</v>
      </c>
      <c r="G67" s="67">
        <f t="shared" si="175"/>
        <v>0</v>
      </c>
      <c r="H67" s="90">
        <f>IF(ISNA(VLOOKUP($B67,'[2]1516 Exp_Rev Access'!$F$7:$FS$310,2,FALSE)),"",VLOOKUP($B67,'[2]1516 Exp_Rev Access'!$F$7:$FS$310,2,FALSE))</f>
        <v>880105.85</v>
      </c>
      <c r="I67" s="90">
        <f>IF(ISNA(VLOOKUP($B67,'[2]1516 Exp_Rev Access'!$F$7:$FS$310,3,FALSE)),"",VLOOKUP($B67,'[2]1516 Exp_Rev Access'!$F$7:$FS$310,3,FALSE))</f>
        <v>0</v>
      </c>
      <c r="J67" s="90">
        <f>IF(ISNA(VLOOKUP($B67,'[2]1516 Exp_Rev Access'!$F$7:$FS$310,4,FALSE)),"",VLOOKUP($B67,'[2]1516 Exp_Rev Access'!$F$7:$FS$310,4,FALSE))</f>
        <v>0</v>
      </c>
      <c r="K67" s="90">
        <f>IF(ISNA(VLOOKUP($B67,'[2]1516 Exp_Rev Access'!$F$7:$FS$310,5,FALSE)),"-",VLOOKUP($B67,'[2]1516 Exp_Rev Access'!$F$7:$FS$310,5,FALSE))</f>
        <v>231043.55</v>
      </c>
      <c r="L67" s="90">
        <f>IF(ISNA(VLOOKUP($B67,'[2]1516 Exp_Rev Access'!$F$7:$FS$310,6,FALSE)),"",VLOOKUP($B67,'[2]1516 Exp_Rev Access'!$F$7:$FS$310,6,FALSE))</f>
        <v>0</v>
      </c>
      <c r="M67" s="90">
        <f>IF(ISNA(VLOOKUP($B67,'[2]1516 Exp_Rev Access'!$F$7:$FS$310,7,FALSE)),"",VLOOKUP($B67,'[2]1516 Exp_Rev Access'!$F$7:$FS$310,7,FALSE))</f>
        <v>0</v>
      </c>
      <c r="N67" s="53">
        <f t="shared" si="176"/>
        <v>1111149.3999999999</v>
      </c>
      <c r="O67" s="91">
        <f t="shared" si="177"/>
        <v>0.1513195163598765</v>
      </c>
      <c r="P67" s="53">
        <f t="shared" si="178"/>
        <v>1759.0662846106356</v>
      </c>
      <c r="Q67" s="90">
        <f>IF(ISNA(VLOOKUP($B67,'[2]1516 Exp_Rev Access'!$F$7:$FS$310,8,FALSE)),"",VLOOKUP($B67,'[2]1516 Exp_Rev Access'!$F$7:$FS$310,8,FALSE))</f>
        <v>0</v>
      </c>
      <c r="R67" s="90">
        <f>IF(ISNA(VLOOKUP($B67,'[2]1516 Exp_Rev Access'!$F$7:$FS$310,9,FALSE)),"",VLOOKUP($B67,'[2]1516 Exp_Rev Access'!$F$7:$FS$310,9,FALSE))</f>
        <v>0</v>
      </c>
      <c r="S67" s="90">
        <f>IF(ISNA(VLOOKUP($B67,'[2]1516 Exp_Rev Access'!$F$7:$FS$310,10,FALSE)),"",VLOOKUP($B67,'[2]1516 Exp_Rev Access'!$F$7:$FS$310,10,FALSE))</f>
        <v>0</v>
      </c>
      <c r="T67" s="90">
        <f>IF(ISNA(VLOOKUP($B67,'[2]1516 Exp_Rev Access'!$F$7:$FS$310,11,FALSE)),"",VLOOKUP($B67,'[2]1516 Exp_Rev Access'!$F$7:$FS$310,11,FALSE))</f>
        <v>0</v>
      </c>
      <c r="U67" s="90">
        <f>IF(ISNA(VLOOKUP($B67,'[2]1516 Exp_Rev Access'!$F$7:$FS$310,12,FALSE)),"",VLOOKUP($B67,'[2]1516 Exp_Rev Access'!$F$7:$FS$310,12,FALSE))</f>
        <v>0</v>
      </c>
      <c r="V67" s="90">
        <f>IF(ISNA(VLOOKUP($B67,'[2]1516 Exp_Rev Access'!$F$7:$FS$310,13,FALSE)),"",VLOOKUP($B67,'[2]1516 Exp_Rev Access'!$F$7:$FS$310,13,FALSE))</f>
        <v>1950</v>
      </c>
      <c r="W67" s="90">
        <f>IF(ISNA(VLOOKUP($B67,'[2]1516 Exp_Rev Access'!$F$7:$FS$310,14,FALSE)),"",VLOOKUP($B67,'[2]1516 Exp_Rev Access'!$F$7:$FS$310,14,FALSE))</f>
        <v>0</v>
      </c>
      <c r="X67" s="90">
        <f>IF(ISNA(VLOOKUP($B67,'[2]1516 Exp_Rev Access'!$F$7:$FS$310,15,FALSE)),"",VLOOKUP($B67,'[2]1516 Exp_Rev Access'!$F$7:$FS$310,15,FALSE))</f>
        <v>0</v>
      </c>
      <c r="Y67" s="90">
        <f>IF(ISNA(VLOOKUP($B67,'[2]1516 Exp_Rev Access'!$F$7:$FS$310,16,FALSE)),"",VLOOKUP($B67,'[2]1516 Exp_Rev Access'!$F$7:$FS$310,16,FALSE))</f>
        <v>11522.59</v>
      </c>
      <c r="Z67" s="90">
        <f>IF(ISNA(VLOOKUP($B67,'[2]1516 Exp_Rev Access'!$F$7:$FS$310,17,FALSE)),"",VLOOKUP($B67,'[2]1516 Exp_Rev Access'!$F$7:$FS$310,17,FALSE))</f>
        <v>42</v>
      </c>
      <c r="AA67" s="90">
        <f>IF(ISNA(VLOOKUP($B67,'[2]1516 Exp_Rev Access'!$F$7:$FS$310,18,FALSE)),"",VLOOKUP($B67,'[2]1516 Exp_Rev Access'!$F$7:$FS$310,18,FALSE))</f>
        <v>0</v>
      </c>
      <c r="AB67" s="90">
        <f>IF(ISNA(VLOOKUP($B67,'[2]1516 Exp_Rev Access'!$F$7:$FS$310,19,FALSE)),"",VLOOKUP($B67,'[2]1516 Exp_Rev Access'!$F$7:$FS$310,19,FALSE))</f>
        <v>0</v>
      </c>
      <c r="AC67" s="90">
        <f>IF(ISNA(VLOOKUP($B67,'[2]1516 Exp_Rev Access'!$F$7:$FS$310,20,FALSE)),"",VLOOKUP($B67,'[2]1516 Exp_Rev Access'!$F$7:$FS$310,20,FALSE))</f>
        <v>0</v>
      </c>
      <c r="AD67" s="90">
        <f>IF(ISNA(VLOOKUP($B67,'[2]1516 Exp_Rev Access'!$F$7:$FS$310,21,FALSE)),"",VLOOKUP($B67,'[2]1516 Exp_Rev Access'!$F$7:$FS$310,21,FALSE))</f>
        <v>104183.21</v>
      </c>
      <c r="AE67" s="90">
        <f>IF(ISNA(VLOOKUP($B67,'[2]1516 Exp_Rev Access'!$F$7:$FS$310,22,FALSE)),"",VLOOKUP($B67,'[2]1516 Exp_Rev Access'!$F$7:$FS$310,22,FALSE))</f>
        <v>3759.22</v>
      </c>
      <c r="AF67" s="90">
        <f>IF(ISNA(VLOOKUP($B67,'[2]1516 Exp_Rev Access'!$F$7:$FS$310,23,FALSE)),"",VLOOKUP($B67,'[2]1516 Exp_Rev Access'!$F$7:$FS$310,23,FALSE))</f>
        <v>0</v>
      </c>
      <c r="AG67" s="90">
        <f>IF(ISNA(VLOOKUP($B67,'[2]1516 Exp_Rev Access'!$F$7:$FS$310,24,FALSE)),"",VLOOKUP($B67,'[2]1516 Exp_Rev Access'!$F$7:$FS$310,24,FALSE))</f>
        <v>3701.8</v>
      </c>
      <c r="AH67" s="90">
        <f>IF(ISNA(VLOOKUP($B67,'[2]1516 Exp_Rev Access'!$F$7:$FS$310,25,FALSE)),"",VLOOKUP($B67,'[2]1516 Exp_Rev Access'!$F$7:$FS$310,25,FALSE))</f>
        <v>604.9</v>
      </c>
      <c r="AI67" s="90">
        <f>IF(ISNA(VLOOKUP($B67,'[2]1516 Exp_Rev Access'!$F$7:$FS$310,26,FALSE)),"",VLOOKUP($B67,'[2]1516 Exp_Rev Access'!$F$7:$FS$310,26,FALSE))</f>
        <v>2147.35</v>
      </c>
      <c r="AJ67" s="90">
        <f>IF(ISNA(VLOOKUP($B67,'[2]1516 Exp_Rev Access'!$F$7:$FS$310,27,FALSE)),"",VLOOKUP($B67,'[2]1516 Exp_Rev Access'!$F$7:$FS$310,27,FALSE))</f>
        <v>0</v>
      </c>
      <c r="AK67" s="90">
        <f>IF(ISNA(VLOOKUP($B67,'[2]1516 Exp_Rev Access'!$F$7:$FS$310,28,FALSE)),"",VLOOKUP($B67,'[2]1516 Exp_Rev Access'!$F$7:$FS$310,28,FALSE))</f>
        <v>6458.65</v>
      </c>
      <c r="AL67" s="90">
        <f>IF(ISNA(VLOOKUP($B67,'[2]1516 Exp_Rev Access'!$F$7:$FS$310,29,FALSE)),"",VLOOKUP($B67,'[2]1516 Exp_Rev Access'!$F$7:$FS$310,29,FALSE))</f>
        <v>5464.31</v>
      </c>
      <c r="AM67" s="53">
        <f t="shared" si="179"/>
        <v>139834.03</v>
      </c>
      <c r="AN67" s="92">
        <f t="shared" si="180"/>
        <v>1.9042999789454472E-2</v>
      </c>
      <c r="AO67" s="68">
        <f t="shared" si="181"/>
        <v>221.37196637484769</v>
      </c>
      <c r="AP67" s="90">
        <f>IF(ISNA(VLOOKUP($B67,'[2]1516 Exp_Rev Access'!$F$7:$FS$310,30,FALSE)),"",VLOOKUP($B67,'[2]1516 Exp_Rev Access'!$F$7:$FS$310,30,FALSE))</f>
        <v>4244860.87</v>
      </c>
      <c r="AQ67" s="90">
        <f>IF(ISNA(VLOOKUP($B67,'[2]1516 Exp_Rev Access'!$F$7:$FS$310,31,FALSE)),"",VLOOKUP($B67,'[2]1516 Exp_Rev Access'!$F$7:$FS$310,31,FALSE))</f>
        <v>89294.080000000002</v>
      </c>
      <c r="AR67" s="90">
        <f>IF(ISNA(VLOOKUP($B67,'[2]1516 Exp_Rev Access'!$F$7:$FS$310,32,FALSE)),"",VLOOKUP($B67,'[2]1516 Exp_Rev Access'!$F$7:$FS$310,32,FALSE))</f>
        <v>299424.36</v>
      </c>
      <c r="AS67" s="90">
        <f>IF(ISNA(VLOOKUP($B67,'[2]1516 Exp_Rev Access'!$F$7:$FS$310,33,FALSE)),"",VLOOKUP($B67,'[2]1516 Exp_Rev Access'!$F$7:$FS$310,33,FALSE))</f>
        <v>0</v>
      </c>
      <c r="AT67" s="90">
        <f>IF(ISNA(VLOOKUP($B67,'[2]1516 Exp_Rev Access'!$F$7:$FS$310,34,FALSE)),"",VLOOKUP($B67,'[2]1516 Exp_Rev Access'!$F$7:$FS$310,34,FALSE))</f>
        <v>0</v>
      </c>
      <c r="AU67" s="53">
        <f t="shared" si="182"/>
        <v>4633579.3100000005</v>
      </c>
      <c r="AV67" s="93">
        <f t="shared" si="183"/>
        <v>0.6310141374367213</v>
      </c>
      <c r="AW67" s="53">
        <f t="shared" si="184"/>
        <v>7335.4430477939459</v>
      </c>
      <c r="AX67" s="90">
        <f>IF(ISNA(VLOOKUP($B67,'[2]1516 Exp_Rev Access'!$F$7:$FS$310,35,FALSE)),"",VLOOKUP($B67,'[2]1516 Exp_Rev Access'!$F$7:$FS$310,35,FALSE))</f>
        <v>0</v>
      </c>
      <c r="AY67" s="90">
        <f>IF(ISNA(VLOOKUP($B67,'[2]1516 Exp_Rev Access'!$F$7:$FS$310,36,FALSE)),"",VLOOKUP($B67,'[2]1516 Exp_Rev Access'!$F$7:$FS$310,36,FALSE))</f>
        <v>440629</v>
      </c>
      <c r="AZ67" s="90">
        <f>IF(ISNA(VLOOKUP($B67,'[2]1516 Exp_Rev Access'!$F$7:$FS$310,37,FALSE)),"",VLOOKUP($B67,'[2]1516 Exp_Rev Access'!$F$7:$FS$310,37,FALSE))</f>
        <v>43419.98</v>
      </c>
      <c r="BA67" s="90">
        <f>IF(ISNA(VLOOKUP($B67,'[2]1516 Exp_Rev Access'!$F$7:$FS$310,38,FALSE)),"",VLOOKUP($B67,'[2]1516 Exp_Rev Access'!$F$7:$FS$310,38,FALSE))</f>
        <v>0</v>
      </c>
      <c r="BB67" s="90">
        <f>IF(ISNA(VLOOKUP($B67,'[2]1516 Exp_Rev Access'!$F$7:$FS$310,39,FALSE)),"",VLOOKUP($B67,'[2]1516 Exp_Rev Access'!$F$7:$FS$310,39,FALSE))</f>
        <v>0</v>
      </c>
      <c r="BC67" s="90">
        <f>IF(ISNA(VLOOKUP($B67,'[2]1516 Exp_Rev Access'!$F$7:$FS$310,40,FALSE)),"",VLOOKUP($B67,'[2]1516 Exp_Rev Access'!$F$7:$FS$310,40,FALSE))</f>
        <v>126187.61</v>
      </c>
      <c r="BD67" s="90">
        <f>IF(ISNA(VLOOKUP($B67,'[2]1516 Exp_Rev Access'!$F$7:$FS$310,41,FALSE)),"",VLOOKUP($B67,'[2]1516 Exp_Rev Access'!$F$7:$FS$310,41,FALSE))</f>
        <v>0</v>
      </c>
      <c r="BE67" s="90">
        <f>IF(ISNA(VLOOKUP($B67,'[2]1516 Exp_Rev Access'!$F$7:$FS$310,42,FALSE)),"",VLOOKUP($B67,'[2]1516 Exp_Rev Access'!$F$7:$FS$310,42,FALSE))</f>
        <v>9593.81</v>
      </c>
      <c r="BF67" s="90">
        <f>IF(ISNA(VLOOKUP($B67,'[2]1516 Exp_Rev Access'!$F$7:$FS$310,43,FALSE)),"",VLOOKUP($B67,'[2]1516 Exp_Rev Access'!$F$7:$FS$310,43,FALSE))</f>
        <v>0</v>
      </c>
      <c r="BG67" s="90">
        <f>IF(ISNA(VLOOKUP($B67,'[2]1516 Exp_Rev Access'!$F$7:$FS$310,44,FALSE)),"",VLOOKUP($B67,'[2]1516 Exp_Rev Access'!$F$7:$FS$310,44,FALSE))</f>
        <v>0</v>
      </c>
      <c r="BH67" s="90">
        <f>IF(ISNA(VLOOKUP($B67,'[2]1516 Exp_Rev Access'!$F$7:$FS$310,45,FALSE)),"",VLOOKUP($B67,'[2]1516 Exp_Rev Access'!$F$7:$FS$310,45,FALSE))</f>
        <v>4409.42</v>
      </c>
      <c r="BI67" s="90">
        <f>IF(ISNA(VLOOKUP($B67,'[2]1516 Exp_Rev Access'!$F$7:$FS$310,46,FALSE)),"",VLOOKUP($B67,'[2]1516 Exp_Rev Access'!$F$7:$FS$310,46,FALSE))</f>
        <v>0</v>
      </c>
      <c r="BJ67" s="90">
        <f>IF(ISNA(VLOOKUP($B67,'[2]1516 Exp_Rev Access'!$F$7:$FS$310,47,FALSE)),"",VLOOKUP($B67,'[2]1516 Exp_Rev Access'!$F$7:$FS$310,47,FALSE))</f>
        <v>4050.86</v>
      </c>
      <c r="BK67" s="90">
        <f>IF(ISNA(VLOOKUP($B67,'[2]1516 Exp_Rev Access'!$F$7:$FS$310,48,FALSE)),"",VLOOKUP($B67,'[2]1516 Exp_Rev Access'!$F$7:$FS$310,48,FALSE))</f>
        <v>359963.19</v>
      </c>
      <c r="BL67" s="90">
        <f>IF(ISNA(VLOOKUP($B67,'[2]1516 Exp_Rev Access'!$F$7:$FS$310,49,FALSE)),"",VLOOKUP($B67,'[2]1516 Exp_Rev Access'!$F$7:$FS$310,49,FALSE))</f>
        <v>0</v>
      </c>
      <c r="BM67" s="90">
        <f>IF(ISNA(VLOOKUP($B67,'[2]1516 Exp_Rev Access'!$F$7:$FS$310,50,FALSE)),"",VLOOKUP($B67,'[2]1516 Exp_Rev Access'!$F$7:$FS$310,50,FALSE))</f>
        <v>0</v>
      </c>
      <c r="BN67" s="90">
        <f>IF(ISNA(VLOOKUP($B67,'[2]1516 Exp_Rev Access'!$F$7:$FS$310,51,FALSE)),"",VLOOKUP($B67,'[2]1516 Exp_Rev Access'!$F$7:$FS$310,51,FALSE))</f>
        <v>0</v>
      </c>
      <c r="BO67" s="90">
        <f>IF(ISNA(VLOOKUP($B67,'[2]1516 Exp_Rev Access'!$F$7:$FS$310,52,FALSE)),"",VLOOKUP($B67,'[2]1516 Exp_Rev Access'!$F$7:$FS$310,52,FALSE))</f>
        <v>0</v>
      </c>
      <c r="BP67" s="90">
        <f>IF(ISNA(VLOOKUP($B67,'[2]1516 Exp_Rev Access'!$F$7:$FS$310,53,FALSE)),"",VLOOKUP($B67,'[2]1516 Exp_Rev Access'!$F$7:$FS$310,53,FALSE))</f>
        <v>0</v>
      </c>
      <c r="BQ67" s="90">
        <f>IF(ISNA(VLOOKUP($B67,'[2]1516 Exp_Rev Access'!$F$7:$FS$310,54,FALSE)),"",VLOOKUP($B67,'[2]1516 Exp_Rev Access'!$F$7:$FS$310,54,FALSE))</f>
        <v>0</v>
      </c>
      <c r="BR67" s="90">
        <f>IF(ISNA(VLOOKUP($B67,'[2]1516 Exp_Rev Access'!$F$7:$FS$310,55,FALSE)),"",VLOOKUP($B67,'[2]1516 Exp_Rev Access'!$F$7:$FS$310,55,FALSE))</f>
        <v>0</v>
      </c>
      <c r="BS67" s="90">
        <f>IF(ISNA(VLOOKUP($B67,'[2]1516 Exp_Rev Access'!$F$7:$FS$310,56,FALSE)),"",VLOOKUP($B67,'[2]1516 Exp_Rev Access'!$F$7:$FS$310,56,FALSE))</f>
        <v>0</v>
      </c>
      <c r="BT67" s="90">
        <f>IF(ISNA(VLOOKUP($B67,'[2]1516 Exp_Rev Access'!$F$7:$FS$310,57,FALSE)),"",VLOOKUP($B67,'[2]1516 Exp_Rev Access'!$F$7:$FS$310,57,FALSE))</f>
        <v>0</v>
      </c>
      <c r="BU67" s="90">
        <f>IF(ISNA(VLOOKUP($B67,'[2]1516 Exp_Rev Access'!$F$7:$FS$310,58,FALSE)),"",VLOOKUP($B67,'[2]1516 Exp_Rev Access'!$F$7:$FS$310,58,FALSE))</f>
        <v>0</v>
      </c>
      <c r="BV67" s="53">
        <f t="shared" si="185"/>
        <v>988253.87000000011</v>
      </c>
      <c r="BW67" s="92">
        <f t="shared" si="186"/>
        <v>0.13458325014545866</v>
      </c>
      <c r="BX67" s="68">
        <f t="shared" si="187"/>
        <v>1564.5097440119055</v>
      </c>
      <c r="BY67" s="90">
        <f>IF(ISNA(VLOOKUP($B67,'[2]1516 Exp_Rev Access'!$F$7:$FS$310,59,FALSE)),"",VLOOKUP($B67,'[2]1516 Exp_Rev Access'!$F$7:$FS$310,59,FALSE))</f>
        <v>0</v>
      </c>
      <c r="BZ67" s="90">
        <f>IF(ISNA(VLOOKUP($B67,'[2]1516 Exp_Rev Access'!$F$7:$FS$310,60,FALSE)),"",VLOOKUP($B67,'[2]1516 Exp_Rev Access'!$F$7:$FS$310,60,FALSE))</f>
        <v>0</v>
      </c>
      <c r="CA67" s="90">
        <f>IF(ISNA(VLOOKUP($B67,'[2]1516 Exp_Rev Access'!$F$7:$FS$310,61,FALSE)),"",VLOOKUP($B67,'[2]1516 Exp_Rev Access'!$F$7:$FS$310,61,FALSE))</f>
        <v>0</v>
      </c>
      <c r="CB67" s="90">
        <f>IF(ISNA(VLOOKUP($B67,'[2]1516 Exp_Rev Access'!$F$7:$FS$310,62,FALSE)),"",VLOOKUP($B67,'[2]1516 Exp_Rev Access'!$F$7:$FS$310,62,FALSE))</f>
        <v>0</v>
      </c>
      <c r="CC67" s="90">
        <f>IF(ISNA(VLOOKUP($B67,'[2]1516 Exp_Rev Access'!$F$7:$FS$310,63,FALSE)),"",VLOOKUP($B67,'[2]1516 Exp_Rev Access'!$F$7:$FS$310,63,FALSE))</f>
        <v>2258.08</v>
      </c>
      <c r="CD67" s="90">
        <f>IF(ISNA(VLOOKUP($B67,'[2]1516 Exp_Rev Access'!$F$7:$FS$310,64,FALSE)),"",VLOOKUP($B67,'[2]1516 Exp_Rev Access'!$F$7:$FS$310,64,FALSE))</f>
        <v>0</v>
      </c>
      <c r="CE67" s="53">
        <f t="shared" si="188"/>
        <v>2258.08</v>
      </c>
      <c r="CF67" s="92">
        <f t="shared" si="189"/>
        <v>3.0751181929442603E-4</v>
      </c>
      <c r="CG67" s="94">
        <f t="shared" si="190"/>
        <v>3.5747779695093964</v>
      </c>
      <c r="CH67" s="90">
        <f>IF(ISNA(VLOOKUP($B67,'[2]1516 Exp_Rev Access'!$F$7:$FS$310,65,FALSE)),"",VLOOKUP($B67,'[2]1516 Exp_Rev Access'!$F$7:$FS$310,65,FALSE))</f>
        <v>0</v>
      </c>
      <c r="CI67" s="90">
        <f>IF(ISNA(VLOOKUP($B67,'[2]1516 Exp_Rev Access'!$F$7:$FS$310,66,FALSE)),"",VLOOKUP($B67,'[2]1516 Exp_Rev Access'!$F$7:$FS$310,66,FALSE))</f>
        <v>0</v>
      </c>
      <c r="CJ67" s="90">
        <f>IF(ISNA(VLOOKUP($B67,'[2]1516 Exp_Rev Access'!$F$7:$FS$310,67,FALSE)),"",VLOOKUP($B67,'[2]1516 Exp_Rev Access'!$F$7:$FS$310,67,FALSE))</f>
        <v>0</v>
      </c>
      <c r="CK67" s="90">
        <f>IF(ISNA(VLOOKUP($B67,'[2]1516 Exp_Rev Access'!$F$7:$FS$310,68,FALSE)),"",VLOOKUP($B67,'[2]1516 Exp_Rev Access'!$F$7:$FS$310,68,FALSE))</f>
        <v>0</v>
      </c>
      <c r="CL67" s="90">
        <f>IF(ISNA(VLOOKUP($B67,'[2]1516 Exp_Rev Access'!$F$7:$FS$310,69,FALSE)),"",VLOOKUP($B67,'[2]1516 Exp_Rev Access'!$F$7:$FS$310,69,FALSE))</f>
        <v>0</v>
      </c>
      <c r="CM67" s="90">
        <f>IF(ISNA(VLOOKUP($B67,'[2]1516 Exp_Rev Access'!$F$7:$FS$310,70,FALSE)),"",VLOOKUP($B67,'[2]1516 Exp_Rev Access'!$F$7:$FS$310,70,FALSE))</f>
        <v>0</v>
      </c>
      <c r="CN67" s="90">
        <f>IF(ISNA(VLOOKUP($B67,'[2]1516 Exp_Rev Access'!$F$7:$FS$310,71,FALSE)),"",VLOOKUP($B67,'[2]1516 Exp_Rev Access'!$F$7:$FS$310,71,FALSE))</f>
        <v>0</v>
      </c>
      <c r="CO67" s="90">
        <f>IF(ISNA(VLOOKUP($B67,'[2]1516 Exp_Rev Access'!$F$7:$FS$310,72,FALSE)),"",VLOOKUP($B67,'[2]1516 Exp_Rev Access'!$F$7:$FS$310,72,FALSE))</f>
        <v>0</v>
      </c>
      <c r="CP67" s="90">
        <f>IF(ISNA(VLOOKUP($B67,'[2]1516 Exp_Rev Access'!$F$7:$FS$310,73,FALSE)),"",VLOOKUP($B67,'[2]1516 Exp_Rev Access'!$F$7:$FS$310,73,FALSE))</f>
        <v>0</v>
      </c>
      <c r="CQ67" s="90">
        <f>IF(ISNA(VLOOKUP($B67,'[2]1516 Exp_Rev Access'!$F$7:$FS$310,74,FALSE)),"",VLOOKUP($B67,'[2]1516 Exp_Rev Access'!$F$7:$FS$310,74,FALSE))</f>
        <v>0</v>
      </c>
      <c r="CR67" s="90">
        <f>IF(ISNA(VLOOKUP($B67,'[2]1516 Exp_Rev Access'!$F$7:$FS$310,75,FALSE)),"",VLOOKUP($B67,'[2]1516 Exp_Rev Access'!$F$7:$FS$310,75,FALSE))</f>
        <v>0</v>
      </c>
      <c r="CS67" s="90">
        <f>IF(ISNA(VLOOKUP($B67,'[2]1516 Exp_Rev Access'!$F$7:$FS$310,76,FALSE)),"",VLOOKUP($B67,'[2]1516 Exp_Rev Access'!$F$7:$FS$310,76,FALSE))</f>
        <v>2494</v>
      </c>
      <c r="CT67" s="90">
        <f>IF(ISNA(VLOOKUP($B67,'[2]1516 Exp_Rev Access'!$F$7:$FS$310,77,FALSE)),"",VLOOKUP($B67,'[2]1516 Exp_Rev Access'!$F$7:$FS$310,77,FALSE))</f>
        <v>0</v>
      </c>
      <c r="CU67" s="90">
        <f>IF(ISNA(VLOOKUP($B67,'[2]1516 Exp_Rev Access'!$F$7:$FS$310,78,FALSE)),"",VLOOKUP($B67,'[2]1516 Exp_Rev Access'!$F$7:$FS$310,78,FALSE))</f>
        <v>70547.23</v>
      </c>
      <c r="CV67" s="90">
        <f>IF(ISNA(VLOOKUP($B67,'[2]1516 Exp_Rev Access'!$F$7:$FS$310,79,FALSE)),"",VLOOKUP($B67,'[2]1516 Exp_Rev Access'!$F$7:$FS$310,79,FALSE))</f>
        <v>15032.63</v>
      </c>
      <c r="CW67" s="90">
        <f>IF(ISNA(VLOOKUP($B67,'[2]1516 Exp_Rev Access'!$F$7:$FS$310,80,FALSE)),"",VLOOKUP($B67,'[2]1516 Exp_Rev Access'!$F$7:$FS$310,80,FALSE))</f>
        <v>0</v>
      </c>
      <c r="CX67" s="90">
        <f>IF(ISNA(VLOOKUP($B67,'[2]1516 Exp_Rev Access'!$F$7:$FS$310,81,FALSE)),"",VLOOKUP($B67,'[2]1516 Exp_Rev Access'!$F$7:$FS$310,81,FALSE))</f>
        <v>0</v>
      </c>
      <c r="CY67" s="90">
        <f>IF(ISNA(VLOOKUP($B67,'[2]1516 Exp_Rev Access'!$F$7:$FS$310,82,FALSE)),"",VLOOKUP($B67,'[2]1516 Exp_Rev Access'!$F$7:$FS$310,82,FALSE))</f>
        <v>0</v>
      </c>
      <c r="CZ67" s="90">
        <f>IF(ISNA(VLOOKUP($B67,'[2]1516 Exp_Rev Access'!$F$7:$FS$310,83,FALSE)),"",VLOOKUP($B67,'[2]1516 Exp_Rev Access'!$F$7:$FS$310,83,FALSE))</f>
        <v>0</v>
      </c>
      <c r="DA67" s="90">
        <f>IF(ISNA(VLOOKUP($B67,'[2]1516 Exp_Rev Access'!$F$7:$FS$310,84,FALSE)),"",VLOOKUP($B67,'[2]1516 Exp_Rev Access'!$F$7:$FS$310,84,FALSE))</f>
        <v>0</v>
      </c>
      <c r="DB67" s="90">
        <f>IF(ISNA(VLOOKUP($B67,'[2]1516 Exp_Rev Access'!$F$7:$FS$310,85,FALSE)),"",VLOOKUP($B67,'[2]1516 Exp_Rev Access'!$F$7:$FS$310,85,FALSE))</f>
        <v>0</v>
      </c>
      <c r="DC67" s="90">
        <f>IF(ISNA(VLOOKUP($B67,'[2]1516 Exp_Rev Access'!$F$7:$FS$310,86,FALSE)),"",VLOOKUP($B67,'[2]1516 Exp_Rev Access'!$F$7:$FS$310,86,FALSE))</f>
        <v>0</v>
      </c>
      <c r="DD67" s="90">
        <f>IF(ISNA(VLOOKUP($B67,'[2]1516 Exp_Rev Access'!$F$7:$FS$310,87,FALSE)),"",VLOOKUP($B67,'[2]1516 Exp_Rev Access'!$F$7:$FS$310,87,FALSE))</f>
        <v>0</v>
      </c>
      <c r="DE67" s="90">
        <f>IF(ISNA(VLOOKUP($B67,'[2]1516 Exp_Rev Access'!$F$7:$FS$310,88,FALSE)),"",VLOOKUP($B67,'[2]1516 Exp_Rev Access'!$F$7:$FS$310,88,FALSE))</f>
        <v>0</v>
      </c>
      <c r="DF67" s="90">
        <f>IF(ISNA(VLOOKUP($B67,'[2]1516 Exp_Rev Access'!$F$7:$FS$310,89,FALSE)),"",VLOOKUP($B67,'[2]1516 Exp_Rev Access'!$F$7:$FS$310,89,FALSE))</f>
        <v>0</v>
      </c>
      <c r="DG67" s="90">
        <f>IF(ISNA(VLOOKUP($B67,'[2]1516 Exp_Rev Access'!$F$7:$FS$310,90,FALSE)),"",VLOOKUP($B67,'[2]1516 Exp_Rev Access'!$F$7:$FS$310,90,FALSE))</f>
        <v>0</v>
      </c>
      <c r="DH67" s="90">
        <f>IF(ISNA(VLOOKUP($B67,'[2]1516 Exp_Rev Access'!$F$7:$FS$310,91,FALSE)),"",VLOOKUP($B67,'[2]1516 Exp_Rev Access'!$F$7:$FS$310,91,FALSE))</f>
        <v>0</v>
      </c>
      <c r="DI67" s="90">
        <f>IF(ISNA(VLOOKUP($B67,'[2]1516 Exp_Rev Access'!$F$7:$FS$310,92,FALSE)),"",VLOOKUP($B67,'[2]1516 Exp_Rev Access'!$F$7:$FS$310,92,FALSE))</f>
        <v>138287.79999999999</v>
      </c>
      <c r="DJ67" s="90">
        <f>IF(ISNA(VLOOKUP($B67,'[2]1516 Exp_Rev Access'!$F$7:$FS$310,93,FALSE)),"",VLOOKUP($B67,'[2]1516 Exp_Rev Access'!$F$7:$FS$310,93,FALSE))</f>
        <v>0</v>
      </c>
      <c r="DK67" s="90">
        <f>IF(ISNA(VLOOKUP($B67,'[2]1516 Exp_Rev Access'!$F$7:$FS$310,94,FALSE)),"",VLOOKUP($B67,'[2]1516 Exp_Rev Access'!$F$7:$FS$310,94,FALSE))</f>
        <v>0</v>
      </c>
      <c r="DL67" s="90">
        <f>IF(ISNA(VLOOKUP($B67,'[2]1516 Exp_Rev Access'!$F$7:$FS$310,95,FALSE)),"",VLOOKUP($B67,'[2]1516 Exp_Rev Access'!$F$7:$FS$310,95,FALSE))</f>
        <v>0</v>
      </c>
      <c r="DM67" s="90">
        <f>IF(ISNA(VLOOKUP($B67,'[2]1516 Exp_Rev Access'!$F$7:$FS$310,96,FALSE)),"",VLOOKUP($B67,'[2]1516 Exp_Rev Access'!$F$7:$FS$310,96,FALSE))</f>
        <v>0</v>
      </c>
      <c r="DN67" s="90">
        <f>IF(ISNA(VLOOKUP($B67,'[2]1516 Exp_Rev Access'!$F$7:$FS$310,97,FALSE)),"",VLOOKUP($B67,'[2]1516 Exp_Rev Access'!$F$7:$FS$310,97,FALSE))</f>
        <v>0</v>
      </c>
      <c r="DO67" s="90">
        <f>IF(ISNA(VLOOKUP($B67,'[2]1516 Exp_Rev Access'!$F$7:$FS$310,98,FALSE)),"",VLOOKUP($B67,'[2]1516 Exp_Rev Access'!$F$7:$FS$310,98,FALSE))</f>
        <v>0</v>
      </c>
      <c r="DP67" s="90">
        <f>IF(ISNA(VLOOKUP($B67,'[2]1516 Exp_Rev Access'!$F$7:$FS$310,99,FALSE)),"",VLOOKUP($B67,'[2]1516 Exp_Rev Access'!$F$7:$FS$310,99,FALSE))</f>
        <v>0</v>
      </c>
      <c r="DQ67" s="90">
        <f>IF(ISNA(VLOOKUP($B67,'[2]1516 Exp_Rev Access'!$F$7:$FS$310,100,FALSE)),"",VLOOKUP($B67,'[2]1516 Exp_Rev Access'!$F$7:$FS$310,100,FALSE))</f>
        <v>0</v>
      </c>
      <c r="DR67" s="90">
        <f>IF(ISNA(VLOOKUP($B67,'[2]1516 Exp_Rev Access'!$F$7:$FS$310,101,FALSE)),"",VLOOKUP($B67,'[2]1516 Exp_Rev Access'!$F$7:$FS$310,101,FALSE))</f>
        <v>0</v>
      </c>
      <c r="DS67" s="90">
        <f>IF(ISNA(VLOOKUP($B67,'[2]1516 Exp_Rev Access'!$F$7:$FS$310,102,FALSE)),"",VLOOKUP($B67,'[2]1516 Exp_Rev Access'!$F$7:$FS$310,102,FALSE))</f>
        <v>0</v>
      </c>
      <c r="DT67" s="90">
        <f>IF(ISNA(VLOOKUP($B67,'[2]1516 Exp_Rev Access'!$F$7:$FS$310,103,FALSE)),"",VLOOKUP($B67,'[2]1516 Exp_Rev Access'!$F$7:$FS$310,103,FALSE))</f>
        <v>0</v>
      </c>
      <c r="DU67" s="90">
        <f>IF(ISNA(VLOOKUP($B67,'[2]1516 Exp_Rev Access'!$F$7:$FS$310,104,FALSE)),"",VLOOKUP($B67,'[2]1516 Exp_Rev Access'!$F$7:$FS$310,104,FALSE))</f>
        <v>0</v>
      </c>
      <c r="DV67" s="90">
        <f>IF(ISNA(VLOOKUP($B67,'[2]1516 Exp_Rev Access'!$F$7:$FS$310,105,FALSE)),"",VLOOKUP($B67,'[2]1516 Exp_Rev Access'!$F$7:$FS$310,105,FALSE))</f>
        <v>0</v>
      </c>
      <c r="DW67" s="90">
        <f>IF(ISNA(VLOOKUP($B67,'[2]1516 Exp_Rev Access'!$F$7:$FS$310,106,FALSE)),"",VLOOKUP($B67,'[2]1516 Exp_Rev Access'!$F$7:$FS$310,106,FALSE))</f>
        <v>0</v>
      </c>
      <c r="DX67" s="90">
        <f>IF(ISNA(VLOOKUP($B67,'[2]1516 Exp_Rev Access'!$F$7:$FS$310,107,FALSE)),"",VLOOKUP($B67,'[2]1516 Exp_Rev Access'!$F$7:$FS$310,107,FALSE))</f>
        <v>0</v>
      </c>
      <c r="DY67" s="90">
        <f>IF(ISNA(VLOOKUP($B67,'[2]1516 Exp_Rev Access'!$F$7:$FS$310,108,FALSE)),"",VLOOKUP($B67,'[2]1516 Exp_Rev Access'!$F$7:$FS$310,108,FALSE))</f>
        <v>0</v>
      </c>
      <c r="DZ67" s="90">
        <f>IF(ISNA(VLOOKUP($B67,'[2]1516 Exp_Rev Access'!$F$7:$FS$310,109,FALSE)),"",VLOOKUP($B67,'[2]1516 Exp_Rev Access'!$F$7:$FS$310,109,FALSE))</f>
        <v>0</v>
      </c>
      <c r="EA67" s="90">
        <f>IF(ISNA(VLOOKUP($B67,'[2]1516 Exp_Rev Access'!$F$7:$FS$310,110,FALSE)),"",VLOOKUP($B67,'[2]1516 Exp_Rev Access'!$F$7:$FS$310,110,FALSE))</f>
        <v>0</v>
      </c>
      <c r="EB67" s="90">
        <f>IF(ISNA(VLOOKUP($B67,'[2]1516 Exp_Rev Access'!$F$7:$FS$310,111,FALSE)),"",VLOOKUP($B67,'[2]1516 Exp_Rev Access'!$F$7:$FS$310,111,FALSE))</f>
        <v>0</v>
      </c>
      <c r="EC67" s="90">
        <f>IF(ISNA(VLOOKUP($B67,'[2]1516 Exp_Rev Access'!$F$7:$FS$310,112,FALSE)),"",VLOOKUP($B67,'[2]1516 Exp_Rev Access'!$F$7:$FS$310,112,FALSE))</f>
        <v>0</v>
      </c>
      <c r="ED67" s="90">
        <f>IF(ISNA(VLOOKUP($B67,'[2]1516 Exp_Rev Access'!$F$7:$FS$310,113,FALSE)),"",VLOOKUP($B67,'[2]1516 Exp_Rev Access'!$F$7:$FS$310,113,FALSE))</f>
        <v>0</v>
      </c>
      <c r="EE67" s="90">
        <f>IF(ISNA(VLOOKUP($B67,'[2]1516 Exp_Rev Access'!$F$7:$FS$310,114,FALSE)),"",VLOOKUP($B67,'[2]1516 Exp_Rev Access'!$F$7:$FS$310,114,FALSE))</f>
        <v>0</v>
      </c>
      <c r="EF67" s="90">
        <f>IF(ISNA(VLOOKUP($B67,'[2]1516 Exp_Rev Access'!$F$7:$FS$310,115,FALSE)),"",VLOOKUP($B67,'[2]1516 Exp_Rev Access'!$F$7:$FS$310,115,FALSE))</f>
        <v>0</v>
      </c>
      <c r="EG67" s="90">
        <f>IF(ISNA(VLOOKUP($B67,'[2]1516 Exp_Rev Access'!$F$7:$FS$310,116,FALSE)),"",VLOOKUP($B67,'[2]1516 Exp_Rev Access'!$F$7:$FS$310,116,FALSE))</f>
        <v>0</v>
      </c>
      <c r="EH67" s="90">
        <f>IF(ISNA(VLOOKUP($B67,'[2]1516 Exp_Rev Access'!$F$7:$FS$310,117,FALSE)),"",VLOOKUP($B67,'[2]1516 Exp_Rev Access'!$F$7:$FS$310,117,FALSE))</f>
        <v>0</v>
      </c>
      <c r="EI67" s="90">
        <f>IF(ISNA(VLOOKUP($B67,'[2]1516 Exp_Rev Access'!$F$7:$FS$310,118,FALSE)),"",VLOOKUP($B67,'[2]1516 Exp_Rev Access'!$F$7:$FS$310,118,FALSE))</f>
        <v>0</v>
      </c>
      <c r="EJ67" s="90">
        <f>IF(ISNA(VLOOKUP($B67,'[2]1516 Exp_Rev Access'!$F$7:$FS$310,119,FALSE)),"",VLOOKUP($B67,'[2]1516 Exp_Rev Access'!$F$7:$FS$310,119,FALSE))</f>
        <v>0</v>
      </c>
      <c r="EK67" s="90">
        <f>IF(ISNA(VLOOKUP($B67,'[2]1516 Exp_Rev Access'!$F$7:$FS$310,120,FALSE)),"",VLOOKUP($B67,'[2]1516 Exp_Rev Access'!$F$7:$FS$310,120,FALSE))</f>
        <v>0</v>
      </c>
      <c r="EL67" s="90">
        <f>IF(ISNA(VLOOKUP($B67,'[2]1516 Exp_Rev Access'!$F$7:$FS$310,121,FALSE)),"",VLOOKUP($B67,'[2]1516 Exp_Rev Access'!$F$7:$FS$310,121,FALSE))</f>
        <v>0</v>
      </c>
      <c r="EM67" s="90">
        <f>IF(ISNA(VLOOKUP($B67,'[2]1516 Exp_Rev Access'!$F$7:$FS$310,122,FALSE)),"",VLOOKUP($B67,'[2]1516 Exp_Rev Access'!$F$7:$FS$310,122,FALSE))</f>
        <v>0</v>
      </c>
      <c r="EN67" s="90">
        <f>IF(ISNA(VLOOKUP($B67,'[2]1516 Exp_Rev Access'!$F$7:$FS$310,123,FALSE)),"",VLOOKUP($B67,'[2]1516 Exp_Rev Access'!$F$7:$FS$310,123,FALSE))</f>
        <v>35920</v>
      </c>
      <c r="EO67" s="90">
        <f>IF(ISNA(VLOOKUP($B67,'[2]1516 Exp_Rev Access'!$F$7:$FS$310,124,FALSE)),"",VLOOKUP($B67,'[2]1516 Exp_Rev Access'!$F$7:$FS$310,124,FALSE))</f>
        <v>0</v>
      </c>
      <c r="EP67" s="90">
        <f>IF(ISNA(VLOOKUP($B67,'[2]1516 Exp_Rev Access'!$F$7:$FS$310,125,FALSE)),"",VLOOKUP($B67,'[2]1516 Exp_Rev Access'!$F$7:$FS$310,125,FALSE))</f>
        <v>0</v>
      </c>
      <c r="EQ67" s="90">
        <f>IF(ISNA(VLOOKUP($B67,'[2]1516 Exp_Rev Access'!$F$7:$FS$310,126,FALSE)),"",VLOOKUP($B67,'[2]1516 Exp_Rev Access'!$F$7:$FS$310,126,FALSE))</f>
        <v>0</v>
      </c>
      <c r="ER67" s="90">
        <f>IF(ISNA(VLOOKUP($B67,'[2]1516 Exp_Rev Access'!$F$7:$FS$310,127,FALSE)),"",VLOOKUP($B67,'[2]1516 Exp_Rev Access'!$F$7:$FS$310,127,FALSE))</f>
        <v>0</v>
      </c>
      <c r="ES67" s="90">
        <f>IF(ISNA(VLOOKUP($B67,'[2]1516 Exp_Rev Access'!$F$7:$FS$310,128,FALSE)),"",VLOOKUP($B67,'[2]1516 Exp_Rev Access'!$F$7:$FS$310,128,FALSE))</f>
        <v>0</v>
      </c>
      <c r="ET67" s="90">
        <f>IF(ISNA(VLOOKUP($B67,'[2]1516 Exp_Rev Access'!$F$7:$FS$310,129,FALSE)),"",VLOOKUP($B67,'[2]1516 Exp_Rev Access'!$F$7:$FS$310,129,FALSE))</f>
        <v>0</v>
      </c>
      <c r="EU67" s="90">
        <f>IF(ISNA(VLOOKUP($B67,'[2]1516 Exp_Rev Access'!$F$7:$FS$310,130,FALSE)),"",VLOOKUP($B67,'[2]1516 Exp_Rev Access'!$F$7:$FS$310,130,FALSE))</f>
        <v>0</v>
      </c>
      <c r="EV67" s="90">
        <f>IF(ISNA(VLOOKUP($B67,'[2]1516 Exp_Rev Access'!$F$7:$FS$310,131,FALSE)),"",VLOOKUP($B67,'[2]1516 Exp_Rev Access'!$F$7:$FS$310,131,FALSE))</f>
        <v>0</v>
      </c>
      <c r="EW67" s="90">
        <f>IF(ISNA(VLOOKUP($B67,'[2]1516 Exp_Rev Access'!$F$7:$FS$310,132,FALSE)),"",VLOOKUP($B67,'[2]1516 Exp_Rev Access'!$F$7:$FS$310,132,FALSE))</f>
        <v>0</v>
      </c>
      <c r="EX67" s="90">
        <f>IF(ISNA(VLOOKUP($B67,'[2]1516 Exp_Rev Access'!$F$7:$FS$310,133,FALSE)),"",VLOOKUP($B67,'[2]1516 Exp_Rev Access'!$F$7:$FS$310,133,FALSE))</f>
        <v>0</v>
      </c>
      <c r="EY67" s="90">
        <f>IF(ISNA(VLOOKUP($B67,'[2]1516 Exp_Rev Access'!$F$7:$FS$310,134,FALSE)),"",VLOOKUP($B67,'[2]1516 Exp_Rev Access'!$F$7:$FS$310,134,FALSE))</f>
        <v>0</v>
      </c>
      <c r="EZ67" s="90">
        <f>IF(ISNA(VLOOKUP($B67,'[2]1516 Exp_Rev Access'!$F$7:$FS$310,135,FALSE)),"",VLOOKUP($B67,'[2]1516 Exp_Rev Access'!$F$7:$FS$310,135,FALSE))</f>
        <v>0</v>
      </c>
      <c r="FA67" s="90">
        <f>IF(ISNA(VLOOKUP($B67,'[2]1516 Exp_Rev Access'!$F$7:$FS$310,136,FALSE)),"",VLOOKUP($B67,'[2]1516 Exp_Rev Access'!$F$7:$FS$310,136,FALSE))</f>
        <v>0</v>
      </c>
      <c r="FB67" s="90">
        <f>IF(ISNA(VLOOKUP($B67,'[2]1516 Exp_Rev Access'!$F$7:$FS$310,137,FALSE)),"",VLOOKUP($B67,'[2]1516 Exp_Rev Access'!$F$7:$FS$310,137,FALSE))</f>
        <v>0</v>
      </c>
      <c r="FC67" s="90">
        <f>IF(ISNA(VLOOKUP($B67,'[2]1516 Exp_Rev Access'!$F$7:$FS$310,138,FALSE)),"",VLOOKUP($B67,'[2]1516 Exp_Rev Access'!$F$7:$FS$310,138,FALSE))</f>
        <v>0</v>
      </c>
      <c r="FD67" s="90">
        <f>IF(ISNA(VLOOKUP($B67,'[2]1516 Exp_Rev Access'!$F$7:$FS$310,139,FALSE)),"",VLOOKUP($B67,'[2]1516 Exp_Rev Access'!$F$7:$FS$310,139,FALSE))</f>
        <v>0</v>
      </c>
      <c r="FE67" s="90">
        <f>IF(ISNA(VLOOKUP($B67,'[2]1516 Exp_Rev Access'!$F$7:$FS$310,140,FALSE)),"",VLOOKUP($B67,'[2]1516 Exp_Rev Access'!$F$7:$FS$310,140,FALSE))</f>
        <v>0</v>
      </c>
      <c r="FF67" s="90">
        <f>IF(ISNA(VLOOKUP($B67,'[2]1516 Exp_Rev Access'!$F$7:$FS$310,141,FALSE)),"",VLOOKUP($B67,'[2]1516 Exp_Rev Access'!$F$7:$FS$310,141,FALSE))</f>
        <v>0</v>
      </c>
      <c r="FG67" s="90">
        <f>IF(ISNA(VLOOKUP($B67,'[2]1516 Exp_Rev Access'!$F$7:$FS$310,142,FALSE)),"",VLOOKUP($B67,'[2]1516 Exp_Rev Access'!$F$7:$FS$310,142,FALSE))</f>
        <v>0</v>
      </c>
      <c r="FH67" s="90">
        <f>IF(ISNA(VLOOKUP($B67,'[2]1516 Exp_Rev Access'!$F$7:$FS$310,143,FALSE)),"",VLOOKUP($B67,'[2]1516 Exp_Rev Access'!$F$7:$FS$310,143,FALSE))</f>
        <v>0</v>
      </c>
      <c r="FI67" s="90">
        <f>IF(ISNA(VLOOKUP($B67,'[2]1516 Exp_Rev Access'!$F$7:$FS$310,144,FALSE)),"",VLOOKUP($B67,'[2]1516 Exp_Rev Access'!$F$7:$FS$310,144,FALSE))</f>
        <v>0</v>
      </c>
      <c r="FJ67" s="90">
        <f>IF(ISNA(VLOOKUP($B67,'[2]1516 Exp_Rev Access'!$F$7:$FS$310,145,FALSE)),"",VLOOKUP($B67,'[2]1516 Exp_Rev Access'!$F$7:$FS$310,145,FALSE))</f>
        <v>0</v>
      </c>
      <c r="FK67" s="90">
        <f>IF(ISNA(VLOOKUP($B67,'[2]1516 Exp_Rev Access'!$F$7:$FS$310,146,FALSE)),"",VLOOKUP($B67,'[2]1516 Exp_Rev Access'!$F$7:$FS$310,146,FALSE))</f>
        <v>0</v>
      </c>
      <c r="FL67" s="90">
        <f>IF(ISNA(VLOOKUP($B67,'[2]1516 Exp_Rev Access'!$F$7:$FS$310,1147,FALSE)),"",VLOOKUP($B67,'[2]1516 Exp_Rev Access'!$F$7:$FS$310,147,FALSE))</f>
        <v>0</v>
      </c>
      <c r="FM67" s="90">
        <f>IF(ISNA(VLOOKUP($B67,'[2]1516 Exp_Rev Access'!$F$7:$FS$310,148,FALSE)),"",VLOOKUP($B67,'[2]1516 Exp_Rev Access'!$F$7:$FS$310,148,FALSE))</f>
        <v>0</v>
      </c>
      <c r="FN67" s="90">
        <f>IF(ISNA(VLOOKUP($B67,'[2]1516 Exp_Rev Access'!$F$7:$FS$310,149,FALSE)),"",VLOOKUP($B67,'[2]1516 Exp_Rev Access'!$F$7:$FS$310,149,FALSE))</f>
        <v>0</v>
      </c>
      <c r="FO67" s="90">
        <f>IF(ISNA(VLOOKUP($B67,'[2]1516 Exp_Rev Access'!$F$7:$FS$310,150,FALSE)),"",VLOOKUP($B67,'[2]1516 Exp_Rev Access'!$F$7:$FS$310,150,FALSE))</f>
        <v>0</v>
      </c>
      <c r="FP67" s="90">
        <f>IF(ISNA(VLOOKUP($B67,'[2]1516 Exp_Rev Access'!$F$7:$FS$310,151,FALSE)),"",VLOOKUP($B67,'[2]1516 Exp_Rev Access'!$F$7:$FS$310,151,FALSE))</f>
        <v>0</v>
      </c>
      <c r="FQ67" s="90">
        <f>IF(ISNA(VLOOKUP($B67,'[2]1516 Exp_Rev Access'!$F$7:$FS$310,152,FALSE)),"",VLOOKUP($B67,'[2]1516 Exp_Rev Access'!$F$7:$FS$310,152,FALSE))</f>
        <v>0</v>
      </c>
      <c r="FR67" s="90">
        <f>IF(ISNA(VLOOKUP($B67,'[2]1516 Exp_Rev Access'!$F$7:$FS$310,153,FALSE)),"",VLOOKUP($B67,'[2]1516 Exp_Rev Access'!$F$7:$FS$310,153,FALSE))</f>
        <v>16910.57</v>
      </c>
      <c r="FS67" s="53">
        <f t="shared" si="191"/>
        <v>279192.23</v>
      </c>
      <c r="FT67" s="92">
        <f t="shared" si="192"/>
        <v>3.8021199682990788E-2</v>
      </c>
      <c r="FU67" s="95">
        <f t="shared" si="193"/>
        <v>441.9906438488452</v>
      </c>
      <c r="FV67" s="90">
        <f>IF(ISNA(VLOOKUP($B67,'[2]1516 Exp_Rev Access'!$F$7:$FS$310,154,FALSE)),"",VLOOKUP($B67,'[2]1516 Exp_Rev Access'!$F$7:$FS$310,154,FALSE))</f>
        <v>0</v>
      </c>
      <c r="FW67" s="90">
        <f>IF(ISNA(VLOOKUP($B67,'[2]1516 Exp_Rev Access'!$F$7:$FS$310,155,FALSE)),"",VLOOKUP($B67,'[2]1516 Exp_Rev Access'!$F$7:$FS$310,155,FALSE))</f>
        <v>0</v>
      </c>
      <c r="FX67" s="90">
        <f>IF(ISNA(VLOOKUP($B67,'[2]1516 Exp_Rev Access'!$F$7:$FS$310,156,FALSE)),"",VLOOKUP($B67,'[2]1516 Exp_Rev Access'!$F$7:$FS$310,156,FALSE))</f>
        <v>0</v>
      </c>
      <c r="FY67" s="90">
        <f>IF(ISNA(VLOOKUP($B67,'[2]1516 Exp_Rev Access'!$F$7:$FS$310,157,FALSE)),"",VLOOKUP($B67,'[2]1516 Exp_Rev Access'!$F$7:$FS$310,157,FALSE))</f>
        <v>0</v>
      </c>
      <c r="FZ67" s="90">
        <f>IF(ISNA(VLOOKUP($B67,'[2]1516 Exp_Rev Access'!$F$7:$FS$310,158,FALSE)),"",VLOOKUP($B67,'[2]1516 Exp_Rev Access'!$F$7:$FS$310,158,FALSE))</f>
        <v>0</v>
      </c>
      <c r="GA67" s="90">
        <f>IF(ISNA(VLOOKUP($B67,'[2]1516 Exp_Rev Access'!$F$7:$FS$310,159,FALSE)),"",VLOOKUP($B67,'[2]1516 Exp_Rev Access'!$F$7:$FS$310,159,FALSE))</f>
        <v>0</v>
      </c>
      <c r="GB67" s="90">
        <f>IF(ISNA(VLOOKUP($B67,'[2]1516 Exp_Rev Access'!$F$7:$FS$310,160,FALSE)),"",VLOOKUP($B67,'[2]1516 Exp_Rev Access'!$F$7:$FS$310,160,FALSE))</f>
        <v>0</v>
      </c>
      <c r="GC67" s="90">
        <f>IF(ISNA(VLOOKUP($B67,'[2]1516 Exp_Rev Access'!$F$7:$FS$310,161,FALSE)),"",VLOOKUP($B67,'[2]1516 Exp_Rev Access'!$F$7:$FS$310,161,FALSE))</f>
        <v>0</v>
      </c>
      <c r="GD67" s="90">
        <f>IF(ISNA(VLOOKUP($B67,'[2]1516 Exp_Rev Access'!$F$7:$FS$310,162,FALSE)),"",VLOOKUP($B67,'[2]1516 Exp_Rev Access'!$F$7:$FS$310,162,FALSE))</f>
        <v>0</v>
      </c>
      <c r="GE67" s="90">
        <f>IF(ISNA(VLOOKUP($B67,'[2]1516 Exp_Rev Access'!$F$7:$FS$310,163,FALSE)),"",VLOOKUP($B67,'[2]1516 Exp_Rev Access'!$F$7:$FS$310,163,FALSE))</f>
        <v>0</v>
      </c>
      <c r="GF67" s="90">
        <f>IF(ISNA(VLOOKUP($B67,'[2]1516 Exp_Rev Access'!$F$7:$FS$310,164,FALSE)),"",VLOOKUP($B67,'[2]1516 Exp_Rev Access'!$F$7:$FS$310,164,FALSE))</f>
        <v>200</v>
      </c>
      <c r="GG67" s="90">
        <f>IF(ISNA(VLOOKUP($B67,'[2]1516 Exp_Rev Access'!$F$7:$FS$310,165,FALSE)),"",VLOOKUP($B67,'[2]1516 Exp_Rev Access'!$F$7:$FS$310,165,FALSE))</f>
        <v>0</v>
      </c>
      <c r="GH67" s="90">
        <f>IF(ISNA(VLOOKUP($B67,'[2]1516 Exp_Rev Access'!$F$7:$FS$310,166,FALSE)),"",VLOOKUP($B67,'[2]1516 Exp_Rev Access'!$F$7:$FS$310,166,FALSE))</f>
        <v>0</v>
      </c>
      <c r="GI67" s="90">
        <f>IF(ISNA(VLOOKUP($B67,'[2]1516 Exp_Rev Access'!$F$7:$FS$310,167,FALSE)),"",VLOOKUP($B67,'[2]1516 Exp_Rev Access'!$F$7:$FS$310,167,FALSE))</f>
        <v>0</v>
      </c>
      <c r="GJ67" s="90">
        <f>IF(ISNA(VLOOKUP($B67,'[2]1516 Exp_Rev Access'!$F$7:$FS$310,168,FALSE)),"",VLOOKUP($B67,'[2]1516 Exp_Rev Access'!$F$7:$FS$310,168,FALSE))</f>
        <v>0</v>
      </c>
      <c r="GK67" s="90">
        <f>IF(ISNA(VLOOKUP($B67,'[2]1516 Exp_Rev Access'!$F$7:$FS$310,169,FALSE)),"",VLOOKUP($B67,'[2]1516 Exp_Rev Access'!$F$7:$FS$310,169,FALSE))</f>
        <v>0</v>
      </c>
      <c r="GL67" s="90">
        <f>IF(ISNA(VLOOKUP($B67,'[2]1516 Exp_Rev Access'!$F$7:$FS$310,170,FALSE)),"",VLOOKUP($B67,'[2]1516 Exp_Rev Access'!$F$7:$FS$310,170,FALSE))</f>
        <v>186350.43</v>
      </c>
      <c r="GM67" s="90">
        <f>IF(ISNA(VLOOKUP($B67,'[2]1516 Exp_Rev Access'!$F$7:$FT$310,171,FALSE)),"",VLOOKUP($B67,'[2]1516 Exp_Rev Access'!$F$7:$FT$310,171,FALSE))</f>
        <v>0</v>
      </c>
      <c r="GN67" s="90">
        <f>IF(ISNA(VLOOKUP($B67,'[2]1516 Exp_Rev Access'!$F$7:$FU$310,172,FALSE)),"",VLOOKUP($B67,'[2]1516 Exp_Rev Access'!$F$7:$FU$310,172,FALSE))</f>
        <v>0</v>
      </c>
      <c r="GO67" s="90">
        <f>IF(ISNA(VLOOKUP($B67,'[2]1516 Exp_Rev Access'!$F$7:$FV$310,173,FALSE)),"",VLOOKUP($B67,'[2]1516 Exp_Rev Access'!$F$7:$FV$310,173,FALSE))</f>
        <v>0</v>
      </c>
      <c r="GP67" s="90">
        <f>IF(ISNA(VLOOKUP($B67,'[2]1516 Exp_Rev Access'!$F$7:$GA$310,174,FALSE)),"",VLOOKUP($B67,'[2]1516 Exp_Rev Access'!$F$7:$GA$310,174,FALSE))</f>
        <v>0</v>
      </c>
      <c r="GQ67" s="90">
        <f>IF(ISNA(VLOOKUP($B67,'[2]1516 Exp_Rev Access'!$F$7:$GA$310,175,FALSE)),"",VLOOKUP($B67,'[2]1516 Exp_Rev Access'!$F$7:$GA$310,175,FALSE))</f>
        <v>2250</v>
      </c>
      <c r="GR67" s="90">
        <f>IF(ISNA(VLOOKUP($B67,'[2]1516 Exp_Rev Access'!$F$7:$GA$310,176,FALSE)),"",VLOOKUP($B67,'[2]1516 Exp_Rev Access'!$F$7:$GA$310,176,FALSE))</f>
        <v>0</v>
      </c>
      <c r="GS67" s="90">
        <f>IF(ISNA(VLOOKUP($B67,'[2]1516 Exp_Rev Access'!$F$7:$GA$310,177,FALSE)),"",VLOOKUP($B67,'[2]1516 Exp_Rev Access'!$F$7:$GA$310,177,FALSE))</f>
        <v>0</v>
      </c>
      <c r="GT67" s="90">
        <f>IF(ISNA(VLOOKUP($B67,'[2]1516 Exp_Rev Access'!$F$7:$GA$310,178,FALSE)),"",VLOOKUP($B67,'[2]1516 Exp_Rev Access'!$F$7:$GA$310,178,FALSE))</f>
        <v>0</v>
      </c>
      <c r="GU67" s="53">
        <f t="shared" si="194"/>
        <v>188800.43</v>
      </c>
      <c r="GV67" s="92">
        <f t="shared" ref="GV67:GV71" si="196">GU67/E67</f>
        <v>2.5711384766204003E-2</v>
      </c>
      <c r="GW67" s="114">
        <f t="shared" si="195"/>
        <v>298.89092405844832</v>
      </c>
      <c r="HE67" s="97"/>
      <c r="HF67" s="97"/>
      <c r="HG67" s="97"/>
      <c r="HH67" s="97"/>
      <c r="HI67" s="97"/>
      <c r="HJ67" s="97"/>
      <c r="HK67" s="97"/>
      <c r="HL67" s="97"/>
      <c r="HM67" s="97"/>
      <c r="HN67" s="97"/>
    </row>
    <row r="68" spans="1:222" x14ac:dyDescent="0.2">
      <c r="B68" s="87" t="s">
        <v>259</v>
      </c>
      <c r="C68" s="87" t="s">
        <v>260</v>
      </c>
      <c r="D68" s="88">
        <f>IF(ISNA(VLOOKUP($B68,'[2]1516 enrollment_Rev_Exp by size'!$A$6:$C$325,3,FALSE)),"",VLOOKUP($B68,'[2]1516 enrollment_Rev_Exp by size'!$A$6:$C$325,3,FALSE))</f>
        <v>1234.45</v>
      </c>
      <c r="E68" s="89">
        <v>13370076.4</v>
      </c>
      <c r="F68" s="67">
        <f t="shared" si="174"/>
        <v>13370076.4</v>
      </c>
      <c r="G68" s="67">
        <f t="shared" si="175"/>
        <v>0</v>
      </c>
      <c r="H68" s="90">
        <f>IF(ISNA(VLOOKUP($B68,'[2]1516 Exp_Rev Access'!$F$7:$FS$310,2,FALSE)),"",VLOOKUP($B68,'[2]1516 Exp_Rev Access'!$F$7:$FS$310,2,FALSE))</f>
        <v>1946926.66</v>
      </c>
      <c r="I68" s="90">
        <f>IF(ISNA(VLOOKUP($B68,'[2]1516 Exp_Rev Access'!$F$7:$FS$310,3,FALSE)),"",VLOOKUP($B68,'[2]1516 Exp_Rev Access'!$F$7:$FS$310,3,FALSE))</f>
        <v>187.91</v>
      </c>
      <c r="J68" s="90">
        <f>IF(ISNA(VLOOKUP($B68,'[2]1516 Exp_Rev Access'!$F$7:$FS$310,4,FALSE)),"",VLOOKUP($B68,'[2]1516 Exp_Rev Access'!$F$7:$FS$310,4,FALSE))</f>
        <v>3724.27</v>
      </c>
      <c r="K68" s="90">
        <f>IF(ISNA(VLOOKUP($B68,'[2]1516 Exp_Rev Access'!$F$7:$FS$310,5,FALSE)),"-",VLOOKUP($B68,'[2]1516 Exp_Rev Access'!$F$7:$FS$310,5,FALSE))</f>
        <v>86236.93</v>
      </c>
      <c r="L68" s="90">
        <f>IF(ISNA(VLOOKUP($B68,'[2]1516 Exp_Rev Access'!$F$7:$FS$310,6,FALSE)),"",VLOOKUP($B68,'[2]1516 Exp_Rev Access'!$F$7:$FS$310,6,FALSE))</f>
        <v>0</v>
      </c>
      <c r="M68" s="90">
        <f>IF(ISNA(VLOOKUP($B68,'[2]1516 Exp_Rev Access'!$F$7:$FS$310,7,FALSE)),"",VLOOKUP($B68,'[2]1516 Exp_Rev Access'!$F$7:$FS$310,7,FALSE))</f>
        <v>0</v>
      </c>
      <c r="N68" s="53">
        <f t="shared" si="176"/>
        <v>2037075.7699999998</v>
      </c>
      <c r="O68" s="91">
        <f t="shared" si="177"/>
        <v>0.15236081747446109</v>
      </c>
      <c r="P68" s="53">
        <f t="shared" si="178"/>
        <v>1650.188966746324</v>
      </c>
      <c r="Q68" s="90">
        <f>IF(ISNA(VLOOKUP($B68,'[2]1516 Exp_Rev Access'!$F$7:$FS$310,8,FALSE)),"",VLOOKUP($B68,'[2]1516 Exp_Rev Access'!$F$7:$FS$310,8,FALSE))</f>
        <v>23030.3</v>
      </c>
      <c r="R68" s="90">
        <f>IF(ISNA(VLOOKUP($B68,'[2]1516 Exp_Rev Access'!$F$7:$FS$310,9,FALSE)),"",VLOOKUP($B68,'[2]1516 Exp_Rev Access'!$F$7:$FS$310,9,FALSE))</f>
        <v>0</v>
      </c>
      <c r="S68" s="90">
        <f>IF(ISNA(VLOOKUP($B68,'[2]1516 Exp_Rev Access'!$F$7:$FS$310,10,FALSE)),"",VLOOKUP($B68,'[2]1516 Exp_Rev Access'!$F$7:$FS$310,10,FALSE))</f>
        <v>3244.6</v>
      </c>
      <c r="T68" s="90">
        <f>IF(ISNA(VLOOKUP($B68,'[2]1516 Exp_Rev Access'!$F$7:$FS$310,11,FALSE)),"",VLOOKUP($B68,'[2]1516 Exp_Rev Access'!$F$7:$FS$310,11,FALSE))</f>
        <v>0</v>
      </c>
      <c r="U68" s="90">
        <f>IF(ISNA(VLOOKUP($B68,'[2]1516 Exp_Rev Access'!$F$7:$FS$310,12,FALSE)),"",VLOOKUP($B68,'[2]1516 Exp_Rev Access'!$F$7:$FS$310,12,FALSE))</f>
        <v>0</v>
      </c>
      <c r="V68" s="90">
        <f>IF(ISNA(VLOOKUP($B68,'[2]1516 Exp_Rev Access'!$F$7:$FS$310,13,FALSE)),"",VLOOKUP($B68,'[2]1516 Exp_Rev Access'!$F$7:$FS$310,13,FALSE))</f>
        <v>0</v>
      </c>
      <c r="W68" s="90">
        <f>IF(ISNA(VLOOKUP($B68,'[2]1516 Exp_Rev Access'!$F$7:$FS$310,14,FALSE)),"",VLOOKUP($B68,'[2]1516 Exp_Rev Access'!$F$7:$FS$310,14,FALSE))</f>
        <v>0</v>
      </c>
      <c r="X68" s="90">
        <f>IF(ISNA(VLOOKUP($B68,'[2]1516 Exp_Rev Access'!$F$7:$FS$310,15,FALSE)),"",VLOOKUP($B68,'[2]1516 Exp_Rev Access'!$F$7:$FS$310,15,FALSE))</f>
        <v>0</v>
      </c>
      <c r="Y68" s="90">
        <f>IF(ISNA(VLOOKUP($B68,'[2]1516 Exp_Rev Access'!$F$7:$FS$310,16,FALSE)),"",VLOOKUP($B68,'[2]1516 Exp_Rev Access'!$F$7:$FS$310,16,FALSE))</f>
        <v>5171</v>
      </c>
      <c r="Z68" s="90">
        <f>IF(ISNA(VLOOKUP($B68,'[2]1516 Exp_Rev Access'!$F$7:$FS$310,17,FALSE)),"",VLOOKUP($B68,'[2]1516 Exp_Rev Access'!$F$7:$FS$310,17,FALSE))</f>
        <v>0</v>
      </c>
      <c r="AA68" s="90">
        <f>IF(ISNA(VLOOKUP($B68,'[2]1516 Exp_Rev Access'!$F$7:$FS$310,18,FALSE)),"",VLOOKUP($B68,'[2]1516 Exp_Rev Access'!$F$7:$FS$310,18,FALSE))</f>
        <v>0</v>
      </c>
      <c r="AB68" s="90">
        <f>IF(ISNA(VLOOKUP($B68,'[2]1516 Exp_Rev Access'!$F$7:$FS$310,19,FALSE)),"",VLOOKUP($B68,'[2]1516 Exp_Rev Access'!$F$7:$FS$310,19,FALSE))</f>
        <v>0</v>
      </c>
      <c r="AC68" s="90">
        <f>IF(ISNA(VLOOKUP($B68,'[2]1516 Exp_Rev Access'!$F$7:$FS$310,20,FALSE)),"",VLOOKUP($B68,'[2]1516 Exp_Rev Access'!$F$7:$FS$310,20,FALSE))</f>
        <v>0</v>
      </c>
      <c r="AD68" s="90">
        <f>IF(ISNA(VLOOKUP($B68,'[2]1516 Exp_Rev Access'!$F$7:$FS$310,21,FALSE)),"",VLOOKUP($B68,'[2]1516 Exp_Rev Access'!$F$7:$FS$310,21,FALSE))</f>
        <v>119572.21</v>
      </c>
      <c r="AE68" s="90">
        <f>IF(ISNA(VLOOKUP($B68,'[2]1516 Exp_Rev Access'!$F$7:$FS$310,22,FALSE)),"",VLOOKUP($B68,'[2]1516 Exp_Rev Access'!$F$7:$FS$310,22,FALSE))</f>
        <v>10730.61</v>
      </c>
      <c r="AF68" s="90">
        <f>IF(ISNA(VLOOKUP($B68,'[2]1516 Exp_Rev Access'!$F$7:$FS$310,23,FALSE)),"",VLOOKUP($B68,'[2]1516 Exp_Rev Access'!$F$7:$FS$310,23,FALSE))</f>
        <v>0</v>
      </c>
      <c r="AG68" s="90">
        <f>IF(ISNA(VLOOKUP($B68,'[2]1516 Exp_Rev Access'!$F$7:$FS$310,24,FALSE)),"",VLOOKUP($B68,'[2]1516 Exp_Rev Access'!$F$7:$FS$310,24,FALSE))</f>
        <v>28547.26</v>
      </c>
      <c r="AH68" s="90">
        <f>IF(ISNA(VLOOKUP($B68,'[2]1516 Exp_Rev Access'!$F$7:$FS$310,25,FALSE)),"",VLOOKUP($B68,'[2]1516 Exp_Rev Access'!$F$7:$FS$310,25,FALSE))</f>
        <v>4415.83</v>
      </c>
      <c r="AI68" s="90">
        <f>IF(ISNA(VLOOKUP($B68,'[2]1516 Exp_Rev Access'!$F$7:$FS$310,26,FALSE)),"",VLOOKUP($B68,'[2]1516 Exp_Rev Access'!$F$7:$FS$310,26,FALSE))</f>
        <v>3251.88</v>
      </c>
      <c r="AJ68" s="90">
        <f>IF(ISNA(VLOOKUP($B68,'[2]1516 Exp_Rev Access'!$F$7:$FS$310,27,FALSE)),"",VLOOKUP($B68,'[2]1516 Exp_Rev Access'!$F$7:$FS$310,27,FALSE))</f>
        <v>1582.07</v>
      </c>
      <c r="AK68" s="90">
        <f>IF(ISNA(VLOOKUP($B68,'[2]1516 Exp_Rev Access'!$F$7:$FS$310,28,FALSE)),"",VLOOKUP($B68,'[2]1516 Exp_Rev Access'!$F$7:$FS$310,28,FALSE))</f>
        <v>34476.21</v>
      </c>
      <c r="AL68" s="90">
        <f>IF(ISNA(VLOOKUP($B68,'[2]1516 Exp_Rev Access'!$F$7:$FS$310,29,FALSE)),"",VLOOKUP($B68,'[2]1516 Exp_Rev Access'!$F$7:$FS$310,29,FALSE))</f>
        <v>10086.76</v>
      </c>
      <c r="AM68" s="53">
        <f t="shared" si="179"/>
        <v>244108.73000000004</v>
      </c>
      <c r="AN68" s="92">
        <f t="shared" si="180"/>
        <v>1.8257841069629192E-2</v>
      </c>
      <c r="AO68" s="68">
        <f t="shared" si="181"/>
        <v>197.74695613431086</v>
      </c>
      <c r="AP68" s="90">
        <f>IF(ISNA(VLOOKUP($B68,'[2]1516 Exp_Rev Access'!$F$7:$FS$310,30,FALSE)),"",VLOOKUP($B68,'[2]1516 Exp_Rev Access'!$F$7:$FS$310,30,FALSE))</f>
        <v>7214574.6399999997</v>
      </c>
      <c r="AQ68" s="90">
        <f>IF(ISNA(VLOOKUP($B68,'[2]1516 Exp_Rev Access'!$F$7:$FS$310,31,FALSE)),"",VLOOKUP($B68,'[2]1516 Exp_Rev Access'!$F$7:$FS$310,31,FALSE))</f>
        <v>190378.6</v>
      </c>
      <c r="AR68" s="90">
        <f>IF(ISNA(VLOOKUP($B68,'[2]1516 Exp_Rev Access'!$F$7:$FS$310,32,FALSE)),"",VLOOKUP($B68,'[2]1516 Exp_Rev Access'!$F$7:$FS$310,32,FALSE))</f>
        <v>639865.80000000005</v>
      </c>
      <c r="AS68" s="90">
        <f>IF(ISNA(VLOOKUP($B68,'[2]1516 Exp_Rev Access'!$F$7:$FS$310,33,FALSE)),"",VLOOKUP($B68,'[2]1516 Exp_Rev Access'!$F$7:$FS$310,33,FALSE))</f>
        <v>20569.98</v>
      </c>
      <c r="AT68" s="90">
        <f>IF(ISNA(VLOOKUP($B68,'[2]1516 Exp_Rev Access'!$F$7:$FS$310,34,FALSE)),"",VLOOKUP($B68,'[2]1516 Exp_Rev Access'!$F$7:$FS$310,34,FALSE))</f>
        <v>0</v>
      </c>
      <c r="AU68" s="53">
        <f t="shared" si="182"/>
        <v>8065389.0199999996</v>
      </c>
      <c r="AV68" s="93">
        <f t="shared" si="183"/>
        <v>0.60324180496081525</v>
      </c>
      <c r="AW68" s="53">
        <f t="shared" si="184"/>
        <v>6533.5890639556073</v>
      </c>
      <c r="AX68" s="90">
        <f>IF(ISNA(VLOOKUP($B68,'[2]1516 Exp_Rev Access'!$F$7:$FS$310,35,FALSE)),"",VLOOKUP($B68,'[2]1516 Exp_Rev Access'!$F$7:$FS$310,35,FALSE))</f>
        <v>0</v>
      </c>
      <c r="AY68" s="90">
        <f>IF(ISNA(VLOOKUP($B68,'[2]1516 Exp_Rev Access'!$F$7:$FS$310,36,FALSE)),"",VLOOKUP($B68,'[2]1516 Exp_Rev Access'!$F$7:$FS$310,36,FALSE))</f>
        <v>981630.89</v>
      </c>
      <c r="AZ68" s="90">
        <f>IF(ISNA(VLOOKUP($B68,'[2]1516 Exp_Rev Access'!$F$7:$FS$310,37,FALSE)),"",VLOOKUP($B68,'[2]1516 Exp_Rev Access'!$F$7:$FS$310,37,FALSE))</f>
        <v>55699.98</v>
      </c>
      <c r="BA68" s="90">
        <f>IF(ISNA(VLOOKUP($B68,'[2]1516 Exp_Rev Access'!$F$7:$FS$310,38,FALSE)),"",VLOOKUP($B68,'[2]1516 Exp_Rev Access'!$F$7:$FS$310,38,FALSE))</f>
        <v>0</v>
      </c>
      <c r="BB68" s="90">
        <f>IF(ISNA(VLOOKUP($B68,'[2]1516 Exp_Rev Access'!$F$7:$FS$310,39,FALSE)),"",VLOOKUP($B68,'[2]1516 Exp_Rev Access'!$F$7:$FS$310,39,FALSE))</f>
        <v>0</v>
      </c>
      <c r="BC68" s="90">
        <f>IF(ISNA(VLOOKUP($B68,'[2]1516 Exp_Rev Access'!$F$7:$FS$310,40,FALSE)),"",VLOOKUP($B68,'[2]1516 Exp_Rev Access'!$F$7:$FS$310,40,FALSE))</f>
        <v>282163.74</v>
      </c>
      <c r="BD68" s="90">
        <f>IF(ISNA(VLOOKUP($B68,'[2]1516 Exp_Rev Access'!$F$7:$FS$310,41,FALSE)),"",VLOOKUP($B68,'[2]1516 Exp_Rev Access'!$F$7:$FS$310,41,FALSE))</f>
        <v>0</v>
      </c>
      <c r="BE68" s="90">
        <f>IF(ISNA(VLOOKUP($B68,'[2]1516 Exp_Rev Access'!$F$7:$FS$310,42,FALSE)),"",VLOOKUP($B68,'[2]1516 Exp_Rev Access'!$F$7:$FS$310,42,FALSE))</f>
        <v>11686.81</v>
      </c>
      <c r="BF68" s="90">
        <f>IF(ISNA(VLOOKUP($B68,'[2]1516 Exp_Rev Access'!$F$7:$FS$310,43,FALSE)),"",VLOOKUP($B68,'[2]1516 Exp_Rev Access'!$F$7:$FS$310,43,FALSE))</f>
        <v>0</v>
      </c>
      <c r="BG68" s="90">
        <f>IF(ISNA(VLOOKUP($B68,'[2]1516 Exp_Rev Access'!$F$7:$FS$310,44,FALSE)),"",VLOOKUP($B68,'[2]1516 Exp_Rev Access'!$F$7:$FS$310,44,FALSE))</f>
        <v>24129.45</v>
      </c>
      <c r="BH68" s="90">
        <f>IF(ISNA(VLOOKUP($B68,'[2]1516 Exp_Rev Access'!$F$7:$FS$310,45,FALSE)),"",VLOOKUP($B68,'[2]1516 Exp_Rev Access'!$F$7:$FS$310,45,FALSE))</f>
        <v>11945.4</v>
      </c>
      <c r="BI68" s="90">
        <f>IF(ISNA(VLOOKUP($B68,'[2]1516 Exp_Rev Access'!$F$7:$FS$310,46,FALSE)),"",VLOOKUP($B68,'[2]1516 Exp_Rev Access'!$F$7:$FS$310,46,FALSE))</f>
        <v>0</v>
      </c>
      <c r="BJ68" s="90">
        <f>IF(ISNA(VLOOKUP($B68,'[2]1516 Exp_Rev Access'!$F$7:$FS$310,47,FALSE)),"",VLOOKUP($B68,'[2]1516 Exp_Rev Access'!$F$7:$FS$310,47,FALSE))</f>
        <v>9457.5300000000007</v>
      </c>
      <c r="BK68" s="90">
        <f>IF(ISNA(VLOOKUP($B68,'[2]1516 Exp_Rev Access'!$F$7:$FS$310,48,FALSE)),"",VLOOKUP($B68,'[2]1516 Exp_Rev Access'!$F$7:$FS$310,48,FALSE))</f>
        <v>677147.51</v>
      </c>
      <c r="BL68" s="90">
        <f>IF(ISNA(VLOOKUP($B68,'[2]1516 Exp_Rev Access'!$F$7:$FS$310,49,FALSE)),"",VLOOKUP($B68,'[2]1516 Exp_Rev Access'!$F$7:$FS$310,49,FALSE))</f>
        <v>0</v>
      </c>
      <c r="BM68" s="90">
        <f>IF(ISNA(VLOOKUP($B68,'[2]1516 Exp_Rev Access'!$F$7:$FS$310,50,FALSE)),"",VLOOKUP($B68,'[2]1516 Exp_Rev Access'!$F$7:$FS$310,50,FALSE))</f>
        <v>0</v>
      </c>
      <c r="BN68" s="90">
        <f>IF(ISNA(VLOOKUP($B68,'[2]1516 Exp_Rev Access'!$F$7:$FS$310,51,FALSE)),"",VLOOKUP($B68,'[2]1516 Exp_Rev Access'!$F$7:$FS$310,51,FALSE))</f>
        <v>0</v>
      </c>
      <c r="BO68" s="90">
        <f>IF(ISNA(VLOOKUP($B68,'[2]1516 Exp_Rev Access'!$F$7:$FS$310,52,FALSE)),"",VLOOKUP($B68,'[2]1516 Exp_Rev Access'!$F$7:$FS$310,52,FALSE))</f>
        <v>0</v>
      </c>
      <c r="BP68" s="90">
        <f>IF(ISNA(VLOOKUP($B68,'[2]1516 Exp_Rev Access'!$F$7:$FS$310,53,FALSE)),"",VLOOKUP($B68,'[2]1516 Exp_Rev Access'!$F$7:$FS$310,53,FALSE))</f>
        <v>0</v>
      </c>
      <c r="BQ68" s="90">
        <f>IF(ISNA(VLOOKUP($B68,'[2]1516 Exp_Rev Access'!$F$7:$FS$310,54,FALSE)),"",VLOOKUP($B68,'[2]1516 Exp_Rev Access'!$F$7:$FS$310,54,FALSE))</f>
        <v>0</v>
      </c>
      <c r="BR68" s="90">
        <f>IF(ISNA(VLOOKUP($B68,'[2]1516 Exp_Rev Access'!$F$7:$FS$310,55,FALSE)),"",VLOOKUP($B68,'[2]1516 Exp_Rev Access'!$F$7:$FS$310,55,FALSE))</f>
        <v>0</v>
      </c>
      <c r="BS68" s="90">
        <f>IF(ISNA(VLOOKUP($B68,'[2]1516 Exp_Rev Access'!$F$7:$FS$310,56,FALSE)),"",VLOOKUP($B68,'[2]1516 Exp_Rev Access'!$F$7:$FS$310,56,FALSE))</f>
        <v>0</v>
      </c>
      <c r="BT68" s="90">
        <f>IF(ISNA(VLOOKUP($B68,'[2]1516 Exp_Rev Access'!$F$7:$FS$310,57,FALSE)),"",VLOOKUP($B68,'[2]1516 Exp_Rev Access'!$F$7:$FS$310,57,FALSE))</f>
        <v>0</v>
      </c>
      <c r="BU68" s="90">
        <f>IF(ISNA(VLOOKUP($B68,'[2]1516 Exp_Rev Access'!$F$7:$FS$310,58,FALSE)),"",VLOOKUP($B68,'[2]1516 Exp_Rev Access'!$F$7:$FS$310,58,FALSE))</f>
        <v>0</v>
      </c>
      <c r="BV68" s="53">
        <f t="shared" si="185"/>
        <v>2053861.3099999998</v>
      </c>
      <c r="BW68" s="92">
        <f t="shared" si="186"/>
        <v>0.1536162732772417</v>
      </c>
      <c r="BX68" s="68">
        <f t="shared" si="187"/>
        <v>1663.7865527157842</v>
      </c>
      <c r="BY68" s="90">
        <f>IF(ISNA(VLOOKUP($B68,'[2]1516 Exp_Rev Access'!$F$7:$FS$310,59,FALSE)),"",VLOOKUP($B68,'[2]1516 Exp_Rev Access'!$F$7:$FS$310,59,FALSE))</f>
        <v>0</v>
      </c>
      <c r="BZ68" s="90">
        <f>IF(ISNA(VLOOKUP($B68,'[2]1516 Exp_Rev Access'!$F$7:$FS$310,60,FALSE)),"",VLOOKUP($B68,'[2]1516 Exp_Rev Access'!$F$7:$FS$310,60,FALSE))</f>
        <v>0</v>
      </c>
      <c r="CA68" s="90">
        <f>IF(ISNA(VLOOKUP($B68,'[2]1516 Exp_Rev Access'!$F$7:$FS$310,61,FALSE)),"",VLOOKUP($B68,'[2]1516 Exp_Rev Access'!$F$7:$FS$310,61,FALSE))</f>
        <v>0</v>
      </c>
      <c r="CB68" s="90">
        <f>IF(ISNA(VLOOKUP($B68,'[2]1516 Exp_Rev Access'!$F$7:$FS$310,62,FALSE)),"",VLOOKUP($B68,'[2]1516 Exp_Rev Access'!$F$7:$FS$310,62,FALSE))</f>
        <v>0</v>
      </c>
      <c r="CC68" s="90">
        <f>IF(ISNA(VLOOKUP($B68,'[2]1516 Exp_Rev Access'!$F$7:$FS$310,63,FALSE)),"",VLOOKUP($B68,'[2]1516 Exp_Rev Access'!$F$7:$FS$310,63,FALSE))</f>
        <v>4328.04</v>
      </c>
      <c r="CD68" s="90">
        <f>IF(ISNA(VLOOKUP($B68,'[2]1516 Exp_Rev Access'!$F$7:$FS$310,64,FALSE)),"",VLOOKUP($B68,'[2]1516 Exp_Rev Access'!$F$7:$FS$310,64,FALSE))</f>
        <v>0</v>
      </c>
      <c r="CE68" s="53">
        <f t="shared" si="188"/>
        <v>4328.04</v>
      </c>
      <c r="CF68" s="92">
        <f t="shared" si="189"/>
        <v>3.2371094005117276E-4</v>
      </c>
      <c r="CG68" s="94">
        <f t="shared" si="190"/>
        <v>3.5060472275102272</v>
      </c>
      <c r="CH68" s="90">
        <f>IF(ISNA(VLOOKUP($B68,'[2]1516 Exp_Rev Access'!$F$7:$FS$310,65,FALSE)),"",VLOOKUP($B68,'[2]1516 Exp_Rev Access'!$F$7:$FS$310,65,FALSE))</f>
        <v>0</v>
      </c>
      <c r="CI68" s="90">
        <f>IF(ISNA(VLOOKUP($B68,'[2]1516 Exp_Rev Access'!$F$7:$FS$310,66,FALSE)),"",VLOOKUP($B68,'[2]1516 Exp_Rev Access'!$F$7:$FS$310,66,FALSE))</f>
        <v>0</v>
      </c>
      <c r="CJ68" s="90">
        <f>IF(ISNA(VLOOKUP($B68,'[2]1516 Exp_Rev Access'!$F$7:$FS$310,67,FALSE)),"",VLOOKUP($B68,'[2]1516 Exp_Rev Access'!$F$7:$FS$310,67,FALSE))</f>
        <v>0</v>
      </c>
      <c r="CK68" s="90">
        <f>IF(ISNA(VLOOKUP($B68,'[2]1516 Exp_Rev Access'!$F$7:$FS$310,68,FALSE)),"",VLOOKUP($B68,'[2]1516 Exp_Rev Access'!$F$7:$FS$310,68,FALSE))</f>
        <v>0</v>
      </c>
      <c r="CL68" s="90">
        <f>IF(ISNA(VLOOKUP($B68,'[2]1516 Exp_Rev Access'!$F$7:$FS$310,69,FALSE)),"",VLOOKUP($B68,'[2]1516 Exp_Rev Access'!$F$7:$FS$310,69,FALSE))</f>
        <v>0</v>
      </c>
      <c r="CM68" s="90">
        <f>IF(ISNA(VLOOKUP($B68,'[2]1516 Exp_Rev Access'!$F$7:$FS$310,70,FALSE)),"",VLOOKUP($B68,'[2]1516 Exp_Rev Access'!$F$7:$FS$310,70,FALSE))</f>
        <v>0</v>
      </c>
      <c r="CN68" s="90">
        <f>IF(ISNA(VLOOKUP($B68,'[2]1516 Exp_Rev Access'!$F$7:$FS$310,71,FALSE)),"",VLOOKUP($B68,'[2]1516 Exp_Rev Access'!$F$7:$FS$310,71,FALSE))</f>
        <v>0</v>
      </c>
      <c r="CO68" s="90">
        <f>IF(ISNA(VLOOKUP($B68,'[2]1516 Exp_Rev Access'!$F$7:$FS$310,72,FALSE)),"",VLOOKUP($B68,'[2]1516 Exp_Rev Access'!$F$7:$FS$310,72,FALSE))</f>
        <v>0</v>
      </c>
      <c r="CP68" s="90">
        <f>IF(ISNA(VLOOKUP($B68,'[2]1516 Exp_Rev Access'!$F$7:$FS$310,73,FALSE)),"",VLOOKUP($B68,'[2]1516 Exp_Rev Access'!$F$7:$FS$310,73,FALSE))</f>
        <v>0</v>
      </c>
      <c r="CQ68" s="90">
        <f>IF(ISNA(VLOOKUP($B68,'[2]1516 Exp_Rev Access'!$F$7:$FS$310,74,FALSE)),"",VLOOKUP($B68,'[2]1516 Exp_Rev Access'!$F$7:$FS$310,74,FALSE))</f>
        <v>234545</v>
      </c>
      <c r="CR68" s="90">
        <f>IF(ISNA(VLOOKUP($B68,'[2]1516 Exp_Rev Access'!$F$7:$FS$310,75,FALSE)),"",VLOOKUP($B68,'[2]1516 Exp_Rev Access'!$F$7:$FS$310,75,FALSE))</f>
        <v>0</v>
      </c>
      <c r="CS68" s="90">
        <f>IF(ISNA(VLOOKUP($B68,'[2]1516 Exp_Rev Access'!$F$7:$FS$310,76,FALSE)),"",VLOOKUP($B68,'[2]1516 Exp_Rev Access'!$F$7:$FS$310,76,FALSE))</f>
        <v>7980.71</v>
      </c>
      <c r="CT68" s="90">
        <f>IF(ISNA(VLOOKUP($B68,'[2]1516 Exp_Rev Access'!$F$7:$FS$310,77,FALSE)),"",VLOOKUP($B68,'[2]1516 Exp_Rev Access'!$F$7:$FS$310,77,FALSE))</f>
        <v>0</v>
      </c>
      <c r="CU68" s="90">
        <f>IF(ISNA(VLOOKUP($B68,'[2]1516 Exp_Rev Access'!$F$7:$FS$310,78,FALSE)),"",VLOOKUP($B68,'[2]1516 Exp_Rev Access'!$F$7:$FS$310,78,FALSE))</f>
        <v>244475.49</v>
      </c>
      <c r="CV68" s="90">
        <f>IF(ISNA(VLOOKUP($B68,'[2]1516 Exp_Rev Access'!$F$7:$FS$310,79,FALSE)),"",VLOOKUP($B68,'[2]1516 Exp_Rev Access'!$F$7:$FS$310,79,FALSE))</f>
        <v>74157.539999999994</v>
      </c>
      <c r="CW68" s="90">
        <f>IF(ISNA(VLOOKUP($B68,'[2]1516 Exp_Rev Access'!$F$7:$FS$310,80,FALSE)),"",VLOOKUP($B68,'[2]1516 Exp_Rev Access'!$F$7:$FS$310,80,FALSE))</f>
        <v>0</v>
      </c>
      <c r="CX68" s="90">
        <f>IF(ISNA(VLOOKUP($B68,'[2]1516 Exp_Rev Access'!$F$7:$FS$310,81,FALSE)),"",VLOOKUP($B68,'[2]1516 Exp_Rev Access'!$F$7:$FS$310,81,FALSE))</f>
        <v>0</v>
      </c>
      <c r="CY68" s="90">
        <f>IF(ISNA(VLOOKUP($B68,'[2]1516 Exp_Rev Access'!$F$7:$FS$310,82,FALSE)),"",VLOOKUP($B68,'[2]1516 Exp_Rev Access'!$F$7:$FS$310,82,FALSE))</f>
        <v>0</v>
      </c>
      <c r="CZ68" s="90">
        <f>IF(ISNA(VLOOKUP($B68,'[2]1516 Exp_Rev Access'!$F$7:$FS$310,83,FALSE)),"",VLOOKUP($B68,'[2]1516 Exp_Rev Access'!$F$7:$FS$310,83,FALSE))</f>
        <v>0</v>
      </c>
      <c r="DA68" s="90">
        <f>IF(ISNA(VLOOKUP($B68,'[2]1516 Exp_Rev Access'!$F$7:$FS$310,84,FALSE)),"",VLOOKUP($B68,'[2]1516 Exp_Rev Access'!$F$7:$FS$310,84,FALSE))</f>
        <v>0</v>
      </c>
      <c r="DB68" s="90">
        <f>IF(ISNA(VLOOKUP($B68,'[2]1516 Exp_Rev Access'!$F$7:$FS$310,85,FALSE)),"",VLOOKUP($B68,'[2]1516 Exp_Rev Access'!$F$7:$FS$310,85,FALSE))</f>
        <v>0</v>
      </c>
      <c r="DC68" s="90">
        <f>IF(ISNA(VLOOKUP($B68,'[2]1516 Exp_Rev Access'!$F$7:$FS$310,86,FALSE)),"",VLOOKUP($B68,'[2]1516 Exp_Rev Access'!$F$7:$FS$310,86,FALSE))</f>
        <v>0</v>
      </c>
      <c r="DD68" s="90">
        <f>IF(ISNA(VLOOKUP($B68,'[2]1516 Exp_Rev Access'!$F$7:$FS$310,87,FALSE)),"",VLOOKUP($B68,'[2]1516 Exp_Rev Access'!$F$7:$FS$310,87,FALSE))</f>
        <v>0</v>
      </c>
      <c r="DE68" s="90">
        <f>IF(ISNA(VLOOKUP($B68,'[2]1516 Exp_Rev Access'!$F$7:$FS$310,88,FALSE)),"",VLOOKUP($B68,'[2]1516 Exp_Rev Access'!$F$7:$FS$310,88,FALSE))</f>
        <v>0</v>
      </c>
      <c r="DF68" s="90">
        <f>IF(ISNA(VLOOKUP($B68,'[2]1516 Exp_Rev Access'!$F$7:$FS$310,89,FALSE)),"",VLOOKUP($B68,'[2]1516 Exp_Rev Access'!$F$7:$FS$310,89,FALSE))</f>
        <v>0</v>
      </c>
      <c r="DG68" s="90">
        <f>IF(ISNA(VLOOKUP($B68,'[2]1516 Exp_Rev Access'!$F$7:$FS$310,90,FALSE)),"",VLOOKUP($B68,'[2]1516 Exp_Rev Access'!$F$7:$FS$310,90,FALSE))</f>
        <v>0</v>
      </c>
      <c r="DH68" s="90">
        <f>IF(ISNA(VLOOKUP($B68,'[2]1516 Exp_Rev Access'!$F$7:$FS$310,91,FALSE)),"",VLOOKUP($B68,'[2]1516 Exp_Rev Access'!$F$7:$FS$310,91,FALSE))</f>
        <v>0</v>
      </c>
      <c r="DI68" s="90">
        <f>IF(ISNA(VLOOKUP($B68,'[2]1516 Exp_Rev Access'!$F$7:$FS$310,92,FALSE)),"",VLOOKUP($B68,'[2]1516 Exp_Rev Access'!$F$7:$FS$310,92,FALSE))</f>
        <v>320650.90999999997</v>
      </c>
      <c r="DJ68" s="90">
        <f>IF(ISNA(VLOOKUP($B68,'[2]1516 Exp_Rev Access'!$F$7:$FS$310,93,FALSE)),"",VLOOKUP($B68,'[2]1516 Exp_Rev Access'!$F$7:$FS$310,93,FALSE))</f>
        <v>0</v>
      </c>
      <c r="DK68" s="90">
        <f>IF(ISNA(VLOOKUP($B68,'[2]1516 Exp_Rev Access'!$F$7:$FS$310,94,FALSE)),"",VLOOKUP($B68,'[2]1516 Exp_Rev Access'!$F$7:$FS$310,94,FALSE))</f>
        <v>0</v>
      </c>
      <c r="DL68" s="90">
        <f>IF(ISNA(VLOOKUP($B68,'[2]1516 Exp_Rev Access'!$F$7:$FS$310,95,FALSE)),"",VLOOKUP($B68,'[2]1516 Exp_Rev Access'!$F$7:$FS$310,95,FALSE))</f>
        <v>0</v>
      </c>
      <c r="DM68" s="90">
        <f>IF(ISNA(VLOOKUP($B68,'[2]1516 Exp_Rev Access'!$F$7:$FS$310,96,FALSE)),"",VLOOKUP($B68,'[2]1516 Exp_Rev Access'!$F$7:$FS$310,96,FALSE))</f>
        <v>0</v>
      </c>
      <c r="DN68" s="90">
        <f>IF(ISNA(VLOOKUP($B68,'[2]1516 Exp_Rev Access'!$F$7:$FS$310,97,FALSE)),"",VLOOKUP($B68,'[2]1516 Exp_Rev Access'!$F$7:$FS$310,97,FALSE))</f>
        <v>0</v>
      </c>
      <c r="DO68" s="90">
        <f>IF(ISNA(VLOOKUP($B68,'[2]1516 Exp_Rev Access'!$F$7:$FS$310,98,FALSE)),"",VLOOKUP($B68,'[2]1516 Exp_Rev Access'!$F$7:$FS$310,98,FALSE))</f>
        <v>0</v>
      </c>
      <c r="DP68" s="90">
        <f>IF(ISNA(VLOOKUP($B68,'[2]1516 Exp_Rev Access'!$F$7:$FS$310,99,FALSE)),"",VLOOKUP($B68,'[2]1516 Exp_Rev Access'!$F$7:$FS$310,99,FALSE))</f>
        <v>0</v>
      </c>
      <c r="DQ68" s="90">
        <f>IF(ISNA(VLOOKUP($B68,'[2]1516 Exp_Rev Access'!$F$7:$FS$310,100,FALSE)),"",VLOOKUP($B68,'[2]1516 Exp_Rev Access'!$F$7:$FS$310,100,FALSE))</f>
        <v>0</v>
      </c>
      <c r="DR68" s="90">
        <f>IF(ISNA(VLOOKUP($B68,'[2]1516 Exp_Rev Access'!$F$7:$FS$310,101,FALSE)),"",VLOOKUP($B68,'[2]1516 Exp_Rev Access'!$F$7:$FS$310,101,FALSE))</f>
        <v>0</v>
      </c>
      <c r="DS68" s="90">
        <f>IF(ISNA(VLOOKUP($B68,'[2]1516 Exp_Rev Access'!$F$7:$FS$310,102,FALSE)),"",VLOOKUP($B68,'[2]1516 Exp_Rev Access'!$F$7:$FS$310,102,FALSE))</f>
        <v>0</v>
      </c>
      <c r="DT68" s="90">
        <f>IF(ISNA(VLOOKUP($B68,'[2]1516 Exp_Rev Access'!$F$7:$FS$310,103,FALSE)),"",VLOOKUP($B68,'[2]1516 Exp_Rev Access'!$F$7:$FS$310,103,FALSE))</f>
        <v>0</v>
      </c>
      <c r="DU68" s="90">
        <f>IF(ISNA(VLOOKUP($B68,'[2]1516 Exp_Rev Access'!$F$7:$FS$310,104,FALSE)),"",VLOOKUP($B68,'[2]1516 Exp_Rev Access'!$F$7:$FS$310,104,FALSE))</f>
        <v>0</v>
      </c>
      <c r="DV68" s="90">
        <f>IF(ISNA(VLOOKUP($B68,'[2]1516 Exp_Rev Access'!$F$7:$FS$310,105,FALSE)),"",VLOOKUP($B68,'[2]1516 Exp_Rev Access'!$F$7:$FS$310,105,FALSE))</f>
        <v>0</v>
      </c>
      <c r="DW68" s="90">
        <f>IF(ISNA(VLOOKUP($B68,'[2]1516 Exp_Rev Access'!$F$7:$FS$310,106,FALSE)),"",VLOOKUP($B68,'[2]1516 Exp_Rev Access'!$F$7:$FS$310,106,FALSE))</f>
        <v>0</v>
      </c>
      <c r="DX68" s="90">
        <f>IF(ISNA(VLOOKUP($B68,'[2]1516 Exp_Rev Access'!$F$7:$FS$310,107,FALSE)),"",VLOOKUP($B68,'[2]1516 Exp_Rev Access'!$F$7:$FS$310,107,FALSE))</f>
        <v>0</v>
      </c>
      <c r="DY68" s="90">
        <f>IF(ISNA(VLOOKUP($B68,'[2]1516 Exp_Rev Access'!$F$7:$FS$310,108,FALSE)),"",VLOOKUP($B68,'[2]1516 Exp_Rev Access'!$F$7:$FS$310,108,FALSE))</f>
        <v>0</v>
      </c>
      <c r="DZ68" s="90">
        <f>IF(ISNA(VLOOKUP($B68,'[2]1516 Exp_Rev Access'!$F$7:$FS$310,109,FALSE)),"",VLOOKUP($B68,'[2]1516 Exp_Rev Access'!$F$7:$FS$310,109,FALSE))</f>
        <v>0</v>
      </c>
      <c r="EA68" s="90">
        <f>IF(ISNA(VLOOKUP($B68,'[2]1516 Exp_Rev Access'!$F$7:$FS$310,110,FALSE)),"",VLOOKUP($B68,'[2]1516 Exp_Rev Access'!$F$7:$FS$310,110,FALSE))</f>
        <v>0</v>
      </c>
      <c r="EB68" s="90">
        <f>IF(ISNA(VLOOKUP($B68,'[2]1516 Exp_Rev Access'!$F$7:$FS$310,111,FALSE)),"",VLOOKUP($B68,'[2]1516 Exp_Rev Access'!$F$7:$FS$310,111,FALSE))</f>
        <v>0</v>
      </c>
      <c r="EC68" s="90">
        <f>IF(ISNA(VLOOKUP($B68,'[2]1516 Exp_Rev Access'!$F$7:$FS$310,112,FALSE)),"",VLOOKUP($B68,'[2]1516 Exp_Rev Access'!$F$7:$FS$310,112,FALSE))</f>
        <v>0</v>
      </c>
      <c r="ED68" s="90">
        <f>IF(ISNA(VLOOKUP($B68,'[2]1516 Exp_Rev Access'!$F$7:$FS$310,113,FALSE)),"",VLOOKUP($B68,'[2]1516 Exp_Rev Access'!$F$7:$FS$310,113,FALSE))</f>
        <v>0</v>
      </c>
      <c r="EE68" s="90">
        <f>IF(ISNA(VLOOKUP($B68,'[2]1516 Exp_Rev Access'!$F$7:$FS$310,114,FALSE)),"",VLOOKUP($B68,'[2]1516 Exp_Rev Access'!$F$7:$FS$310,114,FALSE))</f>
        <v>0</v>
      </c>
      <c r="EF68" s="90">
        <f>IF(ISNA(VLOOKUP($B68,'[2]1516 Exp_Rev Access'!$F$7:$FS$310,115,FALSE)),"",VLOOKUP($B68,'[2]1516 Exp_Rev Access'!$F$7:$FS$310,115,FALSE))</f>
        <v>0</v>
      </c>
      <c r="EG68" s="90">
        <f>IF(ISNA(VLOOKUP($B68,'[2]1516 Exp_Rev Access'!$F$7:$FS$310,116,FALSE)),"",VLOOKUP($B68,'[2]1516 Exp_Rev Access'!$F$7:$FS$310,116,FALSE))</f>
        <v>0</v>
      </c>
      <c r="EH68" s="90">
        <f>IF(ISNA(VLOOKUP($B68,'[2]1516 Exp_Rev Access'!$F$7:$FS$310,117,FALSE)),"",VLOOKUP($B68,'[2]1516 Exp_Rev Access'!$F$7:$FS$310,117,FALSE))</f>
        <v>0</v>
      </c>
      <c r="EI68" s="90">
        <f>IF(ISNA(VLOOKUP($B68,'[2]1516 Exp_Rev Access'!$F$7:$FS$310,118,FALSE)),"",VLOOKUP($B68,'[2]1516 Exp_Rev Access'!$F$7:$FS$310,118,FALSE))</f>
        <v>0</v>
      </c>
      <c r="EJ68" s="90">
        <f>IF(ISNA(VLOOKUP($B68,'[2]1516 Exp_Rev Access'!$F$7:$FS$310,119,FALSE)),"",VLOOKUP($B68,'[2]1516 Exp_Rev Access'!$F$7:$FS$310,119,FALSE))</f>
        <v>0</v>
      </c>
      <c r="EK68" s="90">
        <f>IF(ISNA(VLOOKUP($B68,'[2]1516 Exp_Rev Access'!$F$7:$FS$310,120,FALSE)),"",VLOOKUP($B68,'[2]1516 Exp_Rev Access'!$F$7:$FS$310,120,FALSE))</f>
        <v>3207.96</v>
      </c>
      <c r="EL68" s="90">
        <f>IF(ISNA(VLOOKUP($B68,'[2]1516 Exp_Rev Access'!$F$7:$FS$310,121,FALSE)),"",VLOOKUP($B68,'[2]1516 Exp_Rev Access'!$F$7:$FS$310,121,FALSE))</f>
        <v>0</v>
      </c>
      <c r="EM68" s="90">
        <f>IF(ISNA(VLOOKUP($B68,'[2]1516 Exp_Rev Access'!$F$7:$FS$310,122,FALSE)),"",VLOOKUP($B68,'[2]1516 Exp_Rev Access'!$F$7:$FS$310,122,FALSE))</f>
        <v>0</v>
      </c>
      <c r="EN68" s="90">
        <f>IF(ISNA(VLOOKUP($B68,'[2]1516 Exp_Rev Access'!$F$7:$FS$310,123,FALSE)),"",VLOOKUP($B68,'[2]1516 Exp_Rev Access'!$F$7:$FS$310,123,FALSE))</f>
        <v>0</v>
      </c>
      <c r="EO68" s="90">
        <f>IF(ISNA(VLOOKUP($B68,'[2]1516 Exp_Rev Access'!$F$7:$FS$310,124,FALSE)),"",VLOOKUP($B68,'[2]1516 Exp_Rev Access'!$F$7:$FS$310,124,FALSE))</f>
        <v>0</v>
      </c>
      <c r="EP68" s="90">
        <f>IF(ISNA(VLOOKUP($B68,'[2]1516 Exp_Rev Access'!$F$7:$FS$310,125,FALSE)),"",VLOOKUP($B68,'[2]1516 Exp_Rev Access'!$F$7:$FS$310,125,FALSE))</f>
        <v>0</v>
      </c>
      <c r="EQ68" s="90">
        <f>IF(ISNA(VLOOKUP($B68,'[2]1516 Exp_Rev Access'!$F$7:$FS$310,126,FALSE)),"",VLOOKUP($B68,'[2]1516 Exp_Rev Access'!$F$7:$FS$310,126,FALSE))</f>
        <v>0</v>
      </c>
      <c r="ER68" s="90">
        <f>IF(ISNA(VLOOKUP($B68,'[2]1516 Exp_Rev Access'!$F$7:$FS$310,127,FALSE)),"",VLOOKUP($B68,'[2]1516 Exp_Rev Access'!$F$7:$FS$310,127,FALSE))</f>
        <v>0</v>
      </c>
      <c r="ES68" s="90">
        <f>IF(ISNA(VLOOKUP($B68,'[2]1516 Exp_Rev Access'!$F$7:$FS$310,128,FALSE)),"",VLOOKUP($B68,'[2]1516 Exp_Rev Access'!$F$7:$FS$310,128,FALSE))</f>
        <v>0</v>
      </c>
      <c r="ET68" s="90">
        <f>IF(ISNA(VLOOKUP($B68,'[2]1516 Exp_Rev Access'!$F$7:$FS$310,129,FALSE)),"",VLOOKUP($B68,'[2]1516 Exp_Rev Access'!$F$7:$FS$310,129,FALSE))</f>
        <v>0</v>
      </c>
      <c r="EU68" s="90">
        <f>IF(ISNA(VLOOKUP($B68,'[2]1516 Exp_Rev Access'!$F$7:$FS$310,130,FALSE)),"",VLOOKUP($B68,'[2]1516 Exp_Rev Access'!$F$7:$FS$310,130,FALSE))</f>
        <v>0</v>
      </c>
      <c r="EV68" s="90">
        <f>IF(ISNA(VLOOKUP($B68,'[2]1516 Exp_Rev Access'!$F$7:$FS$310,131,FALSE)),"",VLOOKUP($B68,'[2]1516 Exp_Rev Access'!$F$7:$FS$310,131,FALSE))</f>
        <v>33853.46</v>
      </c>
      <c r="EW68" s="90">
        <f>IF(ISNA(VLOOKUP($B68,'[2]1516 Exp_Rev Access'!$F$7:$FS$310,132,FALSE)),"",VLOOKUP($B68,'[2]1516 Exp_Rev Access'!$F$7:$FS$310,132,FALSE))</f>
        <v>0</v>
      </c>
      <c r="EX68" s="90">
        <f>IF(ISNA(VLOOKUP($B68,'[2]1516 Exp_Rev Access'!$F$7:$FS$310,133,FALSE)),"",VLOOKUP($B68,'[2]1516 Exp_Rev Access'!$F$7:$FS$310,133,FALSE))</f>
        <v>0</v>
      </c>
      <c r="EY68" s="90">
        <f>IF(ISNA(VLOOKUP($B68,'[2]1516 Exp_Rev Access'!$F$7:$FS$310,134,FALSE)),"",VLOOKUP($B68,'[2]1516 Exp_Rev Access'!$F$7:$FS$310,134,FALSE))</f>
        <v>0</v>
      </c>
      <c r="EZ68" s="90">
        <f>IF(ISNA(VLOOKUP($B68,'[2]1516 Exp_Rev Access'!$F$7:$FS$310,135,FALSE)),"",VLOOKUP($B68,'[2]1516 Exp_Rev Access'!$F$7:$FS$310,135,FALSE))</f>
        <v>0</v>
      </c>
      <c r="FA68" s="90">
        <f>IF(ISNA(VLOOKUP($B68,'[2]1516 Exp_Rev Access'!$F$7:$FS$310,136,FALSE)),"",VLOOKUP($B68,'[2]1516 Exp_Rev Access'!$F$7:$FS$310,136,FALSE))</f>
        <v>0</v>
      </c>
      <c r="FB68" s="90">
        <f>IF(ISNA(VLOOKUP($B68,'[2]1516 Exp_Rev Access'!$F$7:$FS$310,137,FALSE)),"",VLOOKUP($B68,'[2]1516 Exp_Rev Access'!$F$7:$FS$310,137,FALSE))</f>
        <v>0</v>
      </c>
      <c r="FC68" s="90">
        <f>IF(ISNA(VLOOKUP($B68,'[2]1516 Exp_Rev Access'!$F$7:$FS$310,138,FALSE)),"",VLOOKUP($B68,'[2]1516 Exp_Rev Access'!$F$7:$FS$310,138,FALSE))</f>
        <v>0</v>
      </c>
      <c r="FD68" s="90">
        <f>IF(ISNA(VLOOKUP($B68,'[2]1516 Exp_Rev Access'!$F$7:$FS$310,139,FALSE)),"",VLOOKUP($B68,'[2]1516 Exp_Rev Access'!$F$7:$FS$310,139,FALSE))</f>
        <v>0</v>
      </c>
      <c r="FE68" s="90">
        <f>IF(ISNA(VLOOKUP($B68,'[2]1516 Exp_Rev Access'!$F$7:$FS$310,140,FALSE)),"",VLOOKUP($B68,'[2]1516 Exp_Rev Access'!$F$7:$FS$310,140,FALSE))</f>
        <v>0</v>
      </c>
      <c r="FF68" s="90">
        <f>IF(ISNA(VLOOKUP($B68,'[2]1516 Exp_Rev Access'!$F$7:$FS$310,141,FALSE)),"",VLOOKUP($B68,'[2]1516 Exp_Rev Access'!$F$7:$FS$310,141,FALSE))</f>
        <v>0</v>
      </c>
      <c r="FG68" s="90">
        <f>IF(ISNA(VLOOKUP($B68,'[2]1516 Exp_Rev Access'!$F$7:$FS$310,142,FALSE)),"",VLOOKUP($B68,'[2]1516 Exp_Rev Access'!$F$7:$FS$310,142,FALSE))</f>
        <v>0</v>
      </c>
      <c r="FH68" s="90">
        <f>IF(ISNA(VLOOKUP($B68,'[2]1516 Exp_Rev Access'!$F$7:$FS$310,143,FALSE)),"",VLOOKUP($B68,'[2]1516 Exp_Rev Access'!$F$7:$FS$310,143,FALSE))</f>
        <v>0</v>
      </c>
      <c r="FI68" s="90">
        <f>IF(ISNA(VLOOKUP($B68,'[2]1516 Exp_Rev Access'!$F$7:$FS$310,144,FALSE)),"",VLOOKUP($B68,'[2]1516 Exp_Rev Access'!$F$7:$FS$310,144,FALSE))</f>
        <v>0</v>
      </c>
      <c r="FJ68" s="90">
        <f>IF(ISNA(VLOOKUP($B68,'[2]1516 Exp_Rev Access'!$F$7:$FS$310,145,FALSE)),"",VLOOKUP($B68,'[2]1516 Exp_Rev Access'!$F$7:$FS$310,145,FALSE))</f>
        <v>0</v>
      </c>
      <c r="FK68" s="90">
        <f>IF(ISNA(VLOOKUP($B68,'[2]1516 Exp_Rev Access'!$F$7:$FS$310,146,FALSE)),"",VLOOKUP($B68,'[2]1516 Exp_Rev Access'!$F$7:$FS$310,146,FALSE))</f>
        <v>0</v>
      </c>
      <c r="FL68" s="90">
        <f>IF(ISNA(VLOOKUP($B68,'[2]1516 Exp_Rev Access'!$F$7:$FS$310,1147,FALSE)),"",VLOOKUP($B68,'[2]1516 Exp_Rev Access'!$F$7:$FS$310,147,FALSE))</f>
        <v>0</v>
      </c>
      <c r="FM68" s="90">
        <f>IF(ISNA(VLOOKUP($B68,'[2]1516 Exp_Rev Access'!$F$7:$FS$310,148,FALSE)),"",VLOOKUP($B68,'[2]1516 Exp_Rev Access'!$F$7:$FS$310,148,FALSE))</f>
        <v>0</v>
      </c>
      <c r="FN68" s="90">
        <f>IF(ISNA(VLOOKUP($B68,'[2]1516 Exp_Rev Access'!$F$7:$FS$310,149,FALSE)),"",VLOOKUP($B68,'[2]1516 Exp_Rev Access'!$F$7:$FS$310,149,FALSE))</f>
        <v>0</v>
      </c>
      <c r="FO68" s="90">
        <f>IF(ISNA(VLOOKUP($B68,'[2]1516 Exp_Rev Access'!$F$7:$FS$310,150,FALSE)),"",VLOOKUP($B68,'[2]1516 Exp_Rev Access'!$F$7:$FS$310,150,FALSE))</f>
        <v>0</v>
      </c>
      <c r="FP68" s="90">
        <f>IF(ISNA(VLOOKUP($B68,'[2]1516 Exp_Rev Access'!$F$7:$FS$310,151,FALSE)),"",VLOOKUP($B68,'[2]1516 Exp_Rev Access'!$F$7:$FS$310,151,FALSE))</f>
        <v>0</v>
      </c>
      <c r="FQ68" s="90">
        <f>IF(ISNA(VLOOKUP($B68,'[2]1516 Exp_Rev Access'!$F$7:$FS$310,152,FALSE)),"",VLOOKUP($B68,'[2]1516 Exp_Rev Access'!$F$7:$FS$310,152,FALSE))</f>
        <v>0</v>
      </c>
      <c r="FR68" s="90">
        <f>IF(ISNA(VLOOKUP($B68,'[2]1516 Exp_Rev Access'!$F$7:$FS$310,153,FALSE)),"",VLOOKUP($B68,'[2]1516 Exp_Rev Access'!$F$7:$FS$310,153,FALSE))</f>
        <v>39857.4</v>
      </c>
      <c r="FS68" s="53">
        <f t="shared" si="191"/>
        <v>958728.46999999986</v>
      </c>
      <c r="FT68" s="92">
        <f t="shared" si="192"/>
        <v>7.1707030036118558E-2</v>
      </c>
      <c r="FU68" s="95">
        <f t="shared" si="193"/>
        <v>776.64423022398626</v>
      </c>
      <c r="FV68" s="90">
        <f>IF(ISNA(VLOOKUP($B68,'[2]1516 Exp_Rev Access'!$F$7:$FS$310,154,FALSE)),"",VLOOKUP($B68,'[2]1516 Exp_Rev Access'!$F$7:$FS$310,154,FALSE))</f>
        <v>0</v>
      </c>
      <c r="FW68" s="90">
        <f>IF(ISNA(VLOOKUP($B68,'[2]1516 Exp_Rev Access'!$F$7:$FS$310,155,FALSE)),"",VLOOKUP($B68,'[2]1516 Exp_Rev Access'!$F$7:$FS$310,155,FALSE))</f>
        <v>0</v>
      </c>
      <c r="FX68" s="90">
        <f>IF(ISNA(VLOOKUP($B68,'[2]1516 Exp_Rev Access'!$F$7:$FS$310,156,FALSE)),"",VLOOKUP($B68,'[2]1516 Exp_Rev Access'!$F$7:$FS$310,156,FALSE))</f>
        <v>0</v>
      </c>
      <c r="FY68" s="90">
        <f>IF(ISNA(VLOOKUP($B68,'[2]1516 Exp_Rev Access'!$F$7:$FS$310,157,FALSE)),"",VLOOKUP($B68,'[2]1516 Exp_Rev Access'!$F$7:$FS$310,157,FALSE))</f>
        <v>0</v>
      </c>
      <c r="FZ68" s="90">
        <f>IF(ISNA(VLOOKUP($B68,'[2]1516 Exp_Rev Access'!$F$7:$FS$310,158,FALSE)),"",VLOOKUP($B68,'[2]1516 Exp_Rev Access'!$F$7:$FS$310,158,FALSE))</f>
        <v>0</v>
      </c>
      <c r="GA68" s="90">
        <f>IF(ISNA(VLOOKUP($B68,'[2]1516 Exp_Rev Access'!$F$7:$FS$310,159,FALSE)),"",VLOOKUP($B68,'[2]1516 Exp_Rev Access'!$F$7:$FS$310,159,FALSE))</f>
        <v>0</v>
      </c>
      <c r="GB68" s="90">
        <f>IF(ISNA(VLOOKUP($B68,'[2]1516 Exp_Rev Access'!$F$7:$FS$310,160,FALSE)),"",VLOOKUP($B68,'[2]1516 Exp_Rev Access'!$F$7:$FS$310,160,FALSE))</f>
        <v>0</v>
      </c>
      <c r="GC68" s="90">
        <f>IF(ISNA(VLOOKUP($B68,'[2]1516 Exp_Rev Access'!$F$7:$FS$310,161,FALSE)),"",VLOOKUP($B68,'[2]1516 Exp_Rev Access'!$F$7:$FS$310,161,FALSE))</f>
        <v>0</v>
      </c>
      <c r="GD68" s="90">
        <f>IF(ISNA(VLOOKUP($B68,'[2]1516 Exp_Rev Access'!$F$7:$FS$310,162,FALSE)),"",VLOOKUP($B68,'[2]1516 Exp_Rev Access'!$F$7:$FS$310,162,FALSE))</f>
        <v>0</v>
      </c>
      <c r="GE68" s="90">
        <f>IF(ISNA(VLOOKUP($B68,'[2]1516 Exp_Rev Access'!$F$7:$FS$310,163,FALSE)),"",VLOOKUP($B68,'[2]1516 Exp_Rev Access'!$F$7:$FS$310,163,FALSE))</f>
        <v>0</v>
      </c>
      <c r="GF68" s="90">
        <f>IF(ISNA(VLOOKUP($B68,'[2]1516 Exp_Rev Access'!$F$7:$FS$310,164,FALSE)),"",VLOOKUP($B68,'[2]1516 Exp_Rev Access'!$F$7:$FS$310,164,FALSE))</f>
        <v>0</v>
      </c>
      <c r="GG68" s="90">
        <f>IF(ISNA(VLOOKUP($B68,'[2]1516 Exp_Rev Access'!$F$7:$FS$310,165,FALSE)),"",VLOOKUP($B68,'[2]1516 Exp_Rev Access'!$F$7:$FS$310,165,FALSE))</f>
        <v>0</v>
      </c>
      <c r="GH68" s="90">
        <f>IF(ISNA(VLOOKUP($B68,'[2]1516 Exp_Rev Access'!$F$7:$FS$310,166,FALSE)),"",VLOOKUP($B68,'[2]1516 Exp_Rev Access'!$F$7:$FS$310,166,FALSE))</f>
        <v>0</v>
      </c>
      <c r="GI68" s="90">
        <f>IF(ISNA(VLOOKUP($B68,'[2]1516 Exp_Rev Access'!$F$7:$FS$310,167,FALSE)),"",VLOOKUP($B68,'[2]1516 Exp_Rev Access'!$F$7:$FS$310,167,FALSE))</f>
        <v>0</v>
      </c>
      <c r="GJ68" s="90">
        <f>IF(ISNA(VLOOKUP($B68,'[2]1516 Exp_Rev Access'!$F$7:$FS$310,168,FALSE)),"",VLOOKUP($B68,'[2]1516 Exp_Rev Access'!$F$7:$FS$310,168,FALSE))</f>
        <v>0</v>
      </c>
      <c r="GK68" s="90">
        <f>IF(ISNA(VLOOKUP($B68,'[2]1516 Exp_Rev Access'!$F$7:$FS$310,169,FALSE)),"",VLOOKUP($B68,'[2]1516 Exp_Rev Access'!$F$7:$FS$310,169,FALSE))</f>
        <v>3360.06</v>
      </c>
      <c r="GL68" s="90">
        <f>IF(ISNA(VLOOKUP($B68,'[2]1516 Exp_Rev Access'!$F$7:$FS$310,170,FALSE)),"",VLOOKUP($B68,'[2]1516 Exp_Rev Access'!$F$7:$FS$310,170,FALSE))</f>
        <v>0</v>
      </c>
      <c r="GM68" s="90">
        <f>IF(ISNA(VLOOKUP($B68,'[2]1516 Exp_Rev Access'!$F$7:$FT$310,171,FALSE)),"",VLOOKUP($B68,'[2]1516 Exp_Rev Access'!$F$7:$FT$310,171,FALSE))</f>
        <v>0</v>
      </c>
      <c r="GN68" s="90">
        <f>IF(ISNA(VLOOKUP($B68,'[2]1516 Exp_Rev Access'!$F$7:$FU$310,172,FALSE)),"",VLOOKUP($B68,'[2]1516 Exp_Rev Access'!$F$7:$FU$310,172,FALSE))</f>
        <v>0</v>
      </c>
      <c r="GO68" s="90">
        <f>IF(ISNA(VLOOKUP($B68,'[2]1516 Exp_Rev Access'!$F$7:$FV$310,173,FALSE)),"",VLOOKUP($B68,'[2]1516 Exp_Rev Access'!$F$7:$FV$310,173,FALSE))</f>
        <v>0</v>
      </c>
      <c r="GP68" s="90">
        <f>IF(ISNA(VLOOKUP($B68,'[2]1516 Exp_Rev Access'!$F$7:$GA$310,174,FALSE)),"",VLOOKUP($B68,'[2]1516 Exp_Rev Access'!$F$7:$GA$310,174,FALSE))</f>
        <v>0</v>
      </c>
      <c r="GQ68" s="90">
        <f>IF(ISNA(VLOOKUP($B68,'[2]1516 Exp_Rev Access'!$F$7:$GA$310,175,FALSE)),"",VLOOKUP($B68,'[2]1516 Exp_Rev Access'!$F$7:$GA$310,175,FALSE))</f>
        <v>3225</v>
      </c>
      <c r="GR68" s="90">
        <f>IF(ISNA(VLOOKUP($B68,'[2]1516 Exp_Rev Access'!$F$7:$GA$310,176,FALSE)),"",VLOOKUP($B68,'[2]1516 Exp_Rev Access'!$F$7:$GA$310,176,FALSE))</f>
        <v>0</v>
      </c>
      <c r="GS68" s="90">
        <f>IF(ISNA(VLOOKUP($B68,'[2]1516 Exp_Rev Access'!$F$7:$GA$310,177,FALSE)),"",VLOOKUP($B68,'[2]1516 Exp_Rev Access'!$F$7:$GA$310,177,FALSE))</f>
        <v>0</v>
      </c>
      <c r="GT68" s="90">
        <f>IF(ISNA(VLOOKUP($B68,'[2]1516 Exp_Rev Access'!$F$7:$GA$310,178,FALSE)),"",VLOOKUP($B68,'[2]1516 Exp_Rev Access'!$F$7:$GA$310,178,FALSE))</f>
        <v>0</v>
      </c>
      <c r="GU68" s="53">
        <f t="shared" si="194"/>
        <v>6585.0599999999995</v>
      </c>
      <c r="GV68" s="92">
        <f t="shared" si="196"/>
        <v>4.9252224168292705E-4</v>
      </c>
      <c r="GW68" s="114">
        <f t="shared" si="195"/>
        <v>5.3344080359674342</v>
      </c>
    </row>
    <row r="69" spans="1:222" x14ac:dyDescent="0.2">
      <c r="B69" s="87" t="s">
        <v>261</v>
      </c>
      <c r="C69" s="87" t="s">
        <v>262</v>
      </c>
      <c r="D69" s="88">
        <f>IF(ISNA(VLOOKUP($B69,'[2]1516 enrollment_Rev_Exp by size'!$A$6:$C$325,3,FALSE)),"",VLOOKUP($B69,'[2]1516 enrollment_Rev_Exp by size'!$A$6:$C$325,3,FALSE))</f>
        <v>919.37999999999988</v>
      </c>
      <c r="E69" s="89">
        <v>9590024.9800000004</v>
      </c>
      <c r="F69" s="67">
        <f t="shared" si="174"/>
        <v>9590024.9800000004</v>
      </c>
      <c r="G69" s="67">
        <f t="shared" si="175"/>
        <v>0</v>
      </c>
      <c r="H69" s="90">
        <f>IF(ISNA(VLOOKUP($B69,'[2]1516 Exp_Rev Access'!$F$7:$FS$310,2,FALSE)),"",VLOOKUP($B69,'[2]1516 Exp_Rev Access'!$F$7:$FS$310,2,FALSE))</f>
        <v>1930058.49</v>
      </c>
      <c r="I69" s="90">
        <f>IF(ISNA(VLOOKUP($B69,'[2]1516 Exp_Rev Access'!$F$7:$FS$310,3,FALSE)),"",VLOOKUP($B69,'[2]1516 Exp_Rev Access'!$F$7:$FS$310,3,FALSE))</f>
        <v>0</v>
      </c>
      <c r="J69" s="90">
        <f>IF(ISNA(VLOOKUP($B69,'[2]1516 Exp_Rev Access'!$F$7:$FS$310,4,FALSE)),"",VLOOKUP($B69,'[2]1516 Exp_Rev Access'!$F$7:$FS$310,4,FALSE))</f>
        <v>0</v>
      </c>
      <c r="K69" s="90">
        <f>IF(ISNA(VLOOKUP($B69,'[2]1516 Exp_Rev Access'!$F$7:$FS$310,5,FALSE)),"-",VLOOKUP($B69,'[2]1516 Exp_Rev Access'!$F$7:$FS$310,5,FALSE))</f>
        <v>110037.74</v>
      </c>
      <c r="L69" s="90">
        <f>IF(ISNA(VLOOKUP($B69,'[2]1516 Exp_Rev Access'!$F$7:$FS$310,6,FALSE)),"",VLOOKUP($B69,'[2]1516 Exp_Rev Access'!$F$7:$FS$310,6,FALSE))</f>
        <v>0</v>
      </c>
      <c r="M69" s="90">
        <f>IF(ISNA(VLOOKUP($B69,'[2]1516 Exp_Rev Access'!$F$7:$FS$310,7,FALSE)),"",VLOOKUP($B69,'[2]1516 Exp_Rev Access'!$F$7:$FS$310,7,FALSE))</f>
        <v>0</v>
      </c>
      <c r="N69" s="53">
        <f t="shared" si="176"/>
        <v>2040096.23</v>
      </c>
      <c r="O69" s="91">
        <f t="shared" si="177"/>
        <v>0.21273106527403435</v>
      </c>
      <c r="P69" s="53">
        <f t="shared" si="178"/>
        <v>2218.9913093606565</v>
      </c>
      <c r="Q69" s="90">
        <f>IF(ISNA(VLOOKUP($B69,'[2]1516 Exp_Rev Access'!$F$7:$FS$310,8,FALSE)),"",VLOOKUP($B69,'[2]1516 Exp_Rev Access'!$F$7:$FS$310,8,FALSE))</f>
        <v>0</v>
      </c>
      <c r="R69" s="90">
        <f>IF(ISNA(VLOOKUP($B69,'[2]1516 Exp_Rev Access'!$F$7:$FS$310,9,FALSE)),"",VLOOKUP($B69,'[2]1516 Exp_Rev Access'!$F$7:$FS$310,9,FALSE))</f>
        <v>0</v>
      </c>
      <c r="S69" s="90">
        <f>IF(ISNA(VLOOKUP($B69,'[2]1516 Exp_Rev Access'!$F$7:$FS$310,10,FALSE)),"",VLOOKUP($B69,'[2]1516 Exp_Rev Access'!$F$7:$FS$310,10,FALSE))</f>
        <v>0</v>
      </c>
      <c r="T69" s="90">
        <f>IF(ISNA(VLOOKUP($B69,'[2]1516 Exp_Rev Access'!$F$7:$FS$310,11,FALSE)),"",VLOOKUP($B69,'[2]1516 Exp_Rev Access'!$F$7:$FS$310,11,FALSE))</f>
        <v>0</v>
      </c>
      <c r="U69" s="90">
        <f>IF(ISNA(VLOOKUP($B69,'[2]1516 Exp_Rev Access'!$F$7:$FS$310,12,FALSE)),"",VLOOKUP($B69,'[2]1516 Exp_Rev Access'!$F$7:$FS$310,12,FALSE))</f>
        <v>0</v>
      </c>
      <c r="V69" s="90">
        <f>IF(ISNA(VLOOKUP($B69,'[2]1516 Exp_Rev Access'!$F$7:$FS$310,13,FALSE)),"",VLOOKUP($B69,'[2]1516 Exp_Rev Access'!$F$7:$FS$310,13,FALSE))</f>
        <v>0</v>
      </c>
      <c r="W69" s="90">
        <f>IF(ISNA(VLOOKUP($B69,'[2]1516 Exp_Rev Access'!$F$7:$FS$310,14,FALSE)),"",VLOOKUP($B69,'[2]1516 Exp_Rev Access'!$F$7:$FS$310,14,FALSE))</f>
        <v>0</v>
      </c>
      <c r="X69" s="90">
        <f>IF(ISNA(VLOOKUP($B69,'[2]1516 Exp_Rev Access'!$F$7:$FS$310,15,FALSE)),"",VLOOKUP($B69,'[2]1516 Exp_Rev Access'!$F$7:$FS$310,15,FALSE))</f>
        <v>0</v>
      </c>
      <c r="Y69" s="90">
        <f>IF(ISNA(VLOOKUP($B69,'[2]1516 Exp_Rev Access'!$F$7:$FS$310,16,FALSE)),"",VLOOKUP($B69,'[2]1516 Exp_Rev Access'!$F$7:$FS$310,16,FALSE))</f>
        <v>3656</v>
      </c>
      <c r="Z69" s="90">
        <f>IF(ISNA(VLOOKUP($B69,'[2]1516 Exp_Rev Access'!$F$7:$FS$310,17,FALSE)),"",VLOOKUP($B69,'[2]1516 Exp_Rev Access'!$F$7:$FS$310,17,FALSE))</f>
        <v>1165.58</v>
      </c>
      <c r="AA69" s="90">
        <f>IF(ISNA(VLOOKUP($B69,'[2]1516 Exp_Rev Access'!$F$7:$FS$310,18,FALSE)),"",VLOOKUP($B69,'[2]1516 Exp_Rev Access'!$F$7:$FS$310,18,FALSE))</f>
        <v>0</v>
      </c>
      <c r="AB69" s="90">
        <f>IF(ISNA(VLOOKUP($B69,'[2]1516 Exp_Rev Access'!$F$7:$FS$310,19,FALSE)),"",VLOOKUP($B69,'[2]1516 Exp_Rev Access'!$F$7:$FS$310,19,FALSE))</f>
        <v>0</v>
      </c>
      <c r="AC69" s="90">
        <f>IF(ISNA(VLOOKUP($B69,'[2]1516 Exp_Rev Access'!$F$7:$FS$310,20,FALSE)),"",VLOOKUP($B69,'[2]1516 Exp_Rev Access'!$F$7:$FS$310,20,FALSE))</f>
        <v>0</v>
      </c>
      <c r="AD69" s="90">
        <f>IF(ISNA(VLOOKUP($B69,'[2]1516 Exp_Rev Access'!$F$7:$FS$310,21,FALSE)),"",VLOOKUP($B69,'[2]1516 Exp_Rev Access'!$F$7:$FS$310,21,FALSE))</f>
        <v>107987.4</v>
      </c>
      <c r="AE69" s="90">
        <f>IF(ISNA(VLOOKUP($B69,'[2]1516 Exp_Rev Access'!$F$7:$FS$310,22,FALSE)),"",VLOOKUP($B69,'[2]1516 Exp_Rev Access'!$F$7:$FS$310,22,FALSE))</f>
        <v>3782.37</v>
      </c>
      <c r="AF69" s="90">
        <f>IF(ISNA(VLOOKUP($B69,'[2]1516 Exp_Rev Access'!$F$7:$FS$310,23,FALSE)),"",VLOOKUP($B69,'[2]1516 Exp_Rev Access'!$F$7:$FS$310,23,FALSE))</f>
        <v>0</v>
      </c>
      <c r="AG69" s="90">
        <f>IF(ISNA(VLOOKUP($B69,'[2]1516 Exp_Rev Access'!$F$7:$FS$310,24,FALSE)),"",VLOOKUP($B69,'[2]1516 Exp_Rev Access'!$F$7:$FS$310,24,FALSE))</f>
        <v>5900</v>
      </c>
      <c r="AH69" s="90">
        <f>IF(ISNA(VLOOKUP($B69,'[2]1516 Exp_Rev Access'!$F$7:$FS$310,25,FALSE)),"",VLOOKUP($B69,'[2]1516 Exp_Rev Access'!$F$7:$FS$310,25,FALSE))</f>
        <v>1244.1400000000001</v>
      </c>
      <c r="AI69" s="90">
        <f>IF(ISNA(VLOOKUP($B69,'[2]1516 Exp_Rev Access'!$F$7:$FS$310,26,FALSE)),"",VLOOKUP($B69,'[2]1516 Exp_Rev Access'!$F$7:$FS$310,26,FALSE))</f>
        <v>625</v>
      </c>
      <c r="AJ69" s="90">
        <f>IF(ISNA(VLOOKUP($B69,'[2]1516 Exp_Rev Access'!$F$7:$FS$310,27,FALSE)),"",VLOOKUP($B69,'[2]1516 Exp_Rev Access'!$F$7:$FS$310,27,FALSE))</f>
        <v>0</v>
      </c>
      <c r="AK69" s="90">
        <f>IF(ISNA(VLOOKUP($B69,'[2]1516 Exp_Rev Access'!$F$7:$FS$310,28,FALSE)),"",VLOOKUP($B69,'[2]1516 Exp_Rev Access'!$F$7:$FS$310,28,FALSE))</f>
        <v>50024.09</v>
      </c>
      <c r="AL69" s="90">
        <f>IF(ISNA(VLOOKUP($B69,'[2]1516 Exp_Rev Access'!$F$7:$FS$310,29,FALSE)),"",VLOOKUP($B69,'[2]1516 Exp_Rev Access'!$F$7:$FS$310,29,FALSE))</f>
        <v>0</v>
      </c>
      <c r="AM69" s="53">
        <f t="shared" si="179"/>
        <v>174384.58</v>
      </c>
      <c r="AN69" s="92">
        <f t="shared" si="180"/>
        <v>1.8183954720001155E-2</v>
      </c>
      <c r="AO69" s="68">
        <f t="shared" si="181"/>
        <v>189.676281842111</v>
      </c>
      <c r="AP69" s="90">
        <f>IF(ISNA(VLOOKUP($B69,'[2]1516 Exp_Rev Access'!$F$7:$FS$310,30,FALSE)),"",VLOOKUP($B69,'[2]1516 Exp_Rev Access'!$F$7:$FS$310,30,FALSE))</f>
        <v>5481502.5199999996</v>
      </c>
      <c r="AQ69" s="90">
        <f>IF(ISNA(VLOOKUP($B69,'[2]1516 Exp_Rev Access'!$F$7:$FS$310,31,FALSE)),"",VLOOKUP($B69,'[2]1516 Exp_Rev Access'!$F$7:$FS$310,31,FALSE))</f>
        <v>139490.51999999999</v>
      </c>
      <c r="AR69" s="90">
        <f>IF(ISNA(VLOOKUP($B69,'[2]1516 Exp_Rev Access'!$F$7:$FS$310,32,FALSE)),"",VLOOKUP($B69,'[2]1516 Exp_Rev Access'!$F$7:$FS$310,32,FALSE))</f>
        <v>0</v>
      </c>
      <c r="AS69" s="90">
        <f>IF(ISNA(VLOOKUP($B69,'[2]1516 Exp_Rev Access'!$F$7:$FS$310,33,FALSE)),"",VLOOKUP($B69,'[2]1516 Exp_Rev Access'!$F$7:$FS$310,33,FALSE))</f>
        <v>16.07</v>
      </c>
      <c r="AT69" s="90">
        <f>IF(ISNA(VLOOKUP($B69,'[2]1516 Exp_Rev Access'!$F$7:$FS$310,34,FALSE)),"",VLOOKUP($B69,'[2]1516 Exp_Rev Access'!$F$7:$FS$310,34,FALSE))</f>
        <v>0</v>
      </c>
      <c r="AU69" s="53">
        <f t="shared" si="182"/>
        <v>5621009.1099999994</v>
      </c>
      <c r="AV69" s="93">
        <f t="shared" si="183"/>
        <v>0.58613081005759793</v>
      </c>
      <c r="AW69" s="53">
        <f t="shared" si="184"/>
        <v>6113.9127564228065</v>
      </c>
      <c r="AX69" s="90">
        <f>IF(ISNA(VLOOKUP($B69,'[2]1516 Exp_Rev Access'!$F$7:$FS$310,35,FALSE)),"",VLOOKUP($B69,'[2]1516 Exp_Rev Access'!$F$7:$FS$310,35,FALSE))</f>
        <v>0</v>
      </c>
      <c r="AY69" s="90">
        <f>IF(ISNA(VLOOKUP($B69,'[2]1516 Exp_Rev Access'!$F$7:$FS$310,36,FALSE)),"",VLOOKUP($B69,'[2]1516 Exp_Rev Access'!$F$7:$FS$310,36,FALSE))</f>
        <v>666416.30000000005</v>
      </c>
      <c r="AZ69" s="90">
        <f>IF(ISNA(VLOOKUP($B69,'[2]1516 Exp_Rev Access'!$F$7:$FS$310,37,FALSE)),"",VLOOKUP($B69,'[2]1516 Exp_Rev Access'!$F$7:$FS$310,37,FALSE))</f>
        <v>26558.55</v>
      </c>
      <c r="BA69" s="90">
        <f>IF(ISNA(VLOOKUP($B69,'[2]1516 Exp_Rev Access'!$F$7:$FS$310,38,FALSE)),"",VLOOKUP($B69,'[2]1516 Exp_Rev Access'!$F$7:$FS$310,38,FALSE))</f>
        <v>0</v>
      </c>
      <c r="BB69" s="90">
        <f>IF(ISNA(VLOOKUP($B69,'[2]1516 Exp_Rev Access'!$F$7:$FS$310,39,FALSE)),"",VLOOKUP($B69,'[2]1516 Exp_Rev Access'!$F$7:$FS$310,39,FALSE))</f>
        <v>0</v>
      </c>
      <c r="BC69" s="90">
        <f>IF(ISNA(VLOOKUP($B69,'[2]1516 Exp_Rev Access'!$F$7:$FS$310,40,FALSE)),"",VLOOKUP($B69,'[2]1516 Exp_Rev Access'!$F$7:$FS$310,40,FALSE))</f>
        <v>163628.94</v>
      </c>
      <c r="BD69" s="90">
        <f>IF(ISNA(VLOOKUP($B69,'[2]1516 Exp_Rev Access'!$F$7:$FS$310,41,FALSE)),"",VLOOKUP($B69,'[2]1516 Exp_Rev Access'!$F$7:$FS$310,41,FALSE))</f>
        <v>0</v>
      </c>
      <c r="BE69" s="90">
        <f>IF(ISNA(VLOOKUP($B69,'[2]1516 Exp_Rev Access'!$F$7:$FS$310,42,FALSE)),"",VLOOKUP($B69,'[2]1516 Exp_Rev Access'!$F$7:$FS$310,42,FALSE))</f>
        <v>26564.43</v>
      </c>
      <c r="BF69" s="90">
        <f>IF(ISNA(VLOOKUP($B69,'[2]1516 Exp_Rev Access'!$F$7:$FS$310,43,FALSE)),"",VLOOKUP($B69,'[2]1516 Exp_Rev Access'!$F$7:$FS$310,43,FALSE))</f>
        <v>0</v>
      </c>
      <c r="BG69" s="90">
        <f>IF(ISNA(VLOOKUP($B69,'[2]1516 Exp_Rev Access'!$F$7:$FS$310,44,FALSE)),"",VLOOKUP($B69,'[2]1516 Exp_Rev Access'!$F$7:$FS$310,44,FALSE))</f>
        <v>9654.9</v>
      </c>
      <c r="BH69" s="90">
        <f>IF(ISNA(VLOOKUP($B69,'[2]1516 Exp_Rev Access'!$F$7:$FS$310,45,FALSE)),"",VLOOKUP($B69,'[2]1516 Exp_Rev Access'!$F$7:$FS$310,45,FALSE))</f>
        <v>8864.44</v>
      </c>
      <c r="BI69" s="90">
        <f>IF(ISNA(VLOOKUP($B69,'[2]1516 Exp_Rev Access'!$F$7:$FS$310,46,FALSE)),"",VLOOKUP($B69,'[2]1516 Exp_Rev Access'!$F$7:$FS$310,46,FALSE))</f>
        <v>0</v>
      </c>
      <c r="BJ69" s="90">
        <f>IF(ISNA(VLOOKUP($B69,'[2]1516 Exp_Rev Access'!$F$7:$FS$310,47,FALSE)),"",VLOOKUP($B69,'[2]1516 Exp_Rev Access'!$F$7:$FS$310,47,FALSE))</f>
        <v>3310.34</v>
      </c>
      <c r="BK69" s="90">
        <f>IF(ISNA(VLOOKUP($B69,'[2]1516 Exp_Rev Access'!$F$7:$FS$310,48,FALSE)),"",VLOOKUP($B69,'[2]1516 Exp_Rev Access'!$F$7:$FS$310,48,FALSE))</f>
        <v>414182</v>
      </c>
      <c r="BL69" s="90">
        <f>IF(ISNA(VLOOKUP($B69,'[2]1516 Exp_Rev Access'!$F$7:$FS$310,49,FALSE)),"",VLOOKUP($B69,'[2]1516 Exp_Rev Access'!$F$7:$FS$310,49,FALSE))</f>
        <v>0</v>
      </c>
      <c r="BM69" s="90">
        <f>IF(ISNA(VLOOKUP($B69,'[2]1516 Exp_Rev Access'!$F$7:$FS$310,50,FALSE)),"",VLOOKUP($B69,'[2]1516 Exp_Rev Access'!$F$7:$FS$310,50,FALSE))</f>
        <v>0</v>
      </c>
      <c r="BN69" s="90">
        <f>IF(ISNA(VLOOKUP($B69,'[2]1516 Exp_Rev Access'!$F$7:$FS$310,51,FALSE)),"",VLOOKUP($B69,'[2]1516 Exp_Rev Access'!$F$7:$FS$310,51,FALSE))</f>
        <v>0</v>
      </c>
      <c r="BO69" s="90">
        <f>IF(ISNA(VLOOKUP($B69,'[2]1516 Exp_Rev Access'!$F$7:$FS$310,52,FALSE)),"",VLOOKUP($B69,'[2]1516 Exp_Rev Access'!$F$7:$FS$310,52,FALSE))</f>
        <v>0</v>
      </c>
      <c r="BP69" s="90">
        <f>IF(ISNA(VLOOKUP($B69,'[2]1516 Exp_Rev Access'!$F$7:$FS$310,53,FALSE)),"",VLOOKUP($B69,'[2]1516 Exp_Rev Access'!$F$7:$FS$310,53,FALSE))</f>
        <v>0</v>
      </c>
      <c r="BQ69" s="90">
        <f>IF(ISNA(VLOOKUP($B69,'[2]1516 Exp_Rev Access'!$F$7:$FS$310,54,FALSE)),"",VLOOKUP($B69,'[2]1516 Exp_Rev Access'!$F$7:$FS$310,54,FALSE))</f>
        <v>0</v>
      </c>
      <c r="BR69" s="90">
        <f>IF(ISNA(VLOOKUP($B69,'[2]1516 Exp_Rev Access'!$F$7:$FS$310,55,FALSE)),"",VLOOKUP($B69,'[2]1516 Exp_Rev Access'!$F$7:$FS$310,55,FALSE))</f>
        <v>0</v>
      </c>
      <c r="BS69" s="90">
        <f>IF(ISNA(VLOOKUP($B69,'[2]1516 Exp_Rev Access'!$F$7:$FS$310,56,FALSE)),"",VLOOKUP($B69,'[2]1516 Exp_Rev Access'!$F$7:$FS$310,56,FALSE))</f>
        <v>0</v>
      </c>
      <c r="BT69" s="90">
        <f>IF(ISNA(VLOOKUP($B69,'[2]1516 Exp_Rev Access'!$F$7:$FS$310,57,FALSE)),"",VLOOKUP($B69,'[2]1516 Exp_Rev Access'!$F$7:$FS$310,57,FALSE))</f>
        <v>0</v>
      </c>
      <c r="BU69" s="90">
        <f>IF(ISNA(VLOOKUP($B69,'[2]1516 Exp_Rev Access'!$F$7:$FS$310,58,FALSE)),"",VLOOKUP($B69,'[2]1516 Exp_Rev Access'!$F$7:$FS$310,58,FALSE))</f>
        <v>0</v>
      </c>
      <c r="BV69" s="53">
        <f t="shared" si="185"/>
        <v>1319179.8999999999</v>
      </c>
      <c r="BW69" s="92">
        <f t="shared" si="186"/>
        <v>0.13755750404729392</v>
      </c>
      <c r="BX69" s="68">
        <f t="shared" si="187"/>
        <v>1434.8581652853011</v>
      </c>
      <c r="BY69" s="90">
        <f>IF(ISNA(VLOOKUP($B69,'[2]1516 Exp_Rev Access'!$F$7:$FS$310,59,FALSE)),"",VLOOKUP($B69,'[2]1516 Exp_Rev Access'!$F$7:$FS$310,59,FALSE))</f>
        <v>0</v>
      </c>
      <c r="BZ69" s="90">
        <f>IF(ISNA(VLOOKUP($B69,'[2]1516 Exp_Rev Access'!$F$7:$FS$310,60,FALSE)),"",VLOOKUP($B69,'[2]1516 Exp_Rev Access'!$F$7:$FS$310,60,FALSE))</f>
        <v>0</v>
      </c>
      <c r="CA69" s="90">
        <f>IF(ISNA(VLOOKUP($B69,'[2]1516 Exp_Rev Access'!$F$7:$FS$310,61,FALSE)),"",VLOOKUP($B69,'[2]1516 Exp_Rev Access'!$F$7:$FS$310,61,FALSE))</f>
        <v>0</v>
      </c>
      <c r="CB69" s="90">
        <f>IF(ISNA(VLOOKUP($B69,'[2]1516 Exp_Rev Access'!$F$7:$FS$310,62,FALSE)),"",VLOOKUP($B69,'[2]1516 Exp_Rev Access'!$F$7:$FS$310,62,FALSE))</f>
        <v>0</v>
      </c>
      <c r="CC69" s="90">
        <f>IF(ISNA(VLOOKUP($B69,'[2]1516 Exp_Rev Access'!$F$7:$FS$310,63,FALSE)),"",VLOOKUP($B69,'[2]1516 Exp_Rev Access'!$F$7:$FS$310,63,FALSE))</f>
        <v>3222.14</v>
      </c>
      <c r="CD69" s="90">
        <f>IF(ISNA(VLOOKUP($B69,'[2]1516 Exp_Rev Access'!$F$7:$FS$310,64,FALSE)),"",VLOOKUP($B69,'[2]1516 Exp_Rev Access'!$F$7:$FS$310,64,FALSE))</f>
        <v>0</v>
      </c>
      <c r="CE69" s="53">
        <f t="shared" si="188"/>
        <v>3222.14</v>
      </c>
      <c r="CF69" s="92">
        <f t="shared" si="189"/>
        <v>3.3598869728908672E-4</v>
      </c>
      <c r="CG69" s="94">
        <f t="shared" si="190"/>
        <v>3.5046879418738719</v>
      </c>
      <c r="CH69" s="90">
        <f>IF(ISNA(VLOOKUP($B69,'[2]1516 Exp_Rev Access'!$F$7:$FS$310,65,FALSE)),"",VLOOKUP($B69,'[2]1516 Exp_Rev Access'!$F$7:$FS$310,65,FALSE))</f>
        <v>0</v>
      </c>
      <c r="CI69" s="90">
        <f>IF(ISNA(VLOOKUP($B69,'[2]1516 Exp_Rev Access'!$F$7:$FS$310,66,FALSE)),"",VLOOKUP($B69,'[2]1516 Exp_Rev Access'!$F$7:$FS$310,66,FALSE))</f>
        <v>0</v>
      </c>
      <c r="CJ69" s="90">
        <f>IF(ISNA(VLOOKUP($B69,'[2]1516 Exp_Rev Access'!$F$7:$FS$310,67,FALSE)),"",VLOOKUP($B69,'[2]1516 Exp_Rev Access'!$F$7:$FS$310,67,FALSE))</f>
        <v>0</v>
      </c>
      <c r="CK69" s="90">
        <f>IF(ISNA(VLOOKUP($B69,'[2]1516 Exp_Rev Access'!$F$7:$FS$310,68,FALSE)),"",VLOOKUP($B69,'[2]1516 Exp_Rev Access'!$F$7:$FS$310,68,FALSE))</f>
        <v>0</v>
      </c>
      <c r="CL69" s="90">
        <f>IF(ISNA(VLOOKUP($B69,'[2]1516 Exp_Rev Access'!$F$7:$FS$310,69,FALSE)),"",VLOOKUP($B69,'[2]1516 Exp_Rev Access'!$F$7:$FS$310,69,FALSE))</f>
        <v>0</v>
      </c>
      <c r="CM69" s="90">
        <f>IF(ISNA(VLOOKUP($B69,'[2]1516 Exp_Rev Access'!$F$7:$FS$310,70,FALSE)),"",VLOOKUP($B69,'[2]1516 Exp_Rev Access'!$F$7:$FS$310,70,FALSE))</f>
        <v>0</v>
      </c>
      <c r="CN69" s="90">
        <f>IF(ISNA(VLOOKUP($B69,'[2]1516 Exp_Rev Access'!$F$7:$FS$310,71,FALSE)),"",VLOOKUP($B69,'[2]1516 Exp_Rev Access'!$F$7:$FS$310,71,FALSE))</f>
        <v>0</v>
      </c>
      <c r="CO69" s="90">
        <f>IF(ISNA(VLOOKUP($B69,'[2]1516 Exp_Rev Access'!$F$7:$FS$310,72,FALSE)),"",VLOOKUP($B69,'[2]1516 Exp_Rev Access'!$F$7:$FS$310,72,FALSE))</f>
        <v>0</v>
      </c>
      <c r="CP69" s="90">
        <f>IF(ISNA(VLOOKUP($B69,'[2]1516 Exp_Rev Access'!$F$7:$FS$310,73,FALSE)),"",VLOOKUP($B69,'[2]1516 Exp_Rev Access'!$F$7:$FS$310,73,FALSE))</f>
        <v>0</v>
      </c>
      <c r="CQ69" s="90">
        <f>IF(ISNA(VLOOKUP($B69,'[2]1516 Exp_Rev Access'!$F$7:$FS$310,74,FALSE)),"",VLOOKUP($B69,'[2]1516 Exp_Rev Access'!$F$7:$FS$310,74,FALSE))</f>
        <v>0</v>
      </c>
      <c r="CR69" s="90">
        <f>IF(ISNA(VLOOKUP($B69,'[2]1516 Exp_Rev Access'!$F$7:$FS$310,75,FALSE)),"",VLOOKUP($B69,'[2]1516 Exp_Rev Access'!$F$7:$FS$310,75,FALSE))</f>
        <v>0</v>
      </c>
      <c r="CS69" s="90">
        <f>IF(ISNA(VLOOKUP($B69,'[2]1516 Exp_Rev Access'!$F$7:$FS$310,76,FALSE)),"",VLOOKUP($B69,'[2]1516 Exp_Rev Access'!$F$7:$FS$310,76,FALSE))</f>
        <v>3866.21</v>
      </c>
      <c r="CT69" s="90">
        <f>IF(ISNA(VLOOKUP($B69,'[2]1516 Exp_Rev Access'!$F$7:$FS$310,77,FALSE)),"",VLOOKUP($B69,'[2]1516 Exp_Rev Access'!$F$7:$FS$310,77,FALSE))</f>
        <v>0</v>
      </c>
      <c r="CU69" s="90">
        <f>IF(ISNA(VLOOKUP($B69,'[2]1516 Exp_Rev Access'!$F$7:$FS$310,78,FALSE)),"",VLOOKUP($B69,'[2]1516 Exp_Rev Access'!$F$7:$FS$310,78,FALSE))</f>
        <v>182659</v>
      </c>
      <c r="CV69" s="90">
        <f>IF(ISNA(VLOOKUP($B69,'[2]1516 Exp_Rev Access'!$F$7:$FS$310,79,FALSE)),"",VLOOKUP($B69,'[2]1516 Exp_Rev Access'!$F$7:$FS$310,79,FALSE))</f>
        <v>19291</v>
      </c>
      <c r="CW69" s="90">
        <f>IF(ISNA(VLOOKUP($B69,'[2]1516 Exp_Rev Access'!$F$7:$FS$310,80,FALSE)),"",VLOOKUP($B69,'[2]1516 Exp_Rev Access'!$F$7:$FS$310,80,FALSE))</f>
        <v>0</v>
      </c>
      <c r="CX69" s="90">
        <f>IF(ISNA(VLOOKUP($B69,'[2]1516 Exp_Rev Access'!$F$7:$FS$310,81,FALSE)),"",VLOOKUP($B69,'[2]1516 Exp_Rev Access'!$F$7:$FS$310,81,FALSE))</f>
        <v>0</v>
      </c>
      <c r="CY69" s="90">
        <f>IF(ISNA(VLOOKUP($B69,'[2]1516 Exp_Rev Access'!$F$7:$FS$310,82,FALSE)),"",VLOOKUP($B69,'[2]1516 Exp_Rev Access'!$F$7:$FS$310,82,FALSE))</f>
        <v>0</v>
      </c>
      <c r="CZ69" s="90">
        <f>IF(ISNA(VLOOKUP($B69,'[2]1516 Exp_Rev Access'!$F$7:$FS$310,83,FALSE)),"",VLOOKUP($B69,'[2]1516 Exp_Rev Access'!$F$7:$FS$310,83,FALSE))</f>
        <v>0</v>
      </c>
      <c r="DA69" s="90">
        <f>IF(ISNA(VLOOKUP($B69,'[2]1516 Exp_Rev Access'!$F$7:$FS$310,84,FALSE)),"",VLOOKUP($B69,'[2]1516 Exp_Rev Access'!$F$7:$FS$310,84,FALSE))</f>
        <v>0</v>
      </c>
      <c r="DB69" s="90">
        <f>IF(ISNA(VLOOKUP($B69,'[2]1516 Exp_Rev Access'!$F$7:$FS$310,85,FALSE)),"",VLOOKUP($B69,'[2]1516 Exp_Rev Access'!$F$7:$FS$310,85,FALSE))</f>
        <v>0</v>
      </c>
      <c r="DC69" s="90">
        <f>IF(ISNA(VLOOKUP($B69,'[2]1516 Exp_Rev Access'!$F$7:$FS$310,86,FALSE)),"",VLOOKUP($B69,'[2]1516 Exp_Rev Access'!$F$7:$FS$310,86,FALSE))</f>
        <v>0</v>
      </c>
      <c r="DD69" s="90">
        <f>IF(ISNA(VLOOKUP($B69,'[2]1516 Exp_Rev Access'!$F$7:$FS$310,87,FALSE)),"",VLOOKUP($B69,'[2]1516 Exp_Rev Access'!$F$7:$FS$310,87,FALSE))</f>
        <v>0</v>
      </c>
      <c r="DE69" s="90">
        <f>IF(ISNA(VLOOKUP($B69,'[2]1516 Exp_Rev Access'!$F$7:$FS$310,88,FALSE)),"",VLOOKUP($B69,'[2]1516 Exp_Rev Access'!$F$7:$FS$310,88,FALSE))</f>
        <v>0</v>
      </c>
      <c r="DF69" s="90">
        <f>IF(ISNA(VLOOKUP($B69,'[2]1516 Exp_Rev Access'!$F$7:$FS$310,89,FALSE)),"",VLOOKUP($B69,'[2]1516 Exp_Rev Access'!$F$7:$FS$310,89,FALSE))</f>
        <v>0</v>
      </c>
      <c r="DG69" s="90">
        <f>IF(ISNA(VLOOKUP($B69,'[2]1516 Exp_Rev Access'!$F$7:$FS$310,90,FALSE)),"",VLOOKUP($B69,'[2]1516 Exp_Rev Access'!$F$7:$FS$310,90,FALSE))</f>
        <v>0</v>
      </c>
      <c r="DH69" s="90">
        <f>IF(ISNA(VLOOKUP($B69,'[2]1516 Exp_Rev Access'!$F$7:$FS$310,91,FALSE)),"",VLOOKUP($B69,'[2]1516 Exp_Rev Access'!$F$7:$FS$310,91,FALSE))</f>
        <v>0</v>
      </c>
      <c r="DI69" s="90">
        <f>IF(ISNA(VLOOKUP($B69,'[2]1516 Exp_Rev Access'!$F$7:$FS$310,92,FALSE)),"",VLOOKUP($B69,'[2]1516 Exp_Rev Access'!$F$7:$FS$310,92,FALSE))</f>
        <v>137716.99</v>
      </c>
      <c r="DJ69" s="90">
        <f>IF(ISNA(VLOOKUP($B69,'[2]1516 Exp_Rev Access'!$F$7:$FS$310,93,FALSE)),"",VLOOKUP($B69,'[2]1516 Exp_Rev Access'!$F$7:$FS$310,93,FALSE))</f>
        <v>0</v>
      </c>
      <c r="DK69" s="90">
        <f>IF(ISNA(VLOOKUP($B69,'[2]1516 Exp_Rev Access'!$F$7:$FS$310,94,FALSE)),"",VLOOKUP($B69,'[2]1516 Exp_Rev Access'!$F$7:$FS$310,94,FALSE))</f>
        <v>0</v>
      </c>
      <c r="DL69" s="90">
        <f>IF(ISNA(VLOOKUP($B69,'[2]1516 Exp_Rev Access'!$F$7:$FS$310,95,FALSE)),"",VLOOKUP($B69,'[2]1516 Exp_Rev Access'!$F$7:$FS$310,95,FALSE))</f>
        <v>0</v>
      </c>
      <c r="DM69" s="90">
        <f>IF(ISNA(VLOOKUP($B69,'[2]1516 Exp_Rev Access'!$F$7:$FS$310,96,FALSE)),"",VLOOKUP($B69,'[2]1516 Exp_Rev Access'!$F$7:$FS$310,96,FALSE))</f>
        <v>0</v>
      </c>
      <c r="DN69" s="90">
        <f>IF(ISNA(VLOOKUP($B69,'[2]1516 Exp_Rev Access'!$F$7:$FS$310,97,FALSE)),"",VLOOKUP($B69,'[2]1516 Exp_Rev Access'!$F$7:$FS$310,97,FALSE))</f>
        <v>0</v>
      </c>
      <c r="DO69" s="90">
        <f>IF(ISNA(VLOOKUP($B69,'[2]1516 Exp_Rev Access'!$F$7:$FS$310,98,FALSE)),"",VLOOKUP($B69,'[2]1516 Exp_Rev Access'!$F$7:$FS$310,98,FALSE))</f>
        <v>0</v>
      </c>
      <c r="DP69" s="90">
        <f>IF(ISNA(VLOOKUP($B69,'[2]1516 Exp_Rev Access'!$F$7:$FS$310,99,FALSE)),"",VLOOKUP($B69,'[2]1516 Exp_Rev Access'!$F$7:$FS$310,99,FALSE))</f>
        <v>0</v>
      </c>
      <c r="DQ69" s="90">
        <f>IF(ISNA(VLOOKUP($B69,'[2]1516 Exp_Rev Access'!$F$7:$FS$310,100,FALSE)),"",VLOOKUP($B69,'[2]1516 Exp_Rev Access'!$F$7:$FS$310,100,FALSE))</f>
        <v>0</v>
      </c>
      <c r="DR69" s="90">
        <f>IF(ISNA(VLOOKUP($B69,'[2]1516 Exp_Rev Access'!$F$7:$FS$310,101,FALSE)),"",VLOOKUP($B69,'[2]1516 Exp_Rev Access'!$F$7:$FS$310,101,FALSE))</f>
        <v>0</v>
      </c>
      <c r="DS69" s="90">
        <f>IF(ISNA(VLOOKUP($B69,'[2]1516 Exp_Rev Access'!$F$7:$FS$310,102,FALSE)),"",VLOOKUP($B69,'[2]1516 Exp_Rev Access'!$F$7:$FS$310,102,FALSE))</f>
        <v>0</v>
      </c>
      <c r="DT69" s="90">
        <f>IF(ISNA(VLOOKUP($B69,'[2]1516 Exp_Rev Access'!$F$7:$FS$310,103,FALSE)),"",VLOOKUP($B69,'[2]1516 Exp_Rev Access'!$F$7:$FS$310,103,FALSE))</f>
        <v>0</v>
      </c>
      <c r="DU69" s="90">
        <f>IF(ISNA(VLOOKUP($B69,'[2]1516 Exp_Rev Access'!$F$7:$FS$310,104,FALSE)),"",VLOOKUP($B69,'[2]1516 Exp_Rev Access'!$F$7:$FS$310,104,FALSE))</f>
        <v>0</v>
      </c>
      <c r="DV69" s="90">
        <f>IF(ISNA(VLOOKUP($B69,'[2]1516 Exp_Rev Access'!$F$7:$FS$310,105,FALSE)),"",VLOOKUP($B69,'[2]1516 Exp_Rev Access'!$F$7:$FS$310,105,FALSE))</f>
        <v>0</v>
      </c>
      <c r="DW69" s="90">
        <f>IF(ISNA(VLOOKUP($B69,'[2]1516 Exp_Rev Access'!$F$7:$FS$310,106,FALSE)),"",VLOOKUP($B69,'[2]1516 Exp_Rev Access'!$F$7:$FS$310,106,FALSE))</f>
        <v>0</v>
      </c>
      <c r="DX69" s="90">
        <f>IF(ISNA(VLOOKUP($B69,'[2]1516 Exp_Rev Access'!$F$7:$FS$310,107,FALSE)),"",VLOOKUP($B69,'[2]1516 Exp_Rev Access'!$F$7:$FS$310,107,FALSE))</f>
        <v>0</v>
      </c>
      <c r="DY69" s="90">
        <f>IF(ISNA(VLOOKUP($B69,'[2]1516 Exp_Rev Access'!$F$7:$FS$310,108,FALSE)),"",VLOOKUP($B69,'[2]1516 Exp_Rev Access'!$F$7:$FS$310,108,FALSE))</f>
        <v>0</v>
      </c>
      <c r="DZ69" s="90">
        <f>IF(ISNA(VLOOKUP($B69,'[2]1516 Exp_Rev Access'!$F$7:$FS$310,109,FALSE)),"",VLOOKUP($B69,'[2]1516 Exp_Rev Access'!$F$7:$FS$310,109,FALSE))</f>
        <v>0</v>
      </c>
      <c r="EA69" s="90">
        <f>IF(ISNA(VLOOKUP($B69,'[2]1516 Exp_Rev Access'!$F$7:$FS$310,110,FALSE)),"",VLOOKUP($B69,'[2]1516 Exp_Rev Access'!$F$7:$FS$310,110,FALSE))</f>
        <v>0</v>
      </c>
      <c r="EB69" s="90">
        <f>IF(ISNA(VLOOKUP($B69,'[2]1516 Exp_Rev Access'!$F$7:$FS$310,111,FALSE)),"",VLOOKUP($B69,'[2]1516 Exp_Rev Access'!$F$7:$FS$310,111,FALSE))</f>
        <v>0</v>
      </c>
      <c r="EC69" s="90">
        <f>IF(ISNA(VLOOKUP($B69,'[2]1516 Exp_Rev Access'!$F$7:$FS$310,112,FALSE)),"",VLOOKUP($B69,'[2]1516 Exp_Rev Access'!$F$7:$FS$310,112,FALSE))</f>
        <v>0</v>
      </c>
      <c r="ED69" s="90">
        <f>IF(ISNA(VLOOKUP($B69,'[2]1516 Exp_Rev Access'!$F$7:$FS$310,113,FALSE)),"",VLOOKUP($B69,'[2]1516 Exp_Rev Access'!$F$7:$FS$310,113,FALSE))</f>
        <v>0</v>
      </c>
      <c r="EE69" s="90">
        <f>IF(ISNA(VLOOKUP($B69,'[2]1516 Exp_Rev Access'!$F$7:$FS$310,114,FALSE)),"",VLOOKUP($B69,'[2]1516 Exp_Rev Access'!$F$7:$FS$310,114,FALSE))</f>
        <v>0</v>
      </c>
      <c r="EF69" s="90">
        <f>IF(ISNA(VLOOKUP($B69,'[2]1516 Exp_Rev Access'!$F$7:$FS$310,115,FALSE)),"",VLOOKUP($B69,'[2]1516 Exp_Rev Access'!$F$7:$FS$310,115,FALSE))</f>
        <v>0</v>
      </c>
      <c r="EG69" s="90">
        <f>IF(ISNA(VLOOKUP($B69,'[2]1516 Exp_Rev Access'!$F$7:$FS$310,116,FALSE)),"",VLOOKUP($B69,'[2]1516 Exp_Rev Access'!$F$7:$FS$310,116,FALSE))</f>
        <v>0</v>
      </c>
      <c r="EH69" s="90">
        <f>IF(ISNA(VLOOKUP($B69,'[2]1516 Exp_Rev Access'!$F$7:$FS$310,117,FALSE)),"",VLOOKUP($B69,'[2]1516 Exp_Rev Access'!$F$7:$FS$310,117,FALSE))</f>
        <v>0</v>
      </c>
      <c r="EI69" s="90">
        <f>IF(ISNA(VLOOKUP($B69,'[2]1516 Exp_Rev Access'!$F$7:$FS$310,118,FALSE)),"",VLOOKUP($B69,'[2]1516 Exp_Rev Access'!$F$7:$FS$310,118,FALSE))</f>
        <v>0</v>
      </c>
      <c r="EJ69" s="90">
        <f>IF(ISNA(VLOOKUP($B69,'[2]1516 Exp_Rev Access'!$F$7:$FS$310,119,FALSE)),"",VLOOKUP($B69,'[2]1516 Exp_Rev Access'!$F$7:$FS$310,119,FALSE))</f>
        <v>0</v>
      </c>
      <c r="EK69" s="90">
        <f>IF(ISNA(VLOOKUP($B69,'[2]1516 Exp_Rev Access'!$F$7:$FS$310,120,FALSE)),"",VLOOKUP($B69,'[2]1516 Exp_Rev Access'!$F$7:$FS$310,120,FALSE))</f>
        <v>0</v>
      </c>
      <c r="EL69" s="90">
        <f>IF(ISNA(VLOOKUP($B69,'[2]1516 Exp_Rev Access'!$F$7:$FS$310,121,FALSE)),"",VLOOKUP($B69,'[2]1516 Exp_Rev Access'!$F$7:$FS$310,121,FALSE))</f>
        <v>0</v>
      </c>
      <c r="EM69" s="90">
        <f>IF(ISNA(VLOOKUP($B69,'[2]1516 Exp_Rev Access'!$F$7:$FS$310,122,FALSE)),"",VLOOKUP($B69,'[2]1516 Exp_Rev Access'!$F$7:$FS$310,122,FALSE))</f>
        <v>0</v>
      </c>
      <c r="EN69" s="90">
        <f>IF(ISNA(VLOOKUP($B69,'[2]1516 Exp_Rev Access'!$F$7:$FS$310,123,FALSE)),"",VLOOKUP($B69,'[2]1516 Exp_Rev Access'!$F$7:$FS$310,123,FALSE))</f>
        <v>0</v>
      </c>
      <c r="EO69" s="90">
        <f>IF(ISNA(VLOOKUP($B69,'[2]1516 Exp_Rev Access'!$F$7:$FS$310,124,FALSE)),"",VLOOKUP($B69,'[2]1516 Exp_Rev Access'!$F$7:$FS$310,124,FALSE))</f>
        <v>0</v>
      </c>
      <c r="EP69" s="90">
        <f>IF(ISNA(VLOOKUP($B69,'[2]1516 Exp_Rev Access'!$F$7:$FS$310,125,FALSE)),"",VLOOKUP($B69,'[2]1516 Exp_Rev Access'!$F$7:$FS$310,125,FALSE))</f>
        <v>0</v>
      </c>
      <c r="EQ69" s="90">
        <f>IF(ISNA(VLOOKUP($B69,'[2]1516 Exp_Rev Access'!$F$7:$FS$310,126,FALSE)),"",VLOOKUP($B69,'[2]1516 Exp_Rev Access'!$F$7:$FS$310,126,FALSE))</f>
        <v>0</v>
      </c>
      <c r="ER69" s="90">
        <f>IF(ISNA(VLOOKUP($B69,'[2]1516 Exp_Rev Access'!$F$7:$FS$310,127,FALSE)),"",VLOOKUP($B69,'[2]1516 Exp_Rev Access'!$F$7:$FS$310,127,FALSE))</f>
        <v>0</v>
      </c>
      <c r="ES69" s="90">
        <f>IF(ISNA(VLOOKUP($B69,'[2]1516 Exp_Rev Access'!$F$7:$FS$310,128,FALSE)),"",VLOOKUP($B69,'[2]1516 Exp_Rev Access'!$F$7:$FS$310,128,FALSE))</f>
        <v>0</v>
      </c>
      <c r="ET69" s="90">
        <f>IF(ISNA(VLOOKUP($B69,'[2]1516 Exp_Rev Access'!$F$7:$FS$310,129,FALSE)),"",VLOOKUP($B69,'[2]1516 Exp_Rev Access'!$F$7:$FS$310,129,FALSE))</f>
        <v>0</v>
      </c>
      <c r="EU69" s="90">
        <f>IF(ISNA(VLOOKUP($B69,'[2]1516 Exp_Rev Access'!$F$7:$FS$310,130,FALSE)),"",VLOOKUP($B69,'[2]1516 Exp_Rev Access'!$F$7:$FS$310,130,FALSE))</f>
        <v>0</v>
      </c>
      <c r="EV69" s="90">
        <f>IF(ISNA(VLOOKUP($B69,'[2]1516 Exp_Rev Access'!$F$7:$FS$310,131,FALSE)),"",VLOOKUP($B69,'[2]1516 Exp_Rev Access'!$F$7:$FS$310,131,FALSE))</f>
        <v>0</v>
      </c>
      <c r="EW69" s="90">
        <f>IF(ISNA(VLOOKUP($B69,'[2]1516 Exp_Rev Access'!$F$7:$FS$310,132,FALSE)),"",VLOOKUP($B69,'[2]1516 Exp_Rev Access'!$F$7:$FS$310,132,FALSE))</f>
        <v>0</v>
      </c>
      <c r="EX69" s="90">
        <f>IF(ISNA(VLOOKUP($B69,'[2]1516 Exp_Rev Access'!$F$7:$FS$310,133,FALSE)),"",VLOOKUP($B69,'[2]1516 Exp_Rev Access'!$F$7:$FS$310,133,FALSE))</f>
        <v>0</v>
      </c>
      <c r="EY69" s="90">
        <f>IF(ISNA(VLOOKUP($B69,'[2]1516 Exp_Rev Access'!$F$7:$FS$310,134,FALSE)),"",VLOOKUP($B69,'[2]1516 Exp_Rev Access'!$F$7:$FS$310,134,FALSE))</f>
        <v>0</v>
      </c>
      <c r="EZ69" s="90">
        <f>IF(ISNA(VLOOKUP($B69,'[2]1516 Exp_Rev Access'!$F$7:$FS$310,135,FALSE)),"",VLOOKUP($B69,'[2]1516 Exp_Rev Access'!$F$7:$FS$310,135,FALSE))</f>
        <v>0</v>
      </c>
      <c r="FA69" s="90">
        <f>IF(ISNA(VLOOKUP($B69,'[2]1516 Exp_Rev Access'!$F$7:$FS$310,136,FALSE)),"",VLOOKUP($B69,'[2]1516 Exp_Rev Access'!$F$7:$FS$310,136,FALSE))</f>
        <v>0</v>
      </c>
      <c r="FB69" s="90">
        <f>IF(ISNA(VLOOKUP($B69,'[2]1516 Exp_Rev Access'!$F$7:$FS$310,137,FALSE)),"",VLOOKUP($B69,'[2]1516 Exp_Rev Access'!$F$7:$FS$310,137,FALSE))</f>
        <v>0</v>
      </c>
      <c r="FC69" s="90">
        <f>IF(ISNA(VLOOKUP($B69,'[2]1516 Exp_Rev Access'!$F$7:$FS$310,138,FALSE)),"",VLOOKUP($B69,'[2]1516 Exp_Rev Access'!$F$7:$FS$310,138,FALSE))</f>
        <v>0</v>
      </c>
      <c r="FD69" s="90">
        <f>IF(ISNA(VLOOKUP($B69,'[2]1516 Exp_Rev Access'!$F$7:$FS$310,139,FALSE)),"",VLOOKUP($B69,'[2]1516 Exp_Rev Access'!$F$7:$FS$310,139,FALSE))</f>
        <v>0</v>
      </c>
      <c r="FE69" s="90">
        <f>IF(ISNA(VLOOKUP($B69,'[2]1516 Exp_Rev Access'!$F$7:$FS$310,140,FALSE)),"",VLOOKUP($B69,'[2]1516 Exp_Rev Access'!$F$7:$FS$310,140,FALSE))</f>
        <v>0</v>
      </c>
      <c r="FF69" s="90">
        <f>IF(ISNA(VLOOKUP($B69,'[2]1516 Exp_Rev Access'!$F$7:$FS$310,141,FALSE)),"",VLOOKUP($B69,'[2]1516 Exp_Rev Access'!$F$7:$FS$310,141,FALSE))</f>
        <v>0</v>
      </c>
      <c r="FG69" s="90">
        <f>IF(ISNA(VLOOKUP($B69,'[2]1516 Exp_Rev Access'!$F$7:$FS$310,142,FALSE)),"",VLOOKUP($B69,'[2]1516 Exp_Rev Access'!$F$7:$FS$310,142,FALSE))</f>
        <v>0</v>
      </c>
      <c r="FH69" s="90">
        <f>IF(ISNA(VLOOKUP($B69,'[2]1516 Exp_Rev Access'!$F$7:$FS$310,143,FALSE)),"",VLOOKUP($B69,'[2]1516 Exp_Rev Access'!$F$7:$FS$310,143,FALSE))</f>
        <v>0</v>
      </c>
      <c r="FI69" s="90">
        <f>IF(ISNA(VLOOKUP($B69,'[2]1516 Exp_Rev Access'!$F$7:$FS$310,144,FALSE)),"",VLOOKUP($B69,'[2]1516 Exp_Rev Access'!$F$7:$FS$310,144,FALSE))</f>
        <v>0</v>
      </c>
      <c r="FJ69" s="90">
        <f>IF(ISNA(VLOOKUP($B69,'[2]1516 Exp_Rev Access'!$F$7:$FS$310,145,FALSE)),"",VLOOKUP($B69,'[2]1516 Exp_Rev Access'!$F$7:$FS$310,145,FALSE))</f>
        <v>0</v>
      </c>
      <c r="FK69" s="90">
        <f>IF(ISNA(VLOOKUP($B69,'[2]1516 Exp_Rev Access'!$F$7:$FS$310,146,FALSE)),"",VLOOKUP($B69,'[2]1516 Exp_Rev Access'!$F$7:$FS$310,146,FALSE))</f>
        <v>0</v>
      </c>
      <c r="FL69" s="90">
        <f>IF(ISNA(VLOOKUP($B69,'[2]1516 Exp_Rev Access'!$F$7:$FS$310,1147,FALSE)),"",VLOOKUP($B69,'[2]1516 Exp_Rev Access'!$F$7:$FS$310,147,FALSE))</f>
        <v>0</v>
      </c>
      <c r="FM69" s="90">
        <f>IF(ISNA(VLOOKUP($B69,'[2]1516 Exp_Rev Access'!$F$7:$FS$310,148,FALSE)),"",VLOOKUP($B69,'[2]1516 Exp_Rev Access'!$F$7:$FS$310,148,FALSE))</f>
        <v>0</v>
      </c>
      <c r="FN69" s="90">
        <f>IF(ISNA(VLOOKUP($B69,'[2]1516 Exp_Rev Access'!$F$7:$FS$310,149,FALSE)),"",VLOOKUP($B69,'[2]1516 Exp_Rev Access'!$F$7:$FS$310,149,FALSE))</f>
        <v>0</v>
      </c>
      <c r="FO69" s="90">
        <f>IF(ISNA(VLOOKUP($B69,'[2]1516 Exp_Rev Access'!$F$7:$FS$310,150,FALSE)),"",VLOOKUP($B69,'[2]1516 Exp_Rev Access'!$F$7:$FS$310,150,FALSE))</f>
        <v>0</v>
      </c>
      <c r="FP69" s="90">
        <f>IF(ISNA(VLOOKUP($B69,'[2]1516 Exp_Rev Access'!$F$7:$FS$310,151,FALSE)),"",VLOOKUP($B69,'[2]1516 Exp_Rev Access'!$F$7:$FS$310,151,FALSE))</f>
        <v>0</v>
      </c>
      <c r="FQ69" s="90">
        <f>IF(ISNA(VLOOKUP($B69,'[2]1516 Exp_Rev Access'!$F$7:$FS$310,152,FALSE)),"",VLOOKUP($B69,'[2]1516 Exp_Rev Access'!$F$7:$FS$310,152,FALSE))</f>
        <v>0</v>
      </c>
      <c r="FR69" s="90">
        <f>IF(ISNA(VLOOKUP($B69,'[2]1516 Exp_Rev Access'!$F$7:$FS$310,153,FALSE)),"",VLOOKUP($B69,'[2]1516 Exp_Rev Access'!$F$7:$FS$310,153,FALSE))</f>
        <v>12265.08</v>
      </c>
      <c r="FS69" s="53">
        <f t="shared" si="191"/>
        <v>355798.27999999997</v>
      </c>
      <c r="FT69" s="92">
        <f t="shared" si="192"/>
        <v>3.7100871034436031E-2</v>
      </c>
      <c r="FU69" s="96">
        <f t="shared" si="193"/>
        <v>386.99806391263678</v>
      </c>
      <c r="FV69" s="90">
        <f>IF(ISNA(VLOOKUP($B69,'[2]1516 Exp_Rev Access'!$F$7:$FS$310,154,FALSE)),"",VLOOKUP($B69,'[2]1516 Exp_Rev Access'!$F$7:$FS$310,154,FALSE))</f>
        <v>0</v>
      </c>
      <c r="FW69" s="90">
        <f>IF(ISNA(VLOOKUP($B69,'[2]1516 Exp_Rev Access'!$F$7:$FS$310,155,FALSE)),"",VLOOKUP($B69,'[2]1516 Exp_Rev Access'!$F$7:$FS$310,155,FALSE))</f>
        <v>0</v>
      </c>
      <c r="FX69" s="90">
        <f>IF(ISNA(VLOOKUP($B69,'[2]1516 Exp_Rev Access'!$F$7:$FS$310,156,FALSE)),"",VLOOKUP($B69,'[2]1516 Exp_Rev Access'!$F$7:$FS$310,156,FALSE))</f>
        <v>0</v>
      </c>
      <c r="FY69" s="90">
        <f>IF(ISNA(VLOOKUP($B69,'[2]1516 Exp_Rev Access'!$F$7:$FS$310,157,FALSE)),"",VLOOKUP($B69,'[2]1516 Exp_Rev Access'!$F$7:$FS$310,157,FALSE))</f>
        <v>0</v>
      </c>
      <c r="FZ69" s="90">
        <f>IF(ISNA(VLOOKUP($B69,'[2]1516 Exp_Rev Access'!$F$7:$FS$310,158,FALSE)),"",VLOOKUP($B69,'[2]1516 Exp_Rev Access'!$F$7:$FS$310,158,FALSE))</f>
        <v>0</v>
      </c>
      <c r="GA69" s="90">
        <f>IF(ISNA(VLOOKUP($B69,'[2]1516 Exp_Rev Access'!$F$7:$FS$310,159,FALSE)),"",VLOOKUP($B69,'[2]1516 Exp_Rev Access'!$F$7:$FS$310,159,FALSE))</f>
        <v>0</v>
      </c>
      <c r="GB69" s="90">
        <f>IF(ISNA(VLOOKUP($B69,'[2]1516 Exp_Rev Access'!$F$7:$FS$310,160,FALSE)),"",VLOOKUP($B69,'[2]1516 Exp_Rev Access'!$F$7:$FS$310,160,FALSE))</f>
        <v>0</v>
      </c>
      <c r="GC69" s="90">
        <f>IF(ISNA(VLOOKUP($B69,'[2]1516 Exp_Rev Access'!$F$7:$FS$310,161,FALSE)),"",VLOOKUP($B69,'[2]1516 Exp_Rev Access'!$F$7:$FS$310,161,FALSE))</f>
        <v>0</v>
      </c>
      <c r="GD69" s="90">
        <f>IF(ISNA(VLOOKUP($B69,'[2]1516 Exp_Rev Access'!$F$7:$FS$310,162,FALSE)),"",VLOOKUP($B69,'[2]1516 Exp_Rev Access'!$F$7:$FS$310,162,FALSE))</f>
        <v>0</v>
      </c>
      <c r="GE69" s="90">
        <f>IF(ISNA(VLOOKUP($B69,'[2]1516 Exp_Rev Access'!$F$7:$FS$310,163,FALSE)),"",VLOOKUP($B69,'[2]1516 Exp_Rev Access'!$F$7:$FS$310,163,FALSE))</f>
        <v>0</v>
      </c>
      <c r="GF69" s="90">
        <f>IF(ISNA(VLOOKUP($B69,'[2]1516 Exp_Rev Access'!$F$7:$FS$310,164,FALSE)),"",VLOOKUP($B69,'[2]1516 Exp_Rev Access'!$F$7:$FS$310,164,FALSE))</f>
        <v>0</v>
      </c>
      <c r="GG69" s="90">
        <f>IF(ISNA(VLOOKUP($B69,'[2]1516 Exp_Rev Access'!$F$7:$FS$310,165,FALSE)),"",VLOOKUP($B69,'[2]1516 Exp_Rev Access'!$F$7:$FS$310,165,FALSE))</f>
        <v>0</v>
      </c>
      <c r="GH69" s="90">
        <f>IF(ISNA(VLOOKUP($B69,'[2]1516 Exp_Rev Access'!$F$7:$FS$310,166,FALSE)),"",VLOOKUP($B69,'[2]1516 Exp_Rev Access'!$F$7:$FS$310,166,FALSE))</f>
        <v>0</v>
      </c>
      <c r="GI69" s="90">
        <f>IF(ISNA(VLOOKUP($B69,'[2]1516 Exp_Rev Access'!$F$7:$FS$310,167,FALSE)),"",VLOOKUP($B69,'[2]1516 Exp_Rev Access'!$F$7:$FS$310,167,FALSE))</f>
        <v>0</v>
      </c>
      <c r="GJ69" s="90">
        <f>IF(ISNA(VLOOKUP($B69,'[2]1516 Exp_Rev Access'!$F$7:$FS$310,168,FALSE)),"",VLOOKUP($B69,'[2]1516 Exp_Rev Access'!$F$7:$FS$310,168,FALSE))</f>
        <v>0</v>
      </c>
      <c r="GK69" s="90">
        <f>IF(ISNA(VLOOKUP($B69,'[2]1516 Exp_Rev Access'!$F$7:$FS$310,169,FALSE)),"",VLOOKUP($B69,'[2]1516 Exp_Rev Access'!$F$7:$FS$310,169,FALSE))</f>
        <v>800</v>
      </c>
      <c r="GL69" s="90">
        <f>IF(ISNA(VLOOKUP($B69,'[2]1516 Exp_Rev Access'!$F$7:$FS$310,170,FALSE)),"",VLOOKUP($B69,'[2]1516 Exp_Rev Access'!$F$7:$FS$310,170,FALSE))</f>
        <v>8452.8700000000008</v>
      </c>
      <c r="GM69" s="90">
        <f>IF(ISNA(VLOOKUP($B69,'[2]1516 Exp_Rev Access'!$F$7:$FT$310,171,FALSE)),"",VLOOKUP($B69,'[2]1516 Exp_Rev Access'!$F$7:$FT$310,171,FALSE))</f>
        <v>28571.67</v>
      </c>
      <c r="GN69" s="90">
        <f>IF(ISNA(VLOOKUP($B69,'[2]1516 Exp_Rev Access'!$F$7:$FU$310,172,FALSE)),"",VLOOKUP($B69,'[2]1516 Exp_Rev Access'!$F$7:$FU$310,172,FALSE))</f>
        <v>0</v>
      </c>
      <c r="GO69" s="90">
        <f>IF(ISNA(VLOOKUP($B69,'[2]1516 Exp_Rev Access'!$F$7:$FV$310,173,FALSE)),"",VLOOKUP($B69,'[2]1516 Exp_Rev Access'!$F$7:$FV$310,173,FALSE))</f>
        <v>0</v>
      </c>
      <c r="GP69" s="90">
        <f>IF(ISNA(VLOOKUP($B69,'[2]1516 Exp_Rev Access'!$F$7:$GA$310,174,FALSE)),"",VLOOKUP($B69,'[2]1516 Exp_Rev Access'!$F$7:$GA$310,174,FALSE))</f>
        <v>0</v>
      </c>
      <c r="GQ69" s="90">
        <f>IF(ISNA(VLOOKUP($B69,'[2]1516 Exp_Rev Access'!$F$7:$GA$310,175,FALSE)),"",VLOOKUP($B69,'[2]1516 Exp_Rev Access'!$F$7:$GA$310,175,FALSE))</f>
        <v>1399</v>
      </c>
      <c r="GR69" s="90">
        <f>IF(ISNA(VLOOKUP($B69,'[2]1516 Exp_Rev Access'!$F$7:$GA$310,176,FALSE)),"",VLOOKUP($B69,'[2]1516 Exp_Rev Access'!$F$7:$GA$310,176,FALSE))</f>
        <v>0</v>
      </c>
      <c r="GS69" s="90">
        <f>IF(ISNA(VLOOKUP($B69,'[2]1516 Exp_Rev Access'!$F$7:$GA$310,177,FALSE)),"",VLOOKUP($B69,'[2]1516 Exp_Rev Access'!$F$7:$GA$310,177,FALSE))</f>
        <v>37111.199999999997</v>
      </c>
      <c r="GT69" s="90">
        <f>IF(ISNA(VLOOKUP($B69,'[2]1516 Exp_Rev Access'!$F$7:$GA$310,178,FALSE)),"",VLOOKUP($B69,'[2]1516 Exp_Rev Access'!$F$7:$GA$310,178,FALSE))</f>
        <v>0</v>
      </c>
      <c r="GU69" s="53">
        <f t="shared" si="194"/>
        <v>76334.739999999991</v>
      </c>
      <c r="GV69" s="92">
        <f t="shared" si="196"/>
        <v>7.9598061693474317E-3</v>
      </c>
      <c r="GW69" s="114">
        <f t="shared" si="195"/>
        <v>83.028497465683401</v>
      </c>
    </row>
    <row r="70" spans="1:222" s="97" customFormat="1" x14ac:dyDescent="0.2">
      <c r="A70" s="86"/>
      <c r="B70" s="87" t="s">
        <v>263</v>
      </c>
      <c r="C70" s="87" t="s">
        <v>264</v>
      </c>
      <c r="D70" s="88">
        <f>IF(ISNA(VLOOKUP($B70,'[2]1516 enrollment_Rev_Exp by size'!$A$6:$C$325,3,FALSE)),"",VLOOKUP($B70,'[2]1516 enrollment_Rev_Exp by size'!$A$6:$C$325,3,FALSE))</f>
        <v>2309.5699999999997</v>
      </c>
      <c r="E70" s="89">
        <v>28275817.039999999</v>
      </c>
      <c r="F70" s="67">
        <f t="shared" si="174"/>
        <v>28275817.039999999</v>
      </c>
      <c r="G70" s="67">
        <f t="shared" si="175"/>
        <v>0</v>
      </c>
      <c r="H70" s="90">
        <f>IF(ISNA(VLOOKUP($B70,'[2]1516 Exp_Rev Access'!$F$7:$FS$310,2,FALSE)),"",VLOOKUP($B70,'[2]1516 Exp_Rev Access'!$F$7:$FS$310,2,FALSE))</f>
        <v>3732217.74</v>
      </c>
      <c r="I70" s="90">
        <f>IF(ISNA(VLOOKUP($B70,'[2]1516 Exp_Rev Access'!$F$7:$FS$310,3,FALSE)),"",VLOOKUP($B70,'[2]1516 Exp_Rev Access'!$F$7:$FS$310,3,FALSE))</f>
        <v>0</v>
      </c>
      <c r="J70" s="90">
        <f>IF(ISNA(VLOOKUP($B70,'[2]1516 Exp_Rev Access'!$F$7:$FS$310,4,FALSE)),"",VLOOKUP($B70,'[2]1516 Exp_Rev Access'!$F$7:$FS$310,4,FALSE))</f>
        <v>1291.51</v>
      </c>
      <c r="K70" s="90">
        <f>IF(ISNA(VLOOKUP($B70,'[2]1516 Exp_Rev Access'!$F$7:$FS$310,5,FALSE)),"-",VLOOKUP($B70,'[2]1516 Exp_Rev Access'!$F$7:$FS$310,5,FALSE))</f>
        <v>165366.82999999999</v>
      </c>
      <c r="L70" s="90">
        <f>IF(ISNA(VLOOKUP($B70,'[2]1516 Exp_Rev Access'!$F$7:$FS$310,6,FALSE)),"",VLOOKUP($B70,'[2]1516 Exp_Rev Access'!$F$7:$FS$310,6,FALSE))</f>
        <v>0</v>
      </c>
      <c r="M70" s="90">
        <f>IF(ISNA(VLOOKUP($B70,'[2]1516 Exp_Rev Access'!$F$7:$FS$310,7,FALSE)),"",VLOOKUP($B70,'[2]1516 Exp_Rev Access'!$F$7:$FS$310,7,FALSE))</f>
        <v>0</v>
      </c>
      <c r="N70" s="53">
        <f t="shared" si="176"/>
        <v>3898876.08</v>
      </c>
      <c r="O70" s="91">
        <f t="shared" si="177"/>
        <v>0.13788730046189321</v>
      </c>
      <c r="P70" s="53">
        <f t="shared" si="178"/>
        <v>1688.1393852535323</v>
      </c>
      <c r="Q70" s="90">
        <f>IF(ISNA(VLOOKUP($B70,'[2]1516 Exp_Rev Access'!$F$7:$FS$310,8,FALSE)),"",VLOOKUP($B70,'[2]1516 Exp_Rev Access'!$F$7:$FS$310,8,FALSE))</f>
        <v>59845</v>
      </c>
      <c r="R70" s="90">
        <f>IF(ISNA(VLOOKUP($B70,'[2]1516 Exp_Rev Access'!$F$7:$FS$310,9,FALSE)),"",VLOOKUP($B70,'[2]1516 Exp_Rev Access'!$F$7:$FS$310,9,FALSE))</f>
        <v>0</v>
      </c>
      <c r="S70" s="90">
        <f>IF(ISNA(VLOOKUP($B70,'[2]1516 Exp_Rev Access'!$F$7:$FS$310,10,FALSE)),"",VLOOKUP($B70,'[2]1516 Exp_Rev Access'!$F$7:$FS$310,10,FALSE))</f>
        <v>0</v>
      </c>
      <c r="T70" s="90">
        <f>IF(ISNA(VLOOKUP($B70,'[2]1516 Exp_Rev Access'!$F$7:$FS$310,11,FALSE)),"",VLOOKUP($B70,'[2]1516 Exp_Rev Access'!$F$7:$FS$310,11,FALSE))</f>
        <v>0</v>
      </c>
      <c r="U70" s="90">
        <f>IF(ISNA(VLOOKUP($B70,'[2]1516 Exp_Rev Access'!$F$7:$FS$310,12,FALSE)),"",VLOOKUP($B70,'[2]1516 Exp_Rev Access'!$F$7:$FS$310,12,FALSE))</f>
        <v>0</v>
      </c>
      <c r="V70" s="90">
        <f>IF(ISNA(VLOOKUP($B70,'[2]1516 Exp_Rev Access'!$F$7:$FS$310,13,FALSE)),"",VLOOKUP($B70,'[2]1516 Exp_Rev Access'!$F$7:$FS$310,13,FALSE))</f>
        <v>0</v>
      </c>
      <c r="W70" s="90">
        <f>IF(ISNA(VLOOKUP($B70,'[2]1516 Exp_Rev Access'!$F$7:$FS$310,14,FALSE)),"",VLOOKUP($B70,'[2]1516 Exp_Rev Access'!$F$7:$FS$310,14,FALSE))</f>
        <v>11661.34</v>
      </c>
      <c r="X70" s="90">
        <f>IF(ISNA(VLOOKUP($B70,'[2]1516 Exp_Rev Access'!$F$7:$FS$310,15,FALSE)),"",VLOOKUP($B70,'[2]1516 Exp_Rev Access'!$F$7:$FS$310,15,FALSE))</f>
        <v>96721.85</v>
      </c>
      <c r="Y70" s="90">
        <f>IF(ISNA(VLOOKUP($B70,'[2]1516 Exp_Rev Access'!$F$7:$FS$310,16,FALSE)),"",VLOOKUP($B70,'[2]1516 Exp_Rev Access'!$F$7:$FS$310,16,FALSE))</f>
        <v>39385.31</v>
      </c>
      <c r="Z70" s="90">
        <f>IF(ISNA(VLOOKUP($B70,'[2]1516 Exp_Rev Access'!$F$7:$FS$310,17,FALSE)),"",VLOOKUP($B70,'[2]1516 Exp_Rev Access'!$F$7:$FS$310,17,FALSE))</f>
        <v>0</v>
      </c>
      <c r="AA70" s="90">
        <f>IF(ISNA(VLOOKUP($B70,'[2]1516 Exp_Rev Access'!$F$7:$FS$310,18,FALSE)),"",VLOOKUP($B70,'[2]1516 Exp_Rev Access'!$F$7:$FS$310,18,FALSE))</f>
        <v>0</v>
      </c>
      <c r="AB70" s="90">
        <f>IF(ISNA(VLOOKUP($B70,'[2]1516 Exp_Rev Access'!$F$7:$FS$310,19,FALSE)),"",VLOOKUP($B70,'[2]1516 Exp_Rev Access'!$F$7:$FS$310,19,FALSE))</f>
        <v>0</v>
      </c>
      <c r="AC70" s="90">
        <f>IF(ISNA(VLOOKUP($B70,'[2]1516 Exp_Rev Access'!$F$7:$FS$310,20,FALSE)),"",VLOOKUP($B70,'[2]1516 Exp_Rev Access'!$F$7:$FS$310,20,FALSE))</f>
        <v>105</v>
      </c>
      <c r="AD70" s="90">
        <f>IF(ISNA(VLOOKUP($B70,'[2]1516 Exp_Rev Access'!$F$7:$FS$310,21,FALSE)),"",VLOOKUP($B70,'[2]1516 Exp_Rev Access'!$F$7:$FS$310,21,FALSE))</f>
        <v>231692.26</v>
      </c>
      <c r="AE70" s="90">
        <f>IF(ISNA(VLOOKUP($B70,'[2]1516 Exp_Rev Access'!$F$7:$FS$310,22,FALSE)),"",VLOOKUP($B70,'[2]1516 Exp_Rev Access'!$F$7:$FS$310,22,FALSE))</f>
        <v>5773.87</v>
      </c>
      <c r="AF70" s="90">
        <f>IF(ISNA(VLOOKUP($B70,'[2]1516 Exp_Rev Access'!$F$7:$FS$310,23,FALSE)),"",VLOOKUP($B70,'[2]1516 Exp_Rev Access'!$F$7:$FS$310,23,FALSE))</f>
        <v>0</v>
      </c>
      <c r="AG70" s="90">
        <f>IF(ISNA(VLOOKUP($B70,'[2]1516 Exp_Rev Access'!$F$7:$FS$310,24,FALSE)),"",VLOOKUP($B70,'[2]1516 Exp_Rev Access'!$F$7:$FS$310,24,FALSE))</f>
        <v>22155.21</v>
      </c>
      <c r="AH70" s="90">
        <f>IF(ISNA(VLOOKUP($B70,'[2]1516 Exp_Rev Access'!$F$7:$FS$310,25,FALSE)),"",VLOOKUP($B70,'[2]1516 Exp_Rev Access'!$F$7:$FS$310,25,FALSE))</f>
        <v>35</v>
      </c>
      <c r="AI70" s="90">
        <f>IF(ISNA(VLOOKUP($B70,'[2]1516 Exp_Rev Access'!$F$7:$FS$310,26,FALSE)),"",VLOOKUP($B70,'[2]1516 Exp_Rev Access'!$F$7:$FS$310,26,FALSE))</f>
        <v>0</v>
      </c>
      <c r="AJ70" s="90">
        <f>IF(ISNA(VLOOKUP($B70,'[2]1516 Exp_Rev Access'!$F$7:$FS$310,27,FALSE)),"",VLOOKUP($B70,'[2]1516 Exp_Rev Access'!$F$7:$FS$310,27,FALSE))</f>
        <v>2993.1</v>
      </c>
      <c r="AK70" s="90">
        <f>IF(ISNA(VLOOKUP($B70,'[2]1516 Exp_Rev Access'!$F$7:$FS$310,28,FALSE)),"",VLOOKUP($B70,'[2]1516 Exp_Rev Access'!$F$7:$FS$310,28,FALSE))</f>
        <v>49423.76</v>
      </c>
      <c r="AL70" s="90">
        <f>IF(ISNA(VLOOKUP($B70,'[2]1516 Exp_Rev Access'!$F$7:$FS$310,29,FALSE)),"",VLOOKUP($B70,'[2]1516 Exp_Rev Access'!$F$7:$FS$310,29,FALSE))</f>
        <v>40355.85</v>
      </c>
      <c r="AM70" s="53">
        <f t="shared" si="179"/>
        <v>560147.55000000005</v>
      </c>
      <c r="AN70" s="92">
        <f t="shared" si="180"/>
        <v>1.9810127827874786E-2</v>
      </c>
      <c r="AO70" s="68">
        <f t="shared" si="181"/>
        <v>242.53326376771437</v>
      </c>
      <c r="AP70" s="90">
        <f>IF(ISNA(VLOOKUP($B70,'[2]1516 Exp_Rev Access'!$F$7:$FS$310,30,FALSE)),"",VLOOKUP($B70,'[2]1516 Exp_Rev Access'!$F$7:$FS$310,30,FALSE))</f>
        <v>13858794.65</v>
      </c>
      <c r="AQ70" s="90">
        <f>IF(ISNA(VLOOKUP($B70,'[2]1516 Exp_Rev Access'!$F$7:$FS$310,31,FALSE)),"",VLOOKUP($B70,'[2]1516 Exp_Rev Access'!$F$7:$FS$310,31,FALSE))</f>
        <v>325330.53999999998</v>
      </c>
      <c r="AR70" s="90">
        <f>IF(ISNA(VLOOKUP($B70,'[2]1516 Exp_Rev Access'!$F$7:$FS$310,32,FALSE)),"",VLOOKUP($B70,'[2]1516 Exp_Rev Access'!$F$7:$FS$310,32,FALSE))</f>
        <v>906344.84</v>
      </c>
      <c r="AS70" s="90">
        <f>IF(ISNA(VLOOKUP($B70,'[2]1516 Exp_Rev Access'!$F$7:$FS$310,33,FALSE)),"",VLOOKUP($B70,'[2]1516 Exp_Rev Access'!$F$7:$FS$310,33,FALSE))</f>
        <v>140059.45000000001</v>
      </c>
      <c r="AT70" s="90">
        <f>IF(ISNA(VLOOKUP($B70,'[2]1516 Exp_Rev Access'!$F$7:$FS$310,34,FALSE)),"",VLOOKUP($B70,'[2]1516 Exp_Rev Access'!$F$7:$FS$310,34,FALSE))</f>
        <v>0</v>
      </c>
      <c r="AU70" s="53">
        <f t="shared" si="182"/>
        <v>15230529.479999999</v>
      </c>
      <c r="AV70" s="93">
        <f t="shared" si="183"/>
        <v>0.53864153451178221</v>
      </c>
      <c r="AW70" s="53">
        <f t="shared" si="184"/>
        <v>6594.5303584649955</v>
      </c>
      <c r="AX70" s="90">
        <f>IF(ISNA(VLOOKUP($B70,'[2]1516 Exp_Rev Access'!$F$7:$FS$310,35,FALSE)),"",VLOOKUP($B70,'[2]1516 Exp_Rev Access'!$F$7:$FS$310,35,FALSE))</f>
        <v>0</v>
      </c>
      <c r="AY70" s="90">
        <f>IF(ISNA(VLOOKUP($B70,'[2]1516 Exp_Rev Access'!$F$7:$FS$310,36,FALSE)),"",VLOOKUP($B70,'[2]1516 Exp_Rev Access'!$F$7:$FS$310,36,FALSE))</f>
        <v>1665808.6</v>
      </c>
      <c r="AZ70" s="90">
        <f>IF(ISNA(VLOOKUP($B70,'[2]1516 Exp_Rev Access'!$F$7:$FS$310,37,FALSE)),"",VLOOKUP($B70,'[2]1516 Exp_Rev Access'!$F$7:$FS$310,37,FALSE))</f>
        <v>85112.84</v>
      </c>
      <c r="BA70" s="90">
        <f>IF(ISNA(VLOOKUP($B70,'[2]1516 Exp_Rev Access'!$F$7:$FS$310,38,FALSE)),"",VLOOKUP($B70,'[2]1516 Exp_Rev Access'!$F$7:$FS$310,38,FALSE))</f>
        <v>0</v>
      </c>
      <c r="BB70" s="90">
        <f>IF(ISNA(VLOOKUP($B70,'[2]1516 Exp_Rev Access'!$F$7:$FS$310,39,FALSE)),"",VLOOKUP($B70,'[2]1516 Exp_Rev Access'!$F$7:$FS$310,39,FALSE))</f>
        <v>0</v>
      </c>
      <c r="BC70" s="90">
        <f>IF(ISNA(VLOOKUP($B70,'[2]1516 Exp_Rev Access'!$F$7:$FS$310,40,FALSE)),"",VLOOKUP($B70,'[2]1516 Exp_Rev Access'!$F$7:$FS$310,40,FALSE))</f>
        <v>502238.92</v>
      </c>
      <c r="BD70" s="90">
        <f>IF(ISNA(VLOOKUP($B70,'[2]1516 Exp_Rev Access'!$F$7:$FS$310,41,FALSE)),"",VLOOKUP($B70,'[2]1516 Exp_Rev Access'!$F$7:$FS$310,41,FALSE))</f>
        <v>0</v>
      </c>
      <c r="BE70" s="90">
        <f>IF(ISNA(VLOOKUP($B70,'[2]1516 Exp_Rev Access'!$F$7:$FS$310,42,FALSE)),"",VLOOKUP($B70,'[2]1516 Exp_Rev Access'!$F$7:$FS$310,42,FALSE))</f>
        <v>100489.67</v>
      </c>
      <c r="BF70" s="90">
        <f>IF(ISNA(VLOOKUP($B70,'[2]1516 Exp_Rev Access'!$F$7:$FS$310,43,FALSE)),"",VLOOKUP($B70,'[2]1516 Exp_Rev Access'!$F$7:$FS$310,43,FALSE))</f>
        <v>0</v>
      </c>
      <c r="BG70" s="90">
        <f>IF(ISNA(VLOOKUP($B70,'[2]1516 Exp_Rev Access'!$F$7:$FS$310,44,FALSE)),"",VLOOKUP($B70,'[2]1516 Exp_Rev Access'!$F$7:$FS$310,44,FALSE))</f>
        <v>171535.49</v>
      </c>
      <c r="BH70" s="90">
        <f>IF(ISNA(VLOOKUP($B70,'[2]1516 Exp_Rev Access'!$F$7:$FS$310,45,FALSE)),"",VLOOKUP($B70,'[2]1516 Exp_Rev Access'!$F$7:$FS$310,45,FALSE))</f>
        <v>22299.54</v>
      </c>
      <c r="BI70" s="90">
        <f>IF(ISNA(VLOOKUP($B70,'[2]1516 Exp_Rev Access'!$F$7:$FS$310,46,FALSE)),"",VLOOKUP($B70,'[2]1516 Exp_Rev Access'!$F$7:$FS$310,46,FALSE))</f>
        <v>0</v>
      </c>
      <c r="BJ70" s="90">
        <f>IF(ISNA(VLOOKUP($B70,'[2]1516 Exp_Rev Access'!$F$7:$FS$310,47,FALSE)),"",VLOOKUP($B70,'[2]1516 Exp_Rev Access'!$F$7:$FS$310,47,FALSE))</f>
        <v>14361.8</v>
      </c>
      <c r="BK70" s="90">
        <f>IF(ISNA(VLOOKUP($B70,'[2]1516 Exp_Rev Access'!$F$7:$FS$310,48,FALSE)),"",VLOOKUP($B70,'[2]1516 Exp_Rev Access'!$F$7:$FS$310,48,FALSE))</f>
        <v>1326522</v>
      </c>
      <c r="BL70" s="90">
        <f>IF(ISNA(VLOOKUP($B70,'[2]1516 Exp_Rev Access'!$F$7:$FS$310,49,FALSE)),"",VLOOKUP($B70,'[2]1516 Exp_Rev Access'!$F$7:$FS$310,49,FALSE))</f>
        <v>0</v>
      </c>
      <c r="BM70" s="90">
        <f>IF(ISNA(VLOOKUP($B70,'[2]1516 Exp_Rev Access'!$F$7:$FS$310,50,FALSE)),"",VLOOKUP($B70,'[2]1516 Exp_Rev Access'!$F$7:$FS$310,50,FALSE))</f>
        <v>3714.62</v>
      </c>
      <c r="BN70" s="90">
        <f>IF(ISNA(VLOOKUP($B70,'[2]1516 Exp_Rev Access'!$F$7:$FS$310,51,FALSE)),"",VLOOKUP($B70,'[2]1516 Exp_Rev Access'!$F$7:$FS$310,51,FALSE))</f>
        <v>0</v>
      </c>
      <c r="BO70" s="90">
        <f>IF(ISNA(VLOOKUP($B70,'[2]1516 Exp_Rev Access'!$F$7:$FS$310,52,FALSE)),"",VLOOKUP($B70,'[2]1516 Exp_Rev Access'!$F$7:$FS$310,52,FALSE))</f>
        <v>0</v>
      </c>
      <c r="BP70" s="90">
        <f>IF(ISNA(VLOOKUP($B70,'[2]1516 Exp_Rev Access'!$F$7:$FS$310,53,FALSE)),"",VLOOKUP($B70,'[2]1516 Exp_Rev Access'!$F$7:$FS$310,53,FALSE))</f>
        <v>0</v>
      </c>
      <c r="BQ70" s="90">
        <f>IF(ISNA(VLOOKUP($B70,'[2]1516 Exp_Rev Access'!$F$7:$FS$310,54,FALSE)),"",VLOOKUP($B70,'[2]1516 Exp_Rev Access'!$F$7:$FS$310,54,FALSE))</f>
        <v>0</v>
      </c>
      <c r="BR70" s="90">
        <f>IF(ISNA(VLOOKUP($B70,'[2]1516 Exp_Rev Access'!$F$7:$FS$310,55,FALSE)),"",VLOOKUP($B70,'[2]1516 Exp_Rev Access'!$F$7:$FS$310,55,FALSE))</f>
        <v>0</v>
      </c>
      <c r="BS70" s="90">
        <f>IF(ISNA(VLOOKUP($B70,'[2]1516 Exp_Rev Access'!$F$7:$FS$310,56,FALSE)),"",VLOOKUP($B70,'[2]1516 Exp_Rev Access'!$F$7:$FS$310,56,FALSE))</f>
        <v>17865.28</v>
      </c>
      <c r="BT70" s="90">
        <f>IF(ISNA(VLOOKUP($B70,'[2]1516 Exp_Rev Access'!$F$7:$FS$310,57,FALSE)),"",VLOOKUP($B70,'[2]1516 Exp_Rev Access'!$F$7:$FS$310,57,FALSE))</f>
        <v>0</v>
      </c>
      <c r="BU70" s="90">
        <f>IF(ISNA(VLOOKUP($B70,'[2]1516 Exp_Rev Access'!$F$7:$FS$310,58,FALSE)),"",VLOOKUP($B70,'[2]1516 Exp_Rev Access'!$F$7:$FS$310,58,FALSE))</f>
        <v>0</v>
      </c>
      <c r="BV70" s="53">
        <f t="shared" si="185"/>
        <v>3909948.7600000002</v>
      </c>
      <c r="BW70" s="92">
        <f t="shared" si="186"/>
        <v>0.13827889586599193</v>
      </c>
      <c r="BX70" s="68">
        <f t="shared" si="187"/>
        <v>1692.933645656984</v>
      </c>
      <c r="BY70" s="90">
        <f>IF(ISNA(VLOOKUP($B70,'[2]1516 Exp_Rev Access'!$F$7:$FS$310,59,FALSE)),"",VLOOKUP($B70,'[2]1516 Exp_Rev Access'!$F$7:$FS$310,59,FALSE))</f>
        <v>0</v>
      </c>
      <c r="BZ70" s="90">
        <f>IF(ISNA(VLOOKUP($B70,'[2]1516 Exp_Rev Access'!$F$7:$FS$310,60,FALSE)),"",VLOOKUP($B70,'[2]1516 Exp_Rev Access'!$F$7:$FS$310,60,FALSE))</f>
        <v>0</v>
      </c>
      <c r="CA70" s="90">
        <f>IF(ISNA(VLOOKUP($B70,'[2]1516 Exp_Rev Access'!$F$7:$FS$310,61,FALSE)),"",VLOOKUP($B70,'[2]1516 Exp_Rev Access'!$F$7:$FS$310,61,FALSE))</f>
        <v>0</v>
      </c>
      <c r="CB70" s="90">
        <f>IF(ISNA(VLOOKUP($B70,'[2]1516 Exp_Rev Access'!$F$7:$FS$310,62,FALSE)),"",VLOOKUP($B70,'[2]1516 Exp_Rev Access'!$F$7:$FS$310,62,FALSE))</f>
        <v>0</v>
      </c>
      <c r="CC70" s="90">
        <f>IF(ISNA(VLOOKUP($B70,'[2]1516 Exp_Rev Access'!$F$7:$FS$310,63,FALSE)),"",VLOOKUP($B70,'[2]1516 Exp_Rev Access'!$F$7:$FS$310,63,FALSE))</f>
        <v>8233.4</v>
      </c>
      <c r="CD70" s="90">
        <f>IF(ISNA(VLOOKUP($B70,'[2]1516 Exp_Rev Access'!$F$7:$FS$310,64,FALSE)),"",VLOOKUP($B70,'[2]1516 Exp_Rev Access'!$F$7:$FS$310,64,FALSE))</f>
        <v>0</v>
      </c>
      <c r="CE70" s="53">
        <f t="shared" si="188"/>
        <v>8233.4</v>
      </c>
      <c r="CF70" s="92">
        <f t="shared" si="189"/>
        <v>2.9118168321547465E-4</v>
      </c>
      <c r="CG70" s="94">
        <f t="shared" si="190"/>
        <v>3.5649060214671997</v>
      </c>
      <c r="CH70" s="90">
        <f>IF(ISNA(VLOOKUP($B70,'[2]1516 Exp_Rev Access'!$F$7:$FS$310,65,FALSE)),"",VLOOKUP($B70,'[2]1516 Exp_Rev Access'!$F$7:$FS$310,65,FALSE))</f>
        <v>0</v>
      </c>
      <c r="CI70" s="90">
        <f>IF(ISNA(VLOOKUP($B70,'[2]1516 Exp_Rev Access'!$F$7:$FS$310,66,FALSE)),"",VLOOKUP($B70,'[2]1516 Exp_Rev Access'!$F$7:$FS$310,66,FALSE))</f>
        <v>0</v>
      </c>
      <c r="CJ70" s="90">
        <f>IF(ISNA(VLOOKUP($B70,'[2]1516 Exp_Rev Access'!$F$7:$FS$310,67,FALSE)),"",VLOOKUP($B70,'[2]1516 Exp_Rev Access'!$F$7:$FS$310,67,FALSE))</f>
        <v>0</v>
      </c>
      <c r="CK70" s="90">
        <f>IF(ISNA(VLOOKUP($B70,'[2]1516 Exp_Rev Access'!$F$7:$FS$310,68,FALSE)),"",VLOOKUP($B70,'[2]1516 Exp_Rev Access'!$F$7:$FS$310,68,FALSE))</f>
        <v>0</v>
      </c>
      <c r="CL70" s="90">
        <f>IF(ISNA(VLOOKUP($B70,'[2]1516 Exp_Rev Access'!$F$7:$FS$310,69,FALSE)),"",VLOOKUP($B70,'[2]1516 Exp_Rev Access'!$F$7:$FS$310,69,FALSE))</f>
        <v>0</v>
      </c>
      <c r="CM70" s="90">
        <f>IF(ISNA(VLOOKUP($B70,'[2]1516 Exp_Rev Access'!$F$7:$FS$310,70,FALSE)),"",VLOOKUP($B70,'[2]1516 Exp_Rev Access'!$F$7:$FS$310,70,FALSE))</f>
        <v>0</v>
      </c>
      <c r="CN70" s="90">
        <f>IF(ISNA(VLOOKUP($B70,'[2]1516 Exp_Rev Access'!$F$7:$FS$310,71,FALSE)),"",VLOOKUP($B70,'[2]1516 Exp_Rev Access'!$F$7:$FS$310,71,FALSE))</f>
        <v>0</v>
      </c>
      <c r="CO70" s="90">
        <f>IF(ISNA(VLOOKUP($B70,'[2]1516 Exp_Rev Access'!$F$7:$FS$310,72,FALSE)),"",VLOOKUP($B70,'[2]1516 Exp_Rev Access'!$F$7:$FS$310,72,FALSE))</f>
        <v>0</v>
      </c>
      <c r="CP70" s="90">
        <f>IF(ISNA(VLOOKUP($B70,'[2]1516 Exp_Rev Access'!$F$7:$FS$310,73,FALSE)),"",VLOOKUP($B70,'[2]1516 Exp_Rev Access'!$F$7:$FS$310,73,FALSE))</f>
        <v>0</v>
      </c>
      <c r="CQ70" s="90">
        <f>IF(ISNA(VLOOKUP($B70,'[2]1516 Exp_Rev Access'!$F$7:$FS$310,74,FALSE)),"",VLOOKUP($B70,'[2]1516 Exp_Rev Access'!$F$7:$FS$310,74,FALSE))</f>
        <v>471164.32</v>
      </c>
      <c r="CR70" s="90">
        <f>IF(ISNA(VLOOKUP($B70,'[2]1516 Exp_Rev Access'!$F$7:$FS$310,75,FALSE)),"",VLOOKUP($B70,'[2]1516 Exp_Rev Access'!$F$7:$FS$310,75,FALSE))</f>
        <v>0</v>
      </c>
      <c r="CS70" s="90">
        <f>IF(ISNA(VLOOKUP($B70,'[2]1516 Exp_Rev Access'!$F$7:$FS$310,76,FALSE)),"",VLOOKUP($B70,'[2]1516 Exp_Rev Access'!$F$7:$FS$310,76,FALSE))</f>
        <v>13447</v>
      </c>
      <c r="CT70" s="90">
        <f>IF(ISNA(VLOOKUP($B70,'[2]1516 Exp_Rev Access'!$F$7:$FS$310,77,FALSE)),"",VLOOKUP($B70,'[2]1516 Exp_Rev Access'!$F$7:$FS$310,77,FALSE))</f>
        <v>0</v>
      </c>
      <c r="CU70" s="90">
        <f>IF(ISNA(VLOOKUP($B70,'[2]1516 Exp_Rev Access'!$F$7:$FS$310,78,FALSE)),"",VLOOKUP($B70,'[2]1516 Exp_Rev Access'!$F$7:$FS$310,78,FALSE))</f>
        <v>543202.61</v>
      </c>
      <c r="CV70" s="90">
        <f>IF(ISNA(VLOOKUP($B70,'[2]1516 Exp_Rev Access'!$F$7:$FS$310,79,FALSE)),"",VLOOKUP($B70,'[2]1516 Exp_Rev Access'!$F$7:$FS$310,79,FALSE))</f>
        <v>48355</v>
      </c>
      <c r="CW70" s="90">
        <f>IF(ISNA(VLOOKUP($B70,'[2]1516 Exp_Rev Access'!$F$7:$FS$310,80,FALSE)),"",VLOOKUP($B70,'[2]1516 Exp_Rev Access'!$F$7:$FS$310,80,FALSE))</f>
        <v>0</v>
      </c>
      <c r="CX70" s="90">
        <f>IF(ISNA(VLOOKUP($B70,'[2]1516 Exp_Rev Access'!$F$7:$FS$310,81,FALSE)),"",VLOOKUP($B70,'[2]1516 Exp_Rev Access'!$F$7:$FS$310,81,FALSE))</f>
        <v>0</v>
      </c>
      <c r="CY70" s="90">
        <f>IF(ISNA(VLOOKUP($B70,'[2]1516 Exp_Rev Access'!$F$7:$FS$310,82,FALSE)),"",VLOOKUP($B70,'[2]1516 Exp_Rev Access'!$F$7:$FS$310,82,FALSE))</f>
        <v>0</v>
      </c>
      <c r="CZ70" s="90">
        <f>IF(ISNA(VLOOKUP($B70,'[2]1516 Exp_Rev Access'!$F$7:$FS$310,83,FALSE)),"",VLOOKUP($B70,'[2]1516 Exp_Rev Access'!$F$7:$FS$310,83,FALSE))</f>
        <v>0</v>
      </c>
      <c r="DA70" s="90">
        <f>IF(ISNA(VLOOKUP($B70,'[2]1516 Exp_Rev Access'!$F$7:$FS$310,84,FALSE)),"",VLOOKUP($B70,'[2]1516 Exp_Rev Access'!$F$7:$FS$310,84,FALSE))</f>
        <v>0</v>
      </c>
      <c r="DB70" s="90">
        <f>IF(ISNA(VLOOKUP($B70,'[2]1516 Exp_Rev Access'!$F$7:$FS$310,85,FALSE)),"",VLOOKUP($B70,'[2]1516 Exp_Rev Access'!$F$7:$FS$310,85,FALSE))</f>
        <v>25133</v>
      </c>
      <c r="DC70" s="90">
        <f>IF(ISNA(VLOOKUP($B70,'[2]1516 Exp_Rev Access'!$F$7:$FS$310,86,FALSE)),"",VLOOKUP($B70,'[2]1516 Exp_Rev Access'!$F$7:$FS$310,86,FALSE))</f>
        <v>0</v>
      </c>
      <c r="DD70" s="90">
        <f>IF(ISNA(VLOOKUP($B70,'[2]1516 Exp_Rev Access'!$F$7:$FS$310,87,FALSE)),"",VLOOKUP($B70,'[2]1516 Exp_Rev Access'!$F$7:$FS$310,87,FALSE))</f>
        <v>0</v>
      </c>
      <c r="DE70" s="90">
        <f>IF(ISNA(VLOOKUP($B70,'[2]1516 Exp_Rev Access'!$F$7:$FS$310,88,FALSE)),"",VLOOKUP($B70,'[2]1516 Exp_Rev Access'!$F$7:$FS$310,88,FALSE))</f>
        <v>0</v>
      </c>
      <c r="DF70" s="90">
        <f>IF(ISNA(VLOOKUP($B70,'[2]1516 Exp_Rev Access'!$F$7:$FS$310,89,FALSE)),"",VLOOKUP($B70,'[2]1516 Exp_Rev Access'!$F$7:$FS$310,89,FALSE))</f>
        <v>0</v>
      </c>
      <c r="DG70" s="90">
        <f>IF(ISNA(VLOOKUP($B70,'[2]1516 Exp_Rev Access'!$F$7:$FS$310,90,FALSE)),"",VLOOKUP($B70,'[2]1516 Exp_Rev Access'!$F$7:$FS$310,90,FALSE))</f>
        <v>0</v>
      </c>
      <c r="DH70" s="90">
        <f>IF(ISNA(VLOOKUP($B70,'[2]1516 Exp_Rev Access'!$F$7:$FS$310,91,FALSE)),"",VLOOKUP($B70,'[2]1516 Exp_Rev Access'!$F$7:$FS$310,91,FALSE))</f>
        <v>13219.07</v>
      </c>
      <c r="DI70" s="90">
        <f>IF(ISNA(VLOOKUP($B70,'[2]1516 Exp_Rev Access'!$F$7:$FS$310,92,FALSE)),"",VLOOKUP($B70,'[2]1516 Exp_Rev Access'!$F$7:$FS$310,92,FALSE))</f>
        <v>510046.11</v>
      </c>
      <c r="DJ70" s="90">
        <f>IF(ISNA(VLOOKUP($B70,'[2]1516 Exp_Rev Access'!$F$7:$FS$310,93,FALSE)),"",VLOOKUP($B70,'[2]1516 Exp_Rev Access'!$F$7:$FS$310,93,FALSE))</f>
        <v>0</v>
      </c>
      <c r="DK70" s="90">
        <f>IF(ISNA(VLOOKUP($B70,'[2]1516 Exp_Rev Access'!$F$7:$FS$310,94,FALSE)),"",VLOOKUP($B70,'[2]1516 Exp_Rev Access'!$F$7:$FS$310,94,FALSE))</f>
        <v>0</v>
      </c>
      <c r="DL70" s="90">
        <f>IF(ISNA(VLOOKUP($B70,'[2]1516 Exp_Rev Access'!$F$7:$FS$310,95,FALSE)),"",VLOOKUP($B70,'[2]1516 Exp_Rev Access'!$F$7:$FS$310,95,FALSE))</f>
        <v>0</v>
      </c>
      <c r="DM70" s="90">
        <f>IF(ISNA(VLOOKUP($B70,'[2]1516 Exp_Rev Access'!$F$7:$FS$310,96,FALSE)),"",VLOOKUP($B70,'[2]1516 Exp_Rev Access'!$F$7:$FS$310,96,FALSE))</f>
        <v>0</v>
      </c>
      <c r="DN70" s="90">
        <f>IF(ISNA(VLOOKUP($B70,'[2]1516 Exp_Rev Access'!$F$7:$FS$310,97,FALSE)),"",VLOOKUP($B70,'[2]1516 Exp_Rev Access'!$F$7:$FS$310,97,FALSE))</f>
        <v>0</v>
      </c>
      <c r="DO70" s="90">
        <f>IF(ISNA(VLOOKUP($B70,'[2]1516 Exp_Rev Access'!$F$7:$FS$310,98,FALSE)),"",VLOOKUP($B70,'[2]1516 Exp_Rev Access'!$F$7:$FS$310,98,FALSE))</f>
        <v>0</v>
      </c>
      <c r="DP70" s="90">
        <f>IF(ISNA(VLOOKUP($B70,'[2]1516 Exp_Rev Access'!$F$7:$FS$310,99,FALSE)),"",VLOOKUP($B70,'[2]1516 Exp_Rev Access'!$F$7:$FS$310,99,FALSE))</f>
        <v>0</v>
      </c>
      <c r="DQ70" s="90">
        <f>IF(ISNA(VLOOKUP($B70,'[2]1516 Exp_Rev Access'!$F$7:$FS$310,100,FALSE)),"",VLOOKUP($B70,'[2]1516 Exp_Rev Access'!$F$7:$FS$310,100,FALSE))</f>
        <v>0</v>
      </c>
      <c r="DR70" s="90">
        <f>IF(ISNA(VLOOKUP($B70,'[2]1516 Exp_Rev Access'!$F$7:$FS$310,101,FALSE)),"",VLOOKUP($B70,'[2]1516 Exp_Rev Access'!$F$7:$FS$310,101,FALSE))</f>
        <v>0</v>
      </c>
      <c r="DS70" s="90">
        <f>IF(ISNA(VLOOKUP($B70,'[2]1516 Exp_Rev Access'!$F$7:$FS$310,102,FALSE)),"",VLOOKUP($B70,'[2]1516 Exp_Rev Access'!$F$7:$FS$310,102,FALSE))</f>
        <v>0</v>
      </c>
      <c r="DT70" s="90">
        <f>IF(ISNA(VLOOKUP($B70,'[2]1516 Exp_Rev Access'!$F$7:$FS$310,103,FALSE)),"",VLOOKUP($B70,'[2]1516 Exp_Rev Access'!$F$7:$FS$310,103,FALSE))</f>
        <v>0</v>
      </c>
      <c r="DU70" s="90">
        <f>IF(ISNA(VLOOKUP($B70,'[2]1516 Exp_Rev Access'!$F$7:$FS$310,104,FALSE)),"",VLOOKUP($B70,'[2]1516 Exp_Rev Access'!$F$7:$FS$310,104,FALSE))</f>
        <v>0</v>
      </c>
      <c r="DV70" s="90">
        <f>IF(ISNA(VLOOKUP($B70,'[2]1516 Exp_Rev Access'!$F$7:$FS$310,105,FALSE)),"",VLOOKUP($B70,'[2]1516 Exp_Rev Access'!$F$7:$FS$310,105,FALSE))</f>
        <v>0</v>
      </c>
      <c r="DW70" s="90">
        <f>IF(ISNA(VLOOKUP($B70,'[2]1516 Exp_Rev Access'!$F$7:$FS$310,106,FALSE)),"",VLOOKUP($B70,'[2]1516 Exp_Rev Access'!$F$7:$FS$310,106,FALSE))</f>
        <v>0</v>
      </c>
      <c r="DX70" s="90">
        <f>IF(ISNA(VLOOKUP($B70,'[2]1516 Exp_Rev Access'!$F$7:$FS$310,107,FALSE)),"",VLOOKUP($B70,'[2]1516 Exp_Rev Access'!$F$7:$FS$310,107,FALSE))</f>
        <v>0</v>
      </c>
      <c r="DY70" s="90">
        <f>IF(ISNA(VLOOKUP($B70,'[2]1516 Exp_Rev Access'!$F$7:$FS$310,108,FALSE)),"",VLOOKUP($B70,'[2]1516 Exp_Rev Access'!$F$7:$FS$310,108,FALSE))</f>
        <v>0</v>
      </c>
      <c r="DZ70" s="90">
        <f>IF(ISNA(VLOOKUP($B70,'[2]1516 Exp_Rev Access'!$F$7:$FS$310,109,FALSE)),"",VLOOKUP($B70,'[2]1516 Exp_Rev Access'!$F$7:$FS$310,109,FALSE))</f>
        <v>0</v>
      </c>
      <c r="EA70" s="90">
        <f>IF(ISNA(VLOOKUP($B70,'[2]1516 Exp_Rev Access'!$F$7:$FS$310,110,FALSE)),"",VLOOKUP($B70,'[2]1516 Exp_Rev Access'!$F$7:$FS$310,110,FALSE))</f>
        <v>0</v>
      </c>
      <c r="EB70" s="90">
        <f>IF(ISNA(VLOOKUP($B70,'[2]1516 Exp_Rev Access'!$F$7:$FS$310,111,FALSE)),"",VLOOKUP($B70,'[2]1516 Exp_Rev Access'!$F$7:$FS$310,111,FALSE))</f>
        <v>0</v>
      </c>
      <c r="EC70" s="90">
        <f>IF(ISNA(VLOOKUP($B70,'[2]1516 Exp_Rev Access'!$F$7:$FS$310,112,FALSE)),"",VLOOKUP($B70,'[2]1516 Exp_Rev Access'!$F$7:$FS$310,112,FALSE))</f>
        <v>0</v>
      </c>
      <c r="ED70" s="90">
        <f>IF(ISNA(VLOOKUP($B70,'[2]1516 Exp_Rev Access'!$F$7:$FS$310,113,FALSE)),"",VLOOKUP($B70,'[2]1516 Exp_Rev Access'!$F$7:$FS$310,113,FALSE))</f>
        <v>0</v>
      </c>
      <c r="EE70" s="90">
        <f>IF(ISNA(VLOOKUP($B70,'[2]1516 Exp_Rev Access'!$F$7:$FS$310,114,FALSE)),"",VLOOKUP($B70,'[2]1516 Exp_Rev Access'!$F$7:$FS$310,114,FALSE))</f>
        <v>0</v>
      </c>
      <c r="EF70" s="90">
        <f>IF(ISNA(VLOOKUP($B70,'[2]1516 Exp_Rev Access'!$F$7:$FS$310,115,FALSE)),"",VLOOKUP($B70,'[2]1516 Exp_Rev Access'!$F$7:$FS$310,115,FALSE))</f>
        <v>0</v>
      </c>
      <c r="EG70" s="90">
        <f>IF(ISNA(VLOOKUP($B70,'[2]1516 Exp_Rev Access'!$F$7:$FS$310,116,FALSE)),"",VLOOKUP($B70,'[2]1516 Exp_Rev Access'!$F$7:$FS$310,116,FALSE))</f>
        <v>0</v>
      </c>
      <c r="EH70" s="90">
        <f>IF(ISNA(VLOOKUP($B70,'[2]1516 Exp_Rev Access'!$F$7:$FS$310,117,FALSE)),"",VLOOKUP($B70,'[2]1516 Exp_Rev Access'!$F$7:$FS$310,117,FALSE))</f>
        <v>0</v>
      </c>
      <c r="EI70" s="90">
        <f>IF(ISNA(VLOOKUP($B70,'[2]1516 Exp_Rev Access'!$F$7:$FS$310,118,FALSE)),"",VLOOKUP($B70,'[2]1516 Exp_Rev Access'!$F$7:$FS$310,118,FALSE))</f>
        <v>0</v>
      </c>
      <c r="EJ70" s="90">
        <f>IF(ISNA(VLOOKUP($B70,'[2]1516 Exp_Rev Access'!$F$7:$FS$310,119,FALSE)),"",VLOOKUP($B70,'[2]1516 Exp_Rev Access'!$F$7:$FS$310,119,FALSE))</f>
        <v>0</v>
      </c>
      <c r="EK70" s="90">
        <f>IF(ISNA(VLOOKUP($B70,'[2]1516 Exp_Rev Access'!$F$7:$FS$310,120,FALSE)),"",VLOOKUP($B70,'[2]1516 Exp_Rev Access'!$F$7:$FS$310,120,FALSE))</f>
        <v>0</v>
      </c>
      <c r="EL70" s="90">
        <f>IF(ISNA(VLOOKUP($B70,'[2]1516 Exp_Rev Access'!$F$7:$FS$310,121,FALSE)),"",VLOOKUP($B70,'[2]1516 Exp_Rev Access'!$F$7:$FS$310,121,FALSE))</f>
        <v>0</v>
      </c>
      <c r="EM70" s="90">
        <f>IF(ISNA(VLOOKUP($B70,'[2]1516 Exp_Rev Access'!$F$7:$FS$310,122,FALSE)),"",VLOOKUP($B70,'[2]1516 Exp_Rev Access'!$F$7:$FS$310,122,FALSE))</f>
        <v>0</v>
      </c>
      <c r="EN70" s="90">
        <f>IF(ISNA(VLOOKUP($B70,'[2]1516 Exp_Rev Access'!$F$7:$FS$310,123,FALSE)),"",VLOOKUP($B70,'[2]1516 Exp_Rev Access'!$F$7:$FS$310,123,FALSE))</f>
        <v>40282.75</v>
      </c>
      <c r="EO70" s="90">
        <f>IF(ISNA(VLOOKUP($B70,'[2]1516 Exp_Rev Access'!$F$7:$FS$310,124,FALSE)),"",VLOOKUP($B70,'[2]1516 Exp_Rev Access'!$F$7:$FS$310,124,FALSE))</f>
        <v>0</v>
      </c>
      <c r="EP70" s="90">
        <f>IF(ISNA(VLOOKUP($B70,'[2]1516 Exp_Rev Access'!$F$7:$FS$310,125,FALSE)),"",VLOOKUP($B70,'[2]1516 Exp_Rev Access'!$F$7:$FS$310,125,FALSE))</f>
        <v>0</v>
      </c>
      <c r="EQ70" s="90">
        <f>IF(ISNA(VLOOKUP($B70,'[2]1516 Exp_Rev Access'!$F$7:$FS$310,126,FALSE)),"",VLOOKUP($B70,'[2]1516 Exp_Rev Access'!$F$7:$FS$310,126,FALSE))</f>
        <v>0</v>
      </c>
      <c r="ER70" s="90">
        <f>IF(ISNA(VLOOKUP($B70,'[2]1516 Exp_Rev Access'!$F$7:$FS$310,127,FALSE)),"",VLOOKUP($B70,'[2]1516 Exp_Rev Access'!$F$7:$FS$310,127,FALSE))</f>
        <v>0</v>
      </c>
      <c r="ES70" s="90">
        <f>IF(ISNA(VLOOKUP($B70,'[2]1516 Exp_Rev Access'!$F$7:$FS$310,128,FALSE)),"",VLOOKUP($B70,'[2]1516 Exp_Rev Access'!$F$7:$FS$310,128,FALSE))</f>
        <v>0</v>
      </c>
      <c r="ET70" s="90">
        <f>IF(ISNA(VLOOKUP($B70,'[2]1516 Exp_Rev Access'!$F$7:$FS$310,129,FALSE)),"",VLOOKUP($B70,'[2]1516 Exp_Rev Access'!$F$7:$FS$310,129,FALSE))</f>
        <v>0</v>
      </c>
      <c r="EU70" s="90">
        <f>IF(ISNA(VLOOKUP($B70,'[2]1516 Exp_Rev Access'!$F$7:$FS$310,130,FALSE)),"",VLOOKUP($B70,'[2]1516 Exp_Rev Access'!$F$7:$FS$310,130,FALSE))</f>
        <v>0</v>
      </c>
      <c r="EV70" s="90">
        <f>IF(ISNA(VLOOKUP($B70,'[2]1516 Exp_Rev Access'!$F$7:$FS$310,131,FALSE)),"",VLOOKUP($B70,'[2]1516 Exp_Rev Access'!$F$7:$FS$310,131,FALSE))</f>
        <v>5777.65</v>
      </c>
      <c r="EW70" s="90">
        <f>IF(ISNA(VLOOKUP($B70,'[2]1516 Exp_Rev Access'!$F$7:$FS$310,132,FALSE)),"",VLOOKUP($B70,'[2]1516 Exp_Rev Access'!$F$7:$FS$310,132,FALSE))</f>
        <v>0</v>
      </c>
      <c r="EX70" s="90">
        <f>IF(ISNA(VLOOKUP($B70,'[2]1516 Exp_Rev Access'!$F$7:$FS$310,133,FALSE)),"",VLOOKUP($B70,'[2]1516 Exp_Rev Access'!$F$7:$FS$310,133,FALSE))</f>
        <v>0</v>
      </c>
      <c r="EY70" s="90">
        <f>IF(ISNA(VLOOKUP($B70,'[2]1516 Exp_Rev Access'!$F$7:$FS$310,134,FALSE)),"",VLOOKUP($B70,'[2]1516 Exp_Rev Access'!$F$7:$FS$310,134,FALSE))</f>
        <v>0</v>
      </c>
      <c r="EZ70" s="90">
        <f>IF(ISNA(VLOOKUP($B70,'[2]1516 Exp_Rev Access'!$F$7:$FS$310,135,FALSE)),"",VLOOKUP($B70,'[2]1516 Exp_Rev Access'!$F$7:$FS$310,135,FALSE))</f>
        <v>0</v>
      </c>
      <c r="FA70" s="90">
        <f>IF(ISNA(VLOOKUP($B70,'[2]1516 Exp_Rev Access'!$F$7:$FS$310,136,FALSE)),"",VLOOKUP($B70,'[2]1516 Exp_Rev Access'!$F$7:$FS$310,136,FALSE))</f>
        <v>0</v>
      </c>
      <c r="FB70" s="90">
        <f>IF(ISNA(VLOOKUP($B70,'[2]1516 Exp_Rev Access'!$F$7:$FS$310,137,FALSE)),"",VLOOKUP($B70,'[2]1516 Exp_Rev Access'!$F$7:$FS$310,137,FALSE))</f>
        <v>0</v>
      </c>
      <c r="FC70" s="90">
        <f>IF(ISNA(VLOOKUP($B70,'[2]1516 Exp_Rev Access'!$F$7:$FS$310,138,FALSE)),"",VLOOKUP($B70,'[2]1516 Exp_Rev Access'!$F$7:$FS$310,138,FALSE))</f>
        <v>0</v>
      </c>
      <c r="FD70" s="90">
        <f>IF(ISNA(VLOOKUP($B70,'[2]1516 Exp_Rev Access'!$F$7:$FS$310,139,FALSE)),"",VLOOKUP($B70,'[2]1516 Exp_Rev Access'!$F$7:$FS$310,139,FALSE))</f>
        <v>0</v>
      </c>
      <c r="FE70" s="90">
        <f>IF(ISNA(VLOOKUP($B70,'[2]1516 Exp_Rev Access'!$F$7:$FS$310,140,FALSE)),"",VLOOKUP($B70,'[2]1516 Exp_Rev Access'!$F$7:$FS$310,140,FALSE))</f>
        <v>0</v>
      </c>
      <c r="FF70" s="90">
        <f>IF(ISNA(VLOOKUP($B70,'[2]1516 Exp_Rev Access'!$F$7:$FS$310,141,FALSE)),"",VLOOKUP($B70,'[2]1516 Exp_Rev Access'!$F$7:$FS$310,141,FALSE))</f>
        <v>0</v>
      </c>
      <c r="FG70" s="90">
        <f>IF(ISNA(VLOOKUP($B70,'[2]1516 Exp_Rev Access'!$F$7:$FS$310,142,FALSE)),"",VLOOKUP($B70,'[2]1516 Exp_Rev Access'!$F$7:$FS$310,142,FALSE))</f>
        <v>0</v>
      </c>
      <c r="FH70" s="90">
        <f>IF(ISNA(VLOOKUP($B70,'[2]1516 Exp_Rev Access'!$F$7:$FS$310,143,FALSE)),"",VLOOKUP($B70,'[2]1516 Exp_Rev Access'!$F$7:$FS$310,143,FALSE))</f>
        <v>0</v>
      </c>
      <c r="FI70" s="90">
        <f>IF(ISNA(VLOOKUP($B70,'[2]1516 Exp_Rev Access'!$F$7:$FS$310,144,FALSE)),"",VLOOKUP($B70,'[2]1516 Exp_Rev Access'!$F$7:$FS$310,144,FALSE))</f>
        <v>0</v>
      </c>
      <c r="FJ70" s="90">
        <f>IF(ISNA(VLOOKUP($B70,'[2]1516 Exp_Rev Access'!$F$7:$FS$310,145,FALSE)),"",VLOOKUP($B70,'[2]1516 Exp_Rev Access'!$F$7:$FS$310,145,FALSE))</f>
        <v>0</v>
      </c>
      <c r="FK70" s="90">
        <f>IF(ISNA(VLOOKUP($B70,'[2]1516 Exp_Rev Access'!$F$7:$FS$310,146,FALSE)),"",VLOOKUP($B70,'[2]1516 Exp_Rev Access'!$F$7:$FS$310,146,FALSE))</f>
        <v>0</v>
      </c>
      <c r="FL70" s="90">
        <f>IF(ISNA(VLOOKUP($B70,'[2]1516 Exp_Rev Access'!$F$7:$FS$310,1147,FALSE)),"",VLOOKUP($B70,'[2]1516 Exp_Rev Access'!$F$7:$FS$310,147,FALSE))</f>
        <v>0</v>
      </c>
      <c r="FM70" s="90">
        <f>IF(ISNA(VLOOKUP($B70,'[2]1516 Exp_Rev Access'!$F$7:$FS$310,148,FALSE)),"",VLOOKUP($B70,'[2]1516 Exp_Rev Access'!$F$7:$FS$310,148,FALSE))</f>
        <v>0</v>
      </c>
      <c r="FN70" s="90">
        <f>IF(ISNA(VLOOKUP($B70,'[2]1516 Exp_Rev Access'!$F$7:$FS$310,149,FALSE)),"",VLOOKUP($B70,'[2]1516 Exp_Rev Access'!$F$7:$FS$310,149,FALSE))</f>
        <v>0</v>
      </c>
      <c r="FO70" s="90">
        <f>IF(ISNA(VLOOKUP($B70,'[2]1516 Exp_Rev Access'!$F$7:$FS$310,150,FALSE)),"",VLOOKUP($B70,'[2]1516 Exp_Rev Access'!$F$7:$FS$310,150,FALSE))</f>
        <v>0</v>
      </c>
      <c r="FP70" s="90">
        <f>IF(ISNA(VLOOKUP($B70,'[2]1516 Exp_Rev Access'!$F$7:$FS$310,151,FALSE)),"",VLOOKUP($B70,'[2]1516 Exp_Rev Access'!$F$7:$FS$310,151,FALSE))</f>
        <v>0</v>
      </c>
      <c r="FQ70" s="90">
        <f>IF(ISNA(VLOOKUP($B70,'[2]1516 Exp_Rev Access'!$F$7:$FS$310,152,FALSE)),"",VLOOKUP($B70,'[2]1516 Exp_Rev Access'!$F$7:$FS$310,152,FALSE))</f>
        <v>0</v>
      </c>
      <c r="FR70" s="90">
        <f>IF(ISNA(VLOOKUP($B70,'[2]1516 Exp_Rev Access'!$F$7:$FS$310,153,FALSE)),"",VLOOKUP($B70,'[2]1516 Exp_Rev Access'!$F$7:$FS$310,153,FALSE))</f>
        <v>61971.4</v>
      </c>
      <c r="FS70" s="53">
        <f t="shared" si="191"/>
        <v>1732598.9099999997</v>
      </c>
      <c r="FT70" s="92">
        <f t="shared" si="192"/>
        <v>6.1274937079590037E-2</v>
      </c>
      <c r="FU70" s="95">
        <f t="shared" si="193"/>
        <v>750.18246253631628</v>
      </c>
      <c r="FV70" s="90">
        <f>IF(ISNA(VLOOKUP($B70,'[2]1516 Exp_Rev Access'!$F$7:$FS$310,154,FALSE)),"",VLOOKUP($B70,'[2]1516 Exp_Rev Access'!$F$7:$FS$310,154,FALSE))</f>
        <v>0</v>
      </c>
      <c r="FW70" s="90">
        <f>IF(ISNA(VLOOKUP($B70,'[2]1516 Exp_Rev Access'!$F$7:$FS$310,155,FALSE)),"",VLOOKUP($B70,'[2]1516 Exp_Rev Access'!$F$7:$FS$310,155,FALSE))</f>
        <v>131292.15</v>
      </c>
      <c r="FX70" s="90">
        <f>IF(ISNA(VLOOKUP($B70,'[2]1516 Exp_Rev Access'!$F$7:$FS$310,156,FALSE)),"",VLOOKUP($B70,'[2]1516 Exp_Rev Access'!$F$7:$FS$310,156,FALSE))</f>
        <v>0</v>
      </c>
      <c r="FY70" s="90">
        <f>IF(ISNA(VLOOKUP($B70,'[2]1516 Exp_Rev Access'!$F$7:$FS$310,157,FALSE)),"",VLOOKUP($B70,'[2]1516 Exp_Rev Access'!$F$7:$FS$310,157,FALSE))</f>
        <v>0</v>
      </c>
      <c r="FZ70" s="90">
        <f>IF(ISNA(VLOOKUP($B70,'[2]1516 Exp_Rev Access'!$F$7:$FS$310,158,FALSE)),"",VLOOKUP($B70,'[2]1516 Exp_Rev Access'!$F$7:$FS$310,158,FALSE))</f>
        <v>0</v>
      </c>
      <c r="GA70" s="90">
        <f>IF(ISNA(VLOOKUP($B70,'[2]1516 Exp_Rev Access'!$F$7:$FS$310,159,FALSE)),"",VLOOKUP($B70,'[2]1516 Exp_Rev Access'!$F$7:$FS$310,159,FALSE))</f>
        <v>2465185.66</v>
      </c>
      <c r="GB70" s="90">
        <f>IF(ISNA(VLOOKUP($B70,'[2]1516 Exp_Rev Access'!$F$7:$FS$310,160,FALSE)),"",VLOOKUP($B70,'[2]1516 Exp_Rev Access'!$F$7:$FS$310,160,FALSE))</f>
        <v>0</v>
      </c>
      <c r="GC70" s="90">
        <f>IF(ISNA(VLOOKUP($B70,'[2]1516 Exp_Rev Access'!$F$7:$FS$310,161,FALSE)),"",VLOOKUP($B70,'[2]1516 Exp_Rev Access'!$F$7:$FS$310,161,FALSE))</f>
        <v>0</v>
      </c>
      <c r="GD70" s="90">
        <f>IF(ISNA(VLOOKUP($B70,'[2]1516 Exp_Rev Access'!$F$7:$FS$310,162,FALSE)),"",VLOOKUP($B70,'[2]1516 Exp_Rev Access'!$F$7:$FS$310,162,FALSE))</f>
        <v>168624</v>
      </c>
      <c r="GE70" s="90">
        <f>IF(ISNA(VLOOKUP($B70,'[2]1516 Exp_Rev Access'!$F$7:$FS$310,163,FALSE)),"",VLOOKUP($B70,'[2]1516 Exp_Rev Access'!$F$7:$FS$310,163,FALSE))</f>
        <v>19008.099999999999</v>
      </c>
      <c r="GF70" s="90">
        <f>IF(ISNA(VLOOKUP($B70,'[2]1516 Exp_Rev Access'!$F$7:$FS$310,164,FALSE)),"",VLOOKUP($B70,'[2]1516 Exp_Rev Access'!$F$7:$FS$310,164,FALSE))</f>
        <v>0</v>
      </c>
      <c r="GG70" s="90">
        <f>IF(ISNA(VLOOKUP($B70,'[2]1516 Exp_Rev Access'!$F$7:$FS$310,165,FALSE)),"",VLOOKUP($B70,'[2]1516 Exp_Rev Access'!$F$7:$FS$310,165,FALSE))</f>
        <v>0</v>
      </c>
      <c r="GH70" s="90">
        <f>IF(ISNA(VLOOKUP($B70,'[2]1516 Exp_Rev Access'!$F$7:$FS$310,166,FALSE)),"",VLOOKUP($B70,'[2]1516 Exp_Rev Access'!$F$7:$FS$310,166,FALSE))</f>
        <v>0</v>
      </c>
      <c r="GI70" s="90">
        <f>IF(ISNA(VLOOKUP($B70,'[2]1516 Exp_Rev Access'!$F$7:$FS$310,167,FALSE)),"",VLOOKUP($B70,'[2]1516 Exp_Rev Access'!$F$7:$FS$310,167,FALSE))</f>
        <v>0</v>
      </c>
      <c r="GJ70" s="90">
        <f>IF(ISNA(VLOOKUP($B70,'[2]1516 Exp_Rev Access'!$F$7:$FS$310,168,FALSE)),"",VLOOKUP($B70,'[2]1516 Exp_Rev Access'!$F$7:$FS$310,168,FALSE))</f>
        <v>197.95</v>
      </c>
      <c r="GK70" s="90">
        <f>IF(ISNA(VLOOKUP($B70,'[2]1516 Exp_Rev Access'!$F$7:$FS$310,169,FALSE)),"",VLOOKUP($B70,'[2]1516 Exp_Rev Access'!$F$7:$FS$310,169,FALSE))</f>
        <v>15000</v>
      </c>
      <c r="GL70" s="90">
        <f>IF(ISNA(VLOOKUP($B70,'[2]1516 Exp_Rev Access'!$F$7:$FS$310,170,FALSE)),"",VLOOKUP($B70,'[2]1516 Exp_Rev Access'!$F$7:$FS$310,170,FALSE))</f>
        <v>11175</v>
      </c>
      <c r="GM70" s="90">
        <f>IF(ISNA(VLOOKUP($B70,'[2]1516 Exp_Rev Access'!$F$7:$FT$310,171,FALSE)),"",VLOOKUP($B70,'[2]1516 Exp_Rev Access'!$F$7:$FT$310,171,FALSE))</f>
        <v>0</v>
      </c>
      <c r="GN70" s="90">
        <f>IF(ISNA(VLOOKUP($B70,'[2]1516 Exp_Rev Access'!$F$7:$FU$310,172,FALSE)),"",VLOOKUP($B70,'[2]1516 Exp_Rev Access'!$F$7:$FU$310,172,FALSE))</f>
        <v>0</v>
      </c>
      <c r="GO70" s="90">
        <f>IF(ISNA(VLOOKUP($B70,'[2]1516 Exp_Rev Access'!$F$7:$FV$310,173,FALSE)),"",VLOOKUP($B70,'[2]1516 Exp_Rev Access'!$F$7:$FV$310,173,FALSE))</f>
        <v>0</v>
      </c>
      <c r="GP70" s="90">
        <f>IF(ISNA(VLOOKUP($B70,'[2]1516 Exp_Rev Access'!$F$7:$GA$310,174,FALSE)),"",VLOOKUP($B70,'[2]1516 Exp_Rev Access'!$F$7:$GA$310,174,FALSE))</f>
        <v>0</v>
      </c>
      <c r="GQ70" s="90">
        <f>IF(ISNA(VLOOKUP($B70,'[2]1516 Exp_Rev Access'!$F$7:$GA$310,175,FALSE)),"",VLOOKUP($B70,'[2]1516 Exp_Rev Access'!$F$7:$GA$310,175,FALSE))</f>
        <v>0</v>
      </c>
      <c r="GR70" s="90">
        <f>IF(ISNA(VLOOKUP($B70,'[2]1516 Exp_Rev Access'!$F$7:$GA$310,176,FALSE)),"",VLOOKUP($B70,'[2]1516 Exp_Rev Access'!$F$7:$GA$310,176,FALSE))</f>
        <v>0</v>
      </c>
      <c r="GS70" s="90">
        <f>IF(ISNA(VLOOKUP($B70,'[2]1516 Exp_Rev Access'!$F$7:$GA$310,177,FALSE)),"",VLOOKUP($B70,'[2]1516 Exp_Rev Access'!$F$7:$GA$310,177,FALSE))</f>
        <v>0</v>
      </c>
      <c r="GT70" s="90">
        <f>IF(ISNA(VLOOKUP($B70,'[2]1516 Exp_Rev Access'!$F$7:$GA$310,178,FALSE)),"",VLOOKUP($B70,'[2]1516 Exp_Rev Access'!$F$7:$GA$310,178,FALSE))</f>
        <v>125000</v>
      </c>
      <c r="GU70" s="53">
        <f t="shared" si="194"/>
        <v>2935482.8600000003</v>
      </c>
      <c r="GV70" s="92">
        <f t="shared" si="196"/>
        <v>0.10381602256965235</v>
      </c>
      <c r="GW70" s="114">
        <f t="shared" si="195"/>
        <v>1271.0083955021933</v>
      </c>
      <c r="HE70" s="38"/>
      <c r="HF70" s="38"/>
      <c r="HG70" s="38"/>
      <c r="HH70" s="38"/>
      <c r="HI70" s="38"/>
      <c r="HJ70" s="38"/>
      <c r="HK70" s="38"/>
      <c r="HL70" s="38"/>
      <c r="HM70" s="38"/>
      <c r="HN70" s="38"/>
    </row>
    <row r="71" spans="1:222" x14ac:dyDescent="0.2">
      <c r="B71" s="87" t="s">
        <v>265</v>
      </c>
      <c r="C71" s="87" t="s">
        <v>266</v>
      </c>
      <c r="D71" s="88">
        <f>IF(ISNA(VLOOKUP($B71,'[2]1516 enrollment_Rev_Exp by size'!$A$6:$C$325,3,FALSE)),"",VLOOKUP($B71,'[2]1516 enrollment_Rev_Exp by size'!$A$6:$C$325,3,FALSE))</f>
        <v>4972.21</v>
      </c>
      <c r="E71" s="89">
        <v>55204988.590000004</v>
      </c>
      <c r="F71" s="67">
        <f t="shared" si="174"/>
        <v>55204988.589999989</v>
      </c>
      <c r="G71" s="67">
        <f t="shared" si="175"/>
        <v>0</v>
      </c>
      <c r="H71" s="90">
        <f>IF(ISNA(VLOOKUP($B71,'[2]1516 Exp_Rev Access'!$F$7:$FS$310,2,FALSE)),"",VLOOKUP($B71,'[2]1516 Exp_Rev Access'!$F$7:$FS$310,2,FALSE))</f>
        <v>7362371.9800000004</v>
      </c>
      <c r="I71" s="90">
        <f>IF(ISNA(VLOOKUP($B71,'[2]1516 Exp_Rev Access'!$F$7:$FS$310,3,FALSE)),"",VLOOKUP($B71,'[2]1516 Exp_Rev Access'!$F$7:$FS$310,3,FALSE))</f>
        <v>0</v>
      </c>
      <c r="J71" s="90">
        <f>IF(ISNA(VLOOKUP($B71,'[2]1516 Exp_Rev Access'!$F$7:$FS$310,4,FALSE)),"",VLOOKUP($B71,'[2]1516 Exp_Rev Access'!$F$7:$FS$310,4,FALSE))</f>
        <v>0</v>
      </c>
      <c r="K71" s="90">
        <f>IF(ISNA(VLOOKUP($B71,'[2]1516 Exp_Rev Access'!$F$7:$FS$310,5,FALSE)),"-",VLOOKUP($B71,'[2]1516 Exp_Rev Access'!$F$7:$FS$310,5,FALSE))</f>
        <v>240790.04</v>
      </c>
      <c r="L71" s="90">
        <f>IF(ISNA(VLOOKUP($B71,'[2]1516 Exp_Rev Access'!$F$7:$FS$310,6,FALSE)),"",VLOOKUP($B71,'[2]1516 Exp_Rev Access'!$F$7:$FS$310,6,FALSE))</f>
        <v>0</v>
      </c>
      <c r="M71" s="90">
        <f>IF(ISNA(VLOOKUP($B71,'[2]1516 Exp_Rev Access'!$F$7:$FS$310,7,FALSE)),"",VLOOKUP($B71,'[2]1516 Exp_Rev Access'!$F$7:$FS$310,7,FALSE))</f>
        <v>0</v>
      </c>
      <c r="N71" s="53">
        <f t="shared" si="176"/>
        <v>7603162.0200000005</v>
      </c>
      <c r="O71" s="91">
        <f t="shared" si="177"/>
        <v>0.13772599567889884</v>
      </c>
      <c r="P71" s="53">
        <f t="shared" si="178"/>
        <v>1529.131315853514</v>
      </c>
      <c r="Q71" s="90">
        <f>IF(ISNA(VLOOKUP($B71,'[2]1516 Exp_Rev Access'!$F$7:$FS$310,8,FALSE)),"",VLOOKUP($B71,'[2]1516 Exp_Rev Access'!$F$7:$FS$310,8,FALSE))</f>
        <v>16161.99</v>
      </c>
      <c r="R71" s="90">
        <f>IF(ISNA(VLOOKUP($B71,'[2]1516 Exp_Rev Access'!$F$7:$FS$310,9,FALSE)),"",VLOOKUP($B71,'[2]1516 Exp_Rev Access'!$F$7:$FS$310,9,FALSE))</f>
        <v>0</v>
      </c>
      <c r="S71" s="90">
        <f>IF(ISNA(VLOOKUP($B71,'[2]1516 Exp_Rev Access'!$F$7:$FS$310,10,FALSE)),"",VLOOKUP($B71,'[2]1516 Exp_Rev Access'!$F$7:$FS$310,10,FALSE))</f>
        <v>0</v>
      </c>
      <c r="T71" s="90">
        <f>IF(ISNA(VLOOKUP($B71,'[2]1516 Exp_Rev Access'!$F$7:$FS$310,11,FALSE)),"",VLOOKUP($B71,'[2]1516 Exp_Rev Access'!$F$7:$FS$310,11,FALSE))</f>
        <v>0</v>
      </c>
      <c r="U71" s="90">
        <f>IF(ISNA(VLOOKUP($B71,'[2]1516 Exp_Rev Access'!$F$7:$FS$310,12,FALSE)),"",VLOOKUP($B71,'[2]1516 Exp_Rev Access'!$F$7:$FS$310,12,FALSE))</f>
        <v>0</v>
      </c>
      <c r="V71" s="90">
        <f>IF(ISNA(VLOOKUP($B71,'[2]1516 Exp_Rev Access'!$F$7:$FS$310,13,FALSE)),"",VLOOKUP($B71,'[2]1516 Exp_Rev Access'!$F$7:$FS$310,13,FALSE))</f>
        <v>0</v>
      </c>
      <c r="W71" s="90">
        <f>IF(ISNA(VLOOKUP($B71,'[2]1516 Exp_Rev Access'!$F$7:$FS$310,14,FALSE)),"",VLOOKUP($B71,'[2]1516 Exp_Rev Access'!$F$7:$FS$310,14,FALSE))</f>
        <v>0</v>
      </c>
      <c r="X71" s="90">
        <f>IF(ISNA(VLOOKUP($B71,'[2]1516 Exp_Rev Access'!$F$7:$FS$310,15,FALSE)),"",VLOOKUP($B71,'[2]1516 Exp_Rev Access'!$F$7:$FS$310,15,FALSE))</f>
        <v>0</v>
      </c>
      <c r="Y71" s="90">
        <f>IF(ISNA(VLOOKUP($B71,'[2]1516 Exp_Rev Access'!$F$7:$FS$310,16,FALSE)),"",VLOOKUP($B71,'[2]1516 Exp_Rev Access'!$F$7:$FS$310,16,FALSE))</f>
        <v>22084.52</v>
      </c>
      <c r="Z71" s="90">
        <f>IF(ISNA(VLOOKUP($B71,'[2]1516 Exp_Rev Access'!$F$7:$FS$310,17,FALSE)),"",VLOOKUP($B71,'[2]1516 Exp_Rev Access'!$F$7:$FS$310,17,FALSE))</f>
        <v>11240.7</v>
      </c>
      <c r="AA71" s="90">
        <f>IF(ISNA(VLOOKUP($B71,'[2]1516 Exp_Rev Access'!$F$7:$FS$310,18,FALSE)),"",VLOOKUP($B71,'[2]1516 Exp_Rev Access'!$F$7:$FS$310,18,FALSE))</f>
        <v>0</v>
      </c>
      <c r="AB71" s="90">
        <f>IF(ISNA(VLOOKUP($B71,'[2]1516 Exp_Rev Access'!$F$7:$FS$310,19,FALSE)),"",VLOOKUP($B71,'[2]1516 Exp_Rev Access'!$F$7:$FS$310,19,FALSE))</f>
        <v>0</v>
      </c>
      <c r="AC71" s="90">
        <f>IF(ISNA(VLOOKUP($B71,'[2]1516 Exp_Rev Access'!$F$7:$FS$310,20,FALSE)),"",VLOOKUP($B71,'[2]1516 Exp_Rev Access'!$F$7:$FS$310,20,FALSE))</f>
        <v>44069.86</v>
      </c>
      <c r="AD71" s="90">
        <f>IF(ISNA(VLOOKUP($B71,'[2]1516 Exp_Rev Access'!$F$7:$FS$310,21,FALSE)),"",VLOOKUP($B71,'[2]1516 Exp_Rev Access'!$F$7:$FS$310,21,FALSE))</f>
        <v>408493.49</v>
      </c>
      <c r="AE71" s="90">
        <f>IF(ISNA(VLOOKUP($B71,'[2]1516 Exp_Rev Access'!$F$7:$FS$310,22,FALSE)),"",VLOOKUP($B71,'[2]1516 Exp_Rev Access'!$F$7:$FS$310,22,FALSE))</f>
        <v>11347.11</v>
      </c>
      <c r="AF71" s="90">
        <f>IF(ISNA(VLOOKUP($B71,'[2]1516 Exp_Rev Access'!$F$7:$FS$310,23,FALSE)),"",VLOOKUP($B71,'[2]1516 Exp_Rev Access'!$F$7:$FS$310,23,FALSE))</f>
        <v>0</v>
      </c>
      <c r="AG71" s="90">
        <f>IF(ISNA(VLOOKUP($B71,'[2]1516 Exp_Rev Access'!$F$7:$FS$310,24,FALSE)),"",VLOOKUP($B71,'[2]1516 Exp_Rev Access'!$F$7:$FS$310,24,FALSE))</f>
        <v>67980.350000000006</v>
      </c>
      <c r="AH71" s="90">
        <f>IF(ISNA(VLOOKUP($B71,'[2]1516 Exp_Rev Access'!$F$7:$FS$310,25,FALSE)),"",VLOOKUP($B71,'[2]1516 Exp_Rev Access'!$F$7:$FS$310,25,FALSE))</f>
        <v>9448.2800000000007</v>
      </c>
      <c r="AI71" s="90">
        <f>IF(ISNA(VLOOKUP($B71,'[2]1516 Exp_Rev Access'!$F$7:$FS$310,26,FALSE)),"",VLOOKUP($B71,'[2]1516 Exp_Rev Access'!$F$7:$FS$310,26,FALSE))</f>
        <v>32167.58</v>
      </c>
      <c r="AJ71" s="90">
        <f>IF(ISNA(VLOOKUP($B71,'[2]1516 Exp_Rev Access'!$F$7:$FS$310,27,FALSE)),"",VLOOKUP($B71,'[2]1516 Exp_Rev Access'!$F$7:$FS$310,27,FALSE))</f>
        <v>0</v>
      </c>
      <c r="AK71" s="90">
        <f>IF(ISNA(VLOOKUP($B71,'[2]1516 Exp_Rev Access'!$F$7:$FS$310,28,FALSE)),"",VLOOKUP($B71,'[2]1516 Exp_Rev Access'!$F$7:$FS$310,28,FALSE))</f>
        <v>59711.09</v>
      </c>
      <c r="AL71" s="90">
        <f>IF(ISNA(VLOOKUP($B71,'[2]1516 Exp_Rev Access'!$F$7:$FS$310,29,FALSE)),"",VLOOKUP($B71,'[2]1516 Exp_Rev Access'!$F$7:$FS$310,29,FALSE))</f>
        <v>164285.81</v>
      </c>
      <c r="AM71" s="53">
        <f t="shared" si="179"/>
        <v>846990.78</v>
      </c>
      <c r="AN71" s="92">
        <f t="shared" si="180"/>
        <v>1.5342649308208108E-2</v>
      </c>
      <c r="AO71" s="68">
        <f t="shared" si="181"/>
        <v>170.34493313838314</v>
      </c>
      <c r="AP71" s="90">
        <f>IF(ISNA(VLOOKUP($B71,'[2]1516 Exp_Rev Access'!$F$7:$FS$310,30,FALSE)),"",VLOOKUP($B71,'[2]1516 Exp_Rev Access'!$F$7:$FS$310,30,FALSE))</f>
        <v>29948945.899999999</v>
      </c>
      <c r="AQ71" s="90">
        <f>IF(ISNA(VLOOKUP($B71,'[2]1516 Exp_Rev Access'!$F$7:$FS$310,31,FALSE)),"",VLOOKUP($B71,'[2]1516 Exp_Rev Access'!$F$7:$FS$310,31,FALSE))</f>
        <v>951182.21</v>
      </c>
      <c r="AR71" s="90">
        <f>IF(ISNA(VLOOKUP($B71,'[2]1516 Exp_Rev Access'!$F$7:$FS$310,32,FALSE)),"",VLOOKUP($B71,'[2]1516 Exp_Rev Access'!$F$7:$FS$310,32,FALSE))</f>
        <v>3658957.12</v>
      </c>
      <c r="AS71" s="90">
        <f>IF(ISNA(VLOOKUP($B71,'[2]1516 Exp_Rev Access'!$F$7:$FS$310,33,FALSE)),"",VLOOKUP($B71,'[2]1516 Exp_Rev Access'!$F$7:$FS$310,33,FALSE))</f>
        <v>58.98</v>
      </c>
      <c r="AT71" s="90">
        <f>IF(ISNA(VLOOKUP($B71,'[2]1516 Exp_Rev Access'!$F$7:$FS$310,34,FALSE)),"",VLOOKUP($B71,'[2]1516 Exp_Rev Access'!$F$7:$FS$310,34,FALSE))</f>
        <v>0</v>
      </c>
      <c r="AU71" s="53">
        <f t="shared" si="182"/>
        <v>34559144.209999993</v>
      </c>
      <c r="AV71" s="93">
        <f t="shared" si="183"/>
        <v>0.62601487823258317</v>
      </c>
      <c r="AW71" s="53">
        <f t="shared" si="184"/>
        <v>6950.459495878089</v>
      </c>
      <c r="AX71" s="90">
        <f>IF(ISNA(VLOOKUP($B71,'[2]1516 Exp_Rev Access'!$F$7:$FS$310,35,FALSE)),"",VLOOKUP($B71,'[2]1516 Exp_Rev Access'!$F$7:$FS$310,35,FALSE))</f>
        <v>332.54</v>
      </c>
      <c r="AY71" s="90">
        <f>IF(ISNA(VLOOKUP($B71,'[2]1516 Exp_Rev Access'!$F$7:$FS$310,36,FALSE)),"",VLOOKUP($B71,'[2]1516 Exp_Rev Access'!$F$7:$FS$310,36,FALSE))</f>
        <v>3746281.56</v>
      </c>
      <c r="AZ71" s="90">
        <f>IF(ISNA(VLOOKUP($B71,'[2]1516 Exp_Rev Access'!$F$7:$FS$310,37,FALSE)),"",VLOOKUP($B71,'[2]1516 Exp_Rev Access'!$F$7:$FS$310,37,FALSE))</f>
        <v>284348.3</v>
      </c>
      <c r="BA71" s="90">
        <f>IF(ISNA(VLOOKUP($B71,'[2]1516 Exp_Rev Access'!$F$7:$FS$310,38,FALSE)),"",VLOOKUP($B71,'[2]1516 Exp_Rev Access'!$F$7:$FS$310,38,FALSE))</f>
        <v>0</v>
      </c>
      <c r="BB71" s="90">
        <f>IF(ISNA(VLOOKUP($B71,'[2]1516 Exp_Rev Access'!$F$7:$FS$310,39,FALSE)),"",VLOOKUP($B71,'[2]1516 Exp_Rev Access'!$F$7:$FS$310,39,FALSE))</f>
        <v>0</v>
      </c>
      <c r="BC71" s="90">
        <f>IF(ISNA(VLOOKUP($B71,'[2]1516 Exp_Rev Access'!$F$7:$FS$310,40,FALSE)),"",VLOOKUP($B71,'[2]1516 Exp_Rev Access'!$F$7:$FS$310,40,FALSE))</f>
        <v>1296940.1499999999</v>
      </c>
      <c r="BD71" s="90">
        <f>IF(ISNA(VLOOKUP($B71,'[2]1516 Exp_Rev Access'!$F$7:$FS$310,41,FALSE)),"",VLOOKUP($B71,'[2]1516 Exp_Rev Access'!$F$7:$FS$310,41,FALSE))</f>
        <v>0</v>
      </c>
      <c r="BE71" s="90">
        <f>IF(ISNA(VLOOKUP($B71,'[2]1516 Exp_Rev Access'!$F$7:$FS$310,42,FALSE)),"",VLOOKUP($B71,'[2]1516 Exp_Rev Access'!$F$7:$FS$310,42,FALSE))</f>
        <v>272705.78000000003</v>
      </c>
      <c r="BF71" s="90">
        <f>IF(ISNA(VLOOKUP($B71,'[2]1516 Exp_Rev Access'!$F$7:$FS$310,43,FALSE)),"",VLOOKUP($B71,'[2]1516 Exp_Rev Access'!$F$7:$FS$310,43,FALSE))</f>
        <v>0</v>
      </c>
      <c r="BG71" s="90">
        <f>IF(ISNA(VLOOKUP($B71,'[2]1516 Exp_Rev Access'!$F$7:$FS$310,44,FALSE)),"",VLOOKUP($B71,'[2]1516 Exp_Rev Access'!$F$7:$FS$310,44,FALSE))</f>
        <v>297443.49</v>
      </c>
      <c r="BH71" s="90">
        <f>IF(ISNA(VLOOKUP($B71,'[2]1516 Exp_Rev Access'!$F$7:$FS$310,45,FALSE)),"",VLOOKUP($B71,'[2]1516 Exp_Rev Access'!$F$7:$FS$310,45,FALSE))</f>
        <v>48801.9</v>
      </c>
      <c r="BI71" s="90">
        <f>IF(ISNA(VLOOKUP($B71,'[2]1516 Exp_Rev Access'!$F$7:$FS$310,46,FALSE)),"",VLOOKUP($B71,'[2]1516 Exp_Rev Access'!$F$7:$FS$310,46,FALSE))</f>
        <v>0</v>
      </c>
      <c r="BJ71" s="90">
        <f>IF(ISNA(VLOOKUP($B71,'[2]1516 Exp_Rev Access'!$F$7:$FS$310,47,FALSE)),"",VLOOKUP($B71,'[2]1516 Exp_Rev Access'!$F$7:$FS$310,47,FALSE))</f>
        <v>37963.71</v>
      </c>
      <c r="BK71" s="90">
        <f>IF(ISNA(VLOOKUP($B71,'[2]1516 Exp_Rev Access'!$F$7:$FS$310,48,FALSE)),"",VLOOKUP($B71,'[2]1516 Exp_Rev Access'!$F$7:$FS$310,48,FALSE))</f>
        <v>1793341.69</v>
      </c>
      <c r="BL71" s="90">
        <f>IF(ISNA(VLOOKUP($B71,'[2]1516 Exp_Rev Access'!$F$7:$FS$310,49,FALSE)),"",VLOOKUP($B71,'[2]1516 Exp_Rev Access'!$F$7:$FS$310,49,FALSE))</f>
        <v>5251.87</v>
      </c>
      <c r="BM71" s="90">
        <f>IF(ISNA(VLOOKUP($B71,'[2]1516 Exp_Rev Access'!$F$7:$FS$310,50,FALSE)),"",VLOOKUP($B71,'[2]1516 Exp_Rev Access'!$F$7:$FS$310,50,FALSE))</f>
        <v>18949.27</v>
      </c>
      <c r="BN71" s="90">
        <f>IF(ISNA(VLOOKUP($B71,'[2]1516 Exp_Rev Access'!$F$7:$FS$310,51,FALSE)),"",VLOOKUP($B71,'[2]1516 Exp_Rev Access'!$F$7:$FS$310,51,FALSE))</f>
        <v>0</v>
      </c>
      <c r="BO71" s="90">
        <f>IF(ISNA(VLOOKUP($B71,'[2]1516 Exp_Rev Access'!$F$7:$FS$310,52,FALSE)),"",VLOOKUP($B71,'[2]1516 Exp_Rev Access'!$F$7:$FS$310,52,FALSE))</f>
        <v>0</v>
      </c>
      <c r="BP71" s="90">
        <f>IF(ISNA(VLOOKUP($B71,'[2]1516 Exp_Rev Access'!$F$7:$FS$310,53,FALSE)),"",VLOOKUP($B71,'[2]1516 Exp_Rev Access'!$F$7:$FS$310,53,FALSE))</f>
        <v>0</v>
      </c>
      <c r="BQ71" s="90">
        <f>IF(ISNA(VLOOKUP($B71,'[2]1516 Exp_Rev Access'!$F$7:$FS$310,54,FALSE)),"",VLOOKUP($B71,'[2]1516 Exp_Rev Access'!$F$7:$FS$310,54,FALSE))</f>
        <v>0</v>
      </c>
      <c r="BR71" s="90">
        <f>IF(ISNA(VLOOKUP($B71,'[2]1516 Exp_Rev Access'!$F$7:$FS$310,55,FALSE)),"",VLOOKUP($B71,'[2]1516 Exp_Rev Access'!$F$7:$FS$310,55,FALSE))</f>
        <v>0</v>
      </c>
      <c r="BS71" s="90">
        <f>IF(ISNA(VLOOKUP($B71,'[2]1516 Exp_Rev Access'!$F$7:$FS$310,56,FALSE)),"",VLOOKUP($B71,'[2]1516 Exp_Rev Access'!$F$7:$FS$310,56,FALSE))</f>
        <v>0</v>
      </c>
      <c r="BT71" s="90">
        <f>IF(ISNA(VLOOKUP($B71,'[2]1516 Exp_Rev Access'!$F$7:$FS$310,57,FALSE)),"",VLOOKUP($B71,'[2]1516 Exp_Rev Access'!$F$7:$FS$310,57,FALSE))</f>
        <v>0</v>
      </c>
      <c r="BU71" s="90">
        <f>IF(ISNA(VLOOKUP($B71,'[2]1516 Exp_Rev Access'!$F$7:$FS$310,58,FALSE)),"",VLOOKUP($B71,'[2]1516 Exp_Rev Access'!$F$7:$FS$310,58,FALSE))</f>
        <v>0</v>
      </c>
      <c r="BV71" s="53">
        <f t="shared" si="185"/>
        <v>7802360.2600000007</v>
      </c>
      <c r="BW71" s="92">
        <f t="shared" si="186"/>
        <v>0.14133433335068823</v>
      </c>
      <c r="BX71" s="68">
        <f t="shared" si="187"/>
        <v>1569.193630196633</v>
      </c>
      <c r="BY71" s="90">
        <f>IF(ISNA(VLOOKUP($B71,'[2]1516 Exp_Rev Access'!$F$7:$FS$310,59,FALSE)),"",VLOOKUP($B71,'[2]1516 Exp_Rev Access'!$F$7:$FS$310,59,FALSE))</f>
        <v>0</v>
      </c>
      <c r="BZ71" s="90">
        <f>IF(ISNA(VLOOKUP($B71,'[2]1516 Exp_Rev Access'!$F$7:$FS$310,60,FALSE)),"",VLOOKUP($B71,'[2]1516 Exp_Rev Access'!$F$7:$FS$310,60,FALSE))</f>
        <v>0</v>
      </c>
      <c r="CA71" s="90">
        <f>IF(ISNA(VLOOKUP($B71,'[2]1516 Exp_Rev Access'!$F$7:$FS$310,61,FALSE)),"",VLOOKUP($B71,'[2]1516 Exp_Rev Access'!$F$7:$FS$310,61,FALSE))</f>
        <v>0</v>
      </c>
      <c r="CB71" s="90">
        <f>IF(ISNA(VLOOKUP($B71,'[2]1516 Exp_Rev Access'!$F$7:$FS$310,62,FALSE)),"",VLOOKUP($B71,'[2]1516 Exp_Rev Access'!$F$7:$FS$310,62,FALSE))</f>
        <v>0</v>
      </c>
      <c r="CC71" s="90">
        <f>IF(ISNA(VLOOKUP($B71,'[2]1516 Exp_Rev Access'!$F$7:$FS$310,63,FALSE)),"",VLOOKUP($B71,'[2]1516 Exp_Rev Access'!$F$7:$FS$310,63,FALSE))</f>
        <v>18072.86</v>
      </c>
      <c r="CD71" s="90">
        <f>IF(ISNA(VLOOKUP($B71,'[2]1516 Exp_Rev Access'!$F$7:$FS$310,64,FALSE)),"",VLOOKUP($B71,'[2]1516 Exp_Rev Access'!$F$7:$FS$310,64,FALSE))</f>
        <v>0</v>
      </c>
      <c r="CE71" s="53">
        <f t="shared" si="188"/>
        <v>18072.86</v>
      </c>
      <c r="CF71" s="92">
        <f t="shared" si="189"/>
        <v>3.273772979870477E-4</v>
      </c>
      <c r="CG71" s="94">
        <f t="shared" si="190"/>
        <v>3.6347740743049872</v>
      </c>
      <c r="CH71" s="90">
        <f>IF(ISNA(VLOOKUP($B71,'[2]1516 Exp_Rev Access'!$F$7:$FS$310,65,FALSE)),"",VLOOKUP($B71,'[2]1516 Exp_Rev Access'!$F$7:$FS$310,65,FALSE))</f>
        <v>0</v>
      </c>
      <c r="CI71" s="90">
        <f>IF(ISNA(VLOOKUP($B71,'[2]1516 Exp_Rev Access'!$F$7:$FS$310,66,FALSE)),"",VLOOKUP($B71,'[2]1516 Exp_Rev Access'!$F$7:$FS$310,66,FALSE))</f>
        <v>0</v>
      </c>
      <c r="CJ71" s="90">
        <f>IF(ISNA(VLOOKUP($B71,'[2]1516 Exp_Rev Access'!$F$7:$FS$310,67,FALSE)),"",VLOOKUP($B71,'[2]1516 Exp_Rev Access'!$F$7:$FS$310,67,FALSE))</f>
        <v>0</v>
      </c>
      <c r="CK71" s="90">
        <f>IF(ISNA(VLOOKUP($B71,'[2]1516 Exp_Rev Access'!$F$7:$FS$310,68,FALSE)),"",VLOOKUP($B71,'[2]1516 Exp_Rev Access'!$F$7:$FS$310,68,FALSE))</f>
        <v>0</v>
      </c>
      <c r="CL71" s="90">
        <f>IF(ISNA(VLOOKUP($B71,'[2]1516 Exp_Rev Access'!$F$7:$FS$310,69,FALSE)),"",VLOOKUP($B71,'[2]1516 Exp_Rev Access'!$F$7:$FS$310,69,FALSE))</f>
        <v>0</v>
      </c>
      <c r="CM71" s="90">
        <f>IF(ISNA(VLOOKUP($B71,'[2]1516 Exp_Rev Access'!$F$7:$FS$310,70,FALSE)),"",VLOOKUP($B71,'[2]1516 Exp_Rev Access'!$F$7:$FS$310,70,FALSE))</f>
        <v>0</v>
      </c>
      <c r="CN71" s="90">
        <f>IF(ISNA(VLOOKUP($B71,'[2]1516 Exp_Rev Access'!$F$7:$FS$310,71,FALSE)),"",VLOOKUP($B71,'[2]1516 Exp_Rev Access'!$F$7:$FS$310,71,FALSE))</f>
        <v>0</v>
      </c>
      <c r="CO71" s="90">
        <f>IF(ISNA(VLOOKUP($B71,'[2]1516 Exp_Rev Access'!$F$7:$FS$310,72,FALSE)),"",VLOOKUP($B71,'[2]1516 Exp_Rev Access'!$F$7:$FS$310,72,FALSE))</f>
        <v>0</v>
      </c>
      <c r="CP71" s="90">
        <f>IF(ISNA(VLOOKUP($B71,'[2]1516 Exp_Rev Access'!$F$7:$FS$310,73,FALSE)),"",VLOOKUP($B71,'[2]1516 Exp_Rev Access'!$F$7:$FS$310,73,FALSE))</f>
        <v>0</v>
      </c>
      <c r="CQ71" s="90">
        <f>IF(ISNA(VLOOKUP($B71,'[2]1516 Exp_Rev Access'!$F$7:$FS$310,74,FALSE)),"",VLOOKUP($B71,'[2]1516 Exp_Rev Access'!$F$7:$FS$310,74,FALSE))</f>
        <v>1024853.12</v>
      </c>
      <c r="CR71" s="90">
        <f>IF(ISNA(VLOOKUP($B71,'[2]1516 Exp_Rev Access'!$F$7:$FS$310,75,FALSE)),"",VLOOKUP($B71,'[2]1516 Exp_Rev Access'!$F$7:$FS$310,75,FALSE))</f>
        <v>0</v>
      </c>
      <c r="CS71" s="90">
        <f>IF(ISNA(VLOOKUP($B71,'[2]1516 Exp_Rev Access'!$F$7:$FS$310,76,FALSE)),"",VLOOKUP($B71,'[2]1516 Exp_Rev Access'!$F$7:$FS$310,76,FALSE))</f>
        <v>32493.01</v>
      </c>
      <c r="CT71" s="90">
        <f>IF(ISNA(VLOOKUP($B71,'[2]1516 Exp_Rev Access'!$F$7:$FS$310,77,FALSE)),"",VLOOKUP($B71,'[2]1516 Exp_Rev Access'!$F$7:$FS$310,77,FALSE))</f>
        <v>0</v>
      </c>
      <c r="CU71" s="90">
        <f>IF(ISNA(VLOOKUP($B71,'[2]1516 Exp_Rev Access'!$F$7:$FS$310,78,FALSE)),"",VLOOKUP($B71,'[2]1516 Exp_Rev Access'!$F$7:$FS$310,78,FALSE))</f>
        <v>1229122.08</v>
      </c>
      <c r="CV71" s="90">
        <f>IF(ISNA(VLOOKUP($B71,'[2]1516 Exp_Rev Access'!$F$7:$FS$310,79,FALSE)),"",VLOOKUP($B71,'[2]1516 Exp_Rev Access'!$F$7:$FS$310,79,FALSE))</f>
        <v>105728.81</v>
      </c>
      <c r="CW71" s="90">
        <f>IF(ISNA(VLOOKUP($B71,'[2]1516 Exp_Rev Access'!$F$7:$FS$310,80,FALSE)),"",VLOOKUP($B71,'[2]1516 Exp_Rev Access'!$F$7:$FS$310,80,FALSE))</f>
        <v>0</v>
      </c>
      <c r="CX71" s="90">
        <f>IF(ISNA(VLOOKUP($B71,'[2]1516 Exp_Rev Access'!$F$7:$FS$310,81,FALSE)),"",VLOOKUP($B71,'[2]1516 Exp_Rev Access'!$F$7:$FS$310,81,FALSE))</f>
        <v>0</v>
      </c>
      <c r="CY71" s="90">
        <f>IF(ISNA(VLOOKUP($B71,'[2]1516 Exp_Rev Access'!$F$7:$FS$310,82,FALSE)),"",VLOOKUP($B71,'[2]1516 Exp_Rev Access'!$F$7:$FS$310,82,FALSE))</f>
        <v>0</v>
      </c>
      <c r="CZ71" s="90">
        <f>IF(ISNA(VLOOKUP($B71,'[2]1516 Exp_Rev Access'!$F$7:$FS$310,83,FALSE)),"",VLOOKUP($B71,'[2]1516 Exp_Rev Access'!$F$7:$FS$310,83,FALSE))</f>
        <v>0</v>
      </c>
      <c r="DA71" s="90">
        <f>IF(ISNA(VLOOKUP($B71,'[2]1516 Exp_Rev Access'!$F$7:$FS$310,84,FALSE)),"",VLOOKUP($B71,'[2]1516 Exp_Rev Access'!$F$7:$FS$310,84,FALSE))</f>
        <v>0</v>
      </c>
      <c r="DB71" s="90">
        <f>IF(ISNA(VLOOKUP($B71,'[2]1516 Exp_Rev Access'!$F$7:$FS$310,85,FALSE)),"",VLOOKUP($B71,'[2]1516 Exp_Rev Access'!$F$7:$FS$310,85,FALSE))</f>
        <v>11512</v>
      </c>
      <c r="DC71" s="90">
        <f>IF(ISNA(VLOOKUP($B71,'[2]1516 Exp_Rev Access'!$F$7:$FS$310,86,FALSE)),"",VLOOKUP($B71,'[2]1516 Exp_Rev Access'!$F$7:$FS$310,86,FALSE))</f>
        <v>0</v>
      </c>
      <c r="DD71" s="90">
        <f>IF(ISNA(VLOOKUP($B71,'[2]1516 Exp_Rev Access'!$F$7:$FS$310,87,FALSE)),"",VLOOKUP($B71,'[2]1516 Exp_Rev Access'!$F$7:$FS$310,87,FALSE))</f>
        <v>0</v>
      </c>
      <c r="DE71" s="90">
        <f>IF(ISNA(VLOOKUP($B71,'[2]1516 Exp_Rev Access'!$F$7:$FS$310,88,FALSE)),"",VLOOKUP($B71,'[2]1516 Exp_Rev Access'!$F$7:$FS$310,88,FALSE))</f>
        <v>0</v>
      </c>
      <c r="DF71" s="90">
        <f>IF(ISNA(VLOOKUP($B71,'[2]1516 Exp_Rev Access'!$F$7:$FS$310,89,FALSE)),"",VLOOKUP($B71,'[2]1516 Exp_Rev Access'!$F$7:$FS$310,89,FALSE))</f>
        <v>0</v>
      </c>
      <c r="DG71" s="90">
        <f>IF(ISNA(VLOOKUP($B71,'[2]1516 Exp_Rev Access'!$F$7:$FS$310,90,FALSE)),"",VLOOKUP($B71,'[2]1516 Exp_Rev Access'!$F$7:$FS$310,90,FALSE))</f>
        <v>0</v>
      </c>
      <c r="DH71" s="90">
        <f>IF(ISNA(VLOOKUP($B71,'[2]1516 Exp_Rev Access'!$F$7:$FS$310,91,FALSE)),"",VLOOKUP($B71,'[2]1516 Exp_Rev Access'!$F$7:$FS$310,91,FALSE))</f>
        <v>0</v>
      </c>
      <c r="DI71" s="90">
        <f>IF(ISNA(VLOOKUP($B71,'[2]1516 Exp_Rev Access'!$F$7:$FS$310,92,FALSE)),"",VLOOKUP($B71,'[2]1516 Exp_Rev Access'!$F$7:$FS$310,92,FALSE))</f>
        <v>1499513.7</v>
      </c>
      <c r="DJ71" s="90">
        <f>IF(ISNA(VLOOKUP($B71,'[2]1516 Exp_Rev Access'!$F$7:$FS$310,93,FALSE)),"",VLOOKUP($B71,'[2]1516 Exp_Rev Access'!$F$7:$FS$310,93,FALSE))</f>
        <v>0</v>
      </c>
      <c r="DK71" s="90">
        <f>IF(ISNA(VLOOKUP($B71,'[2]1516 Exp_Rev Access'!$F$7:$FS$310,94,FALSE)),"",VLOOKUP($B71,'[2]1516 Exp_Rev Access'!$F$7:$FS$310,94,FALSE))</f>
        <v>0</v>
      </c>
      <c r="DL71" s="90">
        <f>IF(ISNA(VLOOKUP($B71,'[2]1516 Exp_Rev Access'!$F$7:$FS$310,95,FALSE)),"",VLOOKUP($B71,'[2]1516 Exp_Rev Access'!$F$7:$FS$310,95,FALSE))</f>
        <v>0</v>
      </c>
      <c r="DM71" s="90">
        <f>IF(ISNA(VLOOKUP($B71,'[2]1516 Exp_Rev Access'!$F$7:$FS$310,96,FALSE)),"",VLOOKUP($B71,'[2]1516 Exp_Rev Access'!$F$7:$FS$310,96,FALSE))</f>
        <v>0</v>
      </c>
      <c r="DN71" s="90">
        <f>IF(ISNA(VLOOKUP($B71,'[2]1516 Exp_Rev Access'!$F$7:$FS$310,97,FALSE)),"",VLOOKUP($B71,'[2]1516 Exp_Rev Access'!$F$7:$FS$310,97,FALSE))</f>
        <v>0</v>
      </c>
      <c r="DO71" s="90">
        <f>IF(ISNA(VLOOKUP($B71,'[2]1516 Exp_Rev Access'!$F$7:$FS$310,98,FALSE)),"",VLOOKUP($B71,'[2]1516 Exp_Rev Access'!$F$7:$FS$310,98,FALSE))</f>
        <v>0</v>
      </c>
      <c r="DP71" s="90">
        <f>IF(ISNA(VLOOKUP($B71,'[2]1516 Exp_Rev Access'!$F$7:$FS$310,99,FALSE)),"",VLOOKUP($B71,'[2]1516 Exp_Rev Access'!$F$7:$FS$310,99,FALSE))</f>
        <v>0</v>
      </c>
      <c r="DQ71" s="90">
        <f>IF(ISNA(VLOOKUP($B71,'[2]1516 Exp_Rev Access'!$F$7:$FS$310,100,FALSE)),"",VLOOKUP($B71,'[2]1516 Exp_Rev Access'!$F$7:$FS$310,100,FALSE))</f>
        <v>0</v>
      </c>
      <c r="DR71" s="90">
        <f>IF(ISNA(VLOOKUP($B71,'[2]1516 Exp_Rev Access'!$F$7:$FS$310,101,FALSE)),"",VLOOKUP($B71,'[2]1516 Exp_Rev Access'!$F$7:$FS$310,101,FALSE))</f>
        <v>0</v>
      </c>
      <c r="DS71" s="90">
        <f>IF(ISNA(VLOOKUP($B71,'[2]1516 Exp_Rev Access'!$F$7:$FS$310,102,FALSE)),"",VLOOKUP($B71,'[2]1516 Exp_Rev Access'!$F$7:$FS$310,102,FALSE))</f>
        <v>0</v>
      </c>
      <c r="DT71" s="90">
        <f>IF(ISNA(VLOOKUP($B71,'[2]1516 Exp_Rev Access'!$F$7:$FS$310,103,FALSE)),"",VLOOKUP($B71,'[2]1516 Exp_Rev Access'!$F$7:$FS$310,103,FALSE))</f>
        <v>0</v>
      </c>
      <c r="DU71" s="90">
        <f>IF(ISNA(VLOOKUP($B71,'[2]1516 Exp_Rev Access'!$F$7:$FS$310,104,FALSE)),"",VLOOKUP($B71,'[2]1516 Exp_Rev Access'!$F$7:$FS$310,104,FALSE))</f>
        <v>0</v>
      </c>
      <c r="DV71" s="90">
        <f>IF(ISNA(VLOOKUP($B71,'[2]1516 Exp_Rev Access'!$F$7:$FS$310,105,FALSE)),"",VLOOKUP($B71,'[2]1516 Exp_Rev Access'!$F$7:$FS$310,105,FALSE))</f>
        <v>0</v>
      </c>
      <c r="DW71" s="90">
        <f>IF(ISNA(VLOOKUP($B71,'[2]1516 Exp_Rev Access'!$F$7:$FS$310,106,FALSE)),"",VLOOKUP($B71,'[2]1516 Exp_Rev Access'!$F$7:$FS$310,106,FALSE))</f>
        <v>0</v>
      </c>
      <c r="DX71" s="90">
        <f>IF(ISNA(VLOOKUP($B71,'[2]1516 Exp_Rev Access'!$F$7:$FS$310,107,FALSE)),"",VLOOKUP($B71,'[2]1516 Exp_Rev Access'!$F$7:$FS$310,107,FALSE))</f>
        <v>0</v>
      </c>
      <c r="DY71" s="90">
        <f>IF(ISNA(VLOOKUP($B71,'[2]1516 Exp_Rev Access'!$F$7:$FS$310,108,FALSE)),"",VLOOKUP($B71,'[2]1516 Exp_Rev Access'!$F$7:$FS$310,108,FALSE))</f>
        <v>0</v>
      </c>
      <c r="DZ71" s="90">
        <f>IF(ISNA(VLOOKUP($B71,'[2]1516 Exp_Rev Access'!$F$7:$FS$310,109,FALSE)),"",VLOOKUP($B71,'[2]1516 Exp_Rev Access'!$F$7:$FS$310,109,FALSE))</f>
        <v>0</v>
      </c>
      <c r="EA71" s="90">
        <f>IF(ISNA(VLOOKUP($B71,'[2]1516 Exp_Rev Access'!$F$7:$FS$310,110,FALSE)),"",VLOOKUP($B71,'[2]1516 Exp_Rev Access'!$F$7:$FS$310,110,FALSE))</f>
        <v>0</v>
      </c>
      <c r="EB71" s="90">
        <f>IF(ISNA(VLOOKUP($B71,'[2]1516 Exp_Rev Access'!$F$7:$FS$310,111,FALSE)),"",VLOOKUP($B71,'[2]1516 Exp_Rev Access'!$F$7:$FS$310,111,FALSE))</f>
        <v>0</v>
      </c>
      <c r="EC71" s="90">
        <f>IF(ISNA(VLOOKUP($B71,'[2]1516 Exp_Rev Access'!$F$7:$FS$310,112,FALSE)),"",VLOOKUP($B71,'[2]1516 Exp_Rev Access'!$F$7:$FS$310,112,FALSE))</f>
        <v>0</v>
      </c>
      <c r="ED71" s="90">
        <f>IF(ISNA(VLOOKUP($B71,'[2]1516 Exp_Rev Access'!$F$7:$FS$310,113,FALSE)),"",VLOOKUP($B71,'[2]1516 Exp_Rev Access'!$F$7:$FS$310,113,FALSE))</f>
        <v>0</v>
      </c>
      <c r="EE71" s="90">
        <f>IF(ISNA(VLOOKUP($B71,'[2]1516 Exp_Rev Access'!$F$7:$FS$310,114,FALSE)),"",VLOOKUP($B71,'[2]1516 Exp_Rev Access'!$F$7:$FS$310,114,FALSE))</f>
        <v>0</v>
      </c>
      <c r="EF71" s="90">
        <f>IF(ISNA(VLOOKUP($B71,'[2]1516 Exp_Rev Access'!$F$7:$FS$310,115,FALSE)),"",VLOOKUP($B71,'[2]1516 Exp_Rev Access'!$F$7:$FS$310,115,FALSE))</f>
        <v>0</v>
      </c>
      <c r="EG71" s="90">
        <f>IF(ISNA(VLOOKUP($B71,'[2]1516 Exp_Rev Access'!$F$7:$FS$310,116,FALSE)),"",VLOOKUP($B71,'[2]1516 Exp_Rev Access'!$F$7:$FS$310,116,FALSE))</f>
        <v>82391</v>
      </c>
      <c r="EH71" s="90">
        <f>IF(ISNA(VLOOKUP($B71,'[2]1516 Exp_Rev Access'!$F$7:$FS$310,117,FALSE)),"",VLOOKUP($B71,'[2]1516 Exp_Rev Access'!$F$7:$FS$310,117,FALSE))</f>
        <v>0</v>
      </c>
      <c r="EI71" s="90">
        <f>IF(ISNA(VLOOKUP($B71,'[2]1516 Exp_Rev Access'!$F$7:$FS$310,118,FALSE)),"",VLOOKUP($B71,'[2]1516 Exp_Rev Access'!$F$7:$FS$310,118,FALSE))</f>
        <v>0</v>
      </c>
      <c r="EJ71" s="90">
        <f>IF(ISNA(VLOOKUP($B71,'[2]1516 Exp_Rev Access'!$F$7:$FS$310,119,FALSE)),"",VLOOKUP($B71,'[2]1516 Exp_Rev Access'!$F$7:$FS$310,119,FALSE))</f>
        <v>0</v>
      </c>
      <c r="EK71" s="90">
        <f>IF(ISNA(VLOOKUP($B71,'[2]1516 Exp_Rev Access'!$F$7:$FS$310,120,FALSE)),"",VLOOKUP($B71,'[2]1516 Exp_Rev Access'!$F$7:$FS$310,120,FALSE))</f>
        <v>0</v>
      </c>
      <c r="EL71" s="90">
        <f>IF(ISNA(VLOOKUP($B71,'[2]1516 Exp_Rev Access'!$F$7:$FS$310,121,FALSE)),"",VLOOKUP($B71,'[2]1516 Exp_Rev Access'!$F$7:$FS$310,121,FALSE))</f>
        <v>0</v>
      </c>
      <c r="EM71" s="90">
        <f>IF(ISNA(VLOOKUP($B71,'[2]1516 Exp_Rev Access'!$F$7:$FS$310,122,FALSE)),"",VLOOKUP($B71,'[2]1516 Exp_Rev Access'!$F$7:$FS$310,122,FALSE))</f>
        <v>0</v>
      </c>
      <c r="EN71" s="90">
        <f>IF(ISNA(VLOOKUP($B71,'[2]1516 Exp_Rev Access'!$F$7:$FS$310,123,FALSE)),"",VLOOKUP($B71,'[2]1516 Exp_Rev Access'!$F$7:$FS$310,123,FALSE))</f>
        <v>18863.23</v>
      </c>
      <c r="EO71" s="90">
        <f>IF(ISNA(VLOOKUP($B71,'[2]1516 Exp_Rev Access'!$F$7:$FS$310,124,FALSE)),"",VLOOKUP($B71,'[2]1516 Exp_Rev Access'!$F$7:$FS$310,124,FALSE))</f>
        <v>5019.97</v>
      </c>
      <c r="EP71" s="90">
        <f>IF(ISNA(VLOOKUP($B71,'[2]1516 Exp_Rev Access'!$F$7:$FS$310,125,FALSE)),"",VLOOKUP($B71,'[2]1516 Exp_Rev Access'!$F$7:$FS$310,125,FALSE))</f>
        <v>0</v>
      </c>
      <c r="EQ71" s="90">
        <f>IF(ISNA(VLOOKUP($B71,'[2]1516 Exp_Rev Access'!$F$7:$FS$310,126,FALSE)),"",VLOOKUP($B71,'[2]1516 Exp_Rev Access'!$F$7:$FS$310,126,FALSE))</f>
        <v>0</v>
      </c>
      <c r="ER71" s="90">
        <f>IF(ISNA(VLOOKUP($B71,'[2]1516 Exp_Rev Access'!$F$7:$FS$310,127,FALSE)),"",VLOOKUP($B71,'[2]1516 Exp_Rev Access'!$F$7:$FS$310,127,FALSE))</f>
        <v>0</v>
      </c>
      <c r="ES71" s="90">
        <f>IF(ISNA(VLOOKUP($B71,'[2]1516 Exp_Rev Access'!$F$7:$FS$310,128,FALSE)),"",VLOOKUP($B71,'[2]1516 Exp_Rev Access'!$F$7:$FS$310,128,FALSE))</f>
        <v>0</v>
      </c>
      <c r="ET71" s="90">
        <f>IF(ISNA(VLOOKUP($B71,'[2]1516 Exp_Rev Access'!$F$7:$FS$310,129,FALSE)),"",VLOOKUP($B71,'[2]1516 Exp_Rev Access'!$F$7:$FS$310,129,FALSE))</f>
        <v>0</v>
      </c>
      <c r="EU71" s="90">
        <f>IF(ISNA(VLOOKUP($B71,'[2]1516 Exp_Rev Access'!$F$7:$FS$310,130,FALSE)),"",VLOOKUP($B71,'[2]1516 Exp_Rev Access'!$F$7:$FS$310,130,FALSE))</f>
        <v>0</v>
      </c>
      <c r="EV71" s="90">
        <f>IF(ISNA(VLOOKUP($B71,'[2]1516 Exp_Rev Access'!$F$7:$FS$310,131,FALSE)),"",VLOOKUP($B71,'[2]1516 Exp_Rev Access'!$F$7:$FS$310,131,FALSE))</f>
        <v>47373.17</v>
      </c>
      <c r="EW71" s="90">
        <f>IF(ISNA(VLOOKUP($B71,'[2]1516 Exp_Rev Access'!$F$7:$FS$310,132,FALSE)),"",VLOOKUP($B71,'[2]1516 Exp_Rev Access'!$F$7:$FS$310,132,FALSE))</f>
        <v>0</v>
      </c>
      <c r="EX71" s="90">
        <f>IF(ISNA(VLOOKUP($B71,'[2]1516 Exp_Rev Access'!$F$7:$FS$310,133,FALSE)),"",VLOOKUP($B71,'[2]1516 Exp_Rev Access'!$F$7:$FS$310,133,FALSE))</f>
        <v>0</v>
      </c>
      <c r="EY71" s="90">
        <f>IF(ISNA(VLOOKUP($B71,'[2]1516 Exp_Rev Access'!$F$7:$FS$310,134,FALSE)),"",VLOOKUP($B71,'[2]1516 Exp_Rev Access'!$F$7:$FS$310,134,FALSE))</f>
        <v>0</v>
      </c>
      <c r="EZ71" s="90">
        <f>IF(ISNA(VLOOKUP($B71,'[2]1516 Exp_Rev Access'!$F$7:$FS$310,135,FALSE)),"",VLOOKUP($B71,'[2]1516 Exp_Rev Access'!$F$7:$FS$310,135,FALSE))</f>
        <v>0</v>
      </c>
      <c r="FA71" s="90">
        <f>IF(ISNA(VLOOKUP($B71,'[2]1516 Exp_Rev Access'!$F$7:$FS$310,136,FALSE)),"",VLOOKUP($B71,'[2]1516 Exp_Rev Access'!$F$7:$FS$310,136,FALSE))</f>
        <v>0</v>
      </c>
      <c r="FB71" s="90">
        <f>IF(ISNA(VLOOKUP($B71,'[2]1516 Exp_Rev Access'!$F$7:$FS$310,137,FALSE)),"",VLOOKUP($B71,'[2]1516 Exp_Rev Access'!$F$7:$FS$310,137,FALSE))</f>
        <v>0</v>
      </c>
      <c r="FC71" s="90">
        <f>IF(ISNA(VLOOKUP($B71,'[2]1516 Exp_Rev Access'!$F$7:$FS$310,138,FALSE)),"",VLOOKUP($B71,'[2]1516 Exp_Rev Access'!$F$7:$FS$310,138,FALSE))</f>
        <v>0</v>
      </c>
      <c r="FD71" s="90">
        <f>IF(ISNA(VLOOKUP($B71,'[2]1516 Exp_Rev Access'!$F$7:$FS$310,139,FALSE)),"",VLOOKUP($B71,'[2]1516 Exp_Rev Access'!$F$7:$FS$310,139,FALSE))</f>
        <v>0</v>
      </c>
      <c r="FE71" s="90">
        <f>IF(ISNA(VLOOKUP($B71,'[2]1516 Exp_Rev Access'!$F$7:$FS$310,140,FALSE)),"",VLOOKUP($B71,'[2]1516 Exp_Rev Access'!$F$7:$FS$310,140,FALSE))</f>
        <v>0</v>
      </c>
      <c r="FF71" s="90">
        <f>IF(ISNA(VLOOKUP($B71,'[2]1516 Exp_Rev Access'!$F$7:$FS$310,141,FALSE)),"",VLOOKUP($B71,'[2]1516 Exp_Rev Access'!$F$7:$FS$310,141,FALSE))</f>
        <v>0</v>
      </c>
      <c r="FG71" s="90">
        <f>IF(ISNA(VLOOKUP($B71,'[2]1516 Exp_Rev Access'!$F$7:$FS$310,142,FALSE)),"",VLOOKUP($B71,'[2]1516 Exp_Rev Access'!$F$7:$FS$310,142,FALSE))</f>
        <v>0</v>
      </c>
      <c r="FH71" s="90">
        <f>IF(ISNA(VLOOKUP($B71,'[2]1516 Exp_Rev Access'!$F$7:$FS$310,143,FALSE)),"",VLOOKUP($B71,'[2]1516 Exp_Rev Access'!$F$7:$FS$310,143,FALSE))</f>
        <v>0</v>
      </c>
      <c r="FI71" s="90">
        <f>IF(ISNA(VLOOKUP($B71,'[2]1516 Exp_Rev Access'!$F$7:$FS$310,144,FALSE)),"",VLOOKUP($B71,'[2]1516 Exp_Rev Access'!$F$7:$FS$310,144,FALSE))</f>
        <v>0</v>
      </c>
      <c r="FJ71" s="90">
        <f>IF(ISNA(VLOOKUP($B71,'[2]1516 Exp_Rev Access'!$F$7:$FS$310,145,FALSE)),"",VLOOKUP($B71,'[2]1516 Exp_Rev Access'!$F$7:$FS$310,145,FALSE))</f>
        <v>0</v>
      </c>
      <c r="FK71" s="90">
        <f>IF(ISNA(VLOOKUP($B71,'[2]1516 Exp_Rev Access'!$F$7:$FS$310,146,FALSE)),"",VLOOKUP($B71,'[2]1516 Exp_Rev Access'!$F$7:$FS$310,146,FALSE))</f>
        <v>0</v>
      </c>
      <c r="FL71" s="90">
        <f>IF(ISNA(VLOOKUP($B71,'[2]1516 Exp_Rev Access'!$F$7:$FS$310,1147,FALSE)),"",VLOOKUP($B71,'[2]1516 Exp_Rev Access'!$F$7:$FS$310,147,FALSE))</f>
        <v>0</v>
      </c>
      <c r="FM71" s="90">
        <f>IF(ISNA(VLOOKUP($B71,'[2]1516 Exp_Rev Access'!$F$7:$FS$310,148,FALSE)),"",VLOOKUP($B71,'[2]1516 Exp_Rev Access'!$F$7:$FS$310,148,FALSE))</f>
        <v>0</v>
      </c>
      <c r="FN71" s="90">
        <f>IF(ISNA(VLOOKUP($B71,'[2]1516 Exp_Rev Access'!$F$7:$FS$310,149,FALSE)),"",VLOOKUP($B71,'[2]1516 Exp_Rev Access'!$F$7:$FS$310,149,FALSE))</f>
        <v>0</v>
      </c>
      <c r="FO71" s="90">
        <f>IF(ISNA(VLOOKUP($B71,'[2]1516 Exp_Rev Access'!$F$7:$FS$310,150,FALSE)),"",VLOOKUP($B71,'[2]1516 Exp_Rev Access'!$F$7:$FS$310,150,FALSE))</f>
        <v>0</v>
      </c>
      <c r="FP71" s="90">
        <f>IF(ISNA(VLOOKUP($B71,'[2]1516 Exp_Rev Access'!$F$7:$FS$310,151,FALSE)),"",VLOOKUP($B71,'[2]1516 Exp_Rev Access'!$F$7:$FS$310,151,FALSE))</f>
        <v>0</v>
      </c>
      <c r="FQ71" s="90">
        <f>IF(ISNA(VLOOKUP($B71,'[2]1516 Exp_Rev Access'!$F$7:$FS$310,152,FALSE)),"",VLOOKUP($B71,'[2]1516 Exp_Rev Access'!$F$7:$FS$310,152,FALSE))</f>
        <v>0</v>
      </c>
      <c r="FR71" s="90">
        <f>IF(ISNA(VLOOKUP($B71,'[2]1516 Exp_Rev Access'!$F$7:$FS$310,153,FALSE)),"",VLOOKUP($B71,'[2]1516 Exp_Rev Access'!$F$7:$FS$310,153,FALSE))</f>
        <v>141444.60999999999</v>
      </c>
      <c r="FS71" s="53">
        <f t="shared" si="191"/>
        <v>4198314.7</v>
      </c>
      <c r="FT71" s="92">
        <f t="shared" si="192"/>
        <v>7.6049552897842557E-2</v>
      </c>
      <c r="FU71" s="95">
        <f t="shared" si="193"/>
        <v>844.35586992504341</v>
      </c>
      <c r="FV71" s="90">
        <f>IF(ISNA(VLOOKUP($B71,'[2]1516 Exp_Rev Access'!$F$7:$FS$310,154,FALSE)),"",VLOOKUP($B71,'[2]1516 Exp_Rev Access'!$F$7:$FS$310,154,FALSE))</f>
        <v>517.75</v>
      </c>
      <c r="FW71" s="90">
        <f>IF(ISNA(VLOOKUP($B71,'[2]1516 Exp_Rev Access'!$F$7:$FS$310,155,FALSE)),"",VLOOKUP($B71,'[2]1516 Exp_Rev Access'!$F$7:$FS$310,155,FALSE))</f>
        <v>0</v>
      </c>
      <c r="FX71" s="90">
        <f>IF(ISNA(VLOOKUP($B71,'[2]1516 Exp_Rev Access'!$F$7:$FS$310,156,FALSE)),"",VLOOKUP($B71,'[2]1516 Exp_Rev Access'!$F$7:$FS$310,156,FALSE))</f>
        <v>0</v>
      </c>
      <c r="FY71" s="90">
        <f>IF(ISNA(VLOOKUP($B71,'[2]1516 Exp_Rev Access'!$F$7:$FS$310,157,FALSE)),"",VLOOKUP($B71,'[2]1516 Exp_Rev Access'!$F$7:$FS$310,157,FALSE))</f>
        <v>0</v>
      </c>
      <c r="FZ71" s="90">
        <f>IF(ISNA(VLOOKUP($B71,'[2]1516 Exp_Rev Access'!$F$7:$FS$310,158,FALSE)),"",VLOOKUP($B71,'[2]1516 Exp_Rev Access'!$F$7:$FS$310,158,FALSE))</f>
        <v>0</v>
      </c>
      <c r="GA71" s="90">
        <f>IF(ISNA(VLOOKUP($B71,'[2]1516 Exp_Rev Access'!$F$7:$FS$310,159,FALSE)),"",VLOOKUP($B71,'[2]1516 Exp_Rev Access'!$F$7:$FS$310,159,FALSE))</f>
        <v>1812.81</v>
      </c>
      <c r="GB71" s="90">
        <f>IF(ISNA(VLOOKUP($B71,'[2]1516 Exp_Rev Access'!$F$7:$FS$310,160,FALSE)),"",VLOOKUP($B71,'[2]1516 Exp_Rev Access'!$F$7:$FS$310,160,FALSE))</f>
        <v>0</v>
      </c>
      <c r="GC71" s="90">
        <f>IF(ISNA(VLOOKUP($B71,'[2]1516 Exp_Rev Access'!$F$7:$FS$310,161,FALSE)),"",VLOOKUP($B71,'[2]1516 Exp_Rev Access'!$F$7:$FS$310,161,FALSE))</f>
        <v>0</v>
      </c>
      <c r="GD71" s="90">
        <f>IF(ISNA(VLOOKUP($B71,'[2]1516 Exp_Rev Access'!$F$7:$FS$310,162,FALSE)),"",VLOOKUP($B71,'[2]1516 Exp_Rev Access'!$F$7:$FS$310,162,FALSE))</f>
        <v>0</v>
      </c>
      <c r="GE71" s="90">
        <f>IF(ISNA(VLOOKUP($B71,'[2]1516 Exp_Rev Access'!$F$7:$FS$310,163,FALSE)),"",VLOOKUP($B71,'[2]1516 Exp_Rev Access'!$F$7:$FS$310,163,FALSE))</f>
        <v>0</v>
      </c>
      <c r="GF71" s="90">
        <f>IF(ISNA(VLOOKUP($B71,'[2]1516 Exp_Rev Access'!$F$7:$FS$310,164,FALSE)),"",VLOOKUP($B71,'[2]1516 Exp_Rev Access'!$F$7:$FS$310,164,FALSE))</f>
        <v>42007.73</v>
      </c>
      <c r="GG71" s="90">
        <f>IF(ISNA(VLOOKUP($B71,'[2]1516 Exp_Rev Access'!$F$7:$FS$310,165,FALSE)),"",VLOOKUP($B71,'[2]1516 Exp_Rev Access'!$F$7:$FS$310,165,FALSE))</f>
        <v>0</v>
      </c>
      <c r="GH71" s="90">
        <f>IF(ISNA(VLOOKUP($B71,'[2]1516 Exp_Rev Access'!$F$7:$FS$310,166,FALSE)),"",VLOOKUP($B71,'[2]1516 Exp_Rev Access'!$F$7:$FS$310,166,FALSE))</f>
        <v>325.26</v>
      </c>
      <c r="GI71" s="90">
        <f>IF(ISNA(VLOOKUP($B71,'[2]1516 Exp_Rev Access'!$F$7:$FS$310,167,FALSE)),"",VLOOKUP($B71,'[2]1516 Exp_Rev Access'!$F$7:$FS$310,167,FALSE))</f>
        <v>0</v>
      </c>
      <c r="GJ71" s="90">
        <f>IF(ISNA(VLOOKUP($B71,'[2]1516 Exp_Rev Access'!$F$7:$FS$310,168,FALSE)),"",VLOOKUP($B71,'[2]1516 Exp_Rev Access'!$F$7:$FS$310,168,FALSE))</f>
        <v>0</v>
      </c>
      <c r="GK71" s="90">
        <f>IF(ISNA(VLOOKUP($B71,'[2]1516 Exp_Rev Access'!$F$7:$FS$310,169,FALSE)),"",VLOOKUP($B71,'[2]1516 Exp_Rev Access'!$F$7:$FS$310,169,FALSE))</f>
        <v>22447.5</v>
      </c>
      <c r="GL71" s="90">
        <f>IF(ISNA(VLOOKUP($B71,'[2]1516 Exp_Rev Access'!$F$7:$FS$310,170,FALSE)),"",VLOOKUP($B71,'[2]1516 Exp_Rev Access'!$F$7:$FS$310,170,FALSE))</f>
        <v>104631.71</v>
      </c>
      <c r="GM71" s="90">
        <f>IF(ISNA(VLOOKUP($B71,'[2]1516 Exp_Rev Access'!$F$7:$FT$310,171,FALSE)),"",VLOOKUP($B71,'[2]1516 Exp_Rev Access'!$F$7:$FT$310,171,FALSE))</f>
        <v>0</v>
      </c>
      <c r="GN71" s="90">
        <f>IF(ISNA(VLOOKUP($B71,'[2]1516 Exp_Rev Access'!$F$7:$FU$310,172,FALSE)),"",VLOOKUP($B71,'[2]1516 Exp_Rev Access'!$F$7:$FU$310,172,FALSE))</f>
        <v>0</v>
      </c>
      <c r="GO71" s="90">
        <f>IF(ISNA(VLOOKUP($B71,'[2]1516 Exp_Rev Access'!$F$7:$FV$310,173,FALSE)),"",VLOOKUP($B71,'[2]1516 Exp_Rev Access'!$F$7:$FV$310,173,FALSE))</f>
        <v>0</v>
      </c>
      <c r="GP71" s="90">
        <f>IF(ISNA(VLOOKUP($B71,'[2]1516 Exp_Rev Access'!$F$7:$GA$310,174,FALSE)),"",VLOOKUP($B71,'[2]1516 Exp_Rev Access'!$F$7:$GA$310,174,FALSE))</f>
        <v>0</v>
      </c>
      <c r="GQ71" s="90">
        <f>IF(ISNA(VLOOKUP($B71,'[2]1516 Exp_Rev Access'!$F$7:$GA$310,175,FALSE)),"",VLOOKUP($B71,'[2]1516 Exp_Rev Access'!$F$7:$GA$310,175,FALSE))</f>
        <v>5201</v>
      </c>
      <c r="GR71" s="90">
        <f>IF(ISNA(VLOOKUP($B71,'[2]1516 Exp_Rev Access'!$F$7:$GA$310,176,FALSE)),"",VLOOKUP($B71,'[2]1516 Exp_Rev Access'!$F$7:$GA$310,176,FALSE))</f>
        <v>0</v>
      </c>
      <c r="GS71" s="90">
        <f>IF(ISNA(VLOOKUP($B71,'[2]1516 Exp_Rev Access'!$F$7:$GA$310,177,FALSE)),"",VLOOKUP($B71,'[2]1516 Exp_Rev Access'!$F$7:$GA$310,177,FALSE))</f>
        <v>0</v>
      </c>
      <c r="GT71" s="90">
        <f>IF(ISNA(VLOOKUP($B71,'[2]1516 Exp_Rev Access'!$F$7:$GA$310,178,FALSE)),"",VLOOKUP($B71,'[2]1516 Exp_Rev Access'!$F$7:$GA$310,178,FALSE))</f>
        <v>0</v>
      </c>
      <c r="GU71" s="53">
        <f t="shared" si="194"/>
        <v>176943.76</v>
      </c>
      <c r="GV71" s="92">
        <f t="shared" si="196"/>
        <v>3.2052132337919209E-3</v>
      </c>
      <c r="GW71" s="114">
        <f t="shared" si="195"/>
        <v>35.586542000438442</v>
      </c>
    </row>
    <row r="72" spans="1:222" x14ac:dyDescent="0.2">
      <c r="A72" s="99"/>
      <c r="B72" s="100"/>
      <c r="C72" s="100" t="s">
        <v>185</v>
      </c>
      <c r="D72" s="101">
        <f>SUM(D66:D71)</f>
        <v>16854.189999999999</v>
      </c>
      <c r="E72" s="102">
        <f>SUM(E66:E71)</f>
        <v>192613214.47</v>
      </c>
      <c r="F72" s="103">
        <f>SUM(F66:F71)</f>
        <v>192613214.46999997</v>
      </c>
      <c r="G72" s="68">
        <f>F72-E72</f>
        <v>0</v>
      </c>
      <c r="H72" s="103">
        <f>SUM(H66:H71)</f>
        <v>32102921.540000003</v>
      </c>
      <c r="I72" s="103">
        <f t="shared" ref="I72:N72" si="197">SUM(I66:I71)</f>
        <v>187.91</v>
      </c>
      <c r="J72" s="103">
        <f t="shared" si="197"/>
        <v>6014.21</v>
      </c>
      <c r="K72" s="103">
        <f t="shared" si="197"/>
        <v>900591.45</v>
      </c>
      <c r="L72" s="103">
        <f t="shared" si="197"/>
        <v>0</v>
      </c>
      <c r="M72" s="103">
        <f t="shared" si="197"/>
        <v>0</v>
      </c>
      <c r="N72" s="103">
        <f t="shared" si="197"/>
        <v>33009715.109999996</v>
      </c>
      <c r="O72" s="69">
        <f>N72/E72</f>
        <v>0.17137824733796414</v>
      </c>
      <c r="P72" s="103">
        <f>N72/D72</f>
        <v>1958.5465163262072</v>
      </c>
      <c r="Q72" s="103">
        <f t="shared" ref="Q72:AM72" si="198">SUM(Q66:Q71)</f>
        <v>196482.46</v>
      </c>
      <c r="R72" s="103">
        <f t="shared" si="198"/>
        <v>0</v>
      </c>
      <c r="S72" s="103">
        <f t="shared" si="198"/>
        <v>3244.6</v>
      </c>
      <c r="T72" s="103">
        <f t="shared" si="198"/>
        <v>0</v>
      </c>
      <c r="U72" s="103">
        <f t="shared" si="198"/>
        <v>0</v>
      </c>
      <c r="V72" s="103">
        <f t="shared" si="198"/>
        <v>1950</v>
      </c>
      <c r="W72" s="103">
        <f t="shared" si="198"/>
        <v>11661.34</v>
      </c>
      <c r="X72" s="103">
        <f t="shared" si="198"/>
        <v>103316.85</v>
      </c>
      <c r="Y72" s="103">
        <f t="shared" si="198"/>
        <v>103220.2</v>
      </c>
      <c r="Z72" s="103">
        <f t="shared" si="198"/>
        <v>12448.28</v>
      </c>
      <c r="AA72" s="103">
        <f t="shared" si="198"/>
        <v>0</v>
      </c>
      <c r="AB72" s="103">
        <f t="shared" si="198"/>
        <v>0</v>
      </c>
      <c r="AC72" s="103">
        <f t="shared" si="198"/>
        <v>44174.86</v>
      </c>
      <c r="AD72" s="103">
        <f t="shared" si="198"/>
        <v>1371106.59</v>
      </c>
      <c r="AE72" s="103">
        <f t="shared" si="198"/>
        <v>69120.790000000008</v>
      </c>
      <c r="AF72" s="103">
        <f t="shared" si="198"/>
        <v>0</v>
      </c>
      <c r="AG72" s="103">
        <f t="shared" si="198"/>
        <v>288612.86</v>
      </c>
      <c r="AH72" s="103">
        <f t="shared" si="198"/>
        <v>16765.82</v>
      </c>
      <c r="AI72" s="103">
        <f t="shared" si="198"/>
        <v>104809.68000000001</v>
      </c>
      <c r="AJ72" s="103">
        <f t="shared" si="198"/>
        <v>24211.339999999997</v>
      </c>
      <c r="AK72" s="103">
        <f t="shared" si="198"/>
        <v>577722.1</v>
      </c>
      <c r="AL72" s="103">
        <f>SUM(AL66:AL71)</f>
        <v>220192.72999999998</v>
      </c>
      <c r="AM72" s="103">
        <f t="shared" si="198"/>
        <v>3149040.5</v>
      </c>
      <c r="AN72" s="71">
        <f t="shared" si="180"/>
        <v>1.6349036636271241E-2</v>
      </c>
      <c r="AO72" s="70">
        <f t="shared" si="181"/>
        <v>186.84021599376774</v>
      </c>
      <c r="AP72" s="103">
        <f t="shared" ref="AP72:AU72" si="199">SUM(AP66:AP71)</f>
        <v>100657825.80000001</v>
      </c>
      <c r="AQ72" s="103">
        <f t="shared" si="199"/>
        <v>3137277.06</v>
      </c>
      <c r="AR72" s="103">
        <f t="shared" si="199"/>
        <v>7641932.7199999997</v>
      </c>
      <c r="AS72" s="103">
        <f t="shared" si="199"/>
        <v>161220.05000000002</v>
      </c>
      <c r="AT72" s="103">
        <f t="shared" si="199"/>
        <v>0</v>
      </c>
      <c r="AU72" s="103">
        <f t="shared" si="199"/>
        <v>111598255.63</v>
      </c>
      <c r="AV72" s="73">
        <f t="shared" si="183"/>
        <v>0.57939044284722074</v>
      </c>
      <c r="AW72" s="103">
        <f t="shared" si="184"/>
        <v>6621.3953699347167</v>
      </c>
      <c r="AX72" s="103">
        <f t="shared" ref="AX72:BV72" si="200">SUM(AX66:AX71)</f>
        <v>332.54</v>
      </c>
      <c r="AY72" s="103">
        <f t="shared" si="200"/>
        <v>13299609.800000001</v>
      </c>
      <c r="AZ72" s="103">
        <f t="shared" si="200"/>
        <v>966570.78</v>
      </c>
      <c r="BA72" s="103">
        <f t="shared" si="200"/>
        <v>0</v>
      </c>
      <c r="BB72" s="103">
        <f t="shared" si="200"/>
        <v>0</v>
      </c>
      <c r="BC72" s="103">
        <f t="shared" si="200"/>
        <v>4275107.26</v>
      </c>
      <c r="BD72" s="103">
        <f t="shared" si="200"/>
        <v>0</v>
      </c>
      <c r="BE72" s="103">
        <f t="shared" si="200"/>
        <v>683967.11</v>
      </c>
      <c r="BF72" s="103">
        <f t="shared" si="200"/>
        <v>0</v>
      </c>
      <c r="BG72" s="103">
        <f t="shared" si="200"/>
        <v>898293.5</v>
      </c>
      <c r="BH72" s="103">
        <f t="shared" si="200"/>
        <v>161783.49</v>
      </c>
      <c r="BI72" s="103">
        <f t="shared" si="200"/>
        <v>0</v>
      </c>
      <c r="BJ72" s="103">
        <f t="shared" si="200"/>
        <v>124140.04999999999</v>
      </c>
      <c r="BK72" s="103">
        <f t="shared" si="200"/>
        <v>6719034.9199999999</v>
      </c>
      <c r="BL72" s="103">
        <f t="shared" si="200"/>
        <v>8186.74</v>
      </c>
      <c r="BM72" s="103">
        <f t="shared" si="200"/>
        <v>68282.02</v>
      </c>
      <c r="BN72" s="103">
        <f t="shared" si="200"/>
        <v>0</v>
      </c>
      <c r="BO72" s="103">
        <f t="shared" si="200"/>
        <v>0</v>
      </c>
      <c r="BP72" s="103">
        <f t="shared" si="200"/>
        <v>0</v>
      </c>
      <c r="BQ72" s="103">
        <f t="shared" si="200"/>
        <v>0</v>
      </c>
      <c r="BR72" s="103">
        <f t="shared" si="200"/>
        <v>0</v>
      </c>
      <c r="BS72" s="103">
        <f t="shared" si="200"/>
        <v>17865.28</v>
      </c>
      <c r="BT72" s="103">
        <f t="shared" si="200"/>
        <v>0</v>
      </c>
      <c r="BU72" s="103">
        <f t="shared" si="200"/>
        <v>0</v>
      </c>
      <c r="BV72" s="103">
        <f t="shared" si="200"/>
        <v>27223173.490000002</v>
      </c>
      <c r="BW72" s="71">
        <f t="shared" si="186"/>
        <v>0.14133595955453035</v>
      </c>
      <c r="BX72" s="70">
        <f t="shared" si="187"/>
        <v>1615.2169573263386</v>
      </c>
      <c r="BY72" s="103">
        <f t="shared" ref="BY72:CE72" si="201">SUM(BY66:BY71)</f>
        <v>0</v>
      </c>
      <c r="BZ72" s="103">
        <f t="shared" si="201"/>
        <v>0</v>
      </c>
      <c r="CA72" s="103">
        <f t="shared" si="201"/>
        <v>0</v>
      </c>
      <c r="CB72" s="103">
        <f t="shared" si="201"/>
        <v>594.80999999999995</v>
      </c>
      <c r="CC72" s="103">
        <f t="shared" si="201"/>
        <v>60328.450000000004</v>
      </c>
      <c r="CD72" s="103">
        <f t="shared" si="201"/>
        <v>0</v>
      </c>
      <c r="CE72" s="103">
        <f t="shared" si="201"/>
        <v>60923.26</v>
      </c>
      <c r="CF72" s="71">
        <f t="shared" si="189"/>
        <v>3.1629844384061694E-4</v>
      </c>
      <c r="CG72" s="72">
        <f t="shared" si="190"/>
        <v>3.6147248844352653</v>
      </c>
      <c r="CH72" s="103">
        <f t="shared" ref="CH72:ES72" si="202">SUM(CH66:CH71)</f>
        <v>0</v>
      </c>
      <c r="CI72" s="103">
        <f t="shared" si="202"/>
        <v>0</v>
      </c>
      <c r="CJ72" s="103">
        <f t="shared" si="202"/>
        <v>0</v>
      </c>
      <c r="CK72" s="103">
        <f t="shared" si="202"/>
        <v>0</v>
      </c>
      <c r="CL72" s="103">
        <f t="shared" si="202"/>
        <v>0</v>
      </c>
      <c r="CM72" s="103">
        <f t="shared" si="202"/>
        <v>0</v>
      </c>
      <c r="CN72" s="103">
        <f t="shared" si="202"/>
        <v>0</v>
      </c>
      <c r="CO72" s="103">
        <f t="shared" si="202"/>
        <v>0</v>
      </c>
      <c r="CP72" s="103">
        <f t="shared" si="202"/>
        <v>0</v>
      </c>
      <c r="CQ72" s="103">
        <f t="shared" si="202"/>
        <v>3326669.79</v>
      </c>
      <c r="CR72" s="103">
        <f t="shared" si="202"/>
        <v>0</v>
      </c>
      <c r="CS72" s="103">
        <f t="shared" si="202"/>
        <v>115169.51</v>
      </c>
      <c r="CT72" s="103">
        <f t="shared" si="202"/>
        <v>0</v>
      </c>
      <c r="CU72" s="103">
        <f t="shared" si="202"/>
        <v>4179418.63</v>
      </c>
      <c r="CV72" s="103">
        <f t="shared" si="202"/>
        <v>583550.46</v>
      </c>
      <c r="CW72" s="103">
        <f t="shared" si="202"/>
        <v>0</v>
      </c>
      <c r="CX72" s="103">
        <f t="shared" si="202"/>
        <v>0</v>
      </c>
      <c r="CY72" s="103">
        <f t="shared" si="202"/>
        <v>0</v>
      </c>
      <c r="CZ72" s="103">
        <f t="shared" si="202"/>
        <v>0</v>
      </c>
      <c r="DA72" s="103">
        <f t="shared" si="202"/>
        <v>0</v>
      </c>
      <c r="DB72" s="103">
        <f t="shared" si="202"/>
        <v>123730.08</v>
      </c>
      <c r="DC72" s="103">
        <f t="shared" si="202"/>
        <v>0</v>
      </c>
      <c r="DD72" s="103">
        <f t="shared" si="202"/>
        <v>0</v>
      </c>
      <c r="DE72" s="103">
        <f t="shared" si="202"/>
        <v>0</v>
      </c>
      <c r="DF72" s="103">
        <f t="shared" si="202"/>
        <v>0</v>
      </c>
      <c r="DG72" s="103">
        <f t="shared" si="202"/>
        <v>5785.18</v>
      </c>
      <c r="DH72" s="103">
        <f t="shared" si="202"/>
        <v>55162.31</v>
      </c>
      <c r="DI72" s="103">
        <f t="shared" si="202"/>
        <v>4721452.5699999994</v>
      </c>
      <c r="DJ72" s="103">
        <f t="shared" si="202"/>
        <v>0</v>
      </c>
      <c r="DK72" s="103">
        <f t="shared" si="202"/>
        <v>0</v>
      </c>
      <c r="DL72" s="103">
        <f t="shared" si="202"/>
        <v>0</v>
      </c>
      <c r="DM72" s="103">
        <f t="shared" si="202"/>
        <v>0</v>
      </c>
      <c r="DN72" s="103">
        <f t="shared" si="202"/>
        <v>0</v>
      </c>
      <c r="DO72" s="103">
        <f t="shared" si="202"/>
        <v>0</v>
      </c>
      <c r="DP72" s="103">
        <f t="shared" si="202"/>
        <v>0</v>
      </c>
      <c r="DQ72" s="103">
        <f t="shared" si="202"/>
        <v>0</v>
      </c>
      <c r="DR72" s="103">
        <f t="shared" si="202"/>
        <v>0</v>
      </c>
      <c r="DS72" s="103">
        <f t="shared" si="202"/>
        <v>0</v>
      </c>
      <c r="DT72" s="103">
        <f t="shared" si="202"/>
        <v>0</v>
      </c>
      <c r="DU72" s="103">
        <f t="shared" si="202"/>
        <v>0</v>
      </c>
      <c r="DV72" s="103">
        <f t="shared" si="202"/>
        <v>0</v>
      </c>
      <c r="DW72" s="103">
        <f t="shared" si="202"/>
        <v>0</v>
      </c>
      <c r="DX72" s="103">
        <f t="shared" si="202"/>
        <v>0</v>
      </c>
      <c r="DY72" s="103">
        <f t="shared" si="202"/>
        <v>0</v>
      </c>
      <c r="DZ72" s="103">
        <f t="shared" si="202"/>
        <v>0</v>
      </c>
      <c r="EA72" s="103">
        <f t="shared" si="202"/>
        <v>0</v>
      </c>
      <c r="EB72" s="103">
        <f t="shared" si="202"/>
        <v>0</v>
      </c>
      <c r="EC72" s="103">
        <f t="shared" si="202"/>
        <v>0</v>
      </c>
      <c r="ED72" s="103">
        <f t="shared" si="202"/>
        <v>0</v>
      </c>
      <c r="EE72" s="103">
        <f t="shared" si="202"/>
        <v>0</v>
      </c>
      <c r="EF72" s="103">
        <f t="shared" si="202"/>
        <v>0</v>
      </c>
      <c r="EG72" s="103">
        <f t="shared" si="202"/>
        <v>139911.21</v>
      </c>
      <c r="EH72" s="103">
        <f t="shared" si="202"/>
        <v>0</v>
      </c>
      <c r="EI72" s="103">
        <f t="shared" si="202"/>
        <v>0</v>
      </c>
      <c r="EJ72" s="103">
        <f t="shared" si="202"/>
        <v>0</v>
      </c>
      <c r="EK72" s="103">
        <f t="shared" si="202"/>
        <v>3207.96</v>
      </c>
      <c r="EL72" s="103">
        <f t="shared" si="202"/>
        <v>0</v>
      </c>
      <c r="EM72" s="103">
        <f t="shared" si="202"/>
        <v>0</v>
      </c>
      <c r="EN72" s="103">
        <f t="shared" si="202"/>
        <v>95065.98</v>
      </c>
      <c r="EO72" s="103">
        <f t="shared" si="202"/>
        <v>5019.97</v>
      </c>
      <c r="EP72" s="103">
        <f t="shared" si="202"/>
        <v>0</v>
      </c>
      <c r="EQ72" s="103">
        <f t="shared" si="202"/>
        <v>0</v>
      </c>
      <c r="ER72" s="103">
        <f t="shared" si="202"/>
        <v>0</v>
      </c>
      <c r="ES72" s="103">
        <f t="shared" si="202"/>
        <v>0</v>
      </c>
      <c r="ET72" s="103">
        <f t="shared" ref="ET72:FR72" si="203">SUM(ET66:ET71)</f>
        <v>0</v>
      </c>
      <c r="EU72" s="103">
        <f t="shared" si="203"/>
        <v>0</v>
      </c>
      <c r="EV72" s="103">
        <f t="shared" si="203"/>
        <v>201049.68</v>
      </c>
      <c r="EW72" s="103">
        <f t="shared" si="203"/>
        <v>0</v>
      </c>
      <c r="EX72" s="103">
        <f t="shared" si="203"/>
        <v>0</v>
      </c>
      <c r="EY72" s="103">
        <f t="shared" si="203"/>
        <v>0</v>
      </c>
      <c r="EZ72" s="103">
        <f t="shared" si="203"/>
        <v>0</v>
      </c>
      <c r="FA72" s="103">
        <f t="shared" si="203"/>
        <v>0</v>
      </c>
      <c r="FB72" s="103">
        <f t="shared" si="203"/>
        <v>0</v>
      </c>
      <c r="FC72" s="103">
        <f t="shared" si="203"/>
        <v>0</v>
      </c>
      <c r="FD72" s="103">
        <f t="shared" si="203"/>
        <v>0</v>
      </c>
      <c r="FE72" s="103">
        <f t="shared" si="203"/>
        <v>0</v>
      </c>
      <c r="FF72" s="103">
        <f t="shared" si="203"/>
        <v>0</v>
      </c>
      <c r="FG72" s="103">
        <f t="shared" si="203"/>
        <v>0</v>
      </c>
      <c r="FH72" s="103">
        <f t="shared" si="203"/>
        <v>0</v>
      </c>
      <c r="FI72" s="103">
        <f t="shared" si="203"/>
        <v>0</v>
      </c>
      <c r="FJ72" s="103">
        <f t="shared" si="203"/>
        <v>0</v>
      </c>
      <c r="FK72" s="103">
        <f t="shared" si="203"/>
        <v>0</v>
      </c>
      <c r="FL72" s="103">
        <f t="shared" si="203"/>
        <v>0</v>
      </c>
      <c r="FM72" s="103">
        <f t="shared" si="203"/>
        <v>0</v>
      </c>
      <c r="FN72" s="103">
        <f t="shared" si="203"/>
        <v>0</v>
      </c>
      <c r="FO72" s="103">
        <f t="shared" si="203"/>
        <v>0</v>
      </c>
      <c r="FP72" s="103">
        <f t="shared" si="203"/>
        <v>0</v>
      </c>
      <c r="FQ72" s="103">
        <f t="shared" si="203"/>
        <v>0</v>
      </c>
      <c r="FR72" s="103">
        <f t="shared" si="203"/>
        <v>472054.06</v>
      </c>
      <c r="FS72" s="103">
        <f>SUM(FS66:FS71)</f>
        <v>14027247.390000001</v>
      </c>
      <c r="FT72" s="71">
        <f t="shared" si="192"/>
        <v>7.2825986672813564E-2</v>
      </c>
      <c r="FU72" s="117">
        <f t="shared" si="193"/>
        <v>832.2706335931897</v>
      </c>
      <c r="FV72" s="103">
        <f t="shared" ref="FV72:GU72" si="204">SUM(FV66:FV71)</f>
        <v>34510.92</v>
      </c>
      <c r="FW72" s="103">
        <f t="shared" si="204"/>
        <v>131292.15</v>
      </c>
      <c r="FX72" s="103">
        <f t="shared" si="204"/>
        <v>0</v>
      </c>
      <c r="FY72" s="103">
        <f t="shared" si="204"/>
        <v>0</v>
      </c>
      <c r="FZ72" s="103">
        <f t="shared" si="204"/>
        <v>0</v>
      </c>
      <c r="GA72" s="103">
        <f>SUM(GA66:GA71)</f>
        <v>2466998.4700000002</v>
      </c>
      <c r="GB72" s="103">
        <f t="shared" si="204"/>
        <v>0</v>
      </c>
      <c r="GC72" s="103">
        <f t="shared" si="204"/>
        <v>30288.38</v>
      </c>
      <c r="GD72" s="103">
        <f t="shared" si="204"/>
        <v>200936.01</v>
      </c>
      <c r="GE72" s="103">
        <f t="shared" si="204"/>
        <v>19008.099999999999</v>
      </c>
      <c r="GF72" s="103">
        <f t="shared" si="204"/>
        <v>58744.73</v>
      </c>
      <c r="GG72" s="103">
        <f t="shared" si="204"/>
        <v>0</v>
      </c>
      <c r="GH72" s="103">
        <f t="shared" si="204"/>
        <v>325.26</v>
      </c>
      <c r="GI72" s="103">
        <f t="shared" si="204"/>
        <v>0</v>
      </c>
      <c r="GJ72" s="103">
        <f t="shared" si="204"/>
        <v>45586.509999999995</v>
      </c>
      <c r="GK72" s="103">
        <f t="shared" si="204"/>
        <v>43300.68</v>
      </c>
      <c r="GL72" s="103">
        <f t="shared" si="204"/>
        <v>310610.01</v>
      </c>
      <c r="GM72" s="103">
        <f t="shared" si="204"/>
        <v>28571.67</v>
      </c>
      <c r="GN72" s="103">
        <f t="shared" si="204"/>
        <v>0</v>
      </c>
      <c r="GO72" s="103">
        <f t="shared" si="204"/>
        <v>0</v>
      </c>
      <c r="GP72" s="103">
        <f t="shared" si="204"/>
        <v>0</v>
      </c>
      <c r="GQ72" s="103">
        <f t="shared" si="204"/>
        <v>12575</v>
      </c>
      <c r="GR72" s="103">
        <f t="shared" si="204"/>
        <v>0</v>
      </c>
      <c r="GS72" s="103">
        <f t="shared" si="204"/>
        <v>37111.199999999997</v>
      </c>
      <c r="GT72" s="103">
        <f t="shared" si="204"/>
        <v>125000</v>
      </c>
      <c r="GU72" s="103">
        <f t="shared" si="204"/>
        <v>3544859.09</v>
      </c>
      <c r="GV72" s="71">
        <f>GU72/E72</f>
        <v>1.8404028507359348E-2</v>
      </c>
      <c r="GW72" s="107">
        <f t="shared" si="195"/>
        <v>210.32509364140313</v>
      </c>
    </row>
    <row r="73" spans="1:222" ht="4.5" customHeight="1" x14ac:dyDescent="0.2">
      <c r="B73" s="87"/>
      <c r="C73" s="100"/>
      <c r="D73" s="120"/>
      <c r="E73" s="121"/>
      <c r="F73" s="81"/>
      <c r="G73" s="81"/>
      <c r="H73" s="81"/>
      <c r="I73" s="81"/>
      <c r="J73" s="81"/>
      <c r="K73" s="81"/>
      <c r="L73" s="81"/>
      <c r="M73" s="81"/>
      <c r="N73" s="81"/>
      <c r="O73" s="92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92"/>
      <c r="AO73" s="81"/>
      <c r="AP73" s="81"/>
      <c r="AQ73" s="81"/>
      <c r="AR73" s="81"/>
      <c r="AS73" s="81"/>
      <c r="AT73" s="81"/>
      <c r="AU73" s="81"/>
      <c r="AV73" s="92"/>
      <c r="AW73" s="81"/>
      <c r="AX73" s="81"/>
      <c r="AY73" s="81"/>
      <c r="AZ73" s="81"/>
      <c r="BA73" s="81"/>
      <c r="BB73" s="81"/>
      <c r="BC73" s="81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1"/>
      <c r="BO73" s="81"/>
      <c r="BP73" s="81"/>
      <c r="BQ73" s="81"/>
      <c r="BR73" s="81"/>
      <c r="BS73" s="81"/>
      <c r="BT73" s="81"/>
      <c r="BU73" s="81"/>
      <c r="BV73" s="81"/>
      <c r="BW73" s="92"/>
      <c r="BX73" s="81"/>
      <c r="BY73" s="81"/>
      <c r="BZ73" s="81"/>
      <c r="CA73" s="81"/>
      <c r="CB73" s="81"/>
      <c r="CC73" s="81"/>
      <c r="CD73" s="81"/>
      <c r="CE73" s="81"/>
      <c r="CF73" s="92"/>
      <c r="CG73" s="81"/>
      <c r="CH73" s="81"/>
      <c r="CI73" s="81"/>
      <c r="CJ73" s="81"/>
      <c r="CK73" s="81"/>
      <c r="CL73" s="81"/>
      <c r="CM73" s="81"/>
      <c r="CN73" s="81"/>
      <c r="CO73" s="81"/>
      <c r="CP73" s="81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1"/>
      <c r="DH73" s="81"/>
      <c r="DI73" s="81"/>
      <c r="DJ73" s="81"/>
      <c r="DK73" s="81"/>
      <c r="DL73" s="81"/>
      <c r="DM73" s="81"/>
      <c r="DN73" s="81"/>
      <c r="DO73" s="81"/>
      <c r="DP73" s="81"/>
      <c r="DQ73" s="81"/>
      <c r="DR73" s="81"/>
      <c r="DS73" s="81"/>
      <c r="DT73" s="81"/>
      <c r="DU73" s="81"/>
      <c r="DV73" s="81"/>
      <c r="DW73" s="81"/>
      <c r="DX73" s="81"/>
      <c r="DY73" s="81"/>
      <c r="DZ73" s="81"/>
      <c r="EA73" s="81"/>
      <c r="EB73" s="81"/>
      <c r="EC73" s="81"/>
      <c r="ED73" s="81"/>
      <c r="EE73" s="81"/>
      <c r="EF73" s="81"/>
      <c r="EG73" s="81"/>
      <c r="EH73" s="81"/>
      <c r="EI73" s="81"/>
      <c r="EJ73" s="81"/>
      <c r="EK73" s="81"/>
      <c r="EL73" s="81"/>
      <c r="EM73" s="81"/>
      <c r="EN73" s="81"/>
      <c r="EO73" s="81"/>
      <c r="EP73" s="81"/>
      <c r="EQ73" s="81"/>
      <c r="ER73" s="81"/>
      <c r="ES73" s="81"/>
      <c r="ET73" s="81"/>
      <c r="EU73" s="81"/>
      <c r="EV73" s="81"/>
      <c r="EW73" s="81"/>
      <c r="EX73" s="81"/>
      <c r="EY73" s="81"/>
      <c r="EZ73" s="81"/>
      <c r="FA73" s="81"/>
      <c r="FB73" s="81"/>
      <c r="FC73" s="81"/>
      <c r="FD73" s="81"/>
      <c r="FE73" s="81"/>
      <c r="FF73" s="81"/>
      <c r="FG73" s="81"/>
      <c r="FH73" s="81"/>
      <c r="FI73" s="81"/>
      <c r="FJ73" s="81"/>
      <c r="FK73" s="81"/>
      <c r="FL73" s="81"/>
      <c r="FM73" s="81"/>
      <c r="FN73" s="81"/>
      <c r="FO73" s="81"/>
      <c r="FP73" s="81"/>
      <c r="FQ73" s="81"/>
      <c r="FR73" s="81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108"/>
    </row>
    <row r="74" spans="1:222" ht="12.75" x14ac:dyDescent="0.2">
      <c r="A74" s="99" t="s">
        <v>267</v>
      </c>
      <c r="B74" s="87"/>
      <c r="C74" s="100"/>
      <c r="D74" s="120"/>
      <c r="E74" s="121"/>
      <c r="F74" s="81"/>
      <c r="G74" s="81"/>
      <c r="H74" s="81"/>
      <c r="I74" s="81"/>
      <c r="J74" s="81"/>
      <c r="K74" s="81"/>
      <c r="L74" s="81"/>
      <c r="M74" s="81"/>
      <c r="N74" s="81"/>
      <c r="O74" s="92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92"/>
      <c r="AO74" s="81"/>
      <c r="AP74" s="81"/>
      <c r="AQ74" s="81"/>
      <c r="AR74" s="81"/>
      <c r="AS74" s="81"/>
      <c r="AT74" s="81"/>
      <c r="AU74" s="81"/>
      <c r="AV74" s="92"/>
      <c r="AW74" s="81"/>
      <c r="AX74" s="81"/>
      <c r="AY74" s="81"/>
      <c r="AZ74" s="81"/>
      <c r="BA74" s="81"/>
      <c r="BB74" s="81"/>
      <c r="BC74" s="81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1"/>
      <c r="BO74" s="81"/>
      <c r="BP74" s="81"/>
      <c r="BQ74" s="81"/>
      <c r="BR74" s="81"/>
      <c r="BS74" s="81"/>
      <c r="BT74" s="81"/>
      <c r="BU74" s="81"/>
      <c r="BV74" s="81"/>
      <c r="BW74" s="92"/>
      <c r="BX74" s="81"/>
      <c r="BY74" s="81"/>
      <c r="BZ74" s="81"/>
      <c r="CA74" s="81"/>
      <c r="CB74" s="81"/>
      <c r="CC74" s="81"/>
      <c r="CD74" s="81"/>
      <c r="CE74" s="81"/>
      <c r="CF74" s="92"/>
      <c r="CG74" s="81"/>
      <c r="CH74" s="81"/>
      <c r="CI74" s="81"/>
      <c r="CJ74" s="81"/>
      <c r="CK74" s="81"/>
      <c r="CL74" s="81"/>
      <c r="CM74" s="81"/>
      <c r="CN74" s="81"/>
      <c r="CO74" s="81"/>
      <c r="CP74" s="81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1"/>
      <c r="DH74" s="81"/>
      <c r="DI74" s="81"/>
      <c r="DJ74" s="81"/>
      <c r="DK74" s="81"/>
      <c r="DL74" s="81"/>
      <c r="DM74" s="81"/>
      <c r="DN74" s="81"/>
      <c r="DO74" s="81"/>
      <c r="DP74" s="81"/>
      <c r="DQ74" s="81"/>
      <c r="DR74" s="81"/>
      <c r="DS74" s="81"/>
      <c r="DT74" s="81"/>
      <c r="DU74" s="81"/>
      <c r="DV74" s="81"/>
      <c r="DW74" s="81"/>
      <c r="DX74" s="81"/>
      <c r="DY74" s="81"/>
      <c r="DZ74" s="81"/>
      <c r="EA74" s="81"/>
      <c r="EB74" s="81"/>
      <c r="EC74" s="81"/>
      <c r="ED74" s="81"/>
      <c r="EE74" s="81"/>
      <c r="EF74" s="81"/>
      <c r="EG74" s="81"/>
      <c r="EH74" s="81"/>
      <c r="EI74" s="81"/>
      <c r="EJ74" s="81"/>
      <c r="EK74" s="81"/>
      <c r="EL74" s="81"/>
      <c r="EM74" s="81"/>
      <c r="EN74" s="81"/>
      <c r="EO74" s="81"/>
      <c r="EP74" s="81"/>
      <c r="EQ74" s="81"/>
      <c r="ER74" s="81"/>
      <c r="ES74" s="81"/>
      <c r="ET74" s="81"/>
      <c r="EU74" s="81"/>
      <c r="EV74" s="81"/>
      <c r="EW74" s="81"/>
      <c r="EX74" s="81"/>
      <c r="EY74" s="81"/>
      <c r="EZ74" s="81"/>
      <c r="FA74" s="81"/>
      <c r="FB74" s="81"/>
      <c r="FC74" s="81"/>
      <c r="FD74" s="81"/>
      <c r="FE74" s="81"/>
      <c r="FF74" s="81"/>
      <c r="FG74" s="81"/>
      <c r="FH74" s="81"/>
      <c r="FI74" s="81"/>
      <c r="FJ74" s="81"/>
      <c r="FK74" s="81"/>
      <c r="FL74" s="81"/>
      <c r="FM74" s="81"/>
      <c r="FN74" s="81"/>
      <c r="FO74" s="81"/>
      <c r="FP74" s="81"/>
      <c r="FQ74" s="81"/>
      <c r="FR74" s="81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108"/>
    </row>
    <row r="75" spans="1:222" x14ac:dyDescent="0.2">
      <c r="B75" s="87" t="s">
        <v>268</v>
      </c>
      <c r="C75" s="87" t="s">
        <v>269</v>
      </c>
      <c r="D75" s="88">
        <f>IF(ISNA(VLOOKUP($B75,'[2]1516 enrollment_Rev_Exp by size'!$A$6:$C$325,3,FALSE)),"",VLOOKUP($B75,'[2]1516 enrollment_Rev_Exp by size'!$A$6:$C$325,3,FALSE))</f>
        <v>152.94999999999999</v>
      </c>
      <c r="E75" s="89">
        <v>3339664.01</v>
      </c>
      <c r="F75" s="67">
        <f t="shared" ref="F75:F80" si="205">N75+AM75+AU75+BV75+CE75+FS75+GU75</f>
        <v>3339664.01</v>
      </c>
      <c r="G75" s="67">
        <f t="shared" ref="G75:G80" si="206">F75-E75</f>
        <v>0</v>
      </c>
      <c r="H75" s="90">
        <f>IF(ISNA(VLOOKUP($B75,'[2]1516 Exp_Rev Access'!$F$7:$FS$310,2,FALSE)),"",VLOOKUP($B75,'[2]1516 Exp_Rev Access'!$F$7:$FS$310,2,FALSE))</f>
        <v>828316</v>
      </c>
      <c r="I75" s="90">
        <f>IF(ISNA(VLOOKUP($B75,'[2]1516 Exp_Rev Access'!$F$7:$FS$310,3,FALSE)),"",VLOOKUP($B75,'[2]1516 Exp_Rev Access'!$F$7:$FS$310,3,FALSE))</f>
        <v>0</v>
      </c>
      <c r="J75" s="90">
        <f>IF(ISNA(VLOOKUP($B75,'[2]1516 Exp_Rev Access'!$F$7:$FS$310,4,FALSE)),"",VLOOKUP($B75,'[2]1516 Exp_Rev Access'!$F$7:$FS$310,4,FALSE))</f>
        <v>0</v>
      </c>
      <c r="K75" s="90">
        <f>IF(ISNA(VLOOKUP($B75,'[2]1516 Exp_Rev Access'!$F$7:$FS$310,5,FALSE)),"-",VLOOKUP($B75,'[2]1516 Exp_Rev Access'!$F$7:$FS$310,5,FALSE))</f>
        <v>0</v>
      </c>
      <c r="L75" s="90">
        <f>IF(ISNA(VLOOKUP($B75,'[2]1516 Exp_Rev Access'!$F$7:$FS$310,6,FALSE)),"",VLOOKUP($B75,'[2]1516 Exp_Rev Access'!$F$7:$FS$310,6,FALSE))</f>
        <v>0</v>
      </c>
      <c r="M75" s="90">
        <f>IF(ISNA(VLOOKUP($B75,'[2]1516 Exp_Rev Access'!$F$7:$FS$310,7,FALSE)),"",VLOOKUP($B75,'[2]1516 Exp_Rev Access'!$F$7:$FS$310,7,FALSE))</f>
        <v>0</v>
      </c>
      <c r="N75" s="53">
        <f t="shared" ref="N75:N80" si="207">SUM(H75:M75)</f>
        <v>828316</v>
      </c>
      <c r="O75" s="91">
        <f t="shared" ref="O75:O80" si="208">N75/E75</f>
        <v>0.24802375254509512</v>
      </c>
      <c r="P75" s="53">
        <f t="shared" ref="P75:P80" si="209">N75/D75</f>
        <v>5415.5998692383137</v>
      </c>
      <c r="Q75" s="90">
        <f>IF(ISNA(VLOOKUP($B75,'[2]1516 Exp_Rev Access'!$F$7:$FS$310,8,FALSE)),"",VLOOKUP($B75,'[2]1516 Exp_Rev Access'!$F$7:$FS$310,8,FALSE))</f>
        <v>0</v>
      </c>
      <c r="R75" s="90">
        <f>IF(ISNA(VLOOKUP($B75,'[2]1516 Exp_Rev Access'!$F$7:$FS$310,9,FALSE)),"",VLOOKUP($B75,'[2]1516 Exp_Rev Access'!$F$7:$FS$310,9,FALSE))</f>
        <v>0</v>
      </c>
      <c r="S75" s="90">
        <f>IF(ISNA(VLOOKUP($B75,'[2]1516 Exp_Rev Access'!$F$7:$FS$310,10,FALSE)),"",VLOOKUP($B75,'[2]1516 Exp_Rev Access'!$F$7:$FS$310,10,FALSE))</f>
        <v>0</v>
      </c>
      <c r="T75" s="90">
        <f>IF(ISNA(VLOOKUP($B75,'[2]1516 Exp_Rev Access'!$F$7:$FS$310,11,FALSE)),"",VLOOKUP($B75,'[2]1516 Exp_Rev Access'!$F$7:$FS$310,11,FALSE))</f>
        <v>0</v>
      </c>
      <c r="U75" s="90">
        <f>IF(ISNA(VLOOKUP($B75,'[2]1516 Exp_Rev Access'!$F$7:$FS$310,12,FALSE)),"",VLOOKUP($B75,'[2]1516 Exp_Rev Access'!$F$7:$FS$310,12,FALSE))</f>
        <v>0</v>
      </c>
      <c r="V75" s="90">
        <f>IF(ISNA(VLOOKUP($B75,'[2]1516 Exp_Rev Access'!$F$7:$FS$310,13,FALSE)),"",VLOOKUP($B75,'[2]1516 Exp_Rev Access'!$F$7:$FS$310,13,FALSE))</f>
        <v>0</v>
      </c>
      <c r="W75" s="90">
        <f>IF(ISNA(VLOOKUP($B75,'[2]1516 Exp_Rev Access'!$F$7:$FS$310,14,FALSE)),"",VLOOKUP($B75,'[2]1516 Exp_Rev Access'!$F$7:$FS$310,14,FALSE))</f>
        <v>0</v>
      </c>
      <c r="X75" s="90">
        <f>IF(ISNA(VLOOKUP($B75,'[2]1516 Exp_Rev Access'!$F$7:$FS$310,15,FALSE)),"",VLOOKUP($B75,'[2]1516 Exp_Rev Access'!$F$7:$FS$310,15,FALSE))</f>
        <v>0</v>
      </c>
      <c r="Y75" s="90">
        <f>IF(ISNA(VLOOKUP($B75,'[2]1516 Exp_Rev Access'!$F$7:$FS$310,16,FALSE)),"",VLOOKUP($B75,'[2]1516 Exp_Rev Access'!$F$7:$FS$310,16,FALSE))</f>
        <v>0</v>
      </c>
      <c r="Z75" s="90">
        <f>IF(ISNA(VLOOKUP($B75,'[2]1516 Exp_Rev Access'!$F$7:$FS$310,17,FALSE)),"",VLOOKUP($B75,'[2]1516 Exp_Rev Access'!$F$7:$FS$310,17,FALSE))</f>
        <v>0</v>
      </c>
      <c r="AA75" s="90">
        <f>IF(ISNA(VLOOKUP($B75,'[2]1516 Exp_Rev Access'!$F$7:$FS$310,18,FALSE)),"",VLOOKUP($B75,'[2]1516 Exp_Rev Access'!$F$7:$FS$310,18,FALSE))</f>
        <v>0</v>
      </c>
      <c r="AB75" s="90">
        <f>IF(ISNA(VLOOKUP($B75,'[2]1516 Exp_Rev Access'!$F$7:$FS$310,19,FALSE)),"",VLOOKUP($B75,'[2]1516 Exp_Rev Access'!$F$7:$FS$310,19,FALSE))</f>
        <v>0</v>
      </c>
      <c r="AC75" s="90">
        <f>IF(ISNA(VLOOKUP($B75,'[2]1516 Exp_Rev Access'!$F$7:$FS$310,20,FALSE)),"",VLOOKUP($B75,'[2]1516 Exp_Rev Access'!$F$7:$FS$310,20,FALSE))</f>
        <v>0</v>
      </c>
      <c r="AD75" s="90">
        <f>IF(ISNA(VLOOKUP($B75,'[2]1516 Exp_Rev Access'!$F$7:$FS$310,21,FALSE)),"",VLOOKUP($B75,'[2]1516 Exp_Rev Access'!$F$7:$FS$310,21,FALSE))</f>
        <v>3157</v>
      </c>
      <c r="AE75" s="90">
        <f>IF(ISNA(VLOOKUP($B75,'[2]1516 Exp_Rev Access'!$F$7:$FS$310,22,FALSE)),"",VLOOKUP($B75,'[2]1516 Exp_Rev Access'!$F$7:$FS$310,22,FALSE))</f>
        <v>569.96</v>
      </c>
      <c r="AF75" s="90">
        <f>IF(ISNA(VLOOKUP($B75,'[2]1516 Exp_Rev Access'!$F$7:$FS$310,23,FALSE)),"",VLOOKUP($B75,'[2]1516 Exp_Rev Access'!$F$7:$FS$310,23,FALSE))</f>
        <v>0</v>
      </c>
      <c r="AG75" s="90">
        <f>IF(ISNA(VLOOKUP($B75,'[2]1516 Exp_Rev Access'!$F$7:$FS$310,24,FALSE)),"",VLOOKUP($B75,'[2]1516 Exp_Rev Access'!$F$7:$FS$310,24,FALSE))</f>
        <v>341.1</v>
      </c>
      <c r="AH75" s="90">
        <f>IF(ISNA(VLOOKUP($B75,'[2]1516 Exp_Rev Access'!$F$7:$FS$310,25,FALSE)),"",VLOOKUP($B75,'[2]1516 Exp_Rev Access'!$F$7:$FS$310,25,FALSE))</f>
        <v>80</v>
      </c>
      <c r="AI75" s="90">
        <f>IF(ISNA(VLOOKUP($B75,'[2]1516 Exp_Rev Access'!$F$7:$FS$310,26,FALSE)),"",VLOOKUP($B75,'[2]1516 Exp_Rev Access'!$F$7:$FS$310,26,FALSE))</f>
        <v>425</v>
      </c>
      <c r="AJ75" s="90">
        <f>IF(ISNA(VLOOKUP($B75,'[2]1516 Exp_Rev Access'!$F$7:$FS$310,27,FALSE)),"",VLOOKUP($B75,'[2]1516 Exp_Rev Access'!$F$7:$FS$310,27,FALSE))</f>
        <v>0</v>
      </c>
      <c r="AK75" s="90">
        <f>IF(ISNA(VLOOKUP($B75,'[2]1516 Exp_Rev Access'!$F$7:$FS$310,28,FALSE)),"",VLOOKUP($B75,'[2]1516 Exp_Rev Access'!$F$7:$FS$310,28,FALSE))</f>
        <v>1643.55</v>
      </c>
      <c r="AL75" s="90">
        <f>IF(ISNA(VLOOKUP($B75,'[2]1516 Exp_Rev Access'!$F$7:$FS$310,29,FALSE)),"",VLOOKUP($B75,'[2]1516 Exp_Rev Access'!$F$7:$FS$310,29,FALSE))</f>
        <v>0</v>
      </c>
      <c r="AM75" s="53">
        <f t="shared" ref="AM75:AM80" si="210">SUM(Q75:AL75)</f>
        <v>6216.61</v>
      </c>
      <c r="AN75" s="92">
        <f t="shared" ref="AN75:AN81" si="211">AM75/E75</f>
        <v>1.8614477328813685E-3</v>
      </c>
      <c r="AO75" s="68">
        <f t="shared" ref="AO75:AO81" si="212">AM75/D75</f>
        <v>40.644720496894408</v>
      </c>
      <c r="AP75" s="90">
        <f>IF(ISNA(VLOOKUP($B75,'[2]1516 Exp_Rev Access'!$F$7:$FS$310,30,FALSE)),"",VLOOKUP($B75,'[2]1516 Exp_Rev Access'!$F$7:$FS$310,30,FALSE))</f>
        <v>1061865.03</v>
      </c>
      <c r="AQ75" s="90">
        <f>IF(ISNA(VLOOKUP($B75,'[2]1516 Exp_Rev Access'!$F$7:$FS$310,31,FALSE)),"",VLOOKUP($B75,'[2]1516 Exp_Rev Access'!$F$7:$FS$310,31,FALSE))</f>
        <v>26539.46</v>
      </c>
      <c r="AR75" s="90">
        <f>IF(ISNA(VLOOKUP($B75,'[2]1516 Exp_Rev Access'!$F$7:$FS$310,32,FALSE)),"",VLOOKUP($B75,'[2]1516 Exp_Rev Access'!$F$7:$FS$310,32,FALSE))</f>
        <v>0</v>
      </c>
      <c r="AS75" s="90">
        <f>IF(ISNA(VLOOKUP($B75,'[2]1516 Exp_Rev Access'!$F$7:$FS$310,33,FALSE)),"",VLOOKUP($B75,'[2]1516 Exp_Rev Access'!$F$7:$FS$310,33,FALSE))</f>
        <v>0</v>
      </c>
      <c r="AT75" s="90">
        <f>IF(ISNA(VLOOKUP($B75,'[2]1516 Exp_Rev Access'!$F$7:$FS$310,34,FALSE)),"",VLOOKUP($B75,'[2]1516 Exp_Rev Access'!$F$7:$FS$310,34,FALSE))</f>
        <v>0</v>
      </c>
      <c r="AU75" s="53">
        <f t="shared" ref="AU75:AU80" si="213">SUM(AP75:AT75)</f>
        <v>1088404.49</v>
      </c>
      <c r="AV75" s="93">
        <f t="shared" ref="AV75:AV81" si="214">AU75/E75</f>
        <v>0.32590239219902845</v>
      </c>
      <c r="AW75" s="53">
        <f t="shared" ref="AW75:AW81" si="215">AU75/D75</f>
        <v>7116.0803530565545</v>
      </c>
      <c r="AX75" s="90">
        <f>IF(ISNA(VLOOKUP($B75,'[2]1516 Exp_Rev Access'!$F$7:$FS$310,35,FALSE)),"",VLOOKUP($B75,'[2]1516 Exp_Rev Access'!$F$7:$FS$310,35,FALSE))</f>
        <v>0</v>
      </c>
      <c r="AY75" s="90">
        <f>IF(ISNA(VLOOKUP($B75,'[2]1516 Exp_Rev Access'!$F$7:$FS$310,36,FALSE)),"",VLOOKUP($B75,'[2]1516 Exp_Rev Access'!$F$7:$FS$310,36,FALSE))</f>
        <v>156302.12</v>
      </c>
      <c r="AZ75" s="90">
        <f>IF(ISNA(VLOOKUP($B75,'[2]1516 Exp_Rev Access'!$F$7:$FS$310,37,FALSE)),"",VLOOKUP($B75,'[2]1516 Exp_Rev Access'!$F$7:$FS$310,37,FALSE))</f>
        <v>19821.919999999998</v>
      </c>
      <c r="BA75" s="90">
        <f>IF(ISNA(VLOOKUP($B75,'[2]1516 Exp_Rev Access'!$F$7:$FS$310,38,FALSE)),"",VLOOKUP($B75,'[2]1516 Exp_Rev Access'!$F$7:$FS$310,38,FALSE))</f>
        <v>0</v>
      </c>
      <c r="BB75" s="90">
        <f>IF(ISNA(VLOOKUP($B75,'[2]1516 Exp_Rev Access'!$F$7:$FS$310,39,FALSE)),"",VLOOKUP($B75,'[2]1516 Exp_Rev Access'!$F$7:$FS$310,39,FALSE))</f>
        <v>0</v>
      </c>
      <c r="BC75" s="90">
        <f>IF(ISNA(VLOOKUP($B75,'[2]1516 Exp_Rev Access'!$F$7:$FS$310,40,FALSE)),"",VLOOKUP($B75,'[2]1516 Exp_Rev Access'!$F$7:$FS$310,40,FALSE))</f>
        <v>73591.990000000005</v>
      </c>
      <c r="BD75" s="90">
        <f>IF(ISNA(VLOOKUP($B75,'[2]1516 Exp_Rev Access'!$F$7:$FS$310,41,FALSE)),"",VLOOKUP($B75,'[2]1516 Exp_Rev Access'!$F$7:$FS$310,41,FALSE))</f>
        <v>0</v>
      </c>
      <c r="BE75" s="90">
        <f>IF(ISNA(VLOOKUP($B75,'[2]1516 Exp_Rev Access'!$F$7:$FS$310,42,FALSE)),"",VLOOKUP($B75,'[2]1516 Exp_Rev Access'!$F$7:$FS$310,42,FALSE))</f>
        <v>12260.37</v>
      </c>
      <c r="BF75" s="90">
        <f>IF(ISNA(VLOOKUP($B75,'[2]1516 Exp_Rev Access'!$F$7:$FS$310,43,FALSE)),"",VLOOKUP($B75,'[2]1516 Exp_Rev Access'!$F$7:$FS$310,43,FALSE))</f>
        <v>0</v>
      </c>
      <c r="BG75" s="90">
        <f>IF(ISNA(VLOOKUP($B75,'[2]1516 Exp_Rev Access'!$F$7:$FS$310,44,FALSE)),"",VLOOKUP($B75,'[2]1516 Exp_Rev Access'!$F$7:$FS$310,44,FALSE))</f>
        <v>103001.69</v>
      </c>
      <c r="BH75" s="90">
        <f>IF(ISNA(VLOOKUP($B75,'[2]1516 Exp_Rev Access'!$F$7:$FS$310,45,FALSE)),"",VLOOKUP($B75,'[2]1516 Exp_Rev Access'!$F$7:$FS$310,45,FALSE))</f>
        <v>1572.29</v>
      </c>
      <c r="BI75" s="90">
        <f>IF(ISNA(VLOOKUP($B75,'[2]1516 Exp_Rev Access'!$F$7:$FS$310,46,FALSE)),"",VLOOKUP($B75,'[2]1516 Exp_Rev Access'!$F$7:$FS$310,46,FALSE))</f>
        <v>0</v>
      </c>
      <c r="BJ75" s="90">
        <f>IF(ISNA(VLOOKUP($B75,'[2]1516 Exp_Rev Access'!$F$7:$FS$310,47,FALSE)),"",VLOOKUP($B75,'[2]1516 Exp_Rev Access'!$F$7:$FS$310,47,FALSE))</f>
        <v>3289.96</v>
      </c>
      <c r="BK75" s="90">
        <f>IF(ISNA(VLOOKUP($B75,'[2]1516 Exp_Rev Access'!$F$7:$FS$310,48,FALSE)),"",VLOOKUP($B75,'[2]1516 Exp_Rev Access'!$F$7:$FS$310,48,FALSE))</f>
        <v>209095.54</v>
      </c>
      <c r="BL75" s="90">
        <f>IF(ISNA(VLOOKUP($B75,'[2]1516 Exp_Rev Access'!$F$7:$FS$310,49,FALSE)),"",VLOOKUP($B75,'[2]1516 Exp_Rev Access'!$F$7:$FS$310,49,FALSE))</f>
        <v>0</v>
      </c>
      <c r="BM75" s="90">
        <f>IF(ISNA(VLOOKUP($B75,'[2]1516 Exp_Rev Access'!$F$7:$FS$310,50,FALSE)),"",VLOOKUP($B75,'[2]1516 Exp_Rev Access'!$F$7:$FS$310,50,FALSE))</f>
        <v>0</v>
      </c>
      <c r="BN75" s="90">
        <f>IF(ISNA(VLOOKUP($B75,'[2]1516 Exp_Rev Access'!$F$7:$FS$310,51,FALSE)),"",VLOOKUP($B75,'[2]1516 Exp_Rev Access'!$F$7:$FS$310,51,FALSE))</f>
        <v>0</v>
      </c>
      <c r="BO75" s="90">
        <f>IF(ISNA(VLOOKUP($B75,'[2]1516 Exp_Rev Access'!$F$7:$FS$310,52,FALSE)),"",VLOOKUP($B75,'[2]1516 Exp_Rev Access'!$F$7:$FS$310,52,FALSE))</f>
        <v>0</v>
      </c>
      <c r="BP75" s="90">
        <f>IF(ISNA(VLOOKUP($B75,'[2]1516 Exp_Rev Access'!$F$7:$FS$310,53,FALSE)),"",VLOOKUP($B75,'[2]1516 Exp_Rev Access'!$F$7:$FS$310,53,FALSE))</f>
        <v>0</v>
      </c>
      <c r="BQ75" s="90">
        <f>IF(ISNA(VLOOKUP($B75,'[2]1516 Exp_Rev Access'!$F$7:$FS$310,54,FALSE)),"",VLOOKUP($B75,'[2]1516 Exp_Rev Access'!$F$7:$FS$310,54,FALSE))</f>
        <v>0</v>
      </c>
      <c r="BR75" s="90">
        <f>IF(ISNA(VLOOKUP($B75,'[2]1516 Exp_Rev Access'!$F$7:$FS$310,55,FALSE)),"",VLOOKUP($B75,'[2]1516 Exp_Rev Access'!$F$7:$FS$310,55,FALSE))</f>
        <v>0</v>
      </c>
      <c r="BS75" s="90">
        <f>IF(ISNA(VLOOKUP($B75,'[2]1516 Exp_Rev Access'!$F$7:$FS$310,56,FALSE)),"",VLOOKUP($B75,'[2]1516 Exp_Rev Access'!$F$7:$FS$310,56,FALSE))</f>
        <v>0</v>
      </c>
      <c r="BT75" s="90">
        <f>IF(ISNA(VLOOKUP($B75,'[2]1516 Exp_Rev Access'!$F$7:$FS$310,57,FALSE)),"",VLOOKUP($B75,'[2]1516 Exp_Rev Access'!$F$7:$FS$310,57,FALSE))</f>
        <v>0</v>
      </c>
      <c r="BU75" s="90">
        <f>IF(ISNA(VLOOKUP($B75,'[2]1516 Exp_Rev Access'!$F$7:$FS$310,58,FALSE)),"",VLOOKUP($B75,'[2]1516 Exp_Rev Access'!$F$7:$FS$310,58,FALSE))</f>
        <v>0</v>
      </c>
      <c r="BV75" s="53">
        <f t="shared" ref="BV75:BV80" si="216">SUM(AX75:BU75)</f>
        <v>578935.88</v>
      </c>
      <c r="BW75" s="92">
        <f t="shared" ref="BW75:BW81" si="217">BV75/E75</f>
        <v>0.17335153424610522</v>
      </c>
      <c r="BX75" s="68">
        <f t="shared" ref="BX75:BX81" si="218">BV75/D75</f>
        <v>3785.1316116377902</v>
      </c>
      <c r="BY75" s="90">
        <f>IF(ISNA(VLOOKUP($B75,'[2]1516 Exp_Rev Access'!$F$7:$FS$310,59,FALSE)),"",VLOOKUP($B75,'[2]1516 Exp_Rev Access'!$F$7:$FS$310,59,FALSE))</f>
        <v>81.09</v>
      </c>
      <c r="BZ75" s="90">
        <f>IF(ISNA(VLOOKUP($B75,'[2]1516 Exp_Rev Access'!$F$7:$FS$310,60,FALSE)),"",VLOOKUP($B75,'[2]1516 Exp_Rev Access'!$F$7:$FS$310,60,FALSE))</f>
        <v>0</v>
      </c>
      <c r="CA75" s="90">
        <f>IF(ISNA(VLOOKUP($B75,'[2]1516 Exp_Rev Access'!$F$7:$FS$310,61,FALSE)),"",VLOOKUP($B75,'[2]1516 Exp_Rev Access'!$F$7:$FS$310,61,FALSE))</f>
        <v>0</v>
      </c>
      <c r="CB75" s="90">
        <f>IF(ISNA(VLOOKUP($B75,'[2]1516 Exp_Rev Access'!$F$7:$FS$310,62,FALSE)),"",VLOOKUP($B75,'[2]1516 Exp_Rev Access'!$F$7:$FS$310,62,FALSE))</f>
        <v>0</v>
      </c>
      <c r="CC75" s="90">
        <f>IF(ISNA(VLOOKUP($B75,'[2]1516 Exp_Rev Access'!$F$7:$FS$310,63,FALSE)),"",VLOOKUP($B75,'[2]1516 Exp_Rev Access'!$F$7:$FS$310,63,FALSE))</f>
        <v>0</v>
      </c>
      <c r="CD75" s="90">
        <f>IF(ISNA(VLOOKUP($B75,'[2]1516 Exp_Rev Access'!$F$7:$FS$310,64,FALSE)),"",VLOOKUP($B75,'[2]1516 Exp_Rev Access'!$F$7:$FS$310,64,FALSE))</f>
        <v>0</v>
      </c>
      <c r="CE75" s="53">
        <f t="shared" ref="CE75:CE80" si="219">SUM(BY75:CD75)</f>
        <v>81.09</v>
      </c>
      <c r="CF75" s="92">
        <f>CE75/E75</f>
        <v>2.42808856690946E-5</v>
      </c>
      <c r="CG75" s="94">
        <f t="shared" ref="CG75:CG81" si="220">CE75/D75</f>
        <v>0.53017325923504421</v>
      </c>
      <c r="CH75" s="90">
        <f>IF(ISNA(VLOOKUP($B75,'[2]1516 Exp_Rev Access'!$F$7:$FS$310,65,FALSE)),"",VLOOKUP($B75,'[2]1516 Exp_Rev Access'!$F$7:$FS$310,65,FALSE))</f>
        <v>0</v>
      </c>
      <c r="CI75" s="90">
        <f>IF(ISNA(VLOOKUP($B75,'[2]1516 Exp_Rev Access'!$F$7:$FS$310,66,FALSE)),"",VLOOKUP($B75,'[2]1516 Exp_Rev Access'!$F$7:$FS$310,66,FALSE))</f>
        <v>0</v>
      </c>
      <c r="CJ75" s="90">
        <f>IF(ISNA(VLOOKUP($B75,'[2]1516 Exp_Rev Access'!$F$7:$FS$310,67,FALSE)),"",VLOOKUP($B75,'[2]1516 Exp_Rev Access'!$F$7:$FS$310,67,FALSE))</f>
        <v>0</v>
      </c>
      <c r="CK75" s="90">
        <f>IF(ISNA(VLOOKUP($B75,'[2]1516 Exp_Rev Access'!$F$7:$FS$310,68,FALSE)),"",VLOOKUP($B75,'[2]1516 Exp_Rev Access'!$F$7:$FS$310,68,FALSE))</f>
        <v>0</v>
      </c>
      <c r="CL75" s="90">
        <f>IF(ISNA(VLOOKUP($B75,'[2]1516 Exp_Rev Access'!$F$7:$FS$310,69,FALSE)),"",VLOOKUP($B75,'[2]1516 Exp_Rev Access'!$F$7:$FS$310,69,FALSE))</f>
        <v>0</v>
      </c>
      <c r="CM75" s="90">
        <f>IF(ISNA(VLOOKUP($B75,'[2]1516 Exp_Rev Access'!$F$7:$FS$310,70,FALSE)),"",VLOOKUP($B75,'[2]1516 Exp_Rev Access'!$F$7:$FS$310,70,FALSE))</f>
        <v>0</v>
      </c>
      <c r="CN75" s="90">
        <f>IF(ISNA(VLOOKUP($B75,'[2]1516 Exp_Rev Access'!$F$7:$FS$310,71,FALSE)),"",VLOOKUP($B75,'[2]1516 Exp_Rev Access'!$F$7:$FS$310,71,FALSE))</f>
        <v>0</v>
      </c>
      <c r="CO75" s="90">
        <f>IF(ISNA(VLOOKUP($B75,'[2]1516 Exp_Rev Access'!$F$7:$FS$310,72,FALSE)),"",VLOOKUP($B75,'[2]1516 Exp_Rev Access'!$F$7:$FS$310,72,FALSE))</f>
        <v>0</v>
      </c>
      <c r="CP75" s="90">
        <f>IF(ISNA(VLOOKUP($B75,'[2]1516 Exp_Rev Access'!$F$7:$FS$310,73,FALSE)),"",VLOOKUP($B75,'[2]1516 Exp_Rev Access'!$F$7:$FS$310,73,FALSE))</f>
        <v>0</v>
      </c>
      <c r="CQ75" s="90">
        <f>IF(ISNA(VLOOKUP($B75,'[2]1516 Exp_Rev Access'!$F$7:$FS$310,74,FALSE)),"",VLOOKUP($B75,'[2]1516 Exp_Rev Access'!$F$7:$FS$310,74,FALSE))</f>
        <v>0</v>
      </c>
      <c r="CR75" s="90">
        <f>IF(ISNA(VLOOKUP($B75,'[2]1516 Exp_Rev Access'!$F$7:$FS$310,75,FALSE)),"",VLOOKUP($B75,'[2]1516 Exp_Rev Access'!$F$7:$FS$310,75,FALSE))</f>
        <v>0</v>
      </c>
      <c r="CS75" s="90">
        <f>IF(ISNA(VLOOKUP($B75,'[2]1516 Exp_Rev Access'!$F$7:$FS$310,76,FALSE)),"",VLOOKUP($B75,'[2]1516 Exp_Rev Access'!$F$7:$FS$310,76,FALSE))</f>
        <v>0</v>
      </c>
      <c r="CT75" s="90">
        <f>IF(ISNA(VLOOKUP($B75,'[2]1516 Exp_Rev Access'!$F$7:$FS$310,77,FALSE)),"",VLOOKUP($B75,'[2]1516 Exp_Rev Access'!$F$7:$FS$310,77,FALSE))</f>
        <v>0</v>
      </c>
      <c r="CU75" s="90">
        <f>IF(ISNA(VLOOKUP($B75,'[2]1516 Exp_Rev Access'!$F$7:$FS$310,78,FALSE)),"",VLOOKUP($B75,'[2]1516 Exp_Rev Access'!$F$7:$FS$310,78,FALSE))</f>
        <v>72140.990000000005</v>
      </c>
      <c r="CV75" s="90">
        <f>IF(ISNA(VLOOKUP($B75,'[2]1516 Exp_Rev Access'!$F$7:$FS$310,79,FALSE)),"",VLOOKUP($B75,'[2]1516 Exp_Rev Access'!$F$7:$FS$310,79,FALSE))</f>
        <v>139329.26999999999</v>
      </c>
      <c r="CW75" s="90">
        <f>IF(ISNA(VLOOKUP($B75,'[2]1516 Exp_Rev Access'!$F$7:$FS$310,80,FALSE)),"",VLOOKUP($B75,'[2]1516 Exp_Rev Access'!$F$7:$FS$310,80,FALSE))</f>
        <v>33487.269999999997</v>
      </c>
      <c r="CX75" s="90">
        <f>IF(ISNA(VLOOKUP($B75,'[2]1516 Exp_Rev Access'!$F$7:$FS$310,81,FALSE)),"",VLOOKUP($B75,'[2]1516 Exp_Rev Access'!$F$7:$FS$310,81,FALSE))</f>
        <v>0</v>
      </c>
      <c r="CY75" s="90">
        <f>IF(ISNA(VLOOKUP($B75,'[2]1516 Exp_Rev Access'!$F$7:$FS$310,82,FALSE)),"",VLOOKUP($B75,'[2]1516 Exp_Rev Access'!$F$7:$FS$310,82,FALSE))</f>
        <v>0</v>
      </c>
      <c r="CZ75" s="90">
        <f>IF(ISNA(VLOOKUP($B75,'[2]1516 Exp_Rev Access'!$F$7:$FS$310,83,FALSE)),"",VLOOKUP($B75,'[2]1516 Exp_Rev Access'!$F$7:$FS$310,83,FALSE))</f>
        <v>0</v>
      </c>
      <c r="DA75" s="90">
        <f>IF(ISNA(VLOOKUP($B75,'[2]1516 Exp_Rev Access'!$F$7:$FS$310,84,FALSE)),"",VLOOKUP($B75,'[2]1516 Exp_Rev Access'!$F$7:$FS$310,84,FALSE))</f>
        <v>0</v>
      </c>
      <c r="DB75" s="90">
        <f>IF(ISNA(VLOOKUP($B75,'[2]1516 Exp_Rev Access'!$F$7:$FS$310,85,FALSE)),"",VLOOKUP($B75,'[2]1516 Exp_Rev Access'!$F$7:$FS$310,85,FALSE))</f>
        <v>20000.03</v>
      </c>
      <c r="DC75" s="90">
        <f>IF(ISNA(VLOOKUP($B75,'[2]1516 Exp_Rev Access'!$F$7:$FS$310,86,FALSE)),"",VLOOKUP($B75,'[2]1516 Exp_Rev Access'!$F$7:$FS$310,86,FALSE))</f>
        <v>0</v>
      </c>
      <c r="DD75" s="90">
        <f>IF(ISNA(VLOOKUP($B75,'[2]1516 Exp_Rev Access'!$F$7:$FS$310,87,FALSE)),"",VLOOKUP($B75,'[2]1516 Exp_Rev Access'!$F$7:$FS$310,87,FALSE))</f>
        <v>0</v>
      </c>
      <c r="DE75" s="90">
        <f>IF(ISNA(VLOOKUP($B75,'[2]1516 Exp_Rev Access'!$F$7:$FS$310,88,FALSE)),"",VLOOKUP($B75,'[2]1516 Exp_Rev Access'!$F$7:$FS$310,88,FALSE))</f>
        <v>0</v>
      </c>
      <c r="DF75" s="90">
        <f>IF(ISNA(VLOOKUP($B75,'[2]1516 Exp_Rev Access'!$F$7:$FS$310,89,FALSE)),"",VLOOKUP($B75,'[2]1516 Exp_Rev Access'!$F$7:$FS$310,89,FALSE))</f>
        <v>0</v>
      </c>
      <c r="DG75" s="90">
        <f>IF(ISNA(VLOOKUP($B75,'[2]1516 Exp_Rev Access'!$F$7:$FS$310,90,FALSE)),"",VLOOKUP($B75,'[2]1516 Exp_Rev Access'!$F$7:$FS$310,90,FALSE))</f>
        <v>0</v>
      </c>
      <c r="DH75" s="90">
        <f>IF(ISNA(VLOOKUP($B75,'[2]1516 Exp_Rev Access'!$F$7:$FS$310,91,FALSE)),"",VLOOKUP($B75,'[2]1516 Exp_Rev Access'!$F$7:$FS$310,91,FALSE))</f>
        <v>5167.1099999999997</v>
      </c>
      <c r="DI75" s="90">
        <f>IF(ISNA(VLOOKUP($B75,'[2]1516 Exp_Rev Access'!$F$7:$FS$310,92,FALSE)),"",VLOOKUP($B75,'[2]1516 Exp_Rev Access'!$F$7:$FS$310,92,FALSE))</f>
        <v>124753.89</v>
      </c>
      <c r="DJ75" s="90">
        <f>IF(ISNA(VLOOKUP($B75,'[2]1516 Exp_Rev Access'!$F$7:$FS$310,93,FALSE)),"",VLOOKUP($B75,'[2]1516 Exp_Rev Access'!$F$7:$FS$310,93,FALSE))</f>
        <v>0</v>
      </c>
      <c r="DK75" s="90">
        <f>IF(ISNA(VLOOKUP($B75,'[2]1516 Exp_Rev Access'!$F$7:$FS$310,94,FALSE)),"",VLOOKUP($B75,'[2]1516 Exp_Rev Access'!$F$7:$FS$310,94,FALSE))</f>
        <v>0</v>
      </c>
      <c r="DL75" s="90">
        <f>IF(ISNA(VLOOKUP($B75,'[2]1516 Exp_Rev Access'!$F$7:$FS$310,95,FALSE)),"",VLOOKUP($B75,'[2]1516 Exp_Rev Access'!$F$7:$FS$310,95,FALSE))</f>
        <v>0</v>
      </c>
      <c r="DM75" s="90">
        <f>IF(ISNA(VLOOKUP($B75,'[2]1516 Exp_Rev Access'!$F$7:$FS$310,96,FALSE)),"",VLOOKUP($B75,'[2]1516 Exp_Rev Access'!$F$7:$FS$310,96,FALSE))</f>
        <v>0</v>
      </c>
      <c r="DN75" s="90">
        <f>IF(ISNA(VLOOKUP($B75,'[2]1516 Exp_Rev Access'!$F$7:$FS$310,97,FALSE)),"",VLOOKUP($B75,'[2]1516 Exp_Rev Access'!$F$7:$FS$310,97,FALSE))</f>
        <v>0</v>
      </c>
      <c r="DO75" s="90">
        <f>IF(ISNA(VLOOKUP($B75,'[2]1516 Exp_Rev Access'!$F$7:$FS$310,98,FALSE)),"",VLOOKUP($B75,'[2]1516 Exp_Rev Access'!$F$7:$FS$310,98,FALSE))</f>
        <v>0</v>
      </c>
      <c r="DP75" s="90">
        <f>IF(ISNA(VLOOKUP($B75,'[2]1516 Exp_Rev Access'!$F$7:$FS$310,99,FALSE)),"",VLOOKUP($B75,'[2]1516 Exp_Rev Access'!$F$7:$FS$310,99,FALSE))</f>
        <v>0</v>
      </c>
      <c r="DQ75" s="90">
        <f>IF(ISNA(VLOOKUP($B75,'[2]1516 Exp_Rev Access'!$F$7:$FS$310,100,FALSE)),"",VLOOKUP($B75,'[2]1516 Exp_Rev Access'!$F$7:$FS$310,100,FALSE))</f>
        <v>0</v>
      </c>
      <c r="DR75" s="90">
        <f>IF(ISNA(VLOOKUP($B75,'[2]1516 Exp_Rev Access'!$F$7:$FS$310,101,FALSE)),"",VLOOKUP($B75,'[2]1516 Exp_Rev Access'!$F$7:$FS$310,101,FALSE))</f>
        <v>0</v>
      </c>
      <c r="DS75" s="90">
        <f>IF(ISNA(VLOOKUP($B75,'[2]1516 Exp_Rev Access'!$F$7:$FS$310,102,FALSE)),"",VLOOKUP($B75,'[2]1516 Exp_Rev Access'!$F$7:$FS$310,102,FALSE))</f>
        <v>0</v>
      </c>
      <c r="DT75" s="90">
        <f>IF(ISNA(VLOOKUP($B75,'[2]1516 Exp_Rev Access'!$F$7:$FS$310,103,FALSE)),"",VLOOKUP($B75,'[2]1516 Exp_Rev Access'!$F$7:$FS$310,103,FALSE))</f>
        <v>0</v>
      </c>
      <c r="DU75" s="90">
        <f>IF(ISNA(VLOOKUP($B75,'[2]1516 Exp_Rev Access'!$F$7:$FS$310,104,FALSE)),"",VLOOKUP($B75,'[2]1516 Exp_Rev Access'!$F$7:$FS$310,104,FALSE))</f>
        <v>0</v>
      </c>
      <c r="DV75" s="90">
        <f>IF(ISNA(VLOOKUP($B75,'[2]1516 Exp_Rev Access'!$F$7:$FS$310,105,FALSE)),"",VLOOKUP($B75,'[2]1516 Exp_Rev Access'!$F$7:$FS$310,105,FALSE))</f>
        <v>0</v>
      </c>
      <c r="DW75" s="90">
        <f>IF(ISNA(VLOOKUP($B75,'[2]1516 Exp_Rev Access'!$F$7:$FS$310,106,FALSE)),"",VLOOKUP($B75,'[2]1516 Exp_Rev Access'!$F$7:$FS$310,106,FALSE))</f>
        <v>0</v>
      </c>
      <c r="DX75" s="90">
        <f>IF(ISNA(VLOOKUP($B75,'[2]1516 Exp_Rev Access'!$F$7:$FS$310,107,FALSE)),"",VLOOKUP($B75,'[2]1516 Exp_Rev Access'!$F$7:$FS$310,107,FALSE))</f>
        <v>0</v>
      </c>
      <c r="DY75" s="90">
        <f>IF(ISNA(VLOOKUP($B75,'[2]1516 Exp_Rev Access'!$F$7:$FS$310,108,FALSE)),"",VLOOKUP($B75,'[2]1516 Exp_Rev Access'!$F$7:$FS$310,108,FALSE))</f>
        <v>11843.14</v>
      </c>
      <c r="DZ75" s="90">
        <f>IF(ISNA(VLOOKUP($B75,'[2]1516 Exp_Rev Access'!$F$7:$FS$310,109,FALSE)),"",VLOOKUP($B75,'[2]1516 Exp_Rev Access'!$F$7:$FS$310,109,FALSE))</f>
        <v>0</v>
      </c>
      <c r="EA75" s="90">
        <f>IF(ISNA(VLOOKUP($B75,'[2]1516 Exp_Rev Access'!$F$7:$FS$310,110,FALSE)),"",VLOOKUP($B75,'[2]1516 Exp_Rev Access'!$F$7:$FS$310,110,FALSE))</f>
        <v>0</v>
      </c>
      <c r="EB75" s="90">
        <f>IF(ISNA(VLOOKUP($B75,'[2]1516 Exp_Rev Access'!$F$7:$FS$310,111,FALSE)),"",VLOOKUP($B75,'[2]1516 Exp_Rev Access'!$F$7:$FS$310,111,FALSE))</f>
        <v>0</v>
      </c>
      <c r="EC75" s="90">
        <f>IF(ISNA(VLOOKUP($B75,'[2]1516 Exp_Rev Access'!$F$7:$FS$310,112,FALSE)),"",VLOOKUP($B75,'[2]1516 Exp_Rev Access'!$F$7:$FS$310,112,FALSE))</f>
        <v>0</v>
      </c>
      <c r="ED75" s="90">
        <f>IF(ISNA(VLOOKUP($B75,'[2]1516 Exp_Rev Access'!$F$7:$FS$310,113,FALSE)),"",VLOOKUP($B75,'[2]1516 Exp_Rev Access'!$F$7:$FS$310,113,FALSE))</f>
        <v>0</v>
      </c>
      <c r="EE75" s="90">
        <f>IF(ISNA(VLOOKUP($B75,'[2]1516 Exp_Rev Access'!$F$7:$FS$310,114,FALSE)),"",VLOOKUP($B75,'[2]1516 Exp_Rev Access'!$F$7:$FS$310,114,FALSE))</f>
        <v>0</v>
      </c>
      <c r="EF75" s="90">
        <f>IF(ISNA(VLOOKUP($B75,'[2]1516 Exp_Rev Access'!$F$7:$FS$310,115,FALSE)),"",VLOOKUP($B75,'[2]1516 Exp_Rev Access'!$F$7:$FS$310,115,FALSE))</f>
        <v>0</v>
      </c>
      <c r="EG75" s="90">
        <f>IF(ISNA(VLOOKUP($B75,'[2]1516 Exp_Rev Access'!$F$7:$FS$310,116,FALSE)),"",VLOOKUP($B75,'[2]1516 Exp_Rev Access'!$F$7:$FS$310,116,FALSE))</f>
        <v>0</v>
      </c>
      <c r="EH75" s="90">
        <f>IF(ISNA(VLOOKUP($B75,'[2]1516 Exp_Rev Access'!$F$7:$FS$310,117,FALSE)),"",VLOOKUP($B75,'[2]1516 Exp_Rev Access'!$F$7:$FS$310,117,FALSE))</f>
        <v>0</v>
      </c>
      <c r="EI75" s="90">
        <f>IF(ISNA(VLOOKUP($B75,'[2]1516 Exp_Rev Access'!$F$7:$FS$310,118,FALSE)),"",VLOOKUP($B75,'[2]1516 Exp_Rev Access'!$F$7:$FS$310,118,FALSE))</f>
        <v>0</v>
      </c>
      <c r="EJ75" s="90">
        <f>IF(ISNA(VLOOKUP($B75,'[2]1516 Exp_Rev Access'!$F$7:$FS$310,119,FALSE)),"",VLOOKUP($B75,'[2]1516 Exp_Rev Access'!$F$7:$FS$310,119,FALSE))</f>
        <v>0</v>
      </c>
      <c r="EK75" s="90">
        <f>IF(ISNA(VLOOKUP($B75,'[2]1516 Exp_Rev Access'!$F$7:$FS$310,120,FALSE)),"",VLOOKUP($B75,'[2]1516 Exp_Rev Access'!$F$7:$FS$310,120,FALSE))</f>
        <v>0</v>
      </c>
      <c r="EL75" s="90">
        <f>IF(ISNA(VLOOKUP($B75,'[2]1516 Exp_Rev Access'!$F$7:$FS$310,121,FALSE)),"",VLOOKUP($B75,'[2]1516 Exp_Rev Access'!$F$7:$FS$310,121,FALSE))</f>
        <v>0</v>
      </c>
      <c r="EM75" s="90">
        <f>IF(ISNA(VLOOKUP($B75,'[2]1516 Exp_Rev Access'!$F$7:$FS$310,122,FALSE)),"",VLOOKUP($B75,'[2]1516 Exp_Rev Access'!$F$7:$FS$310,122,FALSE))</f>
        <v>0</v>
      </c>
      <c r="EN75" s="90">
        <f>IF(ISNA(VLOOKUP($B75,'[2]1516 Exp_Rev Access'!$F$7:$FS$310,123,FALSE)),"",VLOOKUP($B75,'[2]1516 Exp_Rev Access'!$F$7:$FS$310,123,FALSE))</f>
        <v>0</v>
      </c>
      <c r="EO75" s="90">
        <f>IF(ISNA(VLOOKUP($B75,'[2]1516 Exp_Rev Access'!$F$7:$FS$310,124,FALSE)),"",VLOOKUP($B75,'[2]1516 Exp_Rev Access'!$F$7:$FS$310,124,FALSE))</f>
        <v>0</v>
      </c>
      <c r="EP75" s="90">
        <f>IF(ISNA(VLOOKUP($B75,'[2]1516 Exp_Rev Access'!$F$7:$FS$310,125,FALSE)),"",VLOOKUP($B75,'[2]1516 Exp_Rev Access'!$F$7:$FS$310,125,FALSE))</f>
        <v>0</v>
      </c>
      <c r="EQ75" s="90">
        <f>IF(ISNA(VLOOKUP($B75,'[2]1516 Exp_Rev Access'!$F$7:$FS$310,126,FALSE)),"",VLOOKUP($B75,'[2]1516 Exp_Rev Access'!$F$7:$FS$310,126,FALSE))</f>
        <v>0</v>
      </c>
      <c r="ER75" s="90">
        <f>IF(ISNA(VLOOKUP($B75,'[2]1516 Exp_Rev Access'!$F$7:$FS$310,127,FALSE)),"",VLOOKUP($B75,'[2]1516 Exp_Rev Access'!$F$7:$FS$310,127,FALSE))</f>
        <v>0</v>
      </c>
      <c r="ES75" s="90">
        <f>IF(ISNA(VLOOKUP($B75,'[2]1516 Exp_Rev Access'!$F$7:$FS$310,128,FALSE)),"",VLOOKUP($B75,'[2]1516 Exp_Rev Access'!$F$7:$FS$310,128,FALSE))</f>
        <v>0</v>
      </c>
      <c r="ET75" s="90">
        <f>IF(ISNA(VLOOKUP($B75,'[2]1516 Exp_Rev Access'!$F$7:$FS$310,129,FALSE)),"",VLOOKUP($B75,'[2]1516 Exp_Rev Access'!$F$7:$FS$310,129,FALSE))</f>
        <v>0</v>
      </c>
      <c r="EU75" s="90">
        <f>IF(ISNA(VLOOKUP($B75,'[2]1516 Exp_Rev Access'!$F$7:$FS$310,130,FALSE)),"",VLOOKUP($B75,'[2]1516 Exp_Rev Access'!$F$7:$FS$310,130,FALSE))</f>
        <v>0</v>
      </c>
      <c r="EV75" s="90">
        <f>IF(ISNA(VLOOKUP($B75,'[2]1516 Exp_Rev Access'!$F$7:$FS$310,131,FALSE)),"",VLOOKUP($B75,'[2]1516 Exp_Rev Access'!$F$7:$FS$310,131,FALSE))</f>
        <v>0</v>
      </c>
      <c r="EW75" s="90">
        <f>IF(ISNA(VLOOKUP($B75,'[2]1516 Exp_Rev Access'!$F$7:$FS$310,132,FALSE)),"",VLOOKUP($B75,'[2]1516 Exp_Rev Access'!$F$7:$FS$310,132,FALSE))</f>
        <v>0</v>
      </c>
      <c r="EX75" s="90">
        <f>IF(ISNA(VLOOKUP($B75,'[2]1516 Exp_Rev Access'!$F$7:$FS$310,133,FALSE)),"",VLOOKUP($B75,'[2]1516 Exp_Rev Access'!$F$7:$FS$310,133,FALSE))</f>
        <v>0</v>
      </c>
      <c r="EY75" s="90">
        <f>IF(ISNA(VLOOKUP($B75,'[2]1516 Exp_Rev Access'!$F$7:$FS$310,134,FALSE)),"",VLOOKUP($B75,'[2]1516 Exp_Rev Access'!$F$7:$FS$310,134,FALSE))</f>
        <v>0</v>
      </c>
      <c r="EZ75" s="90">
        <f>IF(ISNA(VLOOKUP($B75,'[2]1516 Exp_Rev Access'!$F$7:$FS$310,135,FALSE)),"",VLOOKUP($B75,'[2]1516 Exp_Rev Access'!$F$7:$FS$310,135,FALSE))</f>
        <v>0</v>
      </c>
      <c r="FA75" s="90">
        <f>IF(ISNA(VLOOKUP($B75,'[2]1516 Exp_Rev Access'!$F$7:$FS$310,136,FALSE)),"",VLOOKUP($B75,'[2]1516 Exp_Rev Access'!$F$7:$FS$310,136,FALSE))</f>
        <v>0</v>
      </c>
      <c r="FB75" s="90">
        <f>IF(ISNA(VLOOKUP($B75,'[2]1516 Exp_Rev Access'!$F$7:$FS$310,137,FALSE)),"",VLOOKUP($B75,'[2]1516 Exp_Rev Access'!$F$7:$FS$310,137,FALSE))</f>
        <v>0</v>
      </c>
      <c r="FC75" s="90">
        <f>IF(ISNA(VLOOKUP($B75,'[2]1516 Exp_Rev Access'!$F$7:$FS$310,138,FALSE)),"",VLOOKUP($B75,'[2]1516 Exp_Rev Access'!$F$7:$FS$310,138,FALSE))</f>
        <v>0</v>
      </c>
      <c r="FD75" s="90">
        <f>IF(ISNA(VLOOKUP($B75,'[2]1516 Exp_Rev Access'!$F$7:$FS$310,139,FALSE)),"",VLOOKUP($B75,'[2]1516 Exp_Rev Access'!$F$7:$FS$310,139,FALSE))</f>
        <v>0</v>
      </c>
      <c r="FE75" s="90">
        <f>IF(ISNA(VLOOKUP($B75,'[2]1516 Exp_Rev Access'!$F$7:$FS$310,140,FALSE)),"",VLOOKUP($B75,'[2]1516 Exp_Rev Access'!$F$7:$FS$310,140,FALSE))</f>
        <v>0</v>
      </c>
      <c r="FF75" s="90">
        <f>IF(ISNA(VLOOKUP($B75,'[2]1516 Exp_Rev Access'!$F$7:$FS$310,141,FALSE)),"",VLOOKUP($B75,'[2]1516 Exp_Rev Access'!$F$7:$FS$310,141,FALSE))</f>
        <v>0</v>
      </c>
      <c r="FG75" s="90">
        <f>IF(ISNA(VLOOKUP($B75,'[2]1516 Exp_Rev Access'!$F$7:$FS$310,142,FALSE)),"",VLOOKUP($B75,'[2]1516 Exp_Rev Access'!$F$7:$FS$310,142,FALSE))</f>
        <v>0</v>
      </c>
      <c r="FH75" s="90">
        <f>IF(ISNA(VLOOKUP($B75,'[2]1516 Exp_Rev Access'!$F$7:$FS$310,143,FALSE)),"",VLOOKUP($B75,'[2]1516 Exp_Rev Access'!$F$7:$FS$310,143,FALSE))</f>
        <v>0</v>
      </c>
      <c r="FI75" s="90">
        <f>IF(ISNA(VLOOKUP($B75,'[2]1516 Exp_Rev Access'!$F$7:$FS$310,144,FALSE)),"",VLOOKUP($B75,'[2]1516 Exp_Rev Access'!$F$7:$FS$310,144,FALSE))</f>
        <v>0</v>
      </c>
      <c r="FJ75" s="90">
        <f>IF(ISNA(VLOOKUP($B75,'[2]1516 Exp_Rev Access'!$F$7:$FS$310,145,FALSE)),"",VLOOKUP($B75,'[2]1516 Exp_Rev Access'!$F$7:$FS$310,145,FALSE))</f>
        <v>0</v>
      </c>
      <c r="FK75" s="90">
        <f>IF(ISNA(VLOOKUP($B75,'[2]1516 Exp_Rev Access'!$F$7:$FS$310,146,FALSE)),"",VLOOKUP($B75,'[2]1516 Exp_Rev Access'!$F$7:$FS$310,146,FALSE))</f>
        <v>0</v>
      </c>
      <c r="FL75" s="90">
        <f>IF(ISNA(VLOOKUP($B75,'[2]1516 Exp_Rev Access'!$F$7:$FS$310,1147,FALSE)),"",VLOOKUP($B75,'[2]1516 Exp_Rev Access'!$F$7:$FS$310,147,FALSE))</f>
        <v>0</v>
      </c>
      <c r="FM75" s="90">
        <f>IF(ISNA(VLOOKUP($B75,'[2]1516 Exp_Rev Access'!$F$7:$FS$310,148,FALSE)),"",VLOOKUP($B75,'[2]1516 Exp_Rev Access'!$F$7:$FS$310,148,FALSE))</f>
        <v>0</v>
      </c>
      <c r="FN75" s="90">
        <f>IF(ISNA(VLOOKUP($B75,'[2]1516 Exp_Rev Access'!$F$7:$FS$310,149,FALSE)),"",VLOOKUP($B75,'[2]1516 Exp_Rev Access'!$F$7:$FS$310,149,FALSE))</f>
        <v>0</v>
      </c>
      <c r="FO75" s="90">
        <f>IF(ISNA(VLOOKUP($B75,'[2]1516 Exp_Rev Access'!$F$7:$FS$310,150,FALSE)),"",VLOOKUP($B75,'[2]1516 Exp_Rev Access'!$F$7:$FS$310,150,FALSE))</f>
        <v>0</v>
      </c>
      <c r="FP75" s="90">
        <f>IF(ISNA(VLOOKUP($B75,'[2]1516 Exp_Rev Access'!$F$7:$FS$310,151,FALSE)),"",VLOOKUP($B75,'[2]1516 Exp_Rev Access'!$F$7:$FS$310,151,FALSE))</f>
        <v>0</v>
      </c>
      <c r="FQ75" s="90">
        <f>IF(ISNA(VLOOKUP($B75,'[2]1516 Exp_Rev Access'!$F$7:$FS$310,152,FALSE)),"",VLOOKUP($B75,'[2]1516 Exp_Rev Access'!$F$7:$FS$310,152,FALSE))</f>
        <v>0</v>
      </c>
      <c r="FR75" s="90">
        <f>IF(ISNA(VLOOKUP($B75,'[2]1516 Exp_Rev Access'!$F$7:$FS$310,153,FALSE)),"",VLOOKUP($B75,'[2]1516 Exp_Rev Access'!$F$7:$FS$310,153,FALSE))</f>
        <v>6343.4</v>
      </c>
      <c r="FS75" s="53">
        <f t="shared" ref="FS75:FS80" si="221">SUM(CH75:FR75)</f>
        <v>413065.10000000003</v>
      </c>
      <c r="FT75" s="92">
        <f t="shared" ref="FT75:FT81" si="222">FS75/E75</f>
        <v>0.12368462778385902</v>
      </c>
      <c r="FU75" s="53">
        <f t="shared" ref="FU75:FU81" si="223">FS75/D75</f>
        <v>2700.6544622425636</v>
      </c>
      <c r="FV75" s="90">
        <f>IF(ISNA(VLOOKUP($B75,'[2]1516 Exp_Rev Access'!$F$7:$FS$310,154,FALSE)),"",VLOOKUP($B75,'[2]1516 Exp_Rev Access'!$F$7:$FS$310,154,FALSE))</f>
        <v>68344</v>
      </c>
      <c r="FW75" s="90">
        <f>IF(ISNA(VLOOKUP($B75,'[2]1516 Exp_Rev Access'!$F$7:$FS$310,155,FALSE)),"",VLOOKUP($B75,'[2]1516 Exp_Rev Access'!$F$7:$FS$310,155,FALSE))</f>
        <v>0</v>
      </c>
      <c r="FX75" s="90">
        <f>IF(ISNA(VLOOKUP($B75,'[2]1516 Exp_Rev Access'!$F$7:$FS$310,156,FALSE)),"",VLOOKUP($B75,'[2]1516 Exp_Rev Access'!$F$7:$FS$310,156,FALSE))</f>
        <v>0</v>
      </c>
      <c r="FY75" s="90">
        <f>IF(ISNA(VLOOKUP($B75,'[2]1516 Exp_Rev Access'!$F$7:$FS$310,157,FALSE)),"",VLOOKUP($B75,'[2]1516 Exp_Rev Access'!$F$7:$FS$310,157,FALSE))</f>
        <v>0</v>
      </c>
      <c r="FZ75" s="90">
        <f>IF(ISNA(VLOOKUP($B75,'[2]1516 Exp_Rev Access'!$F$7:$FS$310,158,FALSE)),"",VLOOKUP($B75,'[2]1516 Exp_Rev Access'!$F$7:$FS$310,158,FALSE))</f>
        <v>0</v>
      </c>
      <c r="GA75" s="90">
        <f>IF(ISNA(VLOOKUP($B75,'[2]1516 Exp_Rev Access'!$F$7:$FS$310,159,FALSE)),"",VLOOKUP($B75,'[2]1516 Exp_Rev Access'!$F$7:$FS$310,159,FALSE))</f>
        <v>0</v>
      </c>
      <c r="GB75" s="90">
        <f>IF(ISNA(VLOOKUP($B75,'[2]1516 Exp_Rev Access'!$F$7:$FS$310,160,FALSE)),"",VLOOKUP($B75,'[2]1516 Exp_Rev Access'!$F$7:$FS$310,160,FALSE))</f>
        <v>0</v>
      </c>
      <c r="GC75" s="90">
        <f>IF(ISNA(VLOOKUP($B75,'[2]1516 Exp_Rev Access'!$F$7:$FS$310,161,FALSE)),"",VLOOKUP($B75,'[2]1516 Exp_Rev Access'!$F$7:$FS$310,161,FALSE))</f>
        <v>0</v>
      </c>
      <c r="GD75" s="90">
        <f>IF(ISNA(VLOOKUP($B75,'[2]1516 Exp_Rev Access'!$F$7:$FS$310,162,FALSE)),"",VLOOKUP($B75,'[2]1516 Exp_Rev Access'!$F$7:$FS$310,162,FALSE))</f>
        <v>0</v>
      </c>
      <c r="GE75" s="90">
        <f>IF(ISNA(VLOOKUP($B75,'[2]1516 Exp_Rev Access'!$F$7:$FS$310,163,FALSE)),"",VLOOKUP($B75,'[2]1516 Exp_Rev Access'!$F$7:$FS$310,163,FALSE))</f>
        <v>0</v>
      </c>
      <c r="GF75" s="90">
        <f>IF(ISNA(VLOOKUP($B75,'[2]1516 Exp_Rev Access'!$F$7:$FS$310,164,FALSE)),"",VLOOKUP($B75,'[2]1516 Exp_Rev Access'!$F$7:$FS$310,164,FALSE))</f>
        <v>93630</v>
      </c>
      <c r="GG75" s="90">
        <f>IF(ISNA(VLOOKUP($B75,'[2]1516 Exp_Rev Access'!$F$7:$FS$310,165,FALSE)),"",VLOOKUP($B75,'[2]1516 Exp_Rev Access'!$F$7:$FS$310,165,FALSE))</f>
        <v>0</v>
      </c>
      <c r="GH75" s="90">
        <f>IF(ISNA(VLOOKUP($B75,'[2]1516 Exp_Rev Access'!$F$7:$FS$310,166,FALSE)),"",VLOOKUP($B75,'[2]1516 Exp_Rev Access'!$F$7:$FS$310,166,FALSE))</f>
        <v>0</v>
      </c>
      <c r="GI75" s="90">
        <f>IF(ISNA(VLOOKUP($B75,'[2]1516 Exp_Rev Access'!$F$7:$FS$310,167,FALSE)),"",VLOOKUP($B75,'[2]1516 Exp_Rev Access'!$F$7:$FS$310,167,FALSE))</f>
        <v>0</v>
      </c>
      <c r="GJ75" s="90">
        <f>IF(ISNA(VLOOKUP($B75,'[2]1516 Exp_Rev Access'!$F$7:$FS$310,168,FALSE)),"",VLOOKUP($B75,'[2]1516 Exp_Rev Access'!$F$7:$FS$310,168,FALSE))</f>
        <v>0</v>
      </c>
      <c r="GK75" s="90">
        <f>IF(ISNA(VLOOKUP($B75,'[2]1516 Exp_Rev Access'!$F$7:$FS$310,169,FALSE)),"",VLOOKUP($B75,'[2]1516 Exp_Rev Access'!$F$7:$FS$310,169,FALSE))</f>
        <v>0</v>
      </c>
      <c r="GL75" s="90">
        <f>IF(ISNA(VLOOKUP($B75,'[2]1516 Exp_Rev Access'!$F$7:$FS$310,170,FALSE)),"",VLOOKUP($B75,'[2]1516 Exp_Rev Access'!$F$7:$FS$310,170,FALSE))</f>
        <v>262670.84000000003</v>
      </c>
      <c r="GM75" s="90">
        <f>IF(ISNA(VLOOKUP($B75,'[2]1516 Exp_Rev Access'!$F$7:$FT$310,171,FALSE)),"",VLOOKUP($B75,'[2]1516 Exp_Rev Access'!$F$7:$FT$310,171,FALSE))</f>
        <v>0</v>
      </c>
      <c r="GN75" s="90">
        <f>IF(ISNA(VLOOKUP($B75,'[2]1516 Exp_Rev Access'!$F$7:$FU$310,172,FALSE)),"",VLOOKUP($B75,'[2]1516 Exp_Rev Access'!$F$7:$FU$310,172,FALSE))</f>
        <v>0</v>
      </c>
      <c r="GO75" s="90">
        <f>IF(ISNA(VLOOKUP($B75,'[2]1516 Exp_Rev Access'!$F$7:$FV$310,173,FALSE)),"",VLOOKUP($B75,'[2]1516 Exp_Rev Access'!$F$7:$FV$310,173,FALSE))</f>
        <v>0</v>
      </c>
      <c r="GP75" s="90">
        <f>IF(ISNA(VLOOKUP($B75,'[2]1516 Exp_Rev Access'!$F$7:$GA$310,174,FALSE)),"",VLOOKUP($B75,'[2]1516 Exp_Rev Access'!$F$7:$GA$310,174,FALSE))</f>
        <v>0</v>
      </c>
      <c r="GQ75" s="90">
        <f>IF(ISNA(VLOOKUP($B75,'[2]1516 Exp_Rev Access'!$F$7:$GA$310,175,FALSE)),"",VLOOKUP($B75,'[2]1516 Exp_Rev Access'!$F$7:$GA$310,175,FALSE))</f>
        <v>0</v>
      </c>
      <c r="GR75" s="90">
        <f>IF(ISNA(VLOOKUP($B75,'[2]1516 Exp_Rev Access'!$F$7:$GA$310,176,FALSE)),"",VLOOKUP($B75,'[2]1516 Exp_Rev Access'!$F$7:$GA$310,176,FALSE))</f>
        <v>0</v>
      </c>
      <c r="GS75" s="90">
        <f>IF(ISNA(VLOOKUP($B75,'[2]1516 Exp_Rev Access'!$F$7:$GA$310,177,FALSE)),"",VLOOKUP($B75,'[2]1516 Exp_Rev Access'!$F$7:$GA$310,177,FALSE))</f>
        <v>0</v>
      </c>
      <c r="GT75" s="90">
        <f>IF(ISNA(VLOOKUP($B75,'[2]1516 Exp_Rev Access'!$F$7:$GA$310,178,FALSE)),"",VLOOKUP($B75,'[2]1516 Exp_Rev Access'!$F$7:$GA$310,178,FALSE))</f>
        <v>0</v>
      </c>
      <c r="GU75" s="53">
        <f t="shared" ref="GU75:GU80" si="224">SUM(FV75:GT75)</f>
        <v>424644.84</v>
      </c>
      <c r="GV75" s="92">
        <f>GU75/E75</f>
        <v>0.12715196460736183</v>
      </c>
      <c r="GW75" s="114">
        <f t="shared" ref="GW75:GW81" si="225">GU75/D75</f>
        <v>2776.3637790127495</v>
      </c>
    </row>
    <row r="76" spans="1:222" x14ac:dyDescent="0.2">
      <c r="B76" s="87" t="s">
        <v>270</v>
      </c>
      <c r="C76" s="87" t="s">
        <v>271</v>
      </c>
      <c r="D76" s="88">
        <f>IF(ISNA(VLOOKUP($B76,'[2]1516 enrollment_Rev_Exp by size'!$A$6:$C$325,3,FALSE)),"",VLOOKUP($B76,'[2]1516 enrollment_Rev_Exp by size'!$A$6:$C$325,3,FALSE))</f>
        <v>868.4</v>
      </c>
      <c r="E76" s="89">
        <v>9669911.4399999995</v>
      </c>
      <c r="F76" s="67">
        <f t="shared" si="205"/>
        <v>9669911.4399999995</v>
      </c>
      <c r="G76" s="67">
        <f t="shared" si="206"/>
        <v>0</v>
      </c>
      <c r="H76" s="90">
        <f>IF(ISNA(VLOOKUP($B76,'[2]1516 Exp_Rev Access'!$F$7:$FS$310,2,FALSE)),"",VLOOKUP($B76,'[2]1516 Exp_Rev Access'!$F$7:$FS$310,2,FALSE))</f>
        <v>212438.37</v>
      </c>
      <c r="I76" s="90">
        <f>IF(ISNA(VLOOKUP($B76,'[2]1516 Exp_Rev Access'!$F$7:$FS$310,3,FALSE)),"",VLOOKUP($B76,'[2]1516 Exp_Rev Access'!$F$7:$FS$310,3,FALSE))</f>
        <v>2425.86</v>
      </c>
      <c r="J76" s="90">
        <f>IF(ISNA(VLOOKUP($B76,'[2]1516 Exp_Rev Access'!$F$7:$FS$310,4,FALSE)),"",VLOOKUP($B76,'[2]1516 Exp_Rev Access'!$F$7:$FS$310,4,FALSE))</f>
        <v>0</v>
      </c>
      <c r="K76" s="90">
        <f>IF(ISNA(VLOOKUP($B76,'[2]1516 Exp_Rev Access'!$F$7:$FS$310,5,FALSE)),"-",VLOOKUP($B76,'[2]1516 Exp_Rev Access'!$F$7:$FS$310,5,FALSE))</f>
        <v>0</v>
      </c>
      <c r="L76" s="90">
        <f>IF(ISNA(VLOOKUP($B76,'[2]1516 Exp_Rev Access'!$F$7:$FS$310,6,FALSE)),"",VLOOKUP($B76,'[2]1516 Exp_Rev Access'!$F$7:$FS$310,6,FALSE))</f>
        <v>0</v>
      </c>
      <c r="M76" s="90">
        <f>IF(ISNA(VLOOKUP($B76,'[2]1516 Exp_Rev Access'!$F$7:$FS$310,7,FALSE)),"",VLOOKUP($B76,'[2]1516 Exp_Rev Access'!$F$7:$FS$310,7,FALSE))</f>
        <v>0</v>
      </c>
      <c r="N76" s="53">
        <f t="shared" si="207"/>
        <v>214864.22999999998</v>
      </c>
      <c r="O76" s="91">
        <f t="shared" si="208"/>
        <v>2.2219875676544976E-2</v>
      </c>
      <c r="P76" s="53">
        <f t="shared" si="209"/>
        <v>247.42541455550437</v>
      </c>
      <c r="Q76" s="90">
        <f>IF(ISNA(VLOOKUP($B76,'[2]1516 Exp_Rev Access'!$F$7:$FS$310,8,FALSE)),"",VLOOKUP($B76,'[2]1516 Exp_Rev Access'!$F$7:$FS$310,8,FALSE))</f>
        <v>0</v>
      </c>
      <c r="R76" s="90">
        <f>IF(ISNA(VLOOKUP($B76,'[2]1516 Exp_Rev Access'!$F$7:$FS$310,9,FALSE)),"",VLOOKUP($B76,'[2]1516 Exp_Rev Access'!$F$7:$FS$310,9,FALSE))</f>
        <v>0</v>
      </c>
      <c r="S76" s="90">
        <f>IF(ISNA(VLOOKUP($B76,'[2]1516 Exp_Rev Access'!$F$7:$FS$310,10,FALSE)),"",VLOOKUP($B76,'[2]1516 Exp_Rev Access'!$F$7:$FS$310,10,FALSE))</f>
        <v>0</v>
      </c>
      <c r="T76" s="90">
        <f>IF(ISNA(VLOOKUP($B76,'[2]1516 Exp_Rev Access'!$F$7:$FS$310,11,FALSE)),"",VLOOKUP($B76,'[2]1516 Exp_Rev Access'!$F$7:$FS$310,11,FALSE))</f>
        <v>0</v>
      </c>
      <c r="U76" s="90">
        <f>IF(ISNA(VLOOKUP($B76,'[2]1516 Exp_Rev Access'!$F$7:$FS$310,12,FALSE)),"",VLOOKUP($B76,'[2]1516 Exp_Rev Access'!$F$7:$FS$310,12,FALSE))</f>
        <v>6045</v>
      </c>
      <c r="V76" s="90">
        <f>IF(ISNA(VLOOKUP($B76,'[2]1516 Exp_Rev Access'!$F$7:$FS$310,13,FALSE)),"",VLOOKUP($B76,'[2]1516 Exp_Rev Access'!$F$7:$FS$310,13,FALSE))</f>
        <v>0</v>
      </c>
      <c r="W76" s="90">
        <f>IF(ISNA(VLOOKUP($B76,'[2]1516 Exp_Rev Access'!$F$7:$FS$310,14,FALSE)),"",VLOOKUP($B76,'[2]1516 Exp_Rev Access'!$F$7:$FS$310,14,FALSE))</f>
        <v>0</v>
      </c>
      <c r="X76" s="90">
        <f>IF(ISNA(VLOOKUP($B76,'[2]1516 Exp_Rev Access'!$F$7:$FS$310,15,FALSE)),"",VLOOKUP($B76,'[2]1516 Exp_Rev Access'!$F$7:$FS$310,15,FALSE))</f>
        <v>0</v>
      </c>
      <c r="Y76" s="90">
        <f>IF(ISNA(VLOOKUP($B76,'[2]1516 Exp_Rev Access'!$F$7:$FS$310,16,FALSE)),"",VLOOKUP($B76,'[2]1516 Exp_Rev Access'!$F$7:$FS$310,16,FALSE))</f>
        <v>6217.47</v>
      </c>
      <c r="Z76" s="90">
        <f>IF(ISNA(VLOOKUP($B76,'[2]1516 Exp_Rev Access'!$F$7:$FS$310,17,FALSE)),"",VLOOKUP($B76,'[2]1516 Exp_Rev Access'!$F$7:$FS$310,17,FALSE))</f>
        <v>0</v>
      </c>
      <c r="AA76" s="90">
        <f>IF(ISNA(VLOOKUP($B76,'[2]1516 Exp_Rev Access'!$F$7:$FS$310,18,FALSE)),"",VLOOKUP($B76,'[2]1516 Exp_Rev Access'!$F$7:$FS$310,18,FALSE))</f>
        <v>0</v>
      </c>
      <c r="AB76" s="90">
        <f>IF(ISNA(VLOOKUP($B76,'[2]1516 Exp_Rev Access'!$F$7:$FS$310,19,FALSE)),"",VLOOKUP($B76,'[2]1516 Exp_Rev Access'!$F$7:$FS$310,19,FALSE))</f>
        <v>0</v>
      </c>
      <c r="AC76" s="90">
        <f>IF(ISNA(VLOOKUP($B76,'[2]1516 Exp_Rev Access'!$F$7:$FS$310,20,FALSE)),"",VLOOKUP($B76,'[2]1516 Exp_Rev Access'!$F$7:$FS$310,20,FALSE))</f>
        <v>0</v>
      </c>
      <c r="AD76" s="90">
        <f>IF(ISNA(VLOOKUP($B76,'[2]1516 Exp_Rev Access'!$F$7:$FS$310,21,FALSE)),"",VLOOKUP($B76,'[2]1516 Exp_Rev Access'!$F$7:$FS$310,21,FALSE))</f>
        <v>982.4</v>
      </c>
      <c r="AE76" s="90">
        <f>IF(ISNA(VLOOKUP($B76,'[2]1516 Exp_Rev Access'!$F$7:$FS$310,22,FALSE)),"",VLOOKUP($B76,'[2]1516 Exp_Rev Access'!$F$7:$FS$310,22,FALSE))</f>
        <v>871.96</v>
      </c>
      <c r="AF76" s="90">
        <f>IF(ISNA(VLOOKUP($B76,'[2]1516 Exp_Rev Access'!$F$7:$FS$310,23,FALSE)),"",VLOOKUP($B76,'[2]1516 Exp_Rev Access'!$F$7:$FS$310,23,FALSE))</f>
        <v>191.65</v>
      </c>
      <c r="AG76" s="90">
        <f>IF(ISNA(VLOOKUP($B76,'[2]1516 Exp_Rev Access'!$F$7:$FS$310,24,FALSE)),"",VLOOKUP($B76,'[2]1516 Exp_Rev Access'!$F$7:$FS$310,24,FALSE))</f>
        <v>1106.07</v>
      </c>
      <c r="AH76" s="90">
        <f>IF(ISNA(VLOOKUP($B76,'[2]1516 Exp_Rev Access'!$F$7:$FS$310,25,FALSE)),"",VLOOKUP($B76,'[2]1516 Exp_Rev Access'!$F$7:$FS$310,25,FALSE))</f>
        <v>328.55</v>
      </c>
      <c r="AI76" s="90">
        <f>IF(ISNA(VLOOKUP($B76,'[2]1516 Exp_Rev Access'!$F$7:$FS$310,26,FALSE)),"",VLOOKUP($B76,'[2]1516 Exp_Rev Access'!$F$7:$FS$310,26,FALSE))</f>
        <v>2118</v>
      </c>
      <c r="AJ76" s="90">
        <f>IF(ISNA(VLOOKUP($B76,'[2]1516 Exp_Rev Access'!$F$7:$FS$310,27,FALSE)),"",VLOOKUP($B76,'[2]1516 Exp_Rev Access'!$F$7:$FS$310,27,FALSE))</f>
        <v>0</v>
      </c>
      <c r="AK76" s="90">
        <f>IF(ISNA(VLOOKUP($B76,'[2]1516 Exp_Rev Access'!$F$7:$FS$310,28,FALSE)),"",VLOOKUP($B76,'[2]1516 Exp_Rev Access'!$F$7:$FS$310,28,FALSE))</f>
        <v>108391.64</v>
      </c>
      <c r="AL76" s="90">
        <f>IF(ISNA(VLOOKUP($B76,'[2]1516 Exp_Rev Access'!$F$7:$FS$310,29,FALSE)),"",VLOOKUP($B76,'[2]1516 Exp_Rev Access'!$F$7:$FS$310,29,FALSE))</f>
        <v>0</v>
      </c>
      <c r="AM76" s="53">
        <f t="shared" si="210"/>
        <v>126252.73999999999</v>
      </c>
      <c r="AN76" s="92">
        <f t="shared" si="211"/>
        <v>1.3056245735379765E-2</v>
      </c>
      <c r="AO76" s="68">
        <f t="shared" si="212"/>
        <v>145.38546752648548</v>
      </c>
      <c r="AP76" s="90">
        <f>IF(ISNA(VLOOKUP($B76,'[2]1516 Exp_Rev Access'!$F$7:$FS$310,30,FALSE)),"",VLOOKUP($B76,'[2]1516 Exp_Rev Access'!$F$7:$FS$310,30,FALSE))</f>
        <v>5347390.05</v>
      </c>
      <c r="AQ76" s="90">
        <f>IF(ISNA(VLOOKUP($B76,'[2]1516 Exp_Rev Access'!$F$7:$FS$310,31,FALSE)),"",VLOOKUP($B76,'[2]1516 Exp_Rev Access'!$F$7:$FS$310,31,FALSE))</f>
        <v>68463.62</v>
      </c>
      <c r="AR76" s="90">
        <f>IF(ISNA(VLOOKUP($B76,'[2]1516 Exp_Rev Access'!$F$7:$FS$310,32,FALSE)),"",VLOOKUP($B76,'[2]1516 Exp_Rev Access'!$F$7:$FS$310,32,FALSE))</f>
        <v>949891.68</v>
      </c>
      <c r="AS76" s="90">
        <f>IF(ISNA(VLOOKUP($B76,'[2]1516 Exp_Rev Access'!$F$7:$FS$310,33,FALSE)),"",VLOOKUP($B76,'[2]1516 Exp_Rev Access'!$F$7:$FS$310,33,FALSE))</f>
        <v>0</v>
      </c>
      <c r="AT76" s="90">
        <f>IF(ISNA(VLOOKUP($B76,'[2]1516 Exp_Rev Access'!$F$7:$FS$310,34,FALSE)),"",VLOOKUP($B76,'[2]1516 Exp_Rev Access'!$F$7:$FS$310,34,FALSE))</f>
        <v>0</v>
      </c>
      <c r="AU76" s="53">
        <f t="shared" si="213"/>
        <v>6365745.3499999996</v>
      </c>
      <c r="AV76" s="93">
        <f t="shared" si="214"/>
        <v>0.6583044104900303</v>
      </c>
      <c r="AW76" s="53">
        <f t="shared" si="215"/>
        <v>7330.4299286043297</v>
      </c>
      <c r="AX76" s="90">
        <f>IF(ISNA(VLOOKUP($B76,'[2]1516 Exp_Rev Access'!$F$7:$FS$310,35,FALSE)),"",VLOOKUP($B76,'[2]1516 Exp_Rev Access'!$F$7:$FS$310,35,FALSE))</f>
        <v>0</v>
      </c>
      <c r="AY76" s="90">
        <f>IF(ISNA(VLOOKUP($B76,'[2]1516 Exp_Rev Access'!$F$7:$FS$310,36,FALSE)),"",VLOOKUP($B76,'[2]1516 Exp_Rev Access'!$F$7:$FS$310,36,FALSE))</f>
        <v>546766.99</v>
      </c>
      <c r="AZ76" s="90">
        <f>IF(ISNA(VLOOKUP($B76,'[2]1516 Exp_Rev Access'!$F$7:$FS$310,37,FALSE)),"",VLOOKUP($B76,'[2]1516 Exp_Rev Access'!$F$7:$FS$310,37,FALSE))</f>
        <v>57782.25</v>
      </c>
      <c r="BA76" s="90">
        <f>IF(ISNA(VLOOKUP($B76,'[2]1516 Exp_Rev Access'!$F$7:$FS$310,38,FALSE)),"",VLOOKUP($B76,'[2]1516 Exp_Rev Access'!$F$7:$FS$310,38,FALSE))</f>
        <v>0</v>
      </c>
      <c r="BB76" s="90">
        <f>IF(ISNA(VLOOKUP($B76,'[2]1516 Exp_Rev Access'!$F$7:$FS$310,39,FALSE)),"",VLOOKUP($B76,'[2]1516 Exp_Rev Access'!$F$7:$FS$310,39,FALSE))</f>
        <v>0</v>
      </c>
      <c r="BC76" s="90">
        <f>IF(ISNA(VLOOKUP($B76,'[2]1516 Exp_Rev Access'!$F$7:$FS$310,40,FALSE)),"",VLOOKUP($B76,'[2]1516 Exp_Rev Access'!$F$7:$FS$310,40,FALSE))</f>
        <v>335565.53</v>
      </c>
      <c r="BD76" s="90">
        <f>IF(ISNA(VLOOKUP($B76,'[2]1516 Exp_Rev Access'!$F$7:$FS$310,41,FALSE)),"",VLOOKUP($B76,'[2]1516 Exp_Rev Access'!$F$7:$FS$310,41,FALSE))</f>
        <v>0</v>
      </c>
      <c r="BE76" s="90">
        <f>IF(ISNA(VLOOKUP($B76,'[2]1516 Exp_Rev Access'!$F$7:$FS$310,42,FALSE)),"",VLOOKUP($B76,'[2]1516 Exp_Rev Access'!$F$7:$FS$310,42,FALSE))</f>
        <v>41404.81</v>
      </c>
      <c r="BF76" s="90">
        <f>IF(ISNA(VLOOKUP($B76,'[2]1516 Exp_Rev Access'!$F$7:$FS$310,43,FALSE)),"",VLOOKUP($B76,'[2]1516 Exp_Rev Access'!$F$7:$FS$310,43,FALSE))</f>
        <v>0</v>
      </c>
      <c r="BG76" s="90">
        <f>IF(ISNA(VLOOKUP($B76,'[2]1516 Exp_Rev Access'!$F$7:$FS$310,44,FALSE)),"",VLOOKUP($B76,'[2]1516 Exp_Rev Access'!$F$7:$FS$310,44,FALSE))</f>
        <v>382180.16</v>
      </c>
      <c r="BH76" s="90">
        <f>IF(ISNA(VLOOKUP($B76,'[2]1516 Exp_Rev Access'!$F$7:$FS$310,45,FALSE)),"",VLOOKUP($B76,'[2]1516 Exp_Rev Access'!$F$7:$FS$310,45,FALSE))</f>
        <v>8968.7900000000009</v>
      </c>
      <c r="BI76" s="90">
        <f>IF(ISNA(VLOOKUP($B76,'[2]1516 Exp_Rev Access'!$F$7:$FS$310,46,FALSE)),"",VLOOKUP($B76,'[2]1516 Exp_Rev Access'!$F$7:$FS$310,46,FALSE))</f>
        <v>0</v>
      </c>
      <c r="BJ76" s="90">
        <f>IF(ISNA(VLOOKUP($B76,'[2]1516 Exp_Rev Access'!$F$7:$FS$310,47,FALSE)),"",VLOOKUP($B76,'[2]1516 Exp_Rev Access'!$F$7:$FS$310,47,FALSE))</f>
        <v>12880.81</v>
      </c>
      <c r="BK76" s="90">
        <f>IF(ISNA(VLOOKUP($B76,'[2]1516 Exp_Rev Access'!$F$7:$FS$310,48,FALSE)),"",VLOOKUP($B76,'[2]1516 Exp_Rev Access'!$F$7:$FS$310,48,FALSE))</f>
        <v>170466.09</v>
      </c>
      <c r="BL76" s="90">
        <f>IF(ISNA(VLOOKUP($B76,'[2]1516 Exp_Rev Access'!$F$7:$FS$310,49,FALSE)),"",VLOOKUP($B76,'[2]1516 Exp_Rev Access'!$F$7:$FS$310,49,FALSE))</f>
        <v>0</v>
      </c>
      <c r="BM76" s="90">
        <f>IF(ISNA(VLOOKUP($B76,'[2]1516 Exp_Rev Access'!$F$7:$FS$310,50,FALSE)),"",VLOOKUP($B76,'[2]1516 Exp_Rev Access'!$F$7:$FS$310,50,FALSE))</f>
        <v>0</v>
      </c>
      <c r="BN76" s="90">
        <f>IF(ISNA(VLOOKUP($B76,'[2]1516 Exp_Rev Access'!$F$7:$FS$310,51,FALSE)),"",VLOOKUP($B76,'[2]1516 Exp_Rev Access'!$F$7:$FS$310,51,FALSE))</f>
        <v>0</v>
      </c>
      <c r="BO76" s="90">
        <f>IF(ISNA(VLOOKUP($B76,'[2]1516 Exp_Rev Access'!$F$7:$FS$310,52,FALSE)),"",VLOOKUP($B76,'[2]1516 Exp_Rev Access'!$F$7:$FS$310,52,FALSE))</f>
        <v>0</v>
      </c>
      <c r="BP76" s="90">
        <f>IF(ISNA(VLOOKUP($B76,'[2]1516 Exp_Rev Access'!$F$7:$FS$310,53,FALSE)),"",VLOOKUP($B76,'[2]1516 Exp_Rev Access'!$F$7:$FS$310,53,FALSE))</f>
        <v>0</v>
      </c>
      <c r="BQ76" s="90">
        <f>IF(ISNA(VLOOKUP($B76,'[2]1516 Exp_Rev Access'!$F$7:$FS$310,54,FALSE)),"",VLOOKUP($B76,'[2]1516 Exp_Rev Access'!$F$7:$FS$310,54,FALSE))</f>
        <v>0</v>
      </c>
      <c r="BR76" s="90">
        <f>IF(ISNA(VLOOKUP($B76,'[2]1516 Exp_Rev Access'!$F$7:$FS$310,55,FALSE)),"",VLOOKUP($B76,'[2]1516 Exp_Rev Access'!$F$7:$FS$310,55,FALSE))</f>
        <v>0</v>
      </c>
      <c r="BS76" s="90">
        <f>IF(ISNA(VLOOKUP($B76,'[2]1516 Exp_Rev Access'!$F$7:$FS$310,56,FALSE)),"",VLOOKUP($B76,'[2]1516 Exp_Rev Access'!$F$7:$FS$310,56,FALSE))</f>
        <v>0</v>
      </c>
      <c r="BT76" s="90">
        <f>IF(ISNA(VLOOKUP($B76,'[2]1516 Exp_Rev Access'!$F$7:$FS$310,57,FALSE)),"",VLOOKUP($B76,'[2]1516 Exp_Rev Access'!$F$7:$FS$310,57,FALSE))</f>
        <v>0</v>
      </c>
      <c r="BU76" s="90">
        <f>IF(ISNA(VLOOKUP($B76,'[2]1516 Exp_Rev Access'!$F$7:$FS$310,58,FALSE)),"",VLOOKUP($B76,'[2]1516 Exp_Rev Access'!$F$7:$FS$310,58,FALSE))</f>
        <v>0</v>
      </c>
      <c r="BV76" s="53">
        <f t="shared" si="216"/>
        <v>1556015.4300000002</v>
      </c>
      <c r="BW76" s="92">
        <f t="shared" si="217"/>
        <v>0.16091310035823866</v>
      </c>
      <c r="BX76" s="68">
        <f t="shared" si="218"/>
        <v>1791.8187816674347</v>
      </c>
      <c r="BY76" s="90">
        <f>IF(ISNA(VLOOKUP($B76,'[2]1516 Exp_Rev Access'!$F$7:$FS$310,59,FALSE)),"",VLOOKUP($B76,'[2]1516 Exp_Rev Access'!$F$7:$FS$310,59,FALSE))</f>
        <v>0</v>
      </c>
      <c r="BZ76" s="90">
        <f>IF(ISNA(VLOOKUP($B76,'[2]1516 Exp_Rev Access'!$F$7:$FS$310,60,FALSE)),"",VLOOKUP($B76,'[2]1516 Exp_Rev Access'!$F$7:$FS$310,60,FALSE))</f>
        <v>0</v>
      </c>
      <c r="CA76" s="90">
        <f>IF(ISNA(VLOOKUP($B76,'[2]1516 Exp_Rev Access'!$F$7:$FS$310,61,FALSE)),"",VLOOKUP($B76,'[2]1516 Exp_Rev Access'!$F$7:$FS$310,61,FALSE))</f>
        <v>0</v>
      </c>
      <c r="CB76" s="90">
        <f>IF(ISNA(VLOOKUP($B76,'[2]1516 Exp_Rev Access'!$F$7:$FS$310,62,FALSE)),"",VLOOKUP($B76,'[2]1516 Exp_Rev Access'!$F$7:$FS$310,62,FALSE))</f>
        <v>0</v>
      </c>
      <c r="CC76" s="90">
        <f>IF(ISNA(VLOOKUP($B76,'[2]1516 Exp_Rev Access'!$F$7:$FS$310,63,FALSE)),"",VLOOKUP($B76,'[2]1516 Exp_Rev Access'!$F$7:$FS$310,63,FALSE))</f>
        <v>0</v>
      </c>
      <c r="CD76" s="90">
        <f>IF(ISNA(VLOOKUP($B76,'[2]1516 Exp_Rev Access'!$F$7:$FS$310,64,FALSE)),"",VLOOKUP($B76,'[2]1516 Exp_Rev Access'!$F$7:$FS$310,64,FALSE))</f>
        <v>0</v>
      </c>
      <c r="CE76" s="53">
        <f t="shared" si="219"/>
        <v>0</v>
      </c>
      <c r="CF76" s="92"/>
      <c r="CG76" s="94">
        <f t="shared" si="220"/>
        <v>0</v>
      </c>
      <c r="CH76" s="90">
        <f>IF(ISNA(VLOOKUP($B76,'[2]1516 Exp_Rev Access'!$F$7:$FS$310,65,FALSE)),"",VLOOKUP($B76,'[2]1516 Exp_Rev Access'!$F$7:$FS$310,65,FALSE))</f>
        <v>4910.37</v>
      </c>
      <c r="CI76" s="90">
        <f>IF(ISNA(VLOOKUP($B76,'[2]1516 Exp_Rev Access'!$F$7:$FS$310,66,FALSE)),"",VLOOKUP($B76,'[2]1516 Exp_Rev Access'!$F$7:$FS$310,66,FALSE))</f>
        <v>0</v>
      </c>
      <c r="CJ76" s="90">
        <f>IF(ISNA(VLOOKUP($B76,'[2]1516 Exp_Rev Access'!$F$7:$FS$310,67,FALSE)),"",VLOOKUP($B76,'[2]1516 Exp_Rev Access'!$F$7:$FS$310,67,FALSE))</f>
        <v>0</v>
      </c>
      <c r="CK76" s="90">
        <f>IF(ISNA(VLOOKUP($B76,'[2]1516 Exp_Rev Access'!$F$7:$FS$310,68,FALSE)),"",VLOOKUP($B76,'[2]1516 Exp_Rev Access'!$F$7:$FS$310,68,FALSE))</f>
        <v>0</v>
      </c>
      <c r="CL76" s="90">
        <f>IF(ISNA(VLOOKUP($B76,'[2]1516 Exp_Rev Access'!$F$7:$FS$310,69,FALSE)),"",VLOOKUP($B76,'[2]1516 Exp_Rev Access'!$F$7:$FS$310,69,FALSE))</f>
        <v>0</v>
      </c>
      <c r="CM76" s="90">
        <f>IF(ISNA(VLOOKUP($B76,'[2]1516 Exp_Rev Access'!$F$7:$FS$310,70,FALSE)),"",VLOOKUP($B76,'[2]1516 Exp_Rev Access'!$F$7:$FS$310,70,FALSE))</f>
        <v>0</v>
      </c>
      <c r="CN76" s="90">
        <f>IF(ISNA(VLOOKUP($B76,'[2]1516 Exp_Rev Access'!$F$7:$FS$310,71,FALSE)),"",VLOOKUP($B76,'[2]1516 Exp_Rev Access'!$F$7:$FS$310,71,FALSE))</f>
        <v>0</v>
      </c>
      <c r="CO76" s="90">
        <f>IF(ISNA(VLOOKUP($B76,'[2]1516 Exp_Rev Access'!$F$7:$FS$310,72,FALSE)),"",VLOOKUP($B76,'[2]1516 Exp_Rev Access'!$F$7:$FS$310,72,FALSE))</f>
        <v>0</v>
      </c>
      <c r="CP76" s="90">
        <f>IF(ISNA(VLOOKUP($B76,'[2]1516 Exp_Rev Access'!$F$7:$FS$310,73,FALSE)),"",VLOOKUP($B76,'[2]1516 Exp_Rev Access'!$F$7:$FS$310,73,FALSE))</f>
        <v>0</v>
      </c>
      <c r="CQ76" s="90">
        <f>IF(ISNA(VLOOKUP($B76,'[2]1516 Exp_Rev Access'!$F$7:$FS$310,74,FALSE)),"",VLOOKUP($B76,'[2]1516 Exp_Rev Access'!$F$7:$FS$310,74,FALSE))</f>
        <v>164047</v>
      </c>
      <c r="CR76" s="90">
        <f>IF(ISNA(VLOOKUP($B76,'[2]1516 Exp_Rev Access'!$F$7:$FS$310,75,FALSE)),"",VLOOKUP($B76,'[2]1516 Exp_Rev Access'!$F$7:$FS$310,75,FALSE))</f>
        <v>0</v>
      </c>
      <c r="CS76" s="90">
        <f>IF(ISNA(VLOOKUP($B76,'[2]1516 Exp_Rev Access'!$F$7:$FS$310,76,FALSE)),"",VLOOKUP($B76,'[2]1516 Exp_Rev Access'!$F$7:$FS$310,76,FALSE))</f>
        <v>7320</v>
      </c>
      <c r="CT76" s="90">
        <f>IF(ISNA(VLOOKUP($B76,'[2]1516 Exp_Rev Access'!$F$7:$FS$310,77,FALSE)),"",VLOOKUP($B76,'[2]1516 Exp_Rev Access'!$F$7:$FS$310,77,FALSE))</f>
        <v>0</v>
      </c>
      <c r="CU76" s="90">
        <f>IF(ISNA(VLOOKUP($B76,'[2]1516 Exp_Rev Access'!$F$7:$FS$310,78,FALSE)),"",VLOOKUP($B76,'[2]1516 Exp_Rev Access'!$F$7:$FS$310,78,FALSE))</f>
        <v>490503.47</v>
      </c>
      <c r="CV76" s="90">
        <f>IF(ISNA(VLOOKUP($B76,'[2]1516 Exp_Rev Access'!$F$7:$FS$310,79,FALSE)),"",VLOOKUP($B76,'[2]1516 Exp_Rev Access'!$F$7:$FS$310,79,FALSE))</f>
        <v>61000</v>
      </c>
      <c r="CW76" s="90">
        <f>IF(ISNA(VLOOKUP($B76,'[2]1516 Exp_Rev Access'!$F$7:$FS$310,80,FALSE)),"",VLOOKUP($B76,'[2]1516 Exp_Rev Access'!$F$7:$FS$310,80,FALSE))</f>
        <v>66023.31</v>
      </c>
      <c r="CX76" s="90">
        <f>IF(ISNA(VLOOKUP($B76,'[2]1516 Exp_Rev Access'!$F$7:$FS$310,81,FALSE)),"",VLOOKUP($B76,'[2]1516 Exp_Rev Access'!$F$7:$FS$310,81,FALSE))</f>
        <v>0</v>
      </c>
      <c r="CY76" s="90">
        <f>IF(ISNA(VLOOKUP($B76,'[2]1516 Exp_Rev Access'!$F$7:$FS$310,82,FALSE)),"",VLOOKUP($B76,'[2]1516 Exp_Rev Access'!$F$7:$FS$310,82,FALSE))</f>
        <v>0</v>
      </c>
      <c r="CZ76" s="90">
        <f>IF(ISNA(VLOOKUP($B76,'[2]1516 Exp_Rev Access'!$F$7:$FS$310,83,FALSE)),"",VLOOKUP($B76,'[2]1516 Exp_Rev Access'!$F$7:$FS$310,83,FALSE))</f>
        <v>0</v>
      </c>
      <c r="DA76" s="90">
        <f>IF(ISNA(VLOOKUP($B76,'[2]1516 Exp_Rev Access'!$F$7:$FS$310,84,FALSE)),"",VLOOKUP($B76,'[2]1516 Exp_Rev Access'!$F$7:$FS$310,84,FALSE))</f>
        <v>0</v>
      </c>
      <c r="DB76" s="90">
        <f>IF(ISNA(VLOOKUP($B76,'[2]1516 Exp_Rev Access'!$F$7:$FS$310,85,FALSE)),"",VLOOKUP($B76,'[2]1516 Exp_Rev Access'!$F$7:$FS$310,85,FALSE))</f>
        <v>80183.89</v>
      </c>
      <c r="DC76" s="90">
        <f>IF(ISNA(VLOOKUP($B76,'[2]1516 Exp_Rev Access'!$F$7:$FS$310,86,FALSE)),"",VLOOKUP($B76,'[2]1516 Exp_Rev Access'!$F$7:$FS$310,86,FALSE))</f>
        <v>0</v>
      </c>
      <c r="DD76" s="90">
        <f>IF(ISNA(VLOOKUP($B76,'[2]1516 Exp_Rev Access'!$F$7:$FS$310,87,FALSE)),"",VLOOKUP($B76,'[2]1516 Exp_Rev Access'!$F$7:$FS$310,87,FALSE))</f>
        <v>0</v>
      </c>
      <c r="DE76" s="90">
        <f>IF(ISNA(VLOOKUP($B76,'[2]1516 Exp_Rev Access'!$F$7:$FS$310,88,FALSE)),"",VLOOKUP($B76,'[2]1516 Exp_Rev Access'!$F$7:$FS$310,88,FALSE))</f>
        <v>0</v>
      </c>
      <c r="DF76" s="90">
        <f>IF(ISNA(VLOOKUP($B76,'[2]1516 Exp_Rev Access'!$F$7:$FS$310,89,FALSE)),"",VLOOKUP($B76,'[2]1516 Exp_Rev Access'!$F$7:$FS$310,89,FALSE))</f>
        <v>0</v>
      </c>
      <c r="DG76" s="90">
        <f>IF(ISNA(VLOOKUP($B76,'[2]1516 Exp_Rev Access'!$F$7:$FS$310,90,FALSE)),"",VLOOKUP($B76,'[2]1516 Exp_Rev Access'!$F$7:$FS$310,90,FALSE))</f>
        <v>0</v>
      </c>
      <c r="DH76" s="90">
        <f>IF(ISNA(VLOOKUP($B76,'[2]1516 Exp_Rev Access'!$F$7:$FS$310,91,FALSE)),"",VLOOKUP($B76,'[2]1516 Exp_Rev Access'!$F$7:$FS$310,91,FALSE))</f>
        <v>19701.86</v>
      </c>
      <c r="DI76" s="90">
        <f>IF(ISNA(VLOOKUP($B76,'[2]1516 Exp_Rev Access'!$F$7:$FS$310,92,FALSE)),"",VLOOKUP($B76,'[2]1516 Exp_Rev Access'!$F$7:$FS$310,92,FALSE))</f>
        <v>479627.42</v>
      </c>
      <c r="DJ76" s="90">
        <f>IF(ISNA(VLOOKUP($B76,'[2]1516 Exp_Rev Access'!$F$7:$FS$310,93,FALSE)),"",VLOOKUP($B76,'[2]1516 Exp_Rev Access'!$F$7:$FS$310,93,FALSE))</f>
        <v>0</v>
      </c>
      <c r="DK76" s="90">
        <f>IF(ISNA(VLOOKUP($B76,'[2]1516 Exp_Rev Access'!$F$7:$FS$310,94,FALSE)),"",VLOOKUP($B76,'[2]1516 Exp_Rev Access'!$F$7:$FS$310,94,FALSE))</f>
        <v>0</v>
      </c>
      <c r="DL76" s="90">
        <f>IF(ISNA(VLOOKUP($B76,'[2]1516 Exp_Rev Access'!$F$7:$FS$310,95,FALSE)),"",VLOOKUP($B76,'[2]1516 Exp_Rev Access'!$F$7:$FS$310,95,FALSE))</f>
        <v>0</v>
      </c>
      <c r="DM76" s="90">
        <f>IF(ISNA(VLOOKUP($B76,'[2]1516 Exp_Rev Access'!$F$7:$FS$310,96,FALSE)),"",VLOOKUP($B76,'[2]1516 Exp_Rev Access'!$F$7:$FS$310,96,FALSE))</f>
        <v>0</v>
      </c>
      <c r="DN76" s="90">
        <f>IF(ISNA(VLOOKUP($B76,'[2]1516 Exp_Rev Access'!$F$7:$FS$310,97,FALSE)),"",VLOOKUP($B76,'[2]1516 Exp_Rev Access'!$F$7:$FS$310,97,FALSE))</f>
        <v>0</v>
      </c>
      <c r="DO76" s="90">
        <f>IF(ISNA(VLOOKUP($B76,'[2]1516 Exp_Rev Access'!$F$7:$FS$310,98,FALSE)),"",VLOOKUP($B76,'[2]1516 Exp_Rev Access'!$F$7:$FS$310,98,FALSE))</f>
        <v>0</v>
      </c>
      <c r="DP76" s="90">
        <f>IF(ISNA(VLOOKUP($B76,'[2]1516 Exp_Rev Access'!$F$7:$FS$310,99,FALSE)),"",VLOOKUP($B76,'[2]1516 Exp_Rev Access'!$F$7:$FS$310,99,FALSE))</f>
        <v>0</v>
      </c>
      <c r="DQ76" s="90">
        <f>IF(ISNA(VLOOKUP($B76,'[2]1516 Exp_Rev Access'!$F$7:$FS$310,100,FALSE)),"",VLOOKUP($B76,'[2]1516 Exp_Rev Access'!$F$7:$FS$310,100,FALSE))</f>
        <v>0</v>
      </c>
      <c r="DR76" s="90">
        <f>IF(ISNA(VLOOKUP($B76,'[2]1516 Exp_Rev Access'!$F$7:$FS$310,101,FALSE)),"",VLOOKUP($B76,'[2]1516 Exp_Rev Access'!$F$7:$FS$310,101,FALSE))</f>
        <v>0</v>
      </c>
      <c r="DS76" s="90">
        <f>IF(ISNA(VLOOKUP($B76,'[2]1516 Exp_Rev Access'!$F$7:$FS$310,102,FALSE)),"",VLOOKUP($B76,'[2]1516 Exp_Rev Access'!$F$7:$FS$310,102,FALSE))</f>
        <v>0</v>
      </c>
      <c r="DT76" s="90">
        <f>IF(ISNA(VLOOKUP($B76,'[2]1516 Exp_Rev Access'!$F$7:$FS$310,103,FALSE)),"",VLOOKUP($B76,'[2]1516 Exp_Rev Access'!$F$7:$FS$310,103,FALSE))</f>
        <v>0</v>
      </c>
      <c r="DU76" s="90">
        <f>IF(ISNA(VLOOKUP($B76,'[2]1516 Exp_Rev Access'!$F$7:$FS$310,104,FALSE)),"",VLOOKUP($B76,'[2]1516 Exp_Rev Access'!$F$7:$FS$310,104,FALSE))</f>
        <v>0</v>
      </c>
      <c r="DV76" s="90">
        <f>IF(ISNA(VLOOKUP($B76,'[2]1516 Exp_Rev Access'!$F$7:$FS$310,105,FALSE)),"",VLOOKUP($B76,'[2]1516 Exp_Rev Access'!$F$7:$FS$310,105,FALSE))</f>
        <v>0</v>
      </c>
      <c r="DW76" s="90">
        <f>IF(ISNA(VLOOKUP($B76,'[2]1516 Exp_Rev Access'!$F$7:$FS$310,106,FALSE)),"",VLOOKUP($B76,'[2]1516 Exp_Rev Access'!$F$7:$FS$310,106,FALSE))</f>
        <v>0</v>
      </c>
      <c r="DX76" s="90">
        <f>IF(ISNA(VLOOKUP($B76,'[2]1516 Exp_Rev Access'!$F$7:$FS$310,107,FALSE)),"",VLOOKUP($B76,'[2]1516 Exp_Rev Access'!$F$7:$FS$310,107,FALSE))</f>
        <v>0</v>
      </c>
      <c r="DY76" s="90">
        <f>IF(ISNA(VLOOKUP($B76,'[2]1516 Exp_Rev Access'!$F$7:$FS$310,108,FALSE)),"",VLOOKUP($B76,'[2]1516 Exp_Rev Access'!$F$7:$FS$310,108,FALSE))</f>
        <v>0</v>
      </c>
      <c r="DZ76" s="90">
        <f>IF(ISNA(VLOOKUP($B76,'[2]1516 Exp_Rev Access'!$F$7:$FS$310,109,FALSE)),"",VLOOKUP($B76,'[2]1516 Exp_Rev Access'!$F$7:$FS$310,109,FALSE))</f>
        <v>0</v>
      </c>
      <c r="EA76" s="90">
        <f>IF(ISNA(VLOOKUP($B76,'[2]1516 Exp_Rev Access'!$F$7:$FS$310,110,FALSE)),"",VLOOKUP($B76,'[2]1516 Exp_Rev Access'!$F$7:$FS$310,110,FALSE))</f>
        <v>0</v>
      </c>
      <c r="EB76" s="90">
        <f>IF(ISNA(VLOOKUP($B76,'[2]1516 Exp_Rev Access'!$F$7:$FS$310,111,FALSE)),"",VLOOKUP($B76,'[2]1516 Exp_Rev Access'!$F$7:$FS$310,111,FALSE))</f>
        <v>0</v>
      </c>
      <c r="EC76" s="90">
        <f>IF(ISNA(VLOOKUP($B76,'[2]1516 Exp_Rev Access'!$F$7:$FS$310,112,FALSE)),"",VLOOKUP($B76,'[2]1516 Exp_Rev Access'!$F$7:$FS$310,112,FALSE))</f>
        <v>0</v>
      </c>
      <c r="ED76" s="90">
        <f>IF(ISNA(VLOOKUP($B76,'[2]1516 Exp_Rev Access'!$F$7:$FS$310,113,FALSE)),"",VLOOKUP($B76,'[2]1516 Exp_Rev Access'!$F$7:$FS$310,113,FALSE))</f>
        <v>0</v>
      </c>
      <c r="EE76" s="90">
        <f>IF(ISNA(VLOOKUP($B76,'[2]1516 Exp_Rev Access'!$F$7:$FS$310,114,FALSE)),"",VLOOKUP($B76,'[2]1516 Exp_Rev Access'!$F$7:$FS$310,114,FALSE))</f>
        <v>0</v>
      </c>
      <c r="EF76" s="90">
        <f>IF(ISNA(VLOOKUP($B76,'[2]1516 Exp_Rev Access'!$F$7:$FS$310,115,FALSE)),"",VLOOKUP($B76,'[2]1516 Exp_Rev Access'!$F$7:$FS$310,115,FALSE))</f>
        <v>0</v>
      </c>
      <c r="EG76" s="90">
        <f>IF(ISNA(VLOOKUP($B76,'[2]1516 Exp_Rev Access'!$F$7:$FS$310,116,FALSE)),"",VLOOKUP($B76,'[2]1516 Exp_Rev Access'!$F$7:$FS$310,116,FALSE))</f>
        <v>0</v>
      </c>
      <c r="EH76" s="90">
        <f>IF(ISNA(VLOOKUP($B76,'[2]1516 Exp_Rev Access'!$F$7:$FS$310,117,FALSE)),"",VLOOKUP($B76,'[2]1516 Exp_Rev Access'!$F$7:$FS$310,117,FALSE))</f>
        <v>0</v>
      </c>
      <c r="EI76" s="90">
        <f>IF(ISNA(VLOOKUP($B76,'[2]1516 Exp_Rev Access'!$F$7:$FS$310,118,FALSE)),"",VLOOKUP($B76,'[2]1516 Exp_Rev Access'!$F$7:$FS$310,118,FALSE))</f>
        <v>0</v>
      </c>
      <c r="EJ76" s="90">
        <f>IF(ISNA(VLOOKUP($B76,'[2]1516 Exp_Rev Access'!$F$7:$FS$310,119,FALSE)),"",VLOOKUP($B76,'[2]1516 Exp_Rev Access'!$F$7:$FS$310,119,FALSE))</f>
        <v>0</v>
      </c>
      <c r="EK76" s="90">
        <f>IF(ISNA(VLOOKUP($B76,'[2]1516 Exp_Rev Access'!$F$7:$FS$310,120,FALSE)),"",VLOOKUP($B76,'[2]1516 Exp_Rev Access'!$F$7:$FS$310,120,FALSE))</f>
        <v>0</v>
      </c>
      <c r="EL76" s="90">
        <f>IF(ISNA(VLOOKUP($B76,'[2]1516 Exp_Rev Access'!$F$7:$FS$310,121,FALSE)),"",VLOOKUP($B76,'[2]1516 Exp_Rev Access'!$F$7:$FS$310,121,FALSE))</f>
        <v>0</v>
      </c>
      <c r="EM76" s="90">
        <f>IF(ISNA(VLOOKUP($B76,'[2]1516 Exp_Rev Access'!$F$7:$FS$310,122,FALSE)),"",VLOOKUP($B76,'[2]1516 Exp_Rev Access'!$F$7:$FS$310,122,FALSE))</f>
        <v>0</v>
      </c>
      <c r="EN76" s="90">
        <f>IF(ISNA(VLOOKUP($B76,'[2]1516 Exp_Rev Access'!$F$7:$FS$310,123,FALSE)),"",VLOOKUP($B76,'[2]1516 Exp_Rev Access'!$F$7:$FS$310,123,FALSE))</f>
        <v>4368.09</v>
      </c>
      <c r="EO76" s="90">
        <f>IF(ISNA(VLOOKUP($B76,'[2]1516 Exp_Rev Access'!$F$7:$FS$310,124,FALSE)),"",VLOOKUP($B76,'[2]1516 Exp_Rev Access'!$F$7:$FS$310,124,FALSE))</f>
        <v>0</v>
      </c>
      <c r="EP76" s="90">
        <f>IF(ISNA(VLOOKUP($B76,'[2]1516 Exp_Rev Access'!$F$7:$FS$310,125,FALSE)),"",VLOOKUP($B76,'[2]1516 Exp_Rev Access'!$F$7:$FS$310,125,FALSE))</f>
        <v>0</v>
      </c>
      <c r="EQ76" s="90">
        <f>IF(ISNA(VLOOKUP($B76,'[2]1516 Exp_Rev Access'!$F$7:$FS$310,126,FALSE)),"",VLOOKUP($B76,'[2]1516 Exp_Rev Access'!$F$7:$FS$310,126,FALSE))</f>
        <v>0</v>
      </c>
      <c r="ER76" s="90">
        <f>IF(ISNA(VLOOKUP($B76,'[2]1516 Exp_Rev Access'!$F$7:$FS$310,127,FALSE)),"",VLOOKUP($B76,'[2]1516 Exp_Rev Access'!$F$7:$FS$310,127,FALSE))</f>
        <v>0</v>
      </c>
      <c r="ES76" s="90">
        <f>IF(ISNA(VLOOKUP($B76,'[2]1516 Exp_Rev Access'!$F$7:$FS$310,128,FALSE)),"",VLOOKUP($B76,'[2]1516 Exp_Rev Access'!$F$7:$FS$310,128,FALSE))</f>
        <v>0</v>
      </c>
      <c r="ET76" s="90">
        <f>IF(ISNA(VLOOKUP($B76,'[2]1516 Exp_Rev Access'!$F$7:$FS$310,129,FALSE)),"",VLOOKUP($B76,'[2]1516 Exp_Rev Access'!$F$7:$FS$310,129,FALSE))</f>
        <v>0</v>
      </c>
      <c r="EU76" s="90">
        <f>IF(ISNA(VLOOKUP($B76,'[2]1516 Exp_Rev Access'!$F$7:$FS$310,130,FALSE)),"",VLOOKUP($B76,'[2]1516 Exp_Rev Access'!$F$7:$FS$310,130,FALSE))</f>
        <v>0</v>
      </c>
      <c r="EV76" s="90">
        <f>IF(ISNA(VLOOKUP($B76,'[2]1516 Exp_Rev Access'!$F$7:$FS$310,131,FALSE)),"",VLOOKUP($B76,'[2]1516 Exp_Rev Access'!$F$7:$FS$310,131,FALSE))</f>
        <v>10110.44</v>
      </c>
      <c r="EW76" s="90">
        <f>IF(ISNA(VLOOKUP($B76,'[2]1516 Exp_Rev Access'!$F$7:$FS$310,132,FALSE)),"",VLOOKUP($B76,'[2]1516 Exp_Rev Access'!$F$7:$FS$310,132,FALSE))</f>
        <v>0</v>
      </c>
      <c r="EX76" s="90">
        <f>IF(ISNA(VLOOKUP($B76,'[2]1516 Exp_Rev Access'!$F$7:$FS$310,133,FALSE)),"",VLOOKUP($B76,'[2]1516 Exp_Rev Access'!$F$7:$FS$310,133,FALSE))</f>
        <v>0</v>
      </c>
      <c r="EY76" s="90">
        <f>IF(ISNA(VLOOKUP($B76,'[2]1516 Exp_Rev Access'!$F$7:$FS$310,134,FALSE)),"",VLOOKUP($B76,'[2]1516 Exp_Rev Access'!$F$7:$FS$310,134,FALSE))</f>
        <v>0</v>
      </c>
      <c r="EZ76" s="90">
        <f>IF(ISNA(VLOOKUP($B76,'[2]1516 Exp_Rev Access'!$F$7:$FS$310,135,FALSE)),"",VLOOKUP($B76,'[2]1516 Exp_Rev Access'!$F$7:$FS$310,135,FALSE))</f>
        <v>0</v>
      </c>
      <c r="FA76" s="90">
        <f>IF(ISNA(VLOOKUP($B76,'[2]1516 Exp_Rev Access'!$F$7:$FS$310,136,FALSE)),"",VLOOKUP($B76,'[2]1516 Exp_Rev Access'!$F$7:$FS$310,136,FALSE))</f>
        <v>0</v>
      </c>
      <c r="FB76" s="90">
        <f>IF(ISNA(VLOOKUP($B76,'[2]1516 Exp_Rev Access'!$F$7:$FS$310,137,FALSE)),"",VLOOKUP($B76,'[2]1516 Exp_Rev Access'!$F$7:$FS$310,137,FALSE))</f>
        <v>0</v>
      </c>
      <c r="FC76" s="90">
        <f>IF(ISNA(VLOOKUP($B76,'[2]1516 Exp_Rev Access'!$F$7:$FS$310,138,FALSE)),"",VLOOKUP($B76,'[2]1516 Exp_Rev Access'!$F$7:$FS$310,138,FALSE))</f>
        <v>0</v>
      </c>
      <c r="FD76" s="90">
        <f>IF(ISNA(VLOOKUP($B76,'[2]1516 Exp_Rev Access'!$F$7:$FS$310,139,FALSE)),"",VLOOKUP($B76,'[2]1516 Exp_Rev Access'!$F$7:$FS$310,139,FALSE))</f>
        <v>0</v>
      </c>
      <c r="FE76" s="90">
        <f>IF(ISNA(VLOOKUP($B76,'[2]1516 Exp_Rev Access'!$F$7:$FS$310,140,FALSE)),"",VLOOKUP($B76,'[2]1516 Exp_Rev Access'!$F$7:$FS$310,140,FALSE))</f>
        <v>0</v>
      </c>
      <c r="FF76" s="90">
        <f>IF(ISNA(VLOOKUP($B76,'[2]1516 Exp_Rev Access'!$F$7:$FS$310,141,FALSE)),"",VLOOKUP($B76,'[2]1516 Exp_Rev Access'!$F$7:$FS$310,141,FALSE))</f>
        <v>0</v>
      </c>
      <c r="FG76" s="90">
        <f>IF(ISNA(VLOOKUP($B76,'[2]1516 Exp_Rev Access'!$F$7:$FS$310,142,FALSE)),"",VLOOKUP($B76,'[2]1516 Exp_Rev Access'!$F$7:$FS$310,142,FALSE))</f>
        <v>0</v>
      </c>
      <c r="FH76" s="90">
        <f>IF(ISNA(VLOOKUP($B76,'[2]1516 Exp_Rev Access'!$F$7:$FS$310,143,FALSE)),"",VLOOKUP($B76,'[2]1516 Exp_Rev Access'!$F$7:$FS$310,143,FALSE))</f>
        <v>0</v>
      </c>
      <c r="FI76" s="90">
        <f>IF(ISNA(VLOOKUP($B76,'[2]1516 Exp_Rev Access'!$F$7:$FS$310,144,FALSE)),"",VLOOKUP($B76,'[2]1516 Exp_Rev Access'!$F$7:$FS$310,144,FALSE))</f>
        <v>0</v>
      </c>
      <c r="FJ76" s="90">
        <f>IF(ISNA(VLOOKUP($B76,'[2]1516 Exp_Rev Access'!$F$7:$FS$310,145,FALSE)),"",VLOOKUP($B76,'[2]1516 Exp_Rev Access'!$F$7:$FS$310,145,FALSE))</f>
        <v>0</v>
      </c>
      <c r="FK76" s="90">
        <f>IF(ISNA(VLOOKUP($B76,'[2]1516 Exp_Rev Access'!$F$7:$FS$310,146,FALSE)),"",VLOOKUP($B76,'[2]1516 Exp_Rev Access'!$F$7:$FS$310,146,FALSE))</f>
        <v>0</v>
      </c>
      <c r="FL76" s="90">
        <f>IF(ISNA(VLOOKUP($B76,'[2]1516 Exp_Rev Access'!$F$7:$FS$310,1147,FALSE)),"",VLOOKUP($B76,'[2]1516 Exp_Rev Access'!$F$7:$FS$310,147,FALSE))</f>
        <v>0</v>
      </c>
      <c r="FM76" s="90">
        <f>IF(ISNA(VLOOKUP($B76,'[2]1516 Exp_Rev Access'!$F$7:$FS$310,148,FALSE)),"",VLOOKUP($B76,'[2]1516 Exp_Rev Access'!$F$7:$FS$310,148,FALSE))</f>
        <v>0</v>
      </c>
      <c r="FN76" s="90">
        <f>IF(ISNA(VLOOKUP($B76,'[2]1516 Exp_Rev Access'!$F$7:$FS$310,149,FALSE)),"",VLOOKUP($B76,'[2]1516 Exp_Rev Access'!$F$7:$FS$310,149,FALSE))</f>
        <v>0</v>
      </c>
      <c r="FO76" s="90">
        <f>IF(ISNA(VLOOKUP($B76,'[2]1516 Exp_Rev Access'!$F$7:$FS$310,150,FALSE)),"",VLOOKUP($B76,'[2]1516 Exp_Rev Access'!$F$7:$FS$310,150,FALSE))</f>
        <v>0</v>
      </c>
      <c r="FP76" s="90">
        <f>IF(ISNA(VLOOKUP($B76,'[2]1516 Exp_Rev Access'!$F$7:$FS$310,151,FALSE)),"",VLOOKUP($B76,'[2]1516 Exp_Rev Access'!$F$7:$FS$310,151,FALSE))</f>
        <v>0</v>
      </c>
      <c r="FQ76" s="90">
        <f>IF(ISNA(VLOOKUP($B76,'[2]1516 Exp_Rev Access'!$F$7:$FS$310,152,FALSE)),"",VLOOKUP($B76,'[2]1516 Exp_Rev Access'!$F$7:$FS$310,152,FALSE))</f>
        <v>0</v>
      </c>
      <c r="FR76" s="90">
        <f>IF(ISNA(VLOOKUP($B76,'[2]1516 Exp_Rev Access'!$F$7:$FS$310,153,FALSE)),"",VLOOKUP($B76,'[2]1516 Exp_Rev Access'!$F$7:$FS$310,153,FALSE))</f>
        <v>18637.84</v>
      </c>
      <c r="FS76" s="53">
        <f t="shared" si="221"/>
        <v>1406433.69</v>
      </c>
      <c r="FT76" s="92">
        <f t="shared" si="222"/>
        <v>0.14544431960175222</v>
      </c>
      <c r="FU76" s="53">
        <f t="shared" si="223"/>
        <v>1619.5689659143252</v>
      </c>
      <c r="FV76" s="90">
        <f>IF(ISNA(VLOOKUP($B76,'[2]1516 Exp_Rev Access'!$F$7:$FS$310,154,FALSE)),"",VLOOKUP($B76,'[2]1516 Exp_Rev Access'!$F$7:$FS$310,154,FALSE))</f>
        <v>0</v>
      </c>
      <c r="FW76" s="90">
        <f>IF(ISNA(VLOOKUP($B76,'[2]1516 Exp_Rev Access'!$F$7:$FS$310,155,FALSE)),"",VLOOKUP($B76,'[2]1516 Exp_Rev Access'!$F$7:$FS$310,155,FALSE))</f>
        <v>0</v>
      </c>
      <c r="FX76" s="90">
        <f>IF(ISNA(VLOOKUP($B76,'[2]1516 Exp_Rev Access'!$F$7:$FS$310,156,FALSE)),"",VLOOKUP($B76,'[2]1516 Exp_Rev Access'!$F$7:$FS$310,156,FALSE))</f>
        <v>0</v>
      </c>
      <c r="FY76" s="90">
        <f>IF(ISNA(VLOOKUP($B76,'[2]1516 Exp_Rev Access'!$F$7:$FS$310,157,FALSE)),"",VLOOKUP($B76,'[2]1516 Exp_Rev Access'!$F$7:$FS$310,157,FALSE))</f>
        <v>0</v>
      </c>
      <c r="FZ76" s="90">
        <f>IF(ISNA(VLOOKUP($B76,'[2]1516 Exp_Rev Access'!$F$7:$FS$310,158,FALSE)),"",VLOOKUP($B76,'[2]1516 Exp_Rev Access'!$F$7:$FS$310,158,FALSE))</f>
        <v>0</v>
      </c>
      <c r="GA76" s="90">
        <f>IF(ISNA(VLOOKUP($B76,'[2]1516 Exp_Rev Access'!$F$7:$FS$310,159,FALSE)),"",VLOOKUP($B76,'[2]1516 Exp_Rev Access'!$F$7:$FS$310,159,FALSE))</f>
        <v>0</v>
      </c>
      <c r="GB76" s="90">
        <f>IF(ISNA(VLOOKUP($B76,'[2]1516 Exp_Rev Access'!$F$7:$FS$310,160,FALSE)),"",VLOOKUP($B76,'[2]1516 Exp_Rev Access'!$F$7:$FS$310,160,FALSE))</f>
        <v>0</v>
      </c>
      <c r="GC76" s="90">
        <f>IF(ISNA(VLOOKUP($B76,'[2]1516 Exp_Rev Access'!$F$7:$FS$310,161,FALSE)),"",VLOOKUP($B76,'[2]1516 Exp_Rev Access'!$F$7:$FS$310,161,FALSE))</f>
        <v>0</v>
      </c>
      <c r="GD76" s="90">
        <f>IF(ISNA(VLOOKUP($B76,'[2]1516 Exp_Rev Access'!$F$7:$FS$310,162,FALSE)),"",VLOOKUP($B76,'[2]1516 Exp_Rev Access'!$F$7:$FS$310,162,FALSE))</f>
        <v>0</v>
      </c>
      <c r="GE76" s="90">
        <f>IF(ISNA(VLOOKUP($B76,'[2]1516 Exp_Rev Access'!$F$7:$FS$310,163,FALSE)),"",VLOOKUP($B76,'[2]1516 Exp_Rev Access'!$F$7:$FS$310,163,FALSE))</f>
        <v>0</v>
      </c>
      <c r="GF76" s="90">
        <f>IF(ISNA(VLOOKUP($B76,'[2]1516 Exp_Rev Access'!$F$7:$FS$310,164,FALSE)),"",VLOOKUP($B76,'[2]1516 Exp_Rev Access'!$F$7:$FS$310,164,FALSE))</f>
        <v>0</v>
      </c>
      <c r="GG76" s="90">
        <f>IF(ISNA(VLOOKUP($B76,'[2]1516 Exp_Rev Access'!$F$7:$FS$310,165,FALSE)),"",VLOOKUP($B76,'[2]1516 Exp_Rev Access'!$F$7:$FS$310,165,FALSE))</f>
        <v>0</v>
      </c>
      <c r="GH76" s="90">
        <f>IF(ISNA(VLOOKUP($B76,'[2]1516 Exp_Rev Access'!$F$7:$FS$310,166,FALSE)),"",VLOOKUP($B76,'[2]1516 Exp_Rev Access'!$F$7:$FS$310,166,FALSE))</f>
        <v>0</v>
      </c>
      <c r="GI76" s="90">
        <f>IF(ISNA(VLOOKUP($B76,'[2]1516 Exp_Rev Access'!$F$7:$FS$310,167,FALSE)),"",VLOOKUP($B76,'[2]1516 Exp_Rev Access'!$F$7:$FS$310,167,FALSE))</f>
        <v>0</v>
      </c>
      <c r="GJ76" s="90">
        <f>IF(ISNA(VLOOKUP($B76,'[2]1516 Exp_Rev Access'!$F$7:$FS$310,168,FALSE)),"",VLOOKUP($B76,'[2]1516 Exp_Rev Access'!$F$7:$FS$310,168,FALSE))</f>
        <v>0</v>
      </c>
      <c r="GK76" s="90">
        <f>IF(ISNA(VLOOKUP($B76,'[2]1516 Exp_Rev Access'!$F$7:$FS$310,169,FALSE)),"",VLOOKUP($B76,'[2]1516 Exp_Rev Access'!$F$7:$FS$310,169,FALSE))</f>
        <v>0</v>
      </c>
      <c r="GL76" s="90">
        <f>IF(ISNA(VLOOKUP($B76,'[2]1516 Exp_Rev Access'!$F$7:$FS$310,170,FALSE)),"",VLOOKUP($B76,'[2]1516 Exp_Rev Access'!$F$7:$FS$310,170,FALSE))</f>
        <v>600</v>
      </c>
      <c r="GM76" s="90">
        <f>IF(ISNA(VLOOKUP($B76,'[2]1516 Exp_Rev Access'!$F$7:$FT$310,171,FALSE)),"",VLOOKUP($B76,'[2]1516 Exp_Rev Access'!$F$7:$FT$310,171,FALSE))</f>
        <v>0</v>
      </c>
      <c r="GN76" s="90">
        <f>IF(ISNA(VLOOKUP($B76,'[2]1516 Exp_Rev Access'!$F$7:$FU$310,172,FALSE)),"",VLOOKUP($B76,'[2]1516 Exp_Rev Access'!$F$7:$FU$310,172,FALSE))</f>
        <v>0</v>
      </c>
      <c r="GO76" s="90">
        <f>IF(ISNA(VLOOKUP($B76,'[2]1516 Exp_Rev Access'!$F$7:$FV$310,173,FALSE)),"",VLOOKUP($B76,'[2]1516 Exp_Rev Access'!$F$7:$FV$310,173,FALSE))</f>
        <v>0</v>
      </c>
      <c r="GP76" s="90">
        <f>IF(ISNA(VLOOKUP($B76,'[2]1516 Exp_Rev Access'!$F$7:$GA$310,174,FALSE)),"",VLOOKUP($B76,'[2]1516 Exp_Rev Access'!$F$7:$GA$310,174,FALSE))</f>
        <v>0</v>
      </c>
      <c r="GQ76" s="90">
        <f>IF(ISNA(VLOOKUP($B76,'[2]1516 Exp_Rev Access'!$F$7:$GA$310,175,FALSE)),"",VLOOKUP($B76,'[2]1516 Exp_Rev Access'!$F$7:$GA$310,175,FALSE))</f>
        <v>0</v>
      </c>
      <c r="GR76" s="90">
        <f>IF(ISNA(VLOOKUP($B76,'[2]1516 Exp_Rev Access'!$F$7:$GA$310,176,FALSE)),"",VLOOKUP($B76,'[2]1516 Exp_Rev Access'!$F$7:$GA$310,176,FALSE))</f>
        <v>0</v>
      </c>
      <c r="GS76" s="90">
        <f>IF(ISNA(VLOOKUP($B76,'[2]1516 Exp_Rev Access'!$F$7:$GA$310,177,FALSE)),"",VLOOKUP($B76,'[2]1516 Exp_Rev Access'!$F$7:$GA$310,177,FALSE))</f>
        <v>0</v>
      </c>
      <c r="GT76" s="90">
        <f>IF(ISNA(VLOOKUP($B76,'[2]1516 Exp_Rev Access'!$F$7:$GA$310,178,FALSE)),"",VLOOKUP($B76,'[2]1516 Exp_Rev Access'!$F$7:$GA$310,178,FALSE))</f>
        <v>0</v>
      </c>
      <c r="GU76" s="53">
        <f t="shared" si="224"/>
        <v>600</v>
      </c>
      <c r="GV76" s="92">
        <f t="shared" ref="GV76:GV80" si="226">GU76/E76</f>
        <v>6.204813805409577E-5</v>
      </c>
      <c r="GW76" s="114">
        <f t="shared" si="225"/>
        <v>0.69092584062643947</v>
      </c>
      <c r="HE76" s="97"/>
      <c r="HF76" s="97"/>
      <c r="HG76" s="97"/>
      <c r="HH76" s="97"/>
      <c r="HI76" s="97"/>
      <c r="HJ76" s="97"/>
      <c r="HK76" s="97"/>
      <c r="HL76" s="97"/>
      <c r="HM76" s="97"/>
      <c r="HN76" s="97"/>
    </row>
    <row r="77" spans="1:222" x14ac:dyDescent="0.2">
      <c r="B77" s="87" t="s">
        <v>272</v>
      </c>
      <c r="C77" s="87" t="s">
        <v>273</v>
      </c>
      <c r="D77" s="88">
        <f>IF(ISNA(VLOOKUP($B77,'[2]1516 enrollment_Rev_Exp by size'!$A$6:$C$325,3,FALSE)),"",VLOOKUP($B77,'[2]1516 enrollment_Rev_Exp by size'!$A$6:$C$325,3,FALSE))</f>
        <v>35.44</v>
      </c>
      <c r="E77" s="89">
        <v>624699.06999999995</v>
      </c>
      <c r="F77" s="67">
        <f t="shared" si="205"/>
        <v>624699.06999999995</v>
      </c>
      <c r="G77" s="67">
        <f t="shared" si="206"/>
        <v>0</v>
      </c>
      <c r="H77" s="90">
        <f>IF(ISNA(VLOOKUP($B77,'[2]1516 Exp_Rev Access'!$F$7:$FS$310,2,FALSE)),"",VLOOKUP($B77,'[2]1516 Exp_Rev Access'!$F$7:$FS$310,2,FALSE))</f>
        <v>98733.35</v>
      </c>
      <c r="I77" s="90">
        <f>IF(ISNA(VLOOKUP($B77,'[2]1516 Exp_Rev Access'!$F$7:$FS$310,3,FALSE)),"",VLOOKUP($B77,'[2]1516 Exp_Rev Access'!$F$7:$FS$310,3,FALSE))</f>
        <v>0</v>
      </c>
      <c r="J77" s="90">
        <f>IF(ISNA(VLOOKUP($B77,'[2]1516 Exp_Rev Access'!$F$7:$FS$310,4,FALSE)),"",VLOOKUP($B77,'[2]1516 Exp_Rev Access'!$F$7:$FS$310,4,FALSE))</f>
        <v>0</v>
      </c>
      <c r="K77" s="90">
        <f>IF(ISNA(VLOOKUP($B77,'[2]1516 Exp_Rev Access'!$F$7:$FS$310,5,FALSE)),"-",VLOOKUP($B77,'[2]1516 Exp_Rev Access'!$F$7:$FS$310,5,FALSE))</f>
        <v>0</v>
      </c>
      <c r="L77" s="90">
        <f>IF(ISNA(VLOOKUP($B77,'[2]1516 Exp_Rev Access'!$F$7:$FS$310,6,FALSE)),"",VLOOKUP($B77,'[2]1516 Exp_Rev Access'!$F$7:$FS$310,6,FALSE))</f>
        <v>0</v>
      </c>
      <c r="M77" s="90">
        <f>IF(ISNA(VLOOKUP($B77,'[2]1516 Exp_Rev Access'!$F$7:$FS$310,7,FALSE)),"",VLOOKUP($B77,'[2]1516 Exp_Rev Access'!$F$7:$FS$310,7,FALSE))</f>
        <v>0</v>
      </c>
      <c r="N77" s="53">
        <f t="shared" si="207"/>
        <v>98733.35</v>
      </c>
      <c r="O77" s="91">
        <f t="shared" si="208"/>
        <v>0.15804945891787547</v>
      </c>
      <c r="P77" s="53">
        <f t="shared" si="209"/>
        <v>2785.9297404063209</v>
      </c>
      <c r="Q77" s="90">
        <f>IF(ISNA(VLOOKUP($B77,'[2]1516 Exp_Rev Access'!$F$7:$FS$310,8,FALSE)),"",VLOOKUP($B77,'[2]1516 Exp_Rev Access'!$F$7:$FS$310,8,FALSE))</f>
        <v>0</v>
      </c>
      <c r="R77" s="90">
        <f>IF(ISNA(VLOOKUP($B77,'[2]1516 Exp_Rev Access'!$F$7:$FS$310,9,FALSE)),"",VLOOKUP($B77,'[2]1516 Exp_Rev Access'!$F$7:$FS$310,9,FALSE))</f>
        <v>0</v>
      </c>
      <c r="S77" s="90">
        <f>IF(ISNA(VLOOKUP($B77,'[2]1516 Exp_Rev Access'!$F$7:$FS$310,10,FALSE)),"",VLOOKUP($B77,'[2]1516 Exp_Rev Access'!$F$7:$FS$310,10,FALSE))</f>
        <v>0</v>
      </c>
      <c r="T77" s="90">
        <f>IF(ISNA(VLOOKUP($B77,'[2]1516 Exp_Rev Access'!$F$7:$FS$310,11,FALSE)),"",VLOOKUP($B77,'[2]1516 Exp_Rev Access'!$F$7:$FS$310,11,FALSE))</f>
        <v>0</v>
      </c>
      <c r="U77" s="90">
        <f>IF(ISNA(VLOOKUP($B77,'[2]1516 Exp_Rev Access'!$F$7:$FS$310,12,FALSE)),"",VLOOKUP($B77,'[2]1516 Exp_Rev Access'!$F$7:$FS$310,12,FALSE))</f>
        <v>0</v>
      </c>
      <c r="V77" s="90">
        <f>IF(ISNA(VLOOKUP($B77,'[2]1516 Exp_Rev Access'!$F$7:$FS$310,13,FALSE)),"",VLOOKUP($B77,'[2]1516 Exp_Rev Access'!$F$7:$FS$310,13,FALSE))</f>
        <v>0</v>
      </c>
      <c r="W77" s="90">
        <f>IF(ISNA(VLOOKUP($B77,'[2]1516 Exp_Rev Access'!$F$7:$FS$310,14,FALSE)),"",VLOOKUP($B77,'[2]1516 Exp_Rev Access'!$F$7:$FS$310,14,FALSE))</f>
        <v>0</v>
      </c>
      <c r="X77" s="90">
        <f>IF(ISNA(VLOOKUP($B77,'[2]1516 Exp_Rev Access'!$F$7:$FS$310,15,FALSE)),"",VLOOKUP($B77,'[2]1516 Exp_Rev Access'!$F$7:$FS$310,15,FALSE))</f>
        <v>0</v>
      </c>
      <c r="Y77" s="90">
        <f>IF(ISNA(VLOOKUP($B77,'[2]1516 Exp_Rev Access'!$F$7:$FS$310,16,FALSE)),"",VLOOKUP($B77,'[2]1516 Exp_Rev Access'!$F$7:$FS$310,16,FALSE))</f>
        <v>0</v>
      </c>
      <c r="Z77" s="90">
        <f>IF(ISNA(VLOOKUP($B77,'[2]1516 Exp_Rev Access'!$F$7:$FS$310,17,FALSE)),"",VLOOKUP($B77,'[2]1516 Exp_Rev Access'!$F$7:$FS$310,17,FALSE))</f>
        <v>0</v>
      </c>
      <c r="AA77" s="90">
        <f>IF(ISNA(VLOOKUP($B77,'[2]1516 Exp_Rev Access'!$F$7:$FS$310,18,FALSE)),"",VLOOKUP($B77,'[2]1516 Exp_Rev Access'!$F$7:$FS$310,18,FALSE))</f>
        <v>0</v>
      </c>
      <c r="AB77" s="90">
        <f>IF(ISNA(VLOOKUP($B77,'[2]1516 Exp_Rev Access'!$F$7:$FS$310,19,FALSE)),"",VLOOKUP($B77,'[2]1516 Exp_Rev Access'!$F$7:$FS$310,19,FALSE))</f>
        <v>0</v>
      </c>
      <c r="AC77" s="90">
        <f>IF(ISNA(VLOOKUP($B77,'[2]1516 Exp_Rev Access'!$F$7:$FS$310,20,FALSE)),"",VLOOKUP($B77,'[2]1516 Exp_Rev Access'!$F$7:$FS$310,20,FALSE))</f>
        <v>0</v>
      </c>
      <c r="AD77" s="90">
        <f>IF(ISNA(VLOOKUP($B77,'[2]1516 Exp_Rev Access'!$F$7:$FS$310,21,FALSE)),"",VLOOKUP($B77,'[2]1516 Exp_Rev Access'!$F$7:$FS$310,21,FALSE))</f>
        <v>0</v>
      </c>
      <c r="AE77" s="90">
        <f>IF(ISNA(VLOOKUP($B77,'[2]1516 Exp_Rev Access'!$F$7:$FS$310,22,FALSE)),"",VLOOKUP($B77,'[2]1516 Exp_Rev Access'!$F$7:$FS$310,22,FALSE))</f>
        <v>423.43</v>
      </c>
      <c r="AF77" s="90">
        <f>IF(ISNA(VLOOKUP($B77,'[2]1516 Exp_Rev Access'!$F$7:$FS$310,23,FALSE)),"",VLOOKUP($B77,'[2]1516 Exp_Rev Access'!$F$7:$FS$310,23,FALSE))</f>
        <v>0</v>
      </c>
      <c r="AG77" s="90">
        <f>IF(ISNA(VLOOKUP($B77,'[2]1516 Exp_Rev Access'!$F$7:$FS$310,24,FALSE)),"",VLOOKUP($B77,'[2]1516 Exp_Rev Access'!$F$7:$FS$310,24,FALSE))</f>
        <v>45.93</v>
      </c>
      <c r="AH77" s="90">
        <f>IF(ISNA(VLOOKUP($B77,'[2]1516 Exp_Rev Access'!$F$7:$FS$310,25,FALSE)),"",VLOOKUP($B77,'[2]1516 Exp_Rev Access'!$F$7:$FS$310,25,FALSE))</f>
        <v>0</v>
      </c>
      <c r="AI77" s="90">
        <f>IF(ISNA(VLOOKUP($B77,'[2]1516 Exp_Rev Access'!$F$7:$FS$310,26,FALSE)),"",VLOOKUP($B77,'[2]1516 Exp_Rev Access'!$F$7:$FS$310,26,FALSE))</f>
        <v>0</v>
      </c>
      <c r="AJ77" s="90">
        <f>IF(ISNA(VLOOKUP($B77,'[2]1516 Exp_Rev Access'!$F$7:$FS$310,27,FALSE)),"",VLOOKUP($B77,'[2]1516 Exp_Rev Access'!$F$7:$FS$310,27,FALSE))</f>
        <v>1955.88</v>
      </c>
      <c r="AK77" s="90">
        <f>IF(ISNA(VLOOKUP($B77,'[2]1516 Exp_Rev Access'!$F$7:$FS$310,28,FALSE)),"",VLOOKUP($B77,'[2]1516 Exp_Rev Access'!$F$7:$FS$310,28,FALSE))</f>
        <v>10698.57</v>
      </c>
      <c r="AL77" s="90">
        <f>IF(ISNA(VLOOKUP($B77,'[2]1516 Exp_Rev Access'!$F$7:$FS$310,29,FALSE)),"",VLOOKUP($B77,'[2]1516 Exp_Rev Access'!$F$7:$FS$310,29,FALSE))</f>
        <v>2849.8</v>
      </c>
      <c r="AM77" s="53">
        <f t="shared" si="210"/>
        <v>15973.61</v>
      </c>
      <c r="AN77" s="92">
        <f t="shared" si="211"/>
        <v>2.5570087690381868E-2</v>
      </c>
      <c r="AO77" s="68">
        <f t="shared" si="212"/>
        <v>450.72262979683978</v>
      </c>
      <c r="AP77" s="90">
        <f>IF(ISNA(VLOOKUP($B77,'[2]1516 Exp_Rev Access'!$F$7:$FS$310,30,FALSE)),"",VLOOKUP($B77,'[2]1516 Exp_Rev Access'!$F$7:$FS$310,30,FALSE))</f>
        <v>274485.86</v>
      </c>
      <c r="AQ77" s="90">
        <f>IF(ISNA(VLOOKUP($B77,'[2]1516 Exp_Rev Access'!$F$7:$FS$310,31,FALSE)),"",VLOOKUP($B77,'[2]1516 Exp_Rev Access'!$F$7:$FS$310,31,FALSE))</f>
        <v>1426.49</v>
      </c>
      <c r="AR77" s="90">
        <f>IF(ISNA(VLOOKUP($B77,'[2]1516 Exp_Rev Access'!$F$7:$FS$310,32,FALSE)),"",VLOOKUP($B77,'[2]1516 Exp_Rev Access'!$F$7:$FS$310,32,FALSE))</f>
        <v>12360.72</v>
      </c>
      <c r="AS77" s="90">
        <f>IF(ISNA(VLOOKUP($B77,'[2]1516 Exp_Rev Access'!$F$7:$FS$310,33,FALSE)),"",VLOOKUP($B77,'[2]1516 Exp_Rev Access'!$F$7:$FS$310,33,FALSE))</f>
        <v>0</v>
      </c>
      <c r="AT77" s="90">
        <f>IF(ISNA(VLOOKUP($B77,'[2]1516 Exp_Rev Access'!$F$7:$FS$310,34,FALSE)),"",VLOOKUP($B77,'[2]1516 Exp_Rev Access'!$F$7:$FS$310,34,FALSE))</f>
        <v>0</v>
      </c>
      <c r="AU77" s="53">
        <f t="shared" si="213"/>
        <v>288273.06999999995</v>
      </c>
      <c r="AV77" s="93">
        <f t="shared" si="214"/>
        <v>0.46145909901866827</v>
      </c>
      <c r="AW77" s="53">
        <f t="shared" si="215"/>
        <v>8134.1159706546268</v>
      </c>
      <c r="AX77" s="90">
        <f>IF(ISNA(VLOOKUP($B77,'[2]1516 Exp_Rev Access'!$F$7:$FS$310,35,FALSE)),"",VLOOKUP($B77,'[2]1516 Exp_Rev Access'!$F$7:$FS$310,35,FALSE))</f>
        <v>0</v>
      </c>
      <c r="AY77" s="90">
        <f>IF(ISNA(VLOOKUP($B77,'[2]1516 Exp_Rev Access'!$F$7:$FS$310,36,FALSE)),"",VLOOKUP($B77,'[2]1516 Exp_Rev Access'!$F$7:$FS$310,36,FALSE))</f>
        <v>21334.23</v>
      </c>
      <c r="AZ77" s="90">
        <f>IF(ISNA(VLOOKUP($B77,'[2]1516 Exp_Rev Access'!$F$7:$FS$310,37,FALSE)),"",VLOOKUP($B77,'[2]1516 Exp_Rev Access'!$F$7:$FS$310,37,FALSE))</f>
        <v>2617.65</v>
      </c>
      <c r="BA77" s="90">
        <f>IF(ISNA(VLOOKUP($B77,'[2]1516 Exp_Rev Access'!$F$7:$FS$310,38,FALSE)),"",VLOOKUP($B77,'[2]1516 Exp_Rev Access'!$F$7:$FS$310,38,FALSE))</f>
        <v>0</v>
      </c>
      <c r="BB77" s="90">
        <f>IF(ISNA(VLOOKUP($B77,'[2]1516 Exp_Rev Access'!$F$7:$FS$310,39,FALSE)),"",VLOOKUP($B77,'[2]1516 Exp_Rev Access'!$F$7:$FS$310,39,FALSE))</f>
        <v>0</v>
      </c>
      <c r="BC77" s="90">
        <f>IF(ISNA(VLOOKUP($B77,'[2]1516 Exp_Rev Access'!$F$7:$FS$310,40,FALSE)),"",VLOOKUP($B77,'[2]1516 Exp_Rev Access'!$F$7:$FS$310,40,FALSE))</f>
        <v>8845.3700000000008</v>
      </c>
      <c r="BD77" s="90">
        <f>IF(ISNA(VLOOKUP($B77,'[2]1516 Exp_Rev Access'!$F$7:$FS$310,41,FALSE)),"",VLOOKUP($B77,'[2]1516 Exp_Rev Access'!$F$7:$FS$310,41,FALSE))</f>
        <v>0</v>
      </c>
      <c r="BE77" s="90">
        <f>IF(ISNA(VLOOKUP($B77,'[2]1516 Exp_Rev Access'!$F$7:$FS$310,42,FALSE)),"",VLOOKUP($B77,'[2]1516 Exp_Rev Access'!$F$7:$FS$310,42,FALSE))</f>
        <v>0</v>
      </c>
      <c r="BF77" s="90">
        <f>IF(ISNA(VLOOKUP($B77,'[2]1516 Exp_Rev Access'!$F$7:$FS$310,43,FALSE)),"",VLOOKUP($B77,'[2]1516 Exp_Rev Access'!$F$7:$FS$310,43,FALSE))</f>
        <v>0</v>
      </c>
      <c r="BG77" s="90">
        <f>IF(ISNA(VLOOKUP($B77,'[2]1516 Exp_Rev Access'!$F$7:$FS$310,44,FALSE)),"",VLOOKUP($B77,'[2]1516 Exp_Rev Access'!$F$7:$FS$310,44,FALSE))</f>
        <v>9912.14</v>
      </c>
      <c r="BH77" s="90">
        <f>IF(ISNA(VLOOKUP($B77,'[2]1516 Exp_Rev Access'!$F$7:$FS$310,45,FALSE)),"",VLOOKUP($B77,'[2]1516 Exp_Rev Access'!$F$7:$FS$310,45,FALSE))</f>
        <v>271.33</v>
      </c>
      <c r="BI77" s="90">
        <f>IF(ISNA(VLOOKUP($B77,'[2]1516 Exp_Rev Access'!$F$7:$FS$310,46,FALSE)),"",VLOOKUP($B77,'[2]1516 Exp_Rev Access'!$F$7:$FS$310,46,FALSE))</f>
        <v>0</v>
      </c>
      <c r="BJ77" s="90">
        <f>IF(ISNA(VLOOKUP($B77,'[2]1516 Exp_Rev Access'!$F$7:$FS$310,47,FALSE)),"",VLOOKUP($B77,'[2]1516 Exp_Rev Access'!$F$7:$FS$310,47,FALSE))</f>
        <v>898.11</v>
      </c>
      <c r="BK77" s="90">
        <f>IF(ISNA(VLOOKUP($B77,'[2]1516 Exp_Rev Access'!$F$7:$FS$310,48,FALSE)),"",VLOOKUP($B77,'[2]1516 Exp_Rev Access'!$F$7:$FS$310,48,FALSE))</f>
        <v>72761.13</v>
      </c>
      <c r="BL77" s="90">
        <f>IF(ISNA(VLOOKUP($B77,'[2]1516 Exp_Rev Access'!$F$7:$FS$310,49,FALSE)),"",VLOOKUP($B77,'[2]1516 Exp_Rev Access'!$F$7:$FS$310,49,FALSE))</f>
        <v>0</v>
      </c>
      <c r="BM77" s="90">
        <f>IF(ISNA(VLOOKUP($B77,'[2]1516 Exp_Rev Access'!$F$7:$FS$310,50,FALSE)),"",VLOOKUP($B77,'[2]1516 Exp_Rev Access'!$F$7:$FS$310,50,FALSE))</f>
        <v>0</v>
      </c>
      <c r="BN77" s="90">
        <f>IF(ISNA(VLOOKUP($B77,'[2]1516 Exp_Rev Access'!$F$7:$FS$310,51,FALSE)),"",VLOOKUP($B77,'[2]1516 Exp_Rev Access'!$F$7:$FS$310,51,FALSE))</f>
        <v>0</v>
      </c>
      <c r="BO77" s="90">
        <f>IF(ISNA(VLOOKUP($B77,'[2]1516 Exp_Rev Access'!$F$7:$FS$310,52,FALSE)),"",VLOOKUP($B77,'[2]1516 Exp_Rev Access'!$F$7:$FS$310,52,FALSE))</f>
        <v>0</v>
      </c>
      <c r="BP77" s="90">
        <f>IF(ISNA(VLOOKUP($B77,'[2]1516 Exp_Rev Access'!$F$7:$FS$310,53,FALSE)),"",VLOOKUP($B77,'[2]1516 Exp_Rev Access'!$F$7:$FS$310,53,FALSE))</f>
        <v>0</v>
      </c>
      <c r="BQ77" s="90">
        <f>IF(ISNA(VLOOKUP($B77,'[2]1516 Exp_Rev Access'!$F$7:$FS$310,54,FALSE)),"",VLOOKUP($B77,'[2]1516 Exp_Rev Access'!$F$7:$FS$310,54,FALSE))</f>
        <v>0</v>
      </c>
      <c r="BR77" s="90">
        <f>IF(ISNA(VLOOKUP($B77,'[2]1516 Exp_Rev Access'!$F$7:$FS$310,55,FALSE)),"",VLOOKUP($B77,'[2]1516 Exp_Rev Access'!$F$7:$FS$310,55,FALSE))</f>
        <v>0</v>
      </c>
      <c r="BS77" s="90">
        <f>IF(ISNA(VLOOKUP($B77,'[2]1516 Exp_Rev Access'!$F$7:$FS$310,56,FALSE)),"",VLOOKUP($B77,'[2]1516 Exp_Rev Access'!$F$7:$FS$310,56,FALSE))</f>
        <v>0</v>
      </c>
      <c r="BT77" s="90">
        <f>IF(ISNA(VLOOKUP($B77,'[2]1516 Exp_Rev Access'!$F$7:$FS$310,57,FALSE)),"",VLOOKUP($B77,'[2]1516 Exp_Rev Access'!$F$7:$FS$310,57,FALSE))</f>
        <v>0</v>
      </c>
      <c r="BU77" s="90">
        <f>IF(ISNA(VLOOKUP($B77,'[2]1516 Exp_Rev Access'!$F$7:$FS$310,58,FALSE)),"",VLOOKUP($B77,'[2]1516 Exp_Rev Access'!$F$7:$FS$310,58,FALSE))</f>
        <v>0</v>
      </c>
      <c r="BV77" s="53">
        <f t="shared" si="216"/>
        <v>116639.96</v>
      </c>
      <c r="BW77" s="92">
        <f t="shared" si="217"/>
        <v>0.18671383647169512</v>
      </c>
      <c r="BX77" s="68">
        <f t="shared" si="218"/>
        <v>3291.19525959368</v>
      </c>
      <c r="BY77" s="90">
        <f>IF(ISNA(VLOOKUP($B77,'[2]1516 Exp_Rev Access'!$F$7:$FS$310,59,FALSE)),"",VLOOKUP($B77,'[2]1516 Exp_Rev Access'!$F$7:$FS$310,59,FALSE))</f>
        <v>13.79</v>
      </c>
      <c r="BZ77" s="90">
        <f>IF(ISNA(VLOOKUP($B77,'[2]1516 Exp_Rev Access'!$F$7:$FS$310,60,FALSE)),"",VLOOKUP($B77,'[2]1516 Exp_Rev Access'!$F$7:$FS$310,60,FALSE))</f>
        <v>0</v>
      </c>
      <c r="CA77" s="90">
        <f>IF(ISNA(VLOOKUP($B77,'[2]1516 Exp_Rev Access'!$F$7:$FS$310,61,FALSE)),"",VLOOKUP($B77,'[2]1516 Exp_Rev Access'!$F$7:$FS$310,61,FALSE))</f>
        <v>0</v>
      </c>
      <c r="CB77" s="90">
        <f>IF(ISNA(VLOOKUP($B77,'[2]1516 Exp_Rev Access'!$F$7:$FS$310,62,FALSE)),"",VLOOKUP($B77,'[2]1516 Exp_Rev Access'!$F$7:$FS$310,62,FALSE))</f>
        <v>0</v>
      </c>
      <c r="CC77" s="90">
        <f>IF(ISNA(VLOOKUP($B77,'[2]1516 Exp_Rev Access'!$F$7:$FS$310,63,FALSE)),"",VLOOKUP($B77,'[2]1516 Exp_Rev Access'!$F$7:$FS$310,63,FALSE))</f>
        <v>0</v>
      </c>
      <c r="CD77" s="90">
        <f>IF(ISNA(VLOOKUP($B77,'[2]1516 Exp_Rev Access'!$F$7:$FS$310,64,FALSE)),"",VLOOKUP($B77,'[2]1516 Exp_Rev Access'!$F$7:$FS$310,64,FALSE))</f>
        <v>0</v>
      </c>
      <c r="CE77" s="53">
        <f t="shared" si="219"/>
        <v>13.79</v>
      </c>
      <c r="CF77" s="92">
        <f t="shared" ref="CF77:CF78" si="227">CE77/E77</f>
        <v>2.2074628668808488E-5</v>
      </c>
      <c r="CG77" s="94">
        <f t="shared" si="220"/>
        <v>0.38910835214446954</v>
      </c>
      <c r="CH77" s="90">
        <f>IF(ISNA(VLOOKUP($B77,'[2]1516 Exp_Rev Access'!$F$7:$FS$310,65,FALSE)),"",VLOOKUP($B77,'[2]1516 Exp_Rev Access'!$F$7:$FS$310,65,FALSE))</f>
        <v>0</v>
      </c>
      <c r="CI77" s="90">
        <f>IF(ISNA(VLOOKUP($B77,'[2]1516 Exp_Rev Access'!$F$7:$FS$310,66,FALSE)),"",VLOOKUP($B77,'[2]1516 Exp_Rev Access'!$F$7:$FS$310,66,FALSE))</f>
        <v>0</v>
      </c>
      <c r="CJ77" s="90">
        <f>IF(ISNA(VLOOKUP($B77,'[2]1516 Exp_Rev Access'!$F$7:$FS$310,67,FALSE)),"",VLOOKUP($B77,'[2]1516 Exp_Rev Access'!$F$7:$FS$310,67,FALSE))</f>
        <v>0</v>
      </c>
      <c r="CK77" s="90">
        <f>IF(ISNA(VLOOKUP($B77,'[2]1516 Exp_Rev Access'!$F$7:$FS$310,68,FALSE)),"",VLOOKUP($B77,'[2]1516 Exp_Rev Access'!$F$7:$FS$310,68,FALSE))</f>
        <v>0</v>
      </c>
      <c r="CL77" s="90">
        <f>IF(ISNA(VLOOKUP($B77,'[2]1516 Exp_Rev Access'!$F$7:$FS$310,69,FALSE)),"",VLOOKUP($B77,'[2]1516 Exp_Rev Access'!$F$7:$FS$310,69,FALSE))</f>
        <v>0</v>
      </c>
      <c r="CM77" s="90">
        <f>IF(ISNA(VLOOKUP($B77,'[2]1516 Exp_Rev Access'!$F$7:$FS$310,70,FALSE)),"",VLOOKUP($B77,'[2]1516 Exp_Rev Access'!$F$7:$FS$310,70,FALSE))</f>
        <v>0</v>
      </c>
      <c r="CN77" s="90">
        <f>IF(ISNA(VLOOKUP($B77,'[2]1516 Exp_Rev Access'!$F$7:$FS$310,71,FALSE)),"",VLOOKUP($B77,'[2]1516 Exp_Rev Access'!$F$7:$FS$310,71,FALSE))</f>
        <v>0</v>
      </c>
      <c r="CO77" s="90">
        <f>IF(ISNA(VLOOKUP($B77,'[2]1516 Exp_Rev Access'!$F$7:$FS$310,72,FALSE)),"",VLOOKUP($B77,'[2]1516 Exp_Rev Access'!$F$7:$FS$310,72,FALSE))</f>
        <v>0</v>
      </c>
      <c r="CP77" s="90">
        <f>IF(ISNA(VLOOKUP($B77,'[2]1516 Exp_Rev Access'!$F$7:$FS$310,73,FALSE)),"",VLOOKUP($B77,'[2]1516 Exp_Rev Access'!$F$7:$FS$310,73,FALSE))</f>
        <v>0</v>
      </c>
      <c r="CQ77" s="90">
        <f>IF(ISNA(VLOOKUP($B77,'[2]1516 Exp_Rev Access'!$F$7:$FS$310,74,FALSE)),"",VLOOKUP($B77,'[2]1516 Exp_Rev Access'!$F$7:$FS$310,74,FALSE))</f>
        <v>5768.68</v>
      </c>
      <c r="CR77" s="90">
        <f>IF(ISNA(VLOOKUP($B77,'[2]1516 Exp_Rev Access'!$F$7:$FS$310,75,FALSE)),"",VLOOKUP($B77,'[2]1516 Exp_Rev Access'!$F$7:$FS$310,75,FALSE))</f>
        <v>0</v>
      </c>
      <c r="CS77" s="90">
        <f>IF(ISNA(VLOOKUP($B77,'[2]1516 Exp_Rev Access'!$F$7:$FS$310,76,FALSE)),"",VLOOKUP($B77,'[2]1516 Exp_Rev Access'!$F$7:$FS$310,76,FALSE))</f>
        <v>0</v>
      </c>
      <c r="CT77" s="90">
        <f>IF(ISNA(VLOOKUP($B77,'[2]1516 Exp_Rev Access'!$F$7:$FS$310,77,FALSE)),"",VLOOKUP($B77,'[2]1516 Exp_Rev Access'!$F$7:$FS$310,77,FALSE))</f>
        <v>0</v>
      </c>
      <c r="CU77" s="90">
        <f>IF(ISNA(VLOOKUP($B77,'[2]1516 Exp_Rev Access'!$F$7:$FS$310,78,FALSE)),"",VLOOKUP($B77,'[2]1516 Exp_Rev Access'!$F$7:$FS$310,78,FALSE))</f>
        <v>46523</v>
      </c>
      <c r="CV77" s="90">
        <f>IF(ISNA(VLOOKUP($B77,'[2]1516 Exp_Rev Access'!$F$7:$FS$310,79,FALSE)),"",VLOOKUP($B77,'[2]1516 Exp_Rev Access'!$F$7:$FS$310,79,FALSE))</f>
        <v>25515.45</v>
      </c>
      <c r="CW77" s="90">
        <f>IF(ISNA(VLOOKUP($B77,'[2]1516 Exp_Rev Access'!$F$7:$FS$310,80,FALSE)),"",VLOOKUP($B77,'[2]1516 Exp_Rev Access'!$F$7:$FS$310,80,FALSE))</f>
        <v>0</v>
      </c>
      <c r="CX77" s="90">
        <f>IF(ISNA(VLOOKUP($B77,'[2]1516 Exp_Rev Access'!$F$7:$FS$310,81,FALSE)),"",VLOOKUP($B77,'[2]1516 Exp_Rev Access'!$F$7:$FS$310,81,FALSE))</f>
        <v>0</v>
      </c>
      <c r="CY77" s="90">
        <f>IF(ISNA(VLOOKUP($B77,'[2]1516 Exp_Rev Access'!$F$7:$FS$310,82,FALSE)),"",VLOOKUP($B77,'[2]1516 Exp_Rev Access'!$F$7:$FS$310,82,FALSE))</f>
        <v>0</v>
      </c>
      <c r="CZ77" s="90">
        <f>IF(ISNA(VLOOKUP($B77,'[2]1516 Exp_Rev Access'!$F$7:$FS$310,83,FALSE)),"",VLOOKUP($B77,'[2]1516 Exp_Rev Access'!$F$7:$FS$310,83,FALSE))</f>
        <v>0</v>
      </c>
      <c r="DA77" s="90">
        <f>IF(ISNA(VLOOKUP($B77,'[2]1516 Exp_Rev Access'!$F$7:$FS$310,84,FALSE)),"",VLOOKUP($B77,'[2]1516 Exp_Rev Access'!$F$7:$FS$310,84,FALSE))</f>
        <v>0</v>
      </c>
      <c r="DB77" s="90">
        <f>IF(ISNA(VLOOKUP($B77,'[2]1516 Exp_Rev Access'!$F$7:$FS$310,85,FALSE)),"",VLOOKUP($B77,'[2]1516 Exp_Rev Access'!$F$7:$FS$310,85,FALSE))</f>
        <v>0</v>
      </c>
      <c r="DC77" s="90">
        <f>IF(ISNA(VLOOKUP($B77,'[2]1516 Exp_Rev Access'!$F$7:$FS$310,86,FALSE)),"",VLOOKUP($B77,'[2]1516 Exp_Rev Access'!$F$7:$FS$310,86,FALSE))</f>
        <v>0</v>
      </c>
      <c r="DD77" s="90">
        <f>IF(ISNA(VLOOKUP($B77,'[2]1516 Exp_Rev Access'!$F$7:$FS$310,87,FALSE)),"",VLOOKUP($B77,'[2]1516 Exp_Rev Access'!$F$7:$FS$310,87,FALSE))</f>
        <v>0</v>
      </c>
      <c r="DE77" s="90">
        <f>IF(ISNA(VLOOKUP($B77,'[2]1516 Exp_Rev Access'!$F$7:$FS$310,88,FALSE)),"",VLOOKUP($B77,'[2]1516 Exp_Rev Access'!$F$7:$FS$310,88,FALSE))</f>
        <v>0</v>
      </c>
      <c r="DF77" s="90">
        <f>IF(ISNA(VLOOKUP($B77,'[2]1516 Exp_Rev Access'!$F$7:$FS$310,89,FALSE)),"",VLOOKUP($B77,'[2]1516 Exp_Rev Access'!$F$7:$FS$310,89,FALSE))</f>
        <v>0</v>
      </c>
      <c r="DG77" s="90">
        <f>IF(ISNA(VLOOKUP($B77,'[2]1516 Exp_Rev Access'!$F$7:$FS$310,90,FALSE)),"",VLOOKUP($B77,'[2]1516 Exp_Rev Access'!$F$7:$FS$310,90,FALSE))</f>
        <v>0</v>
      </c>
      <c r="DH77" s="90">
        <f>IF(ISNA(VLOOKUP($B77,'[2]1516 Exp_Rev Access'!$F$7:$FS$310,91,FALSE)),"",VLOOKUP($B77,'[2]1516 Exp_Rev Access'!$F$7:$FS$310,91,FALSE))</f>
        <v>0</v>
      </c>
      <c r="DI77" s="90">
        <f>IF(ISNA(VLOOKUP($B77,'[2]1516 Exp_Rev Access'!$F$7:$FS$310,92,FALSE)),"",VLOOKUP($B77,'[2]1516 Exp_Rev Access'!$F$7:$FS$310,92,FALSE))</f>
        <v>27258.16</v>
      </c>
      <c r="DJ77" s="90">
        <f>IF(ISNA(VLOOKUP($B77,'[2]1516 Exp_Rev Access'!$F$7:$FS$310,93,FALSE)),"",VLOOKUP($B77,'[2]1516 Exp_Rev Access'!$F$7:$FS$310,93,FALSE))</f>
        <v>0</v>
      </c>
      <c r="DK77" s="90">
        <f>IF(ISNA(VLOOKUP($B77,'[2]1516 Exp_Rev Access'!$F$7:$FS$310,94,FALSE)),"",VLOOKUP($B77,'[2]1516 Exp_Rev Access'!$F$7:$FS$310,94,FALSE))</f>
        <v>0</v>
      </c>
      <c r="DL77" s="90">
        <f>IF(ISNA(VLOOKUP($B77,'[2]1516 Exp_Rev Access'!$F$7:$FS$310,95,FALSE)),"",VLOOKUP($B77,'[2]1516 Exp_Rev Access'!$F$7:$FS$310,95,FALSE))</f>
        <v>0</v>
      </c>
      <c r="DM77" s="90">
        <f>IF(ISNA(VLOOKUP($B77,'[2]1516 Exp_Rev Access'!$F$7:$FS$310,96,FALSE)),"",VLOOKUP($B77,'[2]1516 Exp_Rev Access'!$F$7:$FS$310,96,FALSE))</f>
        <v>0</v>
      </c>
      <c r="DN77" s="90">
        <f>IF(ISNA(VLOOKUP($B77,'[2]1516 Exp_Rev Access'!$F$7:$FS$310,97,FALSE)),"",VLOOKUP($B77,'[2]1516 Exp_Rev Access'!$F$7:$FS$310,97,FALSE))</f>
        <v>0</v>
      </c>
      <c r="DO77" s="90">
        <f>IF(ISNA(VLOOKUP($B77,'[2]1516 Exp_Rev Access'!$F$7:$FS$310,98,FALSE)),"",VLOOKUP($B77,'[2]1516 Exp_Rev Access'!$F$7:$FS$310,98,FALSE))</f>
        <v>0</v>
      </c>
      <c r="DP77" s="90">
        <f>IF(ISNA(VLOOKUP($B77,'[2]1516 Exp_Rev Access'!$F$7:$FS$310,99,FALSE)),"",VLOOKUP($B77,'[2]1516 Exp_Rev Access'!$F$7:$FS$310,99,FALSE))</f>
        <v>0</v>
      </c>
      <c r="DQ77" s="90">
        <f>IF(ISNA(VLOOKUP($B77,'[2]1516 Exp_Rev Access'!$F$7:$FS$310,100,FALSE)),"",VLOOKUP($B77,'[2]1516 Exp_Rev Access'!$F$7:$FS$310,100,FALSE))</f>
        <v>0</v>
      </c>
      <c r="DR77" s="90">
        <f>IF(ISNA(VLOOKUP($B77,'[2]1516 Exp_Rev Access'!$F$7:$FS$310,101,FALSE)),"",VLOOKUP($B77,'[2]1516 Exp_Rev Access'!$F$7:$FS$310,101,FALSE))</f>
        <v>0</v>
      </c>
      <c r="DS77" s="90">
        <f>IF(ISNA(VLOOKUP($B77,'[2]1516 Exp_Rev Access'!$F$7:$FS$310,102,FALSE)),"",VLOOKUP($B77,'[2]1516 Exp_Rev Access'!$F$7:$FS$310,102,FALSE))</f>
        <v>0</v>
      </c>
      <c r="DT77" s="90">
        <f>IF(ISNA(VLOOKUP($B77,'[2]1516 Exp_Rev Access'!$F$7:$FS$310,103,FALSE)),"",VLOOKUP($B77,'[2]1516 Exp_Rev Access'!$F$7:$FS$310,103,FALSE))</f>
        <v>0</v>
      </c>
      <c r="DU77" s="90">
        <f>IF(ISNA(VLOOKUP($B77,'[2]1516 Exp_Rev Access'!$F$7:$FS$310,104,FALSE)),"",VLOOKUP($B77,'[2]1516 Exp_Rev Access'!$F$7:$FS$310,104,FALSE))</f>
        <v>0</v>
      </c>
      <c r="DV77" s="90">
        <f>IF(ISNA(VLOOKUP($B77,'[2]1516 Exp_Rev Access'!$F$7:$FS$310,105,FALSE)),"",VLOOKUP($B77,'[2]1516 Exp_Rev Access'!$F$7:$FS$310,105,FALSE))</f>
        <v>0</v>
      </c>
      <c r="DW77" s="90">
        <f>IF(ISNA(VLOOKUP($B77,'[2]1516 Exp_Rev Access'!$F$7:$FS$310,106,FALSE)),"",VLOOKUP($B77,'[2]1516 Exp_Rev Access'!$F$7:$FS$310,106,FALSE))</f>
        <v>0</v>
      </c>
      <c r="DX77" s="90">
        <f>IF(ISNA(VLOOKUP($B77,'[2]1516 Exp_Rev Access'!$F$7:$FS$310,107,FALSE)),"",VLOOKUP($B77,'[2]1516 Exp_Rev Access'!$F$7:$FS$310,107,FALSE))</f>
        <v>0</v>
      </c>
      <c r="DY77" s="90">
        <f>IF(ISNA(VLOOKUP($B77,'[2]1516 Exp_Rev Access'!$F$7:$FS$310,108,FALSE)),"",VLOOKUP($B77,'[2]1516 Exp_Rev Access'!$F$7:$FS$310,108,FALSE))</f>
        <v>0</v>
      </c>
      <c r="DZ77" s="90">
        <f>IF(ISNA(VLOOKUP($B77,'[2]1516 Exp_Rev Access'!$F$7:$FS$310,109,FALSE)),"",VLOOKUP($B77,'[2]1516 Exp_Rev Access'!$F$7:$FS$310,109,FALSE))</f>
        <v>0</v>
      </c>
      <c r="EA77" s="90">
        <f>IF(ISNA(VLOOKUP($B77,'[2]1516 Exp_Rev Access'!$F$7:$FS$310,110,FALSE)),"",VLOOKUP($B77,'[2]1516 Exp_Rev Access'!$F$7:$FS$310,110,FALSE))</f>
        <v>0</v>
      </c>
      <c r="EB77" s="90">
        <f>IF(ISNA(VLOOKUP($B77,'[2]1516 Exp_Rev Access'!$F$7:$FS$310,111,FALSE)),"",VLOOKUP($B77,'[2]1516 Exp_Rev Access'!$F$7:$FS$310,111,FALSE))</f>
        <v>0</v>
      </c>
      <c r="EC77" s="90">
        <f>IF(ISNA(VLOOKUP($B77,'[2]1516 Exp_Rev Access'!$F$7:$FS$310,112,FALSE)),"",VLOOKUP($B77,'[2]1516 Exp_Rev Access'!$F$7:$FS$310,112,FALSE))</f>
        <v>0</v>
      </c>
      <c r="ED77" s="90">
        <f>IF(ISNA(VLOOKUP($B77,'[2]1516 Exp_Rev Access'!$F$7:$FS$310,113,FALSE)),"",VLOOKUP($B77,'[2]1516 Exp_Rev Access'!$F$7:$FS$310,113,FALSE))</f>
        <v>0</v>
      </c>
      <c r="EE77" s="90">
        <f>IF(ISNA(VLOOKUP($B77,'[2]1516 Exp_Rev Access'!$F$7:$FS$310,114,FALSE)),"",VLOOKUP($B77,'[2]1516 Exp_Rev Access'!$F$7:$FS$310,114,FALSE))</f>
        <v>0</v>
      </c>
      <c r="EF77" s="90">
        <f>IF(ISNA(VLOOKUP($B77,'[2]1516 Exp_Rev Access'!$F$7:$FS$310,115,FALSE)),"",VLOOKUP($B77,'[2]1516 Exp_Rev Access'!$F$7:$FS$310,115,FALSE))</f>
        <v>0</v>
      </c>
      <c r="EG77" s="90">
        <f>IF(ISNA(VLOOKUP($B77,'[2]1516 Exp_Rev Access'!$F$7:$FS$310,116,FALSE)),"",VLOOKUP($B77,'[2]1516 Exp_Rev Access'!$F$7:$FS$310,116,FALSE))</f>
        <v>0</v>
      </c>
      <c r="EH77" s="90">
        <f>IF(ISNA(VLOOKUP($B77,'[2]1516 Exp_Rev Access'!$F$7:$FS$310,117,FALSE)),"",VLOOKUP($B77,'[2]1516 Exp_Rev Access'!$F$7:$FS$310,117,FALSE))</f>
        <v>0</v>
      </c>
      <c r="EI77" s="90">
        <f>IF(ISNA(VLOOKUP($B77,'[2]1516 Exp_Rev Access'!$F$7:$FS$310,118,FALSE)),"",VLOOKUP($B77,'[2]1516 Exp_Rev Access'!$F$7:$FS$310,118,FALSE))</f>
        <v>0</v>
      </c>
      <c r="EJ77" s="90">
        <f>IF(ISNA(VLOOKUP($B77,'[2]1516 Exp_Rev Access'!$F$7:$FS$310,119,FALSE)),"",VLOOKUP($B77,'[2]1516 Exp_Rev Access'!$F$7:$FS$310,119,FALSE))</f>
        <v>0</v>
      </c>
      <c r="EK77" s="90">
        <f>IF(ISNA(VLOOKUP($B77,'[2]1516 Exp_Rev Access'!$F$7:$FS$310,120,FALSE)),"",VLOOKUP($B77,'[2]1516 Exp_Rev Access'!$F$7:$FS$310,120,FALSE))</f>
        <v>0</v>
      </c>
      <c r="EL77" s="90">
        <f>IF(ISNA(VLOOKUP($B77,'[2]1516 Exp_Rev Access'!$F$7:$FS$310,121,FALSE)),"",VLOOKUP($B77,'[2]1516 Exp_Rev Access'!$F$7:$FS$310,121,FALSE))</f>
        <v>0</v>
      </c>
      <c r="EM77" s="90">
        <f>IF(ISNA(VLOOKUP($B77,'[2]1516 Exp_Rev Access'!$F$7:$FS$310,122,FALSE)),"",VLOOKUP($B77,'[2]1516 Exp_Rev Access'!$F$7:$FS$310,122,FALSE))</f>
        <v>0</v>
      </c>
      <c r="EN77" s="90">
        <f>IF(ISNA(VLOOKUP($B77,'[2]1516 Exp_Rev Access'!$F$7:$FS$310,123,FALSE)),"",VLOOKUP($B77,'[2]1516 Exp_Rev Access'!$F$7:$FS$310,123,FALSE))</f>
        <v>0</v>
      </c>
      <c r="EO77" s="90">
        <f>IF(ISNA(VLOOKUP($B77,'[2]1516 Exp_Rev Access'!$F$7:$FS$310,124,FALSE)),"",VLOOKUP($B77,'[2]1516 Exp_Rev Access'!$F$7:$FS$310,124,FALSE))</f>
        <v>0</v>
      </c>
      <c r="EP77" s="90">
        <f>IF(ISNA(VLOOKUP($B77,'[2]1516 Exp_Rev Access'!$F$7:$FS$310,125,FALSE)),"",VLOOKUP($B77,'[2]1516 Exp_Rev Access'!$F$7:$FS$310,125,FALSE))</f>
        <v>0</v>
      </c>
      <c r="EQ77" s="90">
        <f>IF(ISNA(VLOOKUP($B77,'[2]1516 Exp_Rev Access'!$F$7:$FS$310,126,FALSE)),"",VLOOKUP($B77,'[2]1516 Exp_Rev Access'!$F$7:$FS$310,126,FALSE))</f>
        <v>0</v>
      </c>
      <c r="ER77" s="90">
        <f>IF(ISNA(VLOOKUP($B77,'[2]1516 Exp_Rev Access'!$F$7:$FS$310,127,FALSE)),"",VLOOKUP($B77,'[2]1516 Exp_Rev Access'!$F$7:$FS$310,127,FALSE))</f>
        <v>0</v>
      </c>
      <c r="ES77" s="90">
        <f>IF(ISNA(VLOOKUP($B77,'[2]1516 Exp_Rev Access'!$F$7:$FS$310,128,FALSE)),"",VLOOKUP($B77,'[2]1516 Exp_Rev Access'!$F$7:$FS$310,128,FALSE))</f>
        <v>0</v>
      </c>
      <c r="ET77" s="90">
        <f>IF(ISNA(VLOOKUP($B77,'[2]1516 Exp_Rev Access'!$F$7:$FS$310,129,FALSE)),"",VLOOKUP($B77,'[2]1516 Exp_Rev Access'!$F$7:$FS$310,129,FALSE))</f>
        <v>0</v>
      </c>
      <c r="EU77" s="90">
        <f>IF(ISNA(VLOOKUP($B77,'[2]1516 Exp_Rev Access'!$F$7:$FS$310,130,FALSE)),"",VLOOKUP($B77,'[2]1516 Exp_Rev Access'!$F$7:$FS$310,130,FALSE))</f>
        <v>0</v>
      </c>
      <c r="EV77" s="90">
        <f>IF(ISNA(VLOOKUP($B77,'[2]1516 Exp_Rev Access'!$F$7:$FS$310,131,FALSE)),"",VLOOKUP($B77,'[2]1516 Exp_Rev Access'!$F$7:$FS$310,131,FALSE))</f>
        <v>0</v>
      </c>
      <c r="EW77" s="90">
        <f>IF(ISNA(VLOOKUP($B77,'[2]1516 Exp_Rev Access'!$F$7:$FS$310,132,FALSE)),"",VLOOKUP($B77,'[2]1516 Exp_Rev Access'!$F$7:$FS$310,132,FALSE))</f>
        <v>0</v>
      </c>
      <c r="EX77" s="90">
        <f>IF(ISNA(VLOOKUP($B77,'[2]1516 Exp_Rev Access'!$F$7:$FS$310,133,FALSE)),"",VLOOKUP($B77,'[2]1516 Exp_Rev Access'!$F$7:$FS$310,133,FALSE))</f>
        <v>0</v>
      </c>
      <c r="EY77" s="90">
        <f>IF(ISNA(VLOOKUP($B77,'[2]1516 Exp_Rev Access'!$F$7:$FS$310,134,FALSE)),"",VLOOKUP($B77,'[2]1516 Exp_Rev Access'!$F$7:$FS$310,134,FALSE))</f>
        <v>0</v>
      </c>
      <c r="EZ77" s="90">
        <f>IF(ISNA(VLOOKUP($B77,'[2]1516 Exp_Rev Access'!$F$7:$FS$310,135,FALSE)),"",VLOOKUP($B77,'[2]1516 Exp_Rev Access'!$F$7:$FS$310,135,FALSE))</f>
        <v>0</v>
      </c>
      <c r="FA77" s="90">
        <f>IF(ISNA(VLOOKUP($B77,'[2]1516 Exp_Rev Access'!$F$7:$FS$310,136,FALSE)),"",VLOOKUP($B77,'[2]1516 Exp_Rev Access'!$F$7:$FS$310,136,FALSE))</f>
        <v>0</v>
      </c>
      <c r="FB77" s="90">
        <f>IF(ISNA(VLOOKUP($B77,'[2]1516 Exp_Rev Access'!$F$7:$FS$310,137,FALSE)),"",VLOOKUP($B77,'[2]1516 Exp_Rev Access'!$F$7:$FS$310,137,FALSE))</f>
        <v>0</v>
      </c>
      <c r="FC77" s="90">
        <f>IF(ISNA(VLOOKUP($B77,'[2]1516 Exp_Rev Access'!$F$7:$FS$310,138,FALSE)),"",VLOOKUP($B77,'[2]1516 Exp_Rev Access'!$F$7:$FS$310,138,FALSE))</f>
        <v>0</v>
      </c>
      <c r="FD77" s="90">
        <f>IF(ISNA(VLOOKUP($B77,'[2]1516 Exp_Rev Access'!$F$7:$FS$310,139,FALSE)),"",VLOOKUP($B77,'[2]1516 Exp_Rev Access'!$F$7:$FS$310,139,FALSE))</f>
        <v>0</v>
      </c>
      <c r="FE77" s="90">
        <f>IF(ISNA(VLOOKUP($B77,'[2]1516 Exp_Rev Access'!$F$7:$FS$310,140,FALSE)),"",VLOOKUP($B77,'[2]1516 Exp_Rev Access'!$F$7:$FS$310,140,FALSE))</f>
        <v>0</v>
      </c>
      <c r="FF77" s="90">
        <f>IF(ISNA(VLOOKUP($B77,'[2]1516 Exp_Rev Access'!$F$7:$FS$310,141,FALSE)),"",VLOOKUP($B77,'[2]1516 Exp_Rev Access'!$F$7:$FS$310,141,FALSE))</f>
        <v>0</v>
      </c>
      <c r="FG77" s="90">
        <f>IF(ISNA(VLOOKUP($B77,'[2]1516 Exp_Rev Access'!$F$7:$FS$310,142,FALSE)),"",VLOOKUP($B77,'[2]1516 Exp_Rev Access'!$F$7:$FS$310,142,FALSE))</f>
        <v>0</v>
      </c>
      <c r="FH77" s="90">
        <f>IF(ISNA(VLOOKUP($B77,'[2]1516 Exp_Rev Access'!$F$7:$FS$310,143,FALSE)),"",VLOOKUP($B77,'[2]1516 Exp_Rev Access'!$F$7:$FS$310,143,FALSE))</f>
        <v>0</v>
      </c>
      <c r="FI77" s="90">
        <f>IF(ISNA(VLOOKUP($B77,'[2]1516 Exp_Rev Access'!$F$7:$FS$310,144,FALSE)),"",VLOOKUP($B77,'[2]1516 Exp_Rev Access'!$F$7:$FS$310,144,FALSE))</f>
        <v>0</v>
      </c>
      <c r="FJ77" s="90">
        <f>IF(ISNA(VLOOKUP($B77,'[2]1516 Exp_Rev Access'!$F$7:$FS$310,145,FALSE)),"",VLOOKUP($B77,'[2]1516 Exp_Rev Access'!$F$7:$FS$310,145,FALSE))</f>
        <v>0</v>
      </c>
      <c r="FK77" s="90">
        <f>IF(ISNA(VLOOKUP($B77,'[2]1516 Exp_Rev Access'!$F$7:$FS$310,146,FALSE)),"",VLOOKUP($B77,'[2]1516 Exp_Rev Access'!$F$7:$FS$310,146,FALSE))</f>
        <v>0</v>
      </c>
      <c r="FL77" s="90">
        <f>IF(ISNA(VLOOKUP($B77,'[2]1516 Exp_Rev Access'!$F$7:$FS$310,1147,FALSE)),"",VLOOKUP($B77,'[2]1516 Exp_Rev Access'!$F$7:$FS$310,147,FALSE))</f>
        <v>0</v>
      </c>
      <c r="FM77" s="90">
        <f>IF(ISNA(VLOOKUP($B77,'[2]1516 Exp_Rev Access'!$F$7:$FS$310,148,FALSE)),"",VLOOKUP($B77,'[2]1516 Exp_Rev Access'!$F$7:$FS$310,148,FALSE))</f>
        <v>0</v>
      </c>
      <c r="FN77" s="90">
        <f>IF(ISNA(VLOOKUP($B77,'[2]1516 Exp_Rev Access'!$F$7:$FS$310,149,FALSE)),"",VLOOKUP($B77,'[2]1516 Exp_Rev Access'!$F$7:$FS$310,149,FALSE))</f>
        <v>0</v>
      </c>
      <c r="FO77" s="90">
        <f>IF(ISNA(VLOOKUP($B77,'[2]1516 Exp_Rev Access'!$F$7:$FS$310,150,FALSE)),"",VLOOKUP($B77,'[2]1516 Exp_Rev Access'!$F$7:$FS$310,150,FALSE))</f>
        <v>0</v>
      </c>
      <c r="FP77" s="90">
        <f>IF(ISNA(VLOOKUP($B77,'[2]1516 Exp_Rev Access'!$F$7:$FS$310,151,FALSE)),"",VLOOKUP($B77,'[2]1516 Exp_Rev Access'!$F$7:$FS$310,151,FALSE))</f>
        <v>0</v>
      </c>
      <c r="FQ77" s="90">
        <f>IF(ISNA(VLOOKUP($B77,'[2]1516 Exp_Rev Access'!$F$7:$FS$310,152,FALSE)),"",VLOOKUP($B77,'[2]1516 Exp_Rev Access'!$F$7:$FS$310,152,FALSE))</f>
        <v>0</v>
      </c>
      <c r="FR77" s="90">
        <f>IF(ISNA(VLOOKUP($B77,'[2]1516 Exp_Rev Access'!$F$7:$FS$310,153,FALSE)),"",VLOOKUP($B77,'[2]1516 Exp_Rev Access'!$F$7:$FS$310,153,FALSE))</f>
        <v>0</v>
      </c>
      <c r="FS77" s="53">
        <f t="shared" si="221"/>
        <v>105065.29000000001</v>
      </c>
      <c r="FT77" s="92">
        <f t="shared" si="222"/>
        <v>0.16818544327271051</v>
      </c>
      <c r="FU77" s="53">
        <f t="shared" si="223"/>
        <v>2964.5962189616257</v>
      </c>
      <c r="FV77" s="90">
        <f>IF(ISNA(VLOOKUP($B77,'[2]1516 Exp_Rev Access'!$F$7:$FS$310,154,FALSE)),"",VLOOKUP($B77,'[2]1516 Exp_Rev Access'!$F$7:$FS$310,154,FALSE))</f>
        <v>0</v>
      </c>
      <c r="FW77" s="90">
        <f>IF(ISNA(VLOOKUP($B77,'[2]1516 Exp_Rev Access'!$F$7:$FS$310,155,FALSE)),"",VLOOKUP($B77,'[2]1516 Exp_Rev Access'!$F$7:$FS$310,155,FALSE))</f>
        <v>0</v>
      </c>
      <c r="FX77" s="90">
        <f>IF(ISNA(VLOOKUP($B77,'[2]1516 Exp_Rev Access'!$F$7:$FS$310,156,FALSE)),"",VLOOKUP($B77,'[2]1516 Exp_Rev Access'!$F$7:$FS$310,156,FALSE))</f>
        <v>0</v>
      </c>
      <c r="FY77" s="90">
        <f>IF(ISNA(VLOOKUP($B77,'[2]1516 Exp_Rev Access'!$F$7:$FS$310,157,FALSE)),"",VLOOKUP($B77,'[2]1516 Exp_Rev Access'!$F$7:$FS$310,157,FALSE))</f>
        <v>0</v>
      </c>
      <c r="FZ77" s="90">
        <f>IF(ISNA(VLOOKUP($B77,'[2]1516 Exp_Rev Access'!$F$7:$FS$310,158,FALSE)),"",VLOOKUP($B77,'[2]1516 Exp_Rev Access'!$F$7:$FS$310,158,FALSE))</f>
        <v>0</v>
      </c>
      <c r="GA77" s="90">
        <f>IF(ISNA(VLOOKUP($B77,'[2]1516 Exp_Rev Access'!$F$7:$FS$310,159,FALSE)),"",VLOOKUP($B77,'[2]1516 Exp_Rev Access'!$F$7:$FS$310,159,FALSE))</f>
        <v>0</v>
      </c>
      <c r="GB77" s="90">
        <f>IF(ISNA(VLOOKUP($B77,'[2]1516 Exp_Rev Access'!$F$7:$FS$310,160,FALSE)),"",VLOOKUP($B77,'[2]1516 Exp_Rev Access'!$F$7:$FS$310,160,FALSE))</f>
        <v>0</v>
      </c>
      <c r="GC77" s="90">
        <f>IF(ISNA(VLOOKUP($B77,'[2]1516 Exp_Rev Access'!$F$7:$FS$310,161,FALSE)),"",VLOOKUP($B77,'[2]1516 Exp_Rev Access'!$F$7:$FS$310,161,FALSE))</f>
        <v>0</v>
      </c>
      <c r="GD77" s="90">
        <f>IF(ISNA(VLOOKUP($B77,'[2]1516 Exp_Rev Access'!$F$7:$FS$310,162,FALSE)),"",VLOOKUP($B77,'[2]1516 Exp_Rev Access'!$F$7:$FS$310,162,FALSE))</f>
        <v>0</v>
      </c>
      <c r="GE77" s="90">
        <f>IF(ISNA(VLOOKUP($B77,'[2]1516 Exp_Rev Access'!$F$7:$FS$310,163,FALSE)),"",VLOOKUP($B77,'[2]1516 Exp_Rev Access'!$F$7:$FS$310,163,FALSE))</f>
        <v>0</v>
      </c>
      <c r="GF77" s="90">
        <f>IF(ISNA(VLOOKUP($B77,'[2]1516 Exp_Rev Access'!$F$7:$FS$310,164,FALSE)),"",VLOOKUP($B77,'[2]1516 Exp_Rev Access'!$F$7:$FS$310,164,FALSE))</f>
        <v>0</v>
      </c>
      <c r="GG77" s="90">
        <f>IF(ISNA(VLOOKUP($B77,'[2]1516 Exp_Rev Access'!$F$7:$FS$310,165,FALSE)),"",VLOOKUP($B77,'[2]1516 Exp_Rev Access'!$F$7:$FS$310,165,FALSE))</f>
        <v>0</v>
      </c>
      <c r="GH77" s="90">
        <f>IF(ISNA(VLOOKUP($B77,'[2]1516 Exp_Rev Access'!$F$7:$FS$310,166,FALSE)),"",VLOOKUP($B77,'[2]1516 Exp_Rev Access'!$F$7:$FS$310,166,FALSE))</f>
        <v>0</v>
      </c>
      <c r="GI77" s="90">
        <f>IF(ISNA(VLOOKUP($B77,'[2]1516 Exp_Rev Access'!$F$7:$FS$310,167,FALSE)),"",VLOOKUP($B77,'[2]1516 Exp_Rev Access'!$F$7:$FS$310,167,FALSE))</f>
        <v>0</v>
      </c>
      <c r="GJ77" s="90">
        <f>IF(ISNA(VLOOKUP($B77,'[2]1516 Exp_Rev Access'!$F$7:$FS$310,168,FALSE)),"",VLOOKUP($B77,'[2]1516 Exp_Rev Access'!$F$7:$FS$310,168,FALSE))</f>
        <v>0</v>
      </c>
      <c r="GK77" s="90">
        <f>IF(ISNA(VLOOKUP($B77,'[2]1516 Exp_Rev Access'!$F$7:$FS$310,169,FALSE)),"",VLOOKUP($B77,'[2]1516 Exp_Rev Access'!$F$7:$FS$310,169,FALSE))</f>
        <v>0</v>
      </c>
      <c r="GL77" s="90">
        <f>IF(ISNA(VLOOKUP($B77,'[2]1516 Exp_Rev Access'!$F$7:$FS$310,170,FALSE)),"",VLOOKUP($B77,'[2]1516 Exp_Rev Access'!$F$7:$FS$310,170,FALSE))</f>
        <v>0</v>
      </c>
      <c r="GM77" s="90">
        <f>IF(ISNA(VLOOKUP($B77,'[2]1516 Exp_Rev Access'!$F$7:$FT$310,171,FALSE)),"",VLOOKUP($B77,'[2]1516 Exp_Rev Access'!$F$7:$FT$310,171,FALSE))</f>
        <v>0</v>
      </c>
      <c r="GN77" s="90">
        <f>IF(ISNA(VLOOKUP($B77,'[2]1516 Exp_Rev Access'!$F$7:$FU$310,172,FALSE)),"",VLOOKUP($B77,'[2]1516 Exp_Rev Access'!$F$7:$FU$310,172,FALSE))</f>
        <v>0</v>
      </c>
      <c r="GO77" s="90">
        <f>IF(ISNA(VLOOKUP($B77,'[2]1516 Exp_Rev Access'!$F$7:$FV$310,173,FALSE)),"",VLOOKUP($B77,'[2]1516 Exp_Rev Access'!$F$7:$FV$310,173,FALSE))</f>
        <v>0</v>
      </c>
      <c r="GP77" s="90">
        <f>IF(ISNA(VLOOKUP($B77,'[2]1516 Exp_Rev Access'!$F$7:$GA$310,174,FALSE)),"",VLOOKUP($B77,'[2]1516 Exp_Rev Access'!$F$7:$GA$310,174,FALSE))</f>
        <v>0</v>
      </c>
      <c r="GQ77" s="90">
        <f>IF(ISNA(VLOOKUP($B77,'[2]1516 Exp_Rev Access'!$F$7:$GA$310,175,FALSE)),"",VLOOKUP($B77,'[2]1516 Exp_Rev Access'!$F$7:$GA$310,175,FALSE))</f>
        <v>0</v>
      </c>
      <c r="GR77" s="90">
        <f>IF(ISNA(VLOOKUP($B77,'[2]1516 Exp_Rev Access'!$F$7:$GA$310,176,FALSE)),"",VLOOKUP($B77,'[2]1516 Exp_Rev Access'!$F$7:$GA$310,176,FALSE))</f>
        <v>0</v>
      </c>
      <c r="GS77" s="90">
        <f>IF(ISNA(VLOOKUP($B77,'[2]1516 Exp_Rev Access'!$F$7:$GA$310,177,FALSE)),"",VLOOKUP($B77,'[2]1516 Exp_Rev Access'!$F$7:$GA$310,177,FALSE))</f>
        <v>0</v>
      </c>
      <c r="GT77" s="90">
        <f>IF(ISNA(VLOOKUP($B77,'[2]1516 Exp_Rev Access'!$F$7:$GA$310,178,FALSE)),"",VLOOKUP($B77,'[2]1516 Exp_Rev Access'!$F$7:$GA$310,178,FALSE))</f>
        <v>0</v>
      </c>
      <c r="GU77" s="53">
        <f t="shared" si="224"/>
        <v>0</v>
      </c>
      <c r="GV77" s="92"/>
      <c r="GW77" s="114">
        <f t="shared" si="225"/>
        <v>0</v>
      </c>
    </row>
    <row r="78" spans="1:222" x14ac:dyDescent="0.2">
      <c r="B78" s="87" t="s">
        <v>274</v>
      </c>
      <c r="C78" s="87" t="s">
        <v>275</v>
      </c>
      <c r="D78" s="88">
        <f>IF(ISNA(VLOOKUP($B78,'[2]1516 enrollment_Rev_Exp by size'!$A$6:$C$325,3,FALSE)),"",VLOOKUP($B78,'[2]1516 enrollment_Rev_Exp by size'!$A$6:$C$325,3,FALSE))</f>
        <v>5901.82</v>
      </c>
      <c r="E78" s="89">
        <v>64761831.530000001</v>
      </c>
      <c r="F78" s="67">
        <f t="shared" si="205"/>
        <v>64761831.530000001</v>
      </c>
      <c r="G78" s="67">
        <f t="shared" si="206"/>
        <v>0</v>
      </c>
      <c r="H78" s="90">
        <f>IF(ISNA(VLOOKUP($B78,'[2]1516 Exp_Rev Access'!$F$7:$FS$310,2,FALSE)),"",VLOOKUP($B78,'[2]1516 Exp_Rev Access'!$F$7:$FS$310,2,FALSE))</f>
        <v>8924984.2300000004</v>
      </c>
      <c r="I78" s="90">
        <f>IF(ISNA(VLOOKUP($B78,'[2]1516 Exp_Rev Access'!$F$7:$FS$310,3,FALSE)),"",VLOOKUP($B78,'[2]1516 Exp_Rev Access'!$F$7:$FS$310,3,FALSE))</f>
        <v>335.5</v>
      </c>
      <c r="J78" s="90">
        <f>IF(ISNA(VLOOKUP($B78,'[2]1516 Exp_Rev Access'!$F$7:$FS$310,4,FALSE)),"",VLOOKUP($B78,'[2]1516 Exp_Rev Access'!$F$7:$FS$310,4,FALSE))</f>
        <v>0</v>
      </c>
      <c r="K78" s="90">
        <f>IF(ISNA(VLOOKUP($B78,'[2]1516 Exp_Rev Access'!$F$7:$FS$310,5,FALSE)),"-",VLOOKUP($B78,'[2]1516 Exp_Rev Access'!$F$7:$FS$310,5,FALSE))</f>
        <v>0</v>
      </c>
      <c r="L78" s="90">
        <f>IF(ISNA(VLOOKUP($B78,'[2]1516 Exp_Rev Access'!$F$7:$FS$310,6,FALSE)),"",VLOOKUP($B78,'[2]1516 Exp_Rev Access'!$F$7:$FS$310,6,FALSE))</f>
        <v>0</v>
      </c>
      <c r="M78" s="90">
        <f>IF(ISNA(VLOOKUP($B78,'[2]1516 Exp_Rev Access'!$F$7:$FS$310,7,FALSE)),"",VLOOKUP($B78,'[2]1516 Exp_Rev Access'!$F$7:$FS$310,7,FALSE))</f>
        <v>0</v>
      </c>
      <c r="N78" s="53">
        <f t="shared" si="207"/>
        <v>8925319.7300000004</v>
      </c>
      <c r="O78" s="91">
        <f t="shared" si="208"/>
        <v>0.13781759284966288</v>
      </c>
      <c r="P78" s="53">
        <f t="shared" si="209"/>
        <v>1512.2995499693316</v>
      </c>
      <c r="Q78" s="90">
        <f>IF(ISNA(VLOOKUP($B78,'[2]1516 Exp_Rev Access'!$F$7:$FS$310,8,FALSE)),"",VLOOKUP($B78,'[2]1516 Exp_Rev Access'!$F$7:$FS$310,8,FALSE))</f>
        <v>124575.88</v>
      </c>
      <c r="R78" s="90">
        <f>IF(ISNA(VLOOKUP($B78,'[2]1516 Exp_Rev Access'!$F$7:$FS$310,9,FALSE)),"",VLOOKUP($B78,'[2]1516 Exp_Rev Access'!$F$7:$FS$310,9,FALSE))</f>
        <v>0</v>
      </c>
      <c r="S78" s="90">
        <f>IF(ISNA(VLOOKUP($B78,'[2]1516 Exp_Rev Access'!$F$7:$FS$310,10,FALSE)),"",VLOOKUP($B78,'[2]1516 Exp_Rev Access'!$F$7:$FS$310,10,FALSE))</f>
        <v>1970</v>
      </c>
      <c r="T78" s="90">
        <f>IF(ISNA(VLOOKUP($B78,'[2]1516 Exp_Rev Access'!$F$7:$FS$310,11,FALSE)),"",VLOOKUP($B78,'[2]1516 Exp_Rev Access'!$F$7:$FS$310,11,FALSE))</f>
        <v>0</v>
      </c>
      <c r="U78" s="90">
        <f>IF(ISNA(VLOOKUP($B78,'[2]1516 Exp_Rev Access'!$F$7:$FS$310,12,FALSE)),"",VLOOKUP($B78,'[2]1516 Exp_Rev Access'!$F$7:$FS$310,12,FALSE))</f>
        <v>0</v>
      </c>
      <c r="V78" s="90">
        <f>IF(ISNA(VLOOKUP($B78,'[2]1516 Exp_Rev Access'!$F$7:$FS$310,13,FALSE)),"",VLOOKUP($B78,'[2]1516 Exp_Rev Access'!$F$7:$FS$310,13,FALSE))</f>
        <v>0</v>
      </c>
      <c r="W78" s="90">
        <f>IF(ISNA(VLOOKUP($B78,'[2]1516 Exp_Rev Access'!$F$7:$FS$310,14,FALSE)),"",VLOOKUP($B78,'[2]1516 Exp_Rev Access'!$F$7:$FS$310,14,FALSE))</f>
        <v>0</v>
      </c>
      <c r="X78" s="90">
        <f>IF(ISNA(VLOOKUP($B78,'[2]1516 Exp_Rev Access'!$F$7:$FS$310,15,FALSE)),"",VLOOKUP($B78,'[2]1516 Exp_Rev Access'!$F$7:$FS$310,15,FALSE))</f>
        <v>513818.39</v>
      </c>
      <c r="Y78" s="90">
        <f>IF(ISNA(VLOOKUP($B78,'[2]1516 Exp_Rev Access'!$F$7:$FS$310,16,FALSE)),"",VLOOKUP($B78,'[2]1516 Exp_Rev Access'!$F$7:$FS$310,16,FALSE))</f>
        <v>58578.83</v>
      </c>
      <c r="Z78" s="90">
        <f>IF(ISNA(VLOOKUP($B78,'[2]1516 Exp_Rev Access'!$F$7:$FS$310,17,FALSE)),"",VLOOKUP($B78,'[2]1516 Exp_Rev Access'!$F$7:$FS$310,17,FALSE))</f>
        <v>0</v>
      </c>
      <c r="AA78" s="90">
        <f>IF(ISNA(VLOOKUP($B78,'[2]1516 Exp_Rev Access'!$F$7:$FS$310,18,FALSE)),"",VLOOKUP($B78,'[2]1516 Exp_Rev Access'!$F$7:$FS$310,18,FALSE))</f>
        <v>0</v>
      </c>
      <c r="AB78" s="90">
        <f>IF(ISNA(VLOOKUP($B78,'[2]1516 Exp_Rev Access'!$F$7:$FS$310,19,FALSE)),"",VLOOKUP($B78,'[2]1516 Exp_Rev Access'!$F$7:$FS$310,19,FALSE))</f>
        <v>0</v>
      </c>
      <c r="AC78" s="90">
        <f>IF(ISNA(VLOOKUP($B78,'[2]1516 Exp_Rev Access'!$F$7:$FS$310,20,FALSE)),"",VLOOKUP($B78,'[2]1516 Exp_Rev Access'!$F$7:$FS$310,20,FALSE))</f>
        <v>81262.64</v>
      </c>
      <c r="AD78" s="90">
        <f>IF(ISNA(VLOOKUP($B78,'[2]1516 Exp_Rev Access'!$F$7:$FS$310,21,FALSE)),"",VLOOKUP($B78,'[2]1516 Exp_Rev Access'!$F$7:$FS$310,21,FALSE))</f>
        <v>477903.8</v>
      </c>
      <c r="AE78" s="90">
        <f>IF(ISNA(VLOOKUP($B78,'[2]1516 Exp_Rev Access'!$F$7:$FS$310,22,FALSE)),"",VLOOKUP($B78,'[2]1516 Exp_Rev Access'!$F$7:$FS$310,22,FALSE))</f>
        <v>40506.58</v>
      </c>
      <c r="AF78" s="90">
        <f>IF(ISNA(VLOOKUP($B78,'[2]1516 Exp_Rev Access'!$F$7:$FS$310,23,FALSE)),"",VLOOKUP($B78,'[2]1516 Exp_Rev Access'!$F$7:$FS$310,23,FALSE))</f>
        <v>0</v>
      </c>
      <c r="AG78" s="90">
        <f>IF(ISNA(VLOOKUP($B78,'[2]1516 Exp_Rev Access'!$F$7:$FS$310,24,FALSE)),"",VLOOKUP($B78,'[2]1516 Exp_Rev Access'!$F$7:$FS$310,24,FALSE))</f>
        <v>98258.52</v>
      </c>
      <c r="AH78" s="90">
        <f>IF(ISNA(VLOOKUP($B78,'[2]1516 Exp_Rev Access'!$F$7:$FS$310,25,FALSE)),"",VLOOKUP($B78,'[2]1516 Exp_Rev Access'!$F$7:$FS$310,25,FALSE))</f>
        <v>10844.33</v>
      </c>
      <c r="AI78" s="90">
        <f>IF(ISNA(VLOOKUP($B78,'[2]1516 Exp_Rev Access'!$F$7:$FS$310,26,FALSE)),"",VLOOKUP($B78,'[2]1516 Exp_Rev Access'!$F$7:$FS$310,26,FALSE))</f>
        <v>18692.75</v>
      </c>
      <c r="AJ78" s="90">
        <f>IF(ISNA(VLOOKUP($B78,'[2]1516 Exp_Rev Access'!$F$7:$FS$310,27,FALSE)),"",VLOOKUP($B78,'[2]1516 Exp_Rev Access'!$F$7:$FS$310,27,FALSE))</f>
        <v>4113.96</v>
      </c>
      <c r="AK78" s="90">
        <f>IF(ISNA(VLOOKUP($B78,'[2]1516 Exp_Rev Access'!$F$7:$FS$310,28,FALSE)),"",VLOOKUP($B78,'[2]1516 Exp_Rev Access'!$F$7:$FS$310,28,FALSE))</f>
        <v>108804.01</v>
      </c>
      <c r="AL78" s="90">
        <f>IF(ISNA(VLOOKUP($B78,'[2]1516 Exp_Rev Access'!$F$7:$FS$310,29,FALSE)),"",VLOOKUP($B78,'[2]1516 Exp_Rev Access'!$F$7:$FS$310,29,FALSE))</f>
        <v>0</v>
      </c>
      <c r="AM78" s="53">
        <f t="shared" si="210"/>
        <v>1539329.6900000002</v>
      </c>
      <c r="AN78" s="92">
        <f t="shared" si="211"/>
        <v>2.3769088267476306E-2</v>
      </c>
      <c r="AO78" s="68">
        <f t="shared" si="212"/>
        <v>260.82288006072707</v>
      </c>
      <c r="AP78" s="90">
        <f>IF(ISNA(VLOOKUP($B78,'[2]1516 Exp_Rev Access'!$F$7:$FS$310,30,FALSE)),"",VLOOKUP($B78,'[2]1516 Exp_Rev Access'!$F$7:$FS$310,30,FALSE))</f>
        <v>36267351.479999997</v>
      </c>
      <c r="AQ78" s="90">
        <f>IF(ISNA(VLOOKUP($B78,'[2]1516 Exp_Rev Access'!$F$7:$FS$310,31,FALSE)),"",VLOOKUP($B78,'[2]1516 Exp_Rev Access'!$F$7:$FS$310,31,FALSE))</f>
        <v>837383.21</v>
      </c>
      <c r="AR78" s="90">
        <f>IF(ISNA(VLOOKUP($B78,'[2]1516 Exp_Rev Access'!$F$7:$FS$310,32,FALSE)),"",VLOOKUP($B78,'[2]1516 Exp_Rev Access'!$F$7:$FS$310,32,FALSE))</f>
        <v>2852285.56</v>
      </c>
      <c r="AS78" s="90">
        <f>IF(ISNA(VLOOKUP($B78,'[2]1516 Exp_Rev Access'!$F$7:$FS$310,33,FALSE)),"",VLOOKUP($B78,'[2]1516 Exp_Rev Access'!$F$7:$FS$310,33,FALSE))</f>
        <v>0</v>
      </c>
      <c r="AT78" s="90">
        <f>IF(ISNA(VLOOKUP($B78,'[2]1516 Exp_Rev Access'!$F$7:$FS$310,34,FALSE)),"",VLOOKUP($B78,'[2]1516 Exp_Rev Access'!$F$7:$FS$310,34,FALSE))</f>
        <v>0</v>
      </c>
      <c r="AU78" s="53">
        <f t="shared" si="213"/>
        <v>39957020.25</v>
      </c>
      <c r="AV78" s="93">
        <f t="shared" si="214"/>
        <v>0.61698409859657033</v>
      </c>
      <c r="AW78" s="53">
        <f t="shared" si="215"/>
        <v>6770.2878518829784</v>
      </c>
      <c r="AX78" s="90">
        <f>IF(ISNA(VLOOKUP($B78,'[2]1516 Exp_Rev Access'!$F$7:$FS$310,35,FALSE)),"",VLOOKUP($B78,'[2]1516 Exp_Rev Access'!$F$7:$FS$310,35,FALSE))</f>
        <v>11321.23</v>
      </c>
      <c r="AY78" s="90">
        <f>IF(ISNA(VLOOKUP($B78,'[2]1516 Exp_Rev Access'!$F$7:$FS$310,36,FALSE)),"",VLOOKUP($B78,'[2]1516 Exp_Rev Access'!$F$7:$FS$310,36,FALSE))</f>
        <v>4005448.22</v>
      </c>
      <c r="AZ78" s="90">
        <f>IF(ISNA(VLOOKUP($B78,'[2]1516 Exp_Rev Access'!$F$7:$FS$310,37,FALSE)),"",VLOOKUP($B78,'[2]1516 Exp_Rev Access'!$F$7:$FS$310,37,FALSE))</f>
        <v>219345.17</v>
      </c>
      <c r="BA78" s="90">
        <f>IF(ISNA(VLOOKUP($B78,'[2]1516 Exp_Rev Access'!$F$7:$FS$310,38,FALSE)),"",VLOOKUP($B78,'[2]1516 Exp_Rev Access'!$F$7:$FS$310,38,FALSE))</f>
        <v>0</v>
      </c>
      <c r="BB78" s="90">
        <f>IF(ISNA(VLOOKUP($B78,'[2]1516 Exp_Rev Access'!$F$7:$FS$310,39,FALSE)),"",VLOOKUP($B78,'[2]1516 Exp_Rev Access'!$F$7:$FS$310,39,FALSE))</f>
        <v>0</v>
      </c>
      <c r="BC78" s="90">
        <f>IF(ISNA(VLOOKUP($B78,'[2]1516 Exp_Rev Access'!$F$7:$FS$310,40,FALSE)),"",VLOOKUP($B78,'[2]1516 Exp_Rev Access'!$F$7:$FS$310,40,FALSE))</f>
        <v>1597753.97</v>
      </c>
      <c r="BD78" s="90">
        <f>IF(ISNA(VLOOKUP($B78,'[2]1516 Exp_Rev Access'!$F$7:$FS$310,41,FALSE)),"",VLOOKUP($B78,'[2]1516 Exp_Rev Access'!$F$7:$FS$310,41,FALSE))</f>
        <v>106567.92</v>
      </c>
      <c r="BE78" s="90">
        <f>IF(ISNA(VLOOKUP($B78,'[2]1516 Exp_Rev Access'!$F$7:$FS$310,42,FALSE)),"",VLOOKUP($B78,'[2]1516 Exp_Rev Access'!$F$7:$FS$310,42,FALSE))</f>
        <v>456653.63</v>
      </c>
      <c r="BF78" s="90">
        <f>IF(ISNA(VLOOKUP($B78,'[2]1516 Exp_Rev Access'!$F$7:$FS$310,43,FALSE)),"",VLOOKUP($B78,'[2]1516 Exp_Rev Access'!$F$7:$FS$310,43,FALSE))</f>
        <v>0</v>
      </c>
      <c r="BG78" s="90">
        <f>IF(ISNA(VLOOKUP($B78,'[2]1516 Exp_Rev Access'!$F$7:$FS$310,44,FALSE)),"",VLOOKUP($B78,'[2]1516 Exp_Rev Access'!$F$7:$FS$310,44,FALSE))</f>
        <v>1216787.79</v>
      </c>
      <c r="BH78" s="90">
        <f>IF(ISNA(VLOOKUP($B78,'[2]1516 Exp_Rev Access'!$F$7:$FS$310,45,FALSE)),"",VLOOKUP($B78,'[2]1516 Exp_Rev Access'!$F$7:$FS$310,45,FALSE))</f>
        <v>58928.56</v>
      </c>
      <c r="BI78" s="90">
        <f>IF(ISNA(VLOOKUP($B78,'[2]1516 Exp_Rev Access'!$F$7:$FS$310,46,FALSE)),"",VLOOKUP($B78,'[2]1516 Exp_Rev Access'!$F$7:$FS$310,46,FALSE))</f>
        <v>0</v>
      </c>
      <c r="BJ78" s="90">
        <f>IF(ISNA(VLOOKUP($B78,'[2]1516 Exp_Rev Access'!$F$7:$FS$310,47,FALSE)),"",VLOOKUP($B78,'[2]1516 Exp_Rev Access'!$F$7:$FS$310,47,FALSE))</f>
        <v>49370.34</v>
      </c>
      <c r="BK78" s="90">
        <f>IF(ISNA(VLOOKUP($B78,'[2]1516 Exp_Rev Access'!$F$7:$FS$310,48,FALSE)),"",VLOOKUP($B78,'[2]1516 Exp_Rev Access'!$F$7:$FS$310,48,FALSE))</f>
        <v>1377752.92</v>
      </c>
      <c r="BL78" s="90">
        <f>IF(ISNA(VLOOKUP($B78,'[2]1516 Exp_Rev Access'!$F$7:$FS$310,49,FALSE)),"",VLOOKUP($B78,'[2]1516 Exp_Rev Access'!$F$7:$FS$310,49,FALSE))</f>
        <v>1042.1600000000001</v>
      </c>
      <c r="BM78" s="90">
        <f>IF(ISNA(VLOOKUP($B78,'[2]1516 Exp_Rev Access'!$F$7:$FS$310,50,FALSE)),"",VLOOKUP($B78,'[2]1516 Exp_Rev Access'!$F$7:$FS$310,50,FALSE))</f>
        <v>0</v>
      </c>
      <c r="BN78" s="90">
        <f>IF(ISNA(VLOOKUP($B78,'[2]1516 Exp_Rev Access'!$F$7:$FS$310,51,FALSE)),"",VLOOKUP($B78,'[2]1516 Exp_Rev Access'!$F$7:$FS$310,51,FALSE))</f>
        <v>0</v>
      </c>
      <c r="BO78" s="90">
        <f>IF(ISNA(VLOOKUP($B78,'[2]1516 Exp_Rev Access'!$F$7:$FS$310,52,FALSE)),"",VLOOKUP($B78,'[2]1516 Exp_Rev Access'!$F$7:$FS$310,52,FALSE))</f>
        <v>0</v>
      </c>
      <c r="BP78" s="90">
        <f>IF(ISNA(VLOOKUP($B78,'[2]1516 Exp_Rev Access'!$F$7:$FS$310,53,FALSE)),"",VLOOKUP($B78,'[2]1516 Exp_Rev Access'!$F$7:$FS$310,53,FALSE))</f>
        <v>0</v>
      </c>
      <c r="BQ78" s="90">
        <f>IF(ISNA(VLOOKUP($B78,'[2]1516 Exp_Rev Access'!$F$7:$FS$310,54,FALSE)),"",VLOOKUP($B78,'[2]1516 Exp_Rev Access'!$F$7:$FS$310,54,FALSE))</f>
        <v>0</v>
      </c>
      <c r="BR78" s="90">
        <f>IF(ISNA(VLOOKUP($B78,'[2]1516 Exp_Rev Access'!$F$7:$FS$310,55,FALSE)),"",VLOOKUP($B78,'[2]1516 Exp_Rev Access'!$F$7:$FS$310,55,FALSE))</f>
        <v>0</v>
      </c>
      <c r="BS78" s="90">
        <f>IF(ISNA(VLOOKUP($B78,'[2]1516 Exp_Rev Access'!$F$7:$FS$310,56,FALSE)),"",VLOOKUP($B78,'[2]1516 Exp_Rev Access'!$F$7:$FS$310,56,FALSE))</f>
        <v>0</v>
      </c>
      <c r="BT78" s="90">
        <f>IF(ISNA(VLOOKUP($B78,'[2]1516 Exp_Rev Access'!$F$7:$FS$310,57,FALSE)),"",VLOOKUP($B78,'[2]1516 Exp_Rev Access'!$F$7:$FS$310,57,FALSE))</f>
        <v>0</v>
      </c>
      <c r="BU78" s="90">
        <f>IF(ISNA(VLOOKUP($B78,'[2]1516 Exp_Rev Access'!$F$7:$FS$310,58,FALSE)),"",VLOOKUP($B78,'[2]1516 Exp_Rev Access'!$F$7:$FS$310,58,FALSE))</f>
        <v>0</v>
      </c>
      <c r="BV78" s="53">
        <f t="shared" si="216"/>
        <v>9100971.9100000001</v>
      </c>
      <c r="BW78" s="92">
        <f t="shared" si="217"/>
        <v>0.14052987222549604</v>
      </c>
      <c r="BX78" s="68">
        <f t="shared" si="218"/>
        <v>1542.0619249655192</v>
      </c>
      <c r="BY78" s="90">
        <f>IF(ISNA(VLOOKUP($B78,'[2]1516 Exp_Rev Access'!$F$7:$FS$310,59,FALSE)),"",VLOOKUP($B78,'[2]1516 Exp_Rev Access'!$F$7:$FS$310,59,FALSE))</f>
        <v>2636.2</v>
      </c>
      <c r="BZ78" s="90">
        <f>IF(ISNA(VLOOKUP($B78,'[2]1516 Exp_Rev Access'!$F$7:$FS$310,60,FALSE)),"",VLOOKUP($B78,'[2]1516 Exp_Rev Access'!$F$7:$FS$310,60,FALSE))</f>
        <v>0</v>
      </c>
      <c r="CA78" s="90">
        <f>IF(ISNA(VLOOKUP($B78,'[2]1516 Exp_Rev Access'!$F$7:$FS$310,61,FALSE)),"",VLOOKUP($B78,'[2]1516 Exp_Rev Access'!$F$7:$FS$310,61,FALSE))</f>
        <v>0</v>
      </c>
      <c r="CB78" s="90">
        <f>IF(ISNA(VLOOKUP($B78,'[2]1516 Exp_Rev Access'!$F$7:$FS$310,62,FALSE)),"",VLOOKUP($B78,'[2]1516 Exp_Rev Access'!$F$7:$FS$310,62,FALSE))</f>
        <v>0</v>
      </c>
      <c r="CC78" s="90">
        <f>IF(ISNA(VLOOKUP($B78,'[2]1516 Exp_Rev Access'!$F$7:$FS$310,63,FALSE)),"",VLOOKUP($B78,'[2]1516 Exp_Rev Access'!$F$7:$FS$310,63,FALSE))</f>
        <v>0</v>
      </c>
      <c r="CD78" s="90">
        <f>IF(ISNA(VLOOKUP($B78,'[2]1516 Exp_Rev Access'!$F$7:$FS$310,64,FALSE)),"",VLOOKUP($B78,'[2]1516 Exp_Rev Access'!$F$7:$FS$310,64,FALSE))</f>
        <v>0</v>
      </c>
      <c r="CE78" s="53">
        <f t="shared" si="219"/>
        <v>2636.2</v>
      </c>
      <c r="CF78" s="92">
        <f t="shared" si="227"/>
        <v>4.0706075441656055E-5</v>
      </c>
      <c r="CG78" s="94">
        <f t="shared" si="220"/>
        <v>0.44667577120278151</v>
      </c>
      <c r="CH78" s="90">
        <f>IF(ISNA(VLOOKUP($B78,'[2]1516 Exp_Rev Access'!$F$7:$FS$310,65,FALSE)),"",VLOOKUP($B78,'[2]1516 Exp_Rev Access'!$F$7:$FS$310,65,FALSE))</f>
        <v>0</v>
      </c>
      <c r="CI78" s="90">
        <f>IF(ISNA(VLOOKUP($B78,'[2]1516 Exp_Rev Access'!$F$7:$FS$310,66,FALSE)),"",VLOOKUP($B78,'[2]1516 Exp_Rev Access'!$F$7:$FS$310,66,FALSE))</f>
        <v>0</v>
      </c>
      <c r="CJ78" s="90">
        <f>IF(ISNA(VLOOKUP($B78,'[2]1516 Exp_Rev Access'!$F$7:$FS$310,67,FALSE)),"",VLOOKUP($B78,'[2]1516 Exp_Rev Access'!$F$7:$FS$310,67,FALSE))</f>
        <v>0</v>
      </c>
      <c r="CK78" s="90">
        <f>IF(ISNA(VLOOKUP($B78,'[2]1516 Exp_Rev Access'!$F$7:$FS$310,68,FALSE)),"",VLOOKUP($B78,'[2]1516 Exp_Rev Access'!$F$7:$FS$310,68,FALSE))</f>
        <v>0</v>
      </c>
      <c r="CL78" s="90">
        <f>IF(ISNA(VLOOKUP($B78,'[2]1516 Exp_Rev Access'!$F$7:$FS$310,69,FALSE)),"",VLOOKUP($B78,'[2]1516 Exp_Rev Access'!$F$7:$FS$310,69,FALSE))</f>
        <v>0</v>
      </c>
      <c r="CM78" s="90">
        <f>IF(ISNA(VLOOKUP($B78,'[2]1516 Exp_Rev Access'!$F$7:$FS$310,70,FALSE)),"",VLOOKUP($B78,'[2]1516 Exp_Rev Access'!$F$7:$FS$310,70,FALSE))</f>
        <v>0</v>
      </c>
      <c r="CN78" s="90">
        <f>IF(ISNA(VLOOKUP($B78,'[2]1516 Exp_Rev Access'!$F$7:$FS$310,71,FALSE)),"",VLOOKUP($B78,'[2]1516 Exp_Rev Access'!$F$7:$FS$310,71,FALSE))</f>
        <v>0</v>
      </c>
      <c r="CO78" s="90">
        <f>IF(ISNA(VLOOKUP($B78,'[2]1516 Exp_Rev Access'!$F$7:$FS$310,72,FALSE)),"",VLOOKUP($B78,'[2]1516 Exp_Rev Access'!$F$7:$FS$310,72,FALSE))</f>
        <v>0</v>
      </c>
      <c r="CP78" s="90">
        <f>IF(ISNA(VLOOKUP($B78,'[2]1516 Exp_Rev Access'!$F$7:$FS$310,73,FALSE)),"",VLOOKUP($B78,'[2]1516 Exp_Rev Access'!$F$7:$FS$310,73,FALSE))</f>
        <v>0</v>
      </c>
      <c r="CQ78" s="90">
        <f>IF(ISNA(VLOOKUP($B78,'[2]1516 Exp_Rev Access'!$F$7:$FS$310,74,FALSE)),"",VLOOKUP($B78,'[2]1516 Exp_Rev Access'!$F$7:$FS$310,74,FALSE))</f>
        <v>1010301.15</v>
      </c>
      <c r="CR78" s="90">
        <f>IF(ISNA(VLOOKUP($B78,'[2]1516 Exp_Rev Access'!$F$7:$FS$310,75,FALSE)),"",VLOOKUP($B78,'[2]1516 Exp_Rev Access'!$F$7:$FS$310,75,FALSE))</f>
        <v>0</v>
      </c>
      <c r="CS78" s="90">
        <f>IF(ISNA(VLOOKUP($B78,'[2]1516 Exp_Rev Access'!$F$7:$FS$310,76,FALSE)),"",VLOOKUP($B78,'[2]1516 Exp_Rev Access'!$F$7:$FS$310,76,FALSE))</f>
        <v>37880.86</v>
      </c>
      <c r="CT78" s="90">
        <f>IF(ISNA(VLOOKUP($B78,'[2]1516 Exp_Rev Access'!$F$7:$FS$310,77,FALSE)),"",VLOOKUP($B78,'[2]1516 Exp_Rev Access'!$F$7:$FS$310,77,FALSE))</f>
        <v>0</v>
      </c>
      <c r="CU78" s="90">
        <f>IF(ISNA(VLOOKUP($B78,'[2]1516 Exp_Rev Access'!$F$7:$FS$310,78,FALSE)),"",VLOOKUP($B78,'[2]1516 Exp_Rev Access'!$F$7:$FS$310,78,FALSE))</f>
        <v>1183042.33</v>
      </c>
      <c r="CV78" s="90">
        <f>IF(ISNA(VLOOKUP($B78,'[2]1516 Exp_Rev Access'!$F$7:$FS$310,79,FALSE)),"",VLOOKUP($B78,'[2]1516 Exp_Rev Access'!$F$7:$FS$310,79,FALSE))</f>
        <v>146877.22</v>
      </c>
      <c r="CW78" s="90">
        <f>IF(ISNA(VLOOKUP($B78,'[2]1516 Exp_Rev Access'!$F$7:$FS$310,80,FALSE)),"",VLOOKUP($B78,'[2]1516 Exp_Rev Access'!$F$7:$FS$310,80,FALSE))</f>
        <v>399531.31</v>
      </c>
      <c r="CX78" s="90">
        <f>IF(ISNA(VLOOKUP($B78,'[2]1516 Exp_Rev Access'!$F$7:$FS$310,81,FALSE)),"",VLOOKUP($B78,'[2]1516 Exp_Rev Access'!$F$7:$FS$310,81,FALSE))</f>
        <v>0</v>
      </c>
      <c r="CY78" s="90">
        <f>IF(ISNA(VLOOKUP($B78,'[2]1516 Exp_Rev Access'!$F$7:$FS$310,82,FALSE)),"",VLOOKUP($B78,'[2]1516 Exp_Rev Access'!$F$7:$FS$310,82,FALSE))</f>
        <v>10773.29</v>
      </c>
      <c r="CZ78" s="90">
        <f>IF(ISNA(VLOOKUP($B78,'[2]1516 Exp_Rev Access'!$F$7:$FS$310,83,FALSE)),"",VLOOKUP($B78,'[2]1516 Exp_Rev Access'!$F$7:$FS$310,83,FALSE))</f>
        <v>0</v>
      </c>
      <c r="DA78" s="90">
        <f>IF(ISNA(VLOOKUP($B78,'[2]1516 Exp_Rev Access'!$F$7:$FS$310,84,FALSE)),"",VLOOKUP($B78,'[2]1516 Exp_Rev Access'!$F$7:$FS$310,84,FALSE))</f>
        <v>0</v>
      </c>
      <c r="DB78" s="90">
        <f>IF(ISNA(VLOOKUP($B78,'[2]1516 Exp_Rev Access'!$F$7:$FS$310,85,FALSE)),"",VLOOKUP($B78,'[2]1516 Exp_Rev Access'!$F$7:$FS$310,85,FALSE))</f>
        <v>170435.39</v>
      </c>
      <c r="DC78" s="90">
        <f>IF(ISNA(VLOOKUP($B78,'[2]1516 Exp_Rev Access'!$F$7:$FS$310,86,FALSE)),"",VLOOKUP($B78,'[2]1516 Exp_Rev Access'!$F$7:$FS$310,86,FALSE))</f>
        <v>0</v>
      </c>
      <c r="DD78" s="90">
        <f>IF(ISNA(VLOOKUP($B78,'[2]1516 Exp_Rev Access'!$F$7:$FS$310,87,FALSE)),"",VLOOKUP($B78,'[2]1516 Exp_Rev Access'!$F$7:$FS$310,87,FALSE))</f>
        <v>0</v>
      </c>
      <c r="DE78" s="90">
        <f>IF(ISNA(VLOOKUP($B78,'[2]1516 Exp_Rev Access'!$F$7:$FS$310,88,FALSE)),"",VLOOKUP($B78,'[2]1516 Exp_Rev Access'!$F$7:$FS$310,88,FALSE))</f>
        <v>0</v>
      </c>
      <c r="DF78" s="90">
        <f>IF(ISNA(VLOOKUP($B78,'[2]1516 Exp_Rev Access'!$F$7:$FS$310,89,FALSE)),"",VLOOKUP($B78,'[2]1516 Exp_Rev Access'!$F$7:$FS$310,89,FALSE))</f>
        <v>0</v>
      </c>
      <c r="DG78" s="90">
        <f>IF(ISNA(VLOOKUP($B78,'[2]1516 Exp_Rev Access'!$F$7:$FS$310,90,FALSE)),"",VLOOKUP($B78,'[2]1516 Exp_Rev Access'!$F$7:$FS$310,90,FALSE))</f>
        <v>0</v>
      </c>
      <c r="DH78" s="90">
        <f>IF(ISNA(VLOOKUP($B78,'[2]1516 Exp_Rev Access'!$F$7:$FS$310,91,FALSE)),"",VLOOKUP($B78,'[2]1516 Exp_Rev Access'!$F$7:$FS$310,91,FALSE))</f>
        <v>0</v>
      </c>
      <c r="DI78" s="90">
        <f>IF(ISNA(VLOOKUP($B78,'[2]1516 Exp_Rev Access'!$F$7:$FS$310,92,FALSE)),"",VLOOKUP($B78,'[2]1516 Exp_Rev Access'!$F$7:$FS$310,92,FALSE))</f>
        <v>1815016.33</v>
      </c>
      <c r="DJ78" s="90">
        <f>IF(ISNA(VLOOKUP($B78,'[2]1516 Exp_Rev Access'!$F$7:$FS$310,93,FALSE)),"",VLOOKUP($B78,'[2]1516 Exp_Rev Access'!$F$7:$FS$310,93,FALSE))</f>
        <v>0</v>
      </c>
      <c r="DK78" s="90">
        <f>IF(ISNA(VLOOKUP($B78,'[2]1516 Exp_Rev Access'!$F$7:$FS$310,94,FALSE)),"",VLOOKUP($B78,'[2]1516 Exp_Rev Access'!$F$7:$FS$310,94,FALSE))</f>
        <v>0</v>
      </c>
      <c r="DL78" s="90">
        <f>IF(ISNA(VLOOKUP($B78,'[2]1516 Exp_Rev Access'!$F$7:$FS$310,95,FALSE)),"",VLOOKUP($B78,'[2]1516 Exp_Rev Access'!$F$7:$FS$310,95,FALSE))</f>
        <v>0</v>
      </c>
      <c r="DM78" s="90">
        <f>IF(ISNA(VLOOKUP($B78,'[2]1516 Exp_Rev Access'!$F$7:$FS$310,96,FALSE)),"",VLOOKUP($B78,'[2]1516 Exp_Rev Access'!$F$7:$FS$310,96,FALSE))</f>
        <v>0</v>
      </c>
      <c r="DN78" s="90">
        <f>IF(ISNA(VLOOKUP($B78,'[2]1516 Exp_Rev Access'!$F$7:$FS$310,97,FALSE)),"",VLOOKUP($B78,'[2]1516 Exp_Rev Access'!$F$7:$FS$310,97,FALSE))</f>
        <v>0</v>
      </c>
      <c r="DO78" s="90">
        <f>IF(ISNA(VLOOKUP($B78,'[2]1516 Exp_Rev Access'!$F$7:$FS$310,98,FALSE)),"",VLOOKUP($B78,'[2]1516 Exp_Rev Access'!$F$7:$FS$310,98,FALSE))</f>
        <v>0</v>
      </c>
      <c r="DP78" s="90">
        <f>IF(ISNA(VLOOKUP($B78,'[2]1516 Exp_Rev Access'!$F$7:$FS$310,99,FALSE)),"",VLOOKUP($B78,'[2]1516 Exp_Rev Access'!$F$7:$FS$310,99,FALSE))</f>
        <v>0</v>
      </c>
      <c r="DQ78" s="90">
        <f>IF(ISNA(VLOOKUP($B78,'[2]1516 Exp_Rev Access'!$F$7:$FS$310,100,FALSE)),"",VLOOKUP($B78,'[2]1516 Exp_Rev Access'!$F$7:$FS$310,100,FALSE))</f>
        <v>0</v>
      </c>
      <c r="DR78" s="90">
        <f>IF(ISNA(VLOOKUP($B78,'[2]1516 Exp_Rev Access'!$F$7:$FS$310,101,FALSE)),"",VLOOKUP($B78,'[2]1516 Exp_Rev Access'!$F$7:$FS$310,101,FALSE))</f>
        <v>0</v>
      </c>
      <c r="DS78" s="90">
        <f>IF(ISNA(VLOOKUP($B78,'[2]1516 Exp_Rev Access'!$F$7:$FS$310,102,FALSE)),"",VLOOKUP($B78,'[2]1516 Exp_Rev Access'!$F$7:$FS$310,102,FALSE))</f>
        <v>0</v>
      </c>
      <c r="DT78" s="90">
        <f>IF(ISNA(VLOOKUP($B78,'[2]1516 Exp_Rev Access'!$F$7:$FS$310,103,FALSE)),"",VLOOKUP($B78,'[2]1516 Exp_Rev Access'!$F$7:$FS$310,103,FALSE))</f>
        <v>0</v>
      </c>
      <c r="DU78" s="90">
        <f>IF(ISNA(VLOOKUP($B78,'[2]1516 Exp_Rev Access'!$F$7:$FS$310,104,FALSE)),"",VLOOKUP($B78,'[2]1516 Exp_Rev Access'!$F$7:$FS$310,104,FALSE))</f>
        <v>0</v>
      </c>
      <c r="DV78" s="90">
        <f>IF(ISNA(VLOOKUP($B78,'[2]1516 Exp_Rev Access'!$F$7:$FS$310,105,FALSE)),"",VLOOKUP($B78,'[2]1516 Exp_Rev Access'!$F$7:$FS$310,105,FALSE))</f>
        <v>0</v>
      </c>
      <c r="DW78" s="90">
        <f>IF(ISNA(VLOOKUP($B78,'[2]1516 Exp_Rev Access'!$F$7:$FS$310,106,FALSE)),"",VLOOKUP($B78,'[2]1516 Exp_Rev Access'!$F$7:$FS$310,106,FALSE))</f>
        <v>0</v>
      </c>
      <c r="DX78" s="90">
        <f>IF(ISNA(VLOOKUP($B78,'[2]1516 Exp_Rev Access'!$F$7:$FS$310,107,FALSE)),"",VLOOKUP($B78,'[2]1516 Exp_Rev Access'!$F$7:$FS$310,107,FALSE))</f>
        <v>0</v>
      </c>
      <c r="DY78" s="90">
        <f>IF(ISNA(VLOOKUP($B78,'[2]1516 Exp_Rev Access'!$F$7:$FS$310,108,FALSE)),"",VLOOKUP($B78,'[2]1516 Exp_Rev Access'!$F$7:$FS$310,108,FALSE))</f>
        <v>0</v>
      </c>
      <c r="DZ78" s="90">
        <f>IF(ISNA(VLOOKUP($B78,'[2]1516 Exp_Rev Access'!$F$7:$FS$310,109,FALSE)),"",VLOOKUP($B78,'[2]1516 Exp_Rev Access'!$F$7:$FS$310,109,FALSE))</f>
        <v>0</v>
      </c>
      <c r="EA78" s="90">
        <f>IF(ISNA(VLOOKUP($B78,'[2]1516 Exp_Rev Access'!$F$7:$FS$310,110,FALSE)),"",VLOOKUP($B78,'[2]1516 Exp_Rev Access'!$F$7:$FS$310,110,FALSE))</f>
        <v>0</v>
      </c>
      <c r="EB78" s="90">
        <f>IF(ISNA(VLOOKUP($B78,'[2]1516 Exp_Rev Access'!$F$7:$FS$310,111,FALSE)),"",VLOOKUP($B78,'[2]1516 Exp_Rev Access'!$F$7:$FS$310,111,FALSE))</f>
        <v>0</v>
      </c>
      <c r="EC78" s="90">
        <f>IF(ISNA(VLOOKUP($B78,'[2]1516 Exp_Rev Access'!$F$7:$FS$310,112,FALSE)),"",VLOOKUP($B78,'[2]1516 Exp_Rev Access'!$F$7:$FS$310,112,FALSE))</f>
        <v>0</v>
      </c>
      <c r="ED78" s="90">
        <f>IF(ISNA(VLOOKUP($B78,'[2]1516 Exp_Rev Access'!$F$7:$FS$310,113,FALSE)),"",VLOOKUP($B78,'[2]1516 Exp_Rev Access'!$F$7:$FS$310,113,FALSE))</f>
        <v>0</v>
      </c>
      <c r="EE78" s="90">
        <f>IF(ISNA(VLOOKUP($B78,'[2]1516 Exp_Rev Access'!$F$7:$FS$310,114,FALSE)),"",VLOOKUP($B78,'[2]1516 Exp_Rev Access'!$F$7:$FS$310,114,FALSE))</f>
        <v>0</v>
      </c>
      <c r="EF78" s="90">
        <f>IF(ISNA(VLOOKUP($B78,'[2]1516 Exp_Rev Access'!$F$7:$FS$310,115,FALSE)),"",VLOOKUP($B78,'[2]1516 Exp_Rev Access'!$F$7:$FS$310,115,FALSE))</f>
        <v>0</v>
      </c>
      <c r="EG78" s="90">
        <f>IF(ISNA(VLOOKUP($B78,'[2]1516 Exp_Rev Access'!$F$7:$FS$310,116,FALSE)),"",VLOOKUP($B78,'[2]1516 Exp_Rev Access'!$F$7:$FS$310,116,FALSE))</f>
        <v>0</v>
      </c>
      <c r="EH78" s="90">
        <f>IF(ISNA(VLOOKUP($B78,'[2]1516 Exp_Rev Access'!$F$7:$FS$310,117,FALSE)),"",VLOOKUP($B78,'[2]1516 Exp_Rev Access'!$F$7:$FS$310,117,FALSE))</f>
        <v>0</v>
      </c>
      <c r="EI78" s="90">
        <f>IF(ISNA(VLOOKUP($B78,'[2]1516 Exp_Rev Access'!$F$7:$FS$310,118,FALSE)),"",VLOOKUP($B78,'[2]1516 Exp_Rev Access'!$F$7:$FS$310,118,FALSE))</f>
        <v>0</v>
      </c>
      <c r="EJ78" s="90">
        <f>IF(ISNA(VLOOKUP($B78,'[2]1516 Exp_Rev Access'!$F$7:$FS$310,119,FALSE)),"",VLOOKUP($B78,'[2]1516 Exp_Rev Access'!$F$7:$FS$310,119,FALSE))</f>
        <v>0</v>
      </c>
      <c r="EK78" s="90">
        <f>IF(ISNA(VLOOKUP($B78,'[2]1516 Exp_Rev Access'!$F$7:$FS$310,120,FALSE)),"",VLOOKUP($B78,'[2]1516 Exp_Rev Access'!$F$7:$FS$310,120,FALSE))</f>
        <v>0</v>
      </c>
      <c r="EL78" s="90">
        <f>IF(ISNA(VLOOKUP($B78,'[2]1516 Exp_Rev Access'!$F$7:$FS$310,121,FALSE)),"",VLOOKUP($B78,'[2]1516 Exp_Rev Access'!$F$7:$FS$310,121,FALSE))</f>
        <v>0</v>
      </c>
      <c r="EM78" s="90">
        <f>IF(ISNA(VLOOKUP($B78,'[2]1516 Exp_Rev Access'!$F$7:$FS$310,122,FALSE)),"",VLOOKUP($B78,'[2]1516 Exp_Rev Access'!$F$7:$FS$310,122,FALSE))</f>
        <v>0</v>
      </c>
      <c r="EN78" s="90">
        <f>IF(ISNA(VLOOKUP($B78,'[2]1516 Exp_Rev Access'!$F$7:$FS$310,123,FALSE)),"",VLOOKUP($B78,'[2]1516 Exp_Rev Access'!$F$7:$FS$310,123,FALSE))</f>
        <v>0</v>
      </c>
      <c r="EO78" s="90">
        <f>IF(ISNA(VLOOKUP($B78,'[2]1516 Exp_Rev Access'!$F$7:$FS$310,124,FALSE)),"",VLOOKUP($B78,'[2]1516 Exp_Rev Access'!$F$7:$FS$310,124,FALSE))</f>
        <v>0</v>
      </c>
      <c r="EP78" s="90">
        <f>IF(ISNA(VLOOKUP($B78,'[2]1516 Exp_Rev Access'!$F$7:$FS$310,125,FALSE)),"",VLOOKUP($B78,'[2]1516 Exp_Rev Access'!$F$7:$FS$310,125,FALSE))</f>
        <v>0</v>
      </c>
      <c r="EQ78" s="90">
        <f>IF(ISNA(VLOOKUP($B78,'[2]1516 Exp_Rev Access'!$F$7:$FS$310,126,FALSE)),"",VLOOKUP($B78,'[2]1516 Exp_Rev Access'!$F$7:$FS$310,126,FALSE))</f>
        <v>0</v>
      </c>
      <c r="ER78" s="90">
        <f>IF(ISNA(VLOOKUP($B78,'[2]1516 Exp_Rev Access'!$F$7:$FS$310,127,FALSE)),"",VLOOKUP($B78,'[2]1516 Exp_Rev Access'!$F$7:$FS$310,127,FALSE))</f>
        <v>0</v>
      </c>
      <c r="ES78" s="90">
        <f>IF(ISNA(VLOOKUP($B78,'[2]1516 Exp_Rev Access'!$F$7:$FS$310,128,FALSE)),"",VLOOKUP($B78,'[2]1516 Exp_Rev Access'!$F$7:$FS$310,128,FALSE))</f>
        <v>0</v>
      </c>
      <c r="ET78" s="90">
        <f>IF(ISNA(VLOOKUP($B78,'[2]1516 Exp_Rev Access'!$F$7:$FS$310,129,FALSE)),"",VLOOKUP($B78,'[2]1516 Exp_Rev Access'!$F$7:$FS$310,129,FALSE))</f>
        <v>0</v>
      </c>
      <c r="EU78" s="90">
        <f>IF(ISNA(VLOOKUP($B78,'[2]1516 Exp_Rev Access'!$F$7:$FS$310,130,FALSE)),"",VLOOKUP($B78,'[2]1516 Exp_Rev Access'!$F$7:$FS$310,130,FALSE))</f>
        <v>0</v>
      </c>
      <c r="EV78" s="90">
        <f>IF(ISNA(VLOOKUP($B78,'[2]1516 Exp_Rev Access'!$F$7:$FS$310,131,FALSE)),"",VLOOKUP($B78,'[2]1516 Exp_Rev Access'!$F$7:$FS$310,131,FALSE))</f>
        <v>0</v>
      </c>
      <c r="EW78" s="90">
        <f>IF(ISNA(VLOOKUP($B78,'[2]1516 Exp_Rev Access'!$F$7:$FS$310,132,FALSE)),"",VLOOKUP($B78,'[2]1516 Exp_Rev Access'!$F$7:$FS$310,132,FALSE))</f>
        <v>0</v>
      </c>
      <c r="EX78" s="90">
        <f>IF(ISNA(VLOOKUP($B78,'[2]1516 Exp_Rev Access'!$F$7:$FS$310,133,FALSE)),"",VLOOKUP($B78,'[2]1516 Exp_Rev Access'!$F$7:$FS$310,133,FALSE))</f>
        <v>0</v>
      </c>
      <c r="EY78" s="90">
        <f>IF(ISNA(VLOOKUP($B78,'[2]1516 Exp_Rev Access'!$F$7:$FS$310,134,FALSE)),"",VLOOKUP($B78,'[2]1516 Exp_Rev Access'!$F$7:$FS$310,134,FALSE))</f>
        <v>0</v>
      </c>
      <c r="EZ78" s="90">
        <f>IF(ISNA(VLOOKUP($B78,'[2]1516 Exp_Rev Access'!$F$7:$FS$310,135,FALSE)),"",VLOOKUP($B78,'[2]1516 Exp_Rev Access'!$F$7:$FS$310,135,FALSE))</f>
        <v>0</v>
      </c>
      <c r="FA78" s="90">
        <f>IF(ISNA(VLOOKUP($B78,'[2]1516 Exp_Rev Access'!$F$7:$FS$310,136,FALSE)),"",VLOOKUP($B78,'[2]1516 Exp_Rev Access'!$F$7:$FS$310,136,FALSE))</f>
        <v>0</v>
      </c>
      <c r="FB78" s="90">
        <f>IF(ISNA(VLOOKUP($B78,'[2]1516 Exp_Rev Access'!$F$7:$FS$310,137,FALSE)),"",VLOOKUP($B78,'[2]1516 Exp_Rev Access'!$F$7:$FS$310,137,FALSE))</f>
        <v>0</v>
      </c>
      <c r="FC78" s="90">
        <f>IF(ISNA(VLOOKUP($B78,'[2]1516 Exp_Rev Access'!$F$7:$FS$310,138,FALSE)),"",VLOOKUP($B78,'[2]1516 Exp_Rev Access'!$F$7:$FS$310,138,FALSE))</f>
        <v>0</v>
      </c>
      <c r="FD78" s="90">
        <f>IF(ISNA(VLOOKUP($B78,'[2]1516 Exp_Rev Access'!$F$7:$FS$310,139,FALSE)),"",VLOOKUP($B78,'[2]1516 Exp_Rev Access'!$F$7:$FS$310,139,FALSE))</f>
        <v>0</v>
      </c>
      <c r="FE78" s="90">
        <f>IF(ISNA(VLOOKUP($B78,'[2]1516 Exp_Rev Access'!$F$7:$FS$310,140,FALSE)),"",VLOOKUP($B78,'[2]1516 Exp_Rev Access'!$F$7:$FS$310,140,FALSE))</f>
        <v>0</v>
      </c>
      <c r="FF78" s="90">
        <f>IF(ISNA(VLOOKUP($B78,'[2]1516 Exp_Rev Access'!$F$7:$FS$310,141,FALSE)),"",VLOOKUP($B78,'[2]1516 Exp_Rev Access'!$F$7:$FS$310,141,FALSE))</f>
        <v>0</v>
      </c>
      <c r="FG78" s="90">
        <f>IF(ISNA(VLOOKUP($B78,'[2]1516 Exp_Rev Access'!$F$7:$FS$310,142,FALSE)),"",VLOOKUP($B78,'[2]1516 Exp_Rev Access'!$F$7:$FS$310,142,FALSE))</f>
        <v>0</v>
      </c>
      <c r="FH78" s="90">
        <f>IF(ISNA(VLOOKUP($B78,'[2]1516 Exp_Rev Access'!$F$7:$FS$310,143,FALSE)),"",VLOOKUP($B78,'[2]1516 Exp_Rev Access'!$F$7:$FS$310,143,FALSE))</f>
        <v>0</v>
      </c>
      <c r="FI78" s="90">
        <f>IF(ISNA(VLOOKUP($B78,'[2]1516 Exp_Rev Access'!$F$7:$FS$310,144,FALSE)),"",VLOOKUP($B78,'[2]1516 Exp_Rev Access'!$F$7:$FS$310,144,FALSE))</f>
        <v>0</v>
      </c>
      <c r="FJ78" s="90">
        <f>IF(ISNA(VLOOKUP($B78,'[2]1516 Exp_Rev Access'!$F$7:$FS$310,145,FALSE)),"",VLOOKUP($B78,'[2]1516 Exp_Rev Access'!$F$7:$FS$310,145,FALSE))</f>
        <v>0</v>
      </c>
      <c r="FK78" s="90">
        <f>IF(ISNA(VLOOKUP($B78,'[2]1516 Exp_Rev Access'!$F$7:$FS$310,146,FALSE)),"",VLOOKUP($B78,'[2]1516 Exp_Rev Access'!$F$7:$FS$310,146,FALSE))</f>
        <v>0</v>
      </c>
      <c r="FL78" s="90">
        <f>IF(ISNA(VLOOKUP($B78,'[2]1516 Exp_Rev Access'!$F$7:$FS$310,1147,FALSE)),"",VLOOKUP($B78,'[2]1516 Exp_Rev Access'!$F$7:$FS$310,147,FALSE))</f>
        <v>0</v>
      </c>
      <c r="FM78" s="90">
        <f>IF(ISNA(VLOOKUP($B78,'[2]1516 Exp_Rev Access'!$F$7:$FS$310,148,FALSE)),"",VLOOKUP($B78,'[2]1516 Exp_Rev Access'!$F$7:$FS$310,148,FALSE))</f>
        <v>0</v>
      </c>
      <c r="FN78" s="90">
        <f>IF(ISNA(VLOOKUP($B78,'[2]1516 Exp_Rev Access'!$F$7:$FS$310,149,FALSE)),"",VLOOKUP($B78,'[2]1516 Exp_Rev Access'!$F$7:$FS$310,149,FALSE))</f>
        <v>0</v>
      </c>
      <c r="FO78" s="90">
        <f>IF(ISNA(VLOOKUP($B78,'[2]1516 Exp_Rev Access'!$F$7:$FS$310,150,FALSE)),"",VLOOKUP($B78,'[2]1516 Exp_Rev Access'!$F$7:$FS$310,150,FALSE))</f>
        <v>183760.07</v>
      </c>
      <c r="FP78" s="90">
        <f>IF(ISNA(VLOOKUP($B78,'[2]1516 Exp_Rev Access'!$F$7:$FS$310,151,FALSE)),"",VLOOKUP($B78,'[2]1516 Exp_Rev Access'!$F$7:$FS$310,151,FALSE))</f>
        <v>0</v>
      </c>
      <c r="FQ78" s="90">
        <f>IF(ISNA(VLOOKUP($B78,'[2]1516 Exp_Rev Access'!$F$7:$FS$310,152,FALSE)),"",VLOOKUP($B78,'[2]1516 Exp_Rev Access'!$F$7:$FS$310,152,FALSE))</f>
        <v>0</v>
      </c>
      <c r="FR78" s="90">
        <f>IF(ISNA(VLOOKUP($B78,'[2]1516 Exp_Rev Access'!$F$7:$FS$310,153,FALSE)),"",VLOOKUP($B78,'[2]1516 Exp_Rev Access'!$F$7:$FS$310,153,FALSE))</f>
        <v>175156.87</v>
      </c>
      <c r="FS78" s="53">
        <f t="shared" si="221"/>
        <v>5132774.8200000012</v>
      </c>
      <c r="FT78" s="92">
        <f t="shared" si="222"/>
        <v>7.9256171401241429E-2</v>
      </c>
      <c r="FU78" s="53">
        <f t="shared" si="223"/>
        <v>869.69355554727213</v>
      </c>
      <c r="FV78" s="90">
        <f>IF(ISNA(VLOOKUP($B78,'[2]1516 Exp_Rev Access'!$F$7:$FS$310,154,FALSE)),"",VLOOKUP($B78,'[2]1516 Exp_Rev Access'!$F$7:$FS$310,154,FALSE))</f>
        <v>0</v>
      </c>
      <c r="FW78" s="90">
        <f>IF(ISNA(VLOOKUP($B78,'[2]1516 Exp_Rev Access'!$F$7:$FS$310,155,FALSE)),"",VLOOKUP($B78,'[2]1516 Exp_Rev Access'!$F$7:$FS$310,155,FALSE))</f>
        <v>0</v>
      </c>
      <c r="FX78" s="90">
        <f>IF(ISNA(VLOOKUP($B78,'[2]1516 Exp_Rev Access'!$F$7:$FS$310,156,FALSE)),"",VLOOKUP($B78,'[2]1516 Exp_Rev Access'!$F$7:$FS$310,156,FALSE))</f>
        <v>0</v>
      </c>
      <c r="FY78" s="90">
        <f>IF(ISNA(VLOOKUP($B78,'[2]1516 Exp_Rev Access'!$F$7:$FS$310,157,FALSE)),"",VLOOKUP($B78,'[2]1516 Exp_Rev Access'!$F$7:$FS$310,157,FALSE))</f>
        <v>0</v>
      </c>
      <c r="FZ78" s="90">
        <f>IF(ISNA(VLOOKUP($B78,'[2]1516 Exp_Rev Access'!$F$7:$FS$310,158,FALSE)),"",VLOOKUP($B78,'[2]1516 Exp_Rev Access'!$F$7:$FS$310,158,FALSE))</f>
        <v>0</v>
      </c>
      <c r="GA78" s="90">
        <f>IF(ISNA(VLOOKUP($B78,'[2]1516 Exp_Rev Access'!$F$7:$FS$310,159,FALSE)),"",VLOOKUP($B78,'[2]1516 Exp_Rev Access'!$F$7:$FS$310,159,FALSE))</f>
        <v>0</v>
      </c>
      <c r="GB78" s="90">
        <f>IF(ISNA(VLOOKUP($B78,'[2]1516 Exp_Rev Access'!$F$7:$FS$310,160,FALSE)),"",VLOOKUP($B78,'[2]1516 Exp_Rev Access'!$F$7:$FS$310,160,FALSE))</f>
        <v>0</v>
      </c>
      <c r="GC78" s="90">
        <f>IF(ISNA(VLOOKUP($B78,'[2]1516 Exp_Rev Access'!$F$7:$FS$310,161,FALSE)),"",VLOOKUP($B78,'[2]1516 Exp_Rev Access'!$F$7:$FS$310,161,FALSE))</f>
        <v>0</v>
      </c>
      <c r="GD78" s="90">
        <f>IF(ISNA(VLOOKUP($B78,'[2]1516 Exp_Rev Access'!$F$7:$FS$310,162,FALSE)),"",VLOOKUP($B78,'[2]1516 Exp_Rev Access'!$F$7:$FS$310,162,FALSE))</f>
        <v>0</v>
      </c>
      <c r="GE78" s="90">
        <f>IF(ISNA(VLOOKUP($B78,'[2]1516 Exp_Rev Access'!$F$7:$FS$310,163,FALSE)),"",VLOOKUP($B78,'[2]1516 Exp_Rev Access'!$F$7:$FS$310,163,FALSE))</f>
        <v>61135.68</v>
      </c>
      <c r="GF78" s="90">
        <f>IF(ISNA(VLOOKUP($B78,'[2]1516 Exp_Rev Access'!$F$7:$FS$310,164,FALSE)),"",VLOOKUP($B78,'[2]1516 Exp_Rev Access'!$F$7:$FS$310,164,FALSE))</f>
        <v>2100</v>
      </c>
      <c r="GG78" s="90">
        <f>IF(ISNA(VLOOKUP($B78,'[2]1516 Exp_Rev Access'!$F$7:$FS$310,165,FALSE)),"",VLOOKUP($B78,'[2]1516 Exp_Rev Access'!$F$7:$FS$310,165,FALSE))</f>
        <v>0</v>
      </c>
      <c r="GH78" s="90">
        <f>IF(ISNA(VLOOKUP($B78,'[2]1516 Exp_Rev Access'!$F$7:$FS$310,166,FALSE)),"",VLOOKUP($B78,'[2]1516 Exp_Rev Access'!$F$7:$FS$310,166,FALSE))</f>
        <v>0</v>
      </c>
      <c r="GI78" s="90">
        <f>IF(ISNA(VLOOKUP($B78,'[2]1516 Exp_Rev Access'!$F$7:$FS$310,167,FALSE)),"",VLOOKUP($B78,'[2]1516 Exp_Rev Access'!$F$7:$FS$310,167,FALSE))</f>
        <v>0</v>
      </c>
      <c r="GJ78" s="90">
        <f>IF(ISNA(VLOOKUP($B78,'[2]1516 Exp_Rev Access'!$F$7:$FS$310,168,FALSE)),"",VLOOKUP($B78,'[2]1516 Exp_Rev Access'!$F$7:$FS$310,168,FALSE))</f>
        <v>0</v>
      </c>
      <c r="GK78" s="90">
        <f>IF(ISNA(VLOOKUP($B78,'[2]1516 Exp_Rev Access'!$F$7:$FS$310,169,FALSE)),"",VLOOKUP($B78,'[2]1516 Exp_Rev Access'!$F$7:$FS$310,169,FALSE))</f>
        <v>39991.64</v>
      </c>
      <c r="GL78" s="90">
        <f>IF(ISNA(VLOOKUP($B78,'[2]1516 Exp_Rev Access'!$F$7:$FS$310,170,FALSE)),"",VLOOKUP($B78,'[2]1516 Exp_Rev Access'!$F$7:$FS$310,170,FALSE))</f>
        <v>551.61</v>
      </c>
      <c r="GM78" s="90">
        <f>IF(ISNA(VLOOKUP($B78,'[2]1516 Exp_Rev Access'!$F$7:$FT$310,171,FALSE)),"",VLOOKUP($B78,'[2]1516 Exp_Rev Access'!$F$7:$FT$310,171,FALSE))</f>
        <v>0</v>
      </c>
      <c r="GN78" s="90">
        <f>IF(ISNA(VLOOKUP($B78,'[2]1516 Exp_Rev Access'!$F$7:$FU$310,172,FALSE)),"",VLOOKUP($B78,'[2]1516 Exp_Rev Access'!$F$7:$FU$310,172,FALSE))</f>
        <v>0</v>
      </c>
      <c r="GO78" s="90">
        <f>IF(ISNA(VLOOKUP($B78,'[2]1516 Exp_Rev Access'!$F$7:$FV$310,173,FALSE)),"",VLOOKUP($B78,'[2]1516 Exp_Rev Access'!$F$7:$FV$310,173,FALSE))</f>
        <v>0</v>
      </c>
      <c r="GP78" s="90">
        <f>IF(ISNA(VLOOKUP($B78,'[2]1516 Exp_Rev Access'!$F$7:$GA$310,174,FALSE)),"",VLOOKUP($B78,'[2]1516 Exp_Rev Access'!$F$7:$GA$310,174,FALSE))</f>
        <v>0</v>
      </c>
      <c r="GQ78" s="90">
        <f>IF(ISNA(VLOOKUP($B78,'[2]1516 Exp_Rev Access'!$F$7:$GA$310,175,FALSE)),"",VLOOKUP($B78,'[2]1516 Exp_Rev Access'!$F$7:$GA$310,175,FALSE))</f>
        <v>0</v>
      </c>
      <c r="GR78" s="90">
        <f>IF(ISNA(VLOOKUP($B78,'[2]1516 Exp_Rev Access'!$F$7:$GA$310,176,FALSE)),"",VLOOKUP($B78,'[2]1516 Exp_Rev Access'!$F$7:$GA$310,176,FALSE))</f>
        <v>0</v>
      </c>
      <c r="GS78" s="90">
        <f>IF(ISNA(VLOOKUP($B78,'[2]1516 Exp_Rev Access'!$F$7:$GA$310,177,FALSE)),"",VLOOKUP($B78,'[2]1516 Exp_Rev Access'!$F$7:$GA$310,177,FALSE))</f>
        <v>0</v>
      </c>
      <c r="GT78" s="90">
        <f>IF(ISNA(VLOOKUP($B78,'[2]1516 Exp_Rev Access'!$F$7:$GA$310,178,FALSE)),"",VLOOKUP($B78,'[2]1516 Exp_Rev Access'!$F$7:$GA$310,178,FALSE))</f>
        <v>0</v>
      </c>
      <c r="GU78" s="53">
        <f t="shared" si="224"/>
        <v>103778.93000000001</v>
      </c>
      <c r="GV78" s="92">
        <f t="shared" si="226"/>
        <v>1.602470584111351E-3</v>
      </c>
      <c r="GW78" s="114">
        <f t="shared" si="225"/>
        <v>17.584224866227707</v>
      </c>
    </row>
    <row r="79" spans="1:222" s="97" customFormat="1" x14ac:dyDescent="0.2">
      <c r="A79" s="86"/>
      <c r="B79" s="87" t="s">
        <v>276</v>
      </c>
      <c r="C79" s="87" t="s">
        <v>277</v>
      </c>
      <c r="D79" s="88">
        <f>IF(ISNA(VLOOKUP($B79,'[2]1516 enrollment_Rev_Exp by size'!$A$6:$C$325,3,FALSE)),"",VLOOKUP($B79,'[2]1516 enrollment_Rev_Exp by size'!$A$6:$C$325,3,FALSE))</f>
        <v>92.759999999999991</v>
      </c>
      <c r="E79" s="89">
        <v>2184393.37</v>
      </c>
      <c r="F79" s="67">
        <f t="shared" si="205"/>
        <v>2184393.37</v>
      </c>
      <c r="G79" s="67">
        <f t="shared" si="206"/>
        <v>0</v>
      </c>
      <c r="H79" s="90">
        <f>IF(ISNA(VLOOKUP($B79,'[2]1516 Exp_Rev Access'!$F$7:$FS$310,2,FALSE)),"",VLOOKUP($B79,'[2]1516 Exp_Rev Access'!$F$7:$FS$310,2,FALSE))</f>
        <v>122651.14</v>
      </c>
      <c r="I79" s="90">
        <f>IF(ISNA(VLOOKUP($B79,'[2]1516 Exp_Rev Access'!$F$7:$FS$310,3,FALSE)),"",VLOOKUP($B79,'[2]1516 Exp_Rev Access'!$F$7:$FS$310,3,FALSE))</f>
        <v>0</v>
      </c>
      <c r="J79" s="90">
        <f>IF(ISNA(VLOOKUP($B79,'[2]1516 Exp_Rev Access'!$F$7:$FS$310,4,FALSE)),"",VLOOKUP($B79,'[2]1516 Exp_Rev Access'!$F$7:$FS$310,4,FALSE))</f>
        <v>0</v>
      </c>
      <c r="K79" s="90">
        <f>IF(ISNA(VLOOKUP($B79,'[2]1516 Exp_Rev Access'!$F$7:$FS$310,5,FALSE)),"-",VLOOKUP($B79,'[2]1516 Exp_Rev Access'!$F$7:$FS$310,5,FALSE))</f>
        <v>0</v>
      </c>
      <c r="L79" s="90">
        <f>IF(ISNA(VLOOKUP($B79,'[2]1516 Exp_Rev Access'!$F$7:$FS$310,6,FALSE)),"",VLOOKUP($B79,'[2]1516 Exp_Rev Access'!$F$7:$FS$310,6,FALSE))</f>
        <v>0</v>
      </c>
      <c r="M79" s="90">
        <f>IF(ISNA(VLOOKUP($B79,'[2]1516 Exp_Rev Access'!$F$7:$FS$310,7,FALSE)),"",VLOOKUP($B79,'[2]1516 Exp_Rev Access'!$F$7:$FS$310,7,FALSE))</f>
        <v>0</v>
      </c>
      <c r="N79" s="53">
        <f t="shared" si="207"/>
        <v>122651.14</v>
      </c>
      <c r="O79" s="91">
        <f t="shared" si="208"/>
        <v>5.6148833669093214E-2</v>
      </c>
      <c r="P79" s="53">
        <f t="shared" si="209"/>
        <v>1322.2416990081933</v>
      </c>
      <c r="Q79" s="90">
        <f>IF(ISNA(VLOOKUP($B79,'[2]1516 Exp_Rev Access'!$F$7:$FS$310,8,FALSE)),"",VLOOKUP($B79,'[2]1516 Exp_Rev Access'!$F$7:$FS$310,8,FALSE))</f>
        <v>0</v>
      </c>
      <c r="R79" s="90">
        <f>IF(ISNA(VLOOKUP($B79,'[2]1516 Exp_Rev Access'!$F$7:$FS$310,9,FALSE)),"",VLOOKUP($B79,'[2]1516 Exp_Rev Access'!$F$7:$FS$310,9,FALSE))</f>
        <v>0</v>
      </c>
      <c r="S79" s="90">
        <f>IF(ISNA(VLOOKUP($B79,'[2]1516 Exp_Rev Access'!$F$7:$FS$310,10,FALSE)),"",VLOOKUP($B79,'[2]1516 Exp_Rev Access'!$F$7:$FS$310,10,FALSE))</f>
        <v>0</v>
      </c>
      <c r="T79" s="90">
        <f>IF(ISNA(VLOOKUP($B79,'[2]1516 Exp_Rev Access'!$F$7:$FS$310,11,FALSE)),"",VLOOKUP($B79,'[2]1516 Exp_Rev Access'!$F$7:$FS$310,11,FALSE))</f>
        <v>0</v>
      </c>
      <c r="U79" s="90">
        <f>IF(ISNA(VLOOKUP($B79,'[2]1516 Exp_Rev Access'!$F$7:$FS$310,12,FALSE)),"",VLOOKUP($B79,'[2]1516 Exp_Rev Access'!$F$7:$FS$310,12,FALSE))</f>
        <v>750</v>
      </c>
      <c r="V79" s="90">
        <f>IF(ISNA(VLOOKUP($B79,'[2]1516 Exp_Rev Access'!$F$7:$FS$310,13,FALSE)),"",VLOOKUP($B79,'[2]1516 Exp_Rev Access'!$F$7:$FS$310,13,FALSE))</f>
        <v>0</v>
      </c>
      <c r="W79" s="90">
        <f>IF(ISNA(VLOOKUP($B79,'[2]1516 Exp_Rev Access'!$F$7:$FS$310,14,FALSE)),"",VLOOKUP($B79,'[2]1516 Exp_Rev Access'!$F$7:$FS$310,14,FALSE))</f>
        <v>0</v>
      </c>
      <c r="X79" s="90">
        <f>IF(ISNA(VLOOKUP($B79,'[2]1516 Exp_Rev Access'!$F$7:$FS$310,15,FALSE)),"",VLOOKUP($B79,'[2]1516 Exp_Rev Access'!$F$7:$FS$310,15,FALSE))</f>
        <v>0</v>
      </c>
      <c r="Y79" s="90">
        <f>IF(ISNA(VLOOKUP($B79,'[2]1516 Exp_Rev Access'!$F$7:$FS$310,16,FALSE)),"",VLOOKUP($B79,'[2]1516 Exp_Rev Access'!$F$7:$FS$310,16,FALSE))</f>
        <v>54.24</v>
      </c>
      <c r="Z79" s="90">
        <f>IF(ISNA(VLOOKUP($B79,'[2]1516 Exp_Rev Access'!$F$7:$FS$310,17,FALSE)),"",VLOOKUP($B79,'[2]1516 Exp_Rev Access'!$F$7:$FS$310,17,FALSE))</f>
        <v>0</v>
      </c>
      <c r="AA79" s="90">
        <f>IF(ISNA(VLOOKUP($B79,'[2]1516 Exp_Rev Access'!$F$7:$FS$310,18,FALSE)),"",VLOOKUP($B79,'[2]1516 Exp_Rev Access'!$F$7:$FS$310,18,FALSE))</f>
        <v>0</v>
      </c>
      <c r="AB79" s="90">
        <f>IF(ISNA(VLOOKUP($B79,'[2]1516 Exp_Rev Access'!$F$7:$FS$310,19,FALSE)),"",VLOOKUP($B79,'[2]1516 Exp_Rev Access'!$F$7:$FS$310,19,FALSE))</f>
        <v>0</v>
      </c>
      <c r="AC79" s="90">
        <f>IF(ISNA(VLOOKUP($B79,'[2]1516 Exp_Rev Access'!$F$7:$FS$310,20,FALSE)),"",VLOOKUP($B79,'[2]1516 Exp_Rev Access'!$F$7:$FS$310,20,FALSE))</f>
        <v>0</v>
      </c>
      <c r="AD79" s="90">
        <f>IF(ISNA(VLOOKUP($B79,'[2]1516 Exp_Rev Access'!$F$7:$FS$310,21,FALSE)),"",VLOOKUP($B79,'[2]1516 Exp_Rev Access'!$F$7:$FS$310,21,FALSE))</f>
        <v>13466.66</v>
      </c>
      <c r="AE79" s="90">
        <f>IF(ISNA(VLOOKUP($B79,'[2]1516 Exp_Rev Access'!$F$7:$FS$310,22,FALSE)),"",VLOOKUP($B79,'[2]1516 Exp_Rev Access'!$F$7:$FS$310,22,FALSE))</f>
        <v>1073.1500000000001</v>
      </c>
      <c r="AF79" s="90">
        <f>IF(ISNA(VLOOKUP($B79,'[2]1516 Exp_Rev Access'!$F$7:$FS$310,23,FALSE)),"",VLOOKUP($B79,'[2]1516 Exp_Rev Access'!$F$7:$FS$310,23,FALSE))</f>
        <v>0</v>
      </c>
      <c r="AG79" s="90">
        <f>IF(ISNA(VLOOKUP($B79,'[2]1516 Exp_Rev Access'!$F$7:$FS$310,24,FALSE)),"",VLOOKUP($B79,'[2]1516 Exp_Rev Access'!$F$7:$FS$310,24,FALSE))</f>
        <v>3581.48</v>
      </c>
      <c r="AH79" s="90">
        <f>IF(ISNA(VLOOKUP($B79,'[2]1516 Exp_Rev Access'!$F$7:$FS$310,25,FALSE)),"",VLOOKUP($B79,'[2]1516 Exp_Rev Access'!$F$7:$FS$310,25,FALSE))</f>
        <v>56</v>
      </c>
      <c r="AI79" s="90">
        <f>IF(ISNA(VLOOKUP($B79,'[2]1516 Exp_Rev Access'!$F$7:$FS$310,26,FALSE)),"",VLOOKUP($B79,'[2]1516 Exp_Rev Access'!$F$7:$FS$310,26,FALSE))</f>
        <v>0</v>
      </c>
      <c r="AJ79" s="90">
        <f>IF(ISNA(VLOOKUP($B79,'[2]1516 Exp_Rev Access'!$F$7:$FS$310,27,FALSE)),"",VLOOKUP($B79,'[2]1516 Exp_Rev Access'!$F$7:$FS$310,27,FALSE))</f>
        <v>0</v>
      </c>
      <c r="AK79" s="90">
        <f>IF(ISNA(VLOOKUP($B79,'[2]1516 Exp_Rev Access'!$F$7:$FS$310,28,FALSE)),"",VLOOKUP($B79,'[2]1516 Exp_Rev Access'!$F$7:$FS$310,28,FALSE))</f>
        <v>2351.19</v>
      </c>
      <c r="AL79" s="90">
        <f>IF(ISNA(VLOOKUP($B79,'[2]1516 Exp_Rev Access'!$F$7:$FS$310,29,FALSE)),"",VLOOKUP($B79,'[2]1516 Exp_Rev Access'!$F$7:$FS$310,29,FALSE))</f>
        <v>0</v>
      </c>
      <c r="AM79" s="53">
        <f t="shared" si="210"/>
        <v>21332.719999999998</v>
      </c>
      <c r="AN79" s="92">
        <f t="shared" si="211"/>
        <v>9.7659699452393028E-3</v>
      </c>
      <c r="AO79" s="68">
        <f t="shared" si="212"/>
        <v>229.97757654161276</v>
      </c>
      <c r="AP79" s="90">
        <f>IF(ISNA(VLOOKUP($B79,'[2]1516 Exp_Rev Access'!$F$7:$FS$310,30,FALSE)),"",VLOOKUP($B79,'[2]1516 Exp_Rev Access'!$F$7:$FS$310,30,FALSE))</f>
        <v>1440800.99</v>
      </c>
      <c r="AQ79" s="90">
        <f>IF(ISNA(VLOOKUP($B79,'[2]1516 Exp_Rev Access'!$F$7:$FS$310,31,FALSE)),"",VLOOKUP($B79,'[2]1516 Exp_Rev Access'!$F$7:$FS$310,31,FALSE))</f>
        <v>12628.55</v>
      </c>
      <c r="AR79" s="90">
        <f>IF(ISNA(VLOOKUP($B79,'[2]1516 Exp_Rev Access'!$F$7:$FS$310,32,FALSE)),"",VLOOKUP($B79,'[2]1516 Exp_Rev Access'!$F$7:$FS$310,32,FALSE))</f>
        <v>177431.84</v>
      </c>
      <c r="AS79" s="90">
        <f>IF(ISNA(VLOOKUP($B79,'[2]1516 Exp_Rev Access'!$F$7:$FS$310,33,FALSE)),"",VLOOKUP($B79,'[2]1516 Exp_Rev Access'!$F$7:$FS$310,33,FALSE))</f>
        <v>0</v>
      </c>
      <c r="AT79" s="90">
        <f>IF(ISNA(VLOOKUP($B79,'[2]1516 Exp_Rev Access'!$F$7:$FS$310,34,FALSE)),"",VLOOKUP($B79,'[2]1516 Exp_Rev Access'!$F$7:$FS$310,34,FALSE))</f>
        <v>0</v>
      </c>
      <c r="AU79" s="53">
        <f t="shared" si="213"/>
        <v>1630861.3800000001</v>
      </c>
      <c r="AV79" s="93">
        <f t="shared" si="214"/>
        <v>0.74659692818972434</v>
      </c>
      <c r="AW79" s="53">
        <f t="shared" si="215"/>
        <v>17581.515523932732</v>
      </c>
      <c r="AX79" s="90">
        <f>IF(ISNA(VLOOKUP($B79,'[2]1516 Exp_Rev Access'!$F$7:$FS$310,35,FALSE)),"",VLOOKUP($B79,'[2]1516 Exp_Rev Access'!$F$7:$FS$310,35,FALSE))</f>
        <v>0</v>
      </c>
      <c r="AY79" s="90">
        <f>IF(ISNA(VLOOKUP($B79,'[2]1516 Exp_Rev Access'!$F$7:$FS$310,36,FALSE)),"",VLOOKUP($B79,'[2]1516 Exp_Rev Access'!$F$7:$FS$310,36,FALSE))</f>
        <v>68010.11</v>
      </c>
      <c r="AZ79" s="90">
        <f>IF(ISNA(VLOOKUP($B79,'[2]1516 Exp_Rev Access'!$F$7:$FS$310,37,FALSE)),"",VLOOKUP($B79,'[2]1516 Exp_Rev Access'!$F$7:$FS$310,37,FALSE))</f>
        <v>2298.79</v>
      </c>
      <c r="BA79" s="90">
        <f>IF(ISNA(VLOOKUP($B79,'[2]1516 Exp_Rev Access'!$F$7:$FS$310,38,FALSE)),"",VLOOKUP($B79,'[2]1516 Exp_Rev Access'!$F$7:$FS$310,38,FALSE))</f>
        <v>0</v>
      </c>
      <c r="BB79" s="90">
        <f>IF(ISNA(VLOOKUP($B79,'[2]1516 Exp_Rev Access'!$F$7:$FS$310,39,FALSE)),"",VLOOKUP($B79,'[2]1516 Exp_Rev Access'!$F$7:$FS$310,39,FALSE))</f>
        <v>0</v>
      </c>
      <c r="BC79" s="90">
        <f>IF(ISNA(VLOOKUP($B79,'[2]1516 Exp_Rev Access'!$F$7:$FS$310,40,FALSE)),"",VLOOKUP($B79,'[2]1516 Exp_Rev Access'!$F$7:$FS$310,40,FALSE))</f>
        <v>30603.41</v>
      </c>
      <c r="BD79" s="90">
        <f>IF(ISNA(VLOOKUP($B79,'[2]1516 Exp_Rev Access'!$F$7:$FS$310,41,FALSE)),"",VLOOKUP($B79,'[2]1516 Exp_Rev Access'!$F$7:$FS$310,41,FALSE))</f>
        <v>0</v>
      </c>
      <c r="BE79" s="90">
        <f>IF(ISNA(VLOOKUP($B79,'[2]1516 Exp_Rev Access'!$F$7:$FS$310,42,FALSE)),"",VLOOKUP($B79,'[2]1516 Exp_Rev Access'!$F$7:$FS$310,42,FALSE))</f>
        <v>7869.32</v>
      </c>
      <c r="BF79" s="90">
        <f>IF(ISNA(VLOOKUP($B79,'[2]1516 Exp_Rev Access'!$F$7:$FS$310,43,FALSE)),"",VLOOKUP($B79,'[2]1516 Exp_Rev Access'!$F$7:$FS$310,43,FALSE))</f>
        <v>0</v>
      </c>
      <c r="BG79" s="90">
        <f>IF(ISNA(VLOOKUP($B79,'[2]1516 Exp_Rev Access'!$F$7:$FS$310,44,FALSE)),"",VLOOKUP($B79,'[2]1516 Exp_Rev Access'!$F$7:$FS$310,44,FALSE))</f>
        <v>0</v>
      </c>
      <c r="BH79" s="90">
        <f>IF(ISNA(VLOOKUP($B79,'[2]1516 Exp_Rev Access'!$F$7:$FS$310,45,FALSE)),"",VLOOKUP($B79,'[2]1516 Exp_Rev Access'!$F$7:$FS$310,45,FALSE))</f>
        <v>862.07</v>
      </c>
      <c r="BI79" s="90">
        <f>IF(ISNA(VLOOKUP($B79,'[2]1516 Exp_Rev Access'!$F$7:$FS$310,46,FALSE)),"",VLOOKUP($B79,'[2]1516 Exp_Rev Access'!$F$7:$FS$310,46,FALSE))</f>
        <v>0</v>
      </c>
      <c r="BJ79" s="90">
        <f>IF(ISNA(VLOOKUP($B79,'[2]1516 Exp_Rev Access'!$F$7:$FS$310,47,FALSE)),"",VLOOKUP($B79,'[2]1516 Exp_Rev Access'!$F$7:$FS$310,47,FALSE))</f>
        <v>1376.35</v>
      </c>
      <c r="BK79" s="90">
        <f>IF(ISNA(VLOOKUP($B79,'[2]1516 Exp_Rev Access'!$F$7:$FS$310,48,FALSE)),"",VLOOKUP($B79,'[2]1516 Exp_Rev Access'!$F$7:$FS$310,48,FALSE))</f>
        <v>125362.6</v>
      </c>
      <c r="BL79" s="90">
        <f>IF(ISNA(VLOOKUP($B79,'[2]1516 Exp_Rev Access'!$F$7:$FS$310,49,FALSE)),"",VLOOKUP($B79,'[2]1516 Exp_Rev Access'!$F$7:$FS$310,49,FALSE))</f>
        <v>49112.3</v>
      </c>
      <c r="BM79" s="90">
        <f>IF(ISNA(VLOOKUP($B79,'[2]1516 Exp_Rev Access'!$F$7:$FS$310,50,FALSE)),"",VLOOKUP($B79,'[2]1516 Exp_Rev Access'!$F$7:$FS$310,50,FALSE))</f>
        <v>0</v>
      </c>
      <c r="BN79" s="90">
        <f>IF(ISNA(VLOOKUP($B79,'[2]1516 Exp_Rev Access'!$F$7:$FS$310,51,FALSE)),"",VLOOKUP($B79,'[2]1516 Exp_Rev Access'!$F$7:$FS$310,51,FALSE))</f>
        <v>0</v>
      </c>
      <c r="BO79" s="90">
        <f>IF(ISNA(VLOOKUP($B79,'[2]1516 Exp_Rev Access'!$F$7:$FS$310,52,FALSE)),"",VLOOKUP($B79,'[2]1516 Exp_Rev Access'!$F$7:$FS$310,52,FALSE))</f>
        <v>0</v>
      </c>
      <c r="BP79" s="90">
        <f>IF(ISNA(VLOOKUP($B79,'[2]1516 Exp_Rev Access'!$F$7:$FS$310,53,FALSE)),"",VLOOKUP($B79,'[2]1516 Exp_Rev Access'!$F$7:$FS$310,53,FALSE))</f>
        <v>0</v>
      </c>
      <c r="BQ79" s="90">
        <f>IF(ISNA(VLOOKUP($B79,'[2]1516 Exp_Rev Access'!$F$7:$FS$310,54,FALSE)),"",VLOOKUP($B79,'[2]1516 Exp_Rev Access'!$F$7:$FS$310,54,FALSE))</f>
        <v>0</v>
      </c>
      <c r="BR79" s="90">
        <f>IF(ISNA(VLOOKUP($B79,'[2]1516 Exp_Rev Access'!$F$7:$FS$310,55,FALSE)),"",VLOOKUP($B79,'[2]1516 Exp_Rev Access'!$F$7:$FS$310,55,FALSE))</f>
        <v>0</v>
      </c>
      <c r="BS79" s="90">
        <f>IF(ISNA(VLOOKUP($B79,'[2]1516 Exp_Rev Access'!$F$7:$FS$310,56,FALSE)),"",VLOOKUP($B79,'[2]1516 Exp_Rev Access'!$F$7:$FS$310,56,FALSE))</f>
        <v>0</v>
      </c>
      <c r="BT79" s="90">
        <f>IF(ISNA(VLOOKUP($B79,'[2]1516 Exp_Rev Access'!$F$7:$FS$310,57,FALSE)),"",VLOOKUP($B79,'[2]1516 Exp_Rev Access'!$F$7:$FS$310,57,FALSE))</f>
        <v>0</v>
      </c>
      <c r="BU79" s="90">
        <f>IF(ISNA(VLOOKUP($B79,'[2]1516 Exp_Rev Access'!$F$7:$FS$310,58,FALSE)),"",VLOOKUP($B79,'[2]1516 Exp_Rev Access'!$F$7:$FS$310,58,FALSE))</f>
        <v>0</v>
      </c>
      <c r="BV79" s="53">
        <f t="shared" si="216"/>
        <v>285494.95</v>
      </c>
      <c r="BW79" s="92">
        <f t="shared" si="217"/>
        <v>0.13069759042529963</v>
      </c>
      <c r="BX79" s="68">
        <f t="shared" si="218"/>
        <v>3077.7808322552828</v>
      </c>
      <c r="BY79" s="90">
        <f>IF(ISNA(VLOOKUP($B79,'[2]1516 Exp_Rev Access'!$F$7:$FS$310,59,FALSE)),"",VLOOKUP($B79,'[2]1516 Exp_Rev Access'!$F$7:$FS$310,59,FALSE))</f>
        <v>0</v>
      </c>
      <c r="BZ79" s="90">
        <f>IF(ISNA(VLOOKUP($B79,'[2]1516 Exp_Rev Access'!$F$7:$FS$310,60,FALSE)),"",VLOOKUP($B79,'[2]1516 Exp_Rev Access'!$F$7:$FS$310,60,FALSE))</f>
        <v>0</v>
      </c>
      <c r="CA79" s="90">
        <f>IF(ISNA(VLOOKUP($B79,'[2]1516 Exp_Rev Access'!$F$7:$FS$310,61,FALSE)),"",VLOOKUP($B79,'[2]1516 Exp_Rev Access'!$F$7:$FS$310,61,FALSE))</f>
        <v>0</v>
      </c>
      <c r="CB79" s="90">
        <f>IF(ISNA(VLOOKUP($B79,'[2]1516 Exp_Rev Access'!$F$7:$FS$310,62,FALSE)),"",VLOOKUP($B79,'[2]1516 Exp_Rev Access'!$F$7:$FS$310,62,FALSE))</f>
        <v>0</v>
      </c>
      <c r="CC79" s="90">
        <f>IF(ISNA(VLOOKUP($B79,'[2]1516 Exp_Rev Access'!$F$7:$FS$310,63,FALSE)),"",VLOOKUP($B79,'[2]1516 Exp_Rev Access'!$F$7:$FS$310,63,FALSE))</f>
        <v>0</v>
      </c>
      <c r="CD79" s="90">
        <f>IF(ISNA(VLOOKUP($B79,'[2]1516 Exp_Rev Access'!$F$7:$FS$310,64,FALSE)),"",VLOOKUP($B79,'[2]1516 Exp_Rev Access'!$F$7:$FS$310,64,FALSE))</f>
        <v>0</v>
      </c>
      <c r="CE79" s="53">
        <f t="shared" si="219"/>
        <v>0</v>
      </c>
      <c r="CF79" s="92"/>
      <c r="CG79" s="94">
        <f t="shared" si="220"/>
        <v>0</v>
      </c>
      <c r="CH79" s="90">
        <f>IF(ISNA(VLOOKUP($B79,'[2]1516 Exp_Rev Access'!$F$7:$FS$310,65,FALSE)),"",VLOOKUP($B79,'[2]1516 Exp_Rev Access'!$F$7:$FS$310,65,FALSE))</f>
        <v>0</v>
      </c>
      <c r="CI79" s="90">
        <f>IF(ISNA(VLOOKUP($B79,'[2]1516 Exp_Rev Access'!$F$7:$FS$310,66,FALSE)),"",VLOOKUP($B79,'[2]1516 Exp_Rev Access'!$F$7:$FS$310,66,FALSE))</f>
        <v>0</v>
      </c>
      <c r="CJ79" s="90">
        <f>IF(ISNA(VLOOKUP($B79,'[2]1516 Exp_Rev Access'!$F$7:$FS$310,67,FALSE)),"",VLOOKUP($B79,'[2]1516 Exp_Rev Access'!$F$7:$FS$310,67,FALSE))</f>
        <v>0</v>
      </c>
      <c r="CK79" s="90">
        <f>IF(ISNA(VLOOKUP($B79,'[2]1516 Exp_Rev Access'!$F$7:$FS$310,68,FALSE)),"",VLOOKUP($B79,'[2]1516 Exp_Rev Access'!$F$7:$FS$310,68,FALSE))</f>
        <v>0</v>
      </c>
      <c r="CL79" s="90">
        <f>IF(ISNA(VLOOKUP($B79,'[2]1516 Exp_Rev Access'!$F$7:$FS$310,69,FALSE)),"",VLOOKUP($B79,'[2]1516 Exp_Rev Access'!$F$7:$FS$310,69,FALSE))</f>
        <v>0</v>
      </c>
      <c r="CM79" s="90">
        <f>IF(ISNA(VLOOKUP($B79,'[2]1516 Exp_Rev Access'!$F$7:$FS$310,70,FALSE)),"",VLOOKUP($B79,'[2]1516 Exp_Rev Access'!$F$7:$FS$310,70,FALSE))</f>
        <v>0</v>
      </c>
      <c r="CN79" s="90">
        <f>IF(ISNA(VLOOKUP($B79,'[2]1516 Exp_Rev Access'!$F$7:$FS$310,71,FALSE)),"",VLOOKUP($B79,'[2]1516 Exp_Rev Access'!$F$7:$FS$310,71,FALSE))</f>
        <v>0</v>
      </c>
      <c r="CO79" s="90">
        <f>IF(ISNA(VLOOKUP($B79,'[2]1516 Exp_Rev Access'!$F$7:$FS$310,72,FALSE)),"",VLOOKUP($B79,'[2]1516 Exp_Rev Access'!$F$7:$FS$310,72,FALSE))</f>
        <v>0</v>
      </c>
      <c r="CP79" s="90">
        <f>IF(ISNA(VLOOKUP($B79,'[2]1516 Exp_Rev Access'!$F$7:$FS$310,73,FALSE)),"",VLOOKUP($B79,'[2]1516 Exp_Rev Access'!$F$7:$FS$310,73,FALSE))</f>
        <v>0</v>
      </c>
      <c r="CQ79" s="90">
        <f>IF(ISNA(VLOOKUP($B79,'[2]1516 Exp_Rev Access'!$F$7:$FS$310,74,FALSE)),"",VLOOKUP($B79,'[2]1516 Exp_Rev Access'!$F$7:$FS$310,74,FALSE))</f>
        <v>21949.97</v>
      </c>
      <c r="CR79" s="90">
        <f>IF(ISNA(VLOOKUP($B79,'[2]1516 Exp_Rev Access'!$F$7:$FS$310,75,FALSE)),"",VLOOKUP($B79,'[2]1516 Exp_Rev Access'!$F$7:$FS$310,75,FALSE))</f>
        <v>0</v>
      </c>
      <c r="CS79" s="90">
        <f>IF(ISNA(VLOOKUP($B79,'[2]1516 Exp_Rev Access'!$F$7:$FS$310,76,FALSE)),"",VLOOKUP($B79,'[2]1516 Exp_Rev Access'!$F$7:$FS$310,76,FALSE))</f>
        <v>0</v>
      </c>
      <c r="CT79" s="90">
        <f>IF(ISNA(VLOOKUP($B79,'[2]1516 Exp_Rev Access'!$F$7:$FS$310,77,FALSE)),"",VLOOKUP($B79,'[2]1516 Exp_Rev Access'!$F$7:$FS$310,77,FALSE))</f>
        <v>0</v>
      </c>
      <c r="CU79" s="90">
        <f>IF(ISNA(VLOOKUP($B79,'[2]1516 Exp_Rev Access'!$F$7:$FS$310,78,FALSE)),"",VLOOKUP($B79,'[2]1516 Exp_Rev Access'!$F$7:$FS$310,78,FALSE))</f>
        <v>30000</v>
      </c>
      <c r="CV79" s="90">
        <f>IF(ISNA(VLOOKUP($B79,'[2]1516 Exp_Rev Access'!$F$7:$FS$310,79,FALSE)),"",VLOOKUP($B79,'[2]1516 Exp_Rev Access'!$F$7:$FS$310,79,FALSE))</f>
        <v>16584.150000000001</v>
      </c>
      <c r="CW79" s="90">
        <f>IF(ISNA(VLOOKUP($B79,'[2]1516 Exp_Rev Access'!$F$7:$FS$310,80,FALSE)),"",VLOOKUP($B79,'[2]1516 Exp_Rev Access'!$F$7:$FS$310,80,FALSE))</f>
        <v>0</v>
      </c>
      <c r="CX79" s="90">
        <f>IF(ISNA(VLOOKUP($B79,'[2]1516 Exp_Rev Access'!$F$7:$FS$310,81,FALSE)),"",VLOOKUP($B79,'[2]1516 Exp_Rev Access'!$F$7:$FS$310,81,FALSE))</f>
        <v>0</v>
      </c>
      <c r="CY79" s="90">
        <f>IF(ISNA(VLOOKUP($B79,'[2]1516 Exp_Rev Access'!$F$7:$FS$310,82,FALSE)),"",VLOOKUP($B79,'[2]1516 Exp_Rev Access'!$F$7:$FS$310,82,FALSE))</f>
        <v>0</v>
      </c>
      <c r="CZ79" s="90">
        <f>IF(ISNA(VLOOKUP($B79,'[2]1516 Exp_Rev Access'!$F$7:$FS$310,83,FALSE)),"",VLOOKUP($B79,'[2]1516 Exp_Rev Access'!$F$7:$FS$310,83,FALSE))</f>
        <v>0</v>
      </c>
      <c r="DA79" s="90">
        <f>IF(ISNA(VLOOKUP($B79,'[2]1516 Exp_Rev Access'!$F$7:$FS$310,84,FALSE)),"",VLOOKUP($B79,'[2]1516 Exp_Rev Access'!$F$7:$FS$310,84,FALSE))</f>
        <v>0</v>
      </c>
      <c r="DB79" s="90">
        <f>IF(ISNA(VLOOKUP($B79,'[2]1516 Exp_Rev Access'!$F$7:$FS$310,85,FALSE)),"",VLOOKUP($B79,'[2]1516 Exp_Rev Access'!$F$7:$FS$310,85,FALSE))</f>
        <v>0</v>
      </c>
      <c r="DC79" s="90">
        <f>IF(ISNA(VLOOKUP($B79,'[2]1516 Exp_Rev Access'!$F$7:$FS$310,86,FALSE)),"",VLOOKUP($B79,'[2]1516 Exp_Rev Access'!$F$7:$FS$310,86,FALSE))</f>
        <v>0</v>
      </c>
      <c r="DD79" s="90">
        <f>IF(ISNA(VLOOKUP($B79,'[2]1516 Exp_Rev Access'!$F$7:$FS$310,87,FALSE)),"",VLOOKUP($B79,'[2]1516 Exp_Rev Access'!$F$7:$FS$310,87,FALSE))</f>
        <v>0</v>
      </c>
      <c r="DE79" s="90">
        <f>IF(ISNA(VLOOKUP($B79,'[2]1516 Exp_Rev Access'!$F$7:$FS$310,88,FALSE)),"",VLOOKUP($B79,'[2]1516 Exp_Rev Access'!$F$7:$FS$310,88,FALSE))</f>
        <v>0</v>
      </c>
      <c r="DF79" s="90">
        <f>IF(ISNA(VLOOKUP($B79,'[2]1516 Exp_Rev Access'!$F$7:$FS$310,89,FALSE)),"",VLOOKUP($B79,'[2]1516 Exp_Rev Access'!$F$7:$FS$310,89,FALSE))</f>
        <v>0</v>
      </c>
      <c r="DG79" s="90">
        <f>IF(ISNA(VLOOKUP($B79,'[2]1516 Exp_Rev Access'!$F$7:$FS$310,90,FALSE)),"",VLOOKUP($B79,'[2]1516 Exp_Rev Access'!$F$7:$FS$310,90,FALSE))</f>
        <v>0</v>
      </c>
      <c r="DH79" s="90">
        <f>IF(ISNA(VLOOKUP($B79,'[2]1516 Exp_Rev Access'!$F$7:$FS$310,91,FALSE)),"",VLOOKUP($B79,'[2]1516 Exp_Rev Access'!$F$7:$FS$310,91,FALSE))</f>
        <v>0</v>
      </c>
      <c r="DI79" s="90">
        <f>IF(ISNA(VLOOKUP($B79,'[2]1516 Exp_Rev Access'!$F$7:$FS$310,92,FALSE)),"",VLOOKUP($B79,'[2]1516 Exp_Rev Access'!$F$7:$FS$310,92,FALSE))</f>
        <v>44367.77</v>
      </c>
      <c r="DJ79" s="90">
        <f>IF(ISNA(VLOOKUP($B79,'[2]1516 Exp_Rev Access'!$F$7:$FS$310,93,FALSE)),"",VLOOKUP($B79,'[2]1516 Exp_Rev Access'!$F$7:$FS$310,93,FALSE))</f>
        <v>0</v>
      </c>
      <c r="DK79" s="90">
        <f>IF(ISNA(VLOOKUP($B79,'[2]1516 Exp_Rev Access'!$F$7:$FS$310,94,FALSE)),"",VLOOKUP($B79,'[2]1516 Exp_Rev Access'!$F$7:$FS$310,94,FALSE))</f>
        <v>0</v>
      </c>
      <c r="DL79" s="90">
        <f>IF(ISNA(VLOOKUP($B79,'[2]1516 Exp_Rev Access'!$F$7:$FS$310,95,FALSE)),"",VLOOKUP($B79,'[2]1516 Exp_Rev Access'!$F$7:$FS$310,95,FALSE))</f>
        <v>0</v>
      </c>
      <c r="DM79" s="90">
        <f>IF(ISNA(VLOOKUP($B79,'[2]1516 Exp_Rev Access'!$F$7:$FS$310,96,FALSE)),"",VLOOKUP($B79,'[2]1516 Exp_Rev Access'!$F$7:$FS$310,96,FALSE))</f>
        <v>0</v>
      </c>
      <c r="DN79" s="90">
        <f>IF(ISNA(VLOOKUP($B79,'[2]1516 Exp_Rev Access'!$F$7:$FS$310,97,FALSE)),"",VLOOKUP($B79,'[2]1516 Exp_Rev Access'!$F$7:$FS$310,97,FALSE))</f>
        <v>0</v>
      </c>
      <c r="DO79" s="90">
        <f>IF(ISNA(VLOOKUP($B79,'[2]1516 Exp_Rev Access'!$F$7:$FS$310,98,FALSE)),"",VLOOKUP($B79,'[2]1516 Exp_Rev Access'!$F$7:$FS$310,98,FALSE))</f>
        <v>0</v>
      </c>
      <c r="DP79" s="90">
        <f>IF(ISNA(VLOOKUP($B79,'[2]1516 Exp_Rev Access'!$F$7:$FS$310,99,FALSE)),"",VLOOKUP($B79,'[2]1516 Exp_Rev Access'!$F$7:$FS$310,99,FALSE))</f>
        <v>0</v>
      </c>
      <c r="DQ79" s="90">
        <f>IF(ISNA(VLOOKUP($B79,'[2]1516 Exp_Rev Access'!$F$7:$FS$310,100,FALSE)),"",VLOOKUP($B79,'[2]1516 Exp_Rev Access'!$F$7:$FS$310,100,FALSE))</f>
        <v>0</v>
      </c>
      <c r="DR79" s="90">
        <f>IF(ISNA(VLOOKUP($B79,'[2]1516 Exp_Rev Access'!$F$7:$FS$310,101,FALSE)),"",VLOOKUP($B79,'[2]1516 Exp_Rev Access'!$F$7:$FS$310,101,FALSE))</f>
        <v>0</v>
      </c>
      <c r="DS79" s="90">
        <f>IF(ISNA(VLOOKUP($B79,'[2]1516 Exp_Rev Access'!$F$7:$FS$310,102,FALSE)),"",VLOOKUP($B79,'[2]1516 Exp_Rev Access'!$F$7:$FS$310,102,FALSE))</f>
        <v>0</v>
      </c>
      <c r="DT79" s="90">
        <f>IF(ISNA(VLOOKUP($B79,'[2]1516 Exp_Rev Access'!$F$7:$FS$310,103,FALSE)),"",VLOOKUP($B79,'[2]1516 Exp_Rev Access'!$F$7:$FS$310,103,FALSE))</f>
        <v>0</v>
      </c>
      <c r="DU79" s="90">
        <f>IF(ISNA(VLOOKUP($B79,'[2]1516 Exp_Rev Access'!$F$7:$FS$310,104,FALSE)),"",VLOOKUP($B79,'[2]1516 Exp_Rev Access'!$F$7:$FS$310,104,FALSE))</f>
        <v>0</v>
      </c>
      <c r="DV79" s="90">
        <f>IF(ISNA(VLOOKUP($B79,'[2]1516 Exp_Rev Access'!$F$7:$FS$310,105,FALSE)),"",VLOOKUP($B79,'[2]1516 Exp_Rev Access'!$F$7:$FS$310,105,FALSE))</f>
        <v>0</v>
      </c>
      <c r="DW79" s="90">
        <f>IF(ISNA(VLOOKUP($B79,'[2]1516 Exp_Rev Access'!$F$7:$FS$310,106,FALSE)),"",VLOOKUP($B79,'[2]1516 Exp_Rev Access'!$F$7:$FS$310,106,FALSE))</f>
        <v>0</v>
      </c>
      <c r="DX79" s="90">
        <f>IF(ISNA(VLOOKUP($B79,'[2]1516 Exp_Rev Access'!$F$7:$FS$310,107,FALSE)),"",VLOOKUP($B79,'[2]1516 Exp_Rev Access'!$F$7:$FS$310,107,FALSE))</f>
        <v>0</v>
      </c>
      <c r="DY79" s="90">
        <f>IF(ISNA(VLOOKUP($B79,'[2]1516 Exp_Rev Access'!$F$7:$FS$310,108,FALSE)),"",VLOOKUP($B79,'[2]1516 Exp_Rev Access'!$F$7:$FS$310,108,FALSE))</f>
        <v>0</v>
      </c>
      <c r="DZ79" s="90">
        <f>IF(ISNA(VLOOKUP($B79,'[2]1516 Exp_Rev Access'!$F$7:$FS$310,109,FALSE)),"",VLOOKUP($B79,'[2]1516 Exp_Rev Access'!$F$7:$FS$310,109,FALSE))</f>
        <v>0</v>
      </c>
      <c r="EA79" s="90">
        <f>IF(ISNA(VLOOKUP($B79,'[2]1516 Exp_Rev Access'!$F$7:$FS$310,110,FALSE)),"",VLOOKUP($B79,'[2]1516 Exp_Rev Access'!$F$7:$FS$310,110,FALSE))</f>
        <v>0</v>
      </c>
      <c r="EB79" s="90">
        <f>IF(ISNA(VLOOKUP($B79,'[2]1516 Exp_Rev Access'!$F$7:$FS$310,111,FALSE)),"",VLOOKUP($B79,'[2]1516 Exp_Rev Access'!$F$7:$FS$310,111,FALSE))</f>
        <v>0</v>
      </c>
      <c r="EC79" s="90">
        <f>IF(ISNA(VLOOKUP($B79,'[2]1516 Exp_Rev Access'!$F$7:$FS$310,112,FALSE)),"",VLOOKUP($B79,'[2]1516 Exp_Rev Access'!$F$7:$FS$310,112,FALSE))</f>
        <v>0</v>
      </c>
      <c r="ED79" s="90">
        <f>IF(ISNA(VLOOKUP($B79,'[2]1516 Exp_Rev Access'!$F$7:$FS$310,113,FALSE)),"",VLOOKUP($B79,'[2]1516 Exp_Rev Access'!$F$7:$FS$310,113,FALSE))</f>
        <v>0</v>
      </c>
      <c r="EE79" s="90">
        <f>IF(ISNA(VLOOKUP($B79,'[2]1516 Exp_Rev Access'!$F$7:$FS$310,114,FALSE)),"",VLOOKUP($B79,'[2]1516 Exp_Rev Access'!$F$7:$FS$310,114,FALSE))</f>
        <v>0</v>
      </c>
      <c r="EF79" s="90">
        <f>IF(ISNA(VLOOKUP($B79,'[2]1516 Exp_Rev Access'!$F$7:$FS$310,115,FALSE)),"",VLOOKUP($B79,'[2]1516 Exp_Rev Access'!$F$7:$FS$310,115,FALSE))</f>
        <v>0</v>
      </c>
      <c r="EG79" s="90">
        <f>IF(ISNA(VLOOKUP($B79,'[2]1516 Exp_Rev Access'!$F$7:$FS$310,116,FALSE)),"",VLOOKUP($B79,'[2]1516 Exp_Rev Access'!$F$7:$FS$310,116,FALSE))</f>
        <v>0</v>
      </c>
      <c r="EH79" s="90">
        <f>IF(ISNA(VLOOKUP($B79,'[2]1516 Exp_Rev Access'!$F$7:$FS$310,117,FALSE)),"",VLOOKUP($B79,'[2]1516 Exp_Rev Access'!$F$7:$FS$310,117,FALSE))</f>
        <v>0</v>
      </c>
      <c r="EI79" s="90">
        <f>IF(ISNA(VLOOKUP($B79,'[2]1516 Exp_Rev Access'!$F$7:$FS$310,118,FALSE)),"",VLOOKUP($B79,'[2]1516 Exp_Rev Access'!$F$7:$FS$310,118,FALSE))</f>
        <v>0</v>
      </c>
      <c r="EJ79" s="90">
        <f>IF(ISNA(VLOOKUP($B79,'[2]1516 Exp_Rev Access'!$F$7:$FS$310,119,FALSE)),"",VLOOKUP($B79,'[2]1516 Exp_Rev Access'!$F$7:$FS$310,119,FALSE))</f>
        <v>0</v>
      </c>
      <c r="EK79" s="90">
        <f>IF(ISNA(VLOOKUP($B79,'[2]1516 Exp_Rev Access'!$F$7:$FS$310,120,FALSE)),"",VLOOKUP($B79,'[2]1516 Exp_Rev Access'!$F$7:$FS$310,120,FALSE))</f>
        <v>0</v>
      </c>
      <c r="EL79" s="90">
        <f>IF(ISNA(VLOOKUP($B79,'[2]1516 Exp_Rev Access'!$F$7:$FS$310,121,FALSE)),"",VLOOKUP($B79,'[2]1516 Exp_Rev Access'!$F$7:$FS$310,121,FALSE))</f>
        <v>0</v>
      </c>
      <c r="EM79" s="90">
        <f>IF(ISNA(VLOOKUP($B79,'[2]1516 Exp_Rev Access'!$F$7:$FS$310,122,FALSE)),"",VLOOKUP($B79,'[2]1516 Exp_Rev Access'!$F$7:$FS$310,122,FALSE))</f>
        <v>0</v>
      </c>
      <c r="EN79" s="90">
        <f>IF(ISNA(VLOOKUP($B79,'[2]1516 Exp_Rev Access'!$F$7:$FS$310,123,FALSE)),"",VLOOKUP($B79,'[2]1516 Exp_Rev Access'!$F$7:$FS$310,123,FALSE))</f>
        <v>0</v>
      </c>
      <c r="EO79" s="90">
        <f>IF(ISNA(VLOOKUP($B79,'[2]1516 Exp_Rev Access'!$F$7:$FS$310,124,FALSE)),"",VLOOKUP($B79,'[2]1516 Exp_Rev Access'!$F$7:$FS$310,124,FALSE))</f>
        <v>0</v>
      </c>
      <c r="EP79" s="90">
        <f>IF(ISNA(VLOOKUP($B79,'[2]1516 Exp_Rev Access'!$F$7:$FS$310,125,FALSE)),"",VLOOKUP($B79,'[2]1516 Exp_Rev Access'!$F$7:$FS$310,125,FALSE))</f>
        <v>0</v>
      </c>
      <c r="EQ79" s="90">
        <f>IF(ISNA(VLOOKUP($B79,'[2]1516 Exp_Rev Access'!$F$7:$FS$310,126,FALSE)),"",VLOOKUP($B79,'[2]1516 Exp_Rev Access'!$F$7:$FS$310,126,FALSE))</f>
        <v>0</v>
      </c>
      <c r="ER79" s="90">
        <f>IF(ISNA(VLOOKUP($B79,'[2]1516 Exp_Rev Access'!$F$7:$FS$310,127,FALSE)),"",VLOOKUP($B79,'[2]1516 Exp_Rev Access'!$F$7:$FS$310,127,FALSE))</f>
        <v>0</v>
      </c>
      <c r="ES79" s="90">
        <f>IF(ISNA(VLOOKUP($B79,'[2]1516 Exp_Rev Access'!$F$7:$FS$310,128,FALSE)),"",VLOOKUP($B79,'[2]1516 Exp_Rev Access'!$F$7:$FS$310,128,FALSE))</f>
        <v>0</v>
      </c>
      <c r="ET79" s="90">
        <f>IF(ISNA(VLOOKUP($B79,'[2]1516 Exp_Rev Access'!$F$7:$FS$310,129,FALSE)),"",VLOOKUP($B79,'[2]1516 Exp_Rev Access'!$F$7:$FS$310,129,FALSE))</f>
        <v>0</v>
      </c>
      <c r="EU79" s="90">
        <f>IF(ISNA(VLOOKUP($B79,'[2]1516 Exp_Rev Access'!$F$7:$FS$310,130,FALSE)),"",VLOOKUP($B79,'[2]1516 Exp_Rev Access'!$F$7:$FS$310,130,FALSE))</f>
        <v>0</v>
      </c>
      <c r="EV79" s="90">
        <f>IF(ISNA(VLOOKUP($B79,'[2]1516 Exp_Rev Access'!$F$7:$FS$310,131,FALSE)),"",VLOOKUP($B79,'[2]1516 Exp_Rev Access'!$F$7:$FS$310,131,FALSE))</f>
        <v>0</v>
      </c>
      <c r="EW79" s="90">
        <f>IF(ISNA(VLOOKUP($B79,'[2]1516 Exp_Rev Access'!$F$7:$FS$310,132,FALSE)),"",VLOOKUP($B79,'[2]1516 Exp_Rev Access'!$F$7:$FS$310,132,FALSE))</f>
        <v>0</v>
      </c>
      <c r="EX79" s="90">
        <f>IF(ISNA(VLOOKUP($B79,'[2]1516 Exp_Rev Access'!$F$7:$FS$310,133,FALSE)),"",VLOOKUP($B79,'[2]1516 Exp_Rev Access'!$F$7:$FS$310,133,FALSE))</f>
        <v>0</v>
      </c>
      <c r="EY79" s="90">
        <f>IF(ISNA(VLOOKUP($B79,'[2]1516 Exp_Rev Access'!$F$7:$FS$310,134,FALSE)),"",VLOOKUP($B79,'[2]1516 Exp_Rev Access'!$F$7:$FS$310,134,FALSE))</f>
        <v>0</v>
      </c>
      <c r="EZ79" s="90">
        <f>IF(ISNA(VLOOKUP($B79,'[2]1516 Exp_Rev Access'!$F$7:$FS$310,135,FALSE)),"",VLOOKUP($B79,'[2]1516 Exp_Rev Access'!$F$7:$FS$310,135,FALSE))</f>
        <v>0</v>
      </c>
      <c r="FA79" s="90">
        <f>IF(ISNA(VLOOKUP($B79,'[2]1516 Exp_Rev Access'!$F$7:$FS$310,136,FALSE)),"",VLOOKUP($B79,'[2]1516 Exp_Rev Access'!$F$7:$FS$310,136,FALSE))</f>
        <v>0</v>
      </c>
      <c r="FB79" s="90">
        <f>IF(ISNA(VLOOKUP($B79,'[2]1516 Exp_Rev Access'!$F$7:$FS$310,137,FALSE)),"",VLOOKUP($B79,'[2]1516 Exp_Rev Access'!$F$7:$FS$310,137,FALSE))</f>
        <v>0</v>
      </c>
      <c r="FC79" s="90">
        <f>IF(ISNA(VLOOKUP($B79,'[2]1516 Exp_Rev Access'!$F$7:$FS$310,138,FALSE)),"",VLOOKUP($B79,'[2]1516 Exp_Rev Access'!$F$7:$FS$310,138,FALSE))</f>
        <v>0</v>
      </c>
      <c r="FD79" s="90">
        <f>IF(ISNA(VLOOKUP($B79,'[2]1516 Exp_Rev Access'!$F$7:$FS$310,139,FALSE)),"",VLOOKUP($B79,'[2]1516 Exp_Rev Access'!$F$7:$FS$310,139,FALSE))</f>
        <v>0</v>
      </c>
      <c r="FE79" s="90">
        <f>IF(ISNA(VLOOKUP($B79,'[2]1516 Exp_Rev Access'!$F$7:$FS$310,140,FALSE)),"",VLOOKUP($B79,'[2]1516 Exp_Rev Access'!$F$7:$FS$310,140,FALSE))</f>
        <v>0</v>
      </c>
      <c r="FF79" s="90">
        <f>IF(ISNA(VLOOKUP($B79,'[2]1516 Exp_Rev Access'!$F$7:$FS$310,141,FALSE)),"",VLOOKUP($B79,'[2]1516 Exp_Rev Access'!$F$7:$FS$310,141,FALSE))</f>
        <v>0</v>
      </c>
      <c r="FG79" s="90">
        <f>IF(ISNA(VLOOKUP($B79,'[2]1516 Exp_Rev Access'!$F$7:$FS$310,142,FALSE)),"",VLOOKUP($B79,'[2]1516 Exp_Rev Access'!$F$7:$FS$310,142,FALSE))</f>
        <v>0</v>
      </c>
      <c r="FH79" s="90">
        <f>IF(ISNA(VLOOKUP($B79,'[2]1516 Exp_Rev Access'!$F$7:$FS$310,143,FALSE)),"",VLOOKUP($B79,'[2]1516 Exp_Rev Access'!$F$7:$FS$310,143,FALSE))</f>
        <v>0</v>
      </c>
      <c r="FI79" s="90">
        <f>IF(ISNA(VLOOKUP($B79,'[2]1516 Exp_Rev Access'!$F$7:$FS$310,144,FALSE)),"",VLOOKUP($B79,'[2]1516 Exp_Rev Access'!$F$7:$FS$310,144,FALSE))</f>
        <v>0</v>
      </c>
      <c r="FJ79" s="90">
        <f>IF(ISNA(VLOOKUP($B79,'[2]1516 Exp_Rev Access'!$F$7:$FS$310,145,FALSE)),"",VLOOKUP($B79,'[2]1516 Exp_Rev Access'!$F$7:$FS$310,145,FALSE))</f>
        <v>0</v>
      </c>
      <c r="FK79" s="90">
        <f>IF(ISNA(VLOOKUP($B79,'[2]1516 Exp_Rev Access'!$F$7:$FS$310,146,FALSE)),"",VLOOKUP($B79,'[2]1516 Exp_Rev Access'!$F$7:$FS$310,146,FALSE))</f>
        <v>0</v>
      </c>
      <c r="FL79" s="90">
        <f>IF(ISNA(VLOOKUP($B79,'[2]1516 Exp_Rev Access'!$F$7:$FS$310,1147,FALSE)),"",VLOOKUP($B79,'[2]1516 Exp_Rev Access'!$F$7:$FS$310,147,FALSE))</f>
        <v>0</v>
      </c>
      <c r="FM79" s="90">
        <f>IF(ISNA(VLOOKUP($B79,'[2]1516 Exp_Rev Access'!$F$7:$FS$310,148,FALSE)),"",VLOOKUP($B79,'[2]1516 Exp_Rev Access'!$F$7:$FS$310,148,FALSE))</f>
        <v>0</v>
      </c>
      <c r="FN79" s="90">
        <f>IF(ISNA(VLOOKUP($B79,'[2]1516 Exp_Rev Access'!$F$7:$FS$310,149,FALSE)),"",VLOOKUP($B79,'[2]1516 Exp_Rev Access'!$F$7:$FS$310,149,FALSE))</f>
        <v>0</v>
      </c>
      <c r="FO79" s="90">
        <f>IF(ISNA(VLOOKUP($B79,'[2]1516 Exp_Rev Access'!$F$7:$FS$310,150,FALSE)),"",VLOOKUP($B79,'[2]1516 Exp_Rev Access'!$F$7:$FS$310,150,FALSE))</f>
        <v>0</v>
      </c>
      <c r="FP79" s="90">
        <f>IF(ISNA(VLOOKUP($B79,'[2]1516 Exp_Rev Access'!$F$7:$FS$310,151,FALSE)),"",VLOOKUP($B79,'[2]1516 Exp_Rev Access'!$F$7:$FS$310,151,FALSE))</f>
        <v>0</v>
      </c>
      <c r="FQ79" s="90">
        <f>IF(ISNA(VLOOKUP($B79,'[2]1516 Exp_Rev Access'!$F$7:$FS$310,152,FALSE)),"",VLOOKUP($B79,'[2]1516 Exp_Rev Access'!$F$7:$FS$310,152,FALSE))</f>
        <v>0</v>
      </c>
      <c r="FR79" s="90">
        <f>IF(ISNA(VLOOKUP($B79,'[2]1516 Exp_Rev Access'!$F$7:$FS$310,153,FALSE)),"",VLOOKUP($B79,'[2]1516 Exp_Rev Access'!$F$7:$FS$310,153,FALSE))</f>
        <v>2286.44</v>
      </c>
      <c r="FS79" s="53">
        <f t="shared" si="221"/>
        <v>115188.32999999999</v>
      </c>
      <c r="FT79" s="92">
        <f t="shared" si="222"/>
        <v>5.2732411470375405E-2</v>
      </c>
      <c r="FU79" s="53">
        <f t="shared" si="223"/>
        <v>1241.788809831824</v>
      </c>
      <c r="FV79" s="90">
        <f>IF(ISNA(VLOOKUP($B79,'[2]1516 Exp_Rev Access'!$F$7:$FS$310,154,FALSE)),"",VLOOKUP($B79,'[2]1516 Exp_Rev Access'!$F$7:$FS$310,154,FALSE))</f>
        <v>0</v>
      </c>
      <c r="FW79" s="90">
        <f>IF(ISNA(VLOOKUP($B79,'[2]1516 Exp_Rev Access'!$F$7:$FS$310,155,FALSE)),"",VLOOKUP($B79,'[2]1516 Exp_Rev Access'!$F$7:$FS$310,155,FALSE))</f>
        <v>0</v>
      </c>
      <c r="FX79" s="90">
        <f>IF(ISNA(VLOOKUP($B79,'[2]1516 Exp_Rev Access'!$F$7:$FS$310,156,FALSE)),"",VLOOKUP($B79,'[2]1516 Exp_Rev Access'!$F$7:$FS$310,156,FALSE))</f>
        <v>0</v>
      </c>
      <c r="FY79" s="90">
        <f>IF(ISNA(VLOOKUP($B79,'[2]1516 Exp_Rev Access'!$F$7:$FS$310,157,FALSE)),"",VLOOKUP($B79,'[2]1516 Exp_Rev Access'!$F$7:$FS$310,157,FALSE))</f>
        <v>0</v>
      </c>
      <c r="FZ79" s="90">
        <f>IF(ISNA(VLOOKUP($B79,'[2]1516 Exp_Rev Access'!$F$7:$FS$310,158,FALSE)),"",VLOOKUP($B79,'[2]1516 Exp_Rev Access'!$F$7:$FS$310,158,FALSE))</f>
        <v>0</v>
      </c>
      <c r="GA79" s="90">
        <f>IF(ISNA(VLOOKUP($B79,'[2]1516 Exp_Rev Access'!$F$7:$FS$310,159,FALSE)),"",VLOOKUP($B79,'[2]1516 Exp_Rev Access'!$F$7:$FS$310,159,FALSE))</f>
        <v>0</v>
      </c>
      <c r="GB79" s="90">
        <f>IF(ISNA(VLOOKUP($B79,'[2]1516 Exp_Rev Access'!$F$7:$FS$310,160,FALSE)),"",VLOOKUP($B79,'[2]1516 Exp_Rev Access'!$F$7:$FS$310,160,FALSE))</f>
        <v>0</v>
      </c>
      <c r="GC79" s="90">
        <f>IF(ISNA(VLOOKUP($B79,'[2]1516 Exp_Rev Access'!$F$7:$FS$310,161,FALSE)),"",VLOOKUP($B79,'[2]1516 Exp_Rev Access'!$F$7:$FS$310,161,FALSE))</f>
        <v>0</v>
      </c>
      <c r="GD79" s="90">
        <f>IF(ISNA(VLOOKUP($B79,'[2]1516 Exp_Rev Access'!$F$7:$FS$310,162,FALSE)),"",VLOOKUP($B79,'[2]1516 Exp_Rev Access'!$F$7:$FS$310,162,FALSE))</f>
        <v>0</v>
      </c>
      <c r="GE79" s="90">
        <f>IF(ISNA(VLOOKUP($B79,'[2]1516 Exp_Rev Access'!$F$7:$FS$310,163,FALSE)),"",VLOOKUP($B79,'[2]1516 Exp_Rev Access'!$F$7:$FS$310,163,FALSE))</f>
        <v>0</v>
      </c>
      <c r="GF79" s="90">
        <f>IF(ISNA(VLOOKUP($B79,'[2]1516 Exp_Rev Access'!$F$7:$FS$310,164,FALSE)),"",VLOOKUP($B79,'[2]1516 Exp_Rev Access'!$F$7:$FS$310,164,FALSE))</f>
        <v>8573</v>
      </c>
      <c r="GG79" s="90">
        <f>IF(ISNA(VLOOKUP($B79,'[2]1516 Exp_Rev Access'!$F$7:$FS$310,165,FALSE)),"",VLOOKUP($B79,'[2]1516 Exp_Rev Access'!$F$7:$FS$310,165,FALSE))</f>
        <v>0</v>
      </c>
      <c r="GH79" s="90">
        <f>IF(ISNA(VLOOKUP($B79,'[2]1516 Exp_Rev Access'!$F$7:$FS$310,166,FALSE)),"",VLOOKUP($B79,'[2]1516 Exp_Rev Access'!$F$7:$FS$310,166,FALSE))</f>
        <v>0</v>
      </c>
      <c r="GI79" s="90">
        <f>IF(ISNA(VLOOKUP($B79,'[2]1516 Exp_Rev Access'!$F$7:$FS$310,167,FALSE)),"",VLOOKUP($B79,'[2]1516 Exp_Rev Access'!$F$7:$FS$310,167,FALSE))</f>
        <v>0</v>
      </c>
      <c r="GJ79" s="90">
        <f>IF(ISNA(VLOOKUP($B79,'[2]1516 Exp_Rev Access'!$F$7:$FS$310,168,FALSE)),"",VLOOKUP($B79,'[2]1516 Exp_Rev Access'!$F$7:$FS$310,168,FALSE))</f>
        <v>0</v>
      </c>
      <c r="GK79" s="90">
        <f>IF(ISNA(VLOOKUP($B79,'[2]1516 Exp_Rev Access'!$F$7:$FS$310,169,FALSE)),"",VLOOKUP($B79,'[2]1516 Exp_Rev Access'!$F$7:$FS$310,169,FALSE))</f>
        <v>291.85000000000002</v>
      </c>
      <c r="GL79" s="90">
        <f>IF(ISNA(VLOOKUP($B79,'[2]1516 Exp_Rev Access'!$F$7:$FS$310,170,FALSE)),"",VLOOKUP($B79,'[2]1516 Exp_Rev Access'!$F$7:$FS$310,170,FALSE))</f>
        <v>0</v>
      </c>
      <c r="GM79" s="90">
        <f>IF(ISNA(VLOOKUP($B79,'[2]1516 Exp_Rev Access'!$F$7:$FT$310,171,FALSE)),"",VLOOKUP($B79,'[2]1516 Exp_Rev Access'!$F$7:$FT$310,171,FALSE))</f>
        <v>0</v>
      </c>
      <c r="GN79" s="90">
        <f>IF(ISNA(VLOOKUP($B79,'[2]1516 Exp_Rev Access'!$F$7:$FU$310,172,FALSE)),"",VLOOKUP($B79,'[2]1516 Exp_Rev Access'!$F$7:$FU$310,172,FALSE))</f>
        <v>0</v>
      </c>
      <c r="GO79" s="90">
        <f>IF(ISNA(VLOOKUP($B79,'[2]1516 Exp_Rev Access'!$F$7:$FV$310,173,FALSE)),"",VLOOKUP($B79,'[2]1516 Exp_Rev Access'!$F$7:$FV$310,173,FALSE))</f>
        <v>0</v>
      </c>
      <c r="GP79" s="90">
        <f>IF(ISNA(VLOOKUP($B79,'[2]1516 Exp_Rev Access'!$F$7:$GA$310,174,FALSE)),"",VLOOKUP($B79,'[2]1516 Exp_Rev Access'!$F$7:$GA$310,174,FALSE))</f>
        <v>0</v>
      </c>
      <c r="GQ79" s="90">
        <f>IF(ISNA(VLOOKUP($B79,'[2]1516 Exp_Rev Access'!$F$7:$GA$310,175,FALSE)),"",VLOOKUP($B79,'[2]1516 Exp_Rev Access'!$F$7:$GA$310,175,FALSE))</f>
        <v>0</v>
      </c>
      <c r="GR79" s="90">
        <f>IF(ISNA(VLOOKUP($B79,'[2]1516 Exp_Rev Access'!$F$7:$GA$310,176,FALSE)),"",VLOOKUP($B79,'[2]1516 Exp_Rev Access'!$F$7:$GA$310,176,FALSE))</f>
        <v>0</v>
      </c>
      <c r="GS79" s="90">
        <f>IF(ISNA(VLOOKUP($B79,'[2]1516 Exp_Rev Access'!$F$7:$GA$310,177,FALSE)),"",VLOOKUP($B79,'[2]1516 Exp_Rev Access'!$F$7:$GA$310,177,FALSE))</f>
        <v>0</v>
      </c>
      <c r="GT79" s="90">
        <f>IF(ISNA(VLOOKUP($B79,'[2]1516 Exp_Rev Access'!$F$7:$GA$310,178,FALSE)),"",VLOOKUP($B79,'[2]1516 Exp_Rev Access'!$F$7:$GA$310,178,FALSE))</f>
        <v>0</v>
      </c>
      <c r="GU79" s="53">
        <f t="shared" si="224"/>
        <v>8864.85</v>
      </c>
      <c r="GV79" s="92">
        <f t="shared" si="226"/>
        <v>4.0582663002680696E-3</v>
      </c>
      <c r="GW79" s="114">
        <f t="shared" si="225"/>
        <v>95.567593790426926</v>
      </c>
      <c r="HE79" s="38"/>
      <c r="HF79" s="38"/>
      <c r="HG79" s="38"/>
      <c r="HH79" s="38"/>
      <c r="HI79" s="38"/>
      <c r="HJ79" s="38"/>
      <c r="HK79" s="38"/>
      <c r="HL79" s="38"/>
      <c r="HM79" s="38"/>
      <c r="HN79" s="38"/>
    </row>
    <row r="80" spans="1:222" x14ac:dyDescent="0.2">
      <c r="B80" s="87" t="s">
        <v>278</v>
      </c>
      <c r="C80" s="87" t="s">
        <v>279</v>
      </c>
      <c r="D80" s="88">
        <f>IF(ISNA(VLOOKUP($B80,'[2]1516 enrollment_Rev_Exp by size'!$A$6:$C$325,3,FALSE)),"",VLOOKUP($B80,'[2]1516 enrollment_Rev_Exp by size'!$A$6:$C$325,3,FALSE))</f>
        <v>269.19999999999993</v>
      </c>
      <c r="E80" s="89">
        <v>4114318.56</v>
      </c>
      <c r="F80" s="67">
        <f t="shared" si="205"/>
        <v>4114318.56</v>
      </c>
      <c r="G80" s="67">
        <f t="shared" si="206"/>
        <v>0</v>
      </c>
      <c r="H80" s="90">
        <f>IF(ISNA(VLOOKUP($B80,'[2]1516 Exp_Rev Access'!$F$7:$FS$310,2,FALSE)),"",VLOOKUP($B80,'[2]1516 Exp_Rev Access'!$F$7:$FS$310,2,FALSE))</f>
        <v>797854.5</v>
      </c>
      <c r="I80" s="90">
        <f>IF(ISNA(VLOOKUP($B80,'[2]1516 Exp_Rev Access'!$F$7:$FS$310,3,FALSE)),"",VLOOKUP($B80,'[2]1516 Exp_Rev Access'!$F$7:$FS$310,3,FALSE))</f>
        <v>12995.81</v>
      </c>
      <c r="J80" s="90">
        <f>IF(ISNA(VLOOKUP($B80,'[2]1516 Exp_Rev Access'!$F$7:$FS$310,4,FALSE)),"",VLOOKUP($B80,'[2]1516 Exp_Rev Access'!$F$7:$FS$310,4,FALSE))</f>
        <v>0</v>
      </c>
      <c r="K80" s="90">
        <f>IF(ISNA(VLOOKUP($B80,'[2]1516 Exp_Rev Access'!$F$7:$FS$310,5,FALSE)),"-",VLOOKUP($B80,'[2]1516 Exp_Rev Access'!$F$7:$FS$310,5,FALSE))</f>
        <v>0</v>
      </c>
      <c r="L80" s="90">
        <f>IF(ISNA(VLOOKUP($B80,'[2]1516 Exp_Rev Access'!$F$7:$FS$310,6,FALSE)),"",VLOOKUP($B80,'[2]1516 Exp_Rev Access'!$F$7:$FS$310,6,FALSE))</f>
        <v>0</v>
      </c>
      <c r="M80" s="90">
        <f>IF(ISNA(VLOOKUP($B80,'[2]1516 Exp_Rev Access'!$F$7:$FS$310,7,FALSE)),"",VLOOKUP($B80,'[2]1516 Exp_Rev Access'!$F$7:$FS$310,7,FALSE))</f>
        <v>0</v>
      </c>
      <c r="N80" s="53">
        <f t="shared" si="207"/>
        <v>810850.31</v>
      </c>
      <c r="O80" s="91">
        <f t="shared" si="208"/>
        <v>0.19708009921331907</v>
      </c>
      <c r="P80" s="53">
        <f t="shared" si="209"/>
        <v>3012.0739598811301</v>
      </c>
      <c r="Q80" s="90">
        <f>IF(ISNA(VLOOKUP($B80,'[2]1516 Exp_Rev Access'!$F$7:$FS$310,8,FALSE)),"",VLOOKUP($B80,'[2]1516 Exp_Rev Access'!$F$7:$FS$310,8,FALSE))</f>
        <v>3020.41</v>
      </c>
      <c r="R80" s="90">
        <f>IF(ISNA(VLOOKUP($B80,'[2]1516 Exp_Rev Access'!$F$7:$FS$310,9,FALSE)),"",VLOOKUP($B80,'[2]1516 Exp_Rev Access'!$F$7:$FS$310,9,FALSE))</f>
        <v>0</v>
      </c>
      <c r="S80" s="90">
        <f>IF(ISNA(VLOOKUP($B80,'[2]1516 Exp_Rev Access'!$F$7:$FS$310,10,FALSE)),"",VLOOKUP($B80,'[2]1516 Exp_Rev Access'!$F$7:$FS$310,10,FALSE))</f>
        <v>0</v>
      </c>
      <c r="T80" s="90">
        <f>IF(ISNA(VLOOKUP($B80,'[2]1516 Exp_Rev Access'!$F$7:$FS$310,11,FALSE)),"",VLOOKUP($B80,'[2]1516 Exp_Rev Access'!$F$7:$FS$310,11,FALSE))</f>
        <v>0</v>
      </c>
      <c r="U80" s="90">
        <f>IF(ISNA(VLOOKUP($B80,'[2]1516 Exp_Rev Access'!$F$7:$FS$310,12,FALSE)),"",VLOOKUP($B80,'[2]1516 Exp_Rev Access'!$F$7:$FS$310,12,FALSE))</f>
        <v>0</v>
      </c>
      <c r="V80" s="90">
        <f>IF(ISNA(VLOOKUP($B80,'[2]1516 Exp_Rev Access'!$F$7:$FS$310,13,FALSE)),"",VLOOKUP($B80,'[2]1516 Exp_Rev Access'!$F$7:$FS$310,13,FALSE))</f>
        <v>0</v>
      </c>
      <c r="W80" s="90">
        <f>IF(ISNA(VLOOKUP($B80,'[2]1516 Exp_Rev Access'!$F$7:$FS$310,14,FALSE)),"",VLOOKUP($B80,'[2]1516 Exp_Rev Access'!$F$7:$FS$310,14,FALSE))</f>
        <v>0</v>
      </c>
      <c r="X80" s="90">
        <f>IF(ISNA(VLOOKUP($B80,'[2]1516 Exp_Rev Access'!$F$7:$FS$310,15,FALSE)),"",VLOOKUP($B80,'[2]1516 Exp_Rev Access'!$F$7:$FS$310,15,FALSE))</f>
        <v>0</v>
      </c>
      <c r="Y80" s="90">
        <f>IF(ISNA(VLOOKUP($B80,'[2]1516 Exp_Rev Access'!$F$7:$FS$310,16,FALSE)),"",VLOOKUP($B80,'[2]1516 Exp_Rev Access'!$F$7:$FS$310,16,FALSE))</f>
        <v>-1557.78</v>
      </c>
      <c r="Z80" s="90">
        <f>IF(ISNA(VLOOKUP($B80,'[2]1516 Exp_Rev Access'!$F$7:$FS$310,17,FALSE)),"",VLOOKUP($B80,'[2]1516 Exp_Rev Access'!$F$7:$FS$310,17,FALSE))</f>
        <v>238.55</v>
      </c>
      <c r="AA80" s="90">
        <f>IF(ISNA(VLOOKUP($B80,'[2]1516 Exp_Rev Access'!$F$7:$FS$310,18,FALSE)),"",VLOOKUP($B80,'[2]1516 Exp_Rev Access'!$F$7:$FS$310,18,FALSE))</f>
        <v>0</v>
      </c>
      <c r="AB80" s="90">
        <f>IF(ISNA(VLOOKUP($B80,'[2]1516 Exp_Rev Access'!$F$7:$FS$310,19,FALSE)),"",VLOOKUP($B80,'[2]1516 Exp_Rev Access'!$F$7:$FS$310,19,FALSE))</f>
        <v>0</v>
      </c>
      <c r="AC80" s="90">
        <f>IF(ISNA(VLOOKUP($B80,'[2]1516 Exp_Rev Access'!$F$7:$FS$310,20,FALSE)),"",VLOOKUP($B80,'[2]1516 Exp_Rev Access'!$F$7:$FS$310,20,FALSE))</f>
        <v>-174.42</v>
      </c>
      <c r="AD80" s="90">
        <f>IF(ISNA(VLOOKUP($B80,'[2]1516 Exp_Rev Access'!$F$7:$FS$310,21,FALSE)),"",VLOOKUP($B80,'[2]1516 Exp_Rev Access'!$F$7:$FS$310,21,FALSE))</f>
        <v>27180.14</v>
      </c>
      <c r="AE80" s="90">
        <f>IF(ISNA(VLOOKUP($B80,'[2]1516 Exp_Rev Access'!$F$7:$FS$310,22,FALSE)),"",VLOOKUP($B80,'[2]1516 Exp_Rev Access'!$F$7:$FS$310,22,FALSE))</f>
        <v>1545.05</v>
      </c>
      <c r="AF80" s="90">
        <f>IF(ISNA(VLOOKUP($B80,'[2]1516 Exp_Rev Access'!$F$7:$FS$310,23,FALSE)),"",VLOOKUP($B80,'[2]1516 Exp_Rev Access'!$F$7:$FS$310,23,FALSE))</f>
        <v>0</v>
      </c>
      <c r="AG80" s="90">
        <f>IF(ISNA(VLOOKUP($B80,'[2]1516 Exp_Rev Access'!$F$7:$FS$310,24,FALSE)),"",VLOOKUP($B80,'[2]1516 Exp_Rev Access'!$F$7:$FS$310,24,FALSE))</f>
        <v>14998.03</v>
      </c>
      <c r="AH80" s="90">
        <f>IF(ISNA(VLOOKUP($B80,'[2]1516 Exp_Rev Access'!$F$7:$FS$310,25,FALSE)),"",VLOOKUP($B80,'[2]1516 Exp_Rev Access'!$F$7:$FS$310,25,FALSE))</f>
        <v>0</v>
      </c>
      <c r="AI80" s="90">
        <f>IF(ISNA(VLOOKUP($B80,'[2]1516 Exp_Rev Access'!$F$7:$FS$310,26,FALSE)),"",VLOOKUP($B80,'[2]1516 Exp_Rev Access'!$F$7:$FS$310,26,FALSE))</f>
        <v>0</v>
      </c>
      <c r="AJ80" s="90">
        <f>IF(ISNA(VLOOKUP($B80,'[2]1516 Exp_Rev Access'!$F$7:$FS$310,27,FALSE)),"",VLOOKUP($B80,'[2]1516 Exp_Rev Access'!$F$7:$FS$310,27,FALSE))</f>
        <v>317.88</v>
      </c>
      <c r="AK80" s="90">
        <f>IF(ISNA(VLOOKUP($B80,'[2]1516 Exp_Rev Access'!$F$7:$FS$310,28,FALSE)),"",VLOOKUP($B80,'[2]1516 Exp_Rev Access'!$F$7:$FS$310,28,FALSE))</f>
        <v>9050.9500000000007</v>
      </c>
      <c r="AL80" s="90">
        <f>IF(ISNA(VLOOKUP($B80,'[2]1516 Exp_Rev Access'!$F$7:$FS$310,29,FALSE)),"",VLOOKUP($B80,'[2]1516 Exp_Rev Access'!$F$7:$FS$310,29,FALSE))</f>
        <v>0</v>
      </c>
      <c r="AM80" s="53">
        <f t="shared" si="210"/>
        <v>54618.81</v>
      </c>
      <c r="AN80" s="92">
        <f t="shared" si="211"/>
        <v>1.3275299227194502E-2</v>
      </c>
      <c r="AO80" s="68">
        <f t="shared" si="212"/>
        <v>202.89305349182769</v>
      </c>
      <c r="AP80" s="90">
        <f>IF(ISNA(VLOOKUP($B80,'[2]1516 Exp_Rev Access'!$F$7:$FS$310,30,FALSE)),"",VLOOKUP($B80,'[2]1516 Exp_Rev Access'!$F$7:$FS$310,30,FALSE))</f>
        <v>2094058.12</v>
      </c>
      <c r="AQ80" s="90">
        <f>IF(ISNA(VLOOKUP($B80,'[2]1516 Exp_Rev Access'!$F$7:$FS$310,31,FALSE)),"",VLOOKUP($B80,'[2]1516 Exp_Rev Access'!$F$7:$FS$310,31,FALSE))</f>
        <v>51935.8</v>
      </c>
      <c r="AR80" s="90">
        <f>IF(ISNA(VLOOKUP($B80,'[2]1516 Exp_Rev Access'!$F$7:$FS$310,32,FALSE)),"",VLOOKUP($B80,'[2]1516 Exp_Rev Access'!$F$7:$FS$310,32,FALSE))</f>
        <v>140985.60000000001</v>
      </c>
      <c r="AS80" s="90">
        <f>IF(ISNA(VLOOKUP($B80,'[2]1516 Exp_Rev Access'!$F$7:$FS$310,33,FALSE)),"",VLOOKUP($B80,'[2]1516 Exp_Rev Access'!$F$7:$FS$310,33,FALSE))</f>
        <v>0</v>
      </c>
      <c r="AT80" s="90">
        <f>IF(ISNA(VLOOKUP($B80,'[2]1516 Exp_Rev Access'!$F$7:$FS$310,34,FALSE)),"",VLOOKUP($B80,'[2]1516 Exp_Rev Access'!$F$7:$FS$310,34,FALSE))</f>
        <v>0</v>
      </c>
      <c r="AU80" s="53">
        <f t="shared" si="213"/>
        <v>2286979.52</v>
      </c>
      <c r="AV80" s="93">
        <f t="shared" si="214"/>
        <v>0.55585864017296704</v>
      </c>
      <c r="AW80" s="53">
        <f t="shared" si="215"/>
        <v>8495.4662704309085</v>
      </c>
      <c r="AX80" s="90">
        <f>IF(ISNA(VLOOKUP($B80,'[2]1516 Exp_Rev Access'!$F$7:$FS$310,35,FALSE)),"",VLOOKUP($B80,'[2]1516 Exp_Rev Access'!$F$7:$FS$310,35,FALSE))</f>
        <v>1127</v>
      </c>
      <c r="AY80" s="90">
        <f>IF(ISNA(VLOOKUP($B80,'[2]1516 Exp_Rev Access'!$F$7:$FS$310,36,FALSE)),"",VLOOKUP($B80,'[2]1516 Exp_Rev Access'!$F$7:$FS$310,36,FALSE))</f>
        <v>251970.18</v>
      </c>
      <c r="AZ80" s="90">
        <f>IF(ISNA(VLOOKUP($B80,'[2]1516 Exp_Rev Access'!$F$7:$FS$310,37,FALSE)),"",VLOOKUP($B80,'[2]1516 Exp_Rev Access'!$F$7:$FS$310,37,FALSE))</f>
        <v>0</v>
      </c>
      <c r="BA80" s="90">
        <f>IF(ISNA(VLOOKUP($B80,'[2]1516 Exp_Rev Access'!$F$7:$FS$310,38,FALSE)),"",VLOOKUP($B80,'[2]1516 Exp_Rev Access'!$F$7:$FS$310,38,FALSE))</f>
        <v>0</v>
      </c>
      <c r="BB80" s="90">
        <f>IF(ISNA(VLOOKUP($B80,'[2]1516 Exp_Rev Access'!$F$7:$FS$310,39,FALSE)),"",VLOOKUP($B80,'[2]1516 Exp_Rev Access'!$F$7:$FS$310,39,FALSE))</f>
        <v>0</v>
      </c>
      <c r="BC80" s="90">
        <f>IF(ISNA(VLOOKUP($B80,'[2]1516 Exp_Rev Access'!$F$7:$FS$310,40,FALSE)),"",VLOOKUP($B80,'[2]1516 Exp_Rev Access'!$F$7:$FS$310,40,FALSE))</f>
        <v>64932.36</v>
      </c>
      <c r="BD80" s="90">
        <f>IF(ISNA(VLOOKUP($B80,'[2]1516 Exp_Rev Access'!$F$7:$FS$310,41,FALSE)),"",VLOOKUP($B80,'[2]1516 Exp_Rev Access'!$F$7:$FS$310,41,FALSE))</f>
        <v>0</v>
      </c>
      <c r="BE80" s="90">
        <f>IF(ISNA(VLOOKUP($B80,'[2]1516 Exp_Rev Access'!$F$7:$FS$310,42,FALSE)),"",VLOOKUP($B80,'[2]1516 Exp_Rev Access'!$F$7:$FS$310,42,FALSE))</f>
        <v>12234.11</v>
      </c>
      <c r="BF80" s="90">
        <f>IF(ISNA(VLOOKUP($B80,'[2]1516 Exp_Rev Access'!$F$7:$FS$310,43,FALSE)),"",VLOOKUP($B80,'[2]1516 Exp_Rev Access'!$F$7:$FS$310,43,FALSE))</f>
        <v>0</v>
      </c>
      <c r="BG80" s="90">
        <f>IF(ISNA(VLOOKUP($B80,'[2]1516 Exp_Rev Access'!$F$7:$FS$310,44,FALSE)),"",VLOOKUP($B80,'[2]1516 Exp_Rev Access'!$F$7:$FS$310,44,FALSE))</f>
        <v>18655.2</v>
      </c>
      <c r="BH80" s="90">
        <f>IF(ISNA(VLOOKUP($B80,'[2]1516 Exp_Rev Access'!$F$7:$FS$310,45,FALSE)),"",VLOOKUP($B80,'[2]1516 Exp_Rev Access'!$F$7:$FS$310,45,FALSE))</f>
        <v>2593.13</v>
      </c>
      <c r="BI80" s="90">
        <f>IF(ISNA(VLOOKUP($B80,'[2]1516 Exp_Rev Access'!$F$7:$FS$310,46,FALSE)),"",VLOOKUP($B80,'[2]1516 Exp_Rev Access'!$F$7:$FS$310,46,FALSE))</f>
        <v>0</v>
      </c>
      <c r="BJ80" s="90">
        <f>IF(ISNA(VLOOKUP($B80,'[2]1516 Exp_Rev Access'!$F$7:$FS$310,47,FALSE)),"",VLOOKUP($B80,'[2]1516 Exp_Rev Access'!$F$7:$FS$310,47,FALSE))</f>
        <v>2533.9499999999998</v>
      </c>
      <c r="BK80" s="90">
        <f>IF(ISNA(VLOOKUP($B80,'[2]1516 Exp_Rev Access'!$F$7:$FS$310,48,FALSE)),"",VLOOKUP($B80,'[2]1516 Exp_Rev Access'!$F$7:$FS$310,48,FALSE))</f>
        <v>190062.73</v>
      </c>
      <c r="BL80" s="90">
        <f>IF(ISNA(VLOOKUP($B80,'[2]1516 Exp_Rev Access'!$F$7:$FS$310,49,FALSE)),"",VLOOKUP($B80,'[2]1516 Exp_Rev Access'!$F$7:$FS$310,49,FALSE))</f>
        <v>0</v>
      </c>
      <c r="BM80" s="90">
        <f>IF(ISNA(VLOOKUP($B80,'[2]1516 Exp_Rev Access'!$F$7:$FS$310,50,FALSE)),"",VLOOKUP($B80,'[2]1516 Exp_Rev Access'!$F$7:$FS$310,50,FALSE))</f>
        <v>0</v>
      </c>
      <c r="BN80" s="90">
        <f>IF(ISNA(VLOOKUP($B80,'[2]1516 Exp_Rev Access'!$F$7:$FS$310,51,FALSE)),"",VLOOKUP($B80,'[2]1516 Exp_Rev Access'!$F$7:$FS$310,51,FALSE))</f>
        <v>0</v>
      </c>
      <c r="BO80" s="90">
        <f>IF(ISNA(VLOOKUP($B80,'[2]1516 Exp_Rev Access'!$F$7:$FS$310,52,FALSE)),"",VLOOKUP($B80,'[2]1516 Exp_Rev Access'!$F$7:$FS$310,52,FALSE))</f>
        <v>0</v>
      </c>
      <c r="BP80" s="90">
        <f>IF(ISNA(VLOOKUP($B80,'[2]1516 Exp_Rev Access'!$F$7:$FS$310,53,FALSE)),"",VLOOKUP($B80,'[2]1516 Exp_Rev Access'!$F$7:$FS$310,53,FALSE))</f>
        <v>0</v>
      </c>
      <c r="BQ80" s="90">
        <f>IF(ISNA(VLOOKUP($B80,'[2]1516 Exp_Rev Access'!$F$7:$FS$310,54,FALSE)),"",VLOOKUP($B80,'[2]1516 Exp_Rev Access'!$F$7:$FS$310,54,FALSE))</f>
        <v>0</v>
      </c>
      <c r="BR80" s="90">
        <f>IF(ISNA(VLOOKUP($B80,'[2]1516 Exp_Rev Access'!$F$7:$FS$310,55,FALSE)),"",VLOOKUP($B80,'[2]1516 Exp_Rev Access'!$F$7:$FS$310,55,FALSE))</f>
        <v>0</v>
      </c>
      <c r="BS80" s="90">
        <f>IF(ISNA(VLOOKUP($B80,'[2]1516 Exp_Rev Access'!$F$7:$FS$310,56,FALSE)),"",VLOOKUP($B80,'[2]1516 Exp_Rev Access'!$F$7:$FS$310,56,FALSE))</f>
        <v>0</v>
      </c>
      <c r="BT80" s="90">
        <f>IF(ISNA(VLOOKUP($B80,'[2]1516 Exp_Rev Access'!$F$7:$FS$310,57,FALSE)),"",VLOOKUP($B80,'[2]1516 Exp_Rev Access'!$F$7:$FS$310,57,FALSE))</f>
        <v>0</v>
      </c>
      <c r="BU80" s="90">
        <f>IF(ISNA(VLOOKUP($B80,'[2]1516 Exp_Rev Access'!$F$7:$FS$310,58,FALSE)),"",VLOOKUP($B80,'[2]1516 Exp_Rev Access'!$F$7:$FS$310,58,FALSE))</f>
        <v>0</v>
      </c>
      <c r="BV80" s="53">
        <f t="shared" si="216"/>
        <v>544108.66</v>
      </c>
      <c r="BW80" s="92">
        <f t="shared" si="217"/>
        <v>0.13224757686240027</v>
      </c>
      <c r="BX80" s="68">
        <f t="shared" si="218"/>
        <v>2021.2060178306099</v>
      </c>
      <c r="BY80" s="90">
        <f>IF(ISNA(VLOOKUP($B80,'[2]1516 Exp_Rev Access'!$F$7:$FS$310,59,FALSE)),"",VLOOKUP($B80,'[2]1516 Exp_Rev Access'!$F$7:$FS$310,59,FALSE))</f>
        <v>123.82</v>
      </c>
      <c r="BZ80" s="90">
        <f>IF(ISNA(VLOOKUP($B80,'[2]1516 Exp_Rev Access'!$F$7:$FS$310,60,FALSE)),"",VLOOKUP($B80,'[2]1516 Exp_Rev Access'!$F$7:$FS$310,60,FALSE))</f>
        <v>0</v>
      </c>
      <c r="CA80" s="90">
        <f>IF(ISNA(VLOOKUP($B80,'[2]1516 Exp_Rev Access'!$F$7:$FS$310,61,FALSE)),"",VLOOKUP($B80,'[2]1516 Exp_Rev Access'!$F$7:$FS$310,61,FALSE))</f>
        <v>0</v>
      </c>
      <c r="CB80" s="90">
        <f>IF(ISNA(VLOOKUP($B80,'[2]1516 Exp_Rev Access'!$F$7:$FS$310,62,FALSE)),"",VLOOKUP($B80,'[2]1516 Exp_Rev Access'!$F$7:$FS$310,62,FALSE))</f>
        <v>0</v>
      </c>
      <c r="CC80" s="90">
        <f>IF(ISNA(VLOOKUP($B80,'[2]1516 Exp_Rev Access'!$F$7:$FS$310,63,FALSE)),"",VLOOKUP($B80,'[2]1516 Exp_Rev Access'!$F$7:$FS$310,63,FALSE))</f>
        <v>0</v>
      </c>
      <c r="CD80" s="90">
        <f>IF(ISNA(VLOOKUP($B80,'[2]1516 Exp_Rev Access'!$F$7:$FS$310,64,FALSE)),"",VLOOKUP($B80,'[2]1516 Exp_Rev Access'!$F$7:$FS$310,64,FALSE))</f>
        <v>0</v>
      </c>
      <c r="CE80" s="53">
        <f t="shared" si="219"/>
        <v>123.82</v>
      </c>
      <c r="CF80" s="92">
        <f>CE80/E80</f>
        <v>3.0094898631281482E-5</v>
      </c>
      <c r="CG80" s="94">
        <f t="shared" si="220"/>
        <v>0.45995542347696888</v>
      </c>
      <c r="CH80" s="90">
        <f>IF(ISNA(VLOOKUP($B80,'[2]1516 Exp_Rev Access'!$F$7:$FS$310,65,FALSE)),"",VLOOKUP($B80,'[2]1516 Exp_Rev Access'!$F$7:$FS$310,65,FALSE))</f>
        <v>0</v>
      </c>
      <c r="CI80" s="90">
        <f>IF(ISNA(VLOOKUP($B80,'[2]1516 Exp_Rev Access'!$F$7:$FS$310,66,FALSE)),"",VLOOKUP($B80,'[2]1516 Exp_Rev Access'!$F$7:$FS$310,66,FALSE))</f>
        <v>0</v>
      </c>
      <c r="CJ80" s="90">
        <f>IF(ISNA(VLOOKUP($B80,'[2]1516 Exp_Rev Access'!$F$7:$FS$310,67,FALSE)),"",VLOOKUP($B80,'[2]1516 Exp_Rev Access'!$F$7:$FS$310,67,FALSE))</f>
        <v>0</v>
      </c>
      <c r="CK80" s="90">
        <f>IF(ISNA(VLOOKUP($B80,'[2]1516 Exp_Rev Access'!$F$7:$FS$310,68,FALSE)),"",VLOOKUP($B80,'[2]1516 Exp_Rev Access'!$F$7:$FS$310,68,FALSE))</f>
        <v>0</v>
      </c>
      <c r="CL80" s="90">
        <f>IF(ISNA(VLOOKUP($B80,'[2]1516 Exp_Rev Access'!$F$7:$FS$310,69,FALSE)),"",VLOOKUP($B80,'[2]1516 Exp_Rev Access'!$F$7:$FS$310,69,FALSE))</f>
        <v>0</v>
      </c>
      <c r="CM80" s="90">
        <f>IF(ISNA(VLOOKUP($B80,'[2]1516 Exp_Rev Access'!$F$7:$FS$310,70,FALSE)),"",VLOOKUP($B80,'[2]1516 Exp_Rev Access'!$F$7:$FS$310,70,FALSE))</f>
        <v>0</v>
      </c>
      <c r="CN80" s="90">
        <f>IF(ISNA(VLOOKUP($B80,'[2]1516 Exp_Rev Access'!$F$7:$FS$310,71,FALSE)),"",VLOOKUP($B80,'[2]1516 Exp_Rev Access'!$F$7:$FS$310,71,FALSE))</f>
        <v>0</v>
      </c>
      <c r="CO80" s="90">
        <f>IF(ISNA(VLOOKUP($B80,'[2]1516 Exp_Rev Access'!$F$7:$FS$310,72,FALSE)),"",VLOOKUP($B80,'[2]1516 Exp_Rev Access'!$F$7:$FS$310,72,FALSE))</f>
        <v>0</v>
      </c>
      <c r="CP80" s="90">
        <f>IF(ISNA(VLOOKUP($B80,'[2]1516 Exp_Rev Access'!$F$7:$FS$310,73,FALSE)),"",VLOOKUP($B80,'[2]1516 Exp_Rev Access'!$F$7:$FS$310,73,FALSE))</f>
        <v>0</v>
      </c>
      <c r="CQ80" s="90">
        <f>IF(ISNA(VLOOKUP($B80,'[2]1516 Exp_Rev Access'!$F$7:$FS$310,74,FALSE)),"",VLOOKUP($B80,'[2]1516 Exp_Rev Access'!$F$7:$FS$310,74,FALSE))</f>
        <v>0</v>
      </c>
      <c r="CR80" s="90">
        <f>IF(ISNA(VLOOKUP($B80,'[2]1516 Exp_Rev Access'!$F$7:$FS$310,75,FALSE)),"",VLOOKUP($B80,'[2]1516 Exp_Rev Access'!$F$7:$FS$310,75,FALSE))</f>
        <v>0</v>
      </c>
      <c r="CS80" s="90">
        <f>IF(ISNA(VLOOKUP($B80,'[2]1516 Exp_Rev Access'!$F$7:$FS$310,76,FALSE)),"",VLOOKUP($B80,'[2]1516 Exp_Rev Access'!$F$7:$FS$310,76,FALSE))</f>
        <v>0</v>
      </c>
      <c r="CT80" s="90">
        <f>IF(ISNA(VLOOKUP($B80,'[2]1516 Exp_Rev Access'!$F$7:$FS$310,77,FALSE)),"",VLOOKUP($B80,'[2]1516 Exp_Rev Access'!$F$7:$FS$310,77,FALSE))</f>
        <v>0</v>
      </c>
      <c r="CU80" s="90">
        <f>IF(ISNA(VLOOKUP($B80,'[2]1516 Exp_Rev Access'!$F$7:$FS$310,78,FALSE)),"",VLOOKUP($B80,'[2]1516 Exp_Rev Access'!$F$7:$FS$310,78,FALSE))</f>
        <v>116620</v>
      </c>
      <c r="CV80" s="90">
        <f>IF(ISNA(VLOOKUP($B80,'[2]1516 Exp_Rev Access'!$F$7:$FS$310,79,FALSE)),"",VLOOKUP($B80,'[2]1516 Exp_Rev Access'!$F$7:$FS$310,79,FALSE))</f>
        <v>8900.15</v>
      </c>
      <c r="CW80" s="90">
        <f>IF(ISNA(VLOOKUP($B80,'[2]1516 Exp_Rev Access'!$F$7:$FS$310,80,FALSE)),"",VLOOKUP($B80,'[2]1516 Exp_Rev Access'!$F$7:$FS$310,80,FALSE))</f>
        <v>0</v>
      </c>
      <c r="CX80" s="90">
        <f>IF(ISNA(VLOOKUP($B80,'[2]1516 Exp_Rev Access'!$F$7:$FS$310,81,FALSE)),"",VLOOKUP($B80,'[2]1516 Exp_Rev Access'!$F$7:$FS$310,81,FALSE))</f>
        <v>0</v>
      </c>
      <c r="CY80" s="90">
        <f>IF(ISNA(VLOOKUP($B80,'[2]1516 Exp_Rev Access'!$F$7:$FS$310,82,FALSE)),"",VLOOKUP($B80,'[2]1516 Exp_Rev Access'!$F$7:$FS$310,82,FALSE))</f>
        <v>0</v>
      </c>
      <c r="CZ80" s="90">
        <f>IF(ISNA(VLOOKUP($B80,'[2]1516 Exp_Rev Access'!$F$7:$FS$310,83,FALSE)),"",VLOOKUP($B80,'[2]1516 Exp_Rev Access'!$F$7:$FS$310,83,FALSE))</f>
        <v>0</v>
      </c>
      <c r="DA80" s="90">
        <f>IF(ISNA(VLOOKUP($B80,'[2]1516 Exp_Rev Access'!$F$7:$FS$310,84,FALSE)),"",VLOOKUP($B80,'[2]1516 Exp_Rev Access'!$F$7:$FS$310,84,FALSE))</f>
        <v>0</v>
      </c>
      <c r="DB80" s="90">
        <f>IF(ISNA(VLOOKUP($B80,'[2]1516 Exp_Rev Access'!$F$7:$FS$310,85,FALSE)),"",VLOOKUP($B80,'[2]1516 Exp_Rev Access'!$F$7:$FS$310,85,FALSE))</f>
        <v>0</v>
      </c>
      <c r="DC80" s="90">
        <f>IF(ISNA(VLOOKUP($B80,'[2]1516 Exp_Rev Access'!$F$7:$FS$310,86,FALSE)),"",VLOOKUP($B80,'[2]1516 Exp_Rev Access'!$F$7:$FS$310,86,FALSE))</f>
        <v>0</v>
      </c>
      <c r="DD80" s="90">
        <f>IF(ISNA(VLOOKUP($B80,'[2]1516 Exp_Rev Access'!$F$7:$FS$310,87,FALSE)),"",VLOOKUP($B80,'[2]1516 Exp_Rev Access'!$F$7:$FS$310,87,FALSE))</f>
        <v>0</v>
      </c>
      <c r="DE80" s="90">
        <f>IF(ISNA(VLOOKUP($B80,'[2]1516 Exp_Rev Access'!$F$7:$FS$310,88,FALSE)),"",VLOOKUP($B80,'[2]1516 Exp_Rev Access'!$F$7:$FS$310,88,FALSE))</f>
        <v>0</v>
      </c>
      <c r="DF80" s="90">
        <f>IF(ISNA(VLOOKUP($B80,'[2]1516 Exp_Rev Access'!$F$7:$FS$310,89,FALSE)),"",VLOOKUP($B80,'[2]1516 Exp_Rev Access'!$F$7:$FS$310,89,FALSE))</f>
        <v>0</v>
      </c>
      <c r="DG80" s="90">
        <f>IF(ISNA(VLOOKUP($B80,'[2]1516 Exp_Rev Access'!$F$7:$FS$310,90,FALSE)),"",VLOOKUP($B80,'[2]1516 Exp_Rev Access'!$F$7:$FS$310,90,FALSE))</f>
        <v>0</v>
      </c>
      <c r="DH80" s="90">
        <f>IF(ISNA(VLOOKUP($B80,'[2]1516 Exp_Rev Access'!$F$7:$FS$310,91,FALSE)),"",VLOOKUP($B80,'[2]1516 Exp_Rev Access'!$F$7:$FS$310,91,FALSE))</f>
        <v>0</v>
      </c>
      <c r="DI80" s="90">
        <f>IF(ISNA(VLOOKUP($B80,'[2]1516 Exp_Rev Access'!$F$7:$FS$310,92,FALSE)),"",VLOOKUP($B80,'[2]1516 Exp_Rev Access'!$F$7:$FS$310,92,FALSE))</f>
        <v>74027.039999999994</v>
      </c>
      <c r="DJ80" s="90">
        <f>IF(ISNA(VLOOKUP($B80,'[2]1516 Exp_Rev Access'!$F$7:$FS$310,93,FALSE)),"",VLOOKUP($B80,'[2]1516 Exp_Rev Access'!$F$7:$FS$310,93,FALSE))</f>
        <v>0</v>
      </c>
      <c r="DK80" s="90">
        <f>IF(ISNA(VLOOKUP($B80,'[2]1516 Exp_Rev Access'!$F$7:$FS$310,94,FALSE)),"",VLOOKUP($B80,'[2]1516 Exp_Rev Access'!$F$7:$FS$310,94,FALSE))</f>
        <v>0</v>
      </c>
      <c r="DL80" s="90">
        <f>IF(ISNA(VLOOKUP($B80,'[2]1516 Exp_Rev Access'!$F$7:$FS$310,95,FALSE)),"",VLOOKUP($B80,'[2]1516 Exp_Rev Access'!$F$7:$FS$310,95,FALSE))</f>
        <v>0</v>
      </c>
      <c r="DM80" s="90">
        <f>IF(ISNA(VLOOKUP($B80,'[2]1516 Exp_Rev Access'!$F$7:$FS$310,96,FALSE)),"",VLOOKUP($B80,'[2]1516 Exp_Rev Access'!$F$7:$FS$310,96,FALSE))</f>
        <v>0</v>
      </c>
      <c r="DN80" s="90">
        <f>IF(ISNA(VLOOKUP($B80,'[2]1516 Exp_Rev Access'!$F$7:$FS$310,97,FALSE)),"",VLOOKUP($B80,'[2]1516 Exp_Rev Access'!$F$7:$FS$310,97,FALSE))</f>
        <v>0</v>
      </c>
      <c r="DO80" s="90">
        <f>IF(ISNA(VLOOKUP($B80,'[2]1516 Exp_Rev Access'!$F$7:$FS$310,98,FALSE)),"",VLOOKUP($B80,'[2]1516 Exp_Rev Access'!$F$7:$FS$310,98,FALSE))</f>
        <v>0</v>
      </c>
      <c r="DP80" s="90">
        <f>IF(ISNA(VLOOKUP($B80,'[2]1516 Exp_Rev Access'!$F$7:$FS$310,99,FALSE)),"",VLOOKUP($B80,'[2]1516 Exp_Rev Access'!$F$7:$FS$310,99,FALSE))</f>
        <v>0</v>
      </c>
      <c r="DQ80" s="90">
        <f>IF(ISNA(VLOOKUP($B80,'[2]1516 Exp_Rev Access'!$F$7:$FS$310,100,FALSE)),"",VLOOKUP($B80,'[2]1516 Exp_Rev Access'!$F$7:$FS$310,100,FALSE))</f>
        <v>0</v>
      </c>
      <c r="DR80" s="90">
        <f>IF(ISNA(VLOOKUP($B80,'[2]1516 Exp_Rev Access'!$F$7:$FS$310,101,FALSE)),"",VLOOKUP($B80,'[2]1516 Exp_Rev Access'!$F$7:$FS$310,101,FALSE))</f>
        <v>0</v>
      </c>
      <c r="DS80" s="90">
        <f>IF(ISNA(VLOOKUP($B80,'[2]1516 Exp_Rev Access'!$F$7:$FS$310,102,FALSE)),"",VLOOKUP($B80,'[2]1516 Exp_Rev Access'!$F$7:$FS$310,102,FALSE))</f>
        <v>0</v>
      </c>
      <c r="DT80" s="90">
        <f>IF(ISNA(VLOOKUP($B80,'[2]1516 Exp_Rev Access'!$F$7:$FS$310,103,FALSE)),"",VLOOKUP($B80,'[2]1516 Exp_Rev Access'!$F$7:$FS$310,103,FALSE))</f>
        <v>0</v>
      </c>
      <c r="DU80" s="90">
        <f>IF(ISNA(VLOOKUP($B80,'[2]1516 Exp_Rev Access'!$F$7:$FS$310,104,FALSE)),"",VLOOKUP($B80,'[2]1516 Exp_Rev Access'!$F$7:$FS$310,104,FALSE))</f>
        <v>0</v>
      </c>
      <c r="DV80" s="90">
        <f>IF(ISNA(VLOOKUP($B80,'[2]1516 Exp_Rev Access'!$F$7:$FS$310,105,FALSE)),"",VLOOKUP($B80,'[2]1516 Exp_Rev Access'!$F$7:$FS$310,105,FALSE))</f>
        <v>0</v>
      </c>
      <c r="DW80" s="90">
        <f>IF(ISNA(VLOOKUP($B80,'[2]1516 Exp_Rev Access'!$F$7:$FS$310,106,FALSE)),"",VLOOKUP($B80,'[2]1516 Exp_Rev Access'!$F$7:$FS$310,106,FALSE))</f>
        <v>0</v>
      </c>
      <c r="DX80" s="90">
        <f>IF(ISNA(VLOOKUP($B80,'[2]1516 Exp_Rev Access'!$F$7:$FS$310,107,FALSE)),"",VLOOKUP($B80,'[2]1516 Exp_Rev Access'!$F$7:$FS$310,107,FALSE))</f>
        <v>0</v>
      </c>
      <c r="DY80" s="90">
        <f>IF(ISNA(VLOOKUP($B80,'[2]1516 Exp_Rev Access'!$F$7:$FS$310,108,FALSE)),"",VLOOKUP($B80,'[2]1516 Exp_Rev Access'!$F$7:$FS$310,108,FALSE))</f>
        <v>25863.360000000001</v>
      </c>
      <c r="DZ80" s="90">
        <f>IF(ISNA(VLOOKUP($B80,'[2]1516 Exp_Rev Access'!$F$7:$FS$310,109,FALSE)),"",VLOOKUP($B80,'[2]1516 Exp_Rev Access'!$F$7:$FS$310,109,FALSE))</f>
        <v>0</v>
      </c>
      <c r="EA80" s="90">
        <f>IF(ISNA(VLOOKUP($B80,'[2]1516 Exp_Rev Access'!$F$7:$FS$310,110,FALSE)),"",VLOOKUP($B80,'[2]1516 Exp_Rev Access'!$F$7:$FS$310,110,FALSE))</f>
        <v>0</v>
      </c>
      <c r="EB80" s="90">
        <f>IF(ISNA(VLOOKUP($B80,'[2]1516 Exp_Rev Access'!$F$7:$FS$310,111,FALSE)),"",VLOOKUP($B80,'[2]1516 Exp_Rev Access'!$F$7:$FS$310,111,FALSE))</f>
        <v>0</v>
      </c>
      <c r="EC80" s="90">
        <f>IF(ISNA(VLOOKUP($B80,'[2]1516 Exp_Rev Access'!$F$7:$FS$310,112,FALSE)),"",VLOOKUP($B80,'[2]1516 Exp_Rev Access'!$F$7:$FS$310,112,FALSE))</f>
        <v>0</v>
      </c>
      <c r="ED80" s="90">
        <f>IF(ISNA(VLOOKUP($B80,'[2]1516 Exp_Rev Access'!$F$7:$FS$310,113,FALSE)),"",VLOOKUP($B80,'[2]1516 Exp_Rev Access'!$F$7:$FS$310,113,FALSE))</f>
        <v>0</v>
      </c>
      <c r="EE80" s="90">
        <f>IF(ISNA(VLOOKUP($B80,'[2]1516 Exp_Rev Access'!$F$7:$FS$310,114,FALSE)),"",VLOOKUP($B80,'[2]1516 Exp_Rev Access'!$F$7:$FS$310,114,FALSE))</f>
        <v>0</v>
      </c>
      <c r="EF80" s="90">
        <f>IF(ISNA(VLOOKUP($B80,'[2]1516 Exp_Rev Access'!$F$7:$FS$310,115,FALSE)),"",VLOOKUP($B80,'[2]1516 Exp_Rev Access'!$F$7:$FS$310,115,FALSE))</f>
        <v>0</v>
      </c>
      <c r="EG80" s="90">
        <f>IF(ISNA(VLOOKUP($B80,'[2]1516 Exp_Rev Access'!$F$7:$FS$310,116,FALSE)),"",VLOOKUP($B80,'[2]1516 Exp_Rev Access'!$F$7:$FS$310,116,FALSE))</f>
        <v>0</v>
      </c>
      <c r="EH80" s="90">
        <f>IF(ISNA(VLOOKUP($B80,'[2]1516 Exp_Rev Access'!$F$7:$FS$310,117,FALSE)),"",VLOOKUP($B80,'[2]1516 Exp_Rev Access'!$F$7:$FS$310,117,FALSE))</f>
        <v>0</v>
      </c>
      <c r="EI80" s="90">
        <f>IF(ISNA(VLOOKUP($B80,'[2]1516 Exp_Rev Access'!$F$7:$FS$310,118,FALSE)),"",VLOOKUP($B80,'[2]1516 Exp_Rev Access'!$F$7:$FS$310,118,FALSE))</f>
        <v>0</v>
      </c>
      <c r="EJ80" s="90">
        <f>IF(ISNA(VLOOKUP($B80,'[2]1516 Exp_Rev Access'!$F$7:$FS$310,119,FALSE)),"",VLOOKUP($B80,'[2]1516 Exp_Rev Access'!$F$7:$FS$310,119,FALSE))</f>
        <v>0</v>
      </c>
      <c r="EK80" s="90">
        <f>IF(ISNA(VLOOKUP($B80,'[2]1516 Exp_Rev Access'!$F$7:$FS$310,120,FALSE)),"",VLOOKUP($B80,'[2]1516 Exp_Rev Access'!$F$7:$FS$310,120,FALSE))</f>
        <v>0</v>
      </c>
      <c r="EL80" s="90">
        <f>IF(ISNA(VLOOKUP($B80,'[2]1516 Exp_Rev Access'!$F$7:$FS$310,121,FALSE)),"",VLOOKUP($B80,'[2]1516 Exp_Rev Access'!$F$7:$FS$310,121,FALSE))</f>
        <v>0</v>
      </c>
      <c r="EM80" s="90">
        <f>IF(ISNA(VLOOKUP($B80,'[2]1516 Exp_Rev Access'!$F$7:$FS$310,122,FALSE)),"",VLOOKUP($B80,'[2]1516 Exp_Rev Access'!$F$7:$FS$310,122,FALSE))</f>
        <v>0</v>
      </c>
      <c r="EN80" s="90">
        <f>IF(ISNA(VLOOKUP($B80,'[2]1516 Exp_Rev Access'!$F$7:$FS$310,123,FALSE)),"",VLOOKUP($B80,'[2]1516 Exp_Rev Access'!$F$7:$FS$310,123,FALSE))</f>
        <v>0</v>
      </c>
      <c r="EO80" s="90">
        <f>IF(ISNA(VLOOKUP($B80,'[2]1516 Exp_Rev Access'!$F$7:$FS$310,124,FALSE)),"",VLOOKUP($B80,'[2]1516 Exp_Rev Access'!$F$7:$FS$310,124,FALSE))</f>
        <v>0</v>
      </c>
      <c r="EP80" s="90">
        <f>IF(ISNA(VLOOKUP($B80,'[2]1516 Exp_Rev Access'!$F$7:$FS$310,125,FALSE)),"",VLOOKUP($B80,'[2]1516 Exp_Rev Access'!$F$7:$FS$310,125,FALSE))</f>
        <v>0</v>
      </c>
      <c r="EQ80" s="90">
        <f>IF(ISNA(VLOOKUP($B80,'[2]1516 Exp_Rev Access'!$F$7:$FS$310,126,FALSE)),"",VLOOKUP($B80,'[2]1516 Exp_Rev Access'!$F$7:$FS$310,126,FALSE))</f>
        <v>0</v>
      </c>
      <c r="ER80" s="90">
        <f>IF(ISNA(VLOOKUP($B80,'[2]1516 Exp_Rev Access'!$F$7:$FS$310,127,FALSE)),"",VLOOKUP($B80,'[2]1516 Exp_Rev Access'!$F$7:$FS$310,127,FALSE))</f>
        <v>0</v>
      </c>
      <c r="ES80" s="90">
        <f>IF(ISNA(VLOOKUP($B80,'[2]1516 Exp_Rev Access'!$F$7:$FS$310,128,FALSE)),"",VLOOKUP($B80,'[2]1516 Exp_Rev Access'!$F$7:$FS$310,128,FALSE))</f>
        <v>0</v>
      </c>
      <c r="ET80" s="90">
        <f>IF(ISNA(VLOOKUP($B80,'[2]1516 Exp_Rev Access'!$F$7:$FS$310,129,FALSE)),"",VLOOKUP($B80,'[2]1516 Exp_Rev Access'!$F$7:$FS$310,129,FALSE))</f>
        <v>0</v>
      </c>
      <c r="EU80" s="90">
        <f>IF(ISNA(VLOOKUP($B80,'[2]1516 Exp_Rev Access'!$F$7:$FS$310,130,FALSE)),"",VLOOKUP($B80,'[2]1516 Exp_Rev Access'!$F$7:$FS$310,130,FALSE))</f>
        <v>0</v>
      </c>
      <c r="EV80" s="90">
        <f>IF(ISNA(VLOOKUP($B80,'[2]1516 Exp_Rev Access'!$F$7:$FS$310,131,FALSE)),"",VLOOKUP($B80,'[2]1516 Exp_Rev Access'!$F$7:$FS$310,131,FALSE))</f>
        <v>0</v>
      </c>
      <c r="EW80" s="90">
        <f>IF(ISNA(VLOOKUP($B80,'[2]1516 Exp_Rev Access'!$F$7:$FS$310,132,FALSE)),"",VLOOKUP($B80,'[2]1516 Exp_Rev Access'!$F$7:$FS$310,132,FALSE))</f>
        <v>0</v>
      </c>
      <c r="EX80" s="90">
        <f>IF(ISNA(VLOOKUP($B80,'[2]1516 Exp_Rev Access'!$F$7:$FS$310,133,FALSE)),"",VLOOKUP($B80,'[2]1516 Exp_Rev Access'!$F$7:$FS$310,133,FALSE))</f>
        <v>0</v>
      </c>
      <c r="EY80" s="90">
        <f>IF(ISNA(VLOOKUP($B80,'[2]1516 Exp_Rev Access'!$F$7:$FS$310,134,FALSE)),"",VLOOKUP($B80,'[2]1516 Exp_Rev Access'!$F$7:$FS$310,134,FALSE))</f>
        <v>0</v>
      </c>
      <c r="EZ80" s="90">
        <f>IF(ISNA(VLOOKUP($B80,'[2]1516 Exp_Rev Access'!$F$7:$FS$310,135,FALSE)),"",VLOOKUP($B80,'[2]1516 Exp_Rev Access'!$F$7:$FS$310,135,FALSE))</f>
        <v>0</v>
      </c>
      <c r="FA80" s="90">
        <f>IF(ISNA(VLOOKUP($B80,'[2]1516 Exp_Rev Access'!$F$7:$FS$310,136,FALSE)),"",VLOOKUP($B80,'[2]1516 Exp_Rev Access'!$F$7:$FS$310,136,FALSE))</f>
        <v>0</v>
      </c>
      <c r="FB80" s="90">
        <f>IF(ISNA(VLOOKUP($B80,'[2]1516 Exp_Rev Access'!$F$7:$FS$310,137,FALSE)),"",VLOOKUP($B80,'[2]1516 Exp_Rev Access'!$F$7:$FS$310,137,FALSE))</f>
        <v>0</v>
      </c>
      <c r="FC80" s="90">
        <f>IF(ISNA(VLOOKUP($B80,'[2]1516 Exp_Rev Access'!$F$7:$FS$310,138,FALSE)),"",VLOOKUP($B80,'[2]1516 Exp_Rev Access'!$F$7:$FS$310,138,FALSE))</f>
        <v>0</v>
      </c>
      <c r="FD80" s="90">
        <f>IF(ISNA(VLOOKUP($B80,'[2]1516 Exp_Rev Access'!$F$7:$FS$310,139,FALSE)),"",VLOOKUP($B80,'[2]1516 Exp_Rev Access'!$F$7:$FS$310,139,FALSE))</f>
        <v>0</v>
      </c>
      <c r="FE80" s="90">
        <f>IF(ISNA(VLOOKUP($B80,'[2]1516 Exp_Rev Access'!$F$7:$FS$310,140,FALSE)),"",VLOOKUP($B80,'[2]1516 Exp_Rev Access'!$F$7:$FS$310,140,FALSE))</f>
        <v>0</v>
      </c>
      <c r="FF80" s="90">
        <f>IF(ISNA(VLOOKUP($B80,'[2]1516 Exp_Rev Access'!$F$7:$FS$310,141,FALSE)),"",VLOOKUP($B80,'[2]1516 Exp_Rev Access'!$F$7:$FS$310,141,FALSE))</f>
        <v>0</v>
      </c>
      <c r="FG80" s="90">
        <f>IF(ISNA(VLOOKUP($B80,'[2]1516 Exp_Rev Access'!$F$7:$FS$310,142,FALSE)),"",VLOOKUP($B80,'[2]1516 Exp_Rev Access'!$F$7:$FS$310,142,FALSE))</f>
        <v>0</v>
      </c>
      <c r="FH80" s="90">
        <f>IF(ISNA(VLOOKUP($B80,'[2]1516 Exp_Rev Access'!$F$7:$FS$310,143,FALSE)),"",VLOOKUP($B80,'[2]1516 Exp_Rev Access'!$F$7:$FS$310,143,FALSE))</f>
        <v>0</v>
      </c>
      <c r="FI80" s="90">
        <f>IF(ISNA(VLOOKUP($B80,'[2]1516 Exp_Rev Access'!$F$7:$FS$310,144,FALSE)),"",VLOOKUP($B80,'[2]1516 Exp_Rev Access'!$F$7:$FS$310,144,FALSE))</f>
        <v>0</v>
      </c>
      <c r="FJ80" s="90">
        <f>IF(ISNA(VLOOKUP($B80,'[2]1516 Exp_Rev Access'!$F$7:$FS$310,145,FALSE)),"",VLOOKUP($B80,'[2]1516 Exp_Rev Access'!$F$7:$FS$310,145,FALSE))</f>
        <v>0</v>
      </c>
      <c r="FK80" s="90">
        <f>IF(ISNA(VLOOKUP($B80,'[2]1516 Exp_Rev Access'!$F$7:$FS$310,146,FALSE)),"",VLOOKUP($B80,'[2]1516 Exp_Rev Access'!$F$7:$FS$310,146,FALSE))</f>
        <v>0</v>
      </c>
      <c r="FL80" s="90">
        <f>IF(ISNA(VLOOKUP($B80,'[2]1516 Exp_Rev Access'!$F$7:$FS$310,1147,FALSE)),"",VLOOKUP($B80,'[2]1516 Exp_Rev Access'!$F$7:$FS$310,147,FALSE))</f>
        <v>0</v>
      </c>
      <c r="FM80" s="90">
        <f>IF(ISNA(VLOOKUP($B80,'[2]1516 Exp_Rev Access'!$F$7:$FS$310,148,FALSE)),"",VLOOKUP($B80,'[2]1516 Exp_Rev Access'!$F$7:$FS$310,148,FALSE))</f>
        <v>0</v>
      </c>
      <c r="FN80" s="90">
        <f>IF(ISNA(VLOOKUP($B80,'[2]1516 Exp_Rev Access'!$F$7:$FS$310,149,FALSE)),"",VLOOKUP($B80,'[2]1516 Exp_Rev Access'!$F$7:$FS$310,149,FALSE))</f>
        <v>0</v>
      </c>
      <c r="FO80" s="90">
        <f>IF(ISNA(VLOOKUP($B80,'[2]1516 Exp_Rev Access'!$F$7:$FS$310,150,FALSE)),"",VLOOKUP($B80,'[2]1516 Exp_Rev Access'!$F$7:$FS$310,150,FALSE))</f>
        <v>0</v>
      </c>
      <c r="FP80" s="90">
        <f>IF(ISNA(VLOOKUP($B80,'[2]1516 Exp_Rev Access'!$F$7:$FS$310,151,FALSE)),"",VLOOKUP($B80,'[2]1516 Exp_Rev Access'!$F$7:$FS$310,151,FALSE))</f>
        <v>0</v>
      </c>
      <c r="FQ80" s="90">
        <f>IF(ISNA(VLOOKUP($B80,'[2]1516 Exp_Rev Access'!$F$7:$FS$310,152,FALSE)),"",VLOOKUP($B80,'[2]1516 Exp_Rev Access'!$F$7:$FS$310,152,FALSE))</f>
        <v>0</v>
      </c>
      <c r="FR80" s="90">
        <f>IF(ISNA(VLOOKUP($B80,'[2]1516 Exp_Rev Access'!$F$7:$FS$310,153,FALSE)),"",VLOOKUP($B80,'[2]1516 Exp_Rev Access'!$F$7:$FS$310,153,FALSE))</f>
        <v>8362.4699999999993</v>
      </c>
      <c r="FS80" s="53">
        <f t="shared" si="221"/>
        <v>233773.02</v>
      </c>
      <c r="FT80" s="92">
        <f t="shared" si="222"/>
        <v>5.681937764196849E-2</v>
      </c>
      <c r="FU80" s="53">
        <f t="shared" si="223"/>
        <v>868.39903417533446</v>
      </c>
      <c r="FV80" s="90">
        <f>IF(ISNA(VLOOKUP($B80,'[2]1516 Exp_Rev Access'!$F$7:$FS$310,154,FALSE)),"",VLOOKUP($B80,'[2]1516 Exp_Rev Access'!$F$7:$FS$310,154,FALSE))</f>
        <v>34016.199999999997</v>
      </c>
      <c r="FW80" s="90">
        <f>IF(ISNA(VLOOKUP($B80,'[2]1516 Exp_Rev Access'!$F$7:$FS$310,155,FALSE)),"",VLOOKUP($B80,'[2]1516 Exp_Rev Access'!$F$7:$FS$310,155,FALSE))</f>
        <v>0</v>
      </c>
      <c r="FX80" s="90">
        <f>IF(ISNA(VLOOKUP($B80,'[2]1516 Exp_Rev Access'!$F$7:$FS$310,156,FALSE)),"",VLOOKUP($B80,'[2]1516 Exp_Rev Access'!$F$7:$FS$310,156,FALSE))</f>
        <v>0</v>
      </c>
      <c r="FY80" s="90">
        <f>IF(ISNA(VLOOKUP($B80,'[2]1516 Exp_Rev Access'!$F$7:$FS$310,157,FALSE)),"",VLOOKUP($B80,'[2]1516 Exp_Rev Access'!$F$7:$FS$310,157,FALSE))</f>
        <v>0</v>
      </c>
      <c r="FZ80" s="90">
        <f>IF(ISNA(VLOOKUP($B80,'[2]1516 Exp_Rev Access'!$F$7:$FS$310,158,FALSE)),"",VLOOKUP($B80,'[2]1516 Exp_Rev Access'!$F$7:$FS$310,158,FALSE))</f>
        <v>0</v>
      </c>
      <c r="GA80" s="90">
        <f>IF(ISNA(VLOOKUP($B80,'[2]1516 Exp_Rev Access'!$F$7:$FS$310,159,FALSE)),"",VLOOKUP($B80,'[2]1516 Exp_Rev Access'!$F$7:$FS$310,159,FALSE))</f>
        <v>0</v>
      </c>
      <c r="GB80" s="90">
        <f>IF(ISNA(VLOOKUP($B80,'[2]1516 Exp_Rev Access'!$F$7:$FS$310,160,FALSE)),"",VLOOKUP($B80,'[2]1516 Exp_Rev Access'!$F$7:$FS$310,160,FALSE))</f>
        <v>0</v>
      </c>
      <c r="GC80" s="90">
        <f>IF(ISNA(VLOOKUP($B80,'[2]1516 Exp_Rev Access'!$F$7:$FS$310,161,FALSE)),"",VLOOKUP($B80,'[2]1516 Exp_Rev Access'!$F$7:$FS$310,161,FALSE))</f>
        <v>0</v>
      </c>
      <c r="GD80" s="90">
        <f>IF(ISNA(VLOOKUP($B80,'[2]1516 Exp_Rev Access'!$F$7:$FS$310,162,FALSE)),"",VLOOKUP($B80,'[2]1516 Exp_Rev Access'!$F$7:$FS$310,162,FALSE))</f>
        <v>0</v>
      </c>
      <c r="GE80" s="90">
        <f>IF(ISNA(VLOOKUP($B80,'[2]1516 Exp_Rev Access'!$F$7:$FS$310,163,FALSE)),"",VLOOKUP($B80,'[2]1516 Exp_Rev Access'!$F$7:$FS$310,163,FALSE))</f>
        <v>99774.32</v>
      </c>
      <c r="GF80" s="90">
        <f>IF(ISNA(VLOOKUP($B80,'[2]1516 Exp_Rev Access'!$F$7:$FS$310,164,FALSE)),"",VLOOKUP($B80,'[2]1516 Exp_Rev Access'!$F$7:$FS$310,164,FALSE))</f>
        <v>0</v>
      </c>
      <c r="GG80" s="90">
        <f>IF(ISNA(VLOOKUP($B80,'[2]1516 Exp_Rev Access'!$F$7:$FS$310,165,FALSE)),"",VLOOKUP($B80,'[2]1516 Exp_Rev Access'!$F$7:$FS$310,165,FALSE))</f>
        <v>0</v>
      </c>
      <c r="GH80" s="90">
        <f>IF(ISNA(VLOOKUP($B80,'[2]1516 Exp_Rev Access'!$F$7:$FS$310,166,FALSE)),"",VLOOKUP($B80,'[2]1516 Exp_Rev Access'!$F$7:$FS$310,166,FALSE))</f>
        <v>0</v>
      </c>
      <c r="GI80" s="90">
        <f>IF(ISNA(VLOOKUP($B80,'[2]1516 Exp_Rev Access'!$F$7:$FS$310,167,FALSE)),"",VLOOKUP($B80,'[2]1516 Exp_Rev Access'!$F$7:$FS$310,167,FALSE))</f>
        <v>0</v>
      </c>
      <c r="GJ80" s="90">
        <f>IF(ISNA(VLOOKUP($B80,'[2]1516 Exp_Rev Access'!$F$7:$FS$310,168,FALSE)),"",VLOOKUP($B80,'[2]1516 Exp_Rev Access'!$F$7:$FS$310,168,FALSE))</f>
        <v>0</v>
      </c>
      <c r="GK80" s="90">
        <f>IF(ISNA(VLOOKUP($B80,'[2]1516 Exp_Rev Access'!$F$7:$FS$310,169,FALSE)),"",VLOOKUP($B80,'[2]1516 Exp_Rev Access'!$F$7:$FS$310,169,FALSE))</f>
        <v>967.72</v>
      </c>
      <c r="GL80" s="90">
        <f>IF(ISNA(VLOOKUP($B80,'[2]1516 Exp_Rev Access'!$F$7:$FS$310,170,FALSE)),"",VLOOKUP($B80,'[2]1516 Exp_Rev Access'!$F$7:$FS$310,170,FALSE))</f>
        <v>49106.18</v>
      </c>
      <c r="GM80" s="90">
        <f>IF(ISNA(VLOOKUP($B80,'[2]1516 Exp_Rev Access'!$F$7:$FT$310,171,FALSE)),"",VLOOKUP($B80,'[2]1516 Exp_Rev Access'!$F$7:$FT$310,171,FALSE))</f>
        <v>0</v>
      </c>
      <c r="GN80" s="90">
        <f>IF(ISNA(VLOOKUP($B80,'[2]1516 Exp_Rev Access'!$F$7:$FU$310,172,FALSE)),"",VLOOKUP($B80,'[2]1516 Exp_Rev Access'!$F$7:$FU$310,172,FALSE))</f>
        <v>0</v>
      </c>
      <c r="GO80" s="90">
        <f>IF(ISNA(VLOOKUP($B80,'[2]1516 Exp_Rev Access'!$F$7:$FV$310,173,FALSE)),"",VLOOKUP($B80,'[2]1516 Exp_Rev Access'!$F$7:$FV$310,173,FALSE))</f>
        <v>0</v>
      </c>
      <c r="GP80" s="90">
        <f>IF(ISNA(VLOOKUP($B80,'[2]1516 Exp_Rev Access'!$F$7:$GA$310,174,FALSE)),"",VLOOKUP($B80,'[2]1516 Exp_Rev Access'!$F$7:$GA$310,174,FALSE))</f>
        <v>0</v>
      </c>
      <c r="GQ80" s="90">
        <f>IF(ISNA(VLOOKUP($B80,'[2]1516 Exp_Rev Access'!$F$7:$GA$310,175,FALSE)),"",VLOOKUP($B80,'[2]1516 Exp_Rev Access'!$F$7:$GA$310,175,FALSE))</f>
        <v>0</v>
      </c>
      <c r="GR80" s="90">
        <f>IF(ISNA(VLOOKUP($B80,'[2]1516 Exp_Rev Access'!$F$7:$GA$310,176,FALSE)),"",VLOOKUP($B80,'[2]1516 Exp_Rev Access'!$F$7:$GA$310,176,FALSE))</f>
        <v>0</v>
      </c>
      <c r="GS80" s="90">
        <f>IF(ISNA(VLOOKUP($B80,'[2]1516 Exp_Rev Access'!$F$7:$GA$310,177,FALSE)),"",VLOOKUP($B80,'[2]1516 Exp_Rev Access'!$F$7:$GA$310,177,FALSE))</f>
        <v>0</v>
      </c>
      <c r="GT80" s="90">
        <f>IF(ISNA(VLOOKUP($B80,'[2]1516 Exp_Rev Access'!$F$7:$GA$310,178,FALSE)),"",VLOOKUP($B80,'[2]1516 Exp_Rev Access'!$F$7:$GA$310,178,FALSE))</f>
        <v>0</v>
      </c>
      <c r="GU80" s="53">
        <f t="shared" si="224"/>
        <v>183864.42</v>
      </c>
      <c r="GV80" s="92">
        <f t="shared" si="226"/>
        <v>4.4688911983519333E-2</v>
      </c>
      <c r="GW80" s="96">
        <f t="shared" si="225"/>
        <v>683.00304606240741</v>
      </c>
    </row>
    <row r="81" spans="1:222" x14ac:dyDescent="0.2">
      <c r="A81" s="99"/>
      <c r="B81" s="100"/>
      <c r="C81" s="100" t="s">
        <v>185</v>
      </c>
      <c r="D81" s="101">
        <f>SUM(D75:D80)</f>
        <v>7320.57</v>
      </c>
      <c r="E81" s="102">
        <f>SUM(E75:E80)</f>
        <v>84694817.980000004</v>
      </c>
      <c r="F81" s="103">
        <f>SUM(F75:F80)</f>
        <v>84694817.980000004</v>
      </c>
      <c r="G81" s="68">
        <f>F81-E81</f>
        <v>0</v>
      </c>
      <c r="H81" s="103">
        <f>SUM(H75:H80)</f>
        <v>10984977.590000002</v>
      </c>
      <c r="I81" s="103">
        <f t="shared" ref="I81:N81" si="228">SUM(I75:I80)</f>
        <v>15757.17</v>
      </c>
      <c r="J81" s="103">
        <f t="shared" si="228"/>
        <v>0</v>
      </c>
      <c r="K81" s="103">
        <f t="shared" si="228"/>
        <v>0</v>
      </c>
      <c r="L81" s="103">
        <f t="shared" si="228"/>
        <v>0</v>
      </c>
      <c r="M81" s="103">
        <f t="shared" si="228"/>
        <v>0</v>
      </c>
      <c r="N81" s="103">
        <f t="shared" si="228"/>
        <v>11000734.760000002</v>
      </c>
      <c r="O81" s="69">
        <f>N81/E81</f>
        <v>0.12988675130747357</v>
      </c>
      <c r="P81" s="103">
        <f>N81/D81</f>
        <v>1502.7156027467809</v>
      </c>
      <c r="Q81" s="103">
        <f t="shared" ref="Q81:AM81" si="229">SUM(Q75:Q80)</f>
        <v>127596.29000000001</v>
      </c>
      <c r="R81" s="103">
        <f t="shared" si="229"/>
        <v>0</v>
      </c>
      <c r="S81" s="103">
        <f t="shared" si="229"/>
        <v>1970</v>
      </c>
      <c r="T81" s="103">
        <f t="shared" si="229"/>
        <v>0</v>
      </c>
      <c r="U81" s="103">
        <f t="shared" si="229"/>
        <v>6795</v>
      </c>
      <c r="V81" s="103">
        <f t="shared" si="229"/>
        <v>0</v>
      </c>
      <c r="W81" s="103">
        <f t="shared" si="229"/>
        <v>0</v>
      </c>
      <c r="X81" s="103">
        <f t="shared" si="229"/>
        <v>513818.39</v>
      </c>
      <c r="Y81" s="103">
        <f t="shared" si="229"/>
        <v>63292.76</v>
      </c>
      <c r="Z81" s="103">
        <f t="shared" si="229"/>
        <v>238.55</v>
      </c>
      <c r="AA81" s="103">
        <f t="shared" si="229"/>
        <v>0</v>
      </c>
      <c r="AB81" s="103">
        <f t="shared" si="229"/>
        <v>0</v>
      </c>
      <c r="AC81" s="103">
        <f t="shared" si="229"/>
        <v>81088.22</v>
      </c>
      <c r="AD81" s="103">
        <f t="shared" si="229"/>
        <v>522690</v>
      </c>
      <c r="AE81" s="103">
        <f t="shared" si="229"/>
        <v>44990.130000000005</v>
      </c>
      <c r="AF81" s="103">
        <f t="shared" si="229"/>
        <v>191.65</v>
      </c>
      <c r="AG81" s="103">
        <f t="shared" si="229"/>
        <v>118331.13</v>
      </c>
      <c r="AH81" s="103">
        <f t="shared" si="229"/>
        <v>11308.88</v>
      </c>
      <c r="AI81" s="103">
        <f t="shared" si="229"/>
        <v>21235.75</v>
      </c>
      <c r="AJ81" s="103">
        <f t="shared" si="229"/>
        <v>6387.72</v>
      </c>
      <c r="AK81" s="103">
        <f t="shared" si="229"/>
        <v>240939.91000000003</v>
      </c>
      <c r="AL81" s="103">
        <f>SUM(AL75:AL80)</f>
        <v>2849.8</v>
      </c>
      <c r="AM81" s="103">
        <f t="shared" si="229"/>
        <v>1763724.1800000002</v>
      </c>
      <c r="AN81" s="71">
        <f t="shared" si="211"/>
        <v>2.08244639054126E-2</v>
      </c>
      <c r="AO81" s="70">
        <f t="shared" si="212"/>
        <v>240.92716550760395</v>
      </c>
      <c r="AP81" s="103">
        <f t="shared" ref="AP81:AU81" si="230">SUM(AP75:AP80)</f>
        <v>46485951.529999994</v>
      </c>
      <c r="AQ81" s="103">
        <f t="shared" si="230"/>
        <v>998377.13</v>
      </c>
      <c r="AR81" s="103">
        <f t="shared" si="230"/>
        <v>4132955.4</v>
      </c>
      <c r="AS81" s="103">
        <f t="shared" si="230"/>
        <v>0</v>
      </c>
      <c r="AT81" s="103">
        <f t="shared" si="230"/>
        <v>0</v>
      </c>
      <c r="AU81" s="103">
        <f t="shared" si="230"/>
        <v>51617284.060000002</v>
      </c>
      <c r="AV81" s="73">
        <f t="shared" si="214"/>
        <v>0.60945032165000945</v>
      </c>
      <c r="AW81" s="103">
        <f t="shared" si="215"/>
        <v>7050.9924855578192</v>
      </c>
      <c r="AX81" s="103">
        <f t="shared" ref="AX81:BV81" si="231">SUM(AX75:AX80)</f>
        <v>12448.23</v>
      </c>
      <c r="AY81" s="103">
        <f t="shared" si="231"/>
        <v>5049831.8500000006</v>
      </c>
      <c r="AZ81" s="103">
        <f t="shared" si="231"/>
        <v>301865.77999999997</v>
      </c>
      <c r="BA81" s="103">
        <f t="shared" si="231"/>
        <v>0</v>
      </c>
      <c r="BB81" s="103">
        <f t="shared" si="231"/>
        <v>0</v>
      </c>
      <c r="BC81" s="103">
        <f t="shared" si="231"/>
        <v>2111292.63</v>
      </c>
      <c r="BD81" s="103">
        <f t="shared" si="231"/>
        <v>106567.92</v>
      </c>
      <c r="BE81" s="103">
        <f t="shared" si="231"/>
        <v>530422.24</v>
      </c>
      <c r="BF81" s="103">
        <f t="shared" si="231"/>
        <v>0</v>
      </c>
      <c r="BG81" s="103">
        <f t="shared" si="231"/>
        <v>1730536.98</v>
      </c>
      <c r="BH81" s="103">
        <f t="shared" si="231"/>
        <v>73196.170000000013</v>
      </c>
      <c r="BI81" s="103">
        <f t="shared" si="231"/>
        <v>0</v>
      </c>
      <c r="BJ81" s="103">
        <f t="shared" si="231"/>
        <v>70349.52</v>
      </c>
      <c r="BK81" s="103">
        <f t="shared" si="231"/>
        <v>2145501.0100000002</v>
      </c>
      <c r="BL81" s="103">
        <f t="shared" si="231"/>
        <v>50154.460000000006</v>
      </c>
      <c r="BM81" s="103">
        <f t="shared" si="231"/>
        <v>0</v>
      </c>
      <c r="BN81" s="103">
        <f t="shared" si="231"/>
        <v>0</v>
      </c>
      <c r="BO81" s="103">
        <f t="shared" si="231"/>
        <v>0</v>
      </c>
      <c r="BP81" s="103">
        <f t="shared" si="231"/>
        <v>0</v>
      </c>
      <c r="BQ81" s="103">
        <f>SUM(BQ75:BQ80)</f>
        <v>0</v>
      </c>
      <c r="BR81" s="103">
        <f t="shared" si="231"/>
        <v>0</v>
      </c>
      <c r="BS81" s="103">
        <f t="shared" si="231"/>
        <v>0</v>
      </c>
      <c r="BT81" s="103">
        <f t="shared" si="231"/>
        <v>0</v>
      </c>
      <c r="BU81" s="103">
        <f>SUM(BU75:BU80)</f>
        <v>0</v>
      </c>
      <c r="BV81" s="103">
        <f t="shared" si="231"/>
        <v>12182166.789999999</v>
      </c>
      <c r="BW81" s="71">
        <f t="shared" si="217"/>
        <v>0.14383603484308471</v>
      </c>
      <c r="BX81" s="70">
        <f t="shared" si="218"/>
        <v>1664.1008541684596</v>
      </c>
      <c r="BY81" s="103">
        <f>SUM(BY75:BY80)</f>
        <v>2854.9</v>
      </c>
      <c r="BZ81" s="103">
        <f t="shared" ref="BZ81:CE81" si="232">SUM(BZ75:BZ80)</f>
        <v>0</v>
      </c>
      <c r="CA81" s="103">
        <f t="shared" si="232"/>
        <v>0</v>
      </c>
      <c r="CB81" s="103">
        <f t="shared" si="232"/>
        <v>0</v>
      </c>
      <c r="CC81" s="103">
        <f t="shared" si="232"/>
        <v>0</v>
      </c>
      <c r="CD81" s="103">
        <f t="shared" si="232"/>
        <v>0</v>
      </c>
      <c r="CE81" s="103">
        <f t="shared" si="232"/>
        <v>2854.9</v>
      </c>
      <c r="CF81" s="71">
        <f>CE81/E81</f>
        <v>3.3708083541476664E-5</v>
      </c>
      <c r="CG81" s="72">
        <f t="shared" si="220"/>
        <v>0.38998329365063106</v>
      </c>
      <c r="CH81" s="103">
        <f t="shared" ref="CH81:ES81" si="233">SUM(CH75:CH80)</f>
        <v>4910.37</v>
      </c>
      <c r="CI81" s="103">
        <f t="shared" si="233"/>
        <v>0</v>
      </c>
      <c r="CJ81" s="103">
        <f t="shared" si="233"/>
        <v>0</v>
      </c>
      <c r="CK81" s="103">
        <f t="shared" si="233"/>
        <v>0</v>
      </c>
      <c r="CL81" s="103">
        <f t="shared" si="233"/>
        <v>0</v>
      </c>
      <c r="CM81" s="103">
        <f t="shared" si="233"/>
        <v>0</v>
      </c>
      <c r="CN81" s="103">
        <f t="shared" si="233"/>
        <v>0</v>
      </c>
      <c r="CO81" s="103">
        <f t="shared" si="233"/>
        <v>0</v>
      </c>
      <c r="CP81" s="103">
        <f t="shared" si="233"/>
        <v>0</v>
      </c>
      <c r="CQ81" s="103">
        <f t="shared" si="233"/>
        <v>1202066.8</v>
      </c>
      <c r="CR81" s="103">
        <f t="shared" si="233"/>
        <v>0</v>
      </c>
      <c r="CS81" s="103">
        <f t="shared" si="233"/>
        <v>45200.86</v>
      </c>
      <c r="CT81" s="103">
        <f t="shared" si="233"/>
        <v>0</v>
      </c>
      <c r="CU81" s="103">
        <f t="shared" si="233"/>
        <v>1938829.79</v>
      </c>
      <c r="CV81" s="103">
        <f t="shared" si="233"/>
        <v>398206.24000000005</v>
      </c>
      <c r="CW81" s="103">
        <f t="shared" si="233"/>
        <v>499041.89</v>
      </c>
      <c r="CX81" s="103">
        <f t="shared" si="233"/>
        <v>0</v>
      </c>
      <c r="CY81" s="103">
        <f t="shared" si="233"/>
        <v>10773.29</v>
      </c>
      <c r="CZ81" s="103">
        <f t="shared" si="233"/>
        <v>0</v>
      </c>
      <c r="DA81" s="103">
        <f t="shared" si="233"/>
        <v>0</v>
      </c>
      <c r="DB81" s="103">
        <f t="shared" si="233"/>
        <v>270619.31</v>
      </c>
      <c r="DC81" s="103">
        <f t="shared" si="233"/>
        <v>0</v>
      </c>
      <c r="DD81" s="103">
        <f t="shared" si="233"/>
        <v>0</v>
      </c>
      <c r="DE81" s="103">
        <f t="shared" si="233"/>
        <v>0</v>
      </c>
      <c r="DF81" s="103">
        <f t="shared" si="233"/>
        <v>0</v>
      </c>
      <c r="DG81" s="103">
        <f t="shared" si="233"/>
        <v>0</v>
      </c>
      <c r="DH81" s="103">
        <f t="shared" si="233"/>
        <v>24868.97</v>
      </c>
      <c r="DI81" s="103">
        <f t="shared" si="233"/>
        <v>2565050.61</v>
      </c>
      <c r="DJ81" s="103">
        <f t="shared" si="233"/>
        <v>0</v>
      </c>
      <c r="DK81" s="103">
        <f t="shared" si="233"/>
        <v>0</v>
      </c>
      <c r="DL81" s="103">
        <f t="shared" si="233"/>
        <v>0</v>
      </c>
      <c r="DM81" s="103">
        <f t="shared" si="233"/>
        <v>0</v>
      </c>
      <c r="DN81" s="103">
        <f t="shared" si="233"/>
        <v>0</v>
      </c>
      <c r="DO81" s="103">
        <f t="shared" si="233"/>
        <v>0</v>
      </c>
      <c r="DP81" s="103">
        <f t="shared" si="233"/>
        <v>0</v>
      </c>
      <c r="DQ81" s="103">
        <f t="shared" si="233"/>
        <v>0</v>
      </c>
      <c r="DR81" s="103">
        <f t="shared" si="233"/>
        <v>0</v>
      </c>
      <c r="DS81" s="103">
        <f t="shared" si="233"/>
        <v>0</v>
      </c>
      <c r="DT81" s="103">
        <f t="shared" si="233"/>
        <v>0</v>
      </c>
      <c r="DU81" s="103">
        <f t="shared" si="233"/>
        <v>0</v>
      </c>
      <c r="DV81" s="103">
        <f t="shared" si="233"/>
        <v>0</v>
      </c>
      <c r="DW81" s="103">
        <f t="shared" si="233"/>
        <v>0</v>
      </c>
      <c r="DX81" s="103">
        <f t="shared" si="233"/>
        <v>0</v>
      </c>
      <c r="DY81" s="103">
        <f t="shared" si="233"/>
        <v>37706.5</v>
      </c>
      <c r="DZ81" s="103">
        <f t="shared" si="233"/>
        <v>0</v>
      </c>
      <c r="EA81" s="103">
        <f t="shared" si="233"/>
        <v>0</v>
      </c>
      <c r="EB81" s="103">
        <f t="shared" si="233"/>
        <v>0</v>
      </c>
      <c r="EC81" s="103">
        <f t="shared" si="233"/>
        <v>0</v>
      </c>
      <c r="ED81" s="103">
        <f t="shared" si="233"/>
        <v>0</v>
      </c>
      <c r="EE81" s="103">
        <f t="shared" si="233"/>
        <v>0</v>
      </c>
      <c r="EF81" s="103">
        <f t="shared" si="233"/>
        <v>0</v>
      </c>
      <c r="EG81" s="103">
        <f t="shared" si="233"/>
        <v>0</v>
      </c>
      <c r="EH81" s="103">
        <f t="shared" si="233"/>
        <v>0</v>
      </c>
      <c r="EI81" s="103">
        <f t="shared" si="233"/>
        <v>0</v>
      </c>
      <c r="EJ81" s="103">
        <f t="shared" si="233"/>
        <v>0</v>
      </c>
      <c r="EK81" s="103">
        <f t="shared" si="233"/>
        <v>0</v>
      </c>
      <c r="EL81" s="103">
        <f t="shared" si="233"/>
        <v>0</v>
      </c>
      <c r="EM81" s="103">
        <f t="shared" si="233"/>
        <v>0</v>
      </c>
      <c r="EN81" s="103">
        <f t="shared" si="233"/>
        <v>4368.09</v>
      </c>
      <c r="EO81" s="103">
        <f t="shared" si="233"/>
        <v>0</v>
      </c>
      <c r="EP81" s="103">
        <f t="shared" si="233"/>
        <v>0</v>
      </c>
      <c r="EQ81" s="103">
        <f t="shared" si="233"/>
        <v>0</v>
      </c>
      <c r="ER81" s="103">
        <f t="shared" si="233"/>
        <v>0</v>
      </c>
      <c r="ES81" s="103">
        <f t="shared" si="233"/>
        <v>0</v>
      </c>
      <c r="ET81" s="103">
        <f t="shared" ref="ET81:FR81" si="234">SUM(ET75:ET80)</f>
        <v>0</v>
      </c>
      <c r="EU81" s="103">
        <f t="shared" si="234"/>
        <v>0</v>
      </c>
      <c r="EV81" s="103">
        <f t="shared" si="234"/>
        <v>10110.44</v>
      </c>
      <c r="EW81" s="103">
        <f t="shared" si="234"/>
        <v>0</v>
      </c>
      <c r="EX81" s="103">
        <f t="shared" si="234"/>
        <v>0</v>
      </c>
      <c r="EY81" s="103">
        <f t="shared" si="234"/>
        <v>0</v>
      </c>
      <c r="EZ81" s="103">
        <f t="shared" si="234"/>
        <v>0</v>
      </c>
      <c r="FA81" s="103">
        <f t="shared" si="234"/>
        <v>0</v>
      </c>
      <c r="FB81" s="103">
        <f t="shared" si="234"/>
        <v>0</v>
      </c>
      <c r="FC81" s="103">
        <f t="shared" si="234"/>
        <v>0</v>
      </c>
      <c r="FD81" s="103">
        <f t="shared" si="234"/>
        <v>0</v>
      </c>
      <c r="FE81" s="103">
        <f t="shared" si="234"/>
        <v>0</v>
      </c>
      <c r="FF81" s="103">
        <f t="shared" si="234"/>
        <v>0</v>
      </c>
      <c r="FG81" s="103">
        <f t="shared" si="234"/>
        <v>0</v>
      </c>
      <c r="FH81" s="103">
        <f t="shared" si="234"/>
        <v>0</v>
      </c>
      <c r="FI81" s="103">
        <f t="shared" si="234"/>
        <v>0</v>
      </c>
      <c r="FJ81" s="103">
        <f t="shared" si="234"/>
        <v>0</v>
      </c>
      <c r="FK81" s="103">
        <f t="shared" si="234"/>
        <v>0</v>
      </c>
      <c r="FL81" s="103">
        <f t="shared" si="234"/>
        <v>0</v>
      </c>
      <c r="FM81" s="103">
        <f t="shared" si="234"/>
        <v>0</v>
      </c>
      <c r="FN81" s="103">
        <f t="shared" si="234"/>
        <v>0</v>
      </c>
      <c r="FO81" s="103">
        <f t="shared" si="234"/>
        <v>183760.07</v>
      </c>
      <c r="FP81" s="103">
        <f t="shared" si="234"/>
        <v>0</v>
      </c>
      <c r="FQ81" s="103">
        <f t="shared" si="234"/>
        <v>0</v>
      </c>
      <c r="FR81" s="103">
        <f t="shared" si="234"/>
        <v>210787.02</v>
      </c>
      <c r="FS81" s="103">
        <f>SUM(FS75:FS80)</f>
        <v>7406300.2500000009</v>
      </c>
      <c r="FT81" s="71">
        <f t="shared" si="222"/>
        <v>8.7446911471596042E-2</v>
      </c>
      <c r="FU81" s="103">
        <f t="shared" si="223"/>
        <v>1011.7108708748091</v>
      </c>
      <c r="FV81" s="103">
        <f t="shared" ref="FV81:GU81" si="235">SUM(FV75:FV80)</f>
        <v>102360.2</v>
      </c>
      <c r="FW81" s="103">
        <f t="shared" si="235"/>
        <v>0</v>
      </c>
      <c r="FX81" s="103">
        <f t="shared" si="235"/>
        <v>0</v>
      </c>
      <c r="FY81" s="103">
        <f t="shared" si="235"/>
        <v>0</v>
      </c>
      <c r="FZ81" s="103">
        <f t="shared" si="235"/>
        <v>0</v>
      </c>
      <c r="GA81" s="103">
        <f t="shared" si="235"/>
        <v>0</v>
      </c>
      <c r="GB81" s="103">
        <f t="shared" si="235"/>
        <v>0</v>
      </c>
      <c r="GC81" s="103">
        <f t="shared" si="235"/>
        <v>0</v>
      </c>
      <c r="GD81" s="103">
        <f t="shared" si="235"/>
        <v>0</v>
      </c>
      <c r="GE81" s="103">
        <f t="shared" si="235"/>
        <v>160910</v>
      </c>
      <c r="GF81" s="103">
        <f t="shared" si="235"/>
        <v>104303</v>
      </c>
      <c r="GG81" s="103">
        <f t="shared" si="235"/>
        <v>0</v>
      </c>
      <c r="GH81" s="103">
        <f t="shared" si="235"/>
        <v>0</v>
      </c>
      <c r="GI81" s="103">
        <f t="shared" si="235"/>
        <v>0</v>
      </c>
      <c r="GJ81" s="103">
        <f t="shared" si="235"/>
        <v>0</v>
      </c>
      <c r="GK81" s="103">
        <f t="shared" si="235"/>
        <v>41251.21</v>
      </c>
      <c r="GL81" s="103">
        <f t="shared" si="235"/>
        <v>312928.63</v>
      </c>
      <c r="GM81" s="103">
        <f t="shared" si="235"/>
        <v>0</v>
      </c>
      <c r="GN81" s="103">
        <f t="shared" si="235"/>
        <v>0</v>
      </c>
      <c r="GO81" s="103">
        <f t="shared" si="235"/>
        <v>0</v>
      </c>
      <c r="GP81" s="103">
        <f t="shared" si="235"/>
        <v>0</v>
      </c>
      <c r="GQ81" s="103">
        <f t="shared" si="235"/>
        <v>0</v>
      </c>
      <c r="GR81" s="103">
        <f t="shared" si="235"/>
        <v>0</v>
      </c>
      <c r="GS81" s="103">
        <f t="shared" si="235"/>
        <v>0</v>
      </c>
      <c r="GT81" s="103">
        <f t="shared" si="235"/>
        <v>0</v>
      </c>
      <c r="GU81" s="103">
        <f t="shared" si="235"/>
        <v>721753.04</v>
      </c>
      <c r="GV81" s="71">
        <f>GU81/E81</f>
        <v>8.5218087388821851E-3</v>
      </c>
      <c r="GW81" s="107">
        <f t="shared" si="225"/>
        <v>98.592464794408102</v>
      </c>
    </row>
    <row r="82" spans="1:222" ht="4.5" customHeight="1" x14ac:dyDescent="0.2">
      <c r="B82" s="87"/>
      <c r="C82" s="100"/>
      <c r="D82" s="120"/>
      <c r="E82" s="121"/>
      <c r="F82" s="81"/>
      <c r="G82" s="81"/>
      <c r="H82" s="81"/>
      <c r="I82" s="81"/>
      <c r="J82" s="81"/>
      <c r="K82" s="81"/>
      <c r="L82" s="81"/>
      <c r="M82" s="81"/>
      <c r="N82" s="81"/>
      <c r="O82" s="92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92"/>
      <c r="AO82" s="81"/>
      <c r="AP82" s="81"/>
      <c r="AQ82" s="81"/>
      <c r="AR82" s="81"/>
      <c r="AS82" s="81"/>
      <c r="AT82" s="81"/>
      <c r="AU82" s="81"/>
      <c r="AV82" s="92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92"/>
      <c r="BX82" s="81"/>
      <c r="BY82" s="81"/>
      <c r="BZ82" s="81"/>
      <c r="CA82" s="81"/>
      <c r="CB82" s="81"/>
      <c r="CC82" s="81"/>
      <c r="CD82" s="81"/>
      <c r="CE82" s="81"/>
      <c r="CF82" s="92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  <c r="EW82" s="81"/>
      <c r="EX82" s="81"/>
      <c r="EY82" s="81"/>
      <c r="EZ82" s="81"/>
      <c r="FA82" s="81"/>
      <c r="FB82" s="81"/>
      <c r="FC82" s="81"/>
      <c r="FD82" s="81"/>
      <c r="FE82" s="81"/>
      <c r="FF82" s="81"/>
      <c r="FG82" s="81"/>
      <c r="FH82" s="81"/>
      <c r="FI82" s="81"/>
      <c r="FJ82" s="81"/>
      <c r="FK82" s="81"/>
      <c r="FL82" s="81"/>
      <c r="FM82" s="81"/>
      <c r="FN82" s="81"/>
      <c r="FO82" s="81"/>
      <c r="FP82" s="81"/>
      <c r="FQ82" s="81"/>
      <c r="FR82" s="81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108"/>
    </row>
    <row r="83" spans="1:222" ht="12.75" x14ac:dyDescent="0.2">
      <c r="A83" s="99" t="s">
        <v>280</v>
      </c>
      <c r="B83" s="87"/>
      <c r="C83" s="100"/>
      <c r="D83" s="120"/>
      <c r="E83" s="121"/>
      <c r="F83" s="81"/>
      <c r="G83" s="81"/>
      <c r="H83" s="81"/>
      <c r="I83" s="81"/>
      <c r="J83" s="81"/>
      <c r="K83" s="81"/>
      <c r="L83" s="81"/>
      <c r="M83" s="81"/>
      <c r="N83" s="81"/>
      <c r="O83" s="92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92"/>
      <c r="AO83" s="81"/>
      <c r="AP83" s="81"/>
      <c r="AQ83" s="81"/>
      <c r="AR83" s="81"/>
      <c r="AS83" s="81"/>
      <c r="AT83" s="81"/>
      <c r="AU83" s="81"/>
      <c r="AV83" s="92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92"/>
      <c r="BX83" s="81"/>
      <c r="BY83" s="81"/>
      <c r="BZ83" s="81"/>
      <c r="CA83" s="81"/>
      <c r="CB83" s="81"/>
      <c r="CC83" s="81"/>
      <c r="CD83" s="81"/>
      <c r="CE83" s="81"/>
      <c r="CF83" s="92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  <c r="EW83" s="81"/>
      <c r="EX83" s="81"/>
      <c r="EY83" s="81"/>
      <c r="EZ83" s="81"/>
      <c r="FA83" s="81"/>
      <c r="FB83" s="81"/>
      <c r="FC83" s="81"/>
      <c r="FD83" s="81"/>
      <c r="FE83" s="81"/>
      <c r="FF83" s="81"/>
      <c r="FG83" s="81"/>
      <c r="FH83" s="81"/>
      <c r="FI83" s="81"/>
      <c r="FJ83" s="81"/>
      <c r="FK83" s="81"/>
      <c r="FL83" s="81"/>
      <c r="FM83" s="81"/>
      <c r="FN83" s="81"/>
      <c r="FO83" s="81"/>
      <c r="FP83" s="81"/>
      <c r="FQ83" s="81"/>
      <c r="FR83" s="81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108"/>
    </row>
    <row r="84" spans="1:222" x14ac:dyDescent="0.2">
      <c r="B84" s="87" t="s">
        <v>281</v>
      </c>
      <c r="C84" s="87" t="s">
        <v>282</v>
      </c>
      <c r="D84" s="88">
        <f>IF(ISNA(VLOOKUP($B84,'[2]1516 enrollment_Rev_Exp by size'!$A$6:$C$325,3,FALSE)),"",VLOOKUP($B84,'[2]1516 enrollment_Rev_Exp by size'!$A$6:$C$325,3,FALSE))</f>
        <v>27.150000000000002</v>
      </c>
      <c r="E84" s="89">
        <v>1063558.45</v>
      </c>
      <c r="F84" s="67">
        <f>N84+AM84+AU84+BV84+CE84+FS84+GU84</f>
        <v>1063558.45</v>
      </c>
      <c r="G84" s="67">
        <f t="shared" ref="G84:G89" si="236">F84-E84</f>
        <v>0</v>
      </c>
      <c r="H84" s="90">
        <f>IF(ISNA(VLOOKUP($B84,'[2]1516 Exp_Rev Access'!$F$7:$FS$310,2,FALSE)),"",VLOOKUP($B84,'[2]1516 Exp_Rev Access'!$F$7:$FS$310,2,FALSE))</f>
        <v>17830.11</v>
      </c>
      <c r="I84" s="90">
        <f>IF(ISNA(VLOOKUP($B84,'[2]1516 Exp_Rev Access'!$F$7:$FS$310,3,FALSE)),"",VLOOKUP($B84,'[2]1516 Exp_Rev Access'!$F$7:$FS$310,3,FALSE))</f>
        <v>0</v>
      </c>
      <c r="J84" s="90">
        <f>IF(ISNA(VLOOKUP($B84,'[2]1516 Exp_Rev Access'!$F$7:$FS$310,4,FALSE)),"",VLOOKUP($B84,'[2]1516 Exp_Rev Access'!$F$7:$FS$310,4,FALSE))</f>
        <v>26</v>
      </c>
      <c r="K84" s="90">
        <f>IF(ISNA(VLOOKUP($B84,'[2]1516 Exp_Rev Access'!$F$7:$FS$310,5,FALSE)),"-",VLOOKUP($B84,'[2]1516 Exp_Rev Access'!$F$7:$FS$310,5,FALSE))</f>
        <v>599.61</v>
      </c>
      <c r="L84" s="90">
        <f>IF(ISNA(VLOOKUP($B84,'[2]1516 Exp_Rev Access'!$F$7:$FS$310,6,FALSE)),"",VLOOKUP($B84,'[2]1516 Exp_Rev Access'!$F$7:$FS$310,6,FALSE))</f>
        <v>0</v>
      </c>
      <c r="M84" s="90">
        <f>IF(ISNA(VLOOKUP($B84,'[2]1516 Exp_Rev Access'!$F$7:$FS$310,7,FALSE)),"",VLOOKUP($B84,'[2]1516 Exp_Rev Access'!$F$7:$FS$310,7,FALSE))</f>
        <v>0</v>
      </c>
      <c r="N84" s="53">
        <f t="shared" ref="N84:N88" si="237">SUM(H84:M84)</f>
        <v>18455.72</v>
      </c>
      <c r="O84" s="91">
        <f t="shared" ref="O84:O89" si="238">N84/E84</f>
        <v>1.7352802753811982E-2</v>
      </c>
      <c r="P84" s="53">
        <f t="shared" ref="P84:P89" si="239">N84/D84</f>
        <v>679.7686924493554</v>
      </c>
      <c r="Q84" s="90">
        <f>IF(ISNA(VLOOKUP($B84,'[2]1516 Exp_Rev Access'!$F$7:$FS$310,8,FALSE)),"",VLOOKUP($B84,'[2]1516 Exp_Rev Access'!$F$7:$FS$310,8,FALSE))</f>
        <v>0</v>
      </c>
      <c r="R84" s="90">
        <f>IF(ISNA(VLOOKUP($B84,'[2]1516 Exp_Rev Access'!$F$7:$FS$310,9,FALSE)),"",VLOOKUP($B84,'[2]1516 Exp_Rev Access'!$F$7:$FS$310,9,FALSE))</f>
        <v>0</v>
      </c>
      <c r="S84" s="90">
        <f>IF(ISNA(VLOOKUP($B84,'[2]1516 Exp_Rev Access'!$F$7:$FS$310,10,FALSE)),"",VLOOKUP($B84,'[2]1516 Exp_Rev Access'!$F$7:$FS$310,10,FALSE))</f>
        <v>0</v>
      </c>
      <c r="T84" s="90">
        <f>IF(ISNA(VLOOKUP($B84,'[2]1516 Exp_Rev Access'!$F$7:$FS$310,11,FALSE)),"",VLOOKUP($B84,'[2]1516 Exp_Rev Access'!$F$7:$FS$310,11,FALSE))</f>
        <v>0</v>
      </c>
      <c r="U84" s="90">
        <f>IF(ISNA(VLOOKUP($B84,'[2]1516 Exp_Rev Access'!$F$7:$FS$310,12,FALSE)),"",VLOOKUP($B84,'[2]1516 Exp_Rev Access'!$F$7:$FS$310,12,FALSE))</f>
        <v>0</v>
      </c>
      <c r="V84" s="90">
        <f>IF(ISNA(VLOOKUP($B84,'[2]1516 Exp_Rev Access'!$F$7:$FS$310,13,FALSE)),"",VLOOKUP($B84,'[2]1516 Exp_Rev Access'!$F$7:$FS$310,13,FALSE))</f>
        <v>0</v>
      </c>
      <c r="W84" s="90">
        <f>IF(ISNA(VLOOKUP($B84,'[2]1516 Exp_Rev Access'!$F$7:$FS$310,14,FALSE)),"",VLOOKUP($B84,'[2]1516 Exp_Rev Access'!$F$7:$FS$310,14,FALSE))</f>
        <v>0</v>
      </c>
      <c r="X84" s="90">
        <f>IF(ISNA(VLOOKUP($B84,'[2]1516 Exp_Rev Access'!$F$7:$FS$310,15,FALSE)),"",VLOOKUP($B84,'[2]1516 Exp_Rev Access'!$F$7:$FS$310,15,FALSE))</f>
        <v>0</v>
      </c>
      <c r="Y84" s="90">
        <f>IF(ISNA(VLOOKUP($B84,'[2]1516 Exp_Rev Access'!$F$7:$FS$310,16,FALSE)),"",VLOOKUP($B84,'[2]1516 Exp_Rev Access'!$F$7:$FS$310,16,FALSE))</f>
        <v>0</v>
      </c>
      <c r="Z84" s="90">
        <f>IF(ISNA(VLOOKUP($B84,'[2]1516 Exp_Rev Access'!$F$7:$FS$310,17,FALSE)),"",VLOOKUP($B84,'[2]1516 Exp_Rev Access'!$F$7:$FS$310,17,FALSE))</f>
        <v>0</v>
      </c>
      <c r="AA84" s="90">
        <f>IF(ISNA(VLOOKUP($B84,'[2]1516 Exp_Rev Access'!$F$7:$FS$310,18,FALSE)),"",VLOOKUP($B84,'[2]1516 Exp_Rev Access'!$F$7:$FS$310,18,FALSE))</f>
        <v>0</v>
      </c>
      <c r="AB84" s="90">
        <f>IF(ISNA(VLOOKUP($B84,'[2]1516 Exp_Rev Access'!$F$7:$FS$310,19,FALSE)),"",VLOOKUP($B84,'[2]1516 Exp_Rev Access'!$F$7:$FS$310,19,FALSE))</f>
        <v>0</v>
      </c>
      <c r="AC84" s="90">
        <f>IF(ISNA(VLOOKUP($B84,'[2]1516 Exp_Rev Access'!$F$7:$FS$310,20,FALSE)),"",VLOOKUP($B84,'[2]1516 Exp_Rev Access'!$F$7:$FS$310,20,FALSE))</f>
        <v>0</v>
      </c>
      <c r="AD84" s="90">
        <f>IF(ISNA(VLOOKUP($B84,'[2]1516 Exp_Rev Access'!$F$7:$FS$310,21,FALSE)),"",VLOOKUP($B84,'[2]1516 Exp_Rev Access'!$F$7:$FS$310,21,FALSE))</f>
        <v>491.5</v>
      </c>
      <c r="AE84" s="90">
        <f>IF(ISNA(VLOOKUP($B84,'[2]1516 Exp_Rev Access'!$F$7:$FS$310,22,FALSE)),"",VLOOKUP($B84,'[2]1516 Exp_Rev Access'!$F$7:$FS$310,22,FALSE))</f>
        <v>1110.29</v>
      </c>
      <c r="AF84" s="90">
        <f>IF(ISNA(VLOOKUP($B84,'[2]1516 Exp_Rev Access'!$F$7:$FS$310,23,FALSE)),"",VLOOKUP($B84,'[2]1516 Exp_Rev Access'!$F$7:$FS$310,23,FALSE))</f>
        <v>0</v>
      </c>
      <c r="AG84" s="90">
        <f>IF(ISNA(VLOOKUP($B84,'[2]1516 Exp_Rev Access'!$F$7:$FS$310,24,FALSE)),"",VLOOKUP($B84,'[2]1516 Exp_Rev Access'!$F$7:$FS$310,24,FALSE))</f>
        <v>120.49</v>
      </c>
      <c r="AH84" s="90">
        <f>IF(ISNA(VLOOKUP($B84,'[2]1516 Exp_Rev Access'!$F$7:$FS$310,25,FALSE)),"",VLOOKUP($B84,'[2]1516 Exp_Rev Access'!$F$7:$FS$310,25,FALSE))</f>
        <v>0</v>
      </c>
      <c r="AI84" s="90">
        <f>IF(ISNA(VLOOKUP($B84,'[2]1516 Exp_Rev Access'!$F$7:$FS$310,26,FALSE)),"",VLOOKUP($B84,'[2]1516 Exp_Rev Access'!$F$7:$FS$310,26,FALSE))</f>
        <v>0</v>
      </c>
      <c r="AJ84" s="90">
        <f>IF(ISNA(VLOOKUP($B84,'[2]1516 Exp_Rev Access'!$F$7:$FS$310,27,FALSE)),"",VLOOKUP($B84,'[2]1516 Exp_Rev Access'!$F$7:$FS$310,27,FALSE))</f>
        <v>0</v>
      </c>
      <c r="AK84" s="90">
        <f>IF(ISNA(VLOOKUP($B84,'[2]1516 Exp_Rev Access'!$F$7:$FS$310,28,FALSE)),"",VLOOKUP($B84,'[2]1516 Exp_Rev Access'!$F$7:$FS$310,28,FALSE))</f>
        <v>552.27</v>
      </c>
      <c r="AL84" s="90">
        <f>IF(ISNA(VLOOKUP($B84,'[2]1516 Exp_Rev Access'!$F$7:$FS$310,29,FALSE)),"",VLOOKUP($B84,'[2]1516 Exp_Rev Access'!$F$7:$FS$310,29,FALSE))</f>
        <v>3154.35</v>
      </c>
      <c r="AM84" s="53">
        <f>SUM(Q84:AL84)</f>
        <v>5428.9</v>
      </c>
      <c r="AN84" s="92">
        <f t="shared" ref="AN84:AN89" si="240">AM84/E84</f>
        <v>5.1044679302768925E-3</v>
      </c>
      <c r="AO84" s="68">
        <f t="shared" ref="AO84:AO89" si="241">AM84/D84</f>
        <v>199.95948434622466</v>
      </c>
      <c r="AP84" s="90">
        <f>IF(ISNA(VLOOKUP($B84,'[2]1516 Exp_Rev Access'!$F$7:$FS$310,30,FALSE)),"",VLOOKUP($B84,'[2]1516 Exp_Rev Access'!$F$7:$FS$310,30,FALSE))</f>
        <v>322290.32</v>
      </c>
      <c r="AQ84" s="90">
        <f>IF(ISNA(VLOOKUP($B84,'[2]1516 Exp_Rev Access'!$F$7:$FS$310,31,FALSE)),"",VLOOKUP($B84,'[2]1516 Exp_Rev Access'!$F$7:$FS$310,31,FALSE))</f>
        <v>955.86</v>
      </c>
      <c r="AR84" s="90">
        <f>IF(ISNA(VLOOKUP($B84,'[2]1516 Exp_Rev Access'!$F$7:$FS$310,32,FALSE)),"",VLOOKUP($B84,'[2]1516 Exp_Rev Access'!$F$7:$FS$310,32,FALSE))</f>
        <v>72155.399999999994</v>
      </c>
      <c r="AS84" s="90">
        <f>IF(ISNA(VLOOKUP($B84,'[2]1516 Exp_Rev Access'!$F$7:$FS$310,33,FALSE)),"",VLOOKUP($B84,'[2]1516 Exp_Rev Access'!$F$7:$FS$310,33,FALSE))</f>
        <v>0</v>
      </c>
      <c r="AT84" s="90">
        <f>IF(ISNA(VLOOKUP($B84,'[2]1516 Exp_Rev Access'!$F$7:$FS$310,34,FALSE)),"",VLOOKUP($B84,'[2]1516 Exp_Rev Access'!$F$7:$FS$310,34,FALSE))</f>
        <v>0</v>
      </c>
      <c r="AU84" s="53">
        <f>SUM(AP84:AT84)</f>
        <v>395401.57999999996</v>
      </c>
      <c r="AV84" s="93">
        <f t="shared" ref="AV84:AV89" si="242">AU84/E84</f>
        <v>0.37177230832964558</v>
      </c>
      <c r="AW84" s="53">
        <f t="shared" ref="AW84:AW89" si="243">AU84/D84</f>
        <v>14563.594106813993</v>
      </c>
      <c r="AX84" s="90">
        <f>IF(ISNA(VLOOKUP($B84,'[2]1516 Exp_Rev Access'!$F$7:$FS$310,35,FALSE)),"",VLOOKUP($B84,'[2]1516 Exp_Rev Access'!$F$7:$FS$310,35,FALSE))</f>
        <v>0</v>
      </c>
      <c r="AY84" s="90">
        <f>IF(ISNA(VLOOKUP($B84,'[2]1516 Exp_Rev Access'!$F$7:$FS$310,36,FALSE)),"",VLOOKUP($B84,'[2]1516 Exp_Rev Access'!$F$7:$FS$310,36,FALSE))</f>
        <v>15803.08</v>
      </c>
      <c r="AZ84" s="90">
        <f>IF(ISNA(VLOOKUP($B84,'[2]1516 Exp_Rev Access'!$F$7:$FS$310,37,FALSE)),"",VLOOKUP($B84,'[2]1516 Exp_Rev Access'!$F$7:$FS$310,37,FALSE))</f>
        <v>0</v>
      </c>
      <c r="BA84" s="90">
        <f>IF(ISNA(VLOOKUP($B84,'[2]1516 Exp_Rev Access'!$F$7:$FS$310,38,FALSE)),"",VLOOKUP($B84,'[2]1516 Exp_Rev Access'!$F$7:$FS$310,38,FALSE))</f>
        <v>0</v>
      </c>
      <c r="BB84" s="90">
        <f>IF(ISNA(VLOOKUP($B84,'[2]1516 Exp_Rev Access'!$F$7:$FS$310,39,FALSE)),"",VLOOKUP($B84,'[2]1516 Exp_Rev Access'!$F$7:$FS$310,39,FALSE))</f>
        <v>0</v>
      </c>
      <c r="BC84" s="90">
        <f>IF(ISNA(VLOOKUP($B84,'[2]1516 Exp_Rev Access'!$F$7:$FS$310,40,FALSE)),"",VLOOKUP($B84,'[2]1516 Exp_Rev Access'!$F$7:$FS$310,40,FALSE))</f>
        <v>9645.9500000000007</v>
      </c>
      <c r="BD84" s="90">
        <f>IF(ISNA(VLOOKUP($B84,'[2]1516 Exp_Rev Access'!$F$7:$FS$310,41,FALSE)),"",VLOOKUP($B84,'[2]1516 Exp_Rev Access'!$F$7:$FS$310,41,FALSE))</f>
        <v>0</v>
      </c>
      <c r="BE84" s="90">
        <f>IF(ISNA(VLOOKUP($B84,'[2]1516 Exp_Rev Access'!$F$7:$FS$310,42,FALSE)),"",VLOOKUP($B84,'[2]1516 Exp_Rev Access'!$F$7:$FS$310,42,FALSE))</f>
        <v>530.9</v>
      </c>
      <c r="BF84" s="90">
        <f>IF(ISNA(VLOOKUP($B84,'[2]1516 Exp_Rev Access'!$F$7:$FS$310,43,FALSE)),"",VLOOKUP($B84,'[2]1516 Exp_Rev Access'!$F$7:$FS$310,43,FALSE))</f>
        <v>0</v>
      </c>
      <c r="BG84" s="90">
        <f>IF(ISNA(VLOOKUP($B84,'[2]1516 Exp_Rev Access'!$F$7:$FS$310,44,FALSE)),"",VLOOKUP($B84,'[2]1516 Exp_Rev Access'!$F$7:$FS$310,44,FALSE))</f>
        <v>0</v>
      </c>
      <c r="BH84" s="90">
        <f>IF(ISNA(VLOOKUP($B84,'[2]1516 Exp_Rev Access'!$F$7:$FS$310,45,FALSE)),"",VLOOKUP($B84,'[2]1516 Exp_Rev Access'!$F$7:$FS$310,45,FALSE))</f>
        <v>92.75</v>
      </c>
      <c r="BI84" s="90">
        <f>IF(ISNA(VLOOKUP($B84,'[2]1516 Exp_Rev Access'!$F$7:$FS$310,46,FALSE)),"",VLOOKUP($B84,'[2]1516 Exp_Rev Access'!$F$7:$FS$310,46,FALSE))</f>
        <v>0</v>
      </c>
      <c r="BJ84" s="90">
        <f>IF(ISNA(VLOOKUP($B84,'[2]1516 Exp_Rev Access'!$F$7:$FS$310,47,FALSE)),"",VLOOKUP($B84,'[2]1516 Exp_Rev Access'!$F$7:$FS$310,47,FALSE))</f>
        <v>593.32000000000005</v>
      </c>
      <c r="BK84" s="90">
        <f>IF(ISNA(VLOOKUP($B84,'[2]1516 Exp_Rev Access'!$F$7:$FS$310,48,FALSE)),"",VLOOKUP($B84,'[2]1516 Exp_Rev Access'!$F$7:$FS$310,48,FALSE))</f>
        <v>138423.63</v>
      </c>
      <c r="BL84" s="90">
        <f>IF(ISNA(VLOOKUP($B84,'[2]1516 Exp_Rev Access'!$F$7:$FS$310,49,FALSE)),"",VLOOKUP($B84,'[2]1516 Exp_Rev Access'!$F$7:$FS$310,49,FALSE))</f>
        <v>0</v>
      </c>
      <c r="BM84" s="90">
        <f>IF(ISNA(VLOOKUP($B84,'[2]1516 Exp_Rev Access'!$F$7:$FS$310,50,FALSE)),"",VLOOKUP($B84,'[2]1516 Exp_Rev Access'!$F$7:$FS$310,50,FALSE))</f>
        <v>0</v>
      </c>
      <c r="BN84" s="90">
        <f>IF(ISNA(VLOOKUP($B84,'[2]1516 Exp_Rev Access'!$F$7:$FS$310,51,FALSE)),"",VLOOKUP($B84,'[2]1516 Exp_Rev Access'!$F$7:$FS$310,51,FALSE))</f>
        <v>0</v>
      </c>
      <c r="BO84" s="90">
        <f>IF(ISNA(VLOOKUP($B84,'[2]1516 Exp_Rev Access'!$F$7:$FS$310,52,FALSE)),"",VLOOKUP($B84,'[2]1516 Exp_Rev Access'!$F$7:$FS$310,52,FALSE))</f>
        <v>0</v>
      </c>
      <c r="BP84" s="90">
        <f>IF(ISNA(VLOOKUP($B84,'[2]1516 Exp_Rev Access'!$F$7:$FS$310,53,FALSE)),"",VLOOKUP($B84,'[2]1516 Exp_Rev Access'!$F$7:$FS$310,53,FALSE))</f>
        <v>0</v>
      </c>
      <c r="BQ84" s="90">
        <f>IF(ISNA(VLOOKUP($B84,'[2]1516 Exp_Rev Access'!$F$7:$FS$310,54,FALSE)),"",VLOOKUP($B84,'[2]1516 Exp_Rev Access'!$F$7:$FS$310,54,FALSE))</f>
        <v>0</v>
      </c>
      <c r="BR84" s="90">
        <f>IF(ISNA(VLOOKUP($B84,'[2]1516 Exp_Rev Access'!$F$7:$FS$310,55,FALSE)),"",VLOOKUP($B84,'[2]1516 Exp_Rev Access'!$F$7:$FS$310,55,FALSE))</f>
        <v>0</v>
      </c>
      <c r="BS84" s="90">
        <f>IF(ISNA(VLOOKUP($B84,'[2]1516 Exp_Rev Access'!$F$7:$FS$310,56,FALSE)),"",VLOOKUP($B84,'[2]1516 Exp_Rev Access'!$F$7:$FS$310,56,FALSE))</f>
        <v>0</v>
      </c>
      <c r="BT84" s="90">
        <f>IF(ISNA(VLOOKUP($B84,'[2]1516 Exp_Rev Access'!$F$7:$FS$310,57,FALSE)),"",VLOOKUP($B84,'[2]1516 Exp_Rev Access'!$F$7:$FS$310,57,FALSE))</f>
        <v>0</v>
      </c>
      <c r="BU84" s="90">
        <f>IF(ISNA(VLOOKUP($B84,'[2]1516 Exp_Rev Access'!$F$7:$FS$310,58,FALSE)),"",VLOOKUP($B84,'[2]1516 Exp_Rev Access'!$F$7:$FS$310,58,FALSE))</f>
        <v>0</v>
      </c>
      <c r="BV84" s="53">
        <f>SUM(AX84:BU84)</f>
        <v>165089.63</v>
      </c>
      <c r="BW84" s="92">
        <f t="shared" ref="BW84:BW89" si="244">BV84/E84</f>
        <v>0.15522384312775664</v>
      </c>
      <c r="BX84" s="68">
        <f t="shared" ref="BX84:BX89" si="245">BV84/D84</f>
        <v>6080.6493554327808</v>
      </c>
      <c r="BY84" s="90">
        <f>IF(ISNA(VLOOKUP($B84,'[2]1516 Exp_Rev Access'!$F$7:$FS$310,59,FALSE)),"",VLOOKUP($B84,'[2]1516 Exp_Rev Access'!$F$7:$FS$310,59,FALSE))</f>
        <v>0</v>
      </c>
      <c r="BZ84" s="90">
        <f>IF(ISNA(VLOOKUP($B84,'[2]1516 Exp_Rev Access'!$F$7:$FS$310,60,FALSE)),"",VLOOKUP($B84,'[2]1516 Exp_Rev Access'!$F$7:$FS$310,60,FALSE))</f>
        <v>348305.35</v>
      </c>
      <c r="CA84" s="90">
        <f>IF(ISNA(VLOOKUP($B84,'[2]1516 Exp_Rev Access'!$F$7:$FS$310,61,FALSE)),"",VLOOKUP($B84,'[2]1516 Exp_Rev Access'!$F$7:$FS$310,61,FALSE))</f>
        <v>8891.32</v>
      </c>
      <c r="CB84" s="90">
        <f>IF(ISNA(VLOOKUP($B84,'[2]1516 Exp_Rev Access'!$F$7:$FS$310,62,FALSE)),"",VLOOKUP($B84,'[2]1516 Exp_Rev Access'!$F$7:$FS$310,62,FALSE))</f>
        <v>0</v>
      </c>
      <c r="CC84" s="90">
        <f>IF(ISNA(VLOOKUP($B84,'[2]1516 Exp_Rev Access'!$F$7:$FS$310,63,FALSE)),"",VLOOKUP($B84,'[2]1516 Exp_Rev Access'!$F$7:$FS$310,63,FALSE))</f>
        <v>16418.849999999999</v>
      </c>
      <c r="CD84" s="90">
        <f>IF(ISNA(VLOOKUP($B84,'[2]1516 Exp_Rev Access'!$F$7:$FS$310,64,FALSE)),"",VLOOKUP($B84,'[2]1516 Exp_Rev Access'!$F$7:$FS$310,64,FALSE))</f>
        <v>0</v>
      </c>
      <c r="CE84" s="53">
        <f>SUM(BY84:CD84)</f>
        <v>373615.51999999996</v>
      </c>
      <c r="CF84" s="92">
        <f t="shared" ref="CF84:CF89" si="246">CE84/E84</f>
        <v>0.35128818731119099</v>
      </c>
      <c r="CG84" s="94">
        <f t="shared" ref="CG84:CG89" si="247">CE84/D84</f>
        <v>13761.160957642724</v>
      </c>
      <c r="CH84" s="90">
        <f>IF(ISNA(VLOOKUP($B84,'[2]1516 Exp_Rev Access'!$F$7:$FS$310,65,FALSE)),"",VLOOKUP($B84,'[2]1516 Exp_Rev Access'!$F$7:$FS$310,65,FALSE))</f>
        <v>0</v>
      </c>
      <c r="CI84" s="90">
        <f>IF(ISNA(VLOOKUP($B84,'[2]1516 Exp_Rev Access'!$F$7:$FS$310,66,FALSE)),"",VLOOKUP($B84,'[2]1516 Exp_Rev Access'!$F$7:$FS$310,66,FALSE))</f>
        <v>0</v>
      </c>
      <c r="CJ84" s="90">
        <f>IF(ISNA(VLOOKUP($B84,'[2]1516 Exp_Rev Access'!$F$7:$FS$310,67,FALSE)),"",VLOOKUP($B84,'[2]1516 Exp_Rev Access'!$F$7:$FS$310,67,FALSE))</f>
        <v>0</v>
      </c>
      <c r="CK84" s="90">
        <f>IF(ISNA(VLOOKUP($B84,'[2]1516 Exp_Rev Access'!$F$7:$FS$310,68,FALSE)),"",VLOOKUP($B84,'[2]1516 Exp_Rev Access'!$F$7:$FS$310,68,FALSE))</f>
        <v>0</v>
      </c>
      <c r="CL84" s="90">
        <f>IF(ISNA(VLOOKUP($B84,'[2]1516 Exp_Rev Access'!$F$7:$FS$310,69,FALSE)),"",VLOOKUP($B84,'[2]1516 Exp_Rev Access'!$F$7:$FS$310,69,FALSE))</f>
        <v>0</v>
      </c>
      <c r="CM84" s="90">
        <f>IF(ISNA(VLOOKUP($B84,'[2]1516 Exp_Rev Access'!$F$7:$FS$310,70,FALSE)),"",VLOOKUP($B84,'[2]1516 Exp_Rev Access'!$F$7:$FS$310,70,FALSE))</f>
        <v>0</v>
      </c>
      <c r="CN84" s="90">
        <f>IF(ISNA(VLOOKUP($B84,'[2]1516 Exp_Rev Access'!$F$7:$FS$310,71,FALSE)),"",VLOOKUP($B84,'[2]1516 Exp_Rev Access'!$F$7:$FS$310,71,FALSE))</f>
        <v>0</v>
      </c>
      <c r="CO84" s="90">
        <f>IF(ISNA(VLOOKUP($B84,'[2]1516 Exp_Rev Access'!$F$7:$FS$310,72,FALSE)),"",VLOOKUP($B84,'[2]1516 Exp_Rev Access'!$F$7:$FS$310,72,FALSE))</f>
        <v>0</v>
      </c>
      <c r="CP84" s="90">
        <f>IF(ISNA(VLOOKUP($B84,'[2]1516 Exp_Rev Access'!$F$7:$FS$310,73,FALSE)),"",VLOOKUP($B84,'[2]1516 Exp_Rev Access'!$F$7:$FS$310,73,FALSE))</f>
        <v>0</v>
      </c>
      <c r="CQ84" s="90">
        <f>IF(ISNA(VLOOKUP($B84,'[2]1516 Exp_Rev Access'!$F$7:$FS$310,74,FALSE)),"",VLOOKUP($B84,'[2]1516 Exp_Rev Access'!$F$7:$FS$310,74,FALSE))</f>
        <v>10693</v>
      </c>
      <c r="CR84" s="90">
        <f>IF(ISNA(VLOOKUP($B84,'[2]1516 Exp_Rev Access'!$F$7:$FS$310,75,FALSE)),"",VLOOKUP($B84,'[2]1516 Exp_Rev Access'!$F$7:$FS$310,75,FALSE))</f>
        <v>0</v>
      </c>
      <c r="CS84" s="90">
        <f>IF(ISNA(VLOOKUP($B84,'[2]1516 Exp_Rev Access'!$F$7:$FS$310,76,FALSE)),"",VLOOKUP($B84,'[2]1516 Exp_Rev Access'!$F$7:$FS$310,76,FALSE))</f>
        <v>0</v>
      </c>
      <c r="CT84" s="90">
        <f>IF(ISNA(VLOOKUP($B84,'[2]1516 Exp_Rev Access'!$F$7:$FS$310,77,FALSE)),"",VLOOKUP($B84,'[2]1516 Exp_Rev Access'!$F$7:$FS$310,77,FALSE))</f>
        <v>0</v>
      </c>
      <c r="CU84" s="90">
        <f>IF(ISNA(VLOOKUP($B84,'[2]1516 Exp_Rev Access'!$F$7:$FS$310,78,FALSE)),"",VLOOKUP($B84,'[2]1516 Exp_Rev Access'!$F$7:$FS$310,78,FALSE))</f>
        <v>50890.43</v>
      </c>
      <c r="CV84" s="90">
        <f>IF(ISNA(VLOOKUP($B84,'[2]1516 Exp_Rev Access'!$F$7:$FS$310,79,FALSE)),"",VLOOKUP($B84,'[2]1516 Exp_Rev Access'!$F$7:$FS$310,79,FALSE))</f>
        <v>986</v>
      </c>
      <c r="CW84" s="90">
        <f>IF(ISNA(VLOOKUP($B84,'[2]1516 Exp_Rev Access'!$F$7:$FS$310,80,FALSE)),"",VLOOKUP($B84,'[2]1516 Exp_Rev Access'!$F$7:$FS$310,80,FALSE))</f>
        <v>0</v>
      </c>
      <c r="CX84" s="90">
        <f>IF(ISNA(VLOOKUP($B84,'[2]1516 Exp_Rev Access'!$F$7:$FS$310,81,FALSE)),"",VLOOKUP($B84,'[2]1516 Exp_Rev Access'!$F$7:$FS$310,81,FALSE))</f>
        <v>0</v>
      </c>
      <c r="CY84" s="90">
        <f>IF(ISNA(VLOOKUP($B84,'[2]1516 Exp_Rev Access'!$F$7:$FS$310,82,FALSE)),"",VLOOKUP($B84,'[2]1516 Exp_Rev Access'!$F$7:$FS$310,82,FALSE))</f>
        <v>0</v>
      </c>
      <c r="CZ84" s="90">
        <f>IF(ISNA(VLOOKUP($B84,'[2]1516 Exp_Rev Access'!$F$7:$FS$310,83,FALSE)),"",VLOOKUP($B84,'[2]1516 Exp_Rev Access'!$F$7:$FS$310,83,FALSE))</f>
        <v>0</v>
      </c>
      <c r="DA84" s="90">
        <f>IF(ISNA(VLOOKUP($B84,'[2]1516 Exp_Rev Access'!$F$7:$FS$310,84,FALSE)),"",VLOOKUP($B84,'[2]1516 Exp_Rev Access'!$F$7:$FS$310,84,FALSE))</f>
        <v>0</v>
      </c>
      <c r="DB84" s="90">
        <f>IF(ISNA(VLOOKUP($B84,'[2]1516 Exp_Rev Access'!$F$7:$FS$310,85,FALSE)),"",VLOOKUP($B84,'[2]1516 Exp_Rev Access'!$F$7:$FS$310,85,FALSE))</f>
        <v>0</v>
      </c>
      <c r="DC84" s="90">
        <f>IF(ISNA(VLOOKUP($B84,'[2]1516 Exp_Rev Access'!$F$7:$FS$310,86,FALSE)),"",VLOOKUP($B84,'[2]1516 Exp_Rev Access'!$F$7:$FS$310,86,FALSE))</f>
        <v>0</v>
      </c>
      <c r="DD84" s="90">
        <f>IF(ISNA(VLOOKUP($B84,'[2]1516 Exp_Rev Access'!$F$7:$FS$310,87,FALSE)),"",VLOOKUP($B84,'[2]1516 Exp_Rev Access'!$F$7:$FS$310,87,FALSE))</f>
        <v>0</v>
      </c>
      <c r="DE84" s="90">
        <f>IF(ISNA(VLOOKUP($B84,'[2]1516 Exp_Rev Access'!$F$7:$FS$310,88,FALSE)),"",VLOOKUP($B84,'[2]1516 Exp_Rev Access'!$F$7:$FS$310,88,FALSE))</f>
        <v>0</v>
      </c>
      <c r="DF84" s="90">
        <f>IF(ISNA(VLOOKUP($B84,'[2]1516 Exp_Rev Access'!$F$7:$FS$310,89,FALSE)),"",VLOOKUP($B84,'[2]1516 Exp_Rev Access'!$F$7:$FS$310,89,FALSE))</f>
        <v>0</v>
      </c>
      <c r="DG84" s="90">
        <f>IF(ISNA(VLOOKUP($B84,'[2]1516 Exp_Rev Access'!$F$7:$FS$310,90,FALSE)),"",VLOOKUP($B84,'[2]1516 Exp_Rev Access'!$F$7:$FS$310,90,FALSE))</f>
        <v>0</v>
      </c>
      <c r="DH84" s="90">
        <f>IF(ISNA(VLOOKUP($B84,'[2]1516 Exp_Rev Access'!$F$7:$FS$310,91,FALSE)),"",VLOOKUP($B84,'[2]1516 Exp_Rev Access'!$F$7:$FS$310,91,FALSE))</f>
        <v>0</v>
      </c>
      <c r="DI84" s="90">
        <f>IF(ISNA(VLOOKUP($B84,'[2]1516 Exp_Rev Access'!$F$7:$FS$310,92,FALSE)),"",VLOOKUP($B84,'[2]1516 Exp_Rev Access'!$F$7:$FS$310,92,FALSE))</f>
        <v>20495.66</v>
      </c>
      <c r="DJ84" s="90">
        <f>IF(ISNA(VLOOKUP($B84,'[2]1516 Exp_Rev Access'!$F$7:$FS$310,93,FALSE)),"",VLOOKUP($B84,'[2]1516 Exp_Rev Access'!$F$7:$FS$310,93,FALSE))</f>
        <v>0</v>
      </c>
      <c r="DK84" s="90">
        <f>IF(ISNA(VLOOKUP($B84,'[2]1516 Exp_Rev Access'!$F$7:$FS$310,94,FALSE)),"",VLOOKUP($B84,'[2]1516 Exp_Rev Access'!$F$7:$FS$310,94,FALSE))</f>
        <v>0</v>
      </c>
      <c r="DL84" s="90">
        <f>IF(ISNA(VLOOKUP($B84,'[2]1516 Exp_Rev Access'!$F$7:$FS$310,95,FALSE)),"",VLOOKUP($B84,'[2]1516 Exp_Rev Access'!$F$7:$FS$310,95,FALSE))</f>
        <v>0</v>
      </c>
      <c r="DM84" s="90">
        <f>IF(ISNA(VLOOKUP($B84,'[2]1516 Exp_Rev Access'!$F$7:$FS$310,96,FALSE)),"",VLOOKUP($B84,'[2]1516 Exp_Rev Access'!$F$7:$FS$310,96,FALSE))</f>
        <v>0</v>
      </c>
      <c r="DN84" s="90">
        <f>IF(ISNA(VLOOKUP($B84,'[2]1516 Exp_Rev Access'!$F$7:$FS$310,97,FALSE)),"",VLOOKUP($B84,'[2]1516 Exp_Rev Access'!$F$7:$FS$310,97,FALSE))</f>
        <v>0</v>
      </c>
      <c r="DO84" s="90">
        <f>IF(ISNA(VLOOKUP($B84,'[2]1516 Exp_Rev Access'!$F$7:$FS$310,98,FALSE)),"",VLOOKUP($B84,'[2]1516 Exp_Rev Access'!$F$7:$FS$310,98,FALSE))</f>
        <v>0</v>
      </c>
      <c r="DP84" s="90">
        <f>IF(ISNA(VLOOKUP($B84,'[2]1516 Exp_Rev Access'!$F$7:$FS$310,99,FALSE)),"",VLOOKUP($B84,'[2]1516 Exp_Rev Access'!$F$7:$FS$310,99,FALSE))</f>
        <v>0</v>
      </c>
      <c r="DQ84" s="90">
        <f>IF(ISNA(VLOOKUP($B84,'[2]1516 Exp_Rev Access'!$F$7:$FS$310,100,FALSE)),"",VLOOKUP($B84,'[2]1516 Exp_Rev Access'!$F$7:$FS$310,100,FALSE))</f>
        <v>0</v>
      </c>
      <c r="DR84" s="90">
        <f>IF(ISNA(VLOOKUP($B84,'[2]1516 Exp_Rev Access'!$F$7:$FS$310,101,FALSE)),"",VLOOKUP($B84,'[2]1516 Exp_Rev Access'!$F$7:$FS$310,101,FALSE))</f>
        <v>0</v>
      </c>
      <c r="DS84" s="90">
        <f>IF(ISNA(VLOOKUP($B84,'[2]1516 Exp_Rev Access'!$F$7:$FS$310,102,FALSE)),"",VLOOKUP($B84,'[2]1516 Exp_Rev Access'!$F$7:$FS$310,102,FALSE))</f>
        <v>0</v>
      </c>
      <c r="DT84" s="90">
        <f>IF(ISNA(VLOOKUP($B84,'[2]1516 Exp_Rev Access'!$F$7:$FS$310,103,FALSE)),"",VLOOKUP($B84,'[2]1516 Exp_Rev Access'!$F$7:$FS$310,103,FALSE))</f>
        <v>0</v>
      </c>
      <c r="DU84" s="90">
        <f>IF(ISNA(VLOOKUP($B84,'[2]1516 Exp_Rev Access'!$F$7:$FS$310,104,FALSE)),"",VLOOKUP($B84,'[2]1516 Exp_Rev Access'!$F$7:$FS$310,104,FALSE))</f>
        <v>0</v>
      </c>
      <c r="DV84" s="90">
        <f>IF(ISNA(VLOOKUP($B84,'[2]1516 Exp_Rev Access'!$F$7:$FS$310,105,FALSE)),"",VLOOKUP($B84,'[2]1516 Exp_Rev Access'!$F$7:$FS$310,105,FALSE))</f>
        <v>0</v>
      </c>
      <c r="DW84" s="90">
        <f>IF(ISNA(VLOOKUP($B84,'[2]1516 Exp_Rev Access'!$F$7:$FS$310,106,FALSE)),"",VLOOKUP($B84,'[2]1516 Exp_Rev Access'!$F$7:$FS$310,106,FALSE))</f>
        <v>0</v>
      </c>
      <c r="DX84" s="90">
        <f>IF(ISNA(VLOOKUP($B84,'[2]1516 Exp_Rev Access'!$F$7:$FS$310,107,FALSE)),"",VLOOKUP($B84,'[2]1516 Exp_Rev Access'!$F$7:$FS$310,107,FALSE))</f>
        <v>0</v>
      </c>
      <c r="DY84" s="90">
        <f>IF(ISNA(VLOOKUP($B84,'[2]1516 Exp_Rev Access'!$F$7:$FS$310,108,FALSE)),"",VLOOKUP($B84,'[2]1516 Exp_Rev Access'!$F$7:$FS$310,108,FALSE))</f>
        <v>8545.1200000000008</v>
      </c>
      <c r="DZ84" s="90">
        <f>IF(ISNA(VLOOKUP($B84,'[2]1516 Exp_Rev Access'!$F$7:$FS$310,109,FALSE)),"",VLOOKUP($B84,'[2]1516 Exp_Rev Access'!$F$7:$FS$310,109,FALSE))</f>
        <v>0</v>
      </c>
      <c r="EA84" s="90">
        <f>IF(ISNA(VLOOKUP($B84,'[2]1516 Exp_Rev Access'!$F$7:$FS$310,110,FALSE)),"",VLOOKUP($B84,'[2]1516 Exp_Rev Access'!$F$7:$FS$310,110,FALSE))</f>
        <v>0</v>
      </c>
      <c r="EB84" s="90">
        <f>IF(ISNA(VLOOKUP($B84,'[2]1516 Exp_Rev Access'!$F$7:$FS$310,111,FALSE)),"",VLOOKUP($B84,'[2]1516 Exp_Rev Access'!$F$7:$FS$310,111,FALSE))</f>
        <v>0</v>
      </c>
      <c r="EC84" s="90">
        <f>IF(ISNA(VLOOKUP($B84,'[2]1516 Exp_Rev Access'!$F$7:$FS$310,112,FALSE)),"",VLOOKUP($B84,'[2]1516 Exp_Rev Access'!$F$7:$FS$310,112,FALSE))</f>
        <v>0</v>
      </c>
      <c r="ED84" s="90">
        <f>IF(ISNA(VLOOKUP($B84,'[2]1516 Exp_Rev Access'!$F$7:$FS$310,113,FALSE)),"",VLOOKUP($B84,'[2]1516 Exp_Rev Access'!$F$7:$FS$310,113,FALSE))</f>
        <v>0</v>
      </c>
      <c r="EE84" s="90">
        <f>IF(ISNA(VLOOKUP($B84,'[2]1516 Exp_Rev Access'!$F$7:$FS$310,114,FALSE)),"",VLOOKUP($B84,'[2]1516 Exp_Rev Access'!$F$7:$FS$310,114,FALSE))</f>
        <v>0</v>
      </c>
      <c r="EF84" s="90">
        <f>IF(ISNA(VLOOKUP($B84,'[2]1516 Exp_Rev Access'!$F$7:$FS$310,115,FALSE)),"",VLOOKUP($B84,'[2]1516 Exp_Rev Access'!$F$7:$FS$310,115,FALSE))</f>
        <v>0</v>
      </c>
      <c r="EG84" s="90">
        <f>IF(ISNA(VLOOKUP($B84,'[2]1516 Exp_Rev Access'!$F$7:$FS$310,116,FALSE)),"",VLOOKUP($B84,'[2]1516 Exp_Rev Access'!$F$7:$FS$310,116,FALSE))</f>
        <v>8873</v>
      </c>
      <c r="EH84" s="90">
        <f>IF(ISNA(VLOOKUP($B84,'[2]1516 Exp_Rev Access'!$F$7:$FS$310,117,FALSE)),"",VLOOKUP($B84,'[2]1516 Exp_Rev Access'!$F$7:$FS$310,117,FALSE))</f>
        <v>0</v>
      </c>
      <c r="EI84" s="90">
        <f>IF(ISNA(VLOOKUP($B84,'[2]1516 Exp_Rev Access'!$F$7:$FS$310,118,FALSE)),"",VLOOKUP($B84,'[2]1516 Exp_Rev Access'!$F$7:$FS$310,118,FALSE))</f>
        <v>0</v>
      </c>
      <c r="EJ84" s="90">
        <f>IF(ISNA(VLOOKUP($B84,'[2]1516 Exp_Rev Access'!$F$7:$FS$310,119,FALSE)),"",VLOOKUP($B84,'[2]1516 Exp_Rev Access'!$F$7:$FS$310,119,FALSE))</f>
        <v>0</v>
      </c>
      <c r="EK84" s="90">
        <f>IF(ISNA(VLOOKUP($B84,'[2]1516 Exp_Rev Access'!$F$7:$FS$310,120,FALSE)),"",VLOOKUP($B84,'[2]1516 Exp_Rev Access'!$F$7:$FS$310,120,FALSE))</f>
        <v>0</v>
      </c>
      <c r="EL84" s="90">
        <f>IF(ISNA(VLOOKUP($B84,'[2]1516 Exp_Rev Access'!$F$7:$FS$310,121,FALSE)),"",VLOOKUP($B84,'[2]1516 Exp_Rev Access'!$F$7:$FS$310,121,FALSE))</f>
        <v>0</v>
      </c>
      <c r="EM84" s="90">
        <f>IF(ISNA(VLOOKUP($B84,'[2]1516 Exp_Rev Access'!$F$7:$FS$310,122,FALSE)),"",VLOOKUP($B84,'[2]1516 Exp_Rev Access'!$F$7:$FS$310,122,FALSE))</f>
        <v>0</v>
      </c>
      <c r="EN84" s="90">
        <f>IF(ISNA(VLOOKUP($B84,'[2]1516 Exp_Rev Access'!$F$7:$FS$310,123,FALSE)),"",VLOOKUP($B84,'[2]1516 Exp_Rev Access'!$F$7:$FS$310,123,FALSE))</f>
        <v>0</v>
      </c>
      <c r="EO84" s="90">
        <f>IF(ISNA(VLOOKUP($B84,'[2]1516 Exp_Rev Access'!$F$7:$FS$310,124,FALSE)),"",VLOOKUP($B84,'[2]1516 Exp_Rev Access'!$F$7:$FS$310,124,FALSE))</f>
        <v>0</v>
      </c>
      <c r="EP84" s="90">
        <f>IF(ISNA(VLOOKUP($B84,'[2]1516 Exp_Rev Access'!$F$7:$FS$310,125,FALSE)),"",VLOOKUP($B84,'[2]1516 Exp_Rev Access'!$F$7:$FS$310,125,FALSE))</f>
        <v>0</v>
      </c>
      <c r="EQ84" s="90">
        <f>IF(ISNA(VLOOKUP($B84,'[2]1516 Exp_Rev Access'!$F$7:$FS$310,126,FALSE)),"",VLOOKUP($B84,'[2]1516 Exp_Rev Access'!$F$7:$FS$310,126,FALSE))</f>
        <v>0</v>
      </c>
      <c r="ER84" s="90">
        <f>IF(ISNA(VLOOKUP($B84,'[2]1516 Exp_Rev Access'!$F$7:$FS$310,127,FALSE)),"",VLOOKUP($B84,'[2]1516 Exp_Rev Access'!$F$7:$FS$310,127,FALSE))</f>
        <v>0</v>
      </c>
      <c r="ES84" s="90">
        <f>IF(ISNA(VLOOKUP($B84,'[2]1516 Exp_Rev Access'!$F$7:$FS$310,128,FALSE)),"",VLOOKUP($B84,'[2]1516 Exp_Rev Access'!$F$7:$FS$310,128,FALSE))</f>
        <v>0</v>
      </c>
      <c r="ET84" s="90">
        <f>IF(ISNA(VLOOKUP($B84,'[2]1516 Exp_Rev Access'!$F$7:$FS$310,129,FALSE)),"",VLOOKUP($B84,'[2]1516 Exp_Rev Access'!$F$7:$FS$310,129,FALSE))</f>
        <v>0</v>
      </c>
      <c r="EU84" s="90">
        <f>IF(ISNA(VLOOKUP($B84,'[2]1516 Exp_Rev Access'!$F$7:$FS$310,130,FALSE)),"",VLOOKUP($B84,'[2]1516 Exp_Rev Access'!$F$7:$FS$310,130,FALSE))</f>
        <v>0</v>
      </c>
      <c r="EV84" s="90">
        <f>IF(ISNA(VLOOKUP($B84,'[2]1516 Exp_Rev Access'!$F$7:$FS$310,131,FALSE)),"",VLOOKUP($B84,'[2]1516 Exp_Rev Access'!$F$7:$FS$310,131,FALSE))</f>
        <v>0</v>
      </c>
      <c r="EW84" s="90">
        <f>IF(ISNA(VLOOKUP($B84,'[2]1516 Exp_Rev Access'!$F$7:$FS$310,132,FALSE)),"",VLOOKUP($B84,'[2]1516 Exp_Rev Access'!$F$7:$FS$310,132,FALSE))</f>
        <v>0</v>
      </c>
      <c r="EX84" s="90">
        <f>IF(ISNA(VLOOKUP($B84,'[2]1516 Exp_Rev Access'!$F$7:$FS$310,133,FALSE)),"",VLOOKUP($B84,'[2]1516 Exp_Rev Access'!$F$7:$FS$310,133,FALSE))</f>
        <v>0</v>
      </c>
      <c r="EY84" s="90">
        <f>IF(ISNA(VLOOKUP($B84,'[2]1516 Exp_Rev Access'!$F$7:$FS$310,134,FALSE)),"",VLOOKUP($B84,'[2]1516 Exp_Rev Access'!$F$7:$FS$310,134,FALSE))</f>
        <v>0</v>
      </c>
      <c r="EZ84" s="90">
        <f>IF(ISNA(VLOOKUP($B84,'[2]1516 Exp_Rev Access'!$F$7:$FS$310,135,FALSE)),"",VLOOKUP($B84,'[2]1516 Exp_Rev Access'!$F$7:$FS$310,135,FALSE))</f>
        <v>0</v>
      </c>
      <c r="FA84" s="90">
        <f>IF(ISNA(VLOOKUP($B84,'[2]1516 Exp_Rev Access'!$F$7:$FS$310,136,FALSE)),"",VLOOKUP($B84,'[2]1516 Exp_Rev Access'!$F$7:$FS$310,136,FALSE))</f>
        <v>0</v>
      </c>
      <c r="FB84" s="90">
        <f>IF(ISNA(VLOOKUP($B84,'[2]1516 Exp_Rev Access'!$F$7:$FS$310,137,FALSE)),"",VLOOKUP($B84,'[2]1516 Exp_Rev Access'!$F$7:$FS$310,137,FALSE))</f>
        <v>0</v>
      </c>
      <c r="FC84" s="90">
        <f>IF(ISNA(VLOOKUP($B84,'[2]1516 Exp_Rev Access'!$F$7:$FS$310,138,FALSE)),"",VLOOKUP($B84,'[2]1516 Exp_Rev Access'!$F$7:$FS$310,138,FALSE))</f>
        <v>0</v>
      </c>
      <c r="FD84" s="90">
        <f>IF(ISNA(VLOOKUP($B84,'[2]1516 Exp_Rev Access'!$F$7:$FS$310,139,FALSE)),"",VLOOKUP($B84,'[2]1516 Exp_Rev Access'!$F$7:$FS$310,139,FALSE))</f>
        <v>0</v>
      </c>
      <c r="FE84" s="90">
        <f>IF(ISNA(VLOOKUP($B84,'[2]1516 Exp_Rev Access'!$F$7:$FS$310,140,FALSE)),"",VLOOKUP($B84,'[2]1516 Exp_Rev Access'!$F$7:$FS$310,140,FALSE))</f>
        <v>0</v>
      </c>
      <c r="FF84" s="90">
        <f>IF(ISNA(VLOOKUP($B84,'[2]1516 Exp_Rev Access'!$F$7:$FS$310,141,FALSE)),"",VLOOKUP($B84,'[2]1516 Exp_Rev Access'!$F$7:$FS$310,141,FALSE))</f>
        <v>0</v>
      </c>
      <c r="FG84" s="90">
        <f>IF(ISNA(VLOOKUP($B84,'[2]1516 Exp_Rev Access'!$F$7:$FS$310,142,FALSE)),"",VLOOKUP($B84,'[2]1516 Exp_Rev Access'!$F$7:$FS$310,142,FALSE))</f>
        <v>0</v>
      </c>
      <c r="FH84" s="90">
        <f>IF(ISNA(VLOOKUP($B84,'[2]1516 Exp_Rev Access'!$F$7:$FS$310,143,FALSE)),"",VLOOKUP($B84,'[2]1516 Exp_Rev Access'!$F$7:$FS$310,143,FALSE))</f>
        <v>0</v>
      </c>
      <c r="FI84" s="90">
        <f>IF(ISNA(VLOOKUP($B84,'[2]1516 Exp_Rev Access'!$F$7:$FS$310,144,FALSE)),"",VLOOKUP($B84,'[2]1516 Exp_Rev Access'!$F$7:$FS$310,144,FALSE))</f>
        <v>0</v>
      </c>
      <c r="FJ84" s="90">
        <f>IF(ISNA(VLOOKUP($B84,'[2]1516 Exp_Rev Access'!$F$7:$FS$310,145,FALSE)),"",VLOOKUP($B84,'[2]1516 Exp_Rev Access'!$F$7:$FS$310,145,FALSE))</f>
        <v>2544.1</v>
      </c>
      <c r="FK84" s="90">
        <f>IF(ISNA(VLOOKUP($B84,'[2]1516 Exp_Rev Access'!$F$7:$FS$310,146,FALSE)),"",VLOOKUP($B84,'[2]1516 Exp_Rev Access'!$F$7:$FS$310,146,FALSE))</f>
        <v>0</v>
      </c>
      <c r="FL84" s="90">
        <f>IF(ISNA(VLOOKUP($B84,'[2]1516 Exp_Rev Access'!$F$7:$FS$310,1147,FALSE)),"",VLOOKUP($B84,'[2]1516 Exp_Rev Access'!$F$7:$FS$310,147,FALSE))</f>
        <v>0</v>
      </c>
      <c r="FM84" s="90">
        <f>IF(ISNA(VLOOKUP($B84,'[2]1516 Exp_Rev Access'!$F$7:$FS$310,148,FALSE)),"",VLOOKUP($B84,'[2]1516 Exp_Rev Access'!$F$7:$FS$310,148,FALSE))</f>
        <v>0</v>
      </c>
      <c r="FN84" s="90">
        <f>IF(ISNA(VLOOKUP($B84,'[2]1516 Exp_Rev Access'!$F$7:$FS$310,149,FALSE)),"",VLOOKUP($B84,'[2]1516 Exp_Rev Access'!$F$7:$FS$310,149,FALSE))</f>
        <v>0</v>
      </c>
      <c r="FO84" s="90">
        <f>IF(ISNA(VLOOKUP($B84,'[2]1516 Exp_Rev Access'!$F$7:$FS$310,150,FALSE)),"",VLOOKUP($B84,'[2]1516 Exp_Rev Access'!$F$7:$FS$310,150,FALSE))</f>
        <v>0</v>
      </c>
      <c r="FP84" s="90">
        <f>IF(ISNA(VLOOKUP($B84,'[2]1516 Exp_Rev Access'!$F$7:$FS$310,151,FALSE)),"",VLOOKUP($B84,'[2]1516 Exp_Rev Access'!$F$7:$FS$310,151,FALSE))</f>
        <v>0</v>
      </c>
      <c r="FQ84" s="90">
        <f>IF(ISNA(VLOOKUP($B84,'[2]1516 Exp_Rev Access'!$F$7:$FS$310,152,FALSE)),"",VLOOKUP($B84,'[2]1516 Exp_Rev Access'!$F$7:$FS$310,152,FALSE))</f>
        <v>0</v>
      </c>
      <c r="FR84" s="90">
        <f>IF(ISNA(VLOOKUP($B84,'[2]1516 Exp_Rev Access'!$F$7:$FS$310,153,FALSE)),"",VLOOKUP($B84,'[2]1516 Exp_Rev Access'!$F$7:$FS$310,153,FALSE))</f>
        <v>2539.79</v>
      </c>
      <c r="FS84" s="53">
        <f>SUM(CH84:FR84)</f>
        <v>105567.09999999999</v>
      </c>
      <c r="FT84" s="92">
        <f>FS84/E84</f>
        <v>9.9258390547317818E-2</v>
      </c>
      <c r="FU84" s="53">
        <f>FS84/D84</f>
        <v>3888.2909760589314</v>
      </c>
      <c r="FV84" s="90">
        <f>IF(ISNA(VLOOKUP($B84,'[2]1516 Exp_Rev Access'!$F$7:$FS$310,154,FALSE)),"",VLOOKUP($B84,'[2]1516 Exp_Rev Access'!$F$7:$FS$310,154,FALSE))</f>
        <v>0</v>
      </c>
      <c r="FW84" s="90">
        <f>IF(ISNA(VLOOKUP($B84,'[2]1516 Exp_Rev Access'!$F$7:$FS$310,155,FALSE)),"",VLOOKUP($B84,'[2]1516 Exp_Rev Access'!$F$7:$FS$310,155,FALSE))</f>
        <v>0</v>
      </c>
      <c r="FX84" s="90">
        <f>IF(ISNA(VLOOKUP($B84,'[2]1516 Exp_Rev Access'!$F$7:$FS$310,156,FALSE)),"",VLOOKUP($B84,'[2]1516 Exp_Rev Access'!$F$7:$FS$310,156,FALSE))</f>
        <v>0</v>
      </c>
      <c r="FY84" s="90">
        <f>IF(ISNA(VLOOKUP($B84,'[2]1516 Exp_Rev Access'!$F$7:$FS$310,157,FALSE)),"",VLOOKUP($B84,'[2]1516 Exp_Rev Access'!$F$7:$FS$310,157,FALSE))</f>
        <v>0</v>
      </c>
      <c r="FZ84" s="90">
        <f>IF(ISNA(VLOOKUP($B84,'[2]1516 Exp_Rev Access'!$F$7:$FS$310,158,FALSE)),"",VLOOKUP($B84,'[2]1516 Exp_Rev Access'!$F$7:$FS$310,158,FALSE))</f>
        <v>0</v>
      </c>
      <c r="GA84" s="90">
        <f>IF(ISNA(VLOOKUP($B84,'[2]1516 Exp_Rev Access'!$F$7:$FS$310,159,FALSE)),"",VLOOKUP($B84,'[2]1516 Exp_Rev Access'!$F$7:$FS$310,159,FALSE))</f>
        <v>0</v>
      </c>
      <c r="GB84" s="90">
        <f>IF(ISNA(VLOOKUP($B84,'[2]1516 Exp_Rev Access'!$F$7:$FS$310,160,FALSE)),"",VLOOKUP($B84,'[2]1516 Exp_Rev Access'!$F$7:$FS$310,160,FALSE))</f>
        <v>0</v>
      </c>
      <c r="GC84" s="90">
        <f>IF(ISNA(VLOOKUP($B84,'[2]1516 Exp_Rev Access'!$F$7:$FS$310,161,FALSE)),"",VLOOKUP($B84,'[2]1516 Exp_Rev Access'!$F$7:$FS$310,161,FALSE))</f>
        <v>0</v>
      </c>
      <c r="GD84" s="90">
        <f>IF(ISNA(VLOOKUP($B84,'[2]1516 Exp_Rev Access'!$F$7:$FS$310,162,FALSE)),"",VLOOKUP($B84,'[2]1516 Exp_Rev Access'!$F$7:$FS$310,162,FALSE))</f>
        <v>0</v>
      </c>
      <c r="GE84" s="90">
        <f>IF(ISNA(VLOOKUP($B84,'[2]1516 Exp_Rev Access'!$F$7:$FS$310,163,FALSE)),"",VLOOKUP($B84,'[2]1516 Exp_Rev Access'!$F$7:$FS$310,163,FALSE))</f>
        <v>0</v>
      </c>
      <c r="GF84" s="90">
        <f>IF(ISNA(VLOOKUP($B84,'[2]1516 Exp_Rev Access'!$F$7:$FS$310,164,FALSE)),"",VLOOKUP($B84,'[2]1516 Exp_Rev Access'!$F$7:$FS$310,164,FALSE))</f>
        <v>0</v>
      </c>
      <c r="GG84" s="90">
        <f>IF(ISNA(VLOOKUP($B84,'[2]1516 Exp_Rev Access'!$F$7:$FS$310,165,FALSE)),"",VLOOKUP($B84,'[2]1516 Exp_Rev Access'!$F$7:$FS$310,165,FALSE))</f>
        <v>0</v>
      </c>
      <c r="GH84" s="90">
        <f>IF(ISNA(VLOOKUP($B84,'[2]1516 Exp_Rev Access'!$F$7:$FS$310,166,FALSE)),"",VLOOKUP($B84,'[2]1516 Exp_Rev Access'!$F$7:$FS$310,166,FALSE))</f>
        <v>0</v>
      </c>
      <c r="GI84" s="90">
        <f>IF(ISNA(VLOOKUP($B84,'[2]1516 Exp_Rev Access'!$F$7:$FS$310,167,FALSE)),"",VLOOKUP($B84,'[2]1516 Exp_Rev Access'!$F$7:$FS$310,167,FALSE))</f>
        <v>0</v>
      </c>
      <c r="GJ84" s="90">
        <f>IF(ISNA(VLOOKUP($B84,'[2]1516 Exp_Rev Access'!$F$7:$FS$310,168,FALSE)),"",VLOOKUP($B84,'[2]1516 Exp_Rev Access'!$F$7:$FS$310,168,FALSE))</f>
        <v>0</v>
      </c>
      <c r="GK84" s="90">
        <f>IF(ISNA(VLOOKUP($B84,'[2]1516 Exp_Rev Access'!$F$7:$FS$310,169,FALSE)),"",VLOOKUP($B84,'[2]1516 Exp_Rev Access'!$F$7:$FS$310,169,FALSE))</f>
        <v>0</v>
      </c>
      <c r="GL84" s="90">
        <f>IF(ISNA(VLOOKUP($B84,'[2]1516 Exp_Rev Access'!$F$7:$FS$310,170,FALSE)),"",VLOOKUP($B84,'[2]1516 Exp_Rev Access'!$F$7:$FS$310,170,FALSE))</f>
        <v>0</v>
      </c>
      <c r="GM84" s="90">
        <f>IF(ISNA(VLOOKUP($B84,'[2]1516 Exp_Rev Access'!$F$7:$FT$310,171,FALSE)),"",VLOOKUP($B84,'[2]1516 Exp_Rev Access'!$F$7:$FT$310,171,FALSE))</f>
        <v>0</v>
      </c>
      <c r="GN84" s="90">
        <f>IF(ISNA(VLOOKUP($B84,'[2]1516 Exp_Rev Access'!$F$7:$FU$310,172,FALSE)),"",VLOOKUP($B84,'[2]1516 Exp_Rev Access'!$F$7:$FU$310,172,FALSE))</f>
        <v>0</v>
      </c>
      <c r="GO84" s="90">
        <f>IF(ISNA(VLOOKUP($B84,'[2]1516 Exp_Rev Access'!$F$7:$FV$310,173,FALSE)),"",VLOOKUP($B84,'[2]1516 Exp_Rev Access'!$F$7:$FV$310,173,FALSE))</f>
        <v>0</v>
      </c>
      <c r="GP84" s="90">
        <f>IF(ISNA(VLOOKUP($B84,'[2]1516 Exp_Rev Access'!$F$7:$GA$310,174,FALSE)),"",VLOOKUP($B84,'[2]1516 Exp_Rev Access'!$F$7:$GA$310,174,FALSE))</f>
        <v>0</v>
      </c>
      <c r="GQ84" s="90">
        <f>IF(ISNA(VLOOKUP($B84,'[2]1516 Exp_Rev Access'!$F$7:$GA$310,175,FALSE)),"",VLOOKUP($B84,'[2]1516 Exp_Rev Access'!$F$7:$GA$310,175,FALSE))</f>
        <v>0</v>
      </c>
      <c r="GR84" s="90">
        <f>IF(ISNA(VLOOKUP($B84,'[2]1516 Exp_Rev Access'!$F$7:$GA$310,176,FALSE)),"",VLOOKUP($B84,'[2]1516 Exp_Rev Access'!$F$7:$GA$310,176,FALSE))</f>
        <v>0</v>
      </c>
      <c r="GS84" s="90">
        <f>IF(ISNA(VLOOKUP($B84,'[2]1516 Exp_Rev Access'!$F$7:$GA$310,177,FALSE)),"",VLOOKUP($B84,'[2]1516 Exp_Rev Access'!$F$7:$GA$310,177,FALSE))</f>
        <v>0</v>
      </c>
      <c r="GT84" s="90">
        <f>IF(ISNA(VLOOKUP($B84,'[2]1516 Exp_Rev Access'!$F$7:$GA$310,178,FALSE)),"",VLOOKUP($B84,'[2]1516 Exp_Rev Access'!$F$7:$GA$310,178,FALSE))</f>
        <v>0</v>
      </c>
      <c r="GU84" s="53">
        <f>SUM(FV84:GT84)</f>
        <v>0</v>
      </c>
      <c r="GV84" s="92"/>
      <c r="GW84" s="114">
        <f t="shared" ref="GW84:GW89" si="248">GU84/D84</f>
        <v>0</v>
      </c>
      <c r="HE84" s="97"/>
      <c r="HF84" s="97"/>
      <c r="HG84" s="97"/>
      <c r="HH84" s="97"/>
      <c r="HI84" s="97"/>
      <c r="HJ84" s="97"/>
      <c r="HK84" s="97"/>
      <c r="HL84" s="97"/>
      <c r="HM84" s="97"/>
      <c r="HN84" s="97"/>
    </row>
    <row r="85" spans="1:222" x14ac:dyDescent="0.2">
      <c r="B85" s="87" t="s">
        <v>283</v>
      </c>
      <c r="C85" s="87" t="s">
        <v>284</v>
      </c>
      <c r="D85" s="88">
        <f>IF(ISNA(VLOOKUP($B85,'[2]1516 enrollment_Rev_Exp by size'!$A$6:$C$325,3,FALSE)),"",VLOOKUP($B85,'[2]1516 enrollment_Rev_Exp by size'!$A$6:$C$325,3,FALSE))</f>
        <v>171.35999999999999</v>
      </c>
      <c r="E85" s="89">
        <v>2984671.73</v>
      </c>
      <c r="F85" s="67">
        <f>N85+AM85+AU85+BV85+CE85+FS85+GU85</f>
        <v>2984671.7300000004</v>
      </c>
      <c r="G85" s="67">
        <f t="shared" si="236"/>
        <v>0</v>
      </c>
      <c r="H85" s="90">
        <f>IF(ISNA(VLOOKUP($B85,'[2]1516 Exp_Rev Access'!$F$7:$FS$310,2,FALSE)),"",VLOOKUP($B85,'[2]1516 Exp_Rev Access'!$F$7:$FS$310,2,FALSE))</f>
        <v>193405.01</v>
      </c>
      <c r="I85" s="90">
        <f>IF(ISNA(VLOOKUP($B85,'[2]1516 Exp_Rev Access'!$F$7:$FS$310,3,FALSE)),"",VLOOKUP($B85,'[2]1516 Exp_Rev Access'!$F$7:$FS$310,3,FALSE))</f>
        <v>0</v>
      </c>
      <c r="J85" s="90">
        <f>IF(ISNA(VLOOKUP($B85,'[2]1516 Exp_Rev Access'!$F$7:$FS$310,4,FALSE)),"",VLOOKUP($B85,'[2]1516 Exp_Rev Access'!$F$7:$FS$310,4,FALSE))</f>
        <v>273.41000000000003</v>
      </c>
      <c r="K85" s="90">
        <f>IF(ISNA(VLOOKUP($B85,'[2]1516 Exp_Rev Access'!$F$7:$FS$310,5,FALSE)),"-",VLOOKUP($B85,'[2]1516 Exp_Rev Access'!$F$7:$FS$310,5,FALSE))</f>
        <v>9268.6200000000008</v>
      </c>
      <c r="L85" s="90">
        <f>IF(ISNA(VLOOKUP($B85,'[2]1516 Exp_Rev Access'!$F$7:$FS$310,6,FALSE)),"",VLOOKUP($B85,'[2]1516 Exp_Rev Access'!$F$7:$FS$310,6,FALSE))</f>
        <v>0</v>
      </c>
      <c r="M85" s="90">
        <f>IF(ISNA(VLOOKUP($B85,'[2]1516 Exp_Rev Access'!$F$7:$FS$310,7,FALSE)),"",VLOOKUP($B85,'[2]1516 Exp_Rev Access'!$F$7:$FS$310,7,FALSE))</f>
        <v>0</v>
      </c>
      <c r="N85" s="53">
        <f t="shared" si="237"/>
        <v>202947.04</v>
      </c>
      <c r="O85" s="91">
        <f t="shared" si="238"/>
        <v>6.7996435909553107E-2</v>
      </c>
      <c r="P85" s="53">
        <f t="shared" si="239"/>
        <v>1184.3314659197013</v>
      </c>
      <c r="Q85" s="90">
        <f>IF(ISNA(VLOOKUP($B85,'[2]1516 Exp_Rev Access'!$F$7:$FS$310,8,FALSE)),"",VLOOKUP($B85,'[2]1516 Exp_Rev Access'!$F$7:$FS$310,8,FALSE))</f>
        <v>91</v>
      </c>
      <c r="R85" s="90">
        <f>IF(ISNA(VLOOKUP($B85,'[2]1516 Exp_Rev Access'!$F$7:$FS$310,9,FALSE)),"",VLOOKUP($B85,'[2]1516 Exp_Rev Access'!$F$7:$FS$310,9,FALSE))</f>
        <v>0</v>
      </c>
      <c r="S85" s="90">
        <f>IF(ISNA(VLOOKUP($B85,'[2]1516 Exp_Rev Access'!$F$7:$FS$310,10,FALSE)),"",VLOOKUP($B85,'[2]1516 Exp_Rev Access'!$F$7:$FS$310,10,FALSE))</f>
        <v>256</v>
      </c>
      <c r="T85" s="90">
        <f>IF(ISNA(VLOOKUP($B85,'[2]1516 Exp_Rev Access'!$F$7:$FS$310,11,FALSE)),"",VLOOKUP($B85,'[2]1516 Exp_Rev Access'!$F$7:$FS$310,11,FALSE))</f>
        <v>0</v>
      </c>
      <c r="U85" s="90">
        <f>IF(ISNA(VLOOKUP($B85,'[2]1516 Exp_Rev Access'!$F$7:$FS$310,12,FALSE)),"",VLOOKUP($B85,'[2]1516 Exp_Rev Access'!$F$7:$FS$310,12,FALSE))</f>
        <v>3750</v>
      </c>
      <c r="V85" s="90">
        <f>IF(ISNA(VLOOKUP($B85,'[2]1516 Exp_Rev Access'!$F$7:$FS$310,13,FALSE)),"",VLOOKUP($B85,'[2]1516 Exp_Rev Access'!$F$7:$FS$310,13,FALSE))</f>
        <v>0</v>
      </c>
      <c r="W85" s="90">
        <f>IF(ISNA(VLOOKUP($B85,'[2]1516 Exp_Rev Access'!$F$7:$FS$310,14,FALSE)),"",VLOOKUP($B85,'[2]1516 Exp_Rev Access'!$F$7:$FS$310,14,FALSE))</f>
        <v>0</v>
      </c>
      <c r="X85" s="90">
        <f>IF(ISNA(VLOOKUP($B85,'[2]1516 Exp_Rev Access'!$F$7:$FS$310,15,FALSE)),"",VLOOKUP($B85,'[2]1516 Exp_Rev Access'!$F$7:$FS$310,15,FALSE))</f>
        <v>0</v>
      </c>
      <c r="Y85" s="90">
        <f>IF(ISNA(VLOOKUP($B85,'[2]1516 Exp_Rev Access'!$F$7:$FS$310,16,FALSE)),"",VLOOKUP($B85,'[2]1516 Exp_Rev Access'!$F$7:$FS$310,16,FALSE))</f>
        <v>708.27</v>
      </c>
      <c r="Z85" s="90">
        <f>IF(ISNA(VLOOKUP($B85,'[2]1516 Exp_Rev Access'!$F$7:$FS$310,17,FALSE)),"",VLOOKUP($B85,'[2]1516 Exp_Rev Access'!$F$7:$FS$310,17,FALSE))</f>
        <v>0</v>
      </c>
      <c r="AA85" s="90">
        <f>IF(ISNA(VLOOKUP($B85,'[2]1516 Exp_Rev Access'!$F$7:$FS$310,18,FALSE)),"",VLOOKUP($B85,'[2]1516 Exp_Rev Access'!$F$7:$FS$310,18,FALSE))</f>
        <v>0</v>
      </c>
      <c r="AB85" s="90">
        <f>IF(ISNA(VLOOKUP($B85,'[2]1516 Exp_Rev Access'!$F$7:$FS$310,19,FALSE)),"",VLOOKUP($B85,'[2]1516 Exp_Rev Access'!$F$7:$FS$310,19,FALSE))</f>
        <v>0</v>
      </c>
      <c r="AC85" s="90">
        <f>IF(ISNA(VLOOKUP($B85,'[2]1516 Exp_Rev Access'!$F$7:$FS$310,20,FALSE)),"",VLOOKUP($B85,'[2]1516 Exp_Rev Access'!$F$7:$FS$310,20,FALSE))</f>
        <v>0</v>
      </c>
      <c r="AD85" s="90">
        <f>IF(ISNA(VLOOKUP($B85,'[2]1516 Exp_Rev Access'!$F$7:$FS$310,21,FALSE)),"",VLOOKUP($B85,'[2]1516 Exp_Rev Access'!$F$7:$FS$310,21,FALSE))</f>
        <v>29330.61</v>
      </c>
      <c r="AE85" s="90">
        <f>IF(ISNA(VLOOKUP($B85,'[2]1516 Exp_Rev Access'!$F$7:$FS$310,22,FALSE)),"",VLOOKUP($B85,'[2]1516 Exp_Rev Access'!$F$7:$FS$310,22,FALSE))</f>
        <v>1385.49</v>
      </c>
      <c r="AF85" s="90">
        <f>IF(ISNA(VLOOKUP($B85,'[2]1516 Exp_Rev Access'!$F$7:$FS$310,23,FALSE)),"",VLOOKUP($B85,'[2]1516 Exp_Rev Access'!$F$7:$FS$310,23,FALSE))</f>
        <v>0</v>
      </c>
      <c r="AG85" s="90">
        <f>IF(ISNA(VLOOKUP($B85,'[2]1516 Exp_Rev Access'!$F$7:$FS$310,24,FALSE)),"",VLOOKUP($B85,'[2]1516 Exp_Rev Access'!$F$7:$FS$310,24,FALSE))</f>
        <v>34318.04</v>
      </c>
      <c r="AH85" s="90">
        <f>IF(ISNA(VLOOKUP($B85,'[2]1516 Exp_Rev Access'!$F$7:$FS$310,25,FALSE)),"",VLOOKUP($B85,'[2]1516 Exp_Rev Access'!$F$7:$FS$310,25,FALSE))</f>
        <v>65</v>
      </c>
      <c r="AI85" s="90">
        <f>IF(ISNA(VLOOKUP($B85,'[2]1516 Exp_Rev Access'!$F$7:$FS$310,26,FALSE)),"",VLOOKUP($B85,'[2]1516 Exp_Rev Access'!$F$7:$FS$310,26,FALSE))</f>
        <v>28280.58</v>
      </c>
      <c r="AJ85" s="90">
        <f>IF(ISNA(VLOOKUP($B85,'[2]1516 Exp_Rev Access'!$F$7:$FS$310,27,FALSE)),"",VLOOKUP($B85,'[2]1516 Exp_Rev Access'!$F$7:$FS$310,27,FALSE))</f>
        <v>0</v>
      </c>
      <c r="AK85" s="90">
        <f>IF(ISNA(VLOOKUP($B85,'[2]1516 Exp_Rev Access'!$F$7:$FS$310,28,FALSE)),"",VLOOKUP($B85,'[2]1516 Exp_Rev Access'!$F$7:$FS$310,28,FALSE))</f>
        <v>89.48</v>
      </c>
      <c r="AL85" s="90">
        <f>IF(ISNA(VLOOKUP($B85,'[2]1516 Exp_Rev Access'!$F$7:$FS$310,29,FALSE)),"",VLOOKUP($B85,'[2]1516 Exp_Rev Access'!$F$7:$FS$310,29,FALSE))</f>
        <v>2035.3</v>
      </c>
      <c r="AM85" s="53">
        <f>SUM(Q85:AL85)</f>
        <v>100309.77</v>
      </c>
      <c r="AN85" s="92">
        <f t="shared" si="240"/>
        <v>3.3608309078600081E-2</v>
      </c>
      <c r="AO85" s="68">
        <f t="shared" si="241"/>
        <v>585.37447478991601</v>
      </c>
      <c r="AP85" s="90">
        <f>IF(ISNA(VLOOKUP($B85,'[2]1516 Exp_Rev Access'!$F$7:$FS$310,30,FALSE)),"",VLOOKUP($B85,'[2]1516 Exp_Rev Access'!$F$7:$FS$310,30,FALSE))</f>
        <v>1815155.02</v>
      </c>
      <c r="AQ85" s="90">
        <f>IF(ISNA(VLOOKUP($B85,'[2]1516 Exp_Rev Access'!$F$7:$FS$310,31,FALSE)),"",VLOOKUP($B85,'[2]1516 Exp_Rev Access'!$F$7:$FS$310,31,FALSE))</f>
        <v>17952.37</v>
      </c>
      <c r="AR85" s="90">
        <f>IF(ISNA(VLOOKUP($B85,'[2]1516 Exp_Rev Access'!$F$7:$FS$310,32,FALSE)),"",VLOOKUP($B85,'[2]1516 Exp_Rev Access'!$F$7:$FS$310,32,FALSE))</f>
        <v>204651.84</v>
      </c>
      <c r="AS85" s="90">
        <f>IF(ISNA(VLOOKUP($B85,'[2]1516 Exp_Rev Access'!$F$7:$FS$310,33,FALSE)),"",VLOOKUP($B85,'[2]1516 Exp_Rev Access'!$F$7:$FS$310,33,FALSE))</f>
        <v>28.87</v>
      </c>
      <c r="AT85" s="90">
        <f>IF(ISNA(VLOOKUP($B85,'[2]1516 Exp_Rev Access'!$F$7:$FS$310,34,FALSE)),"",VLOOKUP($B85,'[2]1516 Exp_Rev Access'!$F$7:$FS$310,34,FALSE))</f>
        <v>36.340000000000003</v>
      </c>
      <c r="AU85" s="53">
        <f>SUM(AP85:AT85)</f>
        <v>2037824.4400000004</v>
      </c>
      <c r="AV85" s="93">
        <f t="shared" si="242"/>
        <v>0.68276334027528063</v>
      </c>
      <c r="AW85" s="53">
        <f t="shared" si="243"/>
        <v>11892.066059757241</v>
      </c>
      <c r="AX85" s="90">
        <f>IF(ISNA(VLOOKUP($B85,'[2]1516 Exp_Rev Access'!$F$7:$FS$310,35,FALSE)),"",VLOOKUP($B85,'[2]1516 Exp_Rev Access'!$F$7:$FS$310,35,FALSE))</f>
        <v>0</v>
      </c>
      <c r="AY85" s="90">
        <f>IF(ISNA(VLOOKUP($B85,'[2]1516 Exp_Rev Access'!$F$7:$FS$310,36,FALSE)),"",VLOOKUP($B85,'[2]1516 Exp_Rev Access'!$F$7:$FS$310,36,FALSE))</f>
        <v>139526.06</v>
      </c>
      <c r="AZ85" s="90">
        <f>IF(ISNA(VLOOKUP($B85,'[2]1516 Exp_Rev Access'!$F$7:$FS$310,37,FALSE)),"",VLOOKUP($B85,'[2]1516 Exp_Rev Access'!$F$7:$FS$310,37,FALSE))</f>
        <v>0</v>
      </c>
      <c r="BA85" s="90">
        <f>IF(ISNA(VLOOKUP($B85,'[2]1516 Exp_Rev Access'!$F$7:$FS$310,38,FALSE)),"",VLOOKUP($B85,'[2]1516 Exp_Rev Access'!$F$7:$FS$310,38,FALSE))</f>
        <v>0</v>
      </c>
      <c r="BB85" s="90">
        <f>IF(ISNA(VLOOKUP($B85,'[2]1516 Exp_Rev Access'!$F$7:$FS$310,39,FALSE)),"",VLOOKUP($B85,'[2]1516 Exp_Rev Access'!$F$7:$FS$310,39,FALSE))</f>
        <v>0</v>
      </c>
      <c r="BC85" s="90">
        <f>IF(ISNA(VLOOKUP($B85,'[2]1516 Exp_Rev Access'!$F$7:$FS$310,40,FALSE)),"",VLOOKUP($B85,'[2]1516 Exp_Rev Access'!$F$7:$FS$310,40,FALSE))</f>
        <v>51035.76</v>
      </c>
      <c r="BD85" s="90">
        <f>IF(ISNA(VLOOKUP($B85,'[2]1516 Exp_Rev Access'!$F$7:$FS$310,41,FALSE)),"",VLOOKUP($B85,'[2]1516 Exp_Rev Access'!$F$7:$FS$310,41,FALSE))</f>
        <v>0</v>
      </c>
      <c r="BE85" s="90">
        <f>IF(ISNA(VLOOKUP($B85,'[2]1516 Exp_Rev Access'!$F$7:$FS$310,42,FALSE)),"",VLOOKUP($B85,'[2]1516 Exp_Rev Access'!$F$7:$FS$310,42,FALSE))</f>
        <v>200</v>
      </c>
      <c r="BF85" s="90">
        <f>IF(ISNA(VLOOKUP($B85,'[2]1516 Exp_Rev Access'!$F$7:$FS$310,43,FALSE)),"",VLOOKUP($B85,'[2]1516 Exp_Rev Access'!$F$7:$FS$310,43,FALSE))</f>
        <v>0</v>
      </c>
      <c r="BG85" s="90">
        <f>IF(ISNA(VLOOKUP($B85,'[2]1516 Exp_Rev Access'!$F$7:$FS$310,44,FALSE)),"",VLOOKUP($B85,'[2]1516 Exp_Rev Access'!$F$7:$FS$310,44,FALSE))</f>
        <v>0</v>
      </c>
      <c r="BH85" s="90">
        <f>IF(ISNA(VLOOKUP($B85,'[2]1516 Exp_Rev Access'!$F$7:$FS$310,45,FALSE)),"",VLOOKUP($B85,'[2]1516 Exp_Rev Access'!$F$7:$FS$310,45,FALSE))</f>
        <v>0</v>
      </c>
      <c r="BI85" s="90">
        <f>IF(ISNA(VLOOKUP($B85,'[2]1516 Exp_Rev Access'!$F$7:$FS$310,46,FALSE)),"",VLOOKUP($B85,'[2]1516 Exp_Rev Access'!$F$7:$FS$310,46,FALSE))</f>
        <v>0</v>
      </c>
      <c r="BJ85" s="90">
        <f>IF(ISNA(VLOOKUP($B85,'[2]1516 Exp_Rev Access'!$F$7:$FS$310,47,FALSE)),"",VLOOKUP($B85,'[2]1516 Exp_Rev Access'!$F$7:$FS$310,47,FALSE))</f>
        <v>2351.44</v>
      </c>
      <c r="BK85" s="90">
        <f>IF(ISNA(VLOOKUP($B85,'[2]1516 Exp_Rev Access'!$F$7:$FS$310,48,FALSE)),"",VLOOKUP($B85,'[2]1516 Exp_Rev Access'!$F$7:$FS$310,48,FALSE))</f>
        <v>121933.27</v>
      </c>
      <c r="BL85" s="90">
        <f>IF(ISNA(VLOOKUP($B85,'[2]1516 Exp_Rev Access'!$F$7:$FS$310,49,FALSE)),"",VLOOKUP($B85,'[2]1516 Exp_Rev Access'!$F$7:$FS$310,49,FALSE))</f>
        <v>2586</v>
      </c>
      <c r="BM85" s="90">
        <f>IF(ISNA(VLOOKUP($B85,'[2]1516 Exp_Rev Access'!$F$7:$FS$310,50,FALSE)),"",VLOOKUP($B85,'[2]1516 Exp_Rev Access'!$F$7:$FS$310,50,FALSE))</f>
        <v>0</v>
      </c>
      <c r="BN85" s="90">
        <f>IF(ISNA(VLOOKUP($B85,'[2]1516 Exp_Rev Access'!$F$7:$FS$310,51,FALSE)),"",VLOOKUP($B85,'[2]1516 Exp_Rev Access'!$F$7:$FS$310,51,FALSE))</f>
        <v>0</v>
      </c>
      <c r="BO85" s="90">
        <f>IF(ISNA(VLOOKUP($B85,'[2]1516 Exp_Rev Access'!$F$7:$FS$310,52,FALSE)),"",VLOOKUP($B85,'[2]1516 Exp_Rev Access'!$F$7:$FS$310,52,FALSE))</f>
        <v>0</v>
      </c>
      <c r="BP85" s="90">
        <f>IF(ISNA(VLOOKUP($B85,'[2]1516 Exp_Rev Access'!$F$7:$FS$310,53,FALSE)),"",VLOOKUP($B85,'[2]1516 Exp_Rev Access'!$F$7:$FS$310,53,FALSE))</f>
        <v>0</v>
      </c>
      <c r="BQ85" s="90">
        <f>IF(ISNA(VLOOKUP($B85,'[2]1516 Exp_Rev Access'!$F$7:$FS$310,54,FALSE)),"",VLOOKUP($B85,'[2]1516 Exp_Rev Access'!$F$7:$FS$310,54,FALSE))</f>
        <v>0</v>
      </c>
      <c r="BR85" s="90">
        <f>IF(ISNA(VLOOKUP($B85,'[2]1516 Exp_Rev Access'!$F$7:$FS$310,55,FALSE)),"",VLOOKUP($B85,'[2]1516 Exp_Rev Access'!$F$7:$FS$310,55,FALSE))</f>
        <v>0</v>
      </c>
      <c r="BS85" s="90">
        <f>IF(ISNA(VLOOKUP($B85,'[2]1516 Exp_Rev Access'!$F$7:$FS$310,56,FALSE)),"",VLOOKUP($B85,'[2]1516 Exp_Rev Access'!$F$7:$FS$310,56,FALSE))</f>
        <v>0</v>
      </c>
      <c r="BT85" s="90">
        <f>IF(ISNA(VLOOKUP($B85,'[2]1516 Exp_Rev Access'!$F$7:$FS$310,57,FALSE)),"",VLOOKUP($B85,'[2]1516 Exp_Rev Access'!$F$7:$FS$310,57,FALSE))</f>
        <v>0</v>
      </c>
      <c r="BU85" s="90">
        <f>IF(ISNA(VLOOKUP($B85,'[2]1516 Exp_Rev Access'!$F$7:$FS$310,58,FALSE)),"",VLOOKUP($B85,'[2]1516 Exp_Rev Access'!$F$7:$FS$310,58,FALSE))</f>
        <v>0</v>
      </c>
      <c r="BV85" s="53">
        <f>SUM(AX85:BU85)</f>
        <v>317632.53000000003</v>
      </c>
      <c r="BW85" s="92">
        <f t="shared" si="244"/>
        <v>0.10642126127552394</v>
      </c>
      <c r="BX85" s="68">
        <f t="shared" si="245"/>
        <v>1853.5978641456586</v>
      </c>
      <c r="BY85" s="90">
        <f>IF(ISNA(VLOOKUP($B85,'[2]1516 Exp_Rev Access'!$F$7:$FS$310,59,FALSE)),"",VLOOKUP($B85,'[2]1516 Exp_Rev Access'!$F$7:$FS$310,59,FALSE))</f>
        <v>0</v>
      </c>
      <c r="BZ85" s="90">
        <f>IF(ISNA(VLOOKUP($B85,'[2]1516 Exp_Rev Access'!$F$7:$FS$310,60,FALSE)),"",VLOOKUP($B85,'[2]1516 Exp_Rev Access'!$F$7:$FS$310,60,FALSE))</f>
        <v>0</v>
      </c>
      <c r="CA85" s="90">
        <f>IF(ISNA(VLOOKUP($B85,'[2]1516 Exp_Rev Access'!$F$7:$FS$310,61,FALSE)),"",VLOOKUP($B85,'[2]1516 Exp_Rev Access'!$F$7:$FS$310,61,FALSE))</f>
        <v>0</v>
      </c>
      <c r="CB85" s="90">
        <f>IF(ISNA(VLOOKUP($B85,'[2]1516 Exp_Rev Access'!$F$7:$FS$310,62,FALSE)),"",VLOOKUP($B85,'[2]1516 Exp_Rev Access'!$F$7:$FS$310,62,FALSE))</f>
        <v>0</v>
      </c>
      <c r="CC85" s="90">
        <f>IF(ISNA(VLOOKUP($B85,'[2]1516 Exp_Rev Access'!$F$7:$FS$310,63,FALSE)),"",VLOOKUP($B85,'[2]1516 Exp_Rev Access'!$F$7:$FS$310,63,FALSE))</f>
        <v>92421.71</v>
      </c>
      <c r="CD85" s="90">
        <f>IF(ISNA(VLOOKUP($B85,'[2]1516 Exp_Rev Access'!$F$7:$FS$310,64,FALSE)),"",VLOOKUP($B85,'[2]1516 Exp_Rev Access'!$F$7:$FS$310,64,FALSE))</f>
        <v>0</v>
      </c>
      <c r="CE85" s="53">
        <f>SUM(BY85:CD85)</f>
        <v>92421.71</v>
      </c>
      <c r="CF85" s="92">
        <f t="shared" si="246"/>
        <v>3.0965452271027476E-2</v>
      </c>
      <c r="CG85" s="94">
        <f t="shared" si="247"/>
        <v>539.34237861811403</v>
      </c>
      <c r="CH85" s="90">
        <f>IF(ISNA(VLOOKUP($B85,'[2]1516 Exp_Rev Access'!$F$7:$FS$310,65,FALSE)),"",VLOOKUP($B85,'[2]1516 Exp_Rev Access'!$F$7:$FS$310,65,FALSE))</f>
        <v>0</v>
      </c>
      <c r="CI85" s="90">
        <f>IF(ISNA(VLOOKUP($B85,'[2]1516 Exp_Rev Access'!$F$7:$FS$310,66,FALSE)),"",VLOOKUP($B85,'[2]1516 Exp_Rev Access'!$F$7:$FS$310,66,FALSE))</f>
        <v>0</v>
      </c>
      <c r="CJ85" s="90">
        <f>IF(ISNA(VLOOKUP($B85,'[2]1516 Exp_Rev Access'!$F$7:$FS$310,67,FALSE)),"",VLOOKUP($B85,'[2]1516 Exp_Rev Access'!$F$7:$FS$310,67,FALSE))</f>
        <v>0</v>
      </c>
      <c r="CK85" s="90">
        <f>IF(ISNA(VLOOKUP($B85,'[2]1516 Exp_Rev Access'!$F$7:$FS$310,68,FALSE)),"",VLOOKUP($B85,'[2]1516 Exp_Rev Access'!$F$7:$FS$310,68,FALSE))</f>
        <v>0</v>
      </c>
      <c r="CL85" s="90">
        <f>IF(ISNA(VLOOKUP($B85,'[2]1516 Exp_Rev Access'!$F$7:$FS$310,69,FALSE)),"",VLOOKUP($B85,'[2]1516 Exp_Rev Access'!$F$7:$FS$310,69,FALSE))</f>
        <v>0</v>
      </c>
      <c r="CM85" s="90">
        <f>IF(ISNA(VLOOKUP($B85,'[2]1516 Exp_Rev Access'!$F$7:$FS$310,70,FALSE)),"",VLOOKUP($B85,'[2]1516 Exp_Rev Access'!$F$7:$FS$310,70,FALSE))</f>
        <v>0</v>
      </c>
      <c r="CN85" s="90">
        <f>IF(ISNA(VLOOKUP($B85,'[2]1516 Exp_Rev Access'!$F$7:$FS$310,71,FALSE)),"",VLOOKUP($B85,'[2]1516 Exp_Rev Access'!$F$7:$FS$310,71,FALSE))</f>
        <v>0</v>
      </c>
      <c r="CO85" s="90">
        <f>IF(ISNA(VLOOKUP($B85,'[2]1516 Exp_Rev Access'!$F$7:$FS$310,72,FALSE)),"",VLOOKUP($B85,'[2]1516 Exp_Rev Access'!$F$7:$FS$310,72,FALSE))</f>
        <v>0</v>
      </c>
      <c r="CP85" s="90">
        <f>IF(ISNA(VLOOKUP($B85,'[2]1516 Exp_Rev Access'!$F$7:$FS$310,73,FALSE)),"",VLOOKUP($B85,'[2]1516 Exp_Rev Access'!$F$7:$FS$310,73,FALSE))</f>
        <v>0</v>
      </c>
      <c r="CQ85" s="90">
        <f>IF(ISNA(VLOOKUP($B85,'[2]1516 Exp_Rev Access'!$F$7:$FS$310,74,FALSE)),"",VLOOKUP($B85,'[2]1516 Exp_Rev Access'!$F$7:$FS$310,74,FALSE))</f>
        <v>35407.199999999997</v>
      </c>
      <c r="CR85" s="90">
        <f>IF(ISNA(VLOOKUP($B85,'[2]1516 Exp_Rev Access'!$F$7:$FS$310,75,FALSE)),"",VLOOKUP($B85,'[2]1516 Exp_Rev Access'!$F$7:$FS$310,75,FALSE))</f>
        <v>0</v>
      </c>
      <c r="CS85" s="90">
        <f>IF(ISNA(VLOOKUP($B85,'[2]1516 Exp_Rev Access'!$F$7:$FS$310,76,FALSE)),"",VLOOKUP($B85,'[2]1516 Exp_Rev Access'!$F$7:$FS$310,76,FALSE))</f>
        <v>0</v>
      </c>
      <c r="CT85" s="90">
        <f>IF(ISNA(VLOOKUP($B85,'[2]1516 Exp_Rev Access'!$F$7:$FS$310,77,FALSE)),"",VLOOKUP($B85,'[2]1516 Exp_Rev Access'!$F$7:$FS$310,77,FALSE))</f>
        <v>0</v>
      </c>
      <c r="CU85" s="90">
        <f>IF(ISNA(VLOOKUP($B85,'[2]1516 Exp_Rev Access'!$F$7:$FS$310,78,FALSE)),"",VLOOKUP($B85,'[2]1516 Exp_Rev Access'!$F$7:$FS$310,78,FALSE))</f>
        <v>85091.58</v>
      </c>
      <c r="CV85" s="90">
        <f>IF(ISNA(VLOOKUP($B85,'[2]1516 Exp_Rev Access'!$F$7:$FS$310,79,FALSE)),"",VLOOKUP($B85,'[2]1516 Exp_Rev Access'!$F$7:$FS$310,79,FALSE))</f>
        <v>42853.72</v>
      </c>
      <c r="CW85" s="90">
        <f>IF(ISNA(VLOOKUP($B85,'[2]1516 Exp_Rev Access'!$F$7:$FS$310,80,FALSE)),"",VLOOKUP($B85,'[2]1516 Exp_Rev Access'!$F$7:$FS$310,80,FALSE))</f>
        <v>0</v>
      </c>
      <c r="CX85" s="90">
        <f>IF(ISNA(VLOOKUP($B85,'[2]1516 Exp_Rev Access'!$F$7:$FS$310,81,FALSE)),"",VLOOKUP($B85,'[2]1516 Exp_Rev Access'!$F$7:$FS$310,81,FALSE))</f>
        <v>0</v>
      </c>
      <c r="CY85" s="90">
        <f>IF(ISNA(VLOOKUP($B85,'[2]1516 Exp_Rev Access'!$F$7:$FS$310,82,FALSE)),"",VLOOKUP($B85,'[2]1516 Exp_Rev Access'!$F$7:$FS$310,82,FALSE))</f>
        <v>0</v>
      </c>
      <c r="CZ85" s="90">
        <f>IF(ISNA(VLOOKUP($B85,'[2]1516 Exp_Rev Access'!$F$7:$FS$310,83,FALSE)),"",VLOOKUP($B85,'[2]1516 Exp_Rev Access'!$F$7:$FS$310,83,FALSE))</f>
        <v>0</v>
      </c>
      <c r="DA85" s="90">
        <f>IF(ISNA(VLOOKUP($B85,'[2]1516 Exp_Rev Access'!$F$7:$FS$310,84,FALSE)),"",VLOOKUP($B85,'[2]1516 Exp_Rev Access'!$F$7:$FS$310,84,FALSE))</f>
        <v>0</v>
      </c>
      <c r="DB85" s="90">
        <f>IF(ISNA(VLOOKUP($B85,'[2]1516 Exp_Rev Access'!$F$7:$FS$310,85,FALSE)),"",VLOOKUP($B85,'[2]1516 Exp_Rev Access'!$F$7:$FS$310,85,FALSE))</f>
        <v>0</v>
      </c>
      <c r="DC85" s="90">
        <f>IF(ISNA(VLOOKUP($B85,'[2]1516 Exp_Rev Access'!$F$7:$FS$310,86,FALSE)),"",VLOOKUP($B85,'[2]1516 Exp_Rev Access'!$F$7:$FS$310,86,FALSE))</f>
        <v>0</v>
      </c>
      <c r="DD85" s="90">
        <f>IF(ISNA(VLOOKUP($B85,'[2]1516 Exp_Rev Access'!$F$7:$FS$310,87,FALSE)),"",VLOOKUP($B85,'[2]1516 Exp_Rev Access'!$F$7:$FS$310,87,FALSE))</f>
        <v>0</v>
      </c>
      <c r="DE85" s="90">
        <f>IF(ISNA(VLOOKUP($B85,'[2]1516 Exp_Rev Access'!$F$7:$FS$310,88,FALSE)),"",VLOOKUP($B85,'[2]1516 Exp_Rev Access'!$F$7:$FS$310,88,FALSE))</f>
        <v>0</v>
      </c>
      <c r="DF85" s="90">
        <f>IF(ISNA(VLOOKUP($B85,'[2]1516 Exp_Rev Access'!$F$7:$FS$310,89,FALSE)),"",VLOOKUP($B85,'[2]1516 Exp_Rev Access'!$F$7:$FS$310,89,FALSE))</f>
        <v>0</v>
      </c>
      <c r="DG85" s="90">
        <f>IF(ISNA(VLOOKUP($B85,'[2]1516 Exp_Rev Access'!$F$7:$FS$310,90,FALSE)),"",VLOOKUP($B85,'[2]1516 Exp_Rev Access'!$F$7:$FS$310,90,FALSE))</f>
        <v>0</v>
      </c>
      <c r="DH85" s="90">
        <f>IF(ISNA(VLOOKUP($B85,'[2]1516 Exp_Rev Access'!$F$7:$FS$310,91,FALSE)),"",VLOOKUP($B85,'[2]1516 Exp_Rev Access'!$F$7:$FS$310,91,FALSE))</f>
        <v>0</v>
      </c>
      <c r="DI85" s="90">
        <f>IF(ISNA(VLOOKUP($B85,'[2]1516 Exp_Rev Access'!$F$7:$FS$310,92,FALSE)),"",VLOOKUP($B85,'[2]1516 Exp_Rev Access'!$F$7:$FS$310,92,FALSE))</f>
        <v>64161.919999999998</v>
      </c>
      <c r="DJ85" s="90">
        <f>IF(ISNA(VLOOKUP($B85,'[2]1516 Exp_Rev Access'!$F$7:$FS$310,93,FALSE)),"",VLOOKUP($B85,'[2]1516 Exp_Rev Access'!$F$7:$FS$310,93,FALSE))</f>
        <v>0</v>
      </c>
      <c r="DK85" s="90">
        <f>IF(ISNA(VLOOKUP($B85,'[2]1516 Exp_Rev Access'!$F$7:$FS$310,94,FALSE)),"",VLOOKUP($B85,'[2]1516 Exp_Rev Access'!$F$7:$FS$310,94,FALSE))</f>
        <v>0</v>
      </c>
      <c r="DL85" s="90">
        <f>IF(ISNA(VLOOKUP($B85,'[2]1516 Exp_Rev Access'!$F$7:$FS$310,95,FALSE)),"",VLOOKUP($B85,'[2]1516 Exp_Rev Access'!$F$7:$FS$310,95,FALSE))</f>
        <v>0</v>
      </c>
      <c r="DM85" s="90">
        <f>IF(ISNA(VLOOKUP($B85,'[2]1516 Exp_Rev Access'!$F$7:$FS$310,96,FALSE)),"",VLOOKUP($B85,'[2]1516 Exp_Rev Access'!$F$7:$FS$310,96,FALSE))</f>
        <v>0</v>
      </c>
      <c r="DN85" s="90">
        <f>IF(ISNA(VLOOKUP($B85,'[2]1516 Exp_Rev Access'!$F$7:$FS$310,97,FALSE)),"",VLOOKUP($B85,'[2]1516 Exp_Rev Access'!$F$7:$FS$310,97,FALSE))</f>
        <v>0</v>
      </c>
      <c r="DO85" s="90">
        <f>IF(ISNA(VLOOKUP($B85,'[2]1516 Exp_Rev Access'!$F$7:$FS$310,98,FALSE)),"",VLOOKUP($B85,'[2]1516 Exp_Rev Access'!$F$7:$FS$310,98,FALSE))</f>
        <v>0</v>
      </c>
      <c r="DP85" s="90">
        <f>IF(ISNA(VLOOKUP($B85,'[2]1516 Exp_Rev Access'!$F$7:$FS$310,99,FALSE)),"",VLOOKUP($B85,'[2]1516 Exp_Rev Access'!$F$7:$FS$310,99,FALSE))</f>
        <v>0</v>
      </c>
      <c r="DQ85" s="90">
        <f>IF(ISNA(VLOOKUP($B85,'[2]1516 Exp_Rev Access'!$F$7:$FS$310,100,FALSE)),"",VLOOKUP($B85,'[2]1516 Exp_Rev Access'!$F$7:$FS$310,100,FALSE))</f>
        <v>0</v>
      </c>
      <c r="DR85" s="90">
        <f>IF(ISNA(VLOOKUP($B85,'[2]1516 Exp_Rev Access'!$F$7:$FS$310,101,FALSE)),"",VLOOKUP($B85,'[2]1516 Exp_Rev Access'!$F$7:$FS$310,101,FALSE))</f>
        <v>0</v>
      </c>
      <c r="DS85" s="90">
        <f>IF(ISNA(VLOOKUP($B85,'[2]1516 Exp_Rev Access'!$F$7:$FS$310,102,FALSE)),"",VLOOKUP($B85,'[2]1516 Exp_Rev Access'!$F$7:$FS$310,102,FALSE))</f>
        <v>0</v>
      </c>
      <c r="DT85" s="90">
        <f>IF(ISNA(VLOOKUP($B85,'[2]1516 Exp_Rev Access'!$F$7:$FS$310,103,FALSE)),"",VLOOKUP($B85,'[2]1516 Exp_Rev Access'!$F$7:$FS$310,103,FALSE))</f>
        <v>0</v>
      </c>
      <c r="DU85" s="90">
        <f>IF(ISNA(VLOOKUP($B85,'[2]1516 Exp_Rev Access'!$F$7:$FS$310,104,FALSE)),"",VLOOKUP($B85,'[2]1516 Exp_Rev Access'!$F$7:$FS$310,104,FALSE))</f>
        <v>0</v>
      </c>
      <c r="DV85" s="90">
        <f>IF(ISNA(VLOOKUP($B85,'[2]1516 Exp_Rev Access'!$F$7:$FS$310,105,FALSE)),"",VLOOKUP($B85,'[2]1516 Exp_Rev Access'!$F$7:$FS$310,105,FALSE))</f>
        <v>0</v>
      </c>
      <c r="DW85" s="90">
        <f>IF(ISNA(VLOOKUP($B85,'[2]1516 Exp_Rev Access'!$F$7:$FS$310,106,FALSE)),"",VLOOKUP($B85,'[2]1516 Exp_Rev Access'!$F$7:$FS$310,106,FALSE))</f>
        <v>0</v>
      </c>
      <c r="DX85" s="90">
        <f>IF(ISNA(VLOOKUP($B85,'[2]1516 Exp_Rev Access'!$F$7:$FS$310,107,FALSE)),"",VLOOKUP($B85,'[2]1516 Exp_Rev Access'!$F$7:$FS$310,107,FALSE))</f>
        <v>0</v>
      </c>
      <c r="DY85" s="90">
        <f>IF(ISNA(VLOOKUP($B85,'[2]1516 Exp_Rev Access'!$F$7:$FS$310,108,FALSE)),"",VLOOKUP($B85,'[2]1516 Exp_Rev Access'!$F$7:$FS$310,108,FALSE))</f>
        <v>0</v>
      </c>
      <c r="DZ85" s="90">
        <f>IF(ISNA(VLOOKUP($B85,'[2]1516 Exp_Rev Access'!$F$7:$FS$310,109,FALSE)),"",VLOOKUP($B85,'[2]1516 Exp_Rev Access'!$F$7:$FS$310,109,FALSE))</f>
        <v>0</v>
      </c>
      <c r="EA85" s="90">
        <f>IF(ISNA(VLOOKUP($B85,'[2]1516 Exp_Rev Access'!$F$7:$FS$310,110,FALSE)),"",VLOOKUP($B85,'[2]1516 Exp_Rev Access'!$F$7:$FS$310,110,FALSE))</f>
        <v>0</v>
      </c>
      <c r="EB85" s="90">
        <f>IF(ISNA(VLOOKUP($B85,'[2]1516 Exp_Rev Access'!$F$7:$FS$310,111,FALSE)),"",VLOOKUP($B85,'[2]1516 Exp_Rev Access'!$F$7:$FS$310,111,FALSE))</f>
        <v>0</v>
      </c>
      <c r="EC85" s="90">
        <f>IF(ISNA(VLOOKUP($B85,'[2]1516 Exp_Rev Access'!$F$7:$FS$310,112,FALSE)),"",VLOOKUP($B85,'[2]1516 Exp_Rev Access'!$F$7:$FS$310,112,FALSE))</f>
        <v>0</v>
      </c>
      <c r="ED85" s="90">
        <f>IF(ISNA(VLOOKUP($B85,'[2]1516 Exp_Rev Access'!$F$7:$FS$310,113,FALSE)),"",VLOOKUP($B85,'[2]1516 Exp_Rev Access'!$F$7:$FS$310,113,FALSE))</f>
        <v>0</v>
      </c>
      <c r="EE85" s="90">
        <f>IF(ISNA(VLOOKUP($B85,'[2]1516 Exp_Rev Access'!$F$7:$FS$310,114,FALSE)),"",VLOOKUP($B85,'[2]1516 Exp_Rev Access'!$F$7:$FS$310,114,FALSE))</f>
        <v>0</v>
      </c>
      <c r="EF85" s="90">
        <f>IF(ISNA(VLOOKUP($B85,'[2]1516 Exp_Rev Access'!$F$7:$FS$310,115,FALSE)),"",VLOOKUP($B85,'[2]1516 Exp_Rev Access'!$F$7:$FS$310,115,FALSE))</f>
        <v>0</v>
      </c>
      <c r="EG85" s="90">
        <f>IF(ISNA(VLOOKUP($B85,'[2]1516 Exp_Rev Access'!$F$7:$FS$310,116,FALSE)),"",VLOOKUP($B85,'[2]1516 Exp_Rev Access'!$F$7:$FS$310,116,FALSE))</f>
        <v>0</v>
      </c>
      <c r="EH85" s="90">
        <f>IF(ISNA(VLOOKUP($B85,'[2]1516 Exp_Rev Access'!$F$7:$FS$310,117,FALSE)),"",VLOOKUP($B85,'[2]1516 Exp_Rev Access'!$F$7:$FS$310,117,FALSE))</f>
        <v>0</v>
      </c>
      <c r="EI85" s="90">
        <f>IF(ISNA(VLOOKUP($B85,'[2]1516 Exp_Rev Access'!$F$7:$FS$310,118,FALSE)),"",VLOOKUP($B85,'[2]1516 Exp_Rev Access'!$F$7:$FS$310,118,FALSE))</f>
        <v>0</v>
      </c>
      <c r="EJ85" s="90">
        <f>IF(ISNA(VLOOKUP($B85,'[2]1516 Exp_Rev Access'!$F$7:$FS$310,119,FALSE)),"",VLOOKUP($B85,'[2]1516 Exp_Rev Access'!$F$7:$FS$310,119,FALSE))</f>
        <v>0</v>
      </c>
      <c r="EK85" s="90">
        <f>IF(ISNA(VLOOKUP($B85,'[2]1516 Exp_Rev Access'!$F$7:$FS$310,120,FALSE)),"",VLOOKUP($B85,'[2]1516 Exp_Rev Access'!$F$7:$FS$310,120,FALSE))</f>
        <v>0</v>
      </c>
      <c r="EL85" s="90">
        <f>IF(ISNA(VLOOKUP($B85,'[2]1516 Exp_Rev Access'!$F$7:$FS$310,121,FALSE)),"",VLOOKUP($B85,'[2]1516 Exp_Rev Access'!$F$7:$FS$310,121,FALSE))</f>
        <v>0</v>
      </c>
      <c r="EM85" s="90">
        <f>IF(ISNA(VLOOKUP($B85,'[2]1516 Exp_Rev Access'!$F$7:$FS$310,122,FALSE)),"",VLOOKUP($B85,'[2]1516 Exp_Rev Access'!$F$7:$FS$310,122,FALSE))</f>
        <v>0</v>
      </c>
      <c r="EN85" s="90">
        <f>IF(ISNA(VLOOKUP($B85,'[2]1516 Exp_Rev Access'!$F$7:$FS$310,123,FALSE)),"",VLOOKUP($B85,'[2]1516 Exp_Rev Access'!$F$7:$FS$310,123,FALSE))</f>
        <v>0</v>
      </c>
      <c r="EO85" s="90">
        <f>IF(ISNA(VLOOKUP($B85,'[2]1516 Exp_Rev Access'!$F$7:$FS$310,124,FALSE)),"",VLOOKUP($B85,'[2]1516 Exp_Rev Access'!$F$7:$FS$310,124,FALSE))</f>
        <v>0</v>
      </c>
      <c r="EP85" s="90">
        <f>IF(ISNA(VLOOKUP($B85,'[2]1516 Exp_Rev Access'!$F$7:$FS$310,125,FALSE)),"",VLOOKUP($B85,'[2]1516 Exp_Rev Access'!$F$7:$FS$310,125,FALSE))</f>
        <v>0</v>
      </c>
      <c r="EQ85" s="90">
        <f>IF(ISNA(VLOOKUP($B85,'[2]1516 Exp_Rev Access'!$F$7:$FS$310,126,FALSE)),"",VLOOKUP($B85,'[2]1516 Exp_Rev Access'!$F$7:$FS$310,126,FALSE))</f>
        <v>0</v>
      </c>
      <c r="ER85" s="90">
        <f>IF(ISNA(VLOOKUP($B85,'[2]1516 Exp_Rev Access'!$F$7:$FS$310,127,FALSE)),"",VLOOKUP($B85,'[2]1516 Exp_Rev Access'!$F$7:$FS$310,127,FALSE))</f>
        <v>0</v>
      </c>
      <c r="ES85" s="90">
        <f>IF(ISNA(VLOOKUP($B85,'[2]1516 Exp_Rev Access'!$F$7:$FS$310,128,FALSE)),"",VLOOKUP($B85,'[2]1516 Exp_Rev Access'!$F$7:$FS$310,128,FALSE))</f>
        <v>0</v>
      </c>
      <c r="ET85" s="90">
        <f>IF(ISNA(VLOOKUP($B85,'[2]1516 Exp_Rev Access'!$F$7:$FS$310,129,FALSE)),"",VLOOKUP($B85,'[2]1516 Exp_Rev Access'!$F$7:$FS$310,129,FALSE))</f>
        <v>0</v>
      </c>
      <c r="EU85" s="90">
        <f>IF(ISNA(VLOOKUP($B85,'[2]1516 Exp_Rev Access'!$F$7:$FS$310,130,FALSE)),"",VLOOKUP($B85,'[2]1516 Exp_Rev Access'!$F$7:$FS$310,130,FALSE))</f>
        <v>0</v>
      </c>
      <c r="EV85" s="90">
        <f>IF(ISNA(VLOOKUP($B85,'[2]1516 Exp_Rev Access'!$F$7:$FS$310,131,FALSE)),"",VLOOKUP($B85,'[2]1516 Exp_Rev Access'!$F$7:$FS$310,131,FALSE))</f>
        <v>0</v>
      </c>
      <c r="EW85" s="90">
        <f>IF(ISNA(VLOOKUP($B85,'[2]1516 Exp_Rev Access'!$F$7:$FS$310,132,FALSE)),"",VLOOKUP($B85,'[2]1516 Exp_Rev Access'!$F$7:$FS$310,132,FALSE))</f>
        <v>0</v>
      </c>
      <c r="EX85" s="90">
        <f>IF(ISNA(VLOOKUP($B85,'[2]1516 Exp_Rev Access'!$F$7:$FS$310,133,FALSE)),"",VLOOKUP($B85,'[2]1516 Exp_Rev Access'!$F$7:$FS$310,133,FALSE))</f>
        <v>0</v>
      </c>
      <c r="EY85" s="90">
        <f>IF(ISNA(VLOOKUP($B85,'[2]1516 Exp_Rev Access'!$F$7:$FS$310,134,FALSE)),"",VLOOKUP($B85,'[2]1516 Exp_Rev Access'!$F$7:$FS$310,134,FALSE))</f>
        <v>0</v>
      </c>
      <c r="EZ85" s="90">
        <f>IF(ISNA(VLOOKUP($B85,'[2]1516 Exp_Rev Access'!$F$7:$FS$310,135,FALSE)),"",VLOOKUP($B85,'[2]1516 Exp_Rev Access'!$F$7:$FS$310,135,FALSE))</f>
        <v>0</v>
      </c>
      <c r="FA85" s="90">
        <f>IF(ISNA(VLOOKUP($B85,'[2]1516 Exp_Rev Access'!$F$7:$FS$310,136,FALSE)),"",VLOOKUP($B85,'[2]1516 Exp_Rev Access'!$F$7:$FS$310,136,FALSE))</f>
        <v>0</v>
      </c>
      <c r="FB85" s="90">
        <f>IF(ISNA(VLOOKUP($B85,'[2]1516 Exp_Rev Access'!$F$7:$FS$310,137,FALSE)),"",VLOOKUP($B85,'[2]1516 Exp_Rev Access'!$F$7:$FS$310,137,FALSE))</f>
        <v>0</v>
      </c>
      <c r="FC85" s="90">
        <f>IF(ISNA(VLOOKUP($B85,'[2]1516 Exp_Rev Access'!$F$7:$FS$310,138,FALSE)),"",VLOOKUP($B85,'[2]1516 Exp_Rev Access'!$F$7:$FS$310,138,FALSE))</f>
        <v>0</v>
      </c>
      <c r="FD85" s="90">
        <f>IF(ISNA(VLOOKUP($B85,'[2]1516 Exp_Rev Access'!$F$7:$FS$310,139,FALSE)),"",VLOOKUP($B85,'[2]1516 Exp_Rev Access'!$F$7:$FS$310,139,FALSE))</f>
        <v>0</v>
      </c>
      <c r="FE85" s="90">
        <f>IF(ISNA(VLOOKUP($B85,'[2]1516 Exp_Rev Access'!$F$7:$FS$310,140,FALSE)),"",VLOOKUP($B85,'[2]1516 Exp_Rev Access'!$F$7:$FS$310,140,FALSE))</f>
        <v>0</v>
      </c>
      <c r="FF85" s="90">
        <f>IF(ISNA(VLOOKUP($B85,'[2]1516 Exp_Rev Access'!$F$7:$FS$310,141,FALSE)),"",VLOOKUP($B85,'[2]1516 Exp_Rev Access'!$F$7:$FS$310,141,FALSE))</f>
        <v>0</v>
      </c>
      <c r="FG85" s="90">
        <f>IF(ISNA(VLOOKUP($B85,'[2]1516 Exp_Rev Access'!$F$7:$FS$310,142,FALSE)),"",VLOOKUP($B85,'[2]1516 Exp_Rev Access'!$F$7:$FS$310,142,FALSE))</f>
        <v>0</v>
      </c>
      <c r="FH85" s="90">
        <f>IF(ISNA(VLOOKUP($B85,'[2]1516 Exp_Rev Access'!$F$7:$FS$310,143,FALSE)),"",VLOOKUP($B85,'[2]1516 Exp_Rev Access'!$F$7:$FS$310,143,FALSE))</f>
        <v>0</v>
      </c>
      <c r="FI85" s="90">
        <f>IF(ISNA(VLOOKUP($B85,'[2]1516 Exp_Rev Access'!$F$7:$FS$310,144,FALSE)),"",VLOOKUP($B85,'[2]1516 Exp_Rev Access'!$F$7:$FS$310,144,FALSE))</f>
        <v>0</v>
      </c>
      <c r="FJ85" s="90">
        <f>IF(ISNA(VLOOKUP($B85,'[2]1516 Exp_Rev Access'!$F$7:$FS$310,145,FALSE)),"",VLOOKUP($B85,'[2]1516 Exp_Rev Access'!$F$7:$FS$310,145,FALSE))</f>
        <v>0</v>
      </c>
      <c r="FK85" s="90">
        <f>IF(ISNA(VLOOKUP($B85,'[2]1516 Exp_Rev Access'!$F$7:$FS$310,146,FALSE)),"",VLOOKUP($B85,'[2]1516 Exp_Rev Access'!$F$7:$FS$310,146,FALSE))</f>
        <v>0</v>
      </c>
      <c r="FL85" s="90">
        <f>IF(ISNA(VLOOKUP($B85,'[2]1516 Exp_Rev Access'!$F$7:$FS$310,1147,FALSE)),"",VLOOKUP($B85,'[2]1516 Exp_Rev Access'!$F$7:$FS$310,147,FALSE))</f>
        <v>0</v>
      </c>
      <c r="FM85" s="90">
        <f>IF(ISNA(VLOOKUP($B85,'[2]1516 Exp_Rev Access'!$F$7:$FS$310,148,FALSE)),"",VLOOKUP($B85,'[2]1516 Exp_Rev Access'!$F$7:$FS$310,148,FALSE))</f>
        <v>0</v>
      </c>
      <c r="FN85" s="90">
        <f>IF(ISNA(VLOOKUP($B85,'[2]1516 Exp_Rev Access'!$F$7:$FS$310,149,FALSE)),"",VLOOKUP($B85,'[2]1516 Exp_Rev Access'!$F$7:$FS$310,149,FALSE))</f>
        <v>0</v>
      </c>
      <c r="FO85" s="90">
        <f>IF(ISNA(VLOOKUP($B85,'[2]1516 Exp_Rev Access'!$F$7:$FS$310,150,FALSE)),"",VLOOKUP($B85,'[2]1516 Exp_Rev Access'!$F$7:$FS$310,150,FALSE))</f>
        <v>0</v>
      </c>
      <c r="FP85" s="90">
        <f>IF(ISNA(VLOOKUP($B85,'[2]1516 Exp_Rev Access'!$F$7:$FS$310,151,FALSE)),"",VLOOKUP($B85,'[2]1516 Exp_Rev Access'!$F$7:$FS$310,151,FALSE))</f>
        <v>0</v>
      </c>
      <c r="FQ85" s="90">
        <f>IF(ISNA(VLOOKUP($B85,'[2]1516 Exp_Rev Access'!$F$7:$FS$310,152,FALSE)),"",VLOOKUP($B85,'[2]1516 Exp_Rev Access'!$F$7:$FS$310,152,FALSE))</f>
        <v>0</v>
      </c>
      <c r="FR85" s="90">
        <f>IF(ISNA(VLOOKUP($B85,'[2]1516 Exp_Rev Access'!$F$7:$FS$310,153,FALSE)),"",VLOOKUP($B85,'[2]1516 Exp_Rev Access'!$F$7:$FS$310,153,FALSE))</f>
        <v>6021.82</v>
      </c>
      <c r="FS85" s="53">
        <f>SUM(CH85:FR85)</f>
        <v>233536.24</v>
      </c>
      <c r="FT85" s="92">
        <f>FS85/E85</f>
        <v>7.8245201190014949E-2</v>
      </c>
      <c r="FU85" s="53">
        <f>FS85/D85</f>
        <v>1362.8398692810458</v>
      </c>
      <c r="FV85" s="90">
        <f>IF(ISNA(VLOOKUP($B85,'[2]1516 Exp_Rev Access'!$F$7:$FS$310,154,FALSE)),"",VLOOKUP($B85,'[2]1516 Exp_Rev Access'!$F$7:$FS$310,154,FALSE))</f>
        <v>0</v>
      </c>
      <c r="FW85" s="90">
        <f>IF(ISNA(VLOOKUP($B85,'[2]1516 Exp_Rev Access'!$F$7:$FS$310,155,FALSE)),"",VLOOKUP($B85,'[2]1516 Exp_Rev Access'!$F$7:$FS$310,155,FALSE))</f>
        <v>0</v>
      </c>
      <c r="FX85" s="90">
        <f>IF(ISNA(VLOOKUP($B85,'[2]1516 Exp_Rev Access'!$F$7:$FS$310,156,FALSE)),"",VLOOKUP($B85,'[2]1516 Exp_Rev Access'!$F$7:$FS$310,156,FALSE))</f>
        <v>0</v>
      </c>
      <c r="FY85" s="90">
        <f>IF(ISNA(VLOOKUP($B85,'[2]1516 Exp_Rev Access'!$F$7:$FS$310,157,FALSE)),"",VLOOKUP($B85,'[2]1516 Exp_Rev Access'!$F$7:$FS$310,157,FALSE))</f>
        <v>0</v>
      </c>
      <c r="FZ85" s="90">
        <f>IF(ISNA(VLOOKUP($B85,'[2]1516 Exp_Rev Access'!$F$7:$FS$310,158,FALSE)),"",VLOOKUP($B85,'[2]1516 Exp_Rev Access'!$F$7:$FS$310,158,FALSE))</f>
        <v>0</v>
      </c>
      <c r="GA85" s="90">
        <f>IF(ISNA(VLOOKUP($B85,'[2]1516 Exp_Rev Access'!$F$7:$FS$310,159,FALSE)),"",VLOOKUP($B85,'[2]1516 Exp_Rev Access'!$F$7:$FS$310,159,FALSE))</f>
        <v>0</v>
      </c>
      <c r="GB85" s="90">
        <f>IF(ISNA(VLOOKUP($B85,'[2]1516 Exp_Rev Access'!$F$7:$FS$310,160,FALSE)),"",VLOOKUP($B85,'[2]1516 Exp_Rev Access'!$F$7:$FS$310,160,FALSE))</f>
        <v>0</v>
      </c>
      <c r="GC85" s="90">
        <f>IF(ISNA(VLOOKUP($B85,'[2]1516 Exp_Rev Access'!$F$7:$FS$310,161,FALSE)),"",VLOOKUP($B85,'[2]1516 Exp_Rev Access'!$F$7:$FS$310,161,FALSE))</f>
        <v>0</v>
      </c>
      <c r="GD85" s="90">
        <f>IF(ISNA(VLOOKUP($B85,'[2]1516 Exp_Rev Access'!$F$7:$FS$310,162,FALSE)),"",VLOOKUP($B85,'[2]1516 Exp_Rev Access'!$F$7:$FS$310,162,FALSE))</f>
        <v>0</v>
      </c>
      <c r="GE85" s="90">
        <f>IF(ISNA(VLOOKUP($B85,'[2]1516 Exp_Rev Access'!$F$7:$FS$310,163,FALSE)),"",VLOOKUP($B85,'[2]1516 Exp_Rev Access'!$F$7:$FS$310,163,FALSE))</f>
        <v>0</v>
      </c>
      <c r="GF85" s="90">
        <f>IF(ISNA(VLOOKUP($B85,'[2]1516 Exp_Rev Access'!$F$7:$FS$310,164,FALSE)),"",VLOOKUP($B85,'[2]1516 Exp_Rev Access'!$F$7:$FS$310,164,FALSE))</f>
        <v>0</v>
      </c>
      <c r="GG85" s="90">
        <f>IF(ISNA(VLOOKUP($B85,'[2]1516 Exp_Rev Access'!$F$7:$FS$310,165,FALSE)),"",VLOOKUP($B85,'[2]1516 Exp_Rev Access'!$F$7:$FS$310,165,FALSE))</f>
        <v>0</v>
      </c>
      <c r="GH85" s="90">
        <f>IF(ISNA(VLOOKUP($B85,'[2]1516 Exp_Rev Access'!$F$7:$FS$310,166,FALSE)),"",VLOOKUP($B85,'[2]1516 Exp_Rev Access'!$F$7:$FS$310,166,FALSE))</f>
        <v>0</v>
      </c>
      <c r="GI85" s="90">
        <f>IF(ISNA(VLOOKUP($B85,'[2]1516 Exp_Rev Access'!$F$7:$FS$310,167,FALSE)),"",VLOOKUP($B85,'[2]1516 Exp_Rev Access'!$F$7:$FS$310,167,FALSE))</f>
        <v>0</v>
      </c>
      <c r="GJ85" s="90">
        <f>IF(ISNA(VLOOKUP($B85,'[2]1516 Exp_Rev Access'!$F$7:$FS$310,168,FALSE)),"",VLOOKUP($B85,'[2]1516 Exp_Rev Access'!$F$7:$FS$310,168,FALSE))</f>
        <v>0</v>
      </c>
      <c r="GK85" s="90">
        <f>IF(ISNA(VLOOKUP($B85,'[2]1516 Exp_Rev Access'!$F$7:$FS$310,169,FALSE)),"",VLOOKUP($B85,'[2]1516 Exp_Rev Access'!$F$7:$FS$310,169,FALSE))</f>
        <v>0</v>
      </c>
      <c r="GL85" s="90">
        <f>IF(ISNA(VLOOKUP($B85,'[2]1516 Exp_Rev Access'!$F$7:$FS$310,170,FALSE)),"",VLOOKUP($B85,'[2]1516 Exp_Rev Access'!$F$7:$FS$310,170,FALSE))</f>
        <v>0</v>
      </c>
      <c r="GM85" s="90">
        <f>IF(ISNA(VLOOKUP($B85,'[2]1516 Exp_Rev Access'!$F$7:$FT$310,171,FALSE)),"",VLOOKUP($B85,'[2]1516 Exp_Rev Access'!$F$7:$FT$310,171,FALSE))</f>
        <v>0</v>
      </c>
      <c r="GN85" s="90">
        <f>IF(ISNA(VLOOKUP($B85,'[2]1516 Exp_Rev Access'!$F$7:$FU$310,172,FALSE)),"",VLOOKUP($B85,'[2]1516 Exp_Rev Access'!$F$7:$FU$310,172,FALSE))</f>
        <v>0</v>
      </c>
      <c r="GO85" s="90">
        <f>IF(ISNA(VLOOKUP($B85,'[2]1516 Exp_Rev Access'!$F$7:$FV$310,173,FALSE)),"",VLOOKUP($B85,'[2]1516 Exp_Rev Access'!$F$7:$FV$310,173,FALSE))</f>
        <v>0</v>
      </c>
      <c r="GP85" s="90">
        <f>IF(ISNA(VLOOKUP($B85,'[2]1516 Exp_Rev Access'!$F$7:$GA$310,174,FALSE)),"",VLOOKUP($B85,'[2]1516 Exp_Rev Access'!$F$7:$GA$310,174,FALSE))</f>
        <v>0</v>
      </c>
      <c r="GQ85" s="90">
        <f>IF(ISNA(VLOOKUP($B85,'[2]1516 Exp_Rev Access'!$F$7:$GA$310,175,FALSE)),"",VLOOKUP($B85,'[2]1516 Exp_Rev Access'!$F$7:$GA$310,175,FALSE))</f>
        <v>0</v>
      </c>
      <c r="GR85" s="90">
        <f>IF(ISNA(VLOOKUP($B85,'[2]1516 Exp_Rev Access'!$F$7:$GA$310,176,FALSE)),"",VLOOKUP($B85,'[2]1516 Exp_Rev Access'!$F$7:$GA$310,176,FALSE))</f>
        <v>0</v>
      </c>
      <c r="GS85" s="90">
        <f>IF(ISNA(VLOOKUP($B85,'[2]1516 Exp_Rev Access'!$F$7:$GA$310,177,FALSE)),"",VLOOKUP($B85,'[2]1516 Exp_Rev Access'!$F$7:$GA$310,177,FALSE))</f>
        <v>0</v>
      </c>
      <c r="GT85" s="90">
        <f>IF(ISNA(VLOOKUP($B85,'[2]1516 Exp_Rev Access'!$F$7:$GA$310,178,FALSE)),"",VLOOKUP($B85,'[2]1516 Exp_Rev Access'!$F$7:$GA$310,178,FALSE))</f>
        <v>0</v>
      </c>
      <c r="GU85" s="53">
        <f t="shared" ref="GU85:GU88" si="249">SUM(FV85:GT85)</f>
        <v>0</v>
      </c>
      <c r="GV85" s="92"/>
      <c r="GW85" s="114">
        <f t="shared" si="248"/>
        <v>0</v>
      </c>
    </row>
    <row r="86" spans="1:222" x14ac:dyDescent="0.2">
      <c r="B86" s="87" t="s">
        <v>285</v>
      </c>
      <c r="C86" s="87" t="s">
        <v>286</v>
      </c>
      <c r="D86" s="88">
        <f>IF(ISNA(VLOOKUP($B86,'[2]1516 enrollment_Rev_Exp by size'!$A$6:$C$325,3,FALSE)),"",VLOOKUP($B86,'[2]1516 enrollment_Rev_Exp by size'!$A$6:$C$325,3,FALSE))</f>
        <v>71.94</v>
      </c>
      <c r="E86" s="89">
        <v>1136047.3999999999</v>
      </c>
      <c r="F86" s="67">
        <f>N86+AM86+AU86+BV86+CE86+FS86+GU86</f>
        <v>1136047.4000000001</v>
      </c>
      <c r="G86" s="67">
        <f t="shared" si="236"/>
        <v>0</v>
      </c>
      <c r="H86" s="90">
        <f>IF(ISNA(VLOOKUP($B86,'[2]1516 Exp_Rev Access'!$F$7:$FS$310,2,FALSE)),"",VLOOKUP($B86,'[2]1516 Exp_Rev Access'!$F$7:$FS$310,2,FALSE))</f>
        <v>0</v>
      </c>
      <c r="I86" s="90">
        <f>IF(ISNA(VLOOKUP($B86,'[2]1516 Exp_Rev Access'!$F$7:$FS$310,3,FALSE)),"",VLOOKUP($B86,'[2]1516 Exp_Rev Access'!$F$7:$FS$310,3,FALSE))</f>
        <v>0</v>
      </c>
      <c r="J86" s="90">
        <f>IF(ISNA(VLOOKUP($B86,'[2]1516 Exp_Rev Access'!$F$7:$FS$310,4,FALSE)),"",VLOOKUP($B86,'[2]1516 Exp_Rev Access'!$F$7:$FS$310,4,FALSE))</f>
        <v>0</v>
      </c>
      <c r="K86" s="90">
        <f>IF(ISNA(VLOOKUP($B86,'[2]1516 Exp_Rev Access'!$F$7:$FS$310,5,FALSE)),"-",VLOOKUP($B86,'[2]1516 Exp_Rev Access'!$F$7:$FS$310,5,FALSE))</f>
        <v>0</v>
      </c>
      <c r="L86" s="90">
        <f>IF(ISNA(VLOOKUP($B86,'[2]1516 Exp_Rev Access'!$F$7:$FS$310,6,FALSE)),"",VLOOKUP($B86,'[2]1516 Exp_Rev Access'!$F$7:$FS$310,6,FALSE))</f>
        <v>0</v>
      </c>
      <c r="M86" s="90">
        <f>IF(ISNA(VLOOKUP($B86,'[2]1516 Exp_Rev Access'!$F$7:$FS$310,7,FALSE)),"",VLOOKUP($B86,'[2]1516 Exp_Rev Access'!$F$7:$FS$310,7,FALSE))</f>
        <v>0</v>
      </c>
      <c r="N86" s="53">
        <f t="shared" si="237"/>
        <v>0</v>
      </c>
      <c r="O86" s="91"/>
      <c r="P86" s="53"/>
      <c r="Q86" s="90">
        <f>IF(ISNA(VLOOKUP($B86,'[2]1516 Exp_Rev Access'!$F$7:$FS$310,8,FALSE)),"",VLOOKUP($B86,'[2]1516 Exp_Rev Access'!$F$7:$FS$310,8,FALSE))</f>
        <v>0</v>
      </c>
      <c r="R86" s="90">
        <f>IF(ISNA(VLOOKUP($B86,'[2]1516 Exp_Rev Access'!$F$7:$FS$310,9,FALSE)),"",VLOOKUP($B86,'[2]1516 Exp_Rev Access'!$F$7:$FS$310,9,FALSE))</f>
        <v>0</v>
      </c>
      <c r="S86" s="90">
        <f>IF(ISNA(VLOOKUP($B86,'[2]1516 Exp_Rev Access'!$F$7:$FS$310,10,FALSE)),"",VLOOKUP($B86,'[2]1516 Exp_Rev Access'!$F$7:$FS$310,10,FALSE))</f>
        <v>0</v>
      </c>
      <c r="T86" s="90">
        <f>IF(ISNA(VLOOKUP($B86,'[2]1516 Exp_Rev Access'!$F$7:$FS$310,11,FALSE)),"",VLOOKUP($B86,'[2]1516 Exp_Rev Access'!$F$7:$FS$310,11,FALSE))</f>
        <v>0</v>
      </c>
      <c r="U86" s="90">
        <f>IF(ISNA(VLOOKUP($B86,'[2]1516 Exp_Rev Access'!$F$7:$FS$310,12,FALSE)),"",VLOOKUP($B86,'[2]1516 Exp_Rev Access'!$F$7:$FS$310,12,FALSE))</f>
        <v>0</v>
      </c>
      <c r="V86" s="90">
        <f>IF(ISNA(VLOOKUP($B86,'[2]1516 Exp_Rev Access'!$F$7:$FS$310,13,FALSE)),"",VLOOKUP($B86,'[2]1516 Exp_Rev Access'!$F$7:$FS$310,13,FALSE))</f>
        <v>0</v>
      </c>
      <c r="W86" s="90">
        <f>IF(ISNA(VLOOKUP($B86,'[2]1516 Exp_Rev Access'!$F$7:$FS$310,14,FALSE)),"",VLOOKUP($B86,'[2]1516 Exp_Rev Access'!$F$7:$FS$310,14,FALSE))</f>
        <v>0</v>
      </c>
      <c r="X86" s="90">
        <f>IF(ISNA(VLOOKUP($B86,'[2]1516 Exp_Rev Access'!$F$7:$FS$310,15,FALSE)),"",VLOOKUP($B86,'[2]1516 Exp_Rev Access'!$F$7:$FS$310,15,FALSE))</f>
        <v>0</v>
      </c>
      <c r="Y86" s="90">
        <f>IF(ISNA(VLOOKUP($B86,'[2]1516 Exp_Rev Access'!$F$7:$FS$310,16,FALSE)),"",VLOOKUP($B86,'[2]1516 Exp_Rev Access'!$F$7:$FS$310,16,FALSE))</f>
        <v>266</v>
      </c>
      <c r="Z86" s="90">
        <f>IF(ISNA(VLOOKUP($B86,'[2]1516 Exp_Rev Access'!$F$7:$FS$310,17,FALSE)),"",VLOOKUP($B86,'[2]1516 Exp_Rev Access'!$F$7:$FS$310,17,FALSE))</f>
        <v>0</v>
      </c>
      <c r="AA86" s="90">
        <f>IF(ISNA(VLOOKUP($B86,'[2]1516 Exp_Rev Access'!$F$7:$FS$310,18,FALSE)),"",VLOOKUP($B86,'[2]1516 Exp_Rev Access'!$F$7:$FS$310,18,FALSE))</f>
        <v>0</v>
      </c>
      <c r="AB86" s="90">
        <f>IF(ISNA(VLOOKUP($B86,'[2]1516 Exp_Rev Access'!$F$7:$FS$310,19,FALSE)),"",VLOOKUP($B86,'[2]1516 Exp_Rev Access'!$F$7:$FS$310,19,FALSE))</f>
        <v>0</v>
      </c>
      <c r="AC86" s="90">
        <f>IF(ISNA(VLOOKUP($B86,'[2]1516 Exp_Rev Access'!$F$7:$FS$310,20,FALSE)),"",VLOOKUP($B86,'[2]1516 Exp_Rev Access'!$F$7:$FS$310,20,FALSE))</f>
        <v>902.4</v>
      </c>
      <c r="AD86" s="90">
        <f>IF(ISNA(VLOOKUP($B86,'[2]1516 Exp_Rev Access'!$F$7:$FS$310,21,FALSE)),"",VLOOKUP($B86,'[2]1516 Exp_Rev Access'!$F$7:$FS$310,21,FALSE))</f>
        <v>1822.38</v>
      </c>
      <c r="AE86" s="90">
        <f>IF(ISNA(VLOOKUP($B86,'[2]1516 Exp_Rev Access'!$F$7:$FS$310,22,FALSE)),"",VLOOKUP($B86,'[2]1516 Exp_Rev Access'!$F$7:$FS$310,22,FALSE))</f>
        <v>416.04</v>
      </c>
      <c r="AF86" s="90">
        <f>IF(ISNA(VLOOKUP($B86,'[2]1516 Exp_Rev Access'!$F$7:$FS$310,23,FALSE)),"",VLOOKUP($B86,'[2]1516 Exp_Rev Access'!$F$7:$FS$310,23,FALSE))</f>
        <v>0</v>
      </c>
      <c r="AG86" s="90">
        <f>IF(ISNA(VLOOKUP($B86,'[2]1516 Exp_Rev Access'!$F$7:$FS$310,24,FALSE)),"",VLOOKUP($B86,'[2]1516 Exp_Rev Access'!$F$7:$FS$310,24,FALSE))</f>
        <v>730.26</v>
      </c>
      <c r="AH86" s="90">
        <f>IF(ISNA(VLOOKUP($B86,'[2]1516 Exp_Rev Access'!$F$7:$FS$310,25,FALSE)),"",VLOOKUP($B86,'[2]1516 Exp_Rev Access'!$F$7:$FS$310,25,FALSE))</f>
        <v>0</v>
      </c>
      <c r="AI86" s="90">
        <f>IF(ISNA(VLOOKUP($B86,'[2]1516 Exp_Rev Access'!$F$7:$FS$310,26,FALSE)),"",VLOOKUP($B86,'[2]1516 Exp_Rev Access'!$F$7:$FS$310,26,FALSE))</f>
        <v>2450</v>
      </c>
      <c r="AJ86" s="90">
        <f>IF(ISNA(VLOOKUP($B86,'[2]1516 Exp_Rev Access'!$F$7:$FS$310,27,FALSE)),"",VLOOKUP($B86,'[2]1516 Exp_Rev Access'!$F$7:$FS$310,27,FALSE))</f>
        <v>100</v>
      </c>
      <c r="AK86" s="90">
        <f>IF(ISNA(VLOOKUP($B86,'[2]1516 Exp_Rev Access'!$F$7:$FS$310,28,FALSE)),"",VLOOKUP($B86,'[2]1516 Exp_Rev Access'!$F$7:$FS$310,28,FALSE))</f>
        <v>450</v>
      </c>
      <c r="AL86" s="90">
        <f>IF(ISNA(VLOOKUP($B86,'[2]1516 Exp_Rev Access'!$F$7:$FS$310,29,FALSE)),"",VLOOKUP($B86,'[2]1516 Exp_Rev Access'!$F$7:$FS$310,29,FALSE))</f>
        <v>6782.48</v>
      </c>
      <c r="AM86" s="53">
        <f>SUM(Q86:AL86)</f>
        <v>13919.56</v>
      </c>
      <c r="AN86" s="92">
        <f t="shared" si="240"/>
        <v>1.2252622557826373E-2</v>
      </c>
      <c r="AO86" s="68">
        <f t="shared" si="241"/>
        <v>193.48846260772865</v>
      </c>
      <c r="AP86" s="90">
        <f>IF(ISNA(VLOOKUP($B86,'[2]1516 Exp_Rev Access'!$F$7:$FS$310,30,FALSE)),"",VLOOKUP($B86,'[2]1516 Exp_Rev Access'!$F$7:$FS$310,30,FALSE))</f>
        <v>584768.68000000005</v>
      </c>
      <c r="AQ86" s="90">
        <f>IF(ISNA(VLOOKUP($B86,'[2]1516 Exp_Rev Access'!$F$7:$FS$310,31,FALSE)),"",VLOOKUP($B86,'[2]1516 Exp_Rev Access'!$F$7:$FS$310,31,FALSE))</f>
        <v>4300.95</v>
      </c>
      <c r="AR86" s="90">
        <f>IF(ISNA(VLOOKUP($B86,'[2]1516 Exp_Rev Access'!$F$7:$FS$310,32,FALSE)),"",VLOOKUP($B86,'[2]1516 Exp_Rev Access'!$F$7:$FS$310,32,FALSE))</f>
        <v>0</v>
      </c>
      <c r="AS86" s="90">
        <f>IF(ISNA(VLOOKUP($B86,'[2]1516 Exp_Rev Access'!$F$7:$FS$310,33,FALSE)),"",VLOOKUP($B86,'[2]1516 Exp_Rev Access'!$F$7:$FS$310,33,FALSE))</f>
        <v>0</v>
      </c>
      <c r="AT86" s="90">
        <f>IF(ISNA(VLOOKUP($B86,'[2]1516 Exp_Rev Access'!$F$7:$FS$310,34,FALSE)),"",VLOOKUP($B86,'[2]1516 Exp_Rev Access'!$F$7:$FS$310,34,FALSE))</f>
        <v>0</v>
      </c>
      <c r="AU86" s="53">
        <f>SUM(AP86:AT86)</f>
        <v>589069.63</v>
      </c>
      <c r="AV86" s="93">
        <f t="shared" si="242"/>
        <v>0.51852557384489417</v>
      </c>
      <c r="AW86" s="53">
        <f t="shared" si="243"/>
        <v>8188.346260772867</v>
      </c>
      <c r="AX86" s="90">
        <f>IF(ISNA(VLOOKUP($B86,'[2]1516 Exp_Rev Access'!$F$7:$FS$310,35,FALSE)),"",VLOOKUP($B86,'[2]1516 Exp_Rev Access'!$F$7:$FS$310,35,FALSE))</f>
        <v>0</v>
      </c>
      <c r="AY86" s="90">
        <f>IF(ISNA(VLOOKUP($B86,'[2]1516 Exp_Rev Access'!$F$7:$FS$310,36,FALSE)),"",VLOOKUP($B86,'[2]1516 Exp_Rev Access'!$F$7:$FS$310,36,FALSE))</f>
        <v>50457.23</v>
      </c>
      <c r="AZ86" s="90">
        <f>IF(ISNA(VLOOKUP($B86,'[2]1516 Exp_Rev Access'!$F$7:$FS$310,37,FALSE)),"",VLOOKUP($B86,'[2]1516 Exp_Rev Access'!$F$7:$FS$310,37,FALSE))</f>
        <v>0</v>
      </c>
      <c r="BA86" s="90">
        <f>IF(ISNA(VLOOKUP($B86,'[2]1516 Exp_Rev Access'!$F$7:$FS$310,38,FALSE)),"",VLOOKUP($B86,'[2]1516 Exp_Rev Access'!$F$7:$FS$310,38,FALSE))</f>
        <v>0</v>
      </c>
      <c r="BB86" s="90">
        <f>IF(ISNA(VLOOKUP($B86,'[2]1516 Exp_Rev Access'!$F$7:$FS$310,39,FALSE)),"",VLOOKUP($B86,'[2]1516 Exp_Rev Access'!$F$7:$FS$310,39,FALSE))</f>
        <v>0</v>
      </c>
      <c r="BC86" s="90">
        <f>IF(ISNA(VLOOKUP($B86,'[2]1516 Exp_Rev Access'!$F$7:$FS$310,40,FALSE)),"",VLOOKUP($B86,'[2]1516 Exp_Rev Access'!$F$7:$FS$310,40,FALSE))</f>
        <v>15223.21</v>
      </c>
      <c r="BD86" s="90">
        <f>IF(ISNA(VLOOKUP($B86,'[2]1516 Exp_Rev Access'!$F$7:$FS$310,41,FALSE)),"",VLOOKUP($B86,'[2]1516 Exp_Rev Access'!$F$7:$FS$310,41,FALSE))</f>
        <v>0</v>
      </c>
      <c r="BE86" s="90">
        <f>IF(ISNA(VLOOKUP($B86,'[2]1516 Exp_Rev Access'!$F$7:$FS$310,42,FALSE)),"",VLOOKUP($B86,'[2]1516 Exp_Rev Access'!$F$7:$FS$310,42,FALSE))</f>
        <v>21909.14</v>
      </c>
      <c r="BF86" s="90">
        <f>IF(ISNA(VLOOKUP($B86,'[2]1516 Exp_Rev Access'!$F$7:$FS$310,43,FALSE)),"",VLOOKUP($B86,'[2]1516 Exp_Rev Access'!$F$7:$FS$310,43,FALSE))</f>
        <v>0</v>
      </c>
      <c r="BG86" s="90">
        <f>IF(ISNA(VLOOKUP($B86,'[2]1516 Exp_Rev Access'!$F$7:$FS$310,44,FALSE)),"",VLOOKUP($B86,'[2]1516 Exp_Rev Access'!$F$7:$FS$310,44,FALSE))</f>
        <v>0</v>
      </c>
      <c r="BH86" s="90">
        <f>IF(ISNA(VLOOKUP($B86,'[2]1516 Exp_Rev Access'!$F$7:$FS$310,45,FALSE)),"",VLOOKUP($B86,'[2]1516 Exp_Rev Access'!$F$7:$FS$310,45,FALSE))</f>
        <v>779.26</v>
      </c>
      <c r="BI86" s="90">
        <f>IF(ISNA(VLOOKUP($B86,'[2]1516 Exp_Rev Access'!$F$7:$FS$310,46,FALSE)),"",VLOOKUP($B86,'[2]1516 Exp_Rev Access'!$F$7:$FS$310,46,FALSE))</f>
        <v>0</v>
      </c>
      <c r="BJ86" s="90">
        <f>IF(ISNA(VLOOKUP($B86,'[2]1516 Exp_Rev Access'!$F$7:$FS$310,47,FALSE)),"",VLOOKUP($B86,'[2]1516 Exp_Rev Access'!$F$7:$FS$310,47,FALSE))</f>
        <v>895.86</v>
      </c>
      <c r="BK86" s="90">
        <f>IF(ISNA(VLOOKUP($B86,'[2]1516 Exp_Rev Access'!$F$7:$FS$310,48,FALSE)),"",VLOOKUP($B86,'[2]1516 Exp_Rev Access'!$F$7:$FS$310,48,FALSE))</f>
        <v>289481.15999999997</v>
      </c>
      <c r="BL86" s="90">
        <f>IF(ISNA(VLOOKUP($B86,'[2]1516 Exp_Rev Access'!$F$7:$FS$310,49,FALSE)),"",VLOOKUP($B86,'[2]1516 Exp_Rev Access'!$F$7:$FS$310,49,FALSE))</f>
        <v>0</v>
      </c>
      <c r="BM86" s="90">
        <f>IF(ISNA(VLOOKUP($B86,'[2]1516 Exp_Rev Access'!$F$7:$FS$310,50,FALSE)),"",VLOOKUP($B86,'[2]1516 Exp_Rev Access'!$F$7:$FS$310,50,FALSE))</f>
        <v>0</v>
      </c>
      <c r="BN86" s="90">
        <f>IF(ISNA(VLOOKUP($B86,'[2]1516 Exp_Rev Access'!$F$7:$FS$310,51,FALSE)),"",VLOOKUP($B86,'[2]1516 Exp_Rev Access'!$F$7:$FS$310,51,FALSE))</f>
        <v>0</v>
      </c>
      <c r="BO86" s="90">
        <f>IF(ISNA(VLOOKUP($B86,'[2]1516 Exp_Rev Access'!$F$7:$FS$310,52,FALSE)),"",VLOOKUP($B86,'[2]1516 Exp_Rev Access'!$F$7:$FS$310,52,FALSE))</f>
        <v>0</v>
      </c>
      <c r="BP86" s="90">
        <f>IF(ISNA(VLOOKUP($B86,'[2]1516 Exp_Rev Access'!$F$7:$FS$310,53,FALSE)),"",VLOOKUP($B86,'[2]1516 Exp_Rev Access'!$F$7:$FS$310,53,FALSE))</f>
        <v>0</v>
      </c>
      <c r="BQ86" s="90">
        <f>IF(ISNA(VLOOKUP($B86,'[2]1516 Exp_Rev Access'!$F$7:$FS$310,54,FALSE)),"",VLOOKUP($B86,'[2]1516 Exp_Rev Access'!$F$7:$FS$310,54,FALSE))</f>
        <v>0</v>
      </c>
      <c r="BR86" s="90">
        <f>IF(ISNA(VLOOKUP($B86,'[2]1516 Exp_Rev Access'!$F$7:$FS$310,55,FALSE)),"",VLOOKUP($B86,'[2]1516 Exp_Rev Access'!$F$7:$FS$310,55,FALSE))</f>
        <v>0</v>
      </c>
      <c r="BS86" s="90">
        <f>IF(ISNA(VLOOKUP($B86,'[2]1516 Exp_Rev Access'!$F$7:$FS$310,56,FALSE)),"",VLOOKUP($B86,'[2]1516 Exp_Rev Access'!$F$7:$FS$310,56,FALSE))</f>
        <v>0</v>
      </c>
      <c r="BT86" s="90">
        <f>IF(ISNA(VLOOKUP($B86,'[2]1516 Exp_Rev Access'!$F$7:$FS$310,57,FALSE)),"",VLOOKUP($B86,'[2]1516 Exp_Rev Access'!$F$7:$FS$310,57,FALSE))</f>
        <v>0</v>
      </c>
      <c r="BU86" s="90">
        <f>IF(ISNA(VLOOKUP($B86,'[2]1516 Exp_Rev Access'!$F$7:$FS$310,58,FALSE)),"",VLOOKUP($B86,'[2]1516 Exp_Rev Access'!$F$7:$FS$310,58,FALSE))</f>
        <v>0</v>
      </c>
      <c r="BV86" s="53">
        <f>SUM(AX86:BU86)</f>
        <v>378745.86</v>
      </c>
      <c r="BW86" s="92">
        <f t="shared" si="244"/>
        <v>0.33338913499559969</v>
      </c>
      <c r="BX86" s="68">
        <f t="shared" si="245"/>
        <v>5264.7464553794825</v>
      </c>
      <c r="BY86" s="90">
        <f>IF(ISNA(VLOOKUP($B86,'[2]1516 Exp_Rev Access'!$F$7:$FS$310,59,FALSE)),"",VLOOKUP($B86,'[2]1516 Exp_Rev Access'!$F$7:$FS$310,59,FALSE))</f>
        <v>0</v>
      </c>
      <c r="BZ86" s="90">
        <f>IF(ISNA(VLOOKUP($B86,'[2]1516 Exp_Rev Access'!$F$7:$FS$310,60,FALSE)),"",VLOOKUP($B86,'[2]1516 Exp_Rev Access'!$F$7:$FS$310,60,FALSE))</f>
        <v>0</v>
      </c>
      <c r="CA86" s="90">
        <f>IF(ISNA(VLOOKUP($B86,'[2]1516 Exp_Rev Access'!$F$7:$FS$310,61,FALSE)),"",VLOOKUP($B86,'[2]1516 Exp_Rev Access'!$F$7:$FS$310,61,FALSE))</f>
        <v>0</v>
      </c>
      <c r="CB86" s="90">
        <f>IF(ISNA(VLOOKUP($B86,'[2]1516 Exp_Rev Access'!$F$7:$FS$310,62,FALSE)),"",VLOOKUP($B86,'[2]1516 Exp_Rev Access'!$F$7:$FS$310,62,FALSE))</f>
        <v>0</v>
      </c>
      <c r="CC86" s="90">
        <f>IF(ISNA(VLOOKUP($B86,'[2]1516 Exp_Rev Access'!$F$7:$FS$310,63,FALSE)),"",VLOOKUP($B86,'[2]1516 Exp_Rev Access'!$F$7:$FS$310,63,FALSE))</f>
        <v>18334.38</v>
      </c>
      <c r="CD86" s="90">
        <f>IF(ISNA(VLOOKUP($B86,'[2]1516 Exp_Rev Access'!$F$7:$FS$310,64,FALSE)),"",VLOOKUP($B86,'[2]1516 Exp_Rev Access'!$F$7:$FS$310,64,FALSE))</f>
        <v>0</v>
      </c>
      <c r="CE86" s="53">
        <f>SUM(BY86:CD86)</f>
        <v>18334.38</v>
      </c>
      <c r="CF86" s="92">
        <f t="shared" si="246"/>
        <v>1.6138745619240891E-2</v>
      </c>
      <c r="CG86" s="94">
        <f t="shared" si="247"/>
        <v>254.85654712260219</v>
      </c>
      <c r="CH86" s="90">
        <f>IF(ISNA(VLOOKUP($B86,'[2]1516 Exp_Rev Access'!$F$7:$FS$310,65,FALSE)),"",VLOOKUP($B86,'[2]1516 Exp_Rev Access'!$F$7:$FS$310,65,FALSE))</f>
        <v>0</v>
      </c>
      <c r="CI86" s="90">
        <f>IF(ISNA(VLOOKUP($B86,'[2]1516 Exp_Rev Access'!$F$7:$FS$310,66,FALSE)),"",VLOOKUP($B86,'[2]1516 Exp_Rev Access'!$F$7:$FS$310,66,FALSE))</f>
        <v>0</v>
      </c>
      <c r="CJ86" s="90">
        <f>IF(ISNA(VLOOKUP($B86,'[2]1516 Exp_Rev Access'!$F$7:$FS$310,67,FALSE)),"",VLOOKUP($B86,'[2]1516 Exp_Rev Access'!$F$7:$FS$310,67,FALSE))</f>
        <v>0</v>
      </c>
      <c r="CK86" s="90">
        <f>IF(ISNA(VLOOKUP($B86,'[2]1516 Exp_Rev Access'!$F$7:$FS$310,68,FALSE)),"",VLOOKUP($B86,'[2]1516 Exp_Rev Access'!$F$7:$FS$310,68,FALSE))</f>
        <v>0</v>
      </c>
      <c r="CL86" s="90">
        <f>IF(ISNA(VLOOKUP($B86,'[2]1516 Exp_Rev Access'!$F$7:$FS$310,69,FALSE)),"",VLOOKUP($B86,'[2]1516 Exp_Rev Access'!$F$7:$FS$310,69,FALSE))</f>
        <v>0</v>
      </c>
      <c r="CM86" s="90">
        <f>IF(ISNA(VLOOKUP($B86,'[2]1516 Exp_Rev Access'!$F$7:$FS$310,70,FALSE)),"",VLOOKUP($B86,'[2]1516 Exp_Rev Access'!$F$7:$FS$310,70,FALSE))</f>
        <v>0</v>
      </c>
      <c r="CN86" s="90">
        <f>IF(ISNA(VLOOKUP($B86,'[2]1516 Exp_Rev Access'!$F$7:$FS$310,71,FALSE)),"",VLOOKUP($B86,'[2]1516 Exp_Rev Access'!$F$7:$FS$310,71,FALSE))</f>
        <v>0</v>
      </c>
      <c r="CO86" s="90">
        <f>IF(ISNA(VLOOKUP($B86,'[2]1516 Exp_Rev Access'!$F$7:$FS$310,72,FALSE)),"",VLOOKUP($B86,'[2]1516 Exp_Rev Access'!$F$7:$FS$310,72,FALSE))</f>
        <v>0</v>
      </c>
      <c r="CP86" s="90">
        <f>IF(ISNA(VLOOKUP($B86,'[2]1516 Exp_Rev Access'!$F$7:$FS$310,73,FALSE)),"",VLOOKUP($B86,'[2]1516 Exp_Rev Access'!$F$7:$FS$310,73,FALSE))</f>
        <v>0</v>
      </c>
      <c r="CQ86" s="90">
        <f>IF(ISNA(VLOOKUP($B86,'[2]1516 Exp_Rev Access'!$F$7:$FS$310,74,FALSE)),"",VLOOKUP($B86,'[2]1516 Exp_Rev Access'!$F$7:$FS$310,74,FALSE))</f>
        <v>17293</v>
      </c>
      <c r="CR86" s="90">
        <f>IF(ISNA(VLOOKUP($B86,'[2]1516 Exp_Rev Access'!$F$7:$FS$310,75,FALSE)),"",VLOOKUP($B86,'[2]1516 Exp_Rev Access'!$F$7:$FS$310,75,FALSE))</f>
        <v>0</v>
      </c>
      <c r="CS86" s="90">
        <f>IF(ISNA(VLOOKUP($B86,'[2]1516 Exp_Rev Access'!$F$7:$FS$310,76,FALSE)),"",VLOOKUP($B86,'[2]1516 Exp_Rev Access'!$F$7:$FS$310,76,FALSE))</f>
        <v>0</v>
      </c>
      <c r="CT86" s="90">
        <f>IF(ISNA(VLOOKUP($B86,'[2]1516 Exp_Rev Access'!$F$7:$FS$310,77,FALSE)),"",VLOOKUP($B86,'[2]1516 Exp_Rev Access'!$F$7:$FS$310,77,FALSE))</f>
        <v>0</v>
      </c>
      <c r="CU86" s="90">
        <f>IF(ISNA(VLOOKUP($B86,'[2]1516 Exp_Rev Access'!$F$7:$FS$310,78,FALSE)),"",VLOOKUP($B86,'[2]1516 Exp_Rev Access'!$F$7:$FS$310,78,FALSE))</f>
        <v>55613.22</v>
      </c>
      <c r="CV86" s="90">
        <f>IF(ISNA(VLOOKUP($B86,'[2]1516 Exp_Rev Access'!$F$7:$FS$310,79,FALSE)),"",VLOOKUP($B86,'[2]1516 Exp_Rev Access'!$F$7:$FS$310,79,FALSE))</f>
        <v>1680.88</v>
      </c>
      <c r="CW86" s="90">
        <f>IF(ISNA(VLOOKUP($B86,'[2]1516 Exp_Rev Access'!$F$7:$FS$310,80,FALSE)),"",VLOOKUP($B86,'[2]1516 Exp_Rev Access'!$F$7:$FS$310,80,FALSE))</f>
        <v>0</v>
      </c>
      <c r="CX86" s="90">
        <f>IF(ISNA(VLOOKUP($B86,'[2]1516 Exp_Rev Access'!$F$7:$FS$310,81,FALSE)),"",VLOOKUP($B86,'[2]1516 Exp_Rev Access'!$F$7:$FS$310,81,FALSE))</f>
        <v>0</v>
      </c>
      <c r="CY86" s="90">
        <f>IF(ISNA(VLOOKUP($B86,'[2]1516 Exp_Rev Access'!$F$7:$FS$310,82,FALSE)),"",VLOOKUP($B86,'[2]1516 Exp_Rev Access'!$F$7:$FS$310,82,FALSE))</f>
        <v>0</v>
      </c>
      <c r="CZ86" s="90">
        <f>IF(ISNA(VLOOKUP($B86,'[2]1516 Exp_Rev Access'!$F$7:$FS$310,83,FALSE)),"",VLOOKUP($B86,'[2]1516 Exp_Rev Access'!$F$7:$FS$310,83,FALSE))</f>
        <v>0</v>
      </c>
      <c r="DA86" s="90">
        <f>IF(ISNA(VLOOKUP($B86,'[2]1516 Exp_Rev Access'!$F$7:$FS$310,84,FALSE)),"",VLOOKUP($B86,'[2]1516 Exp_Rev Access'!$F$7:$FS$310,84,FALSE))</f>
        <v>0</v>
      </c>
      <c r="DB86" s="90">
        <f>IF(ISNA(VLOOKUP($B86,'[2]1516 Exp_Rev Access'!$F$7:$FS$310,85,FALSE)),"",VLOOKUP($B86,'[2]1516 Exp_Rev Access'!$F$7:$FS$310,85,FALSE))</f>
        <v>0</v>
      </c>
      <c r="DC86" s="90">
        <f>IF(ISNA(VLOOKUP($B86,'[2]1516 Exp_Rev Access'!$F$7:$FS$310,86,FALSE)),"",VLOOKUP($B86,'[2]1516 Exp_Rev Access'!$F$7:$FS$310,86,FALSE))</f>
        <v>0</v>
      </c>
      <c r="DD86" s="90">
        <f>IF(ISNA(VLOOKUP($B86,'[2]1516 Exp_Rev Access'!$F$7:$FS$310,87,FALSE)),"",VLOOKUP($B86,'[2]1516 Exp_Rev Access'!$F$7:$FS$310,87,FALSE))</f>
        <v>0</v>
      </c>
      <c r="DE86" s="90">
        <f>IF(ISNA(VLOOKUP($B86,'[2]1516 Exp_Rev Access'!$F$7:$FS$310,88,FALSE)),"",VLOOKUP($B86,'[2]1516 Exp_Rev Access'!$F$7:$FS$310,88,FALSE))</f>
        <v>0</v>
      </c>
      <c r="DF86" s="90">
        <f>IF(ISNA(VLOOKUP($B86,'[2]1516 Exp_Rev Access'!$F$7:$FS$310,89,FALSE)),"",VLOOKUP($B86,'[2]1516 Exp_Rev Access'!$F$7:$FS$310,89,FALSE))</f>
        <v>0</v>
      </c>
      <c r="DG86" s="90">
        <f>IF(ISNA(VLOOKUP($B86,'[2]1516 Exp_Rev Access'!$F$7:$FS$310,90,FALSE)),"",VLOOKUP($B86,'[2]1516 Exp_Rev Access'!$F$7:$FS$310,90,FALSE))</f>
        <v>0</v>
      </c>
      <c r="DH86" s="90">
        <f>IF(ISNA(VLOOKUP($B86,'[2]1516 Exp_Rev Access'!$F$7:$FS$310,91,FALSE)),"",VLOOKUP($B86,'[2]1516 Exp_Rev Access'!$F$7:$FS$310,91,FALSE))</f>
        <v>0</v>
      </c>
      <c r="DI86" s="90">
        <f>IF(ISNA(VLOOKUP($B86,'[2]1516 Exp_Rev Access'!$F$7:$FS$310,92,FALSE)),"",VLOOKUP($B86,'[2]1516 Exp_Rev Access'!$F$7:$FS$310,92,FALSE))</f>
        <v>16479.75</v>
      </c>
      <c r="DJ86" s="90">
        <f>IF(ISNA(VLOOKUP($B86,'[2]1516 Exp_Rev Access'!$F$7:$FS$310,93,FALSE)),"",VLOOKUP($B86,'[2]1516 Exp_Rev Access'!$F$7:$FS$310,93,FALSE))</f>
        <v>0</v>
      </c>
      <c r="DK86" s="90">
        <f>IF(ISNA(VLOOKUP($B86,'[2]1516 Exp_Rev Access'!$F$7:$FS$310,94,FALSE)),"",VLOOKUP($B86,'[2]1516 Exp_Rev Access'!$F$7:$FS$310,94,FALSE))</f>
        <v>0</v>
      </c>
      <c r="DL86" s="90">
        <f>IF(ISNA(VLOOKUP($B86,'[2]1516 Exp_Rev Access'!$F$7:$FS$310,95,FALSE)),"",VLOOKUP($B86,'[2]1516 Exp_Rev Access'!$F$7:$FS$310,95,FALSE))</f>
        <v>0</v>
      </c>
      <c r="DM86" s="90">
        <f>IF(ISNA(VLOOKUP($B86,'[2]1516 Exp_Rev Access'!$F$7:$FS$310,96,FALSE)),"",VLOOKUP($B86,'[2]1516 Exp_Rev Access'!$F$7:$FS$310,96,FALSE))</f>
        <v>0</v>
      </c>
      <c r="DN86" s="90">
        <f>IF(ISNA(VLOOKUP($B86,'[2]1516 Exp_Rev Access'!$F$7:$FS$310,97,FALSE)),"",VLOOKUP($B86,'[2]1516 Exp_Rev Access'!$F$7:$FS$310,97,FALSE))</f>
        <v>0</v>
      </c>
      <c r="DO86" s="90">
        <f>IF(ISNA(VLOOKUP($B86,'[2]1516 Exp_Rev Access'!$F$7:$FS$310,98,FALSE)),"",VLOOKUP($B86,'[2]1516 Exp_Rev Access'!$F$7:$FS$310,98,FALSE))</f>
        <v>0</v>
      </c>
      <c r="DP86" s="90">
        <f>IF(ISNA(VLOOKUP($B86,'[2]1516 Exp_Rev Access'!$F$7:$FS$310,99,FALSE)),"",VLOOKUP($B86,'[2]1516 Exp_Rev Access'!$F$7:$FS$310,99,FALSE))</f>
        <v>0</v>
      </c>
      <c r="DQ86" s="90">
        <f>IF(ISNA(VLOOKUP($B86,'[2]1516 Exp_Rev Access'!$F$7:$FS$310,100,FALSE)),"",VLOOKUP($B86,'[2]1516 Exp_Rev Access'!$F$7:$FS$310,100,FALSE))</f>
        <v>0</v>
      </c>
      <c r="DR86" s="90">
        <f>IF(ISNA(VLOOKUP($B86,'[2]1516 Exp_Rev Access'!$F$7:$FS$310,101,FALSE)),"",VLOOKUP($B86,'[2]1516 Exp_Rev Access'!$F$7:$FS$310,101,FALSE))</f>
        <v>0</v>
      </c>
      <c r="DS86" s="90">
        <f>IF(ISNA(VLOOKUP($B86,'[2]1516 Exp_Rev Access'!$F$7:$FS$310,102,FALSE)),"",VLOOKUP($B86,'[2]1516 Exp_Rev Access'!$F$7:$FS$310,102,FALSE))</f>
        <v>0</v>
      </c>
      <c r="DT86" s="90">
        <f>IF(ISNA(VLOOKUP($B86,'[2]1516 Exp_Rev Access'!$F$7:$FS$310,103,FALSE)),"",VLOOKUP($B86,'[2]1516 Exp_Rev Access'!$F$7:$FS$310,103,FALSE))</f>
        <v>0</v>
      </c>
      <c r="DU86" s="90">
        <f>IF(ISNA(VLOOKUP($B86,'[2]1516 Exp_Rev Access'!$F$7:$FS$310,104,FALSE)),"",VLOOKUP($B86,'[2]1516 Exp_Rev Access'!$F$7:$FS$310,104,FALSE))</f>
        <v>0</v>
      </c>
      <c r="DV86" s="90">
        <f>IF(ISNA(VLOOKUP($B86,'[2]1516 Exp_Rev Access'!$F$7:$FS$310,105,FALSE)),"",VLOOKUP($B86,'[2]1516 Exp_Rev Access'!$F$7:$FS$310,105,FALSE))</f>
        <v>0</v>
      </c>
      <c r="DW86" s="90">
        <f>IF(ISNA(VLOOKUP($B86,'[2]1516 Exp_Rev Access'!$F$7:$FS$310,106,FALSE)),"",VLOOKUP($B86,'[2]1516 Exp_Rev Access'!$F$7:$FS$310,106,FALSE))</f>
        <v>0</v>
      </c>
      <c r="DX86" s="90">
        <f>IF(ISNA(VLOOKUP($B86,'[2]1516 Exp_Rev Access'!$F$7:$FS$310,107,FALSE)),"",VLOOKUP($B86,'[2]1516 Exp_Rev Access'!$F$7:$FS$310,107,FALSE))</f>
        <v>0</v>
      </c>
      <c r="DY86" s="90">
        <f>IF(ISNA(VLOOKUP($B86,'[2]1516 Exp_Rev Access'!$F$7:$FS$310,108,FALSE)),"",VLOOKUP($B86,'[2]1516 Exp_Rev Access'!$F$7:$FS$310,108,FALSE))</f>
        <v>43043.69</v>
      </c>
      <c r="DZ86" s="90">
        <f>IF(ISNA(VLOOKUP($B86,'[2]1516 Exp_Rev Access'!$F$7:$FS$310,109,FALSE)),"",VLOOKUP($B86,'[2]1516 Exp_Rev Access'!$F$7:$FS$310,109,FALSE))</f>
        <v>0</v>
      </c>
      <c r="EA86" s="90">
        <f>IF(ISNA(VLOOKUP($B86,'[2]1516 Exp_Rev Access'!$F$7:$FS$310,110,FALSE)),"",VLOOKUP($B86,'[2]1516 Exp_Rev Access'!$F$7:$FS$310,110,FALSE))</f>
        <v>0</v>
      </c>
      <c r="EB86" s="90">
        <f>IF(ISNA(VLOOKUP($B86,'[2]1516 Exp_Rev Access'!$F$7:$FS$310,111,FALSE)),"",VLOOKUP($B86,'[2]1516 Exp_Rev Access'!$F$7:$FS$310,111,FALSE))</f>
        <v>0</v>
      </c>
      <c r="EC86" s="90">
        <f>IF(ISNA(VLOOKUP($B86,'[2]1516 Exp_Rev Access'!$F$7:$FS$310,112,FALSE)),"",VLOOKUP($B86,'[2]1516 Exp_Rev Access'!$F$7:$FS$310,112,FALSE))</f>
        <v>0</v>
      </c>
      <c r="ED86" s="90">
        <f>IF(ISNA(VLOOKUP($B86,'[2]1516 Exp_Rev Access'!$F$7:$FS$310,113,FALSE)),"",VLOOKUP($B86,'[2]1516 Exp_Rev Access'!$F$7:$FS$310,113,FALSE))</f>
        <v>0</v>
      </c>
      <c r="EE86" s="90">
        <f>IF(ISNA(VLOOKUP($B86,'[2]1516 Exp_Rev Access'!$F$7:$FS$310,114,FALSE)),"",VLOOKUP($B86,'[2]1516 Exp_Rev Access'!$F$7:$FS$310,114,FALSE))</f>
        <v>0</v>
      </c>
      <c r="EF86" s="90">
        <f>IF(ISNA(VLOOKUP($B86,'[2]1516 Exp_Rev Access'!$F$7:$FS$310,115,FALSE)),"",VLOOKUP($B86,'[2]1516 Exp_Rev Access'!$F$7:$FS$310,115,FALSE))</f>
        <v>0</v>
      </c>
      <c r="EG86" s="90">
        <f>IF(ISNA(VLOOKUP($B86,'[2]1516 Exp_Rev Access'!$F$7:$FS$310,116,FALSE)),"",VLOOKUP($B86,'[2]1516 Exp_Rev Access'!$F$7:$FS$310,116,FALSE))</f>
        <v>0</v>
      </c>
      <c r="EH86" s="90">
        <f>IF(ISNA(VLOOKUP($B86,'[2]1516 Exp_Rev Access'!$F$7:$FS$310,117,FALSE)),"",VLOOKUP($B86,'[2]1516 Exp_Rev Access'!$F$7:$FS$310,117,FALSE))</f>
        <v>0</v>
      </c>
      <c r="EI86" s="90">
        <f>IF(ISNA(VLOOKUP($B86,'[2]1516 Exp_Rev Access'!$F$7:$FS$310,118,FALSE)),"",VLOOKUP($B86,'[2]1516 Exp_Rev Access'!$F$7:$FS$310,118,FALSE))</f>
        <v>0</v>
      </c>
      <c r="EJ86" s="90">
        <f>IF(ISNA(VLOOKUP($B86,'[2]1516 Exp_Rev Access'!$F$7:$FS$310,119,FALSE)),"",VLOOKUP($B86,'[2]1516 Exp_Rev Access'!$F$7:$FS$310,119,FALSE))</f>
        <v>0</v>
      </c>
      <c r="EK86" s="90">
        <f>IF(ISNA(VLOOKUP($B86,'[2]1516 Exp_Rev Access'!$F$7:$FS$310,120,FALSE)),"",VLOOKUP($B86,'[2]1516 Exp_Rev Access'!$F$7:$FS$310,120,FALSE))</f>
        <v>0</v>
      </c>
      <c r="EL86" s="90">
        <f>IF(ISNA(VLOOKUP($B86,'[2]1516 Exp_Rev Access'!$F$7:$FS$310,121,FALSE)),"",VLOOKUP($B86,'[2]1516 Exp_Rev Access'!$F$7:$FS$310,121,FALSE))</f>
        <v>0</v>
      </c>
      <c r="EM86" s="90">
        <f>IF(ISNA(VLOOKUP($B86,'[2]1516 Exp_Rev Access'!$F$7:$FS$310,122,FALSE)),"",VLOOKUP($B86,'[2]1516 Exp_Rev Access'!$F$7:$FS$310,122,FALSE))</f>
        <v>0</v>
      </c>
      <c r="EN86" s="90">
        <f>IF(ISNA(VLOOKUP($B86,'[2]1516 Exp_Rev Access'!$F$7:$FS$310,123,FALSE)),"",VLOOKUP($B86,'[2]1516 Exp_Rev Access'!$F$7:$FS$310,123,FALSE))</f>
        <v>0</v>
      </c>
      <c r="EO86" s="90">
        <f>IF(ISNA(VLOOKUP($B86,'[2]1516 Exp_Rev Access'!$F$7:$FS$310,124,FALSE)),"",VLOOKUP($B86,'[2]1516 Exp_Rev Access'!$F$7:$FS$310,124,FALSE))</f>
        <v>0</v>
      </c>
      <c r="EP86" s="90">
        <f>IF(ISNA(VLOOKUP($B86,'[2]1516 Exp_Rev Access'!$F$7:$FS$310,125,FALSE)),"",VLOOKUP($B86,'[2]1516 Exp_Rev Access'!$F$7:$FS$310,125,FALSE))</f>
        <v>0</v>
      </c>
      <c r="EQ86" s="90">
        <f>IF(ISNA(VLOOKUP($B86,'[2]1516 Exp_Rev Access'!$F$7:$FS$310,126,FALSE)),"",VLOOKUP($B86,'[2]1516 Exp_Rev Access'!$F$7:$FS$310,126,FALSE))</f>
        <v>0</v>
      </c>
      <c r="ER86" s="90">
        <f>IF(ISNA(VLOOKUP($B86,'[2]1516 Exp_Rev Access'!$F$7:$FS$310,127,FALSE)),"",VLOOKUP($B86,'[2]1516 Exp_Rev Access'!$F$7:$FS$310,127,FALSE))</f>
        <v>0</v>
      </c>
      <c r="ES86" s="90">
        <f>IF(ISNA(VLOOKUP($B86,'[2]1516 Exp_Rev Access'!$F$7:$FS$310,128,FALSE)),"",VLOOKUP($B86,'[2]1516 Exp_Rev Access'!$F$7:$FS$310,128,FALSE))</f>
        <v>0</v>
      </c>
      <c r="ET86" s="90">
        <f>IF(ISNA(VLOOKUP($B86,'[2]1516 Exp_Rev Access'!$F$7:$FS$310,129,FALSE)),"",VLOOKUP($B86,'[2]1516 Exp_Rev Access'!$F$7:$FS$310,129,FALSE))</f>
        <v>0</v>
      </c>
      <c r="EU86" s="90">
        <f>IF(ISNA(VLOOKUP($B86,'[2]1516 Exp_Rev Access'!$F$7:$FS$310,130,FALSE)),"",VLOOKUP($B86,'[2]1516 Exp_Rev Access'!$F$7:$FS$310,130,FALSE))</f>
        <v>0</v>
      </c>
      <c r="EV86" s="90">
        <f>IF(ISNA(VLOOKUP($B86,'[2]1516 Exp_Rev Access'!$F$7:$FS$310,131,FALSE)),"",VLOOKUP($B86,'[2]1516 Exp_Rev Access'!$F$7:$FS$310,131,FALSE))</f>
        <v>0</v>
      </c>
      <c r="EW86" s="90">
        <f>IF(ISNA(VLOOKUP($B86,'[2]1516 Exp_Rev Access'!$F$7:$FS$310,132,FALSE)),"",VLOOKUP($B86,'[2]1516 Exp_Rev Access'!$F$7:$FS$310,132,FALSE))</f>
        <v>0</v>
      </c>
      <c r="EX86" s="90">
        <f>IF(ISNA(VLOOKUP($B86,'[2]1516 Exp_Rev Access'!$F$7:$FS$310,133,FALSE)),"",VLOOKUP($B86,'[2]1516 Exp_Rev Access'!$F$7:$FS$310,133,FALSE))</f>
        <v>0</v>
      </c>
      <c r="EY86" s="90">
        <f>IF(ISNA(VLOOKUP($B86,'[2]1516 Exp_Rev Access'!$F$7:$FS$310,134,FALSE)),"",VLOOKUP($B86,'[2]1516 Exp_Rev Access'!$F$7:$FS$310,134,FALSE))</f>
        <v>0</v>
      </c>
      <c r="EZ86" s="90">
        <f>IF(ISNA(VLOOKUP($B86,'[2]1516 Exp_Rev Access'!$F$7:$FS$310,135,FALSE)),"",VLOOKUP($B86,'[2]1516 Exp_Rev Access'!$F$7:$FS$310,135,FALSE))</f>
        <v>0</v>
      </c>
      <c r="FA86" s="90">
        <f>IF(ISNA(VLOOKUP($B86,'[2]1516 Exp_Rev Access'!$F$7:$FS$310,136,FALSE)),"",VLOOKUP($B86,'[2]1516 Exp_Rev Access'!$F$7:$FS$310,136,FALSE))</f>
        <v>0</v>
      </c>
      <c r="FB86" s="90">
        <f>IF(ISNA(VLOOKUP($B86,'[2]1516 Exp_Rev Access'!$F$7:$FS$310,137,FALSE)),"",VLOOKUP($B86,'[2]1516 Exp_Rev Access'!$F$7:$FS$310,137,FALSE))</f>
        <v>0</v>
      </c>
      <c r="FC86" s="90">
        <f>IF(ISNA(VLOOKUP($B86,'[2]1516 Exp_Rev Access'!$F$7:$FS$310,138,FALSE)),"",VLOOKUP($B86,'[2]1516 Exp_Rev Access'!$F$7:$FS$310,138,FALSE))</f>
        <v>0</v>
      </c>
      <c r="FD86" s="90">
        <f>IF(ISNA(VLOOKUP($B86,'[2]1516 Exp_Rev Access'!$F$7:$FS$310,139,FALSE)),"",VLOOKUP($B86,'[2]1516 Exp_Rev Access'!$F$7:$FS$310,139,FALSE))</f>
        <v>0</v>
      </c>
      <c r="FE86" s="90">
        <f>IF(ISNA(VLOOKUP($B86,'[2]1516 Exp_Rev Access'!$F$7:$FS$310,140,FALSE)),"",VLOOKUP($B86,'[2]1516 Exp_Rev Access'!$F$7:$FS$310,140,FALSE))</f>
        <v>0</v>
      </c>
      <c r="FF86" s="90">
        <f>IF(ISNA(VLOOKUP($B86,'[2]1516 Exp_Rev Access'!$F$7:$FS$310,141,FALSE)),"",VLOOKUP($B86,'[2]1516 Exp_Rev Access'!$F$7:$FS$310,141,FALSE))</f>
        <v>0</v>
      </c>
      <c r="FG86" s="90">
        <f>IF(ISNA(VLOOKUP($B86,'[2]1516 Exp_Rev Access'!$F$7:$FS$310,142,FALSE)),"",VLOOKUP($B86,'[2]1516 Exp_Rev Access'!$F$7:$FS$310,142,FALSE))</f>
        <v>0</v>
      </c>
      <c r="FH86" s="90">
        <f>IF(ISNA(VLOOKUP($B86,'[2]1516 Exp_Rev Access'!$F$7:$FS$310,143,FALSE)),"",VLOOKUP($B86,'[2]1516 Exp_Rev Access'!$F$7:$FS$310,143,FALSE))</f>
        <v>0</v>
      </c>
      <c r="FI86" s="90">
        <f>IF(ISNA(VLOOKUP($B86,'[2]1516 Exp_Rev Access'!$F$7:$FS$310,144,FALSE)),"",VLOOKUP($B86,'[2]1516 Exp_Rev Access'!$F$7:$FS$310,144,FALSE))</f>
        <v>0</v>
      </c>
      <c r="FJ86" s="90">
        <f>IF(ISNA(VLOOKUP($B86,'[2]1516 Exp_Rev Access'!$F$7:$FS$310,145,FALSE)),"",VLOOKUP($B86,'[2]1516 Exp_Rev Access'!$F$7:$FS$310,145,FALSE))</f>
        <v>0</v>
      </c>
      <c r="FK86" s="90">
        <f>IF(ISNA(VLOOKUP($B86,'[2]1516 Exp_Rev Access'!$F$7:$FS$310,146,FALSE)),"",VLOOKUP($B86,'[2]1516 Exp_Rev Access'!$F$7:$FS$310,146,FALSE))</f>
        <v>0</v>
      </c>
      <c r="FL86" s="90">
        <f>IF(ISNA(VLOOKUP($B86,'[2]1516 Exp_Rev Access'!$F$7:$FS$310,1147,FALSE)),"",VLOOKUP($B86,'[2]1516 Exp_Rev Access'!$F$7:$FS$310,147,FALSE))</f>
        <v>0</v>
      </c>
      <c r="FM86" s="90">
        <f>IF(ISNA(VLOOKUP($B86,'[2]1516 Exp_Rev Access'!$F$7:$FS$310,148,FALSE)),"",VLOOKUP($B86,'[2]1516 Exp_Rev Access'!$F$7:$FS$310,148,FALSE))</f>
        <v>0</v>
      </c>
      <c r="FN86" s="90">
        <f>IF(ISNA(VLOOKUP($B86,'[2]1516 Exp_Rev Access'!$F$7:$FS$310,149,FALSE)),"",VLOOKUP($B86,'[2]1516 Exp_Rev Access'!$F$7:$FS$310,149,FALSE))</f>
        <v>0</v>
      </c>
      <c r="FO86" s="90">
        <f>IF(ISNA(VLOOKUP($B86,'[2]1516 Exp_Rev Access'!$F$7:$FS$310,150,FALSE)),"",VLOOKUP($B86,'[2]1516 Exp_Rev Access'!$F$7:$FS$310,150,FALSE))</f>
        <v>0</v>
      </c>
      <c r="FP86" s="90">
        <f>IF(ISNA(VLOOKUP($B86,'[2]1516 Exp_Rev Access'!$F$7:$FS$310,151,FALSE)),"",VLOOKUP($B86,'[2]1516 Exp_Rev Access'!$F$7:$FS$310,151,FALSE))</f>
        <v>0</v>
      </c>
      <c r="FQ86" s="90">
        <f>IF(ISNA(VLOOKUP($B86,'[2]1516 Exp_Rev Access'!$F$7:$FS$310,152,FALSE)),"",VLOOKUP($B86,'[2]1516 Exp_Rev Access'!$F$7:$FS$310,152,FALSE))</f>
        <v>0</v>
      </c>
      <c r="FR86" s="90">
        <f>IF(ISNA(VLOOKUP($B86,'[2]1516 Exp_Rev Access'!$F$7:$FS$310,153,FALSE)),"",VLOOKUP($B86,'[2]1516 Exp_Rev Access'!$F$7:$FS$310,153,FALSE))</f>
        <v>1867.43</v>
      </c>
      <c r="FS86" s="53">
        <f>SUM(CH86:FR86)</f>
        <v>135977.97</v>
      </c>
      <c r="FT86" s="92">
        <f>FS86/E86</f>
        <v>0.11969392298243894</v>
      </c>
      <c r="FU86" s="53">
        <f>FS86/D86</f>
        <v>1890.1580483736448</v>
      </c>
      <c r="FV86" s="90">
        <f>IF(ISNA(VLOOKUP($B86,'[2]1516 Exp_Rev Access'!$F$7:$FS$310,154,FALSE)),"",VLOOKUP($B86,'[2]1516 Exp_Rev Access'!$F$7:$FS$310,154,FALSE))</f>
        <v>0</v>
      </c>
      <c r="FW86" s="90">
        <f>IF(ISNA(VLOOKUP($B86,'[2]1516 Exp_Rev Access'!$F$7:$FS$310,155,FALSE)),"",VLOOKUP($B86,'[2]1516 Exp_Rev Access'!$F$7:$FS$310,155,FALSE))</f>
        <v>0</v>
      </c>
      <c r="FX86" s="90">
        <f>IF(ISNA(VLOOKUP($B86,'[2]1516 Exp_Rev Access'!$F$7:$FS$310,156,FALSE)),"",VLOOKUP($B86,'[2]1516 Exp_Rev Access'!$F$7:$FS$310,156,FALSE))</f>
        <v>0</v>
      </c>
      <c r="FY86" s="90">
        <f>IF(ISNA(VLOOKUP($B86,'[2]1516 Exp_Rev Access'!$F$7:$FS$310,157,FALSE)),"",VLOOKUP($B86,'[2]1516 Exp_Rev Access'!$F$7:$FS$310,157,FALSE))</f>
        <v>0</v>
      </c>
      <c r="FZ86" s="90">
        <f>IF(ISNA(VLOOKUP($B86,'[2]1516 Exp_Rev Access'!$F$7:$FS$310,158,FALSE)),"",VLOOKUP($B86,'[2]1516 Exp_Rev Access'!$F$7:$FS$310,158,FALSE))</f>
        <v>0</v>
      </c>
      <c r="GA86" s="90">
        <f>IF(ISNA(VLOOKUP($B86,'[2]1516 Exp_Rev Access'!$F$7:$FS$310,159,FALSE)),"",VLOOKUP($B86,'[2]1516 Exp_Rev Access'!$F$7:$FS$310,159,FALSE))</f>
        <v>0</v>
      </c>
      <c r="GB86" s="90">
        <f>IF(ISNA(VLOOKUP($B86,'[2]1516 Exp_Rev Access'!$F$7:$FS$310,160,FALSE)),"",VLOOKUP($B86,'[2]1516 Exp_Rev Access'!$F$7:$FS$310,160,FALSE))</f>
        <v>0</v>
      </c>
      <c r="GC86" s="90">
        <f>IF(ISNA(VLOOKUP($B86,'[2]1516 Exp_Rev Access'!$F$7:$FS$310,161,FALSE)),"",VLOOKUP($B86,'[2]1516 Exp_Rev Access'!$F$7:$FS$310,161,FALSE))</f>
        <v>0</v>
      </c>
      <c r="GD86" s="90">
        <f>IF(ISNA(VLOOKUP($B86,'[2]1516 Exp_Rev Access'!$F$7:$FS$310,162,FALSE)),"",VLOOKUP($B86,'[2]1516 Exp_Rev Access'!$F$7:$FS$310,162,FALSE))</f>
        <v>0</v>
      </c>
      <c r="GE86" s="90">
        <f>IF(ISNA(VLOOKUP($B86,'[2]1516 Exp_Rev Access'!$F$7:$FS$310,163,FALSE)),"",VLOOKUP($B86,'[2]1516 Exp_Rev Access'!$F$7:$FS$310,163,FALSE))</f>
        <v>0</v>
      </c>
      <c r="GF86" s="90">
        <f>IF(ISNA(VLOOKUP($B86,'[2]1516 Exp_Rev Access'!$F$7:$FS$310,164,FALSE)),"",VLOOKUP($B86,'[2]1516 Exp_Rev Access'!$F$7:$FS$310,164,FALSE))</f>
        <v>0</v>
      </c>
      <c r="GG86" s="90">
        <f>IF(ISNA(VLOOKUP($B86,'[2]1516 Exp_Rev Access'!$F$7:$FS$310,165,FALSE)),"",VLOOKUP($B86,'[2]1516 Exp_Rev Access'!$F$7:$FS$310,165,FALSE))</f>
        <v>0</v>
      </c>
      <c r="GH86" s="90">
        <f>IF(ISNA(VLOOKUP($B86,'[2]1516 Exp_Rev Access'!$F$7:$FS$310,166,FALSE)),"",VLOOKUP($B86,'[2]1516 Exp_Rev Access'!$F$7:$FS$310,166,FALSE))</f>
        <v>0</v>
      </c>
      <c r="GI86" s="90">
        <f>IF(ISNA(VLOOKUP($B86,'[2]1516 Exp_Rev Access'!$F$7:$FS$310,167,FALSE)),"",VLOOKUP($B86,'[2]1516 Exp_Rev Access'!$F$7:$FS$310,167,FALSE))</f>
        <v>0</v>
      </c>
      <c r="GJ86" s="90">
        <f>IF(ISNA(VLOOKUP($B86,'[2]1516 Exp_Rev Access'!$F$7:$FS$310,168,FALSE)),"",VLOOKUP($B86,'[2]1516 Exp_Rev Access'!$F$7:$FS$310,168,FALSE))</f>
        <v>0</v>
      </c>
      <c r="GK86" s="90">
        <f>IF(ISNA(VLOOKUP($B86,'[2]1516 Exp_Rev Access'!$F$7:$FS$310,169,FALSE)),"",VLOOKUP($B86,'[2]1516 Exp_Rev Access'!$F$7:$FS$310,169,FALSE))</f>
        <v>0</v>
      </c>
      <c r="GL86" s="90">
        <f>IF(ISNA(VLOOKUP($B86,'[2]1516 Exp_Rev Access'!$F$7:$FS$310,170,FALSE)),"",VLOOKUP($B86,'[2]1516 Exp_Rev Access'!$F$7:$FS$310,170,FALSE))</f>
        <v>0</v>
      </c>
      <c r="GM86" s="90">
        <f>IF(ISNA(VLOOKUP($B86,'[2]1516 Exp_Rev Access'!$F$7:$FT$310,171,FALSE)),"",VLOOKUP($B86,'[2]1516 Exp_Rev Access'!$F$7:$FT$310,171,FALSE))</f>
        <v>0</v>
      </c>
      <c r="GN86" s="90">
        <f>IF(ISNA(VLOOKUP($B86,'[2]1516 Exp_Rev Access'!$F$7:$FU$310,172,FALSE)),"",VLOOKUP($B86,'[2]1516 Exp_Rev Access'!$F$7:$FU$310,172,FALSE))</f>
        <v>0</v>
      </c>
      <c r="GO86" s="90">
        <f>IF(ISNA(VLOOKUP($B86,'[2]1516 Exp_Rev Access'!$F$7:$FV$310,173,FALSE)),"",VLOOKUP($B86,'[2]1516 Exp_Rev Access'!$F$7:$FV$310,173,FALSE))</f>
        <v>0</v>
      </c>
      <c r="GP86" s="90">
        <f>IF(ISNA(VLOOKUP($B86,'[2]1516 Exp_Rev Access'!$F$7:$GA$310,174,FALSE)),"",VLOOKUP($B86,'[2]1516 Exp_Rev Access'!$F$7:$GA$310,174,FALSE))</f>
        <v>0</v>
      </c>
      <c r="GQ86" s="90">
        <f>IF(ISNA(VLOOKUP($B86,'[2]1516 Exp_Rev Access'!$F$7:$GA$310,175,FALSE)),"",VLOOKUP($B86,'[2]1516 Exp_Rev Access'!$F$7:$GA$310,175,FALSE))</f>
        <v>0</v>
      </c>
      <c r="GR86" s="90">
        <f>IF(ISNA(VLOOKUP($B86,'[2]1516 Exp_Rev Access'!$F$7:$GA$310,176,FALSE)),"",VLOOKUP($B86,'[2]1516 Exp_Rev Access'!$F$7:$GA$310,176,FALSE))</f>
        <v>0</v>
      </c>
      <c r="GS86" s="90">
        <f>IF(ISNA(VLOOKUP($B86,'[2]1516 Exp_Rev Access'!$F$7:$GA$310,177,FALSE)),"",VLOOKUP($B86,'[2]1516 Exp_Rev Access'!$F$7:$GA$310,177,FALSE))</f>
        <v>0</v>
      </c>
      <c r="GT86" s="90">
        <f>IF(ISNA(VLOOKUP($B86,'[2]1516 Exp_Rev Access'!$F$7:$GA$310,178,FALSE)),"",VLOOKUP($B86,'[2]1516 Exp_Rev Access'!$F$7:$GA$310,178,FALSE))</f>
        <v>0</v>
      </c>
      <c r="GU86" s="53">
        <f t="shared" si="249"/>
        <v>0</v>
      </c>
      <c r="GV86" s="92"/>
      <c r="GW86" s="114">
        <f t="shared" si="248"/>
        <v>0</v>
      </c>
    </row>
    <row r="87" spans="1:222" s="97" customFormat="1" x14ac:dyDescent="0.2">
      <c r="A87" s="86"/>
      <c r="B87" s="87" t="s">
        <v>287</v>
      </c>
      <c r="C87" s="87" t="s">
        <v>288</v>
      </c>
      <c r="D87" s="88">
        <f>IF(ISNA(VLOOKUP($B87,'[2]1516 enrollment_Rev_Exp by size'!$A$6:$C$325,3,FALSE)),"",VLOOKUP($B87,'[2]1516 enrollment_Rev_Exp by size'!$A$6:$C$325,3,FALSE))</f>
        <v>214.88000000000002</v>
      </c>
      <c r="E87" s="89">
        <v>4556004.72</v>
      </c>
      <c r="F87" s="67">
        <f>N87+AM87+AU87+BV87+CE87+FS87+GU87</f>
        <v>4556004.72</v>
      </c>
      <c r="G87" s="67">
        <f t="shared" si="236"/>
        <v>0</v>
      </c>
      <c r="H87" s="90">
        <f>IF(ISNA(VLOOKUP($B87,'[2]1516 Exp_Rev Access'!$F$7:$FS$310,2,FALSE)),"",VLOOKUP($B87,'[2]1516 Exp_Rev Access'!$F$7:$FS$310,2,FALSE))</f>
        <v>105724.58</v>
      </c>
      <c r="I87" s="90">
        <f>IF(ISNA(VLOOKUP($B87,'[2]1516 Exp_Rev Access'!$F$7:$FS$310,3,FALSE)),"",VLOOKUP($B87,'[2]1516 Exp_Rev Access'!$F$7:$FS$310,3,FALSE))</f>
        <v>0</v>
      </c>
      <c r="J87" s="90">
        <f>IF(ISNA(VLOOKUP($B87,'[2]1516 Exp_Rev Access'!$F$7:$FS$310,4,FALSE)),"",VLOOKUP($B87,'[2]1516 Exp_Rev Access'!$F$7:$FS$310,4,FALSE))</f>
        <v>157.43</v>
      </c>
      <c r="K87" s="90">
        <f>IF(ISNA(VLOOKUP($B87,'[2]1516 Exp_Rev Access'!$F$7:$FS$310,5,FALSE)),"-",VLOOKUP($B87,'[2]1516 Exp_Rev Access'!$F$7:$FS$310,5,FALSE))</f>
        <v>1923.77</v>
      </c>
      <c r="L87" s="90">
        <f>IF(ISNA(VLOOKUP($B87,'[2]1516 Exp_Rev Access'!$F$7:$FS$310,6,FALSE)),"",VLOOKUP($B87,'[2]1516 Exp_Rev Access'!$F$7:$FS$310,6,FALSE))</f>
        <v>0</v>
      </c>
      <c r="M87" s="90">
        <f>IF(ISNA(VLOOKUP($B87,'[2]1516 Exp_Rev Access'!$F$7:$FS$310,7,FALSE)),"",VLOOKUP($B87,'[2]1516 Exp_Rev Access'!$F$7:$FS$310,7,FALSE))</f>
        <v>0</v>
      </c>
      <c r="N87" s="53">
        <f t="shared" si="237"/>
        <v>107805.78</v>
      </c>
      <c r="O87" s="91">
        <f t="shared" ref="O87" si="250">N87/E87</f>
        <v>2.366235037614272E-2</v>
      </c>
      <c r="P87" s="53">
        <f t="shared" ref="P87" si="251">N87/D87</f>
        <v>501.70225241995524</v>
      </c>
      <c r="Q87" s="90">
        <f>IF(ISNA(VLOOKUP($B87,'[2]1516 Exp_Rev Access'!$F$7:$FS$310,8,FALSE)),"",VLOOKUP($B87,'[2]1516 Exp_Rev Access'!$F$7:$FS$310,8,FALSE))</f>
        <v>0</v>
      </c>
      <c r="R87" s="90">
        <f>IF(ISNA(VLOOKUP($B87,'[2]1516 Exp_Rev Access'!$F$7:$FS$310,9,FALSE)),"",VLOOKUP($B87,'[2]1516 Exp_Rev Access'!$F$7:$FS$310,9,FALSE))</f>
        <v>0</v>
      </c>
      <c r="S87" s="90">
        <f>IF(ISNA(VLOOKUP($B87,'[2]1516 Exp_Rev Access'!$F$7:$FS$310,10,FALSE)),"",VLOOKUP($B87,'[2]1516 Exp_Rev Access'!$F$7:$FS$310,10,FALSE))</f>
        <v>0</v>
      </c>
      <c r="T87" s="90">
        <f>IF(ISNA(VLOOKUP($B87,'[2]1516 Exp_Rev Access'!$F$7:$FS$310,11,FALSE)),"",VLOOKUP($B87,'[2]1516 Exp_Rev Access'!$F$7:$FS$310,11,FALSE))</f>
        <v>0</v>
      </c>
      <c r="U87" s="90">
        <f>IF(ISNA(VLOOKUP($B87,'[2]1516 Exp_Rev Access'!$F$7:$FS$310,12,FALSE)),"",VLOOKUP($B87,'[2]1516 Exp_Rev Access'!$F$7:$FS$310,12,FALSE))</f>
        <v>3112.5</v>
      </c>
      <c r="V87" s="90">
        <f>IF(ISNA(VLOOKUP($B87,'[2]1516 Exp_Rev Access'!$F$7:$FS$310,13,FALSE)),"",VLOOKUP($B87,'[2]1516 Exp_Rev Access'!$F$7:$FS$310,13,FALSE))</f>
        <v>140</v>
      </c>
      <c r="W87" s="90">
        <f>IF(ISNA(VLOOKUP($B87,'[2]1516 Exp_Rev Access'!$F$7:$FS$310,14,FALSE)),"",VLOOKUP($B87,'[2]1516 Exp_Rev Access'!$F$7:$FS$310,14,FALSE))</f>
        <v>0</v>
      </c>
      <c r="X87" s="90">
        <f>IF(ISNA(VLOOKUP($B87,'[2]1516 Exp_Rev Access'!$F$7:$FS$310,15,FALSE)),"",VLOOKUP($B87,'[2]1516 Exp_Rev Access'!$F$7:$FS$310,15,FALSE))</f>
        <v>0</v>
      </c>
      <c r="Y87" s="90">
        <f>IF(ISNA(VLOOKUP($B87,'[2]1516 Exp_Rev Access'!$F$7:$FS$310,16,FALSE)),"",VLOOKUP($B87,'[2]1516 Exp_Rev Access'!$F$7:$FS$310,16,FALSE))</f>
        <v>568.79999999999995</v>
      </c>
      <c r="Z87" s="90">
        <f>IF(ISNA(VLOOKUP($B87,'[2]1516 Exp_Rev Access'!$F$7:$FS$310,17,FALSE)),"",VLOOKUP($B87,'[2]1516 Exp_Rev Access'!$F$7:$FS$310,17,FALSE))</f>
        <v>0</v>
      </c>
      <c r="AA87" s="90">
        <f>IF(ISNA(VLOOKUP($B87,'[2]1516 Exp_Rev Access'!$F$7:$FS$310,18,FALSE)),"",VLOOKUP($B87,'[2]1516 Exp_Rev Access'!$F$7:$FS$310,18,FALSE))</f>
        <v>0</v>
      </c>
      <c r="AB87" s="90">
        <f>IF(ISNA(VLOOKUP($B87,'[2]1516 Exp_Rev Access'!$F$7:$FS$310,19,FALSE)),"",VLOOKUP($B87,'[2]1516 Exp_Rev Access'!$F$7:$FS$310,19,FALSE))</f>
        <v>0</v>
      </c>
      <c r="AC87" s="90">
        <f>IF(ISNA(VLOOKUP($B87,'[2]1516 Exp_Rev Access'!$F$7:$FS$310,20,FALSE)),"",VLOOKUP($B87,'[2]1516 Exp_Rev Access'!$F$7:$FS$310,20,FALSE))</f>
        <v>0</v>
      </c>
      <c r="AD87" s="90">
        <f>IF(ISNA(VLOOKUP($B87,'[2]1516 Exp_Rev Access'!$F$7:$FS$310,21,FALSE)),"",VLOOKUP($B87,'[2]1516 Exp_Rev Access'!$F$7:$FS$310,21,FALSE))</f>
        <v>18962.05</v>
      </c>
      <c r="AE87" s="90">
        <f>IF(ISNA(VLOOKUP($B87,'[2]1516 Exp_Rev Access'!$F$7:$FS$310,22,FALSE)),"",VLOOKUP($B87,'[2]1516 Exp_Rev Access'!$F$7:$FS$310,22,FALSE))</f>
        <v>2522.59</v>
      </c>
      <c r="AF87" s="90">
        <f>IF(ISNA(VLOOKUP($B87,'[2]1516 Exp_Rev Access'!$F$7:$FS$310,23,FALSE)),"",VLOOKUP($B87,'[2]1516 Exp_Rev Access'!$F$7:$FS$310,23,FALSE))</f>
        <v>0</v>
      </c>
      <c r="AG87" s="90">
        <f>IF(ISNA(VLOOKUP($B87,'[2]1516 Exp_Rev Access'!$F$7:$FS$310,24,FALSE)),"",VLOOKUP($B87,'[2]1516 Exp_Rev Access'!$F$7:$FS$310,24,FALSE))</f>
        <v>0</v>
      </c>
      <c r="AH87" s="90">
        <f>IF(ISNA(VLOOKUP($B87,'[2]1516 Exp_Rev Access'!$F$7:$FS$310,25,FALSE)),"",VLOOKUP($B87,'[2]1516 Exp_Rev Access'!$F$7:$FS$310,25,FALSE))</f>
        <v>2614.31</v>
      </c>
      <c r="AI87" s="90">
        <f>IF(ISNA(VLOOKUP($B87,'[2]1516 Exp_Rev Access'!$F$7:$FS$310,26,FALSE)),"",VLOOKUP($B87,'[2]1516 Exp_Rev Access'!$F$7:$FS$310,26,FALSE))</f>
        <v>15976.71</v>
      </c>
      <c r="AJ87" s="90">
        <f>IF(ISNA(VLOOKUP($B87,'[2]1516 Exp_Rev Access'!$F$7:$FS$310,27,FALSE)),"",VLOOKUP($B87,'[2]1516 Exp_Rev Access'!$F$7:$FS$310,27,FALSE))</f>
        <v>0</v>
      </c>
      <c r="AK87" s="90">
        <f>IF(ISNA(VLOOKUP($B87,'[2]1516 Exp_Rev Access'!$F$7:$FS$310,28,FALSE)),"",VLOOKUP($B87,'[2]1516 Exp_Rev Access'!$F$7:$FS$310,28,FALSE))</f>
        <v>0</v>
      </c>
      <c r="AL87" s="90">
        <f>IF(ISNA(VLOOKUP($B87,'[2]1516 Exp_Rev Access'!$F$7:$FS$310,29,FALSE)),"",VLOOKUP($B87,'[2]1516 Exp_Rev Access'!$F$7:$FS$310,29,FALSE))</f>
        <v>13636.8</v>
      </c>
      <c r="AM87" s="53">
        <f>SUM(Q87:AL87)</f>
        <v>57533.759999999995</v>
      </c>
      <c r="AN87" s="92">
        <f t="shared" si="240"/>
        <v>1.2628116855857865E-2</v>
      </c>
      <c r="AO87" s="68">
        <f t="shared" si="241"/>
        <v>267.74832464631419</v>
      </c>
      <c r="AP87" s="90">
        <f>IF(ISNA(VLOOKUP($B87,'[2]1516 Exp_Rev Access'!$F$7:$FS$310,30,FALSE)),"",VLOOKUP($B87,'[2]1516 Exp_Rev Access'!$F$7:$FS$310,30,FALSE))</f>
        <v>1902856.62</v>
      </c>
      <c r="AQ87" s="90">
        <f>IF(ISNA(VLOOKUP($B87,'[2]1516 Exp_Rev Access'!$F$7:$FS$310,31,FALSE)),"",VLOOKUP($B87,'[2]1516 Exp_Rev Access'!$F$7:$FS$310,31,FALSE))</f>
        <v>19893.45</v>
      </c>
      <c r="AR87" s="90">
        <f>IF(ISNA(VLOOKUP($B87,'[2]1516 Exp_Rev Access'!$F$7:$FS$310,32,FALSE)),"",VLOOKUP($B87,'[2]1516 Exp_Rev Access'!$F$7:$FS$310,32,FALSE))</f>
        <v>376008</v>
      </c>
      <c r="AS87" s="90">
        <f>IF(ISNA(VLOOKUP($B87,'[2]1516 Exp_Rev Access'!$F$7:$FS$310,33,FALSE)),"",VLOOKUP($B87,'[2]1516 Exp_Rev Access'!$F$7:$FS$310,33,FALSE))</f>
        <v>0</v>
      </c>
      <c r="AT87" s="90">
        <f>IF(ISNA(VLOOKUP($B87,'[2]1516 Exp_Rev Access'!$F$7:$FS$310,34,FALSE)),"",VLOOKUP($B87,'[2]1516 Exp_Rev Access'!$F$7:$FS$310,34,FALSE))</f>
        <v>0</v>
      </c>
      <c r="AU87" s="53">
        <f>SUM(AP87:AT87)</f>
        <v>2298758.0700000003</v>
      </c>
      <c r="AV87" s="93">
        <f t="shared" si="242"/>
        <v>0.50455568228647496</v>
      </c>
      <c r="AW87" s="53">
        <f t="shared" si="243"/>
        <v>10697.868903574088</v>
      </c>
      <c r="AX87" s="90">
        <f>IF(ISNA(VLOOKUP($B87,'[2]1516 Exp_Rev Access'!$F$7:$FS$310,35,FALSE)),"",VLOOKUP($B87,'[2]1516 Exp_Rev Access'!$F$7:$FS$310,35,FALSE))</f>
        <v>0</v>
      </c>
      <c r="AY87" s="90">
        <f>IF(ISNA(VLOOKUP($B87,'[2]1516 Exp_Rev Access'!$F$7:$FS$310,36,FALSE)),"",VLOOKUP($B87,'[2]1516 Exp_Rev Access'!$F$7:$FS$310,36,FALSE))</f>
        <v>171936.96</v>
      </c>
      <c r="AZ87" s="90">
        <f>IF(ISNA(VLOOKUP($B87,'[2]1516 Exp_Rev Access'!$F$7:$FS$310,37,FALSE)),"",VLOOKUP($B87,'[2]1516 Exp_Rev Access'!$F$7:$FS$310,37,FALSE))</f>
        <v>2349.2199999999998</v>
      </c>
      <c r="BA87" s="90">
        <f>IF(ISNA(VLOOKUP($B87,'[2]1516 Exp_Rev Access'!$F$7:$FS$310,38,FALSE)),"",VLOOKUP($B87,'[2]1516 Exp_Rev Access'!$F$7:$FS$310,38,FALSE))</f>
        <v>0</v>
      </c>
      <c r="BB87" s="90">
        <f>IF(ISNA(VLOOKUP($B87,'[2]1516 Exp_Rev Access'!$F$7:$FS$310,39,FALSE)),"",VLOOKUP($B87,'[2]1516 Exp_Rev Access'!$F$7:$FS$310,39,FALSE))</f>
        <v>0</v>
      </c>
      <c r="BC87" s="90">
        <f>IF(ISNA(VLOOKUP($B87,'[2]1516 Exp_Rev Access'!$F$7:$FS$310,40,FALSE)),"",VLOOKUP($B87,'[2]1516 Exp_Rev Access'!$F$7:$FS$310,40,FALSE))</f>
        <v>82199.13</v>
      </c>
      <c r="BD87" s="90">
        <f>IF(ISNA(VLOOKUP($B87,'[2]1516 Exp_Rev Access'!$F$7:$FS$310,41,FALSE)),"",VLOOKUP($B87,'[2]1516 Exp_Rev Access'!$F$7:$FS$310,41,FALSE))</f>
        <v>0</v>
      </c>
      <c r="BE87" s="90">
        <f>IF(ISNA(VLOOKUP($B87,'[2]1516 Exp_Rev Access'!$F$7:$FS$310,42,FALSE)),"",VLOOKUP($B87,'[2]1516 Exp_Rev Access'!$F$7:$FS$310,42,FALSE))</f>
        <v>10923.94</v>
      </c>
      <c r="BF87" s="90">
        <f>IF(ISNA(VLOOKUP($B87,'[2]1516 Exp_Rev Access'!$F$7:$FS$310,43,FALSE)),"",VLOOKUP($B87,'[2]1516 Exp_Rev Access'!$F$7:$FS$310,43,FALSE))</f>
        <v>0</v>
      </c>
      <c r="BG87" s="90">
        <f>IF(ISNA(VLOOKUP($B87,'[2]1516 Exp_Rev Access'!$F$7:$FS$310,44,FALSE)),"",VLOOKUP($B87,'[2]1516 Exp_Rev Access'!$F$7:$FS$310,44,FALSE))</f>
        <v>0</v>
      </c>
      <c r="BH87" s="90">
        <f>IF(ISNA(VLOOKUP($B87,'[2]1516 Exp_Rev Access'!$F$7:$FS$310,45,FALSE)),"",VLOOKUP($B87,'[2]1516 Exp_Rev Access'!$F$7:$FS$310,45,FALSE))</f>
        <v>891.37</v>
      </c>
      <c r="BI87" s="90">
        <f>IF(ISNA(VLOOKUP($B87,'[2]1516 Exp_Rev Access'!$F$7:$FS$310,46,FALSE)),"",VLOOKUP($B87,'[2]1516 Exp_Rev Access'!$F$7:$FS$310,46,FALSE))</f>
        <v>0</v>
      </c>
      <c r="BJ87" s="90">
        <f>IF(ISNA(VLOOKUP($B87,'[2]1516 Exp_Rev Access'!$F$7:$FS$310,47,FALSE)),"",VLOOKUP($B87,'[2]1516 Exp_Rev Access'!$F$7:$FS$310,47,FALSE))</f>
        <v>5583.22</v>
      </c>
      <c r="BK87" s="90">
        <f>IF(ISNA(VLOOKUP($B87,'[2]1516 Exp_Rev Access'!$F$7:$FS$310,48,FALSE)),"",VLOOKUP($B87,'[2]1516 Exp_Rev Access'!$F$7:$FS$310,48,FALSE))</f>
        <v>194869.68</v>
      </c>
      <c r="BL87" s="90">
        <f>IF(ISNA(VLOOKUP($B87,'[2]1516 Exp_Rev Access'!$F$7:$FS$310,49,FALSE)),"",VLOOKUP($B87,'[2]1516 Exp_Rev Access'!$F$7:$FS$310,49,FALSE))</f>
        <v>4000</v>
      </c>
      <c r="BM87" s="90">
        <f>IF(ISNA(VLOOKUP($B87,'[2]1516 Exp_Rev Access'!$F$7:$FS$310,50,FALSE)),"",VLOOKUP($B87,'[2]1516 Exp_Rev Access'!$F$7:$FS$310,50,FALSE))</f>
        <v>0</v>
      </c>
      <c r="BN87" s="90">
        <f>IF(ISNA(VLOOKUP($B87,'[2]1516 Exp_Rev Access'!$F$7:$FS$310,51,FALSE)),"",VLOOKUP($B87,'[2]1516 Exp_Rev Access'!$F$7:$FS$310,51,FALSE))</f>
        <v>0</v>
      </c>
      <c r="BO87" s="90">
        <f>IF(ISNA(VLOOKUP($B87,'[2]1516 Exp_Rev Access'!$F$7:$FS$310,52,FALSE)),"",VLOOKUP($B87,'[2]1516 Exp_Rev Access'!$F$7:$FS$310,52,FALSE))</f>
        <v>0</v>
      </c>
      <c r="BP87" s="90">
        <f>IF(ISNA(VLOOKUP($B87,'[2]1516 Exp_Rev Access'!$F$7:$FS$310,53,FALSE)),"",VLOOKUP($B87,'[2]1516 Exp_Rev Access'!$F$7:$FS$310,53,FALSE))</f>
        <v>0</v>
      </c>
      <c r="BQ87" s="90">
        <f>IF(ISNA(VLOOKUP($B87,'[2]1516 Exp_Rev Access'!$F$7:$FS$310,54,FALSE)),"",VLOOKUP($B87,'[2]1516 Exp_Rev Access'!$F$7:$FS$310,54,FALSE))</f>
        <v>5360</v>
      </c>
      <c r="BR87" s="90">
        <f>IF(ISNA(VLOOKUP($B87,'[2]1516 Exp_Rev Access'!$F$7:$FS$310,55,FALSE)),"",VLOOKUP($B87,'[2]1516 Exp_Rev Access'!$F$7:$FS$310,55,FALSE))</f>
        <v>0</v>
      </c>
      <c r="BS87" s="90">
        <f>IF(ISNA(VLOOKUP($B87,'[2]1516 Exp_Rev Access'!$F$7:$FS$310,56,FALSE)),"",VLOOKUP($B87,'[2]1516 Exp_Rev Access'!$F$7:$FS$310,56,FALSE))</f>
        <v>0</v>
      </c>
      <c r="BT87" s="90">
        <f>IF(ISNA(VLOOKUP($B87,'[2]1516 Exp_Rev Access'!$F$7:$FS$310,57,FALSE)),"",VLOOKUP($B87,'[2]1516 Exp_Rev Access'!$F$7:$FS$310,57,FALSE))</f>
        <v>0</v>
      </c>
      <c r="BU87" s="90">
        <f>IF(ISNA(VLOOKUP($B87,'[2]1516 Exp_Rev Access'!$F$7:$FS$310,58,FALSE)),"",VLOOKUP($B87,'[2]1516 Exp_Rev Access'!$F$7:$FS$310,58,FALSE))</f>
        <v>0</v>
      </c>
      <c r="BV87" s="53">
        <f>SUM(AX87:BU87)</f>
        <v>478113.51999999996</v>
      </c>
      <c r="BW87" s="92">
        <f t="shared" si="244"/>
        <v>0.10494140137765265</v>
      </c>
      <c r="BX87" s="68">
        <f t="shared" si="245"/>
        <v>2225.0256887565147</v>
      </c>
      <c r="BY87" s="90">
        <f>IF(ISNA(VLOOKUP($B87,'[2]1516 Exp_Rev Access'!$F$7:$FS$310,59,FALSE)),"",VLOOKUP($B87,'[2]1516 Exp_Rev Access'!$F$7:$FS$310,59,FALSE))</f>
        <v>0</v>
      </c>
      <c r="BZ87" s="90">
        <f>IF(ISNA(VLOOKUP($B87,'[2]1516 Exp_Rev Access'!$F$7:$FS$310,60,FALSE)),"",VLOOKUP($B87,'[2]1516 Exp_Rev Access'!$F$7:$FS$310,60,FALSE))</f>
        <v>1061845.07</v>
      </c>
      <c r="CA87" s="90">
        <f>IF(ISNA(VLOOKUP($B87,'[2]1516 Exp_Rev Access'!$F$7:$FS$310,61,FALSE)),"",VLOOKUP($B87,'[2]1516 Exp_Rev Access'!$F$7:$FS$310,61,FALSE))</f>
        <v>21817.33</v>
      </c>
      <c r="CB87" s="90">
        <f>IF(ISNA(VLOOKUP($B87,'[2]1516 Exp_Rev Access'!$F$7:$FS$310,62,FALSE)),"",VLOOKUP($B87,'[2]1516 Exp_Rev Access'!$F$7:$FS$310,62,FALSE))</f>
        <v>0</v>
      </c>
      <c r="CC87" s="90">
        <f>IF(ISNA(VLOOKUP($B87,'[2]1516 Exp_Rev Access'!$F$7:$FS$310,63,FALSE)),"",VLOOKUP($B87,'[2]1516 Exp_Rev Access'!$F$7:$FS$310,63,FALSE))</f>
        <v>114477.7</v>
      </c>
      <c r="CD87" s="90">
        <f>IF(ISNA(VLOOKUP($B87,'[2]1516 Exp_Rev Access'!$F$7:$FS$310,64,FALSE)),"",VLOOKUP($B87,'[2]1516 Exp_Rev Access'!$F$7:$FS$310,64,FALSE))</f>
        <v>0</v>
      </c>
      <c r="CE87" s="53">
        <f>SUM(BY87:CD87)</f>
        <v>1198140.1000000001</v>
      </c>
      <c r="CF87" s="92">
        <f t="shared" si="246"/>
        <v>0.2629804343135097</v>
      </c>
      <c r="CG87" s="94">
        <f t="shared" si="247"/>
        <v>5575.8567572598658</v>
      </c>
      <c r="CH87" s="90">
        <f>IF(ISNA(VLOOKUP($B87,'[2]1516 Exp_Rev Access'!$F$7:$FS$310,65,FALSE)),"",VLOOKUP($B87,'[2]1516 Exp_Rev Access'!$F$7:$FS$310,65,FALSE))</f>
        <v>0</v>
      </c>
      <c r="CI87" s="90">
        <f>IF(ISNA(VLOOKUP($B87,'[2]1516 Exp_Rev Access'!$F$7:$FS$310,66,FALSE)),"",VLOOKUP($B87,'[2]1516 Exp_Rev Access'!$F$7:$FS$310,66,FALSE))</f>
        <v>0</v>
      </c>
      <c r="CJ87" s="90">
        <f>IF(ISNA(VLOOKUP($B87,'[2]1516 Exp_Rev Access'!$F$7:$FS$310,67,FALSE)),"",VLOOKUP($B87,'[2]1516 Exp_Rev Access'!$F$7:$FS$310,67,FALSE))</f>
        <v>0</v>
      </c>
      <c r="CK87" s="90">
        <f>IF(ISNA(VLOOKUP($B87,'[2]1516 Exp_Rev Access'!$F$7:$FS$310,68,FALSE)),"",VLOOKUP($B87,'[2]1516 Exp_Rev Access'!$F$7:$FS$310,68,FALSE))</f>
        <v>0</v>
      </c>
      <c r="CL87" s="90">
        <f>IF(ISNA(VLOOKUP($B87,'[2]1516 Exp_Rev Access'!$F$7:$FS$310,69,FALSE)),"",VLOOKUP($B87,'[2]1516 Exp_Rev Access'!$F$7:$FS$310,69,FALSE))</f>
        <v>0</v>
      </c>
      <c r="CM87" s="90">
        <f>IF(ISNA(VLOOKUP($B87,'[2]1516 Exp_Rev Access'!$F$7:$FS$310,70,FALSE)),"",VLOOKUP($B87,'[2]1516 Exp_Rev Access'!$F$7:$FS$310,70,FALSE))</f>
        <v>0</v>
      </c>
      <c r="CN87" s="90">
        <f>IF(ISNA(VLOOKUP($B87,'[2]1516 Exp_Rev Access'!$F$7:$FS$310,71,FALSE)),"",VLOOKUP($B87,'[2]1516 Exp_Rev Access'!$F$7:$FS$310,71,FALSE))</f>
        <v>0</v>
      </c>
      <c r="CO87" s="90">
        <f>IF(ISNA(VLOOKUP($B87,'[2]1516 Exp_Rev Access'!$F$7:$FS$310,72,FALSE)),"",VLOOKUP($B87,'[2]1516 Exp_Rev Access'!$F$7:$FS$310,72,FALSE))</f>
        <v>0</v>
      </c>
      <c r="CP87" s="90">
        <f>IF(ISNA(VLOOKUP($B87,'[2]1516 Exp_Rev Access'!$F$7:$FS$310,73,FALSE)),"",VLOOKUP($B87,'[2]1516 Exp_Rev Access'!$F$7:$FS$310,73,FALSE))</f>
        <v>0</v>
      </c>
      <c r="CQ87" s="90">
        <f>IF(ISNA(VLOOKUP($B87,'[2]1516 Exp_Rev Access'!$F$7:$FS$310,74,FALSE)),"",VLOOKUP($B87,'[2]1516 Exp_Rev Access'!$F$7:$FS$310,74,FALSE))</f>
        <v>55240</v>
      </c>
      <c r="CR87" s="90">
        <f>IF(ISNA(VLOOKUP($B87,'[2]1516 Exp_Rev Access'!$F$7:$FS$310,75,FALSE)),"",VLOOKUP($B87,'[2]1516 Exp_Rev Access'!$F$7:$FS$310,75,FALSE))</f>
        <v>0</v>
      </c>
      <c r="CS87" s="90">
        <f>IF(ISNA(VLOOKUP($B87,'[2]1516 Exp_Rev Access'!$F$7:$FS$310,76,FALSE)),"",VLOOKUP($B87,'[2]1516 Exp_Rev Access'!$F$7:$FS$310,76,FALSE))</f>
        <v>0</v>
      </c>
      <c r="CT87" s="90">
        <f>IF(ISNA(VLOOKUP($B87,'[2]1516 Exp_Rev Access'!$F$7:$FS$310,77,FALSE)),"",VLOOKUP($B87,'[2]1516 Exp_Rev Access'!$F$7:$FS$310,77,FALSE))</f>
        <v>0</v>
      </c>
      <c r="CU87" s="90">
        <f>IF(ISNA(VLOOKUP($B87,'[2]1516 Exp_Rev Access'!$F$7:$FS$310,78,FALSE)),"",VLOOKUP($B87,'[2]1516 Exp_Rev Access'!$F$7:$FS$310,78,FALSE))</f>
        <v>97750.93</v>
      </c>
      <c r="CV87" s="90">
        <f>IF(ISNA(VLOOKUP($B87,'[2]1516 Exp_Rev Access'!$F$7:$FS$310,79,FALSE)),"",VLOOKUP($B87,'[2]1516 Exp_Rev Access'!$F$7:$FS$310,79,FALSE))</f>
        <v>19805.73</v>
      </c>
      <c r="CW87" s="90">
        <f>IF(ISNA(VLOOKUP($B87,'[2]1516 Exp_Rev Access'!$F$7:$FS$310,80,FALSE)),"",VLOOKUP($B87,'[2]1516 Exp_Rev Access'!$F$7:$FS$310,80,FALSE))</f>
        <v>0</v>
      </c>
      <c r="CX87" s="90">
        <f>IF(ISNA(VLOOKUP($B87,'[2]1516 Exp_Rev Access'!$F$7:$FS$310,81,FALSE)),"",VLOOKUP($B87,'[2]1516 Exp_Rev Access'!$F$7:$FS$310,81,FALSE))</f>
        <v>0</v>
      </c>
      <c r="CY87" s="90">
        <f>IF(ISNA(VLOOKUP($B87,'[2]1516 Exp_Rev Access'!$F$7:$FS$310,82,FALSE)),"",VLOOKUP($B87,'[2]1516 Exp_Rev Access'!$F$7:$FS$310,82,FALSE))</f>
        <v>0</v>
      </c>
      <c r="CZ87" s="90">
        <f>IF(ISNA(VLOOKUP($B87,'[2]1516 Exp_Rev Access'!$F$7:$FS$310,83,FALSE)),"",VLOOKUP($B87,'[2]1516 Exp_Rev Access'!$F$7:$FS$310,83,FALSE))</f>
        <v>0</v>
      </c>
      <c r="DA87" s="90">
        <f>IF(ISNA(VLOOKUP($B87,'[2]1516 Exp_Rev Access'!$F$7:$FS$310,84,FALSE)),"",VLOOKUP($B87,'[2]1516 Exp_Rev Access'!$F$7:$FS$310,84,FALSE))</f>
        <v>0</v>
      </c>
      <c r="DB87" s="90">
        <f>IF(ISNA(VLOOKUP($B87,'[2]1516 Exp_Rev Access'!$F$7:$FS$310,85,FALSE)),"",VLOOKUP($B87,'[2]1516 Exp_Rev Access'!$F$7:$FS$310,85,FALSE))</f>
        <v>0</v>
      </c>
      <c r="DC87" s="90">
        <f>IF(ISNA(VLOOKUP($B87,'[2]1516 Exp_Rev Access'!$F$7:$FS$310,86,FALSE)),"",VLOOKUP($B87,'[2]1516 Exp_Rev Access'!$F$7:$FS$310,86,FALSE))</f>
        <v>0</v>
      </c>
      <c r="DD87" s="90">
        <f>IF(ISNA(VLOOKUP($B87,'[2]1516 Exp_Rev Access'!$F$7:$FS$310,87,FALSE)),"",VLOOKUP($B87,'[2]1516 Exp_Rev Access'!$F$7:$FS$310,87,FALSE))</f>
        <v>0</v>
      </c>
      <c r="DE87" s="90">
        <f>IF(ISNA(VLOOKUP($B87,'[2]1516 Exp_Rev Access'!$F$7:$FS$310,88,FALSE)),"",VLOOKUP($B87,'[2]1516 Exp_Rev Access'!$F$7:$FS$310,88,FALSE))</f>
        <v>0</v>
      </c>
      <c r="DF87" s="90">
        <f>IF(ISNA(VLOOKUP($B87,'[2]1516 Exp_Rev Access'!$F$7:$FS$310,89,FALSE)),"",VLOOKUP($B87,'[2]1516 Exp_Rev Access'!$F$7:$FS$310,89,FALSE))</f>
        <v>0</v>
      </c>
      <c r="DG87" s="90">
        <f>IF(ISNA(VLOOKUP($B87,'[2]1516 Exp_Rev Access'!$F$7:$FS$310,90,FALSE)),"",VLOOKUP($B87,'[2]1516 Exp_Rev Access'!$F$7:$FS$310,90,FALSE))</f>
        <v>0</v>
      </c>
      <c r="DH87" s="90">
        <f>IF(ISNA(VLOOKUP($B87,'[2]1516 Exp_Rev Access'!$F$7:$FS$310,91,FALSE)),"",VLOOKUP($B87,'[2]1516 Exp_Rev Access'!$F$7:$FS$310,91,FALSE))</f>
        <v>0</v>
      </c>
      <c r="DI87" s="90">
        <f>IF(ISNA(VLOOKUP($B87,'[2]1516 Exp_Rev Access'!$F$7:$FS$310,92,FALSE)),"",VLOOKUP($B87,'[2]1516 Exp_Rev Access'!$F$7:$FS$310,92,FALSE))</f>
        <v>85432.77</v>
      </c>
      <c r="DJ87" s="90">
        <f>IF(ISNA(VLOOKUP($B87,'[2]1516 Exp_Rev Access'!$F$7:$FS$310,93,FALSE)),"",VLOOKUP($B87,'[2]1516 Exp_Rev Access'!$F$7:$FS$310,93,FALSE))</f>
        <v>0</v>
      </c>
      <c r="DK87" s="90">
        <f>IF(ISNA(VLOOKUP($B87,'[2]1516 Exp_Rev Access'!$F$7:$FS$310,94,FALSE)),"",VLOOKUP($B87,'[2]1516 Exp_Rev Access'!$F$7:$FS$310,94,FALSE))</f>
        <v>0</v>
      </c>
      <c r="DL87" s="90">
        <f>IF(ISNA(VLOOKUP($B87,'[2]1516 Exp_Rev Access'!$F$7:$FS$310,95,FALSE)),"",VLOOKUP($B87,'[2]1516 Exp_Rev Access'!$F$7:$FS$310,95,FALSE))</f>
        <v>0</v>
      </c>
      <c r="DM87" s="90">
        <f>IF(ISNA(VLOOKUP($B87,'[2]1516 Exp_Rev Access'!$F$7:$FS$310,96,FALSE)),"",VLOOKUP($B87,'[2]1516 Exp_Rev Access'!$F$7:$FS$310,96,FALSE))</f>
        <v>0</v>
      </c>
      <c r="DN87" s="90">
        <f>IF(ISNA(VLOOKUP($B87,'[2]1516 Exp_Rev Access'!$F$7:$FS$310,97,FALSE)),"",VLOOKUP($B87,'[2]1516 Exp_Rev Access'!$F$7:$FS$310,97,FALSE))</f>
        <v>0</v>
      </c>
      <c r="DO87" s="90">
        <f>IF(ISNA(VLOOKUP($B87,'[2]1516 Exp_Rev Access'!$F$7:$FS$310,98,FALSE)),"",VLOOKUP($B87,'[2]1516 Exp_Rev Access'!$F$7:$FS$310,98,FALSE))</f>
        <v>0</v>
      </c>
      <c r="DP87" s="90">
        <f>IF(ISNA(VLOOKUP($B87,'[2]1516 Exp_Rev Access'!$F$7:$FS$310,99,FALSE)),"",VLOOKUP($B87,'[2]1516 Exp_Rev Access'!$F$7:$FS$310,99,FALSE))</f>
        <v>0</v>
      </c>
      <c r="DQ87" s="90">
        <f>IF(ISNA(VLOOKUP($B87,'[2]1516 Exp_Rev Access'!$F$7:$FS$310,100,FALSE)),"",VLOOKUP($B87,'[2]1516 Exp_Rev Access'!$F$7:$FS$310,100,FALSE))</f>
        <v>0</v>
      </c>
      <c r="DR87" s="90">
        <f>IF(ISNA(VLOOKUP($B87,'[2]1516 Exp_Rev Access'!$F$7:$FS$310,101,FALSE)),"",VLOOKUP($B87,'[2]1516 Exp_Rev Access'!$F$7:$FS$310,101,FALSE))</f>
        <v>0</v>
      </c>
      <c r="DS87" s="90">
        <f>IF(ISNA(VLOOKUP($B87,'[2]1516 Exp_Rev Access'!$F$7:$FS$310,102,FALSE)),"",VLOOKUP($B87,'[2]1516 Exp_Rev Access'!$F$7:$FS$310,102,FALSE))</f>
        <v>0</v>
      </c>
      <c r="DT87" s="90">
        <f>IF(ISNA(VLOOKUP($B87,'[2]1516 Exp_Rev Access'!$F$7:$FS$310,103,FALSE)),"",VLOOKUP($B87,'[2]1516 Exp_Rev Access'!$F$7:$FS$310,103,FALSE))</f>
        <v>0</v>
      </c>
      <c r="DU87" s="90">
        <f>IF(ISNA(VLOOKUP($B87,'[2]1516 Exp_Rev Access'!$F$7:$FS$310,104,FALSE)),"",VLOOKUP($B87,'[2]1516 Exp_Rev Access'!$F$7:$FS$310,104,FALSE))</f>
        <v>0</v>
      </c>
      <c r="DV87" s="90">
        <f>IF(ISNA(VLOOKUP($B87,'[2]1516 Exp_Rev Access'!$F$7:$FS$310,105,FALSE)),"",VLOOKUP($B87,'[2]1516 Exp_Rev Access'!$F$7:$FS$310,105,FALSE))</f>
        <v>0</v>
      </c>
      <c r="DW87" s="90">
        <f>IF(ISNA(VLOOKUP($B87,'[2]1516 Exp_Rev Access'!$F$7:$FS$310,106,FALSE)),"",VLOOKUP($B87,'[2]1516 Exp_Rev Access'!$F$7:$FS$310,106,FALSE))</f>
        <v>0</v>
      </c>
      <c r="DX87" s="90">
        <f>IF(ISNA(VLOOKUP($B87,'[2]1516 Exp_Rev Access'!$F$7:$FS$310,107,FALSE)),"",VLOOKUP($B87,'[2]1516 Exp_Rev Access'!$F$7:$FS$310,107,FALSE))</f>
        <v>0</v>
      </c>
      <c r="DY87" s="90">
        <f>IF(ISNA(VLOOKUP($B87,'[2]1516 Exp_Rev Access'!$F$7:$FS$310,108,FALSE)),"",VLOOKUP($B87,'[2]1516 Exp_Rev Access'!$F$7:$FS$310,108,FALSE))</f>
        <v>99688.8</v>
      </c>
      <c r="DZ87" s="90">
        <f>IF(ISNA(VLOOKUP($B87,'[2]1516 Exp_Rev Access'!$F$7:$FS$310,109,FALSE)),"",VLOOKUP($B87,'[2]1516 Exp_Rev Access'!$F$7:$FS$310,109,FALSE))</f>
        <v>0</v>
      </c>
      <c r="EA87" s="90">
        <f>IF(ISNA(VLOOKUP($B87,'[2]1516 Exp_Rev Access'!$F$7:$FS$310,110,FALSE)),"",VLOOKUP($B87,'[2]1516 Exp_Rev Access'!$F$7:$FS$310,110,FALSE))</f>
        <v>0</v>
      </c>
      <c r="EB87" s="90">
        <f>IF(ISNA(VLOOKUP($B87,'[2]1516 Exp_Rev Access'!$F$7:$FS$310,111,FALSE)),"",VLOOKUP($B87,'[2]1516 Exp_Rev Access'!$F$7:$FS$310,111,FALSE))</f>
        <v>0</v>
      </c>
      <c r="EC87" s="90">
        <f>IF(ISNA(VLOOKUP($B87,'[2]1516 Exp_Rev Access'!$F$7:$FS$310,112,FALSE)),"",VLOOKUP($B87,'[2]1516 Exp_Rev Access'!$F$7:$FS$310,112,FALSE))</f>
        <v>0</v>
      </c>
      <c r="ED87" s="90">
        <f>IF(ISNA(VLOOKUP($B87,'[2]1516 Exp_Rev Access'!$F$7:$FS$310,113,FALSE)),"",VLOOKUP($B87,'[2]1516 Exp_Rev Access'!$F$7:$FS$310,113,FALSE))</f>
        <v>0</v>
      </c>
      <c r="EE87" s="90">
        <f>IF(ISNA(VLOOKUP($B87,'[2]1516 Exp_Rev Access'!$F$7:$FS$310,114,FALSE)),"",VLOOKUP($B87,'[2]1516 Exp_Rev Access'!$F$7:$FS$310,114,FALSE))</f>
        <v>0</v>
      </c>
      <c r="EF87" s="90">
        <f>IF(ISNA(VLOOKUP($B87,'[2]1516 Exp_Rev Access'!$F$7:$FS$310,115,FALSE)),"",VLOOKUP($B87,'[2]1516 Exp_Rev Access'!$F$7:$FS$310,115,FALSE))</f>
        <v>0</v>
      </c>
      <c r="EG87" s="90">
        <f>IF(ISNA(VLOOKUP($B87,'[2]1516 Exp_Rev Access'!$F$7:$FS$310,116,FALSE)),"",VLOOKUP($B87,'[2]1516 Exp_Rev Access'!$F$7:$FS$310,116,FALSE))</f>
        <v>45421</v>
      </c>
      <c r="EH87" s="90">
        <f>IF(ISNA(VLOOKUP($B87,'[2]1516 Exp_Rev Access'!$F$7:$FS$310,117,FALSE)),"",VLOOKUP($B87,'[2]1516 Exp_Rev Access'!$F$7:$FS$310,117,FALSE))</f>
        <v>0</v>
      </c>
      <c r="EI87" s="90">
        <f>IF(ISNA(VLOOKUP($B87,'[2]1516 Exp_Rev Access'!$F$7:$FS$310,118,FALSE)),"",VLOOKUP($B87,'[2]1516 Exp_Rev Access'!$F$7:$FS$310,118,FALSE))</f>
        <v>0</v>
      </c>
      <c r="EJ87" s="90">
        <f>IF(ISNA(VLOOKUP($B87,'[2]1516 Exp_Rev Access'!$F$7:$FS$310,119,FALSE)),"",VLOOKUP($B87,'[2]1516 Exp_Rev Access'!$F$7:$FS$310,119,FALSE))</f>
        <v>0</v>
      </c>
      <c r="EK87" s="90">
        <f>IF(ISNA(VLOOKUP($B87,'[2]1516 Exp_Rev Access'!$F$7:$FS$310,120,FALSE)),"",VLOOKUP($B87,'[2]1516 Exp_Rev Access'!$F$7:$FS$310,120,FALSE))</f>
        <v>0</v>
      </c>
      <c r="EL87" s="90">
        <f>IF(ISNA(VLOOKUP($B87,'[2]1516 Exp_Rev Access'!$F$7:$FS$310,121,FALSE)),"",VLOOKUP($B87,'[2]1516 Exp_Rev Access'!$F$7:$FS$310,121,FALSE))</f>
        <v>0</v>
      </c>
      <c r="EM87" s="90">
        <f>IF(ISNA(VLOOKUP($B87,'[2]1516 Exp_Rev Access'!$F$7:$FS$310,122,FALSE)),"",VLOOKUP($B87,'[2]1516 Exp_Rev Access'!$F$7:$FS$310,122,FALSE))</f>
        <v>0</v>
      </c>
      <c r="EN87" s="90">
        <f>IF(ISNA(VLOOKUP($B87,'[2]1516 Exp_Rev Access'!$F$7:$FS$310,123,FALSE)),"",VLOOKUP($B87,'[2]1516 Exp_Rev Access'!$F$7:$FS$310,123,FALSE))</f>
        <v>0</v>
      </c>
      <c r="EO87" s="90">
        <f>IF(ISNA(VLOOKUP($B87,'[2]1516 Exp_Rev Access'!$F$7:$FS$310,124,FALSE)),"",VLOOKUP($B87,'[2]1516 Exp_Rev Access'!$F$7:$FS$310,124,FALSE))</f>
        <v>0</v>
      </c>
      <c r="EP87" s="90">
        <f>IF(ISNA(VLOOKUP($B87,'[2]1516 Exp_Rev Access'!$F$7:$FS$310,125,FALSE)),"",VLOOKUP($B87,'[2]1516 Exp_Rev Access'!$F$7:$FS$310,125,FALSE))</f>
        <v>0</v>
      </c>
      <c r="EQ87" s="90">
        <f>IF(ISNA(VLOOKUP($B87,'[2]1516 Exp_Rev Access'!$F$7:$FS$310,126,FALSE)),"",VLOOKUP($B87,'[2]1516 Exp_Rev Access'!$F$7:$FS$310,126,FALSE))</f>
        <v>0</v>
      </c>
      <c r="ER87" s="90">
        <f>IF(ISNA(VLOOKUP($B87,'[2]1516 Exp_Rev Access'!$F$7:$FS$310,127,FALSE)),"",VLOOKUP($B87,'[2]1516 Exp_Rev Access'!$F$7:$FS$310,127,FALSE))</f>
        <v>0</v>
      </c>
      <c r="ES87" s="90">
        <f>IF(ISNA(VLOOKUP($B87,'[2]1516 Exp_Rev Access'!$F$7:$FS$310,128,FALSE)),"",VLOOKUP($B87,'[2]1516 Exp_Rev Access'!$F$7:$FS$310,128,FALSE))</f>
        <v>0</v>
      </c>
      <c r="ET87" s="90">
        <f>IF(ISNA(VLOOKUP($B87,'[2]1516 Exp_Rev Access'!$F$7:$FS$310,129,FALSE)),"",VLOOKUP($B87,'[2]1516 Exp_Rev Access'!$F$7:$FS$310,129,FALSE))</f>
        <v>0</v>
      </c>
      <c r="EU87" s="90">
        <f>IF(ISNA(VLOOKUP($B87,'[2]1516 Exp_Rev Access'!$F$7:$FS$310,130,FALSE)),"",VLOOKUP($B87,'[2]1516 Exp_Rev Access'!$F$7:$FS$310,130,FALSE))</f>
        <v>0</v>
      </c>
      <c r="EV87" s="90">
        <f>IF(ISNA(VLOOKUP($B87,'[2]1516 Exp_Rev Access'!$F$7:$FS$310,131,FALSE)),"",VLOOKUP($B87,'[2]1516 Exp_Rev Access'!$F$7:$FS$310,131,FALSE))</f>
        <v>0</v>
      </c>
      <c r="EW87" s="90">
        <f>IF(ISNA(VLOOKUP($B87,'[2]1516 Exp_Rev Access'!$F$7:$FS$310,132,FALSE)),"",VLOOKUP($B87,'[2]1516 Exp_Rev Access'!$F$7:$FS$310,132,FALSE))</f>
        <v>0</v>
      </c>
      <c r="EX87" s="90">
        <f>IF(ISNA(VLOOKUP($B87,'[2]1516 Exp_Rev Access'!$F$7:$FS$310,133,FALSE)),"",VLOOKUP($B87,'[2]1516 Exp_Rev Access'!$F$7:$FS$310,133,FALSE))</f>
        <v>0</v>
      </c>
      <c r="EY87" s="90">
        <f>IF(ISNA(VLOOKUP($B87,'[2]1516 Exp_Rev Access'!$F$7:$FS$310,134,FALSE)),"",VLOOKUP($B87,'[2]1516 Exp_Rev Access'!$F$7:$FS$310,134,FALSE))</f>
        <v>0</v>
      </c>
      <c r="EZ87" s="90">
        <f>IF(ISNA(VLOOKUP($B87,'[2]1516 Exp_Rev Access'!$F$7:$FS$310,135,FALSE)),"",VLOOKUP($B87,'[2]1516 Exp_Rev Access'!$F$7:$FS$310,135,FALSE))</f>
        <v>0</v>
      </c>
      <c r="FA87" s="90">
        <f>IF(ISNA(VLOOKUP($B87,'[2]1516 Exp_Rev Access'!$F$7:$FS$310,136,FALSE)),"",VLOOKUP($B87,'[2]1516 Exp_Rev Access'!$F$7:$FS$310,136,FALSE))</f>
        <v>0</v>
      </c>
      <c r="FB87" s="90">
        <f>IF(ISNA(VLOOKUP($B87,'[2]1516 Exp_Rev Access'!$F$7:$FS$310,137,FALSE)),"",VLOOKUP($B87,'[2]1516 Exp_Rev Access'!$F$7:$FS$310,137,FALSE))</f>
        <v>0</v>
      </c>
      <c r="FC87" s="90">
        <f>IF(ISNA(VLOOKUP($B87,'[2]1516 Exp_Rev Access'!$F$7:$FS$310,138,FALSE)),"",VLOOKUP($B87,'[2]1516 Exp_Rev Access'!$F$7:$FS$310,138,FALSE))</f>
        <v>0</v>
      </c>
      <c r="FD87" s="90">
        <f>IF(ISNA(VLOOKUP($B87,'[2]1516 Exp_Rev Access'!$F$7:$FS$310,139,FALSE)),"",VLOOKUP($B87,'[2]1516 Exp_Rev Access'!$F$7:$FS$310,139,FALSE))</f>
        <v>0</v>
      </c>
      <c r="FE87" s="90">
        <f>IF(ISNA(VLOOKUP($B87,'[2]1516 Exp_Rev Access'!$F$7:$FS$310,140,FALSE)),"",VLOOKUP($B87,'[2]1516 Exp_Rev Access'!$F$7:$FS$310,140,FALSE))</f>
        <v>0</v>
      </c>
      <c r="FF87" s="90">
        <f>IF(ISNA(VLOOKUP($B87,'[2]1516 Exp_Rev Access'!$F$7:$FS$310,141,FALSE)),"",VLOOKUP($B87,'[2]1516 Exp_Rev Access'!$F$7:$FS$310,141,FALSE))</f>
        <v>0</v>
      </c>
      <c r="FG87" s="90">
        <f>IF(ISNA(VLOOKUP($B87,'[2]1516 Exp_Rev Access'!$F$7:$FS$310,142,FALSE)),"",VLOOKUP($B87,'[2]1516 Exp_Rev Access'!$F$7:$FS$310,142,FALSE))</f>
        <v>0</v>
      </c>
      <c r="FH87" s="90">
        <f>IF(ISNA(VLOOKUP($B87,'[2]1516 Exp_Rev Access'!$F$7:$FS$310,143,FALSE)),"",VLOOKUP($B87,'[2]1516 Exp_Rev Access'!$F$7:$FS$310,143,FALSE))</f>
        <v>0</v>
      </c>
      <c r="FI87" s="90">
        <f>IF(ISNA(VLOOKUP($B87,'[2]1516 Exp_Rev Access'!$F$7:$FS$310,144,FALSE)),"",VLOOKUP($B87,'[2]1516 Exp_Rev Access'!$F$7:$FS$310,144,FALSE))</f>
        <v>0</v>
      </c>
      <c r="FJ87" s="90">
        <f>IF(ISNA(VLOOKUP($B87,'[2]1516 Exp_Rev Access'!$F$7:$FS$310,145,FALSE)),"",VLOOKUP($B87,'[2]1516 Exp_Rev Access'!$F$7:$FS$310,145,FALSE))</f>
        <v>0</v>
      </c>
      <c r="FK87" s="90">
        <f>IF(ISNA(VLOOKUP($B87,'[2]1516 Exp_Rev Access'!$F$7:$FS$310,146,FALSE)),"",VLOOKUP($B87,'[2]1516 Exp_Rev Access'!$F$7:$FS$310,146,FALSE))</f>
        <v>0</v>
      </c>
      <c r="FL87" s="90">
        <f>IF(ISNA(VLOOKUP($B87,'[2]1516 Exp_Rev Access'!$F$7:$FS$310,1147,FALSE)),"",VLOOKUP($B87,'[2]1516 Exp_Rev Access'!$F$7:$FS$310,147,FALSE))</f>
        <v>0</v>
      </c>
      <c r="FM87" s="90">
        <f>IF(ISNA(VLOOKUP($B87,'[2]1516 Exp_Rev Access'!$F$7:$FS$310,148,FALSE)),"",VLOOKUP($B87,'[2]1516 Exp_Rev Access'!$F$7:$FS$310,148,FALSE))</f>
        <v>0</v>
      </c>
      <c r="FN87" s="90">
        <f>IF(ISNA(VLOOKUP($B87,'[2]1516 Exp_Rev Access'!$F$7:$FS$310,149,FALSE)),"",VLOOKUP($B87,'[2]1516 Exp_Rev Access'!$F$7:$FS$310,149,FALSE))</f>
        <v>0</v>
      </c>
      <c r="FO87" s="90">
        <f>IF(ISNA(VLOOKUP($B87,'[2]1516 Exp_Rev Access'!$F$7:$FS$310,150,FALSE)),"",VLOOKUP($B87,'[2]1516 Exp_Rev Access'!$F$7:$FS$310,150,FALSE))</f>
        <v>0</v>
      </c>
      <c r="FP87" s="90">
        <f>IF(ISNA(VLOOKUP($B87,'[2]1516 Exp_Rev Access'!$F$7:$FS$310,151,FALSE)),"",VLOOKUP($B87,'[2]1516 Exp_Rev Access'!$F$7:$FS$310,151,FALSE))</f>
        <v>0</v>
      </c>
      <c r="FQ87" s="90">
        <f>IF(ISNA(VLOOKUP($B87,'[2]1516 Exp_Rev Access'!$F$7:$FS$310,152,FALSE)),"",VLOOKUP($B87,'[2]1516 Exp_Rev Access'!$F$7:$FS$310,152,FALSE))</f>
        <v>0</v>
      </c>
      <c r="FR87" s="90">
        <f>IF(ISNA(VLOOKUP($B87,'[2]1516 Exp_Rev Access'!$F$7:$FS$310,153,FALSE)),"",VLOOKUP($B87,'[2]1516 Exp_Rev Access'!$F$7:$FS$310,153,FALSE))</f>
        <v>8312.74</v>
      </c>
      <c r="FS87" s="53">
        <f>SUM(CH87:FR87)</f>
        <v>411651.97</v>
      </c>
      <c r="FT87" s="92">
        <f>FS87/E87</f>
        <v>9.0353718948737172E-2</v>
      </c>
      <c r="FU87" s="53">
        <f>FS87/D87</f>
        <v>1915.7295699925537</v>
      </c>
      <c r="FV87" s="90">
        <f>IF(ISNA(VLOOKUP($B87,'[2]1516 Exp_Rev Access'!$F$7:$FS$310,154,FALSE)),"",VLOOKUP($B87,'[2]1516 Exp_Rev Access'!$F$7:$FS$310,154,FALSE))</f>
        <v>0</v>
      </c>
      <c r="FW87" s="90">
        <f>IF(ISNA(VLOOKUP($B87,'[2]1516 Exp_Rev Access'!$F$7:$FS$310,155,FALSE)),"",VLOOKUP($B87,'[2]1516 Exp_Rev Access'!$F$7:$FS$310,155,FALSE))</f>
        <v>0</v>
      </c>
      <c r="FX87" s="90">
        <f>IF(ISNA(VLOOKUP($B87,'[2]1516 Exp_Rev Access'!$F$7:$FS$310,156,FALSE)),"",VLOOKUP($B87,'[2]1516 Exp_Rev Access'!$F$7:$FS$310,156,FALSE))</f>
        <v>0</v>
      </c>
      <c r="FY87" s="90">
        <f>IF(ISNA(VLOOKUP($B87,'[2]1516 Exp_Rev Access'!$F$7:$FS$310,157,FALSE)),"",VLOOKUP($B87,'[2]1516 Exp_Rev Access'!$F$7:$FS$310,157,FALSE))</f>
        <v>0</v>
      </c>
      <c r="FZ87" s="90">
        <f>IF(ISNA(VLOOKUP($B87,'[2]1516 Exp_Rev Access'!$F$7:$FS$310,158,FALSE)),"",VLOOKUP($B87,'[2]1516 Exp_Rev Access'!$F$7:$FS$310,158,FALSE))</f>
        <v>0</v>
      </c>
      <c r="GA87" s="90">
        <f>IF(ISNA(VLOOKUP($B87,'[2]1516 Exp_Rev Access'!$F$7:$FS$310,159,FALSE)),"",VLOOKUP($B87,'[2]1516 Exp_Rev Access'!$F$7:$FS$310,159,FALSE))</f>
        <v>0</v>
      </c>
      <c r="GB87" s="90">
        <f>IF(ISNA(VLOOKUP($B87,'[2]1516 Exp_Rev Access'!$F$7:$FS$310,160,FALSE)),"",VLOOKUP($B87,'[2]1516 Exp_Rev Access'!$F$7:$FS$310,160,FALSE))</f>
        <v>0</v>
      </c>
      <c r="GC87" s="90">
        <f>IF(ISNA(VLOOKUP($B87,'[2]1516 Exp_Rev Access'!$F$7:$FS$310,161,FALSE)),"",VLOOKUP($B87,'[2]1516 Exp_Rev Access'!$F$7:$FS$310,161,FALSE))</f>
        <v>0</v>
      </c>
      <c r="GD87" s="90">
        <f>IF(ISNA(VLOOKUP($B87,'[2]1516 Exp_Rev Access'!$F$7:$FS$310,162,FALSE)),"",VLOOKUP($B87,'[2]1516 Exp_Rev Access'!$F$7:$FS$310,162,FALSE))</f>
        <v>0</v>
      </c>
      <c r="GE87" s="90">
        <f>IF(ISNA(VLOOKUP($B87,'[2]1516 Exp_Rev Access'!$F$7:$FS$310,163,FALSE)),"",VLOOKUP($B87,'[2]1516 Exp_Rev Access'!$F$7:$FS$310,163,FALSE))</f>
        <v>0</v>
      </c>
      <c r="GF87" s="90">
        <f>IF(ISNA(VLOOKUP($B87,'[2]1516 Exp_Rev Access'!$F$7:$FS$310,164,FALSE)),"",VLOOKUP($B87,'[2]1516 Exp_Rev Access'!$F$7:$FS$310,164,FALSE))</f>
        <v>0</v>
      </c>
      <c r="GG87" s="90">
        <f>IF(ISNA(VLOOKUP($B87,'[2]1516 Exp_Rev Access'!$F$7:$FS$310,165,FALSE)),"",VLOOKUP($B87,'[2]1516 Exp_Rev Access'!$F$7:$FS$310,165,FALSE))</f>
        <v>0</v>
      </c>
      <c r="GH87" s="90">
        <f>IF(ISNA(VLOOKUP($B87,'[2]1516 Exp_Rev Access'!$F$7:$FS$310,166,FALSE)),"",VLOOKUP($B87,'[2]1516 Exp_Rev Access'!$F$7:$FS$310,166,FALSE))</f>
        <v>0</v>
      </c>
      <c r="GI87" s="90">
        <f>IF(ISNA(VLOOKUP($B87,'[2]1516 Exp_Rev Access'!$F$7:$FS$310,167,FALSE)),"",VLOOKUP($B87,'[2]1516 Exp_Rev Access'!$F$7:$FS$310,167,FALSE))</f>
        <v>0</v>
      </c>
      <c r="GJ87" s="90">
        <f>IF(ISNA(VLOOKUP($B87,'[2]1516 Exp_Rev Access'!$F$7:$FS$310,168,FALSE)),"",VLOOKUP($B87,'[2]1516 Exp_Rev Access'!$F$7:$FS$310,168,FALSE))</f>
        <v>0</v>
      </c>
      <c r="GK87" s="90">
        <f>IF(ISNA(VLOOKUP($B87,'[2]1516 Exp_Rev Access'!$F$7:$FS$310,169,FALSE)),"",VLOOKUP($B87,'[2]1516 Exp_Rev Access'!$F$7:$FS$310,169,FALSE))</f>
        <v>2495.56</v>
      </c>
      <c r="GL87" s="90">
        <f>IF(ISNA(VLOOKUP($B87,'[2]1516 Exp_Rev Access'!$F$7:$FS$310,170,FALSE)),"",VLOOKUP($B87,'[2]1516 Exp_Rev Access'!$F$7:$FS$310,170,FALSE))</f>
        <v>0</v>
      </c>
      <c r="GM87" s="90">
        <f>IF(ISNA(VLOOKUP($B87,'[2]1516 Exp_Rev Access'!$F$7:$FT$310,171,FALSE)),"",VLOOKUP($B87,'[2]1516 Exp_Rev Access'!$F$7:$FT$310,171,FALSE))</f>
        <v>0</v>
      </c>
      <c r="GN87" s="90">
        <f>IF(ISNA(VLOOKUP($B87,'[2]1516 Exp_Rev Access'!$F$7:$FU$310,172,FALSE)),"",VLOOKUP($B87,'[2]1516 Exp_Rev Access'!$F$7:$FU$310,172,FALSE))</f>
        <v>0</v>
      </c>
      <c r="GO87" s="90">
        <f>IF(ISNA(VLOOKUP($B87,'[2]1516 Exp_Rev Access'!$F$7:$FV$310,173,FALSE)),"",VLOOKUP($B87,'[2]1516 Exp_Rev Access'!$F$7:$FV$310,173,FALSE))</f>
        <v>0</v>
      </c>
      <c r="GP87" s="90">
        <f>IF(ISNA(VLOOKUP($B87,'[2]1516 Exp_Rev Access'!$F$7:$GA$310,174,FALSE)),"",VLOOKUP($B87,'[2]1516 Exp_Rev Access'!$F$7:$GA$310,174,FALSE))</f>
        <v>0</v>
      </c>
      <c r="GQ87" s="90">
        <f>IF(ISNA(VLOOKUP($B87,'[2]1516 Exp_Rev Access'!$F$7:$GA$310,175,FALSE)),"",VLOOKUP($B87,'[2]1516 Exp_Rev Access'!$F$7:$GA$310,175,FALSE))</f>
        <v>1505.96</v>
      </c>
      <c r="GR87" s="90">
        <f>IF(ISNA(VLOOKUP($B87,'[2]1516 Exp_Rev Access'!$F$7:$GA$310,176,FALSE)),"",VLOOKUP($B87,'[2]1516 Exp_Rev Access'!$F$7:$GA$310,176,FALSE))</f>
        <v>0</v>
      </c>
      <c r="GS87" s="90">
        <f>IF(ISNA(VLOOKUP($B87,'[2]1516 Exp_Rev Access'!$F$7:$GA$310,177,FALSE)),"",VLOOKUP($B87,'[2]1516 Exp_Rev Access'!$F$7:$GA$310,177,FALSE))</f>
        <v>0</v>
      </c>
      <c r="GT87" s="90">
        <f>IF(ISNA(VLOOKUP($B87,'[2]1516 Exp_Rev Access'!$F$7:$GA$310,178,FALSE)),"",VLOOKUP($B87,'[2]1516 Exp_Rev Access'!$F$7:$GA$310,178,FALSE))</f>
        <v>0</v>
      </c>
      <c r="GU87" s="53">
        <f t="shared" si="249"/>
        <v>4001.52</v>
      </c>
      <c r="GV87" s="92">
        <f t="shared" ref="GV87:GV88" si="252">GU87/E87</f>
        <v>8.7829584162502799E-4</v>
      </c>
      <c r="GW87" s="114">
        <f t="shared" si="248"/>
        <v>18.622114668652269</v>
      </c>
      <c r="HE87" s="38"/>
      <c r="HF87" s="38"/>
      <c r="HG87" s="38"/>
      <c r="HH87" s="38"/>
      <c r="HI87" s="38"/>
      <c r="HJ87" s="38"/>
      <c r="HK87" s="38"/>
      <c r="HL87" s="38"/>
      <c r="HM87" s="38"/>
      <c r="HN87" s="38"/>
    </row>
    <row r="88" spans="1:222" x14ac:dyDescent="0.2">
      <c r="B88" s="87" t="s">
        <v>289</v>
      </c>
      <c r="C88" s="87" t="s">
        <v>290</v>
      </c>
      <c r="D88" s="88">
        <f>IF(ISNA(VLOOKUP($B88,'[2]1516 enrollment_Rev_Exp by size'!$A$6:$C$325,3,FALSE)),"",VLOOKUP($B88,'[2]1516 enrollment_Rev_Exp by size'!$A$6:$C$325,3,FALSE))</f>
        <v>335.04</v>
      </c>
      <c r="E88" s="89">
        <v>4661334.38</v>
      </c>
      <c r="F88" s="67">
        <f>N88+AM88+AU88+BV88+CE88+FS88+GU88</f>
        <v>4661334.38</v>
      </c>
      <c r="G88" s="67">
        <f t="shared" si="236"/>
        <v>0</v>
      </c>
      <c r="H88" s="90">
        <f>IF(ISNA(VLOOKUP($B88,'[2]1516 Exp_Rev Access'!$F$7:$FS$310,2,FALSE)),"",VLOOKUP($B88,'[2]1516 Exp_Rev Access'!$F$7:$FS$310,2,FALSE))</f>
        <v>494810.59</v>
      </c>
      <c r="I88" s="90">
        <f>IF(ISNA(VLOOKUP($B88,'[2]1516 Exp_Rev Access'!$F$7:$FS$310,3,FALSE)),"",VLOOKUP($B88,'[2]1516 Exp_Rev Access'!$F$7:$FS$310,3,FALSE))</f>
        <v>0</v>
      </c>
      <c r="J88" s="90">
        <f>IF(ISNA(VLOOKUP($B88,'[2]1516 Exp_Rev Access'!$F$7:$FS$310,4,FALSE)),"",VLOOKUP($B88,'[2]1516 Exp_Rev Access'!$F$7:$FS$310,4,FALSE))</f>
        <v>766.39</v>
      </c>
      <c r="K88" s="90">
        <f>IF(ISNA(VLOOKUP($B88,'[2]1516 Exp_Rev Access'!$F$7:$FS$310,5,FALSE)),"-",VLOOKUP($B88,'[2]1516 Exp_Rev Access'!$F$7:$FS$310,5,FALSE))</f>
        <v>7744.06</v>
      </c>
      <c r="L88" s="90">
        <f>IF(ISNA(VLOOKUP($B88,'[2]1516 Exp_Rev Access'!$F$7:$FS$310,6,FALSE)),"",VLOOKUP($B88,'[2]1516 Exp_Rev Access'!$F$7:$FS$310,6,FALSE))</f>
        <v>0</v>
      </c>
      <c r="M88" s="90">
        <f>IF(ISNA(VLOOKUP($B88,'[2]1516 Exp_Rev Access'!$F$7:$FS$310,7,FALSE)),"",VLOOKUP($B88,'[2]1516 Exp_Rev Access'!$F$7:$FS$310,7,FALSE))</f>
        <v>0</v>
      </c>
      <c r="N88" s="53">
        <f t="shared" si="237"/>
        <v>503321.04000000004</v>
      </c>
      <c r="O88" s="91">
        <f t="shared" si="238"/>
        <v>0.10797788765370658</v>
      </c>
      <c r="P88" s="53">
        <f t="shared" si="239"/>
        <v>1502.2714899713467</v>
      </c>
      <c r="Q88" s="90">
        <f>IF(ISNA(VLOOKUP($B88,'[2]1516 Exp_Rev Access'!$F$7:$FS$310,8,FALSE)),"",VLOOKUP($B88,'[2]1516 Exp_Rev Access'!$F$7:$FS$310,8,FALSE))</f>
        <v>120</v>
      </c>
      <c r="R88" s="90">
        <f>IF(ISNA(VLOOKUP($B88,'[2]1516 Exp_Rev Access'!$F$7:$FS$310,9,FALSE)),"",VLOOKUP($B88,'[2]1516 Exp_Rev Access'!$F$7:$FS$310,9,FALSE))</f>
        <v>0</v>
      </c>
      <c r="S88" s="90">
        <f>IF(ISNA(VLOOKUP($B88,'[2]1516 Exp_Rev Access'!$F$7:$FS$310,10,FALSE)),"",VLOOKUP($B88,'[2]1516 Exp_Rev Access'!$F$7:$FS$310,10,FALSE))</f>
        <v>0</v>
      </c>
      <c r="T88" s="90">
        <f>IF(ISNA(VLOOKUP($B88,'[2]1516 Exp_Rev Access'!$F$7:$FS$310,11,FALSE)),"",VLOOKUP($B88,'[2]1516 Exp_Rev Access'!$F$7:$FS$310,11,FALSE))</f>
        <v>0</v>
      </c>
      <c r="U88" s="90">
        <f>IF(ISNA(VLOOKUP($B88,'[2]1516 Exp_Rev Access'!$F$7:$FS$310,12,FALSE)),"",VLOOKUP($B88,'[2]1516 Exp_Rev Access'!$F$7:$FS$310,12,FALSE))</f>
        <v>6770</v>
      </c>
      <c r="V88" s="90">
        <f>IF(ISNA(VLOOKUP($B88,'[2]1516 Exp_Rev Access'!$F$7:$FS$310,13,FALSE)),"",VLOOKUP($B88,'[2]1516 Exp_Rev Access'!$F$7:$FS$310,13,FALSE))</f>
        <v>0</v>
      </c>
      <c r="W88" s="90">
        <f>IF(ISNA(VLOOKUP($B88,'[2]1516 Exp_Rev Access'!$F$7:$FS$310,14,FALSE)),"",VLOOKUP($B88,'[2]1516 Exp_Rev Access'!$F$7:$FS$310,14,FALSE))</f>
        <v>0</v>
      </c>
      <c r="X88" s="90">
        <f>IF(ISNA(VLOOKUP($B88,'[2]1516 Exp_Rev Access'!$F$7:$FS$310,15,FALSE)),"",VLOOKUP($B88,'[2]1516 Exp_Rev Access'!$F$7:$FS$310,15,FALSE))</f>
        <v>0</v>
      </c>
      <c r="Y88" s="90">
        <f>IF(ISNA(VLOOKUP($B88,'[2]1516 Exp_Rev Access'!$F$7:$FS$310,16,FALSE)),"",VLOOKUP($B88,'[2]1516 Exp_Rev Access'!$F$7:$FS$310,16,FALSE))</f>
        <v>15.15</v>
      </c>
      <c r="Z88" s="90">
        <f>IF(ISNA(VLOOKUP($B88,'[2]1516 Exp_Rev Access'!$F$7:$FS$310,17,FALSE)),"",VLOOKUP($B88,'[2]1516 Exp_Rev Access'!$F$7:$FS$310,17,FALSE))</f>
        <v>0</v>
      </c>
      <c r="AA88" s="90">
        <f>IF(ISNA(VLOOKUP($B88,'[2]1516 Exp_Rev Access'!$F$7:$FS$310,18,FALSE)),"",VLOOKUP($B88,'[2]1516 Exp_Rev Access'!$F$7:$FS$310,18,FALSE))</f>
        <v>0</v>
      </c>
      <c r="AB88" s="90">
        <f>IF(ISNA(VLOOKUP($B88,'[2]1516 Exp_Rev Access'!$F$7:$FS$310,19,FALSE)),"",VLOOKUP($B88,'[2]1516 Exp_Rev Access'!$F$7:$FS$310,19,FALSE))</f>
        <v>0</v>
      </c>
      <c r="AC88" s="90">
        <f>IF(ISNA(VLOOKUP($B88,'[2]1516 Exp_Rev Access'!$F$7:$FS$310,20,FALSE)),"",VLOOKUP($B88,'[2]1516 Exp_Rev Access'!$F$7:$FS$310,20,FALSE))</f>
        <v>417.07</v>
      </c>
      <c r="AD88" s="90">
        <f>IF(ISNA(VLOOKUP($B88,'[2]1516 Exp_Rev Access'!$F$7:$FS$310,21,FALSE)),"",VLOOKUP($B88,'[2]1516 Exp_Rev Access'!$F$7:$FS$310,21,FALSE))</f>
        <v>36245.58</v>
      </c>
      <c r="AE88" s="90">
        <f>IF(ISNA(VLOOKUP($B88,'[2]1516 Exp_Rev Access'!$F$7:$FS$310,22,FALSE)),"",VLOOKUP($B88,'[2]1516 Exp_Rev Access'!$F$7:$FS$310,22,FALSE))</f>
        <v>1453.75</v>
      </c>
      <c r="AF88" s="90">
        <f>IF(ISNA(VLOOKUP($B88,'[2]1516 Exp_Rev Access'!$F$7:$FS$310,23,FALSE)),"",VLOOKUP($B88,'[2]1516 Exp_Rev Access'!$F$7:$FS$310,23,FALSE))</f>
        <v>0</v>
      </c>
      <c r="AG88" s="90">
        <f>IF(ISNA(VLOOKUP($B88,'[2]1516 Exp_Rev Access'!$F$7:$FS$310,24,FALSE)),"",VLOOKUP($B88,'[2]1516 Exp_Rev Access'!$F$7:$FS$310,24,FALSE))</f>
        <v>1936.99</v>
      </c>
      <c r="AH88" s="90">
        <f>IF(ISNA(VLOOKUP($B88,'[2]1516 Exp_Rev Access'!$F$7:$FS$310,25,FALSE)),"",VLOOKUP($B88,'[2]1516 Exp_Rev Access'!$F$7:$FS$310,25,FALSE))</f>
        <v>228.48</v>
      </c>
      <c r="AI88" s="90">
        <f>IF(ISNA(VLOOKUP($B88,'[2]1516 Exp_Rev Access'!$F$7:$FS$310,26,FALSE)),"",VLOOKUP($B88,'[2]1516 Exp_Rev Access'!$F$7:$FS$310,26,FALSE))</f>
        <v>418.68</v>
      </c>
      <c r="AJ88" s="90">
        <f>IF(ISNA(VLOOKUP($B88,'[2]1516 Exp_Rev Access'!$F$7:$FS$310,27,FALSE)),"",VLOOKUP($B88,'[2]1516 Exp_Rev Access'!$F$7:$FS$310,27,FALSE))</f>
        <v>21.06</v>
      </c>
      <c r="AK88" s="90">
        <f>IF(ISNA(VLOOKUP($B88,'[2]1516 Exp_Rev Access'!$F$7:$FS$310,28,FALSE)),"",VLOOKUP($B88,'[2]1516 Exp_Rev Access'!$F$7:$FS$310,28,FALSE))</f>
        <v>1911.65</v>
      </c>
      <c r="AL88" s="90">
        <f>IF(ISNA(VLOOKUP($B88,'[2]1516 Exp_Rev Access'!$F$7:$FS$310,29,FALSE)),"",VLOOKUP($B88,'[2]1516 Exp_Rev Access'!$F$7:$FS$310,29,FALSE))</f>
        <v>5042.45</v>
      </c>
      <c r="AM88" s="53">
        <f>SUM(Q88:AL88)</f>
        <v>54580.86</v>
      </c>
      <c r="AN88" s="92">
        <f t="shared" si="240"/>
        <v>1.1709277977178715E-2</v>
      </c>
      <c r="AO88" s="68">
        <f t="shared" si="241"/>
        <v>162.90848853868195</v>
      </c>
      <c r="AP88" s="90">
        <f>IF(ISNA(VLOOKUP($B88,'[2]1516 Exp_Rev Access'!$F$7:$FS$310,30,FALSE)),"",VLOOKUP($B88,'[2]1516 Exp_Rev Access'!$F$7:$FS$310,30,FALSE))</f>
        <v>2651697.56</v>
      </c>
      <c r="AQ88" s="90">
        <f>IF(ISNA(VLOOKUP($B88,'[2]1516 Exp_Rev Access'!$F$7:$FS$310,31,FALSE)),"",VLOOKUP($B88,'[2]1516 Exp_Rev Access'!$F$7:$FS$310,31,FALSE))</f>
        <v>39071.15</v>
      </c>
      <c r="AR88" s="90">
        <f>IF(ISNA(VLOOKUP($B88,'[2]1516 Exp_Rev Access'!$F$7:$FS$310,32,FALSE)),"",VLOOKUP($B88,'[2]1516 Exp_Rev Access'!$F$7:$FS$310,32,FALSE))</f>
        <v>152256.16</v>
      </c>
      <c r="AS88" s="90">
        <f>IF(ISNA(VLOOKUP($B88,'[2]1516 Exp_Rev Access'!$F$7:$FS$310,33,FALSE)),"",VLOOKUP($B88,'[2]1516 Exp_Rev Access'!$F$7:$FS$310,33,FALSE))</f>
        <v>50.81</v>
      </c>
      <c r="AT88" s="90">
        <f>IF(ISNA(VLOOKUP($B88,'[2]1516 Exp_Rev Access'!$F$7:$FS$310,34,FALSE)),"",VLOOKUP($B88,'[2]1516 Exp_Rev Access'!$F$7:$FS$310,34,FALSE))</f>
        <v>0</v>
      </c>
      <c r="AU88" s="53">
        <f>SUM(AP88:AT88)</f>
        <v>2843075.68</v>
      </c>
      <c r="AV88" s="93">
        <f t="shared" si="242"/>
        <v>0.60992742597453398</v>
      </c>
      <c r="AW88" s="53">
        <f t="shared" si="243"/>
        <v>8485.7798471824262</v>
      </c>
      <c r="AX88" s="90">
        <f>IF(ISNA(VLOOKUP($B88,'[2]1516 Exp_Rev Access'!$F$7:$FS$310,35,FALSE)),"",VLOOKUP($B88,'[2]1516 Exp_Rev Access'!$F$7:$FS$310,35,FALSE))</f>
        <v>0</v>
      </c>
      <c r="AY88" s="90">
        <f>IF(ISNA(VLOOKUP($B88,'[2]1516 Exp_Rev Access'!$F$7:$FS$310,36,FALSE)),"",VLOOKUP($B88,'[2]1516 Exp_Rev Access'!$F$7:$FS$310,36,FALSE))</f>
        <v>245259.24</v>
      </c>
      <c r="AZ88" s="90">
        <f>IF(ISNA(VLOOKUP($B88,'[2]1516 Exp_Rev Access'!$F$7:$FS$310,37,FALSE)),"",VLOOKUP($B88,'[2]1516 Exp_Rev Access'!$F$7:$FS$310,37,FALSE))</f>
        <v>0</v>
      </c>
      <c r="BA88" s="90">
        <f>IF(ISNA(VLOOKUP($B88,'[2]1516 Exp_Rev Access'!$F$7:$FS$310,38,FALSE)),"",VLOOKUP($B88,'[2]1516 Exp_Rev Access'!$F$7:$FS$310,38,FALSE))</f>
        <v>0</v>
      </c>
      <c r="BB88" s="90">
        <f>IF(ISNA(VLOOKUP($B88,'[2]1516 Exp_Rev Access'!$F$7:$FS$310,39,FALSE)),"",VLOOKUP($B88,'[2]1516 Exp_Rev Access'!$F$7:$FS$310,39,FALSE))</f>
        <v>0</v>
      </c>
      <c r="BC88" s="90">
        <f>IF(ISNA(VLOOKUP($B88,'[2]1516 Exp_Rev Access'!$F$7:$FS$310,40,FALSE)),"",VLOOKUP($B88,'[2]1516 Exp_Rev Access'!$F$7:$FS$310,40,FALSE))</f>
        <v>105853.69</v>
      </c>
      <c r="BD88" s="90">
        <f>IF(ISNA(VLOOKUP($B88,'[2]1516 Exp_Rev Access'!$F$7:$FS$310,41,FALSE)),"",VLOOKUP($B88,'[2]1516 Exp_Rev Access'!$F$7:$FS$310,41,FALSE))</f>
        <v>0</v>
      </c>
      <c r="BE88" s="90">
        <f>IF(ISNA(VLOOKUP($B88,'[2]1516 Exp_Rev Access'!$F$7:$FS$310,42,FALSE)),"",VLOOKUP($B88,'[2]1516 Exp_Rev Access'!$F$7:$FS$310,42,FALSE))</f>
        <v>15319.23</v>
      </c>
      <c r="BF88" s="90">
        <f>IF(ISNA(VLOOKUP($B88,'[2]1516 Exp_Rev Access'!$F$7:$FS$310,43,FALSE)),"",VLOOKUP($B88,'[2]1516 Exp_Rev Access'!$F$7:$FS$310,43,FALSE))</f>
        <v>0</v>
      </c>
      <c r="BG88" s="90">
        <f>IF(ISNA(VLOOKUP($B88,'[2]1516 Exp_Rev Access'!$F$7:$FS$310,44,FALSE)),"",VLOOKUP($B88,'[2]1516 Exp_Rev Access'!$F$7:$FS$310,44,FALSE))</f>
        <v>0</v>
      </c>
      <c r="BH88" s="90">
        <f>IF(ISNA(VLOOKUP($B88,'[2]1516 Exp_Rev Access'!$F$7:$FS$310,45,FALSE)),"",VLOOKUP($B88,'[2]1516 Exp_Rev Access'!$F$7:$FS$310,45,FALSE))</f>
        <v>0</v>
      </c>
      <c r="BI88" s="90">
        <f>IF(ISNA(VLOOKUP($B88,'[2]1516 Exp_Rev Access'!$F$7:$FS$310,46,FALSE)),"",VLOOKUP($B88,'[2]1516 Exp_Rev Access'!$F$7:$FS$310,46,FALSE))</f>
        <v>0</v>
      </c>
      <c r="BJ88" s="90">
        <f>IF(ISNA(VLOOKUP($B88,'[2]1516 Exp_Rev Access'!$F$7:$FS$310,47,FALSE)),"",VLOOKUP($B88,'[2]1516 Exp_Rev Access'!$F$7:$FS$310,47,FALSE))</f>
        <v>5985.74</v>
      </c>
      <c r="BK88" s="90">
        <f>IF(ISNA(VLOOKUP($B88,'[2]1516 Exp_Rev Access'!$F$7:$FS$310,48,FALSE)),"",VLOOKUP($B88,'[2]1516 Exp_Rev Access'!$F$7:$FS$310,48,FALSE))</f>
        <v>229203.71</v>
      </c>
      <c r="BL88" s="90">
        <f>IF(ISNA(VLOOKUP($B88,'[2]1516 Exp_Rev Access'!$F$7:$FS$310,49,FALSE)),"",VLOOKUP($B88,'[2]1516 Exp_Rev Access'!$F$7:$FS$310,49,FALSE))</f>
        <v>4469.01</v>
      </c>
      <c r="BM88" s="90">
        <f>IF(ISNA(VLOOKUP($B88,'[2]1516 Exp_Rev Access'!$F$7:$FS$310,50,FALSE)),"",VLOOKUP($B88,'[2]1516 Exp_Rev Access'!$F$7:$FS$310,50,FALSE))</f>
        <v>0</v>
      </c>
      <c r="BN88" s="90">
        <f>IF(ISNA(VLOOKUP($B88,'[2]1516 Exp_Rev Access'!$F$7:$FS$310,51,FALSE)),"",VLOOKUP($B88,'[2]1516 Exp_Rev Access'!$F$7:$FS$310,51,FALSE))</f>
        <v>0</v>
      </c>
      <c r="BO88" s="90">
        <f>IF(ISNA(VLOOKUP($B88,'[2]1516 Exp_Rev Access'!$F$7:$FS$310,52,FALSE)),"",VLOOKUP($B88,'[2]1516 Exp_Rev Access'!$F$7:$FS$310,52,FALSE))</f>
        <v>0</v>
      </c>
      <c r="BP88" s="90">
        <f>IF(ISNA(VLOOKUP($B88,'[2]1516 Exp_Rev Access'!$F$7:$FS$310,53,FALSE)),"",VLOOKUP($B88,'[2]1516 Exp_Rev Access'!$F$7:$FS$310,53,FALSE))</f>
        <v>0</v>
      </c>
      <c r="BQ88" s="90">
        <f>IF(ISNA(VLOOKUP($B88,'[2]1516 Exp_Rev Access'!$F$7:$FS$310,54,FALSE)),"",VLOOKUP($B88,'[2]1516 Exp_Rev Access'!$F$7:$FS$310,54,FALSE))</f>
        <v>0</v>
      </c>
      <c r="BR88" s="90">
        <f>IF(ISNA(VLOOKUP($B88,'[2]1516 Exp_Rev Access'!$F$7:$FS$310,55,FALSE)),"",VLOOKUP($B88,'[2]1516 Exp_Rev Access'!$F$7:$FS$310,55,FALSE))</f>
        <v>0</v>
      </c>
      <c r="BS88" s="90">
        <f>IF(ISNA(VLOOKUP($B88,'[2]1516 Exp_Rev Access'!$F$7:$FS$310,56,FALSE)),"",VLOOKUP($B88,'[2]1516 Exp_Rev Access'!$F$7:$FS$310,56,FALSE))</f>
        <v>0</v>
      </c>
      <c r="BT88" s="90">
        <f>IF(ISNA(VLOOKUP($B88,'[2]1516 Exp_Rev Access'!$F$7:$FS$310,57,FALSE)),"",VLOOKUP($B88,'[2]1516 Exp_Rev Access'!$F$7:$FS$310,57,FALSE))</f>
        <v>0</v>
      </c>
      <c r="BU88" s="90">
        <f>IF(ISNA(VLOOKUP($B88,'[2]1516 Exp_Rev Access'!$F$7:$FS$310,58,FALSE)),"",VLOOKUP($B88,'[2]1516 Exp_Rev Access'!$F$7:$FS$310,58,FALSE))</f>
        <v>0</v>
      </c>
      <c r="BV88" s="53">
        <f>SUM(AX88:BU88)</f>
        <v>606090.62</v>
      </c>
      <c r="BW88" s="92">
        <f t="shared" si="244"/>
        <v>0.1300251324171256</v>
      </c>
      <c r="BX88" s="68">
        <f t="shared" si="245"/>
        <v>1809.0097301814708</v>
      </c>
      <c r="BY88" s="90">
        <f>IF(ISNA(VLOOKUP($B88,'[2]1516 Exp_Rev Access'!$F$7:$FS$310,59,FALSE)),"",VLOOKUP($B88,'[2]1516 Exp_Rev Access'!$F$7:$FS$310,59,FALSE))</f>
        <v>3170.44</v>
      </c>
      <c r="BZ88" s="90">
        <f>IF(ISNA(VLOOKUP($B88,'[2]1516 Exp_Rev Access'!$F$7:$FS$310,60,FALSE)),"",VLOOKUP($B88,'[2]1516 Exp_Rev Access'!$F$7:$FS$310,60,FALSE))</f>
        <v>21398.47</v>
      </c>
      <c r="CA88" s="90">
        <f>IF(ISNA(VLOOKUP($B88,'[2]1516 Exp_Rev Access'!$F$7:$FS$310,61,FALSE)),"",VLOOKUP($B88,'[2]1516 Exp_Rev Access'!$F$7:$FS$310,61,FALSE))</f>
        <v>0</v>
      </c>
      <c r="CB88" s="90">
        <f>IF(ISNA(VLOOKUP($B88,'[2]1516 Exp_Rev Access'!$F$7:$FS$310,62,FALSE)),"",VLOOKUP($B88,'[2]1516 Exp_Rev Access'!$F$7:$FS$310,62,FALSE))</f>
        <v>0</v>
      </c>
      <c r="CC88" s="90">
        <f>IF(ISNA(VLOOKUP($B88,'[2]1516 Exp_Rev Access'!$F$7:$FS$310,63,FALSE)),"",VLOOKUP($B88,'[2]1516 Exp_Rev Access'!$F$7:$FS$310,63,FALSE))</f>
        <v>161846.1</v>
      </c>
      <c r="CD88" s="90">
        <f>IF(ISNA(VLOOKUP($B88,'[2]1516 Exp_Rev Access'!$F$7:$FS$310,64,FALSE)),"",VLOOKUP($B88,'[2]1516 Exp_Rev Access'!$F$7:$FS$310,64,FALSE))</f>
        <v>0</v>
      </c>
      <c r="CE88" s="53">
        <f>SUM(BY88:CD88)</f>
        <v>186415.01</v>
      </c>
      <c r="CF88" s="92">
        <f t="shared" si="246"/>
        <v>3.9991769481253138E-2</v>
      </c>
      <c r="CG88" s="94">
        <f t="shared" si="247"/>
        <v>556.39628104106976</v>
      </c>
      <c r="CH88" s="90">
        <f>IF(ISNA(VLOOKUP($B88,'[2]1516 Exp_Rev Access'!$F$7:$FS$310,65,FALSE)),"",VLOOKUP($B88,'[2]1516 Exp_Rev Access'!$F$7:$FS$310,65,FALSE))</f>
        <v>0</v>
      </c>
      <c r="CI88" s="90">
        <f>IF(ISNA(VLOOKUP($B88,'[2]1516 Exp_Rev Access'!$F$7:$FS$310,66,FALSE)),"",VLOOKUP($B88,'[2]1516 Exp_Rev Access'!$F$7:$FS$310,66,FALSE))</f>
        <v>0</v>
      </c>
      <c r="CJ88" s="90">
        <f>IF(ISNA(VLOOKUP($B88,'[2]1516 Exp_Rev Access'!$F$7:$FS$310,67,FALSE)),"",VLOOKUP($B88,'[2]1516 Exp_Rev Access'!$F$7:$FS$310,67,FALSE))</f>
        <v>0</v>
      </c>
      <c r="CK88" s="90">
        <f>IF(ISNA(VLOOKUP($B88,'[2]1516 Exp_Rev Access'!$F$7:$FS$310,68,FALSE)),"",VLOOKUP($B88,'[2]1516 Exp_Rev Access'!$F$7:$FS$310,68,FALSE))</f>
        <v>0</v>
      </c>
      <c r="CL88" s="90">
        <f>IF(ISNA(VLOOKUP($B88,'[2]1516 Exp_Rev Access'!$F$7:$FS$310,69,FALSE)),"",VLOOKUP($B88,'[2]1516 Exp_Rev Access'!$F$7:$FS$310,69,FALSE))</f>
        <v>0</v>
      </c>
      <c r="CM88" s="90">
        <f>IF(ISNA(VLOOKUP($B88,'[2]1516 Exp_Rev Access'!$F$7:$FS$310,70,FALSE)),"",VLOOKUP($B88,'[2]1516 Exp_Rev Access'!$F$7:$FS$310,70,FALSE))</f>
        <v>0</v>
      </c>
      <c r="CN88" s="90">
        <f>IF(ISNA(VLOOKUP($B88,'[2]1516 Exp_Rev Access'!$F$7:$FS$310,71,FALSE)),"",VLOOKUP($B88,'[2]1516 Exp_Rev Access'!$F$7:$FS$310,71,FALSE))</f>
        <v>0</v>
      </c>
      <c r="CO88" s="90">
        <f>IF(ISNA(VLOOKUP($B88,'[2]1516 Exp_Rev Access'!$F$7:$FS$310,72,FALSE)),"",VLOOKUP($B88,'[2]1516 Exp_Rev Access'!$F$7:$FS$310,72,FALSE))</f>
        <v>0</v>
      </c>
      <c r="CP88" s="90">
        <f>IF(ISNA(VLOOKUP($B88,'[2]1516 Exp_Rev Access'!$F$7:$FS$310,73,FALSE)),"",VLOOKUP($B88,'[2]1516 Exp_Rev Access'!$F$7:$FS$310,73,FALSE))</f>
        <v>0</v>
      </c>
      <c r="CQ88" s="90">
        <f>IF(ISNA(VLOOKUP($B88,'[2]1516 Exp_Rev Access'!$F$7:$FS$310,74,FALSE)),"",VLOOKUP($B88,'[2]1516 Exp_Rev Access'!$F$7:$FS$310,74,FALSE))</f>
        <v>74679.59</v>
      </c>
      <c r="CR88" s="90">
        <f>IF(ISNA(VLOOKUP($B88,'[2]1516 Exp_Rev Access'!$F$7:$FS$310,75,FALSE)),"",VLOOKUP($B88,'[2]1516 Exp_Rev Access'!$F$7:$FS$310,75,FALSE))</f>
        <v>0</v>
      </c>
      <c r="CS88" s="90">
        <f>IF(ISNA(VLOOKUP($B88,'[2]1516 Exp_Rev Access'!$F$7:$FS$310,76,FALSE)),"",VLOOKUP($B88,'[2]1516 Exp_Rev Access'!$F$7:$FS$310,76,FALSE))</f>
        <v>1802.44</v>
      </c>
      <c r="CT88" s="90">
        <f>IF(ISNA(VLOOKUP($B88,'[2]1516 Exp_Rev Access'!$F$7:$FS$310,77,FALSE)),"",VLOOKUP($B88,'[2]1516 Exp_Rev Access'!$F$7:$FS$310,77,FALSE))</f>
        <v>0</v>
      </c>
      <c r="CU88" s="90">
        <f>IF(ISNA(VLOOKUP($B88,'[2]1516 Exp_Rev Access'!$F$7:$FS$310,78,FALSE)),"",VLOOKUP($B88,'[2]1516 Exp_Rev Access'!$F$7:$FS$310,78,FALSE))</f>
        <v>139150.07</v>
      </c>
      <c r="CV88" s="90">
        <f>IF(ISNA(VLOOKUP($B88,'[2]1516 Exp_Rev Access'!$F$7:$FS$310,79,FALSE)),"",VLOOKUP($B88,'[2]1516 Exp_Rev Access'!$F$7:$FS$310,79,FALSE))</f>
        <v>57719.78</v>
      </c>
      <c r="CW88" s="90">
        <f>IF(ISNA(VLOOKUP($B88,'[2]1516 Exp_Rev Access'!$F$7:$FS$310,80,FALSE)),"",VLOOKUP($B88,'[2]1516 Exp_Rev Access'!$F$7:$FS$310,80,FALSE))</f>
        <v>0</v>
      </c>
      <c r="CX88" s="90">
        <f>IF(ISNA(VLOOKUP($B88,'[2]1516 Exp_Rev Access'!$F$7:$FS$310,81,FALSE)),"",VLOOKUP($B88,'[2]1516 Exp_Rev Access'!$F$7:$FS$310,81,FALSE))</f>
        <v>0</v>
      </c>
      <c r="CY88" s="90">
        <f>IF(ISNA(VLOOKUP($B88,'[2]1516 Exp_Rev Access'!$F$7:$FS$310,82,FALSE)),"",VLOOKUP($B88,'[2]1516 Exp_Rev Access'!$F$7:$FS$310,82,FALSE))</f>
        <v>0</v>
      </c>
      <c r="CZ88" s="90">
        <f>IF(ISNA(VLOOKUP($B88,'[2]1516 Exp_Rev Access'!$F$7:$FS$310,83,FALSE)),"",VLOOKUP($B88,'[2]1516 Exp_Rev Access'!$F$7:$FS$310,83,FALSE))</f>
        <v>0</v>
      </c>
      <c r="DA88" s="90">
        <f>IF(ISNA(VLOOKUP($B88,'[2]1516 Exp_Rev Access'!$F$7:$FS$310,84,FALSE)),"",VLOOKUP($B88,'[2]1516 Exp_Rev Access'!$F$7:$FS$310,84,FALSE))</f>
        <v>0</v>
      </c>
      <c r="DB88" s="90">
        <f>IF(ISNA(VLOOKUP($B88,'[2]1516 Exp_Rev Access'!$F$7:$FS$310,85,FALSE)),"",VLOOKUP($B88,'[2]1516 Exp_Rev Access'!$F$7:$FS$310,85,FALSE))</f>
        <v>0</v>
      </c>
      <c r="DC88" s="90">
        <f>IF(ISNA(VLOOKUP($B88,'[2]1516 Exp_Rev Access'!$F$7:$FS$310,86,FALSE)),"",VLOOKUP($B88,'[2]1516 Exp_Rev Access'!$F$7:$FS$310,86,FALSE))</f>
        <v>0</v>
      </c>
      <c r="DD88" s="90">
        <f>IF(ISNA(VLOOKUP($B88,'[2]1516 Exp_Rev Access'!$F$7:$FS$310,87,FALSE)),"",VLOOKUP($B88,'[2]1516 Exp_Rev Access'!$F$7:$FS$310,87,FALSE))</f>
        <v>0</v>
      </c>
      <c r="DE88" s="90">
        <f>IF(ISNA(VLOOKUP($B88,'[2]1516 Exp_Rev Access'!$F$7:$FS$310,88,FALSE)),"",VLOOKUP($B88,'[2]1516 Exp_Rev Access'!$F$7:$FS$310,88,FALSE))</f>
        <v>0</v>
      </c>
      <c r="DF88" s="90">
        <f>IF(ISNA(VLOOKUP($B88,'[2]1516 Exp_Rev Access'!$F$7:$FS$310,89,FALSE)),"",VLOOKUP($B88,'[2]1516 Exp_Rev Access'!$F$7:$FS$310,89,FALSE))</f>
        <v>0</v>
      </c>
      <c r="DG88" s="90">
        <f>IF(ISNA(VLOOKUP($B88,'[2]1516 Exp_Rev Access'!$F$7:$FS$310,90,FALSE)),"",VLOOKUP($B88,'[2]1516 Exp_Rev Access'!$F$7:$FS$310,90,FALSE))</f>
        <v>0</v>
      </c>
      <c r="DH88" s="90">
        <f>IF(ISNA(VLOOKUP($B88,'[2]1516 Exp_Rev Access'!$F$7:$FS$310,91,FALSE)),"",VLOOKUP($B88,'[2]1516 Exp_Rev Access'!$F$7:$FS$310,91,FALSE))</f>
        <v>0</v>
      </c>
      <c r="DI88" s="90">
        <f>IF(ISNA(VLOOKUP($B88,'[2]1516 Exp_Rev Access'!$F$7:$FS$310,92,FALSE)),"",VLOOKUP($B88,'[2]1516 Exp_Rev Access'!$F$7:$FS$310,92,FALSE))</f>
        <v>123054.13</v>
      </c>
      <c r="DJ88" s="90">
        <f>IF(ISNA(VLOOKUP($B88,'[2]1516 Exp_Rev Access'!$F$7:$FS$310,93,FALSE)),"",VLOOKUP($B88,'[2]1516 Exp_Rev Access'!$F$7:$FS$310,93,FALSE))</f>
        <v>0</v>
      </c>
      <c r="DK88" s="90">
        <f>IF(ISNA(VLOOKUP($B88,'[2]1516 Exp_Rev Access'!$F$7:$FS$310,94,FALSE)),"",VLOOKUP($B88,'[2]1516 Exp_Rev Access'!$F$7:$FS$310,94,FALSE))</f>
        <v>18400.689999999999</v>
      </c>
      <c r="DL88" s="90">
        <f>IF(ISNA(VLOOKUP($B88,'[2]1516 Exp_Rev Access'!$F$7:$FS$310,95,FALSE)),"",VLOOKUP($B88,'[2]1516 Exp_Rev Access'!$F$7:$FS$310,95,FALSE))</f>
        <v>0</v>
      </c>
      <c r="DM88" s="90">
        <f>IF(ISNA(VLOOKUP($B88,'[2]1516 Exp_Rev Access'!$F$7:$FS$310,96,FALSE)),"",VLOOKUP($B88,'[2]1516 Exp_Rev Access'!$F$7:$FS$310,96,FALSE))</f>
        <v>0</v>
      </c>
      <c r="DN88" s="90">
        <f>IF(ISNA(VLOOKUP($B88,'[2]1516 Exp_Rev Access'!$F$7:$FS$310,97,FALSE)),"",VLOOKUP($B88,'[2]1516 Exp_Rev Access'!$F$7:$FS$310,97,FALSE))</f>
        <v>0</v>
      </c>
      <c r="DO88" s="90">
        <f>IF(ISNA(VLOOKUP($B88,'[2]1516 Exp_Rev Access'!$F$7:$FS$310,98,FALSE)),"",VLOOKUP($B88,'[2]1516 Exp_Rev Access'!$F$7:$FS$310,98,FALSE))</f>
        <v>0</v>
      </c>
      <c r="DP88" s="90">
        <f>IF(ISNA(VLOOKUP($B88,'[2]1516 Exp_Rev Access'!$F$7:$FS$310,99,FALSE)),"",VLOOKUP($B88,'[2]1516 Exp_Rev Access'!$F$7:$FS$310,99,FALSE))</f>
        <v>0</v>
      </c>
      <c r="DQ88" s="90">
        <f>IF(ISNA(VLOOKUP($B88,'[2]1516 Exp_Rev Access'!$F$7:$FS$310,100,FALSE)),"",VLOOKUP($B88,'[2]1516 Exp_Rev Access'!$F$7:$FS$310,100,FALSE))</f>
        <v>0</v>
      </c>
      <c r="DR88" s="90">
        <f>IF(ISNA(VLOOKUP($B88,'[2]1516 Exp_Rev Access'!$F$7:$FS$310,101,FALSE)),"",VLOOKUP($B88,'[2]1516 Exp_Rev Access'!$F$7:$FS$310,101,FALSE))</f>
        <v>0</v>
      </c>
      <c r="DS88" s="90">
        <f>IF(ISNA(VLOOKUP($B88,'[2]1516 Exp_Rev Access'!$F$7:$FS$310,102,FALSE)),"",VLOOKUP($B88,'[2]1516 Exp_Rev Access'!$F$7:$FS$310,102,FALSE))</f>
        <v>0</v>
      </c>
      <c r="DT88" s="90">
        <f>IF(ISNA(VLOOKUP($B88,'[2]1516 Exp_Rev Access'!$F$7:$FS$310,103,FALSE)),"",VLOOKUP($B88,'[2]1516 Exp_Rev Access'!$F$7:$FS$310,103,FALSE))</f>
        <v>0</v>
      </c>
      <c r="DU88" s="90">
        <f>IF(ISNA(VLOOKUP($B88,'[2]1516 Exp_Rev Access'!$F$7:$FS$310,104,FALSE)),"",VLOOKUP($B88,'[2]1516 Exp_Rev Access'!$F$7:$FS$310,104,FALSE))</f>
        <v>0</v>
      </c>
      <c r="DV88" s="90">
        <f>IF(ISNA(VLOOKUP($B88,'[2]1516 Exp_Rev Access'!$F$7:$FS$310,105,FALSE)),"",VLOOKUP($B88,'[2]1516 Exp_Rev Access'!$F$7:$FS$310,105,FALSE))</f>
        <v>0</v>
      </c>
      <c r="DW88" s="90">
        <f>IF(ISNA(VLOOKUP($B88,'[2]1516 Exp_Rev Access'!$F$7:$FS$310,106,FALSE)),"",VLOOKUP($B88,'[2]1516 Exp_Rev Access'!$F$7:$FS$310,106,FALSE))</f>
        <v>0</v>
      </c>
      <c r="DX88" s="90">
        <f>IF(ISNA(VLOOKUP($B88,'[2]1516 Exp_Rev Access'!$F$7:$FS$310,107,FALSE)),"",VLOOKUP($B88,'[2]1516 Exp_Rev Access'!$F$7:$FS$310,107,FALSE))</f>
        <v>0</v>
      </c>
      <c r="DY88" s="90">
        <f>IF(ISNA(VLOOKUP($B88,'[2]1516 Exp_Rev Access'!$F$7:$FS$310,108,FALSE)),"",VLOOKUP($B88,'[2]1516 Exp_Rev Access'!$F$7:$FS$310,108,FALSE))</f>
        <v>0</v>
      </c>
      <c r="DZ88" s="90">
        <f>IF(ISNA(VLOOKUP($B88,'[2]1516 Exp_Rev Access'!$F$7:$FS$310,109,FALSE)),"",VLOOKUP($B88,'[2]1516 Exp_Rev Access'!$F$7:$FS$310,109,FALSE))</f>
        <v>0</v>
      </c>
      <c r="EA88" s="90">
        <f>IF(ISNA(VLOOKUP($B88,'[2]1516 Exp_Rev Access'!$F$7:$FS$310,110,FALSE)),"",VLOOKUP($B88,'[2]1516 Exp_Rev Access'!$F$7:$FS$310,110,FALSE))</f>
        <v>0</v>
      </c>
      <c r="EB88" s="90">
        <f>IF(ISNA(VLOOKUP($B88,'[2]1516 Exp_Rev Access'!$F$7:$FS$310,111,FALSE)),"",VLOOKUP($B88,'[2]1516 Exp_Rev Access'!$F$7:$FS$310,111,FALSE))</f>
        <v>0</v>
      </c>
      <c r="EC88" s="90">
        <f>IF(ISNA(VLOOKUP($B88,'[2]1516 Exp_Rev Access'!$F$7:$FS$310,112,FALSE)),"",VLOOKUP($B88,'[2]1516 Exp_Rev Access'!$F$7:$FS$310,112,FALSE))</f>
        <v>0</v>
      </c>
      <c r="ED88" s="90">
        <f>IF(ISNA(VLOOKUP($B88,'[2]1516 Exp_Rev Access'!$F$7:$FS$310,113,FALSE)),"",VLOOKUP($B88,'[2]1516 Exp_Rev Access'!$F$7:$FS$310,113,FALSE))</f>
        <v>0</v>
      </c>
      <c r="EE88" s="90">
        <f>IF(ISNA(VLOOKUP($B88,'[2]1516 Exp_Rev Access'!$F$7:$FS$310,114,FALSE)),"",VLOOKUP($B88,'[2]1516 Exp_Rev Access'!$F$7:$FS$310,114,FALSE))</f>
        <v>0</v>
      </c>
      <c r="EF88" s="90">
        <f>IF(ISNA(VLOOKUP($B88,'[2]1516 Exp_Rev Access'!$F$7:$FS$310,115,FALSE)),"",VLOOKUP($B88,'[2]1516 Exp_Rev Access'!$F$7:$FS$310,115,FALSE))</f>
        <v>0</v>
      </c>
      <c r="EG88" s="90">
        <f>IF(ISNA(VLOOKUP($B88,'[2]1516 Exp_Rev Access'!$F$7:$FS$310,116,FALSE)),"",VLOOKUP($B88,'[2]1516 Exp_Rev Access'!$F$7:$FS$310,116,FALSE))</f>
        <v>0</v>
      </c>
      <c r="EH88" s="90">
        <f>IF(ISNA(VLOOKUP($B88,'[2]1516 Exp_Rev Access'!$F$7:$FS$310,117,FALSE)),"",VLOOKUP($B88,'[2]1516 Exp_Rev Access'!$F$7:$FS$310,117,FALSE))</f>
        <v>0</v>
      </c>
      <c r="EI88" s="90">
        <f>IF(ISNA(VLOOKUP($B88,'[2]1516 Exp_Rev Access'!$F$7:$FS$310,118,FALSE)),"",VLOOKUP($B88,'[2]1516 Exp_Rev Access'!$F$7:$FS$310,118,FALSE))</f>
        <v>0</v>
      </c>
      <c r="EJ88" s="90">
        <f>IF(ISNA(VLOOKUP($B88,'[2]1516 Exp_Rev Access'!$F$7:$FS$310,119,FALSE)),"",VLOOKUP($B88,'[2]1516 Exp_Rev Access'!$F$7:$FS$310,119,FALSE))</f>
        <v>0</v>
      </c>
      <c r="EK88" s="90">
        <f>IF(ISNA(VLOOKUP($B88,'[2]1516 Exp_Rev Access'!$F$7:$FS$310,120,FALSE)),"",VLOOKUP($B88,'[2]1516 Exp_Rev Access'!$F$7:$FS$310,120,FALSE))</f>
        <v>0</v>
      </c>
      <c r="EL88" s="90">
        <f>IF(ISNA(VLOOKUP($B88,'[2]1516 Exp_Rev Access'!$F$7:$FS$310,121,FALSE)),"",VLOOKUP($B88,'[2]1516 Exp_Rev Access'!$F$7:$FS$310,121,FALSE))</f>
        <v>0</v>
      </c>
      <c r="EM88" s="90">
        <f>IF(ISNA(VLOOKUP($B88,'[2]1516 Exp_Rev Access'!$F$7:$FS$310,122,FALSE)),"",VLOOKUP($B88,'[2]1516 Exp_Rev Access'!$F$7:$FS$310,122,FALSE))</f>
        <v>0</v>
      </c>
      <c r="EN88" s="90">
        <f>IF(ISNA(VLOOKUP($B88,'[2]1516 Exp_Rev Access'!$F$7:$FS$310,123,FALSE)),"",VLOOKUP($B88,'[2]1516 Exp_Rev Access'!$F$7:$FS$310,123,FALSE))</f>
        <v>0</v>
      </c>
      <c r="EO88" s="90">
        <f>IF(ISNA(VLOOKUP($B88,'[2]1516 Exp_Rev Access'!$F$7:$FS$310,124,FALSE)),"",VLOOKUP($B88,'[2]1516 Exp_Rev Access'!$F$7:$FS$310,124,FALSE))</f>
        <v>0</v>
      </c>
      <c r="EP88" s="90">
        <f>IF(ISNA(VLOOKUP($B88,'[2]1516 Exp_Rev Access'!$F$7:$FS$310,125,FALSE)),"",VLOOKUP($B88,'[2]1516 Exp_Rev Access'!$F$7:$FS$310,125,FALSE))</f>
        <v>0</v>
      </c>
      <c r="EQ88" s="90">
        <f>IF(ISNA(VLOOKUP($B88,'[2]1516 Exp_Rev Access'!$F$7:$FS$310,126,FALSE)),"",VLOOKUP($B88,'[2]1516 Exp_Rev Access'!$F$7:$FS$310,126,FALSE))</f>
        <v>0</v>
      </c>
      <c r="ER88" s="90">
        <f>IF(ISNA(VLOOKUP($B88,'[2]1516 Exp_Rev Access'!$F$7:$FS$310,127,FALSE)),"",VLOOKUP($B88,'[2]1516 Exp_Rev Access'!$F$7:$FS$310,127,FALSE))</f>
        <v>0</v>
      </c>
      <c r="ES88" s="90">
        <f>IF(ISNA(VLOOKUP($B88,'[2]1516 Exp_Rev Access'!$F$7:$FS$310,128,FALSE)),"",VLOOKUP($B88,'[2]1516 Exp_Rev Access'!$F$7:$FS$310,128,FALSE))</f>
        <v>0</v>
      </c>
      <c r="ET88" s="90">
        <f>IF(ISNA(VLOOKUP($B88,'[2]1516 Exp_Rev Access'!$F$7:$FS$310,129,FALSE)),"",VLOOKUP($B88,'[2]1516 Exp_Rev Access'!$F$7:$FS$310,129,FALSE))</f>
        <v>0</v>
      </c>
      <c r="EU88" s="90">
        <f>IF(ISNA(VLOOKUP($B88,'[2]1516 Exp_Rev Access'!$F$7:$FS$310,130,FALSE)),"",VLOOKUP($B88,'[2]1516 Exp_Rev Access'!$F$7:$FS$310,130,FALSE))</f>
        <v>0</v>
      </c>
      <c r="EV88" s="90">
        <f>IF(ISNA(VLOOKUP($B88,'[2]1516 Exp_Rev Access'!$F$7:$FS$310,131,FALSE)),"",VLOOKUP($B88,'[2]1516 Exp_Rev Access'!$F$7:$FS$310,131,FALSE))</f>
        <v>0</v>
      </c>
      <c r="EW88" s="90">
        <f>IF(ISNA(VLOOKUP($B88,'[2]1516 Exp_Rev Access'!$F$7:$FS$310,132,FALSE)),"",VLOOKUP($B88,'[2]1516 Exp_Rev Access'!$F$7:$FS$310,132,FALSE))</f>
        <v>0</v>
      </c>
      <c r="EX88" s="90">
        <f>IF(ISNA(VLOOKUP($B88,'[2]1516 Exp_Rev Access'!$F$7:$FS$310,133,FALSE)),"",VLOOKUP($B88,'[2]1516 Exp_Rev Access'!$F$7:$FS$310,133,FALSE))</f>
        <v>0</v>
      </c>
      <c r="EY88" s="90">
        <f>IF(ISNA(VLOOKUP($B88,'[2]1516 Exp_Rev Access'!$F$7:$FS$310,134,FALSE)),"",VLOOKUP($B88,'[2]1516 Exp_Rev Access'!$F$7:$FS$310,134,FALSE))</f>
        <v>0</v>
      </c>
      <c r="EZ88" s="90">
        <f>IF(ISNA(VLOOKUP($B88,'[2]1516 Exp_Rev Access'!$F$7:$FS$310,135,FALSE)),"",VLOOKUP($B88,'[2]1516 Exp_Rev Access'!$F$7:$FS$310,135,FALSE))</f>
        <v>0</v>
      </c>
      <c r="FA88" s="90">
        <f>IF(ISNA(VLOOKUP($B88,'[2]1516 Exp_Rev Access'!$F$7:$FS$310,136,FALSE)),"",VLOOKUP($B88,'[2]1516 Exp_Rev Access'!$F$7:$FS$310,136,FALSE))</f>
        <v>0</v>
      </c>
      <c r="FB88" s="90">
        <f>IF(ISNA(VLOOKUP($B88,'[2]1516 Exp_Rev Access'!$F$7:$FS$310,137,FALSE)),"",VLOOKUP($B88,'[2]1516 Exp_Rev Access'!$F$7:$FS$310,137,FALSE))</f>
        <v>0</v>
      </c>
      <c r="FC88" s="90">
        <f>IF(ISNA(VLOOKUP($B88,'[2]1516 Exp_Rev Access'!$F$7:$FS$310,138,FALSE)),"",VLOOKUP($B88,'[2]1516 Exp_Rev Access'!$F$7:$FS$310,138,FALSE))</f>
        <v>0</v>
      </c>
      <c r="FD88" s="90">
        <f>IF(ISNA(VLOOKUP($B88,'[2]1516 Exp_Rev Access'!$F$7:$FS$310,139,FALSE)),"",VLOOKUP($B88,'[2]1516 Exp_Rev Access'!$F$7:$FS$310,139,FALSE))</f>
        <v>0</v>
      </c>
      <c r="FE88" s="90">
        <f>IF(ISNA(VLOOKUP($B88,'[2]1516 Exp_Rev Access'!$F$7:$FS$310,140,FALSE)),"",VLOOKUP($B88,'[2]1516 Exp_Rev Access'!$F$7:$FS$310,140,FALSE))</f>
        <v>0</v>
      </c>
      <c r="FF88" s="90">
        <f>IF(ISNA(VLOOKUP($B88,'[2]1516 Exp_Rev Access'!$F$7:$FS$310,141,FALSE)),"",VLOOKUP($B88,'[2]1516 Exp_Rev Access'!$F$7:$FS$310,141,FALSE))</f>
        <v>0</v>
      </c>
      <c r="FG88" s="90">
        <f>IF(ISNA(VLOOKUP($B88,'[2]1516 Exp_Rev Access'!$F$7:$FS$310,142,FALSE)),"",VLOOKUP($B88,'[2]1516 Exp_Rev Access'!$F$7:$FS$310,142,FALSE))</f>
        <v>0</v>
      </c>
      <c r="FH88" s="90">
        <f>IF(ISNA(VLOOKUP($B88,'[2]1516 Exp_Rev Access'!$F$7:$FS$310,143,FALSE)),"",VLOOKUP($B88,'[2]1516 Exp_Rev Access'!$F$7:$FS$310,143,FALSE))</f>
        <v>0</v>
      </c>
      <c r="FI88" s="90">
        <f>IF(ISNA(VLOOKUP($B88,'[2]1516 Exp_Rev Access'!$F$7:$FS$310,144,FALSE)),"",VLOOKUP($B88,'[2]1516 Exp_Rev Access'!$F$7:$FS$310,144,FALSE))</f>
        <v>0</v>
      </c>
      <c r="FJ88" s="90">
        <f>IF(ISNA(VLOOKUP($B88,'[2]1516 Exp_Rev Access'!$F$7:$FS$310,145,FALSE)),"",VLOOKUP($B88,'[2]1516 Exp_Rev Access'!$F$7:$FS$310,145,FALSE))</f>
        <v>0</v>
      </c>
      <c r="FK88" s="90">
        <f>IF(ISNA(VLOOKUP($B88,'[2]1516 Exp_Rev Access'!$F$7:$FS$310,146,FALSE)),"",VLOOKUP($B88,'[2]1516 Exp_Rev Access'!$F$7:$FS$310,146,FALSE))</f>
        <v>0</v>
      </c>
      <c r="FL88" s="90">
        <f>IF(ISNA(VLOOKUP($B88,'[2]1516 Exp_Rev Access'!$F$7:$FS$310,1147,FALSE)),"",VLOOKUP($B88,'[2]1516 Exp_Rev Access'!$F$7:$FS$310,147,FALSE))</f>
        <v>0</v>
      </c>
      <c r="FM88" s="90">
        <f>IF(ISNA(VLOOKUP($B88,'[2]1516 Exp_Rev Access'!$F$7:$FS$310,148,FALSE)),"",VLOOKUP($B88,'[2]1516 Exp_Rev Access'!$F$7:$FS$310,148,FALSE))</f>
        <v>0</v>
      </c>
      <c r="FN88" s="90">
        <f>IF(ISNA(VLOOKUP($B88,'[2]1516 Exp_Rev Access'!$F$7:$FS$310,149,FALSE)),"",VLOOKUP($B88,'[2]1516 Exp_Rev Access'!$F$7:$FS$310,149,FALSE))</f>
        <v>0</v>
      </c>
      <c r="FO88" s="90">
        <f>IF(ISNA(VLOOKUP($B88,'[2]1516 Exp_Rev Access'!$F$7:$FS$310,150,FALSE)),"",VLOOKUP($B88,'[2]1516 Exp_Rev Access'!$F$7:$FS$310,150,FALSE))</f>
        <v>15214.27</v>
      </c>
      <c r="FP88" s="90">
        <f>IF(ISNA(VLOOKUP($B88,'[2]1516 Exp_Rev Access'!$F$7:$FS$310,151,FALSE)),"",VLOOKUP($B88,'[2]1516 Exp_Rev Access'!$F$7:$FS$310,151,FALSE))</f>
        <v>0</v>
      </c>
      <c r="FQ88" s="90">
        <f>IF(ISNA(VLOOKUP($B88,'[2]1516 Exp_Rev Access'!$F$7:$FS$310,152,FALSE)),"",VLOOKUP($B88,'[2]1516 Exp_Rev Access'!$F$7:$FS$310,152,FALSE))</f>
        <v>0</v>
      </c>
      <c r="FR88" s="90">
        <f>IF(ISNA(VLOOKUP($B88,'[2]1516 Exp_Rev Access'!$F$7:$FS$310,153,FALSE)),"",VLOOKUP($B88,'[2]1516 Exp_Rev Access'!$F$7:$FS$310,153,FALSE))</f>
        <v>15954.64</v>
      </c>
      <c r="FS88" s="53">
        <f>SUM(CH88:FR88)</f>
        <v>445975.61000000004</v>
      </c>
      <c r="FT88" s="92">
        <f>FS88/E88</f>
        <v>9.5675524140364301E-2</v>
      </c>
      <c r="FU88" s="53">
        <f>FS88/D88</f>
        <v>1331.1115389207259</v>
      </c>
      <c r="FV88" s="90">
        <f>IF(ISNA(VLOOKUP($B88,'[2]1516 Exp_Rev Access'!$F$7:$FS$310,154,FALSE)),"",VLOOKUP($B88,'[2]1516 Exp_Rev Access'!$F$7:$FS$310,154,FALSE))</f>
        <v>21875.56</v>
      </c>
      <c r="FW88" s="90">
        <f>IF(ISNA(VLOOKUP($B88,'[2]1516 Exp_Rev Access'!$F$7:$FS$310,155,FALSE)),"",VLOOKUP($B88,'[2]1516 Exp_Rev Access'!$F$7:$FS$310,155,FALSE))</f>
        <v>0</v>
      </c>
      <c r="FX88" s="90">
        <f>IF(ISNA(VLOOKUP($B88,'[2]1516 Exp_Rev Access'!$F$7:$FS$310,156,FALSE)),"",VLOOKUP($B88,'[2]1516 Exp_Rev Access'!$F$7:$FS$310,156,FALSE))</f>
        <v>0</v>
      </c>
      <c r="FY88" s="90">
        <f>IF(ISNA(VLOOKUP($B88,'[2]1516 Exp_Rev Access'!$F$7:$FS$310,157,FALSE)),"",VLOOKUP($B88,'[2]1516 Exp_Rev Access'!$F$7:$FS$310,157,FALSE))</f>
        <v>0</v>
      </c>
      <c r="FZ88" s="90">
        <f>IF(ISNA(VLOOKUP($B88,'[2]1516 Exp_Rev Access'!$F$7:$FS$310,158,FALSE)),"",VLOOKUP($B88,'[2]1516 Exp_Rev Access'!$F$7:$FS$310,158,FALSE))</f>
        <v>0</v>
      </c>
      <c r="GA88" s="90">
        <f>IF(ISNA(VLOOKUP($B88,'[2]1516 Exp_Rev Access'!$F$7:$FS$310,159,FALSE)),"",VLOOKUP($B88,'[2]1516 Exp_Rev Access'!$F$7:$FS$310,159,FALSE))</f>
        <v>0</v>
      </c>
      <c r="GB88" s="90">
        <f>IF(ISNA(VLOOKUP($B88,'[2]1516 Exp_Rev Access'!$F$7:$FS$310,160,FALSE)),"",VLOOKUP($B88,'[2]1516 Exp_Rev Access'!$F$7:$FS$310,160,FALSE))</f>
        <v>0</v>
      </c>
      <c r="GC88" s="90">
        <f>IF(ISNA(VLOOKUP($B88,'[2]1516 Exp_Rev Access'!$F$7:$FS$310,161,FALSE)),"",VLOOKUP($B88,'[2]1516 Exp_Rev Access'!$F$7:$FS$310,161,FALSE))</f>
        <v>0</v>
      </c>
      <c r="GD88" s="90">
        <f>IF(ISNA(VLOOKUP($B88,'[2]1516 Exp_Rev Access'!$F$7:$FS$310,162,FALSE)),"",VLOOKUP($B88,'[2]1516 Exp_Rev Access'!$F$7:$FS$310,162,FALSE))</f>
        <v>0</v>
      </c>
      <c r="GE88" s="90">
        <f>IF(ISNA(VLOOKUP($B88,'[2]1516 Exp_Rev Access'!$F$7:$FS$310,163,FALSE)),"",VLOOKUP($B88,'[2]1516 Exp_Rev Access'!$F$7:$FS$310,163,FALSE))</f>
        <v>0</v>
      </c>
      <c r="GF88" s="90">
        <f>IF(ISNA(VLOOKUP($B88,'[2]1516 Exp_Rev Access'!$F$7:$FS$310,164,FALSE)),"",VLOOKUP($B88,'[2]1516 Exp_Rev Access'!$F$7:$FS$310,164,FALSE))</f>
        <v>0</v>
      </c>
      <c r="GG88" s="90">
        <f>IF(ISNA(VLOOKUP($B88,'[2]1516 Exp_Rev Access'!$F$7:$FS$310,165,FALSE)),"",VLOOKUP($B88,'[2]1516 Exp_Rev Access'!$F$7:$FS$310,165,FALSE))</f>
        <v>0</v>
      </c>
      <c r="GH88" s="90">
        <f>IF(ISNA(VLOOKUP($B88,'[2]1516 Exp_Rev Access'!$F$7:$FS$310,166,FALSE)),"",VLOOKUP($B88,'[2]1516 Exp_Rev Access'!$F$7:$FS$310,166,FALSE))</f>
        <v>0</v>
      </c>
      <c r="GI88" s="90">
        <f>IF(ISNA(VLOOKUP($B88,'[2]1516 Exp_Rev Access'!$F$7:$FS$310,167,FALSE)),"",VLOOKUP($B88,'[2]1516 Exp_Rev Access'!$F$7:$FS$310,167,FALSE))</f>
        <v>0</v>
      </c>
      <c r="GJ88" s="90">
        <f>IF(ISNA(VLOOKUP($B88,'[2]1516 Exp_Rev Access'!$F$7:$FS$310,168,FALSE)),"",VLOOKUP($B88,'[2]1516 Exp_Rev Access'!$F$7:$FS$310,168,FALSE))</f>
        <v>0</v>
      </c>
      <c r="GK88" s="90">
        <f>IF(ISNA(VLOOKUP($B88,'[2]1516 Exp_Rev Access'!$F$7:$FS$310,169,FALSE)),"",VLOOKUP($B88,'[2]1516 Exp_Rev Access'!$F$7:$FS$310,169,FALSE))</f>
        <v>0</v>
      </c>
      <c r="GL88" s="90">
        <f>IF(ISNA(VLOOKUP($B88,'[2]1516 Exp_Rev Access'!$F$7:$FS$310,170,FALSE)),"",VLOOKUP($B88,'[2]1516 Exp_Rev Access'!$F$7:$FS$310,170,FALSE))</f>
        <v>0</v>
      </c>
      <c r="GM88" s="90">
        <f>IF(ISNA(VLOOKUP($B88,'[2]1516 Exp_Rev Access'!$F$7:$FT$310,171,FALSE)),"",VLOOKUP($B88,'[2]1516 Exp_Rev Access'!$F$7:$FT$310,171,FALSE))</f>
        <v>0</v>
      </c>
      <c r="GN88" s="90">
        <f>IF(ISNA(VLOOKUP($B88,'[2]1516 Exp_Rev Access'!$F$7:$FU$310,172,FALSE)),"",VLOOKUP($B88,'[2]1516 Exp_Rev Access'!$F$7:$FU$310,172,FALSE))</f>
        <v>0</v>
      </c>
      <c r="GO88" s="90">
        <f>IF(ISNA(VLOOKUP($B88,'[2]1516 Exp_Rev Access'!$F$7:$FV$310,173,FALSE)),"",VLOOKUP($B88,'[2]1516 Exp_Rev Access'!$F$7:$FV$310,173,FALSE))</f>
        <v>0</v>
      </c>
      <c r="GP88" s="90">
        <f>IF(ISNA(VLOOKUP($B88,'[2]1516 Exp_Rev Access'!$F$7:$GA$310,174,FALSE)),"",VLOOKUP($B88,'[2]1516 Exp_Rev Access'!$F$7:$GA$310,174,FALSE))</f>
        <v>0</v>
      </c>
      <c r="GQ88" s="90">
        <f>IF(ISNA(VLOOKUP($B88,'[2]1516 Exp_Rev Access'!$F$7:$GA$310,175,FALSE)),"",VLOOKUP($B88,'[2]1516 Exp_Rev Access'!$F$7:$GA$310,175,FALSE))</f>
        <v>0</v>
      </c>
      <c r="GR88" s="90">
        <f>IF(ISNA(VLOOKUP($B88,'[2]1516 Exp_Rev Access'!$F$7:$GA$310,176,FALSE)),"",VLOOKUP($B88,'[2]1516 Exp_Rev Access'!$F$7:$GA$310,176,FALSE))</f>
        <v>0</v>
      </c>
      <c r="GS88" s="90">
        <f>IF(ISNA(VLOOKUP($B88,'[2]1516 Exp_Rev Access'!$F$7:$GA$310,177,FALSE)),"",VLOOKUP($B88,'[2]1516 Exp_Rev Access'!$F$7:$GA$310,177,FALSE))</f>
        <v>0</v>
      </c>
      <c r="GT88" s="90">
        <f>IF(ISNA(VLOOKUP($B88,'[2]1516 Exp_Rev Access'!$F$7:$GA$310,178,FALSE)),"",VLOOKUP($B88,'[2]1516 Exp_Rev Access'!$F$7:$GA$310,178,FALSE))</f>
        <v>0</v>
      </c>
      <c r="GU88" s="53">
        <f t="shared" si="249"/>
        <v>21875.56</v>
      </c>
      <c r="GV88" s="92">
        <f t="shared" si="252"/>
        <v>4.6929823558377725E-3</v>
      </c>
      <c r="GW88" s="114">
        <f t="shared" si="248"/>
        <v>65.292382999044889</v>
      </c>
    </row>
    <row r="89" spans="1:222" x14ac:dyDescent="0.2">
      <c r="A89" s="99"/>
      <c r="B89" s="100"/>
      <c r="C89" s="100" t="s">
        <v>185</v>
      </c>
      <c r="D89" s="101">
        <f>SUM(D84:D88)</f>
        <v>820.37000000000012</v>
      </c>
      <c r="E89" s="102">
        <f>SUM(E84:E88)</f>
        <v>14401616.68</v>
      </c>
      <c r="F89" s="103">
        <f>SUM(F84:F88)</f>
        <v>14401616.68</v>
      </c>
      <c r="G89" s="68">
        <f t="shared" si="236"/>
        <v>0</v>
      </c>
      <c r="H89" s="103">
        <f>SUM(H84:H88)</f>
        <v>811770.29</v>
      </c>
      <c r="I89" s="103">
        <f t="shared" ref="I89:N89" si="253">SUM(I84:I88)</f>
        <v>0</v>
      </c>
      <c r="J89" s="103">
        <f t="shared" si="253"/>
        <v>1223.23</v>
      </c>
      <c r="K89" s="103">
        <f t="shared" si="253"/>
        <v>19536.060000000001</v>
      </c>
      <c r="L89" s="103">
        <f t="shared" si="253"/>
        <v>0</v>
      </c>
      <c r="M89" s="103">
        <f t="shared" si="253"/>
        <v>0</v>
      </c>
      <c r="N89" s="103">
        <f t="shared" si="253"/>
        <v>832529.58000000007</v>
      </c>
      <c r="O89" s="69">
        <f t="shared" si="238"/>
        <v>5.7808064087427169E-2</v>
      </c>
      <c r="P89" s="103">
        <f t="shared" si="239"/>
        <v>1014.822068091227</v>
      </c>
      <c r="Q89" s="103">
        <f t="shared" ref="Q89:AM89" si="254">SUM(Q84:Q88)</f>
        <v>211</v>
      </c>
      <c r="R89" s="103">
        <f t="shared" si="254"/>
        <v>0</v>
      </c>
      <c r="S89" s="103">
        <f t="shared" si="254"/>
        <v>256</v>
      </c>
      <c r="T89" s="103">
        <f t="shared" si="254"/>
        <v>0</v>
      </c>
      <c r="U89" s="103">
        <f t="shared" si="254"/>
        <v>13632.5</v>
      </c>
      <c r="V89" s="103">
        <f t="shared" si="254"/>
        <v>140</v>
      </c>
      <c r="W89" s="103">
        <f t="shared" si="254"/>
        <v>0</v>
      </c>
      <c r="X89" s="103">
        <f t="shared" si="254"/>
        <v>0</v>
      </c>
      <c r="Y89" s="103">
        <f t="shared" si="254"/>
        <v>1558.22</v>
      </c>
      <c r="Z89" s="103">
        <f t="shared" si="254"/>
        <v>0</v>
      </c>
      <c r="AA89" s="103">
        <f t="shared" si="254"/>
        <v>0</v>
      </c>
      <c r="AB89" s="103">
        <f t="shared" si="254"/>
        <v>0</v>
      </c>
      <c r="AC89" s="103">
        <f t="shared" si="254"/>
        <v>1319.47</v>
      </c>
      <c r="AD89" s="103">
        <f t="shared" si="254"/>
        <v>86852.12</v>
      </c>
      <c r="AE89" s="103">
        <f t="shared" si="254"/>
        <v>6888.16</v>
      </c>
      <c r="AF89" s="103">
        <f t="shared" si="254"/>
        <v>0</v>
      </c>
      <c r="AG89" s="103">
        <f t="shared" si="254"/>
        <v>37105.78</v>
      </c>
      <c r="AH89" s="103">
        <f t="shared" si="254"/>
        <v>2907.79</v>
      </c>
      <c r="AI89" s="103">
        <f t="shared" si="254"/>
        <v>47125.97</v>
      </c>
      <c r="AJ89" s="103">
        <f t="shared" si="254"/>
        <v>121.06</v>
      </c>
      <c r="AK89" s="103">
        <f t="shared" si="254"/>
        <v>3003.4</v>
      </c>
      <c r="AL89" s="103">
        <f>SUM(AL84:AL88)</f>
        <v>30651.38</v>
      </c>
      <c r="AM89" s="103">
        <f t="shared" si="254"/>
        <v>231772.84999999998</v>
      </c>
      <c r="AN89" s="71">
        <f t="shared" si="240"/>
        <v>1.6093529993883991E-2</v>
      </c>
      <c r="AO89" s="70">
        <f t="shared" si="241"/>
        <v>282.52233748186785</v>
      </c>
      <c r="AP89" s="103">
        <f t="shared" ref="AP89:AU89" si="255">SUM(AP84:AP88)</f>
        <v>7276768.2000000011</v>
      </c>
      <c r="AQ89" s="103">
        <f t="shared" si="255"/>
        <v>82173.78</v>
      </c>
      <c r="AR89" s="103">
        <f t="shared" si="255"/>
        <v>805071.4</v>
      </c>
      <c r="AS89" s="103">
        <f t="shared" si="255"/>
        <v>79.680000000000007</v>
      </c>
      <c r="AT89" s="103">
        <f t="shared" si="255"/>
        <v>36.340000000000003</v>
      </c>
      <c r="AU89" s="103">
        <f t="shared" si="255"/>
        <v>8164129.4000000004</v>
      </c>
      <c r="AV89" s="73">
        <f t="shared" si="242"/>
        <v>0.56688978615420282</v>
      </c>
      <c r="AW89" s="103">
        <f t="shared" si="243"/>
        <v>9951.7649353340548</v>
      </c>
      <c r="AX89" s="103">
        <f t="shared" ref="AX89:BV89" si="256">SUM(AX84:AX88)</f>
        <v>0</v>
      </c>
      <c r="AY89" s="103">
        <f t="shared" si="256"/>
        <v>622982.56999999995</v>
      </c>
      <c r="AZ89" s="103">
        <f t="shared" si="256"/>
        <v>2349.2199999999998</v>
      </c>
      <c r="BA89" s="103">
        <f t="shared" si="256"/>
        <v>0</v>
      </c>
      <c r="BB89" s="103">
        <f t="shared" si="256"/>
        <v>0</v>
      </c>
      <c r="BC89" s="103">
        <f t="shared" si="256"/>
        <v>263957.74</v>
      </c>
      <c r="BD89" s="103">
        <f t="shared" si="256"/>
        <v>0</v>
      </c>
      <c r="BE89" s="103">
        <f t="shared" si="256"/>
        <v>48883.210000000006</v>
      </c>
      <c r="BF89" s="103">
        <f t="shared" si="256"/>
        <v>0</v>
      </c>
      <c r="BG89" s="103">
        <f t="shared" si="256"/>
        <v>0</v>
      </c>
      <c r="BH89" s="103">
        <f t="shared" si="256"/>
        <v>1763.38</v>
      </c>
      <c r="BI89" s="103">
        <f t="shared" si="256"/>
        <v>0</v>
      </c>
      <c r="BJ89" s="103">
        <f t="shared" si="256"/>
        <v>15409.58</v>
      </c>
      <c r="BK89" s="103">
        <f t="shared" si="256"/>
        <v>973911.45</v>
      </c>
      <c r="BL89" s="103">
        <f t="shared" si="256"/>
        <v>11055.01</v>
      </c>
      <c r="BM89" s="103">
        <f t="shared" si="256"/>
        <v>0</v>
      </c>
      <c r="BN89" s="103">
        <f t="shared" si="256"/>
        <v>0</v>
      </c>
      <c r="BO89" s="103">
        <f t="shared" si="256"/>
        <v>0</v>
      </c>
      <c r="BP89" s="103">
        <f t="shared" si="256"/>
        <v>0</v>
      </c>
      <c r="BQ89" s="103">
        <f t="shared" si="256"/>
        <v>5360</v>
      </c>
      <c r="BR89" s="103">
        <f t="shared" si="256"/>
        <v>0</v>
      </c>
      <c r="BS89" s="103">
        <f t="shared" si="256"/>
        <v>0</v>
      </c>
      <c r="BT89" s="103">
        <f t="shared" si="256"/>
        <v>0</v>
      </c>
      <c r="BU89" s="103">
        <f t="shared" si="256"/>
        <v>0</v>
      </c>
      <c r="BV89" s="103">
        <f t="shared" si="256"/>
        <v>1945672.1600000001</v>
      </c>
      <c r="BW89" s="71">
        <f t="shared" si="244"/>
        <v>0.13510095451311513</v>
      </c>
      <c r="BX89" s="70">
        <f t="shared" si="245"/>
        <v>2371.7007691651324</v>
      </c>
      <c r="BY89" s="103">
        <f>SUM(BY84:BY88)</f>
        <v>3170.44</v>
      </c>
      <c r="BZ89" s="103">
        <f t="shared" ref="BZ89:CE89" si="257">SUM(BZ84:BZ88)</f>
        <v>1431548.89</v>
      </c>
      <c r="CA89" s="103">
        <f t="shared" si="257"/>
        <v>30708.65</v>
      </c>
      <c r="CB89" s="103">
        <f t="shared" si="257"/>
        <v>0</v>
      </c>
      <c r="CC89" s="103">
        <f t="shared" si="257"/>
        <v>403498.74</v>
      </c>
      <c r="CD89" s="103">
        <f t="shared" si="257"/>
        <v>0</v>
      </c>
      <c r="CE89" s="103">
        <f t="shared" si="257"/>
        <v>1868926.72</v>
      </c>
      <c r="CF89" s="71">
        <f t="shared" si="246"/>
        <v>0.12977200834649627</v>
      </c>
      <c r="CG89" s="72">
        <f t="shared" si="247"/>
        <v>2278.1509806550698</v>
      </c>
      <c r="CH89" s="103">
        <f t="shared" ref="CH89:ES89" si="258">SUM(CH84:CH88)</f>
        <v>0</v>
      </c>
      <c r="CI89" s="103">
        <f t="shared" si="258"/>
        <v>0</v>
      </c>
      <c r="CJ89" s="103">
        <f t="shared" si="258"/>
        <v>0</v>
      </c>
      <c r="CK89" s="103">
        <f t="shared" si="258"/>
        <v>0</v>
      </c>
      <c r="CL89" s="103">
        <f t="shared" si="258"/>
        <v>0</v>
      </c>
      <c r="CM89" s="103">
        <f t="shared" si="258"/>
        <v>0</v>
      </c>
      <c r="CN89" s="103">
        <f t="shared" si="258"/>
        <v>0</v>
      </c>
      <c r="CO89" s="103">
        <f t="shared" si="258"/>
        <v>0</v>
      </c>
      <c r="CP89" s="103">
        <f t="shared" si="258"/>
        <v>0</v>
      </c>
      <c r="CQ89" s="103">
        <f t="shared" si="258"/>
        <v>193312.78999999998</v>
      </c>
      <c r="CR89" s="103">
        <f t="shared" si="258"/>
        <v>0</v>
      </c>
      <c r="CS89" s="103">
        <f t="shared" si="258"/>
        <v>1802.44</v>
      </c>
      <c r="CT89" s="103">
        <f t="shared" si="258"/>
        <v>0</v>
      </c>
      <c r="CU89" s="103">
        <f t="shared" si="258"/>
        <v>428496.23000000004</v>
      </c>
      <c r="CV89" s="103">
        <f t="shared" si="258"/>
        <v>123046.11</v>
      </c>
      <c r="CW89" s="103">
        <f t="shared" si="258"/>
        <v>0</v>
      </c>
      <c r="CX89" s="103">
        <f t="shared" si="258"/>
        <v>0</v>
      </c>
      <c r="CY89" s="103">
        <f t="shared" si="258"/>
        <v>0</v>
      </c>
      <c r="CZ89" s="103">
        <f t="shared" si="258"/>
        <v>0</v>
      </c>
      <c r="DA89" s="103">
        <f t="shared" si="258"/>
        <v>0</v>
      </c>
      <c r="DB89" s="103">
        <f t="shared" si="258"/>
        <v>0</v>
      </c>
      <c r="DC89" s="103">
        <f t="shared" si="258"/>
        <v>0</v>
      </c>
      <c r="DD89" s="103">
        <f t="shared" si="258"/>
        <v>0</v>
      </c>
      <c r="DE89" s="103">
        <f t="shared" si="258"/>
        <v>0</v>
      </c>
      <c r="DF89" s="103">
        <f t="shared" si="258"/>
        <v>0</v>
      </c>
      <c r="DG89" s="103">
        <f t="shared" si="258"/>
        <v>0</v>
      </c>
      <c r="DH89" s="103">
        <f t="shared" si="258"/>
        <v>0</v>
      </c>
      <c r="DI89" s="103">
        <f t="shared" si="258"/>
        <v>309624.23</v>
      </c>
      <c r="DJ89" s="103">
        <f t="shared" si="258"/>
        <v>0</v>
      </c>
      <c r="DK89" s="103">
        <f t="shared" si="258"/>
        <v>18400.689999999999</v>
      </c>
      <c r="DL89" s="103">
        <f t="shared" si="258"/>
        <v>0</v>
      </c>
      <c r="DM89" s="103">
        <f t="shared" si="258"/>
        <v>0</v>
      </c>
      <c r="DN89" s="103">
        <f t="shared" si="258"/>
        <v>0</v>
      </c>
      <c r="DO89" s="103">
        <f t="shared" si="258"/>
        <v>0</v>
      </c>
      <c r="DP89" s="103">
        <f t="shared" si="258"/>
        <v>0</v>
      </c>
      <c r="DQ89" s="103">
        <f t="shared" si="258"/>
        <v>0</v>
      </c>
      <c r="DR89" s="103">
        <f t="shared" si="258"/>
        <v>0</v>
      </c>
      <c r="DS89" s="103">
        <f t="shared" si="258"/>
        <v>0</v>
      </c>
      <c r="DT89" s="103">
        <f t="shared" si="258"/>
        <v>0</v>
      </c>
      <c r="DU89" s="103">
        <f t="shared" si="258"/>
        <v>0</v>
      </c>
      <c r="DV89" s="103">
        <f t="shared" si="258"/>
        <v>0</v>
      </c>
      <c r="DW89" s="103">
        <f t="shared" si="258"/>
        <v>0</v>
      </c>
      <c r="DX89" s="103">
        <f t="shared" si="258"/>
        <v>0</v>
      </c>
      <c r="DY89" s="103">
        <f t="shared" si="258"/>
        <v>151277.61000000002</v>
      </c>
      <c r="DZ89" s="103">
        <f t="shared" si="258"/>
        <v>0</v>
      </c>
      <c r="EA89" s="103">
        <f t="shared" si="258"/>
        <v>0</v>
      </c>
      <c r="EB89" s="103">
        <f t="shared" si="258"/>
        <v>0</v>
      </c>
      <c r="EC89" s="103">
        <f t="shared" si="258"/>
        <v>0</v>
      </c>
      <c r="ED89" s="103">
        <f t="shared" si="258"/>
        <v>0</v>
      </c>
      <c r="EE89" s="103">
        <f t="shared" si="258"/>
        <v>0</v>
      </c>
      <c r="EF89" s="103">
        <f t="shared" si="258"/>
        <v>0</v>
      </c>
      <c r="EG89" s="103">
        <f t="shared" si="258"/>
        <v>54294</v>
      </c>
      <c r="EH89" s="103">
        <f t="shared" si="258"/>
        <v>0</v>
      </c>
      <c r="EI89" s="103">
        <f t="shared" si="258"/>
        <v>0</v>
      </c>
      <c r="EJ89" s="103">
        <f t="shared" si="258"/>
        <v>0</v>
      </c>
      <c r="EK89" s="103">
        <f t="shared" si="258"/>
        <v>0</v>
      </c>
      <c r="EL89" s="103">
        <f t="shared" si="258"/>
        <v>0</v>
      </c>
      <c r="EM89" s="103">
        <f t="shared" si="258"/>
        <v>0</v>
      </c>
      <c r="EN89" s="103">
        <f t="shared" si="258"/>
        <v>0</v>
      </c>
      <c r="EO89" s="103">
        <f t="shared" si="258"/>
        <v>0</v>
      </c>
      <c r="EP89" s="103">
        <f t="shared" si="258"/>
        <v>0</v>
      </c>
      <c r="EQ89" s="103">
        <f t="shared" si="258"/>
        <v>0</v>
      </c>
      <c r="ER89" s="103">
        <f t="shared" si="258"/>
        <v>0</v>
      </c>
      <c r="ES89" s="103">
        <f t="shared" si="258"/>
        <v>0</v>
      </c>
      <c r="ET89" s="103">
        <f t="shared" ref="ET89:FR89" si="259">SUM(ET84:ET88)</f>
        <v>0</v>
      </c>
      <c r="EU89" s="103">
        <f t="shared" si="259"/>
        <v>0</v>
      </c>
      <c r="EV89" s="103">
        <f t="shared" si="259"/>
        <v>0</v>
      </c>
      <c r="EW89" s="103">
        <f t="shared" si="259"/>
        <v>0</v>
      </c>
      <c r="EX89" s="103">
        <f t="shared" si="259"/>
        <v>0</v>
      </c>
      <c r="EY89" s="103">
        <f t="shared" si="259"/>
        <v>0</v>
      </c>
      <c r="EZ89" s="103">
        <f t="shared" si="259"/>
        <v>0</v>
      </c>
      <c r="FA89" s="103">
        <f t="shared" si="259"/>
        <v>0</v>
      </c>
      <c r="FB89" s="103">
        <f t="shared" si="259"/>
        <v>0</v>
      </c>
      <c r="FC89" s="103">
        <f t="shared" si="259"/>
        <v>0</v>
      </c>
      <c r="FD89" s="103">
        <f t="shared" si="259"/>
        <v>0</v>
      </c>
      <c r="FE89" s="103">
        <f t="shared" si="259"/>
        <v>0</v>
      </c>
      <c r="FF89" s="103">
        <f t="shared" si="259"/>
        <v>0</v>
      </c>
      <c r="FG89" s="103">
        <f t="shared" si="259"/>
        <v>0</v>
      </c>
      <c r="FH89" s="103">
        <f t="shared" si="259"/>
        <v>0</v>
      </c>
      <c r="FI89" s="103">
        <f t="shared" si="259"/>
        <v>0</v>
      </c>
      <c r="FJ89" s="103">
        <f t="shared" si="259"/>
        <v>2544.1</v>
      </c>
      <c r="FK89" s="103">
        <f t="shared" si="259"/>
        <v>0</v>
      </c>
      <c r="FL89" s="103">
        <f t="shared" si="259"/>
        <v>0</v>
      </c>
      <c r="FM89" s="103">
        <f t="shared" si="259"/>
        <v>0</v>
      </c>
      <c r="FN89" s="103">
        <f t="shared" si="259"/>
        <v>0</v>
      </c>
      <c r="FO89" s="103">
        <f t="shared" si="259"/>
        <v>15214.27</v>
      </c>
      <c r="FP89" s="103">
        <f t="shared" si="259"/>
        <v>0</v>
      </c>
      <c r="FQ89" s="103">
        <f t="shared" si="259"/>
        <v>0</v>
      </c>
      <c r="FR89" s="103">
        <f t="shared" si="259"/>
        <v>34696.42</v>
      </c>
      <c r="FS89" s="103">
        <f>SUM(FS84:FS88)</f>
        <v>1332708.8899999999</v>
      </c>
      <c r="FT89" s="71">
        <f>FS92/E92</f>
        <v>9.6500068365833649E-2</v>
      </c>
      <c r="FU89" s="103">
        <f>FS92/D92</f>
        <v>1080.7685471553257</v>
      </c>
      <c r="FV89" s="103">
        <f t="shared" ref="FV89:GU89" si="260">SUM(FV84:FV88)</f>
        <v>21875.56</v>
      </c>
      <c r="FW89" s="103">
        <f t="shared" si="260"/>
        <v>0</v>
      </c>
      <c r="FX89" s="103">
        <f t="shared" si="260"/>
        <v>0</v>
      </c>
      <c r="FY89" s="103">
        <f t="shared" si="260"/>
        <v>0</v>
      </c>
      <c r="FZ89" s="103">
        <f t="shared" si="260"/>
        <v>0</v>
      </c>
      <c r="GA89" s="103">
        <f t="shared" si="260"/>
        <v>0</v>
      </c>
      <c r="GB89" s="103">
        <f t="shared" si="260"/>
        <v>0</v>
      </c>
      <c r="GC89" s="103">
        <f t="shared" si="260"/>
        <v>0</v>
      </c>
      <c r="GD89" s="103">
        <f t="shared" si="260"/>
        <v>0</v>
      </c>
      <c r="GE89" s="103">
        <f t="shared" si="260"/>
        <v>0</v>
      </c>
      <c r="GF89" s="103">
        <f t="shared" si="260"/>
        <v>0</v>
      </c>
      <c r="GG89" s="103">
        <f t="shared" si="260"/>
        <v>0</v>
      </c>
      <c r="GH89" s="103">
        <f t="shared" si="260"/>
        <v>0</v>
      </c>
      <c r="GI89" s="103">
        <f t="shared" si="260"/>
        <v>0</v>
      </c>
      <c r="GJ89" s="103">
        <f t="shared" si="260"/>
        <v>0</v>
      </c>
      <c r="GK89" s="103">
        <f t="shared" si="260"/>
        <v>2495.56</v>
      </c>
      <c r="GL89" s="103">
        <f t="shared" si="260"/>
        <v>0</v>
      </c>
      <c r="GM89" s="103">
        <f t="shared" si="260"/>
        <v>0</v>
      </c>
      <c r="GN89" s="103">
        <f t="shared" si="260"/>
        <v>0</v>
      </c>
      <c r="GO89" s="103">
        <f t="shared" si="260"/>
        <v>0</v>
      </c>
      <c r="GP89" s="103">
        <f t="shared" si="260"/>
        <v>0</v>
      </c>
      <c r="GQ89" s="103">
        <f t="shared" si="260"/>
        <v>1505.96</v>
      </c>
      <c r="GR89" s="103">
        <f t="shared" si="260"/>
        <v>0</v>
      </c>
      <c r="GS89" s="103">
        <f t="shared" si="260"/>
        <v>0</v>
      </c>
      <c r="GT89" s="103">
        <f t="shared" si="260"/>
        <v>0</v>
      </c>
      <c r="GU89" s="103">
        <f t="shared" si="260"/>
        <v>25877.08</v>
      </c>
      <c r="GV89" s="71">
        <f>GU89/E89</f>
        <v>1.7968177167176208E-3</v>
      </c>
      <c r="GW89" s="107">
        <f t="shared" si="248"/>
        <v>31.543181735070757</v>
      </c>
    </row>
    <row r="90" spans="1:222" ht="4.5" customHeight="1" x14ac:dyDescent="0.2">
      <c r="A90" s="38"/>
      <c r="B90" s="87"/>
      <c r="C90" s="100"/>
      <c r="D90" s="120"/>
      <c r="E90" s="121"/>
      <c r="F90" s="81"/>
      <c r="G90" s="81"/>
      <c r="H90" s="81"/>
      <c r="I90" s="81"/>
      <c r="J90" s="81"/>
      <c r="K90" s="81"/>
      <c r="L90" s="81"/>
      <c r="M90" s="81"/>
      <c r="N90" s="81"/>
      <c r="O90" s="92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92"/>
      <c r="AO90" s="81"/>
      <c r="AP90" s="81"/>
      <c r="AQ90" s="81"/>
      <c r="AR90" s="81"/>
      <c r="AS90" s="81"/>
      <c r="AT90" s="81"/>
      <c r="AU90" s="81"/>
      <c r="AV90" s="92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92"/>
      <c r="BX90" s="81"/>
      <c r="BY90" s="81"/>
      <c r="BZ90" s="81"/>
      <c r="CA90" s="81"/>
      <c r="CB90" s="81"/>
      <c r="CC90" s="81"/>
      <c r="CD90" s="81"/>
      <c r="CE90" s="81"/>
      <c r="CF90" s="92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  <c r="EW90" s="81"/>
      <c r="EX90" s="81"/>
      <c r="EY90" s="81"/>
      <c r="EZ90" s="81"/>
      <c r="FA90" s="81"/>
      <c r="FB90" s="81"/>
      <c r="FC90" s="81"/>
      <c r="FD90" s="81"/>
      <c r="FE90" s="81"/>
      <c r="FF90" s="81"/>
      <c r="FG90" s="81"/>
      <c r="FH90" s="81"/>
      <c r="FI90" s="81"/>
      <c r="FJ90" s="81"/>
      <c r="FK90" s="81"/>
      <c r="FL90" s="81"/>
      <c r="FM90" s="81"/>
      <c r="FN90" s="81"/>
      <c r="FO90" s="81"/>
      <c r="FP90" s="81"/>
      <c r="FQ90" s="81"/>
      <c r="FR90" s="81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122"/>
    </row>
    <row r="91" spans="1:222" ht="12.75" x14ac:dyDescent="0.2">
      <c r="A91" s="99" t="s">
        <v>291</v>
      </c>
      <c r="B91" s="87"/>
      <c r="C91" s="100"/>
      <c r="D91" s="120"/>
      <c r="E91" s="121"/>
      <c r="F91" s="81"/>
      <c r="G91" s="81"/>
      <c r="H91" s="81"/>
      <c r="I91" s="81"/>
      <c r="J91" s="81"/>
      <c r="K91" s="81"/>
      <c r="L91" s="81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108"/>
      <c r="HE91" s="97"/>
      <c r="HF91" s="97"/>
      <c r="HG91" s="97"/>
      <c r="HH91" s="97"/>
      <c r="HI91" s="97"/>
      <c r="HJ91" s="97"/>
      <c r="HK91" s="97"/>
      <c r="HL91" s="97"/>
      <c r="HM91" s="97"/>
      <c r="HN91" s="97"/>
    </row>
    <row r="92" spans="1:222" x14ac:dyDescent="0.2">
      <c r="B92" s="87" t="s">
        <v>292</v>
      </c>
      <c r="C92" s="87" t="s">
        <v>293</v>
      </c>
      <c r="D92" s="88">
        <f>IF(ISNA(VLOOKUP($B92,'[2]1516 enrollment_Rev_Exp by size'!$A$6:$C$325,3,FALSE)),"",VLOOKUP($B92,'[2]1516 enrollment_Rev_Exp by size'!$A$6:$C$325,3,FALSE))</f>
        <v>17375.98</v>
      </c>
      <c r="E92" s="89">
        <v>194605174.66999999</v>
      </c>
      <c r="F92" s="67">
        <f>N92+AM92+AU92+BV92+CE92+FS92+GU92</f>
        <v>194605174.66999999</v>
      </c>
      <c r="G92" s="67">
        <f>F92-E92</f>
        <v>0</v>
      </c>
      <c r="H92" s="90">
        <f>IF(ISNA(VLOOKUP($B92,'[2]1516 Exp_Rev Access'!$F$7:$FS$310,2,FALSE)),"",VLOOKUP($B92,'[2]1516 Exp_Rev Access'!$F$7:$FS$310,2,FALSE))</f>
        <v>22045333.579999998</v>
      </c>
      <c r="I92" s="90">
        <f>IF(ISNA(VLOOKUP($B92,'[2]1516 Exp_Rev Access'!$F$7:$FS$310,3,FALSE)),"",VLOOKUP($B92,'[2]1516 Exp_Rev Access'!$F$7:$FS$310,3,FALSE))</f>
        <v>0</v>
      </c>
      <c r="J92" s="90">
        <f>IF(ISNA(VLOOKUP($B92,'[2]1516 Exp_Rev Access'!$F$7:$FS$310,4,FALSE)),"",VLOOKUP($B92,'[2]1516 Exp_Rev Access'!$F$7:$FS$310,4,FALSE))</f>
        <v>0</v>
      </c>
      <c r="K92" s="90">
        <f>IF(ISNA(VLOOKUP($B92,'[2]1516 Exp_Rev Access'!$F$7:$FS$310,5,FALSE)),"-",VLOOKUP($B92,'[2]1516 Exp_Rev Access'!$F$7:$FS$310,5,FALSE))</f>
        <v>0</v>
      </c>
      <c r="L92" s="90">
        <f>IF(ISNA(VLOOKUP($B92,'[2]1516 Exp_Rev Access'!$F$7:$FS$310,6,FALSE)),"",VLOOKUP($B92,'[2]1516 Exp_Rev Access'!$F$7:$FS$310,6,FALSE))</f>
        <v>0</v>
      </c>
      <c r="M92" s="90">
        <f>IF(ISNA(VLOOKUP($B92,'[2]1516 Exp_Rev Access'!$F$7:$FS$310,7,FALSE)),"",VLOOKUP($B92,'[2]1516 Exp_Rev Access'!$F$7:$FS$310,7,FALSE))</f>
        <v>3453</v>
      </c>
      <c r="N92" s="53">
        <f>SUM(H92:M92)</f>
        <v>22048786.579999998</v>
      </c>
      <c r="O92" s="91">
        <f>N92/E92</f>
        <v>0.11330010426181644</v>
      </c>
      <c r="P92" s="53">
        <f>N92/D92</f>
        <v>1268.9233401511742</v>
      </c>
      <c r="Q92" s="90">
        <f>IF(ISNA(VLOOKUP($B92,'[2]1516 Exp_Rev Access'!$F$7:$FS$310,8,FALSE)),"",VLOOKUP($B92,'[2]1516 Exp_Rev Access'!$F$7:$FS$310,8,FALSE))</f>
        <v>350</v>
      </c>
      <c r="R92" s="90">
        <f>IF(ISNA(VLOOKUP($B92,'[2]1516 Exp_Rev Access'!$F$7:$FS$310,9,FALSE)),"",VLOOKUP($B92,'[2]1516 Exp_Rev Access'!$F$7:$FS$310,9,FALSE))</f>
        <v>0</v>
      </c>
      <c r="S92" s="90">
        <f>IF(ISNA(VLOOKUP($B92,'[2]1516 Exp_Rev Access'!$F$7:$FS$310,10,FALSE)),"",VLOOKUP($B92,'[2]1516 Exp_Rev Access'!$F$7:$FS$310,10,FALSE))</f>
        <v>0</v>
      </c>
      <c r="T92" s="90">
        <f>IF(ISNA(VLOOKUP($B92,'[2]1516 Exp_Rev Access'!$F$7:$FS$310,11,FALSE)),"",VLOOKUP($B92,'[2]1516 Exp_Rev Access'!$F$7:$FS$310,11,FALSE))</f>
        <v>0</v>
      </c>
      <c r="U92" s="90">
        <f>IF(ISNA(VLOOKUP($B92,'[2]1516 Exp_Rev Access'!$F$7:$FS$310,12,FALSE)),"",VLOOKUP($B92,'[2]1516 Exp_Rev Access'!$F$7:$FS$310,12,FALSE))</f>
        <v>0</v>
      </c>
      <c r="V92" s="90">
        <f>IF(ISNA(VLOOKUP($B92,'[2]1516 Exp_Rev Access'!$F$7:$FS$310,13,FALSE)),"",VLOOKUP($B92,'[2]1516 Exp_Rev Access'!$F$7:$FS$310,13,FALSE))</f>
        <v>0</v>
      </c>
      <c r="W92" s="90">
        <f>IF(ISNA(VLOOKUP($B92,'[2]1516 Exp_Rev Access'!$F$7:$FS$310,14,FALSE)),"",VLOOKUP($B92,'[2]1516 Exp_Rev Access'!$F$7:$FS$310,14,FALSE))</f>
        <v>0</v>
      </c>
      <c r="X92" s="90">
        <f>IF(ISNA(VLOOKUP($B92,'[2]1516 Exp_Rev Access'!$F$7:$FS$310,15,FALSE)),"",VLOOKUP($B92,'[2]1516 Exp_Rev Access'!$F$7:$FS$310,15,FALSE))</f>
        <v>0</v>
      </c>
      <c r="Y92" s="90">
        <f>IF(ISNA(VLOOKUP($B92,'[2]1516 Exp_Rev Access'!$F$7:$FS$310,16,FALSE)),"",VLOOKUP($B92,'[2]1516 Exp_Rev Access'!$F$7:$FS$310,16,FALSE))</f>
        <v>71338.38</v>
      </c>
      <c r="Z92" s="90">
        <f>IF(ISNA(VLOOKUP($B92,'[2]1516 Exp_Rev Access'!$F$7:$FS$310,17,FALSE)),"",VLOOKUP($B92,'[2]1516 Exp_Rev Access'!$F$7:$FS$310,17,FALSE))</f>
        <v>0</v>
      </c>
      <c r="AA92" s="90">
        <f>IF(ISNA(VLOOKUP($B92,'[2]1516 Exp_Rev Access'!$F$7:$FS$310,18,FALSE)),"",VLOOKUP($B92,'[2]1516 Exp_Rev Access'!$F$7:$FS$310,18,FALSE))</f>
        <v>0</v>
      </c>
      <c r="AB92" s="90">
        <f>IF(ISNA(VLOOKUP($B92,'[2]1516 Exp_Rev Access'!$F$7:$FS$310,19,FALSE)),"",VLOOKUP($B92,'[2]1516 Exp_Rev Access'!$F$7:$FS$310,19,FALSE))</f>
        <v>0</v>
      </c>
      <c r="AC92" s="90">
        <f>IF(ISNA(VLOOKUP($B92,'[2]1516 Exp_Rev Access'!$F$7:$FS$310,20,FALSE)),"",VLOOKUP($B92,'[2]1516 Exp_Rev Access'!$F$7:$FS$310,20,FALSE))</f>
        <v>0</v>
      </c>
      <c r="AD92" s="90">
        <f>IF(ISNA(VLOOKUP($B92,'[2]1516 Exp_Rev Access'!$F$7:$FS$310,21,FALSE)),"",VLOOKUP($B92,'[2]1516 Exp_Rev Access'!$F$7:$FS$310,21,FALSE))</f>
        <v>943167.09</v>
      </c>
      <c r="AE92" s="90">
        <f>IF(ISNA(VLOOKUP($B92,'[2]1516 Exp_Rev Access'!$F$7:$FS$310,22,FALSE)),"",VLOOKUP($B92,'[2]1516 Exp_Rev Access'!$F$7:$FS$310,22,FALSE))</f>
        <v>97920.8</v>
      </c>
      <c r="AF92" s="90">
        <f>IF(ISNA(VLOOKUP($B92,'[2]1516 Exp_Rev Access'!$F$7:$FS$310,23,FALSE)),"",VLOOKUP($B92,'[2]1516 Exp_Rev Access'!$F$7:$FS$310,23,FALSE))</f>
        <v>9005</v>
      </c>
      <c r="AG92" s="90">
        <f>IF(ISNA(VLOOKUP($B92,'[2]1516 Exp_Rev Access'!$F$7:$FS$310,24,FALSE)),"",VLOOKUP($B92,'[2]1516 Exp_Rev Access'!$F$7:$FS$310,24,FALSE))</f>
        <v>0</v>
      </c>
      <c r="AH92" s="90">
        <f>IF(ISNA(VLOOKUP($B92,'[2]1516 Exp_Rev Access'!$F$7:$FS$310,25,FALSE)),"",VLOOKUP($B92,'[2]1516 Exp_Rev Access'!$F$7:$FS$310,25,FALSE))</f>
        <v>18182.3</v>
      </c>
      <c r="AI92" s="90">
        <f>IF(ISNA(VLOOKUP($B92,'[2]1516 Exp_Rev Access'!$F$7:$FS$310,26,FALSE)),"",VLOOKUP($B92,'[2]1516 Exp_Rev Access'!$F$7:$FS$310,26,FALSE))</f>
        <v>44345.38</v>
      </c>
      <c r="AJ92" s="90">
        <f>IF(ISNA(VLOOKUP($B92,'[2]1516 Exp_Rev Access'!$F$7:$FS$310,27,FALSE)),"",VLOOKUP($B92,'[2]1516 Exp_Rev Access'!$F$7:$FS$310,27,FALSE))</f>
        <v>199698.91</v>
      </c>
      <c r="AK92" s="90">
        <f>IF(ISNA(VLOOKUP($B92,'[2]1516 Exp_Rev Access'!$F$7:$FS$310,28,FALSE)),"",VLOOKUP($B92,'[2]1516 Exp_Rev Access'!$F$7:$FS$310,28,FALSE))</f>
        <v>372906.59</v>
      </c>
      <c r="AL92" s="90">
        <f>IF(ISNA(VLOOKUP($B92,'[2]1516 Exp_Rev Access'!$F$7:$FS$310,29,FALSE)),"",VLOOKUP($B92,'[2]1516 Exp_Rev Access'!$F$7:$FS$310,29,FALSE))</f>
        <v>49719.34</v>
      </c>
      <c r="AM92" s="53">
        <f>SUM(Q92:AL92)</f>
        <v>1806633.79</v>
      </c>
      <c r="AN92" s="92">
        <f>AM92/E92</f>
        <v>9.2835855627353345E-3</v>
      </c>
      <c r="AO92" s="68">
        <f>AM92/D92</f>
        <v>103.97305878574906</v>
      </c>
      <c r="AP92" s="90">
        <f>IF(ISNA(VLOOKUP($B92,'[2]1516 Exp_Rev Access'!$F$7:$FS$310,30,FALSE)),"",VLOOKUP($B92,'[2]1516 Exp_Rev Access'!$F$7:$FS$310,30,FALSE))</f>
        <v>100983280.95</v>
      </c>
      <c r="AQ92" s="90">
        <f>IF(ISNA(VLOOKUP($B92,'[2]1516 Exp_Rev Access'!$F$7:$FS$310,31,FALSE)),"",VLOOKUP($B92,'[2]1516 Exp_Rev Access'!$F$7:$FS$310,31,FALSE))</f>
        <v>3505300.93</v>
      </c>
      <c r="AR92" s="90">
        <f>IF(ISNA(VLOOKUP($B92,'[2]1516 Exp_Rev Access'!$F$7:$FS$310,32,FALSE)),"",VLOOKUP($B92,'[2]1516 Exp_Rev Access'!$F$7:$FS$310,32,FALSE))</f>
        <v>15631525.560000001</v>
      </c>
      <c r="AS92" s="90">
        <f>IF(ISNA(VLOOKUP($B92,'[2]1516 Exp_Rev Access'!$F$7:$FS$310,33,FALSE)),"",VLOOKUP($B92,'[2]1516 Exp_Rev Access'!$F$7:$FS$310,33,FALSE))</f>
        <v>0</v>
      </c>
      <c r="AT92" s="90">
        <f>IF(ISNA(VLOOKUP($B92,'[2]1516 Exp_Rev Access'!$F$7:$FS$310,34,FALSE)),"",VLOOKUP($B92,'[2]1516 Exp_Rev Access'!$F$7:$FS$310,34,FALSE))</f>
        <v>0</v>
      </c>
      <c r="AU92" s="53">
        <f>SUM(AP92:AT92)</f>
        <v>120120107.44000001</v>
      </c>
      <c r="AV92" s="93">
        <f>AU92/E92</f>
        <v>0.61725032565908189</v>
      </c>
      <c r="AW92" s="53">
        <f>AU92/D92</f>
        <v>6912.9975656049337</v>
      </c>
      <c r="AX92" s="90">
        <f>IF(ISNA(VLOOKUP($B92,'[2]1516 Exp_Rev Access'!$F$7:$FS$310,35,FALSE)),"",VLOOKUP($B92,'[2]1516 Exp_Rev Access'!$F$7:$FS$310,35,FALSE))</f>
        <v>0</v>
      </c>
      <c r="AY92" s="90">
        <f>IF(ISNA(VLOOKUP($B92,'[2]1516 Exp_Rev Access'!$F$7:$FS$310,36,FALSE)),"",VLOOKUP($B92,'[2]1516 Exp_Rev Access'!$F$7:$FS$310,36,FALSE))</f>
        <v>13005377.289999999</v>
      </c>
      <c r="AZ92" s="90">
        <f>IF(ISNA(VLOOKUP($B92,'[2]1516 Exp_Rev Access'!$F$7:$FS$310,37,FALSE)),"",VLOOKUP($B92,'[2]1516 Exp_Rev Access'!$F$7:$FS$310,37,FALSE))</f>
        <v>584082.37</v>
      </c>
      <c r="BA92" s="90">
        <f>IF(ISNA(VLOOKUP($B92,'[2]1516 Exp_Rev Access'!$F$7:$FS$310,38,FALSE)),"",VLOOKUP($B92,'[2]1516 Exp_Rev Access'!$F$7:$FS$310,38,FALSE))</f>
        <v>0</v>
      </c>
      <c r="BB92" s="90">
        <f>IF(ISNA(VLOOKUP($B92,'[2]1516 Exp_Rev Access'!$F$7:$FS$310,39,FALSE)),"",VLOOKUP($B92,'[2]1516 Exp_Rev Access'!$F$7:$FS$310,39,FALSE))</f>
        <v>0</v>
      </c>
      <c r="BC92" s="90">
        <f>IF(ISNA(VLOOKUP($B92,'[2]1516 Exp_Rev Access'!$F$7:$FS$310,40,FALSE)),"",VLOOKUP($B92,'[2]1516 Exp_Rev Access'!$F$7:$FS$310,40,FALSE))</f>
        <v>5545437.5800000001</v>
      </c>
      <c r="BD92" s="90">
        <f>IF(ISNA(VLOOKUP($B92,'[2]1516 Exp_Rev Access'!$F$7:$FS$310,41,FALSE)),"",VLOOKUP($B92,'[2]1516 Exp_Rev Access'!$F$7:$FS$310,41,FALSE))</f>
        <v>0</v>
      </c>
      <c r="BE92" s="90">
        <f>IF(ISNA(VLOOKUP($B92,'[2]1516 Exp_Rev Access'!$F$7:$FS$310,42,FALSE)),"",VLOOKUP($B92,'[2]1516 Exp_Rev Access'!$F$7:$FS$310,42,FALSE))</f>
        <v>1484673.76</v>
      </c>
      <c r="BF92" s="90">
        <f>IF(ISNA(VLOOKUP($B92,'[2]1516 Exp_Rev Access'!$F$7:$FS$310,43,FALSE)),"",VLOOKUP($B92,'[2]1516 Exp_Rev Access'!$F$7:$FS$310,43,FALSE))</f>
        <v>0</v>
      </c>
      <c r="BG92" s="90">
        <f>IF(ISNA(VLOOKUP($B92,'[2]1516 Exp_Rev Access'!$F$7:$FS$310,44,FALSE)),"",VLOOKUP($B92,'[2]1516 Exp_Rev Access'!$F$7:$FS$310,44,FALSE))</f>
        <v>4541039.7699999996</v>
      </c>
      <c r="BH92" s="90">
        <f>IF(ISNA(VLOOKUP($B92,'[2]1516 Exp_Rev Access'!$F$7:$FS$310,45,FALSE)),"",VLOOKUP($B92,'[2]1516 Exp_Rev Access'!$F$7:$FS$310,45,FALSE))</f>
        <v>162716.82</v>
      </c>
      <c r="BI92" s="90">
        <f>IF(ISNA(VLOOKUP($B92,'[2]1516 Exp_Rev Access'!$F$7:$FS$310,46,FALSE)),"",VLOOKUP($B92,'[2]1516 Exp_Rev Access'!$F$7:$FS$310,46,FALSE))</f>
        <v>0</v>
      </c>
      <c r="BJ92" s="90">
        <f>IF(ISNA(VLOOKUP($B92,'[2]1516 Exp_Rev Access'!$F$7:$FS$310,47,FALSE)),"",VLOOKUP($B92,'[2]1516 Exp_Rev Access'!$F$7:$FS$310,47,FALSE))</f>
        <v>170255.79</v>
      </c>
      <c r="BK92" s="90">
        <f>IF(ISNA(VLOOKUP($B92,'[2]1516 Exp_Rev Access'!$F$7:$FS$310,48,FALSE)),"",VLOOKUP($B92,'[2]1516 Exp_Rev Access'!$F$7:$FS$310,48,FALSE))</f>
        <v>5866782.6200000001</v>
      </c>
      <c r="BL92" s="90">
        <f>IF(ISNA(VLOOKUP($B92,'[2]1516 Exp_Rev Access'!$F$7:$FS$310,49,FALSE)),"",VLOOKUP($B92,'[2]1516 Exp_Rev Access'!$F$7:$FS$310,49,FALSE))</f>
        <v>0</v>
      </c>
      <c r="BM92" s="90">
        <f>IF(ISNA(VLOOKUP($B92,'[2]1516 Exp_Rev Access'!$F$7:$FS$310,50,FALSE)),"",VLOOKUP($B92,'[2]1516 Exp_Rev Access'!$F$7:$FS$310,50,FALSE))</f>
        <v>0</v>
      </c>
      <c r="BN92" s="90">
        <f>IF(ISNA(VLOOKUP($B92,'[2]1516 Exp_Rev Access'!$F$7:$FS$310,51,FALSE)),"",VLOOKUP($B92,'[2]1516 Exp_Rev Access'!$F$7:$FS$310,51,FALSE))</f>
        <v>0</v>
      </c>
      <c r="BO92" s="90">
        <f>IF(ISNA(VLOOKUP($B92,'[2]1516 Exp_Rev Access'!$F$7:$FS$310,52,FALSE)),"",VLOOKUP($B92,'[2]1516 Exp_Rev Access'!$F$7:$FS$310,52,FALSE))</f>
        <v>0</v>
      </c>
      <c r="BP92" s="90">
        <f>IF(ISNA(VLOOKUP($B92,'[2]1516 Exp_Rev Access'!$F$7:$FS$310,53,FALSE)),"",VLOOKUP($B92,'[2]1516 Exp_Rev Access'!$F$7:$FS$310,53,FALSE))</f>
        <v>0</v>
      </c>
      <c r="BQ92" s="90">
        <f>IF(ISNA(VLOOKUP($B92,'[2]1516 Exp_Rev Access'!$F$7:$FS$310,54,FALSE)),"",VLOOKUP($B92,'[2]1516 Exp_Rev Access'!$F$7:$FS$310,54,FALSE))</f>
        <v>0</v>
      </c>
      <c r="BR92" s="90">
        <f>IF(ISNA(VLOOKUP($B92,'[2]1516 Exp_Rev Access'!$F$7:$FS$310,55,FALSE)),"",VLOOKUP($B92,'[2]1516 Exp_Rev Access'!$F$7:$FS$310,55,FALSE))</f>
        <v>0</v>
      </c>
      <c r="BS92" s="90">
        <f>IF(ISNA(VLOOKUP($B92,'[2]1516 Exp_Rev Access'!$F$7:$FS$310,56,FALSE)),"",VLOOKUP($B92,'[2]1516 Exp_Rev Access'!$F$7:$FS$310,56,FALSE))</f>
        <v>0</v>
      </c>
      <c r="BT92" s="90">
        <f>IF(ISNA(VLOOKUP($B92,'[2]1516 Exp_Rev Access'!$F$7:$FS$310,57,FALSE)),"",VLOOKUP($B92,'[2]1516 Exp_Rev Access'!$F$7:$FS$310,57,FALSE))</f>
        <v>0</v>
      </c>
      <c r="BU92" s="90">
        <f>IF(ISNA(VLOOKUP($B92,'[2]1516 Exp_Rev Access'!$F$7:$FS$310,58,FALSE)),"",VLOOKUP($B92,'[2]1516 Exp_Rev Access'!$F$7:$FS$310,58,FALSE))</f>
        <v>0</v>
      </c>
      <c r="BV92" s="53">
        <f>SUM(AX92:BU92)</f>
        <v>31360366</v>
      </c>
      <c r="BW92" s="92">
        <f>BV92/E92</f>
        <v>0.16114867476252398</v>
      </c>
      <c r="BX92" s="68">
        <f>BV92/D92</f>
        <v>1804.8113545250399</v>
      </c>
      <c r="BY92" s="90">
        <f>IF(ISNA(VLOOKUP($B92,'[2]1516 Exp_Rev Access'!$F$7:$FS$310,59,FALSE)),"",VLOOKUP($B92,'[2]1516 Exp_Rev Access'!$F$7:$FS$310,59,FALSE))</f>
        <v>0</v>
      </c>
      <c r="BZ92" s="90">
        <f>IF(ISNA(VLOOKUP($B92,'[2]1516 Exp_Rev Access'!$F$7:$FS$310,60,FALSE)),"",VLOOKUP($B92,'[2]1516 Exp_Rev Access'!$F$7:$FS$310,60,FALSE))</f>
        <v>0</v>
      </c>
      <c r="CA92" s="90">
        <f>IF(ISNA(VLOOKUP($B92,'[2]1516 Exp_Rev Access'!$F$7:$FS$310,61,FALSE)),"",VLOOKUP($B92,'[2]1516 Exp_Rev Access'!$F$7:$FS$310,61,FALSE))</f>
        <v>0</v>
      </c>
      <c r="CB92" s="90">
        <f>IF(ISNA(VLOOKUP($B92,'[2]1516 Exp_Rev Access'!$F$7:$FS$310,62,FALSE)),"",VLOOKUP($B92,'[2]1516 Exp_Rev Access'!$F$7:$FS$310,62,FALSE))</f>
        <v>0</v>
      </c>
      <c r="CC92" s="90">
        <f>IF(ISNA(VLOOKUP($B92,'[2]1516 Exp_Rev Access'!$F$7:$FS$310,63,FALSE)),"",VLOOKUP($B92,'[2]1516 Exp_Rev Access'!$F$7:$FS$310,63,FALSE))</f>
        <v>0</v>
      </c>
      <c r="CD92" s="90">
        <f>IF(ISNA(VLOOKUP($B92,'[2]1516 Exp_Rev Access'!$F$7:$FS$310,64,FALSE)),"",VLOOKUP($B92,'[2]1516 Exp_Rev Access'!$F$7:$FS$310,64,FALSE))</f>
        <v>0</v>
      </c>
      <c r="CE92" s="53">
        <f>SUM(BY92:CD92)</f>
        <v>0</v>
      </c>
      <c r="CF92" s="92"/>
      <c r="CG92" s="94">
        <f>CE92/D92</f>
        <v>0</v>
      </c>
      <c r="CH92" s="90">
        <f>IF(ISNA(VLOOKUP($B92,'[2]1516 Exp_Rev Access'!$F$7:$FS$310,65,FALSE)),"",VLOOKUP($B92,'[2]1516 Exp_Rev Access'!$F$7:$FS$310,65,FALSE))</f>
        <v>11224.9</v>
      </c>
      <c r="CI92" s="90">
        <f>IF(ISNA(VLOOKUP($B92,'[2]1516 Exp_Rev Access'!$F$7:$FS$310,66,FALSE)),"",VLOOKUP($B92,'[2]1516 Exp_Rev Access'!$F$7:$FS$310,66,FALSE))</f>
        <v>0</v>
      </c>
      <c r="CJ92" s="90">
        <f>IF(ISNA(VLOOKUP($B92,'[2]1516 Exp_Rev Access'!$F$7:$FS$310,67,FALSE)),"",VLOOKUP($B92,'[2]1516 Exp_Rev Access'!$F$7:$FS$310,67,FALSE))</f>
        <v>0</v>
      </c>
      <c r="CK92" s="90">
        <f>IF(ISNA(VLOOKUP($B92,'[2]1516 Exp_Rev Access'!$F$7:$FS$310,68,FALSE)),"",VLOOKUP($B92,'[2]1516 Exp_Rev Access'!$F$7:$FS$310,68,FALSE))</f>
        <v>0</v>
      </c>
      <c r="CL92" s="90">
        <f>IF(ISNA(VLOOKUP($B92,'[2]1516 Exp_Rev Access'!$F$7:$FS$310,69,FALSE)),"",VLOOKUP($B92,'[2]1516 Exp_Rev Access'!$F$7:$FS$310,69,FALSE))</f>
        <v>0</v>
      </c>
      <c r="CM92" s="90">
        <f>IF(ISNA(VLOOKUP($B92,'[2]1516 Exp_Rev Access'!$F$7:$FS$310,70,FALSE)),"",VLOOKUP($B92,'[2]1516 Exp_Rev Access'!$F$7:$FS$310,70,FALSE))</f>
        <v>0</v>
      </c>
      <c r="CN92" s="90">
        <f>IF(ISNA(VLOOKUP($B92,'[2]1516 Exp_Rev Access'!$F$7:$FS$310,71,FALSE)),"",VLOOKUP($B92,'[2]1516 Exp_Rev Access'!$F$7:$FS$310,71,FALSE))</f>
        <v>0</v>
      </c>
      <c r="CO92" s="90">
        <f>IF(ISNA(VLOOKUP($B92,'[2]1516 Exp_Rev Access'!$F$7:$FS$310,72,FALSE)),"",VLOOKUP($B92,'[2]1516 Exp_Rev Access'!$F$7:$FS$310,72,FALSE))</f>
        <v>0</v>
      </c>
      <c r="CP92" s="90">
        <f>IF(ISNA(VLOOKUP($B92,'[2]1516 Exp_Rev Access'!$F$7:$FS$310,73,FALSE)),"",VLOOKUP($B92,'[2]1516 Exp_Rev Access'!$F$7:$FS$310,73,FALSE))</f>
        <v>0</v>
      </c>
      <c r="CQ92" s="90">
        <f>IF(ISNA(VLOOKUP($B92,'[2]1516 Exp_Rev Access'!$F$7:$FS$310,74,FALSE)),"",VLOOKUP($B92,'[2]1516 Exp_Rev Access'!$F$7:$FS$310,74,FALSE))</f>
        <v>2963554.24</v>
      </c>
      <c r="CR92" s="90">
        <f>IF(ISNA(VLOOKUP($B92,'[2]1516 Exp_Rev Access'!$F$7:$FS$310,75,FALSE)),"",VLOOKUP($B92,'[2]1516 Exp_Rev Access'!$F$7:$FS$310,75,FALSE))</f>
        <v>0</v>
      </c>
      <c r="CS92" s="90">
        <f>IF(ISNA(VLOOKUP($B92,'[2]1516 Exp_Rev Access'!$F$7:$FS$310,76,FALSE)),"",VLOOKUP($B92,'[2]1516 Exp_Rev Access'!$F$7:$FS$310,76,FALSE))</f>
        <v>122008.61</v>
      </c>
      <c r="CT92" s="90">
        <f>IF(ISNA(VLOOKUP($B92,'[2]1516 Exp_Rev Access'!$F$7:$FS$310,77,FALSE)),"",VLOOKUP($B92,'[2]1516 Exp_Rev Access'!$F$7:$FS$310,77,FALSE))</f>
        <v>0</v>
      </c>
      <c r="CU92" s="90">
        <f>IF(ISNA(VLOOKUP($B92,'[2]1516 Exp_Rev Access'!$F$7:$FS$310,78,FALSE)),"",VLOOKUP($B92,'[2]1516 Exp_Rev Access'!$F$7:$FS$310,78,FALSE))</f>
        <v>5998998.9500000002</v>
      </c>
      <c r="CV92" s="90">
        <f>IF(ISNA(VLOOKUP($B92,'[2]1516 Exp_Rev Access'!$F$7:$FS$310,79,FALSE)),"",VLOOKUP($B92,'[2]1516 Exp_Rev Access'!$F$7:$FS$310,79,FALSE))</f>
        <v>565019.65</v>
      </c>
      <c r="CW92" s="90">
        <f>IF(ISNA(VLOOKUP($B92,'[2]1516 Exp_Rev Access'!$F$7:$FS$310,80,FALSE)),"",VLOOKUP($B92,'[2]1516 Exp_Rev Access'!$F$7:$FS$310,80,FALSE))</f>
        <v>0</v>
      </c>
      <c r="CX92" s="90">
        <f>IF(ISNA(VLOOKUP($B92,'[2]1516 Exp_Rev Access'!$F$7:$FS$310,81,FALSE)),"",VLOOKUP($B92,'[2]1516 Exp_Rev Access'!$F$7:$FS$310,81,FALSE))</f>
        <v>0</v>
      </c>
      <c r="CY92" s="90">
        <f>IF(ISNA(VLOOKUP($B92,'[2]1516 Exp_Rev Access'!$F$7:$FS$310,82,FALSE)),"",VLOOKUP($B92,'[2]1516 Exp_Rev Access'!$F$7:$FS$310,82,FALSE))</f>
        <v>0</v>
      </c>
      <c r="CZ92" s="90">
        <f>IF(ISNA(VLOOKUP($B92,'[2]1516 Exp_Rev Access'!$F$7:$FS$310,83,FALSE)),"",VLOOKUP($B92,'[2]1516 Exp_Rev Access'!$F$7:$FS$310,83,FALSE))</f>
        <v>0</v>
      </c>
      <c r="DA92" s="90">
        <f>IF(ISNA(VLOOKUP($B92,'[2]1516 Exp_Rev Access'!$F$7:$FS$310,84,FALSE)),"",VLOOKUP($B92,'[2]1516 Exp_Rev Access'!$F$7:$FS$310,84,FALSE))</f>
        <v>0</v>
      </c>
      <c r="DB92" s="90">
        <f>IF(ISNA(VLOOKUP($B92,'[2]1516 Exp_Rev Access'!$F$7:$FS$310,85,FALSE)),"",VLOOKUP($B92,'[2]1516 Exp_Rev Access'!$F$7:$FS$310,85,FALSE))</f>
        <v>1143676.3700000001</v>
      </c>
      <c r="DC92" s="90">
        <f>IF(ISNA(VLOOKUP($B92,'[2]1516 Exp_Rev Access'!$F$7:$FS$310,86,FALSE)),"",VLOOKUP($B92,'[2]1516 Exp_Rev Access'!$F$7:$FS$310,86,FALSE))</f>
        <v>0</v>
      </c>
      <c r="DD92" s="90">
        <f>IF(ISNA(VLOOKUP($B92,'[2]1516 Exp_Rev Access'!$F$7:$FS$310,87,FALSE)),"",VLOOKUP($B92,'[2]1516 Exp_Rev Access'!$F$7:$FS$310,87,FALSE))</f>
        <v>0</v>
      </c>
      <c r="DE92" s="90">
        <f>IF(ISNA(VLOOKUP($B92,'[2]1516 Exp_Rev Access'!$F$7:$FS$310,88,FALSE)),"",VLOOKUP($B92,'[2]1516 Exp_Rev Access'!$F$7:$FS$310,88,FALSE))</f>
        <v>0</v>
      </c>
      <c r="DF92" s="90">
        <f>IF(ISNA(VLOOKUP($B92,'[2]1516 Exp_Rev Access'!$F$7:$FS$310,89,FALSE)),"",VLOOKUP($B92,'[2]1516 Exp_Rev Access'!$F$7:$FS$310,89,FALSE))</f>
        <v>0</v>
      </c>
      <c r="DG92" s="90">
        <f>IF(ISNA(VLOOKUP($B92,'[2]1516 Exp_Rev Access'!$F$7:$FS$310,90,FALSE)),"",VLOOKUP($B92,'[2]1516 Exp_Rev Access'!$F$7:$FS$310,90,FALSE))</f>
        <v>0</v>
      </c>
      <c r="DH92" s="90">
        <f>IF(ISNA(VLOOKUP($B92,'[2]1516 Exp_Rev Access'!$F$7:$FS$310,91,FALSE)),"",VLOOKUP($B92,'[2]1516 Exp_Rev Access'!$F$7:$FS$310,91,FALSE))</f>
        <v>101644.37</v>
      </c>
      <c r="DI92" s="90">
        <f>IF(ISNA(VLOOKUP($B92,'[2]1516 Exp_Rev Access'!$F$7:$FS$310,92,FALSE)),"",VLOOKUP($B92,'[2]1516 Exp_Rev Access'!$F$7:$FS$310,92,FALSE))</f>
        <v>7006637.0800000001</v>
      </c>
      <c r="DJ92" s="90">
        <f>IF(ISNA(VLOOKUP($B92,'[2]1516 Exp_Rev Access'!$F$7:$FS$310,93,FALSE)),"",VLOOKUP($B92,'[2]1516 Exp_Rev Access'!$F$7:$FS$310,93,FALSE))</f>
        <v>0</v>
      </c>
      <c r="DK92" s="90">
        <f>IF(ISNA(VLOOKUP($B92,'[2]1516 Exp_Rev Access'!$F$7:$FS$310,94,FALSE)),"",VLOOKUP($B92,'[2]1516 Exp_Rev Access'!$F$7:$FS$310,94,FALSE))</f>
        <v>0</v>
      </c>
      <c r="DL92" s="90">
        <f>IF(ISNA(VLOOKUP($B92,'[2]1516 Exp_Rev Access'!$F$7:$FS$310,95,FALSE)),"",VLOOKUP($B92,'[2]1516 Exp_Rev Access'!$F$7:$FS$310,95,FALSE))</f>
        <v>0</v>
      </c>
      <c r="DM92" s="90">
        <f>IF(ISNA(VLOOKUP($B92,'[2]1516 Exp_Rev Access'!$F$7:$FS$310,96,FALSE)),"",VLOOKUP($B92,'[2]1516 Exp_Rev Access'!$F$7:$FS$310,96,FALSE))</f>
        <v>0</v>
      </c>
      <c r="DN92" s="90">
        <f>IF(ISNA(VLOOKUP($B92,'[2]1516 Exp_Rev Access'!$F$7:$FS$310,97,FALSE)),"",VLOOKUP($B92,'[2]1516 Exp_Rev Access'!$F$7:$FS$310,97,FALSE))</f>
        <v>0</v>
      </c>
      <c r="DO92" s="90">
        <f>IF(ISNA(VLOOKUP($B92,'[2]1516 Exp_Rev Access'!$F$7:$FS$310,98,FALSE)),"",VLOOKUP($B92,'[2]1516 Exp_Rev Access'!$F$7:$FS$310,98,FALSE))</f>
        <v>0</v>
      </c>
      <c r="DP92" s="90">
        <f>IF(ISNA(VLOOKUP($B92,'[2]1516 Exp_Rev Access'!$F$7:$FS$310,99,FALSE)),"",VLOOKUP($B92,'[2]1516 Exp_Rev Access'!$F$7:$FS$310,99,FALSE))</f>
        <v>0</v>
      </c>
      <c r="DQ92" s="90">
        <f>IF(ISNA(VLOOKUP($B92,'[2]1516 Exp_Rev Access'!$F$7:$FS$310,100,FALSE)),"",VLOOKUP($B92,'[2]1516 Exp_Rev Access'!$F$7:$FS$310,100,FALSE))</f>
        <v>0</v>
      </c>
      <c r="DR92" s="90">
        <f>IF(ISNA(VLOOKUP($B92,'[2]1516 Exp_Rev Access'!$F$7:$FS$310,101,FALSE)),"",VLOOKUP($B92,'[2]1516 Exp_Rev Access'!$F$7:$FS$310,101,FALSE))</f>
        <v>0</v>
      </c>
      <c r="DS92" s="90">
        <f>IF(ISNA(VLOOKUP($B92,'[2]1516 Exp_Rev Access'!$F$7:$FS$310,102,FALSE)),"",VLOOKUP($B92,'[2]1516 Exp_Rev Access'!$F$7:$FS$310,102,FALSE))</f>
        <v>0</v>
      </c>
      <c r="DT92" s="90">
        <f>IF(ISNA(VLOOKUP($B92,'[2]1516 Exp_Rev Access'!$F$7:$FS$310,103,FALSE)),"",VLOOKUP($B92,'[2]1516 Exp_Rev Access'!$F$7:$FS$310,103,FALSE))</f>
        <v>0</v>
      </c>
      <c r="DU92" s="90">
        <f>IF(ISNA(VLOOKUP($B92,'[2]1516 Exp_Rev Access'!$F$7:$FS$310,104,FALSE)),"",VLOOKUP($B92,'[2]1516 Exp_Rev Access'!$F$7:$FS$310,104,FALSE))</f>
        <v>0</v>
      </c>
      <c r="DV92" s="90">
        <f>IF(ISNA(VLOOKUP($B92,'[2]1516 Exp_Rev Access'!$F$7:$FS$310,105,FALSE)),"",VLOOKUP($B92,'[2]1516 Exp_Rev Access'!$F$7:$FS$310,105,FALSE))</f>
        <v>0</v>
      </c>
      <c r="DW92" s="90">
        <f>IF(ISNA(VLOOKUP($B92,'[2]1516 Exp_Rev Access'!$F$7:$FS$310,106,FALSE)),"",VLOOKUP($B92,'[2]1516 Exp_Rev Access'!$F$7:$FS$310,106,FALSE))</f>
        <v>0</v>
      </c>
      <c r="DX92" s="90">
        <f>IF(ISNA(VLOOKUP($B92,'[2]1516 Exp_Rev Access'!$F$7:$FS$310,107,FALSE)),"",VLOOKUP($B92,'[2]1516 Exp_Rev Access'!$F$7:$FS$310,107,FALSE))</f>
        <v>0</v>
      </c>
      <c r="DY92" s="90">
        <f>IF(ISNA(VLOOKUP($B92,'[2]1516 Exp_Rev Access'!$F$7:$FS$310,108,FALSE)),"",VLOOKUP($B92,'[2]1516 Exp_Rev Access'!$F$7:$FS$310,108,FALSE))</f>
        <v>0</v>
      </c>
      <c r="DZ92" s="90">
        <f>IF(ISNA(VLOOKUP($B92,'[2]1516 Exp_Rev Access'!$F$7:$FS$310,109,FALSE)),"",VLOOKUP($B92,'[2]1516 Exp_Rev Access'!$F$7:$FS$310,109,FALSE))</f>
        <v>0</v>
      </c>
      <c r="EA92" s="90">
        <f>IF(ISNA(VLOOKUP($B92,'[2]1516 Exp_Rev Access'!$F$7:$FS$310,110,FALSE)),"",VLOOKUP($B92,'[2]1516 Exp_Rev Access'!$F$7:$FS$310,110,FALSE))</f>
        <v>0</v>
      </c>
      <c r="EB92" s="90">
        <f>IF(ISNA(VLOOKUP($B92,'[2]1516 Exp_Rev Access'!$F$7:$FS$310,111,FALSE)),"",VLOOKUP($B92,'[2]1516 Exp_Rev Access'!$F$7:$FS$310,111,FALSE))</f>
        <v>0</v>
      </c>
      <c r="EC92" s="90">
        <f>IF(ISNA(VLOOKUP($B92,'[2]1516 Exp_Rev Access'!$F$7:$FS$310,112,FALSE)),"",VLOOKUP($B92,'[2]1516 Exp_Rev Access'!$F$7:$FS$310,112,FALSE))</f>
        <v>0</v>
      </c>
      <c r="ED92" s="90">
        <f>IF(ISNA(VLOOKUP($B92,'[2]1516 Exp_Rev Access'!$F$7:$FS$310,113,FALSE)),"",VLOOKUP($B92,'[2]1516 Exp_Rev Access'!$F$7:$FS$310,113,FALSE))</f>
        <v>0</v>
      </c>
      <c r="EE92" s="90">
        <f>IF(ISNA(VLOOKUP($B92,'[2]1516 Exp_Rev Access'!$F$7:$FS$310,114,FALSE)),"",VLOOKUP($B92,'[2]1516 Exp_Rev Access'!$F$7:$FS$310,114,FALSE))</f>
        <v>0</v>
      </c>
      <c r="EF92" s="90">
        <f>IF(ISNA(VLOOKUP($B92,'[2]1516 Exp_Rev Access'!$F$7:$FS$310,115,FALSE)),"",VLOOKUP($B92,'[2]1516 Exp_Rev Access'!$F$7:$FS$310,115,FALSE))</f>
        <v>0</v>
      </c>
      <c r="EG92" s="90">
        <f>IF(ISNA(VLOOKUP($B92,'[2]1516 Exp_Rev Access'!$F$7:$FS$310,116,FALSE)),"",VLOOKUP($B92,'[2]1516 Exp_Rev Access'!$F$7:$FS$310,116,FALSE))</f>
        <v>0</v>
      </c>
      <c r="EH92" s="90">
        <f>IF(ISNA(VLOOKUP($B92,'[2]1516 Exp_Rev Access'!$F$7:$FS$310,117,FALSE)),"",VLOOKUP($B92,'[2]1516 Exp_Rev Access'!$F$7:$FS$310,117,FALSE))</f>
        <v>0</v>
      </c>
      <c r="EI92" s="90">
        <f>IF(ISNA(VLOOKUP($B92,'[2]1516 Exp_Rev Access'!$F$7:$FS$310,118,FALSE)),"",VLOOKUP($B92,'[2]1516 Exp_Rev Access'!$F$7:$FS$310,118,FALSE))</f>
        <v>249887.14</v>
      </c>
      <c r="EJ92" s="90">
        <f>IF(ISNA(VLOOKUP($B92,'[2]1516 Exp_Rev Access'!$F$7:$FS$310,119,FALSE)),"",VLOOKUP($B92,'[2]1516 Exp_Rev Access'!$F$7:$FS$310,119,FALSE))</f>
        <v>0</v>
      </c>
      <c r="EK92" s="90">
        <f>IF(ISNA(VLOOKUP($B92,'[2]1516 Exp_Rev Access'!$F$7:$FS$310,120,FALSE)),"",VLOOKUP($B92,'[2]1516 Exp_Rev Access'!$F$7:$FS$310,120,FALSE))</f>
        <v>0</v>
      </c>
      <c r="EL92" s="90">
        <f>IF(ISNA(VLOOKUP($B92,'[2]1516 Exp_Rev Access'!$F$7:$FS$310,121,FALSE)),"",VLOOKUP($B92,'[2]1516 Exp_Rev Access'!$F$7:$FS$310,121,FALSE))</f>
        <v>0</v>
      </c>
      <c r="EM92" s="90">
        <f>IF(ISNA(VLOOKUP($B92,'[2]1516 Exp_Rev Access'!$F$7:$FS$310,122,FALSE)),"",VLOOKUP($B92,'[2]1516 Exp_Rev Access'!$F$7:$FS$310,122,FALSE))</f>
        <v>0</v>
      </c>
      <c r="EN92" s="90">
        <f>IF(ISNA(VLOOKUP($B92,'[2]1516 Exp_Rev Access'!$F$7:$FS$310,123,FALSE)),"",VLOOKUP($B92,'[2]1516 Exp_Rev Access'!$F$7:$FS$310,123,FALSE))</f>
        <v>0</v>
      </c>
      <c r="EO92" s="90">
        <f>IF(ISNA(VLOOKUP($B92,'[2]1516 Exp_Rev Access'!$F$7:$FS$310,124,FALSE)),"",VLOOKUP($B92,'[2]1516 Exp_Rev Access'!$F$7:$FS$310,124,FALSE))</f>
        <v>0</v>
      </c>
      <c r="EP92" s="90">
        <f>IF(ISNA(VLOOKUP($B92,'[2]1516 Exp_Rev Access'!$F$7:$FS$310,125,FALSE)),"",VLOOKUP($B92,'[2]1516 Exp_Rev Access'!$F$7:$FS$310,125,FALSE))</f>
        <v>0</v>
      </c>
      <c r="EQ92" s="90">
        <f>IF(ISNA(VLOOKUP($B92,'[2]1516 Exp_Rev Access'!$F$7:$FS$310,126,FALSE)),"",VLOOKUP($B92,'[2]1516 Exp_Rev Access'!$F$7:$FS$310,126,FALSE))</f>
        <v>0</v>
      </c>
      <c r="ER92" s="90">
        <f>IF(ISNA(VLOOKUP($B92,'[2]1516 Exp_Rev Access'!$F$7:$FS$310,127,FALSE)),"",VLOOKUP($B92,'[2]1516 Exp_Rev Access'!$F$7:$FS$310,127,FALSE))</f>
        <v>0</v>
      </c>
      <c r="ES92" s="90">
        <f>IF(ISNA(VLOOKUP($B92,'[2]1516 Exp_Rev Access'!$F$7:$FS$310,128,FALSE)),"",VLOOKUP($B92,'[2]1516 Exp_Rev Access'!$F$7:$FS$310,128,FALSE))</f>
        <v>0</v>
      </c>
      <c r="ET92" s="90">
        <f>IF(ISNA(VLOOKUP($B92,'[2]1516 Exp_Rev Access'!$F$7:$FS$310,129,FALSE)),"",VLOOKUP($B92,'[2]1516 Exp_Rev Access'!$F$7:$FS$310,129,FALSE))</f>
        <v>0</v>
      </c>
      <c r="EU92" s="90">
        <f>IF(ISNA(VLOOKUP($B92,'[2]1516 Exp_Rev Access'!$F$7:$FS$310,130,FALSE)),"",VLOOKUP($B92,'[2]1516 Exp_Rev Access'!$F$7:$FS$310,130,FALSE))</f>
        <v>0</v>
      </c>
      <c r="EV92" s="90">
        <f>IF(ISNA(VLOOKUP($B92,'[2]1516 Exp_Rev Access'!$F$7:$FS$310,131,FALSE)),"",VLOOKUP($B92,'[2]1516 Exp_Rev Access'!$F$7:$FS$310,131,FALSE))</f>
        <v>83947.02</v>
      </c>
      <c r="EW92" s="90">
        <f>IF(ISNA(VLOOKUP($B92,'[2]1516 Exp_Rev Access'!$F$7:$FS$310,132,FALSE)),"",VLOOKUP($B92,'[2]1516 Exp_Rev Access'!$F$7:$FS$310,132,FALSE))</f>
        <v>0</v>
      </c>
      <c r="EX92" s="90">
        <f>IF(ISNA(VLOOKUP($B92,'[2]1516 Exp_Rev Access'!$F$7:$FS$310,133,FALSE)),"",VLOOKUP($B92,'[2]1516 Exp_Rev Access'!$F$7:$FS$310,133,FALSE))</f>
        <v>0</v>
      </c>
      <c r="EY92" s="90">
        <f>IF(ISNA(VLOOKUP($B92,'[2]1516 Exp_Rev Access'!$F$7:$FS$310,134,FALSE)),"",VLOOKUP($B92,'[2]1516 Exp_Rev Access'!$F$7:$FS$310,134,FALSE))</f>
        <v>0</v>
      </c>
      <c r="EZ92" s="90">
        <f>IF(ISNA(VLOOKUP($B92,'[2]1516 Exp_Rev Access'!$F$7:$FS$310,135,FALSE)),"",VLOOKUP($B92,'[2]1516 Exp_Rev Access'!$F$7:$FS$310,135,FALSE))</f>
        <v>0</v>
      </c>
      <c r="FA92" s="90">
        <f>IF(ISNA(VLOOKUP($B92,'[2]1516 Exp_Rev Access'!$F$7:$FS$310,136,FALSE)),"",VLOOKUP($B92,'[2]1516 Exp_Rev Access'!$F$7:$FS$310,136,FALSE))</f>
        <v>0</v>
      </c>
      <c r="FB92" s="90">
        <f>IF(ISNA(VLOOKUP($B92,'[2]1516 Exp_Rev Access'!$F$7:$FS$310,137,FALSE)),"",VLOOKUP($B92,'[2]1516 Exp_Rev Access'!$F$7:$FS$310,137,FALSE))</f>
        <v>0</v>
      </c>
      <c r="FC92" s="90">
        <f>IF(ISNA(VLOOKUP($B92,'[2]1516 Exp_Rev Access'!$F$7:$FS$310,138,FALSE)),"",VLOOKUP($B92,'[2]1516 Exp_Rev Access'!$F$7:$FS$310,138,FALSE))</f>
        <v>0</v>
      </c>
      <c r="FD92" s="90">
        <f>IF(ISNA(VLOOKUP($B92,'[2]1516 Exp_Rev Access'!$F$7:$FS$310,139,FALSE)),"",VLOOKUP($B92,'[2]1516 Exp_Rev Access'!$F$7:$FS$310,139,FALSE))</f>
        <v>0</v>
      </c>
      <c r="FE92" s="90">
        <f>IF(ISNA(VLOOKUP($B92,'[2]1516 Exp_Rev Access'!$F$7:$FS$310,140,FALSE)),"",VLOOKUP($B92,'[2]1516 Exp_Rev Access'!$F$7:$FS$310,140,FALSE))</f>
        <v>0</v>
      </c>
      <c r="FF92" s="90">
        <f>IF(ISNA(VLOOKUP($B92,'[2]1516 Exp_Rev Access'!$F$7:$FS$310,141,FALSE)),"",VLOOKUP($B92,'[2]1516 Exp_Rev Access'!$F$7:$FS$310,141,FALSE))</f>
        <v>0</v>
      </c>
      <c r="FG92" s="90">
        <f>IF(ISNA(VLOOKUP($B92,'[2]1516 Exp_Rev Access'!$F$7:$FS$310,142,FALSE)),"",VLOOKUP($B92,'[2]1516 Exp_Rev Access'!$F$7:$FS$310,142,FALSE))</f>
        <v>0</v>
      </c>
      <c r="FH92" s="90">
        <f>IF(ISNA(VLOOKUP($B92,'[2]1516 Exp_Rev Access'!$F$7:$FS$310,143,FALSE)),"",VLOOKUP($B92,'[2]1516 Exp_Rev Access'!$F$7:$FS$310,143,FALSE))</f>
        <v>0</v>
      </c>
      <c r="FI92" s="90">
        <f>IF(ISNA(VLOOKUP($B92,'[2]1516 Exp_Rev Access'!$F$7:$FS$310,144,FALSE)),"",VLOOKUP($B92,'[2]1516 Exp_Rev Access'!$F$7:$FS$310,144,FALSE))</f>
        <v>0</v>
      </c>
      <c r="FJ92" s="90">
        <f>IF(ISNA(VLOOKUP($B92,'[2]1516 Exp_Rev Access'!$F$7:$FS$310,145,FALSE)),"",VLOOKUP($B92,'[2]1516 Exp_Rev Access'!$F$7:$FS$310,145,FALSE))</f>
        <v>0</v>
      </c>
      <c r="FK92" s="90">
        <f>IF(ISNA(VLOOKUP($B92,'[2]1516 Exp_Rev Access'!$F$7:$FS$310,146,FALSE)),"",VLOOKUP($B92,'[2]1516 Exp_Rev Access'!$F$7:$FS$310,146,FALSE))</f>
        <v>0</v>
      </c>
      <c r="FL92" s="90">
        <f>IF(ISNA(VLOOKUP($B92,'[2]1516 Exp_Rev Access'!$F$7:$FS$310,1147,FALSE)),"",VLOOKUP($B92,'[2]1516 Exp_Rev Access'!$F$7:$FS$310,147,FALSE))</f>
        <v>0</v>
      </c>
      <c r="FM92" s="90">
        <f>IF(ISNA(VLOOKUP($B92,'[2]1516 Exp_Rev Access'!$F$7:$FS$310,148,FALSE)),"",VLOOKUP($B92,'[2]1516 Exp_Rev Access'!$F$7:$FS$310,148,FALSE))</f>
        <v>0</v>
      </c>
      <c r="FN92" s="90">
        <f>IF(ISNA(VLOOKUP($B92,'[2]1516 Exp_Rev Access'!$F$7:$FS$310,149,FALSE)),"",VLOOKUP($B92,'[2]1516 Exp_Rev Access'!$F$7:$FS$310,149,FALSE))</f>
        <v>0</v>
      </c>
      <c r="FO92" s="90">
        <f>IF(ISNA(VLOOKUP($B92,'[2]1516 Exp_Rev Access'!$F$7:$FS$310,150,FALSE)),"",VLOOKUP($B92,'[2]1516 Exp_Rev Access'!$F$7:$FS$310,150,FALSE))</f>
        <v>0</v>
      </c>
      <c r="FP92" s="90">
        <f>IF(ISNA(VLOOKUP($B92,'[2]1516 Exp_Rev Access'!$F$7:$FS$310,151,FALSE)),"",VLOOKUP($B92,'[2]1516 Exp_Rev Access'!$F$7:$FS$310,151,FALSE))</f>
        <v>0</v>
      </c>
      <c r="FQ92" s="90">
        <f>IF(ISNA(VLOOKUP($B92,'[2]1516 Exp_Rev Access'!$F$7:$FS$310,152,FALSE)),"",VLOOKUP($B92,'[2]1516 Exp_Rev Access'!$F$7:$FS$310,152,FALSE))</f>
        <v>0</v>
      </c>
      <c r="FR92" s="90">
        <f>IF(ISNA(VLOOKUP($B92,'[2]1516 Exp_Rev Access'!$F$7:$FS$310,153,FALSE)),"",VLOOKUP($B92,'[2]1516 Exp_Rev Access'!$F$7:$FS$310,153,FALSE))</f>
        <v>532814.32999999996</v>
      </c>
      <c r="FS92" s="53">
        <f>SUM(CH92:FR92)</f>
        <v>18779412.659999996</v>
      </c>
      <c r="FT92" s="92">
        <f>FS92/E92</f>
        <v>9.6500068365833649E-2</v>
      </c>
      <c r="FU92" s="53">
        <f>FS92/D92</f>
        <v>1080.7685471553257</v>
      </c>
      <c r="FV92" s="90">
        <f>IF(ISNA(VLOOKUP($B92,'[2]1516 Exp_Rev Access'!$F$7:$FS$310,154,FALSE)),"",VLOOKUP($B92,'[2]1516 Exp_Rev Access'!$F$7:$FS$310,154,FALSE))</f>
        <v>0</v>
      </c>
      <c r="FW92" s="90">
        <f>IF(ISNA(VLOOKUP($B92,'[2]1516 Exp_Rev Access'!$F$7:$FS$310,155,FALSE)),"",VLOOKUP($B92,'[2]1516 Exp_Rev Access'!$F$7:$FS$310,155,FALSE))</f>
        <v>447391</v>
      </c>
      <c r="FX92" s="90">
        <f>IF(ISNA(VLOOKUP($B92,'[2]1516 Exp_Rev Access'!$F$7:$FS$310,156,FALSE)),"",VLOOKUP($B92,'[2]1516 Exp_Rev Access'!$F$7:$FS$310,156,FALSE))</f>
        <v>0</v>
      </c>
      <c r="FY92" s="90">
        <f>IF(ISNA(VLOOKUP($B92,'[2]1516 Exp_Rev Access'!$F$7:$FS$310,157,FALSE)),"",VLOOKUP($B92,'[2]1516 Exp_Rev Access'!$F$7:$FS$310,157,FALSE))</f>
        <v>0</v>
      </c>
      <c r="FZ92" s="90">
        <f>IF(ISNA(VLOOKUP($B92,'[2]1516 Exp_Rev Access'!$F$7:$FS$310,158,FALSE)),"",VLOOKUP($B92,'[2]1516 Exp_Rev Access'!$F$7:$FS$310,158,FALSE))</f>
        <v>0</v>
      </c>
      <c r="GA92" s="90">
        <f>IF(ISNA(VLOOKUP($B92,'[2]1516 Exp_Rev Access'!$F$7:$FS$310,159,FALSE)),"",VLOOKUP($B92,'[2]1516 Exp_Rev Access'!$F$7:$FS$310,159,FALSE))</f>
        <v>0</v>
      </c>
      <c r="GB92" s="90">
        <f>IF(ISNA(VLOOKUP($B92,'[2]1516 Exp_Rev Access'!$F$7:$FS$310,160,FALSE)),"",VLOOKUP($B92,'[2]1516 Exp_Rev Access'!$F$7:$FS$310,160,FALSE))</f>
        <v>0</v>
      </c>
      <c r="GC92" s="90">
        <f>IF(ISNA(VLOOKUP($B92,'[2]1516 Exp_Rev Access'!$F$7:$FS$310,161,FALSE)),"",VLOOKUP($B92,'[2]1516 Exp_Rev Access'!$F$7:$FS$310,161,FALSE))</f>
        <v>0</v>
      </c>
      <c r="GD92" s="90">
        <f>IF(ISNA(VLOOKUP($B92,'[2]1516 Exp_Rev Access'!$F$7:$FS$310,162,FALSE)),"",VLOOKUP($B92,'[2]1516 Exp_Rev Access'!$F$7:$FS$310,162,FALSE))</f>
        <v>0</v>
      </c>
      <c r="GE92" s="90">
        <f>IF(ISNA(VLOOKUP($B92,'[2]1516 Exp_Rev Access'!$F$7:$FS$310,163,FALSE)),"",VLOOKUP($B92,'[2]1516 Exp_Rev Access'!$F$7:$FS$310,163,FALSE))</f>
        <v>0</v>
      </c>
      <c r="GF92" s="90">
        <f>IF(ISNA(VLOOKUP($B92,'[2]1516 Exp_Rev Access'!$F$7:$FS$310,164,FALSE)),"",VLOOKUP($B92,'[2]1516 Exp_Rev Access'!$F$7:$FS$310,164,FALSE))</f>
        <v>42477.2</v>
      </c>
      <c r="GG92" s="90">
        <f>IF(ISNA(VLOOKUP($B92,'[2]1516 Exp_Rev Access'!$F$7:$FS$310,165,FALSE)),"",VLOOKUP($B92,'[2]1516 Exp_Rev Access'!$F$7:$FS$310,165,FALSE))</f>
        <v>0</v>
      </c>
      <c r="GH92" s="90">
        <f>IF(ISNA(VLOOKUP($B92,'[2]1516 Exp_Rev Access'!$F$7:$FS$310,166,FALSE)),"",VLOOKUP($B92,'[2]1516 Exp_Rev Access'!$F$7:$FS$310,166,FALSE))</f>
        <v>0</v>
      </c>
      <c r="GI92" s="90">
        <f>IF(ISNA(VLOOKUP($B92,'[2]1516 Exp_Rev Access'!$F$7:$FS$310,167,FALSE)),"",VLOOKUP($B92,'[2]1516 Exp_Rev Access'!$F$7:$FS$310,167,FALSE))</f>
        <v>0</v>
      </c>
      <c r="GJ92" s="90">
        <f>IF(ISNA(VLOOKUP($B92,'[2]1516 Exp_Rev Access'!$F$7:$FS$310,168,FALSE)),"",VLOOKUP($B92,'[2]1516 Exp_Rev Access'!$F$7:$FS$310,168,FALSE))</f>
        <v>0</v>
      </c>
      <c r="GK92" s="90">
        <f>IF(ISNA(VLOOKUP($B92,'[2]1516 Exp_Rev Access'!$F$7:$FS$310,169,FALSE)),"",VLOOKUP($B92,'[2]1516 Exp_Rev Access'!$F$7:$FS$310,169,FALSE))</f>
        <v>0</v>
      </c>
      <c r="GL92" s="90">
        <f>IF(ISNA(VLOOKUP($B92,'[2]1516 Exp_Rev Access'!$F$7:$FS$310,170,FALSE)),"",VLOOKUP($B92,'[2]1516 Exp_Rev Access'!$F$7:$FS$310,170,FALSE))</f>
        <v>0</v>
      </c>
      <c r="GM92" s="90">
        <f>IF(ISNA(VLOOKUP($B92,'[2]1516 Exp_Rev Access'!$F$7:$FT$310,171,FALSE)),"",VLOOKUP($B92,'[2]1516 Exp_Rev Access'!$F$7:$FT$310,171,FALSE))</f>
        <v>0</v>
      </c>
      <c r="GN92" s="90">
        <f>IF(ISNA(VLOOKUP($B92,'[2]1516 Exp_Rev Access'!$F$7:$FU$310,172,FALSE)),"",VLOOKUP($B92,'[2]1516 Exp_Rev Access'!$F$7:$FU$310,172,FALSE))</f>
        <v>0</v>
      </c>
      <c r="GO92" s="90">
        <f>IF(ISNA(VLOOKUP($B92,'[2]1516 Exp_Rev Access'!$F$7:$FV$310,173,FALSE)),"",VLOOKUP($B92,'[2]1516 Exp_Rev Access'!$F$7:$FV$310,173,FALSE))</f>
        <v>0</v>
      </c>
      <c r="GP92" s="90">
        <f>IF(ISNA(VLOOKUP($B92,'[2]1516 Exp_Rev Access'!$F$7:$GA$310,174,FALSE)),"",VLOOKUP($B92,'[2]1516 Exp_Rev Access'!$F$7:$GA$310,174,FALSE))</f>
        <v>0</v>
      </c>
      <c r="GQ92" s="90">
        <f>IF(ISNA(VLOOKUP($B92,'[2]1516 Exp_Rev Access'!$F$7:$GA$310,175,FALSE)),"",VLOOKUP($B92,'[2]1516 Exp_Rev Access'!$F$7:$GA$310,175,FALSE))</f>
        <v>0</v>
      </c>
      <c r="GR92" s="90">
        <f>IF(ISNA(VLOOKUP($B92,'[2]1516 Exp_Rev Access'!$F$7:$GA$310,176,FALSE)),"",VLOOKUP($B92,'[2]1516 Exp_Rev Access'!$F$7:$GA$310,176,FALSE))</f>
        <v>0</v>
      </c>
      <c r="GS92" s="90">
        <f>IF(ISNA(VLOOKUP($B92,'[2]1516 Exp_Rev Access'!$F$7:$GA$310,177,FALSE)),"",VLOOKUP($B92,'[2]1516 Exp_Rev Access'!$F$7:$GA$310,177,FALSE))</f>
        <v>0</v>
      </c>
      <c r="GT92" s="90">
        <f>IF(ISNA(VLOOKUP($B92,'[2]1516 Exp_Rev Access'!$F$7:$GA$310,178,FALSE)),"",VLOOKUP($B92,'[2]1516 Exp_Rev Access'!$F$7:$GA$310,178,FALSE))</f>
        <v>0</v>
      </c>
      <c r="GU92" s="53">
        <f>SUM(FV92:GT92)</f>
        <v>489868.2</v>
      </c>
      <c r="GV92" s="92">
        <f>GU92/E92</f>
        <v>2.5172413880087704E-3</v>
      </c>
      <c r="GW92" s="96">
        <f>GU92/D92</f>
        <v>28.192263112641704</v>
      </c>
    </row>
    <row r="93" spans="1:222" x14ac:dyDescent="0.2">
      <c r="B93" s="87" t="s">
        <v>294</v>
      </c>
      <c r="C93" s="87" t="s">
        <v>295</v>
      </c>
      <c r="D93" s="88">
        <f>IF(ISNA(VLOOKUP($B93,'[2]1516 enrollment_Rev_Exp by size'!$A$6:$C$325,3,FALSE)),"",VLOOKUP($B93,'[2]1516 enrollment_Rev_Exp by size'!$A$6:$C$325,3,FALSE))</f>
        <v>2078.27</v>
      </c>
      <c r="E93" s="89">
        <v>23916297.010000002</v>
      </c>
      <c r="F93" s="67">
        <f>N93+AM93+AU93+BV93+CE93+FS93+GU93</f>
        <v>23916297.009999998</v>
      </c>
      <c r="G93" s="67">
        <f>F93-E93</f>
        <v>0</v>
      </c>
      <c r="H93" s="90">
        <f>IF(ISNA(VLOOKUP($B93,'[2]1516 Exp_Rev Access'!$F$7:$FS$310,2,FALSE)),"",VLOOKUP($B93,'[2]1516 Exp_Rev Access'!$F$7:$FS$310,2,FALSE))</f>
        <v>2049622.86</v>
      </c>
      <c r="I93" s="90">
        <f>IF(ISNA(VLOOKUP($B93,'[2]1516 Exp_Rev Access'!$F$7:$FS$310,3,FALSE)),"",VLOOKUP($B93,'[2]1516 Exp_Rev Access'!$F$7:$FS$310,3,FALSE))</f>
        <v>0</v>
      </c>
      <c r="J93" s="90">
        <f>IF(ISNA(VLOOKUP($B93,'[2]1516 Exp_Rev Access'!$F$7:$FS$310,4,FALSE)),"",VLOOKUP($B93,'[2]1516 Exp_Rev Access'!$F$7:$FS$310,4,FALSE))</f>
        <v>0</v>
      </c>
      <c r="K93" s="90">
        <f>IF(ISNA(VLOOKUP($B93,'[2]1516 Exp_Rev Access'!$F$7:$FS$310,5,FALSE)),"-",VLOOKUP($B93,'[2]1516 Exp_Rev Access'!$F$7:$FS$310,5,FALSE))</f>
        <v>0</v>
      </c>
      <c r="L93" s="90">
        <f>IF(ISNA(VLOOKUP($B93,'[2]1516 Exp_Rev Access'!$F$7:$FS$310,6,FALSE)),"",VLOOKUP($B93,'[2]1516 Exp_Rev Access'!$F$7:$FS$310,6,FALSE))</f>
        <v>0</v>
      </c>
      <c r="M93" s="90">
        <f>IF(ISNA(VLOOKUP($B93,'[2]1516 Exp_Rev Access'!$F$7:$FS$310,7,FALSE)),"",VLOOKUP($B93,'[2]1516 Exp_Rev Access'!$F$7:$FS$310,7,FALSE))</f>
        <v>0</v>
      </c>
      <c r="N93" s="53">
        <f>SUM(H93:M93)</f>
        <v>2049622.86</v>
      </c>
      <c r="O93" s="91">
        <f>N93/E93</f>
        <v>8.5699841373562208E-2</v>
      </c>
      <c r="P93" s="53">
        <f>N93/D93</f>
        <v>986.21587185495639</v>
      </c>
      <c r="Q93" s="90">
        <f>IF(ISNA(VLOOKUP($B93,'[2]1516 Exp_Rev Access'!$F$7:$FS$310,8,FALSE)),"",VLOOKUP($B93,'[2]1516 Exp_Rev Access'!$F$7:$FS$310,8,FALSE))</f>
        <v>36256.01</v>
      </c>
      <c r="R93" s="90">
        <f>IF(ISNA(VLOOKUP($B93,'[2]1516 Exp_Rev Access'!$F$7:$FS$310,9,FALSE)),"",VLOOKUP($B93,'[2]1516 Exp_Rev Access'!$F$7:$FS$310,9,FALSE))</f>
        <v>0</v>
      </c>
      <c r="S93" s="90">
        <f>IF(ISNA(VLOOKUP($B93,'[2]1516 Exp_Rev Access'!$F$7:$FS$310,10,FALSE)),"",VLOOKUP($B93,'[2]1516 Exp_Rev Access'!$F$7:$FS$310,10,FALSE))</f>
        <v>0</v>
      </c>
      <c r="T93" s="90">
        <f>IF(ISNA(VLOOKUP($B93,'[2]1516 Exp_Rev Access'!$F$7:$FS$310,11,FALSE)),"",VLOOKUP($B93,'[2]1516 Exp_Rev Access'!$F$7:$FS$310,11,FALSE))</f>
        <v>0</v>
      </c>
      <c r="U93" s="90">
        <f>IF(ISNA(VLOOKUP($B93,'[2]1516 Exp_Rev Access'!$F$7:$FS$310,12,FALSE)),"",VLOOKUP($B93,'[2]1516 Exp_Rev Access'!$F$7:$FS$310,12,FALSE))</f>
        <v>0</v>
      </c>
      <c r="V93" s="90">
        <f>IF(ISNA(VLOOKUP($B93,'[2]1516 Exp_Rev Access'!$F$7:$FS$310,13,FALSE)),"",VLOOKUP($B93,'[2]1516 Exp_Rev Access'!$F$7:$FS$310,13,FALSE))</f>
        <v>0</v>
      </c>
      <c r="W93" s="90">
        <f>IF(ISNA(VLOOKUP($B93,'[2]1516 Exp_Rev Access'!$F$7:$FS$310,14,FALSE)),"",VLOOKUP($B93,'[2]1516 Exp_Rev Access'!$F$7:$FS$310,14,FALSE))</f>
        <v>0</v>
      </c>
      <c r="X93" s="90">
        <f>IF(ISNA(VLOOKUP($B93,'[2]1516 Exp_Rev Access'!$F$7:$FS$310,15,FALSE)),"",VLOOKUP($B93,'[2]1516 Exp_Rev Access'!$F$7:$FS$310,15,FALSE))</f>
        <v>0</v>
      </c>
      <c r="Y93" s="90">
        <f>IF(ISNA(VLOOKUP($B93,'[2]1516 Exp_Rev Access'!$F$7:$FS$310,16,FALSE)),"",VLOOKUP($B93,'[2]1516 Exp_Rev Access'!$F$7:$FS$310,16,FALSE))</f>
        <v>11051.77</v>
      </c>
      <c r="Z93" s="90">
        <f>IF(ISNA(VLOOKUP($B93,'[2]1516 Exp_Rev Access'!$F$7:$FS$310,17,FALSE)),"",VLOOKUP($B93,'[2]1516 Exp_Rev Access'!$F$7:$FS$310,17,FALSE))</f>
        <v>0</v>
      </c>
      <c r="AA93" s="90">
        <f>IF(ISNA(VLOOKUP($B93,'[2]1516 Exp_Rev Access'!$F$7:$FS$310,18,FALSE)),"",VLOOKUP($B93,'[2]1516 Exp_Rev Access'!$F$7:$FS$310,18,FALSE))</f>
        <v>0</v>
      </c>
      <c r="AB93" s="90">
        <f>IF(ISNA(VLOOKUP($B93,'[2]1516 Exp_Rev Access'!$F$7:$FS$310,19,FALSE)),"",VLOOKUP($B93,'[2]1516 Exp_Rev Access'!$F$7:$FS$310,19,FALSE))</f>
        <v>0</v>
      </c>
      <c r="AC93" s="90">
        <f>IF(ISNA(VLOOKUP($B93,'[2]1516 Exp_Rev Access'!$F$7:$FS$310,20,FALSE)),"",VLOOKUP($B93,'[2]1516 Exp_Rev Access'!$F$7:$FS$310,20,FALSE))</f>
        <v>2550.19</v>
      </c>
      <c r="AD93" s="90">
        <f>IF(ISNA(VLOOKUP($B93,'[2]1516 Exp_Rev Access'!$F$7:$FS$310,21,FALSE)),"",VLOOKUP($B93,'[2]1516 Exp_Rev Access'!$F$7:$FS$310,21,FALSE))</f>
        <v>84044.91</v>
      </c>
      <c r="AE93" s="90">
        <f>IF(ISNA(VLOOKUP($B93,'[2]1516 Exp_Rev Access'!$F$7:$FS$310,22,FALSE)),"",VLOOKUP($B93,'[2]1516 Exp_Rev Access'!$F$7:$FS$310,22,FALSE))</f>
        <v>10159.77</v>
      </c>
      <c r="AF93" s="90">
        <f>IF(ISNA(VLOOKUP($B93,'[2]1516 Exp_Rev Access'!$F$7:$FS$310,23,FALSE)),"",VLOOKUP($B93,'[2]1516 Exp_Rev Access'!$F$7:$FS$310,23,FALSE))</f>
        <v>0</v>
      </c>
      <c r="AG93" s="90">
        <f>IF(ISNA(VLOOKUP($B93,'[2]1516 Exp_Rev Access'!$F$7:$FS$310,24,FALSE)),"",VLOOKUP($B93,'[2]1516 Exp_Rev Access'!$F$7:$FS$310,24,FALSE))</f>
        <v>2587</v>
      </c>
      <c r="AH93" s="90">
        <f>IF(ISNA(VLOOKUP($B93,'[2]1516 Exp_Rev Access'!$F$7:$FS$310,25,FALSE)),"",VLOOKUP($B93,'[2]1516 Exp_Rev Access'!$F$7:$FS$310,25,FALSE))</f>
        <v>3532.76</v>
      </c>
      <c r="AI93" s="90">
        <f>IF(ISNA(VLOOKUP($B93,'[2]1516 Exp_Rev Access'!$F$7:$FS$310,26,FALSE)),"",VLOOKUP($B93,'[2]1516 Exp_Rev Access'!$F$7:$FS$310,26,FALSE))</f>
        <v>9785.19</v>
      </c>
      <c r="AJ93" s="90">
        <f>IF(ISNA(VLOOKUP($B93,'[2]1516 Exp_Rev Access'!$F$7:$FS$310,27,FALSE)),"",VLOOKUP($B93,'[2]1516 Exp_Rev Access'!$F$7:$FS$310,27,FALSE))</f>
        <v>3020.46</v>
      </c>
      <c r="AK93" s="90">
        <f>IF(ISNA(VLOOKUP($B93,'[2]1516 Exp_Rev Access'!$F$7:$FS$310,28,FALSE)),"",VLOOKUP($B93,'[2]1516 Exp_Rev Access'!$F$7:$FS$310,28,FALSE))</f>
        <v>233345.48</v>
      </c>
      <c r="AL93" s="90">
        <f>IF(ISNA(VLOOKUP($B93,'[2]1516 Exp_Rev Access'!$F$7:$FS$310,29,FALSE)),"",VLOOKUP($B93,'[2]1516 Exp_Rev Access'!$F$7:$FS$310,29,FALSE))</f>
        <v>22658.69</v>
      </c>
      <c r="AM93" s="53">
        <f>SUM(Q93:AL93)</f>
        <v>418992.23000000004</v>
      </c>
      <c r="AN93" s="92">
        <f>AM93/E93</f>
        <v>1.7519109660864677E-2</v>
      </c>
      <c r="AO93" s="68">
        <f>AM93/D93</f>
        <v>201.60625424030565</v>
      </c>
      <c r="AP93" s="90">
        <f>IF(ISNA(VLOOKUP($B93,'[2]1516 Exp_Rev Access'!$F$7:$FS$310,30,FALSE)),"",VLOOKUP($B93,'[2]1516 Exp_Rev Access'!$F$7:$FS$310,30,FALSE))</f>
        <v>12087520.01</v>
      </c>
      <c r="AQ93" s="90">
        <f>IF(ISNA(VLOOKUP($B93,'[2]1516 Exp_Rev Access'!$F$7:$FS$310,31,FALSE)),"",VLOOKUP($B93,'[2]1516 Exp_Rev Access'!$F$7:$FS$310,31,FALSE))</f>
        <v>349292.54</v>
      </c>
      <c r="AR93" s="90">
        <f>IF(ISNA(VLOOKUP($B93,'[2]1516 Exp_Rev Access'!$F$7:$FS$310,32,FALSE)),"",VLOOKUP($B93,'[2]1516 Exp_Rev Access'!$F$7:$FS$310,32,FALSE))</f>
        <v>1682759.88</v>
      </c>
      <c r="AS93" s="90">
        <f>IF(ISNA(VLOOKUP($B93,'[2]1516 Exp_Rev Access'!$F$7:$FS$310,33,FALSE)),"",VLOOKUP($B93,'[2]1516 Exp_Rev Access'!$F$7:$FS$310,33,FALSE))</f>
        <v>0</v>
      </c>
      <c r="AT93" s="90">
        <f>IF(ISNA(VLOOKUP($B93,'[2]1516 Exp_Rev Access'!$F$7:$FS$310,34,FALSE)),"",VLOOKUP($B93,'[2]1516 Exp_Rev Access'!$F$7:$FS$310,34,FALSE))</f>
        <v>0</v>
      </c>
      <c r="AU93" s="53">
        <f>SUM(AP93:AT93)</f>
        <v>14119572.43</v>
      </c>
      <c r="AV93" s="93">
        <f>AU93/E93</f>
        <v>0.59037452261511281</v>
      </c>
      <c r="AW93" s="53">
        <f>AU93/D93</f>
        <v>6793.9066771882381</v>
      </c>
      <c r="AX93" s="90">
        <f>IF(ISNA(VLOOKUP($B93,'[2]1516 Exp_Rev Access'!$F$7:$FS$310,35,FALSE)),"",VLOOKUP($B93,'[2]1516 Exp_Rev Access'!$F$7:$FS$310,35,FALSE))</f>
        <v>0</v>
      </c>
      <c r="AY93" s="90">
        <f>IF(ISNA(VLOOKUP($B93,'[2]1516 Exp_Rev Access'!$F$7:$FS$310,36,FALSE)),"",VLOOKUP($B93,'[2]1516 Exp_Rev Access'!$F$7:$FS$310,36,FALSE))</f>
        <v>1633735</v>
      </c>
      <c r="AZ93" s="90">
        <f>IF(ISNA(VLOOKUP($B93,'[2]1516 Exp_Rev Access'!$F$7:$FS$310,37,FALSE)),"",VLOOKUP($B93,'[2]1516 Exp_Rev Access'!$F$7:$FS$310,37,FALSE))</f>
        <v>160372.4</v>
      </c>
      <c r="BA93" s="90">
        <f>IF(ISNA(VLOOKUP($B93,'[2]1516 Exp_Rev Access'!$F$7:$FS$310,38,FALSE)),"",VLOOKUP($B93,'[2]1516 Exp_Rev Access'!$F$7:$FS$310,38,FALSE))</f>
        <v>0</v>
      </c>
      <c r="BB93" s="90">
        <f>IF(ISNA(VLOOKUP($B93,'[2]1516 Exp_Rev Access'!$F$7:$FS$310,39,FALSE)),"",VLOOKUP($B93,'[2]1516 Exp_Rev Access'!$F$7:$FS$310,39,FALSE))</f>
        <v>0</v>
      </c>
      <c r="BC93" s="90">
        <f>IF(ISNA(VLOOKUP($B93,'[2]1516 Exp_Rev Access'!$F$7:$FS$310,40,FALSE)),"",VLOOKUP($B93,'[2]1516 Exp_Rev Access'!$F$7:$FS$310,40,FALSE))</f>
        <v>629726.56000000006</v>
      </c>
      <c r="BD93" s="90">
        <f>IF(ISNA(VLOOKUP($B93,'[2]1516 Exp_Rev Access'!$F$7:$FS$310,41,FALSE)),"",VLOOKUP($B93,'[2]1516 Exp_Rev Access'!$F$7:$FS$310,41,FALSE))</f>
        <v>8511.4</v>
      </c>
      <c r="BE93" s="90">
        <f>IF(ISNA(VLOOKUP($B93,'[2]1516 Exp_Rev Access'!$F$7:$FS$310,42,FALSE)),"",VLOOKUP($B93,'[2]1516 Exp_Rev Access'!$F$7:$FS$310,42,FALSE))</f>
        <v>78028.89</v>
      </c>
      <c r="BF93" s="90">
        <f>IF(ISNA(VLOOKUP($B93,'[2]1516 Exp_Rev Access'!$F$7:$FS$310,43,FALSE)),"",VLOOKUP($B93,'[2]1516 Exp_Rev Access'!$F$7:$FS$310,43,FALSE))</f>
        <v>0</v>
      </c>
      <c r="BG93" s="90">
        <f>IF(ISNA(VLOOKUP($B93,'[2]1516 Exp_Rev Access'!$F$7:$FS$310,44,FALSE)),"",VLOOKUP($B93,'[2]1516 Exp_Rev Access'!$F$7:$FS$310,44,FALSE))</f>
        <v>645156.02</v>
      </c>
      <c r="BH93" s="90">
        <f>IF(ISNA(VLOOKUP($B93,'[2]1516 Exp_Rev Access'!$F$7:$FS$310,45,FALSE)),"",VLOOKUP($B93,'[2]1516 Exp_Rev Access'!$F$7:$FS$310,45,FALSE))</f>
        <v>19095.21</v>
      </c>
      <c r="BI93" s="90">
        <f>IF(ISNA(VLOOKUP($B93,'[2]1516 Exp_Rev Access'!$F$7:$FS$310,46,FALSE)),"",VLOOKUP($B93,'[2]1516 Exp_Rev Access'!$F$7:$FS$310,46,FALSE))</f>
        <v>0</v>
      </c>
      <c r="BJ93" s="90">
        <f>IF(ISNA(VLOOKUP($B93,'[2]1516 Exp_Rev Access'!$F$7:$FS$310,47,FALSE)),"",VLOOKUP($B93,'[2]1516 Exp_Rev Access'!$F$7:$FS$310,47,FALSE))</f>
        <v>23070.43</v>
      </c>
      <c r="BK93" s="90">
        <f>IF(ISNA(VLOOKUP($B93,'[2]1516 Exp_Rev Access'!$F$7:$FS$310,48,FALSE)),"",VLOOKUP($B93,'[2]1516 Exp_Rev Access'!$F$7:$FS$310,48,FALSE))</f>
        <v>1234025.8799999999</v>
      </c>
      <c r="BL93" s="90">
        <f>IF(ISNA(VLOOKUP($B93,'[2]1516 Exp_Rev Access'!$F$7:$FS$310,49,FALSE)),"",VLOOKUP($B93,'[2]1516 Exp_Rev Access'!$F$7:$FS$310,49,FALSE))</f>
        <v>15593.23</v>
      </c>
      <c r="BM93" s="90">
        <f>IF(ISNA(VLOOKUP($B93,'[2]1516 Exp_Rev Access'!$F$7:$FS$310,50,FALSE)),"",VLOOKUP($B93,'[2]1516 Exp_Rev Access'!$F$7:$FS$310,50,FALSE))</f>
        <v>0</v>
      </c>
      <c r="BN93" s="90">
        <f>IF(ISNA(VLOOKUP($B93,'[2]1516 Exp_Rev Access'!$F$7:$FS$310,51,FALSE)),"",VLOOKUP($B93,'[2]1516 Exp_Rev Access'!$F$7:$FS$310,51,FALSE))</f>
        <v>0</v>
      </c>
      <c r="BO93" s="90">
        <f>IF(ISNA(VLOOKUP($B93,'[2]1516 Exp_Rev Access'!$F$7:$FS$310,52,FALSE)),"",VLOOKUP($B93,'[2]1516 Exp_Rev Access'!$F$7:$FS$310,52,FALSE))</f>
        <v>0</v>
      </c>
      <c r="BP93" s="90">
        <f>IF(ISNA(VLOOKUP($B93,'[2]1516 Exp_Rev Access'!$F$7:$FS$310,53,FALSE)),"",VLOOKUP($B93,'[2]1516 Exp_Rev Access'!$F$7:$FS$310,53,FALSE))</f>
        <v>0</v>
      </c>
      <c r="BQ93" s="90">
        <f>IF(ISNA(VLOOKUP($B93,'[2]1516 Exp_Rev Access'!$F$7:$FS$310,54,FALSE)),"",VLOOKUP($B93,'[2]1516 Exp_Rev Access'!$F$7:$FS$310,54,FALSE))</f>
        <v>0</v>
      </c>
      <c r="BR93" s="90">
        <f>IF(ISNA(VLOOKUP($B93,'[2]1516 Exp_Rev Access'!$F$7:$FS$310,55,FALSE)),"",VLOOKUP($B93,'[2]1516 Exp_Rev Access'!$F$7:$FS$310,55,FALSE))</f>
        <v>0</v>
      </c>
      <c r="BS93" s="90">
        <f>IF(ISNA(VLOOKUP($B93,'[2]1516 Exp_Rev Access'!$F$7:$FS$310,56,FALSE)),"",VLOOKUP($B93,'[2]1516 Exp_Rev Access'!$F$7:$FS$310,56,FALSE))</f>
        <v>0</v>
      </c>
      <c r="BT93" s="90">
        <f>IF(ISNA(VLOOKUP($B93,'[2]1516 Exp_Rev Access'!$F$7:$FS$310,57,FALSE)),"",VLOOKUP($B93,'[2]1516 Exp_Rev Access'!$F$7:$FS$310,57,FALSE))</f>
        <v>0</v>
      </c>
      <c r="BU93" s="90">
        <f>IF(ISNA(VLOOKUP($B93,'[2]1516 Exp_Rev Access'!$F$7:$FS$310,58,FALSE)),"",VLOOKUP($B93,'[2]1516 Exp_Rev Access'!$F$7:$FS$310,58,FALSE))</f>
        <v>0</v>
      </c>
      <c r="BV93" s="53">
        <f>SUM(AX93:BU93)</f>
        <v>4447315.0200000005</v>
      </c>
      <c r="BW93" s="92">
        <f>BV93/E93</f>
        <v>0.18595332789772878</v>
      </c>
      <c r="BX93" s="68">
        <f>BV93/D93</f>
        <v>2139.9120518508184</v>
      </c>
      <c r="BY93" s="90">
        <f>IF(ISNA(VLOOKUP($B93,'[2]1516 Exp_Rev Access'!$F$7:$FS$310,59,FALSE)),"",VLOOKUP($B93,'[2]1516 Exp_Rev Access'!$F$7:$FS$310,59,FALSE))</f>
        <v>223513.16</v>
      </c>
      <c r="BZ93" s="90">
        <f>IF(ISNA(VLOOKUP($B93,'[2]1516 Exp_Rev Access'!$F$7:$FS$310,60,FALSE)),"",VLOOKUP($B93,'[2]1516 Exp_Rev Access'!$F$7:$FS$310,60,FALSE))</f>
        <v>0</v>
      </c>
      <c r="CA93" s="90">
        <f>IF(ISNA(VLOOKUP($B93,'[2]1516 Exp_Rev Access'!$F$7:$FS$310,61,FALSE)),"",VLOOKUP($B93,'[2]1516 Exp_Rev Access'!$F$7:$FS$310,61,FALSE))</f>
        <v>0</v>
      </c>
      <c r="CB93" s="90">
        <f>IF(ISNA(VLOOKUP($B93,'[2]1516 Exp_Rev Access'!$F$7:$FS$310,62,FALSE)),"",VLOOKUP($B93,'[2]1516 Exp_Rev Access'!$F$7:$FS$310,62,FALSE))</f>
        <v>0</v>
      </c>
      <c r="CC93" s="90">
        <f>IF(ISNA(VLOOKUP($B93,'[2]1516 Exp_Rev Access'!$F$7:$FS$310,63,FALSE)),"",VLOOKUP($B93,'[2]1516 Exp_Rev Access'!$F$7:$FS$310,63,FALSE))</f>
        <v>0</v>
      </c>
      <c r="CD93" s="90">
        <f>IF(ISNA(VLOOKUP($B93,'[2]1516 Exp_Rev Access'!$F$7:$FS$310,64,FALSE)),"",VLOOKUP($B93,'[2]1516 Exp_Rev Access'!$F$7:$FS$310,64,FALSE))</f>
        <v>0</v>
      </c>
      <c r="CE93" s="53">
        <f>SUM(BY93:CD93)</f>
        <v>223513.16</v>
      </c>
      <c r="CF93" s="92">
        <f>CE93/E93</f>
        <v>9.3456424256039127E-3</v>
      </c>
      <c r="CG93" s="94">
        <f>CE93/D93</f>
        <v>107.54770073185871</v>
      </c>
      <c r="CH93" s="90">
        <f>IF(ISNA(VLOOKUP($B93,'[2]1516 Exp_Rev Access'!$F$7:$FS$310,65,FALSE)),"",VLOOKUP($B93,'[2]1516 Exp_Rev Access'!$F$7:$FS$310,65,FALSE))</f>
        <v>0</v>
      </c>
      <c r="CI93" s="90">
        <f>IF(ISNA(VLOOKUP($B93,'[2]1516 Exp_Rev Access'!$F$7:$FS$310,66,FALSE)),"",VLOOKUP($B93,'[2]1516 Exp_Rev Access'!$F$7:$FS$310,66,FALSE))</f>
        <v>0</v>
      </c>
      <c r="CJ93" s="90">
        <f>IF(ISNA(VLOOKUP($B93,'[2]1516 Exp_Rev Access'!$F$7:$FS$310,67,FALSE)),"",VLOOKUP($B93,'[2]1516 Exp_Rev Access'!$F$7:$FS$310,67,FALSE))</f>
        <v>0</v>
      </c>
      <c r="CK93" s="90">
        <f>IF(ISNA(VLOOKUP($B93,'[2]1516 Exp_Rev Access'!$F$7:$FS$310,68,FALSE)),"",VLOOKUP($B93,'[2]1516 Exp_Rev Access'!$F$7:$FS$310,68,FALSE))</f>
        <v>0</v>
      </c>
      <c r="CL93" s="90">
        <f>IF(ISNA(VLOOKUP($B93,'[2]1516 Exp_Rev Access'!$F$7:$FS$310,69,FALSE)),"",VLOOKUP($B93,'[2]1516 Exp_Rev Access'!$F$7:$FS$310,69,FALSE))</f>
        <v>0</v>
      </c>
      <c r="CM93" s="90">
        <f>IF(ISNA(VLOOKUP($B93,'[2]1516 Exp_Rev Access'!$F$7:$FS$310,70,FALSE)),"",VLOOKUP($B93,'[2]1516 Exp_Rev Access'!$F$7:$FS$310,70,FALSE))</f>
        <v>0</v>
      </c>
      <c r="CN93" s="90">
        <f>IF(ISNA(VLOOKUP($B93,'[2]1516 Exp_Rev Access'!$F$7:$FS$310,71,FALSE)),"",VLOOKUP($B93,'[2]1516 Exp_Rev Access'!$F$7:$FS$310,71,FALSE))</f>
        <v>0</v>
      </c>
      <c r="CO93" s="90">
        <f>IF(ISNA(VLOOKUP($B93,'[2]1516 Exp_Rev Access'!$F$7:$FS$310,72,FALSE)),"",VLOOKUP($B93,'[2]1516 Exp_Rev Access'!$F$7:$FS$310,72,FALSE))</f>
        <v>0</v>
      </c>
      <c r="CP93" s="90">
        <f>IF(ISNA(VLOOKUP($B93,'[2]1516 Exp_Rev Access'!$F$7:$FS$310,73,FALSE)),"",VLOOKUP($B93,'[2]1516 Exp_Rev Access'!$F$7:$FS$310,73,FALSE))</f>
        <v>0</v>
      </c>
      <c r="CQ93" s="90">
        <f>IF(ISNA(VLOOKUP($B93,'[2]1516 Exp_Rev Access'!$F$7:$FS$310,74,FALSE)),"",VLOOKUP($B93,'[2]1516 Exp_Rev Access'!$F$7:$FS$310,74,FALSE))</f>
        <v>390432</v>
      </c>
      <c r="CR93" s="90">
        <f>IF(ISNA(VLOOKUP($B93,'[2]1516 Exp_Rev Access'!$F$7:$FS$310,75,FALSE)),"",VLOOKUP($B93,'[2]1516 Exp_Rev Access'!$F$7:$FS$310,75,FALSE))</f>
        <v>0</v>
      </c>
      <c r="CS93" s="90">
        <f>IF(ISNA(VLOOKUP($B93,'[2]1516 Exp_Rev Access'!$F$7:$FS$310,76,FALSE)),"",VLOOKUP($B93,'[2]1516 Exp_Rev Access'!$F$7:$FS$310,76,FALSE))</f>
        <v>17508</v>
      </c>
      <c r="CT93" s="90">
        <f>IF(ISNA(VLOOKUP($B93,'[2]1516 Exp_Rev Access'!$F$7:$FS$310,77,FALSE)),"",VLOOKUP($B93,'[2]1516 Exp_Rev Access'!$F$7:$FS$310,77,FALSE))</f>
        <v>0</v>
      </c>
      <c r="CU93" s="90">
        <f>IF(ISNA(VLOOKUP($B93,'[2]1516 Exp_Rev Access'!$F$7:$FS$310,78,FALSE)),"",VLOOKUP($B93,'[2]1516 Exp_Rev Access'!$F$7:$FS$310,78,FALSE))</f>
        <v>795611.14</v>
      </c>
      <c r="CV93" s="90">
        <f>IF(ISNA(VLOOKUP($B93,'[2]1516 Exp_Rev Access'!$F$7:$FS$310,79,FALSE)),"",VLOOKUP($B93,'[2]1516 Exp_Rev Access'!$F$7:$FS$310,79,FALSE))</f>
        <v>111464.74</v>
      </c>
      <c r="CW93" s="90">
        <f>IF(ISNA(VLOOKUP($B93,'[2]1516 Exp_Rev Access'!$F$7:$FS$310,80,FALSE)),"",VLOOKUP($B93,'[2]1516 Exp_Rev Access'!$F$7:$FS$310,80,FALSE))</f>
        <v>215779.46</v>
      </c>
      <c r="CX93" s="90">
        <f>IF(ISNA(VLOOKUP($B93,'[2]1516 Exp_Rev Access'!$F$7:$FS$310,81,FALSE)),"",VLOOKUP($B93,'[2]1516 Exp_Rev Access'!$F$7:$FS$310,81,FALSE))</f>
        <v>0</v>
      </c>
      <c r="CY93" s="90">
        <f>IF(ISNA(VLOOKUP($B93,'[2]1516 Exp_Rev Access'!$F$7:$FS$310,82,FALSE)),"",VLOOKUP($B93,'[2]1516 Exp_Rev Access'!$F$7:$FS$310,82,FALSE))</f>
        <v>0</v>
      </c>
      <c r="CZ93" s="90">
        <f>IF(ISNA(VLOOKUP($B93,'[2]1516 Exp_Rev Access'!$F$7:$FS$310,83,FALSE)),"",VLOOKUP($B93,'[2]1516 Exp_Rev Access'!$F$7:$FS$310,83,FALSE))</f>
        <v>0</v>
      </c>
      <c r="DA93" s="90">
        <f>IF(ISNA(VLOOKUP($B93,'[2]1516 Exp_Rev Access'!$F$7:$FS$310,84,FALSE)),"",VLOOKUP($B93,'[2]1516 Exp_Rev Access'!$F$7:$FS$310,84,FALSE))</f>
        <v>0</v>
      </c>
      <c r="DB93" s="90">
        <f>IF(ISNA(VLOOKUP($B93,'[2]1516 Exp_Rev Access'!$F$7:$FS$310,85,FALSE)),"",VLOOKUP($B93,'[2]1516 Exp_Rev Access'!$F$7:$FS$310,85,FALSE))</f>
        <v>119490.96</v>
      </c>
      <c r="DC93" s="90">
        <f>IF(ISNA(VLOOKUP($B93,'[2]1516 Exp_Rev Access'!$F$7:$FS$310,86,FALSE)),"",VLOOKUP($B93,'[2]1516 Exp_Rev Access'!$F$7:$FS$310,86,FALSE))</f>
        <v>0</v>
      </c>
      <c r="DD93" s="90">
        <f>IF(ISNA(VLOOKUP($B93,'[2]1516 Exp_Rev Access'!$F$7:$FS$310,87,FALSE)),"",VLOOKUP($B93,'[2]1516 Exp_Rev Access'!$F$7:$FS$310,87,FALSE))</f>
        <v>0</v>
      </c>
      <c r="DE93" s="90">
        <f>IF(ISNA(VLOOKUP($B93,'[2]1516 Exp_Rev Access'!$F$7:$FS$310,88,FALSE)),"",VLOOKUP($B93,'[2]1516 Exp_Rev Access'!$F$7:$FS$310,88,FALSE))</f>
        <v>0</v>
      </c>
      <c r="DF93" s="90">
        <f>IF(ISNA(VLOOKUP($B93,'[2]1516 Exp_Rev Access'!$F$7:$FS$310,89,FALSE)),"",VLOOKUP($B93,'[2]1516 Exp_Rev Access'!$F$7:$FS$310,89,FALSE))</f>
        <v>0</v>
      </c>
      <c r="DG93" s="90">
        <f>IF(ISNA(VLOOKUP($B93,'[2]1516 Exp_Rev Access'!$F$7:$FS$310,90,FALSE)),"",VLOOKUP($B93,'[2]1516 Exp_Rev Access'!$F$7:$FS$310,90,FALSE))</f>
        <v>0</v>
      </c>
      <c r="DH93" s="90">
        <f>IF(ISNA(VLOOKUP($B93,'[2]1516 Exp_Rev Access'!$F$7:$FS$310,91,FALSE)),"",VLOOKUP($B93,'[2]1516 Exp_Rev Access'!$F$7:$FS$310,91,FALSE))</f>
        <v>894.6</v>
      </c>
      <c r="DI93" s="90">
        <f>IF(ISNA(VLOOKUP($B93,'[2]1516 Exp_Rev Access'!$F$7:$FS$310,92,FALSE)),"",VLOOKUP($B93,'[2]1516 Exp_Rev Access'!$F$7:$FS$310,92,FALSE))</f>
        <v>876700.01</v>
      </c>
      <c r="DJ93" s="90">
        <f>IF(ISNA(VLOOKUP($B93,'[2]1516 Exp_Rev Access'!$F$7:$FS$310,93,FALSE)),"",VLOOKUP($B93,'[2]1516 Exp_Rev Access'!$F$7:$FS$310,93,FALSE))</f>
        <v>0</v>
      </c>
      <c r="DK93" s="90">
        <f>IF(ISNA(VLOOKUP($B93,'[2]1516 Exp_Rev Access'!$F$7:$FS$310,94,FALSE)),"",VLOOKUP($B93,'[2]1516 Exp_Rev Access'!$F$7:$FS$310,94,FALSE))</f>
        <v>0</v>
      </c>
      <c r="DL93" s="90">
        <f>IF(ISNA(VLOOKUP($B93,'[2]1516 Exp_Rev Access'!$F$7:$FS$310,95,FALSE)),"",VLOOKUP($B93,'[2]1516 Exp_Rev Access'!$F$7:$FS$310,95,FALSE))</f>
        <v>0</v>
      </c>
      <c r="DM93" s="90">
        <f>IF(ISNA(VLOOKUP($B93,'[2]1516 Exp_Rev Access'!$F$7:$FS$310,96,FALSE)),"",VLOOKUP($B93,'[2]1516 Exp_Rev Access'!$F$7:$FS$310,96,FALSE))</f>
        <v>0</v>
      </c>
      <c r="DN93" s="90">
        <f>IF(ISNA(VLOOKUP($B93,'[2]1516 Exp_Rev Access'!$F$7:$FS$310,97,FALSE)),"",VLOOKUP($B93,'[2]1516 Exp_Rev Access'!$F$7:$FS$310,97,FALSE))</f>
        <v>0</v>
      </c>
      <c r="DO93" s="90">
        <f>IF(ISNA(VLOOKUP($B93,'[2]1516 Exp_Rev Access'!$F$7:$FS$310,98,FALSE)),"",VLOOKUP($B93,'[2]1516 Exp_Rev Access'!$F$7:$FS$310,98,FALSE))</f>
        <v>0</v>
      </c>
      <c r="DP93" s="90">
        <f>IF(ISNA(VLOOKUP($B93,'[2]1516 Exp_Rev Access'!$F$7:$FS$310,99,FALSE)),"",VLOOKUP($B93,'[2]1516 Exp_Rev Access'!$F$7:$FS$310,99,FALSE))</f>
        <v>0</v>
      </c>
      <c r="DQ93" s="90">
        <f>IF(ISNA(VLOOKUP($B93,'[2]1516 Exp_Rev Access'!$F$7:$FS$310,100,FALSE)),"",VLOOKUP($B93,'[2]1516 Exp_Rev Access'!$F$7:$FS$310,100,FALSE))</f>
        <v>0</v>
      </c>
      <c r="DR93" s="90">
        <f>IF(ISNA(VLOOKUP($B93,'[2]1516 Exp_Rev Access'!$F$7:$FS$310,101,FALSE)),"",VLOOKUP($B93,'[2]1516 Exp_Rev Access'!$F$7:$FS$310,101,FALSE))</f>
        <v>0</v>
      </c>
      <c r="DS93" s="90">
        <f>IF(ISNA(VLOOKUP($B93,'[2]1516 Exp_Rev Access'!$F$7:$FS$310,102,FALSE)),"",VLOOKUP($B93,'[2]1516 Exp_Rev Access'!$F$7:$FS$310,102,FALSE))</f>
        <v>0</v>
      </c>
      <c r="DT93" s="90">
        <f>IF(ISNA(VLOOKUP($B93,'[2]1516 Exp_Rev Access'!$F$7:$FS$310,103,FALSE)),"",VLOOKUP($B93,'[2]1516 Exp_Rev Access'!$F$7:$FS$310,103,FALSE))</f>
        <v>0</v>
      </c>
      <c r="DU93" s="90">
        <f>IF(ISNA(VLOOKUP($B93,'[2]1516 Exp_Rev Access'!$F$7:$FS$310,104,FALSE)),"",VLOOKUP($B93,'[2]1516 Exp_Rev Access'!$F$7:$FS$310,104,FALSE))</f>
        <v>0</v>
      </c>
      <c r="DV93" s="90">
        <f>IF(ISNA(VLOOKUP($B93,'[2]1516 Exp_Rev Access'!$F$7:$FS$310,105,FALSE)),"",VLOOKUP($B93,'[2]1516 Exp_Rev Access'!$F$7:$FS$310,105,FALSE))</f>
        <v>0</v>
      </c>
      <c r="DW93" s="90">
        <f>IF(ISNA(VLOOKUP($B93,'[2]1516 Exp_Rev Access'!$F$7:$FS$310,106,FALSE)),"",VLOOKUP($B93,'[2]1516 Exp_Rev Access'!$F$7:$FS$310,106,FALSE))</f>
        <v>0</v>
      </c>
      <c r="DX93" s="90">
        <f>IF(ISNA(VLOOKUP($B93,'[2]1516 Exp_Rev Access'!$F$7:$FS$310,107,FALSE)),"",VLOOKUP($B93,'[2]1516 Exp_Rev Access'!$F$7:$FS$310,107,FALSE))</f>
        <v>0</v>
      </c>
      <c r="DY93" s="90">
        <f>IF(ISNA(VLOOKUP($B93,'[2]1516 Exp_Rev Access'!$F$7:$FS$310,108,FALSE)),"",VLOOKUP($B93,'[2]1516 Exp_Rev Access'!$F$7:$FS$310,108,FALSE))</f>
        <v>0</v>
      </c>
      <c r="DZ93" s="90">
        <f>IF(ISNA(VLOOKUP($B93,'[2]1516 Exp_Rev Access'!$F$7:$FS$310,109,FALSE)),"",VLOOKUP($B93,'[2]1516 Exp_Rev Access'!$F$7:$FS$310,109,FALSE))</f>
        <v>0</v>
      </c>
      <c r="EA93" s="90">
        <f>IF(ISNA(VLOOKUP($B93,'[2]1516 Exp_Rev Access'!$F$7:$FS$310,110,FALSE)),"",VLOOKUP($B93,'[2]1516 Exp_Rev Access'!$F$7:$FS$310,110,FALSE))</f>
        <v>0</v>
      </c>
      <c r="EB93" s="90">
        <f>IF(ISNA(VLOOKUP($B93,'[2]1516 Exp_Rev Access'!$F$7:$FS$310,111,FALSE)),"",VLOOKUP($B93,'[2]1516 Exp_Rev Access'!$F$7:$FS$310,111,FALSE))</f>
        <v>0</v>
      </c>
      <c r="EC93" s="90">
        <f>IF(ISNA(VLOOKUP($B93,'[2]1516 Exp_Rev Access'!$F$7:$FS$310,112,FALSE)),"",VLOOKUP($B93,'[2]1516 Exp_Rev Access'!$F$7:$FS$310,112,FALSE))</f>
        <v>0</v>
      </c>
      <c r="ED93" s="90">
        <f>IF(ISNA(VLOOKUP($B93,'[2]1516 Exp_Rev Access'!$F$7:$FS$310,113,FALSE)),"",VLOOKUP($B93,'[2]1516 Exp_Rev Access'!$F$7:$FS$310,113,FALSE))</f>
        <v>0</v>
      </c>
      <c r="EE93" s="90">
        <f>IF(ISNA(VLOOKUP($B93,'[2]1516 Exp_Rev Access'!$F$7:$FS$310,114,FALSE)),"",VLOOKUP($B93,'[2]1516 Exp_Rev Access'!$F$7:$FS$310,114,FALSE))</f>
        <v>0</v>
      </c>
      <c r="EF93" s="90">
        <f>IF(ISNA(VLOOKUP($B93,'[2]1516 Exp_Rev Access'!$F$7:$FS$310,115,FALSE)),"",VLOOKUP($B93,'[2]1516 Exp_Rev Access'!$F$7:$FS$310,115,FALSE))</f>
        <v>0</v>
      </c>
      <c r="EG93" s="90">
        <f>IF(ISNA(VLOOKUP($B93,'[2]1516 Exp_Rev Access'!$F$7:$FS$310,116,FALSE)),"",VLOOKUP($B93,'[2]1516 Exp_Rev Access'!$F$7:$FS$310,116,FALSE))</f>
        <v>0</v>
      </c>
      <c r="EH93" s="90">
        <f>IF(ISNA(VLOOKUP($B93,'[2]1516 Exp_Rev Access'!$F$7:$FS$310,117,FALSE)),"",VLOOKUP($B93,'[2]1516 Exp_Rev Access'!$F$7:$FS$310,117,FALSE))</f>
        <v>0</v>
      </c>
      <c r="EI93" s="90">
        <f>IF(ISNA(VLOOKUP($B93,'[2]1516 Exp_Rev Access'!$F$7:$FS$310,118,FALSE)),"",VLOOKUP($B93,'[2]1516 Exp_Rev Access'!$F$7:$FS$310,118,FALSE))</f>
        <v>0</v>
      </c>
      <c r="EJ93" s="90">
        <f>IF(ISNA(VLOOKUP($B93,'[2]1516 Exp_Rev Access'!$F$7:$FS$310,119,FALSE)),"",VLOOKUP($B93,'[2]1516 Exp_Rev Access'!$F$7:$FS$310,119,FALSE))</f>
        <v>0</v>
      </c>
      <c r="EK93" s="90">
        <f>IF(ISNA(VLOOKUP($B93,'[2]1516 Exp_Rev Access'!$F$7:$FS$310,120,FALSE)),"",VLOOKUP($B93,'[2]1516 Exp_Rev Access'!$F$7:$FS$310,120,FALSE))</f>
        <v>0</v>
      </c>
      <c r="EL93" s="90">
        <f>IF(ISNA(VLOOKUP($B93,'[2]1516 Exp_Rev Access'!$F$7:$FS$310,121,FALSE)),"",VLOOKUP($B93,'[2]1516 Exp_Rev Access'!$F$7:$FS$310,121,FALSE))</f>
        <v>0</v>
      </c>
      <c r="EM93" s="90">
        <f>IF(ISNA(VLOOKUP($B93,'[2]1516 Exp_Rev Access'!$F$7:$FS$310,122,FALSE)),"",VLOOKUP($B93,'[2]1516 Exp_Rev Access'!$F$7:$FS$310,122,FALSE))</f>
        <v>0</v>
      </c>
      <c r="EN93" s="90">
        <f>IF(ISNA(VLOOKUP($B93,'[2]1516 Exp_Rev Access'!$F$7:$FS$310,123,FALSE)),"",VLOOKUP($B93,'[2]1516 Exp_Rev Access'!$F$7:$FS$310,123,FALSE))</f>
        <v>0</v>
      </c>
      <c r="EO93" s="90">
        <f>IF(ISNA(VLOOKUP($B93,'[2]1516 Exp_Rev Access'!$F$7:$FS$310,124,FALSE)),"",VLOOKUP($B93,'[2]1516 Exp_Rev Access'!$F$7:$FS$310,124,FALSE))</f>
        <v>0</v>
      </c>
      <c r="EP93" s="90">
        <f>IF(ISNA(VLOOKUP($B93,'[2]1516 Exp_Rev Access'!$F$7:$FS$310,125,FALSE)),"",VLOOKUP($B93,'[2]1516 Exp_Rev Access'!$F$7:$FS$310,125,FALSE))</f>
        <v>0</v>
      </c>
      <c r="EQ93" s="90">
        <f>IF(ISNA(VLOOKUP($B93,'[2]1516 Exp_Rev Access'!$F$7:$FS$310,126,FALSE)),"",VLOOKUP($B93,'[2]1516 Exp_Rev Access'!$F$7:$FS$310,126,FALSE))</f>
        <v>0</v>
      </c>
      <c r="ER93" s="90">
        <f>IF(ISNA(VLOOKUP($B93,'[2]1516 Exp_Rev Access'!$F$7:$FS$310,127,FALSE)),"",VLOOKUP($B93,'[2]1516 Exp_Rev Access'!$F$7:$FS$310,127,FALSE))</f>
        <v>0</v>
      </c>
      <c r="ES93" s="90">
        <f>IF(ISNA(VLOOKUP($B93,'[2]1516 Exp_Rev Access'!$F$7:$FS$310,128,FALSE)),"",VLOOKUP($B93,'[2]1516 Exp_Rev Access'!$F$7:$FS$310,128,FALSE))</f>
        <v>0</v>
      </c>
      <c r="ET93" s="90">
        <f>IF(ISNA(VLOOKUP($B93,'[2]1516 Exp_Rev Access'!$F$7:$FS$310,129,FALSE)),"",VLOOKUP($B93,'[2]1516 Exp_Rev Access'!$F$7:$FS$310,129,FALSE))</f>
        <v>0</v>
      </c>
      <c r="EU93" s="90">
        <f>IF(ISNA(VLOOKUP($B93,'[2]1516 Exp_Rev Access'!$F$7:$FS$310,130,FALSE)),"",VLOOKUP($B93,'[2]1516 Exp_Rev Access'!$F$7:$FS$310,130,FALSE))</f>
        <v>0</v>
      </c>
      <c r="EV93" s="90">
        <f>IF(ISNA(VLOOKUP($B93,'[2]1516 Exp_Rev Access'!$F$7:$FS$310,131,FALSE)),"",VLOOKUP($B93,'[2]1516 Exp_Rev Access'!$F$7:$FS$310,131,FALSE))</f>
        <v>43977.440000000002</v>
      </c>
      <c r="EW93" s="90">
        <f>IF(ISNA(VLOOKUP($B93,'[2]1516 Exp_Rev Access'!$F$7:$FS$310,132,FALSE)),"",VLOOKUP($B93,'[2]1516 Exp_Rev Access'!$F$7:$FS$310,132,FALSE))</f>
        <v>0</v>
      </c>
      <c r="EX93" s="90">
        <f>IF(ISNA(VLOOKUP($B93,'[2]1516 Exp_Rev Access'!$F$7:$FS$310,133,FALSE)),"",VLOOKUP($B93,'[2]1516 Exp_Rev Access'!$F$7:$FS$310,133,FALSE))</f>
        <v>0</v>
      </c>
      <c r="EY93" s="90">
        <f>IF(ISNA(VLOOKUP($B93,'[2]1516 Exp_Rev Access'!$F$7:$FS$310,134,FALSE)),"",VLOOKUP($B93,'[2]1516 Exp_Rev Access'!$F$7:$FS$310,134,FALSE))</f>
        <v>0</v>
      </c>
      <c r="EZ93" s="90">
        <f>IF(ISNA(VLOOKUP($B93,'[2]1516 Exp_Rev Access'!$F$7:$FS$310,135,FALSE)),"",VLOOKUP($B93,'[2]1516 Exp_Rev Access'!$F$7:$FS$310,135,FALSE))</f>
        <v>0</v>
      </c>
      <c r="FA93" s="90">
        <f>IF(ISNA(VLOOKUP($B93,'[2]1516 Exp_Rev Access'!$F$7:$FS$310,136,FALSE)),"",VLOOKUP($B93,'[2]1516 Exp_Rev Access'!$F$7:$FS$310,136,FALSE))</f>
        <v>0</v>
      </c>
      <c r="FB93" s="90">
        <f>IF(ISNA(VLOOKUP($B93,'[2]1516 Exp_Rev Access'!$F$7:$FS$310,137,FALSE)),"",VLOOKUP($B93,'[2]1516 Exp_Rev Access'!$F$7:$FS$310,137,FALSE))</f>
        <v>0</v>
      </c>
      <c r="FC93" s="90">
        <f>IF(ISNA(VLOOKUP($B93,'[2]1516 Exp_Rev Access'!$F$7:$FS$310,138,FALSE)),"",VLOOKUP($B93,'[2]1516 Exp_Rev Access'!$F$7:$FS$310,138,FALSE))</f>
        <v>0</v>
      </c>
      <c r="FD93" s="90">
        <f>IF(ISNA(VLOOKUP($B93,'[2]1516 Exp_Rev Access'!$F$7:$FS$310,139,FALSE)),"",VLOOKUP($B93,'[2]1516 Exp_Rev Access'!$F$7:$FS$310,139,FALSE))</f>
        <v>0</v>
      </c>
      <c r="FE93" s="90">
        <f>IF(ISNA(VLOOKUP($B93,'[2]1516 Exp_Rev Access'!$F$7:$FS$310,140,FALSE)),"",VLOOKUP($B93,'[2]1516 Exp_Rev Access'!$F$7:$FS$310,140,FALSE))</f>
        <v>0</v>
      </c>
      <c r="FF93" s="90">
        <f>IF(ISNA(VLOOKUP($B93,'[2]1516 Exp_Rev Access'!$F$7:$FS$310,141,FALSE)),"",VLOOKUP($B93,'[2]1516 Exp_Rev Access'!$F$7:$FS$310,141,FALSE))</f>
        <v>0</v>
      </c>
      <c r="FG93" s="90">
        <f>IF(ISNA(VLOOKUP($B93,'[2]1516 Exp_Rev Access'!$F$7:$FS$310,142,FALSE)),"",VLOOKUP($B93,'[2]1516 Exp_Rev Access'!$F$7:$FS$310,142,FALSE))</f>
        <v>0</v>
      </c>
      <c r="FH93" s="90">
        <f>IF(ISNA(VLOOKUP($B93,'[2]1516 Exp_Rev Access'!$F$7:$FS$310,143,FALSE)),"",VLOOKUP($B93,'[2]1516 Exp_Rev Access'!$F$7:$FS$310,143,FALSE))</f>
        <v>0</v>
      </c>
      <c r="FI93" s="90">
        <f>IF(ISNA(VLOOKUP($B93,'[2]1516 Exp_Rev Access'!$F$7:$FS$310,144,FALSE)),"",VLOOKUP($B93,'[2]1516 Exp_Rev Access'!$F$7:$FS$310,144,FALSE))</f>
        <v>0</v>
      </c>
      <c r="FJ93" s="90">
        <f>IF(ISNA(VLOOKUP($B93,'[2]1516 Exp_Rev Access'!$F$7:$FS$310,145,FALSE)),"",VLOOKUP($B93,'[2]1516 Exp_Rev Access'!$F$7:$FS$310,145,FALSE))</f>
        <v>0</v>
      </c>
      <c r="FK93" s="90">
        <f>IF(ISNA(VLOOKUP($B93,'[2]1516 Exp_Rev Access'!$F$7:$FS$310,146,FALSE)),"",VLOOKUP($B93,'[2]1516 Exp_Rev Access'!$F$7:$FS$310,146,FALSE))</f>
        <v>0</v>
      </c>
      <c r="FL93" s="90">
        <f>IF(ISNA(VLOOKUP($B93,'[2]1516 Exp_Rev Access'!$F$7:$FS$310,1147,FALSE)),"",VLOOKUP($B93,'[2]1516 Exp_Rev Access'!$F$7:$FS$310,147,FALSE))</f>
        <v>0</v>
      </c>
      <c r="FM93" s="90">
        <f>IF(ISNA(VLOOKUP($B93,'[2]1516 Exp_Rev Access'!$F$7:$FS$310,148,FALSE)),"",VLOOKUP($B93,'[2]1516 Exp_Rev Access'!$F$7:$FS$310,148,FALSE))</f>
        <v>0</v>
      </c>
      <c r="FN93" s="90">
        <f>IF(ISNA(VLOOKUP($B93,'[2]1516 Exp_Rev Access'!$F$7:$FS$310,149,FALSE)),"",VLOOKUP($B93,'[2]1516 Exp_Rev Access'!$F$7:$FS$310,149,FALSE))</f>
        <v>0</v>
      </c>
      <c r="FO93" s="90">
        <f>IF(ISNA(VLOOKUP($B93,'[2]1516 Exp_Rev Access'!$F$7:$FS$310,150,FALSE)),"",VLOOKUP($B93,'[2]1516 Exp_Rev Access'!$F$7:$FS$310,150,FALSE))</f>
        <v>0</v>
      </c>
      <c r="FP93" s="90">
        <f>IF(ISNA(VLOOKUP($B93,'[2]1516 Exp_Rev Access'!$F$7:$FS$310,151,FALSE)),"",VLOOKUP($B93,'[2]1516 Exp_Rev Access'!$F$7:$FS$310,151,FALSE))</f>
        <v>0</v>
      </c>
      <c r="FQ93" s="90">
        <f>IF(ISNA(VLOOKUP($B93,'[2]1516 Exp_Rev Access'!$F$7:$FS$310,152,FALSE)),"",VLOOKUP($B93,'[2]1516 Exp_Rev Access'!$F$7:$FS$310,152,FALSE))</f>
        <v>0</v>
      </c>
      <c r="FR93" s="90">
        <f>IF(ISNA(VLOOKUP($B93,'[2]1516 Exp_Rev Access'!$F$7:$FS$310,153,FALSE)),"",VLOOKUP($B93,'[2]1516 Exp_Rev Access'!$F$7:$FS$310,153,FALSE))</f>
        <v>84395.26</v>
      </c>
      <c r="FS93" s="53">
        <f>SUM(CH93:FR93)</f>
        <v>2656253.61</v>
      </c>
      <c r="FT93" s="92">
        <f>FS93/E93</f>
        <v>0.11106458532812809</v>
      </c>
      <c r="FU93" s="53">
        <f>FS93/D93</f>
        <v>1278.108046596448</v>
      </c>
      <c r="FV93" s="90">
        <f>IF(ISNA(VLOOKUP($B93,'[2]1516 Exp_Rev Access'!$F$7:$FS$310,154,FALSE)),"",VLOOKUP($B93,'[2]1516 Exp_Rev Access'!$F$7:$FS$310,154,FALSE))</f>
        <v>0</v>
      </c>
      <c r="FW93" s="90">
        <f>IF(ISNA(VLOOKUP($B93,'[2]1516 Exp_Rev Access'!$F$7:$FS$310,155,FALSE)),"",VLOOKUP($B93,'[2]1516 Exp_Rev Access'!$F$7:$FS$310,155,FALSE))</f>
        <v>0</v>
      </c>
      <c r="FX93" s="90">
        <f>IF(ISNA(VLOOKUP($B93,'[2]1516 Exp_Rev Access'!$F$7:$FS$310,156,FALSE)),"",VLOOKUP($B93,'[2]1516 Exp_Rev Access'!$F$7:$FS$310,156,FALSE))</f>
        <v>0</v>
      </c>
      <c r="FY93" s="90">
        <f>IF(ISNA(VLOOKUP($B93,'[2]1516 Exp_Rev Access'!$F$7:$FS$310,157,FALSE)),"",VLOOKUP($B93,'[2]1516 Exp_Rev Access'!$F$7:$FS$310,157,FALSE))</f>
        <v>0</v>
      </c>
      <c r="FZ93" s="90">
        <f>IF(ISNA(VLOOKUP($B93,'[2]1516 Exp_Rev Access'!$F$7:$FS$310,158,FALSE)),"",VLOOKUP($B93,'[2]1516 Exp_Rev Access'!$F$7:$FS$310,158,FALSE))</f>
        <v>0</v>
      </c>
      <c r="GA93" s="90">
        <f>IF(ISNA(VLOOKUP($B93,'[2]1516 Exp_Rev Access'!$F$7:$FS$310,159,FALSE)),"",VLOOKUP($B93,'[2]1516 Exp_Rev Access'!$F$7:$FS$310,159,FALSE))</f>
        <v>0</v>
      </c>
      <c r="GB93" s="90">
        <f>IF(ISNA(VLOOKUP($B93,'[2]1516 Exp_Rev Access'!$F$7:$FS$310,160,FALSE)),"",VLOOKUP($B93,'[2]1516 Exp_Rev Access'!$F$7:$FS$310,160,FALSE))</f>
        <v>0</v>
      </c>
      <c r="GC93" s="90">
        <f>IF(ISNA(VLOOKUP($B93,'[2]1516 Exp_Rev Access'!$F$7:$FS$310,161,FALSE)),"",VLOOKUP($B93,'[2]1516 Exp_Rev Access'!$F$7:$FS$310,161,FALSE))</f>
        <v>0</v>
      </c>
      <c r="GD93" s="90">
        <f>IF(ISNA(VLOOKUP($B93,'[2]1516 Exp_Rev Access'!$F$7:$FS$310,162,FALSE)),"",VLOOKUP($B93,'[2]1516 Exp_Rev Access'!$F$7:$FS$310,162,FALSE))</f>
        <v>0</v>
      </c>
      <c r="GE93" s="90">
        <f>IF(ISNA(VLOOKUP($B93,'[2]1516 Exp_Rev Access'!$F$7:$FS$310,163,FALSE)),"",VLOOKUP($B93,'[2]1516 Exp_Rev Access'!$F$7:$FS$310,163,FALSE))</f>
        <v>1027.7</v>
      </c>
      <c r="GF93" s="90">
        <f>IF(ISNA(VLOOKUP($B93,'[2]1516 Exp_Rev Access'!$F$7:$FS$310,164,FALSE)),"",VLOOKUP($B93,'[2]1516 Exp_Rev Access'!$F$7:$FS$310,164,FALSE))</f>
        <v>0</v>
      </c>
      <c r="GG93" s="90">
        <f>IF(ISNA(VLOOKUP($B93,'[2]1516 Exp_Rev Access'!$F$7:$FS$310,165,FALSE)),"",VLOOKUP($B93,'[2]1516 Exp_Rev Access'!$F$7:$FS$310,165,FALSE))</f>
        <v>0</v>
      </c>
      <c r="GH93" s="90">
        <f>IF(ISNA(VLOOKUP($B93,'[2]1516 Exp_Rev Access'!$F$7:$FS$310,166,FALSE)),"",VLOOKUP($B93,'[2]1516 Exp_Rev Access'!$F$7:$FS$310,166,FALSE))</f>
        <v>0</v>
      </c>
      <c r="GI93" s="90">
        <f>IF(ISNA(VLOOKUP($B93,'[2]1516 Exp_Rev Access'!$F$7:$FS$310,167,FALSE)),"",VLOOKUP($B93,'[2]1516 Exp_Rev Access'!$F$7:$FS$310,167,FALSE))</f>
        <v>0</v>
      </c>
      <c r="GJ93" s="90">
        <f>IF(ISNA(VLOOKUP($B93,'[2]1516 Exp_Rev Access'!$F$7:$FS$310,168,FALSE)),"",VLOOKUP($B93,'[2]1516 Exp_Rev Access'!$F$7:$FS$310,168,FALSE))</f>
        <v>0</v>
      </c>
      <c r="GK93" s="90">
        <f>IF(ISNA(VLOOKUP($B93,'[2]1516 Exp_Rev Access'!$F$7:$FS$310,169,FALSE)),"",VLOOKUP($B93,'[2]1516 Exp_Rev Access'!$F$7:$FS$310,169,FALSE))</f>
        <v>0</v>
      </c>
      <c r="GL93" s="90">
        <f>IF(ISNA(VLOOKUP($B93,'[2]1516 Exp_Rev Access'!$F$7:$FS$310,170,FALSE)),"",VLOOKUP($B93,'[2]1516 Exp_Rev Access'!$F$7:$FS$310,170,FALSE))</f>
        <v>0</v>
      </c>
      <c r="GM93" s="90">
        <f>IF(ISNA(VLOOKUP($B93,'[2]1516 Exp_Rev Access'!$F$7:$FT$310,171,FALSE)),"",VLOOKUP($B93,'[2]1516 Exp_Rev Access'!$F$7:$FT$310,171,FALSE))</f>
        <v>0</v>
      </c>
      <c r="GN93" s="90">
        <f>IF(ISNA(VLOOKUP($B93,'[2]1516 Exp_Rev Access'!$F$7:$FU$310,172,FALSE)),"",VLOOKUP($B93,'[2]1516 Exp_Rev Access'!$F$7:$FU$310,172,FALSE))</f>
        <v>0</v>
      </c>
      <c r="GO93" s="90">
        <f>IF(ISNA(VLOOKUP($B93,'[2]1516 Exp_Rev Access'!$F$7:$FV$310,173,FALSE)),"",VLOOKUP($B93,'[2]1516 Exp_Rev Access'!$F$7:$FV$310,173,FALSE))</f>
        <v>0</v>
      </c>
      <c r="GP93" s="90">
        <f>IF(ISNA(VLOOKUP($B93,'[2]1516 Exp_Rev Access'!$F$7:$GA$310,174,FALSE)),"",VLOOKUP($B93,'[2]1516 Exp_Rev Access'!$F$7:$GA$310,174,FALSE))</f>
        <v>0</v>
      </c>
      <c r="GQ93" s="90">
        <f>IF(ISNA(VLOOKUP($B93,'[2]1516 Exp_Rev Access'!$F$7:$GA$310,175,FALSE)),"",VLOOKUP($B93,'[2]1516 Exp_Rev Access'!$F$7:$GA$310,175,FALSE))</f>
        <v>0</v>
      </c>
      <c r="GR93" s="90">
        <f>IF(ISNA(VLOOKUP($B93,'[2]1516 Exp_Rev Access'!$F$7:$GA$310,176,FALSE)),"",VLOOKUP($B93,'[2]1516 Exp_Rev Access'!$F$7:$GA$310,176,FALSE))</f>
        <v>0</v>
      </c>
      <c r="GS93" s="90">
        <f>IF(ISNA(VLOOKUP($B93,'[2]1516 Exp_Rev Access'!$F$7:$GA$310,177,FALSE)),"",VLOOKUP($B93,'[2]1516 Exp_Rev Access'!$F$7:$GA$310,177,FALSE))</f>
        <v>0</v>
      </c>
      <c r="GT93" s="90">
        <f>IF(ISNA(VLOOKUP($B93,'[2]1516 Exp_Rev Access'!$F$7:$GA$310,178,FALSE)),"",VLOOKUP($B93,'[2]1516 Exp_Rev Access'!$F$7:$GA$310,178,FALSE))</f>
        <v>0</v>
      </c>
      <c r="GU93" s="53">
        <f t="shared" ref="GU93:GU95" si="261">SUM(FV93:GT93)</f>
        <v>1027.7</v>
      </c>
      <c r="GV93" s="92">
        <f t="shared" ref="GV93:GV95" si="262">GU93/E93</f>
        <v>4.2970698999527101E-5</v>
      </c>
      <c r="GW93" s="96">
        <f t="shared" ref="GW93:GW95" si="263">GU93/D93</f>
        <v>0.49449782752000465</v>
      </c>
    </row>
    <row r="94" spans="1:222" s="97" customFormat="1" x14ac:dyDescent="0.2">
      <c r="A94" s="86"/>
      <c r="B94" s="87" t="s">
        <v>296</v>
      </c>
      <c r="C94" s="87" t="s">
        <v>297</v>
      </c>
      <c r="D94" s="88">
        <f>IF(ISNA(VLOOKUP($B94,'[2]1516 enrollment_Rev_Exp by size'!$A$6:$C$325,3,FALSE)),"",VLOOKUP($B94,'[2]1516 enrollment_Rev_Exp by size'!$A$6:$C$325,3,FALSE))</f>
        <v>8.85</v>
      </c>
      <c r="E94" s="89">
        <v>356705.32</v>
      </c>
      <c r="F94" s="67">
        <f>N94+AM94+AU94+BV94+CE94+FS94+GU94</f>
        <v>356705.32</v>
      </c>
      <c r="G94" s="67">
        <f>F94-E94</f>
        <v>0</v>
      </c>
      <c r="H94" s="90">
        <f>IF(ISNA(VLOOKUP($B94,'[2]1516 Exp_Rev Access'!$F$7:$FS$310,2,FALSE)),"",VLOOKUP($B94,'[2]1516 Exp_Rev Access'!$F$7:$FS$310,2,FALSE))</f>
        <v>0</v>
      </c>
      <c r="I94" s="90">
        <f>IF(ISNA(VLOOKUP($B94,'[2]1516 Exp_Rev Access'!$F$7:$FS$310,3,FALSE)),"",VLOOKUP($B94,'[2]1516 Exp_Rev Access'!$F$7:$FS$310,3,FALSE))</f>
        <v>0</v>
      </c>
      <c r="J94" s="90">
        <f>IF(ISNA(VLOOKUP($B94,'[2]1516 Exp_Rev Access'!$F$7:$FS$310,4,FALSE)),"",VLOOKUP($B94,'[2]1516 Exp_Rev Access'!$F$7:$FS$310,4,FALSE))</f>
        <v>0</v>
      </c>
      <c r="K94" s="90">
        <f>IF(ISNA(VLOOKUP($B94,'[2]1516 Exp_Rev Access'!$F$7:$FS$310,5,FALSE)),"-",VLOOKUP($B94,'[2]1516 Exp_Rev Access'!$F$7:$FS$310,5,FALSE))</f>
        <v>0</v>
      </c>
      <c r="L94" s="90">
        <f>IF(ISNA(VLOOKUP($B94,'[2]1516 Exp_Rev Access'!$F$7:$FS$310,6,FALSE)),"",VLOOKUP($B94,'[2]1516 Exp_Rev Access'!$F$7:$FS$310,6,FALSE))</f>
        <v>0</v>
      </c>
      <c r="M94" s="90">
        <f>IF(ISNA(VLOOKUP($B94,'[2]1516 Exp_Rev Access'!$F$7:$FS$310,7,FALSE)),"",VLOOKUP($B94,'[2]1516 Exp_Rev Access'!$F$7:$FS$310,7,FALSE))</f>
        <v>0</v>
      </c>
      <c r="N94" s="53">
        <f>SUM(H94:M94)</f>
        <v>0</v>
      </c>
      <c r="O94" s="91"/>
      <c r="P94" s="53"/>
      <c r="Q94" s="90">
        <f>IF(ISNA(VLOOKUP($B94,'[2]1516 Exp_Rev Access'!$F$7:$FS$310,8,FALSE)),"",VLOOKUP($B94,'[2]1516 Exp_Rev Access'!$F$7:$FS$310,8,FALSE))</f>
        <v>0</v>
      </c>
      <c r="R94" s="90">
        <f>IF(ISNA(VLOOKUP($B94,'[2]1516 Exp_Rev Access'!$F$7:$FS$310,9,FALSE)),"",VLOOKUP($B94,'[2]1516 Exp_Rev Access'!$F$7:$FS$310,9,FALSE))</f>
        <v>0</v>
      </c>
      <c r="S94" s="90">
        <f>IF(ISNA(VLOOKUP($B94,'[2]1516 Exp_Rev Access'!$F$7:$FS$310,10,FALSE)),"",VLOOKUP($B94,'[2]1516 Exp_Rev Access'!$F$7:$FS$310,10,FALSE))</f>
        <v>0</v>
      </c>
      <c r="T94" s="90">
        <f>IF(ISNA(VLOOKUP($B94,'[2]1516 Exp_Rev Access'!$F$7:$FS$310,11,FALSE)),"",VLOOKUP($B94,'[2]1516 Exp_Rev Access'!$F$7:$FS$310,11,FALSE))</f>
        <v>0</v>
      </c>
      <c r="U94" s="90">
        <f>IF(ISNA(VLOOKUP($B94,'[2]1516 Exp_Rev Access'!$F$7:$FS$310,12,FALSE)),"",VLOOKUP($B94,'[2]1516 Exp_Rev Access'!$F$7:$FS$310,12,FALSE))</f>
        <v>0</v>
      </c>
      <c r="V94" s="90">
        <f>IF(ISNA(VLOOKUP($B94,'[2]1516 Exp_Rev Access'!$F$7:$FS$310,13,FALSE)),"",VLOOKUP($B94,'[2]1516 Exp_Rev Access'!$F$7:$FS$310,13,FALSE))</f>
        <v>0</v>
      </c>
      <c r="W94" s="90">
        <f>IF(ISNA(VLOOKUP($B94,'[2]1516 Exp_Rev Access'!$F$7:$FS$310,14,FALSE)),"",VLOOKUP($B94,'[2]1516 Exp_Rev Access'!$F$7:$FS$310,14,FALSE))</f>
        <v>0</v>
      </c>
      <c r="X94" s="90">
        <f>IF(ISNA(VLOOKUP($B94,'[2]1516 Exp_Rev Access'!$F$7:$FS$310,15,FALSE)),"",VLOOKUP($B94,'[2]1516 Exp_Rev Access'!$F$7:$FS$310,15,FALSE))</f>
        <v>0</v>
      </c>
      <c r="Y94" s="90">
        <f>IF(ISNA(VLOOKUP($B94,'[2]1516 Exp_Rev Access'!$F$7:$FS$310,16,FALSE)),"",VLOOKUP($B94,'[2]1516 Exp_Rev Access'!$F$7:$FS$310,16,FALSE))</f>
        <v>0</v>
      </c>
      <c r="Z94" s="90">
        <f>IF(ISNA(VLOOKUP($B94,'[2]1516 Exp_Rev Access'!$F$7:$FS$310,17,FALSE)),"",VLOOKUP($B94,'[2]1516 Exp_Rev Access'!$F$7:$FS$310,17,FALSE))</f>
        <v>0</v>
      </c>
      <c r="AA94" s="90">
        <f>IF(ISNA(VLOOKUP($B94,'[2]1516 Exp_Rev Access'!$F$7:$FS$310,18,FALSE)),"",VLOOKUP($B94,'[2]1516 Exp_Rev Access'!$F$7:$FS$310,18,FALSE))</f>
        <v>0</v>
      </c>
      <c r="AB94" s="90">
        <f>IF(ISNA(VLOOKUP($B94,'[2]1516 Exp_Rev Access'!$F$7:$FS$310,19,FALSE)),"",VLOOKUP($B94,'[2]1516 Exp_Rev Access'!$F$7:$FS$310,19,FALSE))</f>
        <v>0</v>
      </c>
      <c r="AC94" s="90">
        <f>IF(ISNA(VLOOKUP($B94,'[2]1516 Exp_Rev Access'!$F$7:$FS$310,20,FALSE)),"",VLOOKUP($B94,'[2]1516 Exp_Rev Access'!$F$7:$FS$310,20,FALSE))</f>
        <v>0</v>
      </c>
      <c r="AD94" s="90">
        <f>IF(ISNA(VLOOKUP($B94,'[2]1516 Exp_Rev Access'!$F$7:$FS$310,21,FALSE)),"",VLOOKUP($B94,'[2]1516 Exp_Rev Access'!$F$7:$FS$310,21,FALSE))</f>
        <v>0</v>
      </c>
      <c r="AE94" s="90">
        <f>IF(ISNA(VLOOKUP($B94,'[2]1516 Exp_Rev Access'!$F$7:$FS$310,22,FALSE)),"",VLOOKUP($B94,'[2]1516 Exp_Rev Access'!$F$7:$FS$310,22,FALSE))</f>
        <v>1075.8900000000001</v>
      </c>
      <c r="AF94" s="90">
        <f>IF(ISNA(VLOOKUP($B94,'[2]1516 Exp_Rev Access'!$F$7:$FS$310,23,FALSE)),"",VLOOKUP($B94,'[2]1516 Exp_Rev Access'!$F$7:$FS$310,23,FALSE))</f>
        <v>0</v>
      </c>
      <c r="AG94" s="90">
        <f>IF(ISNA(VLOOKUP($B94,'[2]1516 Exp_Rev Access'!$F$7:$FS$310,24,FALSE)),"",VLOOKUP($B94,'[2]1516 Exp_Rev Access'!$F$7:$FS$310,24,FALSE))</f>
        <v>0</v>
      </c>
      <c r="AH94" s="90">
        <f>IF(ISNA(VLOOKUP($B94,'[2]1516 Exp_Rev Access'!$F$7:$FS$310,25,FALSE)),"",VLOOKUP($B94,'[2]1516 Exp_Rev Access'!$F$7:$FS$310,25,FALSE))</f>
        <v>0</v>
      </c>
      <c r="AI94" s="90">
        <f>IF(ISNA(VLOOKUP($B94,'[2]1516 Exp_Rev Access'!$F$7:$FS$310,26,FALSE)),"",VLOOKUP($B94,'[2]1516 Exp_Rev Access'!$F$7:$FS$310,26,FALSE))</f>
        <v>0</v>
      </c>
      <c r="AJ94" s="90">
        <f>IF(ISNA(VLOOKUP($B94,'[2]1516 Exp_Rev Access'!$F$7:$FS$310,27,FALSE)),"",VLOOKUP($B94,'[2]1516 Exp_Rev Access'!$F$7:$FS$310,27,FALSE))</f>
        <v>0</v>
      </c>
      <c r="AK94" s="90">
        <f>IF(ISNA(VLOOKUP($B94,'[2]1516 Exp_Rev Access'!$F$7:$FS$310,28,FALSE)),"",VLOOKUP($B94,'[2]1516 Exp_Rev Access'!$F$7:$FS$310,28,FALSE))</f>
        <v>1199.58</v>
      </c>
      <c r="AL94" s="90">
        <f>IF(ISNA(VLOOKUP($B94,'[2]1516 Exp_Rev Access'!$F$7:$FS$310,29,FALSE)),"",VLOOKUP($B94,'[2]1516 Exp_Rev Access'!$F$7:$FS$310,29,FALSE))</f>
        <v>0</v>
      </c>
      <c r="AM94" s="53">
        <f>SUM(Q94:AL94)</f>
        <v>2275.4700000000003</v>
      </c>
      <c r="AN94" s="92">
        <f>AM94/E94</f>
        <v>6.3791310990259417E-3</v>
      </c>
      <c r="AO94" s="68">
        <f>AM94/D94</f>
        <v>257.11525423728818</v>
      </c>
      <c r="AP94" s="90">
        <f>IF(ISNA(VLOOKUP($B94,'[2]1516 Exp_Rev Access'!$F$7:$FS$310,30,FALSE)),"",VLOOKUP($B94,'[2]1516 Exp_Rev Access'!$F$7:$FS$310,30,FALSE))</f>
        <v>232786.48</v>
      </c>
      <c r="AQ94" s="90">
        <f>IF(ISNA(VLOOKUP($B94,'[2]1516 Exp_Rev Access'!$F$7:$FS$310,31,FALSE)),"",VLOOKUP($B94,'[2]1516 Exp_Rev Access'!$F$7:$FS$310,31,FALSE))</f>
        <v>0</v>
      </c>
      <c r="AR94" s="90">
        <f>IF(ISNA(VLOOKUP($B94,'[2]1516 Exp_Rev Access'!$F$7:$FS$310,32,FALSE)),"",VLOOKUP($B94,'[2]1516 Exp_Rev Access'!$F$7:$FS$310,32,FALSE))</f>
        <v>0</v>
      </c>
      <c r="AS94" s="90">
        <f>IF(ISNA(VLOOKUP($B94,'[2]1516 Exp_Rev Access'!$F$7:$FS$310,33,FALSE)),"",VLOOKUP($B94,'[2]1516 Exp_Rev Access'!$F$7:$FS$310,33,FALSE))</f>
        <v>0</v>
      </c>
      <c r="AT94" s="90">
        <f>IF(ISNA(VLOOKUP($B94,'[2]1516 Exp_Rev Access'!$F$7:$FS$310,34,FALSE)),"",VLOOKUP($B94,'[2]1516 Exp_Rev Access'!$F$7:$FS$310,34,FALSE))</f>
        <v>0</v>
      </c>
      <c r="AU94" s="53">
        <f>SUM(AP94:AT94)</f>
        <v>232786.48</v>
      </c>
      <c r="AV94" s="93">
        <f>AU94/E94</f>
        <v>0.65260164889046235</v>
      </c>
      <c r="AW94" s="53">
        <f>AU94/D94</f>
        <v>26303.557062146894</v>
      </c>
      <c r="AX94" s="90">
        <f>IF(ISNA(VLOOKUP($B94,'[2]1516 Exp_Rev Access'!$F$7:$FS$310,35,FALSE)),"",VLOOKUP($B94,'[2]1516 Exp_Rev Access'!$F$7:$FS$310,35,FALSE))</f>
        <v>0</v>
      </c>
      <c r="AY94" s="90">
        <f>IF(ISNA(VLOOKUP($B94,'[2]1516 Exp_Rev Access'!$F$7:$FS$310,36,FALSE)),"",VLOOKUP($B94,'[2]1516 Exp_Rev Access'!$F$7:$FS$310,36,FALSE))</f>
        <v>6452.19</v>
      </c>
      <c r="AZ94" s="90">
        <f>IF(ISNA(VLOOKUP($B94,'[2]1516 Exp_Rev Access'!$F$7:$FS$310,37,FALSE)),"",VLOOKUP($B94,'[2]1516 Exp_Rev Access'!$F$7:$FS$310,37,FALSE))</f>
        <v>0</v>
      </c>
      <c r="BA94" s="90">
        <f>IF(ISNA(VLOOKUP($B94,'[2]1516 Exp_Rev Access'!$F$7:$FS$310,38,FALSE)),"",VLOOKUP($B94,'[2]1516 Exp_Rev Access'!$F$7:$FS$310,38,FALSE))</f>
        <v>0</v>
      </c>
      <c r="BB94" s="90">
        <f>IF(ISNA(VLOOKUP($B94,'[2]1516 Exp_Rev Access'!$F$7:$FS$310,39,FALSE)),"",VLOOKUP($B94,'[2]1516 Exp_Rev Access'!$F$7:$FS$310,39,FALSE))</f>
        <v>0</v>
      </c>
      <c r="BC94" s="90">
        <f>IF(ISNA(VLOOKUP($B94,'[2]1516 Exp_Rev Access'!$F$7:$FS$310,40,FALSE)),"",VLOOKUP($B94,'[2]1516 Exp_Rev Access'!$F$7:$FS$310,40,FALSE))</f>
        <v>0</v>
      </c>
      <c r="BD94" s="90">
        <f>IF(ISNA(VLOOKUP($B94,'[2]1516 Exp_Rev Access'!$F$7:$FS$310,41,FALSE)),"",VLOOKUP($B94,'[2]1516 Exp_Rev Access'!$F$7:$FS$310,41,FALSE))</f>
        <v>0</v>
      </c>
      <c r="BE94" s="90">
        <f>IF(ISNA(VLOOKUP($B94,'[2]1516 Exp_Rev Access'!$F$7:$FS$310,42,FALSE)),"",VLOOKUP($B94,'[2]1516 Exp_Rev Access'!$F$7:$FS$310,42,FALSE))</f>
        <v>0</v>
      </c>
      <c r="BF94" s="90">
        <f>IF(ISNA(VLOOKUP($B94,'[2]1516 Exp_Rev Access'!$F$7:$FS$310,43,FALSE)),"",VLOOKUP($B94,'[2]1516 Exp_Rev Access'!$F$7:$FS$310,43,FALSE))</f>
        <v>0</v>
      </c>
      <c r="BG94" s="90">
        <f>IF(ISNA(VLOOKUP($B94,'[2]1516 Exp_Rev Access'!$F$7:$FS$310,44,FALSE)),"",VLOOKUP($B94,'[2]1516 Exp_Rev Access'!$F$7:$FS$310,44,FALSE))</f>
        <v>0</v>
      </c>
      <c r="BH94" s="90">
        <f>IF(ISNA(VLOOKUP($B94,'[2]1516 Exp_Rev Access'!$F$7:$FS$310,45,FALSE)),"",VLOOKUP($B94,'[2]1516 Exp_Rev Access'!$F$7:$FS$310,45,FALSE))</f>
        <v>0</v>
      </c>
      <c r="BI94" s="90">
        <f>IF(ISNA(VLOOKUP($B94,'[2]1516 Exp_Rev Access'!$F$7:$FS$310,46,FALSE)),"",VLOOKUP($B94,'[2]1516 Exp_Rev Access'!$F$7:$FS$310,46,FALSE))</f>
        <v>0</v>
      </c>
      <c r="BJ94" s="90">
        <f>IF(ISNA(VLOOKUP($B94,'[2]1516 Exp_Rev Access'!$F$7:$FS$310,47,FALSE)),"",VLOOKUP($B94,'[2]1516 Exp_Rev Access'!$F$7:$FS$310,47,FALSE))</f>
        <v>0</v>
      </c>
      <c r="BK94" s="90">
        <f>IF(ISNA(VLOOKUP($B94,'[2]1516 Exp_Rev Access'!$F$7:$FS$310,48,FALSE)),"",VLOOKUP($B94,'[2]1516 Exp_Rev Access'!$F$7:$FS$310,48,FALSE))</f>
        <v>96141.62</v>
      </c>
      <c r="BL94" s="90">
        <f>IF(ISNA(VLOOKUP($B94,'[2]1516 Exp_Rev Access'!$F$7:$FS$310,49,FALSE)),"",VLOOKUP($B94,'[2]1516 Exp_Rev Access'!$F$7:$FS$310,49,FALSE))</f>
        <v>0</v>
      </c>
      <c r="BM94" s="90">
        <f>IF(ISNA(VLOOKUP($B94,'[2]1516 Exp_Rev Access'!$F$7:$FS$310,50,FALSE)),"",VLOOKUP($B94,'[2]1516 Exp_Rev Access'!$F$7:$FS$310,50,FALSE))</f>
        <v>0</v>
      </c>
      <c r="BN94" s="90">
        <f>IF(ISNA(VLOOKUP($B94,'[2]1516 Exp_Rev Access'!$F$7:$FS$310,51,FALSE)),"",VLOOKUP($B94,'[2]1516 Exp_Rev Access'!$F$7:$FS$310,51,FALSE))</f>
        <v>0</v>
      </c>
      <c r="BO94" s="90">
        <f>IF(ISNA(VLOOKUP($B94,'[2]1516 Exp_Rev Access'!$F$7:$FS$310,52,FALSE)),"",VLOOKUP($B94,'[2]1516 Exp_Rev Access'!$F$7:$FS$310,52,FALSE))</f>
        <v>0</v>
      </c>
      <c r="BP94" s="90">
        <f>IF(ISNA(VLOOKUP($B94,'[2]1516 Exp_Rev Access'!$F$7:$FS$310,53,FALSE)),"",VLOOKUP($B94,'[2]1516 Exp_Rev Access'!$F$7:$FS$310,53,FALSE))</f>
        <v>0</v>
      </c>
      <c r="BQ94" s="90">
        <f>IF(ISNA(VLOOKUP($B94,'[2]1516 Exp_Rev Access'!$F$7:$FS$310,54,FALSE)),"",VLOOKUP($B94,'[2]1516 Exp_Rev Access'!$F$7:$FS$310,54,FALSE))</f>
        <v>0</v>
      </c>
      <c r="BR94" s="90">
        <f>IF(ISNA(VLOOKUP($B94,'[2]1516 Exp_Rev Access'!$F$7:$FS$310,55,FALSE)),"",VLOOKUP($B94,'[2]1516 Exp_Rev Access'!$F$7:$FS$310,55,FALSE))</f>
        <v>0</v>
      </c>
      <c r="BS94" s="90">
        <f>IF(ISNA(VLOOKUP($B94,'[2]1516 Exp_Rev Access'!$F$7:$FS$310,56,FALSE)),"",VLOOKUP($B94,'[2]1516 Exp_Rev Access'!$F$7:$FS$310,56,FALSE))</f>
        <v>0</v>
      </c>
      <c r="BT94" s="90">
        <f>IF(ISNA(VLOOKUP($B94,'[2]1516 Exp_Rev Access'!$F$7:$FS$310,57,FALSE)),"",VLOOKUP($B94,'[2]1516 Exp_Rev Access'!$F$7:$FS$310,57,FALSE))</f>
        <v>0</v>
      </c>
      <c r="BU94" s="90">
        <f>IF(ISNA(VLOOKUP($B94,'[2]1516 Exp_Rev Access'!$F$7:$FS$310,58,FALSE)),"",VLOOKUP($B94,'[2]1516 Exp_Rev Access'!$F$7:$FS$310,58,FALSE))</f>
        <v>0</v>
      </c>
      <c r="BV94" s="53">
        <f>SUM(AX94:BU94)</f>
        <v>102593.81</v>
      </c>
      <c r="BW94" s="92">
        <f>BV94/E94</f>
        <v>0.28761502631920377</v>
      </c>
      <c r="BX94" s="68">
        <f>BV94/D94</f>
        <v>11592.520903954803</v>
      </c>
      <c r="BY94" s="90">
        <f>IF(ISNA(VLOOKUP($B94,'[2]1516 Exp_Rev Access'!$F$7:$FS$310,59,FALSE)),"",VLOOKUP($B94,'[2]1516 Exp_Rev Access'!$F$7:$FS$310,59,FALSE))</f>
        <v>0</v>
      </c>
      <c r="BZ94" s="90">
        <f>IF(ISNA(VLOOKUP($B94,'[2]1516 Exp_Rev Access'!$F$7:$FS$310,60,FALSE)),"",VLOOKUP($B94,'[2]1516 Exp_Rev Access'!$F$7:$FS$310,60,FALSE))</f>
        <v>0</v>
      </c>
      <c r="CA94" s="90">
        <f>IF(ISNA(VLOOKUP($B94,'[2]1516 Exp_Rev Access'!$F$7:$FS$310,61,FALSE)),"",VLOOKUP($B94,'[2]1516 Exp_Rev Access'!$F$7:$FS$310,61,FALSE))</f>
        <v>0</v>
      </c>
      <c r="CB94" s="90">
        <f>IF(ISNA(VLOOKUP($B94,'[2]1516 Exp_Rev Access'!$F$7:$FS$310,62,FALSE)),"",VLOOKUP($B94,'[2]1516 Exp_Rev Access'!$F$7:$FS$310,62,FALSE))</f>
        <v>0</v>
      </c>
      <c r="CC94" s="90">
        <f>IF(ISNA(VLOOKUP($B94,'[2]1516 Exp_Rev Access'!$F$7:$FS$310,63,FALSE)),"",VLOOKUP($B94,'[2]1516 Exp_Rev Access'!$F$7:$FS$310,63,FALSE))</f>
        <v>0</v>
      </c>
      <c r="CD94" s="90">
        <f>IF(ISNA(VLOOKUP($B94,'[2]1516 Exp_Rev Access'!$F$7:$FS$310,64,FALSE)),"",VLOOKUP($B94,'[2]1516 Exp_Rev Access'!$F$7:$FS$310,64,FALSE))</f>
        <v>0</v>
      </c>
      <c r="CE94" s="53">
        <f t="shared" ref="CE94:CE95" si="264">SUM(BY94:CD94)</f>
        <v>0</v>
      </c>
      <c r="CF94" s="92"/>
      <c r="CG94" s="94">
        <f>CE94/D94</f>
        <v>0</v>
      </c>
      <c r="CH94" s="90">
        <f>IF(ISNA(VLOOKUP($B94,'[2]1516 Exp_Rev Access'!$F$7:$FS$310,65,FALSE)),"",VLOOKUP($B94,'[2]1516 Exp_Rev Access'!$F$7:$FS$310,65,FALSE))</f>
        <v>0</v>
      </c>
      <c r="CI94" s="90">
        <f>IF(ISNA(VLOOKUP($B94,'[2]1516 Exp_Rev Access'!$F$7:$FS$310,66,FALSE)),"",VLOOKUP($B94,'[2]1516 Exp_Rev Access'!$F$7:$FS$310,66,FALSE))</f>
        <v>0</v>
      </c>
      <c r="CJ94" s="90">
        <f>IF(ISNA(VLOOKUP($B94,'[2]1516 Exp_Rev Access'!$F$7:$FS$310,67,FALSE)),"",VLOOKUP($B94,'[2]1516 Exp_Rev Access'!$F$7:$FS$310,67,FALSE))</f>
        <v>0</v>
      </c>
      <c r="CK94" s="90">
        <f>IF(ISNA(VLOOKUP($B94,'[2]1516 Exp_Rev Access'!$F$7:$FS$310,68,FALSE)),"",VLOOKUP($B94,'[2]1516 Exp_Rev Access'!$F$7:$FS$310,68,FALSE))</f>
        <v>0</v>
      </c>
      <c r="CL94" s="90">
        <f>IF(ISNA(VLOOKUP($B94,'[2]1516 Exp_Rev Access'!$F$7:$FS$310,69,FALSE)),"",VLOOKUP($B94,'[2]1516 Exp_Rev Access'!$F$7:$FS$310,69,FALSE))</f>
        <v>0</v>
      </c>
      <c r="CM94" s="90">
        <f>IF(ISNA(VLOOKUP($B94,'[2]1516 Exp_Rev Access'!$F$7:$FS$310,70,FALSE)),"",VLOOKUP($B94,'[2]1516 Exp_Rev Access'!$F$7:$FS$310,70,FALSE))</f>
        <v>0</v>
      </c>
      <c r="CN94" s="90">
        <f>IF(ISNA(VLOOKUP($B94,'[2]1516 Exp_Rev Access'!$F$7:$FS$310,71,FALSE)),"",VLOOKUP($B94,'[2]1516 Exp_Rev Access'!$F$7:$FS$310,71,FALSE))</f>
        <v>0</v>
      </c>
      <c r="CO94" s="90">
        <f>IF(ISNA(VLOOKUP($B94,'[2]1516 Exp_Rev Access'!$F$7:$FS$310,72,FALSE)),"",VLOOKUP($B94,'[2]1516 Exp_Rev Access'!$F$7:$FS$310,72,FALSE))</f>
        <v>0</v>
      </c>
      <c r="CP94" s="90">
        <f>IF(ISNA(VLOOKUP($B94,'[2]1516 Exp_Rev Access'!$F$7:$FS$310,73,FALSE)),"",VLOOKUP($B94,'[2]1516 Exp_Rev Access'!$F$7:$FS$310,73,FALSE))</f>
        <v>0</v>
      </c>
      <c r="CQ94" s="90">
        <f>IF(ISNA(VLOOKUP($B94,'[2]1516 Exp_Rev Access'!$F$7:$FS$310,74,FALSE)),"",VLOOKUP($B94,'[2]1516 Exp_Rev Access'!$F$7:$FS$310,74,FALSE))</f>
        <v>0</v>
      </c>
      <c r="CR94" s="90">
        <f>IF(ISNA(VLOOKUP($B94,'[2]1516 Exp_Rev Access'!$F$7:$FS$310,75,FALSE)),"",VLOOKUP($B94,'[2]1516 Exp_Rev Access'!$F$7:$FS$310,75,FALSE))</f>
        <v>0</v>
      </c>
      <c r="CS94" s="90">
        <f>IF(ISNA(VLOOKUP($B94,'[2]1516 Exp_Rev Access'!$F$7:$FS$310,76,FALSE)),"",VLOOKUP($B94,'[2]1516 Exp_Rev Access'!$F$7:$FS$310,76,FALSE))</f>
        <v>0</v>
      </c>
      <c r="CT94" s="90">
        <f>IF(ISNA(VLOOKUP($B94,'[2]1516 Exp_Rev Access'!$F$7:$FS$310,77,FALSE)),"",VLOOKUP($B94,'[2]1516 Exp_Rev Access'!$F$7:$FS$310,77,FALSE))</f>
        <v>0</v>
      </c>
      <c r="CU94" s="90">
        <f>IF(ISNA(VLOOKUP($B94,'[2]1516 Exp_Rev Access'!$F$7:$FS$310,78,FALSE)),"",VLOOKUP($B94,'[2]1516 Exp_Rev Access'!$F$7:$FS$310,78,FALSE))</f>
        <v>0</v>
      </c>
      <c r="CV94" s="90">
        <f>IF(ISNA(VLOOKUP($B94,'[2]1516 Exp_Rev Access'!$F$7:$FS$310,79,FALSE)),"",VLOOKUP($B94,'[2]1516 Exp_Rev Access'!$F$7:$FS$310,79,FALSE))</f>
        <v>0</v>
      </c>
      <c r="CW94" s="90">
        <f>IF(ISNA(VLOOKUP($B94,'[2]1516 Exp_Rev Access'!$F$7:$FS$310,80,FALSE)),"",VLOOKUP($B94,'[2]1516 Exp_Rev Access'!$F$7:$FS$310,80,FALSE))</f>
        <v>0</v>
      </c>
      <c r="CX94" s="90">
        <f>IF(ISNA(VLOOKUP($B94,'[2]1516 Exp_Rev Access'!$F$7:$FS$310,81,FALSE)),"",VLOOKUP($B94,'[2]1516 Exp_Rev Access'!$F$7:$FS$310,81,FALSE))</f>
        <v>0</v>
      </c>
      <c r="CY94" s="90">
        <f>IF(ISNA(VLOOKUP($B94,'[2]1516 Exp_Rev Access'!$F$7:$FS$310,82,FALSE)),"",VLOOKUP($B94,'[2]1516 Exp_Rev Access'!$F$7:$FS$310,82,FALSE))</f>
        <v>0</v>
      </c>
      <c r="CZ94" s="90">
        <f>IF(ISNA(VLOOKUP($B94,'[2]1516 Exp_Rev Access'!$F$7:$FS$310,83,FALSE)),"",VLOOKUP($B94,'[2]1516 Exp_Rev Access'!$F$7:$FS$310,83,FALSE))</f>
        <v>0</v>
      </c>
      <c r="DA94" s="90">
        <f>IF(ISNA(VLOOKUP($B94,'[2]1516 Exp_Rev Access'!$F$7:$FS$310,84,FALSE)),"",VLOOKUP($B94,'[2]1516 Exp_Rev Access'!$F$7:$FS$310,84,FALSE))</f>
        <v>0</v>
      </c>
      <c r="DB94" s="90">
        <f>IF(ISNA(VLOOKUP($B94,'[2]1516 Exp_Rev Access'!$F$7:$FS$310,85,FALSE)),"",VLOOKUP($B94,'[2]1516 Exp_Rev Access'!$F$7:$FS$310,85,FALSE))</f>
        <v>0</v>
      </c>
      <c r="DC94" s="90">
        <f>IF(ISNA(VLOOKUP($B94,'[2]1516 Exp_Rev Access'!$F$7:$FS$310,86,FALSE)),"",VLOOKUP($B94,'[2]1516 Exp_Rev Access'!$F$7:$FS$310,86,FALSE))</f>
        <v>0</v>
      </c>
      <c r="DD94" s="90">
        <f>IF(ISNA(VLOOKUP($B94,'[2]1516 Exp_Rev Access'!$F$7:$FS$310,87,FALSE)),"",VLOOKUP($B94,'[2]1516 Exp_Rev Access'!$F$7:$FS$310,87,FALSE))</f>
        <v>0</v>
      </c>
      <c r="DE94" s="90">
        <f>IF(ISNA(VLOOKUP($B94,'[2]1516 Exp_Rev Access'!$F$7:$FS$310,88,FALSE)),"",VLOOKUP($B94,'[2]1516 Exp_Rev Access'!$F$7:$FS$310,88,FALSE))</f>
        <v>0</v>
      </c>
      <c r="DF94" s="90">
        <f>IF(ISNA(VLOOKUP($B94,'[2]1516 Exp_Rev Access'!$F$7:$FS$310,89,FALSE)),"",VLOOKUP($B94,'[2]1516 Exp_Rev Access'!$F$7:$FS$310,89,FALSE))</f>
        <v>0</v>
      </c>
      <c r="DG94" s="90">
        <f>IF(ISNA(VLOOKUP($B94,'[2]1516 Exp_Rev Access'!$F$7:$FS$310,90,FALSE)),"",VLOOKUP($B94,'[2]1516 Exp_Rev Access'!$F$7:$FS$310,90,FALSE))</f>
        <v>0</v>
      </c>
      <c r="DH94" s="90">
        <f>IF(ISNA(VLOOKUP($B94,'[2]1516 Exp_Rev Access'!$F$7:$FS$310,91,FALSE)),"",VLOOKUP($B94,'[2]1516 Exp_Rev Access'!$F$7:$FS$310,91,FALSE))</f>
        <v>0</v>
      </c>
      <c r="DI94" s="90">
        <f>IF(ISNA(VLOOKUP($B94,'[2]1516 Exp_Rev Access'!$F$7:$FS$310,92,FALSE)),"",VLOOKUP($B94,'[2]1516 Exp_Rev Access'!$F$7:$FS$310,92,FALSE))</f>
        <v>0</v>
      </c>
      <c r="DJ94" s="90">
        <f>IF(ISNA(VLOOKUP($B94,'[2]1516 Exp_Rev Access'!$F$7:$FS$310,93,FALSE)),"",VLOOKUP($B94,'[2]1516 Exp_Rev Access'!$F$7:$FS$310,93,FALSE))</f>
        <v>0</v>
      </c>
      <c r="DK94" s="90">
        <f>IF(ISNA(VLOOKUP($B94,'[2]1516 Exp_Rev Access'!$F$7:$FS$310,94,FALSE)),"",VLOOKUP($B94,'[2]1516 Exp_Rev Access'!$F$7:$FS$310,94,FALSE))</f>
        <v>19049.560000000001</v>
      </c>
      <c r="DL94" s="90">
        <f>IF(ISNA(VLOOKUP($B94,'[2]1516 Exp_Rev Access'!$F$7:$FS$310,95,FALSE)),"",VLOOKUP($B94,'[2]1516 Exp_Rev Access'!$F$7:$FS$310,95,FALSE))</f>
        <v>0</v>
      </c>
      <c r="DM94" s="90">
        <f>IF(ISNA(VLOOKUP($B94,'[2]1516 Exp_Rev Access'!$F$7:$FS$310,96,FALSE)),"",VLOOKUP($B94,'[2]1516 Exp_Rev Access'!$F$7:$FS$310,96,FALSE))</f>
        <v>0</v>
      </c>
      <c r="DN94" s="90">
        <f>IF(ISNA(VLOOKUP($B94,'[2]1516 Exp_Rev Access'!$F$7:$FS$310,97,FALSE)),"",VLOOKUP($B94,'[2]1516 Exp_Rev Access'!$F$7:$FS$310,97,FALSE))</f>
        <v>0</v>
      </c>
      <c r="DO94" s="90">
        <f>IF(ISNA(VLOOKUP($B94,'[2]1516 Exp_Rev Access'!$F$7:$FS$310,98,FALSE)),"",VLOOKUP($B94,'[2]1516 Exp_Rev Access'!$F$7:$FS$310,98,FALSE))</f>
        <v>0</v>
      </c>
      <c r="DP94" s="90">
        <f>IF(ISNA(VLOOKUP($B94,'[2]1516 Exp_Rev Access'!$F$7:$FS$310,99,FALSE)),"",VLOOKUP($B94,'[2]1516 Exp_Rev Access'!$F$7:$FS$310,99,FALSE))</f>
        <v>0</v>
      </c>
      <c r="DQ94" s="90">
        <f>IF(ISNA(VLOOKUP($B94,'[2]1516 Exp_Rev Access'!$F$7:$FS$310,100,FALSE)),"",VLOOKUP($B94,'[2]1516 Exp_Rev Access'!$F$7:$FS$310,100,FALSE))</f>
        <v>0</v>
      </c>
      <c r="DR94" s="90">
        <f>IF(ISNA(VLOOKUP($B94,'[2]1516 Exp_Rev Access'!$F$7:$FS$310,101,FALSE)),"",VLOOKUP($B94,'[2]1516 Exp_Rev Access'!$F$7:$FS$310,101,FALSE))</f>
        <v>0</v>
      </c>
      <c r="DS94" s="90">
        <f>IF(ISNA(VLOOKUP($B94,'[2]1516 Exp_Rev Access'!$F$7:$FS$310,102,FALSE)),"",VLOOKUP($B94,'[2]1516 Exp_Rev Access'!$F$7:$FS$310,102,FALSE))</f>
        <v>0</v>
      </c>
      <c r="DT94" s="90">
        <f>IF(ISNA(VLOOKUP($B94,'[2]1516 Exp_Rev Access'!$F$7:$FS$310,103,FALSE)),"",VLOOKUP($B94,'[2]1516 Exp_Rev Access'!$F$7:$FS$310,103,FALSE))</f>
        <v>0</v>
      </c>
      <c r="DU94" s="90">
        <f>IF(ISNA(VLOOKUP($B94,'[2]1516 Exp_Rev Access'!$F$7:$FS$310,104,FALSE)),"",VLOOKUP($B94,'[2]1516 Exp_Rev Access'!$F$7:$FS$310,104,FALSE))</f>
        <v>0</v>
      </c>
      <c r="DV94" s="90">
        <f>IF(ISNA(VLOOKUP($B94,'[2]1516 Exp_Rev Access'!$F$7:$FS$310,105,FALSE)),"",VLOOKUP($B94,'[2]1516 Exp_Rev Access'!$F$7:$FS$310,105,FALSE))</f>
        <v>0</v>
      </c>
      <c r="DW94" s="90">
        <f>IF(ISNA(VLOOKUP($B94,'[2]1516 Exp_Rev Access'!$F$7:$FS$310,106,FALSE)),"",VLOOKUP($B94,'[2]1516 Exp_Rev Access'!$F$7:$FS$310,106,FALSE))</f>
        <v>0</v>
      </c>
      <c r="DX94" s="90">
        <f>IF(ISNA(VLOOKUP($B94,'[2]1516 Exp_Rev Access'!$F$7:$FS$310,107,FALSE)),"",VLOOKUP($B94,'[2]1516 Exp_Rev Access'!$F$7:$FS$310,107,FALSE))</f>
        <v>0</v>
      </c>
      <c r="DY94" s="90">
        <f>IF(ISNA(VLOOKUP($B94,'[2]1516 Exp_Rev Access'!$F$7:$FS$310,108,FALSE)),"",VLOOKUP($B94,'[2]1516 Exp_Rev Access'!$F$7:$FS$310,108,FALSE))</f>
        <v>0</v>
      </c>
      <c r="DZ94" s="90">
        <f>IF(ISNA(VLOOKUP($B94,'[2]1516 Exp_Rev Access'!$F$7:$FS$310,109,FALSE)),"",VLOOKUP($B94,'[2]1516 Exp_Rev Access'!$F$7:$FS$310,109,FALSE))</f>
        <v>0</v>
      </c>
      <c r="EA94" s="90">
        <f>IF(ISNA(VLOOKUP($B94,'[2]1516 Exp_Rev Access'!$F$7:$FS$310,110,FALSE)),"",VLOOKUP($B94,'[2]1516 Exp_Rev Access'!$F$7:$FS$310,110,FALSE))</f>
        <v>0</v>
      </c>
      <c r="EB94" s="90">
        <f>IF(ISNA(VLOOKUP($B94,'[2]1516 Exp_Rev Access'!$F$7:$FS$310,111,FALSE)),"",VLOOKUP($B94,'[2]1516 Exp_Rev Access'!$F$7:$FS$310,111,FALSE))</f>
        <v>0</v>
      </c>
      <c r="EC94" s="90">
        <f>IF(ISNA(VLOOKUP($B94,'[2]1516 Exp_Rev Access'!$F$7:$FS$310,112,FALSE)),"",VLOOKUP($B94,'[2]1516 Exp_Rev Access'!$F$7:$FS$310,112,FALSE))</f>
        <v>0</v>
      </c>
      <c r="ED94" s="90">
        <f>IF(ISNA(VLOOKUP($B94,'[2]1516 Exp_Rev Access'!$F$7:$FS$310,113,FALSE)),"",VLOOKUP($B94,'[2]1516 Exp_Rev Access'!$F$7:$FS$310,113,FALSE))</f>
        <v>0</v>
      </c>
      <c r="EE94" s="90">
        <f>IF(ISNA(VLOOKUP($B94,'[2]1516 Exp_Rev Access'!$F$7:$FS$310,114,FALSE)),"",VLOOKUP($B94,'[2]1516 Exp_Rev Access'!$F$7:$FS$310,114,FALSE))</f>
        <v>0</v>
      </c>
      <c r="EF94" s="90">
        <f>IF(ISNA(VLOOKUP($B94,'[2]1516 Exp_Rev Access'!$F$7:$FS$310,115,FALSE)),"",VLOOKUP($B94,'[2]1516 Exp_Rev Access'!$F$7:$FS$310,115,FALSE))</f>
        <v>0</v>
      </c>
      <c r="EG94" s="90">
        <f>IF(ISNA(VLOOKUP($B94,'[2]1516 Exp_Rev Access'!$F$7:$FS$310,116,FALSE)),"",VLOOKUP($B94,'[2]1516 Exp_Rev Access'!$F$7:$FS$310,116,FALSE))</f>
        <v>0</v>
      </c>
      <c r="EH94" s="90">
        <f>IF(ISNA(VLOOKUP($B94,'[2]1516 Exp_Rev Access'!$F$7:$FS$310,117,FALSE)),"",VLOOKUP($B94,'[2]1516 Exp_Rev Access'!$F$7:$FS$310,117,FALSE))</f>
        <v>0</v>
      </c>
      <c r="EI94" s="90">
        <f>IF(ISNA(VLOOKUP($B94,'[2]1516 Exp_Rev Access'!$F$7:$FS$310,118,FALSE)),"",VLOOKUP($B94,'[2]1516 Exp_Rev Access'!$F$7:$FS$310,118,FALSE))</f>
        <v>0</v>
      </c>
      <c r="EJ94" s="90">
        <f>IF(ISNA(VLOOKUP($B94,'[2]1516 Exp_Rev Access'!$F$7:$FS$310,119,FALSE)),"",VLOOKUP($B94,'[2]1516 Exp_Rev Access'!$F$7:$FS$310,119,FALSE))</f>
        <v>0</v>
      </c>
      <c r="EK94" s="90">
        <f>IF(ISNA(VLOOKUP($B94,'[2]1516 Exp_Rev Access'!$F$7:$FS$310,120,FALSE)),"",VLOOKUP($B94,'[2]1516 Exp_Rev Access'!$F$7:$FS$310,120,FALSE))</f>
        <v>0</v>
      </c>
      <c r="EL94" s="90">
        <f>IF(ISNA(VLOOKUP($B94,'[2]1516 Exp_Rev Access'!$F$7:$FS$310,121,FALSE)),"",VLOOKUP($B94,'[2]1516 Exp_Rev Access'!$F$7:$FS$310,121,FALSE))</f>
        <v>0</v>
      </c>
      <c r="EM94" s="90">
        <f>IF(ISNA(VLOOKUP($B94,'[2]1516 Exp_Rev Access'!$F$7:$FS$310,122,FALSE)),"",VLOOKUP($B94,'[2]1516 Exp_Rev Access'!$F$7:$FS$310,122,FALSE))</f>
        <v>0</v>
      </c>
      <c r="EN94" s="90">
        <f>IF(ISNA(VLOOKUP($B94,'[2]1516 Exp_Rev Access'!$F$7:$FS$310,123,FALSE)),"",VLOOKUP($B94,'[2]1516 Exp_Rev Access'!$F$7:$FS$310,123,FALSE))</f>
        <v>0</v>
      </c>
      <c r="EO94" s="90">
        <f>IF(ISNA(VLOOKUP($B94,'[2]1516 Exp_Rev Access'!$F$7:$FS$310,124,FALSE)),"",VLOOKUP($B94,'[2]1516 Exp_Rev Access'!$F$7:$FS$310,124,FALSE))</f>
        <v>0</v>
      </c>
      <c r="EP94" s="90">
        <f>IF(ISNA(VLOOKUP($B94,'[2]1516 Exp_Rev Access'!$F$7:$FS$310,125,FALSE)),"",VLOOKUP($B94,'[2]1516 Exp_Rev Access'!$F$7:$FS$310,125,FALSE))</f>
        <v>0</v>
      </c>
      <c r="EQ94" s="90">
        <f>IF(ISNA(VLOOKUP($B94,'[2]1516 Exp_Rev Access'!$F$7:$FS$310,126,FALSE)),"",VLOOKUP($B94,'[2]1516 Exp_Rev Access'!$F$7:$FS$310,126,FALSE))</f>
        <v>0</v>
      </c>
      <c r="ER94" s="90">
        <f>IF(ISNA(VLOOKUP($B94,'[2]1516 Exp_Rev Access'!$F$7:$FS$310,127,FALSE)),"",VLOOKUP($B94,'[2]1516 Exp_Rev Access'!$F$7:$FS$310,127,FALSE))</f>
        <v>0</v>
      </c>
      <c r="ES94" s="90">
        <f>IF(ISNA(VLOOKUP($B94,'[2]1516 Exp_Rev Access'!$F$7:$FS$310,128,FALSE)),"",VLOOKUP($B94,'[2]1516 Exp_Rev Access'!$F$7:$FS$310,128,FALSE))</f>
        <v>0</v>
      </c>
      <c r="ET94" s="90">
        <f>IF(ISNA(VLOOKUP($B94,'[2]1516 Exp_Rev Access'!$F$7:$FS$310,129,FALSE)),"",VLOOKUP($B94,'[2]1516 Exp_Rev Access'!$F$7:$FS$310,129,FALSE))</f>
        <v>0</v>
      </c>
      <c r="EU94" s="90">
        <f>IF(ISNA(VLOOKUP($B94,'[2]1516 Exp_Rev Access'!$F$7:$FS$310,130,FALSE)),"",VLOOKUP($B94,'[2]1516 Exp_Rev Access'!$F$7:$FS$310,130,FALSE))</f>
        <v>0</v>
      </c>
      <c r="EV94" s="90">
        <f>IF(ISNA(VLOOKUP($B94,'[2]1516 Exp_Rev Access'!$F$7:$FS$310,131,FALSE)),"",VLOOKUP($B94,'[2]1516 Exp_Rev Access'!$F$7:$FS$310,131,FALSE))</f>
        <v>0</v>
      </c>
      <c r="EW94" s="90">
        <f>IF(ISNA(VLOOKUP($B94,'[2]1516 Exp_Rev Access'!$F$7:$FS$310,132,FALSE)),"",VLOOKUP($B94,'[2]1516 Exp_Rev Access'!$F$7:$FS$310,132,FALSE))</f>
        <v>0</v>
      </c>
      <c r="EX94" s="90">
        <f>IF(ISNA(VLOOKUP($B94,'[2]1516 Exp_Rev Access'!$F$7:$FS$310,133,FALSE)),"",VLOOKUP($B94,'[2]1516 Exp_Rev Access'!$F$7:$FS$310,133,FALSE))</f>
        <v>0</v>
      </c>
      <c r="EY94" s="90">
        <f>IF(ISNA(VLOOKUP($B94,'[2]1516 Exp_Rev Access'!$F$7:$FS$310,134,FALSE)),"",VLOOKUP($B94,'[2]1516 Exp_Rev Access'!$F$7:$FS$310,134,FALSE))</f>
        <v>0</v>
      </c>
      <c r="EZ94" s="90">
        <f>IF(ISNA(VLOOKUP($B94,'[2]1516 Exp_Rev Access'!$F$7:$FS$310,135,FALSE)),"",VLOOKUP($B94,'[2]1516 Exp_Rev Access'!$F$7:$FS$310,135,FALSE))</f>
        <v>0</v>
      </c>
      <c r="FA94" s="90">
        <f>IF(ISNA(VLOOKUP($B94,'[2]1516 Exp_Rev Access'!$F$7:$FS$310,136,FALSE)),"",VLOOKUP($B94,'[2]1516 Exp_Rev Access'!$F$7:$FS$310,136,FALSE))</f>
        <v>0</v>
      </c>
      <c r="FB94" s="90">
        <f>IF(ISNA(VLOOKUP($B94,'[2]1516 Exp_Rev Access'!$F$7:$FS$310,137,FALSE)),"",VLOOKUP($B94,'[2]1516 Exp_Rev Access'!$F$7:$FS$310,137,FALSE))</f>
        <v>0</v>
      </c>
      <c r="FC94" s="90">
        <f>IF(ISNA(VLOOKUP($B94,'[2]1516 Exp_Rev Access'!$F$7:$FS$310,138,FALSE)),"",VLOOKUP($B94,'[2]1516 Exp_Rev Access'!$F$7:$FS$310,138,FALSE))</f>
        <v>0</v>
      </c>
      <c r="FD94" s="90">
        <f>IF(ISNA(VLOOKUP($B94,'[2]1516 Exp_Rev Access'!$F$7:$FS$310,139,FALSE)),"",VLOOKUP($B94,'[2]1516 Exp_Rev Access'!$F$7:$FS$310,139,FALSE))</f>
        <v>0</v>
      </c>
      <c r="FE94" s="90">
        <f>IF(ISNA(VLOOKUP($B94,'[2]1516 Exp_Rev Access'!$F$7:$FS$310,140,FALSE)),"",VLOOKUP($B94,'[2]1516 Exp_Rev Access'!$F$7:$FS$310,140,FALSE))</f>
        <v>0</v>
      </c>
      <c r="FF94" s="90">
        <f>IF(ISNA(VLOOKUP($B94,'[2]1516 Exp_Rev Access'!$F$7:$FS$310,141,FALSE)),"",VLOOKUP($B94,'[2]1516 Exp_Rev Access'!$F$7:$FS$310,141,FALSE))</f>
        <v>0</v>
      </c>
      <c r="FG94" s="90">
        <f>IF(ISNA(VLOOKUP($B94,'[2]1516 Exp_Rev Access'!$F$7:$FS$310,142,FALSE)),"",VLOOKUP($B94,'[2]1516 Exp_Rev Access'!$F$7:$FS$310,142,FALSE))</f>
        <v>0</v>
      </c>
      <c r="FH94" s="90">
        <f>IF(ISNA(VLOOKUP($B94,'[2]1516 Exp_Rev Access'!$F$7:$FS$310,143,FALSE)),"",VLOOKUP($B94,'[2]1516 Exp_Rev Access'!$F$7:$FS$310,143,FALSE))</f>
        <v>0</v>
      </c>
      <c r="FI94" s="90">
        <f>IF(ISNA(VLOOKUP($B94,'[2]1516 Exp_Rev Access'!$F$7:$FS$310,144,FALSE)),"",VLOOKUP($B94,'[2]1516 Exp_Rev Access'!$F$7:$FS$310,144,FALSE))</f>
        <v>0</v>
      </c>
      <c r="FJ94" s="90">
        <f>IF(ISNA(VLOOKUP($B94,'[2]1516 Exp_Rev Access'!$F$7:$FS$310,145,FALSE)),"",VLOOKUP($B94,'[2]1516 Exp_Rev Access'!$F$7:$FS$310,145,FALSE))</f>
        <v>0</v>
      </c>
      <c r="FK94" s="90">
        <f>IF(ISNA(VLOOKUP($B94,'[2]1516 Exp_Rev Access'!$F$7:$FS$310,146,FALSE)),"",VLOOKUP($B94,'[2]1516 Exp_Rev Access'!$F$7:$FS$310,146,FALSE))</f>
        <v>0</v>
      </c>
      <c r="FL94" s="90">
        <f>IF(ISNA(VLOOKUP($B94,'[2]1516 Exp_Rev Access'!$F$7:$FS$310,1147,FALSE)),"",VLOOKUP($B94,'[2]1516 Exp_Rev Access'!$F$7:$FS$310,147,FALSE))</f>
        <v>0</v>
      </c>
      <c r="FM94" s="90">
        <f>IF(ISNA(VLOOKUP($B94,'[2]1516 Exp_Rev Access'!$F$7:$FS$310,148,FALSE)),"",VLOOKUP($B94,'[2]1516 Exp_Rev Access'!$F$7:$FS$310,148,FALSE))</f>
        <v>0</v>
      </c>
      <c r="FN94" s="90">
        <f>IF(ISNA(VLOOKUP($B94,'[2]1516 Exp_Rev Access'!$F$7:$FS$310,149,FALSE)),"",VLOOKUP($B94,'[2]1516 Exp_Rev Access'!$F$7:$FS$310,149,FALSE))</f>
        <v>0</v>
      </c>
      <c r="FO94" s="90">
        <f>IF(ISNA(VLOOKUP($B94,'[2]1516 Exp_Rev Access'!$F$7:$FS$310,150,FALSE)),"",VLOOKUP($B94,'[2]1516 Exp_Rev Access'!$F$7:$FS$310,150,FALSE))</f>
        <v>0</v>
      </c>
      <c r="FP94" s="90">
        <f>IF(ISNA(VLOOKUP($B94,'[2]1516 Exp_Rev Access'!$F$7:$FS$310,151,FALSE)),"",VLOOKUP($B94,'[2]1516 Exp_Rev Access'!$F$7:$FS$310,151,FALSE))</f>
        <v>0</v>
      </c>
      <c r="FQ94" s="90">
        <f>IF(ISNA(VLOOKUP($B94,'[2]1516 Exp_Rev Access'!$F$7:$FS$310,152,FALSE)),"",VLOOKUP($B94,'[2]1516 Exp_Rev Access'!$F$7:$FS$310,152,FALSE))</f>
        <v>0</v>
      </c>
      <c r="FR94" s="90">
        <f>IF(ISNA(VLOOKUP($B94,'[2]1516 Exp_Rev Access'!$F$7:$FS$310,153,FALSE)),"",VLOOKUP($B94,'[2]1516 Exp_Rev Access'!$F$7:$FS$310,153,FALSE))</f>
        <v>0</v>
      </c>
      <c r="FS94" s="53">
        <f>SUM(CH94:FR94)</f>
        <v>19049.560000000001</v>
      </c>
      <c r="FT94" s="92">
        <f>FS94/E94</f>
        <v>5.3404193691308E-2</v>
      </c>
      <c r="FU94" s="53">
        <f>FS94/D94</f>
        <v>2152.4926553672317</v>
      </c>
      <c r="FV94" s="90">
        <f>IF(ISNA(VLOOKUP($B94,'[2]1516 Exp_Rev Access'!$F$7:$FS$310,154,FALSE)),"",VLOOKUP($B94,'[2]1516 Exp_Rev Access'!$F$7:$FS$310,154,FALSE))</f>
        <v>0</v>
      </c>
      <c r="FW94" s="90">
        <f>IF(ISNA(VLOOKUP($B94,'[2]1516 Exp_Rev Access'!$F$7:$FS$310,155,FALSE)),"",VLOOKUP($B94,'[2]1516 Exp_Rev Access'!$F$7:$FS$310,155,FALSE))</f>
        <v>0</v>
      </c>
      <c r="FX94" s="90">
        <f>IF(ISNA(VLOOKUP($B94,'[2]1516 Exp_Rev Access'!$F$7:$FS$310,156,FALSE)),"",VLOOKUP($B94,'[2]1516 Exp_Rev Access'!$F$7:$FS$310,156,FALSE))</f>
        <v>0</v>
      </c>
      <c r="FY94" s="90">
        <f>IF(ISNA(VLOOKUP($B94,'[2]1516 Exp_Rev Access'!$F$7:$FS$310,157,FALSE)),"",VLOOKUP($B94,'[2]1516 Exp_Rev Access'!$F$7:$FS$310,157,FALSE))</f>
        <v>0</v>
      </c>
      <c r="FZ94" s="90">
        <f>IF(ISNA(VLOOKUP($B94,'[2]1516 Exp_Rev Access'!$F$7:$FS$310,158,FALSE)),"",VLOOKUP($B94,'[2]1516 Exp_Rev Access'!$F$7:$FS$310,158,FALSE))</f>
        <v>0</v>
      </c>
      <c r="GA94" s="90">
        <f>IF(ISNA(VLOOKUP($B94,'[2]1516 Exp_Rev Access'!$F$7:$FS$310,159,FALSE)),"",VLOOKUP($B94,'[2]1516 Exp_Rev Access'!$F$7:$FS$310,159,FALSE))</f>
        <v>0</v>
      </c>
      <c r="GB94" s="90">
        <f>IF(ISNA(VLOOKUP($B94,'[2]1516 Exp_Rev Access'!$F$7:$FS$310,160,FALSE)),"",VLOOKUP($B94,'[2]1516 Exp_Rev Access'!$F$7:$FS$310,160,FALSE))</f>
        <v>0</v>
      </c>
      <c r="GC94" s="90">
        <f>IF(ISNA(VLOOKUP($B94,'[2]1516 Exp_Rev Access'!$F$7:$FS$310,161,FALSE)),"",VLOOKUP($B94,'[2]1516 Exp_Rev Access'!$F$7:$FS$310,161,FALSE))</f>
        <v>0</v>
      </c>
      <c r="GD94" s="90">
        <f>IF(ISNA(VLOOKUP($B94,'[2]1516 Exp_Rev Access'!$F$7:$FS$310,162,FALSE)),"",VLOOKUP($B94,'[2]1516 Exp_Rev Access'!$F$7:$FS$310,162,FALSE))</f>
        <v>0</v>
      </c>
      <c r="GE94" s="90">
        <f>IF(ISNA(VLOOKUP($B94,'[2]1516 Exp_Rev Access'!$F$7:$FS$310,163,FALSE)),"",VLOOKUP($B94,'[2]1516 Exp_Rev Access'!$F$7:$FS$310,163,FALSE))</f>
        <v>0</v>
      </c>
      <c r="GF94" s="90">
        <f>IF(ISNA(VLOOKUP($B94,'[2]1516 Exp_Rev Access'!$F$7:$FS$310,164,FALSE)),"",VLOOKUP($B94,'[2]1516 Exp_Rev Access'!$F$7:$FS$310,164,FALSE))</f>
        <v>0</v>
      </c>
      <c r="GG94" s="90">
        <f>IF(ISNA(VLOOKUP($B94,'[2]1516 Exp_Rev Access'!$F$7:$FS$310,165,FALSE)),"",VLOOKUP($B94,'[2]1516 Exp_Rev Access'!$F$7:$FS$310,165,FALSE))</f>
        <v>0</v>
      </c>
      <c r="GH94" s="90">
        <f>IF(ISNA(VLOOKUP($B94,'[2]1516 Exp_Rev Access'!$F$7:$FS$310,166,FALSE)),"",VLOOKUP($B94,'[2]1516 Exp_Rev Access'!$F$7:$FS$310,166,FALSE))</f>
        <v>0</v>
      </c>
      <c r="GI94" s="90">
        <f>IF(ISNA(VLOOKUP($B94,'[2]1516 Exp_Rev Access'!$F$7:$FS$310,167,FALSE)),"",VLOOKUP($B94,'[2]1516 Exp_Rev Access'!$F$7:$FS$310,167,FALSE))</f>
        <v>0</v>
      </c>
      <c r="GJ94" s="90">
        <f>IF(ISNA(VLOOKUP($B94,'[2]1516 Exp_Rev Access'!$F$7:$FS$310,168,FALSE)),"",VLOOKUP($B94,'[2]1516 Exp_Rev Access'!$F$7:$FS$310,168,FALSE))</f>
        <v>0</v>
      </c>
      <c r="GK94" s="90">
        <f>IF(ISNA(VLOOKUP($B94,'[2]1516 Exp_Rev Access'!$F$7:$FS$310,169,FALSE)),"",VLOOKUP($B94,'[2]1516 Exp_Rev Access'!$F$7:$FS$310,169,FALSE))</f>
        <v>0</v>
      </c>
      <c r="GL94" s="90">
        <f>IF(ISNA(VLOOKUP($B94,'[2]1516 Exp_Rev Access'!$F$7:$FS$310,170,FALSE)),"",VLOOKUP($B94,'[2]1516 Exp_Rev Access'!$F$7:$FS$310,170,FALSE))</f>
        <v>0</v>
      </c>
      <c r="GM94" s="90">
        <f>IF(ISNA(VLOOKUP($B94,'[2]1516 Exp_Rev Access'!$F$7:$FT$310,171,FALSE)),"",VLOOKUP($B94,'[2]1516 Exp_Rev Access'!$F$7:$FT$310,171,FALSE))</f>
        <v>0</v>
      </c>
      <c r="GN94" s="90">
        <f>IF(ISNA(VLOOKUP($B94,'[2]1516 Exp_Rev Access'!$F$7:$FU$310,172,FALSE)),"",VLOOKUP($B94,'[2]1516 Exp_Rev Access'!$F$7:$FU$310,172,FALSE))</f>
        <v>0</v>
      </c>
      <c r="GO94" s="90">
        <f>IF(ISNA(VLOOKUP($B94,'[2]1516 Exp_Rev Access'!$F$7:$FV$310,173,FALSE)),"",VLOOKUP($B94,'[2]1516 Exp_Rev Access'!$F$7:$FV$310,173,FALSE))</f>
        <v>0</v>
      </c>
      <c r="GP94" s="90">
        <f>IF(ISNA(VLOOKUP($B94,'[2]1516 Exp_Rev Access'!$F$7:$GA$310,174,FALSE)),"",VLOOKUP($B94,'[2]1516 Exp_Rev Access'!$F$7:$GA$310,174,FALSE))</f>
        <v>0</v>
      </c>
      <c r="GQ94" s="90">
        <f>IF(ISNA(VLOOKUP($B94,'[2]1516 Exp_Rev Access'!$F$7:$GA$310,175,FALSE)),"",VLOOKUP($B94,'[2]1516 Exp_Rev Access'!$F$7:$GA$310,175,FALSE))</f>
        <v>0</v>
      </c>
      <c r="GR94" s="90">
        <f>IF(ISNA(VLOOKUP($B94,'[2]1516 Exp_Rev Access'!$F$7:$GA$310,176,FALSE)),"",VLOOKUP($B94,'[2]1516 Exp_Rev Access'!$F$7:$GA$310,176,FALSE))</f>
        <v>0</v>
      </c>
      <c r="GS94" s="90">
        <f>IF(ISNA(VLOOKUP($B94,'[2]1516 Exp_Rev Access'!$F$7:$GA$310,177,FALSE)),"",VLOOKUP($B94,'[2]1516 Exp_Rev Access'!$F$7:$GA$310,177,FALSE))</f>
        <v>0</v>
      </c>
      <c r="GT94" s="90">
        <f>IF(ISNA(VLOOKUP($B94,'[2]1516 Exp_Rev Access'!$F$7:$GA$310,178,FALSE)),"",VLOOKUP($B94,'[2]1516 Exp_Rev Access'!$F$7:$GA$310,178,FALSE))</f>
        <v>0</v>
      </c>
      <c r="GU94" s="53">
        <f t="shared" si="261"/>
        <v>0</v>
      </c>
      <c r="GV94" s="92"/>
      <c r="GW94" s="96">
        <f t="shared" si="263"/>
        <v>0</v>
      </c>
      <c r="HE94" s="38"/>
      <c r="HF94" s="38"/>
      <c r="HG94" s="38"/>
      <c r="HH94" s="38"/>
      <c r="HI94" s="38"/>
      <c r="HJ94" s="38"/>
      <c r="HK94" s="38"/>
      <c r="HL94" s="38"/>
      <c r="HM94" s="38"/>
      <c r="HN94" s="38"/>
    </row>
    <row r="95" spans="1:222" x14ac:dyDescent="0.2">
      <c r="B95" s="87" t="s">
        <v>298</v>
      </c>
      <c r="C95" s="87" t="s">
        <v>299</v>
      </c>
      <c r="D95" s="88">
        <f>IF(ISNA(VLOOKUP($B95,'[2]1516 enrollment_Rev_Exp by size'!$A$6:$C$325,3,FALSE)),"",VLOOKUP($B95,'[2]1516 enrollment_Rev_Exp by size'!$A$6:$C$325,3,FALSE))</f>
        <v>46.999999999999993</v>
      </c>
      <c r="E95" s="89">
        <v>1971252.82</v>
      </c>
      <c r="F95" s="67">
        <f>N95+AM95+AU95+BV95+CE95+FS95+GU95</f>
        <v>1971252.8199999998</v>
      </c>
      <c r="G95" s="67">
        <f>F95-E95</f>
        <v>0</v>
      </c>
      <c r="H95" s="90">
        <f>IF(ISNA(VLOOKUP($B95,'[2]1516 Exp_Rev Access'!$F$7:$FS$310,2,FALSE)),"",VLOOKUP($B95,'[2]1516 Exp_Rev Access'!$F$7:$FS$310,2,FALSE))</f>
        <v>74660.38</v>
      </c>
      <c r="I95" s="90">
        <f>IF(ISNA(VLOOKUP($B95,'[2]1516 Exp_Rev Access'!$F$7:$FS$310,3,FALSE)),"",VLOOKUP($B95,'[2]1516 Exp_Rev Access'!$F$7:$FS$310,3,FALSE))</f>
        <v>0</v>
      </c>
      <c r="J95" s="90">
        <f>IF(ISNA(VLOOKUP($B95,'[2]1516 Exp_Rev Access'!$F$7:$FS$310,4,FALSE)),"",VLOOKUP($B95,'[2]1516 Exp_Rev Access'!$F$7:$FS$310,4,FALSE))</f>
        <v>0</v>
      </c>
      <c r="K95" s="90">
        <f>IF(ISNA(VLOOKUP($B95,'[2]1516 Exp_Rev Access'!$F$7:$FS$310,5,FALSE)),"-",VLOOKUP($B95,'[2]1516 Exp_Rev Access'!$F$7:$FS$310,5,FALSE))</f>
        <v>0</v>
      </c>
      <c r="L95" s="90">
        <f>IF(ISNA(VLOOKUP($B95,'[2]1516 Exp_Rev Access'!$F$7:$FS$310,6,FALSE)),"",VLOOKUP($B95,'[2]1516 Exp_Rev Access'!$F$7:$FS$310,6,FALSE))</f>
        <v>0</v>
      </c>
      <c r="M95" s="90">
        <f>IF(ISNA(VLOOKUP($B95,'[2]1516 Exp_Rev Access'!$F$7:$FS$310,7,FALSE)),"",VLOOKUP($B95,'[2]1516 Exp_Rev Access'!$F$7:$FS$310,7,FALSE))</f>
        <v>0</v>
      </c>
      <c r="N95" s="53">
        <f>SUM(H95:M95)</f>
        <v>74660.38</v>
      </c>
      <c r="O95" s="91">
        <f>N95/E95</f>
        <v>3.7874583738071711E-2</v>
      </c>
      <c r="P95" s="53">
        <f>N95/D95</f>
        <v>1588.5187234042558</v>
      </c>
      <c r="Q95" s="90">
        <f>IF(ISNA(VLOOKUP($B95,'[2]1516 Exp_Rev Access'!$F$7:$FS$310,8,FALSE)),"",VLOOKUP($B95,'[2]1516 Exp_Rev Access'!$F$7:$FS$310,8,FALSE))</f>
        <v>10</v>
      </c>
      <c r="R95" s="90">
        <f>IF(ISNA(VLOOKUP($B95,'[2]1516 Exp_Rev Access'!$F$7:$FS$310,9,FALSE)),"",VLOOKUP($B95,'[2]1516 Exp_Rev Access'!$F$7:$FS$310,9,FALSE))</f>
        <v>0</v>
      </c>
      <c r="S95" s="90">
        <f>IF(ISNA(VLOOKUP($B95,'[2]1516 Exp_Rev Access'!$F$7:$FS$310,10,FALSE)),"",VLOOKUP($B95,'[2]1516 Exp_Rev Access'!$F$7:$FS$310,10,FALSE))</f>
        <v>0</v>
      </c>
      <c r="T95" s="90">
        <f>IF(ISNA(VLOOKUP($B95,'[2]1516 Exp_Rev Access'!$F$7:$FS$310,11,FALSE)),"",VLOOKUP($B95,'[2]1516 Exp_Rev Access'!$F$7:$FS$310,11,FALSE))</f>
        <v>0</v>
      </c>
      <c r="U95" s="90">
        <f>IF(ISNA(VLOOKUP($B95,'[2]1516 Exp_Rev Access'!$F$7:$FS$310,12,FALSE)),"",VLOOKUP($B95,'[2]1516 Exp_Rev Access'!$F$7:$FS$310,12,FALSE))</f>
        <v>0</v>
      </c>
      <c r="V95" s="90">
        <f>IF(ISNA(VLOOKUP($B95,'[2]1516 Exp_Rev Access'!$F$7:$FS$310,13,FALSE)),"",VLOOKUP($B95,'[2]1516 Exp_Rev Access'!$F$7:$FS$310,13,FALSE))</f>
        <v>0</v>
      </c>
      <c r="W95" s="90">
        <f>IF(ISNA(VLOOKUP($B95,'[2]1516 Exp_Rev Access'!$F$7:$FS$310,14,FALSE)),"",VLOOKUP($B95,'[2]1516 Exp_Rev Access'!$F$7:$FS$310,14,FALSE))</f>
        <v>0</v>
      </c>
      <c r="X95" s="90">
        <f>IF(ISNA(VLOOKUP($B95,'[2]1516 Exp_Rev Access'!$F$7:$FS$310,15,FALSE)),"",VLOOKUP($B95,'[2]1516 Exp_Rev Access'!$F$7:$FS$310,15,FALSE))</f>
        <v>0</v>
      </c>
      <c r="Y95" s="90">
        <f>IF(ISNA(VLOOKUP($B95,'[2]1516 Exp_Rev Access'!$F$7:$FS$310,16,FALSE)),"",VLOOKUP($B95,'[2]1516 Exp_Rev Access'!$F$7:$FS$310,16,FALSE))</f>
        <v>1766.5</v>
      </c>
      <c r="Z95" s="90">
        <f>IF(ISNA(VLOOKUP($B95,'[2]1516 Exp_Rev Access'!$F$7:$FS$310,17,FALSE)),"",VLOOKUP($B95,'[2]1516 Exp_Rev Access'!$F$7:$FS$310,17,FALSE))</f>
        <v>0</v>
      </c>
      <c r="AA95" s="90">
        <f>IF(ISNA(VLOOKUP($B95,'[2]1516 Exp_Rev Access'!$F$7:$FS$310,18,FALSE)),"",VLOOKUP($B95,'[2]1516 Exp_Rev Access'!$F$7:$FS$310,18,FALSE))</f>
        <v>0</v>
      </c>
      <c r="AB95" s="90">
        <f>IF(ISNA(VLOOKUP($B95,'[2]1516 Exp_Rev Access'!$F$7:$FS$310,19,FALSE)),"",VLOOKUP($B95,'[2]1516 Exp_Rev Access'!$F$7:$FS$310,19,FALSE))</f>
        <v>0</v>
      </c>
      <c r="AC95" s="90">
        <f>IF(ISNA(VLOOKUP($B95,'[2]1516 Exp_Rev Access'!$F$7:$FS$310,20,FALSE)),"",VLOOKUP($B95,'[2]1516 Exp_Rev Access'!$F$7:$FS$310,20,FALSE))</f>
        <v>1506.75</v>
      </c>
      <c r="AD95" s="90">
        <f>IF(ISNA(VLOOKUP($B95,'[2]1516 Exp_Rev Access'!$F$7:$FS$310,21,FALSE)),"",VLOOKUP($B95,'[2]1516 Exp_Rev Access'!$F$7:$FS$310,21,FALSE))</f>
        <v>7880.85</v>
      </c>
      <c r="AE95" s="90">
        <f>IF(ISNA(VLOOKUP($B95,'[2]1516 Exp_Rev Access'!$F$7:$FS$310,22,FALSE)),"",VLOOKUP($B95,'[2]1516 Exp_Rev Access'!$F$7:$FS$310,22,FALSE))</f>
        <v>0</v>
      </c>
      <c r="AF95" s="90">
        <f>IF(ISNA(VLOOKUP($B95,'[2]1516 Exp_Rev Access'!$F$7:$FS$310,23,FALSE)),"",VLOOKUP($B95,'[2]1516 Exp_Rev Access'!$F$7:$FS$310,23,FALSE))</f>
        <v>0</v>
      </c>
      <c r="AG95" s="90">
        <f>IF(ISNA(VLOOKUP($B95,'[2]1516 Exp_Rev Access'!$F$7:$FS$310,24,FALSE)),"",VLOOKUP($B95,'[2]1516 Exp_Rev Access'!$F$7:$FS$310,24,FALSE))</f>
        <v>15.91</v>
      </c>
      <c r="AH95" s="90">
        <f>IF(ISNA(VLOOKUP($B95,'[2]1516 Exp_Rev Access'!$F$7:$FS$310,25,FALSE)),"",VLOOKUP($B95,'[2]1516 Exp_Rev Access'!$F$7:$FS$310,25,FALSE))</f>
        <v>10</v>
      </c>
      <c r="AI95" s="90">
        <f>IF(ISNA(VLOOKUP($B95,'[2]1516 Exp_Rev Access'!$F$7:$FS$310,26,FALSE)),"",VLOOKUP($B95,'[2]1516 Exp_Rev Access'!$F$7:$FS$310,26,FALSE))</f>
        <v>2978.03</v>
      </c>
      <c r="AJ95" s="90">
        <f>IF(ISNA(VLOOKUP($B95,'[2]1516 Exp_Rev Access'!$F$7:$FS$310,27,FALSE)),"",VLOOKUP($B95,'[2]1516 Exp_Rev Access'!$F$7:$FS$310,27,FALSE))</f>
        <v>0</v>
      </c>
      <c r="AK95" s="90">
        <f>IF(ISNA(VLOOKUP($B95,'[2]1516 Exp_Rev Access'!$F$7:$FS$310,28,FALSE)),"",VLOOKUP($B95,'[2]1516 Exp_Rev Access'!$F$7:$FS$310,28,FALSE))</f>
        <v>0</v>
      </c>
      <c r="AL95" s="90">
        <f>IF(ISNA(VLOOKUP($B95,'[2]1516 Exp_Rev Access'!$F$7:$FS$310,29,FALSE)),"",VLOOKUP($B95,'[2]1516 Exp_Rev Access'!$F$7:$FS$310,29,FALSE))</f>
        <v>2427.29</v>
      </c>
      <c r="AM95" s="53">
        <f>SUM(Q95:AL95)</f>
        <v>16595.330000000002</v>
      </c>
      <c r="AN95" s="92">
        <f>AM95/E95</f>
        <v>8.4186715329594309E-3</v>
      </c>
      <c r="AO95" s="68">
        <f>AM95/D95</f>
        <v>353.09212765957454</v>
      </c>
      <c r="AP95" s="90">
        <f>IF(ISNA(VLOOKUP($B95,'[2]1516 Exp_Rev Access'!$F$7:$FS$310,30,FALSE)),"",VLOOKUP($B95,'[2]1516 Exp_Rev Access'!$F$7:$FS$310,30,FALSE))</f>
        <v>1491471.3600000001</v>
      </c>
      <c r="AQ95" s="90">
        <f>IF(ISNA(VLOOKUP($B95,'[2]1516 Exp_Rev Access'!$F$7:$FS$310,31,FALSE)),"",VLOOKUP($B95,'[2]1516 Exp_Rev Access'!$F$7:$FS$310,31,FALSE))</f>
        <v>5891.68</v>
      </c>
      <c r="AR95" s="90">
        <f>IF(ISNA(VLOOKUP($B95,'[2]1516 Exp_Rev Access'!$F$7:$FS$310,32,FALSE)),"",VLOOKUP($B95,'[2]1516 Exp_Rev Access'!$F$7:$FS$310,32,FALSE))</f>
        <v>128590.64</v>
      </c>
      <c r="AS95" s="90">
        <f>IF(ISNA(VLOOKUP($B95,'[2]1516 Exp_Rev Access'!$F$7:$FS$310,33,FALSE)),"",VLOOKUP($B95,'[2]1516 Exp_Rev Access'!$F$7:$FS$310,33,FALSE))</f>
        <v>0</v>
      </c>
      <c r="AT95" s="90">
        <f>IF(ISNA(VLOOKUP($B95,'[2]1516 Exp_Rev Access'!$F$7:$FS$310,34,FALSE)),"",VLOOKUP($B95,'[2]1516 Exp_Rev Access'!$F$7:$FS$310,34,FALSE))</f>
        <v>0</v>
      </c>
      <c r="AU95" s="53">
        <f>SUM(AP95:AT95)</f>
        <v>1625953.68</v>
      </c>
      <c r="AV95" s="93">
        <f>AU95/E95</f>
        <v>0.82483264627618891</v>
      </c>
      <c r="AW95" s="53">
        <f>AU95/D95</f>
        <v>34594.759148936173</v>
      </c>
      <c r="AX95" s="90">
        <f>IF(ISNA(VLOOKUP($B95,'[2]1516 Exp_Rev Access'!$F$7:$FS$310,35,FALSE)),"",VLOOKUP($B95,'[2]1516 Exp_Rev Access'!$F$7:$FS$310,35,FALSE))</f>
        <v>0</v>
      </c>
      <c r="AY95" s="90">
        <f>IF(ISNA(VLOOKUP($B95,'[2]1516 Exp_Rev Access'!$F$7:$FS$310,36,FALSE)),"",VLOOKUP($B95,'[2]1516 Exp_Rev Access'!$F$7:$FS$310,36,FALSE))</f>
        <v>32990.53</v>
      </c>
      <c r="AZ95" s="90">
        <f>IF(ISNA(VLOOKUP($B95,'[2]1516 Exp_Rev Access'!$F$7:$FS$310,37,FALSE)),"",VLOOKUP($B95,'[2]1516 Exp_Rev Access'!$F$7:$FS$310,37,FALSE))</f>
        <v>9624.76</v>
      </c>
      <c r="BA95" s="90">
        <f>IF(ISNA(VLOOKUP($B95,'[2]1516 Exp_Rev Access'!$F$7:$FS$310,38,FALSE)),"",VLOOKUP($B95,'[2]1516 Exp_Rev Access'!$F$7:$FS$310,38,FALSE))</f>
        <v>0</v>
      </c>
      <c r="BB95" s="90">
        <f>IF(ISNA(VLOOKUP($B95,'[2]1516 Exp_Rev Access'!$F$7:$FS$310,39,FALSE)),"",VLOOKUP($B95,'[2]1516 Exp_Rev Access'!$F$7:$FS$310,39,FALSE))</f>
        <v>0</v>
      </c>
      <c r="BC95" s="90">
        <f>IF(ISNA(VLOOKUP($B95,'[2]1516 Exp_Rev Access'!$F$7:$FS$310,40,FALSE)),"",VLOOKUP($B95,'[2]1516 Exp_Rev Access'!$F$7:$FS$310,40,FALSE))</f>
        <v>18238.830000000002</v>
      </c>
      <c r="BD95" s="90">
        <f>IF(ISNA(VLOOKUP($B95,'[2]1516 Exp_Rev Access'!$F$7:$FS$310,41,FALSE)),"",VLOOKUP($B95,'[2]1516 Exp_Rev Access'!$F$7:$FS$310,41,FALSE))</f>
        <v>0</v>
      </c>
      <c r="BE95" s="90">
        <f>IF(ISNA(VLOOKUP($B95,'[2]1516 Exp_Rev Access'!$F$7:$FS$310,42,FALSE)),"",VLOOKUP($B95,'[2]1516 Exp_Rev Access'!$F$7:$FS$310,42,FALSE))</f>
        <v>12260.37</v>
      </c>
      <c r="BF95" s="90">
        <f>IF(ISNA(VLOOKUP($B95,'[2]1516 Exp_Rev Access'!$F$7:$FS$310,43,FALSE)),"",VLOOKUP($B95,'[2]1516 Exp_Rev Access'!$F$7:$FS$310,43,FALSE))</f>
        <v>0</v>
      </c>
      <c r="BG95" s="90">
        <f>IF(ISNA(VLOOKUP($B95,'[2]1516 Exp_Rev Access'!$F$7:$FS$310,44,FALSE)),"",VLOOKUP($B95,'[2]1516 Exp_Rev Access'!$F$7:$FS$310,44,FALSE))</f>
        <v>0</v>
      </c>
      <c r="BH95" s="90">
        <f>IF(ISNA(VLOOKUP($B95,'[2]1516 Exp_Rev Access'!$F$7:$FS$310,45,FALSE)),"",VLOOKUP($B95,'[2]1516 Exp_Rev Access'!$F$7:$FS$310,45,FALSE))</f>
        <v>98.55</v>
      </c>
      <c r="BI95" s="90">
        <f>IF(ISNA(VLOOKUP($B95,'[2]1516 Exp_Rev Access'!$F$7:$FS$310,46,FALSE)),"",VLOOKUP($B95,'[2]1516 Exp_Rev Access'!$F$7:$FS$310,46,FALSE))</f>
        <v>0</v>
      </c>
      <c r="BJ95" s="90">
        <f>IF(ISNA(VLOOKUP($B95,'[2]1516 Exp_Rev Access'!$F$7:$FS$310,47,FALSE)),"",VLOOKUP($B95,'[2]1516 Exp_Rev Access'!$F$7:$FS$310,47,FALSE))</f>
        <v>919.99</v>
      </c>
      <c r="BK95" s="90">
        <f>IF(ISNA(VLOOKUP($B95,'[2]1516 Exp_Rev Access'!$F$7:$FS$310,48,FALSE)),"",VLOOKUP($B95,'[2]1516 Exp_Rev Access'!$F$7:$FS$310,48,FALSE))</f>
        <v>73396.72</v>
      </c>
      <c r="BL95" s="90">
        <f>IF(ISNA(VLOOKUP($B95,'[2]1516 Exp_Rev Access'!$F$7:$FS$310,49,FALSE)),"",VLOOKUP($B95,'[2]1516 Exp_Rev Access'!$F$7:$FS$310,49,FALSE))</f>
        <v>0</v>
      </c>
      <c r="BM95" s="90">
        <f>IF(ISNA(VLOOKUP($B95,'[2]1516 Exp_Rev Access'!$F$7:$FS$310,50,FALSE)),"",VLOOKUP($B95,'[2]1516 Exp_Rev Access'!$F$7:$FS$310,50,FALSE))</f>
        <v>0</v>
      </c>
      <c r="BN95" s="90">
        <f>IF(ISNA(VLOOKUP($B95,'[2]1516 Exp_Rev Access'!$F$7:$FS$310,51,FALSE)),"",VLOOKUP($B95,'[2]1516 Exp_Rev Access'!$F$7:$FS$310,51,FALSE))</f>
        <v>0</v>
      </c>
      <c r="BO95" s="90">
        <f>IF(ISNA(VLOOKUP($B95,'[2]1516 Exp_Rev Access'!$F$7:$FS$310,52,FALSE)),"",VLOOKUP($B95,'[2]1516 Exp_Rev Access'!$F$7:$FS$310,52,FALSE))</f>
        <v>0</v>
      </c>
      <c r="BP95" s="90">
        <f>IF(ISNA(VLOOKUP($B95,'[2]1516 Exp_Rev Access'!$F$7:$FS$310,53,FALSE)),"",VLOOKUP($B95,'[2]1516 Exp_Rev Access'!$F$7:$FS$310,53,FALSE))</f>
        <v>0</v>
      </c>
      <c r="BQ95" s="90">
        <f>IF(ISNA(VLOOKUP($B95,'[2]1516 Exp_Rev Access'!$F$7:$FS$310,54,FALSE)),"",VLOOKUP($B95,'[2]1516 Exp_Rev Access'!$F$7:$FS$310,54,FALSE))</f>
        <v>0</v>
      </c>
      <c r="BR95" s="90">
        <f>IF(ISNA(VLOOKUP($B95,'[2]1516 Exp_Rev Access'!$F$7:$FS$310,55,FALSE)),"",VLOOKUP($B95,'[2]1516 Exp_Rev Access'!$F$7:$FS$310,55,FALSE))</f>
        <v>0</v>
      </c>
      <c r="BS95" s="90">
        <f>IF(ISNA(VLOOKUP($B95,'[2]1516 Exp_Rev Access'!$F$7:$FS$310,56,FALSE)),"",VLOOKUP($B95,'[2]1516 Exp_Rev Access'!$F$7:$FS$310,56,FALSE))</f>
        <v>0</v>
      </c>
      <c r="BT95" s="90">
        <f>IF(ISNA(VLOOKUP($B95,'[2]1516 Exp_Rev Access'!$F$7:$FS$310,57,FALSE)),"",VLOOKUP($B95,'[2]1516 Exp_Rev Access'!$F$7:$FS$310,57,FALSE))</f>
        <v>0</v>
      </c>
      <c r="BU95" s="90">
        <f>IF(ISNA(VLOOKUP($B95,'[2]1516 Exp_Rev Access'!$F$7:$FS$310,58,FALSE)),"",VLOOKUP($B95,'[2]1516 Exp_Rev Access'!$F$7:$FS$310,58,FALSE))</f>
        <v>0</v>
      </c>
      <c r="BV95" s="53">
        <f>SUM(AX95:BU95)</f>
        <v>147529.75</v>
      </c>
      <c r="BW95" s="92">
        <f>BV95/E95</f>
        <v>7.4840603144958343E-2</v>
      </c>
      <c r="BX95" s="68">
        <f>BV95/D95</f>
        <v>3138.9308510638302</v>
      </c>
      <c r="BY95" s="90">
        <f>IF(ISNA(VLOOKUP($B95,'[2]1516 Exp_Rev Access'!$F$7:$FS$310,59,FALSE)),"",VLOOKUP($B95,'[2]1516 Exp_Rev Access'!$F$7:$FS$310,59,FALSE))</f>
        <v>21.71</v>
      </c>
      <c r="BZ95" s="90">
        <f>IF(ISNA(VLOOKUP($B95,'[2]1516 Exp_Rev Access'!$F$7:$FS$310,60,FALSE)),"",VLOOKUP($B95,'[2]1516 Exp_Rev Access'!$F$7:$FS$310,60,FALSE))</f>
        <v>0</v>
      </c>
      <c r="CA95" s="90">
        <f>IF(ISNA(VLOOKUP($B95,'[2]1516 Exp_Rev Access'!$F$7:$FS$310,61,FALSE)),"",VLOOKUP($B95,'[2]1516 Exp_Rev Access'!$F$7:$FS$310,61,FALSE))</f>
        <v>0</v>
      </c>
      <c r="CB95" s="90">
        <f>IF(ISNA(VLOOKUP($B95,'[2]1516 Exp_Rev Access'!$F$7:$FS$310,62,FALSE)),"",VLOOKUP($B95,'[2]1516 Exp_Rev Access'!$F$7:$FS$310,62,FALSE))</f>
        <v>0</v>
      </c>
      <c r="CC95" s="90">
        <f>IF(ISNA(VLOOKUP($B95,'[2]1516 Exp_Rev Access'!$F$7:$FS$310,63,FALSE)),"",VLOOKUP($B95,'[2]1516 Exp_Rev Access'!$F$7:$FS$310,63,FALSE))</f>
        <v>0</v>
      </c>
      <c r="CD95" s="90">
        <f>IF(ISNA(VLOOKUP($B95,'[2]1516 Exp_Rev Access'!$F$7:$FS$310,64,FALSE)),"",VLOOKUP($B95,'[2]1516 Exp_Rev Access'!$F$7:$FS$310,64,FALSE))</f>
        <v>0</v>
      </c>
      <c r="CE95" s="53">
        <f t="shared" si="264"/>
        <v>21.71</v>
      </c>
      <c r="CF95" s="92">
        <f>CE95/E95</f>
        <v>1.1013300668353641E-5</v>
      </c>
      <c r="CG95" s="94">
        <f>CE95/D95</f>
        <v>0.46191489361702137</v>
      </c>
      <c r="CH95" s="90">
        <f>IF(ISNA(VLOOKUP($B95,'[2]1516 Exp_Rev Access'!$F$7:$FS$310,65,FALSE)),"",VLOOKUP($B95,'[2]1516 Exp_Rev Access'!$F$7:$FS$310,65,FALSE))</f>
        <v>0</v>
      </c>
      <c r="CI95" s="90">
        <f>IF(ISNA(VLOOKUP($B95,'[2]1516 Exp_Rev Access'!$F$7:$FS$310,66,FALSE)),"",VLOOKUP($B95,'[2]1516 Exp_Rev Access'!$F$7:$FS$310,66,FALSE))</f>
        <v>0</v>
      </c>
      <c r="CJ95" s="90">
        <f>IF(ISNA(VLOOKUP($B95,'[2]1516 Exp_Rev Access'!$F$7:$FS$310,67,FALSE)),"",VLOOKUP($B95,'[2]1516 Exp_Rev Access'!$F$7:$FS$310,67,FALSE))</f>
        <v>0</v>
      </c>
      <c r="CK95" s="90">
        <f>IF(ISNA(VLOOKUP($B95,'[2]1516 Exp_Rev Access'!$F$7:$FS$310,68,FALSE)),"",VLOOKUP($B95,'[2]1516 Exp_Rev Access'!$F$7:$FS$310,68,FALSE))</f>
        <v>0</v>
      </c>
      <c r="CL95" s="90">
        <f>IF(ISNA(VLOOKUP($B95,'[2]1516 Exp_Rev Access'!$F$7:$FS$310,69,FALSE)),"",VLOOKUP($B95,'[2]1516 Exp_Rev Access'!$F$7:$FS$310,69,FALSE))</f>
        <v>0</v>
      </c>
      <c r="CM95" s="90">
        <f>IF(ISNA(VLOOKUP($B95,'[2]1516 Exp_Rev Access'!$F$7:$FS$310,70,FALSE)),"",VLOOKUP($B95,'[2]1516 Exp_Rev Access'!$F$7:$FS$310,70,FALSE))</f>
        <v>0</v>
      </c>
      <c r="CN95" s="90">
        <f>IF(ISNA(VLOOKUP($B95,'[2]1516 Exp_Rev Access'!$F$7:$FS$310,71,FALSE)),"",VLOOKUP($B95,'[2]1516 Exp_Rev Access'!$F$7:$FS$310,71,FALSE))</f>
        <v>0</v>
      </c>
      <c r="CO95" s="90">
        <f>IF(ISNA(VLOOKUP($B95,'[2]1516 Exp_Rev Access'!$F$7:$FS$310,72,FALSE)),"",VLOOKUP($B95,'[2]1516 Exp_Rev Access'!$F$7:$FS$310,72,FALSE))</f>
        <v>0</v>
      </c>
      <c r="CP95" s="90">
        <f>IF(ISNA(VLOOKUP($B95,'[2]1516 Exp_Rev Access'!$F$7:$FS$310,73,FALSE)),"",VLOOKUP($B95,'[2]1516 Exp_Rev Access'!$F$7:$FS$310,73,FALSE))</f>
        <v>0</v>
      </c>
      <c r="CQ95" s="90">
        <f>IF(ISNA(VLOOKUP($B95,'[2]1516 Exp_Rev Access'!$F$7:$FS$310,74,FALSE)),"",VLOOKUP($B95,'[2]1516 Exp_Rev Access'!$F$7:$FS$310,74,FALSE))</f>
        <v>0</v>
      </c>
      <c r="CR95" s="90">
        <f>IF(ISNA(VLOOKUP($B95,'[2]1516 Exp_Rev Access'!$F$7:$FS$310,75,FALSE)),"",VLOOKUP($B95,'[2]1516 Exp_Rev Access'!$F$7:$FS$310,75,FALSE))</f>
        <v>0</v>
      </c>
      <c r="CS95" s="90">
        <f>IF(ISNA(VLOOKUP($B95,'[2]1516 Exp_Rev Access'!$F$7:$FS$310,76,FALSE)),"",VLOOKUP($B95,'[2]1516 Exp_Rev Access'!$F$7:$FS$310,76,FALSE))</f>
        <v>0</v>
      </c>
      <c r="CT95" s="90">
        <f>IF(ISNA(VLOOKUP($B95,'[2]1516 Exp_Rev Access'!$F$7:$FS$310,77,FALSE)),"",VLOOKUP($B95,'[2]1516 Exp_Rev Access'!$F$7:$FS$310,77,FALSE))</f>
        <v>0</v>
      </c>
      <c r="CU95" s="90">
        <f>IF(ISNA(VLOOKUP($B95,'[2]1516 Exp_Rev Access'!$F$7:$FS$310,78,FALSE)),"",VLOOKUP($B95,'[2]1516 Exp_Rev Access'!$F$7:$FS$310,78,FALSE))</f>
        <v>32477.24</v>
      </c>
      <c r="CV95" s="90">
        <f>IF(ISNA(VLOOKUP($B95,'[2]1516 Exp_Rev Access'!$F$7:$FS$310,79,FALSE)),"",VLOOKUP($B95,'[2]1516 Exp_Rev Access'!$F$7:$FS$310,79,FALSE))</f>
        <v>4201</v>
      </c>
      <c r="CW95" s="90">
        <f>IF(ISNA(VLOOKUP($B95,'[2]1516 Exp_Rev Access'!$F$7:$FS$310,80,FALSE)),"",VLOOKUP($B95,'[2]1516 Exp_Rev Access'!$F$7:$FS$310,80,FALSE))</f>
        <v>0</v>
      </c>
      <c r="CX95" s="90">
        <f>IF(ISNA(VLOOKUP($B95,'[2]1516 Exp_Rev Access'!$F$7:$FS$310,81,FALSE)),"",VLOOKUP($B95,'[2]1516 Exp_Rev Access'!$F$7:$FS$310,81,FALSE))</f>
        <v>0</v>
      </c>
      <c r="CY95" s="90">
        <f>IF(ISNA(VLOOKUP($B95,'[2]1516 Exp_Rev Access'!$F$7:$FS$310,82,FALSE)),"",VLOOKUP($B95,'[2]1516 Exp_Rev Access'!$F$7:$FS$310,82,FALSE))</f>
        <v>0</v>
      </c>
      <c r="CZ95" s="90">
        <f>IF(ISNA(VLOOKUP($B95,'[2]1516 Exp_Rev Access'!$F$7:$FS$310,83,FALSE)),"",VLOOKUP($B95,'[2]1516 Exp_Rev Access'!$F$7:$FS$310,83,FALSE))</f>
        <v>0</v>
      </c>
      <c r="DA95" s="90">
        <f>IF(ISNA(VLOOKUP($B95,'[2]1516 Exp_Rev Access'!$F$7:$FS$310,84,FALSE)),"",VLOOKUP($B95,'[2]1516 Exp_Rev Access'!$F$7:$FS$310,84,FALSE))</f>
        <v>0</v>
      </c>
      <c r="DB95" s="90">
        <f>IF(ISNA(VLOOKUP($B95,'[2]1516 Exp_Rev Access'!$F$7:$FS$310,85,FALSE)),"",VLOOKUP($B95,'[2]1516 Exp_Rev Access'!$F$7:$FS$310,85,FALSE))</f>
        <v>0</v>
      </c>
      <c r="DC95" s="90">
        <f>IF(ISNA(VLOOKUP($B95,'[2]1516 Exp_Rev Access'!$F$7:$FS$310,86,FALSE)),"",VLOOKUP($B95,'[2]1516 Exp_Rev Access'!$F$7:$FS$310,86,FALSE))</f>
        <v>0</v>
      </c>
      <c r="DD95" s="90">
        <f>IF(ISNA(VLOOKUP($B95,'[2]1516 Exp_Rev Access'!$F$7:$FS$310,87,FALSE)),"",VLOOKUP($B95,'[2]1516 Exp_Rev Access'!$F$7:$FS$310,87,FALSE))</f>
        <v>0</v>
      </c>
      <c r="DE95" s="90">
        <f>IF(ISNA(VLOOKUP($B95,'[2]1516 Exp_Rev Access'!$F$7:$FS$310,88,FALSE)),"",VLOOKUP($B95,'[2]1516 Exp_Rev Access'!$F$7:$FS$310,88,FALSE))</f>
        <v>0</v>
      </c>
      <c r="DF95" s="90">
        <f>IF(ISNA(VLOOKUP($B95,'[2]1516 Exp_Rev Access'!$F$7:$FS$310,89,FALSE)),"",VLOOKUP($B95,'[2]1516 Exp_Rev Access'!$F$7:$FS$310,89,FALSE))</f>
        <v>0</v>
      </c>
      <c r="DG95" s="90">
        <f>IF(ISNA(VLOOKUP($B95,'[2]1516 Exp_Rev Access'!$F$7:$FS$310,90,FALSE)),"",VLOOKUP($B95,'[2]1516 Exp_Rev Access'!$F$7:$FS$310,90,FALSE))</f>
        <v>0</v>
      </c>
      <c r="DH95" s="90">
        <f>IF(ISNA(VLOOKUP($B95,'[2]1516 Exp_Rev Access'!$F$7:$FS$310,91,FALSE)),"",VLOOKUP($B95,'[2]1516 Exp_Rev Access'!$F$7:$FS$310,91,FALSE))</f>
        <v>0</v>
      </c>
      <c r="DI95" s="90">
        <f>IF(ISNA(VLOOKUP($B95,'[2]1516 Exp_Rev Access'!$F$7:$FS$310,92,FALSE)),"",VLOOKUP($B95,'[2]1516 Exp_Rev Access'!$F$7:$FS$310,92,FALSE))</f>
        <v>25229.7</v>
      </c>
      <c r="DJ95" s="90">
        <f>IF(ISNA(VLOOKUP($B95,'[2]1516 Exp_Rev Access'!$F$7:$FS$310,93,FALSE)),"",VLOOKUP($B95,'[2]1516 Exp_Rev Access'!$F$7:$FS$310,93,FALSE))</f>
        <v>0</v>
      </c>
      <c r="DK95" s="90">
        <f>IF(ISNA(VLOOKUP($B95,'[2]1516 Exp_Rev Access'!$F$7:$FS$310,94,FALSE)),"",VLOOKUP($B95,'[2]1516 Exp_Rev Access'!$F$7:$FS$310,94,FALSE))</f>
        <v>0</v>
      </c>
      <c r="DL95" s="90">
        <f>IF(ISNA(VLOOKUP($B95,'[2]1516 Exp_Rev Access'!$F$7:$FS$310,95,FALSE)),"",VLOOKUP($B95,'[2]1516 Exp_Rev Access'!$F$7:$FS$310,95,FALSE))</f>
        <v>0</v>
      </c>
      <c r="DM95" s="90">
        <f>IF(ISNA(VLOOKUP($B95,'[2]1516 Exp_Rev Access'!$F$7:$FS$310,96,FALSE)),"",VLOOKUP($B95,'[2]1516 Exp_Rev Access'!$F$7:$FS$310,96,FALSE))</f>
        <v>0</v>
      </c>
      <c r="DN95" s="90">
        <f>IF(ISNA(VLOOKUP($B95,'[2]1516 Exp_Rev Access'!$F$7:$FS$310,97,FALSE)),"",VLOOKUP($B95,'[2]1516 Exp_Rev Access'!$F$7:$FS$310,97,FALSE))</f>
        <v>0</v>
      </c>
      <c r="DO95" s="90">
        <f>IF(ISNA(VLOOKUP($B95,'[2]1516 Exp_Rev Access'!$F$7:$FS$310,98,FALSE)),"",VLOOKUP($B95,'[2]1516 Exp_Rev Access'!$F$7:$FS$310,98,FALSE))</f>
        <v>0</v>
      </c>
      <c r="DP95" s="90">
        <f>IF(ISNA(VLOOKUP($B95,'[2]1516 Exp_Rev Access'!$F$7:$FS$310,99,FALSE)),"",VLOOKUP($B95,'[2]1516 Exp_Rev Access'!$F$7:$FS$310,99,FALSE))</f>
        <v>0</v>
      </c>
      <c r="DQ95" s="90">
        <f>IF(ISNA(VLOOKUP($B95,'[2]1516 Exp_Rev Access'!$F$7:$FS$310,100,FALSE)),"",VLOOKUP($B95,'[2]1516 Exp_Rev Access'!$F$7:$FS$310,100,FALSE))</f>
        <v>0</v>
      </c>
      <c r="DR95" s="90">
        <f>IF(ISNA(VLOOKUP($B95,'[2]1516 Exp_Rev Access'!$F$7:$FS$310,101,FALSE)),"",VLOOKUP($B95,'[2]1516 Exp_Rev Access'!$F$7:$FS$310,101,FALSE))</f>
        <v>0</v>
      </c>
      <c r="DS95" s="90">
        <f>IF(ISNA(VLOOKUP($B95,'[2]1516 Exp_Rev Access'!$F$7:$FS$310,102,FALSE)),"",VLOOKUP($B95,'[2]1516 Exp_Rev Access'!$F$7:$FS$310,102,FALSE))</f>
        <v>0</v>
      </c>
      <c r="DT95" s="90">
        <f>IF(ISNA(VLOOKUP($B95,'[2]1516 Exp_Rev Access'!$F$7:$FS$310,103,FALSE)),"",VLOOKUP($B95,'[2]1516 Exp_Rev Access'!$F$7:$FS$310,103,FALSE))</f>
        <v>0</v>
      </c>
      <c r="DU95" s="90">
        <f>IF(ISNA(VLOOKUP($B95,'[2]1516 Exp_Rev Access'!$F$7:$FS$310,104,FALSE)),"",VLOOKUP($B95,'[2]1516 Exp_Rev Access'!$F$7:$FS$310,104,FALSE))</f>
        <v>0</v>
      </c>
      <c r="DV95" s="90">
        <f>IF(ISNA(VLOOKUP($B95,'[2]1516 Exp_Rev Access'!$F$7:$FS$310,105,FALSE)),"",VLOOKUP($B95,'[2]1516 Exp_Rev Access'!$F$7:$FS$310,105,FALSE))</f>
        <v>0</v>
      </c>
      <c r="DW95" s="90">
        <f>IF(ISNA(VLOOKUP($B95,'[2]1516 Exp_Rev Access'!$F$7:$FS$310,106,FALSE)),"",VLOOKUP($B95,'[2]1516 Exp_Rev Access'!$F$7:$FS$310,106,FALSE))</f>
        <v>0</v>
      </c>
      <c r="DX95" s="90">
        <f>IF(ISNA(VLOOKUP($B95,'[2]1516 Exp_Rev Access'!$F$7:$FS$310,107,FALSE)),"",VLOOKUP($B95,'[2]1516 Exp_Rev Access'!$F$7:$FS$310,107,FALSE))</f>
        <v>0</v>
      </c>
      <c r="DY95" s="90">
        <f>IF(ISNA(VLOOKUP($B95,'[2]1516 Exp_Rev Access'!$F$7:$FS$310,108,FALSE)),"",VLOOKUP($B95,'[2]1516 Exp_Rev Access'!$F$7:$FS$310,108,FALSE))</f>
        <v>10892.02</v>
      </c>
      <c r="DZ95" s="90">
        <f>IF(ISNA(VLOOKUP($B95,'[2]1516 Exp_Rev Access'!$F$7:$FS$310,109,FALSE)),"",VLOOKUP($B95,'[2]1516 Exp_Rev Access'!$F$7:$FS$310,109,FALSE))</f>
        <v>0</v>
      </c>
      <c r="EA95" s="90">
        <f>IF(ISNA(VLOOKUP($B95,'[2]1516 Exp_Rev Access'!$F$7:$FS$310,110,FALSE)),"",VLOOKUP($B95,'[2]1516 Exp_Rev Access'!$F$7:$FS$310,110,FALSE))</f>
        <v>0</v>
      </c>
      <c r="EB95" s="90">
        <f>IF(ISNA(VLOOKUP($B95,'[2]1516 Exp_Rev Access'!$F$7:$FS$310,111,FALSE)),"",VLOOKUP($B95,'[2]1516 Exp_Rev Access'!$F$7:$FS$310,111,FALSE))</f>
        <v>0</v>
      </c>
      <c r="EC95" s="90">
        <f>IF(ISNA(VLOOKUP($B95,'[2]1516 Exp_Rev Access'!$F$7:$FS$310,112,FALSE)),"",VLOOKUP($B95,'[2]1516 Exp_Rev Access'!$F$7:$FS$310,112,FALSE))</f>
        <v>0</v>
      </c>
      <c r="ED95" s="90">
        <f>IF(ISNA(VLOOKUP($B95,'[2]1516 Exp_Rev Access'!$F$7:$FS$310,113,FALSE)),"",VLOOKUP($B95,'[2]1516 Exp_Rev Access'!$F$7:$FS$310,113,FALSE))</f>
        <v>0</v>
      </c>
      <c r="EE95" s="90">
        <f>IF(ISNA(VLOOKUP($B95,'[2]1516 Exp_Rev Access'!$F$7:$FS$310,114,FALSE)),"",VLOOKUP($B95,'[2]1516 Exp_Rev Access'!$F$7:$FS$310,114,FALSE))</f>
        <v>0</v>
      </c>
      <c r="EF95" s="90">
        <f>IF(ISNA(VLOOKUP($B95,'[2]1516 Exp_Rev Access'!$F$7:$FS$310,115,FALSE)),"",VLOOKUP($B95,'[2]1516 Exp_Rev Access'!$F$7:$FS$310,115,FALSE))</f>
        <v>0</v>
      </c>
      <c r="EG95" s="90">
        <f>IF(ISNA(VLOOKUP($B95,'[2]1516 Exp_Rev Access'!$F$7:$FS$310,116,FALSE)),"",VLOOKUP($B95,'[2]1516 Exp_Rev Access'!$F$7:$FS$310,116,FALSE))</f>
        <v>0</v>
      </c>
      <c r="EH95" s="90">
        <f>IF(ISNA(VLOOKUP($B95,'[2]1516 Exp_Rev Access'!$F$7:$FS$310,117,FALSE)),"",VLOOKUP($B95,'[2]1516 Exp_Rev Access'!$F$7:$FS$310,117,FALSE))</f>
        <v>0</v>
      </c>
      <c r="EI95" s="90">
        <f>IF(ISNA(VLOOKUP($B95,'[2]1516 Exp_Rev Access'!$F$7:$FS$310,118,FALSE)),"",VLOOKUP($B95,'[2]1516 Exp_Rev Access'!$F$7:$FS$310,118,FALSE))</f>
        <v>0</v>
      </c>
      <c r="EJ95" s="90">
        <f>IF(ISNA(VLOOKUP($B95,'[2]1516 Exp_Rev Access'!$F$7:$FS$310,119,FALSE)),"",VLOOKUP($B95,'[2]1516 Exp_Rev Access'!$F$7:$FS$310,119,FALSE))</f>
        <v>0</v>
      </c>
      <c r="EK95" s="90">
        <f>IF(ISNA(VLOOKUP($B95,'[2]1516 Exp_Rev Access'!$F$7:$FS$310,120,FALSE)),"",VLOOKUP($B95,'[2]1516 Exp_Rev Access'!$F$7:$FS$310,120,FALSE))</f>
        <v>0</v>
      </c>
      <c r="EL95" s="90">
        <f>IF(ISNA(VLOOKUP($B95,'[2]1516 Exp_Rev Access'!$F$7:$FS$310,121,FALSE)),"",VLOOKUP($B95,'[2]1516 Exp_Rev Access'!$F$7:$FS$310,121,FALSE))</f>
        <v>0</v>
      </c>
      <c r="EM95" s="90">
        <f>IF(ISNA(VLOOKUP($B95,'[2]1516 Exp_Rev Access'!$F$7:$FS$310,122,FALSE)),"",VLOOKUP($B95,'[2]1516 Exp_Rev Access'!$F$7:$FS$310,122,FALSE))</f>
        <v>0</v>
      </c>
      <c r="EN95" s="90">
        <f>IF(ISNA(VLOOKUP($B95,'[2]1516 Exp_Rev Access'!$F$7:$FS$310,123,FALSE)),"",VLOOKUP($B95,'[2]1516 Exp_Rev Access'!$F$7:$FS$310,123,FALSE))</f>
        <v>0</v>
      </c>
      <c r="EO95" s="90">
        <f>IF(ISNA(VLOOKUP($B95,'[2]1516 Exp_Rev Access'!$F$7:$FS$310,124,FALSE)),"",VLOOKUP($B95,'[2]1516 Exp_Rev Access'!$F$7:$FS$310,124,FALSE))</f>
        <v>0</v>
      </c>
      <c r="EP95" s="90">
        <f>IF(ISNA(VLOOKUP($B95,'[2]1516 Exp_Rev Access'!$F$7:$FS$310,125,FALSE)),"",VLOOKUP($B95,'[2]1516 Exp_Rev Access'!$F$7:$FS$310,125,FALSE))</f>
        <v>0</v>
      </c>
      <c r="EQ95" s="90">
        <f>IF(ISNA(VLOOKUP($B95,'[2]1516 Exp_Rev Access'!$F$7:$FS$310,126,FALSE)),"",VLOOKUP($B95,'[2]1516 Exp_Rev Access'!$F$7:$FS$310,126,FALSE))</f>
        <v>0</v>
      </c>
      <c r="ER95" s="90">
        <f>IF(ISNA(VLOOKUP($B95,'[2]1516 Exp_Rev Access'!$F$7:$FS$310,127,FALSE)),"",VLOOKUP($B95,'[2]1516 Exp_Rev Access'!$F$7:$FS$310,127,FALSE))</f>
        <v>0</v>
      </c>
      <c r="ES95" s="90">
        <f>IF(ISNA(VLOOKUP($B95,'[2]1516 Exp_Rev Access'!$F$7:$FS$310,128,FALSE)),"",VLOOKUP($B95,'[2]1516 Exp_Rev Access'!$F$7:$FS$310,128,FALSE))</f>
        <v>0</v>
      </c>
      <c r="ET95" s="90">
        <f>IF(ISNA(VLOOKUP($B95,'[2]1516 Exp_Rev Access'!$F$7:$FS$310,129,FALSE)),"",VLOOKUP($B95,'[2]1516 Exp_Rev Access'!$F$7:$FS$310,129,FALSE))</f>
        <v>0</v>
      </c>
      <c r="EU95" s="90">
        <f>IF(ISNA(VLOOKUP($B95,'[2]1516 Exp_Rev Access'!$F$7:$FS$310,130,FALSE)),"",VLOOKUP($B95,'[2]1516 Exp_Rev Access'!$F$7:$FS$310,130,FALSE))</f>
        <v>0</v>
      </c>
      <c r="EV95" s="90">
        <f>IF(ISNA(VLOOKUP($B95,'[2]1516 Exp_Rev Access'!$F$7:$FS$310,131,FALSE)),"",VLOOKUP($B95,'[2]1516 Exp_Rev Access'!$F$7:$FS$310,131,FALSE))</f>
        <v>0</v>
      </c>
      <c r="EW95" s="90">
        <f>IF(ISNA(VLOOKUP($B95,'[2]1516 Exp_Rev Access'!$F$7:$FS$310,132,FALSE)),"",VLOOKUP($B95,'[2]1516 Exp_Rev Access'!$F$7:$FS$310,132,FALSE))</f>
        <v>0</v>
      </c>
      <c r="EX95" s="90">
        <f>IF(ISNA(VLOOKUP($B95,'[2]1516 Exp_Rev Access'!$F$7:$FS$310,133,FALSE)),"",VLOOKUP($B95,'[2]1516 Exp_Rev Access'!$F$7:$FS$310,133,FALSE))</f>
        <v>0</v>
      </c>
      <c r="EY95" s="90">
        <f>IF(ISNA(VLOOKUP($B95,'[2]1516 Exp_Rev Access'!$F$7:$FS$310,134,FALSE)),"",VLOOKUP($B95,'[2]1516 Exp_Rev Access'!$F$7:$FS$310,134,FALSE))</f>
        <v>0</v>
      </c>
      <c r="EZ95" s="90">
        <f>IF(ISNA(VLOOKUP($B95,'[2]1516 Exp_Rev Access'!$F$7:$FS$310,135,FALSE)),"",VLOOKUP($B95,'[2]1516 Exp_Rev Access'!$F$7:$FS$310,135,FALSE))</f>
        <v>0</v>
      </c>
      <c r="FA95" s="90">
        <f>IF(ISNA(VLOOKUP($B95,'[2]1516 Exp_Rev Access'!$F$7:$FS$310,136,FALSE)),"",VLOOKUP($B95,'[2]1516 Exp_Rev Access'!$F$7:$FS$310,136,FALSE))</f>
        <v>0</v>
      </c>
      <c r="FB95" s="90">
        <f>IF(ISNA(VLOOKUP($B95,'[2]1516 Exp_Rev Access'!$F$7:$FS$310,137,FALSE)),"",VLOOKUP($B95,'[2]1516 Exp_Rev Access'!$F$7:$FS$310,137,FALSE))</f>
        <v>0</v>
      </c>
      <c r="FC95" s="90">
        <f>IF(ISNA(VLOOKUP($B95,'[2]1516 Exp_Rev Access'!$F$7:$FS$310,138,FALSE)),"",VLOOKUP($B95,'[2]1516 Exp_Rev Access'!$F$7:$FS$310,138,FALSE))</f>
        <v>0</v>
      </c>
      <c r="FD95" s="90">
        <f>IF(ISNA(VLOOKUP($B95,'[2]1516 Exp_Rev Access'!$F$7:$FS$310,139,FALSE)),"",VLOOKUP($B95,'[2]1516 Exp_Rev Access'!$F$7:$FS$310,139,FALSE))</f>
        <v>0</v>
      </c>
      <c r="FE95" s="90">
        <f>IF(ISNA(VLOOKUP($B95,'[2]1516 Exp_Rev Access'!$F$7:$FS$310,140,FALSE)),"",VLOOKUP($B95,'[2]1516 Exp_Rev Access'!$F$7:$FS$310,140,FALSE))</f>
        <v>0</v>
      </c>
      <c r="FF95" s="90">
        <f>IF(ISNA(VLOOKUP($B95,'[2]1516 Exp_Rev Access'!$F$7:$FS$310,141,FALSE)),"",VLOOKUP($B95,'[2]1516 Exp_Rev Access'!$F$7:$FS$310,141,FALSE))</f>
        <v>0</v>
      </c>
      <c r="FG95" s="90">
        <f>IF(ISNA(VLOOKUP($B95,'[2]1516 Exp_Rev Access'!$F$7:$FS$310,142,FALSE)),"",VLOOKUP($B95,'[2]1516 Exp_Rev Access'!$F$7:$FS$310,142,FALSE))</f>
        <v>0</v>
      </c>
      <c r="FH95" s="90">
        <f>IF(ISNA(VLOOKUP($B95,'[2]1516 Exp_Rev Access'!$F$7:$FS$310,143,FALSE)),"",VLOOKUP($B95,'[2]1516 Exp_Rev Access'!$F$7:$FS$310,143,FALSE))</f>
        <v>0</v>
      </c>
      <c r="FI95" s="90">
        <f>IF(ISNA(VLOOKUP($B95,'[2]1516 Exp_Rev Access'!$F$7:$FS$310,144,FALSE)),"",VLOOKUP($B95,'[2]1516 Exp_Rev Access'!$F$7:$FS$310,144,FALSE))</f>
        <v>0</v>
      </c>
      <c r="FJ95" s="90">
        <f>IF(ISNA(VLOOKUP($B95,'[2]1516 Exp_Rev Access'!$F$7:$FS$310,145,FALSE)),"",VLOOKUP($B95,'[2]1516 Exp_Rev Access'!$F$7:$FS$310,145,FALSE))</f>
        <v>0</v>
      </c>
      <c r="FK95" s="90">
        <f>IF(ISNA(VLOOKUP($B95,'[2]1516 Exp_Rev Access'!$F$7:$FS$310,146,FALSE)),"",VLOOKUP($B95,'[2]1516 Exp_Rev Access'!$F$7:$FS$310,146,FALSE))</f>
        <v>0</v>
      </c>
      <c r="FL95" s="90">
        <f>IF(ISNA(VLOOKUP($B95,'[2]1516 Exp_Rev Access'!$F$7:$FS$310,1147,FALSE)),"",VLOOKUP($B95,'[2]1516 Exp_Rev Access'!$F$7:$FS$310,147,FALSE))</f>
        <v>0</v>
      </c>
      <c r="FM95" s="90">
        <f>IF(ISNA(VLOOKUP($B95,'[2]1516 Exp_Rev Access'!$F$7:$FS$310,148,FALSE)),"",VLOOKUP($B95,'[2]1516 Exp_Rev Access'!$F$7:$FS$310,148,FALSE))</f>
        <v>0</v>
      </c>
      <c r="FN95" s="90">
        <f>IF(ISNA(VLOOKUP($B95,'[2]1516 Exp_Rev Access'!$F$7:$FS$310,149,FALSE)),"",VLOOKUP($B95,'[2]1516 Exp_Rev Access'!$F$7:$FS$310,149,FALSE))</f>
        <v>0</v>
      </c>
      <c r="FO95" s="90">
        <f>IF(ISNA(VLOOKUP($B95,'[2]1516 Exp_Rev Access'!$F$7:$FS$310,150,FALSE)),"",VLOOKUP($B95,'[2]1516 Exp_Rev Access'!$F$7:$FS$310,150,FALSE))</f>
        <v>0</v>
      </c>
      <c r="FP95" s="90">
        <f>IF(ISNA(VLOOKUP($B95,'[2]1516 Exp_Rev Access'!$F$7:$FS$310,151,FALSE)),"",VLOOKUP($B95,'[2]1516 Exp_Rev Access'!$F$7:$FS$310,151,FALSE))</f>
        <v>0</v>
      </c>
      <c r="FQ95" s="90">
        <f>IF(ISNA(VLOOKUP($B95,'[2]1516 Exp_Rev Access'!$F$7:$FS$310,152,FALSE)),"",VLOOKUP($B95,'[2]1516 Exp_Rev Access'!$F$7:$FS$310,152,FALSE))</f>
        <v>0</v>
      </c>
      <c r="FR95" s="90">
        <f>IF(ISNA(VLOOKUP($B95,'[2]1516 Exp_Rev Access'!$F$7:$FS$310,153,FALSE)),"",VLOOKUP($B95,'[2]1516 Exp_Rev Access'!$F$7:$FS$310,153,FALSE))</f>
        <v>3366.32</v>
      </c>
      <c r="FS95" s="53">
        <f>SUM(CH95:FR95)</f>
        <v>76166.280000000013</v>
      </c>
      <c r="FT95" s="92">
        <f>FS95/E95</f>
        <v>3.8638514160755907E-2</v>
      </c>
      <c r="FU95" s="53">
        <f>FS95/D95</f>
        <v>1620.5591489361707</v>
      </c>
      <c r="FV95" s="90">
        <f>IF(ISNA(VLOOKUP($B95,'[2]1516 Exp_Rev Access'!$F$7:$FS$310,154,FALSE)),"",VLOOKUP($B95,'[2]1516 Exp_Rev Access'!$F$7:$FS$310,154,FALSE))</f>
        <v>0</v>
      </c>
      <c r="FW95" s="90">
        <f>IF(ISNA(VLOOKUP($B95,'[2]1516 Exp_Rev Access'!$F$7:$FS$310,155,FALSE)),"",VLOOKUP($B95,'[2]1516 Exp_Rev Access'!$F$7:$FS$310,155,FALSE))</f>
        <v>0</v>
      </c>
      <c r="FX95" s="90">
        <f>IF(ISNA(VLOOKUP($B95,'[2]1516 Exp_Rev Access'!$F$7:$FS$310,156,FALSE)),"",VLOOKUP($B95,'[2]1516 Exp_Rev Access'!$F$7:$FS$310,156,FALSE))</f>
        <v>0</v>
      </c>
      <c r="FY95" s="90">
        <f>IF(ISNA(VLOOKUP($B95,'[2]1516 Exp_Rev Access'!$F$7:$FS$310,157,FALSE)),"",VLOOKUP($B95,'[2]1516 Exp_Rev Access'!$F$7:$FS$310,157,FALSE))</f>
        <v>0</v>
      </c>
      <c r="FZ95" s="90">
        <f>IF(ISNA(VLOOKUP($B95,'[2]1516 Exp_Rev Access'!$F$7:$FS$310,158,FALSE)),"",VLOOKUP($B95,'[2]1516 Exp_Rev Access'!$F$7:$FS$310,158,FALSE))</f>
        <v>0</v>
      </c>
      <c r="GA95" s="90">
        <f>IF(ISNA(VLOOKUP($B95,'[2]1516 Exp_Rev Access'!$F$7:$FS$310,159,FALSE)),"",VLOOKUP($B95,'[2]1516 Exp_Rev Access'!$F$7:$FS$310,159,FALSE))</f>
        <v>0</v>
      </c>
      <c r="GB95" s="90">
        <f>IF(ISNA(VLOOKUP($B95,'[2]1516 Exp_Rev Access'!$F$7:$FS$310,160,FALSE)),"",VLOOKUP($B95,'[2]1516 Exp_Rev Access'!$F$7:$FS$310,160,FALSE))</f>
        <v>0</v>
      </c>
      <c r="GC95" s="90">
        <f>IF(ISNA(VLOOKUP($B95,'[2]1516 Exp_Rev Access'!$F$7:$FS$310,161,FALSE)),"",VLOOKUP($B95,'[2]1516 Exp_Rev Access'!$F$7:$FS$310,161,FALSE))</f>
        <v>0</v>
      </c>
      <c r="GD95" s="90">
        <f>IF(ISNA(VLOOKUP($B95,'[2]1516 Exp_Rev Access'!$F$7:$FS$310,162,FALSE)),"",VLOOKUP($B95,'[2]1516 Exp_Rev Access'!$F$7:$FS$310,162,FALSE))</f>
        <v>0</v>
      </c>
      <c r="GE95" s="90">
        <f>IF(ISNA(VLOOKUP($B95,'[2]1516 Exp_Rev Access'!$F$7:$FS$310,163,FALSE)),"",VLOOKUP($B95,'[2]1516 Exp_Rev Access'!$F$7:$FS$310,163,FALSE))</f>
        <v>2166.25</v>
      </c>
      <c r="GF95" s="90">
        <f>IF(ISNA(VLOOKUP($B95,'[2]1516 Exp_Rev Access'!$F$7:$FS$310,164,FALSE)),"",VLOOKUP($B95,'[2]1516 Exp_Rev Access'!$F$7:$FS$310,164,FALSE))</f>
        <v>0</v>
      </c>
      <c r="GG95" s="90">
        <f>IF(ISNA(VLOOKUP($B95,'[2]1516 Exp_Rev Access'!$F$7:$FS$310,165,FALSE)),"",VLOOKUP($B95,'[2]1516 Exp_Rev Access'!$F$7:$FS$310,165,FALSE))</f>
        <v>0</v>
      </c>
      <c r="GH95" s="90">
        <f>IF(ISNA(VLOOKUP($B95,'[2]1516 Exp_Rev Access'!$F$7:$FS$310,166,FALSE)),"",VLOOKUP($B95,'[2]1516 Exp_Rev Access'!$F$7:$FS$310,166,FALSE))</f>
        <v>0</v>
      </c>
      <c r="GI95" s="90">
        <f>IF(ISNA(VLOOKUP($B95,'[2]1516 Exp_Rev Access'!$F$7:$FS$310,167,FALSE)),"",VLOOKUP($B95,'[2]1516 Exp_Rev Access'!$F$7:$FS$310,167,FALSE))</f>
        <v>0</v>
      </c>
      <c r="GJ95" s="90">
        <f>IF(ISNA(VLOOKUP($B95,'[2]1516 Exp_Rev Access'!$F$7:$FS$310,168,FALSE)),"",VLOOKUP($B95,'[2]1516 Exp_Rev Access'!$F$7:$FS$310,168,FALSE))</f>
        <v>0</v>
      </c>
      <c r="GK95" s="90">
        <f>IF(ISNA(VLOOKUP($B95,'[2]1516 Exp_Rev Access'!$F$7:$FS$310,169,FALSE)),"",VLOOKUP($B95,'[2]1516 Exp_Rev Access'!$F$7:$FS$310,169,FALSE))</f>
        <v>0</v>
      </c>
      <c r="GL95" s="90">
        <f>IF(ISNA(VLOOKUP($B95,'[2]1516 Exp_Rev Access'!$F$7:$FS$310,170,FALSE)),"",VLOOKUP($B95,'[2]1516 Exp_Rev Access'!$F$7:$FS$310,170,FALSE))</f>
        <v>28159.439999999999</v>
      </c>
      <c r="GM95" s="90">
        <f>IF(ISNA(VLOOKUP($B95,'[2]1516 Exp_Rev Access'!$F$7:$FT$310,171,FALSE)),"",VLOOKUP($B95,'[2]1516 Exp_Rev Access'!$F$7:$FT$310,171,FALSE))</f>
        <v>0</v>
      </c>
      <c r="GN95" s="90">
        <f>IF(ISNA(VLOOKUP($B95,'[2]1516 Exp_Rev Access'!$F$7:$FU$310,172,FALSE)),"",VLOOKUP($B95,'[2]1516 Exp_Rev Access'!$F$7:$FU$310,172,FALSE))</f>
        <v>0</v>
      </c>
      <c r="GO95" s="90">
        <f>IF(ISNA(VLOOKUP($B95,'[2]1516 Exp_Rev Access'!$F$7:$FV$310,173,FALSE)),"",VLOOKUP($B95,'[2]1516 Exp_Rev Access'!$F$7:$FV$310,173,FALSE))</f>
        <v>0</v>
      </c>
      <c r="GP95" s="90">
        <f>IF(ISNA(VLOOKUP($B95,'[2]1516 Exp_Rev Access'!$F$7:$GA$310,174,FALSE)),"",VLOOKUP($B95,'[2]1516 Exp_Rev Access'!$F$7:$GA$310,174,FALSE))</f>
        <v>0</v>
      </c>
      <c r="GQ95" s="90">
        <f>IF(ISNA(VLOOKUP($B95,'[2]1516 Exp_Rev Access'!$F$7:$GA$310,175,FALSE)),"",VLOOKUP($B95,'[2]1516 Exp_Rev Access'!$F$7:$GA$310,175,FALSE))</f>
        <v>0</v>
      </c>
      <c r="GR95" s="90">
        <f>IF(ISNA(VLOOKUP($B95,'[2]1516 Exp_Rev Access'!$F$7:$GA$310,176,FALSE)),"",VLOOKUP($B95,'[2]1516 Exp_Rev Access'!$F$7:$GA$310,176,FALSE))</f>
        <v>0</v>
      </c>
      <c r="GS95" s="90">
        <f>IF(ISNA(VLOOKUP($B95,'[2]1516 Exp_Rev Access'!$F$7:$GA$310,177,FALSE)),"",VLOOKUP($B95,'[2]1516 Exp_Rev Access'!$F$7:$GA$310,177,FALSE))</f>
        <v>0</v>
      </c>
      <c r="GT95" s="90">
        <f>IF(ISNA(VLOOKUP($B95,'[2]1516 Exp_Rev Access'!$F$7:$GA$310,178,FALSE)),"",VLOOKUP($B95,'[2]1516 Exp_Rev Access'!$F$7:$GA$310,178,FALSE))</f>
        <v>0</v>
      </c>
      <c r="GU95" s="53">
        <f t="shared" si="261"/>
        <v>30325.69</v>
      </c>
      <c r="GV95" s="92">
        <f t="shared" si="262"/>
        <v>1.5383967846397296E-2</v>
      </c>
      <c r="GW95" s="96">
        <f t="shared" si="263"/>
        <v>645.22744680851076</v>
      </c>
      <c r="HE95" s="97"/>
      <c r="HF95" s="97"/>
      <c r="HG95" s="97"/>
      <c r="HH95" s="97"/>
      <c r="HI95" s="97"/>
      <c r="HJ95" s="97"/>
      <c r="HK95" s="97"/>
      <c r="HL95" s="97"/>
      <c r="HM95" s="97"/>
      <c r="HN95" s="97"/>
    </row>
    <row r="96" spans="1:222" x14ac:dyDescent="0.2">
      <c r="A96" s="99"/>
      <c r="B96" s="100"/>
      <c r="C96" s="100" t="s">
        <v>185</v>
      </c>
      <c r="D96" s="101">
        <f>SUM(D92:D95)</f>
        <v>19510.099999999999</v>
      </c>
      <c r="E96" s="102">
        <f>SUM(E92:E95)</f>
        <v>220849429.81999996</v>
      </c>
      <c r="F96" s="103">
        <f>SUM(F92:F95)</f>
        <v>220849429.81999996</v>
      </c>
      <c r="G96" s="68">
        <f>F96-E96</f>
        <v>0</v>
      </c>
      <c r="H96" s="103">
        <f>SUM(H92:H95)</f>
        <v>24169616.819999997</v>
      </c>
      <c r="I96" s="103">
        <f t="shared" ref="I96:N96" si="265">SUM(I92:I95)</f>
        <v>0</v>
      </c>
      <c r="J96" s="103">
        <f t="shared" si="265"/>
        <v>0</v>
      </c>
      <c r="K96" s="103">
        <f t="shared" si="265"/>
        <v>0</v>
      </c>
      <c r="L96" s="103">
        <f t="shared" si="265"/>
        <v>0</v>
      </c>
      <c r="M96" s="103">
        <f t="shared" si="265"/>
        <v>3453</v>
      </c>
      <c r="N96" s="103">
        <f t="shared" si="265"/>
        <v>24173069.819999997</v>
      </c>
      <c r="O96" s="69">
        <f>N96/E96</f>
        <v>0.1094549795292743</v>
      </c>
      <c r="P96" s="103">
        <f>N96/D96</f>
        <v>1239.0028662077589</v>
      </c>
      <c r="Q96" s="103">
        <f t="shared" ref="Q96:AM96" si="266">SUM(Q92:Q95)</f>
        <v>36616.01</v>
      </c>
      <c r="R96" s="103">
        <f t="shared" si="266"/>
        <v>0</v>
      </c>
      <c r="S96" s="103">
        <f t="shared" si="266"/>
        <v>0</v>
      </c>
      <c r="T96" s="103">
        <f t="shared" si="266"/>
        <v>0</v>
      </c>
      <c r="U96" s="103">
        <f t="shared" si="266"/>
        <v>0</v>
      </c>
      <c r="V96" s="103">
        <f t="shared" si="266"/>
        <v>0</v>
      </c>
      <c r="W96" s="103">
        <f t="shared" si="266"/>
        <v>0</v>
      </c>
      <c r="X96" s="103">
        <f t="shared" si="266"/>
        <v>0</v>
      </c>
      <c r="Y96" s="103">
        <f t="shared" si="266"/>
        <v>84156.650000000009</v>
      </c>
      <c r="Z96" s="103">
        <f t="shared" si="266"/>
        <v>0</v>
      </c>
      <c r="AA96" s="103">
        <f t="shared" si="266"/>
        <v>0</v>
      </c>
      <c r="AB96" s="103">
        <f t="shared" si="266"/>
        <v>0</v>
      </c>
      <c r="AC96" s="103">
        <f t="shared" si="266"/>
        <v>4056.94</v>
      </c>
      <c r="AD96" s="103">
        <f t="shared" si="266"/>
        <v>1035092.85</v>
      </c>
      <c r="AE96" s="103">
        <f t="shared" si="266"/>
        <v>109156.46</v>
      </c>
      <c r="AF96" s="103">
        <f t="shared" si="266"/>
        <v>9005</v>
      </c>
      <c r="AG96" s="103">
        <f t="shared" si="266"/>
        <v>2602.91</v>
      </c>
      <c r="AH96" s="103">
        <f t="shared" si="266"/>
        <v>21725.059999999998</v>
      </c>
      <c r="AI96" s="103">
        <f t="shared" si="266"/>
        <v>57108.6</v>
      </c>
      <c r="AJ96" s="103">
        <f t="shared" si="266"/>
        <v>202719.37</v>
      </c>
      <c r="AK96" s="103">
        <f t="shared" si="266"/>
        <v>607451.65</v>
      </c>
      <c r="AL96" s="103">
        <f>SUM(AL92:AL95)</f>
        <v>74805.319999999992</v>
      </c>
      <c r="AM96" s="103">
        <f t="shared" si="266"/>
        <v>2244496.8200000003</v>
      </c>
      <c r="AN96" s="71">
        <f>AM96/E96</f>
        <v>1.0163018405025289E-2</v>
      </c>
      <c r="AO96" s="70">
        <f>AM96/D96</f>
        <v>115.04281474723351</v>
      </c>
      <c r="AP96" s="103">
        <f t="shared" ref="AP96:AU96" si="267">SUM(AP92:AP95)</f>
        <v>114795058.80000001</v>
      </c>
      <c r="AQ96" s="103">
        <f t="shared" si="267"/>
        <v>3860485.1500000004</v>
      </c>
      <c r="AR96" s="103">
        <f t="shared" si="267"/>
        <v>17442876.080000002</v>
      </c>
      <c r="AS96" s="103">
        <f t="shared" si="267"/>
        <v>0</v>
      </c>
      <c r="AT96" s="103">
        <f t="shared" si="267"/>
        <v>0</v>
      </c>
      <c r="AU96" s="103">
        <f t="shared" si="267"/>
        <v>136098420.03</v>
      </c>
      <c r="AV96" s="73">
        <f>AU96/E96</f>
        <v>0.61624981391586564</v>
      </c>
      <c r="AW96" s="103">
        <f>AU96/D96</f>
        <v>6975.7930523164932</v>
      </c>
      <c r="AX96" s="103">
        <f t="shared" ref="AX96:BV96" si="268">SUM(AX92:AX95)</f>
        <v>0</v>
      </c>
      <c r="AY96" s="103">
        <f t="shared" si="268"/>
        <v>14678555.009999998</v>
      </c>
      <c r="AZ96" s="103">
        <f t="shared" si="268"/>
        <v>754079.53</v>
      </c>
      <c r="BA96" s="103">
        <f t="shared" si="268"/>
        <v>0</v>
      </c>
      <c r="BB96" s="103">
        <f t="shared" si="268"/>
        <v>0</v>
      </c>
      <c r="BC96" s="103">
        <f t="shared" si="268"/>
        <v>6193402.9700000007</v>
      </c>
      <c r="BD96" s="103">
        <f t="shared" si="268"/>
        <v>8511.4</v>
      </c>
      <c r="BE96" s="103">
        <f t="shared" si="268"/>
        <v>1574963.02</v>
      </c>
      <c r="BF96" s="103">
        <f t="shared" si="268"/>
        <v>0</v>
      </c>
      <c r="BG96" s="103">
        <f t="shared" si="268"/>
        <v>5186195.7899999991</v>
      </c>
      <c r="BH96" s="103">
        <f t="shared" si="268"/>
        <v>181910.58</v>
      </c>
      <c r="BI96" s="103">
        <f t="shared" si="268"/>
        <v>0</v>
      </c>
      <c r="BJ96" s="103">
        <f t="shared" si="268"/>
        <v>194246.21</v>
      </c>
      <c r="BK96" s="103">
        <f t="shared" si="268"/>
        <v>7270346.8399999999</v>
      </c>
      <c r="BL96" s="103">
        <f t="shared" si="268"/>
        <v>15593.23</v>
      </c>
      <c r="BM96" s="103">
        <f t="shared" si="268"/>
        <v>0</v>
      </c>
      <c r="BN96" s="103">
        <f t="shared" si="268"/>
        <v>0</v>
      </c>
      <c r="BO96" s="103">
        <f t="shared" si="268"/>
        <v>0</v>
      </c>
      <c r="BP96" s="103">
        <f t="shared" si="268"/>
        <v>0</v>
      </c>
      <c r="BQ96" s="103">
        <f t="shared" si="268"/>
        <v>0</v>
      </c>
      <c r="BR96" s="103">
        <f t="shared" si="268"/>
        <v>0</v>
      </c>
      <c r="BS96" s="103">
        <f t="shared" si="268"/>
        <v>0</v>
      </c>
      <c r="BT96" s="103">
        <f t="shared" si="268"/>
        <v>0</v>
      </c>
      <c r="BU96" s="103">
        <f t="shared" si="268"/>
        <v>0</v>
      </c>
      <c r="BV96" s="103">
        <f t="shared" si="268"/>
        <v>36057804.580000006</v>
      </c>
      <c r="BW96" s="71">
        <f>BV96/E96</f>
        <v>0.16326872389658592</v>
      </c>
      <c r="BX96" s="70">
        <f>BV96/D96</f>
        <v>1848.1609310049671</v>
      </c>
      <c r="BY96" s="103">
        <f>SUM(BY92:BY95)</f>
        <v>223534.87</v>
      </c>
      <c r="BZ96" s="103">
        <f t="shared" ref="BZ96:CE96" si="269">SUM(BZ92:BZ95)</f>
        <v>0</v>
      </c>
      <c r="CA96" s="103">
        <f t="shared" si="269"/>
        <v>0</v>
      </c>
      <c r="CB96" s="103">
        <f t="shared" si="269"/>
        <v>0</v>
      </c>
      <c r="CC96" s="103">
        <f t="shared" si="269"/>
        <v>0</v>
      </c>
      <c r="CD96" s="103">
        <f t="shared" si="269"/>
        <v>0</v>
      </c>
      <c r="CE96" s="103">
        <f t="shared" si="269"/>
        <v>223534.87</v>
      </c>
      <c r="CF96" s="71">
        <f>CE96/E96</f>
        <v>1.0121595975239274E-3</v>
      </c>
      <c r="CG96" s="72">
        <f>CE96/D96</f>
        <v>11.457392325000898</v>
      </c>
      <c r="CH96" s="103">
        <f t="shared" ref="CH96:ES96" si="270">SUM(CH92:CH95)</f>
        <v>11224.9</v>
      </c>
      <c r="CI96" s="103">
        <f t="shared" si="270"/>
        <v>0</v>
      </c>
      <c r="CJ96" s="103">
        <f t="shared" si="270"/>
        <v>0</v>
      </c>
      <c r="CK96" s="103">
        <f t="shared" si="270"/>
        <v>0</v>
      </c>
      <c r="CL96" s="103">
        <f t="shared" si="270"/>
        <v>0</v>
      </c>
      <c r="CM96" s="103">
        <f t="shared" si="270"/>
        <v>0</v>
      </c>
      <c r="CN96" s="103">
        <f t="shared" si="270"/>
        <v>0</v>
      </c>
      <c r="CO96" s="103">
        <f t="shared" si="270"/>
        <v>0</v>
      </c>
      <c r="CP96" s="103">
        <f t="shared" si="270"/>
        <v>0</v>
      </c>
      <c r="CQ96" s="103">
        <f t="shared" si="270"/>
        <v>3353986.24</v>
      </c>
      <c r="CR96" s="103">
        <f t="shared" si="270"/>
        <v>0</v>
      </c>
      <c r="CS96" s="103">
        <f t="shared" si="270"/>
        <v>139516.60999999999</v>
      </c>
      <c r="CT96" s="103">
        <f t="shared" si="270"/>
        <v>0</v>
      </c>
      <c r="CU96" s="103">
        <f t="shared" si="270"/>
        <v>6827087.3300000001</v>
      </c>
      <c r="CV96" s="103">
        <f t="shared" si="270"/>
        <v>680685.39</v>
      </c>
      <c r="CW96" s="103">
        <f t="shared" si="270"/>
        <v>215779.46</v>
      </c>
      <c r="CX96" s="103">
        <f t="shared" si="270"/>
        <v>0</v>
      </c>
      <c r="CY96" s="103">
        <f t="shared" si="270"/>
        <v>0</v>
      </c>
      <c r="CZ96" s="103">
        <f t="shared" si="270"/>
        <v>0</v>
      </c>
      <c r="DA96" s="103">
        <f t="shared" si="270"/>
        <v>0</v>
      </c>
      <c r="DB96" s="103">
        <f t="shared" si="270"/>
        <v>1263167.33</v>
      </c>
      <c r="DC96" s="103">
        <f t="shared" si="270"/>
        <v>0</v>
      </c>
      <c r="DD96" s="103">
        <f t="shared" si="270"/>
        <v>0</v>
      </c>
      <c r="DE96" s="103">
        <f t="shared" si="270"/>
        <v>0</v>
      </c>
      <c r="DF96" s="103">
        <f t="shared" si="270"/>
        <v>0</v>
      </c>
      <c r="DG96" s="103">
        <f t="shared" si="270"/>
        <v>0</v>
      </c>
      <c r="DH96" s="103">
        <f t="shared" si="270"/>
        <v>102538.97</v>
      </c>
      <c r="DI96" s="103">
        <f t="shared" si="270"/>
        <v>7908566.79</v>
      </c>
      <c r="DJ96" s="103">
        <f t="shared" si="270"/>
        <v>0</v>
      </c>
      <c r="DK96" s="103">
        <f t="shared" si="270"/>
        <v>19049.560000000001</v>
      </c>
      <c r="DL96" s="103">
        <f t="shared" si="270"/>
        <v>0</v>
      </c>
      <c r="DM96" s="103">
        <f t="shared" si="270"/>
        <v>0</v>
      </c>
      <c r="DN96" s="103">
        <f t="shared" si="270"/>
        <v>0</v>
      </c>
      <c r="DO96" s="103">
        <f t="shared" si="270"/>
        <v>0</v>
      </c>
      <c r="DP96" s="103">
        <f t="shared" si="270"/>
        <v>0</v>
      </c>
      <c r="DQ96" s="103">
        <f t="shared" si="270"/>
        <v>0</v>
      </c>
      <c r="DR96" s="103">
        <f t="shared" si="270"/>
        <v>0</v>
      </c>
      <c r="DS96" s="103">
        <f t="shared" si="270"/>
        <v>0</v>
      </c>
      <c r="DT96" s="103">
        <f t="shared" si="270"/>
        <v>0</v>
      </c>
      <c r="DU96" s="103">
        <f t="shared" si="270"/>
        <v>0</v>
      </c>
      <c r="DV96" s="103">
        <f t="shared" si="270"/>
        <v>0</v>
      </c>
      <c r="DW96" s="103">
        <f t="shared" si="270"/>
        <v>0</v>
      </c>
      <c r="DX96" s="103">
        <f t="shared" si="270"/>
        <v>0</v>
      </c>
      <c r="DY96" s="103">
        <f t="shared" si="270"/>
        <v>10892.02</v>
      </c>
      <c r="DZ96" s="103">
        <f t="shared" si="270"/>
        <v>0</v>
      </c>
      <c r="EA96" s="103">
        <f t="shared" si="270"/>
        <v>0</v>
      </c>
      <c r="EB96" s="103">
        <f t="shared" si="270"/>
        <v>0</v>
      </c>
      <c r="EC96" s="103">
        <f t="shared" si="270"/>
        <v>0</v>
      </c>
      <c r="ED96" s="103">
        <f t="shared" si="270"/>
        <v>0</v>
      </c>
      <c r="EE96" s="103">
        <f t="shared" si="270"/>
        <v>0</v>
      </c>
      <c r="EF96" s="103">
        <f t="shared" si="270"/>
        <v>0</v>
      </c>
      <c r="EG96" s="103">
        <f t="shared" si="270"/>
        <v>0</v>
      </c>
      <c r="EH96" s="103">
        <f t="shared" si="270"/>
        <v>0</v>
      </c>
      <c r="EI96" s="103">
        <f t="shared" si="270"/>
        <v>249887.14</v>
      </c>
      <c r="EJ96" s="103">
        <f t="shared" si="270"/>
        <v>0</v>
      </c>
      <c r="EK96" s="103">
        <f t="shared" si="270"/>
        <v>0</v>
      </c>
      <c r="EL96" s="103">
        <f t="shared" si="270"/>
        <v>0</v>
      </c>
      <c r="EM96" s="103">
        <f t="shared" si="270"/>
        <v>0</v>
      </c>
      <c r="EN96" s="103">
        <f t="shared" si="270"/>
        <v>0</v>
      </c>
      <c r="EO96" s="103">
        <f t="shared" si="270"/>
        <v>0</v>
      </c>
      <c r="EP96" s="103">
        <f t="shared" si="270"/>
        <v>0</v>
      </c>
      <c r="EQ96" s="103">
        <f t="shared" si="270"/>
        <v>0</v>
      </c>
      <c r="ER96" s="103">
        <f t="shared" si="270"/>
        <v>0</v>
      </c>
      <c r="ES96" s="103">
        <f t="shared" si="270"/>
        <v>0</v>
      </c>
      <c r="ET96" s="103">
        <f t="shared" ref="ET96:FR96" si="271">SUM(ET92:ET95)</f>
        <v>0</v>
      </c>
      <c r="EU96" s="103">
        <f t="shared" si="271"/>
        <v>0</v>
      </c>
      <c r="EV96" s="103">
        <f t="shared" si="271"/>
        <v>127924.46</v>
      </c>
      <c r="EW96" s="103">
        <f t="shared" si="271"/>
        <v>0</v>
      </c>
      <c r="EX96" s="103">
        <f t="shared" si="271"/>
        <v>0</v>
      </c>
      <c r="EY96" s="103">
        <f t="shared" si="271"/>
        <v>0</v>
      </c>
      <c r="EZ96" s="103">
        <f t="shared" si="271"/>
        <v>0</v>
      </c>
      <c r="FA96" s="103">
        <f t="shared" si="271"/>
        <v>0</v>
      </c>
      <c r="FB96" s="103">
        <f t="shared" si="271"/>
        <v>0</v>
      </c>
      <c r="FC96" s="103">
        <f t="shared" si="271"/>
        <v>0</v>
      </c>
      <c r="FD96" s="103">
        <f t="shared" si="271"/>
        <v>0</v>
      </c>
      <c r="FE96" s="103">
        <f t="shared" si="271"/>
        <v>0</v>
      </c>
      <c r="FF96" s="103">
        <f t="shared" si="271"/>
        <v>0</v>
      </c>
      <c r="FG96" s="103">
        <f t="shared" si="271"/>
        <v>0</v>
      </c>
      <c r="FH96" s="103">
        <f t="shared" si="271"/>
        <v>0</v>
      </c>
      <c r="FI96" s="103">
        <f t="shared" si="271"/>
        <v>0</v>
      </c>
      <c r="FJ96" s="103">
        <f t="shared" si="271"/>
        <v>0</v>
      </c>
      <c r="FK96" s="103">
        <f t="shared" si="271"/>
        <v>0</v>
      </c>
      <c r="FL96" s="103">
        <f t="shared" si="271"/>
        <v>0</v>
      </c>
      <c r="FM96" s="103">
        <f t="shared" si="271"/>
        <v>0</v>
      </c>
      <c r="FN96" s="103">
        <f t="shared" si="271"/>
        <v>0</v>
      </c>
      <c r="FO96" s="103">
        <f t="shared" si="271"/>
        <v>0</v>
      </c>
      <c r="FP96" s="103">
        <f t="shared" si="271"/>
        <v>0</v>
      </c>
      <c r="FQ96" s="103">
        <f t="shared" si="271"/>
        <v>0</v>
      </c>
      <c r="FR96" s="103">
        <f t="shared" si="271"/>
        <v>620575.90999999992</v>
      </c>
      <c r="FS96" s="103">
        <f>SUM(FS92:FS95)</f>
        <v>21530882.109999996</v>
      </c>
      <c r="FT96" s="71">
        <f>FS96/E96</f>
        <v>9.7491227971692837E-2</v>
      </c>
      <c r="FU96" s="103">
        <f>FS96/D96</f>
        <v>1103.5762046324724</v>
      </c>
      <c r="FV96" s="103">
        <f t="shared" ref="FV96:GU96" si="272">SUM(FV92:FV95)</f>
        <v>0</v>
      </c>
      <c r="FW96" s="103">
        <f t="shared" si="272"/>
        <v>447391</v>
      </c>
      <c r="FX96" s="103">
        <f t="shared" si="272"/>
        <v>0</v>
      </c>
      <c r="FY96" s="103">
        <f t="shared" si="272"/>
        <v>0</v>
      </c>
      <c r="FZ96" s="103">
        <f t="shared" si="272"/>
        <v>0</v>
      </c>
      <c r="GA96" s="103">
        <f t="shared" si="272"/>
        <v>0</v>
      </c>
      <c r="GB96" s="103">
        <f t="shared" si="272"/>
        <v>0</v>
      </c>
      <c r="GC96" s="103">
        <f t="shared" si="272"/>
        <v>0</v>
      </c>
      <c r="GD96" s="103">
        <f t="shared" si="272"/>
        <v>0</v>
      </c>
      <c r="GE96" s="103">
        <f t="shared" si="272"/>
        <v>3193.95</v>
      </c>
      <c r="GF96" s="103">
        <f t="shared" si="272"/>
        <v>42477.2</v>
      </c>
      <c r="GG96" s="103">
        <f t="shared" si="272"/>
        <v>0</v>
      </c>
      <c r="GH96" s="103">
        <f t="shared" si="272"/>
        <v>0</v>
      </c>
      <c r="GI96" s="103">
        <f t="shared" si="272"/>
        <v>0</v>
      </c>
      <c r="GJ96" s="103">
        <f t="shared" si="272"/>
        <v>0</v>
      </c>
      <c r="GK96" s="103">
        <f t="shared" si="272"/>
        <v>0</v>
      </c>
      <c r="GL96" s="103">
        <f t="shared" si="272"/>
        <v>28159.439999999999</v>
      </c>
      <c r="GM96" s="103">
        <f t="shared" si="272"/>
        <v>0</v>
      </c>
      <c r="GN96" s="103">
        <f t="shared" si="272"/>
        <v>0</v>
      </c>
      <c r="GO96" s="103">
        <f t="shared" si="272"/>
        <v>0</v>
      </c>
      <c r="GP96" s="103">
        <f t="shared" si="272"/>
        <v>0</v>
      </c>
      <c r="GQ96" s="103">
        <f t="shared" si="272"/>
        <v>0</v>
      </c>
      <c r="GR96" s="103">
        <f t="shared" si="272"/>
        <v>0</v>
      </c>
      <c r="GS96" s="103">
        <f t="shared" si="272"/>
        <v>0</v>
      </c>
      <c r="GT96" s="103">
        <f t="shared" si="272"/>
        <v>0</v>
      </c>
      <c r="GU96" s="103">
        <f t="shared" si="272"/>
        <v>521221.59</v>
      </c>
      <c r="GV96" s="71">
        <f>GU96/E96</f>
        <v>2.3600766840322562E-3</v>
      </c>
      <c r="GW96" s="107">
        <f>GU96/D96</f>
        <v>26.715475061634745</v>
      </c>
    </row>
    <row r="97" spans="1:222" ht="4.5" customHeight="1" x14ac:dyDescent="0.2">
      <c r="B97" s="87"/>
      <c r="C97" s="100"/>
      <c r="D97" s="120"/>
      <c r="E97" s="121"/>
      <c r="F97" s="81"/>
      <c r="G97" s="81"/>
      <c r="H97" s="81"/>
      <c r="I97" s="81"/>
      <c r="J97" s="81"/>
      <c r="K97" s="81"/>
      <c r="L97" s="81"/>
      <c r="M97" s="81"/>
      <c r="N97" s="81"/>
      <c r="O97" s="92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92"/>
      <c r="AO97" s="81"/>
      <c r="AP97" s="81"/>
      <c r="AQ97" s="81"/>
      <c r="AR97" s="81"/>
      <c r="AS97" s="81"/>
      <c r="AT97" s="81"/>
      <c r="AU97" s="81"/>
      <c r="AV97" s="92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92"/>
      <c r="BX97" s="81"/>
      <c r="BY97" s="81"/>
      <c r="BZ97" s="81"/>
      <c r="CA97" s="81"/>
      <c r="CB97" s="81"/>
      <c r="CC97" s="81"/>
      <c r="CD97" s="81"/>
      <c r="CE97" s="81"/>
      <c r="CF97" s="92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  <c r="EW97" s="81"/>
      <c r="EX97" s="81"/>
      <c r="EY97" s="81"/>
      <c r="EZ97" s="81"/>
      <c r="FA97" s="81"/>
      <c r="FB97" s="81"/>
      <c r="FC97" s="81"/>
      <c r="FD97" s="81"/>
      <c r="FE97" s="81"/>
      <c r="FF97" s="81"/>
      <c r="FG97" s="81"/>
      <c r="FH97" s="81"/>
      <c r="FI97" s="81"/>
      <c r="FJ97" s="81"/>
      <c r="FK97" s="81"/>
      <c r="FL97" s="81"/>
      <c r="FM97" s="81"/>
      <c r="FN97" s="81"/>
      <c r="FO97" s="81"/>
      <c r="FP97" s="81"/>
      <c r="FQ97" s="81"/>
      <c r="FR97" s="81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90"/>
      <c r="GG97" s="90"/>
      <c r="GH97" s="90"/>
      <c r="GI97" s="90"/>
      <c r="GJ97" s="90"/>
      <c r="GK97" s="90"/>
      <c r="GL97" s="90"/>
      <c r="GM97" s="90"/>
      <c r="GN97" s="90"/>
      <c r="GO97" s="90"/>
      <c r="GP97" s="90"/>
      <c r="GQ97" s="90"/>
      <c r="GR97" s="90"/>
      <c r="GS97" s="90"/>
      <c r="GT97" s="90"/>
      <c r="GU97" s="77"/>
      <c r="GV97" s="77"/>
      <c r="GW97" s="108"/>
    </row>
    <row r="98" spans="1:222" s="97" customFormat="1" ht="12.75" x14ac:dyDescent="0.2">
      <c r="A98" s="99" t="s">
        <v>300</v>
      </c>
      <c r="B98" s="87"/>
      <c r="C98" s="100"/>
      <c r="D98" s="120"/>
      <c r="E98" s="121"/>
      <c r="F98" s="81"/>
      <c r="G98" s="81"/>
      <c r="H98" s="81"/>
      <c r="I98" s="81"/>
      <c r="J98" s="81"/>
      <c r="K98" s="81"/>
      <c r="L98" s="81"/>
      <c r="M98" s="81"/>
      <c r="N98" s="81"/>
      <c r="O98" s="92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92"/>
      <c r="AO98" s="81"/>
      <c r="AP98" s="81"/>
      <c r="AQ98" s="81"/>
      <c r="AR98" s="81"/>
      <c r="AS98" s="81"/>
      <c r="AT98" s="81"/>
      <c r="AU98" s="81"/>
      <c r="AV98" s="92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92"/>
      <c r="BX98" s="81"/>
      <c r="BY98" s="81"/>
      <c r="BZ98" s="81"/>
      <c r="CA98" s="81"/>
      <c r="CB98" s="81"/>
      <c r="CC98" s="81"/>
      <c r="CD98" s="81"/>
      <c r="CE98" s="81"/>
      <c r="CF98" s="92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  <c r="EW98" s="81"/>
      <c r="EX98" s="81"/>
      <c r="EY98" s="81"/>
      <c r="EZ98" s="81"/>
      <c r="FA98" s="81"/>
      <c r="FB98" s="81"/>
      <c r="FC98" s="81"/>
      <c r="FD98" s="81"/>
      <c r="FE98" s="81"/>
      <c r="FF98" s="81"/>
      <c r="FG98" s="81"/>
      <c r="FH98" s="81"/>
      <c r="FI98" s="81"/>
      <c r="FJ98" s="81"/>
      <c r="FK98" s="81"/>
      <c r="FL98" s="81"/>
      <c r="FM98" s="81"/>
      <c r="FN98" s="81"/>
      <c r="FO98" s="81"/>
      <c r="FP98" s="81"/>
      <c r="FQ98" s="81"/>
      <c r="FR98" s="81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90"/>
      <c r="GG98" s="90"/>
      <c r="GH98" s="90"/>
      <c r="GI98" s="90"/>
      <c r="GJ98" s="90"/>
      <c r="GK98" s="90"/>
      <c r="GL98" s="90"/>
      <c r="GM98" s="90"/>
      <c r="GN98" s="90"/>
      <c r="GO98" s="90"/>
      <c r="GP98" s="90"/>
      <c r="GQ98" s="90"/>
      <c r="GR98" s="90"/>
      <c r="GS98" s="90"/>
      <c r="GT98" s="90"/>
      <c r="GU98" s="77"/>
      <c r="GV98" s="77"/>
      <c r="GW98" s="108"/>
      <c r="HE98" s="38"/>
      <c r="HF98" s="38"/>
      <c r="HG98" s="38"/>
      <c r="HH98" s="38"/>
      <c r="HI98" s="38"/>
      <c r="HJ98" s="38"/>
      <c r="HK98" s="38"/>
      <c r="HL98" s="38"/>
      <c r="HM98" s="38"/>
      <c r="HN98" s="38"/>
    </row>
    <row r="99" spans="1:222" x14ac:dyDescent="0.2">
      <c r="B99" s="87" t="s">
        <v>301</v>
      </c>
      <c r="C99" s="87" t="s">
        <v>302</v>
      </c>
      <c r="D99" s="88">
        <f>IF(ISNA(VLOOKUP($B99,'[2]1516 enrollment_Rev_Exp by size'!$A$6:$C$325,3,FALSE)),"",VLOOKUP($B99,'[2]1516 enrollment_Rev_Exp by size'!$A$6:$C$325,3,FALSE))</f>
        <v>356.47999999999996</v>
      </c>
      <c r="E99" s="89">
        <v>4987565.92</v>
      </c>
      <c r="F99" s="67">
        <f>N99+AM99+AU99+BV99+CE99+FS99+GU99</f>
        <v>4987565.9200000009</v>
      </c>
      <c r="G99" s="67">
        <f>F99-E99</f>
        <v>0</v>
      </c>
      <c r="H99" s="90">
        <f>IF(ISNA(VLOOKUP($B99,'[2]1516 Exp_Rev Access'!$F$7:$FS$310,2,FALSE)),"",VLOOKUP($B99,'[2]1516 Exp_Rev Access'!$F$7:$FS$310,2,FALSE))</f>
        <v>1022773.3</v>
      </c>
      <c r="I99" s="90">
        <f>IF(ISNA(VLOOKUP($B99,'[2]1516 Exp_Rev Access'!$F$7:$FS$310,3,FALSE)),"",VLOOKUP($B99,'[2]1516 Exp_Rev Access'!$F$7:$FS$310,3,FALSE))</f>
        <v>0</v>
      </c>
      <c r="J99" s="90">
        <f>IF(ISNA(VLOOKUP($B99,'[2]1516 Exp_Rev Access'!$F$7:$FS$310,4,FALSE)),"",VLOOKUP($B99,'[2]1516 Exp_Rev Access'!$F$7:$FS$310,4,FALSE))</f>
        <v>0</v>
      </c>
      <c r="K99" s="90">
        <f>IF(ISNA(VLOOKUP($B99,'[2]1516 Exp_Rev Access'!$F$7:$FS$310,5,FALSE)),"-",VLOOKUP($B99,'[2]1516 Exp_Rev Access'!$F$7:$FS$310,5,FALSE))</f>
        <v>365.26</v>
      </c>
      <c r="L99" s="90">
        <f>IF(ISNA(VLOOKUP($B99,'[2]1516 Exp_Rev Access'!$F$7:$FS$310,6,FALSE)),"",VLOOKUP($B99,'[2]1516 Exp_Rev Access'!$F$7:$FS$310,6,FALSE))</f>
        <v>0</v>
      </c>
      <c r="M99" s="90">
        <f>IF(ISNA(VLOOKUP($B99,'[2]1516 Exp_Rev Access'!$F$7:$FS$310,7,FALSE)),"",VLOOKUP($B99,'[2]1516 Exp_Rev Access'!$F$7:$FS$310,7,FALSE))</f>
        <v>275.2</v>
      </c>
      <c r="N99" s="53">
        <f>SUM(H99:M99)</f>
        <v>1023413.76</v>
      </c>
      <c r="O99" s="91">
        <f>N99/E99</f>
        <v>0.20519302930837252</v>
      </c>
      <c r="P99" s="53">
        <f>N99/D99</f>
        <v>2870.8868940754041</v>
      </c>
      <c r="Q99" s="90">
        <f>IF(ISNA(VLOOKUP($B99,'[2]1516 Exp_Rev Access'!$F$7:$FS$310,8,FALSE)),"",VLOOKUP($B99,'[2]1516 Exp_Rev Access'!$F$7:$FS$310,8,FALSE))</f>
        <v>0</v>
      </c>
      <c r="R99" s="90">
        <f>IF(ISNA(VLOOKUP($B99,'[2]1516 Exp_Rev Access'!$F$7:$FS$310,9,FALSE)),"",VLOOKUP($B99,'[2]1516 Exp_Rev Access'!$F$7:$FS$310,9,FALSE))</f>
        <v>0</v>
      </c>
      <c r="S99" s="90">
        <f>IF(ISNA(VLOOKUP($B99,'[2]1516 Exp_Rev Access'!$F$7:$FS$310,10,FALSE)),"",VLOOKUP($B99,'[2]1516 Exp_Rev Access'!$F$7:$FS$310,10,FALSE))</f>
        <v>0</v>
      </c>
      <c r="T99" s="90">
        <f>IF(ISNA(VLOOKUP($B99,'[2]1516 Exp_Rev Access'!$F$7:$FS$310,11,FALSE)),"",VLOOKUP($B99,'[2]1516 Exp_Rev Access'!$F$7:$FS$310,11,FALSE))</f>
        <v>0</v>
      </c>
      <c r="U99" s="90">
        <f>IF(ISNA(VLOOKUP($B99,'[2]1516 Exp_Rev Access'!$F$7:$FS$310,12,FALSE)),"",VLOOKUP($B99,'[2]1516 Exp_Rev Access'!$F$7:$FS$310,12,FALSE))</f>
        <v>8914</v>
      </c>
      <c r="V99" s="90">
        <f>IF(ISNA(VLOOKUP($B99,'[2]1516 Exp_Rev Access'!$F$7:$FS$310,13,FALSE)),"",VLOOKUP($B99,'[2]1516 Exp_Rev Access'!$F$7:$FS$310,13,FALSE))</f>
        <v>0</v>
      </c>
      <c r="W99" s="90">
        <f>IF(ISNA(VLOOKUP($B99,'[2]1516 Exp_Rev Access'!$F$7:$FS$310,14,FALSE)),"",VLOOKUP($B99,'[2]1516 Exp_Rev Access'!$F$7:$FS$310,14,FALSE))</f>
        <v>0</v>
      </c>
      <c r="X99" s="90">
        <f>IF(ISNA(VLOOKUP($B99,'[2]1516 Exp_Rev Access'!$F$7:$FS$310,15,FALSE)),"",VLOOKUP($B99,'[2]1516 Exp_Rev Access'!$F$7:$FS$310,15,FALSE))</f>
        <v>0</v>
      </c>
      <c r="Y99" s="90">
        <f>IF(ISNA(VLOOKUP($B99,'[2]1516 Exp_Rev Access'!$F$7:$FS$310,16,FALSE)),"",VLOOKUP($B99,'[2]1516 Exp_Rev Access'!$F$7:$FS$310,16,FALSE))</f>
        <v>0</v>
      </c>
      <c r="Z99" s="90">
        <f>IF(ISNA(VLOOKUP($B99,'[2]1516 Exp_Rev Access'!$F$7:$FS$310,17,FALSE)),"",VLOOKUP($B99,'[2]1516 Exp_Rev Access'!$F$7:$FS$310,17,FALSE))</f>
        <v>20</v>
      </c>
      <c r="AA99" s="90">
        <f>IF(ISNA(VLOOKUP($B99,'[2]1516 Exp_Rev Access'!$F$7:$FS$310,18,FALSE)),"",VLOOKUP($B99,'[2]1516 Exp_Rev Access'!$F$7:$FS$310,18,FALSE))</f>
        <v>0</v>
      </c>
      <c r="AB99" s="90">
        <f>IF(ISNA(VLOOKUP($B99,'[2]1516 Exp_Rev Access'!$F$7:$FS$310,19,FALSE)),"",VLOOKUP($B99,'[2]1516 Exp_Rev Access'!$F$7:$FS$310,19,FALSE))</f>
        <v>0</v>
      </c>
      <c r="AC99" s="90">
        <f>IF(ISNA(VLOOKUP($B99,'[2]1516 Exp_Rev Access'!$F$7:$FS$310,20,FALSE)),"",VLOOKUP($B99,'[2]1516 Exp_Rev Access'!$F$7:$FS$310,20,FALSE))</f>
        <v>8308.6299999999992</v>
      </c>
      <c r="AD99" s="90">
        <f>IF(ISNA(VLOOKUP($B99,'[2]1516 Exp_Rev Access'!$F$7:$FS$310,21,FALSE)),"",VLOOKUP($B99,'[2]1516 Exp_Rev Access'!$F$7:$FS$310,21,FALSE))</f>
        <v>49017.8</v>
      </c>
      <c r="AE99" s="90">
        <f>IF(ISNA(VLOOKUP($B99,'[2]1516 Exp_Rev Access'!$F$7:$FS$310,22,FALSE)),"",VLOOKUP($B99,'[2]1516 Exp_Rev Access'!$F$7:$FS$310,22,FALSE))</f>
        <v>1234.83</v>
      </c>
      <c r="AF99" s="90">
        <f>IF(ISNA(VLOOKUP($B99,'[2]1516 Exp_Rev Access'!$F$7:$FS$310,23,FALSE)),"",VLOOKUP($B99,'[2]1516 Exp_Rev Access'!$F$7:$FS$310,23,FALSE))</f>
        <v>0</v>
      </c>
      <c r="AG99" s="90">
        <f>IF(ISNA(VLOOKUP($B99,'[2]1516 Exp_Rev Access'!$F$7:$FS$310,24,FALSE)),"",VLOOKUP($B99,'[2]1516 Exp_Rev Access'!$F$7:$FS$310,24,FALSE))</f>
        <v>31047.5</v>
      </c>
      <c r="AH99" s="90">
        <f>IF(ISNA(VLOOKUP($B99,'[2]1516 Exp_Rev Access'!$F$7:$FS$310,25,FALSE)),"",VLOOKUP($B99,'[2]1516 Exp_Rev Access'!$F$7:$FS$310,25,FALSE))</f>
        <v>817.61</v>
      </c>
      <c r="AI99" s="90">
        <f>IF(ISNA(VLOOKUP($B99,'[2]1516 Exp_Rev Access'!$F$7:$FS$310,26,FALSE)),"",VLOOKUP($B99,'[2]1516 Exp_Rev Access'!$F$7:$FS$310,26,FALSE))</f>
        <v>3480</v>
      </c>
      <c r="AJ99" s="90">
        <f>IF(ISNA(VLOOKUP($B99,'[2]1516 Exp_Rev Access'!$F$7:$FS$310,27,FALSE)),"",VLOOKUP($B99,'[2]1516 Exp_Rev Access'!$F$7:$FS$310,27,FALSE))</f>
        <v>6965.14</v>
      </c>
      <c r="AK99" s="90">
        <f>IF(ISNA(VLOOKUP($B99,'[2]1516 Exp_Rev Access'!$F$7:$FS$310,28,FALSE)),"",VLOOKUP($B99,'[2]1516 Exp_Rev Access'!$F$7:$FS$310,28,FALSE))</f>
        <v>11317.5</v>
      </c>
      <c r="AL99" s="90">
        <f>IF(ISNA(VLOOKUP($B99,'[2]1516 Exp_Rev Access'!$F$7:$FS$310,29,FALSE)),"",VLOOKUP($B99,'[2]1516 Exp_Rev Access'!$F$7:$FS$310,29,FALSE))</f>
        <v>7777.9</v>
      </c>
      <c r="AM99" s="53">
        <f>SUM(Q99:AL99)</f>
        <v>128900.90999999999</v>
      </c>
      <c r="AN99" s="92">
        <f>AM99/E99</f>
        <v>2.5844452397733923E-2</v>
      </c>
      <c r="AO99" s="68">
        <f>AM99/D99</f>
        <v>361.59366584380609</v>
      </c>
      <c r="AP99" s="90">
        <f>IF(ISNA(VLOOKUP($B99,'[2]1516 Exp_Rev Access'!$F$7:$FS$310,30,FALSE)),"",VLOOKUP($B99,'[2]1516 Exp_Rev Access'!$F$7:$FS$310,30,FALSE))</f>
        <v>2782395.87</v>
      </c>
      <c r="AQ99" s="90">
        <f>IF(ISNA(VLOOKUP($B99,'[2]1516 Exp_Rev Access'!$F$7:$FS$310,31,FALSE)),"",VLOOKUP($B99,'[2]1516 Exp_Rev Access'!$F$7:$FS$310,31,FALSE))</f>
        <v>34402.26</v>
      </c>
      <c r="AR99" s="90">
        <f>IF(ISNA(VLOOKUP($B99,'[2]1516 Exp_Rev Access'!$F$7:$FS$310,32,FALSE)),"",VLOOKUP($B99,'[2]1516 Exp_Rev Access'!$F$7:$FS$310,32,FALSE))</f>
        <v>0</v>
      </c>
      <c r="AS99" s="90">
        <f>IF(ISNA(VLOOKUP($B99,'[2]1516 Exp_Rev Access'!$F$7:$FS$310,33,FALSE)),"",VLOOKUP($B99,'[2]1516 Exp_Rev Access'!$F$7:$FS$310,33,FALSE))</f>
        <v>0</v>
      </c>
      <c r="AT99" s="90">
        <f>IF(ISNA(VLOOKUP($B99,'[2]1516 Exp_Rev Access'!$F$7:$FS$310,34,FALSE)),"",VLOOKUP($B99,'[2]1516 Exp_Rev Access'!$F$7:$FS$310,34,FALSE))</f>
        <v>0</v>
      </c>
      <c r="AU99" s="53">
        <f>SUM(AP99:AT99)</f>
        <v>2816798.13</v>
      </c>
      <c r="AV99" s="93">
        <f>AU99/E99</f>
        <v>0.56476409037617292</v>
      </c>
      <c r="AW99" s="53">
        <f>AU99/D99</f>
        <v>7901.7003197935373</v>
      </c>
      <c r="AX99" s="90">
        <f>IF(ISNA(VLOOKUP($B99,'[2]1516 Exp_Rev Access'!$F$7:$FS$310,35,FALSE)),"",VLOOKUP($B99,'[2]1516 Exp_Rev Access'!$F$7:$FS$310,35,FALSE))</f>
        <v>20257.5</v>
      </c>
      <c r="AY99" s="90">
        <f>IF(ISNA(VLOOKUP($B99,'[2]1516 Exp_Rev Access'!$F$7:$FS$310,36,FALSE)),"",VLOOKUP($B99,'[2]1516 Exp_Rev Access'!$F$7:$FS$310,36,FALSE))</f>
        <v>305487.45</v>
      </c>
      <c r="AZ99" s="90">
        <f>IF(ISNA(VLOOKUP($B99,'[2]1516 Exp_Rev Access'!$F$7:$FS$310,37,FALSE)),"",VLOOKUP($B99,'[2]1516 Exp_Rev Access'!$F$7:$FS$310,37,FALSE))</f>
        <v>21775.07</v>
      </c>
      <c r="BA99" s="90">
        <f>IF(ISNA(VLOOKUP($B99,'[2]1516 Exp_Rev Access'!$F$7:$FS$310,38,FALSE)),"",VLOOKUP($B99,'[2]1516 Exp_Rev Access'!$F$7:$FS$310,38,FALSE))</f>
        <v>0</v>
      </c>
      <c r="BB99" s="90">
        <f>IF(ISNA(VLOOKUP($B99,'[2]1516 Exp_Rev Access'!$F$7:$FS$310,39,FALSE)),"",VLOOKUP($B99,'[2]1516 Exp_Rev Access'!$F$7:$FS$310,39,FALSE))</f>
        <v>0</v>
      </c>
      <c r="BC99" s="90">
        <f>IF(ISNA(VLOOKUP($B99,'[2]1516 Exp_Rev Access'!$F$7:$FS$310,40,FALSE)),"",VLOOKUP($B99,'[2]1516 Exp_Rev Access'!$F$7:$FS$310,40,FALSE))</f>
        <v>73294.2</v>
      </c>
      <c r="BD99" s="90">
        <f>IF(ISNA(VLOOKUP($B99,'[2]1516 Exp_Rev Access'!$F$7:$FS$310,41,FALSE)),"",VLOOKUP($B99,'[2]1516 Exp_Rev Access'!$F$7:$FS$310,41,FALSE))</f>
        <v>0</v>
      </c>
      <c r="BE99" s="90">
        <f>IF(ISNA(VLOOKUP($B99,'[2]1516 Exp_Rev Access'!$F$7:$FS$310,42,FALSE)),"",VLOOKUP($B99,'[2]1516 Exp_Rev Access'!$F$7:$FS$310,42,FALSE))</f>
        <v>20583.11</v>
      </c>
      <c r="BF99" s="90">
        <f>IF(ISNA(VLOOKUP($B99,'[2]1516 Exp_Rev Access'!$F$7:$FS$310,43,FALSE)),"",VLOOKUP($B99,'[2]1516 Exp_Rev Access'!$F$7:$FS$310,43,FALSE))</f>
        <v>0</v>
      </c>
      <c r="BG99" s="90">
        <f>IF(ISNA(VLOOKUP($B99,'[2]1516 Exp_Rev Access'!$F$7:$FS$310,44,FALSE)),"",VLOOKUP($B99,'[2]1516 Exp_Rev Access'!$F$7:$FS$310,44,FALSE))</f>
        <v>5034.6099999999997</v>
      </c>
      <c r="BH99" s="90">
        <f>IF(ISNA(VLOOKUP($B99,'[2]1516 Exp_Rev Access'!$F$7:$FS$310,45,FALSE)),"",VLOOKUP($B99,'[2]1516 Exp_Rev Access'!$F$7:$FS$310,45,FALSE))</f>
        <v>3740.32</v>
      </c>
      <c r="BI99" s="90">
        <f>IF(ISNA(VLOOKUP($B99,'[2]1516 Exp_Rev Access'!$F$7:$FS$310,46,FALSE)),"",VLOOKUP($B99,'[2]1516 Exp_Rev Access'!$F$7:$FS$310,46,FALSE))</f>
        <v>0</v>
      </c>
      <c r="BJ99" s="90">
        <f>IF(ISNA(VLOOKUP($B99,'[2]1516 Exp_Rev Access'!$F$7:$FS$310,47,FALSE)),"",VLOOKUP($B99,'[2]1516 Exp_Rev Access'!$F$7:$FS$310,47,FALSE))</f>
        <v>2502.9699999999998</v>
      </c>
      <c r="BK99" s="90">
        <f>IF(ISNA(VLOOKUP($B99,'[2]1516 Exp_Rev Access'!$F$7:$FS$310,48,FALSE)),"",VLOOKUP($B99,'[2]1516 Exp_Rev Access'!$F$7:$FS$310,48,FALSE))</f>
        <v>215186.13</v>
      </c>
      <c r="BL99" s="90">
        <f>IF(ISNA(VLOOKUP($B99,'[2]1516 Exp_Rev Access'!$F$7:$FS$310,49,FALSE)),"",VLOOKUP($B99,'[2]1516 Exp_Rev Access'!$F$7:$FS$310,49,FALSE))</f>
        <v>0</v>
      </c>
      <c r="BM99" s="90">
        <f>IF(ISNA(VLOOKUP($B99,'[2]1516 Exp_Rev Access'!$F$7:$FS$310,50,FALSE)),"",VLOOKUP($B99,'[2]1516 Exp_Rev Access'!$F$7:$FS$310,50,FALSE))</f>
        <v>0</v>
      </c>
      <c r="BN99" s="90">
        <f>IF(ISNA(VLOOKUP($B99,'[2]1516 Exp_Rev Access'!$F$7:$FS$310,51,FALSE)),"",VLOOKUP($B99,'[2]1516 Exp_Rev Access'!$F$7:$FS$310,51,FALSE))</f>
        <v>0</v>
      </c>
      <c r="BO99" s="90">
        <f>IF(ISNA(VLOOKUP($B99,'[2]1516 Exp_Rev Access'!$F$7:$FS$310,52,FALSE)),"",VLOOKUP($B99,'[2]1516 Exp_Rev Access'!$F$7:$FS$310,52,FALSE))</f>
        <v>0</v>
      </c>
      <c r="BP99" s="90">
        <f>IF(ISNA(VLOOKUP($B99,'[2]1516 Exp_Rev Access'!$F$7:$FS$310,53,FALSE)),"",VLOOKUP($B99,'[2]1516 Exp_Rev Access'!$F$7:$FS$310,53,FALSE))</f>
        <v>0</v>
      </c>
      <c r="BQ99" s="90">
        <f>IF(ISNA(VLOOKUP($B99,'[2]1516 Exp_Rev Access'!$F$7:$FS$310,54,FALSE)),"",VLOOKUP($B99,'[2]1516 Exp_Rev Access'!$F$7:$FS$310,54,FALSE))</f>
        <v>0</v>
      </c>
      <c r="BR99" s="90">
        <f>IF(ISNA(VLOOKUP($B99,'[2]1516 Exp_Rev Access'!$F$7:$FS$310,55,FALSE)),"",VLOOKUP($B99,'[2]1516 Exp_Rev Access'!$F$7:$FS$310,55,FALSE))</f>
        <v>0</v>
      </c>
      <c r="BS99" s="90">
        <f>IF(ISNA(VLOOKUP($B99,'[2]1516 Exp_Rev Access'!$F$7:$FS$310,56,FALSE)),"",VLOOKUP($B99,'[2]1516 Exp_Rev Access'!$F$7:$FS$310,56,FALSE))</f>
        <v>0</v>
      </c>
      <c r="BT99" s="90">
        <f>IF(ISNA(VLOOKUP($B99,'[2]1516 Exp_Rev Access'!$F$7:$FS$310,57,FALSE)),"",VLOOKUP($B99,'[2]1516 Exp_Rev Access'!$F$7:$FS$310,57,FALSE))</f>
        <v>0</v>
      </c>
      <c r="BU99" s="90">
        <f>IF(ISNA(VLOOKUP($B99,'[2]1516 Exp_Rev Access'!$F$7:$FS$310,58,FALSE)),"",VLOOKUP($B99,'[2]1516 Exp_Rev Access'!$F$7:$FS$310,58,FALSE))</f>
        <v>0</v>
      </c>
      <c r="BV99" s="53">
        <f>SUM(AX99:BU99)</f>
        <v>667861.36</v>
      </c>
      <c r="BW99" s="92">
        <f>BV99/E99</f>
        <v>0.13390526976734174</v>
      </c>
      <c r="BX99" s="68">
        <f>BV99/D99</f>
        <v>1873.4890035906644</v>
      </c>
      <c r="BY99" s="90">
        <f>IF(ISNA(VLOOKUP($B99,'[2]1516 Exp_Rev Access'!$F$7:$FS$310,59,FALSE)),"",VLOOKUP($B99,'[2]1516 Exp_Rev Access'!$F$7:$FS$310,59,FALSE))</f>
        <v>0</v>
      </c>
      <c r="BZ99" s="90">
        <f>IF(ISNA(VLOOKUP($B99,'[2]1516 Exp_Rev Access'!$F$7:$FS$310,60,FALSE)),"",VLOOKUP($B99,'[2]1516 Exp_Rev Access'!$F$7:$FS$310,60,FALSE))</f>
        <v>0</v>
      </c>
      <c r="CA99" s="90">
        <f>IF(ISNA(VLOOKUP($B99,'[2]1516 Exp_Rev Access'!$F$7:$FS$310,61,FALSE)),"",VLOOKUP($B99,'[2]1516 Exp_Rev Access'!$F$7:$FS$310,61,FALSE))</f>
        <v>0</v>
      </c>
      <c r="CB99" s="90">
        <f>IF(ISNA(VLOOKUP($B99,'[2]1516 Exp_Rev Access'!$F$7:$FS$310,62,FALSE)),"",VLOOKUP($B99,'[2]1516 Exp_Rev Access'!$F$7:$FS$310,62,FALSE))</f>
        <v>0</v>
      </c>
      <c r="CC99" s="90">
        <f>IF(ISNA(VLOOKUP($B99,'[2]1516 Exp_Rev Access'!$F$7:$FS$310,63,FALSE)),"",VLOOKUP($B99,'[2]1516 Exp_Rev Access'!$F$7:$FS$310,63,FALSE))</f>
        <v>52776.69</v>
      </c>
      <c r="CD99" s="90">
        <f>IF(ISNA(VLOOKUP($B99,'[2]1516 Exp_Rev Access'!$F$7:$FS$310,64,FALSE)),"",VLOOKUP($B99,'[2]1516 Exp_Rev Access'!$F$7:$FS$310,64,FALSE))</f>
        <v>0</v>
      </c>
      <c r="CE99" s="53">
        <f>SUM(BY99:CD99)</f>
        <v>52776.69</v>
      </c>
      <c r="CF99" s="92">
        <f>CE99/E99</f>
        <v>1.0581652623049442E-2</v>
      </c>
      <c r="CG99" s="94">
        <f>CE99/D99</f>
        <v>148.04951189407544</v>
      </c>
      <c r="CH99" s="90">
        <f>IF(ISNA(VLOOKUP($B99,'[2]1516 Exp_Rev Access'!$F$7:$FS$310,65,FALSE)),"",VLOOKUP($B99,'[2]1516 Exp_Rev Access'!$F$7:$FS$310,65,FALSE))</f>
        <v>0</v>
      </c>
      <c r="CI99" s="90">
        <f>IF(ISNA(VLOOKUP($B99,'[2]1516 Exp_Rev Access'!$F$7:$FS$310,66,FALSE)),"",VLOOKUP($B99,'[2]1516 Exp_Rev Access'!$F$7:$FS$310,66,FALSE))</f>
        <v>0</v>
      </c>
      <c r="CJ99" s="90">
        <f>IF(ISNA(VLOOKUP($B99,'[2]1516 Exp_Rev Access'!$F$7:$FS$310,67,FALSE)),"",VLOOKUP($B99,'[2]1516 Exp_Rev Access'!$F$7:$FS$310,67,FALSE))</f>
        <v>0</v>
      </c>
      <c r="CK99" s="90">
        <f>IF(ISNA(VLOOKUP($B99,'[2]1516 Exp_Rev Access'!$F$7:$FS$310,68,FALSE)),"",VLOOKUP($B99,'[2]1516 Exp_Rev Access'!$F$7:$FS$310,68,FALSE))</f>
        <v>0</v>
      </c>
      <c r="CL99" s="90">
        <f>IF(ISNA(VLOOKUP($B99,'[2]1516 Exp_Rev Access'!$F$7:$FS$310,69,FALSE)),"",VLOOKUP($B99,'[2]1516 Exp_Rev Access'!$F$7:$FS$310,69,FALSE))</f>
        <v>0</v>
      </c>
      <c r="CM99" s="90">
        <f>IF(ISNA(VLOOKUP($B99,'[2]1516 Exp_Rev Access'!$F$7:$FS$310,70,FALSE)),"",VLOOKUP($B99,'[2]1516 Exp_Rev Access'!$F$7:$FS$310,70,FALSE))</f>
        <v>0</v>
      </c>
      <c r="CN99" s="90">
        <f>IF(ISNA(VLOOKUP($B99,'[2]1516 Exp_Rev Access'!$F$7:$FS$310,71,FALSE)),"",VLOOKUP($B99,'[2]1516 Exp_Rev Access'!$F$7:$FS$310,71,FALSE))</f>
        <v>0</v>
      </c>
      <c r="CO99" s="90">
        <f>IF(ISNA(VLOOKUP($B99,'[2]1516 Exp_Rev Access'!$F$7:$FS$310,72,FALSE)),"",VLOOKUP($B99,'[2]1516 Exp_Rev Access'!$F$7:$FS$310,72,FALSE))</f>
        <v>0</v>
      </c>
      <c r="CP99" s="90">
        <f>IF(ISNA(VLOOKUP($B99,'[2]1516 Exp_Rev Access'!$F$7:$FS$310,73,FALSE)),"",VLOOKUP($B99,'[2]1516 Exp_Rev Access'!$F$7:$FS$310,73,FALSE))</f>
        <v>0</v>
      </c>
      <c r="CQ99" s="90">
        <f>IF(ISNA(VLOOKUP($B99,'[2]1516 Exp_Rev Access'!$F$7:$FS$310,74,FALSE)),"",VLOOKUP($B99,'[2]1516 Exp_Rev Access'!$F$7:$FS$310,74,FALSE))</f>
        <v>69178</v>
      </c>
      <c r="CR99" s="90">
        <f>IF(ISNA(VLOOKUP($B99,'[2]1516 Exp_Rev Access'!$F$7:$FS$310,75,FALSE)),"",VLOOKUP($B99,'[2]1516 Exp_Rev Access'!$F$7:$FS$310,75,FALSE))</f>
        <v>0</v>
      </c>
      <c r="CS99" s="90">
        <f>IF(ISNA(VLOOKUP($B99,'[2]1516 Exp_Rev Access'!$F$7:$FS$310,76,FALSE)),"",VLOOKUP($B99,'[2]1516 Exp_Rev Access'!$F$7:$FS$310,76,FALSE))</f>
        <v>2504</v>
      </c>
      <c r="CT99" s="90">
        <f>IF(ISNA(VLOOKUP($B99,'[2]1516 Exp_Rev Access'!$F$7:$FS$310,77,FALSE)),"",VLOOKUP($B99,'[2]1516 Exp_Rev Access'!$F$7:$FS$310,77,FALSE))</f>
        <v>0</v>
      </c>
      <c r="CU99" s="90">
        <f>IF(ISNA(VLOOKUP($B99,'[2]1516 Exp_Rev Access'!$F$7:$FS$310,78,FALSE)),"",VLOOKUP($B99,'[2]1516 Exp_Rev Access'!$F$7:$FS$310,78,FALSE))</f>
        <v>76317.61</v>
      </c>
      <c r="CV99" s="90">
        <f>IF(ISNA(VLOOKUP($B99,'[2]1516 Exp_Rev Access'!$F$7:$FS$310,79,FALSE)),"",VLOOKUP($B99,'[2]1516 Exp_Rev Access'!$F$7:$FS$310,79,FALSE))</f>
        <v>35447</v>
      </c>
      <c r="CW99" s="90">
        <f>IF(ISNA(VLOOKUP($B99,'[2]1516 Exp_Rev Access'!$F$7:$FS$310,80,FALSE)),"",VLOOKUP($B99,'[2]1516 Exp_Rev Access'!$F$7:$FS$310,80,FALSE))</f>
        <v>0</v>
      </c>
      <c r="CX99" s="90">
        <f>IF(ISNA(VLOOKUP($B99,'[2]1516 Exp_Rev Access'!$F$7:$FS$310,81,FALSE)),"",VLOOKUP($B99,'[2]1516 Exp_Rev Access'!$F$7:$FS$310,81,FALSE))</f>
        <v>0</v>
      </c>
      <c r="CY99" s="90">
        <f>IF(ISNA(VLOOKUP($B99,'[2]1516 Exp_Rev Access'!$F$7:$FS$310,82,FALSE)),"",VLOOKUP($B99,'[2]1516 Exp_Rev Access'!$F$7:$FS$310,82,FALSE))</f>
        <v>0</v>
      </c>
      <c r="CZ99" s="90">
        <f>IF(ISNA(VLOOKUP($B99,'[2]1516 Exp_Rev Access'!$F$7:$FS$310,83,FALSE)),"",VLOOKUP($B99,'[2]1516 Exp_Rev Access'!$F$7:$FS$310,83,FALSE))</f>
        <v>0</v>
      </c>
      <c r="DA99" s="90">
        <f>IF(ISNA(VLOOKUP($B99,'[2]1516 Exp_Rev Access'!$F$7:$FS$310,84,FALSE)),"",VLOOKUP($B99,'[2]1516 Exp_Rev Access'!$F$7:$FS$310,84,FALSE))</f>
        <v>0</v>
      </c>
      <c r="DB99" s="90">
        <f>IF(ISNA(VLOOKUP($B99,'[2]1516 Exp_Rev Access'!$F$7:$FS$310,85,FALSE)),"",VLOOKUP($B99,'[2]1516 Exp_Rev Access'!$F$7:$FS$310,85,FALSE))</f>
        <v>0</v>
      </c>
      <c r="DC99" s="90">
        <f>IF(ISNA(VLOOKUP($B99,'[2]1516 Exp_Rev Access'!$F$7:$FS$310,86,FALSE)),"",VLOOKUP($B99,'[2]1516 Exp_Rev Access'!$F$7:$FS$310,86,FALSE))</f>
        <v>0</v>
      </c>
      <c r="DD99" s="90">
        <f>IF(ISNA(VLOOKUP($B99,'[2]1516 Exp_Rev Access'!$F$7:$FS$310,87,FALSE)),"",VLOOKUP($B99,'[2]1516 Exp_Rev Access'!$F$7:$FS$310,87,FALSE))</f>
        <v>0</v>
      </c>
      <c r="DE99" s="90">
        <f>IF(ISNA(VLOOKUP($B99,'[2]1516 Exp_Rev Access'!$F$7:$FS$310,88,FALSE)),"",VLOOKUP($B99,'[2]1516 Exp_Rev Access'!$F$7:$FS$310,88,FALSE))</f>
        <v>0</v>
      </c>
      <c r="DF99" s="90">
        <f>IF(ISNA(VLOOKUP($B99,'[2]1516 Exp_Rev Access'!$F$7:$FS$310,89,FALSE)),"",VLOOKUP($B99,'[2]1516 Exp_Rev Access'!$F$7:$FS$310,89,FALSE))</f>
        <v>0</v>
      </c>
      <c r="DG99" s="90">
        <f>IF(ISNA(VLOOKUP($B99,'[2]1516 Exp_Rev Access'!$F$7:$FS$310,90,FALSE)),"",VLOOKUP($B99,'[2]1516 Exp_Rev Access'!$F$7:$FS$310,90,FALSE))</f>
        <v>0</v>
      </c>
      <c r="DH99" s="90">
        <f>IF(ISNA(VLOOKUP($B99,'[2]1516 Exp_Rev Access'!$F$7:$FS$310,91,FALSE)),"",VLOOKUP($B99,'[2]1516 Exp_Rev Access'!$F$7:$FS$310,91,FALSE))</f>
        <v>0</v>
      </c>
      <c r="DI99" s="90">
        <f>IF(ISNA(VLOOKUP($B99,'[2]1516 Exp_Rev Access'!$F$7:$FS$310,92,FALSE)),"",VLOOKUP($B99,'[2]1516 Exp_Rev Access'!$F$7:$FS$310,92,FALSE))</f>
        <v>94788.31</v>
      </c>
      <c r="DJ99" s="90">
        <f>IF(ISNA(VLOOKUP($B99,'[2]1516 Exp_Rev Access'!$F$7:$FS$310,93,FALSE)),"",VLOOKUP($B99,'[2]1516 Exp_Rev Access'!$F$7:$FS$310,93,FALSE))</f>
        <v>0</v>
      </c>
      <c r="DK99" s="90">
        <f>IF(ISNA(VLOOKUP($B99,'[2]1516 Exp_Rev Access'!$F$7:$FS$310,94,FALSE)),"",VLOOKUP($B99,'[2]1516 Exp_Rev Access'!$F$7:$FS$310,94,FALSE))</f>
        <v>0</v>
      </c>
      <c r="DL99" s="90">
        <f>IF(ISNA(VLOOKUP($B99,'[2]1516 Exp_Rev Access'!$F$7:$FS$310,95,FALSE)),"",VLOOKUP($B99,'[2]1516 Exp_Rev Access'!$F$7:$FS$310,95,FALSE))</f>
        <v>0</v>
      </c>
      <c r="DM99" s="90">
        <f>IF(ISNA(VLOOKUP($B99,'[2]1516 Exp_Rev Access'!$F$7:$FS$310,96,FALSE)),"",VLOOKUP($B99,'[2]1516 Exp_Rev Access'!$F$7:$FS$310,96,FALSE))</f>
        <v>0</v>
      </c>
      <c r="DN99" s="90">
        <f>IF(ISNA(VLOOKUP($B99,'[2]1516 Exp_Rev Access'!$F$7:$FS$310,97,FALSE)),"",VLOOKUP($B99,'[2]1516 Exp_Rev Access'!$F$7:$FS$310,97,FALSE))</f>
        <v>0</v>
      </c>
      <c r="DO99" s="90">
        <f>IF(ISNA(VLOOKUP($B99,'[2]1516 Exp_Rev Access'!$F$7:$FS$310,98,FALSE)),"",VLOOKUP($B99,'[2]1516 Exp_Rev Access'!$F$7:$FS$310,98,FALSE))</f>
        <v>0</v>
      </c>
      <c r="DP99" s="90">
        <f>IF(ISNA(VLOOKUP($B99,'[2]1516 Exp_Rev Access'!$F$7:$FS$310,99,FALSE)),"",VLOOKUP($B99,'[2]1516 Exp_Rev Access'!$F$7:$FS$310,99,FALSE))</f>
        <v>0</v>
      </c>
      <c r="DQ99" s="90">
        <f>IF(ISNA(VLOOKUP($B99,'[2]1516 Exp_Rev Access'!$F$7:$FS$310,100,FALSE)),"",VLOOKUP($B99,'[2]1516 Exp_Rev Access'!$F$7:$FS$310,100,FALSE))</f>
        <v>0</v>
      </c>
      <c r="DR99" s="90">
        <f>IF(ISNA(VLOOKUP($B99,'[2]1516 Exp_Rev Access'!$F$7:$FS$310,101,FALSE)),"",VLOOKUP($B99,'[2]1516 Exp_Rev Access'!$F$7:$FS$310,101,FALSE))</f>
        <v>0</v>
      </c>
      <c r="DS99" s="90">
        <f>IF(ISNA(VLOOKUP($B99,'[2]1516 Exp_Rev Access'!$F$7:$FS$310,102,FALSE)),"",VLOOKUP($B99,'[2]1516 Exp_Rev Access'!$F$7:$FS$310,102,FALSE))</f>
        <v>0</v>
      </c>
      <c r="DT99" s="90">
        <f>IF(ISNA(VLOOKUP($B99,'[2]1516 Exp_Rev Access'!$F$7:$FS$310,103,FALSE)),"",VLOOKUP($B99,'[2]1516 Exp_Rev Access'!$F$7:$FS$310,103,FALSE))</f>
        <v>0</v>
      </c>
      <c r="DU99" s="90">
        <f>IF(ISNA(VLOOKUP($B99,'[2]1516 Exp_Rev Access'!$F$7:$FS$310,104,FALSE)),"",VLOOKUP($B99,'[2]1516 Exp_Rev Access'!$F$7:$FS$310,104,FALSE))</f>
        <v>0</v>
      </c>
      <c r="DV99" s="90">
        <f>IF(ISNA(VLOOKUP($B99,'[2]1516 Exp_Rev Access'!$F$7:$FS$310,105,FALSE)),"",VLOOKUP($B99,'[2]1516 Exp_Rev Access'!$F$7:$FS$310,105,FALSE))</f>
        <v>0</v>
      </c>
      <c r="DW99" s="90">
        <f>IF(ISNA(VLOOKUP($B99,'[2]1516 Exp_Rev Access'!$F$7:$FS$310,106,FALSE)),"",VLOOKUP($B99,'[2]1516 Exp_Rev Access'!$F$7:$FS$310,106,FALSE))</f>
        <v>0</v>
      </c>
      <c r="DX99" s="90">
        <f>IF(ISNA(VLOOKUP($B99,'[2]1516 Exp_Rev Access'!$F$7:$FS$310,107,FALSE)),"",VLOOKUP($B99,'[2]1516 Exp_Rev Access'!$F$7:$FS$310,107,FALSE))</f>
        <v>0</v>
      </c>
      <c r="DY99" s="90">
        <f>IF(ISNA(VLOOKUP($B99,'[2]1516 Exp_Rev Access'!$F$7:$FS$310,108,FALSE)),"",VLOOKUP($B99,'[2]1516 Exp_Rev Access'!$F$7:$FS$310,108,FALSE))</f>
        <v>0</v>
      </c>
      <c r="DZ99" s="90">
        <f>IF(ISNA(VLOOKUP($B99,'[2]1516 Exp_Rev Access'!$F$7:$FS$310,109,FALSE)),"",VLOOKUP($B99,'[2]1516 Exp_Rev Access'!$F$7:$FS$310,109,FALSE))</f>
        <v>0</v>
      </c>
      <c r="EA99" s="90">
        <f>IF(ISNA(VLOOKUP($B99,'[2]1516 Exp_Rev Access'!$F$7:$FS$310,110,FALSE)),"",VLOOKUP($B99,'[2]1516 Exp_Rev Access'!$F$7:$FS$310,110,FALSE))</f>
        <v>0</v>
      </c>
      <c r="EB99" s="90">
        <f>IF(ISNA(VLOOKUP($B99,'[2]1516 Exp_Rev Access'!$F$7:$FS$310,111,FALSE)),"",VLOOKUP($B99,'[2]1516 Exp_Rev Access'!$F$7:$FS$310,111,FALSE))</f>
        <v>0</v>
      </c>
      <c r="EC99" s="90">
        <f>IF(ISNA(VLOOKUP($B99,'[2]1516 Exp_Rev Access'!$F$7:$FS$310,112,FALSE)),"",VLOOKUP($B99,'[2]1516 Exp_Rev Access'!$F$7:$FS$310,112,FALSE))</f>
        <v>0</v>
      </c>
      <c r="ED99" s="90">
        <f>IF(ISNA(VLOOKUP($B99,'[2]1516 Exp_Rev Access'!$F$7:$FS$310,113,FALSE)),"",VLOOKUP($B99,'[2]1516 Exp_Rev Access'!$F$7:$FS$310,113,FALSE))</f>
        <v>0</v>
      </c>
      <c r="EE99" s="90">
        <f>IF(ISNA(VLOOKUP($B99,'[2]1516 Exp_Rev Access'!$F$7:$FS$310,114,FALSE)),"",VLOOKUP($B99,'[2]1516 Exp_Rev Access'!$F$7:$FS$310,114,FALSE))</f>
        <v>0</v>
      </c>
      <c r="EF99" s="90">
        <f>IF(ISNA(VLOOKUP($B99,'[2]1516 Exp_Rev Access'!$F$7:$FS$310,115,FALSE)),"",VLOOKUP($B99,'[2]1516 Exp_Rev Access'!$F$7:$FS$310,115,FALSE))</f>
        <v>0</v>
      </c>
      <c r="EG99" s="90">
        <f>IF(ISNA(VLOOKUP($B99,'[2]1516 Exp_Rev Access'!$F$7:$FS$310,116,FALSE)),"",VLOOKUP($B99,'[2]1516 Exp_Rev Access'!$F$7:$FS$310,116,FALSE))</f>
        <v>0</v>
      </c>
      <c r="EH99" s="90">
        <f>IF(ISNA(VLOOKUP($B99,'[2]1516 Exp_Rev Access'!$F$7:$FS$310,117,FALSE)),"",VLOOKUP($B99,'[2]1516 Exp_Rev Access'!$F$7:$FS$310,117,FALSE))</f>
        <v>0</v>
      </c>
      <c r="EI99" s="90">
        <f>IF(ISNA(VLOOKUP($B99,'[2]1516 Exp_Rev Access'!$F$7:$FS$310,118,FALSE)),"",VLOOKUP($B99,'[2]1516 Exp_Rev Access'!$F$7:$FS$310,118,FALSE))</f>
        <v>0</v>
      </c>
      <c r="EJ99" s="90">
        <f>IF(ISNA(VLOOKUP($B99,'[2]1516 Exp_Rev Access'!$F$7:$FS$310,119,FALSE)),"",VLOOKUP($B99,'[2]1516 Exp_Rev Access'!$F$7:$FS$310,119,FALSE))</f>
        <v>0</v>
      </c>
      <c r="EK99" s="90">
        <f>IF(ISNA(VLOOKUP($B99,'[2]1516 Exp_Rev Access'!$F$7:$FS$310,120,FALSE)),"",VLOOKUP($B99,'[2]1516 Exp_Rev Access'!$F$7:$FS$310,120,FALSE))</f>
        <v>0</v>
      </c>
      <c r="EL99" s="90">
        <f>IF(ISNA(VLOOKUP($B99,'[2]1516 Exp_Rev Access'!$F$7:$FS$310,121,FALSE)),"",VLOOKUP($B99,'[2]1516 Exp_Rev Access'!$F$7:$FS$310,121,FALSE))</f>
        <v>0</v>
      </c>
      <c r="EM99" s="90">
        <f>IF(ISNA(VLOOKUP($B99,'[2]1516 Exp_Rev Access'!$F$7:$FS$310,122,FALSE)),"",VLOOKUP($B99,'[2]1516 Exp_Rev Access'!$F$7:$FS$310,122,FALSE))</f>
        <v>0</v>
      </c>
      <c r="EN99" s="90">
        <f>IF(ISNA(VLOOKUP($B99,'[2]1516 Exp_Rev Access'!$F$7:$FS$310,123,FALSE)),"",VLOOKUP($B99,'[2]1516 Exp_Rev Access'!$F$7:$FS$310,123,FALSE))</f>
        <v>0</v>
      </c>
      <c r="EO99" s="90">
        <f>IF(ISNA(VLOOKUP($B99,'[2]1516 Exp_Rev Access'!$F$7:$FS$310,124,FALSE)),"",VLOOKUP($B99,'[2]1516 Exp_Rev Access'!$F$7:$FS$310,124,FALSE))</f>
        <v>0</v>
      </c>
      <c r="EP99" s="90">
        <f>IF(ISNA(VLOOKUP($B99,'[2]1516 Exp_Rev Access'!$F$7:$FS$310,125,FALSE)),"",VLOOKUP($B99,'[2]1516 Exp_Rev Access'!$F$7:$FS$310,125,FALSE))</f>
        <v>0</v>
      </c>
      <c r="EQ99" s="90">
        <f>IF(ISNA(VLOOKUP($B99,'[2]1516 Exp_Rev Access'!$F$7:$FS$310,126,FALSE)),"",VLOOKUP($B99,'[2]1516 Exp_Rev Access'!$F$7:$FS$310,126,FALSE))</f>
        <v>0</v>
      </c>
      <c r="ER99" s="90">
        <f>IF(ISNA(VLOOKUP($B99,'[2]1516 Exp_Rev Access'!$F$7:$FS$310,127,FALSE)),"",VLOOKUP($B99,'[2]1516 Exp_Rev Access'!$F$7:$FS$310,127,FALSE))</f>
        <v>0</v>
      </c>
      <c r="ES99" s="90">
        <f>IF(ISNA(VLOOKUP($B99,'[2]1516 Exp_Rev Access'!$F$7:$FS$310,128,FALSE)),"",VLOOKUP($B99,'[2]1516 Exp_Rev Access'!$F$7:$FS$310,128,FALSE))</f>
        <v>0</v>
      </c>
      <c r="ET99" s="90">
        <f>IF(ISNA(VLOOKUP($B99,'[2]1516 Exp_Rev Access'!$F$7:$FS$310,129,FALSE)),"",VLOOKUP($B99,'[2]1516 Exp_Rev Access'!$F$7:$FS$310,129,FALSE))</f>
        <v>0</v>
      </c>
      <c r="EU99" s="90">
        <f>IF(ISNA(VLOOKUP($B99,'[2]1516 Exp_Rev Access'!$F$7:$FS$310,130,FALSE)),"",VLOOKUP($B99,'[2]1516 Exp_Rev Access'!$F$7:$FS$310,130,FALSE))</f>
        <v>0</v>
      </c>
      <c r="EV99" s="90">
        <f>IF(ISNA(VLOOKUP($B99,'[2]1516 Exp_Rev Access'!$F$7:$FS$310,131,FALSE)),"",VLOOKUP($B99,'[2]1516 Exp_Rev Access'!$F$7:$FS$310,131,FALSE))</f>
        <v>0</v>
      </c>
      <c r="EW99" s="90">
        <f>IF(ISNA(VLOOKUP($B99,'[2]1516 Exp_Rev Access'!$F$7:$FS$310,132,FALSE)),"",VLOOKUP($B99,'[2]1516 Exp_Rev Access'!$F$7:$FS$310,132,FALSE))</f>
        <v>0</v>
      </c>
      <c r="EX99" s="90">
        <f>IF(ISNA(VLOOKUP($B99,'[2]1516 Exp_Rev Access'!$F$7:$FS$310,133,FALSE)),"",VLOOKUP($B99,'[2]1516 Exp_Rev Access'!$F$7:$FS$310,133,FALSE))</f>
        <v>0</v>
      </c>
      <c r="EY99" s="90">
        <f>IF(ISNA(VLOOKUP($B99,'[2]1516 Exp_Rev Access'!$F$7:$FS$310,134,FALSE)),"",VLOOKUP($B99,'[2]1516 Exp_Rev Access'!$F$7:$FS$310,134,FALSE))</f>
        <v>0</v>
      </c>
      <c r="EZ99" s="90">
        <f>IF(ISNA(VLOOKUP($B99,'[2]1516 Exp_Rev Access'!$F$7:$FS$310,135,FALSE)),"",VLOOKUP($B99,'[2]1516 Exp_Rev Access'!$F$7:$FS$310,135,FALSE))</f>
        <v>0</v>
      </c>
      <c r="FA99" s="90">
        <f>IF(ISNA(VLOOKUP($B99,'[2]1516 Exp_Rev Access'!$F$7:$FS$310,136,FALSE)),"",VLOOKUP($B99,'[2]1516 Exp_Rev Access'!$F$7:$FS$310,136,FALSE))</f>
        <v>0</v>
      </c>
      <c r="FB99" s="90">
        <f>IF(ISNA(VLOOKUP($B99,'[2]1516 Exp_Rev Access'!$F$7:$FS$310,137,FALSE)),"",VLOOKUP($B99,'[2]1516 Exp_Rev Access'!$F$7:$FS$310,137,FALSE))</f>
        <v>0</v>
      </c>
      <c r="FC99" s="90">
        <f>IF(ISNA(VLOOKUP($B99,'[2]1516 Exp_Rev Access'!$F$7:$FS$310,138,FALSE)),"",VLOOKUP($B99,'[2]1516 Exp_Rev Access'!$F$7:$FS$310,138,FALSE))</f>
        <v>0</v>
      </c>
      <c r="FD99" s="90">
        <f>IF(ISNA(VLOOKUP($B99,'[2]1516 Exp_Rev Access'!$F$7:$FS$310,139,FALSE)),"",VLOOKUP($B99,'[2]1516 Exp_Rev Access'!$F$7:$FS$310,139,FALSE))</f>
        <v>0</v>
      </c>
      <c r="FE99" s="90">
        <f>IF(ISNA(VLOOKUP($B99,'[2]1516 Exp_Rev Access'!$F$7:$FS$310,140,FALSE)),"",VLOOKUP($B99,'[2]1516 Exp_Rev Access'!$F$7:$FS$310,140,FALSE))</f>
        <v>0</v>
      </c>
      <c r="FF99" s="90">
        <f>IF(ISNA(VLOOKUP($B99,'[2]1516 Exp_Rev Access'!$F$7:$FS$310,141,FALSE)),"",VLOOKUP($B99,'[2]1516 Exp_Rev Access'!$F$7:$FS$310,141,FALSE))</f>
        <v>0</v>
      </c>
      <c r="FG99" s="90">
        <f>IF(ISNA(VLOOKUP($B99,'[2]1516 Exp_Rev Access'!$F$7:$FS$310,142,FALSE)),"",VLOOKUP($B99,'[2]1516 Exp_Rev Access'!$F$7:$FS$310,142,FALSE))</f>
        <v>0</v>
      </c>
      <c r="FH99" s="90">
        <f>IF(ISNA(VLOOKUP($B99,'[2]1516 Exp_Rev Access'!$F$7:$FS$310,143,FALSE)),"",VLOOKUP($B99,'[2]1516 Exp_Rev Access'!$F$7:$FS$310,143,FALSE))</f>
        <v>0</v>
      </c>
      <c r="FI99" s="90">
        <f>IF(ISNA(VLOOKUP($B99,'[2]1516 Exp_Rev Access'!$F$7:$FS$310,144,FALSE)),"",VLOOKUP($B99,'[2]1516 Exp_Rev Access'!$F$7:$FS$310,144,FALSE))</f>
        <v>0</v>
      </c>
      <c r="FJ99" s="90">
        <f>IF(ISNA(VLOOKUP($B99,'[2]1516 Exp_Rev Access'!$F$7:$FS$310,145,FALSE)),"",VLOOKUP($B99,'[2]1516 Exp_Rev Access'!$F$7:$FS$310,145,FALSE))</f>
        <v>0</v>
      </c>
      <c r="FK99" s="90">
        <f>IF(ISNA(VLOOKUP($B99,'[2]1516 Exp_Rev Access'!$F$7:$FS$310,146,FALSE)),"",VLOOKUP($B99,'[2]1516 Exp_Rev Access'!$F$7:$FS$310,146,FALSE))</f>
        <v>0</v>
      </c>
      <c r="FL99" s="90">
        <f>IF(ISNA(VLOOKUP($B99,'[2]1516 Exp_Rev Access'!$F$7:$FS$310,1147,FALSE)),"",VLOOKUP($B99,'[2]1516 Exp_Rev Access'!$F$7:$FS$310,147,FALSE))</f>
        <v>0</v>
      </c>
      <c r="FM99" s="90">
        <f>IF(ISNA(VLOOKUP($B99,'[2]1516 Exp_Rev Access'!$F$7:$FS$310,148,FALSE)),"",VLOOKUP($B99,'[2]1516 Exp_Rev Access'!$F$7:$FS$310,148,FALSE))</f>
        <v>0</v>
      </c>
      <c r="FN99" s="90">
        <f>IF(ISNA(VLOOKUP($B99,'[2]1516 Exp_Rev Access'!$F$7:$FS$310,149,FALSE)),"",VLOOKUP($B99,'[2]1516 Exp_Rev Access'!$F$7:$FS$310,149,FALSE))</f>
        <v>0</v>
      </c>
      <c r="FO99" s="90">
        <f>IF(ISNA(VLOOKUP($B99,'[2]1516 Exp_Rev Access'!$F$7:$FS$310,150,FALSE)),"",VLOOKUP($B99,'[2]1516 Exp_Rev Access'!$F$7:$FS$310,150,FALSE))</f>
        <v>0</v>
      </c>
      <c r="FP99" s="90">
        <f>IF(ISNA(VLOOKUP($B99,'[2]1516 Exp_Rev Access'!$F$7:$FS$310,151,FALSE)),"",VLOOKUP($B99,'[2]1516 Exp_Rev Access'!$F$7:$FS$310,151,FALSE))</f>
        <v>0</v>
      </c>
      <c r="FQ99" s="90">
        <f>IF(ISNA(VLOOKUP($B99,'[2]1516 Exp_Rev Access'!$F$7:$FS$310,152,FALSE)),"",VLOOKUP($B99,'[2]1516 Exp_Rev Access'!$F$7:$FS$310,152,FALSE))</f>
        <v>0</v>
      </c>
      <c r="FR99" s="90">
        <f>IF(ISNA(VLOOKUP($B99,'[2]1516 Exp_Rev Access'!$F$7:$FS$310,153,FALSE)),"",VLOOKUP($B99,'[2]1516 Exp_Rev Access'!$F$7:$FS$310,153,FALSE))</f>
        <v>13880.15</v>
      </c>
      <c r="FS99" s="53">
        <f>SUM(CH99:FR99)</f>
        <v>292115.07</v>
      </c>
      <c r="FT99" s="92">
        <f>FS99/E99</f>
        <v>5.8568663489464219E-2</v>
      </c>
      <c r="FU99" s="95">
        <f>FS99/D99</f>
        <v>819.44308236086192</v>
      </c>
      <c r="FV99" s="90">
        <f>IF(ISNA(VLOOKUP($B99,'[2]1516 Exp_Rev Access'!$F$7:$FS$310,154,FALSE)),"",VLOOKUP($B99,'[2]1516 Exp_Rev Access'!$F$7:$FS$310,154,FALSE))</f>
        <v>0</v>
      </c>
      <c r="FW99" s="90">
        <f>IF(ISNA(VLOOKUP($B99,'[2]1516 Exp_Rev Access'!$F$7:$FS$310,155,FALSE)),"",VLOOKUP($B99,'[2]1516 Exp_Rev Access'!$F$7:$FS$310,155,FALSE))</f>
        <v>0</v>
      </c>
      <c r="FX99" s="90">
        <f>IF(ISNA(VLOOKUP($B99,'[2]1516 Exp_Rev Access'!$F$7:$FS$310,156,FALSE)),"",VLOOKUP($B99,'[2]1516 Exp_Rev Access'!$F$7:$FS$310,156,FALSE))</f>
        <v>0</v>
      </c>
      <c r="FY99" s="90">
        <f>IF(ISNA(VLOOKUP($B99,'[2]1516 Exp_Rev Access'!$F$7:$FS$310,157,FALSE)),"",VLOOKUP($B99,'[2]1516 Exp_Rev Access'!$F$7:$FS$310,157,FALSE))</f>
        <v>0</v>
      </c>
      <c r="FZ99" s="90">
        <f>IF(ISNA(VLOOKUP($B99,'[2]1516 Exp_Rev Access'!$F$7:$FS$310,158,FALSE)),"",VLOOKUP($B99,'[2]1516 Exp_Rev Access'!$F$7:$FS$310,158,FALSE))</f>
        <v>0</v>
      </c>
      <c r="GA99" s="90">
        <f>IF(ISNA(VLOOKUP($B99,'[2]1516 Exp_Rev Access'!$F$7:$FS$310,159,FALSE)),"",VLOOKUP($B99,'[2]1516 Exp_Rev Access'!$F$7:$FS$310,159,FALSE))</f>
        <v>0</v>
      </c>
      <c r="GB99" s="90">
        <f>IF(ISNA(VLOOKUP($B99,'[2]1516 Exp_Rev Access'!$F$7:$FS$310,160,FALSE)),"",VLOOKUP($B99,'[2]1516 Exp_Rev Access'!$F$7:$FS$310,160,FALSE))</f>
        <v>0</v>
      </c>
      <c r="GC99" s="90">
        <f>IF(ISNA(VLOOKUP($B99,'[2]1516 Exp_Rev Access'!$F$7:$FS$310,161,FALSE)),"",VLOOKUP($B99,'[2]1516 Exp_Rev Access'!$F$7:$FS$310,161,FALSE))</f>
        <v>0</v>
      </c>
      <c r="GD99" s="90">
        <f>IF(ISNA(VLOOKUP($B99,'[2]1516 Exp_Rev Access'!$F$7:$FS$310,162,FALSE)),"",VLOOKUP($B99,'[2]1516 Exp_Rev Access'!$F$7:$FS$310,162,FALSE))</f>
        <v>0</v>
      </c>
      <c r="GE99" s="90">
        <f>IF(ISNA(VLOOKUP($B99,'[2]1516 Exp_Rev Access'!$F$7:$FS$310,163,FALSE)),"",VLOOKUP($B99,'[2]1516 Exp_Rev Access'!$F$7:$FS$310,163,FALSE))</f>
        <v>0</v>
      </c>
      <c r="GF99" s="90">
        <f>IF(ISNA(VLOOKUP($B99,'[2]1516 Exp_Rev Access'!$F$7:$FS$310,164,FALSE)),"",VLOOKUP($B99,'[2]1516 Exp_Rev Access'!$F$7:$FS$310,164,FALSE))</f>
        <v>0</v>
      </c>
      <c r="GG99" s="90">
        <f>IF(ISNA(VLOOKUP($B99,'[2]1516 Exp_Rev Access'!$F$7:$FS$310,165,FALSE)),"",VLOOKUP($B99,'[2]1516 Exp_Rev Access'!$F$7:$FS$310,165,FALSE))</f>
        <v>0</v>
      </c>
      <c r="GH99" s="90">
        <f>IF(ISNA(VLOOKUP($B99,'[2]1516 Exp_Rev Access'!$F$7:$FS$310,166,FALSE)),"",VLOOKUP($B99,'[2]1516 Exp_Rev Access'!$F$7:$FS$310,166,FALSE))</f>
        <v>0</v>
      </c>
      <c r="GI99" s="90">
        <f>IF(ISNA(VLOOKUP($B99,'[2]1516 Exp_Rev Access'!$F$7:$FS$310,167,FALSE)),"",VLOOKUP($B99,'[2]1516 Exp_Rev Access'!$F$7:$FS$310,167,FALSE))</f>
        <v>0</v>
      </c>
      <c r="GJ99" s="90">
        <f>IF(ISNA(VLOOKUP($B99,'[2]1516 Exp_Rev Access'!$F$7:$FS$310,168,FALSE)),"",VLOOKUP($B99,'[2]1516 Exp_Rev Access'!$F$7:$FS$310,168,FALSE))</f>
        <v>0</v>
      </c>
      <c r="GK99" s="90">
        <f>IF(ISNA(VLOOKUP($B99,'[2]1516 Exp_Rev Access'!$F$7:$FS$310,169,FALSE)),"",VLOOKUP($B99,'[2]1516 Exp_Rev Access'!$F$7:$FS$310,169,FALSE))</f>
        <v>5700</v>
      </c>
      <c r="GL99" s="90">
        <f>IF(ISNA(VLOOKUP($B99,'[2]1516 Exp_Rev Access'!$F$7:$FS$310,170,FALSE)),"",VLOOKUP($B99,'[2]1516 Exp_Rev Access'!$F$7:$FS$310,170,FALSE))</f>
        <v>0</v>
      </c>
      <c r="GM99" s="90">
        <f>IF(ISNA(VLOOKUP($B99,'[2]1516 Exp_Rev Access'!$F$7:$FT$310,171,FALSE)),"",VLOOKUP($B99,'[2]1516 Exp_Rev Access'!$F$7:$FT$310,171,FALSE))</f>
        <v>0</v>
      </c>
      <c r="GN99" s="90">
        <f>IF(ISNA(VLOOKUP($B99,'[2]1516 Exp_Rev Access'!$F$7:$FU$310,172,FALSE)),"",VLOOKUP($B99,'[2]1516 Exp_Rev Access'!$F$7:$FU$310,172,FALSE))</f>
        <v>0</v>
      </c>
      <c r="GO99" s="90">
        <f>IF(ISNA(VLOOKUP($B99,'[2]1516 Exp_Rev Access'!$F$7:$FV$310,173,FALSE)),"",VLOOKUP($B99,'[2]1516 Exp_Rev Access'!$F$7:$FV$310,173,FALSE))</f>
        <v>0</v>
      </c>
      <c r="GP99" s="90">
        <f>IF(ISNA(VLOOKUP($B99,'[2]1516 Exp_Rev Access'!$F$7:$GA$310,174,FALSE)),"",VLOOKUP($B99,'[2]1516 Exp_Rev Access'!$F$7:$GA$310,174,FALSE))</f>
        <v>0</v>
      </c>
      <c r="GQ99" s="90">
        <f>IF(ISNA(VLOOKUP($B99,'[2]1516 Exp_Rev Access'!$F$7:$GA$310,175,FALSE)),"",VLOOKUP($B99,'[2]1516 Exp_Rev Access'!$F$7:$GA$310,175,FALSE))</f>
        <v>0</v>
      </c>
      <c r="GR99" s="90">
        <f>IF(ISNA(VLOOKUP($B99,'[2]1516 Exp_Rev Access'!$F$7:$GA$310,176,FALSE)),"",VLOOKUP($B99,'[2]1516 Exp_Rev Access'!$F$7:$GA$310,176,FALSE))</f>
        <v>0</v>
      </c>
      <c r="GS99" s="90">
        <f>IF(ISNA(VLOOKUP($B99,'[2]1516 Exp_Rev Access'!$F$7:$GA$310,177,FALSE)),"",VLOOKUP($B99,'[2]1516 Exp_Rev Access'!$F$7:$GA$310,177,FALSE))</f>
        <v>0</v>
      </c>
      <c r="GT99" s="90">
        <f>IF(ISNA(VLOOKUP($B99,'[2]1516 Exp_Rev Access'!$F$7:$GA$310,178,FALSE)),"",VLOOKUP($B99,'[2]1516 Exp_Rev Access'!$F$7:$GA$310,178,FALSE))</f>
        <v>0</v>
      </c>
      <c r="GU99" s="53">
        <f>SUM(FV99:GT99)</f>
        <v>5700</v>
      </c>
      <c r="GV99" s="92">
        <f t="shared" ref="GV99" si="273">GU99/E99</f>
        <v>1.1428420378652359E-3</v>
      </c>
      <c r="GW99" s="114">
        <f>GU99/D99</f>
        <v>15.989676840215441</v>
      </c>
    </row>
    <row r="100" spans="1:222" x14ac:dyDescent="0.2">
      <c r="A100" s="99"/>
      <c r="B100" s="100"/>
      <c r="C100" s="100" t="s">
        <v>185</v>
      </c>
      <c r="D100" s="101">
        <f>SUM(D99)</f>
        <v>356.47999999999996</v>
      </c>
      <c r="E100" s="102">
        <f>SUM(E99)</f>
        <v>4987565.92</v>
      </c>
      <c r="F100" s="103">
        <f>SUM(F99)</f>
        <v>4987565.9200000009</v>
      </c>
      <c r="G100" s="68">
        <f>F100-E100</f>
        <v>0</v>
      </c>
      <c r="H100" s="103">
        <f>H99</f>
        <v>1022773.3</v>
      </c>
      <c r="I100" s="103">
        <f t="shared" ref="I100:N100" si="274">I99</f>
        <v>0</v>
      </c>
      <c r="J100" s="103">
        <f t="shared" si="274"/>
        <v>0</v>
      </c>
      <c r="K100" s="103">
        <f t="shared" si="274"/>
        <v>365.26</v>
      </c>
      <c r="L100" s="103">
        <f t="shared" si="274"/>
        <v>0</v>
      </c>
      <c r="M100" s="103">
        <f t="shared" si="274"/>
        <v>275.2</v>
      </c>
      <c r="N100" s="103">
        <f t="shared" si="274"/>
        <v>1023413.76</v>
      </c>
      <c r="O100" s="69">
        <f>N100/E100</f>
        <v>0.20519302930837252</v>
      </c>
      <c r="P100" s="103">
        <f>N100/D100</f>
        <v>2870.8868940754041</v>
      </c>
      <c r="Q100" s="103">
        <f t="shared" ref="Q100:AM100" si="275">Q99</f>
        <v>0</v>
      </c>
      <c r="R100" s="103">
        <f t="shared" si="275"/>
        <v>0</v>
      </c>
      <c r="S100" s="103">
        <f t="shared" si="275"/>
        <v>0</v>
      </c>
      <c r="T100" s="103">
        <f t="shared" si="275"/>
        <v>0</v>
      </c>
      <c r="U100" s="103">
        <f t="shared" si="275"/>
        <v>8914</v>
      </c>
      <c r="V100" s="103">
        <f t="shared" si="275"/>
        <v>0</v>
      </c>
      <c r="W100" s="103">
        <f t="shared" si="275"/>
        <v>0</v>
      </c>
      <c r="X100" s="103">
        <f t="shared" si="275"/>
        <v>0</v>
      </c>
      <c r="Y100" s="103">
        <f t="shared" si="275"/>
        <v>0</v>
      </c>
      <c r="Z100" s="103">
        <f t="shared" si="275"/>
        <v>20</v>
      </c>
      <c r="AA100" s="103">
        <f t="shared" si="275"/>
        <v>0</v>
      </c>
      <c r="AB100" s="103">
        <f t="shared" si="275"/>
        <v>0</v>
      </c>
      <c r="AC100" s="103">
        <f t="shared" si="275"/>
        <v>8308.6299999999992</v>
      </c>
      <c r="AD100" s="103">
        <f t="shared" si="275"/>
        <v>49017.8</v>
      </c>
      <c r="AE100" s="103">
        <f t="shared" si="275"/>
        <v>1234.83</v>
      </c>
      <c r="AF100" s="103">
        <f t="shared" si="275"/>
        <v>0</v>
      </c>
      <c r="AG100" s="103">
        <f t="shared" si="275"/>
        <v>31047.5</v>
      </c>
      <c r="AH100" s="103">
        <f t="shared" si="275"/>
        <v>817.61</v>
      </c>
      <c r="AI100" s="103">
        <f t="shared" si="275"/>
        <v>3480</v>
      </c>
      <c r="AJ100" s="103">
        <f t="shared" si="275"/>
        <v>6965.14</v>
      </c>
      <c r="AK100" s="103">
        <f t="shared" si="275"/>
        <v>11317.5</v>
      </c>
      <c r="AL100" s="103">
        <f t="shared" si="275"/>
        <v>7777.9</v>
      </c>
      <c r="AM100" s="103">
        <f t="shared" si="275"/>
        <v>128900.90999999999</v>
      </c>
      <c r="AN100" s="71">
        <f>AM100/E100</f>
        <v>2.5844452397733923E-2</v>
      </c>
      <c r="AO100" s="70">
        <f>AM100/D100</f>
        <v>361.59366584380609</v>
      </c>
      <c r="AP100" s="103">
        <f t="shared" ref="AP100:AU100" si="276">AP99</f>
        <v>2782395.87</v>
      </c>
      <c r="AQ100" s="103">
        <f t="shared" si="276"/>
        <v>34402.26</v>
      </c>
      <c r="AR100" s="103">
        <f t="shared" si="276"/>
        <v>0</v>
      </c>
      <c r="AS100" s="103">
        <f t="shared" si="276"/>
        <v>0</v>
      </c>
      <c r="AT100" s="103">
        <f t="shared" si="276"/>
        <v>0</v>
      </c>
      <c r="AU100" s="123">
        <f t="shared" si="276"/>
        <v>2816798.13</v>
      </c>
      <c r="AV100" s="73">
        <f>AU100/E100</f>
        <v>0.56476409037617292</v>
      </c>
      <c r="AW100" s="103">
        <f>AU100/D100</f>
        <v>7901.7003197935373</v>
      </c>
      <c r="AX100" s="103">
        <f t="shared" ref="AX100:BV100" si="277">AX99</f>
        <v>20257.5</v>
      </c>
      <c r="AY100" s="103">
        <f t="shared" si="277"/>
        <v>305487.45</v>
      </c>
      <c r="AZ100" s="103">
        <f t="shared" si="277"/>
        <v>21775.07</v>
      </c>
      <c r="BA100" s="103">
        <f t="shared" si="277"/>
        <v>0</v>
      </c>
      <c r="BB100" s="103">
        <f t="shared" si="277"/>
        <v>0</v>
      </c>
      <c r="BC100" s="103">
        <f t="shared" si="277"/>
        <v>73294.2</v>
      </c>
      <c r="BD100" s="103">
        <f t="shared" si="277"/>
        <v>0</v>
      </c>
      <c r="BE100" s="103">
        <f t="shared" si="277"/>
        <v>20583.11</v>
      </c>
      <c r="BF100" s="103">
        <f t="shared" si="277"/>
        <v>0</v>
      </c>
      <c r="BG100" s="103">
        <f t="shared" si="277"/>
        <v>5034.6099999999997</v>
      </c>
      <c r="BH100" s="103">
        <f t="shared" si="277"/>
        <v>3740.32</v>
      </c>
      <c r="BI100" s="103">
        <f t="shared" si="277"/>
        <v>0</v>
      </c>
      <c r="BJ100" s="103">
        <f t="shared" si="277"/>
        <v>2502.9699999999998</v>
      </c>
      <c r="BK100" s="103">
        <f t="shared" si="277"/>
        <v>215186.13</v>
      </c>
      <c r="BL100" s="103">
        <f t="shared" si="277"/>
        <v>0</v>
      </c>
      <c r="BM100" s="103">
        <f t="shared" si="277"/>
        <v>0</v>
      </c>
      <c r="BN100" s="103">
        <f t="shared" si="277"/>
        <v>0</v>
      </c>
      <c r="BO100" s="103">
        <f t="shared" si="277"/>
        <v>0</v>
      </c>
      <c r="BP100" s="103">
        <f t="shared" si="277"/>
        <v>0</v>
      </c>
      <c r="BQ100" s="103">
        <f t="shared" si="277"/>
        <v>0</v>
      </c>
      <c r="BR100" s="103">
        <f t="shared" si="277"/>
        <v>0</v>
      </c>
      <c r="BS100" s="103">
        <f t="shared" si="277"/>
        <v>0</v>
      </c>
      <c r="BT100" s="103">
        <f t="shared" si="277"/>
        <v>0</v>
      </c>
      <c r="BU100" s="103">
        <f t="shared" si="277"/>
        <v>0</v>
      </c>
      <c r="BV100" s="103">
        <f t="shared" si="277"/>
        <v>667861.36</v>
      </c>
      <c r="BW100" s="71">
        <f>BV100/E100</f>
        <v>0.13390526976734174</v>
      </c>
      <c r="BX100" s="70">
        <f>BV100/D100</f>
        <v>1873.4890035906644</v>
      </c>
      <c r="BY100" s="103">
        <f t="shared" ref="BY100:CE100" si="278">BY99</f>
        <v>0</v>
      </c>
      <c r="BZ100" s="103">
        <f t="shared" si="278"/>
        <v>0</v>
      </c>
      <c r="CA100" s="103">
        <f t="shared" si="278"/>
        <v>0</v>
      </c>
      <c r="CB100" s="103">
        <f t="shared" si="278"/>
        <v>0</v>
      </c>
      <c r="CC100" s="103">
        <f t="shared" si="278"/>
        <v>52776.69</v>
      </c>
      <c r="CD100" s="103">
        <f t="shared" si="278"/>
        <v>0</v>
      </c>
      <c r="CE100" s="103">
        <f t="shared" si="278"/>
        <v>52776.69</v>
      </c>
      <c r="CF100" s="71">
        <f>CE100/E100</f>
        <v>1.0581652623049442E-2</v>
      </c>
      <c r="CG100" s="72">
        <f>CE100/D100</f>
        <v>148.04951189407544</v>
      </c>
      <c r="CH100" s="103">
        <f t="shared" ref="CH100:ES100" si="279">CH99</f>
        <v>0</v>
      </c>
      <c r="CI100" s="103">
        <f t="shared" si="279"/>
        <v>0</v>
      </c>
      <c r="CJ100" s="103">
        <f t="shared" si="279"/>
        <v>0</v>
      </c>
      <c r="CK100" s="103">
        <f t="shared" si="279"/>
        <v>0</v>
      </c>
      <c r="CL100" s="103">
        <f t="shared" si="279"/>
        <v>0</v>
      </c>
      <c r="CM100" s="103">
        <f t="shared" si="279"/>
        <v>0</v>
      </c>
      <c r="CN100" s="103">
        <f t="shared" si="279"/>
        <v>0</v>
      </c>
      <c r="CO100" s="103">
        <f t="shared" si="279"/>
        <v>0</v>
      </c>
      <c r="CP100" s="103">
        <f t="shared" si="279"/>
        <v>0</v>
      </c>
      <c r="CQ100" s="103">
        <f t="shared" si="279"/>
        <v>69178</v>
      </c>
      <c r="CR100" s="103">
        <f t="shared" si="279"/>
        <v>0</v>
      </c>
      <c r="CS100" s="103">
        <f t="shared" si="279"/>
        <v>2504</v>
      </c>
      <c r="CT100" s="103">
        <f t="shared" si="279"/>
        <v>0</v>
      </c>
      <c r="CU100" s="103">
        <f t="shared" si="279"/>
        <v>76317.61</v>
      </c>
      <c r="CV100" s="103">
        <f t="shared" si="279"/>
        <v>35447</v>
      </c>
      <c r="CW100" s="103">
        <f t="shared" si="279"/>
        <v>0</v>
      </c>
      <c r="CX100" s="103">
        <f t="shared" si="279"/>
        <v>0</v>
      </c>
      <c r="CY100" s="103">
        <f t="shared" si="279"/>
        <v>0</v>
      </c>
      <c r="CZ100" s="103">
        <f t="shared" si="279"/>
        <v>0</v>
      </c>
      <c r="DA100" s="103">
        <f t="shared" si="279"/>
        <v>0</v>
      </c>
      <c r="DB100" s="103">
        <f t="shared" si="279"/>
        <v>0</v>
      </c>
      <c r="DC100" s="103">
        <f t="shared" si="279"/>
        <v>0</v>
      </c>
      <c r="DD100" s="103">
        <f t="shared" si="279"/>
        <v>0</v>
      </c>
      <c r="DE100" s="103">
        <f t="shared" si="279"/>
        <v>0</v>
      </c>
      <c r="DF100" s="103">
        <f t="shared" si="279"/>
        <v>0</v>
      </c>
      <c r="DG100" s="103">
        <f t="shared" si="279"/>
        <v>0</v>
      </c>
      <c r="DH100" s="103">
        <f t="shared" si="279"/>
        <v>0</v>
      </c>
      <c r="DI100" s="103">
        <f t="shared" si="279"/>
        <v>94788.31</v>
      </c>
      <c r="DJ100" s="103">
        <f t="shared" si="279"/>
        <v>0</v>
      </c>
      <c r="DK100" s="103">
        <f t="shared" si="279"/>
        <v>0</v>
      </c>
      <c r="DL100" s="103">
        <f t="shared" si="279"/>
        <v>0</v>
      </c>
      <c r="DM100" s="103">
        <f t="shared" si="279"/>
        <v>0</v>
      </c>
      <c r="DN100" s="103">
        <f t="shared" si="279"/>
        <v>0</v>
      </c>
      <c r="DO100" s="103">
        <f t="shared" si="279"/>
        <v>0</v>
      </c>
      <c r="DP100" s="103">
        <f t="shared" si="279"/>
        <v>0</v>
      </c>
      <c r="DQ100" s="103">
        <f t="shared" si="279"/>
        <v>0</v>
      </c>
      <c r="DR100" s="103">
        <f t="shared" si="279"/>
        <v>0</v>
      </c>
      <c r="DS100" s="103">
        <f t="shared" si="279"/>
        <v>0</v>
      </c>
      <c r="DT100" s="103">
        <f t="shared" si="279"/>
        <v>0</v>
      </c>
      <c r="DU100" s="103">
        <f t="shared" si="279"/>
        <v>0</v>
      </c>
      <c r="DV100" s="103">
        <f t="shared" si="279"/>
        <v>0</v>
      </c>
      <c r="DW100" s="103">
        <f t="shared" si="279"/>
        <v>0</v>
      </c>
      <c r="DX100" s="103">
        <f t="shared" si="279"/>
        <v>0</v>
      </c>
      <c r="DY100" s="103">
        <f t="shared" si="279"/>
        <v>0</v>
      </c>
      <c r="DZ100" s="103">
        <f t="shared" si="279"/>
        <v>0</v>
      </c>
      <c r="EA100" s="103">
        <f t="shared" si="279"/>
        <v>0</v>
      </c>
      <c r="EB100" s="103">
        <f t="shared" si="279"/>
        <v>0</v>
      </c>
      <c r="EC100" s="103">
        <f t="shared" si="279"/>
        <v>0</v>
      </c>
      <c r="ED100" s="103">
        <f t="shared" si="279"/>
        <v>0</v>
      </c>
      <c r="EE100" s="103">
        <f t="shared" si="279"/>
        <v>0</v>
      </c>
      <c r="EF100" s="103">
        <f t="shared" si="279"/>
        <v>0</v>
      </c>
      <c r="EG100" s="103">
        <f t="shared" si="279"/>
        <v>0</v>
      </c>
      <c r="EH100" s="103">
        <f t="shared" si="279"/>
        <v>0</v>
      </c>
      <c r="EI100" s="103">
        <f t="shared" si="279"/>
        <v>0</v>
      </c>
      <c r="EJ100" s="103">
        <f t="shared" si="279"/>
        <v>0</v>
      </c>
      <c r="EK100" s="103">
        <f t="shared" si="279"/>
        <v>0</v>
      </c>
      <c r="EL100" s="103">
        <f t="shared" si="279"/>
        <v>0</v>
      </c>
      <c r="EM100" s="103">
        <f t="shared" si="279"/>
        <v>0</v>
      </c>
      <c r="EN100" s="103">
        <f t="shared" si="279"/>
        <v>0</v>
      </c>
      <c r="EO100" s="103">
        <f t="shared" si="279"/>
        <v>0</v>
      </c>
      <c r="EP100" s="103">
        <f t="shared" si="279"/>
        <v>0</v>
      </c>
      <c r="EQ100" s="103">
        <f t="shared" si="279"/>
        <v>0</v>
      </c>
      <c r="ER100" s="103">
        <f t="shared" si="279"/>
        <v>0</v>
      </c>
      <c r="ES100" s="103">
        <f t="shared" si="279"/>
        <v>0</v>
      </c>
      <c r="ET100" s="103">
        <f t="shared" ref="ET100:FR100" si="280">ET99</f>
        <v>0</v>
      </c>
      <c r="EU100" s="103">
        <f t="shared" si="280"/>
        <v>0</v>
      </c>
      <c r="EV100" s="103">
        <f t="shared" si="280"/>
        <v>0</v>
      </c>
      <c r="EW100" s="103">
        <f t="shared" si="280"/>
        <v>0</v>
      </c>
      <c r="EX100" s="103">
        <f t="shared" si="280"/>
        <v>0</v>
      </c>
      <c r="EY100" s="103">
        <f t="shared" si="280"/>
        <v>0</v>
      </c>
      <c r="EZ100" s="103">
        <f t="shared" si="280"/>
        <v>0</v>
      </c>
      <c r="FA100" s="103">
        <f t="shared" si="280"/>
        <v>0</v>
      </c>
      <c r="FB100" s="103">
        <f t="shared" si="280"/>
        <v>0</v>
      </c>
      <c r="FC100" s="103">
        <f t="shared" si="280"/>
        <v>0</v>
      </c>
      <c r="FD100" s="103">
        <f t="shared" si="280"/>
        <v>0</v>
      </c>
      <c r="FE100" s="103">
        <f t="shared" si="280"/>
        <v>0</v>
      </c>
      <c r="FF100" s="103">
        <f t="shared" si="280"/>
        <v>0</v>
      </c>
      <c r="FG100" s="103">
        <f t="shared" si="280"/>
        <v>0</v>
      </c>
      <c r="FH100" s="103">
        <f t="shared" si="280"/>
        <v>0</v>
      </c>
      <c r="FI100" s="103">
        <f t="shared" si="280"/>
        <v>0</v>
      </c>
      <c r="FJ100" s="103">
        <f t="shared" si="280"/>
        <v>0</v>
      </c>
      <c r="FK100" s="103">
        <f t="shared" si="280"/>
        <v>0</v>
      </c>
      <c r="FL100" s="103">
        <f t="shared" si="280"/>
        <v>0</v>
      </c>
      <c r="FM100" s="103">
        <f t="shared" si="280"/>
        <v>0</v>
      </c>
      <c r="FN100" s="103">
        <f t="shared" si="280"/>
        <v>0</v>
      </c>
      <c r="FO100" s="103">
        <f t="shared" si="280"/>
        <v>0</v>
      </c>
      <c r="FP100" s="103">
        <f t="shared" si="280"/>
        <v>0</v>
      </c>
      <c r="FQ100" s="103">
        <f t="shared" si="280"/>
        <v>0</v>
      </c>
      <c r="FR100" s="103">
        <f t="shared" si="280"/>
        <v>13880.15</v>
      </c>
      <c r="FS100" s="103">
        <f>FS99</f>
        <v>292115.07</v>
      </c>
      <c r="FT100" s="71">
        <f>FS100/E100</f>
        <v>5.8568663489464219E-2</v>
      </c>
      <c r="FU100" s="106">
        <f>FS100/D100</f>
        <v>819.44308236086192</v>
      </c>
      <c r="FV100" s="103">
        <f t="shared" ref="FV100:GU100" si="281">FV99</f>
        <v>0</v>
      </c>
      <c r="FW100" s="103">
        <f t="shared" si="281"/>
        <v>0</v>
      </c>
      <c r="FX100" s="103">
        <f t="shared" si="281"/>
        <v>0</v>
      </c>
      <c r="FY100" s="103">
        <f t="shared" si="281"/>
        <v>0</v>
      </c>
      <c r="FZ100" s="103">
        <f t="shared" si="281"/>
        <v>0</v>
      </c>
      <c r="GA100" s="103">
        <f t="shared" si="281"/>
        <v>0</v>
      </c>
      <c r="GB100" s="103">
        <f t="shared" si="281"/>
        <v>0</v>
      </c>
      <c r="GC100" s="103">
        <f t="shared" si="281"/>
        <v>0</v>
      </c>
      <c r="GD100" s="103">
        <f t="shared" si="281"/>
        <v>0</v>
      </c>
      <c r="GE100" s="103">
        <f t="shared" si="281"/>
        <v>0</v>
      </c>
      <c r="GF100" s="103">
        <f t="shared" si="281"/>
        <v>0</v>
      </c>
      <c r="GG100" s="103">
        <f t="shared" si="281"/>
        <v>0</v>
      </c>
      <c r="GH100" s="103">
        <f t="shared" si="281"/>
        <v>0</v>
      </c>
      <c r="GI100" s="103">
        <f t="shared" si="281"/>
        <v>0</v>
      </c>
      <c r="GJ100" s="103">
        <f t="shared" si="281"/>
        <v>0</v>
      </c>
      <c r="GK100" s="103">
        <f t="shared" si="281"/>
        <v>5700</v>
      </c>
      <c r="GL100" s="103">
        <f t="shared" si="281"/>
        <v>0</v>
      </c>
      <c r="GM100" s="103">
        <f t="shared" si="281"/>
        <v>0</v>
      </c>
      <c r="GN100" s="103">
        <f t="shared" si="281"/>
        <v>0</v>
      </c>
      <c r="GO100" s="103">
        <f t="shared" si="281"/>
        <v>0</v>
      </c>
      <c r="GP100" s="103">
        <f t="shared" si="281"/>
        <v>0</v>
      </c>
      <c r="GQ100" s="103">
        <f t="shared" si="281"/>
        <v>0</v>
      </c>
      <c r="GR100" s="103">
        <f t="shared" si="281"/>
        <v>0</v>
      </c>
      <c r="GS100" s="103">
        <f t="shared" si="281"/>
        <v>0</v>
      </c>
      <c r="GT100" s="103">
        <f t="shared" si="281"/>
        <v>0</v>
      </c>
      <c r="GU100" s="103">
        <f t="shared" si="281"/>
        <v>5700</v>
      </c>
      <c r="GV100" s="71">
        <f>GU100/E100</f>
        <v>1.1428420378652359E-3</v>
      </c>
      <c r="GW100" s="124">
        <f>GU100/D100</f>
        <v>15.989676840215441</v>
      </c>
    </row>
    <row r="101" spans="1:222" ht="4.5" customHeight="1" x14ac:dyDescent="0.2">
      <c r="A101" s="99"/>
      <c r="B101" s="100"/>
      <c r="C101" s="100"/>
      <c r="D101" s="101"/>
      <c r="E101" s="102"/>
      <c r="F101" s="103"/>
      <c r="G101" s="68"/>
      <c r="H101" s="103"/>
      <c r="I101" s="103"/>
      <c r="J101" s="103"/>
      <c r="K101" s="103"/>
      <c r="L101" s="103"/>
      <c r="M101" s="103"/>
      <c r="N101" s="103"/>
      <c r="O101" s="69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71"/>
      <c r="AO101" s="70"/>
      <c r="AP101" s="103"/>
      <c r="AQ101" s="103"/>
      <c r="AR101" s="103"/>
      <c r="AS101" s="103"/>
      <c r="AT101" s="103"/>
      <c r="AU101" s="123"/>
      <c r="AV101" s="7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  <c r="BM101" s="103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71"/>
      <c r="BX101" s="70"/>
      <c r="BY101" s="103"/>
      <c r="BZ101" s="103"/>
      <c r="CA101" s="103"/>
      <c r="CB101" s="103"/>
      <c r="CC101" s="103"/>
      <c r="CD101" s="103"/>
      <c r="CE101" s="103"/>
      <c r="CF101" s="71"/>
      <c r="CG101" s="72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71"/>
      <c r="FU101" s="106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71"/>
      <c r="GW101" s="107"/>
    </row>
    <row r="102" spans="1:222" ht="12.75" x14ac:dyDescent="0.2">
      <c r="A102" s="99" t="s">
        <v>303</v>
      </c>
      <c r="B102" s="87"/>
      <c r="C102" s="100"/>
      <c r="D102" s="120"/>
      <c r="E102" s="121"/>
      <c r="F102" s="81"/>
      <c r="G102" s="81"/>
      <c r="H102" s="81"/>
      <c r="I102" s="81"/>
      <c r="J102" s="81"/>
      <c r="K102" s="81"/>
      <c r="L102" s="81"/>
      <c r="M102" s="81"/>
      <c r="N102" s="81"/>
      <c r="O102" s="92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92"/>
      <c r="AO102" s="81"/>
      <c r="AP102" s="81"/>
      <c r="AQ102" s="81"/>
      <c r="AR102" s="81"/>
      <c r="AS102" s="81"/>
      <c r="AT102" s="81"/>
      <c r="AU102" s="81"/>
      <c r="AV102" s="92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1"/>
      <c r="BO102" s="81"/>
      <c r="BP102" s="81"/>
      <c r="BQ102" s="81"/>
      <c r="BR102" s="81"/>
      <c r="BS102" s="81"/>
      <c r="BT102" s="81"/>
      <c r="BU102" s="81"/>
      <c r="BV102" s="81"/>
      <c r="BW102" s="92"/>
      <c r="BX102" s="81"/>
      <c r="BY102" s="81"/>
      <c r="BZ102" s="81"/>
      <c r="CA102" s="81"/>
      <c r="CB102" s="81"/>
      <c r="CC102" s="81"/>
      <c r="CD102" s="81"/>
      <c r="CE102" s="81"/>
      <c r="CF102" s="92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1"/>
      <c r="DH102" s="81"/>
      <c r="DI102" s="81"/>
      <c r="DJ102" s="81"/>
      <c r="DK102" s="81"/>
      <c r="DL102" s="81"/>
      <c r="DM102" s="81"/>
      <c r="DN102" s="81"/>
      <c r="DO102" s="81"/>
      <c r="DP102" s="81"/>
      <c r="DQ102" s="81"/>
      <c r="DR102" s="81"/>
      <c r="DS102" s="81"/>
      <c r="DT102" s="81"/>
      <c r="DU102" s="81"/>
      <c r="DV102" s="81"/>
      <c r="DW102" s="81"/>
      <c r="DX102" s="81"/>
      <c r="DY102" s="81"/>
      <c r="DZ102" s="81"/>
      <c r="EA102" s="81"/>
      <c r="EB102" s="81"/>
      <c r="EC102" s="81"/>
      <c r="ED102" s="81"/>
      <c r="EE102" s="81"/>
      <c r="EF102" s="81"/>
      <c r="EG102" s="81"/>
      <c r="EH102" s="81"/>
      <c r="EI102" s="81"/>
      <c r="EJ102" s="81"/>
      <c r="EK102" s="81"/>
      <c r="EL102" s="81"/>
      <c r="EM102" s="81"/>
      <c r="EN102" s="81"/>
      <c r="EO102" s="81"/>
      <c r="EP102" s="81"/>
      <c r="EQ102" s="81"/>
      <c r="ER102" s="81"/>
      <c r="ES102" s="81"/>
      <c r="ET102" s="81"/>
      <c r="EU102" s="81"/>
      <c r="EV102" s="81"/>
      <c r="EW102" s="81"/>
      <c r="EX102" s="81"/>
      <c r="EY102" s="81"/>
      <c r="EZ102" s="81"/>
      <c r="FA102" s="81"/>
      <c r="FB102" s="81"/>
      <c r="FC102" s="81"/>
      <c r="FD102" s="81"/>
      <c r="FE102" s="81"/>
      <c r="FF102" s="81"/>
      <c r="FG102" s="81"/>
      <c r="FH102" s="81"/>
      <c r="FI102" s="81"/>
      <c r="FJ102" s="81"/>
      <c r="FK102" s="81"/>
      <c r="FL102" s="81"/>
      <c r="FM102" s="81"/>
      <c r="FN102" s="81"/>
      <c r="FO102" s="81"/>
      <c r="FP102" s="81"/>
      <c r="FQ102" s="81"/>
      <c r="FR102" s="81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108"/>
    </row>
    <row r="103" spans="1:222" x14ac:dyDescent="0.2">
      <c r="B103" s="87" t="s">
        <v>304</v>
      </c>
      <c r="C103" s="87" t="s">
        <v>305</v>
      </c>
      <c r="D103" s="88">
        <f>IF(ISNA(VLOOKUP($B103,'[2]1516 enrollment_Rev_Exp by size'!$A$6:$C$325,3,FALSE)),"",VLOOKUP($B103,'[2]1516 enrollment_Rev_Exp by size'!$A$6:$C$325,3,FALSE))</f>
        <v>2297.5299999999997</v>
      </c>
      <c r="E103" s="89">
        <v>26998476.489999998</v>
      </c>
      <c r="F103" s="67">
        <f t="shared" ref="F103:F112" si="282">N103+AM103+AU103+BV103+CE103+FS103+GU103</f>
        <v>26998476.489999998</v>
      </c>
      <c r="G103" s="67">
        <f t="shared" ref="G103:G112" si="283">F103-E103</f>
        <v>0</v>
      </c>
      <c r="H103" s="90">
        <f>IF(ISNA(VLOOKUP($B103,'[2]1516 Exp_Rev Access'!$F$7:$FS$310,2,FALSE)),"",VLOOKUP($B103,'[2]1516 Exp_Rev Access'!$F$7:$FS$310,2,FALSE))</f>
        <v>1448375.87</v>
      </c>
      <c r="I103" s="90">
        <f>IF(ISNA(VLOOKUP($B103,'[2]1516 Exp_Rev Access'!$F$7:$FS$310,3,FALSE)),"",VLOOKUP($B103,'[2]1516 Exp_Rev Access'!$F$7:$FS$310,3,FALSE))</f>
        <v>0</v>
      </c>
      <c r="J103" s="90">
        <f>IF(ISNA(VLOOKUP($B103,'[2]1516 Exp_Rev Access'!$F$7:$FS$310,4,FALSE)),"",VLOOKUP($B103,'[2]1516 Exp_Rev Access'!$F$7:$FS$310,4,FALSE))</f>
        <v>0</v>
      </c>
      <c r="K103" s="90">
        <f>IF(ISNA(VLOOKUP($B103,'[2]1516 Exp_Rev Access'!$F$7:$FS$310,5,FALSE)),"-",VLOOKUP($B103,'[2]1516 Exp_Rev Access'!$F$7:$FS$310,5,FALSE))</f>
        <v>0</v>
      </c>
      <c r="L103" s="90">
        <f>IF(ISNA(VLOOKUP($B103,'[2]1516 Exp_Rev Access'!$F$7:$FS$310,6,FALSE)),"",VLOOKUP($B103,'[2]1516 Exp_Rev Access'!$F$7:$FS$310,6,FALSE))</f>
        <v>0</v>
      </c>
      <c r="M103" s="90">
        <f>IF(ISNA(VLOOKUP($B103,'[2]1516 Exp_Rev Access'!$F$7:$FS$310,7,FALSE)),"",VLOOKUP($B103,'[2]1516 Exp_Rev Access'!$F$7:$FS$310,7,FALSE))</f>
        <v>0</v>
      </c>
      <c r="N103" s="53">
        <f t="shared" ref="N103:N112" si="284">SUM(H103:M103)</f>
        <v>1448375.87</v>
      </c>
      <c r="O103" s="91">
        <f t="shared" ref="O103:O112" si="285">N103/E103</f>
        <v>5.3646577818436014E-2</v>
      </c>
      <c r="P103" s="53">
        <f t="shared" ref="P103:P112" si="286">N103/D103</f>
        <v>630.40563996988078</v>
      </c>
      <c r="Q103" s="90">
        <f>IF(ISNA(VLOOKUP($B103,'[2]1516 Exp_Rev Access'!$F$7:$FS$310,8,FALSE)),"",VLOOKUP($B103,'[2]1516 Exp_Rev Access'!$F$7:$FS$310,8,FALSE))</f>
        <v>7679</v>
      </c>
      <c r="R103" s="90">
        <f>IF(ISNA(VLOOKUP($B103,'[2]1516 Exp_Rev Access'!$F$7:$FS$310,9,FALSE)),"",VLOOKUP($B103,'[2]1516 Exp_Rev Access'!$F$7:$FS$310,9,FALSE))</f>
        <v>0</v>
      </c>
      <c r="S103" s="90">
        <f>IF(ISNA(VLOOKUP($B103,'[2]1516 Exp_Rev Access'!$F$7:$FS$310,10,FALSE)),"",VLOOKUP($B103,'[2]1516 Exp_Rev Access'!$F$7:$FS$310,10,FALSE))</f>
        <v>0</v>
      </c>
      <c r="T103" s="90">
        <f>IF(ISNA(VLOOKUP($B103,'[2]1516 Exp_Rev Access'!$F$7:$FS$310,11,FALSE)),"",VLOOKUP($B103,'[2]1516 Exp_Rev Access'!$F$7:$FS$310,11,FALSE))</f>
        <v>0</v>
      </c>
      <c r="U103" s="90">
        <f>IF(ISNA(VLOOKUP($B103,'[2]1516 Exp_Rev Access'!$F$7:$FS$310,12,FALSE)),"",VLOOKUP($B103,'[2]1516 Exp_Rev Access'!$F$7:$FS$310,12,FALSE))</f>
        <v>0</v>
      </c>
      <c r="V103" s="90">
        <f>IF(ISNA(VLOOKUP($B103,'[2]1516 Exp_Rev Access'!$F$7:$FS$310,13,FALSE)),"",VLOOKUP($B103,'[2]1516 Exp_Rev Access'!$F$7:$FS$310,13,FALSE))</f>
        <v>0</v>
      </c>
      <c r="W103" s="90">
        <f>IF(ISNA(VLOOKUP($B103,'[2]1516 Exp_Rev Access'!$F$7:$FS$310,14,FALSE)),"",VLOOKUP($B103,'[2]1516 Exp_Rev Access'!$F$7:$FS$310,14,FALSE))</f>
        <v>0</v>
      </c>
      <c r="X103" s="90">
        <f>IF(ISNA(VLOOKUP($B103,'[2]1516 Exp_Rev Access'!$F$7:$FS$310,15,FALSE)),"",VLOOKUP($B103,'[2]1516 Exp_Rev Access'!$F$7:$FS$310,15,FALSE))</f>
        <v>0</v>
      </c>
      <c r="Y103" s="90">
        <f>IF(ISNA(VLOOKUP($B103,'[2]1516 Exp_Rev Access'!$F$7:$FS$310,16,FALSE)),"",VLOOKUP($B103,'[2]1516 Exp_Rev Access'!$F$7:$FS$310,16,FALSE))</f>
        <v>27809.03</v>
      </c>
      <c r="Z103" s="90">
        <f>IF(ISNA(VLOOKUP($B103,'[2]1516 Exp_Rev Access'!$F$7:$FS$310,17,FALSE)),"",VLOOKUP($B103,'[2]1516 Exp_Rev Access'!$F$7:$FS$310,17,FALSE))</f>
        <v>5558.04</v>
      </c>
      <c r="AA103" s="90">
        <f>IF(ISNA(VLOOKUP($B103,'[2]1516 Exp_Rev Access'!$F$7:$FS$310,18,FALSE)),"",VLOOKUP($B103,'[2]1516 Exp_Rev Access'!$F$7:$FS$310,18,FALSE))</f>
        <v>0</v>
      </c>
      <c r="AB103" s="90">
        <f>IF(ISNA(VLOOKUP($B103,'[2]1516 Exp_Rev Access'!$F$7:$FS$310,19,FALSE)),"",VLOOKUP($B103,'[2]1516 Exp_Rev Access'!$F$7:$FS$310,19,FALSE))</f>
        <v>0</v>
      </c>
      <c r="AC103" s="90">
        <f>IF(ISNA(VLOOKUP($B103,'[2]1516 Exp_Rev Access'!$F$7:$FS$310,20,FALSE)),"",VLOOKUP($B103,'[2]1516 Exp_Rev Access'!$F$7:$FS$310,20,FALSE))</f>
        <v>9900</v>
      </c>
      <c r="AD103" s="90">
        <f>IF(ISNA(VLOOKUP($B103,'[2]1516 Exp_Rev Access'!$F$7:$FS$310,21,FALSE)),"",VLOOKUP($B103,'[2]1516 Exp_Rev Access'!$F$7:$FS$310,21,FALSE))</f>
        <v>12280.44</v>
      </c>
      <c r="AE103" s="90">
        <f>IF(ISNA(VLOOKUP($B103,'[2]1516 Exp_Rev Access'!$F$7:$FS$310,22,FALSE)),"",VLOOKUP($B103,'[2]1516 Exp_Rev Access'!$F$7:$FS$310,22,FALSE))</f>
        <v>44115.83</v>
      </c>
      <c r="AF103" s="90">
        <f>IF(ISNA(VLOOKUP($B103,'[2]1516 Exp_Rev Access'!$F$7:$FS$310,23,FALSE)),"",VLOOKUP($B103,'[2]1516 Exp_Rev Access'!$F$7:$FS$310,23,FALSE))</f>
        <v>0</v>
      </c>
      <c r="AG103" s="90">
        <f>IF(ISNA(VLOOKUP($B103,'[2]1516 Exp_Rev Access'!$F$7:$FS$310,24,FALSE)),"",VLOOKUP($B103,'[2]1516 Exp_Rev Access'!$F$7:$FS$310,24,FALSE))</f>
        <v>11037.27</v>
      </c>
      <c r="AH103" s="90">
        <f>IF(ISNA(VLOOKUP($B103,'[2]1516 Exp_Rev Access'!$F$7:$FS$310,25,FALSE)),"",VLOOKUP($B103,'[2]1516 Exp_Rev Access'!$F$7:$FS$310,25,FALSE))</f>
        <v>1350.56</v>
      </c>
      <c r="AI103" s="90">
        <f>IF(ISNA(VLOOKUP($B103,'[2]1516 Exp_Rev Access'!$F$7:$FS$310,26,FALSE)),"",VLOOKUP($B103,'[2]1516 Exp_Rev Access'!$F$7:$FS$310,26,FALSE))</f>
        <v>5207.2</v>
      </c>
      <c r="AJ103" s="90">
        <f>IF(ISNA(VLOOKUP($B103,'[2]1516 Exp_Rev Access'!$F$7:$FS$310,27,FALSE)),"",VLOOKUP($B103,'[2]1516 Exp_Rev Access'!$F$7:$FS$310,27,FALSE))</f>
        <v>0</v>
      </c>
      <c r="AK103" s="90">
        <f>IF(ISNA(VLOOKUP($B103,'[2]1516 Exp_Rev Access'!$F$7:$FS$310,28,FALSE)),"",VLOOKUP($B103,'[2]1516 Exp_Rev Access'!$F$7:$FS$310,28,FALSE))</f>
        <v>388.94</v>
      </c>
      <c r="AL103" s="90">
        <f>IF(ISNA(VLOOKUP($B103,'[2]1516 Exp_Rev Access'!$F$7:$FS$310,29,FALSE)),"",VLOOKUP($B103,'[2]1516 Exp_Rev Access'!$F$7:$FS$310,29,FALSE))</f>
        <v>78720.05</v>
      </c>
      <c r="AM103" s="53">
        <f t="shared" ref="AM103:AM112" si="287">SUM(Q103:AL103)</f>
        <v>204046.36</v>
      </c>
      <c r="AN103" s="92">
        <f t="shared" ref="AN103:AN113" si="288">AM103/E103</f>
        <v>7.5576990455582553E-3</v>
      </c>
      <c r="AO103" s="68">
        <f t="shared" ref="AO103:AO113" si="289">AM103/D103</f>
        <v>88.811184184754936</v>
      </c>
      <c r="AP103" s="90">
        <f>IF(ISNA(VLOOKUP($B103,'[2]1516 Exp_Rev Access'!$F$7:$FS$310,30,FALSE)),"",VLOOKUP($B103,'[2]1516 Exp_Rev Access'!$F$7:$FS$310,30,FALSE))</f>
        <v>13404028.039999999</v>
      </c>
      <c r="AQ103" s="90">
        <f>IF(ISNA(VLOOKUP($B103,'[2]1516 Exp_Rev Access'!$F$7:$FS$310,31,FALSE)),"",VLOOKUP($B103,'[2]1516 Exp_Rev Access'!$F$7:$FS$310,31,FALSE))</f>
        <v>402183.3</v>
      </c>
      <c r="AR103" s="90">
        <f>IF(ISNA(VLOOKUP($B103,'[2]1516 Exp_Rev Access'!$F$7:$FS$310,32,FALSE)),"",VLOOKUP($B103,'[2]1516 Exp_Rev Access'!$F$7:$FS$310,32,FALSE))</f>
        <v>2453244</v>
      </c>
      <c r="AS103" s="90">
        <f>IF(ISNA(VLOOKUP($B103,'[2]1516 Exp_Rev Access'!$F$7:$FS$310,33,FALSE)),"",VLOOKUP($B103,'[2]1516 Exp_Rev Access'!$F$7:$FS$310,33,FALSE))</f>
        <v>0</v>
      </c>
      <c r="AT103" s="90">
        <f>IF(ISNA(VLOOKUP($B103,'[2]1516 Exp_Rev Access'!$F$7:$FS$310,34,FALSE)),"",VLOOKUP($B103,'[2]1516 Exp_Rev Access'!$F$7:$FS$310,34,FALSE))</f>
        <v>0</v>
      </c>
      <c r="AU103" s="53">
        <f t="shared" ref="AU103:AU112" si="290">SUM(AP103:AT103)</f>
        <v>16259455.34</v>
      </c>
      <c r="AV103" s="93">
        <f t="shared" ref="AV103:AV113" si="291">AU103/E103</f>
        <v>0.60223603157838779</v>
      </c>
      <c r="AW103" s="53">
        <f t="shared" ref="AW103:AW113" si="292">AU103/D103</f>
        <v>7076.9284144276689</v>
      </c>
      <c r="AX103" s="90">
        <f>IF(ISNA(VLOOKUP($B103,'[2]1516 Exp_Rev Access'!$F$7:$FS$310,35,FALSE)),"",VLOOKUP($B103,'[2]1516 Exp_Rev Access'!$F$7:$FS$310,35,FALSE))</f>
        <v>0</v>
      </c>
      <c r="AY103" s="90">
        <f>IF(ISNA(VLOOKUP($B103,'[2]1516 Exp_Rev Access'!$F$7:$FS$310,36,FALSE)),"",VLOOKUP($B103,'[2]1516 Exp_Rev Access'!$F$7:$FS$310,36,FALSE))</f>
        <v>1510992.34</v>
      </c>
      <c r="AZ103" s="90">
        <f>IF(ISNA(VLOOKUP($B103,'[2]1516 Exp_Rev Access'!$F$7:$FS$310,37,FALSE)),"",VLOOKUP($B103,'[2]1516 Exp_Rev Access'!$F$7:$FS$310,37,FALSE))</f>
        <v>94355.71</v>
      </c>
      <c r="BA103" s="90">
        <f>IF(ISNA(VLOOKUP($B103,'[2]1516 Exp_Rev Access'!$F$7:$FS$310,38,FALSE)),"",VLOOKUP($B103,'[2]1516 Exp_Rev Access'!$F$7:$FS$310,38,FALSE))</f>
        <v>0</v>
      </c>
      <c r="BB103" s="90">
        <f>IF(ISNA(VLOOKUP($B103,'[2]1516 Exp_Rev Access'!$F$7:$FS$310,39,FALSE)),"",VLOOKUP($B103,'[2]1516 Exp_Rev Access'!$F$7:$FS$310,39,FALSE))</f>
        <v>0</v>
      </c>
      <c r="BC103" s="90">
        <f>IF(ISNA(VLOOKUP($B103,'[2]1516 Exp_Rev Access'!$F$7:$FS$310,40,FALSE)),"",VLOOKUP($B103,'[2]1516 Exp_Rev Access'!$F$7:$FS$310,40,FALSE))</f>
        <v>850149.68</v>
      </c>
      <c r="BD103" s="90">
        <f>IF(ISNA(VLOOKUP($B103,'[2]1516 Exp_Rev Access'!$F$7:$FS$310,41,FALSE)),"",VLOOKUP($B103,'[2]1516 Exp_Rev Access'!$F$7:$FS$310,41,FALSE))</f>
        <v>0</v>
      </c>
      <c r="BE103" s="90">
        <f>IF(ISNA(VLOOKUP($B103,'[2]1516 Exp_Rev Access'!$F$7:$FS$310,42,FALSE)),"",VLOOKUP($B103,'[2]1516 Exp_Rev Access'!$F$7:$FS$310,42,FALSE))</f>
        <v>101662.64</v>
      </c>
      <c r="BF103" s="90">
        <f>IF(ISNA(VLOOKUP($B103,'[2]1516 Exp_Rev Access'!$F$7:$FS$310,43,FALSE)),"",VLOOKUP($B103,'[2]1516 Exp_Rev Access'!$F$7:$FS$310,43,FALSE))</f>
        <v>0</v>
      </c>
      <c r="BG103" s="90">
        <f>IF(ISNA(VLOOKUP($B103,'[2]1516 Exp_Rev Access'!$F$7:$FS$310,44,FALSE)),"",VLOOKUP($B103,'[2]1516 Exp_Rev Access'!$F$7:$FS$310,44,FALSE))</f>
        <v>1264309.58</v>
      </c>
      <c r="BH103" s="90">
        <f>IF(ISNA(VLOOKUP($B103,'[2]1516 Exp_Rev Access'!$F$7:$FS$310,45,FALSE)),"",VLOOKUP($B103,'[2]1516 Exp_Rev Access'!$F$7:$FS$310,45,FALSE))</f>
        <v>0</v>
      </c>
      <c r="BI103" s="90">
        <f>IF(ISNA(VLOOKUP($B103,'[2]1516 Exp_Rev Access'!$F$7:$FS$310,46,FALSE)),"",VLOOKUP($B103,'[2]1516 Exp_Rev Access'!$F$7:$FS$310,46,FALSE))</f>
        <v>0</v>
      </c>
      <c r="BJ103" s="90">
        <f>IF(ISNA(VLOOKUP($B103,'[2]1516 Exp_Rev Access'!$F$7:$FS$310,47,FALSE)),"",VLOOKUP($B103,'[2]1516 Exp_Rev Access'!$F$7:$FS$310,47,FALSE))</f>
        <v>29170.62</v>
      </c>
      <c r="BK103" s="90">
        <f>IF(ISNA(VLOOKUP($B103,'[2]1516 Exp_Rev Access'!$F$7:$FS$310,48,FALSE)),"",VLOOKUP($B103,'[2]1516 Exp_Rev Access'!$F$7:$FS$310,48,FALSE))</f>
        <v>823169.17</v>
      </c>
      <c r="BL103" s="90">
        <f>IF(ISNA(VLOOKUP($B103,'[2]1516 Exp_Rev Access'!$F$7:$FS$310,49,FALSE)),"",VLOOKUP($B103,'[2]1516 Exp_Rev Access'!$F$7:$FS$310,49,FALSE))</f>
        <v>896.01</v>
      </c>
      <c r="BM103" s="90">
        <f>IF(ISNA(VLOOKUP($B103,'[2]1516 Exp_Rev Access'!$F$7:$FS$310,50,FALSE)),"",VLOOKUP($B103,'[2]1516 Exp_Rev Access'!$F$7:$FS$310,50,FALSE))</f>
        <v>0</v>
      </c>
      <c r="BN103" s="90">
        <f>IF(ISNA(VLOOKUP($B103,'[2]1516 Exp_Rev Access'!$F$7:$FS$310,51,FALSE)),"",VLOOKUP($B103,'[2]1516 Exp_Rev Access'!$F$7:$FS$310,51,FALSE))</f>
        <v>0</v>
      </c>
      <c r="BO103" s="90">
        <f>IF(ISNA(VLOOKUP($B103,'[2]1516 Exp_Rev Access'!$F$7:$FS$310,52,FALSE)),"",VLOOKUP($B103,'[2]1516 Exp_Rev Access'!$F$7:$FS$310,52,FALSE))</f>
        <v>0</v>
      </c>
      <c r="BP103" s="90">
        <f>IF(ISNA(VLOOKUP($B103,'[2]1516 Exp_Rev Access'!$F$7:$FS$310,53,FALSE)),"",VLOOKUP($B103,'[2]1516 Exp_Rev Access'!$F$7:$FS$310,53,FALSE))</f>
        <v>0</v>
      </c>
      <c r="BQ103" s="90">
        <f>IF(ISNA(VLOOKUP($B103,'[2]1516 Exp_Rev Access'!$F$7:$FS$310,54,FALSE)),"",VLOOKUP($B103,'[2]1516 Exp_Rev Access'!$F$7:$FS$310,54,FALSE))</f>
        <v>412780</v>
      </c>
      <c r="BR103" s="90">
        <f>IF(ISNA(VLOOKUP($B103,'[2]1516 Exp_Rev Access'!$F$7:$FS$310,55,FALSE)),"",VLOOKUP($B103,'[2]1516 Exp_Rev Access'!$F$7:$FS$310,55,FALSE))</f>
        <v>0</v>
      </c>
      <c r="BS103" s="90">
        <f>IF(ISNA(VLOOKUP($B103,'[2]1516 Exp_Rev Access'!$F$7:$FS$310,56,FALSE)),"",VLOOKUP($B103,'[2]1516 Exp_Rev Access'!$F$7:$FS$310,56,FALSE))</f>
        <v>0</v>
      </c>
      <c r="BT103" s="90">
        <f>IF(ISNA(VLOOKUP($B103,'[2]1516 Exp_Rev Access'!$F$7:$FS$310,57,FALSE)),"",VLOOKUP($B103,'[2]1516 Exp_Rev Access'!$F$7:$FS$310,57,FALSE))</f>
        <v>0</v>
      </c>
      <c r="BU103" s="90">
        <f>IF(ISNA(VLOOKUP($B103,'[2]1516 Exp_Rev Access'!$F$7:$FS$310,58,FALSE)),"",VLOOKUP($B103,'[2]1516 Exp_Rev Access'!$F$7:$FS$310,58,FALSE))</f>
        <v>0</v>
      </c>
      <c r="BV103" s="53">
        <f t="shared" ref="BV103:BV112" si="293">SUM(AX103:BU103)</f>
        <v>5087485.75</v>
      </c>
      <c r="BW103" s="92">
        <f t="shared" ref="BW103:BW113" si="294">BV103/E103</f>
        <v>0.18843603089546038</v>
      </c>
      <c r="BX103" s="68">
        <f t="shared" ref="BX103:BX113" si="295">BV103/D103</f>
        <v>2214.3283221546621</v>
      </c>
      <c r="BY103" s="90">
        <f>IF(ISNA(VLOOKUP($B103,'[2]1516 Exp_Rev Access'!$F$7:$FS$310,59,FALSE)),"",VLOOKUP($B103,'[2]1516 Exp_Rev Access'!$F$7:$FS$310,59,FALSE))</f>
        <v>481097.08</v>
      </c>
      <c r="BZ103" s="90">
        <f>IF(ISNA(VLOOKUP($B103,'[2]1516 Exp_Rev Access'!$F$7:$FS$310,60,FALSE)),"",VLOOKUP($B103,'[2]1516 Exp_Rev Access'!$F$7:$FS$310,60,FALSE))</f>
        <v>0</v>
      </c>
      <c r="CA103" s="90">
        <f>IF(ISNA(VLOOKUP($B103,'[2]1516 Exp_Rev Access'!$F$7:$FS$310,61,FALSE)),"",VLOOKUP($B103,'[2]1516 Exp_Rev Access'!$F$7:$FS$310,61,FALSE))</f>
        <v>0</v>
      </c>
      <c r="CB103" s="90">
        <f>IF(ISNA(VLOOKUP($B103,'[2]1516 Exp_Rev Access'!$F$7:$FS$310,62,FALSE)),"",VLOOKUP($B103,'[2]1516 Exp_Rev Access'!$F$7:$FS$310,62,FALSE))</f>
        <v>0</v>
      </c>
      <c r="CC103" s="90">
        <f>IF(ISNA(VLOOKUP($B103,'[2]1516 Exp_Rev Access'!$F$7:$FS$310,63,FALSE)),"",VLOOKUP($B103,'[2]1516 Exp_Rev Access'!$F$7:$FS$310,63,FALSE))</f>
        <v>0</v>
      </c>
      <c r="CD103" s="90">
        <f>IF(ISNA(VLOOKUP($B103,'[2]1516 Exp_Rev Access'!$F$7:$FS$310,64,FALSE)),"",VLOOKUP($B103,'[2]1516 Exp_Rev Access'!$F$7:$FS$310,64,FALSE))</f>
        <v>0</v>
      </c>
      <c r="CE103" s="53">
        <f t="shared" ref="CE103:CE112" si="296">SUM(BY103:CD103)</f>
        <v>481097.08</v>
      </c>
      <c r="CF103" s="92">
        <f>CE103/E103</f>
        <v>1.7819415854009178E-2</v>
      </c>
      <c r="CG103" s="94">
        <f t="shared" ref="CG103:CG113" si="297">CE103/D103</f>
        <v>209.3975182043325</v>
      </c>
      <c r="CH103" s="90">
        <f>IF(ISNA(VLOOKUP($B103,'[2]1516 Exp_Rev Access'!$F$7:$FS$310,65,FALSE)),"",VLOOKUP($B103,'[2]1516 Exp_Rev Access'!$F$7:$FS$310,65,FALSE))</f>
        <v>0</v>
      </c>
      <c r="CI103" s="90">
        <f>IF(ISNA(VLOOKUP($B103,'[2]1516 Exp_Rev Access'!$F$7:$FS$310,66,FALSE)),"",VLOOKUP($B103,'[2]1516 Exp_Rev Access'!$F$7:$FS$310,66,FALSE))</f>
        <v>0</v>
      </c>
      <c r="CJ103" s="90">
        <f>IF(ISNA(VLOOKUP($B103,'[2]1516 Exp_Rev Access'!$F$7:$FS$310,67,FALSE)),"",VLOOKUP($B103,'[2]1516 Exp_Rev Access'!$F$7:$FS$310,67,FALSE))</f>
        <v>0</v>
      </c>
      <c r="CK103" s="90">
        <f>IF(ISNA(VLOOKUP($B103,'[2]1516 Exp_Rev Access'!$F$7:$FS$310,68,FALSE)),"",VLOOKUP($B103,'[2]1516 Exp_Rev Access'!$F$7:$FS$310,68,FALSE))</f>
        <v>0</v>
      </c>
      <c r="CL103" s="90">
        <f>IF(ISNA(VLOOKUP($B103,'[2]1516 Exp_Rev Access'!$F$7:$FS$310,69,FALSE)),"",VLOOKUP($B103,'[2]1516 Exp_Rev Access'!$F$7:$FS$310,69,FALSE))</f>
        <v>0</v>
      </c>
      <c r="CM103" s="90">
        <f>IF(ISNA(VLOOKUP($B103,'[2]1516 Exp_Rev Access'!$F$7:$FS$310,70,FALSE)),"",VLOOKUP($B103,'[2]1516 Exp_Rev Access'!$F$7:$FS$310,70,FALSE))</f>
        <v>0</v>
      </c>
      <c r="CN103" s="90">
        <f>IF(ISNA(VLOOKUP($B103,'[2]1516 Exp_Rev Access'!$F$7:$FS$310,71,FALSE)),"",VLOOKUP($B103,'[2]1516 Exp_Rev Access'!$F$7:$FS$310,71,FALSE))</f>
        <v>0</v>
      </c>
      <c r="CO103" s="90">
        <f>IF(ISNA(VLOOKUP($B103,'[2]1516 Exp_Rev Access'!$F$7:$FS$310,72,FALSE)),"",VLOOKUP($B103,'[2]1516 Exp_Rev Access'!$F$7:$FS$310,72,FALSE))</f>
        <v>0</v>
      </c>
      <c r="CP103" s="90">
        <f>IF(ISNA(VLOOKUP($B103,'[2]1516 Exp_Rev Access'!$F$7:$FS$310,73,FALSE)),"",VLOOKUP($B103,'[2]1516 Exp_Rev Access'!$F$7:$FS$310,73,FALSE))</f>
        <v>0</v>
      </c>
      <c r="CQ103" s="90">
        <f>IF(ISNA(VLOOKUP($B103,'[2]1516 Exp_Rev Access'!$F$7:$FS$310,74,FALSE)),"",VLOOKUP($B103,'[2]1516 Exp_Rev Access'!$F$7:$FS$310,74,FALSE))</f>
        <v>361007.32</v>
      </c>
      <c r="CR103" s="90">
        <f>IF(ISNA(VLOOKUP($B103,'[2]1516 Exp_Rev Access'!$F$7:$FS$310,75,FALSE)),"",VLOOKUP($B103,'[2]1516 Exp_Rev Access'!$F$7:$FS$310,75,FALSE))</f>
        <v>0</v>
      </c>
      <c r="CS103" s="90">
        <f>IF(ISNA(VLOOKUP($B103,'[2]1516 Exp_Rev Access'!$F$7:$FS$310,76,FALSE)),"",VLOOKUP($B103,'[2]1516 Exp_Rev Access'!$F$7:$FS$310,76,FALSE))</f>
        <v>20795.63</v>
      </c>
      <c r="CT103" s="90">
        <f>IF(ISNA(VLOOKUP($B103,'[2]1516 Exp_Rev Access'!$F$7:$FS$310,77,FALSE)),"",VLOOKUP($B103,'[2]1516 Exp_Rev Access'!$F$7:$FS$310,77,FALSE))</f>
        <v>0</v>
      </c>
      <c r="CU103" s="90">
        <f>IF(ISNA(VLOOKUP($B103,'[2]1516 Exp_Rev Access'!$F$7:$FS$310,78,FALSE)),"",VLOOKUP($B103,'[2]1516 Exp_Rev Access'!$F$7:$FS$310,78,FALSE))</f>
        <v>1050912.08</v>
      </c>
      <c r="CV103" s="90">
        <f>IF(ISNA(VLOOKUP($B103,'[2]1516 Exp_Rev Access'!$F$7:$FS$310,79,FALSE)),"",VLOOKUP($B103,'[2]1516 Exp_Rev Access'!$F$7:$FS$310,79,FALSE))</f>
        <v>107345.7</v>
      </c>
      <c r="CW103" s="90">
        <f>IF(ISNA(VLOOKUP($B103,'[2]1516 Exp_Rev Access'!$F$7:$FS$310,80,FALSE)),"",VLOOKUP($B103,'[2]1516 Exp_Rev Access'!$F$7:$FS$310,80,FALSE))</f>
        <v>256642.76</v>
      </c>
      <c r="CX103" s="90">
        <f>IF(ISNA(VLOOKUP($B103,'[2]1516 Exp_Rev Access'!$F$7:$FS$310,81,FALSE)),"",VLOOKUP($B103,'[2]1516 Exp_Rev Access'!$F$7:$FS$310,81,FALSE))</f>
        <v>0</v>
      </c>
      <c r="CY103" s="90">
        <f>IF(ISNA(VLOOKUP($B103,'[2]1516 Exp_Rev Access'!$F$7:$FS$310,82,FALSE)),"",VLOOKUP($B103,'[2]1516 Exp_Rev Access'!$F$7:$FS$310,82,FALSE))</f>
        <v>0</v>
      </c>
      <c r="CZ103" s="90">
        <f>IF(ISNA(VLOOKUP($B103,'[2]1516 Exp_Rev Access'!$F$7:$FS$310,83,FALSE)),"",VLOOKUP($B103,'[2]1516 Exp_Rev Access'!$F$7:$FS$310,83,FALSE))</f>
        <v>0</v>
      </c>
      <c r="DA103" s="90">
        <f>IF(ISNA(VLOOKUP($B103,'[2]1516 Exp_Rev Access'!$F$7:$FS$310,84,FALSE)),"",VLOOKUP($B103,'[2]1516 Exp_Rev Access'!$F$7:$FS$310,84,FALSE))</f>
        <v>0</v>
      </c>
      <c r="DB103" s="90">
        <f>IF(ISNA(VLOOKUP($B103,'[2]1516 Exp_Rev Access'!$F$7:$FS$310,85,FALSE)),"",VLOOKUP($B103,'[2]1516 Exp_Rev Access'!$F$7:$FS$310,85,FALSE))</f>
        <v>73001.100000000006</v>
      </c>
      <c r="DC103" s="90">
        <f>IF(ISNA(VLOOKUP($B103,'[2]1516 Exp_Rev Access'!$F$7:$FS$310,86,FALSE)),"",VLOOKUP($B103,'[2]1516 Exp_Rev Access'!$F$7:$FS$310,86,FALSE))</f>
        <v>0</v>
      </c>
      <c r="DD103" s="90">
        <f>IF(ISNA(VLOOKUP($B103,'[2]1516 Exp_Rev Access'!$F$7:$FS$310,87,FALSE)),"",VLOOKUP($B103,'[2]1516 Exp_Rev Access'!$F$7:$FS$310,87,FALSE))</f>
        <v>0</v>
      </c>
      <c r="DE103" s="90">
        <f>IF(ISNA(VLOOKUP($B103,'[2]1516 Exp_Rev Access'!$F$7:$FS$310,88,FALSE)),"",VLOOKUP($B103,'[2]1516 Exp_Rev Access'!$F$7:$FS$310,88,FALSE))</f>
        <v>0</v>
      </c>
      <c r="DF103" s="90">
        <f>IF(ISNA(VLOOKUP($B103,'[2]1516 Exp_Rev Access'!$F$7:$FS$310,89,FALSE)),"",VLOOKUP($B103,'[2]1516 Exp_Rev Access'!$F$7:$FS$310,89,FALSE))</f>
        <v>0</v>
      </c>
      <c r="DG103" s="90">
        <f>IF(ISNA(VLOOKUP($B103,'[2]1516 Exp_Rev Access'!$F$7:$FS$310,90,FALSE)),"",VLOOKUP($B103,'[2]1516 Exp_Rev Access'!$F$7:$FS$310,90,FALSE))</f>
        <v>0</v>
      </c>
      <c r="DH103" s="90">
        <f>IF(ISNA(VLOOKUP($B103,'[2]1516 Exp_Rev Access'!$F$7:$FS$310,91,FALSE)),"",VLOOKUP($B103,'[2]1516 Exp_Rev Access'!$F$7:$FS$310,91,FALSE))</f>
        <v>24683.69</v>
      </c>
      <c r="DI103" s="90">
        <f>IF(ISNA(VLOOKUP($B103,'[2]1516 Exp_Rev Access'!$F$7:$FS$310,92,FALSE)),"",VLOOKUP($B103,'[2]1516 Exp_Rev Access'!$F$7:$FS$310,92,FALSE))</f>
        <v>1346028.83</v>
      </c>
      <c r="DJ103" s="90">
        <f>IF(ISNA(VLOOKUP($B103,'[2]1516 Exp_Rev Access'!$F$7:$FS$310,93,FALSE)),"",VLOOKUP($B103,'[2]1516 Exp_Rev Access'!$F$7:$FS$310,93,FALSE))</f>
        <v>0</v>
      </c>
      <c r="DK103" s="90">
        <f>IF(ISNA(VLOOKUP($B103,'[2]1516 Exp_Rev Access'!$F$7:$FS$310,94,FALSE)),"",VLOOKUP($B103,'[2]1516 Exp_Rev Access'!$F$7:$FS$310,94,FALSE))</f>
        <v>0</v>
      </c>
      <c r="DL103" s="90">
        <f>IF(ISNA(VLOOKUP($B103,'[2]1516 Exp_Rev Access'!$F$7:$FS$310,95,FALSE)),"",VLOOKUP($B103,'[2]1516 Exp_Rev Access'!$F$7:$FS$310,95,FALSE))</f>
        <v>0</v>
      </c>
      <c r="DM103" s="90">
        <f>IF(ISNA(VLOOKUP($B103,'[2]1516 Exp_Rev Access'!$F$7:$FS$310,96,FALSE)),"",VLOOKUP($B103,'[2]1516 Exp_Rev Access'!$F$7:$FS$310,96,FALSE))</f>
        <v>0</v>
      </c>
      <c r="DN103" s="90">
        <f>IF(ISNA(VLOOKUP($B103,'[2]1516 Exp_Rev Access'!$F$7:$FS$310,97,FALSE)),"",VLOOKUP($B103,'[2]1516 Exp_Rev Access'!$F$7:$FS$310,97,FALSE))</f>
        <v>0</v>
      </c>
      <c r="DO103" s="90">
        <f>IF(ISNA(VLOOKUP($B103,'[2]1516 Exp_Rev Access'!$F$7:$FS$310,98,FALSE)),"",VLOOKUP($B103,'[2]1516 Exp_Rev Access'!$F$7:$FS$310,98,FALSE))</f>
        <v>0</v>
      </c>
      <c r="DP103" s="90">
        <f>IF(ISNA(VLOOKUP($B103,'[2]1516 Exp_Rev Access'!$F$7:$FS$310,99,FALSE)),"",VLOOKUP($B103,'[2]1516 Exp_Rev Access'!$F$7:$FS$310,99,FALSE))</f>
        <v>0</v>
      </c>
      <c r="DQ103" s="90">
        <f>IF(ISNA(VLOOKUP($B103,'[2]1516 Exp_Rev Access'!$F$7:$FS$310,100,FALSE)),"",VLOOKUP($B103,'[2]1516 Exp_Rev Access'!$F$7:$FS$310,100,FALSE))</f>
        <v>0</v>
      </c>
      <c r="DR103" s="90">
        <f>IF(ISNA(VLOOKUP($B103,'[2]1516 Exp_Rev Access'!$F$7:$FS$310,101,FALSE)),"",VLOOKUP($B103,'[2]1516 Exp_Rev Access'!$F$7:$FS$310,101,FALSE))</f>
        <v>0</v>
      </c>
      <c r="DS103" s="90">
        <f>IF(ISNA(VLOOKUP($B103,'[2]1516 Exp_Rev Access'!$F$7:$FS$310,102,FALSE)),"",VLOOKUP($B103,'[2]1516 Exp_Rev Access'!$F$7:$FS$310,102,FALSE))</f>
        <v>0</v>
      </c>
      <c r="DT103" s="90">
        <f>IF(ISNA(VLOOKUP($B103,'[2]1516 Exp_Rev Access'!$F$7:$FS$310,103,FALSE)),"",VLOOKUP($B103,'[2]1516 Exp_Rev Access'!$F$7:$FS$310,103,FALSE))</f>
        <v>0</v>
      </c>
      <c r="DU103" s="90">
        <f>IF(ISNA(VLOOKUP($B103,'[2]1516 Exp_Rev Access'!$F$7:$FS$310,104,FALSE)),"",VLOOKUP($B103,'[2]1516 Exp_Rev Access'!$F$7:$FS$310,104,FALSE))</f>
        <v>0</v>
      </c>
      <c r="DV103" s="90">
        <f>IF(ISNA(VLOOKUP($B103,'[2]1516 Exp_Rev Access'!$F$7:$FS$310,105,FALSE)),"",VLOOKUP($B103,'[2]1516 Exp_Rev Access'!$F$7:$FS$310,105,FALSE))</f>
        <v>0</v>
      </c>
      <c r="DW103" s="90">
        <f>IF(ISNA(VLOOKUP($B103,'[2]1516 Exp_Rev Access'!$F$7:$FS$310,106,FALSE)),"",VLOOKUP($B103,'[2]1516 Exp_Rev Access'!$F$7:$FS$310,106,FALSE))</f>
        <v>0</v>
      </c>
      <c r="DX103" s="90">
        <f>IF(ISNA(VLOOKUP($B103,'[2]1516 Exp_Rev Access'!$F$7:$FS$310,107,FALSE)),"",VLOOKUP($B103,'[2]1516 Exp_Rev Access'!$F$7:$FS$310,107,FALSE))</f>
        <v>0</v>
      </c>
      <c r="DY103" s="90">
        <f>IF(ISNA(VLOOKUP($B103,'[2]1516 Exp_Rev Access'!$F$7:$FS$310,108,FALSE)),"",VLOOKUP($B103,'[2]1516 Exp_Rev Access'!$F$7:$FS$310,108,FALSE))</f>
        <v>0</v>
      </c>
      <c r="DZ103" s="90">
        <f>IF(ISNA(VLOOKUP($B103,'[2]1516 Exp_Rev Access'!$F$7:$FS$310,109,FALSE)),"",VLOOKUP($B103,'[2]1516 Exp_Rev Access'!$F$7:$FS$310,109,FALSE))</f>
        <v>0</v>
      </c>
      <c r="EA103" s="90">
        <f>IF(ISNA(VLOOKUP($B103,'[2]1516 Exp_Rev Access'!$F$7:$FS$310,110,FALSE)),"",VLOOKUP($B103,'[2]1516 Exp_Rev Access'!$F$7:$FS$310,110,FALSE))</f>
        <v>0</v>
      </c>
      <c r="EB103" s="90">
        <f>IF(ISNA(VLOOKUP($B103,'[2]1516 Exp_Rev Access'!$F$7:$FS$310,111,FALSE)),"",VLOOKUP($B103,'[2]1516 Exp_Rev Access'!$F$7:$FS$310,111,FALSE))</f>
        <v>0</v>
      </c>
      <c r="EC103" s="90">
        <f>IF(ISNA(VLOOKUP($B103,'[2]1516 Exp_Rev Access'!$F$7:$FS$310,112,FALSE)),"",VLOOKUP($B103,'[2]1516 Exp_Rev Access'!$F$7:$FS$310,112,FALSE))</f>
        <v>0</v>
      </c>
      <c r="ED103" s="90">
        <f>IF(ISNA(VLOOKUP($B103,'[2]1516 Exp_Rev Access'!$F$7:$FS$310,113,FALSE)),"",VLOOKUP($B103,'[2]1516 Exp_Rev Access'!$F$7:$FS$310,113,FALSE))</f>
        <v>0</v>
      </c>
      <c r="EE103" s="90">
        <f>IF(ISNA(VLOOKUP($B103,'[2]1516 Exp_Rev Access'!$F$7:$FS$310,114,FALSE)),"",VLOOKUP($B103,'[2]1516 Exp_Rev Access'!$F$7:$FS$310,114,FALSE))</f>
        <v>0</v>
      </c>
      <c r="EF103" s="90">
        <f>IF(ISNA(VLOOKUP($B103,'[2]1516 Exp_Rev Access'!$F$7:$FS$310,115,FALSE)),"",VLOOKUP($B103,'[2]1516 Exp_Rev Access'!$F$7:$FS$310,115,FALSE))</f>
        <v>0</v>
      </c>
      <c r="EG103" s="90">
        <f>IF(ISNA(VLOOKUP($B103,'[2]1516 Exp_Rev Access'!$F$7:$FS$310,116,FALSE)),"",VLOOKUP($B103,'[2]1516 Exp_Rev Access'!$F$7:$FS$310,116,FALSE))</f>
        <v>0</v>
      </c>
      <c r="EH103" s="90">
        <f>IF(ISNA(VLOOKUP($B103,'[2]1516 Exp_Rev Access'!$F$7:$FS$310,117,FALSE)),"",VLOOKUP($B103,'[2]1516 Exp_Rev Access'!$F$7:$FS$310,117,FALSE))</f>
        <v>0</v>
      </c>
      <c r="EI103" s="90">
        <f>IF(ISNA(VLOOKUP($B103,'[2]1516 Exp_Rev Access'!$F$7:$FS$310,118,FALSE)),"",VLOOKUP($B103,'[2]1516 Exp_Rev Access'!$F$7:$FS$310,118,FALSE))</f>
        <v>0</v>
      </c>
      <c r="EJ103" s="90">
        <f>IF(ISNA(VLOOKUP($B103,'[2]1516 Exp_Rev Access'!$F$7:$FS$310,119,FALSE)),"",VLOOKUP($B103,'[2]1516 Exp_Rev Access'!$F$7:$FS$310,119,FALSE))</f>
        <v>0</v>
      </c>
      <c r="EK103" s="90">
        <f>IF(ISNA(VLOOKUP($B103,'[2]1516 Exp_Rev Access'!$F$7:$FS$310,120,FALSE)),"",VLOOKUP($B103,'[2]1516 Exp_Rev Access'!$F$7:$FS$310,120,FALSE))</f>
        <v>0</v>
      </c>
      <c r="EL103" s="90">
        <f>IF(ISNA(VLOOKUP($B103,'[2]1516 Exp_Rev Access'!$F$7:$FS$310,121,FALSE)),"",VLOOKUP($B103,'[2]1516 Exp_Rev Access'!$F$7:$FS$310,121,FALSE))</f>
        <v>0</v>
      </c>
      <c r="EM103" s="90">
        <f>IF(ISNA(VLOOKUP($B103,'[2]1516 Exp_Rev Access'!$F$7:$FS$310,122,FALSE)),"",VLOOKUP($B103,'[2]1516 Exp_Rev Access'!$F$7:$FS$310,122,FALSE))</f>
        <v>0</v>
      </c>
      <c r="EN103" s="90">
        <f>IF(ISNA(VLOOKUP($B103,'[2]1516 Exp_Rev Access'!$F$7:$FS$310,123,FALSE)),"",VLOOKUP($B103,'[2]1516 Exp_Rev Access'!$F$7:$FS$310,123,FALSE))</f>
        <v>148987.76999999999</v>
      </c>
      <c r="EO103" s="90">
        <f>IF(ISNA(VLOOKUP($B103,'[2]1516 Exp_Rev Access'!$F$7:$FS$310,124,FALSE)),"",VLOOKUP($B103,'[2]1516 Exp_Rev Access'!$F$7:$FS$310,124,FALSE))</f>
        <v>0</v>
      </c>
      <c r="EP103" s="90">
        <f>IF(ISNA(VLOOKUP($B103,'[2]1516 Exp_Rev Access'!$F$7:$FS$310,125,FALSE)),"",VLOOKUP($B103,'[2]1516 Exp_Rev Access'!$F$7:$FS$310,125,FALSE))</f>
        <v>0</v>
      </c>
      <c r="EQ103" s="90">
        <f>IF(ISNA(VLOOKUP($B103,'[2]1516 Exp_Rev Access'!$F$7:$FS$310,126,FALSE)),"",VLOOKUP($B103,'[2]1516 Exp_Rev Access'!$F$7:$FS$310,126,FALSE))</f>
        <v>0</v>
      </c>
      <c r="ER103" s="90">
        <f>IF(ISNA(VLOOKUP($B103,'[2]1516 Exp_Rev Access'!$F$7:$FS$310,127,FALSE)),"",VLOOKUP($B103,'[2]1516 Exp_Rev Access'!$F$7:$FS$310,127,FALSE))</f>
        <v>0</v>
      </c>
      <c r="ES103" s="90">
        <f>IF(ISNA(VLOOKUP($B103,'[2]1516 Exp_Rev Access'!$F$7:$FS$310,128,FALSE)),"",VLOOKUP($B103,'[2]1516 Exp_Rev Access'!$F$7:$FS$310,128,FALSE))</f>
        <v>0</v>
      </c>
      <c r="ET103" s="90">
        <f>IF(ISNA(VLOOKUP($B103,'[2]1516 Exp_Rev Access'!$F$7:$FS$310,129,FALSE)),"",VLOOKUP($B103,'[2]1516 Exp_Rev Access'!$F$7:$FS$310,129,FALSE))</f>
        <v>0</v>
      </c>
      <c r="EU103" s="90">
        <f>IF(ISNA(VLOOKUP($B103,'[2]1516 Exp_Rev Access'!$F$7:$FS$310,130,FALSE)),"",VLOOKUP($B103,'[2]1516 Exp_Rev Access'!$F$7:$FS$310,130,FALSE))</f>
        <v>0</v>
      </c>
      <c r="EV103" s="90">
        <f>IF(ISNA(VLOOKUP($B103,'[2]1516 Exp_Rev Access'!$F$7:$FS$310,131,FALSE)),"",VLOOKUP($B103,'[2]1516 Exp_Rev Access'!$F$7:$FS$310,131,FALSE))</f>
        <v>0</v>
      </c>
      <c r="EW103" s="90">
        <f>IF(ISNA(VLOOKUP($B103,'[2]1516 Exp_Rev Access'!$F$7:$FS$310,132,FALSE)),"",VLOOKUP($B103,'[2]1516 Exp_Rev Access'!$F$7:$FS$310,132,FALSE))</f>
        <v>0</v>
      </c>
      <c r="EX103" s="90">
        <f>IF(ISNA(VLOOKUP($B103,'[2]1516 Exp_Rev Access'!$F$7:$FS$310,133,FALSE)),"",VLOOKUP($B103,'[2]1516 Exp_Rev Access'!$F$7:$FS$310,133,FALSE))</f>
        <v>0</v>
      </c>
      <c r="EY103" s="90">
        <f>IF(ISNA(VLOOKUP($B103,'[2]1516 Exp_Rev Access'!$F$7:$FS$310,134,FALSE)),"",VLOOKUP($B103,'[2]1516 Exp_Rev Access'!$F$7:$FS$310,134,FALSE))</f>
        <v>0</v>
      </c>
      <c r="EZ103" s="90">
        <f>IF(ISNA(VLOOKUP($B103,'[2]1516 Exp_Rev Access'!$F$7:$FS$310,135,FALSE)),"",VLOOKUP($B103,'[2]1516 Exp_Rev Access'!$F$7:$FS$310,135,FALSE))</f>
        <v>0</v>
      </c>
      <c r="FA103" s="90">
        <f>IF(ISNA(VLOOKUP($B103,'[2]1516 Exp_Rev Access'!$F$7:$FS$310,136,FALSE)),"",VLOOKUP($B103,'[2]1516 Exp_Rev Access'!$F$7:$FS$310,136,FALSE))</f>
        <v>0</v>
      </c>
      <c r="FB103" s="90">
        <f>IF(ISNA(VLOOKUP($B103,'[2]1516 Exp_Rev Access'!$F$7:$FS$310,137,FALSE)),"",VLOOKUP($B103,'[2]1516 Exp_Rev Access'!$F$7:$FS$310,137,FALSE))</f>
        <v>0</v>
      </c>
      <c r="FC103" s="90">
        <f>IF(ISNA(VLOOKUP($B103,'[2]1516 Exp_Rev Access'!$F$7:$FS$310,138,FALSE)),"",VLOOKUP($B103,'[2]1516 Exp_Rev Access'!$F$7:$FS$310,138,FALSE))</f>
        <v>0</v>
      </c>
      <c r="FD103" s="90">
        <f>IF(ISNA(VLOOKUP($B103,'[2]1516 Exp_Rev Access'!$F$7:$FS$310,139,FALSE)),"",VLOOKUP($B103,'[2]1516 Exp_Rev Access'!$F$7:$FS$310,139,FALSE))</f>
        <v>0</v>
      </c>
      <c r="FE103" s="90">
        <f>IF(ISNA(VLOOKUP($B103,'[2]1516 Exp_Rev Access'!$F$7:$FS$310,140,FALSE)),"",VLOOKUP($B103,'[2]1516 Exp_Rev Access'!$F$7:$FS$310,140,FALSE))</f>
        <v>0</v>
      </c>
      <c r="FF103" s="90">
        <f>IF(ISNA(VLOOKUP($B103,'[2]1516 Exp_Rev Access'!$F$7:$FS$310,141,FALSE)),"",VLOOKUP($B103,'[2]1516 Exp_Rev Access'!$F$7:$FS$310,141,FALSE))</f>
        <v>0</v>
      </c>
      <c r="FG103" s="90">
        <f>IF(ISNA(VLOOKUP($B103,'[2]1516 Exp_Rev Access'!$F$7:$FS$310,142,FALSE)),"",VLOOKUP($B103,'[2]1516 Exp_Rev Access'!$F$7:$FS$310,142,FALSE))</f>
        <v>0</v>
      </c>
      <c r="FH103" s="90">
        <f>IF(ISNA(VLOOKUP($B103,'[2]1516 Exp_Rev Access'!$F$7:$FS$310,143,FALSE)),"",VLOOKUP($B103,'[2]1516 Exp_Rev Access'!$F$7:$FS$310,143,FALSE))</f>
        <v>0</v>
      </c>
      <c r="FI103" s="90">
        <f>IF(ISNA(VLOOKUP($B103,'[2]1516 Exp_Rev Access'!$F$7:$FS$310,144,FALSE)),"",VLOOKUP($B103,'[2]1516 Exp_Rev Access'!$F$7:$FS$310,144,FALSE))</f>
        <v>0</v>
      </c>
      <c r="FJ103" s="90">
        <f>IF(ISNA(VLOOKUP($B103,'[2]1516 Exp_Rev Access'!$F$7:$FS$310,145,FALSE)),"",VLOOKUP($B103,'[2]1516 Exp_Rev Access'!$F$7:$FS$310,145,FALSE))</f>
        <v>0</v>
      </c>
      <c r="FK103" s="90">
        <f>IF(ISNA(VLOOKUP($B103,'[2]1516 Exp_Rev Access'!$F$7:$FS$310,146,FALSE)),"",VLOOKUP($B103,'[2]1516 Exp_Rev Access'!$F$7:$FS$310,146,FALSE))</f>
        <v>0</v>
      </c>
      <c r="FL103" s="90">
        <f>IF(ISNA(VLOOKUP($B103,'[2]1516 Exp_Rev Access'!$F$7:$FS$310,1147,FALSE)),"",VLOOKUP($B103,'[2]1516 Exp_Rev Access'!$F$7:$FS$310,147,FALSE))</f>
        <v>0</v>
      </c>
      <c r="FM103" s="90">
        <f>IF(ISNA(VLOOKUP($B103,'[2]1516 Exp_Rev Access'!$F$7:$FS$310,148,FALSE)),"",VLOOKUP($B103,'[2]1516 Exp_Rev Access'!$F$7:$FS$310,148,FALSE))</f>
        <v>0</v>
      </c>
      <c r="FN103" s="90">
        <f>IF(ISNA(VLOOKUP($B103,'[2]1516 Exp_Rev Access'!$F$7:$FS$310,149,FALSE)),"",VLOOKUP($B103,'[2]1516 Exp_Rev Access'!$F$7:$FS$310,149,FALSE))</f>
        <v>0</v>
      </c>
      <c r="FO103" s="90">
        <f>IF(ISNA(VLOOKUP($B103,'[2]1516 Exp_Rev Access'!$F$7:$FS$310,150,FALSE)),"",VLOOKUP($B103,'[2]1516 Exp_Rev Access'!$F$7:$FS$310,150,FALSE))</f>
        <v>0</v>
      </c>
      <c r="FP103" s="90">
        <f>IF(ISNA(VLOOKUP($B103,'[2]1516 Exp_Rev Access'!$F$7:$FS$310,151,FALSE)),"",VLOOKUP($B103,'[2]1516 Exp_Rev Access'!$F$7:$FS$310,151,FALSE))</f>
        <v>0</v>
      </c>
      <c r="FQ103" s="90">
        <f>IF(ISNA(VLOOKUP($B103,'[2]1516 Exp_Rev Access'!$F$7:$FS$310,152,FALSE)),"",VLOOKUP($B103,'[2]1516 Exp_Rev Access'!$F$7:$FS$310,152,FALSE))</f>
        <v>0</v>
      </c>
      <c r="FR103" s="90">
        <f>IF(ISNA(VLOOKUP($B103,'[2]1516 Exp_Rev Access'!$F$7:$FS$310,153,FALSE)),"",VLOOKUP($B103,'[2]1516 Exp_Rev Access'!$F$7:$FS$310,153,FALSE))</f>
        <v>125402.21</v>
      </c>
      <c r="FS103" s="53">
        <f t="shared" ref="FS103:FS112" si="298">SUM(CH103:FR103)</f>
        <v>3514807.0900000003</v>
      </c>
      <c r="FT103" s="92">
        <f t="shared" ref="FT103:FT113" si="299">FS103/E103</f>
        <v>0.13018538624954837</v>
      </c>
      <c r="FU103" s="98">
        <f t="shared" ref="FU103:FU113" si="300">FS103/D103</f>
        <v>1529.8198891853428</v>
      </c>
      <c r="FV103" s="90">
        <f>IF(ISNA(VLOOKUP($B103,'[2]1516 Exp_Rev Access'!$F$7:$FS$310,154,FALSE)),"",VLOOKUP($B103,'[2]1516 Exp_Rev Access'!$F$7:$FS$310,154,FALSE))</f>
        <v>0</v>
      </c>
      <c r="FW103" s="90">
        <f>IF(ISNA(VLOOKUP($B103,'[2]1516 Exp_Rev Access'!$F$7:$FS$310,155,FALSE)),"",VLOOKUP($B103,'[2]1516 Exp_Rev Access'!$F$7:$FS$310,155,FALSE))</f>
        <v>0</v>
      </c>
      <c r="FX103" s="90">
        <f>IF(ISNA(VLOOKUP($B103,'[2]1516 Exp_Rev Access'!$F$7:$FS$310,156,FALSE)),"",VLOOKUP($B103,'[2]1516 Exp_Rev Access'!$F$7:$FS$310,156,FALSE))</f>
        <v>0</v>
      </c>
      <c r="FY103" s="90">
        <f>IF(ISNA(VLOOKUP($B103,'[2]1516 Exp_Rev Access'!$F$7:$FS$310,157,FALSE)),"",VLOOKUP($B103,'[2]1516 Exp_Rev Access'!$F$7:$FS$310,157,FALSE))</f>
        <v>0</v>
      </c>
      <c r="FZ103" s="90">
        <f>IF(ISNA(VLOOKUP($B103,'[2]1516 Exp_Rev Access'!$F$7:$FS$310,158,FALSE)),"",VLOOKUP($B103,'[2]1516 Exp_Rev Access'!$F$7:$FS$310,158,FALSE))</f>
        <v>0</v>
      </c>
      <c r="GA103" s="90">
        <f>IF(ISNA(VLOOKUP($B103,'[2]1516 Exp_Rev Access'!$F$7:$FS$310,159,FALSE)),"",VLOOKUP($B103,'[2]1516 Exp_Rev Access'!$F$7:$FS$310,159,FALSE))</f>
        <v>0</v>
      </c>
      <c r="GB103" s="90">
        <f>IF(ISNA(VLOOKUP($B103,'[2]1516 Exp_Rev Access'!$F$7:$FS$310,160,FALSE)),"",VLOOKUP($B103,'[2]1516 Exp_Rev Access'!$F$7:$FS$310,160,FALSE))</f>
        <v>0</v>
      </c>
      <c r="GC103" s="90">
        <f>IF(ISNA(VLOOKUP($B103,'[2]1516 Exp_Rev Access'!$F$7:$FS$310,161,FALSE)),"",VLOOKUP($B103,'[2]1516 Exp_Rev Access'!$F$7:$FS$310,161,FALSE))</f>
        <v>0</v>
      </c>
      <c r="GD103" s="90">
        <f>IF(ISNA(VLOOKUP($B103,'[2]1516 Exp_Rev Access'!$F$7:$FS$310,162,FALSE)),"",VLOOKUP($B103,'[2]1516 Exp_Rev Access'!$F$7:$FS$310,162,FALSE))</f>
        <v>0</v>
      </c>
      <c r="GE103" s="90">
        <f>IF(ISNA(VLOOKUP($B103,'[2]1516 Exp_Rev Access'!$F$7:$FS$310,163,FALSE)),"",VLOOKUP($B103,'[2]1516 Exp_Rev Access'!$F$7:$FS$310,163,FALSE))</f>
        <v>0</v>
      </c>
      <c r="GF103" s="90">
        <f>IF(ISNA(VLOOKUP($B103,'[2]1516 Exp_Rev Access'!$F$7:$FS$310,164,FALSE)),"",VLOOKUP($B103,'[2]1516 Exp_Rev Access'!$F$7:$FS$310,164,FALSE))</f>
        <v>0</v>
      </c>
      <c r="GG103" s="90">
        <f>IF(ISNA(VLOOKUP($B103,'[2]1516 Exp_Rev Access'!$F$7:$FS$310,165,FALSE)),"",VLOOKUP($B103,'[2]1516 Exp_Rev Access'!$F$7:$FS$310,165,FALSE))</f>
        <v>0</v>
      </c>
      <c r="GH103" s="90">
        <f>IF(ISNA(VLOOKUP($B103,'[2]1516 Exp_Rev Access'!$F$7:$FS$310,166,FALSE)),"",VLOOKUP($B103,'[2]1516 Exp_Rev Access'!$F$7:$FS$310,166,FALSE))</f>
        <v>0</v>
      </c>
      <c r="GI103" s="90">
        <f>IF(ISNA(VLOOKUP($B103,'[2]1516 Exp_Rev Access'!$F$7:$FS$310,167,FALSE)),"",VLOOKUP($B103,'[2]1516 Exp_Rev Access'!$F$7:$FS$310,167,FALSE))</f>
        <v>0</v>
      </c>
      <c r="GJ103" s="90">
        <f>IF(ISNA(VLOOKUP($B103,'[2]1516 Exp_Rev Access'!$F$7:$FS$310,168,FALSE)),"",VLOOKUP($B103,'[2]1516 Exp_Rev Access'!$F$7:$FS$310,168,FALSE))</f>
        <v>0</v>
      </c>
      <c r="GK103" s="90">
        <f>IF(ISNA(VLOOKUP($B103,'[2]1516 Exp_Rev Access'!$F$7:$FS$310,169,FALSE)),"",VLOOKUP($B103,'[2]1516 Exp_Rev Access'!$F$7:$FS$310,169,FALSE))</f>
        <v>0</v>
      </c>
      <c r="GL103" s="90">
        <f>IF(ISNA(VLOOKUP($B103,'[2]1516 Exp_Rev Access'!$F$7:$FS$310,170,FALSE)),"",VLOOKUP($B103,'[2]1516 Exp_Rev Access'!$F$7:$FS$310,170,FALSE))</f>
        <v>0</v>
      </c>
      <c r="GM103" s="90">
        <f>IF(ISNA(VLOOKUP($B103,'[2]1516 Exp_Rev Access'!$F$7:$FT$310,171,FALSE)),"",VLOOKUP($B103,'[2]1516 Exp_Rev Access'!$F$7:$FT$310,171,FALSE))</f>
        <v>0</v>
      </c>
      <c r="GN103" s="90">
        <f>IF(ISNA(VLOOKUP($B103,'[2]1516 Exp_Rev Access'!$F$7:$FU$310,172,FALSE)),"",VLOOKUP($B103,'[2]1516 Exp_Rev Access'!$F$7:$FU$310,172,FALSE))</f>
        <v>0</v>
      </c>
      <c r="GO103" s="90">
        <f>IF(ISNA(VLOOKUP($B103,'[2]1516 Exp_Rev Access'!$F$7:$FV$310,173,FALSE)),"",VLOOKUP($B103,'[2]1516 Exp_Rev Access'!$F$7:$FV$310,173,FALSE))</f>
        <v>0</v>
      </c>
      <c r="GP103" s="90">
        <f>IF(ISNA(VLOOKUP($B103,'[2]1516 Exp_Rev Access'!$F$7:$GA$310,174,FALSE)),"",VLOOKUP($B103,'[2]1516 Exp_Rev Access'!$F$7:$GA$310,174,FALSE))</f>
        <v>0</v>
      </c>
      <c r="GQ103" s="90">
        <f>IF(ISNA(VLOOKUP($B103,'[2]1516 Exp_Rev Access'!$F$7:$GA$310,175,FALSE)),"",VLOOKUP($B103,'[2]1516 Exp_Rev Access'!$F$7:$GA$310,175,FALSE))</f>
        <v>3209</v>
      </c>
      <c r="GR103" s="90">
        <f>IF(ISNA(VLOOKUP($B103,'[2]1516 Exp_Rev Access'!$F$7:$GA$310,176,FALSE)),"",VLOOKUP($B103,'[2]1516 Exp_Rev Access'!$F$7:$GA$310,176,FALSE))</f>
        <v>0</v>
      </c>
      <c r="GS103" s="90">
        <f>IF(ISNA(VLOOKUP($B103,'[2]1516 Exp_Rev Access'!$F$7:$GA$310,177,FALSE)),"",VLOOKUP($B103,'[2]1516 Exp_Rev Access'!$F$7:$GA$310,177,FALSE))</f>
        <v>0</v>
      </c>
      <c r="GT103" s="90">
        <f>IF(ISNA(VLOOKUP($B103,'[2]1516 Exp_Rev Access'!$F$7:$GA$310,178,FALSE)),"",VLOOKUP($B103,'[2]1516 Exp_Rev Access'!$F$7:$GA$310,178,FALSE))</f>
        <v>0</v>
      </c>
      <c r="GU103" s="53">
        <f t="shared" ref="GU103:GU112" si="301">SUM(FV103:GT103)</f>
        <v>3209</v>
      </c>
      <c r="GV103" s="92">
        <f t="shared" ref="GV103:GV112" si="302">GU103/E103</f>
        <v>1.1885855860009678E-4</v>
      </c>
      <c r="GW103" s="96">
        <f t="shared" ref="GW103:GW113" si="303">GU103/D103</f>
        <v>1.3967173442784209</v>
      </c>
    </row>
    <row r="104" spans="1:222" x14ac:dyDescent="0.2">
      <c r="B104" s="87" t="s">
        <v>306</v>
      </c>
      <c r="C104" s="87" t="s">
        <v>307</v>
      </c>
      <c r="D104" s="88">
        <f>IF(ISNA(VLOOKUP($B104,'[2]1516 enrollment_Rev_Exp by size'!$A$6:$C$325,3,FALSE)),"",VLOOKUP($B104,'[2]1516 enrollment_Rev_Exp by size'!$A$6:$C$325,3,FALSE))</f>
        <v>2904.1099999999997</v>
      </c>
      <c r="E104" s="89">
        <v>35163866.549999997</v>
      </c>
      <c r="F104" s="67">
        <f t="shared" si="282"/>
        <v>35163866.549999997</v>
      </c>
      <c r="G104" s="67">
        <f t="shared" si="283"/>
        <v>0</v>
      </c>
      <c r="H104" s="90">
        <f>IF(ISNA(VLOOKUP($B104,'[2]1516 Exp_Rev Access'!$F$7:$FS$310,2,FALSE)),"",VLOOKUP($B104,'[2]1516 Exp_Rev Access'!$F$7:$FS$310,2,FALSE))</f>
        <v>7830675.0199999996</v>
      </c>
      <c r="I104" s="90">
        <f>IF(ISNA(VLOOKUP($B104,'[2]1516 Exp_Rev Access'!$F$7:$FS$310,3,FALSE)),"",VLOOKUP($B104,'[2]1516 Exp_Rev Access'!$F$7:$FS$310,3,FALSE))</f>
        <v>0</v>
      </c>
      <c r="J104" s="90">
        <f>IF(ISNA(VLOOKUP($B104,'[2]1516 Exp_Rev Access'!$F$7:$FS$310,4,FALSE)),"",VLOOKUP($B104,'[2]1516 Exp_Rev Access'!$F$7:$FS$310,4,FALSE))</f>
        <v>1352.79</v>
      </c>
      <c r="K104" s="90">
        <f>IF(ISNA(VLOOKUP($B104,'[2]1516 Exp_Rev Access'!$F$7:$FS$310,5,FALSE)),"-",VLOOKUP($B104,'[2]1516 Exp_Rev Access'!$F$7:$FS$310,5,FALSE))</f>
        <v>0</v>
      </c>
      <c r="L104" s="90">
        <f>IF(ISNA(VLOOKUP($B104,'[2]1516 Exp_Rev Access'!$F$7:$FS$310,6,FALSE)),"",VLOOKUP($B104,'[2]1516 Exp_Rev Access'!$F$7:$FS$310,6,FALSE))</f>
        <v>0</v>
      </c>
      <c r="M104" s="90">
        <f>IF(ISNA(VLOOKUP($B104,'[2]1516 Exp_Rev Access'!$F$7:$FS$310,7,FALSE)),"",VLOOKUP($B104,'[2]1516 Exp_Rev Access'!$F$7:$FS$310,7,FALSE))</f>
        <v>0</v>
      </c>
      <c r="N104" s="53">
        <f t="shared" si="284"/>
        <v>7832027.8099999996</v>
      </c>
      <c r="O104" s="91">
        <f t="shared" si="285"/>
        <v>0.22272942592543199</v>
      </c>
      <c r="P104" s="53">
        <f t="shared" si="286"/>
        <v>2696.877118979653</v>
      </c>
      <c r="Q104" s="90">
        <f>IF(ISNA(VLOOKUP($B104,'[2]1516 Exp_Rev Access'!$F$7:$FS$310,8,FALSE)),"",VLOOKUP($B104,'[2]1516 Exp_Rev Access'!$F$7:$FS$310,8,FALSE))</f>
        <v>15</v>
      </c>
      <c r="R104" s="90">
        <f>IF(ISNA(VLOOKUP($B104,'[2]1516 Exp_Rev Access'!$F$7:$FS$310,9,FALSE)),"",VLOOKUP($B104,'[2]1516 Exp_Rev Access'!$F$7:$FS$310,9,FALSE))</f>
        <v>0</v>
      </c>
      <c r="S104" s="90">
        <f>IF(ISNA(VLOOKUP($B104,'[2]1516 Exp_Rev Access'!$F$7:$FS$310,10,FALSE)),"",VLOOKUP($B104,'[2]1516 Exp_Rev Access'!$F$7:$FS$310,10,FALSE))</f>
        <v>0</v>
      </c>
      <c r="T104" s="90">
        <f>IF(ISNA(VLOOKUP($B104,'[2]1516 Exp_Rev Access'!$F$7:$FS$310,11,FALSE)),"",VLOOKUP($B104,'[2]1516 Exp_Rev Access'!$F$7:$FS$310,11,FALSE))</f>
        <v>0</v>
      </c>
      <c r="U104" s="90">
        <f>IF(ISNA(VLOOKUP($B104,'[2]1516 Exp_Rev Access'!$F$7:$FS$310,12,FALSE)),"",VLOOKUP($B104,'[2]1516 Exp_Rev Access'!$F$7:$FS$310,12,FALSE))</f>
        <v>0</v>
      </c>
      <c r="V104" s="90">
        <f>IF(ISNA(VLOOKUP($B104,'[2]1516 Exp_Rev Access'!$F$7:$FS$310,13,FALSE)),"",VLOOKUP($B104,'[2]1516 Exp_Rev Access'!$F$7:$FS$310,13,FALSE))</f>
        <v>0</v>
      </c>
      <c r="W104" s="90">
        <f>IF(ISNA(VLOOKUP($B104,'[2]1516 Exp_Rev Access'!$F$7:$FS$310,14,FALSE)),"",VLOOKUP($B104,'[2]1516 Exp_Rev Access'!$F$7:$FS$310,14,FALSE))</f>
        <v>0</v>
      </c>
      <c r="X104" s="90">
        <f>IF(ISNA(VLOOKUP($B104,'[2]1516 Exp_Rev Access'!$F$7:$FS$310,15,FALSE)),"",VLOOKUP($B104,'[2]1516 Exp_Rev Access'!$F$7:$FS$310,15,FALSE))</f>
        <v>0</v>
      </c>
      <c r="Y104" s="90">
        <f>IF(ISNA(VLOOKUP($B104,'[2]1516 Exp_Rev Access'!$F$7:$FS$310,16,FALSE)),"",VLOOKUP($B104,'[2]1516 Exp_Rev Access'!$F$7:$FS$310,16,FALSE))</f>
        <v>-7882.41</v>
      </c>
      <c r="Z104" s="90">
        <f>IF(ISNA(VLOOKUP($B104,'[2]1516 Exp_Rev Access'!$F$7:$FS$310,17,FALSE)),"",VLOOKUP($B104,'[2]1516 Exp_Rev Access'!$F$7:$FS$310,17,FALSE))</f>
        <v>0</v>
      </c>
      <c r="AA104" s="90">
        <f>IF(ISNA(VLOOKUP($B104,'[2]1516 Exp_Rev Access'!$F$7:$FS$310,18,FALSE)),"",VLOOKUP($B104,'[2]1516 Exp_Rev Access'!$F$7:$FS$310,18,FALSE))</f>
        <v>0</v>
      </c>
      <c r="AB104" s="90">
        <f>IF(ISNA(VLOOKUP($B104,'[2]1516 Exp_Rev Access'!$F$7:$FS$310,19,FALSE)),"",VLOOKUP($B104,'[2]1516 Exp_Rev Access'!$F$7:$FS$310,19,FALSE))</f>
        <v>0</v>
      </c>
      <c r="AC104" s="90">
        <f>IF(ISNA(VLOOKUP($B104,'[2]1516 Exp_Rev Access'!$F$7:$FS$310,20,FALSE)),"",VLOOKUP($B104,'[2]1516 Exp_Rev Access'!$F$7:$FS$310,20,FALSE))</f>
        <v>0</v>
      </c>
      <c r="AD104" s="90">
        <f>IF(ISNA(VLOOKUP($B104,'[2]1516 Exp_Rev Access'!$F$7:$FS$310,21,FALSE)),"",VLOOKUP($B104,'[2]1516 Exp_Rev Access'!$F$7:$FS$310,21,FALSE))</f>
        <v>121682.42</v>
      </c>
      <c r="AE104" s="90">
        <f>IF(ISNA(VLOOKUP($B104,'[2]1516 Exp_Rev Access'!$F$7:$FS$310,22,FALSE)),"",VLOOKUP($B104,'[2]1516 Exp_Rev Access'!$F$7:$FS$310,22,FALSE))</f>
        <v>132468.37</v>
      </c>
      <c r="AF104" s="90">
        <f>IF(ISNA(VLOOKUP($B104,'[2]1516 Exp_Rev Access'!$F$7:$FS$310,23,FALSE)),"",VLOOKUP($B104,'[2]1516 Exp_Rev Access'!$F$7:$FS$310,23,FALSE))</f>
        <v>0</v>
      </c>
      <c r="AG104" s="90">
        <f>IF(ISNA(VLOOKUP($B104,'[2]1516 Exp_Rev Access'!$F$7:$FS$310,24,FALSE)),"",VLOOKUP($B104,'[2]1516 Exp_Rev Access'!$F$7:$FS$310,24,FALSE))</f>
        <v>136346.9</v>
      </c>
      <c r="AH104" s="90">
        <f>IF(ISNA(VLOOKUP($B104,'[2]1516 Exp_Rev Access'!$F$7:$FS$310,25,FALSE)),"",VLOOKUP($B104,'[2]1516 Exp_Rev Access'!$F$7:$FS$310,25,FALSE))</f>
        <v>1302.92</v>
      </c>
      <c r="AI104" s="90">
        <f>IF(ISNA(VLOOKUP($B104,'[2]1516 Exp_Rev Access'!$F$7:$FS$310,26,FALSE)),"",VLOOKUP($B104,'[2]1516 Exp_Rev Access'!$F$7:$FS$310,26,FALSE))</f>
        <v>10671</v>
      </c>
      <c r="AJ104" s="90">
        <f>IF(ISNA(VLOOKUP($B104,'[2]1516 Exp_Rev Access'!$F$7:$FS$310,27,FALSE)),"",VLOOKUP($B104,'[2]1516 Exp_Rev Access'!$F$7:$FS$310,27,FALSE))</f>
        <v>12920.58</v>
      </c>
      <c r="AK104" s="90">
        <f>IF(ISNA(VLOOKUP($B104,'[2]1516 Exp_Rev Access'!$F$7:$FS$310,28,FALSE)),"",VLOOKUP($B104,'[2]1516 Exp_Rev Access'!$F$7:$FS$310,28,FALSE))</f>
        <v>-19.100000000000001</v>
      </c>
      <c r="AL104" s="90">
        <f>IF(ISNA(VLOOKUP($B104,'[2]1516 Exp_Rev Access'!$F$7:$FS$310,29,FALSE)),"",VLOOKUP($B104,'[2]1516 Exp_Rev Access'!$F$7:$FS$310,29,FALSE))</f>
        <v>0</v>
      </c>
      <c r="AM104" s="53">
        <f t="shared" si="287"/>
        <v>407505.68000000005</v>
      </c>
      <c r="AN104" s="92">
        <f t="shared" si="288"/>
        <v>1.1588761987267868E-2</v>
      </c>
      <c r="AO104" s="68">
        <f t="shared" si="289"/>
        <v>140.32033221882094</v>
      </c>
      <c r="AP104" s="90">
        <f>IF(ISNA(VLOOKUP($B104,'[2]1516 Exp_Rev Access'!$F$7:$FS$310,30,FALSE)),"",VLOOKUP($B104,'[2]1516 Exp_Rev Access'!$F$7:$FS$310,30,FALSE))</f>
        <v>17265009.629999999</v>
      </c>
      <c r="AQ104" s="90">
        <f>IF(ISNA(VLOOKUP($B104,'[2]1516 Exp_Rev Access'!$F$7:$FS$310,31,FALSE)),"",VLOOKUP($B104,'[2]1516 Exp_Rev Access'!$F$7:$FS$310,31,FALSE))</f>
        <v>457824.84</v>
      </c>
      <c r="AR104" s="90">
        <f>IF(ISNA(VLOOKUP($B104,'[2]1516 Exp_Rev Access'!$F$7:$FS$310,32,FALSE)),"",VLOOKUP($B104,'[2]1516 Exp_Rev Access'!$F$7:$FS$310,32,FALSE))</f>
        <v>0</v>
      </c>
      <c r="AS104" s="90">
        <f>IF(ISNA(VLOOKUP($B104,'[2]1516 Exp_Rev Access'!$F$7:$FS$310,33,FALSE)),"",VLOOKUP($B104,'[2]1516 Exp_Rev Access'!$F$7:$FS$310,33,FALSE))</f>
        <v>0</v>
      </c>
      <c r="AT104" s="90">
        <f>IF(ISNA(VLOOKUP($B104,'[2]1516 Exp_Rev Access'!$F$7:$FS$310,34,FALSE)),"",VLOOKUP($B104,'[2]1516 Exp_Rev Access'!$F$7:$FS$310,34,FALSE))</f>
        <v>0</v>
      </c>
      <c r="AU104" s="53">
        <f t="shared" si="290"/>
        <v>17722834.469999999</v>
      </c>
      <c r="AV104" s="93">
        <f t="shared" si="291"/>
        <v>0.50400698810523725</v>
      </c>
      <c r="AW104" s="53">
        <f t="shared" si="292"/>
        <v>6102.6732699518961</v>
      </c>
      <c r="AX104" s="90">
        <f>IF(ISNA(VLOOKUP($B104,'[2]1516 Exp_Rev Access'!$F$7:$FS$310,35,FALSE)),"",VLOOKUP($B104,'[2]1516 Exp_Rev Access'!$F$7:$FS$310,35,FALSE))</f>
        <v>0</v>
      </c>
      <c r="AY104" s="90">
        <f>IF(ISNA(VLOOKUP($B104,'[2]1516 Exp_Rev Access'!$F$7:$FS$310,36,FALSE)),"",VLOOKUP($B104,'[2]1516 Exp_Rev Access'!$F$7:$FS$310,36,FALSE))</f>
        <v>2151398.58</v>
      </c>
      <c r="AZ104" s="90">
        <f>IF(ISNA(VLOOKUP($B104,'[2]1516 Exp_Rev Access'!$F$7:$FS$310,37,FALSE)),"",VLOOKUP($B104,'[2]1516 Exp_Rev Access'!$F$7:$FS$310,37,FALSE))</f>
        <v>46011.23</v>
      </c>
      <c r="BA104" s="90">
        <f>IF(ISNA(VLOOKUP($B104,'[2]1516 Exp_Rev Access'!$F$7:$FS$310,38,FALSE)),"",VLOOKUP($B104,'[2]1516 Exp_Rev Access'!$F$7:$FS$310,38,FALSE))</f>
        <v>0</v>
      </c>
      <c r="BB104" s="90">
        <f>IF(ISNA(VLOOKUP($B104,'[2]1516 Exp_Rev Access'!$F$7:$FS$310,39,FALSE)),"",VLOOKUP($B104,'[2]1516 Exp_Rev Access'!$F$7:$FS$310,39,FALSE))</f>
        <v>0</v>
      </c>
      <c r="BC104" s="90">
        <f>IF(ISNA(VLOOKUP($B104,'[2]1516 Exp_Rev Access'!$F$7:$FS$310,40,FALSE)),"",VLOOKUP($B104,'[2]1516 Exp_Rev Access'!$F$7:$FS$310,40,FALSE))</f>
        <v>900204.16</v>
      </c>
      <c r="BD104" s="90">
        <f>IF(ISNA(VLOOKUP($B104,'[2]1516 Exp_Rev Access'!$F$7:$FS$310,41,FALSE)),"",VLOOKUP($B104,'[2]1516 Exp_Rev Access'!$F$7:$FS$310,41,FALSE))</f>
        <v>0</v>
      </c>
      <c r="BE104" s="90">
        <f>IF(ISNA(VLOOKUP($B104,'[2]1516 Exp_Rev Access'!$F$7:$FS$310,42,FALSE)),"",VLOOKUP($B104,'[2]1516 Exp_Rev Access'!$F$7:$FS$310,42,FALSE))</f>
        <v>179845.44</v>
      </c>
      <c r="BF104" s="90">
        <f>IF(ISNA(VLOOKUP($B104,'[2]1516 Exp_Rev Access'!$F$7:$FS$310,43,FALSE)),"",VLOOKUP($B104,'[2]1516 Exp_Rev Access'!$F$7:$FS$310,43,FALSE))</f>
        <v>0</v>
      </c>
      <c r="BG104" s="90">
        <f>IF(ISNA(VLOOKUP($B104,'[2]1516 Exp_Rev Access'!$F$7:$FS$310,44,FALSE)),"",VLOOKUP($B104,'[2]1516 Exp_Rev Access'!$F$7:$FS$310,44,FALSE))</f>
        <v>1175534.75</v>
      </c>
      <c r="BH104" s="90">
        <f>IF(ISNA(VLOOKUP($B104,'[2]1516 Exp_Rev Access'!$F$7:$FS$310,45,FALSE)),"",VLOOKUP($B104,'[2]1516 Exp_Rev Access'!$F$7:$FS$310,45,FALSE))</f>
        <v>27103.7</v>
      </c>
      <c r="BI104" s="90">
        <f>IF(ISNA(VLOOKUP($B104,'[2]1516 Exp_Rev Access'!$F$7:$FS$310,46,FALSE)),"",VLOOKUP($B104,'[2]1516 Exp_Rev Access'!$F$7:$FS$310,46,FALSE))</f>
        <v>0</v>
      </c>
      <c r="BJ104" s="90">
        <f>IF(ISNA(VLOOKUP($B104,'[2]1516 Exp_Rev Access'!$F$7:$FS$310,47,FALSE)),"",VLOOKUP($B104,'[2]1516 Exp_Rev Access'!$F$7:$FS$310,47,FALSE))</f>
        <v>32773.42</v>
      </c>
      <c r="BK104" s="90">
        <f>IF(ISNA(VLOOKUP($B104,'[2]1516 Exp_Rev Access'!$F$7:$FS$310,48,FALSE)),"",VLOOKUP($B104,'[2]1516 Exp_Rev Access'!$F$7:$FS$310,48,FALSE))</f>
        <v>1130507.95</v>
      </c>
      <c r="BL104" s="90">
        <f>IF(ISNA(VLOOKUP($B104,'[2]1516 Exp_Rev Access'!$F$7:$FS$310,49,FALSE)),"",VLOOKUP($B104,'[2]1516 Exp_Rev Access'!$F$7:$FS$310,49,FALSE))</f>
        <v>0</v>
      </c>
      <c r="BM104" s="90">
        <f>IF(ISNA(VLOOKUP($B104,'[2]1516 Exp_Rev Access'!$F$7:$FS$310,50,FALSE)),"",VLOOKUP($B104,'[2]1516 Exp_Rev Access'!$F$7:$FS$310,50,FALSE))</f>
        <v>0</v>
      </c>
      <c r="BN104" s="90">
        <f>IF(ISNA(VLOOKUP($B104,'[2]1516 Exp_Rev Access'!$F$7:$FS$310,51,FALSE)),"",VLOOKUP($B104,'[2]1516 Exp_Rev Access'!$F$7:$FS$310,51,FALSE))</f>
        <v>0</v>
      </c>
      <c r="BO104" s="90">
        <f>IF(ISNA(VLOOKUP($B104,'[2]1516 Exp_Rev Access'!$F$7:$FS$310,52,FALSE)),"",VLOOKUP($B104,'[2]1516 Exp_Rev Access'!$F$7:$FS$310,52,FALSE))</f>
        <v>0</v>
      </c>
      <c r="BP104" s="90">
        <f>IF(ISNA(VLOOKUP($B104,'[2]1516 Exp_Rev Access'!$F$7:$FS$310,53,FALSE)),"",VLOOKUP($B104,'[2]1516 Exp_Rev Access'!$F$7:$FS$310,53,FALSE))</f>
        <v>0</v>
      </c>
      <c r="BQ104" s="90">
        <f>IF(ISNA(VLOOKUP($B104,'[2]1516 Exp_Rev Access'!$F$7:$FS$310,54,FALSE)),"",VLOOKUP($B104,'[2]1516 Exp_Rev Access'!$F$7:$FS$310,54,FALSE))</f>
        <v>0</v>
      </c>
      <c r="BR104" s="90">
        <f>IF(ISNA(VLOOKUP($B104,'[2]1516 Exp_Rev Access'!$F$7:$FS$310,55,FALSE)),"",VLOOKUP($B104,'[2]1516 Exp_Rev Access'!$F$7:$FS$310,55,FALSE))</f>
        <v>0</v>
      </c>
      <c r="BS104" s="90">
        <f>IF(ISNA(VLOOKUP($B104,'[2]1516 Exp_Rev Access'!$F$7:$FS$310,56,FALSE)),"",VLOOKUP($B104,'[2]1516 Exp_Rev Access'!$F$7:$FS$310,56,FALSE))</f>
        <v>0</v>
      </c>
      <c r="BT104" s="90">
        <f>IF(ISNA(VLOOKUP($B104,'[2]1516 Exp_Rev Access'!$F$7:$FS$310,57,FALSE)),"",VLOOKUP($B104,'[2]1516 Exp_Rev Access'!$F$7:$FS$310,57,FALSE))</f>
        <v>0</v>
      </c>
      <c r="BU104" s="90">
        <f>IF(ISNA(VLOOKUP($B104,'[2]1516 Exp_Rev Access'!$F$7:$FS$310,58,FALSE)),"",VLOOKUP($B104,'[2]1516 Exp_Rev Access'!$F$7:$FS$310,58,FALSE))</f>
        <v>0</v>
      </c>
      <c r="BV104" s="53">
        <f t="shared" si="293"/>
        <v>5643379.2300000004</v>
      </c>
      <c r="BW104" s="92">
        <f t="shared" si="294"/>
        <v>0.16048801749305924</v>
      </c>
      <c r="BX104" s="68">
        <f t="shared" si="295"/>
        <v>1943.23879949451</v>
      </c>
      <c r="BY104" s="90">
        <f>IF(ISNA(VLOOKUP($B104,'[2]1516 Exp_Rev Access'!$F$7:$FS$310,59,FALSE)),"",VLOOKUP($B104,'[2]1516 Exp_Rev Access'!$F$7:$FS$310,59,FALSE))</f>
        <v>1286.22</v>
      </c>
      <c r="BZ104" s="90">
        <f>IF(ISNA(VLOOKUP($B104,'[2]1516 Exp_Rev Access'!$F$7:$FS$310,60,FALSE)),"",VLOOKUP($B104,'[2]1516 Exp_Rev Access'!$F$7:$FS$310,60,FALSE))</f>
        <v>0</v>
      </c>
      <c r="CA104" s="90">
        <f>IF(ISNA(VLOOKUP($B104,'[2]1516 Exp_Rev Access'!$F$7:$FS$310,61,FALSE)),"",VLOOKUP($B104,'[2]1516 Exp_Rev Access'!$F$7:$FS$310,61,FALSE))</f>
        <v>0</v>
      </c>
      <c r="CB104" s="90">
        <f>IF(ISNA(VLOOKUP($B104,'[2]1516 Exp_Rev Access'!$F$7:$FS$310,62,FALSE)),"",VLOOKUP($B104,'[2]1516 Exp_Rev Access'!$F$7:$FS$310,62,FALSE))</f>
        <v>0</v>
      </c>
      <c r="CC104" s="90">
        <f>IF(ISNA(VLOOKUP($B104,'[2]1516 Exp_Rev Access'!$F$7:$FS$310,63,FALSE)),"",VLOOKUP($B104,'[2]1516 Exp_Rev Access'!$F$7:$FS$310,63,FALSE))</f>
        <v>0</v>
      </c>
      <c r="CD104" s="90">
        <f>IF(ISNA(VLOOKUP($B104,'[2]1516 Exp_Rev Access'!$F$7:$FS$310,64,FALSE)),"",VLOOKUP($B104,'[2]1516 Exp_Rev Access'!$F$7:$FS$310,64,FALSE))</f>
        <v>0</v>
      </c>
      <c r="CE104" s="53">
        <f t="shared" si="296"/>
        <v>1286.22</v>
      </c>
      <c r="CF104" s="92">
        <f>CE104/E104</f>
        <v>3.6577888787375124E-5</v>
      </c>
      <c r="CG104" s="94">
        <f t="shared" si="297"/>
        <v>0.44289644675993683</v>
      </c>
      <c r="CH104" s="90">
        <f>IF(ISNA(VLOOKUP($B104,'[2]1516 Exp_Rev Access'!$F$7:$FS$310,65,FALSE)),"",VLOOKUP($B104,'[2]1516 Exp_Rev Access'!$F$7:$FS$310,65,FALSE))</f>
        <v>0</v>
      </c>
      <c r="CI104" s="90">
        <f>IF(ISNA(VLOOKUP($B104,'[2]1516 Exp_Rev Access'!$F$7:$FS$310,66,FALSE)),"",VLOOKUP($B104,'[2]1516 Exp_Rev Access'!$F$7:$FS$310,66,FALSE))</f>
        <v>0</v>
      </c>
      <c r="CJ104" s="90">
        <f>IF(ISNA(VLOOKUP($B104,'[2]1516 Exp_Rev Access'!$F$7:$FS$310,67,FALSE)),"",VLOOKUP($B104,'[2]1516 Exp_Rev Access'!$F$7:$FS$310,67,FALSE))</f>
        <v>0</v>
      </c>
      <c r="CK104" s="90">
        <f>IF(ISNA(VLOOKUP($B104,'[2]1516 Exp_Rev Access'!$F$7:$FS$310,68,FALSE)),"",VLOOKUP($B104,'[2]1516 Exp_Rev Access'!$F$7:$FS$310,68,FALSE))</f>
        <v>0</v>
      </c>
      <c r="CL104" s="90">
        <f>IF(ISNA(VLOOKUP($B104,'[2]1516 Exp_Rev Access'!$F$7:$FS$310,69,FALSE)),"",VLOOKUP($B104,'[2]1516 Exp_Rev Access'!$F$7:$FS$310,69,FALSE))</f>
        <v>0</v>
      </c>
      <c r="CM104" s="90">
        <f>IF(ISNA(VLOOKUP($B104,'[2]1516 Exp_Rev Access'!$F$7:$FS$310,70,FALSE)),"",VLOOKUP($B104,'[2]1516 Exp_Rev Access'!$F$7:$FS$310,70,FALSE))</f>
        <v>0</v>
      </c>
      <c r="CN104" s="90">
        <f>IF(ISNA(VLOOKUP($B104,'[2]1516 Exp_Rev Access'!$F$7:$FS$310,71,FALSE)),"",VLOOKUP($B104,'[2]1516 Exp_Rev Access'!$F$7:$FS$310,71,FALSE))</f>
        <v>0</v>
      </c>
      <c r="CO104" s="90">
        <f>IF(ISNA(VLOOKUP($B104,'[2]1516 Exp_Rev Access'!$F$7:$FS$310,72,FALSE)),"",VLOOKUP($B104,'[2]1516 Exp_Rev Access'!$F$7:$FS$310,72,FALSE))</f>
        <v>0</v>
      </c>
      <c r="CP104" s="90">
        <f>IF(ISNA(VLOOKUP($B104,'[2]1516 Exp_Rev Access'!$F$7:$FS$310,73,FALSE)),"",VLOOKUP($B104,'[2]1516 Exp_Rev Access'!$F$7:$FS$310,73,FALSE))</f>
        <v>0</v>
      </c>
      <c r="CQ104" s="90">
        <f>IF(ISNA(VLOOKUP($B104,'[2]1516 Exp_Rev Access'!$F$7:$FS$310,74,FALSE)),"",VLOOKUP($B104,'[2]1516 Exp_Rev Access'!$F$7:$FS$310,74,FALSE))</f>
        <v>482795.81</v>
      </c>
      <c r="CR104" s="90">
        <f>IF(ISNA(VLOOKUP($B104,'[2]1516 Exp_Rev Access'!$F$7:$FS$310,75,FALSE)),"",VLOOKUP($B104,'[2]1516 Exp_Rev Access'!$F$7:$FS$310,75,FALSE))</f>
        <v>0</v>
      </c>
      <c r="CS104" s="90">
        <f>IF(ISNA(VLOOKUP($B104,'[2]1516 Exp_Rev Access'!$F$7:$FS$310,76,FALSE)),"",VLOOKUP($B104,'[2]1516 Exp_Rev Access'!$F$7:$FS$310,76,FALSE))</f>
        <v>28292</v>
      </c>
      <c r="CT104" s="90">
        <f>IF(ISNA(VLOOKUP($B104,'[2]1516 Exp_Rev Access'!$F$7:$FS$310,77,FALSE)),"",VLOOKUP($B104,'[2]1516 Exp_Rev Access'!$F$7:$FS$310,77,FALSE))</f>
        <v>0</v>
      </c>
      <c r="CU104" s="90">
        <f>IF(ISNA(VLOOKUP($B104,'[2]1516 Exp_Rev Access'!$F$7:$FS$310,78,FALSE)),"",VLOOKUP($B104,'[2]1516 Exp_Rev Access'!$F$7:$FS$310,78,FALSE))</f>
        <v>923597.27</v>
      </c>
      <c r="CV104" s="90">
        <f>IF(ISNA(VLOOKUP($B104,'[2]1516 Exp_Rev Access'!$F$7:$FS$310,79,FALSE)),"",VLOOKUP($B104,'[2]1516 Exp_Rev Access'!$F$7:$FS$310,79,FALSE))</f>
        <v>164682.29999999999</v>
      </c>
      <c r="CW104" s="90">
        <f>IF(ISNA(VLOOKUP($B104,'[2]1516 Exp_Rev Access'!$F$7:$FS$310,80,FALSE)),"",VLOOKUP($B104,'[2]1516 Exp_Rev Access'!$F$7:$FS$310,80,FALSE))</f>
        <v>250259.34</v>
      </c>
      <c r="CX104" s="90">
        <f>IF(ISNA(VLOOKUP($B104,'[2]1516 Exp_Rev Access'!$F$7:$FS$310,81,FALSE)),"",VLOOKUP($B104,'[2]1516 Exp_Rev Access'!$F$7:$FS$310,81,FALSE))</f>
        <v>0</v>
      </c>
      <c r="CY104" s="90">
        <f>IF(ISNA(VLOOKUP($B104,'[2]1516 Exp_Rev Access'!$F$7:$FS$310,82,FALSE)),"",VLOOKUP($B104,'[2]1516 Exp_Rev Access'!$F$7:$FS$310,82,FALSE))</f>
        <v>0</v>
      </c>
      <c r="CZ104" s="90">
        <f>IF(ISNA(VLOOKUP($B104,'[2]1516 Exp_Rev Access'!$F$7:$FS$310,83,FALSE)),"",VLOOKUP($B104,'[2]1516 Exp_Rev Access'!$F$7:$FS$310,83,FALSE))</f>
        <v>0</v>
      </c>
      <c r="DA104" s="90">
        <f>IF(ISNA(VLOOKUP($B104,'[2]1516 Exp_Rev Access'!$F$7:$FS$310,84,FALSE)),"",VLOOKUP($B104,'[2]1516 Exp_Rev Access'!$F$7:$FS$310,84,FALSE))</f>
        <v>0</v>
      </c>
      <c r="DB104" s="90">
        <f>IF(ISNA(VLOOKUP($B104,'[2]1516 Exp_Rev Access'!$F$7:$FS$310,85,FALSE)),"",VLOOKUP($B104,'[2]1516 Exp_Rev Access'!$F$7:$FS$310,85,FALSE))</f>
        <v>237520.61</v>
      </c>
      <c r="DC104" s="90">
        <f>IF(ISNA(VLOOKUP($B104,'[2]1516 Exp_Rev Access'!$F$7:$FS$310,86,FALSE)),"",VLOOKUP($B104,'[2]1516 Exp_Rev Access'!$F$7:$FS$310,86,FALSE))</f>
        <v>0</v>
      </c>
      <c r="DD104" s="90">
        <f>IF(ISNA(VLOOKUP($B104,'[2]1516 Exp_Rev Access'!$F$7:$FS$310,87,FALSE)),"",VLOOKUP($B104,'[2]1516 Exp_Rev Access'!$F$7:$FS$310,87,FALSE))</f>
        <v>0</v>
      </c>
      <c r="DE104" s="90">
        <f>IF(ISNA(VLOOKUP($B104,'[2]1516 Exp_Rev Access'!$F$7:$FS$310,88,FALSE)),"",VLOOKUP($B104,'[2]1516 Exp_Rev Access'!$F$7:$FS$310,88,FALSE))</f>
        <v>0</v>
      </c>
      <c r="DF104" s="90">
        <f>IF(ISNA(VLOOKUP($B104,'[2]1516 Exp_Rev Access'!$F$7:$FS$310,89,FALSE)),"",VLOOKUP($B104,'[2]1516 Exp_Rev Access'!$F$7:$FS$310,89,FALSE))</f>
        <v>0</v>
      </c>
      <c r="DG104" s="90">
        <f>IF(ISNA(VLOOKUP($B104,'[2]1516 Exp_Rev Access'!$F$7:$FS$310,90,FALSE)),"",VLOOKUP($B104,'[2]1516 Exp_Rev Access'!$F$7:$FS$310,90,FALSE))</f>
        <v>0</v>
      </c>
      <c r="DH104" s="90">
        <f>IF(ISNA(VLOOKUP($B104,'[2]1516 Exp_Rev Access'!$F$7:$FS$310,91,FALSE)),"",VLOOKUP($B104,'[2]1516 Exp_Rev Access'!$F$7:$FS$310,91,FALSE))</f>
        <v>49252.39</v>
      </c>
      <c r="DI104" s="90">
        <f>IF(ISNA(VLOOKUP($B104,'[2]1516 Exp_Rev Access'!$F$7:$FS$310,92,FALSE)),"",VLOOKUP($B104,'[2]1516 Exp_Rev Access'!$F$7:$FS$310,92,FALSE))</f>
        <v>1280021.6599999999</v>
      </c>
      <c r="DJ104" s="90">
        <f>IF(ISNA(VLOOKUP($B104,'[2]1516 Exp_Rev Access'!$F$7:$FS$310,93,FALSE)),"",VLOOKUP($B104,'[2]1516 Exp_Rev Access'!$F$7:$FS$310,93,FALSE))</f>
        <v>0</v>
      </c>
      <c r="DK104" s="90">
        <f>IF(ISNA(VLOOKUP($B104,'[2]1516 Exp_Rev Access'!$F$7:$FS$310,94,FALSE)),"",VLOOKUP($B104,'[2]1516 Exp_Rev Access'!$F$7:$FS$310,94,FALSE))</f>
        <v>0</v>
      </c>
      <c r="DL104" s="90">
        <f>IF(ISNA(VLOOKUP($B104,'[2]1516 Exp_Rev Access'!$F$7:$FS$310,95,FALSE)),"",VLOOKUP($B104,'[2]1516 Exp_Rev Access'!$F$7:$FS$310,95,FALSE))</f>
        <v>0</v>
      </c>
      <c r="DM104" s="90">
        <f>IF(ISNA(VLOOKUP($B104,'[2]1516 Exp_Rev Access'!$F$7:$FS$310,96,FALSE)),"",VLOOKUP($B104,'[2]1516 Exp_Rev Access'!$F$7:$FS$310,96,FALSE))</f>
        <v>0</v>
      </c>
      <c r="DN104" s="90">
        <f>IF(ISNA(VLOOKUP($B104,'[2]1516 Exp_Rev Access'!$F$7:$FS$310,97,FALSE)),"",VLOOKUP($B104,'[2]1516 Exp_Rev Access'!$F$7:$FS$310,97,FALSE))</f>
        <v>0</v>
      </c>
      <c r="DO104" s="90">
        <f>IF(ISNA(VLOOKUP($B104,'[2]1516 Exp_Rev Access'!$F$7:$FS$310,98,FALSE)),"",VLOOKUP($B104,'[2]1516 Exp_Rev Access'!$F$7:$FS$310,98,FALSE))</f>
        <v>0</v>
      </c>
      <c r="DP104" s="90">
        <f>IF(ISNA(VLOOKUP($B104,'[2]1516 Exp_Rev Access'!$F$7:$FS$310,99,FALSE)),"",VLOOKUP($B104,'[2]1516 Exp_Rev Access'!$F$7:$FS$310,99,FALSE))</f>
        <v>0</v>
      </c>
      <c r="DQ104" s="90">
        <f>IF(ISNA(VLOOKUP($B104,'[2]1516 Exp_Rev Access'!$F$7:$FS$310,100,FALSE)),"",VLOOKUP($B104,'[2]1516 Exp_Rev Access'!$F$7:$FS$310,100,FALSE))</f>
        <v>0</v>
      </c>
      <c r="DR104" s="90">
        <f>IF(ISNA(VLOOKUP($B104,'[2]1516 Exp_Rev Access'!$F$7:$FS$310,101,FALSE)),"",VLOOKUP($B104,'[2]1516 Exp_Rev Access'!$F$7:$FS$310,101,FALSE))</f>
        <v>0</v>
      </c>
      <c r="DS104" s="90">
        <f>IF(ISNA(VLOOKUP($B104,'[2]1516 Exp_Rev Access'!$F$7:$FS$310,102,FALSE)),"",VLOOKUP($B104,'[2]1516 Exp_Rev Access'!$F$7:$FS$310,102,FALSE))</f>
        <v>0</v>
      </c>
      <c r="DT104" s="90">
        <f>IF(ISNA(VLOOKUP($B104,'[2]1516 Exp_Rev Access'!$F$7:$FS$310,103,FALSE)),"",VLOOKUP($B104,'[2]1516 Exp_Rev Access'!$F$7:$FS$310,103,FALSE))</f>
        <v>0</v>
      </c>
      <c r="DU104" s="90">
        <f>IF(ISNA(VLOOKUP($B104,'[2]1516 Exp_Rev Access'!$F$7:$FS$310,104,FALSE)),"",VLOOKUP($B104,'[2]1516 Exp_Rev Access'!$F$7:$FS$310,104,FALSE))</f>
        <v>0</v>
      </c>
      <c r="DV104" s="90">
        <f>IF(ISNA(VLOOKUP($B104,'[2]1516 Exp_Rev Access'!$F$7:$FS$310,105,FALSE)),"",VLOOKUP($B104,'[2]1516 Exp_Rev Access'!$F$7:$FS$310,105,FALSE))</f>
        <v>0</v>
      </c>
      <c r="DW104" s="90">
        <f>IF(ISNA(VLOOKUP($B104,'[2]1516 Exp_Rev Access'!$F$7:$FS$310,106,FALSE)),"",VLOOKUP($B104,'[2]1516 Exp_Rev Access'!$F$7:$FS$310,106,FALSE))</f>
        <v>0</v>
      </c>
      <c r="DX104" s="90">
        <f>IF(ISNA(VLOOKUP($B104,'[2]1516 Exp_Rev Access'!$F$7:$FS$310,107,FALSE)),"",VLOOKUP($B104,'[2]1516 Exp_Rev Access'!$F$7:$FS$310,107,FALSE))</f>
        <v>0</v>
      </c>
      <c r="DY104" s="90">
        <f>IF(ISNA(VLOOKUP($B104,'[2]1516 Exp_Rev Access'!$F$7:$FS$310,108,FALSE)),"",VLOOKUP($B104,'[2]1516 Exp_Rev Access'!$F$7:$FS$310,108,FALSE))</f>
        <v>0</v>
      </c>
      <c r="DZ104" s="90">
        <f>IF(ISNA(VLOOKUP($B104,'[2]1516 Exp_Rev Access'!$F$7:$FS$310,109,FALSE)),"",VLOOKUP($B104,'[2]1516 Exp_Rev Access'!$F$7:$FS$310,109,FALSE))</f>
        <v>0</v>
      </c>
      <c r="EA104" s="90">
        <f>IF(ISNA(VLOOKUP($B104,'[2]1516 Exp_Rev Access'!$F$7:$FS$310,110,FALSE)),"",VLOOKUP($B104,'[2]1516 Exp_Rev Access'!$F$7:$FS$310,110,FALSE))</f>
        <v>0</v>
      </c>
      <c r="EB104" s="90">
        <f>IF(ISNA(VLOOKUP($B104,'[2]1516 Exp_Rev Access'!$F$7:$FS$310,111,FALSE)),"",VLOOKUP($B104,'[2]1516 Exp_Rev Access'!$F$7:$FS$310,111,FALSE))</f>
        <v>0</v>
      </c>
      <c r="EC104" s="90">
        <f>IF(ISNA(VLOOKUP($B104,'[2]1516 Exp_Rev Access'!$F$7:$FS$310,112,FALSE)),"",VLOOKUP($B104,'[2]1516 Exp_Rev Access'!$F$7:$FS$310,112,FALSE))</f>
        <v>0</v>
      </c>
      <c r="ED104" s="90">
        <f>IF(ISNA(VLOOKUP($B104,'[2]1516 Exp_Rev Access'!$F$7:$FS$310,113,FALSE)),"",VLOOKUP($B104,'[2]1516 Exp_Rev Access'!$F$7:$FS$310,113,FALSE))</f>
        <v>0</v>
      </c>
      <c r="EE104" s="90">
        <f>IF(ISNA(VLOOKUP($B104,'[2]1516 Exp_Rev Access'!$F$7:$FS$310,114,FALSE)),"",VLOOKUP($B104,'[2]1516 Exp_Rev Access'!$F$7:$FS$310,114,FALSE))</f>
        <v>0</v>
      </c>
      <c r="EF104" s="90">
        <f>IF(ISNA(VLOOKUP($B104,'[2]1516 Exp_Rev Access'!$F$7:$FS$310,115,FALSE)),"",VLOOKUP($B104,'[2]1516 Exp_Rev Access'!$F$7:$FS$310,115,FALSE))</f>
        <v>0</v>
      </c>
      <c r="EG104" s="90">
        <f>IF(ISNA(VLOOKUP($B104,'[2]1516 Exp_Rev Access'!$F$7:$FS$310,116,FALSE)),"",VLOOKUP($B104,'[2]1516 Exp_Rev Access'!$F$7:$FS$310,116,FALSE))</f>
        <v>0</v>
      </c>
      <c r="EH104" s="90">
        <f>IF(ISNA(VLOOKUP($B104,'[2]1516 Exp_Rev Access'!$F$7:$FS$310,117,FALSE)),"",VLOOKUP($B104,'[2]1516 Exp_Rev Access'!$F$7:$FS$310,117,FALSE))</f>
        <v>0</v>
      </c>
      <c r="EI104" s="90">
        <f>IF(ISNA(VLOOKUP($B104,'[2]1516 Exp_Rev Access'!$F$7:$FS$310,118,FALSE)),"",VLOOKUP($B104,'[2]1516 Exp_Rev Access'!$F$7:$FS$310,118,FALSE))</f>
        <v>0</v>
      </c>
      <c r="EJ104" s="90">
        <f>IF(ISNA(VLOOKUP($B104,'[2]1516 Exp_Rev Access'!$F$7:$FS$310,119,FALSE)),"",VLOOKUP($B104,'[2]1516 Exp_Rev Access'!$F$7:$FS$310,119,FALSE))</f>
        <v>0</v>
      </c>
      <c r="EK104" s="90">
        <f>IF(ISNA(VLOOKUP($B104,'[2]1516 Exp_Rev Access'!$F$7:$FS$310,120,FALSE)),"",VLOOKUP($B104,'[2]1516 Exp_Rev Access'!$F$7:$FS$310,120,FALSE))</f>
        <v>0</v>
      </c>
      <c r="EL104" s="90">
        <f>IF(ISNA(VLOOKUP($B104,'[2]1516 Exp_Rev Access'!$F$7:$FS$310,121,FALSE)),"",VLOOKUP($B104,'[2]1516 Exp_Rev Access'!$F$7:$FS$310,121,FALSE))</f>
        <v>0</v>
      </c>
      <c r="EM104" s="90">
        <f>IF(ISNA(VLOOKUP($B104,'[2]1516 Exp_Rev Access'!$F$7:$FS$310,122,FALSE)),"",VLOOKUP($B104,'[2]1516 Exp_Rev Access'!$F$7:$FS$310,122,FALSE))</f>
        <v>0</v>
      </c>
      <c r="EN104" s="90">
        <f>IF(ISNA(VLOOKUP($B104,'[2]1516 Exp_Rev Access'!$F$7:$FS$310,123,FALSE)),"",VLOOKUP($B104,'[2]1516 Exp_Rev Access'!$F$7:$FS$310,123,FALSE))</f>
        <v>42368.6</v>
      </c>
      <c r="EO104" s="90">
        <f>IF(ISNA(VLOOKUP($B104,'[2]1516 Exp_Rev Access'!$F$7:$FS$310,124,FALSE)),"",VLOOKUP($B104,'[2]1516 Exp_Rev Access'!$F$7:$FS$310,124,FALSE))</f>
        <v>0</v>
      </c>
      <c r="EP104" s="90">
        <f>IF(ISNA(VLOOKUP($B104,'[2]1516 Exp_Rev Access'!$F$7:$FS$310,125,FALSE)),"",VLOOKUP($B104,'[2]1516 Exp_Rev Access'!$F$7:$FS$310,125,FALSE))</f>
        <v>0</v>
      </c>
      <c r="EQ104" s="90">
        <f>IF(ISNA(VLOOKUP($B104,'[2]1516 Exp_Rev Access'!$F$7:$FS$310,126,FALSE)),"",VLOOKUP($B104,'[2]1516 Exp_Rev Access'!$F$7:$FS$310,126,FALSE))</f>
        <v>0</v>
      </c>
      <c r="ER104" s="90">
        <f>IF(ISNA(VLOOKUP($B104,'[2]1516 Exp_Rev Access'!$F$7:$FS$310,127,FALSE)),"",VLOOKUP($B104,'[2]1516 Exp_Rev Access'!$F$7:$FS$310,127,FALSE))</f>
        <v>0</v>
      </c>
      <c r="ES104" s="90">
        <f>IF(ISNA(VLOOKUP($B104,'[2]1516 Exp_Rev Access'!$F$7:$FS$310,128,FALSE)),"",VLOOKUP($B104,'[2]1516 Exp_Rev Access'!$F$7:$FS$310,128,FALSE))</f>
        <v>0</v>
      </c>
      <c r="ET104" s="90">
        <f>IF(ISNA(VLOOKUP($B104,'[2]1516 Exp_Rev Access'!$F$7:$FS$310,129,FALSE)),"",VLOOKUP($B104,'[2]1516 Exp_Rev Access'!$F$7:$FS$310,129,FALSE))</f>
        <v>0</v>
      </c>
      <c r="EU104" s="90">
        <f>IF(ISNA(VLOOKUP($B104,'[2]1516 Exp_Rev Access'!$F$7:$FS$310,130,FALSE)),"",VLOOKUP($B104,'[2]1516 Exp_Rev Access'!$F$7:$FS$310,130,FALSE))</f>
        <v>0</v>
      </c>
      <c r="EV104" s="90">
        <f>IF(ISNA(VLOOKUP($B104,'[2]1516 Exp_Rev Access'!$F$7:$FS$310,131,FALSE)),"",VLOOKUP($B104,'[2]1516 Exp_Rev Access'!$F$7:$FS$310,131,FALSE))</f>
        <v>0</v>
      </c>
      <c r="EW104" s="90">
        <f>IF(ISNA(VLOOKUP($B104,'[2]1516 Exp_Rev Access'!$F$7:$FS$310,132,FALSE)),"",VLOOKUP($B104,'[2]1516 Exp_Rev Access'!$F$7:$FS$310,132,FALSE))</f>
        <v>0</v>
      </c>
      <c r="EX104" s="90">
        <f>IF(ISNA(VLOOKUP($B104,'[2]1516 Exp_Rev Access'!$F$7:$FS$310,133,FALSE)),"",VLOOKUP($B104,'[2]1516 Exp_Rev Access'!$F$7:$FS$310,133,FALSE))</f>
        <v>0</v>
      </c>
      <c r="EY104" s="90">
        <f>IF(ISNA(VLOOKUP($B104,'[2]1516 Exp_Rev Access'!$F$7:$FS$310,134,FALSE)),"",VLOOKUP($B104,'[2]1516 Exp_Rev Access'!$F$7:$FS$310,134,FALSE))</f>
        <v>0</v>
      </c>
      <c r="EZ104" s="90">
        <f>IF(ISNA(VLOOKUP($B104,'[2]1516 Exp_Rev Access'!$F$7:$FS$310,135,FALSE)),"",VLOOKUP($B104,'[2]1516 Exp_Rev Access'!$F$7:$FS$310,135,FALSE))</f>
        <v>0</v>
      </c>
      <c r="FA104" s="90">
        <f>IF(ISNA(VLOOKUP($B104,'[2]1516 Exp_Rev Access'!$F$7:$FS$310,136,FALSE)),"",VLOOKUP($B104,'[2]1516 Exp_Rev Access'!$F$7:$FS$310,136,FALSE))</f>
        <v>0</v>
      </c>
      <c r="FB104" s="90">
        <f>IF(ISNA(VLOOKUP($B104,'[2]1516 Exp_Rev Access'!$F$7:$FS$310,137,FALSE)),"",VLOOKUP($B104,'[2]1516 Exp_Rev Access'!$F$7:$FS$310,137,FALSE))</f>
        <v>0</v>
      </c>
      <c r="FC104" s="90">
        <f>IF(ISNA(VLOOKUP($B104,'[2]1516 Exp_Rev Access'!$F$7:$FS$310,138,FALSE)),"",VLOOKUP($B104,'[2]1516 Exp_Rev Access'!$F$7:$FS$310,138,FALSE))</f>
        <v>0</v>
      </c>
      <c r="FD104" s="90">
        <f>IF(ISNA(VLOOKUP($B104,'[2]1516 Exp_Rev Access'!$F$7:$FS$310,139,FALSE)),"",VLOOKUP($B104,'[2]1516 Exp_Rev Access'!$F$7:$FS$310,139,FALSE))</f>
        <v>0</v>
      </c>
      <c r="FE104" s="90">
        <f>IF(ISNA(VLOOKUP($B104,'[2]1516 Exp_Rev Access'!$F$7:$FS$310,140,FALSE)),"",VLOOKUP($B104,'[2]1516 Exp_Rev Access'!$F$7:$FS$310,140,FALSE))</f>
        <v>0</v>
      </c>
      <c r="FF104" s="90">
        <f>IF(ISNA(VLOOKUP($B104,'[2]1516 Exp_Rev Access'!$F$7:$FS$310,141,FALSE)),"",VLOOKUP($B104,'[2]1516 Exp_Rev Access'!$F$7:$FS$310,141,FALSE))</f>
        <v>0</v>
      </c>
      <c r="FG104" s="90">
        <f>IF(ISNA(VLOOKUP($B104,'[2]1516 Exp_Rev Access'!$F$7:$FS$310,142,FALSE)),"",VLOOKUP($B104,'[2]1516 Exp_Rev Access'!$F$7:$FS$310,142,FALSE))</f>
        <v>0</v>
      </c>
      <c r="FH104" s="90">
        <f>IF(ISNA(VLOOKUP($B104,'[2]1516 Exp_Rev Access'!$F$7:$FS$310,143,FALSE)),"",VLOOKUP($B104,'[2]1516 Exp_Rev Access'!$F$7:$FS$310,143,FALSE))</f>
        <v>0</v>
      </c>
      <c r="FI104" s="90">
        <f>IF(ISNA(VLOOKUP($B104,'[2]1516 Exp_Rev Access'!$F$7:$FS$310,144,FALSE)),"",VLOOKUP($B104,'[2]1516 Exp_Rev Access'!$F$7:$FS$310,144,FALSE))</f>
        <v>0</v>
      </c>
      <c r="FJ104" s="90">
        <f>IF(ISNA(VLOOKUP($B104,'[2]1516 Exp_Rev Access'!$F$7:$FS$310,145,FALSE)),"",VLOOKUP($B104,'[2]1516 Exp_Rev Access'!$F$7:$FS$310,145,FALSE))</f>
        <v>0</v>
      </c>
      <c r="FK104" s="90">
        <f>IF(ISNA(VLOOKUP($B104,'[2]1516 Exp_Rev Access'!$F$7:$FS$310,146,FALSE)),"",VLOOKUP($B104,'[2]1516 Exp_Rev Access'!$F$7:$FS$310,146,FALSE))</f>
        <v>0</v>
      </c>
      <c r="FL104" s="90">
        <f>IF(ISNA(VLOOKUP($B104,'[2]1516 Exp_Rev Access'!$F$7:$FS$310,1147,FALSE)),"",VLOOKUP($B104,'[2]1516 Exp_Rev Access'!$F$7:$FS$310,147,FALSE))</f>
        <v>0</v>
      </c>
      <c r="FM104" s="90">
        <f>IF(ISNA(VLOOKUP($B104,'[2]1516 Exp_Rev Access'!$F$7:$FS$310,148,FALSE)),"",VLOOKUP($B104,'[2]1516 Exp_Rev Access'!$F$7:$FS$310,148,FALSE))</f>
        <v>0</v>
      </c>
      <c r="FN104" s="90">
        <f>IF(ISNA(VLOOKUP($B104,'[2]1516 Exp_Rev Access'!$F$7:$FS$310,149,FALSE)),"",VLOOKUP($B104,'[2]1516 Exp_Rev Access'!$F$7:$FS$310,149,FALSE))</f>
        <v>0</v>
      </c>
      <c r="FO104" s="90">
        <f>IF(ISNA(VLOOKUP($B104,'[2]1516 Exp_Rev Access'!$F$7:$FS$310,150,FALSE)),"",VLOOKUP($B104,'[2]1516 Exp_Rev Access'!$F$7:$FS$310,150,FALSE))</f>
        <v>0</v>
      </c>
      <c r="FP104" s="90">
        <f>IF(ISNA(VLOOKUP($B104,'[2]1516 Exp_Rev Access'!$F$7:$FS$310,151,FALSE)),"",VLOOKUP($B104,'[2]1516 Exp_Rev Access'!$F$7:$FS$310,151,FALSE))</f>
        <v>0</v>
      </c>
      <c r="FQ104" s="90">
        <f>IF(ISNA(VLOOKUP($B104,'[2]1516 Exp_Rev Access'!$F$7:$FS$310,152,FALSE)),"",VLOOKUP($B104,'[2]1516 Exp_Rev Access'!$F$7:$FS$310,152,FALSE))</f>
        <v>0</v>
      </c>
      <c r="FR104" s="90">
        <f>IF(ISNA(VLOOKUP($B104,'[2]1516 Exp_Rev Access'!$F$7:$FS$310,153,FALSE)),"",VLOOKUP($B104,'[2]1516 Exp_Rev Access'!$F$7:$FS$310,153,FALSE))</f>
        <v>96025.16</v>
      </c>
      <c r="FS104" s="53">
        <f t="shared" si="298"/>
        <v>3554815.14</v>
      </c>
      <c r="FT104" s="92">
        <f t="shared" si="299"/>
        <v>0.10109284014445222</v>
      </c>
      <c r="FU104" s="98">
        <f t="shared" si="300"/>
        <v>1224.0635306513873</v>
      </c>
      <c r="FV104" s="90">
        <f>IF(ISNA(VLOOKUP($B104,'[2]1516 Exp_Rev Access'!$F$7:$FS$310,154,FALSE)),"",VLOOKUP($B104,'[2]1516 Exp_Rev Access'!$F$7:$FS$310,154,FALSE))</f>
        <v>0</v>
      </c>
      <c r="FW104" s="90">
        <f>IF(ISNA(VLOOKUP($B104,'[2]1516 Exp_Rev Access'!$F$7:$FS$310,155,FALSE)),"",VLOOKUP($B104,'[2]1516 Exp_Rev Access'!$F$7:$FS$310,155,FALSE))</f>
        <v>0</v>
      </c>
      <c r="FX104" s="90">
        <f>IF(ISNA(VLOOKUP($B104,'[2]1516 Exp_Rev Access'!$F$7:$FS$310,156,FALSE)),"",VLOOKUP($B104,'[2]1516 Exp_Rev Access'!$F$7:$FS$310,156,FALSE))</f>
        <v>0</v>
      </c>
      <c r="FY104" s="90">
        <f>IF(ISNA(VLOOKUP($B104,'[2]1516 Exp_Rev Access'!$F$7:$FS$310,157,FALSE)),"",VLOOKUP($B104,'[2]1516 Exp_Rev Access'!$F$7:$FS$310,157,FALSE))</f>
        <v>0</v>
      </c>
      <c r="FZ104" s="90">
        <f>IF(ISNA(VLOOKUP($B104,'[2]1516 Exp_Rev Access'!$F$7:$FS$310,158,FALSE)),"",VLOOKUP($B104,'[2]1516 Exp_Rev Access'!$F$7:$FS$310,158,FALSE))</f>
        <v>0</v>
      </c>
      <c r="GA104" s="90">
        <f>IF(ISNA(VLOOKUP($B104,'[2]1516 Exp_Rev Access'!$F$7:$FS$310,159,FALSE)),"",VLOOKUP($B104,'[2]1516 Exp_Rev Access'!$F$7:$FS$310,159,FALSE))</f>
        <v>0</v>
      </c>
      <c r="GB104" s="90">
        <f>IF(ISNA(VLOOKUP($B104,'[2]1516 Exp_Rev Access'!$F$7:$FS$310,160,FALSE)),"",VLOOKUP($B104,'[2]1516 Exp_Rev Access'!$F$7:$FS$310,160,FALSE))</f>
        <v>0</v>
      </c>
      <c r="GC104" s="90">
        <f>IF(ISNA(VLOOKUP($B104,'[2]1516 Exp_Rev Access'!$F$7:$FS$310,161,FALSE)),"",VLOOKUP($B104,'[2]1516 Exp_Rev Access'!$F$7:$FS$310,161,FALSE))</f>
        <v>0</v>
      </c>
      <c r="GD104" s="90">
        <f>IF(ISNA(VLOOKUP($B104,'[2]1516 Exp_Rev Access'!$F$7:$FS$310,162,FALSE)),"",VLOOKUP($B104,'[2]1516 Exp_Rev Access'!$F$7:$FS$310,162,FALSE))</f>
        <v>0</v>
      </c>
      <c r="GE104" s="90">
        <f>IF(ISNA(VLOOKUP($B104,'[2]1516 Exp_Rev Access'!$F$7:$FS$310,163,FALSE)),"",VLOOKUP($B104,'[2]1516 Exp_Rev Access'!$F$7:$FS$310,163,FALSE))</f>
        <v>0</v>
      </c>
      <c r="GF104" s="90">
        <f>IF(ISNA(VLOOKUP($B104,'[2]1516 Exp_Rev Access'!$F$7:$FS$310,164,FALSE)),"",VLOOKUP($B104,'[2]1516 Exp_Rev Access'!$F$7:$FS$310,164,FALSE))</f>
        <v>0</v>
      </c>
      <c r="GG104" s="90">
        <f>IF(ISNA(VLOOKUP($B104,'[2]1516 Exp_Rev Access'!$F$7:$FS$310,165,FALSE)),"",VLOOKUP($B104,'[2]1516 Exp_Rev Access'!$F$7:$FS$310,165,FALSE))</f>
        <v>0</v>
      </c>
      <c r="GH104" s="90">
        <f>IF(ISNA(VLOOKUP($B104,'[2]1516 Exp_Rev Access'!$F$7:$FS$310,166,FALSE)),"",VLOOKUP($B104,'[2]1516 Exp_Rev Access'!$F$7:$FS$310,166,FALSE))</f>
        <v>0</v>
      </c>
      <c r="GI104" s="90">
        <f>IF(ISNA(VLOOKUP($B104,'[2]1516 Exp_Rev Access'!$F$7:$FS$310,167,FALSE)),"",VLOOKUP($B104,'[2]1516 Exp_Rev Access'!$F$7:$FS$310,167,FALSE))</f>
        <v>0</v>
      </c>
      <c r="GJ104" s="90">
        <f>IF(ISNA(VLOOKUP($B104,'[2]1516 Exp_Rev Access'!$F$7:$FS$310,168,FALSE)),"",VLOOKUP($B104,'[2]1516 Exp_Rev Access'!$F$7:$FS$310,168,FALSE))</f>
        <v>0</v>
      </c>
      <c r="GK104" s="90">
        <f>IF(ISNA(VLOOKUP($B104,'[2]1516 Exp_Rev Access'!$F$7:$FS$310,169,FALSE)),"",VLOOKUP($B104,'[2]1516 Exp_Rev Access'!$F$7:$FS$310,169,FALSE))</f>
        <v>0</v>
      </c>
      <c r="GL104" s="90">
        <f>IF(ISNA(VLOOKUP($B104,'[2]1516 Exp_Rev Access'!$F$7:$FS$310,170,FALSE)),"",VLOOKUP($B104,'[2]1516 Exp_Rev Access'!$F$7:$FS$310,170,FALSE))</f>
        <v>0</v>
      </c>
      <c r="GM104" s="90">
        <f>IF(ISNA(VLOOKUP($B104,'[2]1516 Exp_Rev Access'!$F$7:$FT$310,171,FALSE)),"",VLOOKUP($B104,'[2]1516 Exp_Rev Access'!$F$7:$FT$310,171,FALSE))</f>
        <v>0</v>
      </c>
      <c r="GN104" s="90">
        <f>IF(ISNA(VLOOKUP($B104,'[2]1516 Exp_Rev Access'!$F$7:$FU$310,172,FALSE)),"",VLOOKUP($B104,'[2]1516 Exp_Rev Access'!$F$7:$FU$310,172,FALSE))</f>
        <v>0</v>
      </c>
      <c r="GO104" s="90">
        <f>IF(ISNA(VLOOKUP($B104,'[2]1516 Exp_Rev Access'!$F$7:$FV$310,173,FALSE)),"",VLOOKUP($B104,'[2]1516 Exp_Rev Access'!$F$7:$FV$310,173,FALSE))</f>
        <v>0</v>
      </c>
      <c r="GP104" s="90">
        <f>IF(ISNA(VLOOKUP($B104,'[2]1516 Exp_Rev Access'!$F$7:$GA$310,174,FALSE)),"",VLOOKUP($B104,'[2]1516 Exp_Rev Access'!$F$7:$GA$310,174,FALSE))</f>
        <v>0</v>
      </c>
      <c r="GQ104" s="90">
        <f>IF(ISNA(VLOOKUP($B104,'[2]1516 Exp_Rev Access'!$F$7:$GA$310,175,FALSE)),"",VLOOKUP($B104,'[2]1516 Exp_Rev Access'!$F$7:$GA$310,175,FALSE))</f>
        <v>2018</v>
      </c>
      <c r="GR104" s="90">
        <f>IF(ISNA(VLOOKUP($B104,'[2]1516 Exp_Rev Access'!$F$7:$GA$310,176,FALSE)),"",VLOOKUP($B104,'[2]1516 Exp_Rev Access'!$F$7:$GA$310,176,FALSE))</f>
        <v>0</v>
      </c>
      <c r="GS104" s="90">
        <f>IF(ISNA(VLOOKUP($B104,'[2]1516 Exp_Rev Access'!$F$7:$GA$310,177,FALSE)),"",VLOOKUP($B104,'[2]1516 Exp_Rev Access'!$F$7:$GA$310,177,FALSE))</f>
        <v>0</v>
      </c>
      <c r="GT104" s="90">
        <f>IF(ISNA(VLOOKUP($B104,'[2]1516 Exp_Rev Access'!$F$7:$GA$310,178,FALSE)),"",VLOOKUP($B104,'[2]1516 Exp_Rev Access'!$F$7:$GA$310,178,FALSE))</f>
        <v>0</v>
      </c>
      <c r="GU104" s="53">
        <f t="shared" si="301"/>
        <v>2018</v>
      </c>
      <c r="GV104" s="92">
        <f t="shared" si="302"/>
        <v>5.7388455764117331E-5</v>
      </c>
      <c r="GW104" s="96">
        <f t="shared" si="303"/>
        <v>0.69487726015887841</v>
      </c>
    </row>
    <row r="105" spans="1:222" x14ac:dyDescent="0.2">
      <c r="B105" s="87" t="s">
        <v>308</v>
      </c>
      <c r="C105" s="87" t="s">
        <v>309</v>
      </c>
      <c r="D105" s="88">
        <f>IF(ISNA(VLOOKUP($B105,'[2]1516 enrollment_Rev_Exp by size'!$A$6:$C$325,3,FALSE)),"",VLOOKUP($B105,'[2]1516 enrollment_Rev_Exp by size'!$A$6:$C$325,3,FALSE))</f>
        <v>982.63999999999987</v>
      </c>
      <c r="E105" s="89">
        <v>11288069.119999999</v>
      </c>
      <c r="F105" s="67">
        <f t="shared" si="282"/>
        <v>11288069.119999999</v>
      </c>
      <c r="G105" s="67">
        <f t="shared" si="283"/>
        <v>0</v>
      </c>
      <c r="H105" s="90">
        <f>IF(ISNA(VLOOKUP($B105,'[2]1516 Exp_Rev Access'!$F$7:$FS$310,2,FALSE)),"",VLOOKUP($B105,'[2]1516 Exp_Rev Access'!$F$7:$FS$310,2,FALSE))</f>
        <v>1269023.82</v>
      </c>
      <c r="I105" s="90">
        <f>IF(ISNA(VLOOKUP($B105,'[2]1516 Exp_Rev Access'!$F$7:$FS$310,3,FALSE)),"",VLOOKUP($B105,'[2]1516 Exp_Rev Access'!$F$7:$FS$310,3,FALSE))</f>
        <v>0</v>
      </c>
      <c r="J105" s="90">
        <f>IF(ISNA(VLOOKUP($B105,'[2]1516 Exp_Rev Access'!$F$7:$FS$310,4,FALSE)),"",VLOOKUP($B105,'[2]1516 Exp_Rev Access'!$F$7:$FS$310,4,FALSE))</f>
        <v>398.06</v>
      </c>
      <c r="K105" s="90">
        <f>IF(ISNA(VLOOKUP($B105,'[2]1516 Exp_Rev Access'!$F$7:$FS$310,5,FALSE)),"-",VLOOKUP($B105,'[2]1516 Exp_Rev Access'!$F$7:$FS$310,5,FALSE))</f>
        <v>0</v>
      </c>
      <c r="L105" s="90">
        <f>IF(ISNA(VLOOKUP($B105,'[2]1516 Exp_Rev Access'!$F$7:$FS$310,6,FALSE)),"",VLOOKUP($B105,'[2]1516 Exp_Rev Access'!$F$7:$FS$310,6,FALSE))</f>
        <v>0</v>
      </c>
      <c r="M105" s="90">
        <f>IF(ISNA(VLOOKUP($B105,'[2]1516 Exp_Rev Access'!$F$7:$FS$310,7,FALSE)),"",VLOOKUP($B105,'[2]1516 Exp_Rev Access'!$F$7:$FS$310,7,FALSE))</f>
        <v>0</v>
      </c>
      <c r="N105" s="53">
        <f t="shared" si="284"/>
        <v>1269421.8800000001</v>
      </c>
      <c r="O105" s="91">
        <f t="shared" si="285"/>
        <v>0.11245695490567657</v>
      </c>
      <c r="P105" s="53">
        <f t="shared" si="286"/>
        <v>1291.8483676626233</v>
      </c>
      <c r="Q105" s="90">
        <f>IF(ISNA(VLOOKUP($B105,'[2]1516 Exp_Rev Access'!$F$7:$FS$310,8,FALSE)),"",VLOOKUP($B105,'[2]1516 Exp_Rev Access'!$F$7:$FS$310,8,FALSE))</f>
        <v>0</v>
      </c>
      <c r="R105" s="90">
        <f>IF(ISNA(VLOOKUP($B105,'[2]1516 Exp_Rev Access'!$F$7:$FS$310,9,FALSE)),"",VLOOKUP($B105,'[2]1516 Exp_Rev Access'!$F$7:$FS$310,9,FALSE))</f>
        <v>0</v>
      </c>
      <c r="S105" s="90">
        <f>IF(ISNA(VLOOKUP($B105,'[2]1516 Exp_Rev Access'!$F$7:$FS$310,10,FALSE)),"",VLOOKUP($B105,'[2]1516 Exp_Rev Access'!$F$7:$FS$310,10,FALSE))</f>
        <v>0</v>
      </c>
      <c r="T105" s="90">
        <f>IF(ISNA(VLOOKUP($B105,'[2]1516 Exp_Rev Access'!$F$7:$FS$310,11,FALSE)),"",VLOOKUP($B105,'[2]1516 Exp_Rev Access'!$F$7:$FS$310,11,FALSE))</f>
        <v>0</v>
      </c>
      <c r="U105" s="90">
        <f>IF(ISNA(VLOOKUP($B105,'[2]1516 Exp_Rev Access'!$F$7:$FS$310,12,FALSE)),"",VLOOKUP($B105,'[2]1516 Exp_Rev Access'!$F$7:$FS$310,12,FALSE))</f>
        <v>6900</v>
      </c>
      <c r="V105" s="90">
        <f>IF(ISNA(VLOOKUP($B105,'[2]1516 Exp_Rev Access'!$F$7:$FS$310,13,FALSE)),"",VLOOKUP($B105,'[2]1516 Exp_Rev Access'!$F$7:$FS$310,13,FALSE))</f>
        <v>0</v>
      </c>
      <c r="W105" s="90">
        <f>IF(ISNA(VLOOKUP($B105,'[2]1516 Exp_Rev Access'!$F$7:$FS$310,14,FALSE)),"",VLOOKUP($B105,'[2]1516 Exp_Rev Access'!$F$7:$FS$310,14,FALSE))</f>
        <v>0</v>
      </c>
      <c r="X105" s="90">
        <f>IF(ISNA(VLOOKUP($B105,'[2]1516 Exp_Rev Access'!$F$7:$FS$310,15,FALSE)),"",VLOOKUP($B105,'[2]1516 Exp_Rev Access'!$F$7:$FS$310,15,FALSE))</f>
        <v>0</v>
      </c>
      <c r="Y105" s="90">
        <f>IF(ISNA(VLOOKUP($B105,'[2]1516 Exp_Rev Access'!$F$7:$FS$310,16,FALSE)),"",VLOOKUP($B105,'[2]1516 Exp_Rev Access'!$F$7:$FS$310,16,FALSE))</f>
        <v>8903.5</v>
      </c>
      <c r="Z105" s="90">
        <f>IF(ISNA(VLOOKUP($B105,'[2]1516 Exp_Rev Access'!$F$7:$FS$310,17,FALSE)),"",VLOOKUP($B105,'[2]1516 Exp_Rev Access'!$F$7:$FS$310,17,FALSE))</f>
        <v>1040</v>
      </c>
      <c r="AA105" s="90">
        <f>IF(ISNA(VLOOKUP($B105,'[2]1516 Exp_Rev Access'!$F$7:$FS$310,18,FALSE)),"",VLOOKUP($B105,'[2]1516 Exp_Rev Access'!$F$7:$FS$310,18,FALSE))</f>
        <v>0</v>
      </c>
      <c r="AB105" s="90">
        <f>IF(ISNA(VLOOKUP($B105,'[2]1516 Exp_Rev Access'!$F$7:$FS$310,19,FALSE)),"",VLOOKUP($B105,'[2]1516 Exp_Rev Access'!$F$7:$FS$310,19,FALSE))</f>
        <v>0</v>
      </c>
      <c r="AC105" s="90">
        <f>IF(ISNA(VLOOKUP($B105,'[2]1516 Exp_Rev Access'!$F$7:$FS$310,20,FALSE)),"",VLOOKUP($B105,'[2]1516 Exp_Rev Access'!$F$7:$FS$310,20,FALSE))</f>
        <v>394.1</v>
      </c>
      <c r="AD105" s="90">
        <f>IF(ISNA(VLOOKUP($B105,'[2]1516 Exp_Rev Access'!$F$7:$FS$310,21,FALSE)),"",VLOOKUP($B105,'[2]1516 Exp_Rev Access'!$F$7:$FS$310,21,FALSE))</f>
        <v>9226.5300000000007</v>
      </c>
      <c r="AE105" s="90">
        <f>IF(ISNA(VLOOKUP($B105,'[2]1516 Exp_Rev Access'!$F$7:$FS$310,22,FALSE)),"",VLOOKUP($B105,'[2]1516 Exp_Rev Access'!$F$7:$FS$310,22,FALSE))</f>
        <v>36185.57</v>
      </c>
      <c r="AF105" s="90">
        <f>IF(ISNA(VLOOKUP($B105,'[2]1516 Exp_Rev Access'!$F$7:$FS$310,23,FALSE)),"",VLOOKUP($B105,'[2]1516 Exp_Rev Access'!$F$7:$FS$310,23,FALSE))</f>
        <v>0</v>
      </c>
      <c r="AG105" s="90">
        <f>IF(ISNA(VLOOKUP($B105,'[2]1516 Exp_Rev Access'!$F$7:$FS$310,24,FALSE)),"",VLOOKUP($B105,'[2]1516 Exp_Rev Access'!$F$7:$FS$310,24,FALSE))</f>
        <v>13568.36</v>
      </c>
      <c r="AH105" s="90">
        <f>IF(ISNA(VLOOKUP($B105,'[2]1516 Exp_Rev Access'!$F$7:$FS$310,25,FALSE)),"",VLOOKUP($B105,'[2]1516 Exp_Rev Access'!$F$7:$FS$310,25,FALSE))</f>
        <v>1084.6099999999999</v>
      </c>
      <c r="AI105" s="90">
        <f>IF(ISNA(VLOOKUP($B105,'[2]1516 Exp_Rev Access'!$F$7:$FS$310,26,FALSE)),"",VLOOKUP($B105,'[2]1516 Exp_Rev Access'!$F$7:$FS$310,26,FALSE))</f>
        <v>1830.7</v>
      </c>
      <c r="AJ105" s="90">
        <f>IF(ISNA(VLOOKUP($B105,'[2]1516 Exp_Rev Access'!$F$7:$FS$310,27,FALSE)),"",VLOOKUP($B105,'[2]1516 Exp_Rev Access'!$F$7:$FS$310,27,FALSE))</f>
        <v>0</v>
      </c>
      <c r="AK105" s="90">
        <f>IF(ISNA(VLOOKUP($B105,'[2]1516 Exp_Rev Access'!$F$7:$FS$310,28,FALSE)),"",VLOOKUP($B105,'[2]1516 Exp_Rev Access'!$F$7:$FS$310,28,FALSE))</f>
        <v>68453.649999999994</v>
      </c>
      <c r="AL105" s="90">
        <f>IF(ISNA(VLOOKUP($B105,'[2]1516 Exp_Rev Access'!$F$7:$FS$310,29,FALSE)),"",VLOOKUP($B105,'[2]1516 Exp_Rev Access'!$F$7:$FS$310,29,FALSE))</f>
        <v>0</v>
      </c>
      <c r="AM105" s="53">
        <f t="shared" si="287"/>
        <v>147587.01999999999</v>
      </c>
      <c r="AN105" s="92">
        <f t="shared" si="288"/>
        <v>1.3074602789108365E-2</v>
      </c>
      <c r="AO105" s="68">
        <f t="shared" si="289"/>
        <v>150.19439469185053</v>
      </c>
      <c r="AP105" s="90">
        <f>IF(ISNA(VLOOKUP($B105,'[2]1516 Exp_Rev Access'!$F$7:$FS$310,30,FALSE)),"",VLOOKUP($B105,'[2]1516 Exp_Rev Access'!$F$7:$FS$310,30,FALSE))</f>
        <v>5720109.9000000004</v>
      </c>
      <c r="AQ105" s="90">
        <f>IF(ISNA(VLOOKUP($B105,'[2]1516 Exp_Rev Access'!$F$7:$FS$310,31,FALSE)),"",VLOOKUP($B105,'[2]1516 Exp_Rev Access'!$F$7:$FS$310,31,FALSE))</f>
        <v>177513.59</v>
      </c>
      <c r="AR105" s="90">
        <f>IF(ISNA(VLOOKUP($B105,'[2]1516 Exp_Rev Access'!$F$7:$FS$310,32,FALSE)),"",VLOOKUP($B105,'[2]1516 Exp_Rev Access'!$F$7:$FS$310,32,FALSE))</f>
        <v>734466.52</v>
      </c>
      <c r="AS105" s="90">
        <f>IF(ISNA(VLOOKUP($B105,'[2]1516 Exp_Rev Access'!$F$7:$FS$310,33,FALSE)),"",VLOOKUP($B105,'[2]1516 Exp_Rev Access'!$F$7:$FS$310,33,FALSE))</f>
        <v>0</v>
      </c>
      <c r="AT105" s="90">
        <f>IF(ISNA(VLOOKUP($B105,'[2]1516 Exp_Rev Access'!$F$7:$FS$310,34,FALSE)),"",VLOOKUP($B105,'[2]1516 Exp_Rev Access'!$F$7:$FS$310,34,FALSE))</f>
        <v>0</v>
      </c>
      <c r="AU105" s="53">
        <f t="shared" si="290"/>
        <v>6632090.0099999998</v>
      </c>
      <c r="AV105" s="93">
        <f t="shared" si="291"/>
        <v>0.58753095321230642</v>
      </c>
      <c r="AW105" s="53">
        <f t="shared" si="292"/>
        <v>6749.25711349019</v>
      </c>
      <c r="AX105" s="90">
        <f>IF(ISNA(VLOOKUP($B105,'[2]1516 Exp_Rev Access'!$F$7:$FS$310,35,FALSE)),"",VLOOKUP($B105,'[2]1516 Exp_Rev Access'!$F$7:$FS$310,35,FALSE))</f>
        <v>0</v>
      </c>
      <c r="AY105" s="90">
        <f>IF(ISNA(VLOOKUP($B105,'[2]1516 Exp_Rev Access'!$F$7:$FS$310,36,FALSE)),"",VLOOKUP($B105,'[2]1516 Exp_Rev Access'!$F$7:$FS$310,36,FALSE))</f>
        <v>748693.14</v>
      </c>
      <c r="AZ105" s="90">
        <f>IF(ISNA(VLOOKUP($B105,'[2]1516 Exp_Rev Access'!$F$7:$FS$310,37,FALSE)),"",VLOOKUP($B105,'[2]1516 Exp_Rev Access'!$F$7:$FS$310,37,FALSE))</f>
        <v>21629.06</v>
      </c>
      <c r="BA105" s="90">
        <f>IF(ISNA(VLOOKUP($B105,'[2]1516 Exp_Rev Access'!$F$7:$FS$310,38,FALSE)),"",VLOOKUP($B105,'[2]1516 Exp_Rev Access'!$F$7:$FS$310,38,FALSE))</f>
        <v>0</v>
      </c>
      <c r="BB105" s="90">
        <f>IF(ISNA(VLOOKUP($B105,'[2]1516 Exp_Rev Access'!$F$7:$FS$310,39,FALSE)),"",VLOOKUP($B105,'[2]1516 Exp_Rev Access'!$F$7:$FS$310,39,FALSE))</f>
        <v>0</v>
      </c>
      <c r="BC105" s="90">
        <f>IF(ISNA(VLOOKUP($B105,'[2]1516 Exp_Rev Access'!$F$7:$FS$310,40,FALSE)),"",VLOOKUP($B105,'[2]1516 Exp_Rev Access'!$F$7:$FS$310,40,FALSE))</f>
        <v>301471.05</v>
      </c>
      <c r="BD105" s="90">
        <f>IF(ISNA(VLOOKUP($B105,'[2]1516 Exp_Rev Access'!$F$7:$FS$310,41,FALSE)),"",VLOOKUP($B105,'[2]1516 Exp_Rev Access'!$F$7:$FS$310,41,FALSE))</f>
        <v>0</v>
      </c>
      <c r="BE105" s="90">
        <f>IF(ISNA(VLOOKUP($B105,'[2]1516 Exp_Rev Access'!$F$7:$FS$310,42,FALSE)),"",VLOOKUP($B105,'[2]1516 Exp_Rev Access'!$F$7:$FS$310,42,FALSE))</f>
        <v>65537.69</v>
      </c>
      <c r="BF105" s="90">
        <f>IF(ISNA(VLOOKUP($B105,'[2]1516 Exp_Rev Access'!$F$7:$FS$310,43,FALSE)),"",VLOOKUP($B105,'[2]1516 Exp_Rev Access'!$F$7:$FS$310,43,FALSE))</f>
        <v>0</v>
      </c>
      <c r="BG105" s="90">
        <f>IF(ISNA(VLOOKUP($B105,'[2]1516 Exp_Rev Access'!$F$7:$FS$310,44,FALSE)),"",VLOOKUP($B105,'[2]1516 Exp_Rev Access'!$F$7:$FS$310,44,FALSE))</f>
        <v>299025.59000000003</v>
      </c>
      <c r="BH105" s="90">
        <f>IF(ISNA(VLOOKUP($B105,'[2]1516 Exp_Rev Access'!$F$7:$FS$310,45,FALSE)),"",VLOOKUP($B105,'[2]1516 Exp_Rev Access'!$F$7:$FS$310,45,FALSE))</f>
        <v>8916.65</v>
      </c>
      <c r="BI105" s="90">
        <f>IF(ISNA(VLOOKUP($B105,'[2]1516 Exp_Rev Access'!$F$7:$FS$310,46,FALSE)),"",VLOOKUP($B105,'[2]1516 Exp_Rev Access'!$F$7:$FS$310,46,FALSE))</f>
        <v>0</v>
      </c>
      <c r="BJ105" s="90">
        <f>IF(ISNA(VLOOKUP($B105,'[2]1516 Exp_Rev Access'!$F$7:$FS$310,47,FALSE)),"",VLOOKUP($B105,'[2]1516 Exp_Rev Access'!$F$7:$FS$310,47,FALSE))</f>
        <v>12609.58</v>
      </c>
      <c r="BK105" s="90">
        <f>IF(ISNA(VLOOKUP($B105,'[2]1516 Exp_Rev Access'!$F$7:$FS$310,48,FALSE)),"",VLOOKUP($B105,'[2]1516 Exp_Rev Access'!$F$7:$FS$310,48,FALSE))</f>
        <v>298593.55</v>
      </c>
      <c r="BL105" s="90">
        <f>IF(ISNA(VLOOKUP($B105,'[2]1516 Exp_Rev Access'!$F$7:$FS$310,49,FALSE)),"",VLOOKUP($B105,'[2]1516 Exp_Rev Access'!$F$7:$FS$310,49,FALSE))</f>
        <v>0</v>
      </c>
      <c r="BM105" s="90">
        <f>IF(ISNA(VLOOKUP($B105,'[2]1516 Exp_Rev Access'!$F$7:$FS$310,50,FALSE)),"",VLOOKUP($B105,'[2]1516 Exp_Rev Access'!$F$7:$FS$310,50,FALSE))</f>
        <v>0</v>
      </c>
      <c r="BN105" s="90">
        <f>IF(ISNA(VLOOKUP($B105,'[2]1516 Exp_Rev Access'!$F$7:$FS$310,51,FALSE)),"",VLOOKUP($B105,'[2]1516 Exp_Rev Access'!$F$7:$FS$310,51,FALSE))</f>
        <v>0</v>
      </c>
      <c r="BO105" s="90">
        <f>IF(ISNA(VLOOKUP($B105,'[2]1516 Exp_Rev Access'!$F$7:$FS$310,52,FALSE)),"",VLOOKUP($B105,'[2]1516 Exp_Rev Access'!$F$7:$FS$310,52,FALSE))</f>
        <v>0</v>
      </c>
      <c r="BP105" s="90">
        <f>IF(ISNA(VLOOKUP($B105,'[2]1516 Exp_Rev Access'!$F$7:$FS$310,53,FALSE)),"",VLOOKUP($B105,'[2]1516 Exp_Rev Access'!$F$7:$FS$310,53,FALSE))</f>
        <v>0</v>
      </c>
      <c r="BQ105" s="90">
        <f>IF(ISNA(VLOOKUP($B105,'[2]1516 Exp_Rev Access'!$F$7:$FS$310,54,FALSE)),"",VLOOKUP($B105,'[2]1516 Exp_Rev Access'!$F$7:$FS$310,54,FALSE))</f>
        <v>0</v>
      </c>
      <c r="BR105" s="90">
        <f>IF(ISNA(VLOOKUP($B105,'[2]1516 Exp_Rev Access'!$F$7:$FS$310,55,FALSE)),"",VLOOKUP($B105,'[2]1516 Exp_Rev Access'!$F$7:$FS$310,55,FALSE))</f>
        <v>0</v>
      </c>
      <c r="BS105" s="90">
        <f>IF(ISNA(VLOOKUP($B105,'[2]1516 Exp_Rev Access'!$F$7:$FS$310,56,FALSE)),"",VLOOKUP($B105,'[2]1516 Exp_Rev Access'!$F$7:$FS$310,56,FALSE))</f>
        <v>0</v>
      </c>
      <c r="BT105" s="90">
        <f>IF(ISNA(VLOOKUP($B105,'[2]1516 Exp_Rev Access'!$F$7:$FS$310,57,FALSE)),"",VLOOKUP($B105,'[2]1516 Exp_Rev Access'!$F$7:$FS$310,57,FALSE))</f>
        <v>0</v>
      </c>
      <c r="BU105" s="90">
        <f>IF(ISNA(VLOOKUP($B105,'[2]1516 Exp_Rev Access'!$F$7:$FS$310,58,FALSE)),"",VLOOKUP($B105,'[2]1516 Exp_Rev Access'!$F$7:$FS$310,58,FALSE))</f>
        <v>0</v>
      </c>
      <c r="BV105" s="53">
        <f t="shared" si="293"/>
        <v>1756476.31</v>
      </c>
      <c r="BW105" s="92">
        <f t="shared" si="294"/>
        <v>0.15560467351213386</v>
      </c>
      <c r="BX105" s="68">
        <f t="shared" si="295"/>
        <v>1787.5074391435321</v>
      </c>
      <c r="BY105" s="90">
        <f>IF(ISNA(VLOOKUP($B105,'[2]1516 Exp_Rev Access'!$F$7:$FS$310,59,FALSE)),"",VLOOKUP($B105,'[2]1516 Exp_Rev Access'!$F$7:$FS$310,59,FALSE))</f>
        <v>137.54</v>
      </c>
      <c r="BZ105" s="90">
        <f>IF(ISNA(VLOOKUP($B105,'[2]1516 Exp_Rev Access'!$F$7:$FS$310,60,FALSE)),"",VLOOKUP($B105,'[2]1516 Exp_Rev Access'!$F$7:$FS$310,60,FALSE))</f>
        <v>0</v>
      </c>
      <c r="CA105" s="90">
        <f>IF(ISNA(VLOOKUP($B105,'[2]1516 Exp_Rev Access'!$F$7:$FS$310,61,FALSE)),"",VLOOKUP($B105,'[2]1516 Exp_Rev Access'!$F$7:$FS$310,61,FALSE))</f>
        <v>0</v>
      </c>
      <c r="CB105" s="90">
        <f>IF(ISNA(VLOOKUP($B105,'[2]1516 Exp_Rev Access'!$F$7:$FS$310,62,FALSE)),"",VLOOKUP($B105,'[2]1516 Exp_Rev Access'!$F$7:$FS$310,62,FALSE))</f>
        <v>0</v>
      </c>
      <c r="CC105" s="90">
        <f>IF(ISNA(VLOOKUP($B105,'[2]1516 Exp_Rev Access'!$F$7:$FS$310,63,FALSE)),"",VLOOKUP($B105,'[2]1516 Exp_Rev Access'!$F$7:$FS$310,63,FALSE))</f>
        <v>0</v>
      </c>
      <c r="CD105" s="90">
        <f>IF(ISNA(VLOOKUP($B105,'[2]1516 Exp_Rev Access'!$F$7:$FS$310,64,FALSE)),"",VLOOKUP($B105,'[2]1516 Exp_Rev Access'!$F$7:$FS$310,64,FALSE))</f>
        <v>0</v>
      </c>
      <c r="CE105" s="53">
        <f t="shared" si="296"/>
        <v>137.54</v>
      </c>
      <c r="CF105" s="92">
        <f>CE105/E105</f>
        <v>1.2184546226449755E-5</v>
      </c>
      <c r="CG105" s="94">
        <f t="shared" si="297"/>
        <v>0.13996987706586339</v>
      </c>
      <c r="CH105" s="90">
        <f>IF(ISNA(VLOOKUP($B105,'[2]1516 Exp_Rev Access'!$F$7:$FS$310,65,FALSE)),"",VLOOKUP($B105,'[2]1516 Exp_Rev Access'!$F$7:$FS$310,65,FALSE))</f>
        <v>0</v>
      </c>
      <c r="CI105" s="90">
        <f>IF(ISNA(VLOOKUP($B105,'[2]1516 Exp_Rev Access'!$F$7:$FS$310,66,FALSE)),"",VLOOKUP($B105,'[2]1516 Exp_Rev Access'!$F$7:$FS$310,66,FALSE))</f>
        <v>0</v>
      </c>
      <c r="CJ105" s="90">
        <f>IF(ISNA(VLOOKUP($B105,'[2]1516 Exp_Rev Access'!$F$7:$FS$310,67,FALSE)),"",VLOOKUP($B105,'[2]1516 Exp_Rev Access'!$F$7:$FS$310,67,FALSE))</f>
        <v>0</v>
      </c>
      <c r="CK105" s="90">
        <f>IF(ISNA(VLOOKUP($B105,'[2]1516 Exp_Rev Access'!$F$7:$FS$310,68,FALSE)),"",VLOOKUP($B105,'[2]1516 Exp_Rev Access'!$F$7:$FS$310,68,FALSE))</f>
        <v>0</v>
      </c>
      <c r="CL105" s="90">
        <f>IF(ISNA(VLOOKUP($B105,'[2]1516 Exp_Rev Access'!$F$7:$FS$310,69,FALSE)),"",VLOOKUP($B105,'[2]1516 Exp_Rev Access'!$F$7:$FS$310,69,FALSE))</f>
        <v>0</v>
      </c>
      <c r="CM105" s="90">
        <f>IF(ISNA(VLOOKUP($B105,'[2]1516 Exp_Rev Access'!$F$7:$FS$310,70,FALSE)),"",VLOOKUP($B105,'[2]1516 Exp_Rev Access'!$F$7:$FS$310,70,FALSE))</f>
        <v>0</v>
      </c>
      <c r="CN105" s="90">
        <f>IF(ISNA(VLOOKUP($B105,'[2]1516 Exp_Rev Access'!$F$7:$FS$310,71,FALSE)),"",VLOOKUP($B105,'[2]1516 Exp_Rev Access'!$F$7:$FS$310,71,FALSE))</f>
        <v>0</v>
      </c>
      <c r="CO105" s="90">
        <f>IF(ISNA(VLOOKUP($B105,'[2]1516 Exp_Rev Access'!$F$7:$FS$310,72,FALSE)),"",VLOOKUP($B105,'[2]1516 Exp_Rev Access'!$F$7:$FS$310,72,FALSE))</f>
        <v>4000</v>
      </c>
      <c r="CP105" s="90">
        <f>IF(ISNA(VLOOKUP($B105,'[2]1516 Exp_Rev Access'!$F$7:$FS$310,73,FALSE)),"",VLOOKUP($B105,'[2]1516 Exp_Rev Access'!$F$7:$FS$310,73,FALSE))</f>
        <v>0</v>
      </c>
      <c r="CQ105" s="90">
        <f>IF(ISNA(VLOOKUP($B105,'[2]1516 Exp_Rev Access'!$F$7:$FS$310,74,FALSE)),"",VLOOKUP($B105,'[2]1516 Exp_Rev Access'!$F$7:$FS$310,74,FALSE))</f>
        <v>189557.66</v>
      </c>
      <c r="CR105" s="90">
        <f>IF(ISNA(VLOOKUP($B105,'[2]1516 Exp_Rev Access'!$F$7:$FS$310,75,FALSE)),"",VLOOKUP($B105,'[2]1516 Exp_Rev Access'!$F$7:$FS$310,75,FALSE))</f>
        <v>0</v>
      </c>
      <c r="CS105" s="90">
        <f>IF(ISNA(VLOOKUP($B105,'[2]1516 Exp_Rev Access'!$F$7:$FS$310,76,FALSE)),"",VLOOKUP($B105,'[2]1516 Exp_Rev Access'!$F$7:$FS$310,76,FALSE))</f>
        <v>7999.99</v>
      </c>
      <c r="CT105" s="90">
        <f>IF(ISNA(VLOOKUP($B105,'[2]1516 Exp_Rev Access'!$F$7:$FS$310,77,FALSE)),"",VLOOKUP($B105,'[2]1516 Exp_Rev Access'!$F$7:$FS$310,77,FALSE))</f>
        <v>0</v>
      </c>
      <c r="CU105" s="90">
        <f>IF(ISNA(VLOOKUP($B105,'[2]1516 Exp_Rev Access'!$F$7:$FS$310,78,FALSE)),"",VLOOKUP($B105,'[2]1516 Exp_Rev Access'!$F$7:$FS$310,78,FALSE))</f>
        <v>313429.34000000003</v>
      </c>
      <c r="CV105" s="90">
        <f>IF(ISNA(VLOOKUP($B105,'[2]1516 Exp_Rev Access'!$F$7:$FS$310,79,FALSE)),"",VLOOKUP($B105,'[2]1516 Exp_Rev Access'!$F$7:$FS$310,79,FALSE))</f>
        <v>62613.760000000002</v>
      </c>
      <c r="CW105" s="90">
        <f>IF(ISNA(VLOOKUP($B105,'[2]1516 Exp_Rev Access'!$F$7:$FS$310,80,FALSE)),"",VLOOKUP($B105,'[2]1516 Exp_Rev Access'!$F$7:$FS$310,80,FALSE))</f>
        <v>172736.42</v>
      </c>
      <c r="CX105" s="90">
        <f>IF(ISNA(VLOOKUP($B105,'[2]1516 Exp_Rev Access'!$F$7:$FS$310,81,FALSE)),"",VLOOKUP($B105,'[2]1516 Exp_Rev Access'!$F$7:$FS$310,81,FALSE))</f>
        <v>0</v>
      </c>
      <c r="CY105" s="90">
        <f>IF(ISNA(VLOOKUP($B105,'[2]1516 Exp_Rev Access'!$F$7:$FS$310,82,FALSE)),"",VLOOKUP($B105,'[2]1516 Exp_Rev Access'!$F$7:$FS$310,82,FALSE))</f>
        <v>0</v>
      </c>
      <c r="CZ105" s="90">
        <f>IF(ISNA(VLOOKUP($B105,'[2]1516 Exp_Rev Access'!$F$7:$FS$310,83,FALSE)),"",VLOOKUP($B105,'[2]1516 Exp_Rev Access'!$F$7:$FS$310,83,FALSE))</f>
        <v>0</v>
      </c>
      <c r="DA105" s="90">
        <f>IF(ISNA(VLOOKUP($B105,'[2]1516 Exp_Rev Access'!$F$7:$FS$310,84,FALSE)),"",VLOOKUP($B105,'[2]1516 Exp_Rev Access'!$F$7:$FS$310,84,FALSE))</f>
        <v>0</v>
      </c>
      <c r="DB105" s="90">
        <f>IF(ISNA(VLOOKUP($B105,'[2]1516 Exp_Rev Access'!$F$7:$FS$310,85,FALSE)),"",VLOOKUP($B105,'[2]1516 Exp_Rev Access'!$F$7:$FS$310,85,FALSE))</f>
        <v>37348.870000000003</v>
      </c>
      <c r="DC105" s="90">
        <f>IF(ISNA(VLOOKUP($B105,'[2]1516 Exp_Rev Access'!$F$7:$FS$310,86,FALSE)),"",VLOOKUP($B105,'[2]1516 Exp_Rev Access'!$F$7:$FS$310,86,FALSE))</f>
        <v>0</v>
      </c>
      <c r="DD105" s="90">
        <f>IF(ISNA(VLOOKUP($B105,'[2]1516 Exp_Rev Access'!$F$7:$FS$310,87,FALSE)),"",VLOOKUP($B105,'[2]1516 Exp_Rev Access'!$F$7:$FS$310,87,FALSE))</f>
        <v>0</v>
      </c>
      <c r="DE105" s="90">
        <f>IF(ISNA(VLOOKUP($B105,'[2]1516 Exp_Rev Access'!$F$7:$FS$310,88,FALSE)),"",VLOOKUP($B105,'[2]1516 Exp_Rev Access'!$F$7:$FS$310,88,FALSE))</f>
        <v>0</v>
      </c>
      <c r="DF105" s="90">
        <f>IF(ISNA(VLOOKUP($B105,'[2]1516 Exp_Rev Access'!$F$7:$FS$310,89,FALSE)),"",VLOOKUP($B105,'[2]1516 Exp_Rev Access'!$F$7:$FS$310,89,FALSE))</f>
        <v>0</v>
      </c>
      <c r="DG105" s="90">
        <f>IF(ISNA(VLOOKUP($B105,'[2]1516 Exp_Rev Access'!$F$7:$FS$310,90,FALSE)),"",VLOOKUP($B105,'[2]1516 Exp_Rev Access'!$F$7:$FS$310,90,FALSE))</f>
        <v>0</v>
      </c>
      <c r="DH105" s="90">
        <f>IF(ISNA(VLOOKUP($B105,'[2]1516 Exp_Rev Access'!$F$7:$FS$310,91,FALSE)),"",VLOOKUP($B105,'[2]1516 Exp_Rev Access'!$F$7:$FS$310,91,FALSE))</f>
        <v>17390.22</v>
      </c>
      <c r="DI105" s="90">
        <f>IF(ISNA(VLOOKUP($B105,'[2]1516 Exp_Rev Access'!$F$7:$FS$310,92,FALSE)),"",VLOOKUP($B105,'[2]1516 Exp_Rev Access'!$F$7:$FS$310,92,FALSE))</f>
        <v>601186.01</v>
      </c>
      <c r="DJ105" s="90">
        <f>IF(ISNA(VLOOKUP($B105,'[2]1516 Exp_Rev Access'!$F$7:$FS$310,93,FALSE)),"",VLOOKUP($B105,'[2]1516 Exp_Rev Access'!$F$7:$FS$310,93,FALSE))</f>
        <v>0</v>
      </c>
      <c r="DK105" s="90">
        <f>IF(ISNA(VLOOKUP($B105,'[2]1516 Exp_Rev Access'!$F$7:$FS$310,94,FALSE)),"",VLOOKUP($B105,'[2]1516 Exp_Rev Access'!$F$7:$FS$310,94,FALSE))</f>
        <v>0</v>
      </c>
      <c r="DL105" s="90">
        <f>IF(ISNA(VLOOKUP($B105,'[2]1516 Exp_Rev Access'!$F$7:$FS$310,95,FALSE)),"",VLOOKUP($B105,'[2]1516 Exp_Rev Access'!$F$7:$FS$310,95,FALSE))</f>
        <v>0</v>
      </c>
      <c r="DM105" s="90">
        <f>IF(ISNA(VLOOKUP($B105,'[2]1516 Exp_Rev Access'!$F$7:$FS$310,96,FALSE)),"",VLOOKUP($B105,'[2]1516 Exp_Rev Access'!$F$7:$FS$310,96,FALSE))</f>
        <v>0</v>
      </c>
      <c r="DN105" s="90">
        <f>IF(ISNA(VLOOKUP($B105,'[2]1516 Exp_Rev Access'!$F$7:$FS$310,97,FALSE)),"",VLOOKUP($B105,'[2]1516 Exp_Rev Access'!$F$7:$FS$310,97,FALSE))</f>
        <v>0</v>
      </c>
      <c r="DO105" s="90">
        <f>IF(ISNA(VLOOKUP($B105,'[2]1516 Exp_Rev Access'!$F$7:$FS$310,98,FALSE)),"",VLOOKUP($B105,'[2]1516 Exp_Rev Access'!$F$7:$FS$310,98,FALSE))</f>
        <v>0</v>
      </c>
      <c r="DP105" s="90">
        <f>IF(ISNA(VLOOKUP($B105,'[2]1516 Exp_Rev Access'!$F$7:$FS$310,99,FALSE)),"",VLOOKUP($B105,'[2]1516 Exp_Rev Access'!$F$7:$FS$310,99,FALSE))</f>
        <v>0</v>
      </c>
      <c r="DQ105" s="90">
        <f>IF(ISNA(VLOOKUP($B105,'[2]1516 Exp_Rev Access'!$F$7:$FS$310,100,FALSE)),"",VLOOKUP($B105,'[2]1516 Exp_Rev Access'!$F$7:$FS$310,100,FALSE))</f>
        <v>0</v>
      </c>
      <c r="DR105" s="90">
        <f>IF(ISNA(VLOOKUP($B105,'[2]1516 Exp_Rev Access'!$F$7:$FS$310,101,FALSE)),"",VLOOKUP($B105,'[2]1516 Exp_Rev Access'!$F$7:$FS$310,101,FALSE))</f>
        <v>0</v>
      </c>
      <c r="DS105" s="90">
        <f>IF(ISNA(VLOOKUP($B105,'[2]1516 Exp_Rev Access'!$F$7:$FS$310,102,FALSE)),"",VLOOKUP($B105,'[2]1516 Exp_Rev Access'!$F$7:$FS$310,102,FALSE))</f>
        <v>0</v>
      </c>
      <c r="DT105" s="90">
        <f>IF(ISNA(VLOOKUP($B105,'[2]1516 Exp_Rev Access'!$F$7:$FS$310,103,FALSE)),"",VLOOKUP($B105,'[2]1516 Exp_Rev Access'!$F$7:$FS$310,103,FALSE))</f>
        <v>0</v>
      </c>
      <c r="DU105" s="90">
        <f>IF(ISNA(VLOOKUP($B105,'[2]1516 Exp_Rev Access'!$F$7:$FS$310,104,FALSE)),"",VLOOKUP($B105,'[2]1516 Exp_Rev Access'!$F$7:$FS$310,104,FALSE))</f>
        <v>0</v>
      </c>
      <c r="DV105" s="90">
        <f>IF(ISNA(VLOOKUP($B105,'[2]1516 Exp_Rev Access'!$F$7:$FS$310,105,FALSE)),"",VLOOKUP($B105,'[2]1516 Exp_Rev Access'!$F$7:$FS$310,105,FALSE))</f>
        <v>0</v>
      </c>
      <c r="DW105" s="90">
        <f>IF(ISNA(VLOOKUP($B105,'[2]1516 Exp_Rev Access'!$F$7:$FS$310,106,FALSE)),"",VLOOKUP($B105,'[2]1516 Exp_Rev Access'!$F$7:$FS$310,106,FALSE))</f>
        <v>0</v>
      </c>
      <c r="DX105" s="90">
        <f>IF(ISNA(VLOOKUP($B105,'[2]1516 Exp_Rev Access'!$F$7:$FS$310,107,FALSE)),"",VLOOKUP($B105,'[2]1516 Exp_Rev Access'!$F$7:$FS$310,107,FALSE))</f>
        <v>0</v>
      </c>
      <c r="DY105" s="90">
        <f>IF(ISNA(VLOOKUP($B105,'[2]1516 Exp_Rev Access'!$F$7:$FS$310,108,FALSE)),"",VLOOKUP($B105,'[2]1516 Exp_Rev Access'!$F$7:$FS$310,108,FALSE))</f>
        <v>0</v>
      </c>
      <c r="DZ105" s="90">
        <f>IF(ISNA(VLOOKUP($B105,'[2]1516 Exp_Rev Access'!$F$7:$FS$310,109,FALSE)),"",VLOOKUP($B105,'[2]1516 Exp_Rev Access'!$F$7:$FS$310,109,FALSE))</f>
        <v>0</v>
      </c>
      <c r="EA105" s="90">
        <f>IF(ISNA(VLOOKUP($B105,'[2]1516 Exp_Rev Access'!$F$7:$FS$310,110,FALSE)),"",VLOOKUP($B105,'[2]1516 Exp_Rev Access'!$F$7:$FS$310,110,FALSE))</f>
        <v>0</v>
      </c>
      <c r="EB105" s="90">
        <f>IF(ISNA(VLOOKUP($B105,'[2]1516 Exp_Rev Access'!$F$7:$FS$310,111,FALSE)),"",VLOOKUP($B105,'[2]1516 Exp_Rev Access'!$F$7:$FS$310,111,FALSE))</f>
        <v>0</v>
      </c>
      <c r="EC105" s="90">
        <f>IF(ISNA(VLOOKUP($B105,'[2]1516 Exp_Rev Access'!$F$7:$FS$310,112,FALSE)),"",VLOOKUP($B105,'[2]1516 Exp_Rev Access'!$F$7:$FS$310,112,FALSE))</f>
        <v>0</v>
      </c>
      <c r="ED105" s="90">
        <f>IF(ISNA(VLOOKUP($B105,'[2]1516 Exp_Rev Access'!$F$7:$FS$310,113,FALSE)),"",VLOOKUP($B105,'[2]1516 Exp_Rev Access'!$F$7:$FS$310,113,FALSE))</f>
        <v>0</v>
      </c>
      <c r="EE105" s="90">
        <f>IF(ISNA(VLOOKUP($B105,'[2]1516 Exp_Rev Access'!$F$7:$FS$310,114,FALSE)),"",VLOOKUP($B105,'[2]1516 Exp_Rev Access'!$F$7:$FS$310,114,FALSE))</f>
        <v>0</v>
      </c>
      <c r="EF105" s="90">
        <f>IF(ISNA(VLOOKUP($B105,'[2]1516 Exp_Rev Access'!$F$7:$FS$310,115,FALSE)),"",VLOOKUP($B105,'[2]1516 Exp_Rev Access'!$F$7:$FS$310,115,FALSE))</f>
        <v>0</v>
      </c>
      <c r="EG105" s="90">
        <f>IF(ISNA(VLOOKUP($B105,'[2]1516 Exp_Rev Access'!$F$7:$FS$310,116,FALSE)),"",VLOOKUP($B105,'[2]1516 Exp_Rev Access'!$F$7:$FS$310,116,FALSE))</f>
        <v>0</v>
      </c>
      <c r="EH105" s="90">
        <f>IF(ISNA(VLOOKUP($B105,'[2]1516 Exp_Rev Access'!$F$7:$FS$310,117,FALSE)),"",VLOOKUP($B105,'[2]1516 Exp_Rev Access'!$F$7:$FS$310,117,FALSE))</f>
        <v>0</v>
      </c>
      <c r="EI105" s="90">
        <f>IF(ISNA(VLOOKUP($B105,'[2]1516 Exp_Rev Access'!$F$7:$FS$310,118,FALSE)),"",VLOOKUP($B105,'[2]1516 Exp_Rev Access'!$F$7:$FS$310,118,FALSE))</f>
        <v>0</v>
      </c>
      <c r="EJ105" s="90">
        <f>IF(ISNA(VLOOKUP($B105,'[2]1516 Exp_Rev Access'!$F$7:$FS$310,119,FALSE)),"",VLOOKUP($B105,'[2]1516 Exp_Rev Access'!$F$7:$FS$310,119,FALSE))</f>
        <v>0</v>
      </c>
      <c r="EK105" s="90">
        <f>IF(ISNA(VLOOKUP($B105,'[2]1516 Exp_Rev Access'!$F$7:$FS$310,120,FALSE)),"",VLOOKUP($B105,'[2]1516 Exp_Rev Access'!$F$7:$FS$310,120,FALSE))</f>
        <v>0</v>
      </c>
      <c r="EL105" s="90">
        <f>IF(ISNA(VLOOKUP($B105,'[2]1516 Exp_Rev Access'!$F$7:$FS$310,121,FALSE)),"",VLOOKUP($B105,'[2]1516 Exp_Rev Access'!$F$7:$FS$310,121,FALSE))</f>
        <v>0</v>
      </c>
      <c r="EM105" s="90">
        <f>IF(ISNA(VLOOKUP($B105,'[2]1516 Exp_Rev Access'!$F$7:$FS$310,122,FALSE)),"",VLOOKUP($B105,'[2]1516 Exp_Rev Access'!$F$7:$FS$310,122,FALSE))</f>
        <v>0</v>
      </c>
      <c r="EN105" s="90">
        <f>IF(ISNA(VLOOKUP($B105,'[2]1516 Exp_Rev Access'!$F$7:$FS$310,123,FALSE)),"",VLOOKUP($B105,'[2]1516 Exp_Rev Access'!$F$7:$FS$310,123,FALSE))</f>
        <v>0</v>
      </c>
      <c r="EO105" s="90">
        <f>IF(ISNA(VLOOKUP($B105,'[2]1516 Exp_Rev Access'!$F$7:$FS$310,124,FALSE)),"",VLOOKUP($B105,'[2]1516 Exp_Rev Access'!$F$7:$FS$310,124,FALSE))</f>
        <v>0</v>
      </c>
      <c r="EP105" s="90">
        <f>IF(ISNA(VLOOKUP($B105,'[2]1516 Exp_Rev Access'!$F$7:$FS$310,125,FALSE)),"",VLOOKUP($B105,'[2]1516 Exp_Rev Access'!$F$7:$FS$310,125,FALSE))</f>
        <v>0</v>
      </c>
      <c r="EQ105" s="90">
        <f>IF(ISNA(VLOOKUP($B105,'[2]1516 Exp_Rev Access'!$F$7:$FS$310,126,FALSE)),"",VLOOKUP($B105,'[2]1516 Exp_Rev Access'!$F$7:$FS$310,126,FALSE))</f>
        <v>0</v>
      </c>
      <c r="ER105" s="90">
        <f>IF(ISNA(VLOOKUP($B105,'[2]1516 Exp_Rev Access'!$F$7:$FS$310,127,FALSE)),"",VLOOKUP($B105,'[2]1516 Exp_Rev Access'!$F$7:$FS$310,127,FALSE))</f>
        <v>0</v>
      </c>
      <c r="ES105" s="90">
        <f>IF(ISNA(VLOOKUP($B105,'[2]1516 Exp_Rev Access'!$F$7:$FS$310,128,FALSE)),"",VLOOKUP($B105,'[2]1516 Exp_Rev Access'!$F$7:$FS$310,128,FALSE))</f>
        <v>0</v>
      </c>
      <c r="ET105" s="90">
        <f>IF(ISNA(VLOOKUP($B105,'[2]1516 Exp_Rev Access'!$F$7:$FS$310,129,FALSE)),"",VLOOKUP($B105,'[2]1516 Exp_Rev Access'!$F$7:$FS$310,129,FALSE))</f>
        <v>0</v>
      </c>
      <c r="EU105" s="90">
        <f>IF(ISNA(VLOOKUP($B105,'[2]1516 Exp_Rev Access'!$F$7:$FS$310,130,FALSE)),"",VLOOKUP($B105,'[2]1516 Exp_Rev Access'!$F$7:$FS$310,130,FALSE))</f>
        <v>0</v>
      </c>
      <c r="EV105" s="90">
        <f>IF(ISNA(VLOOKUP($B105,'[2]1516 Exp_Rev Access'!$F$7:$FS$310,131,FALSE)),"",VLOOKUP($B105,'[2]1516 Exp_Rev Access'!$F$7:$FS$310,131,FALSE))</f>
        <v>17698.330000000002</v>
      </c>
      <c r="EW105" s="90">
        <f>IF(ISNA(VLOOKUP($B105,'[2]1516 Exp_Rev Access'!$F$7:$FS$310,132,FALSE)),"",VLOOKUP($B105,'[2]1516 Exp_Rev Access'!$F$7:$FS$310,132,FALSE))</f>
        <v>0</v>
      </c>
      <c r="EX105" s="90">
        <f>IF(ISNA(VLOOKUP($B105,'[2]1516 Exp_Rev Access'!$F$7:$FS$310,133,FALSE)),"",VLOOKUP($B105,'[2]1516 Exp_Rev Access'!$F$7:$FS$310,133,FALSE))</f>
        <v>0</v>
      </c>
      <c r="EY105" s="90">
        <f>IF(ISNA(VLOOKUP($B105,'[2]1516 Exp_Rev Access'!$F$7:$FS$310,134,FALSE)),"",VLOOKUP($B105,'[2]1516 Exp_Rev Access'!$F$7:$FS$310,134,FALSE))</f>
        <v>0</v>
      </c>
      <c r="EZ105" s="90">
        <f>IF(ISNA(VLOOKUP($B105,'[2]1516 Exp_Rev Access'!$F$7:$FS$310,135,FALSE)),"",VLOOKUP($B105,'[2]1516 Exp_Rev Access'!$F$7:$FS$310,135,FALSE))</f>
        <v>0</v>
      </c>
      <c r="FA105" s="90">
        <f>IF(ISNA(VLOOKUP($B105,'[2]1516 Exp_Rev Access'!$F$7:$FS$310,136,FALSE)),"",VLOOKUP($B105,'[2]1516 Exp_Rev Access'!$F$7:$FS$310,136,FALSE))</f>
        <v>0</v>
      </c>
      <c r="FB105" s="90">
        <f>IF(ISNA(VLOOKUP($B105,'[2]1516 Exp_Rev Access'!$F$7:$FS$310,137,FALSE)),"",VLOOKUP($B105,'[2]1516 Exp_Rev Access'!$F$7:$FS$310,137,FALSE))</f>
        <v>0</v>
      </c>
      <c r="FC105" s="90">
        <f>IF(ISNA(VLOOKUP($B105,'[2]1516 Exp_Rev Access'!$F$7:$FS$310,138,FALSE)),"",VLOOKUP($B105,'[2]1516 Exp_Rev Access'!$F$7:$FS$310,138,FALSE))</f>
        <v>0</v>
      </c>
      <c r="FD105" s="90">
        <f>IF(ISNA(VLOOKUP($B105,'[2]1516 Exp_Rev Access'!$F$7:$FS$310,139,FALSE)),"",VLOOKUP($B105,'[2]1516 Exp_Rev Access'!$F$7:$FS$310,139,FALSE))</f>
        <v>0</v>
      </c>
      <c r="FE105" s="90">
        <f>IF(ISNA(VLOOKUP($B105,'[2]1516 Exp_Rev Access'!$F$7:$FS$310,140,FALSE)),"",VLOOKUP($B105,'[2]1516 Exp_Rev Access'!$F$7:$FS$310,140,FALSE))</f>
        <v>0</v>
      </c>
      <c r="FF105" s="90">
        <f>IF(ISNA(VLOOKUP($B105,'[2]1516 Exp_Rev Access'!$F$7:$FS$310,141,FALSE)),"",VLOOKUP($B105,'[2]1516 Exp_Rev Access'!$F$7:$FS$310,141,FALSE))</f>
        <v>0</v>
      </c>
      <c r="FG105" s="90">
        <f>IF(ISNA(VLOOKUP($B105,'[2]1516 Exp_Rev Access'!$F$7:$FS$310,142,FALSE)),"",VLOOKUP($B105,'[2]1516 Exp_Rev Access'!$F$7:$FS$310,142,FALSE))</f>
        <v>0</v>
      </c>
      <c r="FH105" s="90">
        <f>IF(ISNA(VLOOKUP($B105,'[2]1516 Exp_Rev Access'!$F$7:$FS$310,143,FALSE)),"",VLOOKUP($B105,'[2]1516 Exp_Rev Access'!$F$7:$FS$310,143,FALSE))</f>
        <v>0</v>
      </c>
      <c r="FI105" s="90">
        <f>IF(ISNA(VLOOKUP($B105,'[2]1516 Exp_Rev Access'!$F$7:$FS$310,144,FALSE)),"",VLOOKUP($B105,'[2]1516 Exp_Rev Access'!$F$7:$FS$310,144,FALSE))</f>
        <v>0</v>
      </c>
      <c r="FJ105" s="90">
        <f>IF(ISNA(VLOOKUP($B105,'[2]1516 Exp_Rev Access'!$F$7:$FS$310,145,FALSE)),"",VLOOKUP($B105,'[2]1516 Exp_Rev Access'!$F$7:$FS$310,145,FALSE))</f>
        <v>0</v>
      </c>
      <c r="FK105" s="90">
        <f>IF(ISNA(VLOOKUP($B105,'[2]1516 Exp_Rev Access'!$F$7:$FS$310,146,FALSE)),"",VLOOKUP($B105,'[2]1516 Exp_Rev Access'!$F$7:$FS$310,146,FALSE))</f>
        <v>0</v>
      </c>
      <c r="FL105" s="90">
        <f>IF(ISNA(VLOOKUP($B105,'[2]1516 Exp_Rev Access'!$F$7:$FS$310,1147,FALSE)),"",VLOOKUP($B105,'[2]1516 Exp_Rev Access'!$F$7:$FS$310,147,FALSE))</f>
        <v>0</v>
      </c>
      <c r="FM105" s="90">
        <f>IF(ISNA(VLOOKUP($B105,'[2]1516 Exp_Rev Access'!$F$7:$FS$310,148,FALSE)),"",VLOOKUP($B105,'[2]1516 Exp_Rev Access'!$F$7:$FS$310,148,FALSE))</f>
        <v>0</v>
      </c>
      <c r="FN105" s="90">
        <f>IF(ISNA(VLOOKUP($B105,'[2]1516 Exp_Rev Access'!$F$7:$FS$310,149,FALSE)),"",VLOOKUP($B105,'[2]1516 Exp_Rev Access'!$F$7:$FS$310,149,FALSE))</f>
        <v>0</v>
      </c>
      <c r="FO105" s="90">
        <f>IF(ISNA(VLOOKUP($B105,'[2]1516 Exp_Rev Access'!$F$7:$FS$310,150,FALSE)),"",VLOOKUP($B105,'[2]1516 Exp_Rev Access'!$F$7:$FS$310,150,FALSE))</f>
        <v>0</v>
      </c>
      <c r="FP105" s="90">
        <f>IF(ISNA(VLOOKUP($B105,'[2]1516 Exp_Rev Access'!$F$7:$FS$310,151,FALSE)),"",VLOOKUP($B105,'[2]1516 Exp_Rev Access'!$F$7:$FS$310,151,FALSE))</f>
        <v>0</v>
      </c>
      <c r="FQ105" s="90">
        <f>IF(ISNA(VLOOKUP($B105,'[2]1516 Exp_Rev Access'!$F$7:$FS$310,152,FALSE)),"",VLOOKUP($B105,'[2]1516 Exp_Rev Access'!$F$7:$FS$310,152,FALSE))</f>
        <v>0</v>
      </c>
      <c r="FR105" s="90">
        <f>IF(ISNA(VLOOKUP($B105,'[2]1516 Exp_Rev Access'!$F$7:$FS$310,153,FALSE)),"",VLOOKUP($B105,'[2]1516 Exp_Rev Access'!$F$7:$FS$310,153,FALSE))</f>
        <v>43378.07</v>
      </c>
      <c r="FS105" s="53">
        <f t="shared" si="298"/>
        <v>1467338.6700000002</v>
      </c>
      <c r="FT105" s="92">
        <f t="shared" si="299"/>
        <v>0.12999022723914719</v>
      </c>
      <c r="FU105" s="116">
        <f t="shared" si="300"/>
        <v>1493.2616929903122</v>
      </c>
      <c r="FV105" s="90">
        <f>IF(ISNA(VLOOKUP($B105,'[2]1516 Exp_Rev Access'!$F$7:$FS$310,154,FALSE)),"",VLOOKUP($B105,'[2]1516 Exp_Rev Access'!$F$7:$FS$310,154,FALSE))</f>
        <v>0</v>
      </c>
      <c r="FW105" s="90">
        <f>IF(ISNA(VLOOKUP($B105,'[2]1516 Exp_Rev Access'!$F$7:$FS$310,155,FALSE)),"",VLOOKUP($B105,'[2]1516 Exp_Rev Access'!$F$7:$FS$310,155,FALSE))</f>
        <v>0</v>
      </c>
      <c r="FX105" s="90">
        <f>IF(ISNA(VLOOKUP($B105,'[2]1516 Exp_Rev Access'!$F$7:$FS$310,156,FALSE)),"",VLOOKUP($B105,'[2]1516 Exp_Rev Access'!$F$7:$FS$310,156,FALSE))</f>
        <v>0</v>
      </c>
      <c r="FY105" s="90">
        <f>IF(ISNA(VLOOKUP($B105,'[2]1516 Exp_Rev Access'!$F$7:$FS$310,157,FALSE)),"",VLOOKUP($B105,'[2]1516 Exp_Rev Access'!$F$7:$FS$310,157,FALSE))</f>
        <v>0</v>
      </c>
      <c r="FZ105" s="90">
        <f>IF(ISNA(VLOOKUP($B105,'[2]1516 Exp_Rev Access'!$F$7:$FS$310,158,FALSE)),"",VLOOKUP($B105,'[2]1516 Exp_Rev Access'!$F$7:$FS$310,158,FALSE))</f>
        <v>0</v>
      </c>
      <c r="GA105" s="90">
        <f>IF(ISNA(VLOOKUP($B105,'[2]1516 Exp_Rev Access'!$F$7:$FS$310,159,FALSE)),"",VLOOKUP($B105,'[2]1516 Exp_Rev Access'!$F$7:$FS$310,159,FALSE))</f>
        <v>0</v>
      </c>
      <c r="GB105" s="90">
        <f>IF(ISNA(VLOOKUP($B105,'[2]1516 Exp_Rev Access'!$F$7:$FS$310,160,FALSE)),"",VLOOKUP($B105,'[2]1516 Exp_Rev Access'!$F$7:$FS$310,160,FALSE))</f>
        <v>0</v>
      </c>
      <c r="GC105" s="90">
        <f>IF(ISNA(VLOOKUP($B105,'[2]1516 Exp_Rev Access'!$F$7:$FS$310,161,FALSE)),"",VLOOKUP($B105,'[2]1516 Exp_Rev Access'!$F$7:$FS$310,161,FALSE))</f>
        <v>0</v>
      </c>
      <c r="GD105" s="90">
        <f>IF(ISNA(VLOOKUP($B105,'[2]1516 Exp_Rev Access'!$F$7:$FS$310,162,FALSE)),"",VLOOKUP($B105,'[2]1516 Exp_Rev Access'!$F$7:$FS$310,162,FALSE))</f>
        <v>0</v>
      </c>
      <c r="GE105" s="90">
        <f>IF(ISNA(VLOOKUP($B105,'[2]1516 Exp_Rev Access'!$F$7:$FS$310,163,FALSE)),"",VLOOKUP($B105,'[2]1516 Exp_Rev Access'!$F$7:$FS$310,163,FALSE))</f>
        <v>0</v>
      </c>
      <c r="GF105" s="90">
        <f>IF(ISNA(VLOOKUP($B105,'[2]1516 Exp_Rev Access'!$F$7:$FS$310,164,FALSE)),"",VLOOKUP($B105,'[2]1516 Exp_Rev Access'!$F$7:$FS$310,164,FALSE))</f>
        <v>3165</v>
      </c>
      <c r="GG105" s="90">
        <f>IF(ISNA(VLOOKUP($B105,'[2]1516 Exp_Rev Access'!$F$7:$FS$310,165,FALSE)),"",VLOOKUP($B105,'[2]1516 Exp_Rev Access'!$F$7:$FS$310,165,FALSE))</f>
        <v>0</v>
      </c>
      <c r="GH105" s="90">
        <f>IF(ISNA(VLOOKUP($B105,'[2]1516 Exp_Rev Access'!$F$7:$FS$310,166,FALSE)),"",VLOOKUP($B105,'[2]1516 Exp_Rev Access'!$F$7:$FS$310,166,FALSE))</f>
        <v>0</v>
      </c>
      <c r="GI105" s="90">
        <f>IF(ISNA(VLOOKUP($B105,'[2]1516 Exp_Rev Access'!$F$7:$FS$310,167,FALSE)),"",VLOOKUP($B105,'[2]1516 Exp_Rev Access'!$F$7:$FS$310,167,FALSE))</f>
        <v>0</v>
      </c>
      <c r="GJ105" s="90">
        <f>IF(ISNA(VLOOKUP($B105,'[2]1516 Exp_Rev Access'!$F$7:$FS$310,168,FALSE)),"",VLOOKUP($B105,'[2]1516 Exp_Rev Access'!$F$7:$FS$310,168,FALSE))</f>
        <v>0</v>
      </c>
      <c r="GK105" s="90">
        <f>IF(ISNA(VLOOKUP($B105,'[2]1516 Exp_Rev Access'!$F$7:$FS$310,169,FALSE)),"",VLOOKUP($B105,'[2]1516 Exp_Rev Access'!$F$7:$FS$310,169,FALSE))</f>
        <v>11352.69</v>
      </c>
      <c r="GL105" s="90">
        <f>IF(ISNA(VLOOKUP($B105,'[2]1516 Exp_Rev Access'!$F$7:$FS$310,170,FALSE)),"",VLOOKUP($B105,'[2]1516 Exp_Rev Access'!$F$7:$FS$310,170,FALSE))</f>
        <v>500</v>
      </c>
      <c r="GM105" s="90">
        <f>IF(ISNA(VLOOKUP($B105,'[2]1516 Exp_Rev Access'!$F$7:$FT$310,171,FALSE)),"",VLOOKUP($B105,'[2]1516 Exp_Rev Access'!$F$7:$FT$310,171,FALSE))</f>
        <v>0</v>
      </c>
      <c r="GN105" s="90">
        <f>IF(ISNA(VLOOKUP($B105,'[2]1516 Exp_Rev Access'!$F$7:$FU$310,172,FALSE)),"",VLOOKUP($B105,'[2]1516 Exp_Rev Access'!$F$7:$FU$310,172,FALSE))</f>
        <v>0</v>
      </c>
      <c r="GO105" s="90">
        <f>IF(ISNA(VLOOKUP($B105,'[2]1516 Exp_Rev Access'!$F$7:$FV$310,173,FALSE)),"",VLOOKUP($B105,'[2]1516 Exp_Rev Access'!$F$7:$FV$310,173,FALSE))</f>
        <v>0</v>
      </c>
      <c r="GP105" s="90">
        <f>IF(ISNA(VLOOKUP($B105,'[2]1516 Exp_Rev Access'!$F$7:$GA$310,174,FALSE)),"",VLOOKUP($B105,'[2]1516 Exp_Rev Access'!$F$7:$GA$310,174,FALSE))</f>
        <v>0</v>
      </c>
      <c r="GQ105" s="90">
        <f>IF(ISNA(VLOOKUP($B105,'[2]1516 Exp_Rev Access'!$F$7:$GA$310,175,FALSE)),"",VLOOKUP($B105,'[2]1516 Exp_Rev Access'!$F$7:$GA$310,175,FALSE))</f>
        <v>0</v>
      </c>
      <c r="GR105" s="90">
        <f>IF(ISNA(VLOOKUP($B105,'[2]1516 Exp_Rev Access'!$F$7:$GA$310,176,FALSE)),"",VLOOKUP($B105,'[2]1516 Exp_Rev Access'!$F$7:$GA$310,176,FALSE))</f>
        <v>0</v>
      </c>
      <c r="GS105" s="90">
        <f>IF(ISNA(VLOOKUP($B105,'[2]1516 Exp_Rev Access'!$F$7:$GA$310,177,FALSE)),"",VLOOKUP($B105,'[2]1516 Exp_Rev Access'!$F$7:$GA$310,177,FALSE))</f>
        <v>0</v>
      </c>
      <c r="GT105" s="90">
        <f>IF(ISNA(VLOOKUP($B105,'[2]1516 Exp_Rev Access'!$F$7:$GA$310,178,FALSE)),"",VLOOKUP($B105,'[2]1516 Exp_Rev Access'!$F$7:$GA$310,178,FALSE))</f>
        <v>0</v>
      </c>
      <c r="GU105" s="53">
        <f t="shared" si="301"/>
        <v>15017.69</v>
      </c>
      <c r="GV105" s="92">
        <f t="shared" si="302"/>
        <v>1.3304037954012813E-3</v>
      </c>
      <c r="GW105" s="96">
        <f t="shared" si="303"/>
        <v>15.28300293088008</v>
      </c>
    </row>
    <row r="106" spans="1:222" x14ac:dyDescent="0.2">
      <c r="B106" s="87" t="s">
        <v>310</v>
      </c>
      <c r="C106" s="87" t="s">
        <v>311</v>
      </c>
      <c r="D106" s="88">
        <f>IF(ISNA(VLOOKUP($B106,'[2]1516 enrollment_Rev_Exp by size'!$A$6:$C$325,3,FALSE)),"",VLOOKUP($B106,'[2]1516 enrollment_Rev_Exp by size'!$A$6:$C$325,3,FALSE))</f>
        <v>201.29</v>
      </c>
      <c r="E106" s="89">
        <v>3375801.95</v>
      </c>
      <c r="F106" s="67">
        <f t="shared" si="282"/>
        <v>3375801.95</v>
      </c>
      <c r="G106" s="67">
        <f t="shared" si="283"/>
        <v>0</v>
      </c>
      <c r="H106" s="90">
        <f>IF(ISNA(VLOOKUP($B106,'[2]1516 Exp_Rev Access'!$F$7:$FS$310,2,FALSE)),"",VLOOKUP($B106,'[2]1516 Exp_Rev Access'!$F$7:$FS$310,2,FALSE))</f>
        <v>527700.04</v>
      </c>
      <c r="I106" s="90">
        <f>IF(ISNA(VLOOKUP($B106,'[2]1516 Exp_Rev Access'!$F$7:$FS$310,3,FALSE)),"",VLOOKUP($B106,'[2]1516 Exp_Rev Access'!$F$7:$FS$310,3,FALSE))</f>
        <v>0</v>
      </c>
      <c r="J106" s="90">
        <f>IF(ISNA(VLOOKUP($B106,'[2]1516 Exp_Rev Access'!$F$7:$FS$310,4,FALSE)),"",VLOOKUP($B106,'[2]1516 Exp_Rev Access'!$F$7:$FS$310,4,FALSE))</f>
        <v>204.55</v>
      </c>
      <c r="K106" s="90">
        <f>IF(ISNA(VLOOKUP($B106,'[2]1516 Exp_Rev Access'!$F$7:$FS$310,5,FALSE)),"-",VLOOKUP($B106,'[2]1516 Exp_Rev Access'!$F$7:$FS$310,5,FALSE))</f>
        <v>0</v>
      </c>
      <c r="L106" s="90">
        <f>IF(ISNA(VLOOKUP($B106,'[2]1516 Exp_Rev Access'!$F$7:$FS$310,6,FALSE)),"",VLOOKUP($B106,'[2]1516 Exp_Rev Access'!$F$7:$FS$310,6,FALSE))</f>
        <v>0</v>
      </c>
      <c r="M106" s="90">
        <f>IF(ISNA(VLOOKUP($B106,'[2]1516 Exp_Rev Access'!$F$7:$FS$310,7,FALSE)),"",VLOOKUP($B106,'[2]1516 Exp_Rev Access'!$F$7:$FS$310,7,FALSE))</f>
        <v>0</v>
      </c>
      <c r="N106" s="53">
        <f t="shared" si="284"/>
        <v>527904.59000000008</v>
      </c>
      <c r="O106" s="91">
        <f t="shared" si="285"/>
        <v>0.1563790168436866</v>
      </c>
      <c r="P106" s="53">
        <f t="shared" si="286"/>
        <v>2622.6071339857922</v>
      </c>
      <c r="Q106" s="90">
        <f>IF(ISNA(VLOOKUP($B106,'[2]1516 Exp_Rev Access'!$F$7:$FS$310,8,FALSE)),"",VLOOKUP($B106,'[2]1516 Exp_Rev Access'!$F$7:$FS$310,8,FALSE))</f>
        <v>0</v>
      </c>
      <c r="R106" s="90">
        <f>IF(ISNA(VLOOKUP($B106,'[2]1516 Exp_Rev Access'!$F$7:$FS$310,9,FALSE)),"",VLOOKUP($B106,'[2]1516 Exp_Rev Access'!$F$7:$FS$310,9,FALSE))</f>
        <v>0</v>
      </c>
      <c r="S106" s="90">
        <f>IF(ISNA(VLOOKUP($B106,'[2]1516 Exp_Rev Access'!$F$7:$FS$310,10,FALSE)),"",VLOOKUP($B106,'[2]1516 Exp_Rev Access'!$F$7:$FS$310,10,FALSE))</f>
        <v>0</v>
      </c>
      <c r="T106" s="90">
        <f>IF(ISNA(VLOOKUP($B106,'[2]1516 Exp_Rev Access'!$F$7:$FS$310,11,FALSE)),"",VLOOKUP($B106,'[2]1516 Exp_Rev Access'!$F$7:$FS$310,11,FALSE))</f>
        <v>0</v>
      </c>
      <c r="U106" s="90">
        <f>IF(ISNA(VLOOKUP($B106,'[2]1516 Exp_Rev Access'!$F$7:$FS$310,12,FALSE)),"",VLOOKUP($B106,'[2]1516 Exp_Rev Access'!$F$7:$FS$310,12,FALSE))</f>
        <v>6510</v>
      </c>
      <c r="V106" s="90">
        <f>IF(ISNA(VLOOKUP($B106,'[2]1516 Exp_Rev Access'!$F$7:$FS$310,13,FALSE)),"",VLOOKUP($B106,'[2]1516 Exp_Rev Access'!$F$7:$FS$310,13,FALSE))</f>
        <v>0</v>
      </c>
      <c r="W106" s="90">
        <f>IF(ISNA(VLOOKUP($B106,'[2]1516 Exp_Rev Access'!$F$7:$FS$310,14,FALSE)),"",VLOOKUP($B106,'[2]1516 Exp_Rev Access'!$F$7:$FS$310,14,FALSE))</f>
        <v>0</v>
      </c>
      <c r="X106" s="90">
        <f>IF(ISNA(VLOOKUP($B106,'[2]1516 Exp_Rev Access'!$F$7:$FS$310,15,FALSE)),"",VLOOKUP($B106,'[2]1516 Exp_Rev Access'!$F$7:$FS$310,15,FALSE))</f>
        <v>0</v>
      </c>
      <c r="Y106" s="90">
        <f>IF(ISNA(VLOOKUP($B106,'[2]1516 Exp_Rev Access'!$F$7:$FS$310,16,FALSE)),"",VLOOKUP($B106,'[2]1516 Exp_Rev Access'!$F$7:$FS$310,16,FALSE))</f>
        <v>2665.51</v>
      </c>
      <c r="Z106" s="90">
        <f>IF(ISNA(VLOOKUP($B106,'[2]1516 Exp_Rev Access'!$F$7:$FS$310,17,FALSE)),"",VLOOKUP($B106,'[2]1516 Exp_Rev Access'!$F$7:$FS$310,17,FALSE))</f>
        <v>0</v>
      </c>
      <c r="AA106" s="90">
        <f>IF(ISNA(VLOOKUP($B106,'[2]1516 Exp_Rev Access'!$F$7:$FS$310,18,FALSE)),"",VLOOKUP($B106,'[2]1516 Exp_Rev Access'!$F$7:$FS$310,18,FALSE))</f>
        <v>0</v>
      </c>
      <c r="AB106" s="90">
        <f>IF(ISNA(VLOOKUP($B106,'[2]1516 Exp_Rev Access'!$F$7:$FS$310,19,FALSE)),"",VLOOKUP($B106,'[2]1516 Exp_Rev Access'!$F$7:$FS$310,19,FALSE))</f>
        <v>0</v>
      </c>
      <c r="AC106" s="90">
        <f>IF(ISNA(VLOOKUP($B106,'[2]1516 Exp_Rev Access'!$F$7:$FS$310,20,FALSE)),"",VLOOKUP($B106,'[2]1516 Exp_Rev Access'!$F$7:$FS$310,20,FALSE))</f>
        <v>784.25</v>
      </c>
      <c r="AD106" s="90">
        <f>IF(ISNA(VLOOKUP($B106,'[2]1516 Exp_Rev Access'!$F$7:$FS$310,21,FALSE)),"",VLOOKUP($B106,'[2]1516 Exp_Rev Access'!$F$7:$FS$310,21,FALSE))</f>
        <v>33753.17</v>
      </c>
      <c r="AE106" s="90">
        <f>IF(ISNA(VLOOKUP($B106,'[2]1516 Exp_Rev Access'!$F$7:$FS$310,22,FALSE)),"",VLOOKUP($B106,'[2]1516 Exp_Rev Access'!$F$7:$FS$310,22,FALSE))</f>
        <v>23916.21</v>
      </c>
      <c r="AF106" s="90">
        <f>IF(ISNA(VLOOKUP($B106,'[2]1516 Exp_Rev Access'!$F$7:$FS$310,23,FALSE)),"",VLOOKUP($B106,'[2]1516 Exp_Rev Access'!$F$7:$FS$310,23,FALSE))</f>
        <v>0</v>
      </c>
      <c r="AG106" s="90">
        <f>IF(ISNA(VLOOKUP($B106,'[2]1516 Exp_Rev Access'!$F$7:$FS$310,24,FALSE)),"",VLOOKUP($B106,'[2]1516 Exp_Rev Access'!$F$7:$FS$310,24,FALSE))</f>
        <v>0</v>
      </c>
      <c r="AH106" s="90">
        <f>IF(ISNA(VLOOKUP($B106,'[2]1516 Exp_Rev Access'!$F$7:$FS$310,25,FALSE)),"",VLOOKUP($B106,'[2]1516 Exp_Rev Access'!$F$7:$FS$310,25,FALSE))</f>
        <v>198</v>
      </c>
      <c r="AI106" s="90">
        <f>IF(ISNA(VLOOKUP($B106,'[2]1516 Exp_Rev Access'!$F$7:$FS$310,26,FALSE)),"",VLOOKUP($B106,'[2]1516 Exp_Rev Access'!$F$7:$FS$310,26,FALSE))</f>
        <v>225</v>
      </c>
      <c r="AJ106" s="90">
        <f>IF(ISNA(VLOOKUP($B106,'[2]1516 Exp_Rev Access'!$F$7:$FS$310,27,FALSE)),"",VLOOKUP($B106,'[2]1516 Exp_Rev Access'!$F$7:$FS$310,27,FALSE))</f>
        <v>707.51</v>
      </c>
      <c r="AK106" s="90">
        <f>IF(ISNA(VLOOKUP($B106,'[2]1516 Exp_Rev Access'!$F$7:$FS$310,28,FALSE)),"",VLOOKUP($B106,'[2]1516 Exp_Rev Access'!$F$7:$FS$310,28,FALSE))</f>
        <v>3319.71</v>
      </c>
      <c r="AL106" s="90">
        <f>IF(ISNA(VLOOKUP($B106,'[2]1516 Exp_Rev Access'!$F$7:$FS$310,29,FALSE)),"",VLOOKUP($B106,'[2]1516 Exp_Rev Access'!$F$7:$FS$310,29,FALSE))</f>
        <v>0</v>
      </c>
      <c r="AM106" s="53">
        <f t="shared" si="287"/>
        <v>72079.360000000001</v>
      </c>
      <c r="AN106" s="92">
        <f t="shared" si="288"/>
        <v>2.1351773909603907E-2</v>
      </c>
      <c r="AO106" s="68">
        <f t="shared" si="289"/>
        <v>358.08713796015701</v>
      </c>
      <c r="AP106" s="90">
        <f>IF(ISNA(VLOOKUP($B106,'[2]1516 Exp_Rev Access'!$F$7:$FS$310,30,FALSE)),"",VLOOKUP($B106,'[2]1516 Exp_Rev Access'!$F$7:$FS$310,30,FALSE))</f>
        <v>1950146.87</v>
      </c>
      <c r="AQ106" s="90">
        <f>IF(ISNA(VLOOKUP($B106,'[2]1516 Exp_Rev Access'!$F$7:$FS$310,31,FALSE)),"",VLOOKUP($B106,'[2]1516 Exp_Rev Access'!$F$7:$FS$310,31,FALSE))</f>
        <v>26029.85</v>
      </c>
      <c r="AR106" s="90">
        <f>IF(ISNA(VLOOKUP($B106,'[2]1516 Exp_Rev Access'!$F$7:$FS$310,32,FALSE)),"",VLOOKUP($B106,'[2]1516 Exp_Rev Access'!$F$7:$FS$310,32,FALSE))</f>
        <v>36951.760000000002</v>
      </c>
      <c r="AS106" s="90">
        <f>IF(ISNA(VLOOKUP($B106,'[2]1516 Exp_Rev Access'!$F$7:$FS$310,33,FALSE)),"",VLOOKUP($B106,'[2]1516 Exp_Rev Access'!$F$7:$FS$310,33,FALSE))</f>
        <v>0</v>
      </c>
      <c r="AT106" s="90">
        <f>IF(ISNA(VLOOKUP($B106,'[2]1516 Exp_Rev Access'!$F$7:$FS$310,34,FALSE)),"",VLOOKUP($B106,'[2]1516 Exp_Rev Access'!$F$7:$FS$310,34,FALSE))</f>
        <v>0</v>
      </c>
      <c r="AU106" s="53">
        <f t="shared" si="290"/>
        <v>2013128.4800000002</v>
      </c>
      <c r="AV106" s="93">
        <f t="shared" si="291"/>
        <v>0.5963408131807022</v>
      </c>
      <c r="AW106" s="53">
        <f t="shared" si="292"/>
        <v>10001.135078742114</v>
      </c>
      <c r="AX106" s="90">
        <f>IF(ISNA(VLOOKUP($B106,'[2]1516 Exp_Rev Access'!$F$7:$FS$310,35,FALSE)),"",VLOOKUP($B106,'[2]1516 Exp_Rev Access'!$F$7:$FS$310,35,FALSE))</f>
        <v>0</v>
      </c>
      <c r="AY106" s="90">
        <f>IF(ISNA(VLOOKUP($B106,'[2]1516 Exp_Rev Access'!$F$7:$FS$310,36,FALSE)),"",VLOOKUP($B106,'[2]1516 Exp_Rev Access'!$F$7:$FS$310,36,FALSE))</f>
        <v>123440.45</v>
      </c>
      <c r="AZ106" s="90">
        <f>IF(ISNA(VLOOKUP($B106,'[2]1516 Exp_Rev Access'!$F$7:$FS$310,37,FALSE)),"",VLOOKUP($B106,'[2]1516 Exp_Rev Access'!$F$7:$FS$310,37,FALSE))</f>
        <v>0</v>
      </c>
      <c r="BA106" s="90">
        <f>IF(ISNA(VLOOKUP($B106,'[2]1516 Exp_Rev Access'!$F$7:$FS$310,38,FALSE)),"",VLOOKUP($B106,'[2]1516 Exp_Rev Access'!$F$7:$FS$310,38,FALSE))</f>
        <v>0</v>
      </c>
      <c r="BB106" s="90">
        <f>IF(ISNA(VLOOKUP($B106,'[2]1516 Exp_Rev Access'!$F$7:$FS$310,39,FALSE)),"",VLOOKUP($B106,'[2]1516 Exp_Rev Access'!$F$7:$FS$310,39,FALSE))</f>
        <v>0</v>
      </c>
      <c r="BC106" s="90">
        <f>IF(ISNA(VLOOKUP($B106,'[2]1516 Exp_Rev Access'!$F$7:$FS$310,40,FALSE)),"",VLOOKUP($B106,'[2]1516 Exp_Rev Access'!$F$7:$FS$310,40,FALSE))</f>
        <v>45790.07</v>
      </c>
      <c r="BD106" s="90">
        <f>IF(ISNA(VLOOKUP($B106,'[2]1516 Exp_Rev Access'!$F$7:$FS$310,41,FALSE)),"",VLOOKUP($B106,'[2]1516 Exp_Rev Access'!$F$7:$FS$310,41,FALSE))</f>
        <v>0</v>
      </c>
      <c r="BE106" s="90">
        <f>IF(ISNA(VLOOKUP($B106,'[2]1516 Exp_Rev Access'!$F$7:$FS$310,42,FALSE)),"",VLOOKUP($B106,'[2]1516 Exp_Rev Access'!$F$7:$FS$310,42,FALSE))</f>
        <v>0</v>
      </c>
      <c r="BF106" s="90">
        <f>IF(ISNA(VLOOKUP($B106,'[2]1516 Exp_Rev Access'!$F$7:$FS$310,43,FALSE)),"",VLOOKUP($B106,'[2]1516 Exp_Rev Access'!$F$7:$FS$310,43,FALSE))</f>
        <v>0</v>
      </c>
      <c r="BG106" s="90">
        <f>IF(ISNA(VLOOKUP($B106,'[2]1516 Exp_Rev Access'!$F$7:$FS$310,44,FALSE)),"",VLOOKUP($B106,'[2]1516 Exp_Rev Access'!$F$7:$FS$310,44,FALSE))</f>
        <v>0</v>
      </c>
      <c r="BH106" s="90">
        <f>IF(ISNA(VLOOKUP($B106,'[2]1516 Exp_Rev Access'!$F$7:$FS$310,45,FALSE)),"",VLOOKUP($B106,'[2]1516 Exp_Rev Access'!$F$7:$FS$310,45,FALSE))</f>
        <v>153.38999999999999</v>
      </c>
      <c r="BI106" s="90">
        <f>IF(ISNA(VLOOKUP($B106,'[2]1516 Exp_Rev Access'!$F$7:$FS$310,46,FALSE)),"",VLOOKUP($B106,'[2]1516 Exp_Rev Access'!$F$7:$FS$310,46,FALSE))</f>
        <v>0</v>
      </c>
      <c r="BJ106" s="90">
        <f>IF(ISNA(VLOOKUP($B106,'[2]1516 Exp_Rev Access'!$F$7:$FS$310,47,FALSE)),"",VLOOKUP($B106,'[2]1516 Exp_Rev Access'!$F$7:$FS$310,47,FALSE))</f>
        <v>2111.35</v>
      </c>
      <c r="BK106" s="90">
        <f>IF(ISNA(VLOOKUP($B106,'[2]1516 Exp_Rev Access'!$F$7:$FS$310,48,FALSE)),"",VLOOKUP($B106,'[2]1516 Exp_Rev Access'!$F$7:$FS$310,48,FALSE))</f>
        <v>254320.78</v>
      </c>
      <c r="BL106" s="90">
        <f>IF(ISNA(VLOOKUP($B106,'[2]1516 Exp_Rev Access'!$F$7:$FS$310,49,FALSE)),"",VLOOKUP($B106,'[2]1516 Exp_Rev Access'!$F$7:$FS$310,49,FALSE))</f>
        <v>0</v>
      </c>
      <c r="BM106" s="90">
        <f>IF(ISNA(VLOOKUP($B106,'[2]1516 Exp_Rev Access'!$F$7:$FS$310,50,FALSE)),"",VLOOKUP($B106,'[2]1516 Exp_Rev Access'!$F$7:$FS$310,50,FALSE))</f>
        <v>0</v>
      </c>
      <c r="BN106" s="90">
        <f>IF(ISNA(VLOOKUP($B106,'[2]1516 Exp_Rev Access'!$F$7:$FS$310,51,FALSE)),"",VLOOKUP($B106,'[2]1516 Exp_Rev Access'!$F$7:$FS$310,51,FALSE))</f>
        <v>0</v>
      </c>
      <c r="BO106" s="90">
        <f>IF(ISNA(VLOOKUP($B106,'[2]1516 Exp_Rev Access'!$F$7:$FS$310,52,FALSE)),"",VLOOKUP($B106,'[2]1516 Exp_Rev Access'!$F$7:$FS$310,52,FALSE))</f>
        <v>0</v>
      </c>
      <c r="BP106" s="90">
        <f>IF(ISNA(VLOOKUP($B106,'[2]1516 Exp_Rev Access'!$F$7:$FS$310,53,FALSE)),"",VLOOKUP($B106,'[2]1516 Exp_Rev Access'!$F$7:$FS$310,53,FALSE))</f>
        <v>0</v>
      </c>
      <c r="BQ106" s="90">
        <f>IF(ISNA(VLOOKUP($B106,'[2]1516 Exp_Rev Access'!$F$7:$FS$310,54,FALSE)),"",VLOOKUP($B106,'[2]1516 Exp_Rev Access'!$F$7:$FS$310,54,FALSE))</f>
        <v>0</v>
      </c>
      <c r="BR106" s="90">
        <f>IF(ISNA(VLOOKUP($B106,'[2]1516 Exp_Rev Access'!$F$7:$FS$310,55,FALSE)),"",VLOOKUP($B106,'[2]1516 Exp_Rev Access'!$F$7:$FS$310,55,FALSE))</f>
        <v>0</v>
      </c>
      <c r="BS106" s="90">
        <f>IF(ISNA(VLOOKUP($B106,'[2]1516 Exp_Rev Access'!$F$7:$FS$310,56,FALSE)),"",VLOOKUP($B106,'[2]1516 Exp_Rev Access'!$F$7:$FS$310,56,FALSE))</f>
        <v>0</v>
      </c>
      <c r="BT106" s="90">
        <f>IF(ISNA(VLOOKUP($B106,'[2]1516 Exp_Rev Access'!$F$7:$FS$310,57,FALSE)),"",VLOOKUP($B106,'[2]1516 Exp_Rev Access'!$F$7:$FS$310,57,FALSE))</f>
        <v>0</v>
      </c>
      <c r="BU106" s="90">
        <f>IF(ISNA(VLOOKUP($B106,'[2]1516 Exp_Rev Access'!$F$7:$FS$310,58,FALSE)),"",VLOOKUP($B106,'[2]1516 Exp_Rev Access'!$F$7:$FS$310,58,FALSE))</f>
        <v>0</v>
      </c>
      <c r="BV106" s="53">
        <f t="shared" si="293"/>
        <v>425816.04000000004</v>
      </c>
      <c r="BW106" s="92">
        <f t="shared" si="294"/>
        <v>0.12613774335902614</v>
      </c>
      <c r="BX106" s="68">
        <f t="shared" si="295"/>
        <v>2115.4356401212185</v>
      </c>
      <c r="BY106" s="90">
        <f>IF(ISNA(VLOOKUP($B106,'[2]1516 Exp_Rev Access'!$F$7:$FS$310,59,FALSE)),"",VLOOKUP($B106,'[2]1516 Exp_Rev Access'!$F$7:$FS$310,59,FALSE))</f>
        <v>28.2</v>
      </c>
      <c r="BZ106" s="90">
        <f>IF(ISNA(VLOOKUP($B106,'[2]1516 Exp_Rev Access'!$F$7:$FS$310,60,FALSE)),"",VLOOKUP($B106,'[2]1516 Exp_Rev Access'!$F$7:$FS$310,60,FALSE))</f>
        <v>0</v>
      </c>
      <c r="CA106" s="90">
        <f>IF(ISNA(VLOOKUP($B106,'[2]1516 Exp_Rev Access'!$F$7:$FS$310,61,FALSE)),"",VLOOKUP($B106,'[2]1516 Exp_Rev Access'!$F$7:$FS$310,61,FALSE))</f>
        <v>0</v>
      </c>
      <c r="CB106" s="90">
        <f>IF(ISNA(VLOOKUP($B106,'[2]1516 Exp_Rev Access'!$F$7:$FS$310,62,FALSE)),"",VLOOKUP($B106,'[2]1516 Exp_Rev Access'!$F$7:$FS$310,62,FALSE))</f>
        <v>0</v>
      </c>
      <c r="CC106" s="90">
        <f>IF(ISNA(VLOOKUP($B106,'[2]1516 Exp_Rev Access'!$F$7:$FS$310,63,FALSE)),"",VLOOKUP($B106,'[2]1516 Exp_Rev Access'!$F$7:$FS$310,63,FALSE))</f>
        <v>0</v>
      </c>
      <c r="CD106" s="90">
        <f>IF(ISNA(VLOOKUP($B106,'[2]1516 Exp_Rev Access'!$F$7:$FS$310,64,FALSE)),"",VLOOKUP($B106,'[2]1516 Exp_Rev Access'!$F$7:$FS$310,64,FALSE))</f>
        <v>0</v>
      </c>
      <c r="CE106" s="53">
        <f t="shared" si="296"/>
        <v>28.2</v>
      </c>
      <c r="CF106" s="92">
        <f>CE106/E106</f>
        <v>8.3535706234188279E-6</v>
      </c>
      <c r="CG106" s="94">
        <f t="shared" si="297"/>
        <v>0.14009637835958072</v>
      </c>
      <c r="CH106" s="90">
        <f>IF(ISNA(VLOOKUP($B106,'[2]1516 Exp_Rev Access'!$F$7:$FS$310,65,FALSE)),"",VLOOKUP($B106,'[2]1516 Exp_Rev Access'!$F$7:$FS$310,65,FALSE))</f>
        <v>0</v>
      </c>
      <c r="CI106" s="90">
        <f>IF(ISNA(VLOOKUP($B106,'[2]1516 Exp_Rev Access'!$F$7:$FS$310,66,FALSE)),"",VLOOKUP($B106,'[2]1516 Exp_Rev Access'!$F$7:$FS$310,66,FALSE))</f>
        <v>0</v>
      </c>
      <c r="CJ106" s="90">
        <f>IF(ISNA(VLOOKUP($B106,'[2]1516 Exp_Rev Access'!$F$7:$FS$310,67,FALSE)),"",VLOOKUP($B106,'[2]1516 Exp_Rev Access'!$F$7:$FS$310,67,FALSE))</f>
        <v>0</v>
      </c>
      <c r="CK106" s="90">
        <f>IF(ISNA(VLOOKUP($B106,'[2]1516 Exp_Rev Access'!$F$7:$FS$310,68,FALSE)),"",VLOOKUP($B106,'[2]1516 Exp_Rev Access'!$F$7:$FS$310,68,FALSE))</f>
        <v>0</v>
      </c>
      <c r="CL106" s="90">
        <f>IF(ISNA(VLOOKUP($B106,'[2]1516 Exp_Rev Access'!$F$7:$FS$310,69,FALSE)),"",VLOOKUP($B106,'[2]1516 Exp_Rev Access'!$F$7:$FS$310,69,FALSE))</f>
        <v>0</v>
      </c>
      <c r="CM106" s="90">
        <f>IF(ISNA(VLOOKUP($B106,'[2]1516 Exp_Rev Access'!$F$7:$FS$310,70,FALSE)),"",VLOOKUP($B106,'[2]1516 Exp_Rev Access'!$F$7:$FS$310,70,FALSE))</f>
        <v>0</v>
      </c>
      <c r="CN106" s="90">
        <f>IF(ISNA(VLOOKUP($B106,'[2]1516 Exp_Rev Access'!$F$7:$FS$310,71,FALSE)),"",VLOOKUP($B106,'[2]1516 Exp_Rev Access'!$F$7:$FS$310,71,FALSE))</f>
        <v>0</v>
      </c>
      <c r="CO106" s="90">
        <f>IF(ISNA(VLOOKUP($B106,'[2]1516 Exp_Rev Access'!$F$7:$FS$310,72,FALSE)),"",VLOOKUP($B106,'[2]1516 Exp_Rev Access'!$F$7:$FS$310,72,FALSE))</f>
        <v>0</v>
      </c>
      <c r="CP106" s="90">
        <f>IF(ISNA(VLOOKUP($B106,'[2]1516 Exp_Rev Access'!$F$7:$FS$310,73,FALSE)),"",VLOOKUP($B106,'[2]1516 Exp_Rev Access'!$F$7:$FS$310,73,FALSE))</f>
        <v>0</v>
      </c>
      <c r="CQ106" s="90">
        <f>IF(ISNA(VLOOKUP($B106,'[2]1516 Exp_Rev Access'!$F$7:$FS$310,74,FALSE)),"",VLOOKUP($B106,'[2]1516 Exp_Rev Access'!$F$7:$FS$310,74,FALSE))</f>
        <v>36044.480000000003</v>
      </c>
      <c r="CR106" s="90">
        <f>IF(ISNA(VLOOKUP($B106,'[2]1516 Exp_Rev Access'!$F$7:$FS$310,75,FALSE)),"",VLOOKUP($B106,'[2]1516 Exp_Rev Access'!$F$7:$FS$310,75,FALSE))</f>
        <v>0</v>
      </c>
      <c r="CS106" s="90">
        <f>IF(ISNA(VLOOKUP($B106,'[2]1516 Exp_Rev Access'!$F$7:$FS$310,76,FALSE)),"",VLOOKUP($B106,'[2]1516 Exp_Rev Access'!$F$7:$FS$310,76,FALSE))</f>
        <v>1328</v>
      </c>
      <c r="CT106" s="90">
        <f>IF(ISNA(VLOOKUP($B106,'[2]1516 Exp_Rev Access'!$F$7:$FS$310,77,FALSE)),"",VLOOKUP($B106,'[2]1516 Exp_Rev Access'!$F$7:$FS$310,77,FALSE))</f>
        <v>0</v>
      </c>
      <c r="CU106" s="90">
        <f>IF(ISNA(VLOOKUP($B106,'[2]1516 Exp_Rev Access'!$F$7:$FS$310,78,FALSE)),"",VLOOKUP($B106,'[2]1516 Exp_Rev Access'!$F$7:$FS$310,78,FALSE))</f>
        <v>54297.38</v>
      </c>
      <c r="CV106" s="90">
        <f>IF(ISNA(VLOOKUP($B106,'[2]1516 Exp_Rev Access'!$F$7:$FS$310,79,FALSE)),"",VLOOKUP($B106,'[2]1516 Exp_Rev Access'!$F$7:$FS$310,79,FALSE))</f>
        <v>25235.48</v>
      </c>
      <c r="CW106" s="90">
        <f>IF(ISNA(VLOOKUP($B106,'[2]1516 Exp_Rev Access'!$F$7:$FS$310,80,FALSE)),"",VLOOKUP($B106,'[2]1516 Exp_Rev Access'!$F$7:$FS$310,80,FALSE))</f>
        <v>0</v>
      </c>
      <c r="CX106" s="90">
        <f>IF(ISNA(VLOOKUP($B106,'[2]1516 Exp_Rev Access'!$F$7:$FS$310,81,FALSE)),"",VLOOKUP($B106,'[2]1516 Exp_Rev Access'!$F$7:$FS$310,81,FALSE))</f>
        <v>0</v>
      </c>
      <c r="CY106" s="90">
        <f>IF(ISNA(VLOOKUP($B106,'[2]1516 Exp_Rev Access'!$F$7:$FS$310,82,FALSE)),"",VLOOKUP($B106,'[2]1516 Exp_Rev Access'!$F$7:$FS$310,82,FALSE))</f>
        <v>0</v>
      </c>
      <c r="CZ106" s="90">
        <f>IF(ISNA(VLOOKUP($B106,'[2]1516 Exp_Rev Access'!$F$7:$FS$310,83,FALSE)),"",VLOOKUP($B106,'[2]1516 Exp_Rev Access'!$F$7:$FS$310,83,FALSE))</f>
        <v>0</v>
      </c>
      <c r="DA106" s="90">
        <f>IF(ISNA(VLOOKUP($B106,'[2]1516 Exp_Rev Access'!$F$7:$FS$310,84,FALSE)),"",VLOOKUP($B106,'[2]1516 Exp_Rev Access'!$F$7:$FS$310,84,FALSE))</f>
        <v>0</v>
      </c>
      <c r="DB106" s="90">
        <f>IF(ISNA(VLOOKUP($B106,'[2]1516 Exp_Rev Access'!$F$7:$FS$310,85,FALSE)),"",VLOOKUP($B106,'[2]1516 Exp_Rev Access'!$F$7:$FS$310,85,FALSE))</f>
        <v>0</v>
      </c>
      <c r="DC106" s="90">
        <f>IF(ISNA(VLOOKUP($B106,'[2]1516 Exp_Rev Access'!$F$7:$FS$310,86,FALSE)),"",VLOOKUP($B106,'[2]1516 Exp_Rev Access'!$F$7:$FS$310,86,FALSE))</f>
        <v>0</v>
      </c>
      <c r="DD106" s="90">
        <f>IF(ISNA(VLOOKUP($B106,'[2]1516 Exp_Rev Access'!$F$7:$FS$310,87,FALSE)),"",VLOOKUP($B106,'[2]1516 Exp_Rev Access'!$F$7:$FS$310,87,FALSE))</f>
        <v>0</v>
      </c>
      <c r="DE106" s="90">
        <f>IF(ISNA(VLOOKUP($B106,'[2]1516 Exp_Rev Access'!$F$7:$FS$310,88,FALSE)),"",VLOOKUP($B106,'[2]1516 Exp_Rev Access'!$F$7:$FS$310,88,FALSE))</f>
        <v>0</v>
      </c>
      <c r="DF106" s="90">
        <f>IF(ISNA(VLOOKUP($B106,'[2]1516 Exp_Rev Access'!$F$7:$FS$310,89,FALSE)),"",VLOOKUP($B106,'[2]1516 Exp_Rev Access'!$F$7:$FS$310,89,FALSE))</f>
        <v>0</v>
      </c>
      <c r="DG106" s="90">
        <f>IF(ISNA(VLOOKUP($B106,'[2]1516 Exp_Rev Access'!$F$7:$FS$310,90,FALSE)),"",VLOOKUP($B106,'[2]1516 Exp_Rev Access'!$F$7:$FS$310,90,FALSE))</f>
        <v>0</v>
      </c>
      <c r="DH106" s="90">
        <f>IF(ISNA(VLOOKUP($B106,'[2]1516 Exp_Rev Access'!$F$7:$FS$310,91,FALSE)),"",VLOOKUP($B106,'[2]1516 Exp_Rev Access'!$F$7:$FS$310,91,FALSE))</f>
        <v>0</v>
      </c>
      <c r="DI106" s="90">
        <f>IF(ISNA(VLOOKUP($B106,'[2]1516 Exp_Rev Access'!$F$7:$FS$310,92,FALSE)),"",VLOOKUP($B106,'[2]1516 Exp_Rev Access'!$F$7:$FS$310,92,FALSE))</f>
        <v>49208.04</v>
      </c>
      <c r="DJ106" s="90">
        <f>IF(ISNA(VLOOKUP($B106,'[2]1516 Exp_Rev Access'!$F$7:$FS$310,93,FALSE)),"",VLOOKUP($B106,'[2]1516 Exp_Rev Access'!$F$7:$FS$310,93,FALSE))</f>
        <v>0</v>
      </c>
      <c r="DK106" s="90">
        <f>IF(ISNA(VLOOKUP($B106,'[2]1516 Exp_Rev Access'!$F$7:$FS$310,94,FALSE)),"",VLOOKUP($B106,'[2]1516 Exp_Rev Access'!$F$7:$FS$310,94,FALSE))</f>
        <v>0</v>
      </c>
      <c r="DL106" s="90">
        <f>IF(ISNA(VLOOKUP($B106,'[2]1516 Exp_Rev Access'!$F$7:$FS$310,95,FALSE)),"",VLOOKUP($B106,'[2]1516 Exp_Rev Access'!$F$7:$FS$310,95,FALSE))</f>
        <v>0</v>
      </c>
      <c r="DM106" s="90">
        <f>IF(ISNA(VLOOKUP($B106,'[2]1516 Exp_Rev Access'!$F$7:$FS$310,96,FALSE)),"",VLOOKUP($B106,'[2]1516 Exp_Rev Access'!$F$7:$FS$310,96,FALSE))</f>
        <v>0</v>
      </c>
      <c r="DN106" s="90">
        <f>IF(ISNA(VLOOKUP($B106,'[2]1516 Exp_Rev Access'!$F$7:$FS$310,97,FALSE)),"",VLOOKUP($B106,'[2]1516 Exp_Rev Access'!$F$7:$FS$310,97,FALSE))</f>
        <v>0</v>
      </c>
      <c r="DO106" s="90">
        <f>IF(ISNA(VLOOKUP($B106,'[2]1516 Exp_Rev Access'!$F$7:$FS$310,98,FALSE)),"",VLOOKUP($B106,'[2]1516 Exp_Rev Access'!$F$7:$FS$310,98,FALSE))</f>
        <v>0</v>
      </c>
      <c r="DP106" s="90">
        <f>IF(ISNA(VLOOKUP($B106,'[2]1516 Exp_Rev Access'!$F$7:$FS$310,99,FALSE)),"",VLOOKUP($B106,'[2]1516 Exp_Rev Access'!$F$7:$FS$310,99,FALSE))</f>
        <v>0</v>
      </c>
      <c r="DQ106" s="90">
        <f>IF(ISNA(VLOOKUP($B106,'[2]1516 Exp_Rev Access'!$F$7:$FS$310,100,FALSE)),"",VLOOKUP($B106,'[2]1516 Exp_Rev Access'!$F$7:$FS$310,100,FALSE))</f>
        <v>0</v>
      </c>
      <c r="DR106" s="90">
        <f>IF(ISNA(VLOOKUP($B106,'[2]1516 Exp_Rev Access'!$F$7:$FS$310,101,FALSE)),"",VLOOKUP($B106,'[2]1516 Exp_Rev Access'!$F$7:$FS$310,101,FALSE))</f>
        <v>0</v>
      </c>
      <c r="DS106" s="90">
        <f>IF(ISNA(VLOOKUP($B106,'[2]1516 Exp_Rev Access'!$F$7:$FS$310,102,FALSE)),"",VLOOKUP($B106,'[2]1516 Exp_Rev Access'!$F$7:$FS$310,102,FALSE))</f>
        <v>0</v>
      </c>
      <c r="DT106" s="90">
        <f>IF(ISNA(VLOOKUP($B106,'[2]1516 Exp_Rev Access'!$F$7:$FS$310,103,FALSE)),"",VLOOKUP($B106,'[2]1516 Exp_Rev Access'!$F$7:$FS$310,103,FALSE))</f>
        <v>0</v>
      </c>
      <c r="DU106" s="90">
        <f>IF(ISNA(VLOOKUP($B106,'[2]1516 Exp_Rev Access'!$F$7:$FS$310,104,FALSE)),"",VLOOKUP($B106,'[2]1516 Exp_Rev Access'!$F$7:$FS$310,104,FALSE))</f>
        <v>0</v>
      </c>
      <c r="DV106" s="90">
        <f>IF(ISNA(VLOOKUP($B106,'[2]1516 Exp_Rev Access'!$F$7:$FS$310,105,FALSE)),"",VLOOKUP($B106,'[2]1516 Exp_Rev Access'!$F$7:$FS$310,105,FALSE))</f>
        <v>0</v>
      </c>
      <c r="DW106" s="90">
        <f>IF(ISNA(VLOOKUP($B106,'[2]1516 Exp_Rev Access'!$F$7:$FS$310,106,FALSE)),"",VLOOKUP($B106,'[2]1516 Exp_Rev Access'!$F$7:$FS$310,106,FALSE))</f>
        <v>0</v>
      </c>
      <c r="DX106" s="90">
        <f>IF(ISNA(VLOOKUP($B106,'[2]1516 Exp_Rev Access'!$F$7:$FS$310,107,FALSE)),"",VLOOKUP($B106,'[2]1516 Exp_Rev Access'!$F$7:$FS$310,107,FALSE))</f>
        <v>0</v>
      </c>
      <c r="DY106" s="90">
        <f>IF(ISNA(VLOOKUP($B106,'[2]1516 Exp_Rev Access'!$F$7:$FS$310,108,FALSE)),"",VLOOKUP($B106,'[2]1516 Exp_Rev Access'!$F$7:$FS$310,108,FALSE))</f>
        <v>0</v>
      </c>
      <c r="DZ106" s="90">
        <f>IF(ISNA(VLOOKUP($B106,'[2]1516 Exp_Rev Access'!$F$7:$FS$310,109,FALSE)),"",VLOOKUP($B106,'[2]1516 Exp_Rev Access'!$F$7:$FS$310,109,FALSE))</f>
        <v>0</v>
      </c>
      <c r="EA106" s="90">
        <f>IF(ISNA(VLOOKUP($B106,'[2]1516 Exp_Rev Access'!$F$7:$FS$310,110,FALSE)),"",VLOOKUP($B106,'[2]1516 Exp_Rev Access'!$F$7:$FS$310,110,FALSE))</f>
        <v>0</v>
      </c>
      <c r="EB106" s="90">
        <f>IF(ISNA(VLOOKUP($B106,'[2]1516 Exp_Rev Access'!$F$7:$FS$310,111,FALSE)),"",VLOOKUP($B106,'[2]1516 Exp_Rev Access'!$F$7:$FS$310,111,FALSE))</f>
        <v>0</v>
      </c>
      <c r="EC106" s="90">
        <f>IF(ISNA(VLOOKUP($B106,'[2]1516 Exp_Rev Access'!$F$7:$FS$310,112,FALSE)),"",VLOOKUP($B106,'[2]1516 Exp_Rev Access'!$F$7:$FS$310,112,FALSE))</f>
        <v>0</v>
      </c>
      <c r="ED106" s="90">
        <f>IF(ISNA(VLOOKUP($B106,'[2]1516 Exp_Rev Access'!$F$7:$FS$310,113,FALSE)),"",VLOOKUP($B106,'[2]1516 Exp_Rev Access'!$F$7:$FS$310,113,FALSE))</f>
        <v>0</v>
      </c>
      <c r="EE106" s="90">
        <f>IF(ISNA(VLOOKUP($B106,'[2]1516 Exp_Rev Access'!$F$7:$FS$310,114,FALSE)),"",VLOOKUP($B106,'[2]1516 Exp_Rev Access'!$F$7:$FS$310,114,FALSE))</f>
        <v>0</v>
      </c>
      <c r="EF106" s="90">
        <f>IF(ISNA(VLOOKUP($B106,'[2]1516 Exp_Rev Access'!$F$7:$FS$310,115,FALSE)),"",VLOOKUP($B106,'[2]1516 Exp_Rev Access'!$F$7:$FS$310,115,FALSE))</f>
        <v>0</v>
      </c>
      <c r="EG106" s="90">
        <f>IF(ISNA(VLOOKUP($B106,'[2]1516 Exp_Rev Access'!$F$7:$FS$310,116,FALSE)),"",VLOOKUP($B106,'[2]1516 Exp_Rev Access'!$F$7:$FS$310,116,FALSE))</f>
        <v>0</v>
      </c>
      <c r="EH106" s="90">
        <f>IF(ISNA(VLOOKUP($B106,'[2]1516 Exp_Rev Access'!$F$7:$FS$310,117,FALSE)),"",VLOOKUP($B106,'[2]1516 Exp_Rev Access'!$F$7:$FS$310,117,FALSE))</f>
        <v>0</v>
      </c>
      <c r="EI106" s="90">
        <f>IF(ISNA(VLOOKUP($B106,'[2]1516 Exp_Rev Access'!$F$7:$FS$310,118,FALSE)),"",VLOOKUP($B106,'[2]1516 Exp_Rev Access'!$F$7:$FS$310,118,FALSE))</f>
        <v>0</v>
      </c>
      <c r="EJ106" s="90">
        <f>IF(ISNA(VLOOKUP($B106,'[2]1516 Exp_Rev Access'!$F$7:$FS$310,119,FALSE)),"",VLOOKUP($B106,'[2]1516 Exp_Rev Access'!$F$7:$FS$310,119,FALSE))</f>
        <v>0</v>
      </c>
      <c r="EK106" s="90">
        <f>IF(ISNA(VLOOKUP($B106,'[2]1516 Exp_Rev Access'!$F$7:$FS$310,120,FALSE)),"",VLOOKUP($B106,'[2]1516 Exp_Rev Access'!$F$7:$FS$310,120,FALSE))</f>
        <v>0</v>
      </c>
      <c r="EL106" s="90">
        <f>IF(ISNA(VLOOKUP($B106,'[2]1516 Exp_Rev Access'!$F$7:$FS$310,121,FALSE)),"",VLOOKUP($B106,'[2]1516 Exp_Rev Access'!$F$7:$FS$310,121,FALSE))</f>
        <v>0</v>
      </c>
      <c r="EM106" s="90">
        <f>IF(ISNA(VLOOKUP($B106,'[2]1516 Exp_Rev Access'!$F$7:$FS$310,122,FALSE)),"",VLOOKUP($B106,'[2]1516 Exp_Rev Access'!$F$7:$FS$310,122,FALSE))</f>
        <v>0</v>
      </c>
      <c r="EN106" s="90">
        <f>IF(ISNA(VLOOKUP($B106,'[2]1516 Exp_Rev Access'!$F$7:$FS$310,123,FALSE)),"",VLOOKUP($B106,'[2]1516 Exp_Rev Access'!$F$7:$FS$310,123,FALSE))</f>
        <v>0</v>
      </c>
      <c r="EO106" s="90">
        <f>IF(ISNA(VLOOKUP($B106,'[2]1516 Exp_Rev Access'!$F$7:$FS$310,124,FALSE)),"",VLOOKUP($B106,'[2]1516 Exp_Rev Access'!$F$7:$FS$310,124,FALSE))</f>
        <v>0</v>
      </c>
      <c r="EP106" s="90">
        <f>IF(ISNA(VLOOKUP($B106,'[2]1516 Exp_Rev Access'!$F$7:$FS$310,125,FALSE)),"",VLOOKUP($B106,'[2]1516 Exp_Rev Access'!$F$7:$FS$310,125,FALSE))</f>
        <v>0</v>
      </c>
      <c r="EQ106" s="90">
        <f>IF(ISNA(VLOOKUP($B106,'[2]1516 Exp_Rev Access'!$F$7:$FS$310,126,FALSE)),"",VLOOKUP($B106,'[2]1516 Exp_Rev Access'!$F$7:$FS$310,126,FALSE))</f>
        <v>0</v>
      </c>
      <c r="ER106" s="90">
        <f>IF(ISNA(VLOOKUP($B106,'[2]1516 Exp_Rev Access'!$F$7:$FS$310,127,FALSE)),"",VLOOKUP($B106,'[2]1516 Exp_Rev Access'!$F$7:$FS$310,127,FALSE))</f>
        <v>0</v>
      </c>
      <c r="ES106" s="90">
        <f>IF(ISNA(VLOOKUP($B106,'[2]1516 Exp_Rev Access'!$F$7:$FS$310,128,FALSE)),"",VLOOKUP($B106,'[2]1516 Exp_Rev Access'!$F$7:$FS$310,128,FALSE))</f>
        <v>0</v>
      </c>
      <c r="ET106" s="90">
        <f>IF(ISNA(VLOOKUP($B106,'[2]1516 Exp_Rev Access'!$F$7:$FS$310,129,FALSE)),"",VLOOKUP($B106,'[2]1516 Exp_Rev Access'!$F$7:$FS$310,129,FALSE))</f>
        <v>0</v>
      </c>
      <c r="EU106" s="90">
        <f>IF(ISNA(VLOOKUP($B106,'[2]1516 Exp_Rev Access'!$F$7:$FS$310,130,FALSE)),"",VLOOKUP($B106,'[2]1516 Exp_Rev Access'!$F$7:$FS$310,130,FALSE))</f>
        <v>0</v>
      </c>
      <c r="EV106" s="90">
        <f>IF(ISNA(VLOOKUP($B106,'[2]1516 Exp_Rev Access'!$F$7:$FS$310,131,FALSE)),"",VLOOKUP($B106,'[2]1516 Exp_Rev Access'!$F$7:$FS$310,131,FALSE))</f>
        <v>0</v>
      </c>
      <c r="EW106" s="90">
        <f>IF(ISNA(VLOOKUP($B106,'[2]1516 Exp_Rev Access'!$F$7:$FS$310,132,FALSE)),"",VLOOKUP($B106,'[2]1516 Exp_Rev Access'!$F$7:$FS$310,132,FALSE))</f>
        <v>0</v>
      </c>
      <c r="EX106" s="90">
        <f>IF(ISNA(VLOOKUP($B106,'[2]1516 Exp_Rev Access'!$F$7:$FS$310,133,FALSE)),"",VLOOKUP($B106,'[2]1516 Exp_Rev Access'!$F$7:$FS$310,133,FALSE))</f>
        <v>0</v>
      </c>
      <c r="EY106" s="90">
        <f>IF(ISNA(VLOOKUP($B106,'[2]1516 Exp_Rev Access'!$F$7:$FS$310,134,FALSE)),"",VLOOKUP($B106,'[2]1516 Exp_Rev Access'!$F$7:$FS$310,134,FALSE))</f>
        <v>0</v>
      </c>
      <c r="EZ106" s="90">
        <f>IF(ISNA(VLOOKUP($B106,'[2]1516 Exp_Rev Access'!$F$7:$FS$310,135,FALSE)),"",VLOOKUP($B106,'[2]1516 Exp_Rev Access'!$F$7:$FS$310,135,FALSE))</f>
        <v>0</v>
      </c>
      <c r="FA106" s="90">
        <f>IF(ISNA(VLOOKUP($B106,'[2]1516 Exp_Rev Access'!$F$7:$FS$310,136,FALSE)),"",VLOOKUP($B106,'[2]1516 Exp_Rev Access'!$F$7:$FS$310,136,FALSE))</f>
        <v>0</v>
      </c>
      <c r="FB106" s="90">
        <f>IF(ISNA(VLOOKUP($B106,'[2]1516 Exp_Rev Access'!$F$7:$FS$310,137,FALSE)),"",VLOOKUP($B106,'[2]1516 Exp_Rev Access'!$F$7:$FS$310,137,FALSE))</f>
        <v>0</v>
      </c>
      <c r="FC106" s="90">
        <f>IF(ISNA(VLOOKUP($B106,'[2]1516 Exp_Rev Access'!$F$7:$FS$310,138,FALSE)),"",VLOOKUP($B106,'[2]1516 Exp_Rev Access'!$F$7:$FS$310,138,FALSE))</f>
        <v>0</v>
      </c>
      <c r="FD106" s="90">
        <f>IF(ISNA(VLOOKUP($B106,'[2]1516 Exp_Rev Access'!$F$7:$FS$310,139,FALSE)),"",VLOOKUP($B106,'[2]1516 Exp_Rev Access'!$F$7:$FS$310,139,FALSE))</f>
        <v>0</v>
      </c>
      <c r="FE106" s="90">
        <f>IF(ISNA(VLOOKUP($B106,'[2]1516 Exp_Rev Access'!$F$7:$FS$310,140,FALSE)),"",VLOOKUP($B106,'[2]1516 Exp_Rev Access'!$F$7:$FS$310,140,FALSE))</f>
        <v>0</v>
      </c>
      <c r="FF106" s="90">
        <f>IF(ISNA(VLOOKUP($B106,'[2]1516 Exp_Rev Access'!$F$7:$FS$310,141,FALSE)),"",VLOOKUP($B106,'[2]1516 Exp_Rev Access'!$F$7:$FS$310,141,FALSE))</f>
        <v>0</v>
      </c>
      <c r="FG106" s="90">
        <f>IF(ISNA(VLOOKUP($B106,'[2]1516 Exp_Rev Access'!$F$7:$FS$310,142,FALSE)),"",VLOOKUP($B106,'[2]1516 Exp_Rev Access'!$F$7:$FS$310,142,FALSE))</f>
        <v>0</v>
      </c>
      <c r="FH106" s="90">
        <f>IF(ISNA(VLOOKUP($B106,'[2]1516 Exp_Rev Access'!$F$7:$FS$310,143,FALSE)),"",VLOOKUP($B106,'[2]1516 Exp_Rev Access'!$F$7:$FS$310,143,FALSE))</f>
        <v>0</v>
      </c>
      <c r="FI106" s="90">
        <f>IF(ISNA(VLOOKUP($B106,'[2]1516 Exp_Rev Access'!$F$7:$FS$310,144,FALSE)),"",VLOOKUP($B106,'[2]1516 Exp_Rev Access'!$F$7:$FS$310,144,FALSE))</f>
        <v>0</v>
      </c>
      <c r="FJ106" s="90">
        <f>IF(ISNA(VLOOKUP($B106,'[2]1516 Exp_Rev Access'!$F$7:$FS$310,145,FALSE)),"",VLOOKUP($B106,'[2]1516 Exp_Rev Access'!$F$7:$FS$310,145,FALSE))</f>
        <v>0</v>
      </c>
      <c r="FK106" s="90">
        <f>IF(ISNA(VLOOKUP($B106,'[2]1516 Exp_Rev Access'!$F$7:$FS$310,146,FALSE)),"",VLOOKUP($B106,'[2]1516 Exp_Rev Access'!$F$7:$FS$310,146,FALSE))</f>
        <v>0</v>
      </c>
      <c r="FL106" s="90">
        <f>IF(ISNA(VLOOKUP($B106,'[2]1516 Exp_Rev Access'!$F$7:$FS$310,1147,FALSE)),"",VLOOKUP($B106,'[2]1516 Exp_Rev Access'!$F$7:$FS$310,147,FALSE))</f>
        <v>0</v>
      </c>
      <c r="FM106" s="90">
        <f>IF(ISNA(VLOOKUP($B106,'[2]1516 Exp_Rev Access'!$F$7:$FS$310,148,FALSE)),"",VLOOKUP($B106,'[2]1516 Exp_Rev Access'!$F$7:$FS$310,148,FALSE))</f>
        <v>0</v>
      </c>
      <c r="FN106" s="90">
        <f>IF(ISNA(VLOOKUP($B106,'[2]1516 Exp_Rev Access'!$F$7:$FS$310,149,FALSE)),"",VLOOKUP($B106,'[2]1516 Exp_Rev Access'!$F$7:$FS$310,149,FALSE))</f>
        <v>0</v>
      </c>
      <c r="FO106" s="90">
        <f>IF(ISNA(VLOOKUP($B106,'[2]1516 Exp_Rev Access'!$F$7:$FS$310,150,FALSE)),"",VLOOKUP($B106,'[2]1516 Exp_Rev Access'!$F$7:$FS$310,150,FALSE))</f>
        <v>0</v>
      </c>
      <c r="FP106" s="90">
        <f>IF(ISNA(VLOOKUP($B106,'[2]1516 Exp_Rev Access'!$F$7:$FS$310,151,FALSE)),"",VLOOKUP($B106,'[2]1516 Exp_Rev Access'!$F$7:$FS$310,151,FALSE))</f>
        <v>0</v>
      </c>
      <c r="FQ106" s="90">
        <f>IF(ISNA(VLOOKUP($B106,'[2]1516 Exp_Rev Access'!$F$7:$FS$310,152,FALSE)),"",VLOOKUP($B106,'[2]1516 Exp_Rev Access'!$F$7:$FS$310,152,FALSE))</f>
        <v>0</v>
      </c>
      <c r="FR106" s="90">
        <f>IF(ISNA(VLOOKUP($B106,'[2]1516 Exp_Rev Access'!$F$7:$FS$310,153,FALSE)),"",VLOOKUP($B106,'[2]1516 Exp_Rev Access'!$F$7:$FS$310,153,FALSE))</f>
        <v>5820.81</v>
      </c>
      <c r="FS106" s="53">
        <f t="shared" si="298"/>
        <v>171934.19</v>
      </c>
      <c r="FT106" s="92">
        <f t="shared" si="299"/>
        <v>5.0931361657635156E-2</v>
      </c>
      <c r="FU106" s="98">
        <f t="shared" si="300"/>
        <v>854.16160763078153</v>
      </c>
      <c r="FV106" s="90">
        <f>IF(ISNA(VLOOKUP($B106,'[2]1516 Exp_Rev Access'!$F$7:$FS$310,154,FALSE)),"",VLOOKUP($B106,'[2]1516 Exp_Rev Access'!$F$7:$FS$310,154,FALSE))</f>
        <v>161711.21</v>
      </c>
      <c r="FW106" s="90">
        <f>IF(ISNA(VLOOKUP($B106,'[2]1516 Exp_Rev Access'!$F$7:$FS$310,155,FALSE)),"",VLOOKUP($B106,'[2]1516 Exp_Rev Access'!$F$7:$FS$310,155,FALSE))</f>
        <v>2999.88</v>
      </c>
      <c r="FX106" s="90">
        <f>IF(ISNA(VLOOKUP($B106,'[2]1516 Exp_Rev Access'!$F$7:$FS$310,156,FALSE)),"",VLOOKUP($B106,'[2]1516 Exp_Rev Access'!$F$7:$FS$310,156,FALSE))</f>
        <v>0</v>
      </c>
      <c r="FY106" s="90">
        <f>IF(ISNA(VLOOKUP($B106,'[2]1516 Exp_Rev Access'!$F$7:$FS$310,157,FALSE)),"",VLOOKUP($B106,'[2]1516 Exp_Rev Access'!$F$7:$FS$310,157,FALSE))</f>
        <v>0</v>
      </c>
      <c r="FZ106" s="90">
        <f>IF(ISNA(VLOOKUP($B106,'[2]1516 Exp_Rev Access'!$F$7:$FS$310,158,FALSE)),"",VLOOKUP($B106,'[2]1516 Exp_Rev Access'!$F$7:$FS$310,158,FALSE))</f>
        <v>0</v>
      </c>
      <c r="GA106" s="90">
        <f>IF(ISNA(VLOOKUP($B106,'[2]1516 Exp_Rev Access'!$F$7:$FS$310,159,FALSE)),"",VLOOKUP($B106,'[2]1516 Exp_Rev Access'!$F$7:$FS$310,159,FALSE))</f>
        <v>0</v>
      </c>
      <c r="GB106" s="90">
        <f>IF(ISNA(VLOOKUP($B106,'[2]1516 Exp_Rev Access'!$F$7:$FS$310,160,FALSE)),"",VLOOKUP($B106,'[2]1516 Exp_Rev Access'!$F$7:$FS$310,160,FALSE))</f>
        <v>0</v>
      </c>
      <c r="GC106" s="90">
        <f>IF(ISNA(VLOOKUP($B106,'[2]1516 Exp_Rev Access'!$F$7:$FS$310,161,FALSE)),"",VLOOKUP($B106,'[2]1516 Exp_Rev Access'!$F$7:$FS$310,161,FALSE))</f>
        <v>0</v>
      </c>
      <c r="GD106" s="90">
        <f>IF(ISNA(VLOOKUP($B106,'[2]1516 Exp_Rev Access'!$F$7:$FS$310,162,FALSE)),"",VLOOKUP($B106,'[2]1516 Exp_Rev Access'!$F$7:$FS$310,162,FALSE))</f>
        <v>0</v>
      </c>
      <c r="GE106" s="90">
        <f>IF(ISNA(VLOOKUP($B106,'[2]1516 Exp_Rev Access'!$F$7:$FS$310,163,FALSE)),"",VLOOKUP($B106,'[2]1516 Exp_Rev Access'!$F$7:$FS$310,163,FALSE))</f>
        <v>0</v>
      </c>
      <c r="GF106" s="90">
        <f>IF(ISNA(VLOOKUP($B106,'[2]1516 Exp_Rev Access'!$F$7:$FS$310,164,FALSE)),"",VLOOKUP($B106,'[2]1516 Exp_Rev Access'!$F$7:$FS$310,164,FALSE))</f>
        <v>0</v>
      </c>
      <c r="GG106" s="90">
        <f>IF(ISNA(VLOOKUP($B106,'[2]1516 Exp_Rev Access'!$F$7:$FS$310,165,FALSE)),"",VLOOKUP($B106,'[2]1516 Exp_Rev Access'!$F$7:$FS$310,165,FALSE))</f>
        <v>0</v>
      </c>
      <c r="GH106" s="90">
        <f>IF(ISNA(VLOOKUP($B106,'[2]1516 Exp_Rev Access'!$F$7:$FS$310,166,FALSE)),"",VLOOKUP($B106,'[2]1516 Exp_Rev Access'!$F$7:$FS$310,166,FALSE))</f>
        <v>0</v>
      </c>
      <c r="GI106" s="90">
        <f>IF(ISNA(VLOOKUP($B106,'[2]1516 Exp_Rev Access'!$F$7:$FS$310,167,FALSE)),"",VLOOKUP($B106,'[2]1516 Exp_Rev Access'!$F$7:$FS$310,167,FALSE))</f>
        <v>0</v>
      </c>
      <c r="GJ106" s="90">
        <f>IF(ISNA(VLOOKUP($B106,'[2]1516 Exp_Rev Access'!$F$7:$FS$310,168,FALSE)),"",VLOOKUP($B106,'[2]1516 Exp_Rev Access'!$F$7:$FS$310,168,FALSE))</f>
        <v>0</v>
      </c>
      <c r="GK106" s="90">
        <f>IF(ISNA(VLOOKUP($B106,'[2]1516 Exp_Rev Access'!$F$7:$FS$310,169,FALSE)),"",VLOOKUP($B106,'[2]1516 Exp_Rev Access'!$F$7:$FS$310,169,FALSE))</f>
        <v>200</v>
      </c>
      <c r="GL106" s="90">
        <f>IF(ISNA(VLOOKUP($B106,'[2]1516 Exp_Rev Access'!$F$7:$FS$310,170,FALSE)),"",VLOOKUP($B106,'[2]1516 Exp_Rev Access'!$F$7:$FS$310,170,FALSE))</f>
        <v>0</v>
      </c>
      <c r="GM106" s="90">
        <f>IF(ISNA(VLOOKUP($B106,'[2]1516 Exp_Rev Access'!$F$7:$FT$310,171,FALSE)),"",VLOOKUP($B106,'[2]1516 Exp_Rev Access'!$F$7:$FT$310,171,FALSE))</f>
        <v>0</v>
      </c>
      <c r="GN106" s="90">
        <f>IF(ISNA(VLOOKUP($B106,'[2]1516 Exp_Rev Access'!$F$7:$FU$310,172,FALSE)),"",VLOOKUP($B106,'[2]1516 Exp_Rev Access'!$F$7:$FU$310,172,FALSE))</f>
        <v>0</v>
      </c>
      <c r="GO106" s="90">
        <f>IF(ISNA(VLOOKUP($B106,'[2]1516 Exp_Rev Access'!$F$7:$FV$310,173,FALSE)),"",VLOOKUP($B106,'[2]1516 Exp_Rev Access'!$F$7:$FV$310,173,FALSE))</f>
        <v>0</v>
      </c>
      <c r="GP106" s="90">
        <f>IF(ISNA(VLOOKUP($B106,'[2]1516 Exp_Rev Access'!$F$7:$GA$310,174,FALSE)),"",VLOOKUP($B106,'[2]1516 Exp_Rev Access'!$F$7:$GA$310,174,FALSE))</f>
        <v>0</v>
      </c>
      <c r="GQ106" s="90">
        <f>IF(ISNA(VLOOKUP($B106,'[2]1516 Exp_Rev Access'!$F$7:$GA$310,175,FALSE)),"",VLOOKUP($B106,'[2]1516 Exp_Rev Access'!$F$7:$GA$310,175,FALSE))</f>
        <v>0</v>
      </c>
      <c r="GR106" s="90">
        <f>IF(ISNA(VLOOKUP($B106,'[2]1516 Exp_Rev Access'!$F$7:$GA$310,176,FALSE)),"",VLOOKUP($B106,'[2]1516 Exp_Rev Access'!$F$7:$GA$310,176,FALSE))</f>
        <v>0</v>
      </c>
      <c r="GS106" s="90">
        <f>IF(ISNA(VLOOKUP($B106,'[2]1516 Exp_Rev Access'!$F$7:$GA$310,177,FALSE)),"",VLOOKUP($B106,'[2]1516 Exp_Rev Access'!$F$7:$GA$310,177,FALSE))</f>
        <v>0</v>
      </c>
      <c r="GT106" s="90">
        <f>IF(ISNA(VLOOKUP($B106,'[2]1516 Exp_Rev Access'!$F$7:$GA$310,178,FALSE)),"",VLOOKUP($B106,'[2]1516 Exp_Rev Access'!$F$7:$GA$310,178,FALSE))</f>
        <v>0</v>
      </c>
      <c r="GU106" s="53">
        <f t="shared" si="301"/>
        <v>164911.09</v>
      </c>
      <c r="GV106" s="92">
        <f t="shared" si="302"/>
        <v>4.8850937478722642E-2</v>
      </c>
      <c r="GW106" s="96">
        <f t="shared" si="303"/>
        <v>819.27115107556267</v>
      </c>
    </row>
    <row r="107" spans="1:222" x14ac:dyDescent="0.2">
      <c r="B107" s="87" t="s">
        <v>312</v>
      </c>
      <c r="C107" s="87" t="s">
        <v>313</v>
      </c>
      <c r="D107" s="88">
        <f>IF(ISNA(VLOOKUP($B107,'[2]1516 enrollment_Rev_Exp by size'!$A$6:$C$325,3,FALSE)),"",VLOOKUP($B107,'[2]1516 enrollment_Rev_Exp by size'!$A$6:$C$325,3,FALSE))</f>
        <v>506.73</v>
      </c>
      <c r="E107" s="89">
        <v>6704153.9299999997</v>
      </c>
      <c r="F107" s="67">
        <f t="shared" si="282"/>
        <v>6704153.9299999997</v>
      </c>
      <c r="G107" s="67">
        <f t="shared" si="283"/>
        <v>0</v>
      </c>
      <c r="H107" s="90">
        <f>IF(ISNA(VLOOKUP($B107,'[2]1516 Exp_Rev Access'!$F$7:$FS$310,2,FALSE)),"",VLOOKUP($B107,'[2]1516 Exp_Rev Access'!$F$7:$FS$310,2,FALSE))</f>
        <v>796979.15</v>
      </c>
      <c r="I107" s="90">
        <f>IF(ISNA(VLOOKUP($B107,'[2]1516 Exp_Rev Access'!$F$7:$FS$310,3,FALSE)),"",VLOOKUP($B107,'[2]1516 Exp_Rev Access'!$F$7:$FS$310,3,FALSE))</f>
        <v>1442.49</v>
      </c>
      <c r="J107" s="90">
        <f>IF(ISNA(VLOOKUP($B107,'[2]1516 Exp_Rev Access'!$F$7:$FS$310,4,FALSE)),"",VLOOKUP($B107,'[2]1516 Exp_Rev Access'!$F$7:$FS$310,4,FALSE))</f>
        <v>0</v>
      </c>
      <c r="K107" s="90">
        <f>IF(ISNA(VLOOKUP($B107,'[2]1516 Exp_Rev Access'!$F$7:$FS$310,5,FALSE)),"-",VLOOKUP($B107,'[2]1516 Exp_Rev Access'!$F$7:$FS$310,5,FALSE))</f>
        <v>0</v>
      </c>
      <c r="L107" s="90">
        <f>IF(ISNA(VLOOKUP($B107,'[2]1516 Exp_Rev Access'!$F$7:$FS$310,6,FALSE)),"",VLOOKUP($B107,'[2]1516 Exp_Rev Access'!$F$7:$FS$310,6,FALSE))</f>
        <v>0</v>
      </c>
      <c r="M107" s="90">
        <f>IF(ISNA(VLOOKUP($B107,'[2]1516 Exp_Rev Access'!$F$7:$FS$310,7,FALSE)),"",VLOOKUP($B107,'[2]1516 Exp_Rev Access'!$F$7:$FS$310,7,FALSE))</f>
        <v>0</v>
      </c>
      <c r="N107" s="53">
        <f t="shared" si="284"/>
        <v>798421.64</v>
      </c>
      <c r="O107" s="91">
        <f t="shared" si="285"/>
        <v>0.11909357218473056</v>
      </c>
      <c r="P107" s="53">
        <f t="shared" si="286"/>
        <v>1575.6352298068005</v>
      </c>
      <c r="Q107" s="90">
        <f>IF(ISNA(VLOOKUP($B107,'[2]1516 Exp_Rev Access'!$F$7:$FS$310,8,FALSE)),"",VLOOKUP($B107,'[2]1516 Exp_Rev Access'!$F$7:$FS$310,8,FALSE))</f>
        <v>15</v>
      </c>
      <c r="R107" s="90">
        <f>IF(ISNA(VLOOKUP($B107,'[2]1516 Exp_Rev Access'!$F$7:$FS$310,9,FALSE)),"",VLOOKUP($B107,'[2]1516 Exp_Rev Access'!$F$7:$FS$310,9,FALSE))</f>
        <v>0</v>
      </c>
      <c r="S107" s="90">
        <f>IF(ISNA(VLOOKUP($B107,'[2]1516 Exp_Rev Access'!$F$7:$FS$310,10,FALSE)),"",VLOOKUP($B107,'[2]1516 Exp_Rev Access'!$F$7:$FS$310,10,FALSE))</f>
        <v>0</v>
      </c>
      <c r="T107" s="90">
        <f>IF(ISNA(VLOOKUP($B107,'[2]1516 Exp_Rev Access'!$F$7:$FS$310,11,FALSE)),"",VLOOKUP($B107,'[2]1516 Exp_Rev Access'!$F$7:$FS$310,11,FALSE))</f>
        <v>0</v>
      </c>
      <c r="U107" s="90">
        <f>IF(ISNA(VLOOKUP($B107,'[2]1516 Exp_Rev Access'!$F$7:$FS$310,12,FALSE)),"",VLOOKUP($B107,'[2]1516 Exp_Rev Access'!$F$7:$FS$310,12,FALSE))</f>
        <v>6700</v>
      </c>
      <c r="V107" s="90">
        <f>IF(ISNA(VLOOKUP($B107,'[2]1516 Exp_Rev Access'!$F$7:$FS$310,13,FALSE)),"",VLOOKUP($B107,'[2]1516 Exp_Rev Access'!$F$7:$FS$310,13,FALSE))</f>
        <v>0</v>
      </c>
      <c r="W107" s="90">
        <f>IF(ISNA(VLOOKUP($B107,'[2]1516 Exp_Rev Access'!$F$7:$FS$310,14,FALSE)),"",VLOOKUP($B107,'[2]1516 Exp_Rev Access'!$F$7:$FS$310,14,FALSE))</f>
        <v>0</v>
      </c>
      <c r="X107" s="90">
        <f>IF(ISNA(VLOOKUP($B107,'[2]1516 Exp_Rev Access'!$F$7:$FS$310,15,FALSE)),"",VLOOKUP($B107,'[2]1516 Exp_Rev Access'!$F$7:$FS$310,15,FALSE))</f>
        <v>0</v>
      </c>
      <c r="Y107" s="90">
        <f>IF(ISNA(VLOOKUP($B107,'[2]1516 Exp_Rev Access'!$F$7:$FS$310,16,FALSE)),"",VLOOKUP($B107,'[2]1516 Exp_Rev Access'!$F$7:$FS$310,16,FALSE))</f>
        <v>23925.94</v>
      </c>
      <c r="Z107" s="90">
        <f>IF(ISNA(VLOOKUP($B107,'[2]1516 Exp_Rev Access'!$F$7:$FS$310,17,FALSE)),"",VLOOKUP($B107,'[2]1516 Exp_Rev Access'!$F$7:$FS$310,17,FALSE))</f>
        <v>1100</v>
      </c>
      <c r="AA107" s="90">
        <f>IF(ISNA(VLOOKUP($B107,'[2]1516 Exp_Rev Access'!$F$7:$FS$310,18,FALSE)),"",VLOOKUP($B107,'[2]1516 Exp_Rev Access'!$F$7:$FS$310,18,FALSE))</f>
        <v>0</v>
      </c>
      <c r="AB107" s="90">
        <f>IF(ISNA(VLOOKUP($B107,'[2]1516 Exp_Rev Access'!$F$7:$FS$310,19,FALSE)),"",VLOOKUP($B107,'[2]1516 Exp_Rev Access'!$F$7:$FS$310,19,FALSE))</f>
        <v>0</v>
      </c>
      <c r="AC107" s="90">
        <f>IF(ISNA(VLOOKUP($B107,'[2]1516 Exp_Rev Access'!$F$7:$FS$310,20,FALSE)),"",VLOOKUP($B107,'[2]1516 Exp_Rev Access'!$F$7:$FS$310,20,FALSE))</f>
        <v>0</v>
      </c>
      <c r="AD107" s="90">
        <f>IF(ISNA(VLOOKUP($B107,'[2]1516 Exp_Rev Access'!$F$7:$FS$310,21,FALSE)),"",VLOOKUP($B107,'[2]1516 Exp_Rev Access'!$F$7:$FS$310,21,FALSE))</f>
        <v>2276.5</v>
      </c>
      <c r="AE107" s="90">
        <f>IF(ISNA(VLOOKUP($B107,'[2]1516 Exp_Rev Access'!$F$7:$FS$310,22,FALSE)),"",VLOOKUP($B107,'[2]1516 Exp_Rev Access'!$F$7:$FS$310,22,FALSE))</f>
        <v>12168.35</v>
      </c>
      <c r="AF107" s="90">
        <f>IF(ISNA(VLOOKUP($B107,'[2]1516 Exp_Rev Access'!$F$7:$FS$310,23,FALSE)),"",VLOOKUP($B107,'[2]1516 Exp_Rev Access'!$F$7:$FS$310,23,FALSE))</f>
        <v>0</v>
      </c>
      <c r="AG107" s="90">
        <f>IF(ISNA(VLOOKUP($B107,'[2]1516 Exp_Rev Access'!$F$7:$FS$310,24,FALSE)),"",VLOOKUP($B107,'[2]1516 Exp_Rev Access'!$F$7:$FS$310,24,FALSE))</f>
        <v>3534.83</v>
      </c>
      <c r="AH107" s="90">
        <f>IF(ISNA(VLOOKUP($B107,'[2]1516 Exp_Rev Access'!$F$7:$FS$310,25,FALSE)),"",VLOOKUP($B107,'[2]1516 Exp_Rev Access'!$F$7:$FS$310,25,FALSE))</f>
        <v>87.7</v>
      </c>
      <c r="AI107" s="90">
        <f>IF(ISNA(VLOOKUP($B107,'[2]1516 Exp_Rev Access'!$F$7:$FS$310,26,FALSE)),"",VLOOKUP($B107,'[2]1516 Exp_Rev Access'!$F$7:$FS$310,26,FALSE))</f>
        <v>0</v>
      </c>
      <c r="AJ107" s="90">
        <f>IF(ISNA(VLOOKUP($B107,'[2]1516 Exp_Rev Access'!$F$7:$FS$310,27,FALSE)),"",VLOOKUP($B107,'[2]1516 Exp_Rev Access'!$F$7:$FS$310,27,FALSE))</f>
        <v>18468.400000000001</v>
      </c>
      <c r="AK107" s="90">
        <f>IF(ISNA(VLOOKUP($B107,'[2]1516 Exp_Rev Access'!$F$7:$FS$310,28,FALSE)),"",VLOOKUP($B107,'[2]1516 Exp_Rev Access'!$F$7:$FS$310,28,FALSE))</f>
        <v>25302.560000000001</v>
      </c>
      <c r="AL107" s="90">
        <f>IF(ISNA(VLOOKUP($B107,'[2]1516 Exp_Rev Access'!$F$7:$FS$310,29,FALSE)),"",VLOOKUP($B107,'[2]1516 Exp_Rev Access'!$F$7:$FS$310,29,FALSE))</f>
        <v>28291.200000000001</v>
      </c>
      <c r="AM107" s="53">
        <f t="shared" si="287"/>
        <v>121870.48</v>
      </c>
      <c r="AN107" s="92">
        <f t="shared" si="288"/>
        <v>1.8178353491355471E-2</v>
      </c>
      <c r="AO107" s="68">
        <f t="shared" si="289"/>
        <v>240.50377913287153</v>
      </c>
      <c r="AP107" s="90">
        <f>IF(ISNA(VLOOKUP($B107,'[2]1516 Exp_Rev Access'!$F$7:$FS$310,30,FALSE)),"",VLOOKUP($B107,'[2]1516 Exp_Rev Access'!$F$7:$FS$310,30,FALSE))</f>
        <v>3297284.07</v>
      </c>
      <c r="AQ107" s="90">
        <f>IF(ISNA(VLOOKUP($B107,'[2]1516 Exp_Rev Access'!$F$7:$FS$310,31,FALSE)),"",VLOOKUP($B107,'[2]1516 Exp_Rev Access'!$F$7:$FS$310,31,FALSE))</f>
        <v>71846.399999999994</v>
      </c>
      <c r="AR107" s="90">
        <f>IF(ISNA(VLOOKUP($B107,'[2]1516 Exp_Rev Access'!$F$7:$FS$310,32,FALSE)),"",VLOOKUP($B107,'[2]1516 Exp_Rev Access'!$F$7:$FS$310,32,FALSE))</f>
        <v>500272.24</v>
      </c>
      <c r="AS107" s="90">
        <f>IF(ISNA(VLOOKUP($B107,'[2]1516 Exp_Rev Access'!$F$7:$FS$310,33,FALSE)),"",VLOOKUP($B107,'[2]1516 Exp_Rev Access'!$F$7:$FS$310,33,FALSE))</f>
        <v>0</v>
      </c>
      <c r="AT107" s="90">
        <f>IF(ISNA(VLOOKUP($B107,'[2]1516 Exp_Rev Access'!$F$7:$FS$310,34,FALSE)),"",VLOOKUP($B107,'[2]1516 Exp_Rev Access'!$F$7:$FS$310,34,FALSE))</f>
        <v>0</v>
      </c>
      <c r="AU107" s="53">
        <f t="shared" si="290"/>
        <v>3869402.71</v>
      </c>
      <c r="AV107" s="93">
        <f t="shared" si="291"/>
        <v>0.57716495629449249</v>
      </c>
      <c r="AW107" s="53">
        <f t="shared" si="292"/>
        <v>7636.0245298285081</v>
      </c>
      <c r="AX107" s="90">
        <f>IF(ISNA(VLOOKUP($B107,'[2]1516 Exp_Rev Access'!$F$7:$FS$310,35,FALSE)),"",VLOOKUP($B107,'[2]1516 Exp_Rev Access'!$F$7:$FS$310,35,FALSE))</f>
        <v>0</v>
      </c>
      <c r="AY107" s="90">
        <f>IF(ISNA(VLOOKUP($B107,'[2]1516 Exp_Rev Access'!$F$7:$FS$310,36,FALSE)),"",VLOOKUP($B107,'[2]1516 Exp_Rev Access'!$F$7:$FS$310,36,FALSE))</f>
        <v>388568.41</v>
      </c>
      <c r="AZ107" s="90">
        <f>IF(ISNA(VLOOKUP($B107,'[2]1516 Exp_Rev Access'!$F$7:$FS$310,37,FALSE)),"",VLOOKUP($B107,'[2]1516 Exp_Rev Access'!$F$7:$FS$310,37,FALSE))</f>
        <v>29606.11</v>
      </c>
      <c r="BA107" s="90">
        <f>IF(ISNA(VLOOKUP($B107,'[2]1516 Exp_Rev Access'!$F$7:$FS$310,38,FALSE)),"",VLOOKUP($B107,'[2]1516 Exp_Rev Access'!$F$7:$FS$310,38,FALSE))</f>
        <v>0</v>
      </c>
      <c r="BB107" s="90">
        <f>IF(ISNA(VLOOKUP($B107,'[2]1516 Exp_Rev Access'!$F$7:$FS$310,39,FALSE)),"",VLOOKUP($B107,'[2]1516 Exp_Rev Access'!$F$7:$FS$310,39,FALSE))</f>
        <v>0</v>
      </c>
      <c r="BC107" s="90">
        <f>IF(ISNA(VLOOKUP($B107,'[2]1516 Exp_Rev Access'!$F$7:$FS$310,40,FALSE)),"",VLOOKUP($B107,'[2]1516 Exp_Rev Access'!$F$7:$FS$310,40,FALSE))</f>
        <v>151062.32</v>
      </c>
      <c r="BD107" s="90">
        <f>IF(ISNA(VLOOKUP($B107,'[2]1516 Exp_Rev Access'!$F$7:$FS$310,41,FALSE)),"",VLOOKUP($B107,'[2]1516 Exp_Rev Access'!$F$7:$FS$310,41,FALSE))</f>
        <v>0</v>
      </c>
      <c r="BE107" s="90">
        <f>IF(ISNA(VLOOKUP($B107,'[2]1516 Exp_Rev Access'!$F$7:$FS$310,42,FALSE)),"",VLOOKUP($B107,'[2]1516 Exp_Rev Access'!$F$7:$FS$310,42,FALSE))</f>
        <v>26823.62</v>
      </c>
      <c r="BF107" s="90">
        <f>IF(ISNA(VLOOKUP($B107,'[2]1516 Exp_Rev Access'!$F$7:$FS$310,43,FALSE)),"",VLOOKUP($B107,'[2]1516 Exp_Rev Access'!$F$7:$FS$310,43,FALSE))</f>
        <v>0</v>
      </c>
      <c r="BG107" s="90">
        <f>IF(ISNA(VLOOKUP($B107,'[2]1516 Exp_Rev Access'!$F$7:$FS$310,44,FALSE)),"",VLOOKUP($B107,'[2]1516 Exp_Rev Access'!$F$7:$FS$310,44,FALSE))</f>
        <v>79484.67</v>
      </c>
      <c r="BH107" s="90">
        <f>IF(ISNA(VLOOKUP($B107,'[2]1516 Exp_Rev Access'!$F$7:$FS$310,45,FALSE)),"",VLOOKUP($B107,'[2]1516 Exp_Rev Access'!$F$7:$FS$310,45,FALSE))</f>
        <v>4721.7299999999996</v>
      </c>
      <c r="BI107" s="90">
        <f>IF(ISNA(VLOOKUP($B107,'[2]1516 Exp_Rev Access'!$F$7:$FS$310,46,FALSE)),"",VLOOKUP($B107,'[2]1516 Exp_Rev Access'!$F$7:$FS$310,46,FALSE))</f>
        <v>0</v>
      </c>
      <c r="BJ107" s="90">
        <f>IF(ISNA(VLOOKUP($B107,'[2]1516 Exp_Rev Access'!$F$7:$FS$310,47,FALSE)),"",VLOOKUP($B107,'[2]1516 Exp_Rev Access'!$F$7:$FS$310,47,FALSE))</f>
        <v>6471.11</v>
      </c>
      <c r="BK107" s="90">
        <f>IF(ISNA(VLOOKUP($B107,'[2]1516 Exp_Rev Access'!$F$7:$FS$310,48,FALSE)),"",VLOOKUP($B107,'[2]1516 Exp_Rev Access'!$F$7:$FS$310,48,FALSE))</f>
        <v>295589.40999999997</v>
      </c>
      <c r="BL107" s="90">
        <f>IF(ISNA(VLOOKUP($B107,'[2]1516 Exp_Rev Access'!$F$7:$FS$310,49,FALSE)),"",VLOOKUP($B107,'[2]1516 Exp_Rev Access'!$F$7:$FS$310,49,FALSE))</f>
        <v>0</v>
      </c>
      <c r="BM107" s="90">
        <f>IF(ISNA(VLOOKUP($B107,'[2]1516 Exp_Rev Access'!$F$7:$FS$310,50,FALSE)),"",VLOOKUP($B107,'[2]1516 Exp_Rev Access'!$F$7:$FS$310,50,FALSE))</f>
        <v>0</v>
      </c>
      <c r="BN107" s="90">
        <f>IF(ISNA(VLOOKUP($B107,'[2]1516 Exp_Rev Access'!$F$7:$FS$310,51,FALSE)),"",VLOOKUP($B107,'[2]1516 Exp_Rev Access'!$F$7:$FS$310,51,FALSE))</f>
        <v>0</v>
      </c>
      <c r="BO107" s="90">
        <f>IF(ISNA(VLOOKUP($B107,'[2]1516 Exp_Rev Access'!$F$7:$FS$310,52,FALSE)),"",VLOOKUP($B107,'[2]1516 Exp_Rev Access'!$F$7:$FS$310,52,FALSE))</f>
        <v>0</v>
      </c>
      <c r="BP107" s="90">
        <f>IF(ISNA(VLOOKUP($B107,'[2]1516 Exp_Rev Access'!$F$7:$FS$310,53,FALSE)),"",VLOOKUP($B107,'[2]1516 Exp_Rev Access'!$F$7:$FS$310,53,FALSE))</f>
        <v>0</v>
      </c>
      <c r="BQ107" s="90">
        <f>IF(ISNA(VLOOKUP($B107,'[2]1516 Exp_Rev Access'!$F$7:$FS$310,54,FALSE)),"",VLOOKUP($B107,'[2]1516 Exp_Rev Access'!$F$7:$FS$310,54,FALSE))</f>
        <v>0</v>
      </c>
      <c r="BR107" s="90">
        <f>IF(ISNA(VLOOKUP($B107,'[2]1516 Exp_Rev Access'!$F$7:$FS$310,55,FALSE)),"",VLOOKUP($B107,'[2]1516 Exp_Rev Access'!$F$7:$FS$310,55,FALSE))</f>
        <v>0</v>
      </c>
      <c r="BS107" s="90">
        <f>IF(ISNA(VLOOKUP($B107,'[2]1516 Exp_Rev Access'!$F$7:$FS$310,56,FALSE)),"",VLOOKUP($B107,'[2]1516 Exp_Rev Access'!$F$7:$FS$310,56,FALSE))</f>
        <v>0</v>
      </c>
      <c r="BT107" s="90">
        <f>IF(ISNA(VLOOKUP($B107,'[2]1516 Exp_Rev Access'!$F$7:$FS$310,57,FALSE)),"",VLOOKUP($B107,'[2]1516 Exp_Rev Access'!$F$7:$FS$310,57,FALSE))</f>
        <v>0</v>
      </c>
      <c r="BU107" s="90">
        <f>IF(ISNA(VLOOKUP($B107,'[2]1516 Exp_Rev Access'!$F$7:$FS$310,58,FALSE)),"",VLOOKUP($B107,'[2]1516 Exp_Rev Access'!$F$7:$FS$310,58,FALSE))</f>
        <v>0</v>
      </c>
      <c r="BV107" s="53">
        <f t="shared" si="293"/>
        <v>982327.37999999989</v>
      </c>
      <c r="BW107" s="92">
        <f t="shared" si="294"/>
        <v>0.14652518278320617</v>
      </c>
      <c r="BX107" s="68">
        <f t="shared" si="295"/>
        <v>1938.5617192587765</v>
      </c>
      <c r="BY107" s="90">
        <f>IF(ISNA(VLOOKUP($B107,'[2]1516 Exp_Rev Access'!$F$7:$FS$310,59,FALSE)),"",VLOOKUP($B107,'[2]1516 Exp_Rev Access'!$F$7:$FS$310,59,FALSE))</f>
        <v>66.489999999999995</v>
      </c>
      <c r="BZ107" s="90">
        <f>IF(ISNA(VLOOKUP($B107,'[2]1516 Exp_Rev Access'!$F$7:$FS$310,60,FALSE)),"",VLOOKUP($B107,'[2]1516 Exp_Rev Access'!$F$7:$FS$310,60,FALSE))</f>
        <v>0</v>
      </c>
      <c r="CA107" s="90">
        <f>IF(ISNA(VLOOKUP($B107,'[2]1516 Exp_Rev Access'!$F$7:$FS$310,61,FALSE)),"",VLOOKUP($B107,'[2]1516 Exp_Rev Access'!$F$7:$FS$310,61,FALSE))</f>
        <v>0</v>
      </c>
      <c r="CB107" s="90">
        <f>IF(ISNA(VLOOKUP($B107,'[2]1516 Exp_Rev Access'!$F$7:$FS$310,62,FALSE)),"",VLOOKUP($B107,'[2]1516 Exp_Rev Access'!$F$7:$FS$310,62,FALSE))</f>
        <v>0</v>
      </c>
      <c r="CC107" s="90">
        <f>IF(ISNA(VLOOKUP($B107,'[2]1516 Exp_Rev Access'!$F$7:$FS$310,63,FALSE)),"",VLOOKUP($B107,'[2]1516 Exp_Rev Access'!$F$7:$FS$310,63,FALSE))</f>
        <v>0</v>
      </c>
      <c r="CD107" s="90">
        <f>IF(ISNA(VLOOKUP($B107,'[2]1516 Exp_Rev Access'!$F$7:$FS$310,64,FALSE)),"",VLOOKUP($B107,'[2]1516 Exp_Rev Access'!$F$7:$FS$310,64,FALSE))</f>
        <v>0</v>
      </c>
      <c r="CE107" s="53">
        <f t="shared" si="296"/>
        <v>66.489999999999995</v>
      </c>
      <c r="CF107" s="92">
        <f>CE107/E107</f>
        <v>9.9177317069746939E-6</v>
      </c>
      <c r="CG107" s="94">
        <f t="shared" si="297"/>
        <v>0.13121386142521657</v>
      </c>
      <c r="CH107" s="90">
        <f>IF(ISNA(VLOOKUP($B107,'[2]1516 Exp_Rev Access'!$F$7:$FS$310,65,FALSE)),"",VLOOKUP($B107,'[2]1516 Exp_Rev Access'!$F$7:$FS$310,65,FALSE))</f>
        <v>0</v>
      </c>
      <c r="CI107" s="90">
        <f>IF(ISNA(VLOOKUP($B107,'[2]1516 Exp_Rev Access'!$F$7:$FS$310,66,FALSE)),"",VLOOKUP($B107,'[2]1516 Exp_Rev Access'!$F$7:$FS$310,66,FALSE))</f>
        <v>0</v>
      </c>
      <c r="CJ107" s="90">
        <f>IF(ISNA(VLOOKUP($B107,'[2]1516 Exp_Rev Access'!$F$7:$FS$310,67,FALSE)),"",VLOOKUP($B107,'[2]1516 Exp_Rev Access'!$F$7:$FS$310,67,FALSE))</f>
        <v>0</v>
      </c>
      <c r="CK107" s="90">
        <f>IF(ISNA(VLOOKUP($B107,'[2]1516 Exp_Rev Access'!$F$7:$FS$310,68,FALSE)),"",VLOOKUP($B107,'[2]1516 Exp_Rev Access'!$F$7:$FS$310,68,FALSE))</f>
        <v>0</v>
      </c>
      <c r="CL107" s="90">
        <f>IF(ISNA(VLOOKUP($B107,'[2]1516 Exp_Rev Access'!$F$7:$FS$310,69,FALSE)),"",VLOOKUP($B107,'[2]1516 Exp_Rev Access'!$F$7:$FS$310,69,FALSE))</f>
        <v>0</v>
      </c>
      <c r="CM107" s="90">
        <f>IF(ISNA(VLOOKUP($B107,'[2]1516 Exp_Rev Access'!$F$7:$FS$310,70,FALSE)),"",VLOOKUP($B107,'[2]1516 Exp_Rev Access'!$F$7:$FS$310,70,FALSE))</f>
        <v>0</v>
      </c>
      <c r="CN107" s="90">
        <f>IF(ISNA(VLOOKUP($B107,'[2]1516 Exp_Rev Access'!$F$7:$FS$310,71,FALSE)),"",VLOOKUP($B107,'[2]1516 Exp_Rev Access'!$F$7:$FS$310,71,FALSE))</f>
        <v>0</v>
      </c>
      <c r="CO107" s="90">
        <f>IF(ISNA(VLOOKUP($B107,'[2]1516 Exp_Rev Access'!$F$7:$FS$310,72,FALSE)),"",VLOOKUP($B107,'[2]1516 Exp_Rev Access'!$F$7:$FS$310,72,FALSE))</f>
        <v>0</v>
      </c>
      <c r="CP107" s="90">
        <f>IF(ISNA(VLOOKUP($B107,'[2]1516 Exp_Rev Access'!$F$7:$FS$310,73,FALSE)),"",VLOOKUP($B107,'[2]1516 Exp_Rev Access'!$F$7:$FS$310,73,FALSE))</f>
        <v>0</v>
      </c>
      <c r="CQ107" s="90">
        <f>IF(ISNA(VLOOKUP($B107,'[2]1516 Exp_Rev Access'!$F$7:$FS$310,74,FALSE)),"",VLOOKUP($B107,'[2]1516 Exp_Rev Access'!$F$7:$FS$310,74,FALSE))</f>
        <v>90151.61</v>
      </c>
      <c r="CR107" s="90">
        <f>IF(ISNA(VLOOKUP($B107,'[2]1516 Exp_Rev Access'!$F$7:$FS$310,75,FALSE)),"",VLOOKUP($B107,'[2]1516 Exp_Rev Access'!$F$7:$FS$310,75,FALSE))</f>
        <v>0</v>
      </c>
      <c r="CS107" s="90">
        <f>IF(ISNA(VLOOKUP($B107,'[2]1516 Exp_Rev Access'!$F$7:$FS$310,76,FALSE)),"",VLOOKUP($B107,'[2]1516 Exp_Rev Access'!$F$7:$FS$310,76,FALSE))</f>
        <v>1230</v>
      </c>
      <c r="CT107" s="90">
        <f>IF(ISNA(VLOOKUP($B107,'[2]1516 Exp_Rev Access'!$F$7:$FS$310,77,FALSE)),"",VLOOKUP($B107,'[2]1516 Exp_Rev Access'!$F$7:$FS$310,77,FALSE))</f>
        <v>0</v>
      </c>
      <c r="CU107" s="90">
        <f>IF(ISNA(VLOOKUP($B107,'[2]1516 Exp_Rev Access'!$F$7:$FS$310,78,FALSE)),"",VLOOKUP($B107,'[2]1516 Exp_Rev Access'!$F$7:$FS$310,78,FALSE))</f>
        <v>465519.98</v>
      </c>
      <c r="CV107" s="90">
        <f>IF(ISNA(VLOOKUP($B107,'[2]1516 Exp_Rev Access'!$F$7:$FS$310,79,FALSE)),"",VLOOKUP($B107,'[2]1516 Exp_Rev Access'!$F$7:$FS$310,79,FALSE))</f>
        <v>55385.72</v>
      </c>
      <c r="CW107" s="90">
        <f>IF(ISNA(VLOOKUP($B107,'[2]1516 Exp_Rev Access'!$F$7:$FS$310,80,FALSE)),"",VLOOKUP($B107,'[2]1516 Exp_Rev Access'!$F$7:$FS$310,80,FALSE))</f>
        <v>0</v>
      </c>
      <c r="CX107" s="90">
        <f>IF(ISNA(VLOOKUP($B107,'[2]1516 Exp_Rev Access'!$F$7:$FS$310,81,FALSE)),"",VLOOKUP($B107,'[2]1516 Exp_Rev Access'!$F$7:$FS$310,81,FALSE))</f>
        <v>0</v>
      </c>
      <c r="CY107" s="90">
        <f>IF(ISNA(VLOOKUP($B107,'[2]1516 Exp_Rev Access'!$F$7:$FS$310,82,FALSE)),"",VLOOKUP($B107,'[2]1516 Exp_Rev Access'!$F$7:$FS$310,82,FALSE))</f>
        <v>0</v>
      </c>
      <c r="CZ107" s="90">
        <f>IF(ISNA(VLOOKUP($B107,'[2]1516 Exp_Rev Access'!$F$7:$FS$310,83,FALSE)),"",VLOOKUP($B107,'[2]1516 Exp_Rev Access'!$F$7:$FS$310,83,FALSE))</f>
        <v>0</v>
      </c>
      <c r="DA107" s="90">
        <f>IF(ISNA(VLOOKUP($B107,'[2]1516 Exp_Rev Access'!$F$7:$FS$310,84,FALSE)),"",VLOOKUP($B107,'[2]1516 Exp_Rev Access'!$F$7:$FS$310,84,FALSE))</f>
        <v>0</v>
      </c>
      <c r="DB107" s="90">
        <f>IF(ISNA(VLOOKUP($B107,'[2]1516 Exp_Rev Access'!$F$7:$FS$310,85,FALSE)),"",VLOOKUP($B107,'[2]1516 Exp_Rev Access'!$F$7:$FS$310,85,FALSE))</f>
        <v>0</v>
      </c>
      <c r="DC107" s="90">
        <f>IF(ISNA(VLOOKUP($B107,'[2]1516 Exp_Rev Access'!$F$7:$FS$310,86,FALSE)),"",VLOOKUP($B107,'[2]1516 Exp_Rev Access'!$F$7:$FS$310,86,FALSE))</f>
        <v>0</v>
      </c>
      <c r="DD107" s="90">
        <f>IF(ISNA(VLOOKUP($B107,'[2]1516 Exp_Rev Access'!$F$7:$FS$310,87,FALSE)),"",VLOOKUP($B107,'[2]1516 Exp_Rev Access'!$F$7:$FS$310,87,FALSE))</f>
        <v>0</v>
      </c>
      <c r="DE107" s="90">
        <f>IF(ISNA(VLOOKUP($B107,'[2]1516 Exp_Rev Access'!$F$7:$FS$310,88,FALSE)),"",VLOOKUP($B107,'[2]1516 Exp_Rev Access'!$F$7:$FS$310,88,FALSE))</f>
        <v>0</v>
      </c>
      <c r="DF107" s="90">
        <f>IF(ISNA(VLOOKUP($B107,'[2]1516 Exp_Rev Access'!$F$7:$FS$310,89,FALSE)),"",VLOOKUP($B107,'[2]1516 Exp_Rev Access'!$F$7:$FS$310,89,FALSE))</f>
        <v>0</v>
      </c>
      <c r="DG107" s="90">
        <f>IF(ISNA(VLOOKUP($B107,'[2]1516 Exp_Rev Access'!$F$7:$FS$310,90,FALSE)),"",VLOOKUP($B107,'[2]1516 Exp_Rev Access'!$F$7:$FS$310,90,FALSE))</f>
        <v>0</v>
      </c>
      <c r="DH107" s="90">
        <f>IF(ISNA(VLOOKUP($B107,'[2]1516 Exp_Rev Access'!$F$7:$FS$310,91,FALSE)),"",VLOOKUP($B107,'[2]1516 Exp_Rev Access'!$F$7:$FS$310,91,FALSE))</f>
        <v>0</v>
      </c>
      <c r="DI107" s="90">
        <f>IF(ISNA(VLOOKUP($B107,'[2]1516 Exp_Rev Access'!$F$7:$FS$310,92,FALSE)),"",VLOOKUP($B107,'[2]1516 Exp_Rev Access'!$F$7:$FS$310,92,FALSE))</f>
        <v>274762.92</v>
      </c>
      <c r="DJ107" s="90">
        <f>IF(ISNA(VLOOKUP($B107,'[2]1516 Exp_Rev Access'!$F$7:$FS$310,93,FALSE)),"",VLOOKUP($B107,'[2]1516 Exp_Rev Access'!$F$7:$FS$310,93,FALSE))</f>
        <v>0</v>
      </c>
      <c r="DK107" s="90">
        <f>IF(ISNA(VLOOKUP($B107,'[2]1516 Exp_Rev Access'!$F$7:$FS$310,94,FALSE)),"",VLOOKUP($B107,'[2]1516 Exp_Rev Access'!$F$7:$FS$310,94,FALSE))</f>
        <v>0</v>
      </c>
      <c r="DL107" s="90">
        <f>IF(ISNA(VLOOKUP($B107,'[2]1516 Exp_Rev Access'!$F$7:$FS$310,95,FALSE)),"",VLOOKUP($B107,'[2]1516 Exp_Rev Access'!$F$7:$FS$310,95,FALSE))</f>
        <v>0</v>
      </c>
      <c r="DM107" s="90">
        <f>IF(ISNA(VLOOKUP($B107,'[2]1516 Exp_Rev Access'!$F$7:$FS$310,96,FALSE)),"",VLOOKUP($B107,'[2]1516 Exp_Rev Access'!$F$7:$FS$310,96,FALSE))</f>
        <v>0</v>
      </c>
      <c r="DN107" s="90">
        <f>IF(ISNA(VLOOKUP($B107,'[2]1516 Exp_Rev Access'!$F$7:$FS$310,97,FALSE)),"",VLOOKUP($B107,'[2]1516 Exp_Rev Access'!$F$7:$FS$310,97,FALSE))</f>
        <v>0</v>
      </c>
      <c r="DO107" s="90">
        <f>IF(ISNA(VLOOKUP($B107,'[2]1516 Exp_Rev Access'!$F$7:$FS$310,98,FALSE)),"",VLOOKUP($B107,'[2]1516 Exp_Rev Access'!$F$7:$FS$310,98,FALSE))</f>
        <v>0</v>
      </c>
      <c r="DP107" s="90">
        <f>IF(ISNA(VLOOKUP($B107,'[2]1516 Exp_Rev Access'!$F$7:$FS$310,99,FALSE)),"",VLOOKUP($B107,'[2]1516 Exp_Rev Access'!$F$7:$FS$310,99,FALSE))</f>
        <v>0</v>
      </c>
      <c r="DQ107" s="90">
        <f>IF(ISNA(VLOOKUP($B107,'[2]1516 Exp_Rev Access'!$F$7:$FS$310,100,FALSE)),"",VLOOKUP($B107,'[2]1516 Exp_Rev Access'!$F$7:$FS$310,100,FALSE))</f>
        <v>0</v>
      </c>
      <c r="DR107" s="90">
        <f>IF(ISNA(VLOOKUP($B107,'[2]1516 Exp_Rev Access'!$F$7:$FS$310,101,FALSE)),"",VLOOKUP($B107,'[2]1516 Exp_Rev Access'!$F$7:$FS$310,101,FALSE))</f>
        <v>0</v>
      </c>
      <c r="DS107" s="90">
        <f>IF(ISNA(VLOOKUP($B107,'[2]1516 Exp_Rev Access'!$F$7:$FS$310,102,FALSE)),"",VLOOKUP($B107,'[2]1516 Exp_Rev Access'!$F$7:$FS$310,102,FALSE))</f>
        <v>0</v>
      </c>
      <c r="DT107" s="90">
        <f>IF(ISNA(VLOOKUP($B107,'[2]1516 Exp_Rev Access'!$F$7:$FS$310,103,FALSE)),"",VLOOKUP($B107,'[2]1516 Exp_Rev Access'!$F$7:$FS$310,103,FALSE))</f>
        <v>0</v>
      </c>
      <c r="DU107" s="90">
        <f>IF(ISNA(VLOOKUP($B107,'[2]1516 Exp_Rev Access'!$F$7:$FS$310,104,FALSE)),"",VLOOKUP($B107,'[2]1516 Exp_Rev Access'!$F$7:$FS$310,104,FALSE))</f>
        <v>0</v>
      </c>
      <c r="DV107" s="90">
        <f>IF(ISNA(VLOOKUP($B107,'[2]1516 Exp_Rev Access'!$F$7:$FS$310,105,FALSE)),"",VLOOKUP($B107,'[2]1516 Exp_Rev Access'!$F$7:$FS$310,105,FALSE))</f>
        <v>0</v>
      </c>
      <c r="DW107" s="90">
        <f>IF(ISNA(VLOOKUP($B107,'[2]1516 Exp_Rev Access'!$F$7:$FS$310,106,FALSE)),"",VLOOKUP($B107,'[2]1516 Exp_Rev Access'!$F$7:$FS$310,106,FALSE))</f>
        <v>0</v>
      </c>
      <c r="DX107" s="90">
        <f>IF(ISNA(VLOOKUP($B107,'[2]1516 Exp_Rev Access'!$F$7:$FS$310,107,FALSE)),"",VLOOKUP($B107,'[2]1516 Exp_Rev Access'!$F$7:$FS$310,107,FALSE))</f>
        <v>0</v>
      </c>
      <c r="DY107" s="90">
        <f>IF(ISNA(VLOOKUP($B107,'[2]1516 Exp_Rev Access'!$F$7:$FS$310,108,FALSE)),"",VLOOKUP($B107,'[2]1516 Exp_Rev Access'!$F$7:$FS$310,108,FALSE))</f>
        <v>15277</v>
      </c>
      <c r="DZ107" s="90">
        <f>IF(ISNA(VLOOKUP($B107,'[2]1516 Exp_Rev Access'!$F$7:$FS$310,109,FALSE)),"",VLOOKUP($B107,'[2]1516 Exp_Rev Access'!$F$7:$FS$310,109,FALSE))</f>
        <v>0</v>
      </c>
      <c r="EA107" s="90">
        <f>IF(ISNA(VLOOKUP($B107,'[2]1516 Exp_Rev Access'!$F$7:$FS$310,110,FALSE)),"",VLOOKUP($B107,'[2]1516 Exp_Rev Access'!$F$7:$FS$310,110,FALSE))</f>
        <v>0</v>
      </c>
      <c r="EB107" s="90">
        <f>IF(ISNA(VLOOKUP($B107,'[2]1516 Exp_Rev Access'!$F$7:$FS$310,111,FALSE)),"",VLOOKUP($B107,'[2]1516 Exp_Rev Access'!$F$7:$FS$310,111,FALSE))</f>
        <v>0</v>
      </c>
      <c r="EC107" s="90">
        <f>IF(ISNA(VLOOKUP($B107,'[2]1516 Exp_Rev Access'!$F$7:$FS$310,112,FALSE)),"",VLOOKUP($B107,'[2]1516 Exp_Rev Access'!$F$7:$FS$310,112,FALSE))</f>
        <v>0</v>
      </c>
      <c r="ED107" s="90">
        <f>IF(ISNA(VLOOKUP($B107,'[2]1516 Exp_Rev Access'!$F$7:$FS$310,113,FALSE)),"",VLOOKUP($B107,'[2]1516 Exp_Rev Access'!$F$7:$FS$310,113,FALSE))</f>
        <v>0</v>
      </c>
      <c r="EE107" s="90">
        <f>IF(ISNA(VLOOKUP($B107,'[2]1516 Exp_Rev Access'!$F$7:$FS$310,114,FALSE)),"",VLOOKUP($B107,'[2]1516 Exp_Rev Access'!$F$7:$FS$310,114,FALSE))</f>
        <v>0</v>
      </c>
      <c r="EF107" s="90">
        <f>IF(ISNA(VLOOKUP($B107,'[2]1516 Exp_Rev Access'!$F$7:$FS$310,115,FALSE)),"",VLOOKUP($B107,'[2]1516 Exp_Rev Access'!$F$7:$FS$310,115,FALSE))</f>
        <v>0</v>
      </c>
      <c r="EG107" s="90">
        <f>IF(ISNA(VLOOKUP($B107,'[2]1516 Exp_Rev Access'!$F$7:$FS$310,116,FALSE)),"",VLOOKUP($B107,'[2]1516 Exp_Rev Access'!$F$7:$FS$310,116,FALSE))</f>
        <v>0</v>
      </c>
      <c r="EH107" s="90">
        <f>IF(ISNA(VLOOKUP($B107,'[2]1516 Exp_Rev Access'!$F$7:$FS$310,117,FALSE)),"",VLOOKUP($B107,'[2]1516 Exp_Rev Access'!$F$7:$FS$310,117,FALSE))</f>
        <v>0</v>
      </c>
      <c r="EI107" s="90">
        <f>IF(ISNA(VLOOKUP($B107,'[2]1516 Exp_Rev Access'!$F$7:$FS$310,118,FALSE)),"",VLOOKUP($B107,'[2]1516 Exp_Rev Access'!$F$7:$FS$310,118,FALSE))</f>
        <v>0</v>
      </c>
      <c r="EJ107" s="90">
        <f>IF(ISNA(VLOOKUP($B107,'[2]1516 Exp_Rev Access'!$F$7:$FS$310,119,FALSE)),"",VLOOKUP($B107,'[2]1516 Exp_Rev Access'!$F$7:$FS$310,119,FALSE))</f>
        <v>0</v>
      </c>
      <c r="EK107" s="90">
        <f>IF(ISNA(VLOOKUP($B107,'[2]1516 Exp_Rev Access'!$F$7:$FS$310,120,FALSE)),"",VLOOKUP($B107,'[2]1516 Exp_Rev Access'!$F$7:$FS$310,120,FALSE))</f>
        <v>0</v>
      </c>
      <c r="EL107" s="90">
        <f>IF(ISNA(VLOOKUP($B107,'[2]1516 Exp_Rev Access'!$F$7:$FS$310,121,FALSE)),"",VLOOKUP($B107,'[2]1516 Exp_Rev Access'!$F$7:$FS$310,121,FALSE))</f>
        <v>0</v>
      </c>
      <c r="EM107" s="90">
        <f>IF(ISNA(VLOOKUP($B107,'[2]1516 Exp_Rev Access'!$F$7:$FS$310,122,FALSE)),"",VLOOKUP($B107,'[2]1516 Exp_Rev Access'!$F$7:$FS$310,122,FALSE))</f>
        <v>0</v>
      </c>
      <c r="EN107" s="90">
        <f>IF(ISNA(VLOOKUP($B107,'[2]1516 Exp_Rev Access'!$F$7:$FS$310,123,FALSE)),"",VLOOKUP($B107,'[2]1516 Exp_Rev Access'!$F$7:$FS$310,123,FALSE))</f>
        <v>0</v>
      </c>
      <c r="EO107" s="90">
        <f>IF(ISNA(VLOOKUP($B107,'[2]1516 Exp_Rev Access'!$F$7:$FS$310,124,FALSE)),"",VLOOKUP($B107,'[2]1516 Exp_Rev Access'!$F$7:$FS$310,124,FALSE))</f>
        <v>0</v>
      </c>
      <c r="EP107" s="90">
        <f>IF(ISNA(VLOOKUP($B107,'[2]1516 Exp_Rev Access'!$F$7:$FS$310,125,FALSE)),"",VLOOKUP($B107,'[2]1516 Exp_Rev Access'!$F$7:$FS$310,125,FALSE))</f>
        <v>0</v>
      </c>
      <c r="EQ107" s="90">
        <f>IF(ISNA(VLOOKUP($B107,'[2]1516 Exp_Rev Access'!$F$7:$FS$310,126,FALSE)),"",VLOOKUP($B107,'[2]1516 Exp_Rev Access'!$F$7:$FS$310,126,FALSE))</f>
        <v>0</v>
      </c>
      <c r="ER107" s="90">
        <f>IF(ISNA(VLOOKUP($B107,'[2]1516 Exp_Rev Access'!$F$7:$FS$310,127,FALSE)),"",VLOOKUP($B107,'[2]1516 Exp_Rev Access'!$F$7:$FS$310,127,FALSE))</f>
        <v>0</v>
      </c>
      <c r="ES107" s="90">
        <f>IF(ISNA(VLOOKUP($B107,'[2]1516 Exp_Rev Access'!$F$7:$FS$310,128,FALSE)),"",VLOOKUP($B107,'[2]1516 Exp_Rev Access'!$F$7:$FS$310,128,FALSE))</f>
        <v>0</v>
      </c>
      <c r="ET107" s="90">
        <f>IF(ISNA(VLOOKUP($B107,'[2]1516 Exp_Rev Access'!$F$7:$FS$310,129,FALSE)),"",VLOOKUP($B107,'[2]1516 Exp_Rev Access'!$F$7:$FS$310,129,FALSE))</f>
        <v>0</v>
      </c>
      <c r="EU107" s="90">
        <f>IF(ISNA(VLOOKUP($B107,'[2]1516 Exp_Rev Access'!$F$7:$FS$310,130,FALSE)),"",VLOOKUP($B107,'[2]1516 Exp_Rev Access'!$F$7:$FS$310,130,FALSE))</f>
        <v>0</v>
      </c>
      <c r="EV107" s="90">
        <f>IF(ISNA(VLOOKUP($B107,'[2]1516 Exp_Rev Access'!$F$7:$FS$310,131,FALSE)),"",VLOOKUP($B107,'[2]1516 Exp_Rev Access'!$F$7:$FS$310,131,FALSE))</f>
        <v>0</v>
      </c>
      <c r="EW107" s="90">
        <f>IF(ISNA(VLOOKUP($B107,'[2]1516 Exp_Rev Access'!$F$7:$FS$310,132,FALSE)),"",VLOOKUP($B107,'[2]1516 Exp_Rev Access'!$F$7:$FS$310,132,FALSE))</f>
        <v>0</v>
      </c>
      <c r="EX107" s="90">
        <f>IF(ISNA(VLOOKUP($B107,'[2]1516 Exp_Rev Access'!$F$7:$FS$310,133,FALSE)),"",VLOOKUP($B107,'[2]1516 Exp_Rev Access'!$F$7:$FS$310,133,FALSE))</f>
        <v>0</v>
      </c>
      <c r="EY107" s="90">
        <f>IF(ISNA(VLOOKUP($B107,'[2]1516 Exp_Rev Access'!$F$7:$FS$310,134,FALSE)),"",VLOOKUP($B107,'[2]1516 Exp_Rev Access'!$F$7:$FS$310,134,FALSE))</f>
        <v>0</v>
      </c>
      <c r="EZ107" s="90">
        <f>IF(ISNA(VLOOKUP($B107,'[2]1516 Exp_Rev Access'!$F$7:$FS$310,135,FALSE)),"",VLOOKUP($B107,'[2]1516 Exp_Rev Access'!$F$7:$FS$310,135,FALSE))</f>
        <v>0</v>
      </c>
      <c r="FA107" s="90">
        <f>IF(ISNA(VLOOKUP($B107,'[2]1516 Exp_Rev Access'!$F$7:$FS$310,136,FALSE)),"",VLOOKUP($B107,'[2]1516 Exp_Rev Access'!$F$7:$FS$310,136,FALSE))</f>
        <v>0</v>
      </c>
      <c r="FB107" s="90">
        <f>IF(ISNA(VLOOKUP($B107,'[2]1516 Exp_Rev Access'!$F$7:$FS$310,137,FALSE)),"",VLOOKUP($B107,'[2]1516 Exp_Rev Access'!$F$7:$FS$310,137,FALSE))</f>
        <v>0</v>
      </c>
      <c r="FC107" s="90">
        <f>IF(ISNA(VLOOKUP($B107,'[2]1516 Exp_Rev Access'!$F$7:$FS$310,138,FALSE)),"",VLOOKUP($B107,'[2]1516 Exp_Rev Access'!$F$7:$FS$310,138,FALSE))</f>
        <v>0</v>
      </c>
      <c r="FD107" s="90">
        <f>IF(ISNA(VLOOKUP($B107,'[2]1516 Exp_Rev Access'!$F$7:$FS$310,139,FALSE)),"",VLOOKUP($B107,'[2]1516 Exp_Rev Access'!$F$7:$FS$310,139,FALSE))</f>
        <v>0</v>
      </c>
      <c r="FE107" s="90">
        <f>IF(ISNA(VLOOKUP($B107,'[2]1516 Exp_Rev Access'!$F$7:$FS$310,140,FALSE)),"",VLOOKUP($B107,'[2]1516 Exp_Rev Access'!$F$7:$FS$310,140,FALSE))</f>
        <v>0</v>
      </c>
      <c r="FF107" s="90">
        <f>IF(ISNA(VLOOKUP($B107,'[2]1516 Exp_Rev Access'!$F$7:$FS$310,141,FALSE)),"",VLOOKUP($B107,'[2]1516 Exp_Rev Access'!$F$7:$FS$310,141,FALSE))</f>
        <v>0</v>
      </c>
      <c r="FG107" s="90">
        <f>IF(ISNA(VLOOKUP($B107,'[2]1516 Exp_Rev Access'!$F$7:$FS$310,142,FALSE)),"",VLOOKUP($B107,'[2]1516 Exp_Rev Access'!$F$7:$FS$310,142,FALSE))</f>
        <v>0</v>
      </c>
      <c r="FH107" s="90">
        <f>IF(ISNA(VLOOKUP($B107,'[2]1516 Exp_Rev Access'!$F$7:$FS$310,143,FALSE)),"",VLOOKUP($B107,'[2]1516 Exp_Rev Access'!$F$7:$FS$310,143,FALSE))</f>
        <v>0</v>
      </c>
      <c r="FI107" s="90">
        <f>IF(ISNA(VLOOKUP($B107,'[2]1516 Exp_Rev Access'!$F$7:$FS$310,144,FALSE)),"",VLOOKUP($B107,'[2]1516 Exp_Rev Access'!$F$7:$FS$310,144,FALSE))</f>
        <v>0</v>
      </c>
      <c r="FJ107" s="90">
        <f>IF(ISNA(VLOOKUP($B107,'[2]1516 Exp_Rev Access'!$F$7:$FS$310,145,FALSE)),"",VLOOKUP($B107,'[2]1516 Exp_Rev Access'!$F$7:$FS$310,145,FALSE))</f>
        <v>0</v>
      </c>
      <c r="FK107" s="90">
        <f>IF(ISNA(VLOOKUP($B107,'[2]1516 Exp_Rev Access'!$F$7:$FS$310,146,FALSE)),"",VLOOKUP($B107,'[2]1516 Exp_Rev Access'!$F$7:$FS$310,146,FALSE))</f>
        <v>0</v>
      </c>
      <c r="FL107" s="90">
        <f>IF(ISNA(VLOOKUP($B107,'[2]1516 Exp_Rev Access'!$F$7:$FS$310,1147,FALSE)),"",VLOOKUP($B107,'[2]1516 Exp_Rev Access'!$F$7:$FS$310,147,FALSE))</f>
        <v>0</v>
      </c>
      <c r="FM107" s="90">
        <f>IF(ISNA(VLOOKUP($B107,'[2]1516 Exp_Rev Access'!$F$7:$FS$310,148,FALSE)),"",VLOOKUP($B107,'[2]1516 Exp_Rev Access'!$F$7:$FS$310,148,FALSE))</f>
        <v>0</v>
      </c>
      <c r="FN107" s="90">
        <f>IF(ISNA(VLOOKUP($B107,'[2]1516 Exp_Rev Access'!$F$7:$FS$310,149,FALSE)),"",VLOOKUP($B107,'[2]1516 Exp_Rev Access'!$F$7:$FS$310,149,FALSE))</f>
        <v>0</v>
      </c>
      <c r="FO107" s="90">
        <f>IF(ISNA(VLOOKUP($B107,'[2]1516 Exp_Rev Access'!$F$7:$FS$310,150,FALSE)),"",VLOOKUP($B107,'[2]1516 Exp_Rev Access'!$F$7:$FS$310,150,FALSE))</f>
        <v>0</v>
      </c>
      <c r="FP107" s="90">
        <f>IF(ISNA(VLOOKUP($B107,'[2]1516 Exp_Rev Access'!$F$7:$FS$310,151,FALSE)),"",VLOOKUP($B107,'[2]1516 Exp_Rev Access'!$F$7:$FS$310,151,FALSE))</f>
        <v>0</v>
      </c>
      <c r="FQ107" s="90">
        <f>IF(ISNA(VLOOKUP($B107,'[2]1516 Exp_Rev Access'!$F$7:$FS$310,152,FALSE)),"",VLOOKUP($B107,'[2]1516 Exp_Rev Access'!$F$7:$FS$310,152,FALSE))</f>
        <v>0</v>
      </c>
      <c r="FR107" s="90">
        <f>IF(ISNA(VLOOKUP($B107,'[2]1516 Exp_Rev Access'!$F$7:$FS$310,153,FALSE)),"",VLOOKUP($B107,'[2]1516 Exp_Rev Access'!$F$7:$FS$310,153,FALSE))</f>
        <v>24468</v>
      </c>
      <c r="FS107" s="53">
        <f t="shared" si="298"/>
        <v>926795.23</v>
      </c>
      <c r="FT107" s="92">
        <f t="shared" si="299"/>
        <v>0.13824193771159429</v>
      </c>
      <c r="FU107" s="98">
        <f t="shared" si="300"/>
        <v>1828.97249028082</v>
      </c>
      <c r="FV107" s="90">
        <f>IF(ISNA(VLOOKUP($B107,'[2]1516 Exp_Rev Access'!$F$7:$FS$310,154,FALSE)),"",VLOOKUP($B107,'[2]1516 Exp_Rev Access'!$F$7:$FS$310,154,FALSE))</f>
        <v>0</v>
      </c>
      <c r="FW107" s="90">
        <f>IF(ISNA(VLOOKUP($B107,'[2]1516 Exp_Rev Access'!$F$7:$FS$310,155,FALSE)),"",VLOOKUP($B107,'[2]1516 Exp_Rev Access'!$F$7:$FS$310,155,FALSE))</f>
        <v>245</v>
      </c>
      <c r="FX107" s="90">
        <f>IF(ISNA(VLOOKUP($B107,'[2]1516 Exp_Rev Access'!$F$7:$FS$310,156,FALSE)),"",VLOOKUP($B107,'[2]1516 Exp_Rev Access'!$F$7:$FS$310,156,FALSE))</f>
        <v>0</v>
      </c>
      <c r="FY107" s="90">
        <f>IF(ISNA(VLOOKUP($B107,'[2]1516 Exp_Rev Access'!$F$7:$FS$310,157,FALSE)),"",VLOOKUP($B107,'[2]1516 Exp_Rev Access'!$F$7:$FS$310,157,FALSE))</f>
        <v>0</v>
      </c>
      <c r="FZ107" s="90">
        <f>IF(ISNA(VLOOKUP($B107,'[2]1516 Exp_Rev Access'!$F$7:$FS$310,158,FALSE)),"",VLOOKUP($B107,'[2]1516 Exp_Rev Access'!$F$7:$FS$310,158,FALSE))</f>
        <v>0</v>
      </c>
      <c r="GA107" s="90">
        <f>IF(ISNA(VLOOKUP($B107,'[2]1516 Exp_Rev Access'!$F$7:$FS$310,159,FALSE)),"",VLOOKUP($B107,'[2]1516 Exp_Rev Access'!$F$7:$FS$310,159,FALSE))</f>
        <v>0</v>
      </c>
      <c r="GB107" s="90">
        <f>IF(ISNA(VLOOKUP($B107,'[2]1516 Exp_Rev Access'!$F$7:$FS$310,160,FALSE)),"",VLOOKUP($B107,'[2]1516 Exp_Rev Access'!$F$7:$FS$310,160,FALSE))</f>
        <v>0</v>
      </c>
      <c r="GC107" s="90">
        <f>IF(ISNA(VLOOKUP($B107,'[2]1516 Exp_Rev Access'!$F$7:$FS$310,161,FALSE)),"",VLOOKUP($B107,'[2]1516 Exp_Rev Access'!$F$7:$FS$310,161,FALSE))</f>
        <v>0</v>
      </c>
      <c r="GD107" s="90">
        <f>IF(ISNA(VLOOKUP($B107,'[2]1516 Exp_Rev Access'!$F$7:$FS$310,162,FALSE)),"",VLOOKUP($B107,'[2]1516 Exp_Rev Access'!$F$7:$FS$310,162,FALSE))</f>
        <v>0</v>
      </c>
      <c r="GE107" s="90">
        <f>IF(ISNA(VLOOKUP($B107,'[2]1516 Exp_Rev Access'!$F$7:$FS$310,163,FALSE)),"",VLOOKUP($B107,'[2]1516 Exp_Rev Access'!$F$7:$FS$310,163,FALSE))</f>
        <v>0</v>
      </c>
      <c r="GF107" s="90">
        <f>IF(ISNA(VLOOKUP($B107,'[2]1516 Exp_Rev Access'!$F$7:$FS$310,164,FALSE)),"",VLOOKUP($B107,'[2]1516 Exp_Rev Access'!$F$7:$FS$310,164,FALSE))</f>
        <v>0</v>
      </c>
      <c r="GG107" s="90">
        <f>IF(ISNA(VLOOKUP($B107,'[2]1516 Exp_Rev Access'!$F$7:$FS$310,165,FALSE)),"",VLOOKUP($B107,'[2]1516 Exp_Rev Access'!$F$7:$FS$310,165,FALSE))</f>
        <v>0</v>
      </c>
      <c r="GH107" s="90">
        <f>IF(ISNA(VLOOKUP($B107,'[2]1516 Exp_Rev Access'!$F$7:$FS$310,166,FALSE)),"",VLOOKUP($B107,'[2]1516 Exp_Rev Access'!$F$7:$FS$310,166,FALSE))</f>
        <v>5025</v>
      </c>
      <c r="GI107" s="90">
        <f>IF(ISNA(VLOOKUP($B107,'[2]1516 Exp_Rev Access'!$F$7:$FS$310,167,FALSE)),"",VLOOKUP($B107,'[2]1516 Exp_Rev Access'!$F$7:$FS$310,167,FALSE))</f>
        <v>0</v>
      </c>
      <c r="GJ107" s="90">
        <f>IF(ISNA(VLOOKUP($B107,'[2]1516 Exp_Rev Access'!$F$7:$FS$310,168,FALSE)),"",VLOOKUP($B107,'[2]1516 Exp_Rev Access'!$F$7:$FS$310,168,FALSE))</f>
        <v>0</v>
      </c>
      <c r="GK107" s="90">
        <f>IF(ISNA(VLOOKUP($B107,'[2]1516 Exp_Rev Access'!$F$7:$FS$310,169,FALSE)),"",VLOOKUP($B107,'[2]1516 Exp_Rev Access'!$F$7:$FS$310,169,FALSE))</f>
        <v>0</v>
      </c>
      <c r="GL107" s="90">
        <f>IF(ISNA(VLOOKUP($B107,'[2]1516 Exp_Rev Access'!$F$7:$FS$310,170,FALSE)),"",VLOOKUP($B107,'[2]1516 Exp_Rev Access'!$F$7:$FS$310,170,FALSE))</f>
        <v>0</v>
      </c>
      <c r="GM107" s="90">
        <f>IF(ISNA(VLOOKUP($B107,'[2]1516 Exp_Rev Access'!$F$7:$FT$310,171,FALSE)),"",VLOOKUP($B107,'[2]1516 Exp_Rev Access'!$F$7:$FT$310,171,FALSE))</f>
        <v>0</v>
      </c>
      <c r="GN107" s="90">
        <f>IF(ISNA(VLOOKUP($B107,'[2]1516 Exp_Rev Access'!$F$7:$FU$310,172,FALSE)),"",VLOOKUP($B107,'[2]1516 Exp_Rev Access'!$F$7:$FU$310,172,FALSE))</f>
        <v>0</v>
      </c>
      <c r="GO107" s="90">
        <f>IF(ISNA(VLOOKUP($B107,'[2]1516 Exp_Rev Access'!$F$7:$FV$310,173,FALSE)),"",VLOOKUP($B107,'[2]1516 Exp_Rev Access'!$F$7:$FV$310,173,FALSE))</f>
        <v>0</v>
      </c>
      <c r="GP107" s="90">
        <f>IF(ISNA(VLOOKUP($B107,'[2]1516 Exp_Rev Access'!$F$7:$GA$310,174,FALSE)),"",VLOOKUP($B107,'[2]1516 Exp_Rev Access'!$F$7:$GA$310,174,FALSE))</f>
        <v>0</v>
      </c>
      <c r="GQ107" s="90">
        <f>IF(ISNA(VLOOKUP($B107,'[2]1516 Exp_Rev Access'!$F$7:$GA$310,175,FALSE)),"",VLOOKUP($B107,'[2]1516 Exp_Rev Access'!$F$7:$GA$310,175,FALSE))</f>
        <v>0</v>
      </c>
      <c r="GR107" s="90">
        <f>IF(ISNA(VLOOKUP($B107,'[2]1516 Exp_Rev Access'!$F$7:$GA$310,176,FALSE)),"",VLOOKUP($B107,'[2]1516 Exp_Rev Access'!$F$7:$GA$310,176,FALSE))</f>
        <v>0</v>
      </c>
      <c r="GS107" s="90">
        <f>IF(ISNA(VLOOKUP($B107,'[2]1516 Exp_Rev Access'!$F$7:$GA$310,177,FALSE)),"",VLOOKUP($B107,'[2]1516 Exp_Rev Access'!$F$7:$GA$310,177,FALSE))</f>
        <v>0</v>
      </c>
      <c r="GT107" s="90">
        <f>IF(ISNA(VLOOKUP($B107,'[2]1516 Exp_Rev Access'!$F$7:$GA$310,178,FALSE)),"",VLOOKUP($B107,'[2]1516 Exp_Rev Access'!$F$7:$GA$310,178,FALSE))</f>
        <v>0</v>
      </c>
      <c r="GU107" s="53">
        <f t="shared" si="301"/>
        <v>5270</v>
      </c>
      <c r="GV107" s="92">
        <f t="shared" si="302"/>
        <v>7.8607980291407189E-4</v>
      </c>
      <c r="GW107" s="96">
        <f t="shared" si="303"/>
        <v>10.400015787500246</v>
      </c>
    </row>
    <row r="108" spans="1:222" x14ac:dyDescent="0.2">
      <c r="B108" s="87" t="s">
        <v>314</v>
      </c>
      <c r="C108" s="87" t="s">
        <v>315</v>
      </c>
      <c r="D108" s="88">
        <f>IF(ISNA(VLOOKUP($B108,'[2]1516 enrollment_Rev_Exp by size'!$A$6:$C$325,3,FALSE)),"",VLOOKUP($B108,'[2]1516 enrollment_Rev_Exp by size'!$A$6:$C$325,3,FALSE))</f>
        <v>1716.3999999999999</v>
      </c>
      <c r="E108" s="89">
        <v>18890658.48</v>
      </c>
      <c r="F108" s="67">
        <f t="shared" si="282"/>
        <v>18890658.48</v>
      </c>
      <c r="G108" s="67">
        <f t="shared" si="283"/>
        <v>0</v>
      </c>
      <c r="H108" s="90">
        <f>IF(ISNA(VLOOKUP($B108,'[2]1516 Exp_Rev Access'!$F$7:$FS$310,2,FALSE)),"",VLOOKUP($B108,'[2]1516 Exp_Rev Access'!$F$7:$FS$310,2,FALSE))</f>
        <v>1369021.23</v>
      </c>
      <c r="I108" s="90">
        <f>IF(ISNA(VLOOKUP($B108,'[2]1516 Exp_Rev Access'!$F$7:$FS$310,3,FALSE)),"",VLOOKUP($B108,'[2]1516 Exp_Rev Access'!$F$7:$FS$310,3,FALSE))</f>
        <v>0</v>
      </c>
      <c r="J108" s="90">
        <f>IF(ISNA(VLOOKUP($B108,'[2]1516 Exp_Rev Access'!$F$7:$FS$310,4,FALSE)),"",VLOOKUP($B108,'[2]1516 Exp_Rev Access'!$F$7:$FS$310,4,FALSE))</f>
        <v>3805.65</v>
      </c>
      <c r="K108" s="90">
        <f>IF(ISNA(VLOOKUP($B108,'[2]1516 Exp_Rev Access'!$F$7:$FS$310,5,FALSE)),"-",VLOOKUP($B108,'[2]1516 Exp_Rev Access'!$F$7:$FS$310,5,FALSE))</f>
        <v>0</v>
      </c>
      <c r="L108" s="90">
        <f>IF(ISNA(VLOOKUP($B108,'[2]1516 Exp_Rev Access'!$F$7:$FS$310,6,FALSE)),"",VLOOKUP($B108,'[2]1516 Exp_Rev Access'!$F$7:$FS$310,6,FALSE))</f>
        <v>0</v>
      </c>
      <c r="M108" s="90">
        <f>IF(ISNA(VLOOKUP($B108,'[2]1516 Exp_Rev Access'!$F$7:$FS$310,7,FALSE)),"",VLOOKUP($B108,'[2]1516 Exp_Rev Access'!$F$7:$FS$310,7,FALSE))</f>
        <v>0</v>
      </c>
      <c r="N108" s="53">
        <f t="shared" si="284"/>
        <v>1372826.88</v>
      </c>
      <c r="O108" s="91">
        <f t="shared" si="285"/>
        <v>7.2672261872366445E-2</v>
      </c>
      <c r="P108" s="53">
        <f t="shared" si="286"/>
        <v>799.82922395711955</v>
      </c>
      <c r="Q108" s="90">
        <f>IF(ISNA(VLOOKUP($B108,'[2]1516 Exp_Rev Access'!$F$7:$FS$310,8,FALSE)),"",VLOOKUP($B108,'[2]1516 Exp_Rev Access'!$F$7:$FS$310,8,FALSE))</f>
        <v>0</v>
      </c>
      <c r="R108" s="90">
        <f>IF(ISNA(VLOOKUP($B108,'[2]1516 Exp_Rev Access'!$F$7:$FS$310,9,FALSE)),"",VLOOKUP($B108,'[2]1516 Exp_Rev Access'!$F$7:$FS$310,9,FALSE))</f>
        <v>0</v>
      </c>
      <c r="S108" s="90">
        <f>IF(ISNA(VLOOKUP($B108,'[2]1516 Exp_Rev Access'!$F$7:$FS$310,10,FALSE)),"",VLOOKUP($B108,'[2]1516 Exp_Rev Access'!$F$7:$FS$310,10,FALSE))</f>
        <v>0</v>
      </c>
      <c r="T108" s="90">
        <f>IF(ISNA(VLOOKUP($B108,'[2]1516 Exp_Rev Access'!$F$7:$FS$310,11,FALSE)),"",VLOOKUP($B108,'[2]1516 Exp_Rev Access'!$F$7:$FS$310,11,FALSE))</f>
        <v>0</v>
      </c>
      <c r="U108" s="90">
        <f>IF(ISNA(VLOOKUP($B108,'[2]1516 Exp_Rev Access'!$F$7:$FS$310,12,FALSE)),"",VLOOKUP($B108,'[2]1516 Exp_Rev Access'!$F$7:$FS$310,12,FALSE))</f>
        <v>0</v>
      </c>
      <c r="V108" s="90">
        <f>IF(ISNA(VLOOKUP($B108,'[2]1516 Exp_Rev Access'!$F$7:$FS$310,13,FALSE)),"",VLOOKUP($B108,'[2]1516 Exp_Rev Access'!$F$7:$FS$310,13,FALSE))</f>
        <v>0</v>
      </c>
      <c r="W108" s="90">
        <f>IF(ISNA(VLOOKUP($B108,'[2]1516 Exp_Rev Access'!$F$7:$FS$310,14,FALSE)),"",VLOOKUP($B108,'[2]1516 Exp_Rev Access'!$F$7:$FS$310,14,FALSE))</f>
        <v>0</v>
      </c>
      <c r="X108" s="90">
        <f>IF(ISNA(VLOOKUP($B108,'[2]1516 Exp_Rev Access'!$F$7:$FS$310,15,FALSE)),"",VLOOKUP($B108,'[2]1516 Exp_Rev Access'!$F$7:$FS$310,15,FALSE))</f>
        <v>0</v>
      </c>
      <c r="Y108" s="90">
        <f>IF(ISNA(VLOOKUP($B108,'[2]1516 Exp_Rev Access'!$F$7:$FS$310,16,FALSE)),"",VLOOKUP($B108,'[2]1516 Exp_Rev Access'!$F$7:$FS$310,16,FALSE))</f>
        <v>0</v>
      </c>
      <c r="Z108" s="90">
        <f>IF(ISNA(VLOOKUP($B108,'[2]1516 Exp_Rev Access'!$F$7:$FS$310,17,FALSE)),"",VLOOKUP($B108,'[2]1516 Exp_Rev Access'!$F$7:$FS$310,17,FALSE))</f>
        <v>0</v>
      </c>
      <c r="AA108" s="90">
        <f>IF(ISNA(VLOOKUP($B108,'[2]1516 Exp_Rev Access'!$F$7:$FS$310,18,FALSE)),"",VLOOKUP($B108,'[2]1516 Exp_Rev Access'!$F$7:$FS$310,18,FALSE))</f>
        <v>0</v>
      </c>
      <c r="AB108" s="90">
        <f>IF(ISNA(VLOOKUP($B108,'[2]1516 Exp_Rev Access'!$F$7:$FS$310,19,FALSE)),"",VLOOKUP($B108,'[2]1516 Exp_Rev Access'!$F$7:$FS$310,19,FALSE))</f>
        <v>0</v>
      </c>
      <c r="AC108" s="90">
        <f>IF(ISNA(VLOOKUP($B108,'[2]1516 Exp_Rev Access'!$F$7:$FS$310,20,FALSE)),"",VLOOKUP($B108,'[2]1516 Exp_Rev Access'!$F$7:$FS$310,20,FALSE))</f>
        <v>0</v>
      </c>
      <c r="AD108" s="90">
        <f>IF(ISNA(VLOOKUP($B108,'[2]1516 Exp_Rev Access'!$F$7:$FS$310,21,FALSE)),"",VLOOKUP($B108,'[2]1516 Exp_Rev Access'!$F$7:$FS$310,21,FALSE))</f>
        <v>6865.7</v>
      </c>
      <c r="AE108" s="90">
        <f>IF(ISNA(VLOOKUP($B108,'[2]1516 Exp_Rev Access'!$F$7:$FS$310,22,FALSE)),"",VLOOKUP($B108,'[2]1516 Exp_Rev Access'!$F$7:$FS$310,22,FALSE))</f>
        <v>59248.4</v>
      </c>
      <c r="AF108" s="90">
        <f>IF(ISNA(VLOOKUP($B108,'[2]1516 Exp_Rev Access'!$F$7:$FS$310,23,FALSE)),"",VLOOKUP($B108,'[2]1516 Exp_Rev Access'!$F$7:$FS$310,23,FALSE))</f>
        <v>4960.5</v>
      </c>
      <c r="AG108" s="90">
        <f>IF(ISNA(VLOOKUP($B108,'[2]1516 Exp_Rev Access'!$F$7:$FS$310,24,FALSE)),"",VLOOKUP($B108,'[2]1516 Exp_Rev Access'!$F$7:$FS$310,24,FALSE))</f>
        <v>209601.27</v>
      </c>
      <c r="AH108" s="90">
        <f>IF(ISNA(VLOOKUP($B108,'[2]1516 Exp_Rev Access'!$F$7:$FS$310,25,FALSE)),"",VLOOKUP($B108,'[2]1516 Exp_Rev Access'!$F$7:$FS$310,25,FALSE))</f>
        <v>405.96</v>
      </c>
      <c r="AI108" s="90">
        <f>IF(ISNA(VLOOKUP($B108,'[2]1516 Exp_Rev Access'!$F$7:$FS$310,26,FALSE)),"",VLOOKUP($B108,'[2]1516 Exp_Rev Access'!$F$7:$FS$310,26,FALSE))</f>
        <v>3655.65</v>
      </c>
      <c r="AJ108" s="90">
        <f>IF(ISNA(VLOOKUP($B108,'[2]1516 Exp_Rev Access'!$F$7:$FS$310,27,FALSE)),"",VLOOKUP($B108,'[2]1516 Exp_Rev Access'!$F$7:$FS$310,27,FALSE))</f>
        <v>11281.81</v>
      </c>
      <c r="AK108" s="90">
        <f>IF(ISNA(VLOOKUP($B108,'[2]1516 Exp_Rev Access'!$F$7:$FS$310,28,FALSE)),"",VLOOKUP($B108,'[2]1516 Exp_Rev Access'!$F$7:$FS$310,28,FALSE))</f>
        <v>32295.38</v>
      </c>
      <c r="AL108" s="90">
        <f>IF(ISNA(VLOOKUP($B108,'[2]1516 Exp_Rev Access'!$F$7:$FS$310,29,FALSE)),"",VLOOKUP($B108,'[2]1516 Exp_Rev Access'!$F$7:$FS$310,29,FALSE))</f>
        <v>10350.780000000001</v>
      </c>
      <c r="AM108" s="53">
        <f t="shared" si="287"/>
        <v>338665.45000000007</v>
      </c>
      <c r="AN108" s="92">
        <f t="shared" si="288"/>
        <v>1.7927667813091502E-2</v>
      </c>
      <c r="AO108" s="68">
        <f t="shared" si="289"/>
        <v>197.31149498951299</v>
      </c>
      <c r="AP108" s="90">
        <f>IF(ISNA(VLOOKUP($B108,'[2]1516 Exp_Rev Access'!$F$7:$FS$310,30,FALSE)),"",VLOOKUP($B108,'[2]1516 Exp_Rev Access'!$F$7:$FS$310,30,FALSE))</f>
        <v>10410274.779999999</v>
      </c>
      <c r="AQ108" s="90">
        <f>IF(ISNA(VLOOKUP($B108,'[2]1516 Exp_Rev Access'!$F$7:$FS$310,31,FALSE)),"",VLOOKUP($B108,'[2]1516 Exp_Rev Access'!$F$7:$FS$310,31,FALSE))</f>
        <v>216359.37</v>
      </c>
      <c r="AR108" s="90">
        <f>IF(ISNA(VLOOKUP($B108,'[2]1516 Exp_Rev Access'!$F$7:$FS$310,32,FALSE)),"",VLOOKUP($B108,'[2]1516 Exp_Rev Access'!$F$7:$FS$310,32,FALSE))</f>
        <v>1207501.48</v>
      </c>
      <c r="AS108" s="90">
        <f>IF(ISNA(VLOOKUP($B108,'[2]1516 Exp_Rev Access'!$F$7:$FS$310,33,FALSE)),"",VLOOKUP($B108,'[2]1516 Exp_Rev Access'!$F$7:$FS$310,33,FALSE))</f>
        <v>0</v>
      </c>
      <c r="AT108" s="90">
        <f>IF(ISNA(VLOOKUP($B108,'[2]1516 Exp_Rev Access'!$F$7:$FS$310,34,FALSE)),"",VLOOKUP($B108,'[2]1516 Exp_Rev Access'!$F$7:$FS$310,34,FALSE))</f>
        <v>0</v>
      </c>
      <c r="AU108" s="53">
        <f t="shared" si="290"/>
        <v>11834135.629999999</v>
      </c>
      <c r="AV108" s="93">
        <f t="shared" si="291"/>
        <v>0.62645437386574354</v>
      </c>
      <c r="AW108" s="53">
        <f t="shared" si="292"/>
        <v>6894.7422687019343</v>
      </c>
      <c r="AX108" s="90">
        <f>IF(ISNA(VLOOKUP($B108,'[2]1516 Exp_Rev Access'!$F$7:$FS$310,35,FALSE)),"",VLOOKUP($B108,'[2]1516 Exp_Rev Access'!$F$7:$FS$310,35,FALSE))</f>
        <v>0</v>
      </c>
      <c r="AY108" s="90">
        <f>IF(ISNA(VLOOKUP($B108,'[2]1516 Exp_Rev Access'!$F$7:$FS$310,36,FALSE)),"",VLOOKUP($B108,'[2]1516 Exp_Rev Access'!$F$7:$FS$310,36,FALSE))</f>
        <v>989343.13</v>
      </c>
      <c r="AZ108" s="90">
        <f>IF(ISNA(VLOOKUP($B108,'[2]1516 Exp_Rev Access'!$F$7:$FS$310,37,FALSE)),"",VLOOKUP($B108,'[2]1516 Exp_Rev Access'!$F$7:$FS$310,37,FALSE))</f>
        <v>16734.66</v>
      </c>
      <c r="BA108" s="90">
        <f>IF(ISNA(VLOOKUP($B108,'[2]1516 Exp_Rev Access'!$F$7:$FS$310,38,FALSE)),"",VLOOKUP($B108,'[2]1516 Exp_Rev Access'!$F$7:$FS$310,38,FALSE))</f>
        <v>0</v>
      </c>
      <c r="BB108" s="90">
        <f>IF(ISNA(VLOOKUP($B108,'[2]1516 Exp_Rev Access'!$F$7:$FS$310,39,FALSE)),"",VLOOKUP($B108,'[2]1516 Exp_Rev Access'!$F$7:$FS$310,39,FALSE))</f>
        <v>0</v>
      </c>
      <c r="BC108" s="90">
        <f>IF(ISNA(VLOOKUP($B108,'[2]1516 Exp_Rev Access'!$F$7:$FS$310,40,FALSE)),"",VLOOKUP($B108,'[2]1516 Exp_Rev Access'!$F$7:$FS$310,40,FALSE))</f>
        <v>529404.6</v>
      </c>
      <c r="BD108" s="90">
        <f>IF(ISNA(VLOOKUP($B108,'[2]1516 Exp_Rev Access'!$F$7:$FS$310,41,FALSE)),"",VLOOKUP($B108,'[2]1516 Exp_Rev Access'!$F$7:$FS$310,41,FALSE))</f>
        <v>0</v>
      </c>
      <c r="BE108" s="90">
        <f>IF(ISNA(VLOOKUP($B108,'[2]1516 Exp_Rev Access'!$F$7:$FS$310,42,FALSE)),"",VLOOKUP($B108,'[2]1516 Exp_Rev Access'!$F$7:$FS$310,42,FALSE))</f>
        <v>65289.4</v>
      </c>
      <c r="BF108" s="90">
        <f>IF(ISNA(VLOOKUP($B108,'[2]1516 Exp_Rev Access'!$F$7:$FS$310,43,FALSE)),"",VLOOKUP($B108,'[2]1516 Exp_Rev Access'!$F$7:$FS$310,43,FALSE))</f>
        <v>0</v>
      </c>
      <c r="BG108" s="90">
        <f>IF(ISNA(VLOOKUP($B108,'[2]1516 Exp_Rev Access'!$F$7:$FS$310,44,FALSE)),"",VLOOKUP($B108,'[2]1516 Exp_Rev Access'!$F$7:$FS$310,44,FALSE))</f>
        <v>728878.79</v>
      </c>
      <c r="BH108" s="90">
        <f>IF(ISNA(VLOOKUP($B108,'[2]1516 Exp_Rev Access'!$F$7:$FS$310,45,FALSE)),"",VLOOKUP($B108,'[2]1516 Exp_Rev Access'!$F$7:$FS$310,45,FALSE))</f>
        <v>15028.7</v>
      </c>
      <c r="BI108" s="90">
        <f>IF(ISNA(VLOOKUP($B108,'[2]1516 Exp_Rev Access'!$F$7:$FS$310,46,FALSE)),"",VLOOKUP($B108,'[2]1516 Exp_Rev Access'!$F$7:$FS$310,46,FALSE))</f>
        <v>0</v>
      </c>
      <c r="BJ108" s="90">
        <f>IF(ISNA(VLOOKUP($B108,'[2]1516 Exp_Rev Access'!$F$7:$FS$310,47,FALSE)),"",VLOOKUP($B108,'[2]1516 Exp_Rev Access'!$F$7:$FS$310,47,FALSE))</f>
        <v>12576.53</v>
      </c>
      <c r="BK108" s="90">
        <f>IF(ISNA(VLOOKUP($B108,'[2]1516 Exp_Rev Access'!$F$7:$FS$310,48,FALSE)),"",VLOOKUP($B108,'[2]1516 Exp_Rev Access'!$F$7:$FS$310,48,FALSE))</f>
        <v>797506.87</v>
      </c>
      <c r="BL108" s="90">
        <f>IF(ISNA(VLOOKUP($B108,'[2]1516 Exp_Rev Access'!$F$7:$FS$310,49,FALSE)),"",VLOOKUP($B108,'[2]1516 Exp_Rev Access'!$F$7:$FS$310,49,FALSE))</f>
        <v>0</v>
      </c>
      <c r="BM108" s="90">
        <f>IF(ISNA(VLOOKUP($B108,'[2]1516 Exp_Rev Access'!$F$7:$FS$310,50,FALSE)),"",VLOOKUP($B108,'[2]1516 Exp_Rev Access'!$F$7:$FS$310,50,FALSE))</f>
        <v>0</v>
      </c>
      <c r="BN108" s="90">
        <f>IF(ISNA(VLOOKUP($B108,'[2]1516 Exp_Rev Access'!$F$7:$FS$310,51,FALSE)),"",VLOOKUP($B108,'[2]1516 Exp_Rev Access'!$F$7:$FS$310,51,FALSE))</f>
        <v>0</v>
      </c>
      <c r="BO108" s="90">
        <f>IF(ISNA(VLOOKUP($B108,'[2]1516 Exp_Rev Access'!$F$7:$FS$310,52,FALSE)),"",VLOOKUP($B108,'[2]1516 Exp_Rev Access'!$F$7:$FS$310,52,FALSE))</f>
        <v>0</v>
      </c>
      <c r="BP108" s="90">
        <f>IF(ISNA(VLOOKUP($B108,'[2]1516 Exp_Rev Access'!$F$7:$FS$310,53,FALSE)),"",VLOOKUP($B108,'[2]1516 Exp_Rev Access'!$F$7:$FS$310,53,FALSE))</f>
        <v>0</v>
      </c>
      <c r="BQ108" s="90">
        <f>IF(ISNA(VLOOKUP($B108,'[2]1516 Exp_Rev Access'!$F$7:$FS$310,54,FALSE)),"",VLOOKUP($B108,'[2]1516 Exp_Rev Access'!$F$7:$FS$310,54,FALSE))</f>
        <v>0</v>
      </c>
      <c r="BR108" s="90">
        <f>IF(ISNA(VLOOKUP($B108,'[2]1516 Exp_Rev Access'!$F$7:$FS$310,55,FALSE)),"",VLOOKUP($B108,'[2]1516 Exp_Rev Access'!$F$7:$FS$310,55,FALSE))</f>
        <v>0</v>
      </c>
      <c r="BS108" s="90">
        <f>IF(ISNA(VLOOKUP($B108,'[2]1516 Exp_Rev Access'!$F$7:$FS$310,56,FALSE)),"",VLOOKUP($B108,'[2]1516 Exp_Rev Access'!$F$7:$FS$310,56,FALSE))</f>
        <v>0</v>
      </c>
      <c r="BT108" s="90">
        <f>IF(ISNA(VLOOKUP($B108,'[2]1516 Exp_Rev Access'!$F$7:$FS$310,57,FALSE)),"",VLOOKUP($B108,'[2]1516 Exp_Rev Access'!$F$7:$FS$310,57,FALSE))</f>
        <v>0</v>
      </c>
      <c r="BU108" s="90">
        <f>IF(ISNA(VLOOKUP($B108,'[2]1516 Exp_Rev Access'!$F$7:$FS$310,58,FALSE)),"",VLOOKUP($B108,'[2]1516 Exp_Rev Access'!$F$7:$FS$310,58,FALSE))</f>
        <v>0</v>
      </c>
      <c r="BV108" s="53">
        <f t="shared" si="293"/>
        <v>3154762.68</v>
      </c>
      <c r="BW108" s="92">
        <f t="shared" si="294"/>
        <v>0.16700120238476726</v>
      </c>
      <c r="BX108" s="68">
        <f t="shared" si="295"/>
        <v>1838.0113493358194</v>
      </c>
      <c r="BY108" s="90">
        <f>IF(ISNA(VLOOKUP($B108,'[2]1516 Exp_Rev Access'!$F$7:$FS$310,59,FALSE)),"",VLOOKUP($B108,'[2]1516 Exp_Rev Access'!$F$7:$FS$310,59,FALSE))</f>
        <v>0</v>
      </c>
      <c r="BZ108" s="90">
        <f>IF(ISNA(VLOOKUP($B108,'[2]1516 Exp_Rev Access'!$F$7:$FS$310,60,FALSE)),"",VLOOKUP($B108,'[2]1516 Exp_Rev Access'!$F$7:$FS$310,60,FALSE))</f>
        <v>0</v>
      </c>
      <c r="CA108" s="90">
        <f>IF(ISNA(VLOOKUP($B108,'[2]1516 Exp_Rev Access'!$F$7:$FS$310,61,FALSE)),"",VLOOKUP($B108,'[2]1516 Exp_Rev Access'!$F$7:$FS$310,61,FALSE))</f>
        <v>0</v>
      </c>
      <c r="CB108" s="90">
        <f>IF(ISNA(VLOOKUP($B108,'[2]1516 Exp_Rev Access'!$F$7:$FS$310,62,FALSE)),"",VLOOKUP($B108,'[2]1516 Exp_Rev Access'!$F$7:$FS$310,62,FALSE))</f>
        <v>0</v>
      </c>
      <c r="CC108" s="90">
        <f>IF(ISNA(VLOOKUP($B108,'[2]1516 Exp_Rev Access'!$F$7:$FS$310,63,FALSE)),"",VLOOKUP($B108,'[2]1516 Exp_Rev Access'!$F$7:$FS$310,63,FALSE))</f>
        <v>0</v>
      </c>
      <c r="CD108" s="90">
        <f>IF(ISNA(VLOOKUP($B108,'[2]1516 Exp_Rev Access'!$F$7:$FS$310,64,FALSE)),"",VLOOKUP($B108,'[2]1516 Exp_Rev Access'!$F$7:$FS$310,64,FALSE))</f>
        <v>0</v>
      </c>
      <c r="CE108" s="53">
        <f t="shared" si="296"/>
        <v>0</v>
      </c>
      <c r="CF108" s="92"/>
      <c r="CG108" s="94">
        <f t="shared" si="297"/>
        <v>0</v>
      </c>
      <c r="CH108" s="90">
        <f>IF(ISNA(VLOOKUP($B108,'[2]1516 Exp_Rev Access'!$F$7:$FS$310,65,FALSE)),"",VLOOKUP($B108,'[2]1516 Exp_Rev Access'!$F$7:$FS$310,65,FALSE))</f>
        <v>1606.98</v>
      </c>
      <c r="CI108" s="90">
        <f>IF(ISNA(VLOOKUP($B108,'[2]1516 Exp_Rev Access'!$F$7:$FS$310,66,FALSE)),"",VLOOKUP($B108,'[2]1516 Exp_Rev Access'!$F$7:$FS$310,66,FALSE))</f>
        <v>0</v>
      </c>
      <c r="CJ108" s="90">
        <f>IF(ISNA(VLOOKUP($B108,'[2]1516 Exp_Rev Access'!$F$7:$FS$310,67,FALSE)),"",VLOOKUP($B108,'[2]1516 Exp_Rev Access'!$F$7:$FS$310,67,FALSE))</f>
        <v>0</v>
      </c>
      <c r="CK108" s="90">
        <f>IF(ISNA(VLOOKUP($B108,'[2]1516 Exp_Rev Access'!$F$7:$FS$310,68,FALSE)),"",VLOOKUP($B108,'[2]1516 Exp_Rev Access'!$F$7:$FS$310,68,FALSE))</f>
        <v>0</v>
      </c>
      <c r="CL108" s="90">
        <f>IF(ISNA(VLOOKUP($B108,'[2]1516 Exp_Rev Access'!$F$7:$FS$310,69,FALSE)),"",VLOOKUP($B108,'[2]1516 Exp_Rev Access'!$F$7:$FS$310,69,FALSE))</f>
        <v>0</v>
      </c>
      <c r="CM108" s="90">
        <f>IF(ISNA(VLOOKUP($B108,'[2]1516 Exp_Rev Access'!$F$7:$FS$310,70,FALSE)),"",VLOOKUP($B108,'[2]1516 Exp_Rev Access'!$F$7:$FS$310,70,FALSE))</f>
        <v>0</v>
      </c>
      <c r="CN108" s="90">
        <f>IF(ISNA(VLOOKUP($B108,'[2]1516 Exp_Rev Access'!$F$7:$FS$310,71,FALSE)),"",VLOOKUP($B108,'[2]1516 Exp_Rev Access'!$F$7:$FS$310,71,FALSE))</f>
        <v>0</v>
      </c>
      <c r="CO108" s="90">
        <f>IF(ISNA(VLOOKUP($B108,'[2]1516 Exp_Rev Access'!$F$7:$FS$310,72,FALSE)),"",VLOOKUP($B108,'[2]1516 Exp_Rev Access'!$F$7:$FS$310,72,FALSE))</f>
        <v>0</v>
      </c>
      <c r="CP108" s="90">
        <f>IF(ISNA(VLOOKUP($B108,'[2]1516 Exp_Rev Access'!$F$7:$FS$310,73,FALSE)),"",VLOOKUP($B108,'[2]1516 Exp_Rev Access'!$F$7:$FS$310,73,FALSE))</f>
        <v>0</v>
      </c>
      <c r="CQ108" s="90">
        <f>IF(ISNA(VLOOKUP($B108,'[2]1516 Exp_Rev Access'!$F$7:$FS$310,74,FALSE)),"",VLOOKUP($B108,'[2]1516 Exp_Rev Access'!$F$7:$FS$310,74,FALSE))</f>
        <v>288693.02</v>
      </c>
      <c r="CR108" s="90">
        <f>IF(ISNA(VLOOKUP($B108,'[2]1516 Exp_Rev Access'!$F$7:$FS$310,75,FALSE)),"",VLOOKUP($B108,'[2]1516 Exp_Rev Access'!$F$7:$FS$310,75,FALSE))</f>
        <v>0</v>
      </c>
      <c r="CS108" s="90">
        <f>IF(ISNA(VLOOKUP($B108,'[2]1516 Exp_Rev Access'!$F$7:$FS$310,76,FALSE)),"",VLOOKUP($B108,'[2]1516 Exp_Rev Access'!$F$7:$FS$310,76,FALSE))</f>
        <v>14211</v>
      </c>
      <c r="CT108" s="90">
        <f>IF(ISNA(VLOOKUP($B108,'[2]1516 Exp_Rev Access'!$F$7:$FS$310,77,FALSE)),"",VLOOKUP($B108,'[2]1516 Exp_Rev Access'!$F$7:$FS$310,77,FALSE))</f>
        <v>0</v>
      </c>
      <c r="CU108" s="90">
        <f>IF(ISNA(VLOOKUP($B108,'[2]1516 Exp_Rev Access'!$F$7:$FS$310,78,FALSE)),"",VLOOKUP($B108,'[2]1516 Exp_Rev Access'!$F$7:$FS$310,78,FALSE))</f>
        <v>622950.06000000006</v>
      </c>
      <c r="CV108" s="90">
        <f>IF(ISNA(VLOOKUP($B108,'[2]1516 Exp_Rev Access'!$F$7:$FS$310,79,FALSE)),"",VLOOKUP($B108,'[2]1516 Exp_Rev Access'!$F$7:$FS$310,79,FALSE))</f>
        <v>101389.02</v>
      </c>
      <c r="CW108" s="90">
        <f>IF(ISNA(VLOOKUP($B108,'[2]1516 Exp_Rev Access'!$F$7:$FS$310,80,FALSE)),"",VLOOKUP($B108,'[2]1516 Exp_Rev Access'!$F$7:$FS$310,80,FALSE))</f>
        <v>96393</v>
      </c>
      <c r="CX108" s="90">
        <f>IF(ISNA(VLOOKUP($B108,'[2]1516 Exp_Rev Access'!$F$7:$FS$310,81,FALSE)),"",VLOOKUP($B108,'[2]1516 Exp_Rev Access'!$F$7:$FS$310,81,FALSE))</f>
        <v>0</v>
      </c>
      <c r="CY108" s="90">
        <f>IF(ISNA(VLOOKUP($B108,'[2]1516 Exp_Rev Access'!$F$7:$FS$310,82,FALSE)),"",VLOOKUP($B108,'[2]1516 Exp_Rev Access'!$F$7:$FS$310,82,FALSE))</f>
        <v>0</v>
      </c>
      <c r="CZ108" s="90">
        <f>IF(ISNA(VLOOKUP($B108,'[2]1516 Exp_Rev Access'!$F$7:$FS$310,83,FALSE)),"",VLOOKUP($B108,'[2]1516 Exp_Rev Access'!$F$7:$FS$310,83,FALSE))</f>
        <v>0</v>
      </c>
      <c r="DA108" s="90">
        <f>IF(ISNA(VLOOKUP($B108,'[2]1516 Exp_Rev Access'!$F$7:$FS$310,84,FALSE)),"",VLOOKUP($B108,'[2]1516 Exp_Rev Access'!$F$7:$FS$310,84,FALSE))</f>
        <v>0</v>
      </c>
      <c r="DB108" s="90">
        <f>IF(ISNA(VLOOKUP($B108,'[2]1516 Exp_Rev Access'!$F$7:$FS$310,85,FALSE)),"",VLOOKUP($B108,'[2]1516 Exp_Rev Access'!$F$7:$FS$310,85,FALSE))</f>
        <v>121462.24</v>
      </c>
      <c r="DC108" s="90">
        <f>IF(ISNA(VLOOKUP($B108,'[2]1516 Exp_Rev Access'!$F$7:$FS$310,86,FALSE)),"",VLOOKUP($B108,'[2]1516 Exp_Rev Access'!$F$7:$FS$310,86,FALSE))</f>
        <v>0</v>
      </c>
      <c r="DD108" s="90">
        <f>IF(ISNA(VLOOKUP($B108,'[2]1516 Exp_Rev Access'!$F$7:$FS$310,87,FALSE)),"",VLOOKUP($B108,'[2]1516 Exp_Rev Access'!$F$7:$FS$310,87,FALSE))</f>
        <v>0</v>
      </c>
      <c r="DE108" s="90">
        <f>IF(ISNA(VLOOKUP($B108,'[2]1516 Exp_Rev Access'!$F$7:$FS$310,88,FALSE)),"",VLOOKUP($B108,'[2]1516 Exp_Rev Access'!$F$7:$FS$310,88,FALSE))</f>
        <v>0</v>
      </c>
      <c r="DF108" s="90">
        <f>IF(ISNA(VLOOKUP($B108,'[2]1516 Exp_Rev Access'!$F$7:$FS$310,89,FALSE)),"",VLOOKUP($B108,'[2]1516 Exp_Rev Access'!$F$7:$FS$310,89,FALSE))</f>
        <v>0</v>
      </c>
      <c r="DG108" s="90">
        <f>IF(ISNA(VLOOKUP($B108,'[2]1516 Exp_Rev Access'!$F$7:$FS$310,90,FALSE)),"",VLOOKUP($B108,'[2]1516 Exp_Rev Access'!$F$7:$FS$310,90,FALSE))</f>
        <v>0</v>
      </c>
      <c r="DH108" s="90">
        <f>IF(ISNA(VLOOKUP($B108,'[2]1516 Exp_Rev Access'!$F$7:$FS$310,91,FALSE)),"",VLOOKUP($B108,'[2]1516 Exp_Rev Access'!$F$7:$FS$310,91,FALSE))</f>
        <v>0</v>
      </c>
      <c r="DI108" s="90">
        <f>IF(ISNA(VLOOKUP($B108,'[2]1516 Exp_Rev Access'!$F$7:$FS$310,92,FALSE)),"",VLOOKUP($B108,'[2]1516 Exp_Rev Access'!$F$7:$FS$310,92,FALSE))</f>
        <v>719959.18</v>
      </c>
      <c r="DJ108" s="90">
        <f>IF(ISNA(VLOOKUP($B108,'[2]1516 Exp_Rev Access'!$F$7:$FS$310,93,FALSE)),"",VLOOKUP($B108,'[2]1516 Exp_Rev Access'!$F$7:$FS$310,93,FALSE))</f>
        <v>0</v>
      </c>
      <c r="DK108" s="90">
        <f>IF(ISNA(VLOOKUP($B108,'[2]1516 Exp_Rev Access'!$F$7:$FS$310,94,FALSE)),"",VLOOKUP($B108,'[2]1516 Exp_Rev Access'!$F$7:$FS$310,94,FALSE))</f>
        <v>0</v>
      </c>
      <c r="DL108" s="90">
        <f>IF(ISNA(VLOOKUP($B108,'[2]1516 Exp_Rev Access'!$F$7:$FS$310,95,FALSE)),"",VLOOKUP($B108,'[2]1516 Exp_Rev Access'!$F$7:$FS$310,95,FALSE))</f>
        <v>0</v>
      </c>
      <c r="DM108" s="90">
        <f>IF(ISNA(VLOOKUP($B108,'[2]1516 Exp_Rev Access'!$F$7:$FS$310,96,FALSE)),"",VLOOKUP($B108,'[2]1516 Exp_Rev Access'!$F$7:$FS$310,96,FALSE))</f>
        <v>0</v>
      </c>
      <c r="DN108" s="90">
        <f>IF(ISNA(VLOOKUP($B108,'[2]1516 Exp_Rev Access'!$F$7:$FS$310,97,FALSE)),"",VLOOKUP($B108,'[2]1516 Exp_Rev Access'!$F$7:$FS$310,97,FALSE))</f>
        <v>0</v>
      </c>
      <c r="DO108" s="90">
        <f>IF(ISNA(VLOOKUP($B108,'[2]1516 Exp_Rev Access'!$F$7:$FS$310,98,FALSE)),"",VLOOKUP($B108,'[2]1516 Exp_Rev Access'!$F$7:$FS$310,98,FALSE))</f>
        <v>0</v>
      </c>
      <c r="DP108" s="90">
        <f>IF(ISNA(VLOOKUP($B108,'[2]1516 Exp_Rev Access'!$F$7:$FS$310,99,FALSE)),"",VLOOKUP($B108,'[2]1516 Exp_Rev Access'!$F$7:$FS$310,99,FALSE))</f>
        <v>0</v>
      </c>
      <c r="DQ108" s="90">
        <f>IF(ISNA(VLOOKUP($B108,'[2]1516 Exp_Rev Access'!$F$7:$FS$310,100,FALSE)),"",VLOOKUP($B108,'[2]1516 Exp_Rev Access'!$F$7:$FS$310,100,FALSE))</f>
        <v>0</v>
      </c>
      <c r="DR108" s="90">
        <f>IF(ISNA(VLOOKUP($B108,'[2]1516 Exp_Rev Access'!$F$7:$FS$310,101,FALSE)),"",VLOOKUP($B108,'[2]1516 Exp_Rev Access'!$F$7:$FS$310,101,FALSE))</f>
        <v>0</v>
      </c>
      <c r="DS108" s="90">
        <f>IF(ISNA(VLOOKUP($B108,'[2]1516 Exp_Rev Access'!$F$7:$FS$310,102,FALSE)),"",VLOOKUP($B108,'[2]1516 Exp_Rev Access'!$F$7:$FS$310,102,FALSE))</f>
        <v>0</v>
      </c>
      <c r="DT108" s="90">
        <f>IF(ISNA(VLOOKUP($B108,'[2]1516 Exp_Rev Access'!$F$7:$FS$310,103,FALSE)),"",VLOOKUP($B108,'[2]1516 Exp_Rev Access'!$F$7:$FS$310,103,FALSE))</f>
        <v>0</v>
      </c>
      <c r="DU108" s="90">
        <f>IF(ISNA(VLOOKUP($B108,'[2]1516 Exp_Rev Access'!$F$7:$FS$310,104,FALSE)),"",VLOOKUP($B108,'[2]1516 Exp_Rev Access'!$F$7:$FS$310,104,FALSE))</f>
        <v>0</v>
      </c>
      <c r="DV108" s="90">
        <f>IF(ISNA(VLOOKUP($B108,'[2]1516 Exp_Rev Access'!$F$7:$FS$310,105,FALSE)),"",VLOOKUP($B108,'[2]1516 Exp_Rev Access'!$F$7:$FS$310,105,FALSE))</f>
        <v>0</v>
      </c>
      <c r="DW108" s="90">
        <f>IF(ISNA(VLOOKUP($B108,'[2]1516 Exp_Rev Access'!$F$7:$FS$310,106,FALSE)),"",VLOOKUP($B108,'[2]1516 Exp_Rev Access'!$F$7:$FS$310,106,FALSE))</f>
        <v>0</v>
      </c>
      <c r="DX108" s="90">
        <f>IF(ISNA(VLOOKUP($B108,'[2]1516 Exp_Rev Access'!$F$7:$FS$310,107,FALSE)),"",VLOOKUP($B108,'[2]1516 Exp_Rev Access'!$F$7:$FS$310,107,FALSE))</f>
        <v>0</v>
      </c>
      <c r="DY108" s="90">
        <f>IF(ISNA(VLOOKUP($B108,'[2]1516 Exp_Rev Access'!$F$7:$FS$310,108,FALSE)),"",VLOOKUP($B108,'[2]1516 Exp_Rev Access'!$F$7:$FS$310,108,FALSE))</f>
        <v>0</v>
      </c>
      <c r="DZ108" s="90">
        <f>IF(ISNA(VLOOKUP($B108,'[2]1516 Exp_Rev Access'!$F$7:$FS$310,109,FALSE)),"",VLOOKUP($B108,'[2]1516 Exp_Rev Access'!$F$7:$FS$310,109,FALSE))</f>
        <v>0</v>
      </c>
      <c r="EA108" s="90">
        <f>IF(ISNA(VLOOKUP($B108,'[2]1516 Exp_Rev Access'!$F$7:$FS$310,110,FALSE)),"",VLOOKUP($B108,'[2]1516 Exp_Rev Access'!$F$7:$FS$310,110,FALSE))</f>
        <v>0</v>
      </c>
      <c r="EB108" s="90">
        <f>IF(ISNA(VLOOKUP($B108,'[2]1516 Exp_Rev Access'!$F$7:$FS$310,111,FALSE)),"",VLOOKUP($B108,'[2]1516 Exp_Rev Access'!$F$7:$FS$310,111,FALSE))</f>
        <v>0</v>
      </c>
      <c r="EC108" s="90">
        <f>IF(ISNA(VLOOKUP($B108,'[2]1516 Exp_Rev Access'!$F$7:$FS$310,112,FALSE)),"",VLOOKUP($B108,'[2]1516 Exp_Rev Access'!$F$7:$FS$310,112,FALSE))</f>
        <v>0</v>
      </c>
      <c r="ED108" s="90">
        <f>IF(ISNA(VLOOKUP($B108,'[2]1516 Exp_Rev Access'!$F$7:$FS$310,113,FALSE)),"",VLOOKUP($B108,'[2]1516 Exp_Rev Access'!$F$7:$FS$310,113,FALSE))</f>
        <v>0</v>
      </c>
      <c r="EE108" s="90">
        <f>IF(ISNA(VLOOKUP($B108,'[2]1516 Exp_Rev Access'!$F$7:$FS$310,114,FALSE)),"",VLOOKUP($B108,'[2]1516 Exp_Rev Access'!$F$7:$FS$310,114,FALSE))</f>
        <v>0</v>
      </c>
      <c r="EF108" s="90">
        <f>IF(ISNA(VLOOKUP($B108,'[2]1516 Exp_Rev Access'!$F$7:$FS$310,115,FALSE)),"",VLOOKUP($B108,'[2]1516 Exp_Rev Access'!$F$7:$FS$310,115,FALSE))</f>
        <v>0</v>
      </c>
      <c r="EG108" s="90">
        <f>IF(ISNA(VLOOKUP($B108,'[2]1516 Exp_Rev Access'!$F$7:$FS$310,116,FALSE)),"",VLOOKUP($B108,'[2]1516 Exp_Rev Access'!$F$7:$FS$310,116,FALSE))</f>
        <v>0</v>
      </c>
      <c r="EH108" s="90">
        <f>IF(ISNA(VLOOKUP($B108,'[2]1516 Exp_Rev Access'!$F$7:$FS$310,117,FALSE)),"",VLOOKUP($B108,'[2]1516 Exp_Rev Access'!$F$7:$FS$310,117,FALSE))</f>
        <v>0</v>
      </c>
      <c r="EI108" s="90">
        <f>IF(ISNA(VLOOKUP($B108,'[2]1516 Exp_Rev Access'!$F$7:$FS$310,118,FALSE)),"",VLOOKUP($B108,'[2]1516 Exp_Rev Access'!$F$7:$FS$310,118,FALSE))</f>
        <v>0</v>
      </c>
      <c r="EJ108" s="90">
        <f>IF(ISNA(VLOOKUP($B108,'[2]1516 Exp_Rev Access'!$F$7:$FS$310,119,FALSE)),"",VLOOKUP($B108,'[2]1516 Exp_Rev Access'!$F$7:$FS$310,119,FALSE))</f>
        <v>0</v>
      </c>
      <c r="EK108" s="90">
        <f>IF(ISNA(VLOOKUP($B108,'[2]1516 Exp_Rev Access'!$F$7:$FS$310,120,FALSE)),"",VLOOKUP($B108,'[2]1516 Exp_Rev Access'!$F$7:$FS$310,120,FALSE))</f>
        <v>0</v>
      </c>
      <c r="EL108" s="90">
        <f>IF(ISNA(VLOOKUP($B108,'[2]1516 Exp_Rev Access'!$F$7:$FS$310,121,FALSE)),"",VLOOKUP($B108,'[2]1516 Exp_Rev Access'!$F$7:$FS$310,121,FALSE))</f>
        <v>0</v>
      </c>
      <c r="EM108" s="90">
        <f>IF(ISNA(VLOOKUP($B108,'[2]1516 Exp_Rev Access'!$F$7:$FS$310,122,FALSE)),"",VLOOKUP($B108,'[2]1516 Exp_Rev Access'!$F$7:$FS$310,122,FALSE))</f>
        <v>0</v>
      </c>
      <c r="EN108" s="90">
        <f>IF(ISNA(VLOOKUP($B108,'[2]1516 Exp_Rev Access'!$F$7:$FS$310,123,FALSE)),"",VLOOKUP($B108,'[2]1516 Exp_Rev Access'!$F$7:$FS$310,123,FALSE))</f>
        <v>159710.16</v>
      </c>
      <c r="EO108" s="90">
        <f>IF(ISNA(VLOOKUP($B108,'[2]1516 Exp_Rev Access'!$F$7:$FS$310,124,FALSE)),"",VLOOKUP($B108,'[2]1516 Exp_Rev Access'!$F$7:$FS$310,124,FALSE))</f>
        <v>0</v>
      </c>
      <c r="EP108" s="90">
        <f>IF(ISNA(VLOOKUP($B108,'[2]1516 Exp_Rev Access'!$F$7:$FS$310,125,FALSE)),"",VLOOKUP($B108,'[2]1516 Exp_Rev Access'!$F$7:$FS$310,125,FALSE))</f>
        <v>0</v>
      </c>
      <c r="EQ108" s="90">
        <f>IF(ISNA(VLOOKUP($B108,'[2]1516 Exp_Rev Access'!$F$7:$FS$310,126,FALSE)),"",VLOOKUP($B108,'[2]1516 Exp_Rev Access'!$F$7:$FS$310,126,FALSE))</f>
        <v>0</v>
      </c>
      <c r="ER108" s="90">
        <f>IF(ISNA(VLOOKUP($B108,'[2]1516 Exp_Rev Access'!$F$7:$FS$310,127,FALSE)),"",VLOOKUP($B108,'[2]1516 Exp_Rev Access'!$F$7:$FS$310,127,FALSE))</f>
        <v>0</v>
      </c>
      <c r="ES108" s="90">
        <f>IF(ISNA(VLOOKUP($B108,'[2]1516 Exp_Rev Access'!$F$7:$FS$310,128,FALSE)),"",VLOOKUP($B108,'[2]1516 Exp_Rev Access'!$F$7:$FS$310,128,FALSE))</f>
        <v>0</v>
      </c>
      <c r="ET108" s="90">
        <f>IF(ISNA(VLOOKUP($B108,'[2]1516 Exp_Rev Access'!$F$7:$FS$310,129,FALSE)),"",VLOOKUP($B108,'[2]1516 Exp_Rev Access'!$F$7:$FS$310,129,FALSE))</f>
        <v>0</v>
      </c>
      <c r="EU108" s="90">
        <f>IF(ISNA(VLOOKUP($B108,'[2]1516 Exp_Rev Access'!$F$7:$FS$310,130,FALSE)),"",VLOOKUP($B108,'[2]1516 Exp_Rev Access'!$F$7:$FS$310,130,FALSE))</f>
        <v>0</v>
      </c>
      <c r="EV108" s="90">
        <f>IF(ISNA(VLOOKUP($B108,'[2]1516 Exp_Rev Access'!$F$7:$FS$310,131,FALSE)),"",VLOOKUP($B108,'[2]1516 Exp_Rev Access'!$F$7:$FS$310,131,FALSE))</f>
        <v>9654.7099999999991</v>
      </c>
      <c r="EW108" s="90">
        <f>IF(ISNA(VLOOKUP($B108,'[2]1516 Exp_Rev Access'!$F$7:$FS$310,132,FALSE)),"",VLOOKUP($B108,'[2]1516 Exp_Rev Access'!$F$7:$FS$310,132,FALSE))</f>
        <v>0</v>
      </c>
      <c r="EX108" s="90">
        <f>IF(ISNA(VLOOKUP($B108,'[2]1516 Exp_Rev Access'!$F$7:$FS$310,133,FALSE)),"",VLOOKUP($B108,'[2]1516 Exp_Rev Access'!$F$7:$FS$310,133,FALSE))</f>
        <v>0</v>
      </c>
      <c r="EY108" s="90">
        <f>IF(ISNA(VLOOKUP($B108,'[2]1516 Exp_Rev Access'!$F$7:$FS$310,134,FALSE)),"",VLOOKUP($B108,'[2]1516 Exp_Rev Access'!$F$7:$FS$310,134,FALSE))</f>
        <v>0</v>
      </c>
      <c r="EZ108" s="90">
        <f>IF(ISNA(VLOOKUP($B108,'[2]1516 Exp_Rev Access'!$F$7:$FS$310,135,FALSE)),"",VLOOKUP($B108,'[2]1516 Exp_Rev Access'!$F$7:$FS$310,135,FALSE))</f>
        <v>0</v>
      </c>
      <c r="FA108" s="90">
        <f>IF(ISNA(VLOOKUP($B108,'[2]1516 Exp_Rev Access'!$F$7:$FS$310,136,FALSE)),"",VLOOKUP($B108,'[2]1516 Exp_Rev Access'!$F$7:$FS$310,136,FALSE))</f>
        <v>0</v>
      </c>
      <c r="FB108" s="90">
        <f>IF(ISNA(VLOOKUP($B108,'[2]1516 Exp_Rev Access'!$F$7:$FS$310,137,FALSE)),"",VLOOKUP($B108,'[2]1516 Exp_Rev Access'!$F$7:$FS$310,137,FALSE))</f>
        <v>0</v>
      </c>
      <c r="FC108" s="90">
        <f>IF(ISNA(VLOOKUP($B108,'[2]1516 Exp_Rev Access'!$F$7:$FS$310,138,FALSE)),"",VLOOKUP($B108,'[2]1516 Exp_Rev Access'!$F$7:$FS$310,138,FALSE))</f>
        <v>0</v>
      </c>
      <c r="FD108" s="90">
        <f>IF(ISNA(VLOOKUP($B108,'[2]1516 Exp_Rev Access'!$F$7:$FS$310,139,FALSE)),"",VLOOKUP($B108,'[2]1516 Exp_Rev Access'!$F$7:$FS$310,139,FALSE))</f>
        <v>0</v>
      </c>
      <c r="FE108" s="90">
        <f>IF(ISNA(VLOOKUP($B108,'[2]1516 Exp_Rev Access'!$F$7:$FS$310,140,FALSE)),"",VLOOKUP($B108,'[2]1516 Exp_Rev Access'!$F$7:$FS$310,140,FALSE))</f>
        <v>0</v>
      </c>
      <c r="FF108" s="90">
        <f>IF(ISNA(VLOOKUP($B108,'[2]1516 Exp_Rev Access'!$F$7:$FS$310,141,FALSE)),"",VLOOKUP($B108,'[2]1516 Exp_Rev Access'!$F$7:$FS$310,141,FALSE))</f>
        <v>0</v>
      </c>
      <c r="FG108" s="90">
        <f>IF(ISNA(VLOOKUP($B108,'[2]1516 Exp_Rev Access'!$F$7:$FS$310,142,FALSE)),"",VLOOKUP($B108,'[2]1516 Exp_Rev Access'!$F$7:$FS$310,142,FALSE))</f>
        <v>0</v>
      </c>
      <c r="FH108" s="90">
        <f>IF(ISNA(VLOOKUP($B108,'[2]1516 Exp_Rev Access'!$F$7:$FS$310,143,FALSE)),"",VLOOKUP($B108,'[2]1516 Exp_Rev Access'!$F$7:$FS$310,143,FALSE))</f>
        <v>0</v>
      </c>
      <c r="FI108" s="90">
        <f>IF(ISNA(VLOOKUP($B108,'[2]1516 Exp_Rev Access'!$F$7:$FS$310,144,FALSE)),"",VLOOKUP($B108,'[2]1516 Exp_Rev Access'!$F$7:$FS$310,144,FALSE))</f>
        <v>0</v>
      </c>
      <c r="FJ108" s="90">
        <f>IF(ISNA(VLOOKUP($B108,'[2]1516 Exp_Rev Access'!$F$7:$FS$310,145,FALSE)),"",VLOOKUP($B108,'[2]1516 Exp_Rev Access'!$F$7:$FS$310,145,FALSE))</f>
        <v>0</v>
      </c>
      <c r="FK108" s="90">
        <f>IF(ISNA(VLOOKUP($B108,'[2]1516 Exp_Rev Access'!$F$7:$FS$310,146,FALSE)),"",VLOOKUP($B108,'[2]1516 Exp_Rev Access'!$F$7:$FS$310,146,FALSE))</f>
        <v>0</v>
      </c>
      <c r="FL108" s="90">
        <f>IF(ISNA(VLOOKUP($B108,'[2]1516 Exp_Rev Access'!$F$7:$FS$310,1147,FALSE)),"",VLOOKUP($B108,'[2]1516 Exp_Rev Access'!$F$7:$FS$310,147,FALSE))</f>
        <v>0</v>
      </c>
      <c r="FM108" s="90">
        <f>IF(ISNA(VLOOKUP($B108,'[2]1516 Exp_Rev Access'!$F$7:$FS$310,148,FALSE)),"",VLOOKUP($B108,'[2]1516 Exp_Rev Access'!$F$7:$FS$310,148,FALSE))</f>
        <v>0</v>
      </c>
      <c r="FN108" s="90">
        <f>IF(ISNA(VLOOKUP($B108,'[2]1516 Exp_Rev Access'!$F$7:$FS$310,149,FALSE)),"",VLOOKUP($B108,'[2]1516 Exp_Rev Access'!$F$7:$FS$310,149,FALSE))</f>
        <v>0</v>
      </c>
      <c r="FO108" s="90">
        <f>IF(ISNA(VLOOKUP($B108,'[2]1516 Exp_Rev Access'!$F$7:$FS$310,150,FALSE)),"",VLOOKUP($B108,'[2]1516 Exp_Rev Access'!$F$7:$FS$310,150,FALSE))</f>
        <v>0</v>
      </c>
      <c r="FP108" s="90">
        <f>IF(ISNA(VLOOKUP($B108,'[2]1516 Exp_Rev Access'!$F$7:$FS$310,151,FALSE)),"",VLOOKUP($B108,'[2]1516 Exp_Rev Access'!$F$7:$FS$310,151,FALSE))</f>
        <v>0</v>
      </c>
      <c r="FQ108" s="90">
        <f>IF(ISNA(VLOOKUP($B108,'[2]1516 Exp_Rev Access'!$F$7:$FS$310,152,FALSE)),"",VLOOKUP($B108,'[2]1516 Exp_Rev Access'!$F$7:$FS$310,152,FALSE))</f>
        <v>0</v>
      </c>
      <c r="FR108" s="90">
        <f>IF(ISNA(VLOOKUP($B108,'[2]1516 Exp_Rev Access'!$F$7:$FS$310,153,FALSE)),"",VLOOKUP($B108,'[2]1516 Exp_Rev Access'!$F$7:$FS$310,153,FALSE))</f>
        <v>54238.47</v>
      </c>
      <c r="FS108" s="53">
        <f t="shared" si="298"/>
        <v>2190267.8400000003</v>
      </c>
      <c r="FT108" s="92">
        <f t="shared" si="299"/>
        <v>0.11594449406403118</v>
      </c>
      <c r="FU108" s="98">
        <f t="shared" si="300"/>
        <v>1276.0824050337919</v>
      </c>
      <c r="FV108" s="90">
        <f>IF(ISNA(VLOOKUP($B108,'[2]1516 Exp_Rev Access'!$F$7:$FS$310,154,FALSE)),"",VLOOKUP($B108,'[2]1516 Exp_Rev Access'!$F$7:$FS$310,154,FALSE))</f>
        <v>0</v>
      </c>
      <c r="FW108" s="90">
        <f>IF(ISNA(VLOOKUP($B108,'[2]1516 Exp_Rev Access'!$F$7:$FS$310,155,FALSE)),"",VLOOKUP($B108,'[2]1516 Exp_Rev Access'!$F$7:$FS$310,155,FALSE))</f>
        <v>0</v>
      </c>
      <c r="FX108" s="90">
        <f>IF(ISNA(VLOOKUP($B108,'[2]1516 Exp_Rev Access'!$F$7:$FS$310,156,FALSE)),"",VLOOKUP($B108,'[2]1516 Exp_Rev Access'!$F$7:$FS$310,156,FALSE))</f>
        <v>0</v>
      </c>
      <c r="FY108" s="90">
        <f>IF(ISNA(VLOOKUP($B108,'[2]1516 Exp_Rev Access'!$F$7:$FS$310,157,FALSE)),"",VLOOKUP($B108,'[2]1516 Exp_Rev Access'!$F$7:$FS$310,157,FALSE))</f>
        <v>0</v>
      </c>
      <c r="FZ108" s="90">
        <f>IF(ISNA(VLOOKUP($B108,'[2]1516 Exp_Rev Access'!$F$7:$FS$310,158,FALSE)),"",VLOOKUP($B108,'[2]1516 Exp_Rev Access'!$F$7:$FS$310,158,FALSE))</f>
        <v>0</v>
      </c>
      <c r="GA108" s="90">
        <f>IF(ISNA(VLOOKUP($B108,'[2]1516 Exp_Rev Access'!$F$7:$FS$310,159,FALSE)),"",VLOOKUP($B108,'[2]1516 Exp_Rev Access'!$F$7:$FS$310,159,FALSE))</f>
        <v>0</v>
      </c>
      <c r="GB108" s="90">
        <f>IF(ISNA(VLOOKUP($B108,'[2]1516 Exp_Rev Access'!$F$7:$FS$310,160,FALSE)),"",VLOOKUP($B108,'[2]1516 Exp_Rev Access'!$F$7:$FS$310,160,FALSE))</f>
        <v>0</v>
      </c>
      <c r="GC108" s="90">
        <f>IF(ISNA(VLOOKUP($B108,'[2]1516 Exp_Rev Access'!$F$7:$FS$310,161,FALSE)),"",VLOOKUP($B108,'[2]1516 Exp_Rev Access'!$F$7:$FS$310,161,FALSE))</f>
        <v>0</v>
      </c>
      <c r="GD108" s="90">
        <f>IF(ISNA(VLOOKUP($B108,'[2]1516 Exp_Rev Access'!$F$7:$FS$310,162,FALSE)),"",VLOOKUP($B108,'[2]1516 Exp_Rev Access'!$F$7:$FS$310,162,FALSE))</f>
        <v>0</v>
      </c>
      <c r="GE108" s="90">
        <f>IF(ISNA(VLOOKUP($B108,'[2]1516 Exp_Rev Access'!$F$7:$FS$310,163,FALSE)),"",VLOOKUP($B108,'[2]1516 Exp_Rev Access'!$F$7:$FS$310,163,FALSE))</f>
        <v>0</v>
      </c>
      <c r="GF108" s="90">
        <f>IF(ISNA(VLOOKUP($B108,'[2]1516 Exp_Rev Access'!$F$7:$FS$310,164,FALSE)),"",VLOOKUP($B108,'[2]1516 Exp_Rev Access'!$F$7:$FS$310,164,FALSE))</f>
        <v>0</v>
      </c>
      <c r="GG108" s="90">
        <f>IF(ISNA(VLOOKUP($B108,'[2]1516 Exp_Rev Access'!$F$7:$FS$310,165,FALSE)),"",VLOOKUP($B108,'[2]1516 Exp_Rev Access'!$F$7:$FS$310,165,FALSE))</f>
        <v>0</v>
      </c>
      <c r="GH108" s="90">
        <f>IF(ISNA(VLOOKUP($B108,'[2]1516 Exp_Rev Access'!$F$7:$FS$310,166,FALSE)),"",VLOOKUP($B108,'[2]1516 Exp_Rev Access'!$F$7:$FS$310,166,FALSE))</f>
        <v>0</v>
      </c>
      <c r="GI108" s="90">
        <f>IF(ISNA(VLOOKUP($B108,'[2]1516 Exp_Rev Access'!$F$7:$FS$310,167,FALSE)),"",VLOOKUP($B108,'[2]1516 Exp_Rev Access'!$F$7:$FS$310,167,FALSE))</f>
        <v>0</v>
      </c>
      <c r="GJ108" s="90">
        <f>IF(ISNA(VLOOKUP($B108,'[2]1516 Exp_Rev Access'!$F$7:$FS$310,168,FALSE)),"",VLOOKUP($B108,'[2]1516 Exp_Rev Access'!$F$7:$FS$310,168,FALSE))</f>
        <v>0</v>
      </c>
      <c r="GK108" s="90">
        <f>IF(ISNA(VLOOKUP($B108,'[2]1516 Exp_Rev Access'!$F$7:$FS$310,169,FALSE)),"",VLOOKUP($B108,'[2]1516 Exp_Rev Access'!$F$7:$FS$310,169,FALSE))</f>
        <v>0</v>
      </c>
      <c r="GL108" s="90">
        <f>IF(ISNA(VLOOKUP($B108,'[2]1516 Exp_Rev Access'!$F$7:$FS$310,170,FALSE)),"",VLOOKUP($B108,'[2]1516 Exp_Rev Access'!$F$7:$FS$310,170,FALSE))</f>
        <v>0</v>
      </c>
      <c r="GM108" s="90">
        <f>IF(ISNA(VLOOKUP($B108,'[2]1516 Exp_Rev Access'!$F$7:$FT$310,171,FALSE)),"",VLOOKUP($B108,'[2]1516 Exp_Rev Access'!$F$7:$FT$310,171,FALSE))</f>
        <v>0</v>
      </c>
      <c r="GN108" s="90">
        <f>IF(ISNA(VLOOKUP($B108,'[2]1516 Exp_Rev Access'!$F$7:$FU$310,172,FALSE)),"",VLOOKUP($B108,'[2]1516 Exp_Rev Access'!$F$7:$FU$310,172,FALSE))</f>
        <v>0</v>
      </c>
      <c r="GO108" s="90">
        <f>IF(ISNA(VLOOKUP($B108,'[2]1516 Exp_Rev Access'!$F$7:$FV$310,173,FALSE)),"",VLOOKUP($B108,'[2]1516 Exp_Rev Access'!$F$7:$FV$310,173,FALSE))</f>
        <v>0</v>
      </c>
      <c r="GP108" s="90">
        <f>IF(ISNA(VLOOKUP($B108,'[2]1516 Exp_Rev Access'!$F$7:$GA$310,174,FALSE)),"",VLOOKUP($B108,'[2]1516 Exp_Rev Access'!$F$7:$GA$310,174,FALSE))</f>
        <v>0</v>
      </c>
      <c r="GQ108" s="90">
        <f>IF(ISNA(VLOOKUP($B108,'[2]1516 Exp_Rev Access'!$F$7:$GA$310,175,FALSE)),"",VLOOKUP($B108,'[2]1516 Exp_Rev Access'!$F$7:$GA$310,175,FALSE))</f>
        <v>0</v>
      </c>
      <c r="GR108" s="90">
        <f>IF(ISNA(VLOOKUP($B108,'[2]1516 Exp_Rev Access'!$F$7:$GA$310,176,FALSE)),"",VLOOKUP($B108,'[2]1516 Exp_Rev Access'!$F$7:$GA$310,176,FALSE))</f>
        <v>0</v>
      </c>
      <c r="GS108" s="90">
        <f>IF(ISNA(VLOOKUP($B108,'[2]1516 Exp_Rev Access'!$F$7:$GA$310,177,FALSE)),"",VLOOKUP($B108,'[2]1516 Exp_Rev Access'!$F$7:$GA$310,177,FALSE))</f>
        <v>0</v>
      </c>
      <c r="GT108" s="90">
        <f>IF(ISNA(VLOOKUP($B108,'[2]1516 Exp_Rev Access'!$F$7:$GA$310,178,FALSE)),"",VLOOKUP($B108,'[2]1516 Exp_Rev Access'!$F$7:$GA$310,178,FALSE))</f>
        <v>0</v>
      </c>
      <c r="GU108" s="53">
        <f t="shared" si="301"/>
        <v>0</v>
      </c>
      <c r="GV108" s="92"/>
      <c r="GW108" s="96">
        <f t="shared" si="303"/>
        <v>0</v>
      </c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</row>
    <row r="109" spans="1:222" x14ac:dyDescent="0.2">
      <c r="B109" s="87" t="s">
        <v>316</v>
      </c>
      <c r="C109" s="87" t="s">
        <v>317</v>
      </c>
      <c r="D109" s="88">
        <f>IF(ISNA(VLOOKUP($B109,'[2]1516 enrollment_Rev_Exp by size'!$A$6:$C$325,3,FALSE)),"",VLOOKUP($B109,'[2]1516 enrollment_Rev_Exp by size'!$A$6:$C$325,3,FALSE))</f>
        <v>8463.5500000000011</v>
      </c>
      <c r="E109" s="89">
        <v>98630265.260000005</v>
      </c>
      <c r="F109" s="67">
        <f t="shared" si="282"/>
        <v>98630265.25999999</v>
      </c>
      <c r="G109" s="67">
        <f t="shared" si="283"/>
        <v>0</v>
      </c>
      <c r="H109" s="90">
        <f>IF(ISNA(VLOOKUP($B109,'[2]1516 Exp_Rev Access'!$F$7:$FS$310,2,FALSE)),"",VLOOKUP($B109,'[2]1516 Exp_Rev Access'!$F$7:$FS$310,2,FALSE))</f>
        <v>16912971.52</v>
      </c>
      <c r="I109" s="90">
        <f>IF(ISNA(VLOOKUP($B109,'[2]1516 Exp_Rev Access'!$F$7:$FS$310,3,FALSE)),"",VLOOKUP($B109,'[2]1516 Exp_Rev Access'!$F$7:$FS$310,3,FALSE))</f>
        <v>0</v>
      </c>
      <c r="J109" s="90">
        <f>IF(ISNA(VLOOKUP($B109,'[2]1516 Exp_Rev Access'!$F$7:$FS$310,4,FALSE)),"",VLOOKUP($B109,'[2]1516 Exp_Rev Access'!$F$7:$FS$310,4,FALSE))</f>
        <v>2424.64</v>
      </c>
      <c r="K109" s="90">
        <f>IF(ISNA(VLOOKUP($B109,'[2]1516 Exp_Rev Access'!$F$7:$FS$310,5,FALSE)),"-",VLOOKUP($B109,'[2]1516 Exp_Rev Access'!$F$7:$FS$310,5,FALSE))</f>
        <v>0</v>
      </c>
      <c r="L109" s="90">
        <f>IF(ISNA(VLOOKUP($B109,'[2]1516 Exp_Rev Access'!$F$7:$FS$310,6,FALSE)),"",VLOOKUP($B109,'[2]1516 Exp_Rev Access'!$F$7:$FS$310,6,FALSE))</f>
        <v>0</v>
      </c>
      <c r="M109" s="90">
        <f>IF(ISNA(VLOOKUP($B109,'[2]1516 Exp_Rev Access'!$F$7:$FS$310,7,FALSE)),"",VLOOKUP($B109,'[2]1516 Exp_Rev Access'!$F$7:$FS$310,7,FALSE))</f>
        <v>0</v>
      </c>
      <c r="N109" s="53">
        <f t="shared" si="284"/>
        <v>16915396.16</v>
      </c>
      <c r="O109" s="91">
        <f t="shared" si="285"/>
        <v>0.17150309912894579</v>
      </c>
      <c r="P109" s="53">
        <f t="shared" si="286"/>
        <v>1998.6171476508082</v>
      </c>
      <c r="Q109" s="90">
        <f>IF(ISNA(VLOOKUP($B109,'[2]1516 Exp_Rev Access'!$F$7:$FS$310,8,FALSE)),"",VLOOKUP($B109,'[2]1516 Exp_Rev Access'!$F$7:$FS$310,8,FALSE))</f>
        <v>2279</v>
      </c>
      <c r="R109" s="90">
        <f>IF(ISNA(VLOOKUP($B109,'[2]1516 Exp_Rev Access'!$F$7:$FS$310,9,FALSE)),"",VLOOKUP($B109,'[2]1516 Exp_Rev Access'!$F$7:$FS$310,9,FALSE))</f>
        <v>0</v>
      </c>
      <c r="S109" s="90">
        <f>IF(ISNA(VLOOKUP($B109,'[2]1516 Exp_Rev Access'!$F$7:$FS$310,10,FALSE)),"",VLOOKUP($B109,'[2]1516 Exp_Rev Access'!$F$7:$FS$310,10,FALSE))</f>
        <v>0</v>
      </c>
      <c r="T109" s="90">
        <f>IF(ISNA(VLOOKUP($B109,'[2]1516 Exp_Rev Access'!$F$7:$FS$310,11,FALSE)),"",VLOOKUP($B109,'[2]1516 Exp_Rev Access'!$F$7:$FS$310,11,FALSE))</f>
        <v>0</v>
      </c>
      <c r="U109" s="90">
        <f>IF(ISNA(VLOOKUP($B109,'[2]1516 Exp_Rev Access'!$F$7:$FS$310,12,FALSE)),"",VLOOKUP($B109,'[2]1516 Exp_Rev Access'!$F$7:$FS$310,12,FALSE))</f>
        <v>0</v>
      </c>
      <c r="V109" s="90">
        <f>IF(ISNA(VLOOKUP($B109,'[2]1516 Exp_Rev Access'!$F$7:$FS$310,13,FALSE)),"",VLOOKUP($B109,'[2]1516 Exp_Rev Access'!$F$7:$FS$310,13,FALSE))</f>
        <v>18588</v>
      </c>
      <c r="W109" s="90">
        <f>IF(ISNA(VLOOKUP($B109,'[2]1516 Exp_Rev Access'!$F$7:$FS$310,14,FALSE)),"",VLOOKUP($B109,'[2]1516 Exp_Rev Access'!$F$7:$FS$310,14,FALSE))</f>
        <v>30083.3</v>
      </c>
      <c r="X109" s="90">
        <f>IF(ISNA(VLOOKUP($B109,'[2]1516 Exp_Rev Access'!$F$7:$FS$310,15,FALSE)),"",VLOOKUP($B109,'[2]1516 Exp_Rev Access'!$F$7:$FS$310,15,FALSE))</f>
        <v>56405</v>
      </c>
      <c r="Y109" s="90">
        <f>IF(ISNA(VLOOKUP($B109,'[2]1516 Exp_Rev Access'!$F$7:$FS$310,16,FALSE)),"",VLOOKUP($B109,'[2]1516 Exp_Rev Access'!$F$7:$FS$310,16,FALSE))</f>
        <v>34847.449999999997</v>
      </c>
      <c r="Z109" s="90">
        <f>IF(ISNA(VLOOKUP($B109,'[2]1516 Exp_Rev Access'!$F$7:$FS$310,17,FALSE)),"",VLOOKUP($B109,'[2]1516 Exp_Rev Access'!$F$7:$FS$310,17,FALSE))</f>
        <v>42157.24</v>
      </c>
      <c r="AA109" s="90">
        <f>IF(ISNA(VLOOKUP($B109,'[2]1516 Exp_Rev Access'!$F$7:$FS$310,18,FALSE)),"",VLOOKUP($B109,'[2]1516 Exp_Rev Access'!$F$7:$FS$310,18,FALSE))</f>
        <v>46709.4</v>
      </c>
      <c r="AB109" s="90">
        <f>IF(ISNA(VLOOKUP($B109,'[2]1516 Exp_Rev Access'!$F$7:$FS$310,19,FALSE)),"",VLOOKUP($B109,'[2]1516 Exp_Rev Access'!$F$7:$FS$310,19,FALSE))</f>
        <v>0</v>
      </c>
      <c r="AC109" s="90">
        <f>IF(ISNA(VLOOKUP($B109,'[2]1516 Exp_Rev Access'!$F$7:$FS$310,20,FALSE)),"",VLOOKUP($B109,'[2]1516 Exp_Rev Access'!$F$7:$FS$310,20,FALSE))</f>
        <v>0</v>
      </c>
      <c r="AD109" s="90">
        <f>IF(ISNA(VLOOKUP($B109,'[2]1516 Exp_Rev Access'!$F$7:$FS$310,21,FALSE)),"",VLOOKUP($B109,'[2]1516 Exp_Rev Access'!$F$7:$FS$310,21,FALSE))</f>
        <v>722147.22</v>
      </c>
      <c r="AE109" s="90">
        <f>IF(ISNA(VLOOKUP($B109,'[2]1516 Exp_Rev Access'!$F$7:$FS$310,22,FALSE)),"",VLOOKUP($B109,'[2]1516 Exp_Rev Access'!$F$7:$FS$310,22,FALSE))</f>
        <v>202478.53</v>
      </c>
      <c r="AF109" s="90">
        <f>IF(ISNA(VLOOKUP($B109,'[2]1516 Exp_Rev Access'!$F$7:$FS$310,23,FALSE)),"",VLOOKUP($B109,'[2]1516 Exp_Rev Access'!$F$7:$FS$310,23,FALSE))</f>
        <v>0</v>
      </c>
      <c r="AG109" s="90">
        <f>IF(ISNA(VLOOKUP($B109,'[2]1516 Exp_Rev Access'!$F$7:$FS$310,24,FALSE)),"",VLOOKUP($B109,'[2]1516 Exp_Rev Access'!$F$7:$FS$310,24,FALSE))</f>
        <v>108651.54</v>
      </c>
      <c r="AH109" s="90">
        <f>IF(ISNA(VLOOKUP($B109,'[2]1516 Exp_Rev Access'!$F$7:$FS$310,25,FALSE)),"",VLOOKUP($B109,'[2]1516 Exp_Rev Access'!$F$7:$FS$310,25,FALSE))</f>
        <v>38</v>
      </c>
      <c r="AI109" s="90">
        <f>IF(ISNA(VLOOKUP($B109,'[2]1516 Exp_Rev Access'!$F$7:$FS$310,26,FALSE)),"",VLOOKUP($B109,'[2]1516 Exp_Rev Access'!$F$7:$FS$310,26,FALSE))</f>
        <v>54376.6</v>
      </c>
      <c r="AJ109" s="90">
        <f>IF(ISNA(VLOOKUP($B109,'[2]1516 Exp_Rev Access'!$F$7:$FS$310,27,FALSE)),"",VLOOKUP($B109,'[2]1516 Exp_Rev Access'!$F$7:$FS$310,27,FALSE))</f>
        <v>8889.66</v>
      </c>
      <c r="AK109" s="90">
        <f>IF(ISNA(VLOOKUP($B109,'[2]1516 Exp_Rev Access'!$F$7:$FS$310,28,FALSE)),"",VLOOKUP($B109,'[2]1516 Exp_Rev Access'!$F$7:$FS$310,28,FALSE))</f>
        <v>538827.48</v>
      </c>
      <c r="AL109" s="90">
        <f>IF(ISNA(VLOOKUP($B109,'[2]1516 Exp_Rev Access'!$F$7:$FS$310,29,FALSE)),"",VLOOKUP($B109,'[2]1516 Exp_Rev Access'!$F$7:$FS$310,29,FALSE))</f>
        <v>0</v>
      </c>
      <c r="AM109" s="53">
        <f t="shared" si="287"/>
        <v>1866478.42</v>
      </c>
      <c r="AN109" s="92">
        <f t="shared" si="288"/>
        <v>1.8923992702237612E-2</v>
      </c>
      <c r="AO109" s="68">
        <f t="shared" si="289"/>
        <v>220.53138694755742</v>
      </c>
      <c r="AP109" s="90">
        <f>IF(ISNA(VLOOKUP($B109,'[2]1516 Exp_Rev Access'!$F$7:$FS$310,30,FALSE)),"",VLOOKUP($B109,'[2]1516 Exp_Rev Access'!$F$7:$FS$310,30,FALSE))</f>
        <v>51683780.390000001</v>
      </c>
      <c r="AQ109" s="90">
        <f>IF(ISNA(VLOOKUP($B109,'[2]1516 Exp_Rev Access'!$F$7:$FS$310,31,FALSE)),"",VLOOKUP($B109,'[2]1516 Exp_Rev Access'!$F$7:$FS$310,31,FALSE))</f>
        <v>1515917.28</v>
      </c>
      <c r="AR109" s="90">
        <f>IF(ISNA(VLOOKUP($B109,'[2]1516 Exp_Rev Access'!$F$7:$FS$310,32,FALSE)),"",VLOOKUP($B109,'[2]1516 Exp_Rev Access'!$F$7:$FS$310,32,FALSE))</f>
        <v>4624127.5199999996</v>
      </c>
      <c r="AS109" s="90">
        <f>IF(ISNA(VLOOKUP($B109,'[2]1516 Exp_Rev Access'!$F$7:$FS$310,33,FALSE)),"",VLOOKUP($B109,'[2]1516 Exp_Rev Access'!$F$7:$FS$310,33,FALSE))</f>
        <v>0</v>
      </c>
      <c r="AT109" s="90">
        <f>IF(ISNA(VLOOKUP($B109,'[2]1516 Exp_Rev Access'!$F$7:$FS$310,34,FALSE)),"",VLOOKUP($B109,'[2]1516 Exp_Rev Access'!$F$7:$FS$310,34,FALSE))</f>
        <v>0</v>
      </c>
      <c r="AU109" s="53">
        <f t="shared" si="290"/>
        <v>57823825.189999998</v>
      </c>
      <c r="AV109" s="93">
        <f t="shared" si="291"/>
        <v>0.58626857625871898</v>
      </c>
      <c r="AW109" s="53">
        <f t="shared" si="292"/>
        <v>6832.1006185347742</v>
      </c>
      <c r="AX109" s="90">
        <f>IF(ISNA(VLOOKUP($B109,'[2]1516 Exp_Rev Access'!$F$7:$FS$310,35,FALSE)),"",VLOOKUP($B109,'[2]1516 Exp_Rev Access'!$F$7:$FS$310,35,FALSE))</f>
        <v>27593.279999999999</v>
      </c>
      <c r="AY109" s="90">
        <f>IF(ISNA(VLOOKUP($B109,'[2]1516 Exp_Rev Access'!$F$7:$FS$310,36,FALSE)),"",VLOOKUP($B109,'[2]1516 Exp_Rev Access'!$F$7:$FS$310,36,FALSE))</f>
        <v>6543210.3899999997</v>
      </c>
      <c r="AZ109" s="90">
        <f>IF(ISNA(VLOOKUP($B109,'[2]1516 Exp_Rev Access'!$F$7:$FS$310,37,FALSE)),"",VLOOKUP($B109,'[2]1516 Exp_Rev Access'!$F$7:$FS$310,37,FALSE))</f>
        <v>284206.64</v>
      </c>
      <c r="BA109" s="90">
        <f>IF(ISNA(VLOOKUP($B109,'[2]1516 Exp_Rev Access'!$F$7:$FS$310,38,FALSE)),"",VLOOKUP($B109,'[2]1516 Exp_Rev Access'!$F$7:$FS$310,38,FALSE))</f>
        <v>0</v>
      </c>
      <c r="BB109" s="90">
        <f>IF(ISNA(VLOOKUP($B109,'[2]1516 Exp_Rev Access'!$F$7:$FS$310,39,FALSE)),"",VLOOKUP($B109,'[2]1516 Exp_Rev Access'!$F$7:$FS$310,39,FALSE))</f>
        <v>0</v>
      </c>
      <c r="BC109" s="90">
        <f>IF(ISNA(VLOOKUP($B109,'[2]1516 Exp_Rev Access'!$F$7:$FS$310,40,FALSE)),"",VLOOKUP($B109,'[2]1516 Exp_Rev Access'!$F$7:$FS$310,40,FALSE))</f>
        <v>2510878.13</v>
      </c>
      <c r="BD109" s="90">
        <f>IF(ISNA(VLOOKUP($B109,'[2]1516 Exp_Rev Access'!$F$7:$FS$310,41,FALSE)),"",VLOOKUP($B109,'[2]1516 Exp_Rev Access'!$F$7:$FS$310,41,FALSE))</f>
        <v>0</v>
      </c>
      <c r="BE109" s="90">
        <f>IF(ISNA(VLOOKUP($B109,'[2]1516 Exp_Rev Access'!$F$7:$FS$310,42,FALSE)),"",VLOOKUP($B109,'[2]1516 Exp_Rev Access'!$F$7:$FS$310,42,FALSE))</f>
        <v>869866.01</v>
      </c>
      <c r="BF109" s="90">
        <f>IF(ISNA(VLOOKUP($B109,'[2]1516 Exp_Rev Access'!$F$7:$FS$310,43,FALSE)),"",VLOOKUP($B109,'[2]1516 Exp_Rev Access'!$F$7:$FS$310,43,FALSE))</f>
        <v>0</v>
      </c>
      <c r="BG109" s="90">
        <f>IF(ISNA(VLOOKUP($B109,'[2]1516 Exp_Rev Access'!$F$7:$FS$310,44,FALSE)),"",VLOOKUP($B109,'[2]1516 Exp_Rev Access'!$F$7:$FS$310,44,FALSE))</f>
        <v>1123715.6299999999</v>
      </c>
      <c r="BH109" s="90">
        <f>IF(ISNA(VLOOKUP($B109,'[2]1516 Exp_Rev Access'!$F$7:$FS$310,45,FALSE)),"",VLOOKUP($B109,'[2]1516 Exp_Rev Access'!$F$7:$FS$310,45,FALSE))</f>
        <v>84375.35</v>
      </c>
      <c r="BI109" s="90">
        <f>IF(ISNA(VLOOKUP($B109,'[2]1516 Exp_Rev Access'!$F$7:$FS$310,46,FALSE)),"",VLOOKUP($B109,'[2]1516 Exp_Rev Access'!$F$7:$FS$310,46,FALSE))</f>
        <v>0</v>
      </c>
      <c r="BJ109" s="90">
        <f>IF(ISNA(VLOOKUP($B109,'[2]1516 Exp_Rev Access'!$F$7:$FS$310,47,FALSE)),"",VLOOKUP($B109,'[2]1516 Exp_Rev Access'!$F$7:$FS$310,47,FALSE))</f>
        <v>73463.070000000007</v>
      </c>
      <c r="BK109" s="90">
        <f>IF(ISNA(VLOOKUP($B109,'[2]1516 Exp_Rev Access'!$F$7:$FS$310,48,FALSE)),"",VLOOKUP($B109,'[2]1516 Exp_Rev Access'!$F$7:$FS$310,48,FALSE))</f>
        <v>2977536.28</v>
      </c>
      <c r="BL109" s="90">
        <f>IF(ISNA(VLOOKUP($B109,'[2]1516 Exp_Rev Access'!$F$7:$FS$310,49,FALSE)),"",VLOOKUP($B109,'[2]1516 Exp_Rev Access'!$F$7:$FS$310,49,FALSE))</f>
        <v>0</v>
      </c>
      <c r="BM109" s="90">
        <f>IF(ISNA(VLOOKUP($B109,'[2]1516 Exp_Rev Access'!$F$7:$FS$310,50,FALSE)),"",VLOOKUP($B109,'[2]1516 Exp_Rev Access'!$F$7:$FS$310,50,FALSE))</f>
        <v>0</v>
      </c>
      <c r="BN109" s="90">
        <f>IF(ISNA(VLOOKUP($B109,'[2]1516 Exp_Rev Access'!$F$7:$FS$310,51,FALSE)),"",VLOOKUP($B109,'[2]1516 Exp_Rev Access'!$F$7:$FS$310,51,FALSE))</f>
        <v>0</v>
      </c>
      <c r="BO109" s="90">
        <f>IF(ISNA(VLOOKUP($B109,'[2]1516 Exp_Rev Access'!$F$7:$FS$310,52,FALSE)),"",VLOOKUP($B109,'[2]1516 Exp_Rev Access'!$F$7:$FS$310,52,FALSE))</f>
        <v>0</v>
      </c>
      <c r="BP109" s="90">
        <f>IF(ISNA(VLOOKUP($B109,'[2]1516 Exp_Rev Access'!$F$7:$FS$310,53,FALSE)),"",VLOOKUP($B109,'[2]1516 Exp_Rev Access'!$F$7:$FS$310,53,FALSE))</f>
        <v>0</v>
      </c>
      <c r="BQ109" s="90">
        <f>IF(ISNA(VLOOKUP($B109,'[2]1516 Exp_Rev Access'!$F$7:$FS$310,54,FALSE)),"",VLOOKUP($B109,'[2]1516 Exp_Rev Access'!$F$7:$FS$310,54,FALSE))</f>
        <v>0</v>
      </c>
      <c r="BR109" s="90">
        <f>IF(ISNA(VLOOKUP($B109,'[2]1516 Exp_Rev Access'!$F$7:$FS$310,55,FALSE)),"",VLOOKUP($B109,'[2]1516 Exp_Rev Access'!$F$7:$FS$310,55,FALSE))</f>
        <v>0</v>
      </c>
      <c r="BS109" s="90">
        <f>IF(ISNA(VLOOKUP($B109,'[2]1516 Exp_Rev Access'!$F$7:$FS$310,56,FALSE)),"",VLOOKUP($B109,'[2]1516 Exp_Rev Access'!$F$7:$FS$310,56,FALSE))</f>
        <v>0</v>
      </c>
      <c r="BT109" s="90">
        <f>IF(ISNA(VLOOKUP($B109,'[2]1516 Exp_Rev Access'!$F$7:$FS$310,57,FALSE)),"",VLOOKUP($B109,'[2]1516 Exp_Rev Access'!$F$7:$FS$310,57,FALSE))</f>
        <v>0</v>
      </c>
      <c r="BU109" s="90">
        <f>IF(ISNA(VLOOKUP($B109,'[2]1516 Exp_Rev Access'!$F$7:$FS$310,58,FALSE)),"",VLOOKUP($B109,'[2]1516 Exp_Rev Access'!$F$7:$FS$310,58,FALSE))</f>
        <v>0</v>
      </c>
      <c r="BV109" s="53">
        <f t="shared" si="293"/>
        <v>14494844.779999997</v>
      </c>
      <c r="BW109" s="92">
        <f t="shared" si="294"/>
        <v>0.14696142955501565</v>
      </c>
      <c r="BX109" s="68">
        <f t="shared" si="295"/>
        <v>1712.6199738880252</v>
      </c>
      <c r="BY109" s="90">
        <f>IF(ISNA(VLOOKUP($B109,'[2]1516 Exp_Rev Access'!$F$7:$FS$310,59,FALSE)),"",VLOOKUP($B109,'[2]1516 Exp_Rev Access'!$F$7:$FS$310,59,FALSE))</f>
        <v>1503.45</v>
      </c>
      <c r="BZ109" s="90">
        <f>IF(ISNA(VLOOKUP($B109,'[2]1516 Exp_Rev Access'!$F$7:$FS$310,60,FALSE)),"",VLOOKUP($B109,'[2]1516 Exp_Rev Access'!$F$7:$FS$310,60,FALSE))</f>
        <v>0</v>
      </c>
      <c r="CA109" s="90">
        <f>IF(ISNA(VLOOKUP($B109,'[2]1516 Exp_Rev Access'!$F$7:$FS$310,61,FALSE)),"",VLOOKUP($B109,'[2]1516 Exp_Rev Access'!$F$7:$FS$310,61,FALSE))</f>
        <v>0</v>
      </c>
      <c r="CB109" s="90">
        <f>IF(ISNA(VLOOKUP($B109,'[2]1516 Exp_Rev Access'!$F$7:$FS$310,62,FALSE)),"",VLOOKUP($B109,'[2]1516 Exp_Rev Access'!$F$7:$FS$310,62,FALSE))</f>
        <v>0</v>
      </c>
      <c r="CC109" s="90">
        <f>IF(ISNA(VLOOKUP($B109,'[2]1516 Exp_Rev Access'!$F$7:$FS$310,63,FALSE)),"",VLOOKUP($B109,'[2]1516 Exp_Rev Access'!$F$7:$FS$310,63,FALSE))</f>
        <v>0</v>
      </c>
      <c r="CD109" s="90">
        <f>IF(ISNA(VLOOKUP($B109,'[2]1516 Exp_Rev Access'!$F$7:$FS$310,64,FALSE)),"",VLOOKUP($B109,'[2]1516 Exp_Rev Access'!$F$7:$FS$310,64,FALSE))</f>
        <v>0</v>
      </c>
      <c r="CE109" s="53">
        <f t="shared" si="296"/>
        <v>1503.45</v>
      </c>
      <c r="CF109" s="92">
        <f t="shared" ref="CF109:CF110" si="304">CE109/E109</f>
        <v>1.5243292675293368E-5</v>
      </c>
      <c r="CG109" s="94">
        <f t="shared" si="297"/>
        <v>0.17763822509467067</v>
      </c>
      <c r="CH109" s="90">
        <f>IF(ISNA(VLOOKUP($B109,'[2]1516 Exp_Rev Access'!$F$7:$FS$310,65,FALSE)),"",VLOOKUP($B109,'[2]1516 Exp_Rev Access'!$F$7:$FS$310,65,FALSE))</f>
        <v>25480.42</v>
      </c>
      <c r="CI109" s="90">
        <f>IF(ISNA(VLOOKUP($B109,'[2]1516 Exp_Rev Access'!$F$7:$FS$310,66,FALSE)),"",VLOOKUP($B109,'[2]1516 Exp_Rev Access'!$F$7:$FS$310,66,FALSE))</f>
        <v>0</v>
      </c>
      <c r="CJ109" s="90">
        <f>IF(ISNA(VLOOKUP($B109,'[2]1516 Exp_Rev Access'!$F$7:$FS$310,67,FALSE)),"",VLOOKUP($B109,'[2]1516 Exp_Rev Access'!$F$7:$FS$310,67,FALSE))</f>
        <v>0</v>
      </c>
      <c r="CK109" s="90">
        <f>IF(ISNA(VLOOKUP($B109,'[2]1516 Exp_Rev Access'!$F$7:$FS$310,68,FALSE)),"",VLOOKUP($B109,'[2]1516 Exp_Rev Access'!$F$7:$FS$310,68,FALSE))</f>
        <v>0</v>
      </c>
      <c r="CL109" s="90">
        <f>IF(ISNA(VLOOKUP($B109,'[2]1516 Exp_Rev Access'!$F$7:$FS$310,69,FALSE)),"",VLOOKUP($B109,'[2]1516 Exp_Rev Access'!$F$7:$FS$310,69,FALSE))</f>
        <v>0</v>
      </c>
      <c r="CM109" s="90">
        <f>IF(ISNA(VLOOKUP($B109,'[2]1516 Exp_Rev Access'!$F$7:$FS$310,70,FALSE)),"",VLOOKUP($B109,'[2]1516 Exp_Rev Access'!$F$7:$FS$310,70,FALSE))</f>
        <v>0</v>
      </c>
      <c r="CN109" s="90">
        <f>IF(ISNA(VLOOKUP($B109,'[2]1516 Exp_Rev Access'!$F$7:$FS$310,71,FALSE)),"",VLOOKUP($B109,'[2]1516 Exp_Rev Access'!$F$7:$FS$310,71,FALSE))</f>
        <v>0</v>
      </c>
      <c r="CO109" s="90">
        <f>IF(ISNA(VLOOKUP($B109,'[2]1516 Exp_Rev Access'!$F$7:$FS$310,72,FALSE)),"",VLOOKUP($B109,'[2]1516 Exp_Rev Access'!$F$7:$FS$310,72,FALSE))</f>
        <v>0</v>
      </c>
      <c r="CP109" s="90">
        <f>IF(ISNA(VLOOKUP($B109,'[2]1516 Exp_Rev Access'!$F$7:$FS$310,73,FALSE)),"",VLOOKUP($B109,'[2]1516 Exp_Rev Access'!$F$7:$FS$310,73,FALSE))</f>
        <v>0</v>
      </c>
      <c r="CQ109" s="90">
        <f>IF(ISNA(VLOOKUP($B109,'[2]1516 Exp_Rev Access'!$F$7:$FS$310,74,FALSE)),"",VLOOKUP($B109,'[2]1516 Exp_Rev Access'!$F$7:$FS$310,74,FALSE))</f>
        <v>1423197.63</v>
      </c>
      <c r="CR109" s="90">
        <f>IF(ISNA(VLOOKUP($B109,'[2]1516 Exp_Rev Access'!$F$7:$FS$310,75,FALSE)),"",VLOOKUP($B109,'[2]1516 Exp_Rev Access'!$F$7:$FS$310,75,FALSE))</f>
        <v>0</v>
      </c>
      <c r="CS109" s="90">
        <f>IF(ISNA(VLOOKUP($B109,'[2]1516 Exp_Rev Access'!$F$7:$FS$310,76,FALSE)),"",VLOOKUP($B109,'[2]1516 Exp_Rev Access'!$F$7:$FS$310,76,FALSE))</f>
        <v>53983.199999999997</v>
      </c>
      <c r="CT109" s="90">
        <f>IF(ISNA(VLOOKUP($B109,'[2]1516 Exp_Rev Access'!$F$7:$FS$310,77,FALSE)),"",VLOOKUP($B109,'[2]1516 Exp_Rev Access'!$F$7:$FS$310,77,FALSE))</f>
        <v>0</v>
      </c>
      <c r="CU109" s="90">
        <f>IF(ISNA(VLOOKUP($B109,'[2]1516 Exp_Rev Access'!$F$7:$FS$310,78,FALSE)),"",VLOOKUP($B109,'[2]1516 Exp_Rev Access'!$F$7:$FS$310,78,FALSE))</f>
        <v>1616128.71</v>
      </c>
      <c r="CV109" s="90">
        <f>IF(ISNA(VLOOKUP($B109,'[2]1516 Exp_Rev Access'!$F$7:$FS$310,79,FALSE)),"",VLOOKUP($B109,'[2]1516 Exp_Rev Access'!$F$7:$FS$310,79,FALSE))</f>
        <v>744926.38</v>
      </c>
      <c r="CW109" s="90">
        <f>IF(ISNA(VLOOKUP($B109,'[2]1516 Exp_Rev Access'!$F$7:$FS$310,80,FALSE)),"",VLOOKUP($B109,'[2]1516 Exp_Rev Access'!$F$7:$FS$310,80,FALSE))</f>
        <v>175207.54</v>
      </c>
      <c r="CX109" s="90">
        <f>IF(ISNA(VLOOKUP($B109,'[2]1516 Exp_Rev Access'!$F$7:$FS$310,81,FALSE)),"",VLOOKUP($B109,'[2]1516 Exp_Rev Access'!$F$7:$FS$310,81,FALSE))</f>
        <v>0</v>
      </c>
      <c r="CY109" s="90">
        <f>IF(ISNA(VLOOKUP($B109,'[2]1516 Exp_Rev Access'!$F$7:$FS$310,82,FALSE)),"",VLOOKUP($B109,'[2]1516 Exp_Rev Access'!$F$7:$FS$310,82,FALSE))</f>
        <v>0</v>
      </c>
      <c r="CZ109" s="90">
        <f>IF(ISNA(VLOOKUP($B109,'[2]1516 Exp_Rev Access'!$F$7:$FS$310,83,FALSE)),"",VLOOKUP($B109,'[2]1516 Exp_Rev Access'!$F$7:$FS$310,83,FALSE))</f>
        <v>0</v>
      </c>
      <c r="DA109" s="90">
        <f>IF(ISNA(VLOOKUP($B109,'[2]1516 Exp_Rev Access'!$F$7:$FS$310,84,FALSE)),"",VLOOKUP($B109,'[2]1516 Exp_Rev Access'!$F$7:$FS$310,84,FALSE))</f>
        <v>0</v>
      </c>
      <c r="DB109" s="90">
        <f>IF(ISNA(VLOOKUP($B109,'[2]1516 Exp_Rev Access'!$F$7:$FS$310,85,FALSE)),"",VLOOKUP($B109,'[2]1516 Exp_Rev Access'!$F$7:$FS$310,85,FALSE))</f>
        <v>118162.55</v>
      </c>
      <c r="DC109" s="90">
        <f>IF(ISNA(VLOOKUP($B109,'[2]1516 Exp_Rev Access'!$F$7:$FS$310,86,FALSE)),"",VLOOKUP($B109,'[2]1516 Exp_Rev Access'!$F$7:$FS$310,86,FALSE))</f>
        <v>0</v>
      </c>
      <c r="DD109" s="90">
        <f>IF(ISNA(VLOOKUP($B109,'[2]1516 Exp_Rev Access'!$F$7:$FS$310,87,FALSE)),"",VLOOKUP($B109,'[2]1516 Exp_Rev Access'!$F$7:$FS$310,87,FALSE))</f>
        <v>0</v>
      </c>
      <c r="DE109" s="90">
        <f>IF(ISNA(VLOOKUP($B109,'[2]1516 Exp_Rev Access'!$F$7:$FS$310,88,FALSE)),"",VLOOKUP($B109,'[2]1516 Exp_Rev Access'!$F$7:$FS$310,88,FALSE))</f>
        <v>0</v>
      </c>
      <c r="DF109" s="90">
        <f>IF(ISNA(VLOOKUP($B109,'[2]1516 Exp_Rev Access'!$F$7:$FS$310,89,FALSE)),"",VLOOKUP($B109,'[2]1516 Exp_Rev Access'!$F$7:$FS$310,89,FALSE))</f>
        <v>0</v>
      </c>
      <c r="DG109" s="90">
        <f>IF(ISNA(VLOOKUP($B109,'[2]1516 Exp_Rev Access'!$F$7:$FS$310,90,FALSE)),"",VLOOKUP($B109,'[2]1516 Exp_Rev Access'!$F$7:$FS$310,90,FALSE))</f>
        <v>0</v>
      </c>
      <c r="DH109" s="90">
        <f>IF(ISNA(VLOOKUP($B109,'[2]1516 Exp_Rev Access'!$F$7:$FS$310,91,FALSE)),"",VLOOKUP($B109,'[2]1516 Exp_Rev Access'!$F$7:$FS$310,91,FALSE))</f>
        <v>0</v>
      </c>
      <c r="DI109" s="90">
        <f>IF(ISNA(VLOOKUP($B109,'[2]1516 Exp_Rev Access'!$F$7:$FS$310,92,FALSE)),"",VLOOKUP($B109,'[2]1516 Exp_Rev Access'!$F$7:$FS$310,92,FALSE))</f>
        <v>2703040.18</v>
      </c>
      <c r="DJ109" s="90">
        <f>IF(ISNA(VLOOKUP($B109,'[2]1516 Exp_Rev Access'!$F$7:$FS$310,93,FALSE)),"",VLOOKUP($B109,'[2]1516 Exp_Rev Access'!$F$7:$FS$310,93,FALSE))</f>
        <v>0</v>
      </c>
      <c r="DK109" s="90">
        <f>IF(ISNA(VLOOKUP($B109,'[2]1516 Exp_Rev Access'!$F$7:$FS$310,94,FALSE)),"",VLOOKUP($B109,'[2]1516 Exp_Rev Access'!$F$7:$FS$310,94,FALSE))</f>
        <v>0</v>
      </c>
      <c r="DL109" s="90">
        <f>IF(ISNA(VLOOKUP($B109,'[2]1516 Exp_Rev Access'!$F$7:$FS$310,95,FALSE)),"",VLOOKUP($B109,'[2]1516 Exp_Rev Access'!$F$7:$FS$310,95,FALSE))</f>
        <v>0</v>
      </c>
      <c r="DM109" s="90">
        <f>IF(ISNA(VLOOKUP($B109,'[2]1516 Exp_Rev Access'!$F$7:$FS$310,96,FALSE)),"",VLOOKUP($B109,'[2]1516 Exp_Rev Access'!$F$7:$FS$310,96,FALSE))</f>
        <v>0</v>
      </c>
      <c r="DN109" s="90">
        <f>IF(ISNA(VLOOKUP($B109,'[2]1516 Exp_Rev Access'!$F$7:$FS$310,97,FALSE)),"",VLOOKUP($B109,'[2]1516 Exp_Rev Access'!$F$7:$FS$310,97,FALSE))</f>
        <v>0</v>
      </c>
      <c r="DO109" s="90">
        <f>IF(ISNA(VLOOKUP($B109,'[2]1516 Exp_Rev Access'!$F$7:$FS$310,98,FALSE)),"",VLOOKUP($B109,'[2]1516 Exp_Rev Access'!$F$7:$FS$310,98,FALSE))</f>
        <v>0</v>
      </c>
      <c r="DP109" s="90">
        <f>IF(ISNA(VLOOKUP($B109,'[2]1516 Exp_Rev Access'!$F$7:$FS$310,99,FALSE)),"",VLOOKUP($B109,'[2]1516 Exp_Rev Access'!$F$7:$FS$310,99,FALSE))</f>
        <v>0</v>
      </c>
      <c r="DQ109" s="90">
        <f>IF(ISNA(VLOOKUP($B109,'[2]1516 Exp_Rev Access'!$F$7:$FS$310,100,FALSE)),"",VLOOKUP($B109,'[2]1516 Exp_Rev Access'!$F$7:$FS$310,100,FALSE))</f>
        <v>0</v>
      </c>
      <c r="DR109" s="90">
        <f>IF(ISNA(VLOOKUP($B109,'[2]1516 Exp_Rev Access'!$F$7:$FS$310,101,FALSE)),"",VLOOKUP($B109,'[2]1516 Exp_Rev Access'!$F$7:$FS$310,101,FALSE))</f>
        <v>0</v>
      </c>
      <c r="DS109" s="90">
        <f>IF(ISNA(VLOOKUP($B109,'[2]1516 Exp_Rev Access'!$F$7:$FS$310,102,FALSE)),"",VLOOKUP($B109,'[2]1516 Exp_Rev Access'!$F$7:$FS$310,102,FALSE))</f>
        <v>0</v>
      </c>
      <c r="DT109" s="90">
        <f>IF(ISNA(VLOOKUP($B109,'[2]1516 Exp_Rev Access'!$F$7:$FS$310,103,FALSE)),"",VLOOKUP($B109,'[2]1516 Exp_Rev Access'!$F$7:$FS$310,103,FALSE))</f>
        <v>0</v>
      </c>
      <c r="DU109" s="90">
        <f>IF(ISNA(VLOOKUP($B109,'[2]1516 Exp_Rev Access'!$F$7:$FS$310,104,FALSE)),"",VLOOKUP($B109,'[2]1516 Exp_Rev Access'!$F$7:$FS$310,104,FALSE))</f>
        <v>0</v>
      </c>
      <c r="DV109" s="90">
        <f>IF(ISNA(VLOOKUP($B109,'[2]1516 Exp_Rev Access'!$F$7:$FS$310,105,FALSE)),"",VLOOKUP($B109,'[2]1516 Exp_Rev Access'!$F$7:$FS$310,105,FALSE))</f>
        <v>0</v>
      </c>
      <c r="DW109" s="90">
        <f>IF(ISNA(VLOOKUP($B109,'[2]1516 Exp_Rev Access'!$F$7:$FS$310,106,FALSE)),"",VLOOKUP($B109,'[2]1516 Exp_Rev Access'!$F$7:$FS$310,106,FALSE))</f>
        <v>0</v>
      </c>
      <c r="DX109" s="90">
        <f>IF(ISNA(VLOOKUP($B109,'[2]1516 Exp_Rev Access'!$F$7:$FS$310,107,FALSE)),"",VLOOKUP($B109,'[2]1516 Exp_Rev Access'!$F$7:$FS$310,107,FALSE))</f>
        <v>0</v>
      </c>
      <c r="DY109" s="90">
        <f>IF(ISNA(VLOOKUP($B109,'[2]1516 Exp_Rev Access'!$F$7:$FS$310,108,FALSE)),"",VLOOKUP($B109,'[2]1516 Exp_Rev Access'!$F$7:$FS$310,108,FALSE))</f>
        <v>0</v>
      </c>
      <c r="DZ109" s="90">
        <f>IF(ISNA(VLOOKUP($B109,'[2]1516 Exp_Rev Access'!$F$7:$FS$310,109,FALSE)),"",VLOOKUP($B109,'[2]1516 Exp_Rev Access'!$F$7:$FS$310,109,FALSE))</f>
        <v>0</v>
      </c>
      <c r="EA109" s="90">
        <f>IF(ISNA(VLOOKUP($B109,'[2]1516 Exp_Rev Access'!$F$7:$FS$310,110,FALSE)),"",VLOOKUP($B109,'[2]1516 Exp_Rev Access'!$F$7:$FS$310,110,FALSE))</f>
        <v>0</v>
      </c>
      <c r="EB109" s="90">
        <f>IF(ISNA(VLOOKUP($B109,'[2]1516 Exp_Rev Access'!$F$7:$FS$310,111,FALSE)),"",VLOOKUP($B109,'[2]1516 Exp_Rev Access'!$F$7:$FS$310,111,FALSE))</f>
        <v>0</v>
      </c>
      <c r="EC109" s="90">
        <f>IF(ISNA(VLOOKUP($B109,'[2]1516 Exp_Rev Access'!$F$7:$FS$310,112,FALSE)),"",VLOOKUP($B109,'[2]1516 Exp_Rev Access'!$F$7:$FS$310,112,FALSE))</f>
        <v>0</v>
      </c>
      <c r="ED109" s="90">
        <f>IF(ISNA(VLOOKUP($B109,'[2]1516 Exp_Rev Access'!$F$7:$FS$310,113,FALSE)),"",VLOOKUP($B109,'[2]1516 Exp_Rev Access'!$F$7:$FS$310,113,FALSE))</f>
        <v>0</v>
      </c>
      <c r="EE109" s="90">
        <f>IF(ISNA(VLOOKUP($B109,'[2]1516 Exp_Rev Access'!$F$7:$FS$310,114,FALSE)),"",VLOOKUP($B109,'[2]1516 Exp_Rev Access'!$F$7:$FS$310,114,FALSE))</f>
        <v>0</v>
      </c>
      <c r="EF109" s="90">
        <f>IF(ISNA(VLOOKUP($B109,'[2]1516 Exp_Rev Access'!$F$7:$FS$310,115,FALSE)),"",VLOOKUP($B109,'[2]1516 Exp_Rev Access'!$F$7:$FS$310,115,FALSE))</f>
        <v>0</v>
      </c>
      <c r="EG109" s="90">
        <f>IF(ISNA(VLOOKUP($B109,'[2]1516 Exp_Rev Access'!$F$7:$FS$310,116,FALSE)),"",VLOOKUP($B109,'[2]1516 Exp_Rev Access'!$F$7:$FS$310,116,FALSE))</f>
        <v>0</v>
      </c>
      <c r="EH109" s="90">
        <f>IF(ISNA(VLOOKUP($B109,'[2]1516 Exp_Rev Access'!$F$7:$FS$310,117,FALSE)),"",VLOOKUP($B109,'[2]1516 Exp_Rev Access'!$F$7:$FS$310,117,FALSE))</f>
        <v>0</v>
      </c>
      <c r="EI109" s="90">
        <f>IF(ISNA(VLOOKUP($B109,'[2]1516 Exp_Rev Access'!$F$7:$FS$310,118,FALSE)),"",VLOOKUP($B109,'[2]1516 Exp_Rev Access'!$F$7:$FS$310,118,FALSE))</f>
        <v>0</v>
      </c>
      <c r="EJ109" s="90">
        <f>IF(ISNA(VLOOKUP($B109,'[2]1516 Exp_Rev Access'!$F$7:$FS$310,119,FALSE)),"",VLOOKUP($B109,'[2]1516 Exp_Rev Access'!$F$7:$FS$310,119,FALSE))</f>
        <v>0</v>
      </c>
      <c r="EK109" s="90">
        <f>IF(ISNA(VLOOKUP($B109,'[2]1516 Exp_Rev Access'!$F$7:$FS$310,120,FALSE)),"",VLOOKUP($B109,'[2]1516 Exp_Rev Access'!$F$7:$FS$310,120,FALSE))</f>
        <v>0</v>
      </c>
      <c r="EL109" s="90">
        <f>IF(ISNA(VLOOKUP($B109,'[2]1516 Exp_Rev Access'!$F$7:$FS$310,121,FALSE)),"",VLOOKUP($B109,'[2]1516 Exp_Rev Access'!$F$7:$FS$310,121,FALSE))</f>
        <v>0</v>
      </c>
      <c r="EM109" s="90">
        <f>IF(ISNA(VLOOKUP($B109,'[2]1516 Exp_Rev Access'!$F$7:$FS$310,122,FALSE)),"",VLOOKUP($B109,'[2]1516 Exp_Rev Access'!$F$7:$FS$310,122,FALSE))</f>
        <v>0</v>
      </c>
      <c r="EN109" s="90">
        <f>IF(ISNA(VLOOKUP($B109,'[2]1516 Exp_Rev Access'!$F$7:$FS$310,123,FALSE)),"",VLOOKUP($B109,'[2]1516 Exp_Rev Access'!$F$7:$FS$310,123,FALSE))</f>
        <v>0</v>
      </c>
      <c r="EO109" s="90">
        <f>IF(ISNA(VLOOKUP($B109,'[2]1516 Exp_Rev Access'!$F$7:$FS$310,124,FALSE)),"",VLOOKUP($B109,'[2]1516 Exp_Rev Access'!$F$7:$FS$310,124,FALSE))</f>
        <v>0</v>
      </c>
      <c r="EP109" s="90">
        <f>IF(ISNA(VLOOKUP($B109,'[2]1516 Exp_Rev Access'!$F$7:$FS$310,125,FALSE)),"",VLOOKUP($B109,'[2]1516 Exp_Rev Access'!$F$7:$FS$310,125,FALSE))</f>
        <v>0</v>
      </c>
      <c r="EQ109" s="90">
        <f>IF(ISNA(VLOOKUP($B109,'[2]1516 Exp_Rev Access'!$F$7:$FS$310,126,FALSE)),"",VLOOKUP($B109,'[2]1516 Exp_Rev Access'!$F$7:$FS$310,126,FALSE))</f>
        <v>0</v>
      </c>
      <c r="ER109" s="90">
        <f>IF(ISNA(VLOOKUP($B109,'[2]1516 Exp_Rev Access'!$F$7:$FS$310,127,FALSE)),"",VLOOKUP($B109,'[2]1516 Exp_Rev Access'!$F$7:$FS$310,127,FALSE))</f>
        <v>0</v>
      </c>
      <c r="ES109" s="90">
        <f>IF(ISNA(VLOOKUP($B109,'[2]1516 Exp_Rev Access'!$F$7:$FS$310,128,FALSE)),"",VLOOKUP($B109,'[2]1516 Exp_Rev Access'!$F$7:$FS$310,128,FALSE))</f>
        <v>0</v>
      </c>
      <c r="ET109" s="90">
        <f>IF(ISNA(VLOOKUP($B109,'[2]1516 Exp_Rev Access'!$F$7:$FS$310,129,FALSE)),"",VLOOKUP($B109,'[2]1516 Exp_Rev Access'!$F$7:$FS$310,129,FALSE))</f>
        <v>0</v>
      </c>
      <c r="EU109" s="90">
        <f>IF(ISNA(VLOOKUP($B109,'[2]1516 Exp_Rev Access'!$F$7:$FS$310,130,FALSE)),"",VLOOKUP($B109,'[2]1516 Exp_Rev Access'!$F$7:$FS$310,130,FALSE))</f>
        <v>0</v>
      </c>
      <c r="EV109" s="90">
        <f>IF(ISNA(VLOOKUP($B109,'[2]1516 Exp_Rev Access'!$F$7:$FS$310,131,FALSE)),"",VLOOKUP($B109,'[2]1516 Exp_Rev Access'!$F$7:$FS$310,131,FALSE))</f>
        <v>88456.37</v>
      </c>
      <c r="EW109" s="90">
        <f>IF(ISNA(VLOOKUP($B109,'[2]1516 Exp_Rev Access'!$F$7:$FS$310,132,FALSE)),"",VLOOKUP($B109,'[2]1516 Exp_Rev Access'!$F$7:$FS$310,132,FALSE))</f>
        <v>0</v>
      </c>
      <c r="EX109" s="90">
        <f>IF(ISNA(VLOOKUP($B109,'[2]1516 Exp_Rev Access'!$F$7:$FS$310,133,FALSE)),"",VLOOKUP($B109,'[2]1516 Exp_Rev Access'!$F$7:$FS$310,133,FALSE))</f>
        <v>0</v>
      </c>
      <c r="EY109" s="90">
        <f>IF(ISNA(VLOOKUP($B109,'[2]1516 Exp_Rev Access'!$F$7:$FS$310,134,FALSE)),"",VLOOKUP($B109,'[2]1516 Exp_Rev Access'!$F$7:$FS$310,134,FALSE))</f>
        <v>0</v>
      </c>
      <c r="EZ109" s="90">
        <f>IF(ISNA(VLOOKUP($B109,'[2]1516 Exp_Rev Access'!$F$7:$FS$310,135,FALSE)),"",VLOOKUP($B109,'[2]1516 Exp_Rev Access'!$F$7:$FS$310,135,FALSE))</f>
        <v>0</v>
      </c>
      <c r="FA109" s="90">
        <f>IF(ISNA(VLOOKUP($B109,'[2]1516 Exp_Rev Access'!$F$7:$FS$310,136,FALSE)),"",VLOOKUP($B109,'[2]1516 Exp_Rev Access'!$F$7:$FS$310,136,FALSE))</f>
        <v>0</v>
      </c>
      <c r="FB109" s="90">
        <f>IF(ISNA(VLOOKUP($B109,'[2]1516 Exp_Rev Access'!$F$7:$FS$310,137,FALSE)),"",VLOOKUP($B109,'[2]1516 Exp_Rev Access'!$F$7:$FS$310,137,FALSE))</f>
        <v>0</v>
      </c>
      <c r="FC109" s="90">
        <f>IF(ISNA(VLOOKUP($B109,'[2]1516 Exp_Rev Access'!$F$7:$FS$310,138,FALSE)),"",VLOOKUP($B109,'[2]1516 Exp_Rev Access'!$F$7:$FS$310,138,FALSE))</f>
        <v>0</v>
      </c>
      <c r="FD109" s="90">
        <f>IF(ISNA(VLOOKUP($B109,'[2]1516 Exp_Rev Access'!$F$7:$FS$310,139,FALSE)),"",VLOOKUP($B109,'[2]1516 Exp_Rev Access'!$F$7:$FS$310,139,FALSE))</f>
        <v>0</v>
      </c>
      <c r="FE109" s="90">
        <f>IF(ISNA(VLOOKUP($B109,'[2]1516 Exp_Rev Access'!$F$7:$FS$310,140,FALSE)),"",VLOOKUP($B109,'[2]1516 Exp_Rev Access'!$F$7:$FS$310,140,FALSE))</f>
        <v>0</v>
      </c>
      <c r="FF109" s="90">
        <f>IF(ISNA(VLOOKUP($B109,'[2]1516 Exp_Rev Access'!$F$7:$FS$310,141,FALSE)),"",VLOOKUP($B109,'[2]1516 Exp_Rev Access'!$F$7:$FS$310,141,FALSE))</f>
        <v>0</v>
      </c>
      <c r="FG109" s="90">
        <f>IF(ISNA(VLOOKUP($B109,'[2]1516 Exp_Rev Access'!$F$7:$FS$310,142,FALSE)),"",VLOOKUP($B109,'[2]1516 Exp_Rev Access'!$F$7:$FS$310,142,FALSE))</f>
        <v>0</v>
      </c>
      <c r="FH109" s="90">
        <f>IF(ISNA(VLOOKUP($B109,'[2]1516 Exp_Rev Access'!$F$7:$FS$310,143,FALSE)),"",VLOOKUP($B109,'[2]1516 Exp_Rev Access'!$F$7:$FS$310,143,FALSE))</f>
        <v>0</v>
      </c>
      <c r="FI109" s="90">
        <f>IF(ISNA(VLOOKUP($B109,'[2]1516 Exp_Rev Access'!$F$7:$FS$310,144,FALSE)),"",VLOOKUP($B109,'[2]1516 Exp_Rev Access'!$F$7:$FS$310,144,FALSE))</f>
        <v>0</v>
      </c>
      <c r="FJ109" s="90">
        <f>IF(ISNA(VLOOKUP($B109,'[2]1516 Exp_Rev Access'!$F$7:$FS$310,145,FALSE)),"",VLOOKUP($B109,'[2]1516 Exp_Rev Access'!$F$7:$FS$310,145,FALSE))</f>
        <v>0</v>
      </c>
      <c r="FK109" s="90">
        <f>IF(ISNA(VLOOKUP($B109,'[2]1516 Exp_Rev Access'!$F$7:$FS$310,146,FALSE)),"",VLOOKUP($B109,'[2]1516 Exp_Rev Access'!$F$7:$FS$310,146,FALSE))</f>
        <v>0</v>
      </c>
      <c r="FL109" s="90">
        <f>IF(ISNA(VLOOKUP($B109,'[2]1516 Exp_Rev Access'!$F$7:$FS$310,1147,FALSE)),"",VLOOKUP($B109,'[2]1516 Exp_Rev Access'!$F$7:$FS$310,147,FALSE))</f>
        <v>0</v>
      </c>
      <c r="FM109" s="90">
        <f>IF(ISNA(VLOOKUP($B109,'[2]1516 Exp_Rev Access'!$F$7:$FS$310,148,FALSE)),"",VLOOKUP($B109,'[2]1516 Exp_Rev Access'!$F$7:$FS$310,148,FALSE))</f>
        <v>0</v>
      </c>
      <c r="FN109" s="90">
        <f>IF(ISNA(VLOOKUP($B109,'[2]1516 Exp_Rev Access'!$F$7:$FS$310,149,FALSE)),"",VLOOKUP($B109,'[2]1516 Exp_Rev Access'!$F$7:$FS$310,149,FALSE))</f>
        <v>0</v>
      </c>
      <c r="FO109" s="90">
        <f>IF(ISNA(VLOOKUP($B109,'[2]1516 Exp_Rev Access'!$F$7:$FS$310,150,FALSE)),"",VLOOKUP($B109,'[2]1516 Exp_Rev Access'!$F$7:$FS$310,150,FALSE))</f>
        <v>0</v>
      </c>
      <c r="FP109" s="90">
        <f>IF(ISNA(VLOOKUP($B109,'[2]1516 Exp_Rev Access'!$F$7:$FS$310,151,FALSE)),"",VLOOKUP($B109,'[2]1516 Exp_Rev Access'!$F$7:$FS$310,151,FALSE))</f>
        <v>0</v>
      </c>
      <c r="FQ109" s="90">
        <f>IF(ISNA(VLOOKUP($B109,'[2]1516 Exp_Rev Access'!$F$7:$FS$310,152,FALSE)),"",VLOOKUP($B109,'[2]1516 Exp_Rev Access'!$F$7:$FS$310,152,FALSE))</f>
        <v>0</v>
      </c>
      <c r="FR109" s="90">
        <f>IF(ISNA(VLOOKUP($B109,'[2]1516 Exp_Rev Access'!$F$7:$FS$310,153,FALSE)),"",VLOOKUP($B109,'[2]1516 Exp_Rev Access'!$F$7:$FS$310,153,FALSE))</f>
        <v>232194.4</v>
      </c>
      <c r="FS109" s="53">
        <f t="shared" si="298"/>
        <v>7180777.3799999999</v>
      </c>
      <c r="FT109" s="92">
        <f t="shared" si="299"/>
        <v>7.2805009304909574E-2</v>
      </c>
      <c r="FU109" s="98">
        <f t="shared" si="300"/>
        <v>848.43563043876372</v>
      </c>
      <c r="FV109" s="90">
        <f>IF(ISNA(VLOOKUP($B109,'[2]1516 Exp_Rev Access'!$F$7:$FS$310,154,FALSE)),"",VLOOKUP($B109,'[2]1516 Exp_Rev Access'!$F$7:$FS$310,154,FALSE))</f>
        <v>88296.5</v>
      </c>
      <c r="FW109" s="90">
        <f>IF(ISNA(VLOOKUP($B109,'[2]1516 Exp_Rev Access'!$F$7:$FS$310,155,FALSE)),"",VLOOKUP($B109,'[2]1516 Exp_Rev Access'!$F$7:$FS$310,155,FALSE))</f>
        <v>0</v>
      </c>
      <c r="FX109" s="90">
        <f>IF(ISNA(VLOOKUP($B109,'[2]1516 Exp_Rev Access'!$F$7:$FS$310,156,FALSE)),"",VLOOKUP($B109,'[2]1516 Exp_Rev Access'!$F$7:$FS$310,156,FALSE))</f>
        <v>0</v>
      </c>
      <c r="FY109" s="90">
        <f>IF(ISNA(VLOOKUP($B109,'[2]1516 Exp_Rev Access'!$F$7:$FS$310,157,FALSE)),"",VLOOKUP($B109,'[2]1516 Exp_Rev Access'!$F$7:$FS$310,157,FALSE))</f>
        <v>0</v>
      </c>
      <c r="FZ109" s="90">
        <f>IF(ISNA(VLOOKUP($B109,'[2]1516 Exp_Rev Access'!$F$7:$FS$310,158,FALSE)),"",VLOOKUP($B109,'[2]1516 Exp_Rev Access'!$F$7:$FS$310,158,FALSE))</f>
        <v>140</v>
      </c>
      <c r="GA109" s="90">
        <f>IF(ISNA(VLOOKUP($B109,'[2]1516 Exp_Rev Access'!$F$7:$FS$310,159,FALSE)),"",VLOOKUP($B109,'[2]1516 Exp_Rev Access'!$F$7:$FS$310,159,FALSE))</f>
        <v>0</v>
      </c>
      <c r="GB109" s="90">
        <f>IF(ISNA(VLOOKUP($B109,'[2]1516 Exp_Rev Access'!$F$7:$FS$310,160,FALSE)),"",VLOOKUP($B109,'[2]1516 Exp_Rev Access'!$F$7:$FS$310,160,FALSE))</f>
        <v>0</v>
      </c>
      <c r="GC109" s="90">
        <f>IF(ISNA(VLOOKUP($B109,'[2]1516 Exp_Rev Access'!$F$7:$FS$310,161,FALSE)),"",VLOOKUP($B109,'[2]1516 Exp_Rev Access'!$F$7:$FS$310,161,FALSE))</f>
        <v>0</v>
      </c>
      <c r="GD109" s="90">
        <f>IF(ISNA(VLOOKUP($B109,'[2]1516 Exp_Rev Access'!$F$7:$FS$310,162,FALSE)),"",VLOOKUP($B109,'[2]1516 Exp_Rev Access'!$F$7:$FS$310,162,FALSE))</f>
        <v>0</v>
      </c>
      <c r="GE109" s="90">
        <f>IF(ISNA(VLOOKUP($B109,'[2]1516 Exp_Rev Access'!$F$7:$FS$310,163,FALSE)),"",VLOOKUP($B109,'[2]1516 Exp_Rev Access'!$F$7:$FS$310,163,FALSE))</f>
        <v>0</v>
      </c>
      <c r="GF109" s="90">
        <f>IF(ISNA(VLOOKUP($B109,'[2]1516 Exp_Rev Access'!$F$7:$FS$310,164,FALSE)),"",VLOOKUP($B109,'[2]1516 Exp_Rev Access'!$F$7:$FS$310,164,FALSE))</f>
        <v>252024.89</v>
      </c>
      <c r="GG109" s="90">
        <f>IF(ISNA(VLOOKUP($B109,'[2]1516 Exp_Rev Access'!$F$7:$FS$310,165,FALSE)),"",VLOOKUP($B109,'[2]1516 Exp_Rev Access'!$F$7:$FS$310,165,FALSE))</f>
        <v>0</v>
      </c>
      <c r="GH109" s="90">
        <f>IF(ISNA(VLOOKUP($B109,'[2]1516 Exp_Rev Access'!$F$7:$FS$310,166,FALSE)),"",VLOOKUP($B109,'[2]1516 Exp_Rev Access'!$F$7:$FS$310,166,FALSE))</f>
        <v>0</v>
      </c>
      <c r="GI109" s="90">
        <f>IF(ISNA(VLOOKUP($B109,'[2]1516 Exp_Rev Access'!$F$7:$FS$310,167,FALSE)),"",VLOOKUP($B109,'[2]1516 Exp_Rev Access'!$F$7:$FS$310,167,FALSE))</f>
        <v>0</v>
      </c>
      <c r="GJ109" s="90">
        <f>IF(ISNA(VLOOKUP($B109,'[2]1516 Exp_Rev Access'!$F$7:$FS$310,168,FALSE)),"",VLOOKUP($B109,'[2]1516 Exp_Rev Access'!$F$7:$FS$310,168,FALSE))</f>
        <v>0</v>
      </c>
      <c r="GK109" s="90">
        <f>IF(ISNA(VLOOKUP($B109,'[2]1516 Exp_Rev Access'!$F$7:$FS$310,169,FALSE)),"",VLOOKUP($B109,'[2]1516 Exp_Rev Access'!$F$7:$FS$310,169,FALSE))</f>
        <v>6828.49</v>
      </c>
      <c r="GL109" s="90">
        <f>IF(ISNA(VLOOKUP($B109,'[2]1516 Exp_Rev Access'!$F$7:$FS$310,170,FALSE)),"",VLOOKUP($B109,'[2]1516 Exp_Rev Access'!$F$7:$FS$310,170,FALSE))</f>
        <v>150</v>
      </c>
      <c r="GM109" s="90">
        <f>IF(ISNA(VLOOKUP($B109,'[2]1516 Exp_Rev Access'!$F$7:$FT$310,171,FALSE)),"",VLOOKUP($B109,'[2]1516 Exp_Rev Access'!$F$7:$FT$310,171,FALSE))</f>
        <v>0</v>
      </c>
      <c r="GN109" s="90">
        <f>IF(ISNA(VLOOKUP($B109,'[2]1516 Exp_Rev Access'!$F$7:$FU$310,172,FALSE)),"",VLOOKUP($B109,'[2]1516 Exp_Rev Access'!$F$7:$FU$310,172,FALSE))</f>
        <v>0</v>
      </c>
      <c r="GO109" s="90">
        <f>IF(ISNA(VLOOKUP($B109,'[2]1516 Exp_Rev Access'!$F$7:$FV$310,173,FALSE)),"",VLOOKUP($B109,'[2]1516 Exp_Rev Access'!$F$7:$FV$310,173,FALSE))</f>
        <v>0</v>
      </c>
      <c r="GP109" s="90">
        <f>IF(ISNA(VLOOKUP($B109,'[2]1516 Exp_Rev Access'!$F$7:$GA$310,174,FALSE)),"",VLOOKUP($B109,'[2]1516 Exp_Rev Access'!$F$7:$GA$310,174,FALSE))</f>
        <v>0</v>
      </c>
      <c r="GQ109" s="90">
        <f>IF(ISNA(VLOOKUP($B109,'[2]1516 Exp_Rev Access'!$F$7:$GA$310,175,FALSE)),"",VLOOKUP($B109,'[2]1516 Exp_Rev Access'!$F$7:$GA$310,175,FALSE))</f>
        <v>0</v>
      </c>
      <c r="GR109" s="90">
        <f>IF(ISNA(VLOOKUP($B109,'[2]1516 Exp_Rev Access'!$F$7:$GA$310,176,FALSE)),"",VLOOKUP($B109,'[2]1516 Exp_Rev Access'!$F$7:$GA$310,176,FALSE))</f>
        <v>0</v>
      </c>
      <c r="GS109" s="90">
        <f>IF(ISNA(VLOOKUP($B109,'[2]1516 Exp_Rev Access'!$F$7:$GA$310,177,FALSE)),"",VLOOKUP($B109,'[2]1516 Exp_Rev Access'!$F$7:$GA$310,177,FALSE))</f>
        <v>0</v>
      </c>
      <c r="GT109" s="90">
        <f>IF(ISNA(VLOOKUP($B109,'[2]1516 Exp_Rev Access'!$F$7:$GA$310,178,FALSE)),"",VLOOKUP($B109,'[2]1516 Exp_Rev Access'!$F$7:$GA$310,178,FALSE))</f>
        <v>0</v>
      </c>
      <c r="GU109" s="53">
        <f t="shared" si="301"/>
        <v>347439.88</v>
      </c>
      <c r="GV109" s="92">
        <f t="shared" si="302"/>
        <v>3.5226497574969615E-3</v>
      </c>
      <c r="GW109" s="96">
        <f t="shared" si="303"/>
        <v>41.051317709471789</v>
      </c>
    </row>
    <row r="110" spans="1:222" x14ac:dyDescent="0.2">
      <c r="B110" s="87" t="s">
        <v>318</v>
      </c>
      <c r="C110" s="87" t="s">
        <v>319</v>
      </c>
      <c r="D110" s="88">
        <f>IF(ISNA(VLOOKUP($B110,'[2]1516 enrollment_Rev_Exp by size'!$A$6:$C$325,3,FALSE)),"",VLOOKUP($B110,'[2]1516 enrollment_Rev_Exp by size'!$A$6:$C$325,3,FALSE))</f>
        <v>2373.2500000000005</v>
      </c>
      <c r="E110" s="89">
        <v>27255007.039999999</v>
      </c>
      <c r="F110" s="67">
        <f t="shared" si="282"/>
        <v>27255007.039999999</v>
      </c>
      <c r="G110" s="67">
        <f t="shared" si="283"/>
        <v>0</v>
      </c>
      <c r="H110" s="90">
        <f>IF(ISNA(VLOOKUP($B110,'[2]1516 Exp_Rev Access'!$F$7:$FS$310,2,FALSE)),"",VLOOKUP($B110,'[2]1516 Exp_Rev Access'!$F$7:$FS$310,2,FALSE))</f>
        <v>3761767.06</v>
      </c>
      <c r="I110" s="90">
        <f>IF(ISNA(VLOOKUP($B110,'[2]1516 Exp_Rev Access'!$F$7:$FS$310,3,FALSE)),"",VLOOKUP($B110,'[2]1516 Exp_Rev Access'!$F$7:$FS$310,3,FALSE))</f>
        <v>0</v>
      </c>
      <c r="J110" s="90">
        <f>IF(ISNA(VLOOKUP($B110,'[2]1516 Exp_Rev Access'!$F$7:$FS$310,4,FALSE)),"",VLOOKUP($B110,'[2]1516 Exp_Rev Access'!$F$7:$FS$310,4,FALSE))</f>
        <v>1678.74</v>
      </c>
      <c r="K110" s="90">
        <f>IF(ISNA(VLOOKUP($B110,'[2]1516 Exp_Rev Access'!$F$7:$FS$310,5,FALSE)),"-",VLOOKUP($B110,'[2]1516 Exp_Rev Access'!$F$7:$FS$310,5,FALSE))</f>
        <v>0</v>
      </c>
      <c r="L110" s="90">
        <f>IF(ISNA(VLOOKUP($B110,'[2]1516 Exp_Rev Access'!$F$7:$FS$310,6,FALSE)),"",VLOOKUP($B110,'[2]1516 Exp_Rev Access'!$F$7:$FS$310,6,FALSE))</f>
        <v>0</v>
      </c>
      <c r="M110" s="90">
        <f>IF(ISNA(VLOOKUP($B110,'[2]1516 Exp_Rev Access'!$F$7:$FS$310,7,FALSE)),"",VLOOKUP($B110,'[2]1516 Exp_Rev Access'!$F$7:$FS$310,7,FALSE))</f>
        <v>0</v>
      </c>
      <c r="N110" s="53">
        <f t="shared" si="284"/>
        <v>3763445.8000000003</v>
      </c>
      <c r="O110" s="91">
        <f t="shared" si="285"/>
        <v>0.13808273079792976</v>
      </c>
      <c r="P110" s="53">
        <f t="shared" si="286"/>
        <v>1585.7772253239227</v>
      </c>
      <c r="Q110" s="90">
        <f>IF(ISNA(VLOOKUP($B110,'[2]1516 Exp_Rev Access'!$F$7:$FS$310,8,FALSE)),"",VLOOKUP($B110,'[2]1516 Exp_Rev Access'!$F$7:$FS$310,8,FALSE))</f>
        <v>16326.77</v>
      </c>
      <c r="R110" s="90">
        <f>IF(ISNA(VLOOKUP($B110,'[2]1516 Exp_Rev Access'!$F$7:$FS$310,9,FALSE)),"",VLOOKUP($B110,'[2]1516 Exp_Rev Access'!$F$7:$FS$310,9,FALSE))</f>
        <v>0</v>
      </c>
      <c r="S110" s="90">
        <f>IF(ISNA(VLOOKUP($B110,'[2]1516 Exp_Rev Access'!$F$7:$FS$310,10,FALSE)),"",VLOOKUP($B110,'[2]1516 Exp_Rev Access'!$F$7:$FS$310,10,FALSE))</f>
        <v>3439.75</v>
      </c>
      <c r="T110" s="90">
        <f>IF(ISNA(VLOOKUP($B110,'[2]1516 Exp_Rev Access'!$F$7:$FS$310,11,FALSE)),"",VLOOKUP($B110,'[2]1516 Exp_Rev Access'!$F$7:$FS$310,11,FALSE))</f>
        <v>0</v>
      </c>
      <c r="U110" s="90">
        <f>IF(ISNA(VLOOKUP($B110,'[2]1516 Exp_Rev Access'!$F$7:$FS$310,12,FALSE)),"",VLOOKUP($B110,'[2]1516 Exp_Rev Access'!$F$7:$FS$310,12,FALSE))</f>
        <v>23600</v>
      </c>
      <c r="V110" s="90">
        <f>IF(ISNA(VLOOKUP($B110,'[2]1516 Exp_Rev Access'!$F$7:$FS$310,13,FALSE)),"",VLOOKUP($B110,'[2]1516 Exp_Rev Access'!$F$7:$FS$310,13,FALSE))</f>
        <v>0</v>
      </c>
      <c r="W110" s="90">
        <f>IF(ISNA(VLOOKUP($B110,'[2]1516 Exp_Rev Access'!$F$7:$FS$310,14,FALSE)),"",VLOOKUP($B110,'[2]1516 Exp_Rev Access'!$F$7:$FS$310,14,FALSE))</f>
        <v>0</v>
      </c>
      <c r="X110" s="90">
        <f>IF(ISNA(VLOOKUP($B110,'[2]1516 Exp_Rev Access'!$F$7:$FS$310,15,FALSE)),"",VLOOKUP($B110,'[2]1516 Exp_Rev Access'!$F$7:$FS$310,15,FALSE))</f>
        <v>0</v>
      </c>
      <c r="Y110" s="90">
        <f>IF(ISNA(VLOOKUP($B110,'[2]1516 Exp_Rev Access'!$F$7:$FS$310,16,FALSE)),"",VLOOKUP($B110,'[2]1516 Exp_Rev Access'!$F$7:$FS$310,16,FALSE))</f>
        <v>3885.39</v>
      </c>
      <c r="Z110" s="90">
        <f>IF(ISNA(VLOOKUP($B110,'[2]1516 Exp_Rev Access'!$F$7:$FS$310,17,FALSE)),"",VLOOKUP($B110,'[2]1516 Exp_Rev Access'!$F$7:$FS$310,17,FALSE))</f>
        <v>25</v>
      </c>
      <c r="AA110" s="90">
        <f>IF(ISNA(VLOOKUP($B110,'[2]1516 Exp_Rev Access'!$F$7:$FS$310,18,FALSE)),"",VLOOKUP($B110,'[2]1516 Exp_Rev Access'!$F$7:$FS$310,18,FALSE))</f>
        <v>0</v>
      </c>
      <c r="AB110" s="90">
        <f>IF(ISNA(VLOOKUP($B110,'[2]1516 Exp_Rev Access'!$F$7:$FS$310,19,FALSE)),"",VLOOKUP($B110,'[2]1516 Exp_Rev Access'!$F$7:$FS$310,19,FALSE))</f>
        <v>0</v>
      </c>
      <c r="AC110" s="90">
        <f>IF(ISNA(VLOOKUP($B110,'[2]1516 Exp_Rev Access'!$F$7:$FS$310,20,FALSE)),"",VLOOKUP($B110,'[2]1516 Exp_Rev Access'!$F$7:$FS$310,20,FALSE))</f>
        <v>0</v>
      </c>
      <c r="AD110" s="90">
        <f>IF(ISNA(VLOOKUP($B110,'[2]1516 Exp_Rev Access'!$F$7:$FS$310,21,FALSE)),"",VLOOKUP($B110,'[2]1516 Exp_Rev Access'!$F$7:$FS$310,21,FALSE))</f>
        <v>170386.46</v>
      </c>
      <c r="AE110" s="90">
        <f>IF(ISNA(VLOOKUP($B110,'[2]1516 Exp_Rev Access'!$F$7:$FS$310,22,FALSE)),"",VLOOKUP($B110,'[2]1516 Exp_Rev Access'!$F$7:$FS$310,22,FALSE))</f>
        <v>120746.06</v>
      </c>
      <c r="AF110" s="90">
        <f>IF(ISNA(VLOOKUP($B110,'[2]1516 Exp_Rev Access'!$F$7:$FS$310,23,FALSE)),"",VLOOKUP($B110,'[2]1516 Exp_Rev Access'!$F$7:$FS$310,23,FALSE))</f>
        <v>0</v>
      </c>
      <c r="AG110" s="90">
        <f>IF(ISNA(VLOOKUP($B110,'[2]1516 Exp_Rev Access'!$F$7:$FS$310,24,FALSE)),"",VLOOKUP($B110,'[2]1516 Exp_Rev Access'!$F$7:$FS$310,24,FALSE))</f>
        <v>1860.05</v>
      </c>
      <c r="AH110" s="90">
        <f>IF(ISNA(VLOOKUP($B110,'[2]1516 Exp_Rev Access'!$F$7:$FS$310,25,FALSE)),"",VLOOKUP($B110,'[2]1516 Exp_Rev Access'!$F$7:$FS$310,25,FALSE))</f>
        <v>1133.25</v>
      </c>
      <c r="AI110" s="90">
        <f>IF(ISNA(VLOOKUP($B110,'[2]1516 Exp_Rev Access'!$F$7:$FS$310,26,FALSE)),"",VLOOKUP($B110,'[2]1516 Exp_Rev Access'!$F$7:$FS$310,26,FALSE))</f>
        <v>988.54</v>
      </c>
      <c r="AJ110" s="90">
        <f>IF(ISNA(VLOOKUP($B110,'[2]1516 Exp_Rev Access'!$F$7:$FS$310,27,FALSE)),"",VLOOKUP($B110,'[2]1516 Exp_Rev Access'!$F$7:$FS$310,27,FALSE))</f>
        <v>8409.73</v>
      </c>
      <c r="AK110" s="90">
        <f>IF(ISNA(VLOOKUP($B110,'[2]1516 Exp_Rev Access'!$F$7:$FS$310,28,FALSE)),"",VLOOKUP($B110,'[2]1516 Exp_Rev Access'!$F$7:$FS$310,28,FALSE))</f>
        <v>5073.33</v>
      </c>
      <c r="AL110" s="90">
        <f>IF(ISNA(VLOOKUP($B110,'[2]1516 Exp_Rev Access'!$F$7:$FS$310,29,FALSE)),"",VLOOKUP($B110,'[2]1516 Exp_Rev Access'!$F$7:$FS$310,29,FALSE))</f>
        <v>183195.41</v>
      </c>
      <c r="AM110" s="53">
        <f t="shared" si="287"/>
        <v>539069.74</v>
      </c>
      <c r="AN110" s="92">
        <f t="shared" si="288"/>
        <v>1.977874154311721E-2</v>
      </c>
      <c r="AO110" s="68">
        <f t="shared" si="289"/>
        <v>227.14410196987248</v>
      </c>
      <c r="AP110" s="90">
        <f>IF(ISNA(VLOOKUP($B110,'[2]1516 Exp_Rev Access'!$F$7:$FS$310,30,FALSE)),"",VLOOKUP($B110,'[2]1516 Exp_Rev Access'!$F$7:$FS$310,30,FALSE))</f>
        <v>14589250.92</v>
      </c>
      <c r="AQ110" s="90">
        <f>IF(ISNA(VLOOKUP($B110,'[2]1516 Exp_Rev Access'!$F$7:$FS$310,31,FALSE)),"",VLOOKUP($B110,'[2]1516 Exp_Rev Access'!$F$7:$FS$310,31,FALSE))</f>
        <v>338572.24</v>
      </c>
      <c r="AR110" s="90">
        <f>IF(ISNA(VLOOKUP($B110,'[2]1516 Exp_Rev Access'!$F$7:$FS$310,32,FALSE)),"",VLOOKUP($B110,'[2]1516 Exp_Rev Access'!$F$7:$FS$310,32,FALSE))</f>
        <v>1914183.36</v>
      </c>
      <c r="AS110" s="90">
        <f>IF(ISNA(VLOOKUP($B110,'[2]1516 Exp_Rev Access'!$F$7:$FS$310,33,FALSE)),"",VLOOKUP($B110,'[2]1516 Exp_Rev Access'!$F$7:$FS$310,33,FALSE))</f>
        <v>0</v>
      </c>
      <c r="AT110" s="90">
        <f>IF(ISNA(VLOOKUP($B110,'[2]1516 Exp_Rev Access'!$F$7:$FS$310,34,FALSE)),"",VLOOKUP($B110,'[2]1516 Exp_Rev Access'!$F$7:$FS$310,34,FALSE))</f>
        <v>0</v>
      </c>
      <c r="AU110" s="53">
        <f t="shared" si="290"/>
        <v>16842006.52</v>
      </c>
      <c r="AV110" s="93">
        <f t="shared" si="291"/>
        <v>0.6179417416874019</v>
      </c>
      <c r="AW110" s="53">
        <f t="shared" si="292"/>
        <v>7096.6002401769711</v>
      </c>
      <c r="AX110" s="90">
        <f>IF(ISNA(VLOOKUP($B110,'[2]1516 Exp_Rev Access'!$F$7:$FS$310,35,FALSE)),"",VLOOKUP($B110,'[2]1516 Exp_Rev Access'!$F$7:$FS$310,35,FALSE))</f>
        <v>0</v>
      </c>
      <c r="AY110" s="90">
        <f>IF(ISNA(VLOOKUP($B110,'[2]1516 Exp_Rev Access'!$F$7:$FS$310,36,FALSE)),"",VLOOKUP($B110,'[2]1516 Exp_Rev Access'!$F$7:$FS$310,36,FALSE))</f>
        <v>1612255.76</v>
      </c>
      <c r="AZ110" s="90">
        <f>IF(ISNA(VLOOKUP($B110,'[2]1516 Exp_Rev Access'!$F$7:$FS$310,37,FALSE)),"",VLOOKUP($B110,'[2]1516 Exp_Rev Access'!$F$7:$FS$310,37,FALSE))</f>
        <v>17779.45</v>
      </c>
      <c r="BA110" s="90">
        <f>IF(ISNA(VLOOKUP($B110,'[2]1516 Exp_Rev Access'!$F$7:$FS$310,38,FALSE)),"",VLOOKUP($B110,'[2]1516 Exp_Rev Access'!$F$7:$FS$310,38,FALSE))</f>
        <v>0</v>
      </c>
      <c r="BB110" s="90">
        <f>IF(ISNA(VLOOKUP($B110,'[2]1516 Exp_Rev Access'!$F$7:$FS$310,39,FALSE)),"",VLOOKUP($B110,'[2]1516 Exp_Rev Access'!$F$7:$FS$310,39,FALSE))</f>
        <v>0</v>
      </c>
      <c r="BC110" s="90">
        <f>IF(ISNA(VLOOKUP($B110,'[2]1516 Exp_Rev Access'!$F$7:$FS$310,40,FALSE)),"",VLOOKUP($B110,'[2]1516 Exp_Rev Access'!$F$7:$FS$310,40,FALSE))</f>
        <v>645255.86</v>
      </c>
      <c r="BD110" s="90">
        <f>IF(ISNA(VLOOKUP($B110,'[2]1516 Exp_Rev Access'!$F$7:$FS$310,41,FALSE)),"",VLOOKUP($B110,'[2]1516 Exp_Rev Access'!$F$7:$FS$310,41,FALSE))</f>
        <v>112821.45</v>
      </c>
      <c r="BE110" s="90">
        <f>IF(ISNA(VLOOKUP($B110,'[2]1516 Exp_Rev Access'!$F$7:$FS$310,42,FALSE)),"",VLOOKUP($B110,'[2]1516 Exp_Rev Access'!$F$7:$FS$310,42,FALSE))</f>
        <v>64023.72</v>
      </c>
      <c r="BF110" s="90">
        <f>IF(ISNA(VLOOKUP($B110,'[2]1516 Exp_Rev Access'!$F$7:$FS$310,43,FALSE)),"",VLOOKUP($B110,'[2]1516 Exp_Rev Access'!$F$7:$FS$310,43,FALSE))</f>
        <v>0</v>
      </c>
      <c r="BG110" s="90">
        <f>IF(ISNA(VLOOKUP($B110,'[2]1516 Exp_Rev Access'!$F$7:$FS$310,44,FALSE)),"",VLOOKUP($B110,'[2]1516 Exp_Rev Access'!$F$7:$FS$310,44,FALSE))</f>
        <v>262920.83</v>
      </c>
      <c r="BH110" s="90">
        <f>IF(ISNA(VLOOKUP($B110,'[2]1516 Exp_Rev Access'!$F$7:$FS$310,45,FALSE)),"",VLOOKUP($B110,'[2]1516 Exp_Rev Access'!$F$7:$FS$310,45,FALSE))</f>
        <v>23609.95</v>
      </c>
      <c r="BI110" s="90">
        <f>IF(ISNA(VLOOKUP($B110,'[2]1516 Exp_Rev Access'!$F$7:$FS$310,46,FALSE)),"",VLOOKUP($B110,'[2]1516 Exp_Rev Access'!$F$7:$FS$310,46,FALSE))</f>
        <v>0</v>
      </c>
      <c r="BJ110" s="90">
        <f>IF(ISNA(VLOOKUP($B110,'[2]1516 Exp_Rev Access'!$F$7:$FS$310,47,FALSE)),"",VLOOKUP($B110,'[2]1516 Exp_Rev Access'!$F$7:$FS$310,47,FALSE))</f>
        <v>17391.169999999998</v>
      </c>
      <c r="BK110" s="90">
        <f>IF(ISNA(VLOOKUP($B110,'[2]1516 Exp_Rev Access'!$F$7:$FS$310,48,FALSE)),"",VLOOKUP($B110,'[2]1516 Exp_Rev Access'!$F$7:$FS$310,48,FALSE))</f>
        <v>1086743.26</v>
      </c>
      <c r="BL110" s="90">
        <f>IF(ISNA(VLOOKUP($B110,'[2]1516 Exp_Rev Access'!$F$7:$FS$310,49,FALSE)),"",VLOOKUP($B110,'[2]1516 Exp_Rev Access'!$F$7:$FS$310,49,FALSE))</f>
        <v>0</v>
      </c>
      <c r="BM110" s="90">
        <f>IF(ISNA(VLOOKUP($B110,'[2]1516 Exp_Rev Access'!$F$7:$FS$310,50,FALSE)),"",VLOOKUP($B110,'[2]1516 Exp_Rev Access'!$F$7:$FS$310,50,FALSE))</f>
        <v>0</v>
      </c>
      <c r="BN110" s="90">
        <f>IF(ISNA(VLOOKUP($B110,'[2]1516 Exp_Rev Access'!$F$7:$FS$310,51,FALSE)),"",VLOOKUP($B110,'[2]1516 Exp_Rev Access'!$F$7:$FS$310,51,FALSE))</f>
        <v>0</v>
      </c>
      <c r="BO110" s="90">
        <f>IF(ISNA(VLOOKUP($B110,'[2]1516 Exp_Rev Access'!$F$7:$FS$310,52,FALSE)),"",VLOOKUP($B110,'[2]1516 Exp_Rev Access'!$F$7:$FS$310,52,FALSE))</f>
        <v>0</v>
      </c>
      <c r="BP110" s="90">
        <f>IF(ISNA(VLOOKUP($B110,'[2]1516 Exp_Rev Access'!$F$7:$FS$310,53,FALSE)),"",VLOOKUP($B110,'[2]1516 Exp_Rev Access'!$F$7:$FS$310,53,FALSE))</f>
        <v>0</v>
      </c>
      <c r="BQ110" s="90">
        <f>IF(ISNA(VLOOKUP($B110,'[2]1516 Exp_Rev Access'!$F$7:$FS$310,54,FALSE)),"",VLOOKUP($B110,'[2]1516 Exp_Rev Access'!$F$7:$FS$310,54,FALSE))</f>
        <v>0</v>
      </c>
      <c r="BR110" s="90">
        <f>IF(ISNA(VLOOKUP($B110,'[2]1516 Exp_Rev Access'!$F$7:$FS$310,55,FALSE)),"",VLOOKUP($B110,'[2]1516 Exp_Rev Access'!$F$7:$FS$310,55,FALSE))</f>
        <v>0</v>
      </c>
      <c r="BS110" s="90">
        <f>IF(ISNA(VLOOKUP($B110,'[2]1516 Exp_Rev Access'!$F$7:$FS$310,56,FALSE)),"",VLOOKUP($B110,'[2]1516 Exp_Rev Access'!$F$7:$FS$310,56,FALSE))</f>
        <v>0</v>
      </c>
      <c r="BT110" s="90">
        <f>IF(ISNA(VLOOKUP($B110,'[2]1516 Exp_Rev Access'!$F$7:$FS$310,57,FALSE)),"",VLOOKUP($B110,'[2]1516 Exp_Rev Access'!$F$7:$FS$310,57,FALSE))</f>
        <v>0</v>
      </c>
      <c r="BU110" s="90">
        <f>IF(ISNA(VLOOKUP($B110,'[2]1516 Exp_Rev Access'!$F$7:$FS$310,58,FALSE)),"",VLOOKUP($B110,'[2]1516 Exp_Rev Access'!$F$7:$FS$310,58,FALSE))</f>
        <v>0</v>
      </c>
      <c r="BV110" s="53">
        <f t="shared" si="293"/>
        <v>3842801.45</v>
      </c>
      <c r="BW110" s="92">
        <f t="shared" si="294"/>
        <v>0.14099432975233606</v>
      </c>
      <c r="BX110" s="68">
        <f t="shared" si="295"/>
        <v>1619.2147687769934</v>
      </c>
      <c r="BY110" s="90">
        <f>IF(ISNA(VLOOKUP($B110,'[2]1516 Exp_Rev Access'!$F$7:$FS$310,59,FALSE)),"",VLOOKUP($B110,'[2]1516 Exp_Rev Access'!$F$7:$FS$310,59,FALSE))</f>
        <v>338.67</v>
      </c>
      <c r="BZ110" s="90">
        <f>IF(ISNA(VLOOKUP($B110,'[2]1516 Exp_Rev Access'!$F$7:$FS$310,60,FALSE)),"",VLOOKUP($B110,'[2]1516 Exp_Rev Access'!$F$7:$FS$310,60,FALSE))</f>
        <v>0</v>
      </c>
      <c r="CA110" s="90">
        <f>IF(ISNA(VLOOKUP($B110,'[2]1516 Exp_Rev Access'!$F$7:$FS$310,61,FALSE)),"",VLOOKUP($B110,'[2]1516 Exp_Rev Access'!$F$7:$FS$310,61,FALSE))</f>
        <v>0</v>
      </c>
      <c r="CB110" s="90">
        <f>IF(ISNA(VLOOKUP($B110,'[2]1516 Exp_Rev Access'!$F$7:$FS$310,62,FALSE)),"",VLOOKUP($B110,'[2]1516 Exp_Rev Access'!$F$7:$FS$310,62,FALSE))</f>
        <v>0</v>
      </c>
      <c r="CC110" s="90">
        <f>IF(ISNA(VLOOKUP($B110,'[2]1516 Exp_Rev Access'!$F$7:$FS$310,63,FALSE)),"",VLOOKUP($B110,'[2]1516 Exp_Rev Access'!$F$7:$FS$310,63,FALSE))</f>
        <v>0</v>
      </c>
      <c r="CD110" s="90">
        <f>IF(ISNA(VLOOKUP($B110,'[2]1516 Exp_Rev Access'!$F$7:$FS$310,64,FALSE)),"",VLOOKUP($B110,'[2]1516 Exp_Rev Access'!$F$7:$FS$310,64,FALSE))</f>
        <v>0</v>
      </c>
      <c r="CE110" s="53">
        <f t="shared" si="296"/>
        <v>338.67</v>
      </c>
      <c r="CF110" s="92">
        <f t="shared" si="304"/>
        <v>1.2425973675330962E-5</v>
      </c>
      <c r="CG110" s="94">
        <f t="shared" si="297"/>
        <v>0.14270304434846728</v>
      </c>
      <c r="CH110" s="90">
        <f>IF(ISNA(VLOOKUP($B110,'[2]1516 Exp_Rev Access'!$F$7:$FS$310,65,FALSE)),"",VLOOKUP($B110,'[2]1516 Exp_Rev Access'!$F$7:$FS$310,65,FALSE))</f>
        <v>0</v>
      </c>
      <c r="CI110" s="90">
        <f>IF(ISNA(VLOOKUP($B110,'[2]1516 Exp_Rev Access'!$F$7:$FS$310,66,FALSE)),"",VLOOKUP($B110,'[2]1516 Exp_Rev Access'!$F$7:$FS$310,66,FALSE))</f>
        <v>0</v>
      </c>
      <c r="CJ110" s="90">
        <f>IF(ISNA(VLOOKUP($B110,'[2]1516 Exp_Rev Access'!$F$7:$FS$310,67,FALSE)),"",VLOOKUP($B110,'[2]1516 Exp_Rev Access'!$F$7:$FS$310,67,FALSE))</f>
        <v>0</v>
      </c>
      <c r="CK110" s="90">
        <f>IF(ISNA(VLOOKUP($B110,'[2]1516 Exp_Rev Access'!$F$7:$FS$310,68,FALSE)),"",VLOOKUP($B110,'[2]1516 Exp_Rev Access'!$F$7:$FS$310,68,FALSE))</f>
        <v>0</v>
      </c>
      <c r="CL110" s="90">
        <f>IF(ISNA(VLOOKUP($B110,'[2]1516 Exp_Rev Access'!$F$7:$FS$310,69,FALSE)),"",VLOOKUP($B110,'[2]1516 Exp_Rev Access'!$F$7:$FS$310,69,FALSE))</f>
        <v>0</v>
      </c>
      <c r="CM110" s="90">
        <f>IF(ISNA(VLOOKUP($B110,'[2]1516 Exp_Rev Access'!$F$7:$FS$310,70,FALSE)),"",VLOOKUP($B110,'[2]1516 Exp_Rev Access'!$F$7:$FS$310,70,FALSE))</f>
        <v>0</v>
      </c>
      <c r="CN110" s="90">
        <f>IF(ISNA(VLOOKUP($B110,'[2]1516 Exp_Rev Access'!$F$7:$FS$310,71,FALSE)),"",VLOOKUP($B110,'[2]1516 Exp_Rev Access'!$F$7:$FS$310,71,FALSE))</f>
        <v>0</v>
      </c>
      <c r="CO110" s="90">
        <f>IF(ISNA(VLOOKUP($B110,'[2]1516 Exp_Rev Access'!$F$7:$FS$310,72,FALSE)),"",VLOOKUP($B110,'[2]1516 Exp_Rev Access'!$F$7:$FS$310,72,FALSE))</f>
        <v>0</v>
      </c>
      <c r="CP110" s="90">
        <f>IF(ISNA(VLOOKUP($B110,'[2]1516 Exp_Rev Access'!$F$7:$FS$310,73,FALSE)),"",VLOOKUP($B110,'[2]1516 Exp_Rev Access'!$F$7:$FS$310,73,FALSE))</f>
        <v>0</v>
      </c>
      <c r="CQ110" s="90">
        <f>IF(ISNA(VLOOKUP($B110,'[2]1516 Exp_Rev Access'!$F$7:$FS$310,74,FALSE)),"",VLOOKUP($B110,'[2]1516 Exp_Rev Access'!$F$7:$FS$310,74,FALSE))</f>
        <v>449976.3</v>
      </c>
      <c r="CR110" s="90">
        <f>IF(ISNA(VLOOKUP($B110,'[2]1516 Exp_Rev Access'!$F$7:$FS$310,75,FALSE)),"",VLOOKUP($B110,'[2]1516 Exp_Rev Access'!$F$7:$FS$310,75,FALSE))</f>
        <v>0</v>
      </c>
      <c r="CS110" s="90">
        <f>IF(ISNA(VLOOKUP($B110,'[2]1516 Exp_Rev Access'!$F$7:$FS$310,76,FALSE)),"",VLOOKUP($B110,'[2]1516 Exp_Rev Access'!$F$7:$FS$310,76,FALSE))</f>
        <v>18101</v>
      </c>
      <c r="CT110" s="90">
        <f>IF(ISNA(VLOOKUP($B110,'[2]1516 Exp_Rev Access'!$F$7:$FS$310,77,FALSE)),"",VLOOKUP($B110,'[2]1516 Exp_Rev Access'!$F$7:$FS$310,77,FALSE))</f>
        <v>0</v>
      </c>
      <c r="CU110" s="90">
        <f>IF(ISNA(VLOOKUP($B110,'[2]1516 Exp_Rev Access'!$F$7:$FS$310,78,FALSE)),"",VLOOKUP($B110,'[2]1516 Exp_Rev Access'!$F$7:$FS$310,78,FALSE))</f>
        <v>832327.52</v>
      </c>
      <c r="CV110" s="90">
        <f>IF(ISNA(VLOOKUP($B110,'[2]1516 Exp_Rev Access'!$F$7:$FS$310,79,FALSE)),"",VLOOKUP($B110,'[2]1516 Exp_Rev Access'!$F$7:$FS$310,79,FALSE))</f>
        <v>125709.5</v>
      </c>
      <c r="CW110" s="90">
        <f>IF(ISNA(VLOOKUP($B110,'[2]1516 Exp_Rev Access'!$F$7:$FS$310,80,FALSE)),"",VLOOKUP($B110,'[2]1516 Exp_Rev Access'!$F$7:$FS$310,80,FALSE))</f>
        <v>46096</v>
      </c>
      <c r="CX110" s="90">
        <f>IF(ISNA(VLOOKUP($B110,'[2]1516 Exp_Rev Access'!$F$7:$FS$310,81,FALSE)),"",VLOOKUP($B110,'[2]1516 Exp_Rev Access'!$F$7:$FS$310,81,FALSE))</f>
        <v>0</v>
      </c>
      <c r="CY110" s="90">
        <f>IF(ISNA(VLOOKUP($B110,'[2]1516 Exp_Rev Access'!$F$7:$FS$310,82,FALSE)),"",VLOOKUP($B110,'[2]1516 Exp_Rev Access'!$F$7:$FS$310,82,FALSE))</f>
        <v>0</v>
      </c>
      <c r="CZ110" s="90">
        <f>IF(ISNA(VLOOKUP($B110,'[2]1516 Exp_Rev Access'!$F$7:$FS$310,83,FALSE)),"",VLOOKUP($B110,'[2]1516 Exp_Rev Access'!$F$7:$FS$310,83,FALSE))</f>
        <v>0</v>
      </c>
      <c r="DA110" s="90">
        <f>IF(ISNA(VLOOKUP($B110,'[2]1516 Exp_Rev Access'!$F$7:$FS$310,84,FALSE)),"",VLOOKUP($B110,'[2]1516 Exp_Rev Access'!$F$7:$FS$310,84,FALSE))</f>
        <v>0</v>
      </c>
      <c r="DB110" s="90">
        <f>IF(ISNA(VLOOKUP($B110,'[2]1516 Exp_Rev Access'!$F$7:$FS$310,85,FALSE)),"",VLOOKUP($B110,'[2]1516 Exp_Rev Access'!$F$7:$FS$310,85,FALSE))</f>
        <v>45367</v>
      </c>
      <c r="DC110" s="90">
        <f>IF(ISNA(VLOOKUP($B110,'[2]1516 Exp_Rev Access'!$F$7:$FS$310,86,FALSE)),"",VLOOKUP($B110,'[2]1516 Exp_Rev Access'!$F$7:$FS$310,86,FALSE))</f>
        <v>0</v>
      </c>
      <c r="DD110" s="90">
        <f>IF(ISNA(VLOOKUP($B110,'[2]1516 Exp_Rev Access'!$F$7:$FS$310,87,FALSE)),"",VLOOKUP($B110,'[2]1516 Exp_Rev Access'!$F$7:$FS$310,87,FALSE))</f>
        <v>0</v>
      </c>
      <c r="DE110" s="90">
        <f>IF(ISNA(VLOOKUP($B110,'[2]1516 Exp_Rev Access'!$F$7:$FS$310,88,FALSE)),"",VLOOKUP($B110,'[2]1516 Exp_Rev Access'!$F$7:$FS$310,88,FALSE))</f>
        <v>0</v>
      </c>
      <c r="DF110" s="90">
        <f>IF(ISNA(VLOOKUP($B110,'[2]1516 Exp_Rev Access'!$F$7:$FS$310,89,FALSE)),"",VLOOKUP($B110,'[2]1516 Exp_Rev Access'!$F$7:$FS$310,89,FALSE))</f>
        <v>0</v>
      </c>
      <c r="DG110" s="90">
        <f>IF(ISNA(VLOOKUP($B110,'[2]1516 Exp_Rev Access'!$F$7:$FS$310,90,FALSE)),"",VLOOKUP($B110,'[2]1516 Exp_Rev Access'!$F$7:$FS$310,90,FALSE))</f>
        <v>0</v>
      </c>
      <c r="DH110" s="90">
        <f>IF(ISNA(VLOOKUP($B110,'[2]1516 Exp_Rev Access'!$F$7:$FS$310,91,FALSE)),"",VLOOKUP($B110,'[2]1516 Exp_Rev Access'!$F$7:$FS$310,91,FALSE))</f>
        <v>24227.13</v>
      </c>
      <c r="DI110" s="90">
        <f>IF(ISNA(VLOOKUP($B110,'[2]1516 Exp_Rev Access'!$F$7:$FS$310,92,FALSE)),"",VLOOKUP($B110,'[2]1516 Exp_Rev Access'!$F$7:$FS$310,92,FALSE))</f>
        <v>609756.71</v>
      </c>
      <c r="DJ110" s="90">
        <f>IF(ISNA(VLOOKUP($B110,'[2]1516 Exp_Rev Access'!$F$7:$FS$310,93,FALSE)),"",VLOOKUP($B110,'[2]1516 Exp_Rev Access'!$F$7:$FS$310,93,FALSE))</f>
        <v>0</v>
      </c>
      <c r="DK110" s="90">
        <f>IF(ISNA(VLOOKUP($B110,'[2]1516 Exp_Rev Access'!$F$7:$FS$310,94,FALSE)),"",VLOOKUP($B110,'[2]1516 Exp_Rev Access'!$F$7:$FS$310,94,FALSE))</f>
        <v>0</v>
      </c>
      <c r="DL110" s="90">
        <f>IF(ISNA(VLOOKUP($B110,'[2]1516 Exp_Rev Access'!$F$7:$FS$310,95,FALSE)),"",VLOOKUP($B110,'[2]1516 Exp_Rev Access'!$F$7:$FS$310,95,FALSE))</f>
        <v>0</v>
      </c>
      <c r="DM110" s="90">
        <f>IF(ISNA(VLOOKUP($B110,'[2]1516 Exp_Rev Access'!$F$7:$FS$310,96,FALSE)),"",VLOOKUP($B110,'[2]1516 Exp_Rev Access'!$F$7:$FS$310,96,FALSE))</f>
        <v>0</v>
      </c>
      <c r="DN110" s="90">
        <f>IF(ISNA(VLOOKUP($B110,'[2]1516 Exp_Rev Access'!$F$7:$FS$310,97,FALSE)),"",VLOOKUP($B110,'[2]1516 Exp_Rev Access'!$F$7:$FS$310,97,FALSE))</f>
        <v>0</v>
      </c>
      <c r="DO110" s="90">
        <f>IF(ISNA(VLOOKUP($B110,'[2]1516 Exp_Rev Access'!$F$7:$FS$310,98,FALSE)),"",VLOOKUP($B110,'[2]1516 Exp_Rev Access'!$F$7:$FS$310,98,FALSE))</f>
        <v>0</v>
      </c>
      <c r="DP110" s="90">
        <f>IF(ISNA(VLOOKUP($B110,'[2]1516 Exp_Rev Access'!$F$7:$FS$310,99,FALSE)),"",VLOOKUP($B110,'[2]1516 Exp_Rev Access'!$F$7:$FS$310,99,FALSE))</f>
        <v>0</v>
      </c>
      <c r="DQ110" s="90">
        <f>IF(ISNA(VLOOKUP($B110,'[2]1516 Exp_Rev Access'!$F$7:$FS$310,100,FALSE)),"",VLOOKUP($B110,'[2]1516 Exp_Rev Access'!$F$7:$FS$310,100,FALSE))</f>
        <v>0</v>
      </c>
      <c r="DR110" s="90">
        <f>IF(ISNA(VLOOKUP($B110,'[2]1516 Exp_Rev Access'!$F$7:$FS$310,101,FALSE)),"",VLOOKUP($B110,'[2]1516 Exp_Rev Access'!$F$7:$FS$310,101,FALSE))</f>
        <v>0</v>
      </c>
      <c r="DS110" s="90">
        <f>IF(ISNA(VLOOKUP($B110,'[2]1516 Exp_Rev Access'!$F$7:$FS$310,102,FALSE)),"",VLOOKUP($B110,'[2]1516 Exp_Rev Access'!$F$7:$FS$310,102,FALSE))</f>
        <v>0</v>
      </c>
      <c r="DT110" s="90">
        <f>IF(ISNA(VLOOKUP($B110,'[2]1516 Exp_Rev Access'!$F$7:$FS$310,103,FALSE)),"",VLOOKUP($B110,'[2]1516 Exp_Rev Access'!$F$7:$FS$310,103,FALSE))</f>
        <v>0</v>
      </c>
      <c r="DU110" s="90">
        <f>IF(ISNA(VLOOKUP($B110,'[2]1516 Exp_Rev Access'!$F$7:$FS$310,104,FALSE)),"",VLOOKUP($B110,'[2]1516 Exp_Rev Access'!$F$7:$FS$310,104,FALSE))</f>
        <v>0</v>
      </c>
      <c r="DV110" s="90">
        <f>IF(ISNA(VLOOKUP($B110,'[2]1516 Exp_Rev Access'!$F$7:$FS$310,105,FALSE)),"",VLOOKUP($B110,'[2]1516 Exp_Rev Access'!$F$7:$FS$310,105,FALSE))</f>
        <v>0</v>
      </c>
      <c r="DW110" s="90">
        <f>IF(ISNA(VLOOKUP($B110,'[2]1516 Exp_Rev Access'!$F$7:$FS$310,106,FALSE)),"",VLOOKUP($B110,'[2]1516 Exp_Rev Access'!$F$7:$FS$310,106,FALSE))</f>
        <v>0</v>
      </c>
      <c r="DX110" s="90">
        <f>IF(ISNA(VLOOKUP($B110,'[2]1516 Exp_Rev Access'!$F$7:$FS$310,107,FALSE)),"",VLOOKUP($B110,'[2]1516 Exp_Rev Access'!$F$7:$FS$310,107,FALSE))</f>
        <v>0</v>
      </c>
      <c r="DY110" s="90">
        <f>IF(ISNA(VLOOKUP($B110,'[2]1516 Exp_Rev Access'!$F$7:$FS$310,108,FALSE)),"",VLOOKUP($B110,'[2]1516 Exp_Rev Access'!$F$7:$FS$310,108,FALSE))</f>
        <v>0</v>
      </c>
      <c r="DZ110" s="90">
        <f>IF(ISNA(VLOOKUP($B110,'[2]1516 Exp_Rev Access'!$F$7:$FS$310,109,FALSE)),"",VLOOKUP($B110,'[2]1516 Exp_Rev Access'!$F$7:$FS$310,109,FALSE))</f>
        <v>0</v>
      </c>
      <c r="EA110" s="90">
        <f>IF(ISNA(VLOOKUP($B110,'[2]1516 Exp_Rev Access'!$F$7:$FS$310,110,FALSE)),"",VLOOKUP($B110,'[2]1516 Exp_Rev Access'!$F$7:$FS$310,110,FALSE))</f>
        <v>0</v>
      </c>
      <c r="EB110" s="90">
        <f>IF(ISNA(VLOOKUP($B110,'[2]1516 Exp_Rev Access'!$F$7:$FS$310,111,FALSE)),"",VLOOKUP($B110,'[2]1516 Exp_Rev Access'!$F$7:$FS$310,111,FALSE))</f>
        <v>0</v>
      </c>
      <c r="EC110" s="90">
        <f>IF(ISNA(VLOOKUP($B110,'[2]1516 Exp_Rev Access'!$F$7:$FS$310,112,FALSE)),"",VLOOKUP($B110,'[2]1516 Exp_Rev Access'!$F$7:$FS$310,112,FALSE))</f>
        <v>0</v>
      </c>
      <c r="ED110" s="90">
        <f>IF(ISNA(VLOOKUP($B110,'[2]1516 Exp_Rev Access'!$F$7:$FS$310,113,FALSE)),"",VLOOKUP($B110,'[2]1516 Exp_Rev Access'!$F$7:$FS$310,113,FALSE))</f>
        <v>0</v>
      </c>
      <c r="EE110" s="90">
        <f>IF(ISNA(VLOOKUP($B110,'[2]1516 Exp_Rev Access'!$F$7:$FS$310,114,FALSE)),"",VLOOKUP($B110,'[2]1516 Exp_Rev Access'!$F$7:$FS$310,114,FALSE))</f>
        <v>0</v>
      </c>
      <c r="EF110" s="90">
        <f>IF(ISNA(VLOOKUP($B110,'[2]1516 Exp_Rev Access'!$F$7:$FS$310,115,FALSE)),"",VLOOKUP($B110,'[2]1516 Exp_Rev Access'!$F$7:$FS$310,115,FALSE))</f>
        <v>0</v>
      </c>
      <c r="EG110" s="90">
        <f>IF(ISNA(VLOOKUP($B110,'[2]1516 Exp_Rev Access'!$F$7:$FS$310,116,FALSE)),"",VLOOKUP($B110,'[2]1516 Exp_Rev Access'!$F$7:$FS$310,116,FALSE))</f>
        <v>0</v>
      </c>
      <c r="EH110" s="90">
        <f>IF(ISNA(VLOOKUP($B110,'[2]1516 Exp_Rev Access'!$F$7:$FS$310,117,FALSE)),"",VLOOKUP($B110,'[2]1516 Exp_Rev Access'!$F$7:$FS$310,117,FALSE))</f>
        <v>0</v>
      </c>
      <c r="EI110" s="90">
        <f>IF(ISNA(VLOOKUP($B110,'[2]1516 Exp_Rev Access'!$F$7:$FS$310,118,FALSE)),"",VLOOKUP($B110,'[2]1516 Exp_Rev Access'!$F$7:$FS$310,118,FALSE))</f>
        <v>0</v>
      </c>
      <c r="EJ110" s="90">
        <f>IF(ISNA(VLOOKUP($B110,'[2]1516 Exp_Rev Access'!$F$7:$FS$310,119,FALSE)),"",VLOOKUP($B110,'[2]1516 Exp_Rev Access'!$F$7:$FS$310,119,FALSE))</f>
        <v>0</v>
      </c>
      <c r="EK110" s="90">
        <f>IF(ISNA(VLOOKUP($B110,'[2]1516 Exp_Rev Access'!$F$7:$FS$310,120,FALSE)),"",VLOOKUP($B110,'[2]1516 Exp_Rev Access'!$F$7:$FS$310,120,FALSE))</f>
        <v>0</v>
      </c>
      <c r="EL110" s="90">
        <f>IF(ISNA(VLOOKUP($B110,'[2]1516 Exp_Rev Access'!$F$7:$FS$310,121,FALSE)),"",VLOOKUP($B110,'[2]1516 Exp_Rev Access'!$F$7:$FS$310,121,FALSE))</f>
        <v>0</v>
      </c>
      <c r="EM110" s="90">
        <f>IF(ISNA(VLOOKUP($B110,'[2]1516 Exp_Rev Access'!$F$7:$FS$310,122,FALSE)),"",VLOOKUP($B110,'[2]1516 Exp_Rev Access'!$F$7:$FS$310,122,FALSE))</f>
        <v>0</v>
      </c>
      <c r="EN110" s="90">
        <f>IF(ISNA(VLOOKUP($B110,'[2]1516 Exp_Rev Access'!$F$7:$FS$310,123,FALSE)),"",VLOOKUP($B110,'[2]1516 Exp_Rev Access'!$F$7:$FS$310,123,FALSE))</f>
        <v>250.65</v>
      </c>
      <c r="EO110" s="90">
        <f>IF(ISNA(VLOOKUP($B110,'[2]1516 Exp_Rev Access'!$F$7:$FS$310,124,FALSE)),"",VLOOKUP($B110,'[2]1516 Exp_Rev Access'!$F$7:$FS$310,124,FALSE))</f>
        <v>0</v>
      </c>
      <c r="EP110" s="90">
        <f>IF(ISNA(VLOOKUP($B110,'[2]1516 Exp_Rev Access'!$F$7:$FS$310,125,FALSE)),"",VLOOKUP($B110,'[2]1516 Exp_Rev Access'!$F$7:$FS$310,125,FALSE))</f>
        <v>0</v>
      </c>
      <c r="EQ110" s="90">
        <f>IF(ISNA(VLOOKUP($B110,'[2]1516 Exp_Rev Access'!$F$7:$FS$310,126,FALSE)),"",VLOOKUP($B110,'[2]1516 Exp_Rev Access'!$F$7:$FS$310,126,FALSE))</f>
        <v>0</v>
      </c>
      <c r="ER110" s="90">
        <f>IF(ISNA(VLOOKUP($B110,'[2]1516 Exp_Rev Access'!$F$7:$FS$310,127,FALSE)),"",VLOOKUP($B110,'[2]1516 Exp_Rev Access'!$F$7:$FS$310,127,FALSE))</f>
        <v>0</v>
      </c>
      <c r="ES110" s="90">
        <f>IF(ISNA(VLOOKUP($B110,'[2]1516 Exp_Rev Access'!$F$7:$FS$310,128,FALSE)),"",VLOOKUP($B110,'[2]1516 Exp_Rev Access'!$F$7:$FS$310,128,FALSE))</f>
        <v>0</v>
      </c>
      <c r="ET110" s="90">
        <f>IF(ISNA(VLOOKUP($B110,'[2]1516 Exp_Rev Access'!$F$7:$FS$310,129,FALSE)),"",VLOOKUP($B110,'[2]1516 Exp_Rev Access'!$F$7:$FS$310,129,FALSE))</f>
        <v>0</v>
      </c>
      <c r="EU110" s="90">
        <f>IF(ISNA(VLOOKUP($B110,'[2]1516 Exp_Rev Access'!$F$7:$FS$310,130,FALSE)),"",VLOOKUP($B110,'[2]1516 Exp_Rev Access'!$F$7:$FS$310,130,FALSE))</f>
        <v>0</v>
      </c>
      <c r="EV110" s="90">
        <f>IF(ISNA(VLOOKUP($B110,'[2]1516 Exp_Rev Access'!$F$7:$FS$310,131,FALSE)),"",VLOOKUP($B110,'[2]1516 Exp_Rev Access'!$F$7:$FS$310,131,FALSE))</f>
        <v>0</v>
      </c>
      <c r="EW110" s="90">
        <f>IF(ISNA(VLOOKUP($B110,'[2]1516 Exp_Rev Access'!$F$7:$FS$310,132,FALSE)),"",VLOOKUP($B110,'[2]1516 Exp_Rev Access'!$F$7:$FS$310,132,FALSE))</f>
        <v>0</v>
      </c>
      <c r="EX110" s="90">
        <f>IF(ISNA(VLOOKUP($B110,'[2]1516 Exp_Rev Access'!$F$7:$FS$310,133,FALSE)),"",VLOOKUP($B110,'[2]1516 Exp_Rev Access'!$F$7:$FS$310,133,FALSE))</f>
        <v>0</v>
      </c>
      <c r="EY110" s="90">
        <f>IF(ISNA(VLOOKUP($B110,'[2]1516 Exp_Rev Access'!$F$7:$FS$310,134,FALSE)),"",VLOOKUP($B110,'[2]1516 Exp_Rev Access'!$F$7:$FS$310,134,FALSE))</f>
        <v>0</v>
      </c>
      <c r="EZ110" s="90">
        <f>IF(ISNA(VLOOKUP($B110,'[2]1516 Exp_Rev Access'!$F$7:$FS$310,135,FALSE)),"",VLOOKUP($B110,'[2]1516 Exp_Rev Access'!$F$7:$FS$310,135,FALSE))</f>
        <v>0</v>
      </c>
      <c r="FA110" s="90">
        <f>IF(ISNA(VLOOKUP($B110,'[2]1516 Exp_Rev Access'!$F$7:$FS$310,136,FALSE)),"",VLOOKUP($B110,'[2]1516 Exp_Rev Access'!$F$7:$FS$310,136,FALSE))</f>
        <v>0</v>
      </c>
      <c r="FB110" s="90">
        <f>IF(ISNA(VLOOKUP($B110,'[2]1516 Exp_Rev Access'!$F$7:$FS$310,137,FALSE)),"",VLOOKUP($B110,'[2]1516 Exp_Rev Access'!$F$7:$FS$310,137,FALSE))</f>
        <v>0</v>
      </c>
      <c r="FC110" s="90">
        <f>IF(ISNA(VLOOKUP($B110,'[2]1516 Exp_Rev Access'!$F$7:$FS$310,138,FALSE)),"",VLOOKUP($B110,'[2]1516 Exp_Rev Access'!$F$7:$FS$310,138,FALSE))</f>
        <v>0</v>
      </c>
      <c r="FD110" s="90">
        <f>IF(ISNA(VLOOKUP($B110,'[2]1516 Exp_Rev Access'!$F$7:$FS$310,139,FALSE)),"",VLOOKUP($B110,'[2]1516 Exp_Rev Access'!$F$7:$FS$310,139,FALSE))</f>
        <v>0</v>
      </c>
      <c r="FE110" s="90">
        <f>IF(ISNA(VLOOKUP($B110,'[2]1516 Exp_Rev Access'!$F$7:$FS$310,140,FALSE)),"",VLOOKUP($B110,'[2]1516 Exp_Rev Access'!$F$7:$FS$310,140,FALSE))</f>
        <v>0</v>
      </c>
      <c r="FF110" s="90">
        <f>IF(ISNA(VLOOKUP($B110,'[2]1516 Exp_Rev Access'!$F$7:$FS$310,141,FALSE)),"",VLOOKUP($B110,'[2]1516 Exp_Rev Access'!$F$7:$FS$310,141,FALSE))</f>
        <v>0</v>
      </c>
      <c r="FG110" s="90">
        <f>IF(ISNA(VLOOKUP($B110,'[2]1516 Exp_Rev Access'!$F$7:$FS$310,142,FALSE)),"",VLOOKUP($B110,'[2]1516 Exp_Rev Access'!$F$7:$FS$310,142,FALSE))</f>
        <v>0</v>
      </c>
      <c r="FH110" s="90">
        <f>IF(ISNA(VLOOKUP($B110,'[2]1516 Exp_Rev Access'!$F$7:$FS$310,143,FALSE)),"",VLOOKUP($B110,'[2]1516 Exp_Rev Access'!$F$7:$FS$310,143,FALSE))</f>
        <v>0</v>
      </c>
      <c r="FI110" s="90">
        <f>IF(ISNA(VLOOKUP($B110,'[2]1516 Exp_Rev Access'!$F$7:$FS$310,144,FALSE)),"",VLOOKUP($B110,'[2]1516 Exp_Rev Access'!$F$7:$FS$310,144,FALSE))</f>
        <v>0</v>
      </c>
      <c r="FJ110" s="90">
        <f>IF(ISNA(VLOOKUP($B110,'[2]1516 Exp_Rev Access'!$F$7:$FS$310,145,FALSE)),"",VLOOKUP($B110,'[2]1516 Exp_Rev Access'!$F$7:$FS$310,145,FALSE))</f>
        <v>0</v>
      </c>
      <c r="FK110" s="90">
        <f>IF(ISNA(VLOOKUP($B110,'[2]1516 Exp_Rev Access'!$F$7:$FS$310,146,FALSE)),"",VLOOKUP($B110,'[2]1516 Exp_Rev Access'!$F$7:$FS$310,146,FALSE))</f>
        <v>0</v>
      </c>
      <c r="FL110" s="90">
        <f>IF(ISNA(VLOOKUP($B110,'[2]1516 Exp_Rev Access'!$F$7:$FS$310,1147,FALSE)),"",VLOOKUP($B110,'[2]1516 Exp_Rev Access'!$F$7:$FS$310,147,FALSE))</f>
        <v>0</v>
      </c>
      <c r="FM110" s="90">
        <f>IF(ISNA(VLOOKUP($B110,'[2]1516 Exp_Rev Access'!$F$7:$FS$310,148,FALSE)),"",VLOOKUP($B110,'[2]1516 Exp_Rev Access'!$F$7:$FS$310,148,FALSE))</f>
        <v>0</v>
      </c>
      <c r="FN110" s="90">
        <f>IF(ISNA(VLOOKUP($B110,'[2]1516 Exp_Rev Access'!$F$7:$FS$310,149,FALSE)),"",VLOOKUP($B110,'[2]1516 Exp_Rev Access'!$F$7:$FS$310,149,FALSE))</f>
        <v>0</v>
      </c>
      <c r="FO110" s="90">
        <f>IF(ISNA(VLOOKUP($B110,'[2]1516 Exp_Rev Access'!$F$7:$FS$310,150,FALSE)),"",VLOOKUP($B110,'[2]1516 Exp_Rev Access'!$F$7:$FS$310,150,FALSE))</f>
        <v>0</v>
      </c>
      <c r="FP110" s="90">
        <f>IF(ISNA(VLOOKUP($B110,'[2]1516 Exp_Rev Access'!$F$7:$FS$310,151,FALSE)),"",VLOOKUP($B110,'[2]1516 Exp_Rev Access'!$F$7:$FS$310,151,FALSE))</f>
        <v>0</v>
      </c>
      <c r="FQ110" s="90">
        <f>IF(ISNA(VLOOKUP($B110,'[2]1516 Exp_Rev Access'!$F$7:$FS$310,152,FALSE)),"",VLOOKUP($B110,'[2]1516 Exp_Rev Access'!$F$7:$FS$310,152,FALSE))</f>
        <v>0</v>
      </c>
      <c r="FR110" s="90">
        <f>IF(ISNA(VLOOKUP($B110,'[2]1516 Exp_Rev Access'!$F$7:$FS$310,153,FALSE)),"",VLOOKUP($B110,'[2]1516 Exp_Rev Access'!$F$7:$FS$310,153,FALSE))</f>
        <v>78487.06</v>
      </c>
      <c r="FS110" s="53">
        <f t="shared" si="298"/>
        <v>2230298.87</v>
      </c>
      <c r="FT110" s="92">
        <f t="shared" si="299"/>
        <v>8.1830794126259751E-2</v>
      </c>
      <c r="FU110" s="98">
        <f t="shared" si="300"/>
        <v>939.76566733382481</v>
      </c>
      <c r="FV110" s="90">
        <f>IF(ISNA(VLOOKUP($B110,'[2]1516 Exp_Rev Access'!$F$7:$FS$310,154,FALSE)),"",VLOOKUP($B110,'[2]1516 Exp_Rev Access'!$F$7:$FS$310,154,FALSE))</f>
        <v>0</v>
      </c>
      <c r="FW110" s="90">
        <f>IF(ISNA(VLOOKUP($B110,'[2]1516 Exp_Rev Access'!$F$7:$FS$310,155,FALSE)),"",VLOOKUP($B110,'[2]1516 Exp_Rev Access'!$F$7:$FS$310,155,FALSE))</f>
        <v>0</v>
      </c>
      <c r="FX110" s="90">
        <f>IF(ISNA(VLOOKUP($B110,'[2]1516 Exp_Rev Access'!$F$7:$FS$310,156,FALSE)),"",VLOOKUP($B110,'[2]1516 Exp_Rev Access'!$F$7:$FS$310,156,FALSE))</f>
        <v>0</v>
      </c>
      <c r="FY110" s="90">
        <f>IF(ISNA(VLOOKUP($B110,'[2]1516 Exp_Rev Access'!$F$7:$FS$310,157,FALSE)),"",VLOOKUP($B110,'[2]1516 Exp_Rev Access'!$F$7:$FS$310,157,FALSE))</f>
        <v>0</v>
      </c>
      <c r="FZ110" s="90">
        <f>IF(ISNA(VLOOKUP($B110,'[2]1516 Exp_Rev Access'!$F$7:$FS$310,158,FALSE)),"",VLOOKUP($B110,'[2]1516 Exp_Rev Access'!$F$7:$FS$310,158,FALSE))</f>
        <v>0</v>
      </c>
      <c r="GA110" s="90">
        <f>IF(ISNA(VLOOKUP($B110,'[2]1516 Exp_Rev Access'!$F$7:$FS$310,159,FALSE)),"",VLOOKUP($B110,'[2]1516 Exp_Rev Access'!$F$7:$FS$310,159,FALSE))</f>
        <v>0</v>
      </c>
      <c r="GB110" s="90">
        <f>IF(ISNA(VLOOKUP($B110,'[2]1516 Exp_Rev Access'!$F$7:$FS$310,160,FALSE)),"",VLOOKUP($B110,'[2]1516 Exp_Rev Access'!$F$7:$FS$310,160,FALSE))</f>
        <v>0</v>
      </c>
      <c r="GC110" s="90">
        <f>IF(ISNA(VLOOKUP($B110,'[2]1516 Exp_Rev Access'!$F$7:$FS$310,161,FALSE)),"",VLOOKUP($B110,'[2]1516 Exp_Rev Access'!$F$7:$FS$310,161,FALSE))</f>
        <v>0</v>
      </c>
      <c r="GD110" s="90">
        <f>IF(ISNA(VLOOKUP($B110,'[2]1516 Exp_Rev Access'!$F$7:$FS$310,162,FALSE)),"",VLOOKUP($B110,'[2]1516 Exp_Rev Access'!$F$7:$FS$310,162,FALSE))</f>
        <v>0</v>
      </c>
      <c r="GE110" s="90">
        <f>IF(ISNA(VLOOKUP($B110,'[2]1516 Exp_Rev Access'!$F$7:$FS$310,163,FALSE)),"",VLOOKUP($B110,'[2]1516 Exp_Rev Access'!$F$7:$FS$310,163,FALSE))</f>
        <v>0</v>
      </c>
      <c r="GF110" s="90">
        <f>IF(ISNA(VLOOKUP($B110,'[2]1516 Exp_Rev Access'!$F$7:$FS$310,164,FALSE)),"",VLOOKUP($B110,'[2]1516 Exp_Rev Access'!$F$7:$FS$310,164,FALSE))</f>
        <v>10689.11</v>
      </c>
      <c r="GG110" s="90">
        <f>IF(ISNA(VLOOKUP($B110,'[2]1516 Exp_Rev Access'!$F$7:$FS$310,165,FALSE)),"",VLOOKUP($B110,'[2]1516 Exp_Rev Access'!$F$7:$FS$310,165,FALSE))</f>
        <v>0</v>
      </c>
      <c r="GH110" s="90">
        <f>IF(ISNA(VLOOKUP($B110,'[2]1516 Exp_Rev Access'!$F$7:$FS$310,166,FALSE)),"",VLOOKUP($B110,'[2]1516 Exp_Rev Access'!$F$7:$FS$310,166,FALSE))</f>
        <v>9210.4500000000007</v>
      </c>
      <c r="GI110" s="90">
        <f>IF(ISNA(VLOOKUP($B110,'[2]1516 Exp_Rev Access'!$F$7:$FS$310,167,FALSE)),"",VLOOKUP($B110,'[2]1516 Exp_Rev Access'!$F$7:$FS$310,167,FALSE))</f>
        <v>16309.43</v>
      </c>
      <c r="GJ110" s="90">
        <f>IF(ISNA(VLOOKUP($B110,'[2]1516 Exp_Rev Access'!$F$7:$FS$310,168,FALSE)),"",VLOOKUP($B110,'[2]1516 Exp_Rev Access'!$F$7:$FS$310,168,FALSE))</f>
        <v>0</v>
      </c>
      <c r="GK110" s="90">
        <f>IF(ISNA(VLOOKUP($B110,'[2]1516 Exp_Rev Access'!$F$7:$FS$310,169,FALSE)),"",VLOOKUP($B110,'[2]1516 Exp_Rev Access'!$F$7:$FS$310,169,FALSE))</f>
        <v>0</v>
      </c>
      <c r="GL110" s="90">
        <f>IF(ISNA(VLOOKUP($B110,'[2]1516 Exp_Rev Access'!$F$7:$FS$310,170,FALSE)),"",VLOOKUP($B110,'[2]1516 Exp_Rev Access'!$F$7:$FS$310,170,FALSE))</f>
        <v>0</v>
      </c>
      <c r="GM110" s="90">
        <f>IF(ISNA(VLOOKUP($B110,'[2]1516 Exp_Rev Access'!$F$7:$FT$310,171,FALSE)),"",VLOOKUP($B110,'[2]1516 Exp_Rev Access'!$F$7:$FT$310,171,FALSE))</f>
        <v>0</v>
      </c>
      <c r="GN110" s="90">
        <f>IF(ISNA(VLOOKUP($B110,'[2]1516 Exp_Rev Access'!$F$7:$FU$310,172,FALSE)),"",VLOOKUP($B110,'[2]1516 Exp_Rev Access'!$F$7:$FU$310,172,FALSE))</f>
        <v>0</v>
      </c>
      <c r="GO110" s="90">
        <f>IF(ISNA(VLOOKUP($B110,'[2]1516 Exp_Rev Access'!$F$7:$FV$310,173,FALSE)),"",VLOOKUP($B110,'[2]1516 Exp_Rev Access'!$F$7:$FV$310,173,FALSE))</f>
        <v>0</v>
      </c>
      <c r="GP110" s="90">
        <f>IF(ISNA(VLOOKUP($B110,'[2]1516 Exp_Rev Access'!$F$7:$GA$310,174,FALSE)),"",VLOOKUP($B110,'[2]1516 Exp_Rev Access'!$F$7:$GA$310,174,FALSE))</f>
        <v>0</v>
      </c>
      <c r="GQ110" s="90">
        <f>IF(ISNA(VLOOKUP($B110,'[2]1516 Exp_Rev Access'!$F$7:$GA$310,175,FALSE)),"",VLOOKUP($B110,'[2]1516 Exp_Rev Access'!$F$7:$GA$310,175,FALSE))</f>
        <v>837</v>
      </c>
      <c r="GR110" s="90">
        <f>IF(ISNA(VLOOKUP($B110,'[2]1516 Exp_Rev Access'!$F$7:$GA$310,176,FALSE)),"",VLOOKUP($B110,'[2]1516 Exp_Rev Access'!$F$7:$GA$310,176,FALSE))</f>
        <v>0</v>
      </c>
      <c r="GS110" s="90">
        <f>IF(ISNA(VLOOKUP($B110,'[2]1516 Exp_Rev Access'!$F$7:$GA$310,177,FALSE)),"",VLOOKUP($B110,'[2]1516 Exp_Rev Access'!$F$7:$GA$310,177,FALSE))</f>
        <v>0</v>
      </c>
      <c r="GT110" s="90">
        <f>IF(ISNA(VLOOKUP($B110,'[2]1516 Exp_Rev Access'!$F$7:$GA$310,178,FALSE)),"",VLOOKUP($B110,'[2]1516 Exp_Rev Access'!$F$7:$GA$310,178,FALSE))</f>
        <v>0</v>
      </c>
      <c r="GU110" s="53">
        <f t="shared" si="301"/>
        <v>37045.990000000005</v>
      </c>
      <c r="GV110" s="92">
        <f t="shared" si="302"/>
        <v>1.3592361192800487E-3</v>
      </c>
      <c r="GW110" s="96">
        <f t="shared" si="303"/>
        <v>15.609813546823975</v>
      </c>
    </row>
    <row r="111" spans="1:222" s="97" customFormat="1" x14ac:dyDescent="0.2">
      <c r="A111" s="86"/>
      <c r="B111" s="87" t="s">
        <v>320</v>
      </c>
      <c r="C111" s="87" t="s">
        <v>321</v>
      </c>
      <c r="D111" s="88">
        <f>IF(ISNA(VLOOKUP($B111,'[2]1516 enrollment_Rev_Exp by size'!$A$6:$C$325,3,FALSE)),"",VLOOKUP($B111,'[2]1516 enrollment_Rev_Exp by size'!$A$6:$C$325,3,FALSE))</f>
        <v>151.60000000000002</v>
      </c>
      <c r="E111" s="89">
        <v>2949431.19</v>
      </c>
      <c r="F111" s="67">
        <f t="shared" si="282"/>
        <v>2949431.19</v>
      </c>
      <c r="G111" s="67">
        <f t="shared" si="283"/>
        <v>0</v>
      </c>
      <c r="H111" s="90">
        <f>IF(ISNA(VLOOKUP($B111,'[2]1516 Exp_Rev Access'!$F$7:$FS$310,2,FALSE)),"",VLOOKUP($B111,'[2]1516 Exp_Rev Access'!$F$7:$FS$310,2,FALSE))</f>
        <v>260134.47</v>
      </c>
      <c r="I111" s="90">
        <f>IF(ISNA(VLOOKUP($B111,'[2]1516 Exp_Rev Access'!$F$7:$FS$310,3,FALSE)),"",VLOOKUP($B111,'[2]1516 Exp_Rev Access'!$F$7:$FS$310,3,FALSE))</f>
        <v>0</v>
      </c>
      <c r="J111" s="90">
        <f>IF(ISNA(VLOOKUP($B111,'[2]1516 Exp_Rev Access'!$F$7:$FS$310,4,FALSE)),"",VLOOKUP($B111,'[2]1516 Exp_Rev Access'!$F$7:$FS$310,4,FALSE))</f>
        <v>44</v>
      </c>
      <c r="K111" s="90">
        <f>IF(ISNA(VLOOKUP($B111,'[2]1516 Exp_Rev Access'!$F$7:$FS$310,5,FALSE)),"-",VLOOKUP($B111,'[2]1516 Exp_Rev Access'!$F$7:$FS$310,5,FALSE))</f>
        <v>0</v>
      </c>
      <c r="L111" s="90">
        <f>IF(ISNA(VLOOKUP($B111,'[2]1516 Exp_Rev Access'!$F$7:$FS$310,6,FALSE)),"",VLOOKUP($B111,'[2]1516 Exp_Rev Access'!$F$7:$FS$310,6,FALSE))</f>
        <v>0</v>
      </c>
      <c r="M111" s="90">
        <f>IF(ISNA(VLOOKUP($B111,'[2]1516 Exp_Rev Access'!$F$7:$FS$310,7,FALSE)),"",VLOOKUP($B111,'[2]1516 Exp_Rev Access'!$F$7:$FS$310,7,FALSE))</f>
        <v>0</v>
      </c>
      <c r="N111" s="53">
        <f t="shared" si="284"/>
        <v>260178.47</v>
      </c>
      <c r="O111" s="91">
        <f t="shared" si="285"/>
        <v>8.8213100506338654E-2</v>
      </c>
      <c r="P111" s="53">
        <f t="shared" si="286"/>
        <v>1716.2168205804746</v>
      </c>
      <c r="Q111" s="90">
        <f>IF(ISNA(VLOOKUP($B111,'[2]1516 Exp_Rev Access'!$F$7:$FS$310,8,FALSE)),"",VLOOKUP($B111,'[2]1516 Exp_Rev Access'!$F$7:$FS$310,8,FALSE))</f>
        <v>0</v>
      </c>
      <c r="R111" s="90">
        <f>IF(ISNA(VLOOKUP($B111,'[2]1516 Exp_Rev Access'!$F$7:$FS$310,9,FALSE)),"",VLOOKUP($B111,'[2]1516 Exp_Rev Access'!$F$7:$FS$310,9,FALSE))</f>
        <v>0</v>
      </c>
      <c r="S111" s="90">
        <f>IF(ISNA(VLOOKUP($B111,'[2]1516 Exp_Rev Access'!$F$7:$FS$310,10,FALSE)),"",VLOOKUP($B111,'[2]1516 Exp_Rev Access'!$F$7:$FS$310,10,FALSE))</f>
        <v>0</v>
      </c>
      <c r="T111" s="90">
        <f>IF(ISNA(VLOOKUP($B111,'[2]1516 Exp_Rev Access'!$F$7:$FS$310,11,FALSE)),"",VLOOKUP($B111,'[2]1516 Exp_Rev Access'!$F$7:$FS$310,11,FALSE))</f>
        <v>0</v>
      </c>
      <c r="U111" s="90">
        <f>IF(ISNA(VLOOKUP($B111,'[2]1516 Exp_Rev Access'!$F$7:$FS$310,12,FALSE)),"",VLOOKUP($B111,'[2]1516 Exp_Rev Access'!$F$7:$FS$310,12,FALSE))</f>
        <v>1295</v>
      </c>
      <c r="V111" s="90">
        <f>IF(ISNA(VLOOKUP($B111,'[2]1516 Exp_Rev Access'!$F$7:$FS$310,13,FALSE)),"",VLOOKUP($B111,'[2]1516 Exp_Rev Access'!$F$7:$FS$310,13,FALSE))</f>
        <v>0</v>
      </c>
      <c r="W111" s="90">
        <f>IF(ISNA(VLOOKUP($B111,'[2]1516 Exp_Rev Access'!$F$7:$FS$310,14,FALSE)),"",VLOOKUP($B111,'[2]1516 Exp_Rev Access'!$F$7:$FS$310,14,FALSE))</f>
        <v>0</v>
      </c>
      <c r="X111" s="90">
        <f>IF(ISNA(VLOOKUP($B111,'[2]1516 Exp_Rev Access'!$F$7:$FS$310,15,FALSE)),"",VLOOKUP($B111,'[2]1516 Exp_Rev Access'!$F$7:$FS$310,15,FALSE))</f>
        <v>0</v>
      </c>
      <c r="Y111" s="90">
        <f>IF(ISNA(VLOOKUP($B111,'[2]1516 Exp_Rev Access'!$F$7:$FS$310,16,FALSE)),"",VLOOKUP($B111,'[2]1516 Exp_Rev Access'!$F$7:$FS$310,16,FALSE))</f>
        <v>31486.87</v>
      </c>
      <c r="Z111" s="90">
        <f>IF(ISNA(VLOOKUP($B111,'[2]1516 Exp_Rev Access'!$F$7:$FS$310,17,FALSE)),"",VLOOKUP($B111,'[2]1516 Exp_Rev Access'!$F$7:$FS$310,17,FALSE))</f>
        <v>0</v>
      </c>
      <c r="AA111" s="90">
        <f>IF(ISNA(VLOOKUP($B111,'[2]1516 Exp_Rev Access'!$F$7:$FS$310,18,FALSE)),"",VLOOKUP($B111,'[2]1516 Exp_Rev Access'!$F$7:$FS$310,18,FALSE))</f>
        <v>0</v>
      </c>
      <c r="AB111" s="90">
        <f>IF(ISNA(VLOOKUP($B111,'[2]1516 Exp_Rev Access'!$F$7:$FS$310,19,FALSE)),"",VLOOKUP($B111,'[2]1516 Exp_Rev Access'!$F$7:$FS$310,19,FALSE))</f>
        <v>0</v>
      </c>
      <c r="AC111" s="90">
        <f>IF(ISNA(VLOOKUP($B111,'[2]1516 Exp_Rev Access'!$F$7:$FS$310,20,FALSE)),"",VLOOKUP($B111,'[2]1516 Exp_Rev Access'!$F$7:$FS$310,20,FALSE))</f>
        <v>0</v>
      </c>
      <c r="AD111" s="90">
        <f>IF(ISNA(VLOOKUP($B111,'[2]1516 Exp_Rev Access'!$F$7:$FS$310,21,FALSE)),"",VLOOKUP($B111,'[2]1516 Exp_Rev Access'!$F$7:$FS$310,21,FALSE))</f>
        <v>20261.740000000002</v>
      </c>
      <c r="AE111" s="90">
        <f>IF(ISNA(VLOOKUP($B111,'[2]1516 Exp_Rev Access'!$F$7:$FS$310,22,FALSE)),"",VLOOKUP($B111,'[2]1516 Exp_Rev Access'!$F$7:$FS$310,22,FALSE))</f>
        <v>42.21</v>
      </c>
      <c r="AF111" s="90">
        <f>IF(ISNA(VLOOKUP($B111,'[2]1516 Exp_Rev Access'!$F$7:$FS$310,23,FALSE)),"",VLOOKUP($B111,'[2]1516 Exp_Rev Access'!$F$7:$FS$310,23,FALSE))</f>
        <v>0</v>
      </c>
      <c r="AG111" s="90">
        <f>IF(ISNA(VLOOKUP($B111,'[2]1516 Exp_Rev Access'!$F$7:$FS$310,24,FALSE)),"",VLOOKUP($B111,'[2]1516 Exp_Rev Access'!$F$7:$FS$310,24,FALSE))</f>
        <v>11185.32</v>
      </c>
      <c r="AH111" s="90">
        <f>IF(ISNA(VLOOKUP($B111,'[2]1516 Exp_Rev Access'!$F$7:$FS$310,25,FALSE)),"",VLOOKUP($B111,'[2]1516 Exp_Rev Access'!$F$7:$FS$310,25,FALSE))</f>
        <v>604.99</v>
      </c>
      <c r="AI111" s="90">
        <f>IF(ISNA(VLOOKUP($B111,'[2]1516 Exp_Rev Access'!$F$7:$FS$310,26,FALSE)),"",VLOOKUP($B111,'[2]1516 Exp_Rev Access'!$F$7:$FS$310,26,FALSE))</f>
        <v>568.5</v>
      </c>
      <c r="AJ111" s="90">
        <f>IF(ISNA(VLOOKUP($B111,'[2]1516 Exp_Rev Access'!$F$7:$FS$310,27,FALSE)),"",VLOOKUP($B111,'[2]1516 Exp_Rev Access'!$F$7:$FS$310,27,FALSE))</f>
        <v>0</v>
      </c>
      <c r="AK111" s="90">
        <f>IF(ISNA(VLOOKUP($B111,'[2]1516 Exp_Rev Access'!$F$7:$FS$310,28,FALSE)),"",VLOOKUP($B111,'[2]1516 Exp_Rev Access'!$F$7:$FS$310,28,FALSE))</f>
        <v>0</v>
      </c>
      <c r="AL111" s="90">
        <f>IF(ISNA(VLOOKUP($B111,'[2]1516 Exp_Rev Access'!$F$7:$FS$310,29,FALSE)),"",VLOOKUP($B111,'[2]1516 Exp_Rev Access'!$F$7:$FS$310,29,FALSE))</f>
        <v>0</v>
      </c>
      <c r="AM111" s="53">
        <f t="shared" si="287"/>
        <v>65444.63</v>
      </c>
      <c r="AN111" s="92">
        <f t="shared" si="288"/>
        <v>2.2188898734742137E-2</v>
      </c>
      <c r="AO111" s="68">
        <f t="shared" si="289"/>
        <v>431.69281002638513</v>
      </c>
      <c r="AP111" s="90">
        <f>IF(ISNA(VLOOKUP($B111,'[2]1516 Exp_Rev Access'!$F$7:$FS$310,30,FALSE)),"",VLOOKUP($B111,'[2]1516 Exp_Rev Access'!$F$7:$FS$310,30,FALSE))</f>
        <v>1796358.78</v>
      </c>
      <c r="AQ111" s="90">
        <f>IF(ISNA(VLOOKUP($B111,'[2]1516 Exp_Rev Access'!$F$7:$FS$310,31,FALSE)),"",VLOOKUP($B111,'[2]1516 Exp_Rev Access'!$F$7:$FS$310,31,FALSE))</f>
        <v>14262.12</v>
      </c>
      <c r="AR111" s="90">
        <f>IF(ISNA(VLOOKUP($B111,'[2]1516 Exp_Rev Access'!$F$7:$FS$310,32,FALSE)),"",VLOOKUP($B111,'[2]1516 Exp_Rev Access'!$F$7:$FS$310,32,FALSE))</f>
        <v>247606.68</v>
      </c>
      <c r="AS111" s="90">
        <f>IF(ISNA(VLOOKUP($B111,'[2]1516 Exp_Rev Access'!$F$7:$FS$310,33,FALSE)),"",VLOOKUP($B111,'[2]1516 Exp_Rev Access'!$F$7:$FS$310,33,FALSE))</f>
        <v>0</v>
      </c>
      <c r="AT111" s="90">
        <f>IF(ISNA(VLOOKUP($B111,'[2]1516 Exp_Rev Access'!$F$7:$FS$310,34,FALSE)),"",VLOOKUP($B111,'[2]1516 Exp_Rev Access'!$F$7:$FS$310,34,FALSE))</f>
        <v>0</v>
      </c>
      <c r="AU111" s="53">
        <f t="shared" si="290"/>
        <v>2058227.58</v>
      </c>
      <c r="AV111" s="93">
        <f t="shared" si="291"/>
        <v>0.69783881955896732</v>
      </c>
      <c r="AW111" s="53">
        <f t="shared" si="292"/>
        <v>13576.699076517149</v>
      </c>
      <c r="AX111" s="90">
        <f>IF(ISNA(VLOOKUP($B111,'[2]1516 Exp_Rev Access'!$F$7:$FS$310,35,FALSE)),"",VLOOKUP($B111,'[2]1516 Exp_Rev Access'!$F$7:$FS$310,35,FALSE))</f>
        <v>0</v>
      </c>
      <c r="AY111" s="90">
        <f>IF(ISNA(VLOOKUP($B111,'[2]1516 Exp_Rev Access'!$F$7:$FS$310,36,FALSE)),"",VLOOKUP($B111,'[2]1516 Exp_Rev Access'!$F$7:$FS$310,36,FALSE))</f>
        <v>101883.4</v>
      </c>
      <c r="AZ111" s="90">
        <f>IF(ISNA(VLOOKUP($B111,'[2]1516 Exp_Rev Access'!$F$7:$FS$310,37,FALSE)),"",VLOOKUP($B111,'[2]1516 Exp_Rev Access'!$F$7:$FS$310,37,FALSE))</f>
        <v>2452.17</v>
      </c>
      <c r="BA111" s="90">
        <f>IF(ISNA(VLOOKUP($B111,'[2]1516 Exp_Rev Access'!$F$7:$FS$310,38,FALSE)),"",VLOOKUP($B111,'[2]1516 Exp_Rev Access'!$F$7:$FS$310,38,FALSE))</f>
        <v>0</v>
      </c>
      <c r="BB111" s="90">
        <f>IF(ISNA(VLOOKUP($B111,'[2]1516 Exp_Rev Access'!$F$7:$FS$310,39,FALSE)),"",VLOOKUP($B111,'[2]1516 Exp_Rev Access'!$F$7:$FS$310,39,FALSE))</f>
        <v>0</v>
      </c>
      <c r="BC111" s="90">
        <f>IF(ISNA(VLOOKUP($B111,'[2]1516 Exp_Rev Access'!$F$7:$FS$310,40,FALSE)),"",VLOOKUP($B111,'[2]1516 Exp_Rev Access'!$F$7:$FS$310,40,FALSE))</f>
        <v>29312.61</v>
      </c>
      <c r="BD111" s="90">
        <f>IF(ISNA(VLOOKUP($B111,'[2]1516 Exp_Rev Access'!$F$7:$FS$310,41,FALSE)),"",VLOOKUP($B111,'[2]1516 Exp_Rev Access'!$F$7:$FS$310,41,FALSE))</f>
        <v>0</v>
      </c>
      <c r="BE111" s="90">
        <f>IF(ISNA(VLOOKUP($B111,'[2]1516 Exp_Rev Access'!$F$7:$FS$310,42,FALSE)),"",VLOOKUP($B111,'[2]1516 Exp_Rev Access'!$F$7:$FS$310,42,FALSE))</f>
        <v>0</v>
      </c>
      <c r="BF111" s="90">
        <f>IF(ISNA(VLOOKUP($B111,'[2]1516 Exp_Rev Access'!$F$7:$FS$310,43,FALSE)),"",VLOOKUP($B111,'[2]1516 Exp_Rev Access'!$F$7:$FS$310,43,FALSE))</f>
        <v>0</v>
      </c>
      <c r="BG111" s="90">
        <f>IF(ISNA(VLOOKUP($B111,'[2]1516 Exp_Rev Access'!$F$7:$FS$310,44,FALSE)),"",VLOOKUP($B111,'[2]1516 Exp_Rev Access'!$F$7:$FS$310,44,FALSE))</f>
        <v>0</v>
      </c>
      <c r="BH111" s="90">
        <f>IF(ISNA(VLOOKUP($B111,'[2]1516 Exp_Rev Access'!$F$7:$FS$310,45,FALSE)),"",VLOOKUP($B111,'[2]1516 Exp_Rev Access'!$F$7:$FS$310,45,FALSE))</f>
        <v>0</v>
      </c>
      <c r="BI111" s="90">
        <f>IF(ISNA(VLOOKUP($B111,'[2]1516 Exp_Rev Access'!$F$7:$FS$310,46,FALSE)),"",VLOOKUP($B111,'[2]1516 Exp_Rev Access'!$F$7:$FS$310,46,FALSE))</f>
        <v>0</v>
      </c>
      <c r="BJ111" s="90">
        <f>IF(ISNA(VLOOKUP($B111,'[2]1516 Exp_Rev Access'!$F$7:$FS$310,47,FALSE)),"",VLOOKUP($B111,'[2]1516 Exp_Rev Access'!$F$7:$FS$310,47,FALSE))</f>
        <v>1547.57</v>
      </c>
      <c r="BK111" s="90">
        <f>IF(ISNA(VLOOKUP($B111,'[2]1516 Exp_Rev Access'!$F$7:$FS$310,48,FALSE)),"",VLOOKUP($B111,'[2]1516 Exp_Rev Access'!$F$7:$FS$310,48,FALSE))</f>
        <v>228933.15</v>
      </c>
      <c r="BL111" s="90">
        <f>IF(ISNA(VLOOKUP($B111,'[2]1516 Exp_Rev Access'!$F$7:$FS$310,49,FALSE)),"",VLOOKUP($B111,'[2]1516 Exp_Rev Access'!$F$7:$FS$310,49,FALSE))</f>
        <v>0</v>
      </c>
      <c r="BM111" s="90">
        <f>IF(ISNA(VLOOKUP($B111,'[2]1516 Exp_Rev Access'!$F$7:$FS$310,50,FALSE)),"",VLOOKUP($B111,'[2]1516 Exp_Rev Access'!$F$7:$FS$310,50,FALSE))</f>
        <v>0</v>
      </c>
      <c r="BN111" s="90">
        <f>IF(ISNA(VLOOKUP($B111,'[2]1516 Exp_Rev Access'!$F$7:$FS$310,51,FALSE)),"",VLOOKUP($B111,'[2]1516 Exp_Rev Access'!$F$7:$FS$310,51,FALSE))</f>
        <v>0</v>
      </c>
      <c r="BO111" s="90">
        <f>IF(ISNA(VLOOKUP($B111,'[2]1516 Exp_Rev Access'!$F$7:$FS$310,52,FALSE)),"",VLOOKUP($B111,'[2]1516 Exp_Rev Access'!$F$7:$FS$310,52,FALSE))</f>
        <v>0</v>
      </c>
      <c r="BP111" s="90">
        <f>IF(ISNA(VLOOKUP($B111,'[2]1516 Exp_Rev Access'!$F$7:$FS$310,53,FALSE)),"",VLOOKUP($B111,'[2]1516 Exp_Rev Access'!$F$7:$FS$310,53,FALSE))</f>
        <v>0</v>
      </c>
      <c r="BQ111" s="90">
        <f>IF(ISNA(VLOOKUP($B111,'[2]1516 Exp_Rev Access'!$F$7:$FS$310,54,FALSE)),"",VLOOKUP($B111,'[2]1516 Exp_Rev Access'!$F$7:$FS$310,54,FALSE))</f>
        <v>0</v>
      </c>
      <c r="BR111" s="90">
        <f>IF(ISNA(VLOOKUP($B111,'[2]1516 Exp_Rev Access'!$F$7:$FS$310,55,FALSE)),"",VLOOKUP($B111,'[2]1516 Exp_Rev Access'!$F$7:$FS$310,55,FALSE))</f>
        <v>0</v>
      </c>
      <c r="BS111" s="90">
        <f>IF(ISNA(VLOOKUP($B111,'[2]1516 Exp_Rev Access'!$F$7:$FS$310,56,FALSE)),"",VLOOKUP($B111,'[2]1516 Exp_Rev Access'!$F$7:$FS$310,56,FALSE))</f>
        <v>0</v>
      </c>
      <c r="BT111" s="90">
        <f>IF(ISNA(VLOOKUP($B111,'[2]1516 Exp_Rev Access'!$F$7:$FS$310,57,FALSE)),"",VLOOKUP($B111,'[2]1516 Exp_Rev Access'!$F$7:$FS$310,57,FALSE))</f>
        <v>0</v>
      </c>
      <c r="BU111" s="90">
        <f>IF(ISNA(VLOOKUP($B111,'[2]1516 Exp_Rev Access'!$F$7:$FS$310,58,FALSE)),"",VLOOKUP($B111,'[2]1516 Exp_Rev Access'!$F$7:$FS$310,58,FALSE))</f>
        <v>0</v>
      </c>
      <c r="BV111" s="53">
        <f t="shared" si="293"/>
        <v>364128.9</v>
      </c>
      <c r="BW111" s="92">
        <f t="shared" si="294"/>
        <v>0.12345733008946719</v>
      </c>
      <c r="BX111" s="68">
        <f t="shared" si="295"/>
        <v>2401.905672823219</v>
      </c>
      <c r="BY111" s="90">
        <f>IF(ISNA(VLOOKUP($B111,'[2]1516 Exp_Rev Access'!$F$7:$FS$310,59,FALSE)),"",VLOOKUP($B111,'[2]1516 Exp_Rev Access'!$F$7:$FS$310,59,FALSE))</f>
        <v>0</v>
      </c>
      <c r="BZ111" s="90">
        <f>IF(ISNA(VLOOKUP($B111,'[2]1516 Exp_Rev Access'!$F$7:$FS$310,60,FALSE)),"",VLOOKUP($B111,'[2]1516 Exp_Rev Access'!$F$7:$FS$310,60,FALSE))</f>
        <v>0</v>
      </c>
      <c r="CA111" s="90">
        <f>IF(ISNA(VLOOKUP($B111,'[2]1516 Exp_Rev Access'!$F$7:$FS$310,61,FALSE)),"",VLOOKUP($B111,'[2]1516 Exp_Rev Access'!$F$7:$FS$310,61,FALSE))</f>
        <v>0</v>
      </c>
      <c r="CB111" s="90">
        <f>IF(ISNA(VLOOKUP($B111,'[2]1516 Exp_Rev Access'!$F$7:$FS$310,62,FALSE)),"",VLOOKUP($B111,'[2]1516 Exp_Rev Access'!$F$7:$FS$310,62,FALSE))</f>
        <v>0</v>
      </c>
      <c r="CC111" s="90">
        <f>IF(ISNA(VLOOKUP($B111,'[2]1516 Exp_Rev Access'!$F$7:$FS$310,63,FALSE)),"",VLOOKUP($B111,'[2]1516 Exp_Rev Access'!$F$7:$FS$310,63,FALSE))</f>
        <v>0</v>
      </c>
      <c r="CD111" s="90">
        <f>IF(ISNA(VLOOKUP($B111,'[2]1516 Exp_Rev Access'!$F$7:$FS$310,64,FALSE)),"",VLOOKUP($B111,'[2]1516 Exp_Rev Access'!$F$7:$FS$310,64,FALSE))</f>
        <v>0</v>
      </c>
      <c r="CE111" s="53">
        <f t="shared" si="296"/>
        <v>0</v>
      </c>
      <c r="CF111" s="92"/>
      <c r="CG111" s="94">
        <f t="shared" si="297"/>
        <v>0</v>
      </c>
      <c r="CH111" s="90">
        <f>IF(ISNA(VLOOKUP($B111,'[2]1516 Exp_Rev Access'!$F$7:$FS$310,65,FALSE)),"",VLOOKUP($B111,'[2]1516 Exp_Rev Access'!$F$7:$FS$310,65,FALSE))</f>
        <v>0</v>
      </c>
      <c r="CI111" s="90">
        <f>IF(ISNA(VLOOKUP($B111,'[2]1516 Exp_Rev Access'!$F$7:$FS$310,66,FALSE)),"",VLOOKUP($B111,'[2]1516 Exp_Rev Access'!$F$7:$FS$310,66,FALSE))</f>
        <v>0</v>
      </c>
      <c r="CJ111" s="90">
        <f>IF(ISNA(VLOOKUP($B111,'[2]1516 Exp_Rev Access'!$F$7:$FS$310,67,FALSE)),"",VLOOKUP($B111,'[2]1516 Exp_Rev Access'!$F$7:$FS$310,67,FALSE))</f>
        <v>0</v>
      </c>
      <c r="CK111" s="90">
        <f>IF(ISNA(VLOOKUP($B111,'[2]1516 Exp_Rev Access'!$F$7:$FS$310,68,FALSE)),"",VLOOKUP($B111,'[2]1516 Exp_Rev Access'!$F$7:$FS$310,68,FALSE))</f>
        <v>0</v>
      </c>
      <c r="CL111" s="90">
        <f>IF(ISNA(VLOOKUP($B111,'[2]1516 Exp_Rev Access'!$F$7:$FS$310,69,FALSE)),"",VLOOKUP($B111,'[2]1516 Exp_Rev Access'!$F$7:$FS$310,69,FALSE))</f>
        <v>0</v>
      </c>
      <c r="CM111" s="90">
        <f>IF(ISNA(VLOOKUP($B111,'[2]1516 Exp_Rev Access'!$F$7:$FS$310,70,FALSE)),"",VLOOKUP($B111,'[2]1516 Exp_Rev Access'!$F$7:$FS$310,70,FALSE))</f>
        <v>0</v>
      </c>
      <c r="CN111" s="90">
        <f>IF(ISNA(VLOOKUP($B111,'[2]1516 Exp_Rev Access'!$F$7:$FS$310,71,FALSE)),"",VLOOKUP($B111,'[2]1516 Exp_Rev Access'!$F$7:$FS$310,71,FALSE))</f>
        <v>0</v>
      </c>
      <c r="CO111" s="90">
        <f>IF(ISNA(VLOOKUP($B111,'[2]1516 Exp_Rev Access'!$F$7:$FS$310,72,FALSE)),"",VLOOKUP($B111,'[2]1516 Exp_Rev Access'!$F$7:$FS$310,72,FALSE))</f>
        <v>0</v>
      </c>
      <c r="CP111" s="90">
        <f>IF(ISNA(VLOOKUP($B111,'[2]1516 Exp_Rev Access'!$F$7:$FS$310,73,FALSE)),"",VLOOKUP($B111,'[2]1516 Exp_Rev Access'!$F$7:$FS$310,73,FALSE))</f>
        <v>0</v>
      </c>
      <c r="CQ111" s="90">
        <f>IF(ISNA(VLOOKUP($B111,'[2]1516 Exp_Rev Access'!$F$7:$FS$310,74,FALSE)),"",VLOOKUP($B111,'[2]1516 Exp_Rev Access'!$F$7:$FS$310,74,FALSE))</f>
        <v>25459.919999999998</v>
      </c>
      <c r="CR111" s="90">
        <f>IF(ISNA(VLOOKUP($B111,'[2]1516 Exp_Rev Access'!$F$7:$FS$310,75,FALSE)),"",VLOOKUP($B111,'[2]1516 Exp_Rev Access'!$F$7:$FS$310,75,FALSE))</f>
        <v>0</v>
      </c>
      <c r="CS111" s="90">
        <f>IF(ISNA(VLOOKUP($B111,'[2]1516 Exp_Rev Access'!$F$7:$FS$310,76,FALSE)),"",VLOOKUP($B111,'[2]1516 Exp_Rev Access'!$F$7:$FS$310,76,FALSE))</f>
        <v>691</v>
      </c>
      <c r="CT111" s="90">
        <f>IF(ISNA(VLOOKUP($B111,'[2]1516 Exp_Rev Access'!$F$7:$FS$310,77,FALSE)),"",VLOOKUP($B111,'[2]1516 Exp_Rev Access'!$F$7:$FS$310,77,FALSE))</f>
        <v>0</v>
      </c>
      <c r="CU111" s="90">
        <f>IF(ISNA(VLOOKUP($B111,'[2]1516 Exp_Rev Access'!$F$7:$FS$310,78,FALSE)),"",VLOOKUP($B111,'[2]1516 Exp_Rev Access'!$F$7:$FS$310,78,FALSE))</f>
        <v>36294.5</v>
      </c>
      <c r="CV111" s="90">
        <f>IF(ISNA(VLOOKUP($B111,'[2]1516 Exp_Rev Access'!$F$7:$FS$310,79,FALSE)),"",VLOOKUP($B111,'[2]1516 Exp_Rev Access'!$F$7:$FS$310,79,FALSE))</f>
        <v>26169.279999999999</v>
      </c>
      <c r="CW111" s="90">
        <f>IF(ISNA(VLOOKUP($B111,'[2]1516 Exp_Rev Access'!$F$7:$FS$310,80,FALSE)),"",VLOOKUP($B111,'[2]1516 Exp_Rev Access'!$F$7:$FS$310,80,FALSE))</f>
        <v>0</v>
      </c>
      <c r="CX111" s="90">
        <f>IF(ISNA(VLOOKUP($B111,'[2]1516 Exp_Rev Access'!$F$7:$FS$310,81,FALSE)),"",VLOOKUP($B111,'[2]1516 Exp_Rev Access'!$F$7:$FS$310,81,FALSE))</f>
        <v>0</v>
      </c>
      <c r="CY111" s="90">
        <f>IF(ISNA(VLOOKUP($B111,'[2]1516 Exp_Rev Access'!$F$7:$FS$310,82,FALSE)),"",VLOOKUP($B111,'[2]1516 Exp_Rev Access'!$F$7:$FS$310,82,FALSE))</f>
        <v>0</v>
      </c>
      <c r="CZ111" s="90">
        <f>IF(ISNA(VLOOKUP($B111,'[2]1516 Exp_Rev Access'!$F$7:$FS$310,83,FALSE)),"",VLOOKUP($B111,'[2]1516 Exp_Rev Access'!$F$7:$FS$310,83,FALSE))</f>
        <v>0</v>
      </c>
      <c r="DA111" s="90">
        <f>IF(ISNA(VLOOKUP($B111,'[2]1516 Exp_Rev Access'!$F$7:$FS$310,84,FALSE)),"",VLOOKUP($B111,'[2]1516 Exp_Rev Access'!$F$7:$FS$310,84,FALSE))</f>
        <v>0</v>
      </c>
      <c r="DB111" s="90">
        <f>IF(ISNA(VLOOKUP($B111,'[2]1516 Exp_Rev Access'!$F$7:$FS$310,85,FALSE)),"",VLOOKUP($B111,'[2]1516 Exp_Rev Access'!$F$7:$FS$310,85,FALSE))</f>
        <v>0</v>
      </c>
      <c r="DC111" s="90">
        <f>IF(ISNA(VLOOKUP($B111,'[2]1516 Exp_Rev Access'!$F$7:$FS$310,86,FALSE)),"",VLOOKUP($B111,'[2]1516 Exp_Rev Access'!$F$7:$FS$310,86,FALSE))</f>
        <v>0</v>
      </c>
      <c r="DD111" s="90">
        <f>IF(ISNA(VLOOKUP($B111,'[2]1516 Exp_Rev Access'!$F$7:$FS$310,87,FALSE)),"",VLOOKUP($B111,'[2]1516 Exp_Rev Access'!$F$7:$FS$310,87,FALSE))</f>
        <v>0</v>
      </c>
      <c r="DE111" s="90">
        <f>IF(ISNA(VLOOKUP($B111,'[2]1516 Exp_Rev Access'!$F$7:$FS$310,88,FALSE)),"",VLOOKUP($B111,'[2]1516 Exp_Rev Access'!$F$7:$FS$310,88,FALSE))</f>
        <v>0</v>
      </c>
      <c r="DF111" s="90">
        <f>IF(ISNA(VLOOKUP($B111,'[2]1516 Exp_Rev Access'!$F$7:$FS$310,89,FALSE)),"",VLOOKUP($B111,'[2]1516 Exp_Rev Access'!$F$7:$FS$310,89,FALSE))</f>
        <v>0</v>
      </c>
      <c r="DG111" s="90">
        <f>IF(ISNA(VLOOKUP($B111,'[2]1516 Exp_Rev Access'!$F$7:$FS$310,90,FALSE)),"",VLOOKUP($B111,'[2]1516 Exp_Rev Access'!$F$7:$FS$310,90,FALSE))</f>
        <v>0</v>
      </c>
      <c r="DH111" s="90">
        <f>IF(ISNA(VLOOKUP($B111,'[2]1516 Exp_Rev Access'!$F$7:$FS$310,91,FALSE)),"",VLOOKUP($B111,'[2]1516 Exp_Rev Access'!$F$7:$FS$310,91,FALSE))</f>
        <v>0</v>
      </c>
      <c r="DI111" s="90">
        <f>IF(ISNA(VLOOKUP($B111,'[2]1516 Exp_Rev Access'!$F$7:$FS$310,92,FALSE)),"",VLOOKUP($B111,'[2]1516 Exp_Rev Access'!$F$7:$FS$310,92,FALSE))</f>
        <v>53055.33</v>
      </c>
      <c r="DJ111" s="90">
        <f>IF(ISNA(VLOOKUP($B111,'[2]1516 Exp_Rev Access'!$F$7:$FS$310,93,FALSE)),"",VLOOKUP($B111,'[2]1516 Exp_Rev Access'!$F$7:$FS$310,93,FALSE))</f>
        <v>0</v>
      </c>
      <c r="DK111" s="90">
        <f>IF(ISNA(VLOOKUP($B111,'[2]1516 Exp_Rev Access'!$F$7:$FS$310,94,FALSE)),"",VLOOKUP($B111,'[2]1516 Exp_Rev Access'!$F$7:$FS$310,94,FALSE))</f>
        <v>0</v>
      </c>
      <c r="DL111" s="90">
        <f>IF(ISNA(VLOOKUP($B111,'[2]1516 Exp_Rev Access'!$F$7:$FS$310,95,FALSE)),"",VLOOKUP($B111,'[2]1516 Exp_Rev Access'!$F$7:$FS$310,95,FALSE))</f>
        <v>0</v>
      </c>
      <c r="DM111" s="90">
        <f>IF(ISNA(VLOOKUP($B111,'[2]1516 Exp_Rev Access'!$F$7:$FS$310,96,FALSE)),"",VLOOKUP($B111,'[2]1516 Exp_Rev Access'!$F$7:$FS$310,96,FALSE))</f>
        <v>0</v>
      </c>
      <c r="DN111" s="90">
        <f>IF(ISNA(VLOOKUP($B111,'[2]1516 Exp_Rev Access'!$F$7:$FS$310,97,FALSE)),"",VLOOKUP($B111,'[2]1516 Exp_Rev Access'!$F$7:$FS$310,97,FALSE))</f>
        <v>0</v>
      </c>
      <c r="DO111" s="90">
        <f>IF(ISNA(VLOOKUP($B111,'[2]1516 Exp_Rev Access'!$F$7:$FS$310,98,FALSE)),"",VLOOKUP($B111,'[2]1516 Exp_Rev Access'!$F$7:$FS$310,98,FALSE))</f>
        <v>0</v>
      </c>
      <c r="DP111" s="90">
        <f>IF(ISNA(VLOOKUP($B111,'[2]1516 Exp_Rev Access'!$F$7:$FS$310,99,FALSE)),"",VLOOKUP($B111,'[2]1516 Exp_Rev Access'!$F$7:$FS$310,99,FALSE))</f>
        <v>0</v>
      </c>
      <c r="DQ111" s="90">
        <f>IF(ISNA(VLOOKUP($B111,'[2]1516 Exp_Rev Access'!$F$7:$FS$310,100,FALSE)),"",VLOOKUP($B111,'[2]1516 Exp_Rev Access'!$F$7:$FS$310,100,FALSE))</f>
        <v>0</v>
      </c>
      <c r="DR111" s="90">
        <f>IF(ISNA(VLOOKUP($B111,'[2]1516 Exp_Rev Access'!$F$7:$FS$310,101,FALSE)),"",VLOOKUP($B111,'[2]1516 Exp_Rev Access'!$F$7:$FS$310,101,FALSE))</f>
        <v>0</v>
      </c>
      <c r="DS111" s="90">
        <f>IF(ISNA(VLOOKUP($B111,'[2]1516 Exp_Rev Access'!$F$7:$FS$310,102,FALSE)),"",VLOOKUP($B111,'[2]1516 Exp_Rev Access'!$F$7:$FS$310,102,FALSE))</f>
        <v>0</v>
      </c>
      <c r="DT111" s="90">
        <f>IF(ISNA(VLOOKUP($B111,'[2]1516 Exp_Rev Access'!$F$7:$FS$310,103,FALSE)),"",VLOOKUP($B111,'[2]1516 Exp_Rev Access'!$F$7:$FS$310,103,FALSE))</f>
        <v>0</v>
      </c>
      <c r="DU111" s="90">
        <f>IF(ISNA(VLOOKUP($B111,'[2]1516 Exp_Rev Access'!$F$7:$FS$310,104,FALSE)),"",VLOOKUP($B111,'[2]1516 Exp_Rev Access'!$F$7:$FS$310,104,FALSE))</f>
        <v>0</v>
      </c>
      <c r="DV111" s="90">
        <f>IF(ISNA(VLOOKUP($B111,'[2]1516 Exp_Rev Access'!$F$7:$FS$310,105,FALSE)),"",VLOOKUP($B111,'[2]1516 Exp_Rev Access'!$F$7:$FS$310,105,FALSE))</f>
        <v>0</v>
      </c>
      <c r="DW111" s="90">
        <f>IF(ISNA(VLOOKUP($B111,'[2]1516 Exp_Rev Access'!$F$7:$FS$310,106,FALSE)),"",VLOOKUP($B111,'[2]1516 Exp_Rev Access'!$F$7:$FS$310,106,FALSE))</f>
        <v>0</v>
      </c>
      <c r="DX111" s="90">
        <f>IF(ISNA(VLOOKUP($B111,'[2]1516 Exp_Rev Access'!$F$7:$FS$310,107,FALSE)),"",VLOOKUP($B111,'[2]1516 Exp_Rev Access'!$F$7:$FS$310,107,FALSE))</f>
        <v>0</v>
      </c>
      <c r="DY111" s="90">
        <f>IF(ISNA(VLOOKUP($B111,'[2]1516 Exp_Rev Access'!$F$7:$FS$310,108,FALSE)),"",VLOOKUP($B111,'[2]1516 Exp_Rev Access'!$F$7:$FS$310,108,FALSE))</f>
        <v>0</v>
      </c>
      <c r="DZ111" s="90">
        <f>IF(ISNA(VLOOKUP($B111,'[2]1516 Exp_Rev Access'!$F$7:$FS$310,109,FALSE)),"",VLOOKUP($B111,'[2]1516 Exp_Rev Access'!$F$7:$FS$310,109,FALSE))</f>
        <v>0</v>
      </c>
      <c r="EA111" s="90">
        <f>IF(ISNA(VLOOKUP($B111,'[2]1516 Exp_Rev Access'!$F$7:$FS$310,110,FALSE)),"",VLOOKUP($B111,'[2]1516 Exp_Rev Access'!$F$7:$FS$310,110,FALSE))</f>
        <v>0</v>
      </c>
      <c r="EB111" s="90">
        <f>IF(ISNA(VLOOKUP($B111,'[2]1516 Exp_Rev Access'!$F$7:$FS$310,111,FALSE)),"",VLOOKUP($B111,'[2]1516 Exp_Rev Access'!$F$7:$FS$310,111,FALSE))</f>
        <v>0</v>
      </c>
      <c r="EC111" s="90">
        <f>IF(ISNA(VLOOKUP($B111,'[2]1516 Exp_Rev Access'!$F$7:$FS$310,112,FALSE)),"",VLOOKUP($B111,'[2]1516 Exp_Rev Access'!$F$7:$FS$310,112,FALSE))</f>
        <v>0</v>
      </c>
      <c r="ED111" s="90">
        <f>IF(ISNA(VLOOKUP($B111,'[2]1516 Exp_Rev Access'!$F$7:$FS$310,113,FALSE)),"",VLOOKUP($B111,'[2]1516 Exp_Rev Access'!$F$7:$FS$310,113,FALSE))</f>
        <v>0</v>
      </c>
      <c r="EE111" s="90">
        <f>IF(ISNA(VLOOKUP($B111,'[2]1516 Exp_Rev Access'!$F$7:$FS$310,114,FALSE)),"",VLOOKUP($B111,'[2]1516 Exp_Rev Access'!$F$7:$FS$310,114,FALSE))</f>
        <v>0</v>
      </c>
      <c r="EF111" s="90">
        <f>IF(ISNA(VLOOKUP($B111,'[2]1516 Exp_Rev Access'!$F$7:$FS$310,115,FALSE)),"",VLOOKUP($B111,'[2]1516 Exp_Rev Access'!$F$7:$FS$310,115,FALSE))</f>
        <v>0</v>
      </c>
      <c r="EG111" s="90">
        <f>IF(ISNA(VLOOKUP($B111,'[2]1516 Exp_Rev Access'!$F$7:$FS$310,116,FALSE)),"",VLOOKUP($B111,'[2]1516 Exp_Rev Access'!$F$7:$FS$310,116,FALSE))</f>
        <v>0</v>
      </c>
      <c r="EH111" s="90">
        <f>IF(ISNA(VLOOKUP($B111,'[2]1516 Exp_Rev Access'!$F$7:$FS$310,117,FALSE)),"",VLOOKUP($B111,'[2]1516 Exp_Rev Access'!$F$7:$FS$310,117,FALSE))</f>
        <v>0</v>
      </c>
      <c r="EI111" s="90">
        <f>IF(ISNA(VLOOKUP($B111,'[2]1516 Exp_Rev Access'!$F$7:$FS$310,118,FALSE)),"",VLOOKUP($B111,'[2]1516 Exp_Rev Access'!$F$7:$FS$310,118,FALSE))</f>
        <v>0</v>
      </c>
      <c r="EJ111" s="90">
        <f>IF(ISNA(VLOOKUP($B111,'[2]1516 Exp_Rev Access'!$F$7:$FS$310,119,FALSE)),"",VLOOKUP($B111,'[2]1516 Exp_Rev Access'!$F$7:$FS$310,119,FALSE))</f>
        <v>0</v>
      </c>
      <c r="EK111" s="90">
        <f>IF(ISNA(VLOOKUP($B111,'[2]1516 Exp_Rev Access'!$F$7:$FS$310,120,FALSE)),"",VLOOKUP($B111,'[2]1516 Exp_Rev Access'!$F$7:$FS$310,120,FALSE))</f>
        <v>0</v>
      </c>
      <c r="EL111" s="90">
        <f>IF(ISNA(VLOOKUP($B111,'[2]1516 Exp_Rev Access'!$F$7:$FS$310,121,FALSE)),"",VLOOKUP($B111,'[2]1516 Exp_Rev Access'!$F$7:$FS$310,121,FALSE))</f>
        <v>0</v>
      </c>
      <c r="EM111" s="90">
        <f>IF(ISNA(VLOOKUP($B111,'[2]1516 Exp_Rev Access'!$F$7:$FS$310,122,FALSE)),"",VLOOKUP($B111,'[2]1516 Exp_Rev Access'!$F$7:$FS$310,122,FALSE))</f>
        <v>0</v>
      </c>
      <c r="EN111" s="90">
        <f>IF(ISNA(VLOOKUP($B111,'[2]1516 Exp_Rev Access'!$F$7:$FS$310,123,FALSE)),"",VLOOKUP($B111,'[2]1516 Exp_Rev Access'!$F$7:$FS$310,123,FALSE))</f>
        <v>0</v>
      </c>
      <c r="EO111" s="90">
        <f>IF(ISNA(VLOOKUP($B111,'[2]1516 Exp_Rev Access'!$F$7:$FS$310,124,FALSE)),"",VLOOKUP($B111,'[2]1516 Exp_Rev Access'!$F$7:$FS$310,124,FALSE))</f>
        <v>0</v>
      </c>
      <c r="EP111" s="90">
        <f>IF(ISNA(VLOOKUP($B111,'[2]1516 Exp_Rev Access'!$F$7:$FS$310,125,FALSE)),"",VLOOKUP($B111,'[2]1516 Exp_Rev Access'!$F$7:$FS$310,125,FALSE))</f>
        <v>0</v>
      </c>
      <c r="EQ111" s="90">
        <f>IF(ISNA(VLOOKUP($B111,'[2]1516 Exp_Rev Access'!$F$7:$FS$310,126,FALSE)),"",VLOOKUP($B111,'[2]1516 Exp_Rev Access'!$F$7:$FS$310,126,FALSE))</f>
        <v>0</v>
      </c>
      <c r="ER111" s="90">
        <f>IF(ISNA(VLOOKUP($B111,'[2]1516 Exp_Rev Access'!$F$7:$FS$310,127,FALSE)),"",VLOOKUP($B111,'[2]1516 Exp_Rev Access'!$F$7:$FS$310,127,FALSE))</f>
        <v>0</v>
      </c>
      <c r="ES111" s="90">
        <f>IF(ISNA(VLOOKUP($B111,'[2]1516 Exp_Rev Access'!$F$7:$FS$310,128,FALSE)),"",VLOOKUP($B111,'[2]1516 Exp_Rev Access'!$F$7:$FS$310,128,FALSE))</f>
        <v>0</v>
      </c>
      <c r="ET111" s="90">
        <f>IF(ISNA(VLOOKUP($B111,'[2]1516 Exp_Rev Access'!$F$7:$FS$310,129,FALSE)),"",VLOOKUP($B111,'[2]1516 Exp_Rev Access'!$F$7:$FS$310,129,FALSE))</f>
        <v>0</v>
      </c>
      <c r="EU111" s="90">
        <f>IF(ISNA(VLOOKUP($B111,'[2]1516 Exp_Rev Access'!$F$7:$FS$310,130,FALSE)),"",VLOOKUP($B111,'[2]1516 Exp_Rev Access'!$F$7:$FS$310,130,FALSE))</f>
        <v>0</v>
      </c>
      <c r="EV111" s="90">
        <f>IF(ISNA(VLOOKUP($B111,'[2]1516 Exp_Rev Access'!$F$7:$FS$310,131,FALSE)),"",VLOOKUP($B111,'[2]1516 Exp_Rev Access'!$F$7:$FS$310,131,FALSE))</f>
        <v>0</v>
      </c>
      <c r="EW111" s="90">
        <f>IF(ISNA(VLOOKUP($B111,'[2]1516 Exp_Rev Access'!$F$7:$FS$310,132,FALSE)),"",VLOOKUP($B111,'[2]1516 Exp_Rev Access'!$F$7:$FS$310,132,FALSE))</f>
        <v>0</v>
      </c>
      <c r="EX111" s="90">
        <f>IF(ISNA(VLOOKUP($B111,'[2]1516 Exp_Rev Access'!$F$7:$FS$310,133,FALSE)),"",VLOOKUP($B111,'[2]1516 Exp_Rev Access'!$F$7:$FS$310,133,FALSE))</f>
        <v>0</v>
      </c>
      <c r="EY111" s="90">
        <f>IF(ISNA(VLOOKUP($B111,'[2]1516 Exp_Rev Access'!$F$7:$FS$310,134,FALSE)),"",VLOOKUP($B111,'[2]1516 Exp_Rev Access'!$F$7:$FS$310,134,FALSE))</f>
        <v>0</v>
      </c>
      <c r="EZ111" s="90">
        <f>IF(ISNA(VLOOKUP($B111,'[2]1516 Exp_Rev Access'!$F$7:$FS$310,135,FALSE)),"",VLOOKUP($B111,'[2]1516 Exp_Rev Access'!$F$7:$FS$310,135,FALSE))</f>
        <v>0</v>
      </c>
      <c r="FA111" s="90">
        <f>IF(ISNA(VLOOKUP($B111,'[2]1516 Exp_Rev Access'!$F$7:$FS$310,136,FALSE)),"",VLOOKUP($B111,'[2]1516 Exp_Rev Access'!$F$7:$FS$310,136,FALSE))</f>
        <v>0</v>
      </c>
      <c r="FB111" s="90">
        <f>IF(ISNA(VLOOKUP($B111,'[2]1516 Exp_Rev Access'!$F$7:$FS$310,137,FALSE)),"",VLOOKUP($B111,'[2]1516 Exp_Rev Access'!$F$7:$FS$310,137,FALSE))</f>
        <v>0</v>
      </c>
      <c r="FC111" s="90">
        <f>IF(ISNA(VLOOKUP($B111,'[2]1516 Exp_Rev Access'!$F$7:$FS$310,138,FALSE)),"",VLOOKUP($B111,'[2]1516 Exp_Rev Access'!$F$7:$FS$310,138,FALSE))</f>
        <v>0</v>
      </c>
      <c r="FD111" s="90">
        <f>IF(ISNA(VLOOKUP($B111,'[2]1516 Exp_Rev Access'!$F$7:$FS$310,139,FALSE)),"",VLOOKUP($B111,'[2]1516 Exp_Rev Access'!$F$7:$FS$310,139,FALSE))</f>
        <v>0</v>
      </c>
      <c r="FE111" s="90">
        <f>IF(ISNA(VLOOKUP($B111,'[2]1516 Exp_Rev Access'!$F$7:$FS$310,140,FALSE)),"",VLOOKUP($B111,'[2]1516 Exp_Rev Access'!$F$7:$FS$310,140,FALSE))</f>
        <v>0</v>
      </c>
      <c r="FF111" s="90">
        <f>IF(ISNA(VLOOKUP($B111,'[2]1516 Exp_Rev Access'!$F$7:$FS$310,141,FALSE)),"",VLOOKUP($B111,'[2]1516 Exp_Rev Access'!$F$7:$FS$310,141,FALSE))</f>
        <v>0</v>
      </c>
      <c r="FG111" s="90">
        <f>IF(ISNA(VLOOKUP($B111,'[2]1516 Exp_Rev Access'!$F$7:$FS$310,142,FALSE)),"",VLOOKUP($B111,'[2]1516 Exp_Rev Access'!$F$7:$FS$310,142,FALSE))</f>
        <v>0</v>
      </c>
      <c r="FH111" s="90">
        <f>IF(ISNA(VLOOKUP($B111,'[2]1516 Exp_Rev Access'!$F$7:$FS$310,143,FALSE)),"",VLOOKUP($B111,'[2]1516 Exp_Rev Access'!$F$7:$FS$310,143,FALSE))</f>
        <v>0</v>
      </c>
      <c r="FI111" s="90">
        <f>IF(ISNA(VLOOKUP($B111,'[2]1516 Exp_Rev Access'!$F$7:$FS$310,144,FALSE)),"",VLOOKUP($B111,'[2]1516 Exp_Rev Access'!$F$7:$FS$310,144,FALSE))</f>
        <v>0</v>
      </c>
      <c r="FJ111" s="90">
        <f>IF(ISNA(VLOOKUP($B111,'[2]1516 Exp_Rev Access'!$F$7:$FS$310,145,FALSE)),"",VLOOKUP($B111,'[2]1516 Exp_Rev Access'!$F$7:$FS$310,145,FALSE))</f>
        <v>0</v>
      </c>
      <c r="FK111" s="90">
        <f>IF(ISNA(VLOOKUP($B111,'[2]1516 Exp_Rev Access'!$F$7:$FS$310,146,FALSE)),"",VLOOKUP($B111,'[2]1516 Exp_Rev Access'!$F$7:$FS$310,146,FALSE))</f>
        <v>0</v>
      </c>
      <c r="FL111" s="90">
        <f>IF(ISNA(VLOOKUP($B111,'[2]1516 Exp_Rev Access'!$F$7:$FS$310,1147,FALSE)),"",VLOOKUP($B111,'[2]1516 Exp_Rev Access'!$F$7:$FS$310,147,FALSE))</f>
        <v>0</v>
      </c>
      <c r="FM111" s="90">
        <f>IF(ISNA(VLOOKUP($B111,'[2]1516 Exp_Rev Access'!$F$7:$FS$310,148,FALSE)),"",VLOOKUP($B111,'[2]1516 Exp_Rev Access'!$F$7:$FS$310,148,FALSE))</f>
        <v>0</v>
      </c>
      <c r="FN111" s="90">
        <f>IF(ISNA(VLOOKUP($B111,'[2]1516 Exp_Rev Access'!$F$7:$FS$310,149,FALSE)),"",VLOOKUP($B111,'[2]1516 Exp_Rev Access'!$F$7:$FS$310,149,FALSE))</f>
        <v>0</v>
      </c>
      <c r="FO111" s="90">
        <f>IF(ISNA(VLOOKUP($B111,'[2]1516 Exp_Rev Access'!$F$7:$FS$310,150,FALSE)),"",VLOOKUP($B111,'[2]1516 Exp_Rev Access'!$F$7:$FS$310,150,FALSE))</f>
        <v>0</v>
      </c>
      <c r="FP111" s="90">
        <f>IF(ISNA(VLOOKUP($B111,'[2]1516 Exp_Rev Access'!$F$7:$FS$310,151,FALSE)),"",VLOOKUP($B111,'[2]1516 Exp_Rev Access'!$F$7:$FS$310,151,FALSE))</f>
        <v>0</v>
      </c>
      <c r="FQ111" s="90">
        <f>IF(ISNA(VLOOKUP($B111,'[2]1516 Exp_Rev Access'!$F$7:$FS$310,152,FALSE)),"",VLOOKUP($B111,'[2]1516 Exp_Rev Access'!$F$7:$FS$310,152,FALSE))</f>
        <v>0</v>
      </c>
      <c r="FR111" s="90">
        <f>IF(ISNA(VLOOKUP($B111,'[2]1516 Exp_Rev Access'!$F$7:$FS$310,153,FALSE)),"",VLOOKUP($B111,'[2]1516 Exp_Rev Access'!$F$7:$FS$310,153,FALSE))</f>
        <v>7106.24</v>
      </c>
      <c r="FS111" s="53">
        <f t="shared" si="298"/>
        <v>148776.26999999999</v>
      </c>
      <c r="FT111" s="92">
        <f t="shared" si="299"/>
        <v>5.04423600402761E-2</v>
      </c>
      <c r="FU111" s="98">
        <f t="shared" si="300"/>
        <v>981.3738126649074</v>
      </c>
      <c r="FV111" s="90">
        <f>IF(ISNA(VLOOKUP($B111,'[2]1516 Exp_Rev Access'!$F$7:$FS$310,154,FALSE)),"",VLOOKUP($B111,'[2]1516 Exp_Rev Access'!$F$7:$FS$310,154,FALSE))</f>
        <v>0</v>
      </c>
      <c r="FW111" s="90">
        <f>IF(ISNA(VLOOKUP($B111,'[2]1516 Exp_Rev Access'!$F$7:$FS$310,155,FALSE)),"",VLOOKUP($B111,'[2]1516 Exp_Rev Access'!$F$7:$FS$310,155,FALSE))</f>
        <v>0</v>
      </c>
      <c r="FX111" s="90">
        <f>IF(ISNA(VLOOKUP($B111,'[2]1516 Exp_Rev Access'!$F$7:$FS$310,156,FALSE)),"",VLOOKUP($B111,'[2]1516 Exp_Rev Access'!$F$7:$FS$310,156,FALSE))</f>
        <v>0</v>
      </c>
      <c r="FY111" s="90">
        <f>IF(ISNA(VLOOKUP($B111,'[2]1516 Exp_Rev Access'!$F$7:$FS$310,157,FALSE)),"",VLOOKUP($B111,'[2]1516 Exp_Rev Access'!$F$7:$FS$310,157,FALSE))</f>
        <v>0</v>
      </c>
      <c r="FZ111" s="90">
        <f>IF(ISNA(VLOOKUP($B111,'[2]1516 Exp_Rev Access'!$F$7:$FS$310,158,FALSE)),"",VLOOKUP($B111,'[2]1516 Exp_Rev Access'!$F$7:$FS$310,158,FALSE))</f>
        <v>0</v>
      </c>
      <c r="GA111" s="90">
        <f>IF(ISNA(VLOOKUP($B111,'[2]1516 Exp_Rev Access'!$F$7:$FS$310,159,FALSE)),"",VLOOKUP($B111,'[2]1516 Exp_Rev Access'!$F$7:$FS$310,159,FALSE))</f>
        <v>0</v>
      </c>
      <c r="GB111" s="90">
        <f>IF(ISNA(VLOOKUP($B111,'[2]1516 Exp_Rev Access'!$F$7:$FS$310,160,FALSE)),"",VLOOKUP($B111,'[2]1516 Exp_Rev Access'!$F$7:$FS$310,160,FALSE))</f>
        <v>0</v>
      </c>
      <c r="GC111" s="90">
        <f>IF(ISNA(VLOOKUP($B111,'[2]1516 Exp_Rev Access'!$F$7:$FS$310,161,FALSE)),"",VLOOKUP($B111,'[2]1516 Exp_Rev Access'!$F$7:$FS$310,161,FALSE))</f>
        <v>0</v>
      </c>
      <c r="GD111" s="90">
        <f>IF(ISNA(VLOOKUP($B111,'[2]1516 Exp_Rev Access'!$F$7:$FS$310,162,FALSE)),"",VLOOKUP($B111,'[2]1516 Exp_Rev Access'!$F$7:$FS$310,162,FALSE))</f>
        <v>0</v>
      </c>
      <c r="GE111" s="90">
        <f>IF(ISNA(VLOOKUP($B111,'[2]1516 Exp_Rev Access'!$F$7:$FS$310,163,FALSE)),"",VLOOKUP($B111,'[2]1516 Exp_Rev Access'!$F$7:$FS$310,163,FALSE))</f>
        <v>0</v>
      </c>
      <c r="GF111" s="90">
        <f>IF(ISNA(VLOOKUP($B111,'[2]1516 Exp_Rev Access'!$F$7:$FS$310,164,FALSE)),"",VLOOKUP($B111,'[2]1516 Exp_Rev Access'!$F$7:$FS$310,164,FALSE))</f>
        <v>52675.34</v>
      </c>
      <c r="GG111" s="90">
        <f>IF(ISNA(VLOOKUP($B111,'[2]1516 Exp_Rev Access'!$F$7:$FS$310,165,FALSE)),"",VLOOKUP($B111,'[2]1516 Exp_Rev Access'!$F$7:$FS$310,165,FALSE))</f>
        <v>0</v>
      </c>
      <c r="GH111" s="90">
        <f>IF(ISNA(VLOOKUP($B111,'[2]1516 Exp_Rev Access'!$F$7:$FS$310,166,FALSE)),"",VLOOKUP($B111,'[2]1516 Exp_Rev Access'!$F$7:$FS$310,166,FALSE))</f>
        <v>0</v>
      </c>
      <c r="GI111" s="90">
        <f>IF(ISNA(VLOOKUP($B111,'[2]1516 Exp_Rev Access'!$F$7:$FS$310,167,FALSE)),"",VLOOKUP($B111,'[2]1516 Exp_Rev Access'!$F$7:$FS$310,167,FALSE))</f>
        <v>0</v>
      </c>
      <c r="GJ111" s="90">
        <f>IF(ISNA(VLOOKUP($B111,'[2]1516 Exp_Rev Access'!$F$7:$FS$310,168,FALSE)),"",VLOOKUP($B111,'[2]1516 Exp_Rev Access'!$F$7:$FS$310,168,FALSE))</f>
        <v>0</v>
      </c>
      <c r="GK111" s="90">
        <f>IF(ISNA(VLOOKUP($B111,'[2]1516 Exp_Rev Access'!$F$7:$FS$310,169,FALSE)),"",VLOOKUP($B111,'[2]1516 Exp_Rev Access'!$F$7:$FS$310,169,FALSE))</f>
        <v>0</v>
      </c>
      <c r="GL111" s="90">
        <f>IF(ISNA(VLOOKUP($B111,'[2]1516 Exp_Rev Access'!$F$7:$FS$310,170,FALSE)),"",VLOOKUP($B111,'[2]1516 Exp_Rev Access'!$F$7:$FS$310,170,FALSE))</f>
        <v>0</v>
      </c>
      <c r="GM111" s="90">
        <f>IF(ISNA(VLOOKUP($B111,'[2]1516 Exp_Rev Access'!$F$7:$FT$310,171,FALSE)),"",VLOOKUP($B111,'[2]1516 Exp_Rev Access'!$F$7:$FT$310,171,FALSE))</f>
        <v>0</v>
      </c>
      <c r="GN111" s="90">
        <f>IF(ISNA(VLOOKUP($B111,'[2]1516 Exp_Rev Access'!$F$7:$FU$310,172,FALSE)),"",VLOOKUP($B111,'[2]1516 Exp_Rev Access'!$F$7:$FU$310,172,FALSE))</f>
        <v>0</v>
      </c>
      <c r="GO111" s="90">
        <f>IF(ISNA(VLOOKUP($B111,'[2]1516 Exp_Rev Access'!$F$7:$FV$310,173,FALSE)),"",VLOOKUP($B111,'[2]1516 Exp_Rev Access'!$F$7:$FV$310,173,FALSE))</f>
        <v>0</v>
      </c>
      <c r="GP111" s="90">
        <f>IF(ISNA(VLOOKUP($B111,'[2]1516 Exp_Rev Access'!$F$7:$GA$310,174,FALSE)),"",VLOOKUP($B111,'[2]1516 Exp_Rev Access'!$F$7:$GA$310,174,FALSE))</f>
        <v>0</v>
      </c>
      <c r="GQ111" s="90">
        <f>IF(ISNA(VLOOKUP($B111,'[2]1516 Exp_Rev Access'!$F$7:$GA$310,175,FALSE)),"",VLOOKUP($B111,'[2]1516 Exp_Rev Access'!$F$7:$GA$310,175,FALSE))</f>
        <v>0</v>
      </c>
      <c r="GR111" s="90">
        <f>IF(ISNA(VLOOKUP($B111,'[2]1516 Exp_Rev Access'!$F$7:$GA$310,176,FALSE)),"",VLOOKUP($B111,'[2]1516 Exp_Rev Access'!$F$7:$GA$310,176,FALSE))</f>
        <v>0</v>
      </c>
      <c r="GS111" s="90">
        <f>IF(ISNA(VLOOKUP($B111,'[2]1516 Exp_Rev Access'!$F$7:$GA$310,177,FALSE)),"",VLOOKUP($B111,'[2]1516 Exp_Rev Access'!$F$7:$GA$310,177,FALSE))</f>
        <v>0</v>
      </c>
      <c r="GT111" s="90">
        <f>IF(ISNA(VLOOKUP($B111,'[2]1516 Exp_Rev Access'!$F$7:$GA$310,178,FALSE)),"",VLOOKUP($B111,'[2]1516 Exp_Rev Access'!$F$7:$GA$310,178,FALSE))</f>
        <v>0</v>
      </c>
      <c r="GU111" s="53">
        <f t="shared" si="301"/>
        <v>52675.34</v>
      </c>
      <c r="GV111" s="92">
        <f t="shared" si="302"/>
        <v>1.7859491070208691E-2</v>
      </c>
      <c r="GW111" s="96">
        <f t="shared" si="303"/>
        <v>347.46266490765163</v>
      </c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</row>
    <row r="112" spans="1:222" x14ac:dyDescent="0.2">
      <c r="B112" s="87" t="s">
        <v>322</v>
      </c>
      <c r="C112" s="87" t="s">
        <v>323</v>
      </c>
      <c r="D112" s="88">
        <f>IF(ISNA(VLOOKUP($B112,'[2]1516 enrollment_Rev_Exp by size'!$A$6:$C$325,3,FALSE)),"",VLOOKUP($B112,'[2]1516 enrollment_Rev_Exp by size'!$A$6:$C$325,3,FALSE))</f>
        <v>705.70999999999992</v>
      </c>
      <c r="E112" s="89">
        <v>10129104.5</v>
      </c>
      <c r="F112" s="67">
        <f t="shared" si="282"/>
        <v>10129104.5</v>
      </c>
      <c r="G112" s="67">
        <f t="shared" si="283"/>
        <v>0</v>
      </c>
      <c r="H112" s="90">
        <f>IF(ISNA(VLOOKUP($B112,'[2]1516 Exp_Rev Access'!$F$7:$FS$310,2,FALSE)),"",VLOOKUP($B112,'[2]1516 Exp_Rev Access'!$F$7:$FS$310,2,FALSE))</f>
        <v>1122266.93</v>
      </c>
      <c r="I112" s="90">
        <f>IF(ISNA(VLOOKUP($B112,'[2]1516 Exp_Rev Access'!$F$7:$FS$310,3,FALSE)),"",VLOOKUP($B112,'[2]1516 Exp_Rev Access'!$F$7:$FS$310,3,FALSE))</f>
        <v>0</v>
      </c>
      <c r="J112" s="90">
        <f>IF(ISNA(VLOOKUP($B112,'[2]1516 Exp_Rev Access'!$F$7:$FS$310,4,FALSE)),"",VLOOKUP($B112,'[2]1516 Exp_Rev Access'!$F$7:$FS$310,4,FALSE))</f>
        <v>30.99</v>
      </c>
      <c r="K112" s="90">
        <f>IF(ISNA(VLOOKUP($B112,'[2]1516 Exp_Rev Access'!$F$7:$FS$310,5,FALSE)),"-",VLOOKUP($B112,'[2]1516 Exp_Rev Access'!$F$7:$FS$310,5,FALSE))</f>
        <v>0</v>
      </c>
      <c r="L112" s="90">
        <f>IF(ISNA(VLOOKUP($B112,'[2]1516 Exp_Rev Access'!$F$7:$FS$310,6,FALSE)),"",VLOOKUP($B112,'[2]1516 Exp_Rev Access'!$F$7:$FS$310,6,FALSE))</f>
        <v>0</v>
      </c>
      <c r="M112" s="90">
        <f>IF(ISNA(VLOOKUP($B112,'[2]1516 Exp_Rev Access'!$F$7:$FS$310,7,FALSE)),"",VLOOKUP($B112,'[2]1516 Exp_Rev Access'!$F$7:$FS$310,7,FALSE))</f>
        <v>0</v>
      </c>
      <c r="N112" s="53">
        <f t="shared" si="284"/>
        <v>1122297.92</v>
      </c>
      <c r="O112" s="91">
        <f t="shared" si="285"/>
        <v>0.11079932288189938</v>
      </c>
      <c r="P112" s="53">
        <f t="shared" si="286"/>
        <v>1590.3103541114622</v>
      </c>
      <c r="Q112" s="90">
        <f>IF(ISNA(VLOOKUP($B112,'[2]1516 Exp_Rev Access'!$F$7:$FS$310,8,FALSE)),"",VLOOKUP($B112,'[2]1516 Exp_Rev Access'!$F$7:$FS$310,8,FALSE))</f>
        <v>7075</v>
      </c>
      <c r="R112" s="90">
        <f>IF(ISNA(VLOOKUP($B112,'[2]1516 Exp_Rev Access'!$F$7:$FS$310,9,FALSE)),"",VLOOKUP($B112,'[2]1516 Exp_Rev Access'!$F$7:$FS$310,9,FALSE))</f>
        <v>0</v>
      </c>
      <c r="S112" s="90">
        <f>IF(ISNA(VLOOKUP($B112,'[2]1516 Exp_Rev Access'!$F$7:$FS$310,10,FALSE)),"",VLOOKUP($B112,'[2]1516 Exp_Rev Access'!$F$7:$FS$310,10,FALSE))</f>
        <v>0</v>
      </c>
      <c r="T112" s="90">
        <f>IF(ISNA(VLOOKUP($B112,'[2]1516 Exp_Rev Access'!$F$7:$FS$310,11,FALSE)),"",VLOOKUP($B112,'[2]1516 Exp_Rev Access'!$F$7:$FS$310,11,FALSE))</f>
        <v>0</v>
      </c>
      <c r="U112" s="90">
        <f>IF(ISNA(VLOOKUP($B112,'[2]1516 Exp_Rev Access'!$F$7:$FS$310,12,FALSE)),"",VLOOKUP($B112,'[2]1516 Exp_Rev Access'!$F$7:$FS$310,12,FALSE))</f>
        <v>14370</v>
      </c>
      <c r="V112" s="90">
        <f>IF(ISNA(VLOOKUP($B112,'[2]1516 Exp_Rev Access'!$F$7:$FS$310,13,FALSE)),"",VLOOKUP($B112,'[2]1516 Exp_Rev Access'!$F$7:$FS$310,13,FALSE))</f>
        <v>3300</v>
      </c>
      <c r="W112" s="90">
        <f>IF(ISNA(VLOOKUP($B112,'[2]1516 Exp_Rev Access'!$F$7:$FS$310,14,FALSE)),"",VLOOKUP($B112,'[2]1516 Exp_Rev Access'!$F$7:$FS$310,14,FALSE))</f>
        <v>0</v>
      </c>
      <c r="X112" s="90">
        <f>IF(ISNA(VLOOKUP($B112,'[2]1516 Exp_Rev Access'!$F$7:$FS$310,15,FALSE)),"",VLOOKUP($B112,'[2]1516 Exp_Rev Access'!$F$7:$FS$310,15,FALSE))</f>
        <v>0</v>
      </c>
      <c r="Y112" s="90">
        <f>IF(ISNA(VLOOKUP($B112,'[2]1516 Exp_Rev Access'!$F$7:$FS$310,16,FALSE)),"",VLOOKUP($B112,'[2]1516 Exp_Rev Access'!$F$7:$FS$310,16,FALSE))</f>
        <v>7525.34</v>
      </c>
      <c r="Z112" s="90">
        <f>IF(ISNA(VLOOKUP($B112,'[2]1516 Exp_Rev Access'!$F$7:$FS$310,17,FALSE)),"",VLOOKUP($B112,'[2]1516 Exp_Rev Access'!$F$7:$FS$310,17,FALSE))</f>
        <v>0</v>
      </c>
      <c r="AA112" s="90">
        <f>IF(ISNA(VLOOKUP($B112,'[2]1516 Exp_Rev Access'!$F$7:$FS$310,18,FALSE)),"",VLOOKUP($B112,'[2]1516 Exp_Rev Access'!$F$7:$FS$310,18,FALSE))</f>
        <v>0</v>
      </c>
      <c r="AB112" s="90">
        <f>IF(ISNA(VLOOKUP($B112,'[2]1516 Exp_Rev Access'!$F$7:$FS$310,19,FALSE)),"",VLOOKUP($B112,'[2]1516 Exp_Rev Access'!$F$7:$FS$310,19,FALSE))</f>
        <v>0</v>
      </c>
      <c r="AC112" s="90">
        <f>IF(ISNA(VLOOKUP($B112,'[2]1516 Exp_Rev Access'!$F$7:$FS$310,20,FALSE)),"",VLOOKUP($B112,'[2]1516 Exp_Rev Access'!$F$7:$FS$310,20,FALSE))</f>
        <v>2093.8000000000002</v>
      </c>
      <c r="AD112" s="90">
        <f>IF(ISNA(VLOOKUP($B112,'[2]1516 Exp_Rev Access'!$F$7:$FS$310,21,FALSE)),"",VLOOKUP($B112,'[2]1516 Exp_Rev Access'!$F$7:$FS$310,21,FALSE))</f>
        <v>79781.3</v>
      </c>
      <c r="AE112" s="90">
        <f>IF(ISNA(VLOOKUP($B112,'[2]1516 Exp_Rev Access'!$F$7:$FS$310,22,FALSE)),"",VLOOKUP($B112,'[2]1516 Exp_Rev Access'!$F$7:$FS$310,22,FALSE))</f>
        <v>13920.09</v>
      </c>
      <c r="AF112" s="90">
        <f>IF(ISNA(VLOOKUP($B112,'[2]1516 Exp_Rev Access'!$F$7:$FS$310,23,FALSE)),"",VLOOKUP($B112,'[2]1516 Exp_Rev Access'!$F$7:$FS$310,23,FALSE))</f>
        <v>0</v>
      </c>
      <c r="AG112" s="90">
        <f>IF(ISNA(VLOOKUP($B112,'[2]1516 Exp_Rev Access'!$F$7:$FS$310,24,FALSE)),"",VLOOKUP($B112,'[2]1516 Exp_Rev Access'!$F$7:$FS$310,24,FALSE))</f>
        <v>13624.58</v>
      </c>
      <c r="AH112" s="90">
        <f>IF(ISNA(VLOOKUP($B112,'[2]1516 Exp_Rev Access'!$F$7:$FS$310,25,FALSE)),"",VLOOKUP($B112,'[2]1516 Exp_Rev Access'!$F$7:$FS$310,25,FALSE))</f>
        <v>1737.58</v>
      </c>
      <c r="AI112" s="90">
        <f>IF(ISNA(VLOOKUP($B112,'[2]1516 Exp_Rev Access'!$F$7:$FS$310,26,FALSE)),"",VLOOKUP($B112,'[2]1516 Exp_Rev Access'!$F$7:$FS$310,26,FALSE))</f>
        <v>2710.78</v>
      </c>
      <c r="AJ112" s="90">
        <f>IF(ISNA(VLOOKUP($B112,'[2]1516 Exp_Rev Access'!$F$7:$FS$310,27,FALSE)),"",VLOOKUP($B112,'[2]1516 Exp_Rev Access'!$F$7:$FS$310,27,FALSE))</f>
        <v>27753.1</v>
      </c>
      <c r="AK112" s="90">
        <f>IF(ISNA(VLOOKUP($B112,'[2]1516 Exp_Rev Access'!$F$7:$FS$310,28,FALSE)),"",VLOOKUP($B112,'[2]1516 Exp_Rev Access'!$F$7:$FS$310,28,FALSE))</f>
        <v>5700.47</v>
      </c>
      <c r="AL112" s="90">
        <f>IF(ISNA(VLOOKUP($B112,'[2]1516 Exp_Rev Access'!$F$7:$FS$310,29,FALSE)),"",VLOOKUP($B112,'[2]1516 Exp_Rev Access'!$F$7:$FS$310,29,FALSE))</f>
        <v>15626.64</v>
      </c>
      <c r="AM112" s="53">
        <f t="shared" si="287"/>
        <v>195218.68</v>
      </c>
      <c r="AN112" s="92">
        <f t="shared" si="288"/>
        <v>1.9273044324895652E-2</v>
      </c>
      <c r="AO112" s="68">
        <f t="shared" si="289"/>
        <v>276.62733984214481</v>
      </c>
      <c r="AP112" s="90">
        <f>IF(ISNA(VLOOKUP($B112,'[2]1516 Exp_Rev Access'!$F$7:$FS$310,30,FALSE)),"",VLOOKUP($B112,'[2]1516 Exp_Rev Access'!$F$7:$FS$310,30,FALSE))</f>
        <v>4375832.3899999997</v>
      </c>
      <c r="AQ112" s="90">
        <f>IF(ISNA(VLOOKUP($B112,'[2]1516 Exp_Rev Access'!$F$7:$FS$310,31,FALSE)),"",VLOOKUP($B112,'[2]1516 Exp_Rev Access'!$F$7:$FS$310,31,FALSE))</f>
        <v>108170.68</v>
      </c>
      <c r="AR112" s="90">
        <f>IF(ISNA(VLOOKUP($B112,'[2]1516 Exp_Rev Access'!$F$7:$FS$310,32,FALSE)),"",VLOOKUP($B112,'[2]1516 Exp_Rev Access'!$F$7:$FS$310,32,FALSE))</f>
        <v>643988.31999999995</v>
      </c>
      <c r="AS112" s="90">
        <f>IF(ISNA(VLOOKUP($B112,'[2]1516 Exp_Rev Access'!$F$7:$FS$310,33,FALSE)),"",VLOOKUP($B112,'[2]1516 Exp_Rev Access'!$F$7:$FS$310,33,FALSE))</f>
        <v>0</v>
      </c>
      <c r="AT112" s="90">
        <f>IF(ISNA(VLOOKUP($B112,'[2]1516 Exp_Rev Access'!$F$7:$FS$310,34,FALSE)),"",VLOOKUP($B112,'[2]1516 Exp_Rev Access'!$F$7:$FS$310,34,FALSE))</f>
        <v>0</v>
      </c>
      <c r="AU112" s="53">
        <f t="shared" si="290"/>
        <v>5127991.3899999997</v>
      </c>
      <c r="AV112" s="93">
        <f t="shared" si="291"/>
        <v>0.50626305513977077</v>
      </c>
      <c r="AW112" s="53">
        <f t="shared" si="292"/>
        <v>7266.4286888381912</v>
      </c>
      <c r="AX112" s="90">
        <f>IF(ISNA(VLOOKUP($B112,'[2]1516 Exp_Rev Access'!$F$7:$FS$310,35,FALSE)),"",VLOOKUP($B112,'[2]1516 Exp_Rev Access'!$F$7:$FS$310,35,FALSE))</f>
        <v>0</v>
      </c>
      <c r="AY112" s="90">
        <f>IF(ISNA(VLOOKUP($B112,'[2]1516 Exp_Rev Access'!$F$7:$FS$310,36,FALSE)),"",VLOOKUP($B112,'[2]1516 Exp_Rev Access'!$F$7:$FS$310,36,FALSE))</f>
        <v>567297.72</v>
      </c>
      <c r="AZ112" s="90">
        <f>IF(ISNA(VLOOKUP($B112,'[2]1516 Exp_Rev Access'!$F$7:$FS$310,37,FALSE)),"",VLOOKUP($B112,'[2]1516 Exp_Rev Access'!$F$7:$FS$310,37,FALSE))</f>
        <v>36015.360000000001</v>
      </c>
      <c r="BA112" s="90">
        <f>IF(ISNA(VLOOKUP($B112,'[2]1516 Exp_Rev Access'!$F$7:$FS$310,38,FALSE)),"",VLOOKUP($B112,'[2]1516 Exp_Rev Access'!$F$7:$FS$310,38,FALSE))</f>
        <v>0</v>
      </c>
      <c r="BB112" s="90">
        <f>IF(ISNA(VLOOKUP($B112,'[2]1516 Exp_Rev Access'!$F$7:$FS$310,39,FALSE)),"",VLOOKUP($B112,'[2]1516 Exp_Rev Access'!$F$7:$FS$310,39,FALSE))</f>
        <v>0</v>
      </c>
      <c r="BC112" s="90">
        <f>IF(ISNA(VLOOKUP($B112,'[2]1516 Exp_Rev Access'!$F$7:$FS$310,40,FALSE)),"",VLOOKUP($B112,'[2]1516 Exp_Rev Access'!$F$7:$FS$310,40,FALSE))</f>
        <v>224776.2</v>
      </c>
      <c r="BD112" s="90">
        <f>IF(ISNA(VLOOKUP($B112,'[2]1516 Exp_Rev Access'!$F$7:$FS$310,41,FALSE)),"",VLOOKUP($B112,'[2]1516 Exp_Rev Access'!$F$7:$FS$310,41,FALSE))</f>
        <v>0</v>
      </c>
      <c r="BE112" s="90">
        <f>IF(ISNA(VLOOKUP($B112,'[2]1516 Exp_Rev Access'!$F$7:$FS$310,42,FALSE)),"",VLOOKUP($B112,'[2]1516 Exp_Rev Access'!$F$7:$FS$310,42,FALSE))</f>
        <v>90901.08</v>
      </c>
      <c r="BF112" s="90">
        <f>IF(ISNA(VLOOKUP($B112,'[2]1516 Exp_Rev Access'!$F$7:$FS$310,43,FALSE)),"",VLOOKUP($B112,'[2]1516 Exp_Rev Access'!$F$7:$FS$310,43,FALSE))</f>
        <v>0</v>
      </c>
      <c r="BG112" s="90">
        <f>IF(ISNA(VLOOKUP($B112,'[2]1516 Exp_Rev Access'!$F$7:$FS$310,44,FALSE)),"",VLOOKUP($B112,'[2]1516 Exp_Rev Access'!$F$7:$FS$310,44,FALSE))</f>
        <v>0</v>
      </c>
      <c r="BH112" s="90">
        <f>IF(ISNA(VLOOKUP($B112,'[2]1516 Exp_Rev Access'!$F$7:$FS$310,45,FALSE)),"",VLOOKUP($B112,'[2]1516 Exp_Rev Access'!$F$7:$FS$310,45,FALSE))</f>
        <v>6760.45</v>
      </c>
      <c r="BI112" s="90">
        <f>IF(ISNA(VLOOKUP($B112,'[2]1516 Exp_Rev Access'!$F$7:$FS$310,46,FALSE)),"",VLOOKUP($B112,'[2]1516 Exp_Rev Access'!$F$7:$FS$310,46,FALSE))</f>
        <v>0</v>
      </c>
      <c r="BJ112" s="90">
        <f>IF(ISNA(VLOOKUP($B112,'[2]1516 Exp_Rev Access'!$F$7:$FS$310,47,FALSE)),"",VLOOKUP($B112,'[2]1516 Exp_Rev Access'!$F$7:$FS$310,47,FALSE))</f>
        <v>7489.93</v>
      </c>
      <c r="BK112" s="90">
        <f>IF(ISNA(VLOOKUP($B112,'[2]1516 Exp_Rev Access'!$F$7:$FS$310,48,FALSE)),"",VLOOKUP($B112,'[2]1516 Exp_Rev Access'!$F$7:$FS$310,48,FALSE))</f>
        <v>424060.73</v>
      </c>
      <c r="BL112" s="90">
        <f>IF(ISNA(VLOOKUP($B112,'[2]1516 Exp_Rev Access'!$F$7:$FS$310,49,FALSE)),"",VLOOKUP($B112,'[2]1516 Exp_Rev Access'!$F$7:$FS$310,49,FALSE))</f>
        <v>0</v>
      </c>
      <c r="BM112" s="90">
        <f>IF(ISNA(VLOOKUP($B112,'[2]1516 Exp_Rev Access'!$F$7:$FS$310,50,FALSE)),"",VLOOKUP($B112,'[2]1516 Exp_Rev Access'!$F$7:$FS$310,50,FALSE))</f>
        <v>0</v>
      </c>
      <c r="BN112" s="90">
        <f>IF(ISNA(VLOOKUP($B112,'[2]1516 Exp_Rev Access'!$F$7:$FS$310,51,FALSE)),"",VLOOKUP($B112,'[2]1516 Exp_Rev Access'!$F$7:$FS$310,51,FALSE))</f>
        <v>0</v>
      </c>
      <c r="BO112" s="90">
        <f>IF(ISNA(VLOOKUP($B112,'[2]1516 Exp_Rev Access'!$F$7:$FS$310,52,FALSE)),"",VLOOKUP($B112,'[2]1516 Exp_Rev Access'!$F$7:$FS$310,52,FALSE))</f>
        <v>0</v>
      </c>
      <c r="BP112" s="90">
        <f>IF(ISNA(VLOOKUP($B112,'[2]1516 Exp_Rev Access'!$F$7:$FS$310,53,FALSE)),"",VLOOKUP($B112,'[2]1516 Exp_Rev Access'!$F$7:$FS$310,53,FALSE))</f>
        <v>0</v>
      </c>
      <c r="BQ112" s="90">
        <f>IF(ISNA(VLOOKUP($B112,'[2]1516 Exp_Rev Access'!$F$7:$FS$310,54,FALSE)),"",VLOOKUP($B112,'[2]1516 Exp_Rev Access'!$F$7:$FS$310,54,FALSE))</f>
        <v>0</v>
      </c>
      <c r="BR112" s="90">
        <f>IF(ISNA(VLOOKUP($B112,'[2]1516 Exp_Rev Access'!$F$7:$FS$310,55,FALSE)),"",VLOOKUP($B112,'[2]1516 Exp_Rev Access'!$F$7:$FS$310,55,FALSE))</f>
        <v>0</v>
      </c>
      <c r="BS112" s="90">
        <f>IF(ISNA(VLOOKUP($B112,'[2]1516 Exp_Rev Access'!$F$7:$FS$310,56,FALSE)),"",VLOOKUP($B112,'[2]1516 Exp_Rev Access'!$F$7:$FS$310,56,FALSE))</f>
        <v>0</v>
      </c>
      <c r="BT112" s="90">
        <f>IF(ISNA(VLOOKUP($B112,'[2]1516 Exp_Rev Access'!$F$7:$FS$310,57,FALSE)),"",VLOOKUP($B112,'[2]1516 Exp_Rev Access'!$F$7:$FS$310,57,FALSE))</f>
        <v>0</v>
      </c>
      <c r="BU112" s="90">
        <f>IF(ISNA(VLOOKUP($B112,'[2]1516 Exp_Rev Access'!$F$7:$FS$310,58,FALSE)),"",VLOOKUP($B112,'[2]1516 Exp_Rev Access'!$F$7:$FS$310,58,FALSE))</f>
        <v>0</v>
      </c>
      <c r="BV112" s="53">
        <f t="shared" si="293"/>
        <v>1357301.47</v>
      </c>
      <c r="BW112" s="92">
        <f t="shared" si="294"/>
        <v>0.13400014483017725</v>
      </c>
      <c r="BX112" s="68">
        <f t="shared" si="295"/>
        <v>1923.3133581782888</v>
      </c>
      <c r="BY112" s="90">
        <f>IF(ISNA(VLOOKUP($B112,'[2]1516 Exp_Rev Access'!$F$7:$FS$310,59,FALSE)),"",VLOOKUP($B112,'[2]1516 Exp_Rev Access'!$F$7:$FS$310,59,FALSE))</f>
        <v>102.75</v>
      </c>
      <c r="BZ112" s="90">
        <f>IF(ISNA(VLOOKUP($B112,'[2]1516 Exp_Rev Access'!$F$7:$FS$310,60,FALSE)),"",VLOOKUP($B112,'[2]1516 Exp_Rev Access'!$F$7:$FS$310,60,FALSE))</f>
        <v>895260.42</v>
      </c>
      <c r="CA112" s="90">
        <f>IF(ISNA(VLOOKUP($B112,'[2]1516 Exp_Rev Access'!$F$7:$FS$310,61,FALSE)),"",VLOOKUP($B112,'[2]1516 Exp_Rev Access'!$F$7:$FS$310,61,FALSE))</f>
        <v>30823.9</v>
      </c>
      <c r="CB112" s="90">
        <f>IF(ISNA(VLOOKUP($B112,'[2]1516 Exp_Rev Access'!$F$7:$FS$310,62,FALSE)),"",VLOOKUP($B112,'[2]1516 Exp_Rev Access'!$F$7:$FS$310,62,FALSE))</f>
        <v>0</v>
      </c>
      <c r="CC112" s="90">
        <f>IF(ISNA(VLOOKUP($B112,'[2]1516 Exp_Rev Access'!$F$7:$FS$310,63,FALSE)),"",VLOOKUP($B112,'[2]1516 Exp_Rev Access'!$F$7:$FS$310,63,FALSE))</f>
        <v>0</v>
      </c>
      <c r="CD112" s="90">
        <f>IF(ISNA(VLOOKUP($B112,'[2]1516 Exp_Rev Access'!$F$7:$FS$310,64,FALSE)),"",VLOOKUP($B112,'[2]1516 Exp_Rev Access'!$F$7:$FS$310,64,FALSE))</f>
        <v>0</v>
      </c>
      <c r="CE112" s="53">
        <f t="shared" si="296"/>
        <v>926187.07000000007</v>
      </c>
      <c r="CF112" s="92">
        <f>CE112/E112</f>
        <v>9.1438198707496809E-2</v>
      </c>
      <c r="CG112" s="94">
        <f t="shared" si="297"/>
        <v>1312.4187980898671</v>
      </c>
      <c r="CH112" s="90">
        <f>IF(ISNA(VLOOKUP($B112,'[2]1516 Exp_Rev Access'!$F$7:$FS$310,65,FALSE)),"",VLOOKUP($B112,'[2]1516 Exp_Rev Access'!$F$7:$FS$310,65,FALSE))</f>
        <v>0</v>
      </c>
      <c r="CI112" s="90">
        <f>IF(ISNA(VLOOKUP($B112,'[2]1516 Exp_Rev Access'!$F$7:$FS$310,66,FALSE)),"",VLOOKUP($B112,'[2]1516 Exp_Rev Access'!$F$7:$FS$310,66,FALSE))</f>
        <v>0</v>
      </c>
      <c r="CJ112" s="90">
        <f>IF(ISNA(VLOOKUP($B112,'[2]1516 Exp_Rev Access'!$F$7:$FS$310,67,FALSE)),"",VLOOKUP($B112,'[2]1516 Exp_Rev Access'!$F$7:$FS$310,67,FALSE))</f>
        <v>0</v>
      </c>
      <c r="CK112" s="90">
        <f>IF(ISNA(VLOOKUP($B112,'[2]1516 Exp_Rev Access'!$F$7:$FS$310,68,FALSE)),"",VLOOKUP($B112,'[2]1516 Exp_Rev Access'!$F$7:$FS$310,68,FALSE))</f>
        <v>0</v>
      </c>
      <c r="CL112" s="90">
        <f>IF(ISNA(VLOOKUP($B112,'[2]1516 Exp_Rev Access'!$F$7:$FS$310,69,FALSE)),"",VLOOKUP($B112,'[2]1516 Exp_Rev Access'!$F$7:$FS$310,69,FALSE))</f>
        <v>0</v>
      </c>
      <c r="CM112" s="90">
        <f>IF(ISNA(VLOOKUP($B112,'[2]1516 Exp_Rev Access'!$F$7:$FS$310,70,FALSE)),"",VLOOKUP($B112,'[2]1516 Exp_Rev Access'!$F$7:$FS$310,70,FALSE))</f>
        <v>0</v>
      </c>
      <c r="CN112" s="90">
        <f>IF(ISNA(VLOOKUP($B112,'[2]1516 Exp_Rev Access'!$F$7:$FS$310,71,FALSE)),"",VLOOKUP($B112,'[2]1516 Exp_Rev Access'!$F$7:$FS$310,71,FALSE))</f>
        <v>0</v>
      </c>
      <c r="CO112" s="90">
        <f>IF(ISNA(VLOOKUP($B112,'[2]1516 Exp_Rev Access'!$F$7:$FS$310,72,FALSE)),"",VLOOKUP($B112,'[2]1516 Exp_Rev Access'!$F$7:$FS$310,72,FALSE))</f>
        <v>0</v>
      </c>
      <c r="CP112" s="90">
        <f>IF(ISNA(VLOOKUP($B112,'[2]1516 Exp_Rev Access'!$F$7:$FS$310,73,FALSE)),"",VLOOKUP($B112,'[2]1516 Exp_Rev Access'!$F$7:$FS$310,73,FALSE))</f>
        <v>0</v>
      </c>
      <c r="CQ112" s="90">
        <f>IF(ISNA(VLOOKUP($B112,'[2]1516 Exp_Rev Access'!$F$7:$FS$310,74,FALSE)),"",VLOOKUP($B112,'[2]1516 Exp_Rev Access'!$F$7:$FS$310,74,FALSE))</f>
        <v>163481</v>
      </c>
      <c r="CR112" s="90">
        <f>IF(ISNA(VLOOKUP($B112,'[2]1516 Exp_Rev Access'!$F$7:$FS$310,75,FALSE)),"",VLOOKUP($B112,'[2]1516 Exp_Rev Access'!$F$7:$FS$310,75,FALSE))</f>
        <v>0</v>
      </c>
      <c r="CS112" s="90">
        <f>IF(ISNA(VLOOKUP($B112,'[2]1516 Exp_Rev Access'!$F$7:$FS$310,76,FALSE)),"",VLOOKUP($B112,'[2]1516 Exp_Rev Access'!$F$7:$FS$310,76,FALSE))</f>
        <v>12427</v>
      </c>
      <c r="CT112" s="90">
        <f>IF(ISNA(VLOOKUP($B112,'[2]1516 Exp_Rev Access'!$F$7:$FS$310,77,FALSE)),"",VLOOKUP($B112,'[2]1516 Exp_Rev Access'!$F$7:$FS$310,77,FALSE))</f>
        <v>0</v>
      </c>
      <c r="CU112" s="90">
        <f>IF(ISNA(VLOOKUP($B112,'[2]1516 Exp_Rev Access'!$F$7:$FS$310,78,FALSE)),"",VLOOKUP($B112,'[2]1516 Exp_Rev Access'!$F$7:$FS$310,78,FALSE))</f>
        <v>187127.95</v>
      </c>
      <c r="CV112" s="90">
        <f>IF(ISNA(VLOOKUP($B112,'[2]1516 Exp_Rev Access'!$F$7:$FS$310,79,FALSE)),"",VLOOKUP($B112,'[2]1516 Exp_Rev Access'!$F$7:$FS$310,79,FALSE))</f>
        <v>300411.56</v>
      </c>
      <c r="CW112" s="90">
        <f>IF(ISNA(VLOOKUP($B112,'[2]1516 Exp_Rev Access'!$F$7:$FS$310,80,FALSE)),"",VLOOKUP($B112,'[2]1516 Exp_Rev Access'!$F$7:$FS$310,80,FALSE))</f>
        <v>0</v>
      </c>
      <c r="CX112" s="90">
        <f>IF(ISNA(VLOOKUP($B112,'[2]1516 Exp_Rev Access'!$F$7:$FS$310,81,FALSE)),"",VLOOKUP($B112,'[2]1516 Exp_Rev Access'!$F$7:$FS$310,81,FALSE))</f>
        <v>0</v>
      </c>
      <c r="CY112" s="90">
        <f>IF(ISNA(VLOOKUP($B112,'[2]1516 Exp_Rev Access'!$F$7:$FS$310,82,FALSE)),"",VLOOKUP($B112,'[2]1516 Exp_Rev Access'!$F$7:$FS$310,82,FALSE))</f>
        <v>0</v>
      </c>
      <c r="CZ112" s="90">
        <f>IF(ISNA(VLOOKUP($B112,'[2]1516 Exp_Rev Access'!$F$7:$FS$310,83,FALSE)),"",VLOOKUP($B112,'[2]1516 Exp_Rev Access'!$F$7:$FS$310,83,FALSE))</f>
        <v>0</v>
      </c>
      <c r="DA112" s="90">
        <f>IF(ISNA(VLOOKUP($B112,'[2]1516 Exp_Rev Access'!$F$7:$FS$310,84,FALSE)),"",VLOOKUP($B112,'[2]1516 Exp_Rev Access'!$F$7:$FS$310,84,FALSE))</f>
        <v>0</v>
      </c>
      <c r="DB112" s="90">
        <f>IF(ISNA(VLOOKUP($B112,'[2]1516 Exp_Rev Access'!$F$7:$FS$310,85,FALSE)),"",VLOOKUP($B112,'[2]1516 Exp_Rev Access'!$F$7:$FS$310,85,FALSE))</f>
        <v>0</v>
      </c>
      <c r="DC112" s="90">
        <f>IF(ISNA(VLOOKUP($B112,'[2]1516 Exp_Rev Access'!$F$7:$FS$310,86,FALSE)),"",VLOOKUP($B112,'[2]1516 Exp_Rev Access'!$F$7:$FS$310,86,FALSE))</f>
        <v>0</v>
      </c>
      <c r="DD112" s="90">
        <f>IF(ISNA(VLOOKUP($B112,'[2]1516 Exp_Rev Access'!$F$7:$FS$310,87,FALSE)),"",VLOOKUP($B112,'[2]1516 Exp_Rev Access'!$F$7:$FS$310,87,FALSE))</f>
        <v>0</v>
      </c>
      <c r="DE112" s="90">
        <f>IF(ISNA(VLOOKUP($B112,'[2]1516 Exp_Rev Access'!$F$7:$FS$310,88,FALSE)),"",VLOOKUP($B112,'[2]1516 Exp_Rev Access'!$F$7:$FS$310,88,FALSE))</f>
        <v>0</v>
      </c>
      <c r="DF112" s="90">
        <f>IF(ISNA(VLOOKUP($B112,'[2]1516 Exp_Rev Access'!$F$7:$FS$310,89,FALSE)),"",VLOOKUP($B112,'[2]1516 Exp_Rev Access'!$F$7:$FS$310,89,FALSE))</f>
        <v>0</v>
      </c>
      <c r="DG112" s="90">
        <f>IF(ISNA(VLOOKUP($B112,'[2]1516 Exp_Rev Access'!$F$7:$FS$310,90,FALSE)),"",VLOOKUP($B112,'[2]1516 Exp_Rev Access'!$F$7:$FS$310,90,FALSE))</f>
        <v>0</v>
      </c>
      <c r="DH112" s="90">
        <f>IF(ISNA(VLOOKUP($B112,'[2]1516 Exp_Rev Access'!$F$7:$FS$310,91,FALSE)),"",VLOOKUP($B112,'[2]1516 Exp_Rev Access'!$F$7:$FS$310,91,FALSE))</f>
        <v>4583.7299999999996</v>
      </c>
      <c r="DI112" s="90">
        <f>IF(ISNA(VLOOKUP($B112,'[2]1516 Exp_Rev Access'!$F$7:$FS$310,92,FALSE)),"",VLOOKUP($B112,'[2]1516 Exp_Rev Access'!$F$7:$FS$310,92,FALSE))</f>
        <v>273733.06</v>
      </c>
      <c r="DJ112" s="90">
        <f>IF(ISNA(VLOOKUP($B112,'[2]1516 Exp_Rev Access'!$F$7:$FS$310,93,FALSE)),"",VLOOKUP($B112,'[2]1516 Exp_Rev Access'!$F$7:$FS$310,93,FALSE))</f>
        <v>0</v>
      </c>
      <c r="DK112" s="90">
        <f>IF(ISNA(VLOOKUP($B112,'[2]1516 Exp_Rev Access'!$F$7:$FS$310,94,FALSE)),"",VLOOKUP($B112,'[2]1516 Exp_Rev Access'!$F$7:$FS$310,94,FALSE))</f>
        <v>0</v>
      </c>
      <c r="DL112" s="90">
        <f>IF(ISNA(VLOOKUP($B112,'[2]1516 Exp_Rev Access'!$F$7:$FS$310,95,FALSE)),"",VLOOKUP($B112,'[2]1516 Exp_Rev Access'!$F$7:$FS$310,95,FALSE))</f>
        <v>0</v>
      </c>
      <c r="DM112" s="90">
        <f>IF(ISNA(VLOOKUP($B112,'[2]1516 Exp_Rev Access'!$F$7:$FS$310,96,FALSE)),"",VLOOKUP($B112,'[2]1516 Exp_Rev Access'!$F$7:$FS$310,96,FALSE))</f>
        <v>0</v>
      </c>
      <c r="DN112" s="90">
        <f>IF(ISNA(VLOOKUP($B112,'[2]1516 Exp_Rev Access'!$F$7:$FS$310,97,FALSE)),"",VLOOKUP($B112,'[2]1516 Exp_Rev Access'!$F$7:$FS$310,97,FALSE))</f>
        <v>0</v>
      </c>
      <c r="DO112" s="90">
        <f>IF(ISNA(VLOOKUP($B112,'[2]1516 Exp_Rev Access'!$F$7:$FS$310,98,FALSE)),"",VLOOKUP($B112,'[2]1516 Exp_Rev Access'!$F$7:$FS$310,98,FALSE))</f>
        <v>0</v>
      </c>
      <c r="DP112" s="90">
        <f>IF(ISNA(VLOOKUP($B112,'[2]1516 Exp_Rev Access'!$F$7:$FS$310,99,FALSE)),"",VLOOKUP($B112,'[2]1516 Exp_Rev Access'!$F$7:$FS$310,99,FALSE))</f>
        <v>0</v>
      </c>
      <c r="DQ112" s="90">
        <f>IF(ISNA(VLOOKUP($B112,'[2]1516 Exp_Rev Access'!$F$7:$FS$310,100,FALSE)),"",VLOOKUP($B112,'[2]1516 Exp_Rev Access'!$F$7:$FS$310,100,FALSE))</f>
        <v>0</v>
      </c>
      <c r="DR112" s="90">
        <f>IF(ISNA(VLOOKUP($B112,'[2]1516 Exp_Rev Access'!$F$7:$FS$310,101,FALSE)),"",VLOOKUP($B112,'[2]1516 Exp_Rev Access'!$F$7:$FS$310,101,FALSE))</f>
        <v>0</v>
      </c>
      <c r="DS112" s="90">
        <f>IF(ISNA(VLOOKUP($B112,'[2]1516 Exp_Rev Access'!$F$7:$FS$310,102,FALSE)),"",VLOOKUP($B112,'[2]1516 Exp_Rev Access'!$F$7:$FS$310,102,FALSE))</f>
        <v>0</v>
      </c>
      <c r="DT112" s="90">
        <f>IF(ISNA(VLOOKUP($B112,'[2]1516 Exp_Rev Access'!$F$7:$FS$310,103,FALSE)),"",VLOOKUP($B112,'[2]1516 Exp_Rev Access'!$F$7:$FS$310,103,FALSE))</f>
        <v>0</v>
      </c>
      <c r="DU112" s="90">
        <f>IF(ISNA(VLOOKUP($B112,'[2]1516 Exp_Rev Access'!$F$7:$FS$310,104,FALSE)),"",VLOOKUP($B112,'[2]1516 Exp_Rev Access'!$F$7:$FS$310,104,FALSE))</f>
        <v>0</v>
      </c>
      <c r="DV112" s="90">
        <f>IF(ISNA(VLOOKUP($B112,'[2]1516 Exp_Rev Access'!$F$7:$FS$310,105,FALSE)),"",VLOOKUP($B112,'[2]1516 Exp_Rev Access'!$F$7:$FS$310,105,FALSE))</f>
        <v>0</v>
      </c>
      <c r="DW112" s="90">
        <f>IF(ISNA(VLOOKUP($B112,'[2]1516 Exp_Rev Access'!$F$7:$FS$310,106,FALSE)),"",VLOOKUP($B112,'[2]1516 Exp_Rev Access'!$F$7:$FS$310,106,FALSE))</f>
        <v>0</v>
      </c>
      <c r="DX112" s="90">
        <f>IF(ISNA(VLOOKUP($B112,'[2]1516 Exp_Rev Access'!$F$7:$FS$310,107,FALSE)),"",VLOOKUP($B112,'[2]1516 Exp_Rev Access'!$F$7:$FS$310,107,FALSE))</f>
        <v>0</v>
      </c>
      <c r="DY112" s="90">
        <f>IF(ISNA(VLOOKUP($B112,'[2]1516 Exp_Rev Access'!$F$7:$FS$310,108,FALSE)),"",VLOOKUP($B112,'[2]1516 Exp_Rev Access'!$F$7:$FS$310,108,FALSE))</f>
        <v>0</v>
      </c>
      <c r="DZ112" s="90">
        <f>IF(ISNA(VLOOKUP($B112,'[2]1516 Exp_Rev Access'!$F$7:$FS$310,109,FALSE)),"",VLOOKUP($B112,'[2]1516 Exp_Rev Access'!$F$7:$FS$310,109,FALSE))</f>
        <v>0</v>
      </c>
      <c r="EA112" s="90">
        <f>IF(ISNA(VLOOKUP($B112,'[2]1516 Exp_Rev Access'!$F$7:$FS$310,110,FALSE)),"",VLOOKUP($B112,'[2]1516 Exp_Rev Access'!$F$7:$FS$310,110,FALSE))</f>
        <v>0</v>
      </c>
      <c r="EB112" s="90">
        <f>IF(ISNA(VLOOKUP($B112,'[2]1516 Exp_Rev Access'!$F$7:$FS$310,111,FALSE)),"",VLOOKUP($B112,'[2]1516 Exp_Rev Access'!$F$7:$FS$310,111,FALSE))</f>
        <v>0</v>
      </c>
      <c r="EC112" s="90">
        <f>IF(ISNA(VLOOKUP($B112,'[2]1516 Exp_Rev Access'!$F$7:$FS$310,112,FALSE)),"",VLOOKUP($B112,'[2]1516 Exp_Rev Access'!$F$7:$FS$310,112,FALSE))</f>
        <v>0</v>
      </c>
      <c r="ED112" s="90">
        <f>IF(ISNA(VLOOKUP($B112,'[2]1516 Exp_Rev Access'!$F$7:$FS$310,113,FALSE)),"",VLOOKUP($B112,'[2]1516 Exp_Rev Access'!$F$7:$FS$310,113,FALSE))</f>
        <v>0</v>
      </c>
      <c r="EE112" s="90">
        <f>IF(ISNA(VLOOKUP($B112,'[2]1516 Exp_Rev Access'!$F$7:$FS$310,114,FALSE)),"",VLOOKUP($B112,'[2]1516 Exp_Rev Access'!$F$7:$FS$310,114,FALSE))</f>
        <v>0</v>
      </c>
      <c r="EF112" s="90">
        <f>IF(ISNA(VLOOKUP($B112,'[2]1516 Exp_Rev Access'!$F$7:$FS$310,115,FALSE)),"",VLOOKUP($B112,'[2]1516 Exp_Rev Access'!$F$7:$FS$310,115,FALSE))</f>
        <v>22294.35</v>
      </c>
      <c r="EG112" s="90">
        <f>IF(ISNA(VLOOKUP($B112,'[2]1516 Exp_Rev Access'!$F$7:$FS$310,116,FALSE)),"",VLOOKUP($B112,'[2]1516 Exp_Rev Access'!$F$7:$FS$310,116,FALSE))</f>
        <v>368981.91</v>
      </c>
      <c r="EH112" s="90">
        <f>IF(ISNA(VLOOKUP($B112,'[2]1516 Exp_Rev Access'!$F$7:$FS$310,117,FALSE)),"",VLOOKUP($B112,'[2]1516 Exp_Rev Access'!$F$7:$FS$310,117,FALSE))</f>
        <v>0</v>
      </c>
      <c r="EI112" s="90">
        <f>IF(ISNA(VLOOKUP($B112,'[2]1516 Exp_Rev Access'!$F$7:$FS$310,118,FALSE)),"",VLOOKUP($B112,'[2]1516 Exp_Rev Access'!$F$7:$FS$310,118,FALSE))</f>
        <v>0</v>
      </c>
      <c r="EJ112" s="90">
        <f>IF(ISNA(VLOOKUP($B112,'[2]1516 Exp_Rev Access'!$F$7:$FS$310,119,FALSE)),"",VLOOKUP($B112,'[2]1516 Exp_Rev Access'!$F$7:$FS$310,119,FALSE))</f>
        <v>0</v>
      </c>
      <c r="EK112" s="90">
        <f>IF(ISNA(VLOOKUP($B112,'[2]1516 Exp_Rev Access'!$F$7:$FS$310,120,FALSE)),"",VLOOKUP($B112,'[2]1516 Exp_Rev Access'!$F$7:$FS$310,120,FALSE))</f>
        <v>0</v>
      </c>
      <c r="EL112" s="90">
        <f>IF(ISNA(VLOOKUP($B112,'[2]1516 Exp_Rev Access'!$F$7:$FS$310,121,FALSE)),"",VLOOKUP($B112,'[2]1516 Exp_Rev Access'!$F$7:$FS$310,121,FALSE))</f>
        <v>0</v>
      </c>
      <c r="EM112" s="90">
        <f>IF(ISNA(VLOOKUP($B112,'[2]1516 Exp_Rev Access'!$F$7:$FS$310,122,FALSE)),"",VLOOKUP($B112,'[2]1516 Exp_Rev Access'!$F$7:$FS$310,122,FALSE))</f>
        <v>0</v>
      </c>
      <c r="EN112" s="90">
        <f>IF(ISNA(VLOOKUP($B112,'[2]1516 Exp_Rev Access'!$F$7:$FS$310,123,FALSE)),"",VLOOKUP($B112,'[2]1516 Exp_Rev Access'!$F$7:$FS$310,123,FALSE))</f>
        <v>3748</v>
      </c>
      <c r="EO112" s="90">
        <f>IF(ISNA(VLOOKUP($B112,'[2]1516 Exp_Rev Access'!$F$7:$FS$310,124,FALSE)),"",VLOOKUP($B112,'[2]1516 Exp_Rev Access'!$F$7:$FS$310,124,FALSE))</f>
        <v>0</v>
      </c>
      <c r="EP112" s="90">
        <f>IF(ISNA(VLOOKUP($B112,'[2]1516 Exp_Rev Access'!$F$7:$FS$310,125,FALSE)),"",VLOOKUP($B112,'[2]1516 Exp_Rev Access'!$F$7:$FS$310,125,FALSE))</f>
        <v>0</v>
      </c>
      <c r="EQ112" s="90">
        <f>IF(ISNA(VLOOKUP($B112,'[2]1516 Exp_Rev Access'!$F$7:$FS$310,126,FALSE)),"",VLOOKUP($B112,'[2]1516 Exp_Rev Access'!$F$7:$FS$310,126,FALSE))</f>
        <v>0</v>
      </c>
      <c r="ER112" s="90">
        <f>IF(ISNA(VLOOKUP($B112,'[2]1516 Exp_Rev Access'!$F$7:$FS$310,127,FALSE)),"",VLOOKUP($B112,'[2]1516 Exp_Rev Access'!$F$7:$FS$310,127,FALSE))</f>
        <v>0</v>
      </c>
      <c r="ES112" s="90">
        <f>IF(ISNA(VLOOKUP($B112,'[2]1516 Exp_Rev Access'!$F$7:$FS$310,128,FALSE)),"",VLOOKUP($B112,'[2]1516 Exp_Rev Access'!$F$7:$FS$310,128,FALSE))</f>
        <v>0</v>
      </c>
      <c r="ET112" s="90">
        <f>IF(ISNA(VLOOKUP($B112,'[2]1516 Exp_Rev Access'!$F$7:$FS$310,129,FALSE)),"",VLOOKUP($B112,'[2]1516 Exp_Rev Access'!$F$7:$FS$310,129,FALSE))</f>
        <v>0</v>
      </c>
      <c r="EU112" s="90">
        <f>IF(ISNA(VLOOKUP($B112,'[2]1516 Exp_Rev Access'!$F$7:$FS$310,130,FALSE)),"",VLOOKUP($B112,'[2]1516 Exp_Rev Access'!$F$7:$FS$310,130,FALSE))</f>
        <v>0</v>
      </c>
      <c r="EV112" s="90">
        <f>IF(ISNA(VLOOKUP($B112,'[2]1516 Exp_Rev Access'!$F$7:$FS$310,131,FALSE)),"",VLOOKUP($B112,'[2]1516 Exp_Rev Access'!$F$7:$FS$310,131,FALSE))</f>
        <v>9821.7199999999993</v>
      </c>
      <c r="EW112" s="90">
        <f>IF(ISNA(VLOOKUP($B112,'[2]1516 Exp_Rev Access'!$F$7:$FS$310,132,FALSE)),"",VLOOKUP($B112,'[2]1516 Exp_Rev Access'!$F$7:$FS$310,132,FALSE))</f>
        <v>0</v>
      </c>
      <c r="EX112" s="90">
        <f>IF(ISNA(VLOOKUP($B112,'[2]1516 Exp_Rev Access'!$F$7:$FS$310,133,FALSE)),"",VLOOKUP($B112,'[2]1516 Exp_Rev Access'!$F$7:$FS$310,133,FALSE))</f>
        <v>0</v>
      </c>
      <c r="EY112" s="90">
        <f>IF(ISNA(VLOOKUP($B112,'[2]1516 Exp_Rev Access'!$F$7:$FS$310,134,FALSE)),"",VLOOKUP($B112,'[2]1516 Exp_Rev Access'!$F$7:$FS$310,134,FALSE))</f>
        <v>0</v>
      </c>
      <c r="EZ112" s="90">
        <f>IF(ISNA(VLOOKUP($B112,'[2]1516 Exp_Rev Access'!$F$7:$FS$310,135,FALSE)),"",VLOOKUP($B112,'[2]1516 Exp_Rev Access'!$F$7:$FS$310,135,FALSE))</f>
        <v>0</v>
      </c>
      <c r="FA112" s="90">
        <f>IF(ISNA(VLOOKUP($B112,'[2]1516 Exp_Rev Access'!$F$7:$FS$310,136,FALSE)),"",VLOOKUP($B112,'[2]1516 Exp_Rev Access'!$F$7:$FS$310,136,FALSE))</f>
        <v>0</v>
      </c>
      <c r="FB112" s="90">
        <f>IF(ISNA(VLOOKUP($B112,'[2]1516 Exp_Rev Access'!$F$7:$FS$310,137,FALSE)),"",VLOOKUP($B112,'[2]1516 Exp_Rev Access'!$F$7:$FS$310,137,FALSE))</f>
        <v>0</v>
      </c>
      <c r="FC112" s="90">
        <f>IF(ISNA(VLOOKUP($B112,'[2]1516 Exp_Rev Access'!$F$7:$FS$310,138,FALSE)),"",VLOOKUP($B112,'[2]1516 Exp_Rev Access'!$F$7:$FS$310,138,FALSE))</f>
        <v>0</v>
      </c>
      <c r="FD112" s="90">
        <f>IF(ISNA(VLOOKUP($B112,'[2]1516 Exp_Rev Access'!$F$7:$FS$310,139,FALSE)),"",VLOOKUP($B112,'[2]1516 Exp_Rev Access'!$F$7:$FS$310,139,FALSE))</f>
        <v>0</v>
      </c>
      <c r="FE112" s="90">
        <f>IF(ISNA(VLOOKUP($B112,'[2]1516 Exp_Rev Access'!$F$7:$FS$310,140,FALSE)),"",VLOOKUP($B112,'[2]1516 Exp_Rev Access'!$F$7:$FS$310,140,FALSE))</f>
        <v>0</v>
      </c>
      <c r="FF112" s="90">
        <f>IF(ISNA(VLOOKUP($B112,'[2]1516 Exp_Rev Access'!$F$7:$FS$310,141,FALSE)),"",VLOOKUP($B112,'[2]1516 Exp_Rev Access'!$F$7:$FS$310,141,FALSE))</f>
        <v>0</v>
      </c>
      <c r="FG112" s="90">
        <f>IF(ISNA(VLOOKUP($B112,'[2]1516 Exp_Rev Access'!$F$7:$FS$310,142,FALSE)),"",VLOOKUP($B112,'[2]1516 Exp_Rev Access'!$F$7:$FS$310,142,FALSE))</f>
        <v>0</v>
      </c>
      <c r="FH112" s="90">
        <f>IF(ISNA(VLOOKUP($B112,'[2]1516 Exp_Rev Access'!$F$7:$FS$310,143,FALSE)),"",VLOOKUP($B112,'[2]1516 Exp_Rev Access'!$F$7:$FS$310,143,FALSE))</f>
        <v>0</v>
      </c>
      <c r="FI112" s="90">
        <f>IF(ISNA(VLOOKUP($B112,'[2]1516 Exp_Rev Access'!$F$7:$FS$310,144,FALSE)),"",VLOOKUP($B112,'[2]1516 Exp_Rev Access'!$F$7:$FS$310,144,FALSE))</f>
        <v>0</v>
      </c>
      <c r="FJ112" s="90">
        <f>IF(ISNA(VLOOKUP($B112,'[2]1516 Exp_Rev Access'!$F$7:$FS$310,145,FALSE)),"",VLOOKUP($B112,'[2]1516 Exp_Rev Access'!$F$7:$FS$310,145,FALSE))</f>
        <v>0</v>
      </c>
      <c r="FK112" s="90">
        <f>IF(ISNA(VLOOKUP($B112,'[2]1516 Exp_Rev Access'!$F$7:$FS$310,146,FALSE)),"",VLOOKUP($B112,'[2]1516 Exp_Rev Access'!$F$7:$FS$310,146,FALSE))</f>
        <v>0</v>
      </c>
      <c r="FL112" s="90">
        <f>IF(ISNA(VLOOKUP($B112,'[2]1516 Exp_Rev Access'!$F$7:$FS$310,1147,FALSE)),"",VLOOKUP($B112,'[2]1516 Exp_Rev Access'!$F$7:$FS$310,147,FALSE))</f>
        <v>0</v>
      </c>
      <c r="FM112" s="90">
        <f>IF(ISNA(VLOOKUP($B112,'[2]1516 Exp_Rev Access'!$F$7:$FS$310,148,FALSE)),"",VLOOKUP($B112,'[2]1516 Exp_Rev Access'!$F$7:$FS$310,148,FALSE))</f>
        <v>0</v>
      </c>
      <c r="FN112" s="90">
        <f>IF(ISNA(VLOOKUP($B112,'[2]1516 Exp_Rev Access'!$F$7:$FS$310,149,FALSE)),"",VLOOKUP($B112,'[2]1516 Exp_Rev Access'!$F$7:$FS$310,149,FALSE))</f>
        <v>0</v>
      </c>
      <c r="FO112" s="90">
        <f>IF(ISNA(VLOOKUP($B112,'[2]1516 Exp_Rev Access'!$F$7:$FS$310,150,FALSE)),"",VLOOKUP($B112,'[2]1516 Exp_Rev Access'!$F$7:$FS$310,150,FALSE))</f>
        <v>0</v>
      </c>
      <c r="FP112" s="90">
        <f>IF(ISNA(VLOOKUP($B112,'[2]1516 Exp_Rev Access'!$F$7:$FS$310,151,FALSE)),"",VLOOKUP($B112,'[2]1516 Exp_Rev Access'!$F$7:$FS$310,151,FALSE))</f>
        <v>0</v>
      </c>
      <c r="FQ112" s="90">
        <f>IF(ISNA(VLOOKUP($B112,'[2]1516 Exp_Rev Access'!$F$7:$FS$310,152,FALSE)),"",VLOOKUP($B112,'[2]1516 Exp_Rev Access'!$F$7:$FS$310,152,FALSE))</f>
        <v>0</v>
      </c>
      <c r="FR112" s="90">
        <f>IF(ISNA(VLOOKUP($B112,'[2]1516 Exp_Rev Access'!$F$7:$FS$310,153,FALSE)),"",VLOOKUP($B112,'[2]1516 Exp_Rev Access'!$F$7:$FS$310,153,FALSE))</f>
        <v>22950.63</v>
      </c>
      <c r="FS112" s="53">
        <f t="shared" si="298"/>
        <v>1369560.91</v>
      </c>
      <c r="FT112" s="92">
        <f t="shared" si="299"/>
        <v>0.13521046307696796</v>
      </c>
      <c r="FU112" s="98">
        <f t="shared" si="300"/>
        <v>1940.6851397882983</v>
      </c>
      <c r="FV112" s="90">
        <f>IF(ISNA(VLOOKUP($B112,'[2]1516 Exp_Rev Access'!$F$7:$FS$310,154,FALSE)),"",VLOOKUP($B112,'[2]1516 Exp_Rev Access'!$F$7:$FS$310,154,FALSE))</f>
        <v>0</v>
      </c>
      <c r="FW112" s="90">
        <f>IF(ISNA(VLOOKUP($B112,'[2]1516 Exp_Rev Access'!$F$7:$FS$310,155,FALSE)),"",VLOOKUP($B112,'[2]1516 Exp_Rev Access'!$F$7:$FS$310,155,FALSE))</f>
        <v>0</v>
      </c>
      <c r="FX112" s="90">
        <f>IF(ISNA(VLOOKUP($B112,'[2]1516 Exp_Rev Access'!$F$7:$FS$310,156,FALSE)),"",VLOOKUP($B112,'[2]1516 Exp_Rev Access'!$F$7:$FS$310,156,FALSE))</f>
        <v>0</v>
      </c>
      <c r="FY112" s="90">
        <f>IF(ISNA(VLOOKUP($B112,'[2]1516 Exp_Rev Access'!$F$7:$FS$310,157,FALSE)),"",VLOOKUP($B112,'[2]1516 Exp_Rev Access'!$F$7:$FS$310,157,FALSE))</f>
        <v>0</v>
      </c>
      <c r="FZ112" s="90">
        <f>IF(ISNA(VLOOKUP($B112,'[2]1516 Exp_Rev Access'!$F$7:$FS$310,158,FALSE)),"",VLOOKUP($B112,'[2]1516 Exp_Rev Access'!$F$7:$FS$310,158,FALSE))</f>
        <v>0</v>
      </c>
      <c r="GA112" s="90">
        <f>IF(ISNA(VLOOKUP($B112,'[2]1516 Exp_Rev Access'!$F$7:$FS$310,159,FALSE)),"",VLOOKUP($B112,'[2]1516 Exp_Rev Access'!$F$7:$FS$310,159,FALSE))</f>
        <v>0</v>
      </c>
      <c r="GB112" s="90">
        <f>IF(ISNA(VLOOKUP($B112,'[2]1516 Exp_Rev Access'!$F$7:$FS$310,160,FALSE)),"",VLOOKUP($B112,'[2]1516 Exp_Rev Access'!$F$7:$FS$310,160,FALSE))</f>
        <v>0</v>
      </c>
      <c r="GC112" s="90">
        <f>IF(ISNA(VLOOKUP($B112,'[2]1516 Exp_Rev Access'!$F$7:$FS$310,161,FALSE)),"",VLOOKUP($B112,'[2]1516 Exp_Rev Access'!$F$7:$FS$310,161,FALSE))</f>
        <v>0</v>
      </c>
      <c r="GD112" s="90">
        <f>IF(ISNA(VLOOKUP($B112,'[2]1516 Exp_Rev Access'!$F$7:$FS$310,162,FALSE)),"",VLOOKUP($B112,'[2]1516 Exp_Rev Access'!$F$7:$FS$310,162,FALSE))</f>
        <v>10656.88</v>
      </c>
      <c r="GE112" s="90">
        <f>IF(ISNA(VLOOKUP($B112,'[2]1516 Exp_Rev Access'!$F$7:$FS$310,163,FALSE)),"",VLOOKUP($B112,'[2]1516 Exp_Rev Access'!$F$7:$FS$310,163,FALSE))</f>
        <v>0</v>
      </c>
      <c r="GF112" s="90">
        <f>IF(ISNA(VLOOKUP($B112,'[2]1516 Exp_Rev Access'!$F$7:$FS$310,164,FALSE)),"",VLOOKUP($B112,'[2]1516 Exp_Rev Access'!$F$7:$FS$310,164,FALSE))</f>
        <v>0</v>
      </c>
      <c r="GG112" s="90">
        <f>IF(ISNA(VLOOKUP($B112,'[2]1516 Exp_Rev Access'!$F$7:$FS$310,165,FALSE)),"",VLOOKUP($B112,'[2]1516 Exp_Rev Access'!$F$7:$FS$310,165,FALSE))</f>
        <v>0</v>
      </c>
      <c r="GH112" s="90">
        <f>IF(ISNA(VLOOKUP($B112,'[2]1516 Exp_Rev Access'!$F$7:$FS$310,166,FALSE)),"",VLOOKUP($B112,'[2]1516 Exp_Rev Access'!$F$7:$FS$310,166,FALSE))</f>
        <v>0</v>
      </c>
      <c r="GI112" s="90">
        <f>IF(ISNA(VLOOKUP($B112,'[2]1516 Exp_Rev Access'!$F$7:$FS$310,167,FALSE)),"",VLOOKUP($B112,'[2]1516 Exp_Rev Access'!$F$7:$FS$310,167,FALSE))</f>
        <v>0</v>
      </c>
      <c r="GJ112" s="90">
        <f>IF(ISNA(VLOOKUP($B112,'[2]1516 Exp_Rev Access'!$F$7:$FS$310,168,FALSE)),"",VLOOKUP($B112,'[2]1516 Exp_Rev Access'!$F$7:$FS$310,168,FALSE))</f>
        <v>15600</v>
      </c>
      <c r="GK112" s="90">
        <f>IF(ISNA(VLOOKUP($B112,'[2]1516 Exp_Rev Access'!$F$7:$FS$310,169,FALSE)),"",VLOOKUP($B112,'[2]1516 Exp_Rev Access'!$F$7:$FS$310,169,FALSE))</f>
        <v>848.43</v>
      </c>
      <c r="GL112" s="90">
        <f>IF(ISNA(VLOOKUP($B112,'[2]1516 Exp_Rev Access'!$F$7:$FS$310,170,FALSE)),"",VLOOKUP($B112,'[2]1516 Exp_Rev Access'!$F$7:$FS$310,170,FALSE))</f>
        <v>0</v>
      </c>
      <c r="GM112" s="90">
        <f>IF(ISNA(VLOOKUP($B112,'[2]1516 Exp_Rev Access'!$F$7:$FT$310,171,FALSE)),"",VLOOKUP($B112,'[2]1516 Exp_Rev Access'!$F$7:$FT$310,171,FALSE))</f>
        <v>0</v>
      </c>
      <c r="GN112" s="90">
        <f>IF(ISNA(VLOOKUP($B112,'[2]1516 Exp_Rev Access'!$F$7:$FU$310,172,FALSE)),"",VLOOKUP($B112,'[2]1516 Exp_Rev Access'!$F$7:$FU$310,172,FALSE))</f>
        <v>0</v>
      </c>
      <c r="GO112" s="90">
        <f>IF(ISNA(VLOOKUP($B112,'[2]1516 Exp_Rev Access'!$F$7:$FV$310,173,FALSE)),"",VLOOKUP($B112,'[2]1516 Exp_Rev Access'!$F$7:$FV$310,173,FALSE))</f>
        <v>0</v>
      </c>
      <c r="GP112" s="90">
        <f>IF(ISNA(VLOOKUP($B112,'[2]1516 Exp_Rev Access'!$F$7:$GA$310,174,FALSE)),"",VLOOKUP($B112,'[2]1516 Exp_Rev Access'!$F$7:$GA$310,174,FALSE))</f>
        <v>0</v>
      </c>
      <c r="GQ112" s="90">
        <f>IF(ISNA(VLOOKUP($B112,'[2]1516 Exp_Rev Access'!$F$7:$GA$310,175,FALSE)),"",VLOOKUP($B112,'[2]1516 Exp_Rev Access'!$F$7:$GA$310,175,FALSE))</f>
        <v>3441.75</v>
      </c>
      <c r="GR112" s="90">
        <f>IF(ISNA(VLOOKUP($B112,'[2]1516 Exp_Rev Access'!$F$7:$GA$310,176,FALSE)),"",VLOOKUP($B112,'[2]1516 Exp_Rev Access'!$F$7:$GA$310,176,FALSE))</f>
        <v>0</v>
      </c>
      <c r="GS112" s="90">
        <f>IF(ISNA(VLOOKUP($B112,'[2]1516 Exp_Rev Access'!$F$7:$GA$310,177,FALSE)),"",VLOOKUP($B112,'[2]1516 Exp_Rev Access'!$F$7:$GA$310,177,FALSE))</f>
        <v>0</v>
      </c>
      <c r="GT112" s="90">
        <f>IF(ISNA(VLOOKUP($B112,'[2]1516 Exp_Rev Access'!$F$7:$GA$310,178,FALSE)),"",VLOOKUP($B112,'[2]1516 Exp_Rev Access'!$F$7:$GA$310,178,FALSE))</f>
        <v>0</v>
      </c>
      <c r="GU112" s="53">
        <f t="shared" si="301"/>
        <v>30547.059999999998</v>
      </c>
      <c r="GV112" s="92">
        <f t="shared" si="302"/>
        <v>3.0157710387922246E-3</v>
      </c>
      <c r="GW112" s="96">
        <f t="shared" si="303"/>
        <v>43.285570560145104</v>
      </c>
    </row>
    <row r="113" spans="1:222" x14ac:dyDescent="0.2">
      <c r="A113" s="99"/>
      <c r="B113" s="100"/>
      <c r="C113" s="100" t="s">
        <v>185</v>
      </c>
      <c r="D113" s="101">
        <f>SUM(D103:D112)</f>
        <v>20302.809999999998</v>
      </c>
      <c r="E113" s="102">
        <f>SUM(E103:E112)</f>
        <v>241384834.50999999</v>
      </c>
      <c r="F113" s="103">
        <f>SUM(F103:F112)</f>
        <v>241384834.50999996</v>
      </c>
      <c r="G113" s="68">
        <f>F113-E113</f>
        <v>0</v>
      </c>
      <c r="H113" s="103">
        <f>SUM(H103:H112)</f>
        <v>35298915.109999999</v>
      </c>
      <c r="I113" s="103">
        <f t="shared" ref="I113:N113" si="305">SUM(I103:I112)</f>
        <v>1442.49</v>
      </c>
      <c r="J113" s="103">
        <f t="shared" si="305"/>
        <v>9939.42</v>
      </c>
      <c r="K113" s="103">
        <f t="shared" si="305"/>
        <v>0</v>
      </c>
      <c r="L113" s="103">
        <f t="shared" si="305"/>
        <v>0</v>
      </c>
      <c r="M113" s="103">
        <f t="shared" si="305"/>
        <v>0</v>
      </c>
      <c r="N113" s="103">
        <f t="shared" si="305"/>
        <v>35310297.020000003</v>
      </c>
      <c r="O113" s="69">
        <f>N113/E113</f>
        <v>0.14628216843729336</v>
      </c>
      <c r="P113" s="103">
        <f>N113/D113</f>
        <v>1739.1827545054111</v>
      </c>
      <c r="Q113" s="103">
        <f t="shared" ref="Q113:AM113" si="306">SUM(Q103:Q112)</f>
        <v>33389.770000000004</v>
      </c>
      <c r="R113" s="103">
        <f t="shared" si="306"/>
        <v>0</v>
      </c>
      <c r="S113" s="103">
        <f t="shared" si="306"/>
        <v>3439.75</v>
      </c>
      <c r="T113" s="103">
        <f t="shared" si="306"/>
        <v>0</v>
      </c>
      <c r="U113" s="103">
        <f t="shared" si="306"/>
        <v>59375</v>
      </c>
      <c r="V113" s="103">
        <f t="shared" si="306"/>
        <v>21888</v>
      </c>
      <c r="W113" s="103">
        <f t="shared" si="306"/>
        <v>30083.3</v>
      </c>
      <c r="X113" s="103">
        <f t="shared" si="306"/>
        <v>56405</v>
      </c>
      <c r="Y113" s="103">
        <f t="shared" si="306"/>
        <v>133166.62</v>
      </c>
      <c r="Z113" s="103">
        <f t="shared" si="306"/>
        <v>49880.28</v>
      </c>
      <c r="AA113" s="103">
        <f t="shared" si="306"/>
        <v>46709.4</v>
      </c>
      <c r="AB113" s="103">
        <f t="shared" si="306"/>
        <v>0</v>
      </c>
      <c r="AC113" s="103">
        <f t="shared" si="306"/>
        <v>13172.150000000001</v>
      </c>
      <c r="AD113" s="103">
        <f t="shared" si="306"/>
        <v>1178661.48</v>
      </c>
      <c r="AE113" s="103">
        <f t="shared" si="306"/>
        <v>645289.62</v>
      </c>
      <c r="AF113" s="103">
        <f t="shared" si="306"/>
        <v>4960.5</v>
      </c>
      <c r="AG113" s="103">
        <f t="shared" si="306"/>
        <v>509410.11999999994</v>
      </c>
      <c r="AH113" s="103">
        <f t="shared" si="306"/>
        <v>7943.57</v>
      </c>
      <c r="AI113" s="103">
        <f t="shared" si="306"/>
        <v>80233.969999999987</v>
      </c>
      <c r="AJ113" s="103">
        <f t="shared" si="306"/>
        <v>88430.790000000008</v>
      </c>
      <c r="AK113" s="103">
        <f t="shared" si="306"/>
        <v>679342.41999999993</v>
      </c>
      <c r="AL113" s="103">
        <f>SUM(AL103:AL112)</f>
        <v>316184.08</v>
      </c>
      <c r="AM113" s="103">
        <f t="shared" si="306"/>
        <v>3957965.82</v>
      </c>
      <c r="AN113" s="71">
        <f t="shared" si="288"/>
        <v>1.6396911711684319E-2</v>
      </c>
      <c r="AO113" s="70">
        <f t="shared" si="289"/>
        <v>194.94670048136194</v>
      </c>
      <c r="AP113" s="103">
        <f t="shared" ref="AP113:AU113" si="307">SUM(AP103:AP112)</f>
        <v>124492075.77000001</v>
      </c>
      <c r="AQ113" s="103">
        <f t="shared" si="307"/>
        <v>3328679.6700000004</v>
      </c>
      <c r="AR113" s="103">
        <f t="shared" si="307"/>
        <v>12362341.879999999</v>
      </c>
      <c r="AS113" s="103">
        <f t="shared" si="307"/>
        <v>0</v>
      </c>
      <c r="AT113" s="103">
        <f t="shared" si="307"/>
        <v>0</v>
      </c>
      <c r="AU113" s="103">
        <f t="shared" si="307"/>
        <v>140183097.31999999</v>
      </c>
      <c r="AV113" s="73">
        <f t="shared" si="291"/>
        <v>0.5807452552044754</v>
      </c>
      <c r="AW113" s="103">
        <f t="shared" si="292"/>
        <v>6904.6155344999042</v>
      </c>
      <c r="AX113" s="103">
        <f t="shared" ref="AX113:BV113" si="308">SUM(AX103:AX112)</f>
        <v>27593.279999999999</v>
      </c>
      <c r="AY113" s="103">
        <f t="shared" si="308"/>
        <v>14737083.32</v>
      </c>
      <c r="AZ113" s="103">
        <f t="shared" si="308"/>
        <v>548790.39</v>
      </c>
      <c r="BA113" s="103">
        <f t="shared" si="308"/>
        <v>0</v>
      </c>
      <c r="BB113" s="103">
        <f t="shared" si="308"/>
        <v>0</v>
      </c>
      <c r="BC113" s="103">
        <f t="shared" si="308"/>
        <v>6188304.6800000006</v>
      </c>
      <c r="BD113" s="103">
        <f t="shared" si="308"/>
        <v>112821.45</v>
      </c>
      <c r="BE113" s="103">
        <f t="shared" si="308"/>
        <v>1463949.6</v>
      </c>
      <c r="BF113" s="103">
        <f t="shared" si="308"/>
        <v>0</v>
      </c>
      <c r="BG113" s="103">
        <f t="shared" si="308"/>
        <v>4933869.84</v>
      </c>
      <c r="BH113" s="103">
        <f t="shared" si="308"/>
        <v>170669.92000000004</v>
      </c>
      <c r="BI113" s="103">
        <f t="shared" si="308"/>
        <v>0</v>
      </c>
      <c r="BJ113" s="103">
        <f t="shared" si="308"/>
        <v>195604.34999999998</v>
      </c>
      <c r="BK113" s="103">
        <f t="shared" si="308"/>
        <v>8316961.1500000004</v>
      </c>
      <c r="BL113" s="103">
        <f t="shared" si="308"/>
        <v>896.01</v>
      </c>
      <c r="BM113" s="103">
        <f t="shared" si="308"/>
        <v>0</v>
      </c>
      <c r="BN113" s="103">
        <f t="shared" si="308"/>
        <v>0</v>
      </c>
      <c r="BO113" s="103">
        <f t="shared" si="308"/>
        <v>0</v>
      </c>
      <c r="BP113" s="103">
        <f t="shared" si="308"/>
        <v>0</v>
      </c>
      <c r="BQ113" s="103">
        <f t="shared" si="308"/>
        <v>412780</v>
      </c>
      <c r="BR113" s="103">
        <f t="shared" si="308"/>
        <v>0</v>
      </c>
      <c r="BS113" s="103">
        <f t="shared" si="308"/>
        <v>0</v>
      </c>
      <c r="BT113" s="103">
        <f t="shared" si="308"/>
        <v>0</v>
      </c>
      <c r="BU113" s="103">
        <f t="shared" si="308"/>
        <v>0</v>
      </c>
      <c r="BV113" s="103">
        <f t="shared" si="308"/>
        <v>37109323.989999995</v>
      </c>
      <c r="BW113" s="71">
        <f t="shared" si="294"/>
        <v>0.15373510960342723</v>
      </c>
      <c r="BX113" s="70">
        <f t="shared" si="295"/>
        <v>1827.792507047054</v>
      </c>
      <c r="BY113" s="103">
        <f>SUM(BY103:BY112)</f>
        <v>484560.39999999997</v>
      </c>
      <c r="BZ113" s="103">
        <f t="shared" ref="BZ113:CE113" si="309">SUM(BZ103:BZ112)</f>
        <v>895260.42</v>
      </c>
      <c r="CA113" s="103">
        <f t="shared" si="309"/>
        <v>30823.9</v>
      </c>
      <c r="CB113" s="103">
        <f t="shared" si="309"/>
        <v>0</v>
      </c>
      <c r="CC113" s="103">
        <f t="shared" si="309"/>
        <v>0</v>
      </c>
      <c r="CD113" s="103">
        <f t="shared" si="309"/>
        <v>0</v>
      </c>
      <c r="CE113" s="103">
        <f t="shared" si="309"/>
        <v>1410644.72</v>
      </c>
      <c r="CF113" s="71">
        <f>CE113/E113</f>
        <v>5.8439658102943512E-3</v>
      </c>
      <c r="CG113" s="72">
        <f t="shared" si="297"/>
        <v>69.480269972481651</v>
      </c>
      <c r="CH113" s="103">
        <f t="shared" ref="CH113:ES113" si="310">SUM(CH103:CH112)</f>
        <v>27087.399999999998</v>
      </c>
      <c r="CI113" s="103">
        <f t="shared" si="310"/>
        <v>0</v>
      </c>
      <c r="CJ113" s="103">
        <f t="shared" si="310"/>
        <v>0</v>
      </c>
      <c r="CK113" s="103">
        <f t="shared" si="310"/>
        <v>0</v>
      </c>
      <c r="CL113" s="103">
        <f t="shared" si="310"/>
        <v>0</v>
      </c>
      <c r="CM113" s="103">
        <f t="shared" si="310"/>
        <v>0</v>
      </c>
      <c r="CN113" s="103">
        <f t="shared" si="310"/>
        <v>0</v>
      </c>
      <c r="CO113" s="103">
        <f t="shared" si="310"/>
        <v>4000</v>
      </c>
      <c r="CP113" s="103">
        <f t="shared" si="310"/>
        <v>0</v>
      </c>
      <c r="CQ113" s="103">
        <f t="shared" si="310"/>
        <v>3510364.75</v>
      </c>
      <c r="CR113" s="103">
        <f t="shared" si="310"/>
        <v>0</v>
      </c>
      <c r="CS113" s="103">
        <f t="shared" si="310"/>
        <v>159058.82</v>
      </c>
      <c r="CT113" s="103">
        <f t="shared" si="310"/>
        <v>0</v>
      </c>
      <c r="CU113" s="103">
        <f t="shared" si="310"/>
        <v>6102584.79</v>
      </c>
      <c r="CV113" s="103">
        <f t="shared" si="310"/>
        <v>1713868.7</v>
      </c>
      <c r="CW113" s="103">
        <f t="shared" si="310"/>
        <v>997335.06</v>
      </c>
      <c r="CX113" s="103">
        <f t="shared" si="310"/>
        <v>0</v>
      </c>
      <c r="CY113" s="103">
        <f t="shared" si="310"/>
        <v>0</v>
      </c>
      <c r="CZ113" s="103">
        <f t="shared" si="310"/>
        <v>0</v>
      </c>
      <c r="DA113" s="103">
        <f t="shared" si="310"/>
        <v>0</v>
      </c>
      <c r="DB113" s="103">
        <f t="shared" si="310"/>
        <v>632862.37</v>
      </c>
      <c r="DC113" s="103">
        <f t="shared" si="310"/>
        <v>0</v>
      </c>
      <c r="DD113" s="103">
        <f t="shared" si="310"/>
        <v>0</v>
      </c>
      <c r="DE113" s="103">
        <f t="shared" si="310"/>
        <v>0</v>
      </c>
      <c r="DF113" s="103">
        <f t="shared" si="310"/>
        <v>0</v>
      </c>
      <c r="DG113" s="103">
        <f t="shared" si="310"/>
        <v>0</v>
      </c>
      <c r="DH113" s="103">
        <f t="shared" si="310"/>
        <v>120137.16</v>
      </c>
      <c r="DI113" s="103">
        <f t="shared" si="310"/>
        <v>7910751.9199999999</v>
      </c>
      <c r="DJ113" s="103">
        <f t="shared" si="310"/>
        <v>0</v>
      </c>
      <c r="DK113" s="103">
        <f t="shared" si="310"/>
        <v>0</v>
      </c>
      <c r="DL113" s="103">
        <f t="shared" si="310"/>
        <v>0</v>
      </c>
      <c r="DM113" s="103">
        <f t="shared" si="310"/>
        <v>0</v>
      </c>
      <c r="DN113" s="103">
        <f t="shared" si="310"/>
        <v>0</v>
      </c>
      <c r="DO113" s="103">
        <f t="shared" si="310"/>
        <v>0</v>
      </c>
      <c r="DP113" s="103">
        <f t="shared" si="310"/>
        <v>0</v>
      </c>
      <c r="DQ113" s="103">
        <f t="shared" si="310"/>
        <v>0</v>
      </c>
      <c r="DR113" s="103">
        <f t="shared" si="310"/>
        <v>0</v>
      </c>
      <c r="DS113" s="103">
        <f t="shared" si="310"/>
        <v>0</v>
      </c>
      <c r="DT113" s="103">
        <f t="shared" si="310"/>
        <v>0</v>
      </c>
      <c r="DU113" s="103">
        <f t="shared" si="310"/>
        <v>0</v>
      </c>
      <c r="DV113" s="103">
        <f t="shared" si="310"/>
        <v>0</v>
      </c>
      <c r="DW113" s="103">
        <f t="shared" si="310"/>
        <v>0</v>
      </c>
      <c r="DX113" s="103">
        <f t="shared" si="310"/>
        <v>0</v>
      </c>
      <c r="DY113" s="103">
        <f t="shared" si="310"/>
        <v>15277</v>
      </c>
      <c r="DZ113" s="103">
        <f t="shared" si="310"/>
        <v>0</v>
      </c>
      <c r="EA113" s="103">
        <f t="shared" si="310"/>
        <v>0</v>
      </c>
      <c r="EB113" s="103">
        <f t="shared" si="310"/>
        <v>0</v>
      </c>
      <c r="EC113" s="103">
        <f t="shared" si="310"/>
        <v>0</v>
      </c>
      <c r="ED113" s="103">
        <f t="shared" si="310"/>
        <v>0</v>
      </c>
      <c r="EE113" s="103">
        <f t="shared" si="310"/>
        <v>0</v>
      </c>
      <c r="EF113" s="103">
        <f t="shared" si="310"/>
        <v>22294.35</v>
      </c>
      <c r="EG113" s="103">
        <f t="shared" si="310"/>
        <v>368981.91</v>
      </c>
      <c r="EH113" s="103">
        <f t="shared" si="310"/>
        <v>0</v>
      </c>
      <c r="EI113" s="103">
        <f t="shared" si="310"/>
        <v>0</v>
      </c>
      <c r="EJ113" s="103">
        <f t="shared" si="310"/>
        <v>0</v>
      </c>
      <c r="EK113" s="103">
        <f t="shared" si="310"/>
        <v>0</v>
      </c>
      <c r="EL113" s="103">
        <f t="shared" si="310"/>
        <v>0</v>
      </c>
      <c r="EM113" s="103">
        <f t="shared" si="310"/>
        <v>0</v>
      </c>
      <c r="EN113" s="103">
        <f t="shared" si="310"/>
        <v>355065.18000000005</v>
      </c>
      <c r="EO113" s="103">
        <f t="shared" si="310"/>
        <v>0</v>
      </c>
      <c r="EP113" s="103">
        <f t="shared" si="310"/>
        <v>0</v>
      </c>
      <c r="EQ113" s="103">
        <f t="shared" si="310"/>
        <v>0</v>
      </c>
      <c r="ER113" s="103">
        <f t="shared" si="310"/>
        <v>0</v>
      </c>
      <c r="ES113" s="103">
        <f t="shared" si="310"/>
        <v>0</v>
      </c>
      <c r="ET113" s="103">
        <f t="shared" ref="ET113:FR113" si="311">SUM(ET103:ET112)</f>
        <v>0</v>
      </c>
      <c r="EU113" s="103">
        <f t="shared" si="311"/>
        <v>0</v>
      </c>
      <c r="EV113" s="103">
        <f t="shared" si="311"/>
        <v>125631.13</v>
      </c>
      <c r="EW113" s="103">
        <f t="shared" si="311"/>
        <v>0</v>
      </c>
      <c r="EX113" s="103">
        <f t="shared" si="311"/>
        <v>0</v>
      </c>
      <c r="EY113" s="103">
        <f t="shared" si="311"/>
        <v>0</v>
      </c>
      <c r="EZ113" s="103">
        <f t="shared" si="311"/>
        <v>0</v>
      </c>
      <c r="FA113" s="103">
        <f t="shared" si="311"/>
        <v>0</v>
      </c>
      <c r="FB113" s="103">
        <f t="shared" si="311"/>
        <v>0</v>
      </c>
      <c r="FC113" s="103">
        <f t="shared" si="311"/>
        <v>0</v>
      </c>
      <c r="FD113" s="103">
        <f t="shared" si="311"/>
        <v>0</v>
      </c>
      <c r="FE113" s="103">
        <f t="shared" si="311"/>
        <v>0</v>
      </c>
      <c r="FF113" s="103">
        <f t="shared" si="311"/>
        <v>0</v>
      </c>
      <c r="FG113" s="103">
        <f t="shared" si="311"/>
        <v>0</v>
      </c>
      <c r="FH113" s="103">
        <f t="shared" si="311"/>
        <v>0</v>
      </c>
      <c r="FI113" s="103">
        <f t="shared" si="311"/>
        <v>0</v>
      </c>
      <c r="FJ113" s="103">
        <f t="shared" si="311"/>
        <v>0</v>
      </c>
      <c r="FK113" s="103">
        <f t="shared" si="311"/>
        <v>0</v>
      </c>
      <c r="FL113" s="103">
        <f t="shared" si="311"/>
        <v>0</v>
      </c>
      <c r="FM113" s="103">
        <f t="shared" si="311"/>
        <v>0</v>
      </c>
      <c r="FN113" s="103">
        <f t="shared" si="311"/>
        <v>0</v>
      </c>
      <c r="FO113" s="103">
        <f t="shared" si="311"/>
        <v>0</v>
      </c>
      <c r="FP113" s="103">
        <f t="shared" si="311"/>
        <v>0</v>
      </c>
      <c r="FQ113" s="103">
        <f t="shared" si="311"/>
        <v>0</v>
      </c>
      <c r="FR113" s="103">
        <f t="shared" si="311"/>
        <v>690071.04999999993</v>
      </c>
      <c r="FS113" s="103">
        <f>SUM(FS103:FS112)</f>
        <v>22755371.59</v>
      </c>
      <c r="FT113" s="71">
        <f t="shared" si="299"/>
        <v>9.4270096280871782E-2</v>
      </c>
      <c r="FU113" s="119">
        <f t="shared" si="300"/>
        <v>1120.7991204173218</v>
      </c>
      <c r="FV113" s="103">
        <f t="shared" ref="FV113:GU113" si="312">SUM(FV103:FV112)</f>
        <v>250007.71</v>
      </c>
      <c r="FW113" s="103">
        <f t="shared" si="312"/>
        <v>3244.88</v>
      </c>
      <c r="FX113" s="103">
        <f t="shared" si="312"/>
        <v>0</v>
      </c>
      <c r="FY113" s="103">
        <f t="shared" si="312"/>
        <v>0</v>
      </c>
      <c r="FZ113" s="103">
        <f t="shared" si="312"/>
        <v>140</v>
      </c>
      <c r="GA113" s="103">
        <f t="shared" si="312"/>
        <v>0</v>
      </c>
      <c r="GB113" s="103">
        <f t="shared" si="312"/>
        <v>0</v>
      </c>
      <c r="GC113" s="103">
        <f t="shared" si="312"/>
        <v>0</v>
      </c>
      <c r="GD113" s="103">
        <f t="shared" si="312"/>
        <v>10656.88</v>
      </c>
      <c r="GE113" s="103">
        <f t="shared" si="312"/>
        <v>0</v>
      </c>
      <c r="GF113" s="103">
        <f t="shared" si="312"/>
        <v>318554.33999999997</v>
      </c>
      <c r="GG113" s="103">
        <f t="shared" si="312"/>
        <v>0</v>
      </c>
      <c r="GH113" s="103">
        <f t="shared" si="312"/>
        <v>14235.45</v>
      </c>
      <c r="GI113" s="103">
        <f t="shared" si="312"/>
        <v>16309.43</v>
      </c>
      <c r="GJ113" s="103">
        <f t="shared" si="312"/>
        <v>15600</v>
      </c>
      <c r="GK113" s="103">
        <f t="shared" si="312"/>
        <v>19229.61</v>
      </c>
      <c r="GL113" s="103">
        <f t="shared" si="312"/>
        <v>650</v>
      </c>
      <c r="GM113" s="103">
        <f t="shared" si="312"/>
        <v>0</v>
      </c>
      <c r="GN113" s="103">
        <f t="shared" si="312"/>
        <v>0</v>
      </c>
      <c r="GO113" s="103">
        <f t="shared" si="312"/>
        <v>0</v>
      </c>
      <c r="GP113" s="103">
        <f t="shared" si="312"/>
        <v>0</v>
      </c>
      <c r="GQ113" s="103">
        <f t="shared" si="312"/>
        <v>9505.75</v>
      </c>
      <c r="GR113" s="103">
        <f t="shared" si="312"/>
        <v>0</v>
      </c>
      <c r="GS113" s="103">
        <f t="shared" si="312"/>
        <v>0</v>
      </c>
      <c r="GT113" s="103">
        <f t="shared" si="312"/>
        <v>0</v>
      </c>
      <c r="GU113" s="103">
        <f t="shared" si="312"/>
        <v>658134.05000000005</v>
      </c>
      <c r="GV113" s="71">
        <f>GU113/E113</f>
        <v>2.7264929519535959E-3</v>
      </c>
      <c r="GW113" s="107">
        <f t="shared" si="303"/>
        <v>32.415909423375389</v>
      </c>
    </row>
    <row r="114" spans="1:222" ht="4.5" customHeight="1" x14ac:dyDescent="0.2">
      <c r="B114" s="87"/>
      <c r="C114" s="100"/>
      <c r="D114" s="120"/>
      <c r="E114" s="121"/>
      <c r="F114" s="81"/>
      <c r="G114" s="81"/>
      <c r="H114" s="81"/>
      <c r="I114" s="81"/>
      <c r="J114" s="81"/>
      <c r="K114" s="81"/>
      <c r="L114" s="81"/>
      <c r="M114" s="81"/>
      <c r="N114" s="81"/>
      <c r="O114" s="92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92"/>
      <c r="AO114" s="81"/>
      <c r="AP114" s="81"/>
      <c r="AQ114" s="81"/>
      <c r="AR114" s="81"/>
      <c r="AS114" s="81"/>
      <c r="AT114" s="81"/>
      <c r="AU114" s="81"/>
      <c r="AV114" s="92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1"/>
      <c r="BO114" s="81"/>
      <c r="BP114" s="81"/>
      <c r="BQ114" s="81"/>
      <c r="BR114" s="81"/>
      <c r="BS114" s="81"/>
      <c r="BT114" s="81"/>
      <c r="BU114" s="81"/>
      <c r="BV114" s="81"/>
      <c r="BW114" s="92"/>
      <c r="BX114" s="81"/>
      <c r="BY114" s="81"/>
      <c r="BZ114" s="81"/>
      <c r="CA114" s="81"/>
      <c r="CB114" s="81"/>
      <c r="CC114" s="81"/>
      <c r="CD114" s="81"/>
      <c r="CE114" s="81"/>
      <c r="CF114" s="92"/>
      <c r="CG114" s="81"/>
      <c r="CH114" s="81"/>
      <c r="CI114" s="81"/>
      <c r="CJ114" s="81"/>
      <c r="CK114" s="81"/>
      <c r="CL114" s="81"/>
      <c r="CM114" s="81"/>
      <c r="CN114" s="81"/>
      <c r="CO114" s="81"/>
      <c r="CP114" s="81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1"/>
      <c r="DH114" s="81"/>
      <c r="DI114" s="81"/>
      <c r="DJ114" s="81"/>
      <c r="DK114" s="81"/>
      <c r="DL114" s="81"/>
      <c r="DM114" s="81"/>
      <c r="DN114" s="81"/>
      <c r="DO114" s="81"/>
      <c r="DP114" s="81"/>
      <c r="DQ114" s="81"/>
      <c r="DR114" s="81"/>
      <c r="DS114" s="81"/>
      <c r="DT114" s="81"/>
      <c r="DU114" s="81"/>
      <c r="DV114" s="81"/>
      <c r="DW114" s="81"/>
      <c r="DX114" s="81"/>
      <c r="DY114" s="81"/>
      <c r="DZ114" s="81"/>
      <c r="EA114" s="81"/>
      <c r="EB114" s="81"/>
      <c r="EC114" s="81"/>
      <c r="ED114" s="81"/>
      <c r="EE114" s="81"/>
      <c r="EF114" s="81"/>
      <c r="EG114" s="81"/>
      <c r="EH114" s="81"/>
      <c r="EI114" s="81"/>
      <c r="EJ114" s="81"/>
      <c r="EK114" s="81"/>
      <c r="EL114" s="81"/>
      <c r="EM114" s="81"/>
      <c r="EN114" s="81"/>
      <c r="EO114" s="81"/>
      <c r="EP114" s="81"/>
      <c r="EQ114" s="81"/>
      <c r="ER114" s="81"/>
      <c r="ES114" s="81"/>
      <c r="ET114" s="81"/>
      <c r="EU114" s="81"/>
      <c r="EV114" s="81"/>
      <c r="EW114" s="81"/>
      <c r="EX114" s="81"/>
      <c r="EY114" s="81"/>
      <c r="EZ114" s="81"/>
      <c r="FA114" s="81"/>
      <c r="FB114" s="81"/>
      <c r="FC114" s="81"/>
      <c r="FD114" s="81"/>
      <c r="FE114" s="81"/>
      <c r="FF114" s="81"/>
      <c r="FG114" s="81"/>
      <c r="FH114" s="81"/>
      <c r="FI114" s="81"/>
      <c r="FJ114" s="81"/>
      <c r="FK114" s="81"/>
      <c r="FL114" s="81"/>
      <c r="FM114" s="81"/>
      <c r="FN114" s="81"/>
      <c r="FO114" s="81"/>
      <c r="FP114" s="81"/>
      <c r="FQ114" s="81"/>
      <c r="FR114" s="81"/>
      <c r="FS114" s="77"/>
      <c r="FT114" s="77"/>
      <c r="FU114" s="77"/>
      <c r="FV114" s="77"/>
      <c r="FW114" s="77"/>
      <c r="FX114" s="77"/>
      <c r="FY114" s="77"/>
      <c r="FZ114" s="77"/>
      <c r="GA114" s="77"/>
      <c r="GB114" s="77"/>
      <c r="GC114" s="77"/>
      <c r="GD114" s="77"/>
      <c r="GE114" s="77"/>
      <c r="GF114" s="77"/>
      <c r="GG114" s="77"/>
      <c r="GH114" s="77"/>
      <c r="GI114" s="77"/>
      <c r="GJ114" s="77"/>
      <c r="GK114" s="77"/>
      <c r="GL114" s="77"/>
      <c r="GM114" s="77"/>
      <c r="GN114" s="77"/>
      <c r="GO114" s="77"/>
      <c r="GP114" s="77"/>
      <c r="GQ114" s="77"/>
      <c r="GR114" s="77"/>
      <c r="GS114" s="77"/>
      <c r="GT114" s="77"/>
      <c r="GU114" s="77"/>
      <c r="GV114" s="77"/>
      <c r="GW114" s="108"/>
    </row>
    <row r="115" spans="1:222" ht="12.75" x14ac:dyDescent="0.2">
      <c r="A115" s="99" t="s">
        <v>324</v>
      </c>
      <c r="B115" s="87"/>
      <c r="C115" s="100"/>
      <c r="D115" s="120"/>
      <c r="E115" s="121"/>
      <c r="F115" s="81"/>
      <c r="G115" s="81"/>
      <c r="H115" s="81"/>
      <c r="I115" s="81"/>
      <c r="J115" s="81"/>
      <c r="K115" s="81"/>
      <c r="L115" s="81"/>
      <c r="M115" s="81"/>
      <c r="N115" s="81"/>
      <c r="O115" s="92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92"/>
      <c r="AO115" s="81"/>
      <c r="AP115" s="81"/>
      <c r="AQ115" s="81"/>
      <c r="AR115" s="81"/>
      <c r="AS115" s="81"/>
      <c r="AT115" s="81"/>
      <c r="AU115" s="81"/>
      <c r="AV115" s="92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1"/>
      <c r="BO115" s="81"/>
      <c r="BP115" s="81"/>
      <c r="BQ115" s="81"/>
      <c r="BR115" s="81"/>
      <c r="BS115" s="81"/>
      <c r="BT115" s="81"/>
      <c r="BU115" s="81"/>
      <c r="BV115" s="81"/>
      <c r="BW115" s="92"/>
      <c r="BX115" s="81"/>
      <c r="BY115" s="81"/>
      <c r="BZ115" s="81"/>
      <c r="CA115" s="81"/>
      <c r="CB115" s="81"/>
      <c r="CC115" s="81"/>
      <c r="CD115" s="81"/>
      <c r="CE115" s="81"/>
      <c r="CF115" s="92"/>
      <c r="CG115" s="81"/>
      <c r="CH115" s="81"/>
      <c r="CI115" s="81"/>
      <c r="CJ115" s="81"/>
      <c r="CK115" s="81"/>
      <c r="CL115" s="81"/>
      <c r="CM115" s="81"/>
      <c r="CN115" s="81"/>
      <c r="CO115" s="81"/>
      <c r="CP115" s="81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1"/>
      <c r="DH115" s="81"/>
      <c r="DI115" s="81"/>
      <c r="DJ115" s="81"/>
      <c r="DK115" s="81"/>
      <c r="DL115" s="81"/>
      <c r="DM115" s="81"/>
      <c r="DN115" s="81"/>
      <c r="DO115" s="81"/>
      <c r="DP115" s="81"/>
      <c r="DQ115" s="81"/>
      <c r="DR115" s="81"/>
      <c r="DS115" s="81"/>
      <c r="DT115" s="81"/>
      <c r="DU115" s="81"/>
      <c r="DV115" s="81"/>
      <c r="DW115" s="81"/>
      <c r="DX115" s="81"/>
      <c r="DY115" s="81"/>
      <c r="DZ115" s="81"/>
      <c r="EA115" s="81"/>
      <c r="EB115" s="81"/>
      <c r="EC115" s="81"/>
      <c r="ED115" s="81"/>
      <c r="EE115" s="81"/>
      <c r="EF115" s="81"/>
      <c r="EG115" s="81"/>
      <c r="EH115" s="81"/>
      <c r="EI115" s="81"/>
      <c r="EJ115" s="81"/>
      <c r="EK115" s="81"/>
      <c r="EL115" s="81"/>
      <c r="EM115" s="81"/>
      <c r="EN115" s="81"/>
      <c r="EO115" s="81"/>
      <c r="EP115" s="81"/>
      <c r="EQ115" s="81"/>
      <c r="ER115" s="81"/>
      <c r="ES115" s="81"/>
      <c r="ET115" s="81"/>
      <c r="EU115" s="81"/>
      <c r="EV115" s="81"/>
      <c r="EW115" s="81"/>
      <c r="EX115" s="81"/>
      <c r="EY115" s="81"/>
      <c r="EZ115" s="81"/>
      <c r="FA115" s="81"/>
      <c r="FB115" s="81"/>
      <c r="FC115" s="81"/>
      <c r="FD115" s="81"/>
      <c r="FE115" s="81"/>
      <c r="FF115" s="81"/>
      <c r="FG115" s="81"/>
      <c r="FH115" s="81"/>
      <c r="FI115" s="81"/>
      <c r="FJ115" s="81"/>
      <c r="FK115" s="81"/>
      <c r="FL115" s="81"/>
      <c r="FM115" s="81"/>
      <c r="FN115" s="81"/>
      <c r="FO115" s="81"/>
      <c r="FP115" s="81"/>
      <c r="FQ115" s="81"/>
      <c r="FR115" s="81"/>
      <c r="FS115" s="77"/>
      <c r="FT115" s="77"/>
      <c r="FU115" s="77"/>
      <c r="FV115" s="77"/>
      <c r="FW115" s="77"/>
      <c r="FX115" s="77"/>
      <c r="FY115" s="77"/>
      <c r="FZ115" s="77"/>
      <c r="GA115" s="77"/>
      <c r="GB115" s="77"/>
      <c r="GC115" s="77"/>
      <c r="GD115" s="77"/>
      <c r="GE115" s="77"/>
      <c r="GF115" s="77"/>
      <c r="GG115" s="77"/>
      <c r="GH115" s="77"/>
      <c r="GI115" s="77"/>
      <c r="GJ115" s="77"/>
      <c r="GK115" s="77"/>
      <c r="GL115" s="77"/>
      <c r="GM115" s="77"/>
      <c r="GN115" s="77"/>
      <c r="GO115" s="77"/>
      <c r="GP115" s="77"/>
      <c r="GQ115" s="77"/>
      <c r="GR115" s="77"/>
      <c r="GS115" s="77"/>
      <c r="GT115" s="77"/>
      <c r="GU115" s="77"/>
      <c r="GV115" s="77"/>
      <c r="GW115" s="108"/>
    </row>
    <row r="116" spans="1:222" x14ac:dyDescent="0.2">
      <c r="B116" s="87" t="s">
        <v>325</v>
      </c>
      <c r="C116" s="87" t="s">
        <v>326</v>
      </c>
      <c r="D116" s="88">
        <f>IF(ISNA(VLOOKUP($B116,'[2]1516 enrollment_Rev_Exp by size'!$A$6:$C$325,3,FALSE)),"",VLOOKUP($B116,'[2]1516 enrollment_Rev_Exp by size'!$A$6:$C$325,3,FALSE))</f>
        <v>3346.8000000000006</v>
      </c>
      <c r="E116" s="89">
        <v>42484435.710000001</v>
      </c>
      <c r="F116" s="67">
        <f t="shared" ref="F116:F128" si="313">N116+AM116+AU116+BV116+CE116+FS116+GU116</f>
        <v>42484435.710000001</v>
      </c>
      <c r="G116" s="67">
        <f t="shared" ref="G116:G128" si="314">F116-E116</f>
        <v>0</v>
      </c>
      <c r="H116" s="90">
        <f>IF(ISNA(VLOOKUP($B116,'[2]1516 Exp_Rev Access'!$F$7:$FS$310,2,FALSE)),"",VLOOKUP($B116,'[2]1516 Exp_Rev Access'!$F$7:$FS$310,2,FALSE))</f>
        <v>5159144.8099999996</v>
      </c>
      <c r="I116" s="90">
        <f>IF(ISNA(VLOOKUP($B116,'[2]1516 Exp_Rev Access'!$F$7:$FS$310,3,FALSE)),"",VLOOKUP($B116,'[2]1516 Exp_Rev Access'!$F$7:$FS$310,3,FALSE))</f>
        <v>189.99</v>
      </c>
      <c r="J116" s="90">
        <f>IF(ISNA(VLOOKUP($B116,'[2]1516 Exp_Rev Access'!$F$7:$FS$310,4,FALSE)),"",VLOOKUP($B116,'[2]1516 Exp_Rev Access'!$F$7:$FS$310,4,FALSE))</f>
        <v>2181.94</v>
      </c>
      <c r="K116" s="90">
        <f>IF(ISNA(VLOOKUP($B116,'[2]1516 Exp_Rev Access'!$F$7:$FS$310,5,FALSE)),"-",VLOOKUP($B116,'[2]1516 Exp_Rev Access'!$F$7:$FS$310,5,FALSE))</f>
        <v>37516.379999999997</v>
      </c>
      <c r="L116" s="90">
        <f>IF(ISNA(VLOOKUP($B116,'[2]1516 Exp_Rev Access'!$F$7:$FS$310,6,FALSE)),"",VLOOKUP($B116,'[2]1516 Exp_Rev Access'!$F$7:$FS$310,6,FALSE))</f>
        <v>0</v>
      </c>
      <c r="M116" s="90">
        <f>IF(ISNA(VLOOKUP($B116,'[2]1516 Exp_Rev Access'!$F$7:$FS$310,7,FALSE)),"",VLOOKUP($B116,'[2]1516 Exp_Rev Access'!$F$7:$FS$310,7,FALSE))</f>
        <v>0</v>
      </c>
      <c r="N116" s="53">
        <f t="shared" ref="N116:N128" si="315">SUM(H116:M116)</f>
        <v>5199033.12</v>
      </c>
      <c r="O116" s="91">
        <f t="shared" ref="O116:O128" si="316">N116/E116</f>
        <v>0.12237500706114475</v>
      </c>
      <c r="P116" s="53">
        <f t="shared" ref="P116:P128" si="317">N116/D116</f>
        <v>1553.4340623879525</v>
      </c>
      <c r="Q116" s="90">
        <f>IF(ISNA(VLOOKUP($B116,'[2]1516 Exp_Rev Access'!$F$7:$FS$310,8,FALSE)),"",VLOOKUP($B116,'[2]1516 Exp_Rev Access'!$F$7:$FS$310,8,FALSE))</f>
        <v>22327.95</v>
      </c>
      <c r="R116" s="90">
        <f>IF(ISNA(VLOOKUP($B116,'[2]1516 Exp_Rev Access'!$F$7:$FS$310,9,FALSE)),"",VLOOKUP($B116,'[2]1516 Exp_Rev Access'!$F$7:$FS$310,9,FALSE))</f>
        <v>0</v>
      </c>
      <c r="S116" s="90">
        <f>IF(ISNA(VLOOKUP($B116,'[2]1516 Exp_Rev Access'!$F$7:$FS$310,10,FALSE)),"",VLOOKUP($B116,'[2]1516 Exp_Rev Access'!$F$7:$FS$310,10,FALSE))</f>
        <v>2303.13</v>
      </c>
      <c r="T116" s="90">
        <f>IF(ISNA(VLOOKUP($B116,'[2]1516 Exp_Rev Access'!$F$7:$FS$310,11,FALSE)),"",VLOOKUP($B116,'[2]1516 Exp_Rev Access'!$F$7:$FS$310,11,FALSE))</f>
        <v>2468</v>
      </c>
      <c r="U116" s="90">
        <f>IF(ISNA(VLOOKUP($B116,'[2]1516 Exp_Rev Access'!$F$7:$FS$310,12,FALSE)),"",VLOOKUP($B116,'[2]1516 Exp_Rev Access'!$F$7:$FS$310,12,FALSE))</f>
        <v>0</v>
      </c>
      <c r="V116" s="90">
        <f>IF(ISNA(VLOOKUP($B116,'[2]1516 Exp_Rev Access'!$F$7:$FS$310,13,FALSE)),"",VLOOKUP($B116,'[2]1516 Exp_Rev Access'!$F$7:$FS$310,13,FALSE))</f>
        <v>0</v>
      </c>
      <c r="W116" s="90">
        <f>IF(ISNA(VLOOKUP($B116,'[2]1516 Exp_Rev Access'!$F$7:$FS$310,14,FALSE)),"",VLOOKUP($B116,'[2]1516 Exp_Rev Access'!$F$7:$FS$310,14,FALSE))</f>
        <v>0</v>
      </c>
      <c r="X116" s="90">
        <f>IF(ISNA(VLOOKUP($B116,'[2]1516 Exp_Rev Access'!$F$7:$FS$310,15,FALSE)),"",VLOOKUP($B116,'[2]1516 Exp_Rev Access'!$F$7:$FS$310,15,FALSE))</f>
        <v>14416.5</v>
      </c>
      <c r="Y116" s="90">
        <f>IF(ISNA(VLOOKUP($B116,'[2]1516 Exp_Rev Access'!$F$7:$FS$310,16,FALSE)),"",VLOOKUP($B116,'[2]1516 Exp_Rev Access'!$F$7:$FS$310,16,FALSE))</f>
        <v>30292.13</v>
      </c>
      <c r="Z116" s="90">
        <f>IF(ISNA(VLOOKUP($B116,'[2]1516 Exp_Rev Access'!$F$7:$FS$310,17,FALSE)),"",VLOOKUP($B116,'[2]1516 Exp_Rev Access'!$F$7:$FS$310,17,FALSE))</f>
        <v>82570.06</v>
      </c>
      <c r="AA116" s="90">
        <f>IF(ISNA(VLOOKUP($B116,'[2]1516 Exp_Rev Access'!$F$7:$FS$310,18,FALSE)),"",VLOOKUP($B116,'[2]1516 Exp_Rev Access'!$F$7:$FS$310,18,FALSE))</f>
        <v>380</v>
      </c>
      <c r="AB116" s="90">
        <f>IF(ISNA(VLOOKUP($B116,'[2]1516 Exp_Rev Access'!$F$7:$FS$310,19,FALSE)),"",VLOOKUP($B116,'[2]1516 Exp_Rev Access'!$F$7:$FS$310,19,FALSE))</f>
        <v>4445.01</v>
      </c>
      <c r="AC116" s="90">
        <f>IF(ISNA(VLOOKUP($B116,'[2]1516 Exp_Rev Access'!$F$7:$FS$310,20,FALSE)),"",VLOOKUP($B116,'[2]1516 Exp_Rev Access'!$F$7:$FS$310,20,FALSE))</f>
        <v>0</v>
      </c>
      <c r="AD116" s="90">
        <f>IF(ISNA(VLOOKUP($B116,'[2]1516 Exp_Rev Access'!$F$7:$FS$310,21,FALSE)),"",VLOOKUP($B116,'[2]1516 Exp_Rev Access'!$F$7:$FS$310,21,FALSE))</f>
        <v>178629.86</v>
      </c>
      <c r="AE116" s="90">
        <f>IF(ISNA(VLOOKUP($B116,'[2]1516 Exp_Rev Access'!$F$7:$FS$310,22,FALSE)),"",VLOOKUP($B116,'[2]1516 Exp_Rev Access'!$F$7:$FS$310,22,FALSE))</f>
        <v>9394.5300000000007</v>
      </c>
      <c r="AF116" s="90">
        <f>IF(ISNA(VLOOKUP($B116,'[2]1516 Exp_Rev Access'!$F$7:$FS$310,23,FALSE)),"",VLOOKUP($B116,'[2]1516 Exp_Rev Access'!$F$7:$FS$310,23,FALSE))</f>
        <v>0</v>
      </c>
      <c r="AG116" s="90">
        <f>IF(ISNA(VLOOKUP($B116,'[2]1516 Exp_Rev Access'!$F$7:$FS$310,24,FALSE)),"",VLOOKUP($B116,'[2]1516 Exp_Rev Access'!$F$7:$FS$310,24,FALSE))</f>
        <v>198116.68</v>
      </c>
      <c r="AH116" s="90">
        <f>IF(ISNA(VLOOKUP($B116,'[2]1516 Exp_Rev Access'!$F$7:$FS$310,25,FALSE)),"",VLOOKUP($B116,'[2]1516 Exp_Rev Access'!$F$7:$FS$310,25,FALSE))</f>
        <v>2648.03</v>
      </c>
      <c r="AI116" s="90">
        <f>IF(ISNA(VLOOKUP($B116,'[2]1516 Exp_Rev Access'!$F$7:$FS$310,26,FALSE)),"",VLOOKUP($B116,'[2]1516 Exp_Rev Access'!$F$7:$FS$310,26,FALSE))</f>
        <v>0</v>
      </c>
      <c r="AJ116" s="90">
        <f>IF(ISNA(VLOOKUP($B116,'[2]1516 Exp_Rev Access'!$F$7:$FS$310,27,FALSE)),"",VLOOKUP($B116,'[2]1516 Exp_Rev Access'!$F$7:$FS$310,27,FALSE))</f>
        <v>9330.0300000000007</v>
      </c>
      <c r="AK116" s="90">
        <f>IF(ISNA(VLOOKUP($B116,'[2]1516 Exp_Rev Access'!$F$7:$FS$310,28,FALSE)),"",VLOOKUP($B116,'[2]1516 Exp_Rev Access'!$F$7:$FS$310,28,FALSE))</f>
        <v>27915.52</v>
      </c>
      <c r="AL116" s="90">
        <f>IF(ISNA(VLOOKUP($B116,'[2]1516 Exp_Rev Access'!$F$7:$FS$310,29,FALSE)),"",VLOOKUP($B116,'[2]1516 Exp_Rev Access'!$F$7:$FS$310,29,FALSE))</f>
        <v>45104.67</v>
      </c>
      <c r="AM116" s="53">
        <f t="shared" ref="AM116:AM128" si="318">SUM(Q116:AL116)</f>
        <v>630342.10000000021</v>
      </c>
      <c r="AN116" s="92">
        <f t="shared" ref="AN116:AN129" si="319">AM116/E116</f>
        <v>1.4837012413269034E-2</v>
      </c>
      <c r="AO116" s="68">
        <f t="shared" ref="AO116:AO129" si="320">AM116/D116</f>
        <v>188.34172941317081</v>
      </c>
      <c r="AP116" s="90">
        <f>IF(ISNA(VLOOKUP($B116,'[2]1516 Exp_Rev Access'!$F$7:$FS$310,30,FALSE)),"",VLOOKUP($B116,'[2]1516 Exp_Rev Access'!$F$7:$FS$310,30,FALSE))</f>
        <v>20506840.949999999</v>
      </c>
      <c r="AQ116" s="90">
        <f>IF(ISNA(VLOOKUP($B116,'[2]1516 Exp_Rev Access'!$F$7:$FS$310,31,FALSE)),"",VLOOKUP($B116,'[2]1516 Exp_Rev Access'!$F$7:$FS$310,31,FALSE))</f>
        <v>650669.77</v>
      </c>
      <c r="AR116" s="90">
        <f>IF(ISNA(VLOOKUP($B116,'[2]1516 Exp_Rev Access'!$F$7:$FS$310,32,FALSE)),"",VLOOKUP($B116,'[2]1516 Exp_Rev Access'!$F$7:$FS$310,32,FALSE))</f>
        <v>2876811.12</v>
      </c>
      <c r="AS116" s="90">
        <f>IF(ISNA(VLOOKUP($B116,'[2]1516 Exp_Rev Access'!$F$7:$FS$310,33,FALSE)),"",VLOOKUP($B116,'[2]1516 Exp_Rev Access'!$F$7:$FS$310,33,FALSE))</f>
        <v>0</v>
      </c>
      <c r="AT116" s="90">
        <f>IF(ISNA(VLOOKUP($B116,'[2]1516 Exp_Rev Access'!$F$7:$FS$310,34,FALSE)),"",VLOOKUP($B116,'[2]1516 Exp_Rev Access'!$F$7:$FS$310,34,FALSE))</f>
        <v>0</v>
      </c>
      <c r="AU116" s="53">
        <f t="shared" ref="AU116:AU128" si="321">SUM(AP116:AT116)</f>
        <v>24034321.84</v>
      </c>
      <c r="AV116" s="93">
        <f t="shared" ref="AV116:AV129" si="322">AU116/E116</f>
        <v>0.56572063247018234</v>
      </c>
      <c r="AW116" s="53">
        <f t="shared" ref="AW116:AW129" si="323">AU116/D116</f>
        <v>7181.2841639775297</v>
      </c>
      <c r="AX116" s="90">
        <f>IF(ISNA(VLOOKUP($B116,'[2]1516 Exp_Rev Access'!$F$7:$FS$310,35,FALSE)),"",VLOOKUP($B116,'[2]1516 Exp_Rev Access'!$F$7:$FS$310,35,FALSE))</f>
        <v>0</v>
      </c>
      <c r="AY116" s="90">
        <f>IF(ISNA(VLOOKUP($B116,'[2]1516 Exp_Rev Access'!$F$7:$FS$310,36,FALSE)),"",VLOOKUP($B116,'[2]1516 Exp_Rev Access'!$F$7:$FS$310,36,FALSE))</f>
        <v>2915684.98</v>
      </c>
      <c r="AZ116" s="90">
        <f>IF(ISNA(VLOOKUP($B116,'[2]1516 Exp_Rev Access'!$F$7:$FS$310,37,FALSE)),"",VLOOKUP($B116,'[2]1516 Exp_Rev Access'!$F$7:$FS$310,37,FALSE))</f>
        <v>131975.14000000001</v>
      </c>
      <c r="BA116" s="90">
        <f>IF(ISNA(VLOOKUP($B116,'[2]1516 Exp_Rev Access'!$F$7:$FS$310,38,FALSE)),"",VLOOKUP($B116,'[2]1516 Exp_Rev Access'!$F$7:$FS$310,38,FALSE))</f>
        <v>0</v>
      </c>
      <c r="BB116" s="90">
        <f>IF(ISNA(VLOOKUP($B116,'[2]1516 Exp_Rev Access'!$F$7:$FS$310,39,FALSE)),"",VLOOKUP($B116,'[2]1516 Exp_Rev Access'!$F$7:$FS$310,39,FALSE))</f>
        <v>0</v>
      </c>
      <c r="BC116" s="90">
        <f>IF(ISNA(VLOOKUP($B116,'[2]1516 Exp_Rev Access'!$F$7:$FS$310,40,FALSE)),"",VLOOKUP($B116,'[2]1516 Exp_Rev Access'!$F$7:$FS$310,40,FALSE))</f>
        <v>1121707.56</v>
      </c>
      <c r="BD116" s="90">
        <f>IF(ISNA(VLOOKUP($B116,'[2]1516 Exp_Rev Access'!$F$7:$FS$310,41,FALSE)),"",VLOOKUP($B116,'[2]1516 Exp_Rev Access'!$F$7:$FS$310,41,FALSE))</f>
        <v>207279.02</v>
      </c>
      <c r="BE116" s="90">
        <f>IF(ISNA(VLOOKUP($B116,'[2]1516 Exp_Rev Access'!$F$7:$FS$310,42,FALSE)),"",VLOOKUP($B116,'[2]1516 Exp_Rev Access'!$F$7:$FS$310,42,FALSE))</f>
        <v>381538.48</v>
      </c>
      <c r="BF116" s="90">
        <f>IF(ISNA(VLOOKUP($B116,'[2]1516 Exp_Rev Access'!$F$7:$FS$310,43,FALSE)),"",VLOOKUP($B116,'[2]1516 Exp_Rev Access'!$F$7:$FS$310,43,FALSE))</f>
        <v>0</v>
      </c>
      <c r="BG116" s="90">
        <f>IF(ISNA(VLOOKUP($B116,'[2]1516 Exp_Rev Access'!$F$7:$FS$310,44,FALSE)),"",VLOOKUP($B116,'[2]1516 Exp_Rev Access'!$F$7:$FS$310,44,FALSE))</f>
        <v>392809.84</v>
      </c>
      <c r="BH116" s="90">
        <f>IF(ISNA(VLOOKUP($B116,'[2]1516 Exp_Rev Access'!$F$7:$FS$310,45,FALSE)),"",VLOOKUP($B116,'[2]1516 Exp_Rev Access'!$F$7:$FS$310,45,FALSE))</f>
        <v>33661.4</v>
      </c>
      <c r="BI116" s="90">
        <f>IF(ISNA(VLOOKUP($B116,'[2]1516 Exp_Rev Access'!$F$7:$FS$310,46,FALSE)),"",VLOOKUP($B116,'[2]1516 Exp_Rev Access'!$F$7:$FS$310,46,FALSE))</f>
        <v>0</v>
      </c>
      <c r="BJ116" s="90">
        <f>IF(ISNA(VLOOKUP($B116,'[2]1516 Exp_Rev Access'!$F$7:$FS$310,47,FALSE)),"",VLOOKUP($B116,'[2]1516 Exp_Rev Access'!$F$7:$FS$310,47,FALSE))</f>
        <v>37063.03</v>
      </c>
      <c r="BK116" s="90">
        <f>IF(ISNA(VLOOKUP($B116,'[2]1516 Exp_Rev Access'!$F$7:$FS$310,48,FALSE)),"",VLOOKUP($B116,'[2]1516 Exp_Rev Access'!$F$7:$FS$310,48,FALSE))</f>
        <v>788654.16</v>
      </c>
      <c r="BL116" s="90">
        <f>IF(ISNA(VLOOKUP($B116,'[2]1516 Exp_Rev Access'!$F$7:$FS$310,49,FALSE)),"",VLOOKUP($B116,'[2]1516 Exp_Rev Access'!$F$7:$FS$310,49,FALSE))</f>
        <v>0</v>
      </c>
      <c r="BM116" s="90">
        <f>IF(ISNA(VLOOKUP($B116,'[2]1516 Exp_Rev Access'!$F$7:$FS$310,50,FALSE)),"",VLOOKUP($B116,'[2]1516 Exp_Rev Access'!$F$7:$FS$310,50,FALSE))</f>
        <v>5944.89</v>
      </c>
      <c r="BN116" s="90">
        <f>IF(ISNA(VLOOKUP($B116,'[2]1516 Exp_Rev Access'!$F$7:$FS$310,51,FALSE)),"",VLOOKUP($B116,'[2]1516 Exp_Rev Access'!$F$7:$FS$310,51,FALSE))</f>
        <v>0</v>
      </c>
      <c r="BO116" s="90">
        <f>IF(ISNA(VLOOKUP($B116,'[2]1516 Exp_Rev Access'!$F$7:$FS$310,52,FALSE)),"",VLOOKUP($B116,'[2]1516 Exp_Rev Access'!$F$7:$FS$310,52,FALSE))</f>
        <v>0</v>
      </c>
      <c r="BP116" s="90">
        <f>IF(ISNA(VLOOKUP($B116,'[2]1516 Exp_Rev Access'!$F$7:$FS$310,53,FALSE)),"",VLOOKUP($B116,'[2]1516 Exp_Rev Access'!$F$7:$FS$310,53,FALSE))</f>
        <v>0</v>
      </c>
      <c r="BQ116" s="90">
        <f>IF(ISNA(VLOOKUP($B116,'[2]1516 Exp_Rev Access'!$F$7:$FS$310,54,FALSE)),"",VLOOKUP($B116,'[2]1516 Exp_Rev Access'!$F$7:$FS$310,54,FALSE))</f>
        <v>1436876</v>
      </c>
      <c r="BR116" s="90">
        <f>IF(ISNA(VLOOKUP($B116,'[2]1516 Exp_Rev Access'!$F$7:$FS$310,55,FALSE)),"",VLOOKUP($B116,'[2]1516 Exp_Rev Access'!$F$7:$FS$310,55,FALSE))</f>
        <v>0</v>
      </c>
      <c r="BS116" s="90">
        <f>IF(ISNA(VLOOKUP($B116,'[2]1516 Exp_Rev Access'!$F$7:$FS$310,56,FALSE)),"",VLOOKUP($B116,'[2]1516 Exp_Rev Access'!$F$7:$FS$310,56,FALSE))</f>
        <v>0</v>
      </c>
      <c r="BT116" s="90">
        <f>IF(ISNA(VLOOKUP($B116,'[2]1516 Exp_Rev Access'!$F$7:$FS$310,57,FALSE)),"",VLOOKUP($B116,'[2]1516 Exp_Rev Access'!$F$7:$FS$310,57,FALSE))</f>
        <v>0</v>
      </c>
      <c r="BU116" s="90">
        <f>IF(ISNA(VLOOKUP($B116,'[2]1516 Exp_Rev Access'!$F$7:$FS$310,58,FALSE)),"",VLOOKUP($B116,'[2]1516 Exp_Rev Access'!$F$7:$FS$310,58,FALSE))</f>
        <v>0</v>
      </c>
      <c r="BV116" s="53">
        <f t="shared" ref="BV116:BV128" si="324">SUM(AX116:BU116)</f>
        <v>7453194.5</v>
      </c>
      <c r="BW116" s="92">
        <f t="shared" ref="BW116:BW129" si="325">BV116/E116</f>
        <v>0.17543352937239706</v>
      </c>
      <c r="BX116" s="68">
        <f t="shared" ref="BX116:BX129" si="326">BV116/D116</f>
        <v>2226.9614258396077</v>
      </c>
      <c r="BY116" s="90">
        <f>IF(ISNA(VLOOKUP($B116,'[2]1516 Exp_Rev Access'!$F$7:$FS$310,59,FALSE)),"",VLOOKUP($B116,'[2]1516 Exp_Rev Access'!$F$7:$FS$310,59,FALSE))</f>
        <v>0</v>
      </c>
      <c r="BZ116" s="90">
        <f>IF(ISNA(VLOOKUP($B116,'[2]1516 Exp_Rev Access'!$F$7:$FS$310,60,FALSE)),"",VLOOKUP($B116,'[2]1516 Exp_Rev Access'!$F$7:$FS$310,60,FALSE))</f>
        <v>0</v>
      </c>
      <c r="CA116" s="90">
        <f>IF(ISNA(VLOOKUP($B116,'[2]1516 Exp_Rev Access'!$F$7:$FS$310,61,FALSE)),"",VLOOKUP($B116,'[2]1516 Exp_Rev Access'!$F$7:$FS$310,61,FALSE))</f>
        <v>0</v>
      </c>
      <c r="CB116" s="90">
        <f>IF(ISNA(VLOOKUP($B116,'[2]1516 Exp_Rev Access'!$F$7:$FS$310,62,FALSE)),"",VLOOKUP($B116,'[2]1516 Exp_Rev Access'!$F$7:$FS$310,62,FALSE))</f>
        <v>0</v>
      </c>
      <c r="CC116" s="90">
        <f>IF(ISNA(VLOOKUP($B116,'[2]1516 Exp_Rev Access'!$F$7:$FS$310,63,FALSE)),"",VLOOKUP($B116,'[2]1516 Exp_Rev Access'!$F$7:$FS$310,63,FALSE))</f>
        <v>47939.49</v>
      </c>
      <c r="CD116" s="90">
        <f>IF(ISNA(VLOOKUP($B116,'[2]1516 Exp_Rev Access'!$F$7:$FS$310,64,FALSE)),"",VLOOKUP($B116,'[2]1516 Exp_Rev Access'!$F$7:$FS$310,64,FALSE))</f>
        <v>0</v>
      </c>
      <c r="CE116" s="53">
        <f t="shared" ref="CE116:CE128" si="327">SUM(BY116:CD116)</f>
        <v>47939.49</v>
      </c>
      <c r="CF116" s="92">
        <f t="shared" ref="CF116:CF129" si="328">CE116/E116</f>
        <v>1.1284012415096285E-3</v>
      </c>
      <c r="CG116" s="94">
        <f t="shared" ref="CG116:CG129" si="329">CE116/D116</f>
        <v>14.323978128361416</v>
      </c>
      <c r="CH116" s="90">
        <f>IF(ISNA(VLOOKUP($B116,'[2]1516 Exp_Rev Access'!$F$7:$FS$310,65,FALSE)),"",VLOOKUP($B116,'[2]1516 Exp_Rev Access'!$F$7:$FS$310,65,FALSE))</f>
        <v>9898.0300000000007</v>
      </c>
      <c r="CI116" s="90">
        <f>IF(ISNA(VLOOKUP($B116,'[2]1516 Exp_Rev Access'!$F$7:$FS$310,66,FALSE)),"",VLOOKUP($B116,'[2]1516 Exp_Rev Access'!$F$7:$FS$310,66,FALSE))</f>
        <v>0</v>
      </c>
      <c r="CJ116" s="90">
        <f>IF(ISNA(VLOOKUP($B116,'[2]1516 Exp_Rev Access'!$F$7:$FS$310,67,FALSE)),"",VLOOKUP($B116,'[2]1516 Exp_Rev Access'!$F$7:$FS$310,67,FALSE))</f>
        <v>0</v>
      </c>
      <c r="CK116" s="90">
        <f>IF(ISNA(VLOOKUP($B116,'[2]1516 Exp_Rev Access'!$F$7:$FS$310,68,FALSE)),"",VLOOKUP($B116,'[2]1516 Exp_Rev Access'!$F$7:$FS$310,68,FALSE))</f>
        <v>0</v>
      </c>
      <c r="CL116" s="90">
        <f>IF(ISNA(VLOOKUP($B116,'[2]1516 Exp_Rev Access'!$F$7:$FS$310,69,FALSE)),"",VLOOKUP($B116,'[2]1516 Exp_Rev Access'!$F$7:$FS$310,69,FALSE))</f>
        <v>0</v>
      </c>
      <c r="CM116" s="90">
        <f>IF(ISNA(VLOOKUP($B116,'[2]1516 Exp_Rev Access'!$F$7:$FS$310,70,FALSE)),"",VLOOKUP($B116,'[2]1516 Exp_Rev Access'!$F$7:$FS$310,70,FALSE))</f>
        <v>0</v>
      </c>
      <c r="CN116" s="90">
        <f>IF(ISNA(VLOOKUP($B116,'[2]1516 Exp_Rev Access'!$F$7:$FS$310,71,FALSE)),"",VLOOKUP($B116,'[2]1516 Exp_Rev Access'!$F$7:$FS$310,71,FALSE))</f>
        <v>0</v>
      </c>
      <c r="CO116" s="90">
        <f>IF(ISNA(VLOOKUP($B116,'[2]1516 Exp_Rev Access'!$F$7:$FS$310,72,FALSE)),"",VLOOKUP($B116,'[2]1516 Exp_Rev Access'!$F$7:$FS$310,72,FALSE))</f>
        <v>0</v>
      </c>
      <c r="CP116" s="90">
        <f>IF(ISNA(VLOOKUP($B116,'[2]1516 Exp_Rev Access'!$F$7:$FS$310,73,FALSE)),"",VLOOKUP($B116,'[2]1516 Exp_Rev Access'!$F$7:$FS$310,73,FALSE))</f>
        <v>0</v>
      </c>
      <c r="CQ116" s="90">
        <f>IF(ISNA(VLOOKUP($B116,'[2]1516 Exp_Rev Access'!$F$7:$FS$310,74,FALSE)),"",VLOOKUP($B116,'[2]1516 Exp_Rev Access'!$F$7:$FS$310,74,FALSE))</f>
        <v>752852.34</v>
      </c>
      <c r="CR116" s="90">
        <f>IF(ISNA(VLOOKUP($B116,'[2]1516 Exp_Rev Access'!$F$7:$FS$310,75,FALSE)),"",VLOOKUP($B116,'[2]1516 Exp_Rev Access'!$F$7:$FS$310,75,FALSE))</f>
        <v>0</v>
      </c>
      <c r="CS116" s="90">
        <f>IF(ISNA(VLOOKUP($B116,'[2]1516 Exp_Rev Access'!$F$7:$FS$310,76,FALSE)),"",VLOOKUP($B116,'[2]1516 Exp_Rev Access'!$F$7:$FS$310,76,FALSE))</f>
        <v>28356</v>
      </c>
      <c r="CT116" s="90">
        <f>IF(ISNA(VLOOKUP($B116,'[2]1516 Exp_Rev Access'!$F$7:$FS$310,77,FALSE)),"",VLOOKUP($B116,'[2]1516 Exp_Rev Access'!$F$7:$FS$310,77,FALSE))</f>
        <v>0</v>
      </c>
      <c r="CU116" s="90">
        <f>IF(ISNA(VLOOKUP($B116,'[2]1516 Exp_Rev Access'!$F$7:$FS$310,78,FALSE)),"",VLOOKUP($B116,'[2]1516 Exp_Rev Access'!$F$7:$FS$310,78,FALSE))</f>
        <v>1238847.67</v>
      </c>
      <c r="CV116" s="90">
        <f>IF(ISNA(VLOOKUP($B116,'[2]1516 Exp_Rev Access'!$F$7:$FS$310,79,FALSE)),"",VLOOKUP($B116,'[2]1516 Exp_Rev Access'!$F$7:$FS$310,79,FALSE))</f>
        <v>770850.42</v>
      </c>
      <c r="CW116" s="90">
        <f>IF(ISNA(VLOOKUP($B116,'[2]1516 Exp_Rev Access'!$F$7:$FS$310,80,FALSE)),"",VLOOKUP($B116,'[2]1516 Exp_Rev Access'!$F$7:$FS$310,80,FALSE))</f>
        <v>56711.17</v>
      </c>
      <c r="CX116" s="90">
        <f>IF(ISNA(VLOOKUP($B116,'[2]1516 Exp_Rev Access'!$F$7:$FS$310,81,FALSE)),"",VLOOKUP($B116,'[2]1516 Exp_Rev Access'!$F$7:$FS$310,81,FALSE))</f>
        <v>0</v>
      </c>
      <c r="CY116" s="90">
        <f>IF(ISNA(VLOOKUP($B116,'[2]1516 Exp_Rev Access'!$F$7:$FS$310,82,FALSE)),"",VLOOKUP($B116,'[2]1516 Exp_Rev Access'!$F$7:$FS$310,82,FALSE))</f>
        <v>0</v>
      </c>
      <c r="CZ116" s="90">
        <f>IF(ISNA(VLOOKUP($B116,'[2]1516 Exp_Rev Access'!$F$7:$FS$310,83,FALSE)),"",VLOOKUP($B116,'[2]1516 Exp_Rev Access'!$F$7:$FS$310,83,FALSE))</f>
        <v>0</v>
      </c>
      <c r="DA116" s="90">
        <f>IF(ISNA(VLOOKUP($B116,'[2]1516 Exp_Rev Access'!$F$7:$FS$310,84,FALSE)),"",VLOOKUP($B116,'[2]1516 Exp_Rev Access'!$F$7:$FS$310,84,FALSE))</f>
        <v>0</v>
      </c>
      <c r="DB116" s="90">
        <f>IF(ISNA(VLOOKUP($B116,'[2]1516 Exp_Rev Access'!$F$7:$FS$310,85,FALSE)),"",VLOOKUP($B116,'[2]1516 Exp_Rev Access'!$F$7:$FS$310,85,FALSE))</f>
        <v>47323.74</v>
      </c>
      <c r="DC116" s="90">
        <f>IF(ISNA(VLOOKUP($B116,'[2]1516 Exp_Rev Access'!$F$7:$FS$310,86,FALSE)),"",VLOOKUP($B116,'[2]1516 Exp_Rev Access'!$F$7:$FS$310,86,FALSE))</f>
        <v>0</v>
      </c>
      <c r="DD116" s="90">
        <f>IF(ISNA(VLOOKUP($B116,'[2]1516 Exp_Rev Access'!$F$7:$FS$310,87,FALSE)),"",VLOOKUP($B116,'[2]1516 Exp_Rev Access'!$F$7:$FS$310,87,FALSE))</f>
        <v>0</v>
      </c>
      <c r="DE116" s="90">
        <f>IF(ISNA(VLOOKUP($B116,'[2]1516 Exp_Rev Access'!$F$7:$FS$310,88,FALSE)),"",VLOOKUP($B116,'[2]1516 Exp_Rev Access'!$F$7:$FS$310,88,FALSE))</f>
        <v>0</v>
      </c>
      <c r="DF116" s="90">
        <f>IF(ISNA(VLOOKUP($B116,'[2]1516 Exp_Rev Access'!$F$7:$FS$310,89,FALSE)),"",VLOOKUP($B116,'[2]1516 Exp_Rev Access'!$F$7:$FS$310,89,FALSE))</f>
        <v>0</v>
      </c>
      <c r="DG116" s="90">
        <f>IF(ISNA(VLOOKUP($B116,'[2]1516 Exp_Rev Access'!$F$7:$FS$310,90,FALSE)),"",VLOOKUP($B116,'[2]1516 Exp_Rev Access'!$F$7:$FS$310,90,FALSE))</f>
        <v>0</v>
      </c>
      <c r="DH116" s="90">
        <f>IF(ISNA(VLOOKUP($B116,'[2]1516 Exp_Rev Access'!$F$7:$FS$310,91,FALSE)),"",VLOOKUP($B116,'[2]1516 Exp_Rev Access'!$F$7:$FS$310,91,FALSE))</f>
        <v>62221.2</v>
      </c>
      <c r="DI116" s="90">
        <f>IF(ISNA(VLOOKUP($B116,'[2]1516 Exp_Rev Access'!$F$7:$FS$310,92,FALSE)),"",VLOOKUP($B116,'[2]1516 Exp_Rev Access'!$F$7:$FS$310,92,FALSE))</f>
        <v>1555058.6</v>
      </c>
      <c r="DJ116" s="90">
        <f>IF(ISNA(VLOOKUP($B116,'[2]1516 Exp_Rev Access'!$F$7:$FS$310,93,FALSE)),"",VLOOKUP($B116,'[2]1516 Exp_Rev Access'!$F$7:$FS$310,93,FALSE))</f>
        <v>0</v>
      </c>
      <c r="DK116" s="90">
        <f>IF(ISNA(VLOOKUP($B116,'[2]1516 Exp_Rev Access'!$F$7:$FS$310,94,FALSE)),"",VLOOKUP($B116,'[2]1516 Exp_Rev Access'!$F$7:$FS$310,94,FALSE))</f>
        <v>0</v>
      </c>
      <c r="DL116" s="90">
        <f>IF(ISNA(VLOOKUP($B116,'[2]1516 Exp_Rev Access'!$F$7:$FS$310,95,FALSE)),"",VLOOKUP($B116,'[2]1516 Exp_Rev Access'!$F$7:$FS$310,95,FALSE))</f>
        <v>0</v>
      </c>
      <c r="DM116" s="90">
        <f>IF(ISNA(VLOOKUP($B116,'[2]1516 Exp_Rev Access'!$F$7:$FS$310,96,FALSE)),"",VLOOKUP($B116,'[2]1516 Exp_Rev Access'!$F$7:$FS$310,96,FALSE))</f>
        <v>0</v>
      </c>
      <c r="DN116" s="90">
        <f>IF(ISNA(VLOOKUP($B116,'[2]1516 Exp_Rev Access'!$F$7:$FS$310,97,FALSE)),"",VLOOKUP($B116,'[2]1516 Exp_Rev Access'!$F$7:$FS$310,97,FALSE))</f>
        <v>0</v>
      </c>
      <c r="DO116" s="90">
        <f>IF(ISNA(VLOOKUP($B116,'[2]1516 Exp_Rev Access'!$F$7:$FS$310,98,FALSE)),"",VLOOKUP($B116,'[2]1516 Exp_Rev Access'!$F$7:$FS$310,98,FALSE))</f>
        <v>0</v>
      </c>
      <c r="DP116" s="90">
        <f>IF(ISNA(VLOOKUP($B116,'[2]1516 Exp_Rev Access'!$F$7:$FS$310,99,FALSE)),"",VLOOKUP($B116,'[2]1516 Exp_Rev Access'!$F$7:$FS$310,99,FALSE))</f>
        <v>0</v>
      </c>
      <c r="DQ116" s="90">
        <f>IF(ISNA(VLOOKUP($B116,'[2]1516 Exp_Rev Access'!$F$7:$FS$310,100,FALSE)),"",VLOOKUP($B116,'[2]1516 Exp_Rev Access'!$F$7:$FS$310,100,FALSE))</f>
        <v>0</v>
      </c>
      <c r="DR116" s="90">
        <f>IF(ISNA(VLOOKUP($B116,'[2]1516 Exp_Rev Access'!$F$7:$FS$310,101,FALSE)),"",VLOOKUP($B116,'[2]1516 Exp_Rev Access'!$F$7:$FS$310,101,FALSE))</f>
        <v>0</v>
      </c>
      <c r="DS116" s="90">
        <f>IF(ISNA(VLOOKUP($B116,'[2]1516 Exp_Rev Access'!$F$7:$FS$310,102,FALSE)),"",VLOOKUP($B116,'[2]1516 Exp_Rev Access'!$F$7:$FS$310,102,FALSE))</f>
        <v>0</v>
      </c>
      <c r="DT116" s="90">
        <f>IF(ISNA(VLOOKUP($B116,'[2]1516 Exp_Rev Access'!$F$7:$FS$310,103,FALSE)),"",VLOOKUP($B116,'[2]1516 Exp_Rev Access'!$F$7:$FS$310,103,FALSE))</f>
        <v>0</v>
      </c>
      <c r="DU116" s="90">
        <f>IF(ISNA(VLOOKUP($B116,'[2]1516 Exp_Rev Access'!$F$7:$FS$310,104,FALSE)),"",VLOOKUP($B116,'[2]1516 Exp_Rev Access'!$F$7:$FS$310,104,FALSE))</f>
        <v>0</v>
      </c>
      <c r="DV116" s="90">
        <f>IF(ISNA(VLOOKUP($B116,'[2]1516 Exp_Rev Access'!$F$7:$FS$310,105,FALSE)),"",VLOOKUP($B116,'[2]1516 Exp_Rev Access'!$F$7:$FS$310,105,FALSE))</f>
        <v>0</v>
      </c>
      <c r="DW116" s="90">
        <f>IF(ISNA(VLOOKUP($B116,'[2]1516 Exp_Rev Access'!$F$7:$FS$310,106,FALSE)),"",VLOOKUP($B116,'[2]1516 Exp_Rev Access'!$F$7:$FS$310,106,FALSE))</f>
        <v>0</v>
      </c>
      <c r="DX116" s="90">
        <f>IF(ISNA(VLOOKUP($B116,'[2]1516 Exp_Rev Access'!$F$7:$FS$310,107,FALSE)),"",VLOOKUP($B116,'[2]1516 Exp_Rev Access'!$F$7:$FS$310,107,FALSE))</f>
        <v>0</v>
      </c>
      <c r="DY116" s="90">
        <f>IF(ISNA(VLOOKUP($B116,'[2]1516 Exp_Rev Access'!$F$7:$FS$310,108,FALSE)),"",VLOOKUP($B116,'[2]1516 Exp_Rev Access'!$F$7:$FS$310,108,FALSE))</f>
        <v>0</v>
      </c>
      <c r="DZ116" s="90">
        <f>IF(ISNA(VLOOKUP($B116,'[2]1516 Exp_Rev Access'!$F$7:$FS$310,109,FALSE)),"",VLOOKUP($B116,'[2]1516 Exp_Rev Access'!$F$7:$FS$310,109,FALSE))</f>
        <v>0</v>
      </c>
      <c r="EA116" s="90">
        <f>IF(ISNA(VLOOKUP($B116,'[2]1516 Exp_Rev Access'!$F$7:$FS$310,110,FALSE)),"",VLOOKUP($B116,'[2]1516 Exp_Rev Access'!$F$7:$FS$310,110,FALSE))</f>
        <v>0</v>
      </c>
      <c r="EB116" s="90">
        <f>IF(ISNA(VLOOKUP($B116,'[2]1516 Exp_Rev Access'!$F$7:$FS$310,111,FALSE)),"",VLOOKUP($B116,'[2]1516 Exp_Rev Access'!$F$7:$FS$310,111,FALSE))</f>
        <v>0</v>
      </c>
      <c r="EC116" s="90">
        <f>IF(ISNA(VLOOKUP($B116,'[2]1516 Exp_Rev Access'!$F$7:$FS$310,112,FALSE)),"",VLOOKUP($B116,'[2]1516 Exp_Rev Access'!$F$7:$FS$310,112,FALSE))</f>
        <v>0</v>
      </c>
      <c r="ED116" s="90">
        <f>IF(ISNA(VLOOKUP($B116,'[2]1516 Exp_Rev Access'!$F$7:$FS$310,113,FALSE)),"",VLOOKUP($B116,'[2]1516 Exp_Rev Access'!$F$7:$FS$310,113,FALSE))</f>
        <v>0</v>
      </c>
      <c r="EE116" s="90">
        <f>IF(ISNA(VLOOKUP($B116,'[2]1516 Exp_Rev Access'!$F$7:$FS$310,114,FALSE)),"",VLOOKUP($B116,'[2]1516 Exp_Rev Access'!$F$7:$FS$310,114,FALSE))</f>
        <v>0</v>
      </c>
      <c r="EF116" s="90">
        <f>IF(ISNA(VLOOKUP($B116,'[2]1516 Exp_Rev Access'!$F$7:$FS$310,115,FALSE)),"",VLOOKUP($B116,'[2]1516 Exp_Rev Access'!$F$7:$FS$310,115,FALSE))</f>
        <v>0</v>
      </c>
      <c r="EG116" s="90">
        <f>IF(ISNA(VLOOKUP($B116,'[2]1516 Exp_Rev Access'!$F$7:$FS$310,116,FALSE)),"",VLOOKUP($B116,'[2]1516 Exp_Rev Access'!$F$7:$FS$310,116,FALSE))</f>
        <v>13493.93</v>
      </c>
      <c r="EH116" s="90">
        <f>IF(ISNA(VLOOKUP($B116,'[2]1516 Exp_Rev Access'!$F$7:$FS$310,117,FALSE)),"",VLOOKUP($B116,'[2]1516 Exp_Rev Access'!$F$7:$FS$310,117,FALSE))</f>
        <v>0</v>
      </c>
      <c r="EI116" s="90">
        <f>IF(ISNA(VLOOKUP($B116,'[2]1516 Exp_Rev Access'!$F$7:$FS$310,118,FALSE)),"",VLOOKUP($B116,'[2]1516 Exp_Rev Access'!$F$7:$FS$310,118,FALSE))</f>
        <v>0</v>
      </c>
      <c r="EJ116" s="90">
        <f>IF(ISNA(VLOOKUP($B116,'[2]1516 Exp_Rev Access'!$F$7:$FS$310,119,FALSE)),"",VLOOKUP($B116,'[2]1516 Exp_Rev Access'!$F$7:$FS$310,119,FALSE))</f>
        <v>0</v>
      </c>
      <c r="EK116" s="90">
        <f>IF(ISNA(VLOOKUP($B116,'[2]1516 Exp_Rev Access'!$F$7:$FS$310,120,FALSE)),"",VLOOKUP($B116,'[2]1516 Exp_Rev Access'!$F$7:$FS$310,120,FALSE))</f>
        <v>0</v>
      </c>
      <c r="EL116" s="90">
        <f>IF(ISNA(VLOOKUP($B116,'[2]1516 Exp_Rev Access'!$F$7:$FS$310,121,FALSE)),"",VLOOKUP($B116,'[2]1516 Exp_Rev Access'!$F$7:$FS$310,121,FALSE))</f>
        <v>0</v>
      </c>
      <c r="EM116" s="90">
        <f>IF(ISNA(VLOOKUP($B116,'[2]1516 Exp_Rev Access'!$F$7:$FS$310,122,FALSE)),"",VLOOKUP($B116,'[2]1516 Exp_Rev Access'!$F$7:$FS$310,122,FALSE))</f>
        <v>0</v>
      </c>
      <c r="EN116" s="90">
        <f>IF(ISNA(VLOOKUP($B116,'[2]1516 Exp_Rev Access'!$F$7:$FS$310,123,FALSE)),"",VLOOKUP($B116,'[2]1516 Exp_Rev Access'!$F$7:$FS$310,123,FALSE))</f>
        <v>145739.4</v>
      </c>
      <c r="EO116" s="90">
        <f>IF(ISNA(VLOOKUP($B116,'[2]1516 Exp_Rev Access'!$F$7:$FS$310,124,FALSE)),"",VLOOKUP($B116,'[2]1516 Exp_Rev Access'!$F$7:$FS$310,124,FALSE))</f>
        <v>94465.600000000006</v>
      </c>
      <c r="EP116" s="90">
        <f>IF(ISNA(VLOOKUP($B116,'[2]1516 Exp_Rev Access'!$F$7:$FS$310,125,FALSE)),"",VLOOKUP($B116,'[2]1516 Exp_Rev Access'!$F$7:$FS$310,125,FALSE))</f>
        <v>0</v>
      </c>
      <c r="EQ116" s="90">
        <f>IF(ISNA(VLOOKUP($B116,'[2]1516 Exp_Rev Access'!$F$7:$FS$310,126,FALSE)),"",VLOOKUP($B116,'[2]1516 Exp_Rev Access'!$F$7:$FS$310,126,FALSE))</f>
        <v>0</v>
      </c>
      <c r="ER116" s="90">
        <f>IF(ISNA(VLOOKUP($B116,'[2]1516 Exp_Rev Access'!$F$7:$FS$310,127,FALSE)),"",VLOOKUP($B116,'[2]1516 Exp_Rev Access'!$F$7:$FS$310,127,FALSE))</f>
        <v>0</v>
      </c>
      <c r="ES116" s="90">
        <f>IF(ISNA(VLOOKUP($B116,'[2]1516 Exp_Rev Access'!$F$7:$FS$310,128,FALSE)),"",VLOOKUP($B116,'[2]1516 Exp_Rev Access'!$F$7:$FS$310,128,FALSE))</f>
        <v>0</v>
      </c>
      <c r="ET116" s="90">
        <f>IF(ISNA(VLOOKUP($B116,'[2]1516 Exp_Rev Access'!$F$7:$FS$310,129,FALSE)),"",VLOOKUP($B116,'[2]1516 Exp_Rev Access'!$F$7:$FS$310,129,FALSE))</f>
        <v>0</v>
      </c>
      <c r="EU116" s="90">
        <f>IF(ISNA(VLOOKUP($B116,'[2]1516 Exp_Rev Access'!$F$7:$FS$310,130,FALSE)),"",VLOOKUP($B116,'[2]1516 Exp_Rev Access'!$F$7:$FS$310,130,FALSE))</f>
        <v>0</v>
      </c>
      <c r="EV116" s="90">
        <f>IF(ISNA(VLOOKUP($B116,'[2]1516 Exp_Rev Access'!$F$7:$FS$310,131,FALSE)),"",VLOOKUP($B116,'[2]1516 Exp_Rev Access'!$F$7:$FS$310,131,FALSE))</f>
        <v>14862.25</v>
      </c>
      <c r="EW116" s="90">
        <f>IF(ISNA(VLOOKUP($B116,'[2]1516 Exp_Rev Access'!$F$7:$FS$310,132,FALSE)),"",VLOOKUP($B116,'[2]1516 Exp_Rev Access'!$F$7:$FS$310,132,FALSE))</f>
        <v>0</v>
      </c>
      <c r="EX116" s="90">
        <f>IF(ISNA(VLOOKUP($B116,'[2]1516 Exp_Rev Access'!$F$7:$FS$310,133,FALSE)),"",VLOOKUP($B116,'[2]1516 Exp_Rev Access'!$F$7:$FS$310,133,FALSE))</f>
        <v>0</v>
      </c>
      <c r="EY116" s="90">
        <f>IF(ISNA(VLOOKUP($B116,'[2]1516 Exp_Rev Access'!$F$7:$FS$310,134,FALSE)),"",VLOOKUP($B116,'[2]1516 Exp_Rev Access'!$F$7:$FS$310,134,FALSE))</f>
        <v>0</v>
      </c>
      <c r="EZ116" s="90">
        <f>IF(ISNA(VLOOKUP($B116,'[2]1516 Exp_Rev Access'!$F$7:$FS$310,135,FALSE)),"",VLOOKUP($B116,'[2]1516 Exp_Rev Access'!$F$7:$FS$310,135,FALSE))</f>
        <v>0</v>
      </c>
      <c r="FA116" s="90">
        <f>IF(ISNA(VLOOKUP($B116,'[2]1516 Exp_Rev Access'!$F$7:$FS$310,136,FALSE)),"",VLOOKUP($B116,'[2]1516 Exp_Rev Access'!$F$7:$FS$310,136,FALSE))</f>
        <v>0</v>
      </c>
      <c r="FB116" s="90">
        <f>IF(ISNA(VLOOKUP($B116,'[2]1516 Exp_Rev Access'!$F$7:$FS$310,137,FALSE)),"",VLOOKUP($B116,'[2]1516 Exp_Rev Access'!$F$7:$FS$310,137,FALSE))</f>
        <v>0</v>
      </c>
      <c r="FC116" s="90">
        <f>IF(ISNA(VLOOKUP($B116,'[2]1516 Exp_Rev Access'!$F$7:$FS$310,138,FALSE)),"",VLOOKUP($B116,'[2]1516 Exp_Rev Access'!$F$7:$FS$310,138,FALSE))</f>
        <v>0</v>
      </c>
      <c r="FD116" s="90">
        <f>IF(ISNA(VLOOKUP($B116,'[2]1516 Exp_Rev Access'!$F$7:$FS$310,139,FALSE)),"",VLOOKUP($B116,'[2]1516 Exp_Rev Access'!$F$7:$FS$310,139,FALSE))</f>
        <v>0</v>
      </c>
      <c r="FE116" s="90">
        <f>IF(ISNA(VLOOKUP($B116,'[2]1516 Exp_Rev Access'!$F$7:$FS$310,140,FALSE)),"",VLOOKUP($B116,'[2]1516 Exp_Rev Access'!$F$7:$FS$310,140,FALSE))</f>
        <v>0</v>
      </c>
      <c r="FF116" s="90">
        <f>IF(ISNA(VLOOKUP($B116,'[2]1516 Exp_Rev Access'!$F$7:$FS$310,141,FALSE)),"",VLOOKUP($B116,'[2]1516 Exp_Rev Access'!$F$7:$FS$310,141,FALSE))</f>
        <v>0</v>
      </c>
      <c r="FG116" s="90">
        <f>IF(ISNA(VLOOKUP($B116,'[2]1516 Exp_Rev Access'!$F$7:$FS$310,142,FALSE)),"",VLOOKUP($B116,'[2]1516 Exp_Rev Access'!$F$7:$FS$310,142,FALSE))</f>
        <v>0</v>
      </c>
      <c r="FH116" s="90">
        <f>IF(ISNA(VLOOKUP($B116,'[2]1516 Exp_Rev Access'!$F$7:$FS$310,143,FALSE)),"",VLOOKUP($B116,'[2]1516 Exp_Rev Access'!$F$7:$FS$310,143,FALSE))</f>
        <v>0</v>
      </c>
      <c r="FI116" s="90">
        <f>IF(ISNA(VLOOKUP($B116,'[2]1516 Exp_Rev Access'!$F$7:$FS$310,144,FALSE)),"",VLOOKUP($B116,'[2]1516 Exp_Rev Access'!$F$7:$FS$310,144,FALSE))</f>
        <v>0</v>
      </c>
      <c r="FJ116" s="90">
        <f>IF(ISNA(VLOOKUP($B116,'[2]1516 Exp_Rev Access'!$F$7:$FS$310,145,FALSE)),"",VLOOKUP($B116,'[2]1516 Exp_Rev Access'!$F$7:$FS$310,145,FALSE))</f>
        <v>0</v>
      </c>
      <c r="FK116" s="90">
        <f>IF(ISNA(VLOOKUP($B116,'[2]1516 Exp_Rev Access'!$F$7:$FS$310,146,FALSE)),"",VLOOKUP($B116,'[2]1516 Exp_Rev Access'!$F$7:$FS$310,146,FALSE))</f>
        <v>0</v>
      </c>
      <c r="FL116" s="90">
        <f>IF(ISNA(VLOOKUP($B116,'[2]1516 Exp_Rev Access'!$F$7:$FS$310,1147,FALSE)),"",VLOOKUP($B116,'[2]1516 Exp_Rev Access'!$F$7:$FS$310,147,FALSE))</f>
        <v>0</v>
      </c>
      <c r="FM116" s="90">
        <f>IF(ISNA(VLOOKUP($B116,'[2]1516 Exp_Rev Access'!$F$7:$FS$310,148,FALSE)),"",VLOOKUP($B116,'[2]1516 Exp_Rev Access'!$F$7:$FS$310,148,FALSE))</f>
        <v>0</v>
      </c>
      <c r="FN116" s="90">
        <f>IF(ISNA(VLOOKUP($B116,'[2]1516 Exp_Rev Access'!$F$7:$FS$310,149,FALSE)),"",VLOOKUP($B116,'[2]1516 Exp_Rev Access'!$F$7:$FS$310,149,FALSE))</f>
        <v>0</v>
      </c>
      <c r="FO116" s="90">
        <f>IF(ISNA(VLOOKUP($B116,'[2]1516 Exp_Rev Access'!$F$7:$FS$310,150,FALSE)),"",VLOOKUP($B116,'[2]1516 Exp_Rev Access'!$F$7:$FS$310,150,FALSE))</f>
        <v>0</v>
      </c>
      <c r="FP116" s="90">
        <f>IF(ISNA(VLOOKUP($B116,'[2]1516 Exp_Rev Access'!$F$7:$FS$310,151,FALSE)),"",VLOOKUP($B116,'[2]1516 Exp_Rev Access'!$F$7:$FS$310,151,FALSE))</f>
        <v>0</v>
      </c>
      <c r="FQ116" s="90">
        <f>IF(ISNA(VLOOKUP($B116,'[2]1516 Exp_Rev Access'!$F$7:$FS$310,152,FALSE)),"",VLOOKUP($B116,'[2]1516 Exp_Rev Access'!$F$7:$FS$310,152,FALSE))</f>
        <v>0</v>
      </c>
      <c r="FR116" s="90">
        <f>IF(ISNA(VLOOKUP($B116,'[2]1516 Exp_Rev Access'!$F$7:$FS$310,153,FALSE)),"",VLOOKUP($B116,'[2]1516 Exp_Rev Access'!$F$7:$FS$310,153,FALSE))</f>
        <v>110628.3</v>
      </c>
      <c r="FS116" s="53">
        <f t="shared" ref="FS116:FS128" si="330">SUM(CH116:FR116)</f>
        <v>4901308.6499999994</v>
      </c>
      <c r="FT116" s="92">
        <f t="shared" ref="FT116:FT128" si="331">FS116/E116</f>
        <v>0.11536715900986599</v>
      </c>
      <c r="FU116" s="53">
        <f t="shared" ref="FU116:FU128" si="332">FS116/D116</f>
        <v>1464.4761115095012</v>
      </c>
      <c r="FV116" s="90">
        <f>IF(ISNA(VLOOKUP($B116,'[2]1516 Exp_Rev Access'!$F$7:$FS$310,154,FALSE)),"",VLOOKUP($B116,'[2]1516 Exp_Rev Access'!$F$7:$FS$310,154,FALSE))</f>
        <v>2600</v>
      </c>
      <c r="FW116" s="90">
        <f>IF(ISNA(VLOOKUP($B116,'[2]1516 Exp_Rev Access'!$F$7:$FS$310,155,FALSE)),"",VLOOKUP($B116,'[2]1516 Exp_Rev Access'!$F$7:$FS$310,155,FALSE))</f>
        <v>0</v>
      </c>
      <c r="FX116" s="90">
        <f>IF(ISNA(VLOOKUP($B116,'[2]1516 Exp_Rev Access'!$F$7:$FS$310,156,FALSE)),"",VLOOKUP($B116,'[2]1516 Exp_Rev Access'!$F$7:$FS$310,156,FALSE))</f>
        <v>0</v>
      </c>
      <c r="FY116" s="90">
        <f>IF(ISNA(VLOOKUP($B116,'[2]1516 Exp_Rev Access'!$F$7:$FS$310,157,FALSE)),"",VLOOKUP($B116,'[2]1516 Exp_Rev Access'!$F$7:$FS$310,157,FALSE))</f>
        <v>0</v>
      </c>
      <c r="FZ116" s="90">
        <f>IF(ISNA(VLOOKUP($B116,'[2]1516 Exp_Rev Access'!$F$7:$FS$310,158,FALSE)),"",VLOOKUP($B116,'[2]1516 Exp_Rev Access'!$F$7:$FS$310,158,FALSE))</f>
        <v>0</v>
      </c>
      <c r="GA116" s="90">
        <f>IF(ISNA(VLOOKUP($B116,'[2]1516 Exp_Rev Access'!$F$7:$FS$310,159,FALSE)),"",VLOOKUP($B116,'[2]1516 Exp_Rev Access'!$F$7:$FS$310,159,FALSE))</f>
        <v>0</v>
      </c>
      <c r="GB116" s="90">
        <f>IF(ISNA(VLOOKUP($B116,'[2]1516 Exp_Rev Access'!$F$7:$FS$310,160,FALSE)),"",VLOOKUP($B116,'[2]1516 Exp_Rev Access'!$F$7:$FS$310,160,FALSE))</f>
        <v>14782</v>
      </c>
      <c r="GC116" s="90">
        <f>IF(ISNA(VLOOKUP($B116,'[2]1516 Exp_Rev Access'!$F$7:$FS$310,161,FALSE)),"",VLOOKUP($B116,'[2]1516 Exp_Rev Access'!$F$7:$FS$310,161,FALSE))</f>
        <v>898</v>
      </c>
      <c r="GD116" s="90">
        <f>IF(ISNA(VLOOKUP($B116,'[2]1516 Exp_Rev Access'!$F$7:$FS$310,162,FALSE)),"",VLOOKUP($B116,'[2]1516 Exp_Rev Access'!$F$7:$FS$310,162,FALSE))</f>
        <v>0</v>
      </c>
      <c r="GE116" s="90">
        <f>IF(ISNA(VLOOKUP($B116,'[2]1516 Exp_Rev Access'!$F$7:$FS$310,163,FALSE)),"",VLOOKUP($B116,'[2]1516 Exp_Rev Access'!$F$7:$FS$310,163,FALSE))</f>
        <v>160851.28</v>
      </c>
      <c r="GF116" s="90">
        <f>IF(ISNA(VLOOKUP($B116,'[2]1516 Exp_Rev Access'!$F$7:$FS$310,164,FALSE)),"",VLOOKUP($B116,'[2]1516 Exp_Rev Access'!$F$7:$FS$310,164,FALSE))</f>
        <v>0</v>
      </c>
      <c r="GG116" s="90">
        <f>IF(ISNA(VLOOKUP($B116,'[2]1516 Exp_Rev Access'!$F$7:$FS$310,165,FALSE)),"",VLOOKUP($B116,'[2]1516 Exp_Rev Access'!$F$7:$FS$310,165,FALSE))</f>
        <v>31062.67</v>
      </c>
      <c r="GH116" s="90">
        <f>IF(ISNA(VLOOKUP($B116,'[2]1516 Exp_Rev Access'!$F$7:$FS$310,166,FALSE)),"",VLOOKUP($B116,'[2]1516 Exp_Rev Access'!$F$7:$FS$310,166,FALSE))</f>
        <v>0</v>
      </c>
      <c r="GI116" s="90">
        <f>IF(ISNA(VLOOKUP($B116,'[2]1516 Exp_Rev Access'!$F$7:$FS$310,167,FALSE)),"",VLOOKUP($B116,'[2]1516 Exp_Rev Access'!$F$7:$FS$310,167,FALSE))</f>
        <v>0</v>
      </c>
      <c r="GJ116" s="90">
        <f>IF(ISNA(VLOOKUP($B116,'[2]1516 Exp_Rev Access'!$F$7:$FS$310,168,FALSE)),"",VLOOKUP($B116,'[2]1516 Exp_Rev Access'!$F$7:$FS$310,168,FALSE))</f>
        <v>0</v>
      </c>
      <c r="GK116" s="90">
        <f>IF(ISNA(VLOOKUP($B116,'[2]1516 Exp_Rev Access'!$F$7:$FS$310,169,FALSE)),"",VLOOKUP($B116,'[2]1516 Exp_Rev Access'!$F$7:$FS$310,169,FALSE))</f>
        <v>8102.06</v>
      </c>
      <c r="GL116" s="90">
        <f>IF(ISNA(VLOOKUP($B116,'[2]1516 Exp_Rev Access'!$F$7:$FS$310,170,FALSE)),"",VLOOKUP($B116,'[2]1516 Exp_Rev Access'!$F$7:$FS$310,170,FALSE))</f>
        <v>0</v>
      </c>
      <c r="GM116" s="90">
        <f>IF(ISNA(VLOOKUP($B116,'[2]1516 Exp_Rev Access'!$F$7:$FT$310,171,FALSE)),"",VLOOKUP($B116,'[2]1516 Exp_Rev Access'!$F$7:$FT$310,171,FALSE))</f>
        <v>0</v>
      </c>
      <c r="GN116" s="90">
        <f>IF(ISNA(VLOOKUP($B116,'[2]1516 Exp_Rev Access'!$F$7:$FU$310,172,FALSE)),"",VLOOKUP($B116,'[2]1516 Exp_Rev Access'!$F$7:$FU$310,172,FALSE))</f>
        <v>0</v>
      </c>
      <c r="GO116" s="90">
        <f>IF(ISNA(VLOOKUP($B116,'[2]1516 Exp_Rev Access'!$F$7:$FV$310,173,FALSE)),"",VLOOKUP($B116,'[2]1516 Exp_Rev Access'!$F$7:$FV$310,173,FALSE))</f>
        <v>0</v>
      </c>
      <c r="GP116" s="90">
        <f>IF(ISNA(VLOOKUP($B116,'[2]1516 Exp_Rev Access'!$F$7:$GA$310,174,FALSE)),"",VLOOKUP($B116,'[2]1516 Exp_Rev Access'!$F$7:$GA$310,174,FALSE))</f>
        <v>0</v>
      </c>
      <c r="GQ116" s="90">
        <f>IF(ISNA(VLOOKUP($B116,'[2]1516 Exp_Rev Access'!$F$7:$GA$310,175,FALSE)),"",VLOOKUP($B116,'[2]1516 Exp_Rev Access'!$F$7:$GA$310,175,FALSE))</f>
        <v>0</v>
      </c>
      <c r="GR116" s="90">
        <f>IF(ISNA(VLOOKUP($B116,'[2]1516 Exp_Rev Access'!$F$7:$GA$310,176,FALSE)),"",VLOOKUP($B116,'[2]1516 Exp_Rev Access'!$F$7:$GA$310,176,FALSE))</f>
        <v>0</v>
      </c>
      <c r="GS116" s="90">
        <f>IF(ISNA(VLOOKUP($B116,'[2]1516 Exp_Rev Access'!$F$7:$GA$310,177,FALSE)),"",VLOOKUP($B116,'[2]1516 Exp_Rev Access'!$F$7:$GA$310,177,FALSE))</f>
        <v>0</v>
      </c>
      <c r="GT116" s="90">
        <f>IF(ISNA(VLOOKUP($B116,'[2]1516 Exp_Rev Access'!$F$7:$GA$310,178,FALSE)),"",VLOOKUP($B116,'[2]1516 Exp_Rev Access'!$F$7:$GA$310,178,FALSE))</f>
        <v>0</v>
      </c>
      <c r="GU116" s="53">
        <f t="shared" ref="GU116:GU128" si="333">SUM(FV116:GT116)</f>
        <v>218296.01</v>
      </c>
      <c r="GV116" s="92">
        <f>GU116/E116</f>
        <v>5.1382584316311732E-3</v>
      </c>
      <c r="GW116" s="114">
        <f t="shared" ref="GW116:GW129" si="334">GU116/D116</f>
        <v>65.225292817019238</v>
      </c>
    </row>
    <row r="117" spans="1:222" x14ac:dyDescent="0.2">
      <c r="B117" s="87" t="s">
        <v>327</v>
      </c>
      <c r="C117" s="87" t="s">
        <v>328</v>
      </c>
      <c r="D117" s="88">
        <f>IF(ISNA(VLOOKUP($B117,'[2]1516 enrollment_Rev_Exp by size'!$A$6:$C$325,3,FALSE)),"",VLOOKUP($B117,'[2]1516 enrollment_Rev_Exp by size'!$A$6:$C$325,3,FALSE))</f>
        <v>1685.14</v>
      </c>
      <c r="E117" s="89">
        <v>20723939.100000001</v>
      </c>
      <c r="F117" s="67">
        <f t="shared" si="313"/>
        <v>20723939.100000001</v>
      </c>
      <c r="G117" s="67">
        <f t="shared" si="314"/>
        <v>0</v>
      </c>
      <c r="H117" s="90">
        <f>IF(ISNA(VLOOKUP($B117,'[2]1516 Exp_Rev Access'!$F$7:$FS$310,2,FALSE)),"",VLOOKUP($B117,'[2]1516 Exp_Rev Access'!$F$7:$FS$310,2,FALSE))</f>
        <v>2654930.5699999998</v>
      </c>
      <c r="I117" s="90">
        <f>IF(ISNA(VLOOKUP($B117,'[2]1516 Exp_Rev Access'!$F$7:$FS$310,3,FALSE)),"",VLOOKUP($B117,'[2]1516 Exp_Rev Access'!$F$7:$FS$310,3,FALSE))</f>
        <v>647.79999999999995</v>
      </c>
      <c r="J117" s="90">
        <f>IF(ISNA(VLOOKUP($B117,'[2]1516 Exp_Rev Access'!$F$7:$FS$310,4,FALSE)),"",VLOOKUP($B117,'[2]1516 Exp_Rev Access'!$F$7:$FS$310,4,FALSE))</f>
        <v>19.8</v>
      </c>
      <c r="K117" s="90">
        <f>IF(ISNA(VLOOKUP($B117,'[2]1516 Exp_Rev Access'!$F$7:$FS$310,5,FALSE)),"-",VLOOKUP($B117,'[2]1516 Exp_Rev Access'!$F$7:$FS$310,5,FALSE))</f>
        <v>150442.38</v>
      </c>
      <c r="L117" s="90">
        <f>IF(ISNA(VLOOKUP($B117,'[2]1516 Exp_Rev Access'!$F$7:$FS$310,6,FALSE)),"",VLOOKUP($B117,'[2]1516 Exp_Rev Access'!$F$7:$FS$310,6,FALSE))</f>
        <v>835.06</v>
      </c>
      <c r="M117" s="90">
        <f>IF(ISNA(VLOOKUP($B117,'[2]1516 Exp_Rev Access'!$F$7:$FS$310,7,FALSE)),"",VLOOKUP($B117,'[2]1516 Exp_Rev Access'!$F$7:$FS$310,7,FALSE))</f>
        <v>228.16</v>
      </c>
      <c r="N117" s="53">
        <f t="shared" si="315"/>
        <v>2807103.7699999996</v>
      </c>
      <c r="O117" s="91">
        <f t="shared" si="316"/>
        <v>0.13545223021814418</v>
      </c>
      <c r="P117" s="53">
        <f t="shared" si="317"/>
        <v>1665.7985508622426</v>
      </c>
      <c r="Q117" s="90">
        <f>IF(ISNA(VLOOKUP($B117,'[2]1516 Exp_Rev Access'!$F$7:$FS$310,8,FALSE)),"",VLOOKUP($B117,'[2]1516 Exp_Rev Access'!$F$7:$FS$310,8,FALSE))</f>
        <v>19335.02</v>
      </c>
      <c r="R117" s="90">
        <f>IF(ISNA(VLOOKUP($B117,'[2]1516 Exp_Rev Access'!$F$7:$FS$310,9,FALSE)),"",VLOOKUP($B117,'[2]1516 Exp_Rev Access'!$F$7:$FS$310,9,FALSE))</f>
        <v>0</v>
      </c>
      <c r="S117" s="90">
        <f>IF(ISNA(VLOOKUP($B117,'[2]1516 Exp_Rev Access'!$F$7:$FS$310,10,FALSE)),"",VLOOKUP($B117,'[2]1516 Exp_Rev Access'!$F$7:$FS$310,10,FALSE))</f>
        <v>2360.91</v>
      </c>
      <c r="T117" s="90">
        <f>IF(ISNA(VLOOKUP($B117,'[2]1516 Exp_Rev Access'!$F$7:$FS$310,11,FALSE)),"",VLOOKUP($B117,'[2]1516 Exp_Rev Access'!$F$7:$FS$310,11,FALSE))</f>
        <v>0</v>
      </c>
      <c r="U117" s="90">
        <f>IF(ISNA(VLOOKUP($B117,'[2]1516 Exp_Rev Access'!$F$7:$FS$310,12,FALSE)),"",VLOOKUP($B117,'[2]1516 Exp_Rev Access'!$F$7:$FS$310,12,FALSE))</f>
        <v>0</v>
      </c>
      <c r="V117" s="90">
        <f>IF(ISNA(VLOOKUP($B117,'[2]1516 Exp_Rev Access'!$F$7:$FS$310,13,FALSE)),"",VLOOKUP($B117,'[2]1516 Exp_Rev Access'!$F$7:$FS$310,13,FALSE))</f>
        <v>800</v>
      </c>
      <c r="W117" s="90">
        <f>IF(ISNA(VLOOKUP($B117,'[2]1516 Exp_Rev Access'!$F$7:$FS$310,14,FALSE)),"",VLOOKUP($B117,'[2]1516 Exp_Rev Access'!$F$7:$FS$310,14,FALSE))</f>
        <v>0</v>
      </c>
      <c r="X117" s="90">
        <f>IF(ISNA(VLOOKUP($B117,'[2]1516 Exp_Rev Access'!$F$7:$FS$310,15,FALSE)),"",VLOOKUP($B117,'[2]1516 Exp_Rev Access'!$F$7:$FS$310,15,FALSE))</f>
        <v>0</v>
      </c>
      <c r="Y117" s="90">
        <f>IF(ISNA(VLOOKUP($B117,'[2]1516 Exp_Rev Access'!$F$7:$FS$310,16,FALSE)),"",VLOOKUP($B117,'[2]1516 Exp_Rev Access'!$F$7:$FS$310,16,FALSE))</f>
        <v>19248.75</v>
      </c>
      <c r="Z117" s="90">
        <f>IF(ISNA(VLOOKUP($B117,'[2]1516 Exp_Rev Access'!$F$7:$FS$310,17,FALSE)),"",VLOOKUP($B117,'[2]1516 Exp_Rev Access'!$F$7:$FS$310,17,FALSE))</f>
        <v>740.34</v>
      </c>
      <c r="AA117" s="90">
        <f>IF(ISNA(VLOOKUP($B117,'[2]1516 Exp_Rev Access'!$F$7:$FS$310,18,FALSE)),"",VLOOKUP($B117,'[2]1516 Exp_Rev Access'!$F$7:$FS$310,18,FALSE))</f>
        <v>0</v>
      </c>
      <c r="AB117" s="90">
        <f>IF(ISNA(VLOOKUP($B117,'[2]1516 Exp_Rev Access'!$F$7:$FS$310,19,FALSE)),"",VLOOKUP($B117,'[2]1516 Exp_Rev Access'!$F$7:$FS$310,19,FALSE))</f>
        <v>0</v>
      </c>
      <c r="AC117" s="90">
        <f>IF(ISNA(VLOOKUP($B117,'[2]1516 Exp_Rev Access'!$F$7:$FS$310,20,FALSE)),"",VLOOKUP($B117,'[2]1516 Exp_Rev Access'!$F$7:$FS$310,20,FALSE))</f>
        <v>0</v>
      </c>
      <c r="AD117" s="90">
        <f>IF(ISNA(VLOOKUP($B117,'[2]1516 Exp_Rev Access'!$F$7:$FS$310,21,FALSE)),"",VLOOKUP($B117,'[2]1516 Exp_Rev Access'!$F$7:$FS$310,21,FALSE))</f>
        <v>67856.75</v>
      </c>
      <c r="AE117" s="90">
        <f>IF(ISNA(VLOOKUP($B117,'[2]1516 Exp_Rev Access'!$F$7:$FS$310,22,FALSE)),"",VLOOKUP($B117,'[2]1516 Exp_Rev Access'!$F$7:$FS$310,22,FALSE))</f>
        <v>9740.1200000000008</v>
      </c>
      <c r="AF117" s="90">
        <f>IF(ISNA(VLOOKUP($B117,'[2]1516 Exp_Rev Access'!$F$7:$FS$310,23,FALSE)),"",VLOOKUP($B117,'[2]1516 Exp_Rev Access'!$F$7:$FS$310,23,FALSE))</f>
        <v>0</v>
      </c>
      <c r="AG117" s="90">
        <f>IF(ISNA(VLOOKUP($B117,'[2]1516 Exp_Rev Access'!$F$7:$FS$310,24,FALSE)),"",VLOOKUP($B117,'[2]1516 Exp_Rev Access'!$F$7:$FS$310,24,FALSE))</f>
        <v>43673.120000000003</v>
      </c>
      <c r="AH117" s="90">
        <f>IF(ISNA(VLOOKUP($B117,'[2]1516 Exp_Rev Access'!$F$7:$FS$310,25,FALSE)),"",VLOOKUP($B117,'[2]1516 Exp_Rev Access'!$F$7:$FS$310,25,FALSE))</f>
        <v>289.3</v>
      </c>
      <c r="AI117" s="90">
        <f>IF(ISNA(VLOOKUP($B117,'[2]1516 Exp_Rev Access'!$F$7:$FS$310,26,FALSE)),"",VLOOKUP($B117,'[2]1516 Exp_Rev Access'!$F$7:$FS$310,26,FALSE))</f>
        <v>87980</v>
      </c>
      <c r="AJ117" s="90">
        <f>IF(ISNA(VLOOKUP($B117,'[2]1516 Exp_Rev Access'!$F$7:$FS$310,27,FALSE)),"",VLOOKUP($B117,'[2]1516 Exp_Rev Access'!$F$7:$FS$310,27,FALSE))</f>
        <v>0</v>
      </c>
      <c r="AK117" s="90">
        <f>IF(ISNA(VLOOKUP($B117,'[2]1516 Exp_Rev Access'!$F$7:$FS$310,28,FALSE)),"",VLOOKUP($B117,'[2]1516 Exp_Rev Access'!$F$7:$FS$310,28,FALSE))</f>
        <v>0</v>
      </c>
      <c r="AL117" s="90">
        <f>IF(ISNA(VLOOKUP($B117,'[2]1516 Exp_Rev Access'!$F$7:$FS$310,29,FALSE)),"",VLOOKUP($B117,'[2]1516 Exp_Rev Access'!$F$7:$FS$310,29,FALSE))</f>
        <v>0</v>
      </c>
      <c r="AM117" s="53">
        <f t="shared" si="318"/>
        <v>252024.30999999997</v>
      </c>
      <c r="AN117" s="92">
        <f t="shared" si="319"/>
        <v>1.21610234803286E-2</v>
      </c>
      <c r="AO117" s="68">
        <f t="shared" si="320"/>
        <v>149.55689734977506</v>
      </c>
      <c r="AP117" s="90">
        <f>IF(ISNA(VLOOKUP($B117,'[2]1516 Exp_Rev Access'!$F$7:$FS$310,30,FALSE)),"",VLOOKUP($B117,'[2]1516 Exp_Rev Access'!$F$7:$FS$310,30,FALSE))</f>
        <v>10240097.210000001</v>
      </c>
      <c r="AQ117" s="90">
        <f>IF(ISNA(VLOOKUP($B117,'[2]1516 Exp_Rev Access'!$F$7:$FS$310,31,FALSE)),"",VLOOKUP($B117,'[2]1516 Exp_Rev Access'!$F$7:$FS$310,31,FALSE))</f>
        <v>295504.93</v>
      </c>
      <c r="AR117" s="90">
        <f>IF(ISNA(VLOOKUP($B117,'[2]1516 Exp_Rev Access'!$F$7:$FS$310,32,FALSE)),"",VLOOKUP($B117,'[2]1516 Exp_Rev Access'!$F$7:$FS$310,32,FALSE))</f>
        <v>1535891.8</v>
      </c>
      <c r="AS117" s="90">
        <f>IF(ISNA(VLOOKUP($B117,'[2]1516 Exp_Rev Access'!$F$7:$FS$310,33,FALSE)),"",VLOOKUP($B117,'[2]1516 Exp_Rev Access'!$F$7:$FS$310,33,FALSE))</f>
        <v>0</v>
      </c>
      <c r="AT117" s="90">
        <f>IF(ISNA(VLOOKUP($B117,'[2]1516 Exp_Rev Access'!$F$7:$FS$310,34,FALSE)),"",VLOOKUP($B117,'[2]1516 Exp_Rev Access'!$F$7:$FS$310,34,FALSE))</f>
        <v>0</v>
      </c>
      <c r="AU117" s="53">
        <f t="shared" si="321"/>
        <v>12071493.940000001</v>
      </c>
      <c r="AV117" s="93">
        <f t="shared" si="322"/>
        <v>0.5824903210606327</v>
      </c>
      <c r="AW117" s="53">
        <f t="shared" si="323"/>
        <v>7163.4961724248433</v>
      </c>
      <c r="AX117" s="90">
        <f>IF(ISNA(VLOOKUP($B117,'[2]1516 Exp_Rev Access'!$F$7:$FS$310,35,FALSE)),"",VLOOKUP($B117,'[2]1516 Exp_Rev Access'!$F$7:$FS$310,35,FALSE))</f>
        <v>0</v>
      </c>
      <c r="AY117" s="90">
        <f>IF(ISNA(VLOOKUP($B117,'[2]1516 Exp_Rev Access'!$F$7:$FS$310,36,FALSE)),"",VLOOKUP($B117,'[2]1516 Exp_Rev Access'!$F$7:$FS$310,36,FALSE))</f>
        <v>1371223.97</v>
      </c>
      <c r="AZ117" s="90">
        <f>IF(ISNA(VLOOKUP($B117,'[2]1516 Exp_Rev Access'!$F$7:$FS$310,37,FALSE)),"",VLOOKUP($B117,'[2]1516 Exp_Rev Access'!$F$7:$FS$310,37,FALSE))</f>
        <v>50880.22</v>
      </c>
      <c r="BA117" s="90">
        <f>IF(ISNA(VLOOKUP($B117,'[2]1516 Exp_Rev Access'!$F$7:$FS$310,38,FALSE)),"",VLOOKUP($B117,'[2]1516 Exp_Rev Access'!$F$7:$FS$310,38,FALSE))</f>
        <v>0</v>
      </c>
      <c r="BB117" s="90">
        <f>IF(ISNA(VLOOKUP($B117,'[2]1516 Exp_Rev Access'!$F$7:$FS$310,39,FALSE)),"",VLOOKUP($B117,'[2]1516 Exp_Rev Access'!$F$7:$FS$310,39,FALSE))</f>
        <v>0</v>
      </c>
      <c r="BC117" s="90">
        <f>IF(ISNA(VLOOKUP($B117,'[2]1516 Exp_Rev Access'!$F$7:$FS$310,40,FALSE)),"",VLOOKUP($B117,'[2]1516 Exp_Rev Access'!$F$7:$FS$310,40,FALSE))</f>
        <v>526597.06999999995</v>
      </c>
      <c r="BD117" s="90">
        <f>IF(ISNA(VLOOKUP($B117,'[2]1516 Exp_Rev Access'!$F$7:$FS$310,41,FALSE)),"",VLOOKUP($B117,'[2]1516 Exp_Rev Access'!$F$7:$FS$310,41,FALSE))</f>
        <v>0</v>
      </c>
      <c r="BE117" s="90">
        <f>IF(ISNA(VLOOKUP($B117,'[2]1516 Exp_Rev Access'!$F$7:$FS$310,42,FALSE)),"",VLOOKUP($B117,'[2]1516 Exp_Rev Access'!$F$7:$FS$310,42,FALSE))</f>
        <v>83698.03</v>
      </c>
      <c r="BF117" s="90">
        <f>IF(ISNA(VLOOKUP($B117,'[2]1516 Exp_Rev Access'!$F$7:$FS$310,43,FALSE)),"",VLOOKUP($B117,'[2]1516 Exp_Rev Access'!$F$7:$FS$310,43,FALSE))</f>
        <v>0</v>
      </c>
      <c r="BG117" s="90">
        <f>IF(ISNA(VLOOKUP($B117,'[2]1516 Exp_Rev Access'!$F$7:$FS$310,44,FALSE)),"",VLOOKUP($B117,'[2]1516 Exp_Rev Access'!$F$7:$FS$310,44,FALSE))</f>
        <v>62320.79</v>
      </c>
      <c r="BH117" s="90">
        <f>IF(ISNA(VLOOKUP($B117,'[2]1516 Exp_Rev Access'!$F$7:$FS$310,45,FALSE)),"",VLOOKUP($B117,'[2]1516 Exp_Rev Access'!$F$7:$FS$310,45,FALSE))</f>
        <v>16500.21</v>
      </c>
      <c r="BI117" s="90">
        <f>IF(ISNA(VLOOKUP($B117,'[2]1516 Exp_Rev Access'!$F$7:$FS$310,46,FALSE)),"",VLOOKUP($B117,'[2]1516 Exp_Rev Access'!$F$7:$FS$310,46,FALSE))</f>
        <v>0</v>
      </c>
      <c r="BJ117" s="90">
        <f>IF(ISNA(VLOOKUP($B117,'[2]1516 Exp_Rev Access'!$F$7:$FS$310,47,FALSE)),"",VLOOKUP($B117,'[2]1516 Exp_Rev Access'!$F$7:$FS$310,47,FALSE))</f>
        <v>25783.19</v>
      </c>
      <c r="BK117" s="90">
        <f>IF(ISNA(VLOOKUP($B117,'[2]1516 Exp_Rev Access'!$F$7:$FS$310,48,FALSE)),"",VLOOKUP($B117,'[2]1516 Exp_Rev Access'!$F$7:$FS$310,48,FALSE))</f>
        <v>627329.48</v>
      </c>
      <c r="BL117" s="90">
        <f>IF(ISNA(VLOOKUP($B117,'[2]1516 Exp_Rev Access'!$F$7:$FS$310,49,FALSE)),"",VLOOKUP($B117,'[2]1516 Exp_Rev Access'!$F$7:$FS$310,49,FALSE))</f>
        <v>808.78</v>
      </c>
      <c r="BM117" s="90">
        <f>IF(ISNA(VLOOKUP($B117,'[2]1516 Exp_Rev Access'!$F$7:$FS$310,50,FALSE)),"",VLOOKUP($B117,'[2]1516 Exp_Rev Access'!$F$7:$FS$310,50,FALSE))</f>
        <v>0</v>
      </c>
      <c r="BN117" s="90">
        <f>IF(ISNA(VLOOKUP($B117,'[2]1516 Exp_Rev Access'!$F$7:$FS$310,51,FALSE)),"",VLOOKUP($B117,'[2]1516 Exp_Rev Access'!$F$7:$FS$310,51,FALSE))</f>
        <v>0</v>
      </c>
      <c r="BO117" s="90">
        <f>IF(ISNA(VLOOKUP($B117,'[2]1516 Exp_Rev Access'!$F$7:$FS$310,52,FALSE)),"",VLOOKUP($B117,'[2]1516 Exp_Rev Access'!$F$7:$FS$310,52,FALSE))</f>
        <v>0</v>
      </c>
      <c r="BP117" s="90">
        <f>IF(ISNA(VLOOKUP($B117,'[2]1516 Exp_Rev Access'!$F$7:$FS$310,53,FALSE)),"",VLOOKUP($B117,'[2]1516 Exp_Rev Access'!$F$7:$FS$310,53,FALSE))</f>
        <v>0</v>
      </c>
      <c r="BQ117" s="90">
        <f>IF(ISNA(VLOOKUP($B117,'[2]1516 Exp_Rev Access'!$F$7:$FS$310,54,FALSE)),"",VLOOKUP($B117,'[2]1516 Exp_Rev Access'!$F$7:$FS$310,54,FALSE))</f>
        <v>0</v>
      </c>
      <c r="BR117" s="90">
        <f>IF(ISNA(VLOOKUP($B117,'[2]1516 Exp_Rev Access'!$F$7:$FS$310,55,FALSE)),"",VLOOKUP($B117,'[2]1516 Exp_Rev Access'!$F$7:$FS$310,55,FALSE))</f>
        <v>0</v>
      </c>
      <c r="BS117" s="90">
        <f>IF(ISNA(VLOOKUP($B117,'[2]1516 Exp_Rev Access'!$F$7:$FS$310,56,FALSE)),"",VLOOKUP($B117,'[2]1516 Exp_Rev Access'!$F$7:$FS$310,56,FALSE))</f>
        <v>0</v>
      </c>
      <c r="BT117" s="90">
        <f>IF(ISNA(VLOOKUP($B117,'[2]1516 Exp_Rev Access'!$F$7:$FS$310,57,FALSE)),"",VLOOKUP($B117,'[2]1516 Exp_Rev Access'!$F$7:$FS$310,57,FALSE))</f>
        <v>0</v>
      </c>
      <c r="BU117" s="90">
        <f>IF(ISNA(VLOOKUP($B117,'[2]1516 Exp_Rev Access'!$F$7:$FS$310,58,FALSE)),"",VLOOKUP($B117,'[2]1516 Exp_Rev Access'!$F$7:$FS$310,58,FALSE))</f>
        <v>0</v>
      </c>
      <c r="BV117" s="53">
        <f t="shared" si="324"/>
        <v>2765141.7399999998</v>
      </c>
      <c r="BW117" s="92">
        <f t="shared" si="325"/>
        <v>0.13342742065865265</v>
      </c>
      <c r="BX117" s="68">
        <f t="shared" si="326"/>
        <v>1640.8973379066426</v>
      </c>
      <c r="BY117" s="90">
        <f>IF(ISNA(VLOOKUP($B117,'[2]1516 Exp_Rev Access'!$F$7:$FS$310,59,FALSE)),"",VLOOKUP($B117,'[2]1516 Exp_Rev Access'!$F$7:$FS$310,59,FALSE))</f>
        <v>0</v>
      </c>
      <c r="BZ117" s="90">
        <f>IF(ISNA(VLOOKUP($B117,'[2]1516 Exp_Rev Access'!$F$7:$FS$310,60,FALSE)),"",VLOOKUP($B117,'[2]1516 Exp_Rev Access'!$F$7:$FS$310,60,FALSE))</f>
        <v>0</v>
      </c>
      <c r="CA117" s="90">
        <f>IF(ISNA(VLOOKUP($B117,'[2]1516 Exp_Rev Access'!$F$7:$FS$310,61,FALSE)),"",VLOOKUP($B117,'[2]1516 Exp_Rev Access'!$F$7:$FS$310,61,FALSE))</f>
        <v>0</v>
      </c>
      <c r="CB117" s="90">
        <f>IF(ISNA(VLOOKUP($B117,'[2]1516 Exp_Rev Access'!$F$7:$FS$310,62,FALSE)),"",VLOOKUP($B117,'[2]1516 Exp_Rev Access'!$F$7:$FS$310,62,FALSE))</f>
        <v>1477.1</v>
      </c>
      <c r="CC117" s="90">
        <f>IF(ISNA(VLOOKUP($B117,'[2]1516 Exp_Rev Access'!$F$7:$FS$310,63,FALSE)),"",VLOOKUP($B117,'[2]1516 Exp_Rev Access'!$F$7:$FS$310,63,FALSE))</f>
        <v>24960.65</v>
      </c>
      <c r="CD117" s="90">
        <f>IF(ISNA(VLOOKUP($B117,'[2]1516 Exp_Rev Access'!$F$7:$FS$310,64,FALSE)),"",VLOOKUP($B117,'[2]1516 Exp_Rev Access'!$F$7:$FS$310,64,FALSE))</f>
        <v>0</v>
      </c>
      <c r="CE117" s="53">
        <f t="shared" si="327"/>
        <v>26437.75</v>
      </c>
      <c r="CF117" s="92">
        <f t="shared" si="328"/>
        <v>1.2757106586942246E-3</v>
      </c>
      <c r="CG117" s="94">
        <f t="shared" si="329"/>
        <v>15.68875583037611</v>
      </c>
      <c r="CH117" s="90">
        <f>IF(ISNA(VLOOKUP($B117,'[2]1516 Exp_Rev Access'!$F$7:$FS$310,65,FALSE)),"",VLOOKUP($B117,'[2]1516 Exp_Rev Access'!$F$7:$FS$310,65,FALSE))</f>
        <v>0</v>
      </c>
      <c r="CI117" s="90">
        <f>IF(ISNA(VLOOKUP($B117,'[2]1516 Exp_Rev Access'!$F$7:$FS$310,66,FALSE)),"",VLOOKUP($B117,'[2]1516 Exp_Rev Access'!$F$7:$FS$310,66,FALSE))</f>
        <v>0</v>
      </c>
      <c r="CJ117" s="90">
        <f>IF(ISNA(VLOOKUP($B117,'[2]1516 Exp_Rev Access'!$F$7:$FS$310,67,FALSE)),"",VLOOKUP($B117,'[2]1516 Exp_Rev Access'!$F$7:$FS$310,67,FALSE))</f>
        <v>0</v>
      </c>
      <c r="CK117" s="90">
        <f>IF(ISNA(VLOOKUP($B117,'[2]1516 Exp_Rev Access'!$F$7:$FS$310,68,FALSE)),"",VLOOKUP($B117,'[2]1516 Exp_Rev Access'!$F$7:$FS$310,68,FALSE))</f>
        <v>0</v>
      </c>
      <c r="CL117" s="90">
        <f>IF(ISNA(VLOOKUP($B117,'[2]1516 Exp_Rev Access'!$F$7:$FS$310,69,FALSE)),"",VLOOKUP($B117,'[2]1516 Exp_Rev Access'!$F$7:$FS$310,69,FALSE))</f>
        <v>0</v>
      </c>
      <c r="CM117" s="90">
        <f>IF(ISNA(VLOOKUP($B117,'[2]1516 Exp_Rev Access'!$F$7:$FS$310,70,FALSE)),"",VLOOKUP($B117,'[2]1516 Exp_Rev Access'!$F$7:$FS$310,70,FALSE))</f>
        <v>0</v>
      </c>
      <c r="CN117" s="90">
        <f>IF(ISNA(VLOOKUP($B117,'[2]1516 Exp_Rev Access'!$F$7:$FS$310,71,FALSE)),"",VLOOKUP($B117,'[2]1516 Exp_Rev Access'!$F$7:$FS$310,71,FALSE))</f>
        <v>0</v>
      </c>
      <c r="CO117" s="90">
        <f>IF(ISNA(VLOOKUP($B117,'[2]1516 Exp_Rev Access'!$F$7:$FS$310,72,FALSE)),"",VLOOKUP($B117,'[2]1516 Exp_Rev Access'!$F$7:$FS$310,72,FALSE))</f>
        <v>0</v>
      </c>
      <c r="CP117" s="90">
        <f>IF(ISNA(VLOOKUP($B117,'[2]1516 Exp_Rev Access'!$F$7:$FS$310,73,FALSE)),"",VLOOKUP($B117,'[2]1516 Exp_Rev Access'!$F$7:$FS$310,73,FALSE))</f>
        <v>0</v>
      </c>
      <c r="CQ117" s="90">
        <f>IF(ISNA(VLOOKUP($B117,'[2]1516 Exp_Rev Access'!$F$7:$FS$310,74,FALSE)),"",VLOOKUP($B117,'[2]1516 Exp_Rev Access'!$F$7:$FS$310,74,FALSE))</f>
        <v>389010</v>
      </c>
      <c r="CR117" s="90">
        <f>IF(ISNA(VLOOKUP($B117,'[2]1516 Exp_Rev Access'!$F$7:$FS$310,75,FALSE)),"",VLOOKUP($B117,'[2]1516 Exp_Rev Access'!$F$7:$FS$310,75,FALSE))</f>
        <v>0</v>
      </c>
      <c r="CS117" s="90">
        <f>IF(ISNA(VLOOKUP($B117,'[2]1516 Exp_Rev Access'!$F$7:$FS$310,76,FALSE)),"",VLOOKUP($B117,'[2]1516 Exp_Rev Access'!$F$7:$FS$310,76,FALSE))</f>
        <v>16402</v>
      </c>
      <c r="CT117" s="90">
        <f>IF(ISNA(VLOOKUP($B117,'[2]1516 Exp_Rev Access'!$F$7:$FS$310,77,FALSE)),"",VLOOKUP($B117,'[2]1516 Exp_Rev Access'!$F$7:$FS$310,77,FALSE))</f>
        <v>0</v>
      </c>
      <c r="CU117" s="90">
        <f>IF(ISNA(VLOOKUP($B117,'[2]1516 Exp_Rev Access'!$F$7:$FS$310,78,FALSE)),"",VLOOKUP($B117,'[2]1516 Exp_Rev Access'!$F$7:$FS$310,78,FALSE))</f>
        <v>670540.23</v>
      </c>
      <c r="CV117" s="90">
        <f>IF(ISNA(VLOOKUP($B117,'[2]1516 Exp_Rev Access'!$F$7:$FS$310,79,FALSE)),"",VLOOKUP($B117,'[2]1516 Exp_Rev Access'!$F$7:$FS$310,79,FALSE))</f>
        <v>144802.82999999999</v>
      </c>
      <c r="CW117" s="90">
        <f>IF(ISNA(VLOOKUP($B117,'[2]1516 Exp_Rev Access'!$F$7:$FS$310,80,FALSE)),"",VLOOKUP($B117,'[2]1516 Exp_Rev Access'!$F$7:$FS$310,80,FALSE))</f>
        <v>0</v>
      </c>
      <c r="CX117" s="90">
        <f>IF(ISNA(VLOOKUP($B117,'[2]1516 Exp_Rev Access'!$F$7:$FS$310,81,FALSE)),"",VLOOKUP($B117,'[2]1516 Exp_Rev Access'!$F$7:$FS$310,81,FALSE))</f>
        <v>0</v>
      </c>
      <c r="CY117" s="90">
        <f>IF(ISNA(VLOOKUP($B117,'[2]1516 Exp_Rev Access'!$F$7:$FS$310,82,FALSE)),"",VLOOKUP($B117,'[2]1516 Exp_Rev Access'!$F$7:$FS$310,82,FALSE))</f>
        <v>0</v>
      </c>
      <c r="CZ117" s="90">
        <f>IF(ISNA(VLOOKUP($B117,'[2]1516 Exp_Rev Access'!$F$7:$FS$310,83,FALSE)),"",VLOOKUP($B117,'[2]1516 Exp_Rev Access'!$F$7:$FS$310,83,FALSE))</f>
        <v>0</v>
      </c>
      <c r="DA117" s="90">
        <f>IF(ISNA(VLOOKUP($B117,'[2]1516 Exp_Rev Access'!$F$7:$FS$310,84,FALSE)),"",VLOOKUP($B117,'[2]1516 Exp_Rev Access'!$F$7:$FS$310,84,FALSE))</f>
        <v>0</v>
      </c>
      <c r="DB117" s="90">
        <f>IF(ISNA(VLOOKUP($B117,'[2]1516 Exp_Rev Access'!$F$7:$FS$310,85,FALSE)),"",VLOOKUP($B117,'[2]1516 Exp_Rev Access'!$F$7:$FS$310,85,FALSE))</f>
        <v>0</v>
      </c>
      <c r="DC117" s="90">
        <f>IF(ISNA(VLOOKUP($B117,'[2]1516 Exp_Rev Access'!$F$7:$FS$310,86,FALSE)),"",VLOOKUP($B117,'[2]1516 Exp_Rev Access'!$F$7:$FS$310,86,FALSE))</f>
        <v>0</v>
      </c>
      <c r="DD117" s="90">
        <f>IF(ISNA(VLOOKUP($B117,'[2]1516 Exp_Rev Access'!$F$7:$FS$310,87,FALSE)),"",VLOOKUP($B117,'[2]1516 Exp_Rev Access'!$F$7:$FS$310,87,FALSE))</f>
        <v>0</v>
      </c>
      <c r="DE117" s="90">
        <f>IF(ISNA(VLOOKUP($B117,'[2]1516 Exp_Rev Access'!$F$7:$FS$310,88,FALSE)),"",VLOOKUP($B117,'[2]1516 Exp_Rev Access'!$F$7:$FS$310,88,FALSE))</f>
        <v>0</v>
      </c>
      <c r="DF117" s="90">
        <f>IF(ISNA(VLOOKUP($B117,'[2]1516 Exp_Rev Access'!$F$7:$FS$310,89,FALSE)),"",VLOOKUP($B117,'[2]1516 Exp_Rev Access'!$F$7:$FS$310,89,FALSE))</f>
        <v>0</v>
      </c>
      <c r="DG117" s="90">
        <f>IF(ISNA(VLOOKUP($B117,'[2]1516 Exp_Rev Access'!$F$7:$FS$310,90,FALSE)),"",VLOOKUP($B117,'[2]1516 Exp_Rev Access'!$F$7:$FS$310,90,FALSE))</f>
        <v>4501.51</v>
      </c>
      <c r="DH117" s="90">
        <f>IF(ISNA(VLOOKUP($B117,'[2]1516 Exp_Rev Access'!$F$7:$FS$310,91,FALSE)),"",VLOOKUP($B117,'[2]1516 Exp_Rev Access'!$F$7:$FS$310,91,FALSE))</f>
        <v>31661.13</v>
      </c>
      <c r="DI117" s="90">
        <f>IF(ISNA(VLOOKUP($B117,'[2]1516 Exp_Rev Access'!$F$7:$FS$310,92,FALSE)),"",VLOOKUP($B117,'[2]1516 Exp_Rev Access'!$F$7:$FS$310,92,FALSE))</f>
        <v>801505.55</v>
      </c>
      <c r="DJ117" s="90">
        <f>IF(ISNA(VLOOKUP($B117,'[2]1516 Exp_Rev Access'!$F$7:$FS$310,93,FALSE)),"",VLOOKUP($B117,'[2]1516 Exp_Rev Access'!$F$7:$FS$310,93,FALSE))</f>
        <v>0</v>
      </c>
      <c r="DK117" s="90">
        <f>IF(ISNA(VLOOKUP($B117,'[2]1516 Exp_Rev Access'!$F$7:$FS$310,94,FALSE)),"",VLOOKUP($B117,'[2]1516 Exp_Rev Access'!$F$7:$FS$310,94,FALSE))</f>
        <v>0</v>
      </c>
      <c r="DL117" s="90">
        <f>IF(ISNA(VLOOKUP($B117,'[2]1516 Exp_Rev Access'!$F$7:$FS$310,95,FALSE)),"",VLOOKUP($B117,'[2]1516 Exp_Rev Access'!$F$7:$FS$310,95,FALSE))</f>
        <v>0</v>
      </c>
      <c r="DM117" s="90">
        <f>IF(ISNA(VLOOKUP($B117,'[2]1516 Exp_Rev Access'!$F$7:$FS$310,96,FALSE)),"",VLOOKUP($B117,'[2]1516 Exp_Rev Access'!$F$7:$FS$310,96,FALSE))</f>
        <v>0</v>
      </c>
      <c r="DN117" s="90">
        <f>IF(ISNA(VLOOKUP($B117,'[2]1516 Exp_Rev Access'!$F$7:$FS$310,97,FALSE)),"",VLOOKUP($B117,'[2]1516 Exp_Rev Access'!$F$7:$FS$310,97,FALSE))</f>
        <v>0</v>
      </c>
      <c r="DO117" s="90">
        <f>IF(ISNA(VLOOKUP($B117,'[2]1516 Exp_Rev Access'!$F$7:$FS$310,98,FALSE)),"",VLOOKUP($B117,'[2]1516 Exp_Rev Access'!$F$7:$FS$310,98,FALSE))</f>
        <v>0</v>
      </c>
      <c r="DP117" s="90">
        <f>IF(ISNA(VLOOKUP($B117,'[2]1516 Exp_Rev Access'!$F$7:$FS$310,99,FALSE)),"",VLOOKUP($B117,'[2]1516 Exp_Rev Access'!$F$7:$FS$310,99,FALSE))</f>
        <v>0</v>
      </c>
      <c r="DQ117" s="90">
        <f>IF(ISNA(VLOOKUP($B117,'[2]1516 Exp_Rev Access'!$F$7:$FS$310,100,FALSE)),"",VLOOKUP($B117,'[2]1516 Exp_Rev Access'!$F$7:$FS$310,100,FALSE))</f>
        <v>0</v>
      </c>
      <c r="DR117" s="90">
        <f>IF(ISNA(VLOOKUP($B117,'[2]1516 Exp_Rev Access'!$F$7:$FS$310,101,FALSE)),"",VLOOKUP($B117,'[2]1516 Exp_Rev Access'!$F$7:$FS$310,101,FALSE))</f>
        <v>0</v>
      </c>
      <c r="DS117" s="90">
        <f>IF(ISNA(VLOOKUP($B117,'[2]1516 Exp_Rev Access'!$F$7:$FS$310,102,FALSE)),"",VLOOKUP($B117,'[2]1516 Exp_Rev Access'!$F$7:$FS$310,102,FALSE))</f>
        <v>0</v>
      </c>
      <c r="DT117" s="90">
        <f>IF(ISNA(VLOOKUP($B117,'[2]1516 Exp_Rev Access'!$F$7:$FS$310,103,FALSE)),"",VLOOKUP($B117,'[2]1516 Exp_Rev Access'!$F$7:$FS$310,103,FALSE))</f>
        <v>0</v>
      </c>
      <c r="DU117" s="90">
        <f>IF(ISNA(VLOOKUP($B117,'[2]1516 Exp_Rev Access'!$F$7:$FS$310,104,FALSE)),"",VLOOKUP($B117,'[2]1516 Exp_Rev Access'!$F$7:$FS$310,104,FALSE))</f>
        <v>0</v>
      </c>
      <c r="DV117" s="90">
        <f>IF(ISNA(VLOOKUP($B117,'[2]1516 Exp_Rev Access'!$F$7:$FS$310,105,FALSE)),"",VLOOKUP($B117,'[2]1516 Exp_Rev Access'!$F$7:$FS$310,105,FALSE))</f>
        <v>0</v>
      </c>
      <c r="DW117" s="90">
        <f>IF(ISNA(VLOOKUP($B117,'[2]1516 Exp_Rev Access'!$F$7:$FS$310,106,FALSE)),"",VLOOKUP($B117,'[2]1516 Exp_Rev Access'!$F$7:$FS$310,106,FALSE))</f>
        <v>0</v>
      </c>
      <c r="DX117" s="90">
        <f>IF(ISNA(VLOOKUP($B117,'[2]1516 Exp_Rev Access'!$F$7:$FS$310,107,FALSE)),"",VLOOKUP($B117,'[2]1516 Exp_Rev Access'!$F$7:$FS$310,107,FALSE))</f>
        <v>0</v>
      </c>
      <c r="DY117" s="90">
        <f>IF(ISNA(VLOOKUP($B117,'[2]1516 Exp_Rev Access'!$F$7:$FS$310,108,FALSE)),"",VLOOKUP($B117,'[2]1516 Exp_Rev Access'!$F$7:$FS$310,108,FALSE))</f>
        <v>0</v>
      </c>
      <c r="DZ117" s="90">
        <f>IF(ISNA(VLOOKUP($B117,'[2]1516 Exp_Rev Access'!$F$7:$FS$310,109,FALSE)),"",VLOOKUP($B117,'[2]1516 Exp_Rev Access'!$F$7:$FS$310,109,FALSE))</f>
        <v>0</v>
      </c>
      <c r="EA117" s="90">
        <f>IF(ISNA(VLOOKUP($B117,'[2]1516 Exp_Rev Access'!$F$7:$FS$310,110,FALSE)),"",VLOOKUP($B117,'[2]1516 Exp_Rev Access'!$F$7:$FS$310,110,FALSE))</f>
        <v>0</v>
      </c>
      <c r="EB117" s="90">
        <f>IF(ISNA(VLOOKUP($B117,'[2]1516 Exp_Rev Access'!$F$7:$FS$310,111,FALSE)),"",VLOOKUP($B117,'[2]1516 Exp_Rev Access'!$F$7:$FS$310,111,FALSE))</f>
        <v>0</v>
      </c>
      <c r="EC117" s="90">
        <f>IF(ISNA(VLOOKUP($B117,'[2]1516 Exp_Rev Access'!$F$7:$FS$310,112,FALSE)),"",VLOOKUP($B117,'[2]1516 Exp_Rev Access'!$F$7:$FS$310,112,FALSE))</f>
        <v>0</v>
      </c>
      <c r="ED117" s="90">
        <f>IF(ISNA(VLOOKUP($B117,'[2]1516 Exp_Rev Access'!$F$7:$FS$310,113,FALSE)),"",VLOOKUP($B117,'[2]1516 Exp_Rev Access'!$F$7:$FS$310,113,FALSE))</f>
        <v>0</v>
      </c>
      <c r="EE117" s="90">
        <f>IF(ISNA(VLOOKUP($B117,'[2]1516 Exp_Rev Access'!$F$7:$FS$310,114,FALSE)),"",VLOOKUP($B117,'[2]1516 Exp_Rev Access'!$F$7:$FS$310,114,FALSE))</f>
        <v>0</v>
      </c>
      <c r="EF117" s="90">
        <f>IF(ISNA(VLOOKUP($B117,'[2]1516 Exp_Rev Access'!$F$7:$FS$310,115,FALSE)),"",VLOOKUP($B117,'[2]1516 Exp_Rev Access'!$F$7:$FS$310,115,FALSE))</f>
        <v>0</v>
      </c>
      <c r="EG117" s="90">
        <f>IF(ISNA(VLOOKUP($B117,'[2]1516 Exp_Rev Access'!$F$7:$FS$310,116,FALSE)),"",VLOOKUP($B117,'[2]1516 Exp_Rev Access'!$F$7:$FS$310,116,FALSE))</f>
        <v>10927.93</v>
      </c>
      <c r="EH117" s="90">
        <f>IF(ISNA(VLOOKUP($B117,'[2]1516 Exp_Rev Access'!$F$7:$FS$310,117,FALSE)),"",VLOOKUP($B117,'[2]1516 Exp_Rev Access'!$F$7:$FS$310,117,FALSE))</f>
        <v>0</v>
      </c>
      <c r="EI117" s="90">
        <f>IF(ISNA(VLOOKUP($B117,'[2]1516 Exp_Rev Access'!$F$7:$FS$310,118,FALSE)),"",VLOOKUP($B117,'[2]1516 Exp_Rev Access'!$F$7:$FS$310,118,FALSE))</f>
        <v>0</v>
      </c>
      <c r="EJ117" s="90">
        <f>IF(ISNA(VLOOKUP($B117,'[2]1516 Exp_Rev Access'!$F$7:$FS$310,119,FALSE)),"",VLOOKUP($B117,'[2]1516 Exp_Rev Access'!$F$7:$FS$310,119,FALSE))</f>
        <v>0</v>
      </c>
      <c r="EK117" s="90">
        <f>IF(ISNA(VLOOKUP($B117,'[2]1516 Exp_Rev Access'!$F$7:$FS$310,120,FALSE)),"",VLOOKUP($B117,'[2]1516 Exp_Rev Access'!$F$7:$FS$310,120,FALSE))</f>
        <v>0</v>
      </c>
      <c r="EL117" s="90">
        <f>IF(ISNA(VLOOKUP($B117,'[2]1516 Exp_Rev Access'!$F$7:$FS$310,121,FALSE)),"",VLOOKUP($B117,'[2]1516 Exp_Rev Access'!$F$7:$FS$310,121,FALSE))</f>
        <v>0</v>
      </c>
      <c r="EM117" s="90">
        <f>IF(ISNA(VLOOKUP($B117,'[2]1516 Exp_Rev Access'!$F$7:$FS$310,122,FALSE)),"",VLOOKUP($B117,'[2]1516 Exp_Rev Access'!$F$7:$FS$310,122,FALSE))</f>
        <v>0</v>
      </c>
      <c r="EN117" s="90">
        <f>IF(ISNA(VLOOKUP($B117,'[2]1516 Exp_Rev Access'!$F$7:$FS$310,123,FALSE)),"",VLOOKUP($B117,'[2]1516 Exp_Rev Access'!$F$7:$FS$310,123,FALSE))</f>
        <v>0</v>
      </c>
      <c r="EO117" s="90">
        <f>IF(ISNA(VLOOKUP($B117,'[2]1516 Exp_Rev Access'!$F$7:$FS$310,124,FALSE)),"",VLOOKUP($B117,'[2]1516 Exp_Rev Access'!$F$7:$FS$310,124,FALSE))</f>
        <v>1350</v>
      </c>
      <c r="EP117" s="90">
        <f>IF(ISNA(VLOOKUP($B117,'[2]1516 Exp_Rev Access'!$F$7:$FS$310,125,FALSE)),"",VLOOKUP($B117,'[2]1516 Exp_Rev Access'!$F$7:$FS$310,125,FALSE))</f>
        <v>0</v>
      </c>
      <c r="EQ117" s="90">
        <f>IF(ISNA(VLOOKUP($B117,'[2]1516 Exp_Rev Access'!$F$7:$FS$310,126,FALSE)),"",VLOOKUP($B117,'[2]1516 Exp_Rev Access'!$F$7:$FS$310,126,FALSE))</f>
        <v>0</v>
      </c>
      <c r="ER117" s="90">
        <f>IF(ISNA(VLOOKUP($B117,'[2]1516 Exp_Rev Access'!$F$7:$FS$310,127,FALSE)),"",VLOOKUP($B117,'[2]1516 Exp_Rev Access'!$F$7:$FS$310,127,FALSE))</f>
        <v>0</v>
      </c>
      <c r="ES117" s="90">
        <f>IF(ISNA(VLOOKUP($B117,'[2]1516 Exp_Rev Access'!$F$7:$FS$310,128,FALSE)),"",VLOOKUP($B117,'[2]1516 Exp_Rev Access'!$F$7:$FS$310,128,FALSE))</f>
        <v>0</v>
      </c>
      <c r="ET117" s="90">
        <f>IF(ISNA(VLOOKUP($B117,'[2]1516 Exp_Rev Access'!$F$7:$FS$310,129,FALSE)),"",VLOOKUP($B117,'[2]1516 Exp_Rev Access'!$F$7:$FS$310,129,FALSE))</f>
        <v>0</v>
      </c>
      <c r="EU117" s="90">
        <f>IF(ISNA(VLOOKUP($B117,'[2]1516 Exp_Rev Access'!$F$7:$FS$310,130,FALSE)),"",VLOOKUP($B117,'[2]1516 Exp_Rev Access'!$F$7:$FS$310,130,FALSE))</f>
        <v>0</v>
      </c>
      <c r="EV117" s="90">
        <f>IF(ISNA(VLOOKUP($B117,'[2]1516 Exp_Rev Access'!$F$7:$FS$310,131,FALSE)),"",VLOOKUP($B117,'[2]1516 Exp_Rev Access'!$F$7:$FS$310,131,FALSE))</f>
        <v>0</v>
      </c>
      <c r="EW117" s="90">
        <f>IF(ISNA(VLOOKUP($B117,'[2]1516 Exp_Rev Access'!$F$7:$FS$310,132,FALSE)),"",VLOOKUP($B117,'[2]1516 Exp_Rev Access'!$F$7:$FS$310,132,FALSE))</f>
        <v>0</v>
      </c>
      <c r="EX117" s="90">
        <f>IF(ISNA(VLOOKUP($B117,'[2]1516 Exp_Rev Access'!$F$7:$FS$310,133,FALSE)),"",VLOOKUP($B117,'[2]1516 Exp_Rev Access'!$F$7:$FS$310,133,FALSE))</f>
        <v>0</v>
      </c>
      <c r="EY117" s="90">
        <f>IF(ISNA(VLOOKUP($B117,'[2]1516 Exp_Rev Access'!$F$7:$FS$310,134,FALSE)),"",VLOOKUP($B117,'[2]1516 Exp_Rev Access'!$F$7:$FS$310,134,FALSE))</f>
        <v>0</v>
      </c>
      <c r="EZ117" s="90">
        <f>IF(ISNA(VLOOKUP($B117,'[2]1516 Exp_Rev Access'!$F$7:$FS$310,135,FALSE)),"",VLOOKUP($B117,'[2]1516 Exp_Rev Access'!$F$7:$FS$310,135,FALSE))</f>
        <v>0</v>
      </c>
      <c r="FA117" s="90">
        <f>IF(ISNA(VLOOKUP($B117,'[2]1516 Exp_Rev Access'!$F$7:$FS$310,136,FALSE)),"",VLOOKUP($B117,'[2]1516 Exp_Rev Access'!$F$7:$FS$310,136,FALSE))</f>
        <v>0</v>
      </c>
      <c r="FB117" s="90">
        <f>IF(ISNA(VLOOKUP($B117,'[2]1516 Exp_Rev Access'!$F$7:$FS$310,137,FALSE)),"",VLOOKUP($B117,'[2]1516 Exp_Rev Access'!$F$7:$FS$310,137,FALSE))</f>
        <v>0</v>
      </c>
      <c r="FC117" s="90">
        <f>IF(ISNA(VLOOKUP($B117,'[2]1516 Exp_Rev Access'!$F$7:$FS$310,138,FALSE)),"",VLOOKUP($B117,'[2]1516 Exp_Rev Access'!$F$7:$FS$310,138,FALSE))</f>
        <v>0</v>
      </c>
      <c r="FD117" s="90">
        <f>IF(ISNA(VLOOKUP($B117,'[2]1516 Exp_Rev Access'!$F$7:$FS$310,139,FALSE)),"",VLOOKUP($B117,'[2]1516 Exp_Rev Access'!$F$7:$FS$310,139,FALSE))</f>
        <v>0</v>
      </c>
      <c r="FE117" s="90">
        <f>IF(ISNA(VLOOKUP($B117,'[2]1516 Exp_Rev Access'!$F$7:$FS$310,140,FALSE)),"",VLOOKUP($B117,'[2]1516 Exp_Rev Access'!$F$7:$FS$310,140,FALSE))</f>
        <v>0</v>
      </c>
      <c r="FF117" s="90">
        <f>IF(ISNA(VLOOKUP($B117,'[2]1516 Exp_Rev Access'!$F$7:$FS$310,141,FALSE)),"",VLOOKUP($B117,'[2]1516 Exp_Rev Access'!$F$7:$FS$310,141,FALSE))</f>
        <v>0</v>
      </c>
      <c r="FG117" s="90">
        <f>IF(ISNA(VLOOKUP($B117,'[2]1516 Exp_Rev Access'!$F$7:$FS$310,142,FALSE)),"",VLOOKUP($B117,'[2]1516 Exp_Rev Access'!$F$7:$FS$310,142,FALSE))</f>
        <v>0</v>
      </c>
      <c r="FH117" s="90">
        <f>IF(ISNA(VLOOKUP($B117,'[2]1516 Exp_Rev Access'!$F$7:$FS$310,143,FALSE)),"",VLOOKUP($B117,'[2]1516 Exp_Rev Access'!$F$7:$FS$310,143,FALSE))</f>
        <v>0</v>
      </c>
      <c r="FI117" s="90">
        <f>IF(ISNA(VLOOKUP($B117,'[2]1516 Exp_Rev Access'!$F$7:$FS$310,144,FALSE)),"",VLOOKUP($B117,'[2]1516 Exp_Rev Access'!$F$7:$FS$310,144,FALSE))</f>
        <v>0</v>
      </c>
      <c r="FJ117" s="90">
        <f>IF(ISNA(VLOOKUP($B117,'[2]1516 Exp_Rev Access'!$F$7:$FS$310,145,FALSE)),"",VLOOKUP($B117,'[2]1516 Exp_Rev Access'!$F$7:$FS$310,145,FALSE))</f>
        <v>0</v>
      </c>
      <c r="FK117" s="90">
        <f>IF(ISNA(VLOOKUP($B117,'[2]1516 Exp_Rev Access'!$F$7:$FS$310,146,FALSE)),"",VLOOKUP($B117,'[2]1516 Exp_Rev Access'!$F$7:$FS$310,146,FALSE))</f>
        <v>0</v>
      </c>
      <c r="FL117" s="90">
        <f>IF(ISNA(VLOOKUP($B117,'[2]1516 Exp_Rev Access'!$F$7:$FS$310,1147,FALSE)),"",VLOOKUP($B117,'[2]1516 Exp_Rev Access'!$F$7:$FS$310,147,FALSE))</f>
        <v>0</v>
      </c>
      <c r="FM117" s="90">
        <f>IF(ISNA(VLOOKUP($B117,'[2]1516 Exp_Rev Access'!$F$7:$FS$310,148,FALSE)),"",VLOOKUP($B117,'[2]1516 Exp_Rev Access'!$F$7:$FS$310,148,FALSE))</f>
        <v>0</v>
      </c>
      <c r="FN117" s="90">
        <f>IF(ISNA(VLOOKUP($B117,'[2]1516 Exp_Rev Access'!$F$7:$FS$310,149,FALSE)),"",VLOOKUP($B117,'[2]1516 Exp_Rev Access'!$F$7:$FS$310,149,FALSE))</f>
        <v>0</v>
      </c>
      <c r="FO117" s="90">
        <f>IF(ISNA(VLOOKUP($B117,'[2]1516 Exp_Rev Access'!$F$7:$FS$310,150,FALSE)),"",VLOOKUP($B117,'[2]1516 Exp_Rev Access'!$F$7:$FS$310,150,FALSE))</f>
        <v>0</v>
      </c>
      <c r="FP117" s="90">
        <f>IF(ISNA(VLOOKUP($B117,'[2]1516 Exp_Rev Access'!$F$7:$FS$310,151,FALSE)),"",VLOOKUP($B117,'[2]1516 Exp_Rev Access'!$F$7:$FS$310,151,FALSE))</f>
        <v>0</v>
      </c>
      <c r="FQ117" s="90">
        <f>IF(ISNA(VLOOKUP($B117,'[2]1516 Exp_Rev Access'!$F$7:$FS$310,152,FALSE)),"",VLOOKUP($B117,'[2]1516 Exp_Rev Access'!$F$7:$FS$310,152,FALSE))</f>
        <v>0</v>
      </c>
      <c r="FR117" s="90">
        <f>IF(ISNA(VLOOKUP($B117,'[2]1516 Exp_Rev Access'!$F$7:$FS$310,153,FALSE)),"",VLOOKUP($B117,'[2]1516 Exp_Rev Access'!$F$7:$FS$310,153,FALSE))</f>
        <v>56002.47</v>
      </c>
      <c r="FS117" s="53">
        <f t="shared" si="330"/>
        <v>2126703.65</v>
      </c>
      <c r="FT117" s="92">
        <f t="shared" si="331"/>
        <v>0.10262062823761144</v>
      </c>
      <c r="FU117" s="53">
        <f t="shared" si="332"/>
        <v>1262.0338072801071</v>
      </c>
      <c r="FV117" s="90">
        <f>IF(ISNA(VLOOKUP($B117,'[2]1516 Exp_Rev Access'!$F$7:$FS$310,154,FALSE)),"",VLOOKUP($B117,'[2]1516 Exp_Rev Access'!$F$7:$FS$310,154,FALSE))</f>
        <v>0</v>
      </c>
      <c r="FW117" s="90">
        <f>IF(ISNA(VLOOKUP($B117,'[2]1516 Exp_Rev Access'!$F$7:$FS$310,155,FALSE)),"",VLOOKUP($B117,'[2]1516 Exp_Rev Access'!$F$7:$FS$310,155,FALSE))</f>
        <v>4793.22</v>
      </c>
      <c r="FX117" s="90">
        <f>IF(ISNA(VLOOKUP($B117,'[2]1516 Exp_Rev Access'!$F$7:$FS$310,156,FALSE)),"",VLOOKUP($B117,'[2]1516 Exp_Rev Access'!$F$7:$FS$310,156,FALSE))</f>
        <v>0</v>
      </c>
      <c r="FY117" s="90">
        <f>IF(ISNA(VLOOKUP($B117,'[2]1516 Exp_Rev Access'!$F$7:$FS$310,157,FALSE)),"",VLOOKUP($B117,'[2]1516 Exp_Rev Access'!$F$7:$FS$310,157,FALSE))</f>
        <v>0</v>
      </c>
      <c r="FZ117" s="90">
        <f>IF(ISNA(VLOOKUP($B117,'[2]1516 Exp_Rev Access'!$F$7:$FS$310,158,FALSE)),"",VLOOKUP($B117,'[2]1516 Exp_Rev Access'!$F$7:$FS$310,158,FALSE))</f>
        <v>0</v>
      </c>
      <c r="GA117" s="90">
        <f>IF(ISNA(VLOOKUP($B117,'[2]1516 Exp_Rev Access'!$F$7:$FS$310,159,FALSE)),"",VLOOKUP($B117,'[2]1516 Exp_Rev Access'!$F$7:$FS$310,159,FALSE))</f>
        <v>558423.74</v>
      </c>
      <c r="GB117" s="90">
        <f>IF(ISNA(VLOOKUP($B117,'[2]1516 Exp_Rev Access'!$F$7:$FS$310,160,FALSE)),"",VLOOKUP($B117,'[2]1516 Exp_Rev Access'!$F$7:$FS$310,160,FALSE))</f>
        <v>0</v>
      </c>
      <c r="GC117" s="90">
        <f>IF(ISNA(VLOOKUP($B117,'[2]1516 Exp_Rev Access'!$F$7:$FS$310,161,FALSE)),"",VLOOKUP($B117,'[2]1516 Exp_Rev Access'!$F$7:$FS$310,161,FALSE))</f>
        <v>0</v>
      </c>
      <c r="GD117" s="90">
        <f>IF(ISNA(VLOOKUP($B117,'[2]1516 Exp_Rev Access'!$F$7:$FS$310,162,FALSE)),"",VLOOKUP($B117,'[2]1516 Exp_Rev Access'!$F$7:$FS$310,162,FALSE))</f>
        <v>0</v>
      </c>
      <c r="GE117" s="90">
        <f>IF(ISNA(VLOOKUP($B117,'[2]1516 Exp_Rev Access'!$F$7:$FS$310,163,FALSE)),"",VLOOKUP($B117,'[2]1516 Exp_Rev Access'!$F$7:$FS$310,163,FALSE))</f>
        <v>0</v>
      </c>
      <c r="GF117" s="90">
        <f>IF(ISNA(VLOOKUP($B117,'[2]1516 Exp_Rev Access'!$F$7:$FS$310,164,FALSE)),"",VLOOKUP($B117,'[2]1516 Exp_Rev Access'!$F$7:$FS$310,164,FALSE))</f>
        <v>104120</v>
      </c>
      <c r="GG117" s="90">
        <f>IF(ISNA(VLOOKUP($B117,'[2]1516 Exp_Rev Access'!$F$7:$FS$310,165,FALSE)),"",VLOOKUP($B117,'[2]1516 Exp_Rev Access'!$F$7:$FS$310,165,FALSE))</f>
        <v>0</v>
      </c>
      <c r="GH117" s="90">
        <f>IF(ISNA(VLOOKUP($B117,'[2]1516 Exp_Rev Access'!$F$7:$FS$310,166,FALSE)),"",VLOOKUP($B117,'[2]1516 Exp_Rev Access'!$F$7:$FS$310,166,FALSE))</f>
        <v>0</v>
      </c>
      <c r="GI117" s="90">
        <f>IF(ISNA(VLOOKUP($B117,'[2]1516 Exp_Rev Access'!$F$7:$FS$310,167,FALSE)),"",VLOOKUP($B117,'[2]1516 Exp_Rev Access'!$F$7:$FS$310,167,FALSE))</f>
        <v>0</v>
      </c>
      <c r="GJ117" s="90">
        <f>IF(ISNA(VLOOKUP($B117,'[2]1516 Exp_Rev Access'!$F$7:$FS$310,168,FALSE)),"",VLOOKUP($B117,'[2]1516 Exp_Rev Access'!$F$7:$FS$310,168,FALSE))</f>
        <v>0</v>
      </c>
      <c r="GK117" s="90">
        <f>IF(ISNA(VLOOKUP($B117,'[2]1516 Exp_Rev Access'!$F$7:$FS$310,169,FALSE)),"",VLOOKUP($B117,'[2]1516 Exp_Rev Access'!$F$7:$FS$310,169,FALSE))</f>
        <v>4550</v>
      </c>
      <c r="GL117" s="90">
        <f>IF(ISNA(VLOOKUP($B117,'[2]1516 Exp_Rev Access'!$F$7:$FS$310,170,FALSE)),"",VLOOKUP($B117,'[2]1516 Exp_Rev Access'!$F$7:$FS$310,170,FALSE))</f>
        <v>3146.98</v>
      </c>
      <c r="GM117" s="90">
        <f>IF(ISNA(VLOOKUP($B117,'[2]1516 Exp_Rev Access'!$F$7:$FT$310,171,FALSE)),"",VLOOKUP($B117,'[2]1516 Exp_Rev Access'!$F$7:$FT$310,171,FALSE))</f>
        <v>0</v>
      </c>
      <c r="GN117" s="90">
        <f>IF(ISNA(VLOOKUP($B117,'[2]1516 Exp_Rev Access'!$F$7:$FU$310,172,FALSE)),"",VLOOKUP($B117,'[2]1516 Exp_Rev Access'!$F$7:$FU$310,172,FALSE))</f>
        <v>0</v>
      </c>
      <c r="GO117" s="90">
        <f>IF(ISNA(VLOOKUP($B117,'[2]1516 Exp_Rev Access'!$F$7:$FV$310,173,FALSE)),"",VLOOKUP($B117,'[2]1516 Exp_Rev Access'!$F$7:$FV$310,173,FALSE))</f>
        <v>0</v>
      </c>
      <c r="GP117" s="90">
        <f>IF(ISNA(VLOOKUP($B117,'[2]1516 Exp_Rev Access'!$F$7:$GA$310,174,FALSE)),"",VLOOKUP($B117,'[2]1516 Exp_Rev Access'!$F$7:$GA$310,174,FALSE))</f>
        <v>0</v>
      </c>
      <c r="GQ117" s="90">
        <f>IF(ISNA(VLOOKUP($B117,'[2]1516 Exp_Rev Access'!$F$7:$GA$310,175,FALSE)),"",VLOOKUP($B117,'[2]1516 Exp_Rev Access'!$F$7:$GA$310,175,FALSE))</f>
        <v>0</v>
      </c>
      <c r="GR117" s="90">
        <f>IF(ISNA(VLOOKUP($B117,'[2]1516 Exp_Rev Access'!$F$7:$GA$310,176,FALSE)),"",VLOOKUP($B117,'[2]1516 Exp_Rev Access'!$F$7:$GA$310,176,FALSE))</f>
        <v>0</v>
      </c>
      <c r="GS117" s="90">
        <f>IF(ISNA(VLOOKUP($B117,'[2]1516 Exp_Rev Access'!$F$7:$GA$310,177,FALSE)),"",VLOOKUP($B117,'[2]1516 Exp_Rev Access'!$F$7:$GA$310,177,FALSE))</f>
        <v>0</v>
      </c>
      <c r="GT117" s="90">
        <f>IF(ISNA(VLOOKUP($B117,'[2]1516 Exp_Rev Access'!$F$7:$GA$310,178,FALSE)),"",VLOOKUP($B117,'[2]1516 Exp_Rev Access'!$F$7:$GA$310,178,FALSE))</f>
        <v>0</v>
      </c>
      <c r="GU117" s="53">
        <f t="shared" si="333"/>
        <v>675033.94</v>
      </c>
      <c r="GV117" s="92">
        <f t="shared" ref="GV117:GV127" si="335">GU117/E117</f>
        <v>3.2572665685936121E-2</v>
      </c>
      <c r="GW117" s="114">
        <f t="shared" si="334"/>
        <v>400.58033160449571</v>
      </c>
    </row>
    <row r="118" spans="1:222" x14ac:dyDescent="0.2">
      <c r="B118" s="87" t="s">
        <v>329</v>
      </c>
      <c r="C118" s="87" t="s">
        <v>330</v>
      </c>
      <c r="D118" s="88">
        <f>IF(ISNA(VLOOKUP($B118,'[2]1516 enrollment_Rev_Exp by size'!$A$6:$C$325,3,FALSE)),"",VLOOKUP($B118,'[2]1516 enrollment_Rev_Exp by size'!$A$6:$C$325,3,FALSE))</f>
        <v>679.4</v>
      </c>
      <c r="E118" s="89">
        <v>8329600.2199999997</v>
      </c>
      <c r="F118" s="67">
        <f t="shared" si="313"/>
        <v>8329600.2199999988</v>
      </c>
      <c r="G118" s="67">
        <f t="shared" si="314"/>
        <v>0</v>
      </c>
      <c r="H118" s="90">
        <f>IF(ISNA(VLOOKUP($B118,'[2]1516 Exp_Rev Access'!$F$7:$FS$310,2,FALSE)),"",VLOOKUP($B118,'[2]1516 Exp_Rev Access'!$F$7:$FS$310,2,FALSE))</f>
        <v>1778566.73</v>
      </c>
      <c r="I118" s="90">
        <f>IF(ISNA(VLOOKUP($B118,'[2]1516 Exp_Rev Access'!$F$7:$FS$310,3,FALSE)),"",VLOOKUP($B118,'[2]1516 Exp_Rev Access'!$F$7:$FS$310,3,FALSE))</f>
        <v>184.42</v>
      </c>
      <c r="J118" s="90">
        <f>IF(ISNA(VLOOKUP($B118,'[2]1516 Exp_Rev Access'!$F$7:$FS$310,4,FALSE)),"",VLOOKUP($B118,'[2]1516 Exp_Rev Access'!$F$7:$FS$310,4,FALSE))</f>
        <v>895.58</v>
      </c>
      <c r="K118" s="90">
        <f>IF(ISNA(VLOOKUP($B118,'[2]1516 Exp_Rev Access'!$F$7:$FS$310,5,FALSE)),"-",VLOOKUP($B118,'[2]1516 Exp_Rev Access'!$F$7:$FS$310,5,FALSE))</f>
        <v>11103.18</v>
      </c>
      <c r="L118" s="90">
        <f>IF(ISNA(VLOOKUP($B118,'[2]1516 Exp_Rev Access'!$F$7:$FS$310,6,FALSE)),"",VLOOKUP($B118,'[2]1516 Exp_Rev Access'!$F$7:$FS$310,6,FALSE))</f>
        <v>88980.160000000003</v>
      </c>
      <c r="M118" s="90">
        <f>IF(ISNA(VLOOKUP($B118,'[2]1516 Exp_Rev Access'!$F$7:$FS$310,7,FALSE)),"",VLOOKUP($B118,'[2]1516 Exp_Rev Access'!$F$7:$FS$310,7,FALSE))</f>
        <v>0</v>
      </c>
      <c r="N118" s="53">
        <f t="shared" si="315"/>
        <v>1879730.0699999998</v>
      </c>
      <c r="O118" s="91">
        <f t="shared" si="316"/>
        <v>0.2256687020208516</v>
      </c>
      <c r="P118" s="53">
        <f t="shared" si="317"/>
        <v>2766.7501766264349</v>
      </c>
      <c r="Q118" s="90">
        <f>IF(ISNA(VLOOKUP($B118,'[2]1516 Exp_Rev Access'!$F$7:$FS$310,8,FALSE)),"",VLOOKUP($B118,'[2]1516 Exp_Rev Access'!$F$7:$FS$310,8,FALSE))</f>
        <v>0</v>
      </c>
      <c r="R118" s="90">
        <f>IF(ISNA(VLOOKUP($B118,'[2]1516 Exp_Rev Access'!$F$7:$FS$310,9,FALSE)),"",VLOOKUP($B118,'[2]1516 Exp_Rev Access'!$F$7:$FS$310,9,FALSE))</f>
        <v>0</v>
      </c>
      <c r="S118" s="90">
        <f>IF(ISNA(VLOOKUP($B118,'[2]1516 Exp_Rev Access'!$F$7:$FS$310,10,FALSE)),"",VLOOKUP($B118,'[2]1516 Exp_Rev Access'!$F$7:$FS$310,10,FALSE))</f>
        <v>0</v>
      </c>
      <c r="T118" s="90">
        <f>IF(ISNA(VLOOKUP($B118,'[2]1516 Exp_Rev Access'!$F$7:$FS$310,11,FALSE)),"",VLOOKUP($B118,'[2]1516 Exp_Rev Access'!$F$7:$FS$310,11,FALSE))</f>
        <v>0</v>
      </c>
      <c r="U118" s="90">
        <f>IF(ISNA(VLOOKUP($B118,'[2]1516 Exp_Rev Access'!$F$7:$FS$310,12,FALSE)),"",VLOOKUP($B118,'[2]1516 Exp_Rev Access'!$F$7:$FS$310,12,FALSE))</f>
        <v>0</v>
      </c>
      <c r="V118" s="90">
        <f>IF(ISNA(VLOOKUP($B118,'[2]1516 Exp_Rev Access'!$F$7:$FS$310,13,FALSE)),"",VLOOKUP($B118,'[2]1516 Exp_Rev Access'!$F$7:$FS$310,13,FALSE))</f>
        <v>0</v>
      </c>
      <c r="W118" s="90">
        <f>IF(ISNA(VLOOKUP($B118,'[2]1516 Exp_Rev Access'!$F$7:$FS$310,14,FALSE)),"",VLOOKUP($B118,'[2]1516 Exp_Rev Access'!$F$7:$FS$310,14,FALSE))</f>
        <v>0</v>
      </c>
      <c r="X118" s="90">
        <f>IF(ISNA(VLOOKUP($B118,'[2]1516 Exp_Rev Access'!$F$7:$FS$310,15,FALSE)),"",VLOOKUP($B118,'[2]1516 Exp_Rev Access'!$F$7:$FS$310,15,FALSE))</f>
        <v>0</v>
      </c>
      <c r="Y118" s="90">
        <f>IF(ISNA(VLOOKUP($B118,'[2]1516 Exp_Rev Access'!$F$7:$FS$310,16,FALSE)),"",VLOOKUP($B118,'[2]1516 Exp_Rev Access'!$F$7:$FS$310,16,FALSE))</f>
        <v>50</v>
      </c>
      <c r="Z118" s="90">
        <f>IF(ISNA(VLOOKUP($B118,'[2]1516 Exp_Rev Access'!$F$7:$FS$310,17,FALSE)),"",VLOOKUP($B118,'[2]1516 Exp_Rev Access'!$F$7:$FS$310,17,FALSE))</f>
        <v>0</v>
      </c>
      <c r="AA118" s="90">
        <f>IF(ISNA(VLOOKUP($B118,'[2]1516 Exp_Rev Access'!$F$7:$FS$310,18,FALSE)),"",VLOOKUP($B118,'[2]1516 Exp_Rev Access'!$F$7:$FS$310,18,FALSE))</f>
        <v>0</v>
      </c>
      <c r="AB118" s="90">
        <f>IF(ISNA(VLOOKUP($B118,'[2]1516 Exp_Rev Access'!$F$7:$FS$310,19,FALSE)),"",VLOOKUP($B118,'[2]1516 Exp_Rev Access'!$F$7:$FS$310,19,FALSE))</f>
        <v>0</v>
      </c>
      <c r="AC118" s="90">
        <f>IF(ISNA(VLOOKUP($B118,'[2]1516 Exp_Rev Access'!$F$7:$FS$310,20,FALSE)),"",VLOOKUP($B118,'[2]1516 Exp_Rev Access'!$F$7:$FS$310,20,FALSE))</f>
        <v>0</v>
      </c>
      <c r="AD118" s="90">
        <f>IF(ISNA(VLOOKUP($B118,'[2]1516 Exp_Rev Access'!$F$7:$FS$310,21,FALSE)),"",VLOOKUP($B118,'[2]1516 Exp_Rev Access'!$F$7:$FS$310,21,FALSE))</f>
        <v>33372.01</v>
      </c>
      <c r="AE118" s="90">
        <f>IF(ISNA(VLOOKUP($B118,'[2]1516 Exp_Rev Access'!$F$7:$FS$310,22,FALSE)),"",VLOOKUP($B118,'[2]1516 Exp_Rev Access'!$F$7:$FS$310,22,FALSE))</f>
        <v>0</v>
      </c>
      <c r="AF118" s="90">
        <f>IF(ISNA(VLOOKUP($B118,'[2]1516 Exp_Rev Access'!$F$7:$FS$310,23,FALSE)),"",VLOOKUP($B118,'[2]1516 Exp_Rev Access'!$F$7:$FS$310,23,FALSE))</f>
        <v>0</v>
      </c>
      <c r="AG118" s="90">
        <f>IF(ISNA(VLOOKUP($B118,'[2]1516 Exp_Rev Access'!$F$7:$FS$310,24,FALSE)),"",VLOOKUP($B118,'[2]1516 Exp_Rev Access'!$F$7:$FS$310,24,FALSE))</f>
        <v>39954.54</v>
      </c>
      <c r="AH118" s="90">
        <f>IF(ISNA(VLOOKUP($B118,'[2]1516 Exp_Rev Access'!$F$7:$FS$310,25,FALSE)),"",VLOOKUP($B118,'[2]1516 Exp_Rev Access'!$F$7:$FS$310,25,FALSE))</f>
        <v>307.83999999999997</v>
      </c>
      <c r="AI118" s="90">
        <f>IF(ISNA(VLOOKUP($B118,'[2]1516 Exp_Rev Access'!$F$7:$FS$310,26,FALSE)),"",VLOOKUP($B118,'[2]1516 Exp_Rev Access'!$F$7:$FS$310,26,FALSE))</f>
        <v>12984.84</v>
      </c>
      <c r="AJ118" s="90">
        <f>IF(ISNA(VLOOKUP($B118,'[2]1516 Exp_Rev Access'!$F$7:$FS$310,27,FALSE)),"",VLOOKUP($B118,'[2]1516 Exp_Rev Access'!$F$7:$FS$310,27,FALSE))</f>
        <v>0</v>
      </c>
      <c r="AK118" s="90">
        <f>IF(ISNA(VLOOKUP($B118,'[2]1516 Exp_Rev Access'!$F$7:$FS$310,28,FALSE)),"",VLOOKUP($B118,'[2]1516 Exp_Rev Access'!$F$7:$FS$310,28,FALSE))</f>
        <v>2545.14</v>
      </c>
      <c r="AL118" s="90">
        <f>IF(ISNA(VLOOKUP($B118,'[2]1516 Exp_Rev Access'!$F$7:$FS$310,29,FALSE)),"",VLOOKUP($B118,'[2]1516 Exp_Rev Access'!$F$7:$FS$310,29,FALSE))</f>
        <v>20555.84</v>
      </c>
      <c r="AM118" s="53">
        <f t="shared" si="318"/>
        <v>109770.20999999999</v>
      </c>
      <c r="AN118" s="92">
        <f t="shared" si="319"/>
        <v>1.3178328743369151E-2</v>
      </c>
      <c r="AO118" s="68">
        <f t="shared" si="320"/>
        <v>161.56934059464231</v>
      </c>
      <c r="AP118" s="90">
        <f>IF(ISNA(VLOOKUP($B118,'[2]1516 Exp_Rev Access'!$F$7:$FS$310,30,FALSE)),"",VLOOKUP($B118,'[2]1516 Exp_Rev Access'!$F$7:$FS$310,30,FALSE))</f>
        <v>4375040.5999999996</v>
      </c>
      <c r="AQ118" s="90">
        <f>IF(ISNA(VLOOKUP($B118,'[2]1516 Exp_Rev Access'!$F$7:$FS$310,31,FALSE)),"",VLOOKUP($B118,'[2]1516 Exp_Rev Access'!$F$7:$FS$310,31,FALSE))</f>
        <v>0</v>
      </c>
      <c r="AR118" s="90">
        <f>IF(ISNA(VLOOKUP($B118,'[2]1516 Exp_Rev Access'!$F$7:$FS$310,32,FALSE)),"",VLOOKUP($B118,'[2]1516 Exp_Rev Access'!$F$7:$FS$310,32,FALSE))</f>
        <v>0</v>
      </c>
      <c r="AS118" s="90">
        <f>IF(ISNA(VLOOKUP($B118,'[2]1516 Exp_Rev Access'!$F$7:$FS$310,33,FALSE)),"",VLOOKUP($B118,'[2]1516 Exp_Rev Access'!$F$7:$FS$310,33,FALSE))</f>
        <v>0</v>
      </c>
      <c r="AT118" s="90">
        <f>IF(ISNA(VLOOKUP($B118,'[2]1516 Exp_Rev Access'!$F$7:$FS$310,34,FALSE)),"",VLOOKUP($B118,'[2]1516 Exp_Rev Access'!$F$7:$FS$310,34,FALSE))</f>
        <v>0</v>
      </c>
      <c r="AU118" s="53">
        <f t="shared" si="321"/>
        <v>4375040.5999999996</v>
      </c>
      <c r="AV118" s="93">
        <f t="shared" si="322"/>
        <v>0.52524016572790566</v>
      </c>
      <c r="AW118" s="53">
        <f t="shared" si="323"/>
        <v>6439.565204592287</v>
      </c>
      <c r="AX118" s="90">
        <f>IF(ISNA(VLOOKUP($B118,'[2]1516 Exp_Rev Access'!$F$7:$FS$310,35,FALSE)),"",VLOOKUP($B118,'[2]1516 Exp_Rev Access'!$F$7:$FS$310,35,FALSE))</f>
        <v>0</v>
      </c>
      <c r="AY118" s="90">
        <f>IF(ISNA(VLOOKUP($B118,'[2]1516 Exp_Rev Access'!$F$7:$FS$310,36,FALSE)),"",VLOOKUP($B118,'[2]1516 Exp_Rev Access'!$F$7:$FS$310,36,FALSE))</f>
        <v>553453.66</v>
      </c>
      <c r="AZ118" s="90">
        <f>IF(ISNA(VLOOKUP($B118,'[2]1516 Exp_Rev Access'!$F$7:$FS$310,37,FALSE)),"",VLOOKUP($B118,'[2]1516 Exp_Rev Access'!$F$7:$FS$310,37,FALSE))</f>
        <v>12063.37</v>
      </c>
      <c r="BA118" s="90">
        <f>IF(ISNA(VLOOKUP($B118,'[2]1516 Exp_Rev Access'!$F$7:$FS$310,38,FALSE)),"",VLOOKUP($B118,'[2]1516 Exp_Rev Access'!$F$7:$FS$310,38,FALSE))</f>
        <v>0</v>
      </c>
      <c r="BB118" s="90">
        <f>IF(ISNA(VLOOKUP($B118,'[2]1516 Exp_Rev Access'!$F$7:$FS$310,39,FALSE)),"",VLOOKUP($B118,'[2]1516 Exp_Rev Access'!$F$7:$FS$310,39,FALSE))</f>
        <v>0</v>
      </c>
      <c r="BC118" s="90">
        <f>IF(ISNA(VLOOKUP($B118,'[2]1516 Exp_Rev Access'!$F$7:$FS$310,40,FALSE)),"",VLOOKUP($B118,'[2]1516 Exp_Rev Access'!$F$7:$FS$310,40,FALSE))</f>
        <v>229974.39</v>
      </c>
      <c r="BD118" s="90">
        <f>IF(ISNA(VLOOKUP($B118,'[2]1516 Exp_Rev Access'!$F$7:$FS$310,41,FALSE)),"",VLOOKUP($B118,'[2]1516 Exp_Rev Access'!$F$7:$FS$310,41,FALSE))</f>
        <v>0</v>
      </c>
      <c r="BE118" s="90">
        <f>IF(ISNA(VLOOKUP($B118,'[2]1516 Exp_Rev Access'!$F$7:$FS$310,42,FALSE)),"",VLOOKUP($B118,'[2]1516 Exp_Rev Access'!$F$7:$FS$310,42,FALSE))</f>
        <v>828.38</v>
      </c>
      <c r="BF118" s="90">
        <f>IF(ISNA(VLOOKUP($B118,'[2]1516 Exp_Rev Access'!$F$7:$FS$310,43,FALSE)),"",VLOOKUP($B118,'[2]1516 Exp_Rev Access'!$F$7:$FS$310,43,FALSE))</f>
        <v>0</v>
      </c>
      <c r="BG118" s="90">
        <f>IF(ISNA(VLOOKUP($B118,'[2]1516 Exp_Rev Access'!$F$7:$FS$310,44,FALSE)),"",VLOOKUP($B118,'[2]1516 Exp_Rev Access'!$F$7:$FS$310,44,FALSE))</f>
        <v>0</v>
      </c>
      <c r="BH118" s="90">
        <f>IF(ISNA(VLOOKUP($B118,'[2]1516 Exp_Rev Access'!$F$7:$FS$310,45,FALSE)),"",VLOOKUP($B118,'[2]1516 Exp_Rev Access'!$F$7:$FS$310,45,FALSE))</f>
        <v>6522.53</v>
      </c>
      <c r="BI118" s="90">
        <f>IF(ISNA(VLOOKUP($B118,'[2]1516 Exp_Rev Access'!$F$7:$FS$310,46,FALSE)),"",VLOOKUP($B118,'[2]1516 Exp_Rev Access'!$F$7:$FS$310,46,FALSE))</f>
        <v>0</v>
      </c>
      <c r="BJ118" s="90">
        <f>IF(ISNA(VLOOKUP($B118,'[2]1516 Exp_Rev Access'!$F$7:$FS$310,47,FALSE)),"",VLOOKUP($B118,'[2]1516 Exp_Rev Access'!$F$7:$FS$310,47,FALSE))</f>
        <v>7788.2</v>
      </c>
      <c r="BK118" s="90">
        <f>IF(ISNA(VLOOKUP($B118,'[2]1516 Exp_Rev Access'!$F$7:$FS$310,48,FALSE)),"",VLOOKUP($B118,'[2]1516 Exp_Rev Access'!$F$7:$FS$310,48,FALSE))</f>
        <v>449605.13</v>
      </c>
      <c r="BL118" s="90">
        <f>IF(ISNA(VLOOKUP($B118,'[2]1516 Exp_Rev Access'!$F$7:$FS$310,49,FALSE)),"",VLOOKUP($B118,'[2]1516 Exp_Rev Access'!$F$7:$FS$310,49,FALSE))</f>
        <v>0</v>
      </c>
      <c r="BM118" s="90">
        <f>IF(ISNA(VLOOKUP($B118,'[2]1516 Exp_Rev Access'!$F$7:$FS$310,50,FALSE)),"",VLOOKUP($B118,'[2]1516 Exp_Rev Access'!$F$7:$FS$310,50,FALSE))</f>
        <v>0</v>
      </c>
      <c r="BN118" s="90">
        <f>IF(ISNA(VLOOKUP($B118,'[2]1516 Exp_Rev Access'!$F$7:$FS$310,51,FALSE)),"",VLOOKUP($B118,'[2]1516 Exp_Rev Access'!$F$7:$FS$310,51,FALSE))</f>
        <v>0</v>
      </c>
      <c r="BO118" s="90">
        <f>IF(ISNA(VLOOKUP($B118,'[2]1516 Exp_Rev Access'!$F$7:$FS$310,52,FALSE)),"",VLOOKUP($B118,'[2]1516 Exp_Rev Access'!$F$7:$FS$310,52,FALSE))</f>
        <v>0</v>
      </c>
      <c r="BP118" s="90">
        <f>IF(ISNA(VLOOKUP($B118,'[2]1516 Exp_Rev Access'!$F$7:$FS$310,53,FALSE)),"",VLOOKUP($B118,'[2]1516 Exp_Rev Access'!$F$7:$FS$310,53,FALSE))</f>
        <v>0</v>
      </c>
      <c r="BQ118" s="90">
        <f>IF(ISNA(VLOOKUP($B118,'[2]1516 Exp_Rev Access'!$F$7:$FS$310,54,FALSE)),"",VLOOKUP($B118,'[2]1516 Exp_Rev Access'!$F$7:$FS$310,54,FALSE))</f>
        <v>0</v>
      </c>
      <c r="BR118" s="90">
        <f>IF(ISNA(VLOOKUP($B118,'[2]1516 Exp_Rev Access'!$F$7:$FS$310,55,FALSE)),"",VLOOKUP($B118,'[2]1516 Exp_Rev Access'!$F$7:$FS$310,55,FALSE))</f>
        <v>0</v>
      </c>
      <c r="BS118" s="90">
        <f>IF(ISNA(VLOOKUP($B118,'[2]1516 Exp_Rev Access'!$F$7:$FS$310,56,FALSE)),"",VLOOKUP($B118,'[2]1516 Exp_Rev Access'!$F$7:$FS$310,56,FALSE))</f>
        <v>0</v>
      </c>
      <c r="BT118" s="90">
        <f>IF(ISNA(VLOOKUP($B118,'[2]1516 Exp_Rev Access'!$F$7:$FS$310,57,FALSE)),"",VLOOKUP($B118,'[2]1516 Exp_Rev Access'!$F$7:$FS$310,57,FALSE))</f>
        <v>0</v>
      </c>
      <c r="BU118" s="90">
        <f>IF(ISNA(VLOOKUP($B118,'[2]1516 Exp_Rev Access'!$F$7:$FS$310,58,FALSE)),"",VLOOKUP($B118,'[2]1516 Exp_Rev Access'!$F$7:$FS$310,58,FALSE))</f>
        <v>0</v>
      </c>
      <c r="BV118" s="53">
        <f t="shared" si="324"/>
        <v>1260235.6600000001</v>
      </c>
      <c r="BW118" s="92">
        <f t="shared" si="325"/>
        <v>0.15129605583879993</v>
      </c>
      <c r="BX118" s="68">
        <f t="shared" si="326"/>
        <v>1854.924433323521</v>
      </c>
      <c r="BY118" s="90">
        <f>IF(ISNA(VLOOKUP($B118,'[2]1516 Exp_Rev Access'!$F$7:$FS$310,59,FALSE)),"",VLOOKUP($B118,'[2]1516 Exp_Rev Access'!$F$7:$FS$310,59,FALSE))</f>
        <v>0</v>
      </c>
      <c r="BZ118" s="90">
        <f>IF(ISNA(VLOOKUP($B118,'[2]1516 Exp_Rev Access'!$F$7:$FS$310,60,FALSE)),"",VLOOKUP($B118,'[2]1516 Exp_Rev Access'!$F$7:$FS$310,60,FALSE))</f>
        <v>0</v>
      </c>
      <c r="CA118" s="90">
        <f>IF(ISNA(VLOOKUP($B118,'[2]1516 Exp_Rev Access'!$F$7:$FS$310,61,FALSE)),"",VLOOKUP($B118,'[2]1516 Exp_Rev Access'!$F$7:$FS$310,61,FALSE))</f>
        <v>0</v>
      </c>
      <c r="CB118" s="90">
        <f>IF(ISNA(VLOOKUP($B118,'[2]1516 Exp_Rev Access'!$F$7:$FS$310,62,FALSE)),"",VLOOKUP($B118,'[2]1516 Exp_Rev Access'!$F$7:$FS$310,62,FALSE))</f>
        <v>0</v>
      </c>
      <c r="CC118" s="90">
        <f>IF(ISNA(VLOOKUP($B118,'[2]1516 Exp_Rev Access'!$F$7:$FS$310,63,FALSE)),"",VLOOKUP($B118,'[2]1516 Exp_Rev Access'!$F$7:$FS$310,63,FALSE))</f>
        <v>9871.5</v>
      </c>
      <c r="CD118" s="90">
        <f>IF(ISNA(VLOOKUP($B118,'[2]1516 Exp_Rev Access'!$F$7:$FS$310,64,FALSE)),"",VLOOKUP($B118,'[2]1516 Exp_Rev Access'!$F$7:$FS$310,64,FALSE))</f>
        <v>0</v>
      </c>
      <c r="CE118" s="53">
        <f t="shared" si="327"/>
        <v>9871.5</v>
      </c>
      <c r="CF118" s="92">
        <f t="shared" si="328"/>
        <v>1.1851108983955535E-3</v>
      </c>
      <c r="CG118" s="94">
        <f t="shared" si="329"/>
        <v>14.529732116573447</v>
      </c>
      <c r="CH118" s="90">
        <f>IF(ISNA(VLOOKUP($B118,'[2]1516 Exp_Rev Access'!$F$7:$FS$310,65,FALSE)),"",VLOOKUP($B118,'[2]1516 Exp_Rev Access'!$F$7:$FS$310,65,FALSE))</f>
        <v>0</v>
      </c>
      <c r="CI118" s="90">
        <f>IF(ISNA(VLOOKUP($B118,'[2]1516 Exp_Rev Access'!$F$7:$FS$310,66,FALSE)),"",VLOOKUP($B118,'[2]1516 Exp_Rev Access'!$F$7:$FS$310,66,FALSE))</f>
        <v>0</v>
      </c>
      <c r="CJ118" s="90">
        <f>IF(ISNA(VLOOKUP($B118,'[2]1516 Exp_Rev Access'!$F$7:$FS$310,67,FALSE)),"",VLOOKUP($B118,'[2]1516 Exp_Rev Access'!$F$7:$FS$310,67,FALSE))</f>
        <v>0</v>
      </c>
      <c r="CK118" s="90">
        <f>IF(ISNA(VLOOKUP($B118,'[2]1516 Exp_Rev Access'!$F$7:$FS$310,68,FALSE)),"",VLOOKUP($B118,'[2]1516 Exp_Rev Access'!$F$7:$FS$310,68,FALSE))</f>
        <v>0</v>
      </c>
      <c r="CL118" s="90">
        <f>IF(ISNA(VLOOKUP($B118,'[2]1516 Exp_Rev Access'!$F$7:$FS$310,69,FALSE)),"",VLOOKUP($B118,'[2]1516 Exp_Rev Access'!$F$7:$FS$310,69,FALSE))</f>
        <v>0</v>
      </c>
      <c r="CM118" s="90">
        <f>IF(ISNA(VLOOKUP($B118,'[2]1516 Exp_Rev Access'!$F$7:$FS$310,70,FALSE)),"",VLOOKUP($B118,'[2]1516 Exp_Rev Access'!$F$7:$FS$310,70,FALSE))</f>
        <v>0</v>
      </c>
      <c r="CN118" s="90">
        <f>IF(ISNA(VLOOKUP($B118,'[2]1516 Exp_Rev Access'!$F$7:$FS$310,71,FALSE)),"",VLOOKUP($B118,'[2]1516 Exp_Rev Access'!$F$7:$FS$310,71,FALSE))</f>
        <v>0</v>
      </c>
      <c r="CO118" s="90">
        <f>IF(ISNA(VLOOKUP($B118,'[2]1516 Exp_Rev Access'!$F$7:$FS$310,72,FALSE)),"",VLOOKUP($B118,'[2]1516 Exp_Rev Access'!$F$7:$FS$310,72,FALSE))</f>
        <v>0</v>
      </c>
      <c r="CP118" s="90">
        <f>IF(ISNA(VLOOKUP($B118,'[2]1516 Exp_Rev Access'!$F$7:$FS$310,73,FALSE)),"",VLOOKUP($B118,'[2]1516 Exp_Rev Access'!$F$7:$FS$310,73,FALSE))</f>
        <v>0</v>
      </c>
      <c r="CQ118" s="90">
        <f>IF(ISNA(VLOOKUP($B118,'[2]1516 Exp_Rev Access'!$F$7:$FS$310,74,FALSE)),"",VLOOKUP($B118,'[2]1516 Exp_Rev Access'!$F$7:$FS$310,74,FALSE))</f>
        <v>131453.03</v>
      </c>
      <c r="CR118" s="90">
        <f>IF(ISNA(VLOOKUP($B118,'[2]1516 Exp_Rev Access'!$F$7:$FS$310,75,FALSE)),"",VLOOKUP($B118,'[2]1516 Exp_Rev Access'!$F$7:$FS$310,75,FALSE))</f>
        <v>0</v>
      </c>
      <c r="CS118" s="90">
        <f>IF(ISNA(VLOOKUP($B118,'[2]1516 Exp_Rev Access'!$F$7:$FS$310,76,FALSE)),"",VLOOKUP($B118,'[2]1516 Exp_Rev Access'!$F$7:$FS$310,76,FALSE))</f>
        <v>7902.94</v>
      </c>
      <c r="CT118" s="90">
        <f>IF(ISNA(VLOOKUP($B118,'[2]1516 Exp_Rev Access'!$F$7:$FS$310,77,FALSE)),"",VLOOKUP($B118,'[2]1516 Exp_Rev Access'!$F$7:$FS$310,77,FALSE))</f>
        <v>0</v>
      </c>
      <c r="CU118" s="90">
        <f>IF(ISNA(VLOOKUP($B118,'[2]1516 Exp_Rev Access'!$F$7:$FS$310,78,FALSE)),"",VLOOKUP($B118,'[2]1516 Exp_Rev Access'!$F$7:$FS$310,78,FALSE))</f>
        <v>138100.26</v>
      </c>
      <c r="CV118" s="90">
        <f>IF(ISNA(VLOOKUP($B118,'[2]1516 Exp_Rev Access'!$F$7:$FS$310,79,FALSE)),"",VLOOKUP($B118,'[2]1516 Exp_Rev Access'!$F$7:$FS$310,79,FALSE))</f>
        <v>42256.33</v>
      </c>
      <c r="CW118" s="90">
        <f>IF(ISNA(VLOOKUP($B118,'[2]1516 Exp_Rev Access'!$F$7:$FS$310,80,FALSE)),"",VLOOKUP($B118,'[2]1516 Exp_Rev Access'!$F$7:$FS$310,80,FALSE))</f>
        <v>0</v>
      </c>
      <c r="CX118" s="90">
        <f>IF(ISNA(VLOOKUP($B118,'[2]1516 Exp_Rev Access'!$F$7:$FS$310,81,FALSE)),"",VLOOKUP($B118,'[2]1516 Exp_Rev Access'!$F$7:$FS$310,81,FALSE))</f>
        <v>0</v>
      </c>
      <c r="CY118" s="90">
        <f>IF(ISNA(VLOOKUP($B118,'[2]1516 Exp_Rev Access'!$F$7:$FS$310,82,FALSE)),"",VLOOKUP($B118,'[2]1516 Exp_Rev Access'!$F$7:$FS$310,82,FALSE))</f>
        <v>0</v>
      </c>
      <c r="CZ118" s="90">
        <f>IF(ISNA(VLOOKUP($B118,'[2]1516 Exp_Rev Access'!$F$7:$FS$310,83,FALSE)),"",VLOOKUP($B118,'[2]1516 Exp_Rev Access'!$F$7:$FS$310,83,FALSE))</f>
        <v>0</v>
      </c>
      <c r="DA118" s="90">
        <f>IF(ISNA(VLOOKUP($B118,'[2]1516 Exp_Rev Access'!$F$7:$FS$310,84,FALSE)),"",VLOOKUP($B118,'[2]1516 Exp_Rev Access'!$F$7:$FS$310,84,FALSE))</f>
        <v>0</v>
      </c>
      <c r="DB118" s="90">
        <f>IF(ISNA(VLOOKUP($B118,'[2]1516 Exp_Rev Access'!$F$7:$FS$310,85,FALSE)),"",VLOOKUP($B118,'[2]1516 Exp_Rev Access'!$F$7:$FS$310,85,FALSE))</f>
        <v>0</v>
      </c>
      <c r="DC118" s="90">
        <f>IF(ISNA(VLOOKUP($B118,'[2]1516 Exp_Rev Access'!$F$7:$FS$310,86,FALSE)),"",VLOOKUP($B118,'[2]1516 Exp_Rev Access'!$F$7:$FS$310,86,FALSE))</f>
        <v>0</v>
      </c>
      <c r="DD118" s="90">
        <f>IF(ISNA(VLOOKUP($B118,'[2]1516 Exp_Rev Access'!$F$7:$FS$310,87,FALSE)),"",VLOOKUP($B118,'[2]1516 Exp_Rev Access'!$F$7:$FS$310,87,FALSE))</f>
        <v>0</v>
      </c>
      <c r="DE118" s="90">
        <f>IF(ISNA(VLOOKUP($B118,'[2]1516 Exp_Rev Access'!$F$7:$FS$310,88,FALSE)),"",VLOOKUP($B118,'[2]1516 Exp_Rev Access'!$F$7:$FS$310,88,FALSE))</f>
        <v>0</v>
      </c>
      <c r="DF118" s="90">
        <f>IF(ISNA(VLOOKUP($B118,'[2]1516 Exp_Rev Access'!$F$7:$FS$310,89,FALSE)),"",VLOOKUP($B118,'[2]1516 Exp_Rev Access'!$F$7:$FS$310,89,FALSE))</f>
        <v>0</v>
      </c>
      <c r="DG118" s="90">
        <f>IF(ISNA(VLOOKUP($B118,'[2]1516 Exp_Rev Access'!$F$7:$FS$310,90,FALSE)),"",VLOOKUP($B118,'[2]1516 Exp_Rev Access'!$F$7:$FS$310,90,FALSE))</f>
        <v>0</v>
      </c>
      <c r="DH118" s="90">
        <f>IF(ISNA(VLOOKUP($B118,'[2]1516 Exp_Rev Access'!$F$7:$FS$310,91,FALSE)),"",VLOOKUP($B118,'[2]1516 Exp_Rev Access'!$F$7:$FS$310,91,FALSE))</f>
        <v>0</v>
      </c>
      <c r="DI118" s="90">
        <f>IF(ISNA(VLOOKUP($B118,'[2]1516 Exp_Rev Access'!$F$7:$FS$310,92,FALSE)),"",VLOOKUP($B118,'[2]1516 Exp_Rev Access'!$F$7:$FS$310,92,FALSE))</f>
        <v>262645.21999999997</v>
      </c>
      <c r="DJ118" s="90">
        <f>IF(ISNA(VLOOKUP($B118,'[2]1516 Exp_Rev Access'!$F$7:$FS$310,93,FALSE)),"",VLOOKUP($B118,'[2]1516 Exp_Rev Access'!$F$7:$FS$310,93,FALSE))</f>
        <v>0</v>
      </c>
      <c r="DK118" s="90">
        <f>IF(ISNA(VLOOKUP($B118,'[2]1516 Exp_Rev Access'!$F$7:$FS$310,94,FALSE)),"",VLOOKUP($B118,'[2]1516 Exp_Rev Access'!$F$7:$FS$310,94,FALSE))</f>
        <v>0</v>
      </c>
      <c r="DL118" s="90">
        <f>IF(ISNA(VLOOKUP($B118,'[2]1516 Exp_Rev Access'!$F$7:$FS$310,95,FALSE)),"",VLOOKUP($B118,'[2]1516 Exp_Rev Access'!$F$7:$FS$310,95,FALSE))</f>
        <v>0</v>
      </c>
      <c r="DM118" s="90">
        <f>IF(ISNA(VLOOKUP($B118,'[2]1516 Exp_Rev Access'!$F$7:$FS$310,96,FALSE)),"",VLOOKUP($B118,'[2]1516 Exp_Rev Access'!$F$7:$FS$310,96,FALSE))</f>
        <v>0</v>
      </c>
      <c r="DN118" s="90">
        <f>IF(ISNA(VLOOKUP($B118,'[2]1516 Exp_Rev Access'!$F$7:$FS$310,97,FALSE)),"",VLOOKUP($B118,'[2]1516 Exp_Rev Access'!$F$7:$FS$310,97,FALSE))</f>
        <v>0</v>
      </c>
      <c r="DO118" s="90">
        <f>IF(ISNA(VLOOKUP($B118,'[2]1516 Exp_Rev Access'!$F$7:$FS$310,98,FALSE)),"",VLOOKUP($B118,'[2]1516 Exp_Rev Access'!$F$7:$FS$310,98,FALSE))</f>
        <v>0</v>
      </c>
      <c r="DP118" s="90">
        <f>IF(ISNA(VLOOKUP($B118,'[2]1516 Exp_Rev Access'!$F$7:$FS$310,99,FALSE)),"",VLOOKUP($B118,'[2]1516 Exp_Rev Access'!$F$7:$FS$310,99,FALSE))</f>
        <v>0</v>
      </c>
      <c r="DQ118" s="90">
        <f>IF(ISNA(VLOOKUP($B118,'[2]1516 Exp_Rev Access'!$F$7:$FS$310,100,FALSE)),"",VLOOKUP($B118,'[2]1516 Exp_Rev Access'!$F$7:$FS$310,100,FALSE))</f>
        <v>0</v>
      </c>
      <c r="DR118" s="90">
        <f>IF(ISNA(VLOOKUP($B118,'[2]1516 Exp_Rev Access'!$F$7:$FS$310,101,FALSE)),"",VLOOKUP($B118,'[2]1516 Exp_Rev Access'!$F$7:$FS$310,101,FALSE))</f>
        <v>0</v>
      </c>
      <c r="DS118" s="90">
        <f>IF(ISNA(VLOOKUP($B118,'[2]1516 Exp_Rev Access'!$F$7:$FS$310,102,FALSE)),"",VLOOKUP($B118,'[2]1516 Exp_Rev Access'!$F$7:$FS$310,102,FALSE))</f>
        <v>0</v>
      </c>
      <c r="DT118" s="90">
        <f>IF(ISNA(VLOOKUP($B118,'[2]1516 Exp_Rev Access'!$F$7:$FS$310,103,FALSE)),"",VLOOKUP($B118,'[2]1516 Exp_Rev Access'!$F$7:$FS$310,103,FALSE))</f>
        <v>0</v>
      </c>
      <c r="DU118" s="90">
        <f>IF(ISNA(VLOOKUP($B118,'[2]1516 Exp_Rev Access'!$F$7:$FS$310,104,FALSE)),"",VLOOKUP($B118,'[2]1516 Exp_Rev Access'!$F$7:$FS$310,104,FALSE))</f>
        <v>0</v>
      </c>
      <c r="DV118" s="90">
        <f>IF(ISNA(VLOOKUP($B118,'[2]1516 Exp_Rev Access'!$F$7:$FS$310,105,FALSE)),"",VLOOKUP($B118,'[2]1516 Exp_Rev Access'!$F$7:$FS$310,105,FALSE))</f>
        <v>0</v>
      </c>
      <c r="DW118" s="90">
        <f>IF(ISNA(VLOOKUP($B118,'[2]1516 Exp_Rev Access'!$F$7:$FS$310,106,FALSE)),"",VLOOKUP($B118,'[2]1516 Exp_Rev Access'!$F$7:$FS$310,106,FALSE))</f>
        <v>0</v>
      </c>
      <c r="DX118" s="90">
        <f>IF(ISNA(VLOOKUP($B118,'[2]1516 Exp_Rev Access'!$F$7:$FS$310,107,FALSE)),"",VLOOKUP($B118,'[2]1516 Exp_Rev Access'!$F$7:$FS$310,107,FALSE))</f>
        <v>0</v>
      </c>
      <c r="DY118" s="90">
        <f>IF(ISNA(VLOOKUP($B118,'[2]1516 Exp_Rev Access'!$F$7:$FS$310,108,FALSE)),"",VLOOKUP($B118,'[2]1516 Exp_Rev Access'!$F$7:$FS$310,108,FALSE))</f>
        <v>0</v>
      </c>
      <c r="DZ118" s="90">
        <f>IF(ISNA(VLOOKUP($B118,'[2]1516 Exp_Rev Access'!$F$7:$FS$310,109,FALSE)),"",VLOOKUP($B118,'[2]1516 Exp_Rev Access'!$F$7:$FS$310,109,FALSE))</f>
        <v>0</v>
      </c>
      <c r="EA118" s="90">
        <f>IF(ISNA(VLOOKUP($B118,'[2]1516 Exp_Rev Access'!$F$7:$FS$310,110,FALSE)),"",VLOOKUP($B118,'[2]1516 Exp_Rev Access'!$F$7:$FS$310,110,FALSE))</f>
        <v>0</v>
      </c>
      <c r="EB118" s="90">
        <f>IF(ISNA(VLOOKUP($B118,'[2]1516 Exp_Rev Access'!$F$7:$FS$310,111,FALSE)),"",VLOOKUP($B118,'[2]1516 Exp_Rev Access'!$F$7:$FS$310,111,FALSE))</f>
        <v>0</v>
      </c>
      <c r="EC118" s="90">
        <f>IF(ISNA(VLOOKUP($B118,'[2]1516 Exp_Rev Access'!$F$7:$FS$310,112,FALSE)),"",VLOOKUP($B118,'[2]1516 Exp_Rev Access'!$F$7:$FS$310,112,FALSE))</f>
        <v>0</v>
      </c>
      <c r="ED118" s="90">
        <f>IF(ISNA(VLOOKUP($B118,'[2]1516 Exp_Rev Access'!$F$7:$FS$310,113,FALSE)),"",VLOOKUP($B118,'[2]1516 Exp_Rev Access'!$F$7:$FS$310,113,FALSE))</f>
        <v>0</v>
      </c>
      <c r="EE118" s="90">
        <f>IF(ISNA(VLOOKUP($B118,'[2]1516 Exp_Rev Access'!$F$7:$FS$310,114,FALSE)),"",VLOOKUP($B118,'[2]1516 Exp_Rev Access'!$F$7:$FS$310,114,FALSE))</f>
        <v>0</v>
      </c>
      <c r="EF118" s="90">
        <f>IF(ISNA(VLOOKUP($B118,'[2]1516 Exp_Rev Access'!$F$7:$FS$310,115,FALSE)),"",VLOOKUP($B118,'[2]1516 Exp_Rev Access'!$F$7:$FS$310,115,FALSE))</f>
        <v>0</v>
      </c>
      <c r="EG118" s="90">
        <f>IF(ISNA(VLOOKUP($B118,'[2]1516 Exp_Rev Access'!$F$7:$FS$310,116,FALSE)),"",VLOOKUP($B118,'[2]1516 Exp_Rev Access'!$F$7:$FS$310,116,FALSE))</f>
        <v>0</v>
      </c>
      <c r="EH118" s="90">
        <f>IF(ISNA(VLOOKUP($B118,'[2]1516 Exp_Rev Access'!$F$7:$FS$310,117,FALSE)),"",VLOOKUP($B118,'[2]1516 Exp_Rev Access'!$F$7:$FS$310,117,FALSE))</f>
        <v>0</v>
      </c>
      <c r="EI118" s="90">
        <f>IF(ISNA(VLOOKUP($B118,'[2]1516 Exp_Rev Access'!$F$7:$FS$310,118,FALSE)),"",VLOOKUP($B118,'[2]1516 Exp_Rev Access'!$F$7:$FS$310,118,FALSE))</f>
        <v>0</v>
      </c>
      <c r="EJ118" s="90">
        <f>IF(ISNA(VLOOKUP($B118,'[2]1516 Exp_Rev Access'!$F$7:$FS$310,119,FALSE)),"",VLOOKUP($B118,'[2]1516 Exp_Rev Access'!$F$7:$FS$310,119,FALSE))</f>
        <v>0</v>
      </c>
      <c r="EK118" s="90">
        <f>IF(ISNA(VLOOKUP($B118,'[2]1516 Exp_Rev Access'!$F$7:$FS$310,120,FALSE)),"",VLOOKUP($B118,'[2]1516 Exp_Rev Access'!$F$7:$FS$310,120,FALSE))</f>
        <v>0</v>
      </c>
      <c r="EL118" s="90">
        <f>IF(ISNA(VLOOKUP($B118,'[2]1516 Exp_Rev Access'!$F$7:$FS$310,121,FALSE)),"",VLOOKUP($B118,'[2]1516 Exp_Rev Access'!$F$7:$FS$310,121,FALSE))</f>
        <v>0</v>
      </c>
      <c r="EM118" s="90">
        <f>IF(ISNA(VLOOKUP($B118,'[2]1516 Exp_Rev Access'!$F$7:$FS$310,122,FALSE)),"",VLOOKUP($B118,'[2]1516 Exp_Rev Access'!$F$7:$FS$310,122,FALSE))</f>
        <v>0</v>
      </c>
      <c r="EN118" s="90">
        <f>IF(ISNA(VLOOKUP($B118,'[2]1516 Exp_Rev Access'!$F$7:$FS$310,123,FALSE)),"",VLOOKUP($B118,'[2]1516 Exp_Rev Access'!$F$7:$FS$310,123,FALSE))</f>
        <v>0</v>
      </c>
      <c r="EO118" s="90">
        <f>IF(ISNA(VLOOKUP($B118,'[2]1516 Exp_Rev Access'!$F$7:$FS$310,124,FALSE)),"",VLOOKUP($B118,'[2]1516 Exp_Rev Access'!$F$7:$FS$310,124,FALSE))</f>
        <v>32921.99</v>
      </c>
      <c r="EP118" s="90">
        <f>IF(ISNA(VLOOKUP($B118,'[2]1516 Exp_Rev Access'!$F$7:$FS$310,125,FALSE)),"",VLOOKUP($B118,'[2]1516 Exp_Rev Access'!$F$7:$FS$310,125,FALSE))</f>
        <v>0</v>
      </c>
      <c r="EQ118" s="90">
        <f>IF(ISNA(VLOOKUP($B118,'[2]1516 Exp_Rev Access'!$F$7:$FS$310,126,FALSE)),"",VLOOKUP($B118,'[2]1516 Exp_Rev Access'!$F$7:$FS$310,126,FALSE))</f>
        <v>0</v>
      </c>
      <c r="ER118" s="90">
        <f>IF(ISNA(VLOOKUP($B118,'[2]1516 Exp_Rev Access'!$F$7:$FS$310,127,FALSE)),"",VLOOKUP($B118,'[2]1516 Exp_Rev Access'!$F$7:$FS$310,127,FALSE))</f>
        <v>0</v>
      </c>
      <c r="ES118" s="90">
        <f>IF(ISNA(VLOOKUP($B118,'[2]1516 Exp_Rev Access'!$F$7:$FS$310,128,FALSE)),"",VLOOKUP($B118,'[2]1516 Exp_Rev Access'!$F$7:$FS$310,128,FALSE))</f>
        <v>0</v>
      </c>
      <c r="ET118" s="90">
        <f>IF(ISNA(VLOOKUP($B118,'[2]1516 Exp_Rev Access'!$F$7:$FS$310,129,FALSE)),"",VLOOKUP($B118,'[2]1516 Exp_Rev Access'!$F$7:$FS$310,129,FALSE))</f>
        <v>0</v>
      </c>
      <c r="EU118" s="90">
        <f>IF(ISNA(VLOOKUP($B118,'[2]1516 Exp_Rev Access'!$F$7:$FS$310,130,FALSE)),"",VLOOKUP($B118,'[2]1516 Exp_Rev Access'!$F$7:$FS$310,130,FALSE))</f>
        <v>0</v>
      </c>
      <c r="EV118" s="90">
        <f>IF(ISNA(VLOOKUP($B118,'[2]1516 Exp_Rev Access'!$F$7:$FS$310,131,FALSE)),"",VLOOKUP($B118,'[2]1516 Exp_Rev Access'!$F$7:$FS$310,131,FALSE))</f>
        <v>0</v>
      </c>
      <c r="EW118" s="90">
        <f>IF(ISNA(VLOOKUP($B118,'[2]1516 Exp_Rev Access'!$F$7:$FS$310,132,FALSE)),"",VLOOKUP($B118,'[2]1516 Exp_Rev Access'!$F$7:$FS$310,132,FALSE))</f>
        <v>0</v>
      </c>
      <c r="EX118" s="90">
        <f>IF(ISNA(VLOOKUP($B118,'[2]1516 Exp_Rev Access'!$F$7:$FS$310,133,FALSE)),"",VLOOKUP($B118,'[2]1516 Exp_Rev Access'!$F$7:$FS$310,133,FALSE))</f>
        <v>0</v>
      </c>
      <c r="EY118" s="90">
        <f>IF(ISNA(VLOOKUP($B118,'[2]1516 Exp_Rev Access'!$F$7:$FS$310,134,FALSE)),"",VLOOKUP($B118,'[2]1516 Exp_Rev Access'!$F$7:$FS$310,134,FALSE))</f>
        <v>0</v>
      </c>
      <c r="EZ118" s="90">
        <f>IF(ISNA(VLOOKUP($B118,'[2]1516 Exp_Rev Access'!$F$7:$FS$310,135,FALSE)),"",VLOOKUP($B118,'[2]1516 Exp_Rev Access'!$F$7:$FS$310,135,FALSE))</f>
        <v>0</v>
      </c>
      <c r="FA118" s="90">
        <f>IF(ISNA(VLOOKUP($B118,'[2]1516 Exp_Rev Access'!$F$7:$FS$310,136,FALSE)),"",VLOOKUP($B118,'[2]1516 Exp_Rev Access'!$F$7:$FS$310,136,FALSE))</f>
        <v>0</v>
      </c>
      <c r="FB118" s="90">
        <f>IF(ISNA(VLOOKUP($B118,'[2]1516 Exp_Rev Access'!$F$7:$FS$310,137,FALSE)),"",VLOOKUP($B118,'[2]1516 Exp_Rev Access'!$F$7:$FS$310,137,FALSE))</f>
        <v>0</v>
      </c>
      <c r="FC118" s="90">
        <f>IF(ISNA(VLOOKUP($B118,'[2]1516 Exp_Rev Access'!$F$7:$FS$310,138,FALSE)),"",VLOOKUP($B118,'[2]1516 Exp_Rev Access'!$F$7:$FS$310,138,FALSE))</f>
        <v>0</v>
      </c>
      <c r="FD118" s="90">
        <f>IF(ISNA(VLOOKUP($B118,'[2]1516 Exp_Rev Access'!$F$7:$FS$310,139,FALSE)),"",VLOOKUP($B118,'[2]1516 Exp_Rev Access'!$F$7:$FS$310,139,FALSE))</f>
        <v>0</v>
      </c>
      <c r="FE118" s="90">
        <f>IF(ISNA(VLOOKUP($B118,'[2]1516 Exp_Rev Access'!$F$7:$FS$310,140,FALSE)),"",VLOOKUP($B118,'[2]1516 Exp_Rev Access'!$F$7:$FS$310,140,FALSE))</f>
        <v>0</v>
      </c>
      <c r="FF118" s="90">
        <f>IF(ISNA(VLOOKUP($B118,'[2]1516 Exp_Rev Access'!$F$7:$FS$310,141,FALSE)),"",VLOOKUP($B118,'[2]1516 Exp_Rev Access'!$F$7:$FS$310,141,FALSE))</f>
        <v>0</v>
      </c>
      <c r="FG118" s="90">
        <f>IF(ISNA(VLOOKUP($B118,'[2]1516 Exp_Rev Access'!$F$7:$FS$310,142,FALSE)),"",VLOOKUP($B118,'[2]1516 Exp_Rev Access'!$F$7:$FS$310,142,FALSE))</f>
        <v>0</v>
      </c>
      <c r="FH118" s="90">
        <f>IF(ISNA(VLOOKUP($B118,'[2]1516 Exp_Rev Access'!$F$7:$FS$310,143,FALSE)),"",VLOOKUP($B118,'[2]1516 Exp_Rev Access'!$F$7:$FS$310,143,FALSE))</f>
        <v>0</v>
      </c>
      <c r="FI118" s="90">
        <f>IF(ISNA(VLOOKUP($B118,'[2]1516 Exp_Rev Access'!$F$7:$FS$310,144,FALSE)),"",VLOOKUP($B118,'[2]1516 Exp_Rev Access'!$F$7:$FS$310,144,FALSE))</f>
        <v>0</v>
      </c>
      <c r="FJ118" s="90">
        <f>IF(ISNA(VLOOKUP($B118,'[2]1516 Exp_Rev Access'!$F$7:$FS$310,145,FALSE)),"",VLOOKUP($B118,'[2]1516 Exp_Rev Access'!$F$7:$FS$310,145,FALSE))</f>
        <v>0</v>
      </c>
      <c r="FK118" s="90">
        <f>IF(ISNA(VLOOKUP($B118,'[2]1516 Exp_Rev Access'!$F$7:$FS$310,146,FALSE)),"",VLOOKUP($B118,'[2]1516 Exp_Rev Access'!$F$7:$FS$310,146,FALSE))</f>
        <v>0</v>
      </c>
      <c r="FL118" s="90">
        <f>IF(ISNA(VLOOKUP($B118,'[2]1516 Exp_Rev Access'!$F$7:$FS$310,1147,FALSE)),"",VLOOKUP($B118,'[2]1516 Exp_Rev Access'!$F$7:$FS$310,147,FALSE))</f>
        <v>0</v>
      </c>
      <c r="FM118" s="90">
        <f>IF(ISNA(VLOOKUP($B118,'[2]1516 Exp_Rev Access'!$F$7:$FS$310,148,FALSE)),"",VLOOKUP($B118,'[2]1516 Exp_Rev Access'!$F$7:$FS$310,148,FALSE))</f>
        <v>0</v>
      </c>
      <c r="FN118" s="90">
        <f>IF(ISNA(VLOOKUP($B118,'[2]1516 Exp_Rev Access'!$F$7:$FS$310,149,FALSE)),"",VLOOKUP($B118,'[2]1516 Exp_Rev Access'!$F$7:$FS$310,149,FALSE))</f>
        <v>0</v>
      </c>
      <c r="FO118" s="90">
        <f>IF(ISNA(VLOOKUP($B118,'[2]1516 Exp_Rev Access'!$F$7:$FS$310,150,FALSE)),"",VLOOKUP($B118,'[2]1516 Exp_Rev Access'!$F$7:$FS$310,150,FALSE))</f>
        <v>0</v>
      </c>
      <c r="FP118" s="90">
        <f>IF(ISNA(VLOOKUP($B118,'[2]1516 Exp_Rev Access'!$F$7:$FS$310,151,FALSE)),"",VLOOKUP($B118,'[2]1516 Exp_Rev Access'!$F$7:$FS$310,151,FALSE))</f>
        <v>0</v>
      </c>
      <c r="FQ118" s="90">
        <f>IF(ISNA(VLOOKUP($B118,'[2]1516 Exp_Rev Access'!$F$7:$FS$310,152,FALSE)),"",VLOOKUP($B118,'[2]1516 Exp_Rev Access'!$F$7:$FS$310,152,FALSE))</f>
        <v>0</v>
      </c>
      <c r="FR118" s="90">
        <f>IF(ISNA(VLOOKUP($B118,'[2]1516 Exp_Rev Access'!$F$7:$FS$310,153,FALSE)),"",VLOOKUP($B118,'[2]1516 Exp_Rev Access'!$F$7:$FS$310,153,FALSE))</f>
        <v>35050.82</v>
      </c>
      <c r="FS118" s="53">
        <f t="shared" si="330"/>
        <v>650330.59</v>
      </c>
      <c r="FT118" s="92">
        <f t="shared" si="331"/>
        <v>7.8074646180318119E-2</v>
      </c>
      <c r="FU118" s="53">
        <f t="shared" si="332"/>
        <v>957.21311451280542</v>
      </c>
      <c r="FV118" s="90">
        <f>IF(ISNA(VLOOKUP($B118,'[2]1516 Exp_Rev Access'!$F$7:$FS$310,154,FALSE)),"",VLOOKUP($B118,'[2]1516 Exp_Rev Access'!$F$7:$FS$310,154,FALSE))</f>
        <v>44621.59</v>
      </c>
      <c r="FW118" s="90">
        <f>IF(ISNA(VLOOKUP($B118,'[2]1516 Exp_Rev Access'!$F$7:$FS$310,155,FALSE)),"",VLOOKUP($B118,'[2]1516 Exp_Rev Access'!$F$7:$FS$310,155,FALSE))</f>
        <v>0</v>
      </c>
      <c r="FX118" s="90">
        <f>IF(ISNA(VLOOKUP($B118,'[2]1516 Exp_Rev Access'!$F$7:$FS$310,156,FALSE)),"",VLOOKUP($B118,'[2]1516 Exp_Rev Access'!$F$7:$FS$310,156,FALSE))</f>
        <v>0</v>
      </c>
      <c r="FY118" s="90">
        <f>IF(ISNA(VLOOKUP($B118,'[2]1516 Exp_Rev Access'!$F$7:$FS$310,157,FALSE)),"",VLOOKUP($B118,'[2]1516 Exp_Rev Access'!$F$7:$FS$310,157,FALSE))</f>
        <v>0</v>
      </c>
      <c r="FZ118" s="90">
        <f>IF(ISNA(VLOOKUP($B118,'[2]1516 Exp_Rev Access'!$F$7:$FS$310,158,FALSE)),"",VLOOKUP($B118,'[2]1516 Exp_Rev Access'!$F$7:$FS$310,158,FALSE))</f>
        <v>0</v>
      </c>
      <c r="GA118" s="90">
        <f>IF(ISNA(VLOOKUP($B118,'[2]1516 Exp_Rev Access'!$F$7:$FS$310,159,FALSE)),"",VLOOKUP($B118,'[2]1516 Exp_Rev Access'!$F$7:$FS$310,159,FALSE))</f>
        <v>0</v>
      </c>
      <c r="GB118" s="90">
        <f>IF(ISNA(VLOOKUP($B118,'[2]1516 Exp_Rev Access'!$F$7:$FS$310,160,FALSE)),"",VLOOKUP($B118,'[2]1516 Exp_Rev Access'!$F$7:$FS$310,160,FALSE))</f>
        <v>0</v>
      </c>
      <c r="GC118" s="90">
        <f>IF(ISNA(VLOOKUP($B118,'[2]1516 Exp_Rev Access'!$F$7:$FS$310,161,FALSE)),"",VLOOKUP($B118,'[2]1516 Exp_Rev Access'!$F$7:$FS$310,161,FALSE))</f>
        <v>0</v>
      </c>
      <c r="GD118" s="90">
        <f>IF(ISNA(VLOOKUP($B118,'[2]1516 Exp_Rev Access'!$F$7:$FS$310,162,FALSE)),"",VLOOKUP($B118,'[2]1516 Exp_Rev Access'!$F$7:$FS$310,162,FALSE))</f>
        <v>0</v>
      </c>
      <c r="GE118" s="90">
        <f>IF(ISNA(VLOOKUP($B118,'[2]1516 Exp_Rev Access'!$F$7:$FS$310,163,FALSE)),"",VLOOKUP($B118,'[2]1516 Exp_Rev Access'!$F$7:$FS$310,163,FALSE))</f>
        <v>0</v>
      </c>
      <c r="GF118" s="90">
        <f>IF(ISNA(VLOOKUP($B118,'[2]1516 Exp_Rev Access'!$F$7:$FS$310,164,FALSE)),"",VLOOKUP($B118,'[2]1516 Exp_Rev Access'!$F$7:$FS$310,164,FALSE))</f>
        <v>0</v>
      </c>
      <c r="GG118" s="90">
        <f>IF(ISNA(VLOOKUP($B118,'[2]1516 Exp_Rev Access'!$F$7:$FS$310,165,FALSE)),"",VLOOKUP($B118,'[2]1516 Exp_Rev Access'!$F$7:$FS$310,165,FALSE))</f>
        <v>0</v>
      </c>
      <c r="GH118" s="90">
        <f>IF(ISNA(VLOOKUP($B118,'[2]1516 Exp_Rev Access'!$F$7:$FS$310,166,FALSE)),"",VLOOKUP($B118,'[2]1516 Exp_Rev Access'!$F$7:$FS$310,166,FALSE))</f>
        <v>0</v>
      </c>
      <c r="GI118" s="90">
        <f>IF(ISNA(VLOOKUP($B118,'[2]1516 Exp_Rev Access'!$F$7:$FS$310,167,FALSE)),"",VLOOKUP($B118,'[2]1516 Exp_Rev Access'!$F$7:$FS$310,167,FALSE))</f>
        <v>0</v>
      </c>
      <c r="GJ118" s="90">
        <f>IF(ISNA(VLOOKUP($B118,'[2]1516 Exp_Rev Access'!$F$7:$FS$310,168,FALSE)),"",VLOOKUP($B118,'[2]1516 Exp_Rev Access'!$F$7:$FS$310,168,FALSE))</f>
        <v>0</v>
      </c>
      <c r="GK118" s="90">
        <f>IF(ISNA(VLOOKUP($B118,'[2]1516 Exp_Rev Access'!$F$7:$FS$310,169,FALSE)),"",VLOOKUP($B118,'[2]1516 Exp_Rev Access'!$F$7:$FS$310,169,FALSE))</f>
        <v>0</v>
      </c>
      <c r="GL118" s="90">
        <f>IF(ISNA(VLOOKUP($B118,'[2]1516 Exp_Rev Access'!$F$7:$FS$310,170,FALSE)),"",VLOOKUP($B118,'[2]1516 Exp_Rev Access'!$F$7:$FS$310,170,FALSE))</f>
        <v>0</v>
      </c>
      <c r="GM118" s="90">
        <f>IF(ISNA(VLOOKUP($B118,'[2]1516 Exp_Rev Access'!$F$7:$FT$310,171,FALSE)),"",VLOOKUP($B118,'[2]1516 Exp_Rev Access'!$F$7:$FT$310,171,FALSE))</f>
        <v>0</v>
      </c>
      <c r="GN118" s="90">
        <f>IF(ISNA(VLOOKUP($B118,'[2]1516 Exp_Rev Access'!$F$7:$FU$310,172,FALSE)),"",VLOOKUP($B118,'[2]1516 Exp_Rev Access'!$F$7:$FU$310,172,FALSE))</f>
        <v>0</v>
      </c>
      <c r="GO118" s="90">
        <f>IF(ISNA(VLOOKUP($B118,'[2]1516 Exp_Rev Access'!$F$7:$FV$310,173,FALSE)),"",VLOOKUP($B118,'[2]1516 Exp_Rev Access'!$F$7:$FV$310,173,FALSE))</f>
        <v>0</v>
      </c>
      <c r="GP118" s="90">
        <f>IF(ISNA(VLOOKUP($B118,'[2]1516 Exp_Rev Access'!$F$7:$GA$310,174,FALSE)),"",VLOOKUP($B118,'[2]1516 Exp_Rev Access'!$F$7:$GA$310,174,FALSE))</f>
        <v>0</v>
      </c>
      <c r="GQ118" s="90">
        <f>IF(ISNA(VLOOKUP($B118,'[2]1516 Exp_Rev Access'!$F$7:$GA$310,175,FALSE)),"",VLOOKUP($B118,'[2]1516 Exp_Rev Access'!$F$7:$GA$310,175,FALSE))</f>
        <v>0</v>
      </c>
      <c r="GR118" s="90">
        <f>IF(ISNA(VLOOKUP($B118,'[2]1516 Exp_Rev Access'!$F$7:$GA$310,176,FALSE)),"",VLOOKUP($B118,'[2]1516 Exp_Rev Access'!$F$7:$GA$310,176,FALSE))</f>
        <v>0</v>
      </c>
      <c r="GS118" s="90">
        <f>IF(ISNA(VLOOKUP($B118,'[2]1516 Exp_Rev Access'!$F$7:$GA$310,177,FALSE)),"",VLOOKUP($B118,'[2]1516 Exp_Rev Access'!$F$7:$GA$310,177,FALSE))</f>
        <v>0</v>
      </c>
      <c r="GT118" s="90">
        <f>IF(ISNA(VLOOKUP($B118,'[2]1516 Exp_Rev Access'!$F$7:$GA$310,178,FALSE)),"",VLOOKUP($B118,'[2]1516 Exp_Rev Access'!$F$7:$GA$310,178,FALSE))</f>
        <v>0</v>
      </c>
      <c r="GU118" s="53">
        <f t="shared" si="333"/>
        <v>44621.59</v>
      </c>
      <c r="GV118" s="92">
        <f t="shared" si="335"/>
        <v>5.3569905903599292E-3</v>
      </c>
      <c r="GW118" s="114">
        <f t="shared" si="334"/>
        <v>65.677936414483369</v>
      </c>
    </row>
    <row r="119" spans="1:222" x14ac:dyDescent="0.2">
      <c r="B119" s="87" t="s">
        <v>331</v>
      </c>
      <c r="C119" s="87" t="s">
        <v>332</v>
      </c>
      <c r="D119" s="88">
        <f>IF(ISNA(VLOOKUP($B119,'[2]1516 enrollment_Rev_Exp by size'!$A$6:$C$325,3,FALSE)),"",VLOOKUP($B119,'[2]1516 enrollment_Rev_Exp by size'!$A$6:$C$325,3,FALSE))</f>
        <v>313.73</v>
      </c>
      <c r="E119" s="89">
        <v>3815170.82</v>
      </c>
      <c r="F119" s="67">
        <f t="shared" si="313"/>
        <v>3815170.82</v>
      </c>
      <c r="G119" s="67">
        <f t="shared" si="314"/>
        <v>0</v>
      </c>
      <c r="H119" s="90">
        <f>IF(ISNA(VLOOKUP($B119,'[2]1516 Exp_Rev Access'!$F$7:$FS$310,2,FALSE)),"",VLOOKUP($B119,'[2]1516 Exp_Rev Access'!$F$7:$FS$310,2,FALSE))</f>
        <v>673917.21</v>
      </c>
      <c r="I119" s="90">
        <f>IF(ISNA(VLOOKUP($B119,'[2]1516 Exp_Rev Access'!$F$7:$FS$310,3,FALSE)),"",VLOOKUP($B119,'[2]1516 Exp_Rev Access'!$F$7:$FS$310,3,FALSE))</f>
        <v>0</v>
      </c>
      <c r="J119" s="90">
        <f>IF(ISNA(VLOOKUP($B119,'[2]1516 Exp_Rev Access'!$F$7:$FS$310,4,FALSE)),"",VLOOKUP($B119,'[2]1516 Exp_Rev Access'!$F$7:$FS$310,4,FALSE))</f>
        <v>0</v>
      </c>
      <c r="K119" s="90">
        <f>IF(ISNA(VLOOKUP($B119,'[2]1516 Exp_Rev Access'!$F$7:$FS$310,5,FALSE)),"-",VLOOKUP($B119,'[2]1516 Exp_Rev Access'!$F$7:$FS$310,5,FALSE))</f>
        <v>11001.1</v>
      </c>
      <c r="L119" s="90">
        <f>IF(ISNA(VLOOKUP($B119,'[2]1516 Exp_Rev Access'!$F$7:$FS$310,6,FALSE)),"",VLOOKUP($B119,'[2]1516 Exp_Rev Access'!$F$7:$FS$310,6,FALSE))</f>
        <v>0</v>
      </c>
      <c r="M119" s="90">
        <f>IF(ISNA(VLOOKUP($B119,'[2]1516 Exp_Rev Access'!$F$7:$FS$310,7,FALSE)),"",VLOOKUP($B119,'[2]1516 Exp_Rev Access'!$F$7:$FS$310,7,FALSE))</f>
        <v>0</v>
      </c>
      <c r="N119" s="53">
        <f t="shared" si="315"/>
        <v>684918.30999999994</v>
      </c>
      <c r="O119" s="91">
        <f t="shared" si="316"/>
        <v>0.17952493933155003</v>
      </c>
      <c r="P119" s="53">
        <f t="shared" si="317"/>
        <v>2183.1457304051251</v>
      </c>
      <c r="Q119" s="90">
        <f>IF(ISNA(VLOOKUP($B119,'[2]1516 Exp_Rev Access'!$F$7:$FS$310,8,FALSE)),"",VLOOKUP($B119,'[2]1516 Exp_Rev Access'!$F$7:$FS$310,8,FALSE))</f>
        <v>5666.44</v>
      </c>
      <c r="R119" s="90">
        <f>IF(ISNA(VLOOKUP($B119,'[2]1516 Exp_Rev Access'!$F$7:$FS$310,9,FALSE)),"",VLOOKUP($B119,'[2]1516 Exp_Rev Access'!$F$7:$FS$310,9,FALSE))</f>
        <v>0</v>
      </c>
      <c r="S119" s="90">
        <f>IF(ISNA(VLOOKUP($B119,'[2]1516 Exp_Rev Access'!$F$7:$FS$310,10,FALSE)),"",VLOOKUP($B119,'[2]1516 Exp_Rev Access'!$F$7:$FS$310,10,FALSE))</f>
        <v>0</v>
      </c>
      <c r="T119" s="90">
        <f>IF(ISNA(VLOOKUP($B119,'[2]1516 Exp_Rev Access'!$F$7:$FS$310,11,FALSE)),"",VLOOKUP($B119,'[2]1516 Exp_Rev Access'!$F$7:$FS$310,11,FALSE))</f>
        <v>0</v>
      </c>
      <c r="U119" s="90">
        <f>IF(ISNA(VLOOKUP($B119,'[2]1516 Exp_Rev Access'!$F$7:$FS$310,12,FALSE)),"",VLOOKUP($B119,'[2]1516 Exp_Rev Access'!$F$7:$FS$310,12,FALSE))</f>
        <v>0</v>
      </c>
      <c r="V119" s="90">
        <f>IF(ISNA(VLOOKUP($B119,'[2]1516 Exp_Rev Access'!$F$7:$FS$310,13,FALSE)),"",VLOOKUP($B119,'[2]1516 Exp_Rev Access'!$F$7:$FS$310,13,FALSE))</f>
        <v>0</v>
      </c>
      <c r="W119" s="90">
        <f>IF(ISNA(VLOOKUP($B119,'[2]1516 Exp_Rev Access'!$F$7:$FS$310,14,FALSE)),"",VLOOKUP($B119,'[2]1516 Exp_Rev Access'!$F$7:$FS$310,14,FALSE))</f>
        <v>0</v>
      </c>
      <c r="X119" s="90">
        <f>IF(ISNA(VLOOKUP($B119,'[2]1516 Exp_Rev Access'!$F$7:$FS$310,15,FALSE)),"",VLOOKUP($B119,'[2]1516 Exp_Rev Access'!$F$7:$FS$310,15,FALSE))</f>
        <v>9270.4</v>
      </c>
      <c r="Y119" s="90">
        <f>IF(ISNA(VLOOKUP($B119,'[2]1516 Exp_Rev Access'!$F$7:$FS$310,16,FALSE)),"",VLOOKUP($B119,'[2]1516 Exp_Rev Access'!$F$7:$FS$310,16,FALSE))</f>
        <v>255.39</v>
      </c>
      <c r="Z119" s="90">
        <f>IF(ISNA(VLOOKUP($B119,'[2]1516 Exp_Rev Access'!$F$7:$FS$310,17,FALSE)),"",VLOOKUP($B119,'[2]1516 Exp_Rev Access'!$F$7:$FS$310,17,FALSE))</f>
        <v>0</v>
      </c>
      <c r="AA119" s="90">
        <f>IF(ISNA(VLOOKUP($B119,'[2]1516 Exp_Rev Access'!$F$7:$FS$310,18,FALSE)),"",VLOOKUP($B119,'[2]1516 Exp_Rev Access'!$F$7:$FS$310,18,FALSE))</f>
        <v>0</v>
      </c>
      <c r="AB119" s="90">
        <f>IF(ISNA(VLOOKUP($B119,'[2]1516 Exp_Rev Access'!$F$7:$FS$310,19,FALSE)),"",VLOOKUP($B119,'[2]1516 Exp_Rev Access'!$F$7:$FS$310,19,FALSE))</f>
        <v>0</v>
      </c>
      <c r="AC119" s="90">
        <f>IF(ISNA(VLOOKUP($B119,'[2]1516 Exp_Rev Access'!$F$7:$FS$310,20,FALSE)),"",VLOOKUP($B119,'[2]1516 Exp_Rev Access'!$F$7:$FS$310,20,FALSE))</f>
        <v>0</v>
      </c>
      <c r="AD119" s="90">
        <f>IF(ISNA(VLOOKUP($B119,'[2]1516 Exp_Rev Access'!$F$7:$FS$310,21,FALSE)),"",VLOOKUP($B119,'[2]1516 Exp_Rev Access'!$F$7:$FS$310,21,FALSE))</f>
        <v>1426.02</v>
      </c>
      <c r="AE119" s="90">
        <f>IF(ISNA(VLOOKUP($B119,'[2]1516 Exp_Rev Access'!$F$7:$FS$310,22,FALSE)),"",VLOOKUP($B119,'[2]1516 Exp_Rev Access'!$F$7:$FS$310,22,FALSE))</f>
        <v>857.47</v>
      </c>
      <c r="AF119" s="90">
        <f>IF(ISNA(VLOOKUP($B119,'[2]1516 Exp_Rev Access'!$F$7:$FS$310,23,FALSE)),"",VLOOKUP($B119,'[2]1516 Exp_Rev Access'!$F$7:$FS$310,23,FALSE))</f>
        <v>0</v>
      </c>
      <c r="AG119" s="90">
        <f>IF(ISNA(VLOOKUP($B119,'[2]1516 Exp_Rev Access'!$F$7:$FS$310,24,FALSE)),"",VLOOKUP($B119,'[2]1516 Exp_Rev Access'!$F$7:$FS$310,24,FALSE))</f>
        <v>28085.68</v>
      </c>
      <c r="AH119" s="90">
        <f>IF(ISNA(VLOOKUP($B119,'[2]1516 Exp_Rev Access'!$F$7:$FS$310,25,FALSE)),"",VLOOKUP($B119,'[2]1516 Exp_Rev Access'!$F$7:$FS$310,25,FALSE))</f>
        <v>0</v>
      </c>
      <c r="AI119" s="90">
        <f>IF(ISNA(VLOOKUP($B119,'[2]1516 Exp_Rev Access'!$F$7:$FS$310,26,FALSE)),"",VLOOKUP($B119,'[2]1516 Exp_Rev Access'!$F$7:$FS$310,26,FALSE))</f>
        <v>3728</v>
      </c>
      <c r="AJ119" s="90">
        <f>IF(ISNA(VLOOKUP($B119,'[2]1516 Exp_Rev Access'!$F$7:$FS$310,27,FALSE)),"",VLOOKUP($B119,'[2]1516 Exp_Rev Access'!$F$7:$FS$310,27,FALSE))</f>
        <v>0</v>
      </c>
      <c r="AK119" s="90">
        <f>IF(ISNA(VLOOKUP($B119,'[2]1516 Exp_Rev Access'!$F$7:$FS$310,28,FALSE)),"",VLOOKUP($B119,'[2]1516 Exp_Rev Access'!$F$7:$FS$310,28,FALSE))</f>
        <v>6612.62</v>
      </c>
      <c r="AL119" s="90">
        <f>IF(ISNA(VLOOKUP($B119,'[2]1516 Exp_Rev Access'!$F$7:$FS$310,29,FALSE)),"",VLOOKUP($B119,'[2]1516 Exp_Rev Access'!$F$7:$FS$310,29,FALSE))</f>
        <v>22292.81</v>
      </c>
      <c r="AM119" s="53">
        <f t="shared" si="318"/>
        <v>78194.83</v>
      </c>
      <c r="AN119" s="92">
        <f t="shared" si="319"/>
        <v>2.0495761183243692E-2</v>
      </c>
      <c r="AO119" s="68">
        <f t="shared" si="320"/>
        <v>249.24243776495712</v>
      </c>
      <c r="AP119" s="90">
        <f>IF(ISNA(VLOOKUP($B119,'[2]1516 Exp_Rev Access'!$F$7:$FS$310,30,FALSE)),"",VLOOKUP($B119,'[2]1516 Exp_Rev Access'!$F$7:$FS$310,30,FALSE))</f>
        <v>1881613.36</v>
      </c>
      <c r="AQ119" s="90">
        <f>IF(ISNA(VLOOKUP($B119,'[2]1516 Exp_Rev Access'!$F$7:$FS$310,31,FALSE)),"",VLOOKUP($B119,'[2]1516 Exp_Rev Access'!$F$7:$FS$310,31,FALSE))</f>
        <v>47877.89</v>
      </c>
      <c r="AR119" s="90">
        <f>IF(ISNA(VLOOKUP($B119,'[2]1516 Exp_Rev Access'!$F$7:$FS$310,32,FALSE)),"",VLOOKUP($B119,'[2]1516 Exp_Rev Access'!$F$7:$FS$310,32,FALSE))</f>
        <v>204132</v>
      </c>
      <c r="AS119" s="90">
        <f>IF(ISNA(VLOOKUP($B119,'[2]1516 Exp_Rev Access'!$F$7:$FS$310,33,FALSE)),"",VLOOKUP($B119,'[2]1516 Exp_Rev Access'!$F$7:$FS$310,33,FALSE))</f>
        <v>17.149999999999999</v>
      </c>
      <c r="AT119" s="90">
        <f>IF(ISNA(VLOOKUP($B119,'[2]1516 Exp_Rev Access'!$F$7:$FS$310,34,FALSE)),"",VLOOKUP($B119,'[2]1516 Exp_Rev Access'!$F$7:$FS$310,34,FALSE))</f>
        <v>0</v>
      </c>
      <c r="AU119" s="53">
        <f t="shared" si="321"/>
        <v>2133640.4</v>
      </c>
      <c r="AV119" s="93">
        <f t="shared" si="322"/>
        <v>0.5592516038377543</v>
      </c>
      <c r="AW119" s="53">
        <f t="shared" si="323"/>
        <v>6800.8810123354469</v>
      </c>
      <c r="AX119" s="90">
        <f>IF(ISNA(VLOOKUP($B119,'[2]1516 Exp_Rev Access'!$F$7:$FS$310,35,FALSE)),"",VLOOKUP($B119,'[2]1516 Exp_Rev Access'!$F$7:$FS$310,35,FALSE))</f>
        <v>0</v>
      </c>
      <c r="AY119" s="90">
        <f>IF(ISNA(VLOOKUP($B119,'[2]1516 Exp_Rev Access'!$F$7:$FS$310,36,FALSE)),"",VLOOKUP($B119,'[2]1516 Exp_Rev Access'!$F$7:$FS$310,36,FALSE))</f>
        <v>253685.19</v>
      </c>
      <c r="AZ119" s="90">
        <f>IF(ISNA(VLOOKUP($B119,'[2]1516 Exp_Rev Access'!$F$7:$FS$310,37,FALSE)),"",VLOOKUP($B119,'[2]1516 Exp_Rev Access'!$F$7:$FS$310,37,FALSE))</f>
        <v>9498.8700000000008</v>
      </c>
      <c r="BA119" s="90">
        <f>IF(ISNA(VLOOKUP($B119,'[2]1516 Exp_Rev Access'!$F$7:$FS$310,38,FALSE)),"",VLOOKUP($B119,'[2]1516 Exp_Rev Access'!$F$7:$FS$310,38,FALSE))</f>
        <v>0</v>
      </c>
      <c r="BB119" s="90">
        <f>IF(ISNA(VLOOKUP($B119,'[2]1516 Exp_Rev Access'!$F$7:$FS$310,39,FALSE)),"",VLOOKUP($B119,'[2]1516 Exp_Rev Access'!$F$7:$FS$310,39,FALSE))</f>
        <v>0</v>
      </c>
      <c r="BC119" s="90">
        <f>IF(ISNA(VLOOKUP($B119,'[2]1516 Exp_Rev Access'!$F$7:$FS$310,40,FALSE)),"",VLOOKUP($B119,'[2]1516 Exp_Rev Access'!$F$7:$FS$310,40,FALSE))</f>
        <v>63397.73</v>
      </c>
      <c r="BD119" s="90">
        <f>IF(ISNA(VLOOKUP($B119,'[2]1516 Exp_Rev Access'!$F$7:$FS$310,41,FALSE)),"",VLOOKUP($B119,'[2]1516 Exp_Rev Access'!$F$7:$FS$310,41,FALSE))</f>
        <v>0</v>
      </c>
      <c r="BE119" s="90">
        <f>IF(ISNA(VLOOKUP($B119,'[2]1516 Exp_Rev Access'!$F$7:$FS$310,42,FALSE)),"",VLOOKUP($B119,'[2]1516 Exp_Rev Access'!$F$7:$FS$310,42,FALSE))</f>
        <v>14427.74</v>
      </c>
      <c r="BF119" s="90">
        <f>IF(ISNA(VLOOKUP($B119,'[2]1516 Exp_Rev Access'!$F$7:$FS$310,43,FALSE)),"",VLOOKUP($B119,'[2]1516 Exp_Rev Access'!$F$7:$FS$310,43,FALSE))</f>
        <v>0</v>
      </c>
      <c r="BG119" s="90">
        <f>IF(ISNA(VLOOKUP($B119,'[2]1516 Exp_Rev Access'!$F$7:$FS$310,44,FALSE)),"",VLOOKUP($B119,'[2]1516 Exp_Rev Access'!$F$7:$FS$310,44,FALSE))</f>
        <v>0</v>
      </c>
      <c r="BH119" s="90">
        <f>IF(ISNA(VLOOKUP($B119,'[2]1516 Exp_Rev Access'!$F$7:$FS$310,45,FALSE)),"",VLOOKUP($B119,'[2]1516 Exp_Rev Access'!$F$7:$FS$310,45,FALSE))</f>
        <v>2907.5</v>
      </c>
      <c r="BI119" s="90">
        <f>IF(ISNA(VLOOKUP($B119,'[2]1516 Exp_Rev Access'!$F$7:$FS$310,46,FALSE)),"",VLOOKUP($B119,'[2]1516 Exp_Rev Access'!$F$7:$FS$310,46,FALSE))</f>
        <v>0</v>
      </c>
      <c r="BJ119" s="90">
        <f>IF(ISNA(VLOOKUP($B119,'[2]1516 Exp_Rev Access'!$F$7:$FS$310,47,FALSE)),"",VLOOKUP($B119,'[2]1516 Exp_Rev Access'!$F$7:$FS$310,47,FALSE))</f>
        <v>1610.37</v>
      </c>
      <c r="BK119" s="90">
        <f>IF(ISNA(VLOOKUP($B119,'[2]1516 Exp_Rev Access'!$F$7:$FS$310,48,FALSE)),"",VLOOKUP($B119,'[2]1516 Exp_Rev Access'!$F$7:$FS$310,48,FALSE))</f>
        <v>192121.92</v>
      </c>
      <c r="BL119" s="90">
        <f>IF(ISNA(VLOOKUP($B119,'[2]1516 Exp_Rev Access'!$F$7:$FS$310,49,FALSE)),"",VLOOKUP($B119,'[2]1516 Exp_Rev Access'!$F$7:$FS$310,49,FALSE))</f>
        <v>0</v>
      </c>
      <c r="BM119" s="90">
        <f>IF(ISNA(VLOOKUP($B119,'[2]1516 Exp_Rev Access'!$F$7:$FS$310,50,FALSE)),"",VLOOKUP($B119,'[2]1516 Exp_Rev Access'!$F$7:$FS$310,50,FALSE))</f>
        <v>0</v>
      </c>
      <c r="BN119" s="90">
        <f>IF(ISNA(VLOOKUP($B119,'[2]1516 Exp_Rev Access'!$F$7:$FS$310,51,FALSE)),"",VLOOKUP($B119,'[2]1516 Exp_Rev Access'!$F$7:$FS$310,51,FALSE))</f>
        <v>0</v>
      </c>
      <c r="BO119" s="90">
        <f>IF(ISNA(VLOOKUP($B119,'[2]1516 Exp_Rev Access'!$F$7:$FS$310,52,FALSE)),"",VLOOKUP($B119,'[2]1516 Exp_Rev Access'!$F$7:$FS$310,52,FALSE))</f>
        <v>0</v>
      </c>
      <c r="BP119" s="90">
        <f>IF(ISNA(VLOOKUP($B119,'[2]1516 Exp_Rev Access'!$F$7:$FS$310,53,FALSE)),"",VLOOKUP($B119,'[2]1516 Exp_Rev Access'!$F$7:$FS$310,53,FALSE))</f>
        <v>0</v>
      </c>
      <c r="BQ119" s="90">
        <f>IF(ISNA(VLOOKUP($B119,'[2]1516 Exp_Rev Access'!$F$7:$FS$310,54,FALSE)),"",VLOOKUP($B119,'[2]1516 Exp_Rev Access'!$F$7:$FS$310,54,FALSE))</f>
        <v>0</v>
      </c>
      <c r="BR119" s="90">
        <f>IF(ISNA(VLOOKUP($B119,'[2]1516 Exp_Rev Access'!$F$7:$FS$310,55,FALSE)),"",VLOOKUP($B119,'[2]1516 Exp_Rev Access'!$F$7:$FS$310,55,FALSE))</f>
        <v>0</v>
      </c>
      <c r="BS119" s="90">
        <f>IF(ISNA(VLOOKUP($B119,'[2]1516 Exp_Rev Access'!$F$7:$FS$310,56,FALSE)),"",VLOOKUP($B119,'[2]1516 Exp_Rev Access'!$F$7:$FS$310,56,FALSE))</f>
        <v>21990</v>
      </c>
      <c r="BT119" s="90">
        <f>IF(ISNA(VLOOKUP($B119,'[2]1516 Exp_Rev Access'!$F$7:$FS$310,57,FALSE)),"",VLOOKUP($B119,'[2]1516 Exp_Rev Access'!$F$7:$FS$310,57,FALSE))</f>
        <v>0</v>
      </c>
      <c r="BU119" s="90">
        <f>IF(ISNA(VLOOKUP($B119,'[2]1516 Exp_Rev Access'!$F$7:$FS$310,58,FALSE)),"",VLOOKUP($B119,'[2]1516 Exp_Rev Access'!$F$7:$FS$310,58,FALSE))</f>
        <v>0</v>
      </c>
      <c r="BV119" s="53">
        <f t="shared" si="324"/>
        <v>559639.31999999995</v>
      </c>
      <c r="BW119" s="92">
        <f t="shared" si="325"/>
        <v>0.1466878801510649</v>
      </c>
      <c r="BX119" s="68">
        <f t="shared" si="326"/>
        <v>1783.8246900200807</v>
      </c>
      <c r="BY119" s="90">
        <f>IF(ISNA(VLOOKUP($B119,'[2]1516 Exp_Rev Access'!$F$7:$FS$310,59,FALSE)),"",VLOOKUP($B119,'[2]1516 Exp_Rev Access'!$F$7:$FS$310,59,FALSE))</f>
        <v>0</v>
      </c>
      <c r="BZ119" s="90">
        <f>IF(ISNA(VLOOKUP($B119,'[2]1516 Exp_Rev Access'!$F$7:$FS$310,60,FALSE)),"",VLOOKUP($B119,'[2]1516 Exp_Rev Access'!$F$7:$FS$310,60,FALSE))</f>
        <v>0</v>
      </c>
      <c r="CA119" s="90">
        <f>IF(ISNA(VLOOKUP($B119,'[2]1516 Exp_Rev Access'!$F$7:$FS$310,61,FALSE)),"",VLOOKUP($B119,'[2]1516 Exp_Rev Access'!$F$7:$FS$310,61,FALSE))</f>
        <v>0</v>
      </c>
      <c r="CB119" s="90">
        <f>IF(ISNA(VLOOKUP($B119,'[2]1516 Exp_Rev Access'!$F$7:$FS$310,62,FALSE)),"",VLOOKUP($B119,'[2]1516 Exp_Rev Access'!$F$7:$FS$310,62,FALSE))</f>
        <v>0</v>
      </c>
      <c r="CC119" s="90">
        <f>IF(ISNA(VLOOKUP($B119,'[2]1516 Exp_Rev Access'!$F$7:$FS$310,63,FALSE)),"",VLOOKUP($B119,'[2]1516 Exp_Rev Access'!$F$7:$FS$310,63,FALSE))</f>
        <v>4590.04</v>
      </c>
      <c r="CD119" s="90">
        <f>IF(ISNA(VLOOKUP($B119,'[2]1516 Exp_Rev Access'!$F$7:$FS$310,64,FALSE)),"",VLOOKUP($B119,'[2]1516 Exp_Rev Access'!$F$7:$FS$310,64,FALSE))</f>
        <v>0</v>
      </c>
      <c r="CE119" s="53">
        <f t="shared" si="327"/>
        <v>4590.04</v>
      </c>
      <c r="CF119" s="92">
        <f t="shared" si="328"/>
        <v>1.2031020933421796E-3</v>
      </c>
      <c r="CG119" s="94">
        <f t="shared" si="329"/>
        <v>14.630542185956076</v>
      </c>
      <c r="CH119" s="90">
        <f>IF(ISNA(VLOOKUP($B119,'[2]1516 Exp_Rev Access'!$F$7:$FS$310,65,FALSE)),"",VLOOKUP($B119,'[2]1516 Exp_Rev Access'!$F$7:$FS$310,65,FALSE))</f>
        <v>0</v>
      </c>
      <c r="CI119" s="90">
        <f>IF(ISNA(VLOOKUP($B119,'[2]1516 Exp_Rev Access'!$F$7:$FS$310,66,FALSE)),"",VLOOKUP($B119,'[2]1516 Exp_Rev Access'!$F$7:$FS$310,66,FALSE))</f>
        <v>0</v>
      </c>
      <c r="CJ119" s="90">
        <f>IF(ISNA(VLOOKUP($B119,'[2]1516 Exp_Rev Access'!$F$7:$FS$310,67,FALSE)),"",VLOOKUP($B119,'[2]1516 Exp_Rev Access'!$F$7:$FS$310,67,FALSE))</f>
        <v>0</v>
      </c>
      <c r="CK119" s="90">
        <f>IF(ISNA(VLOOKUP($B119,'[2]1516 Exp_Rev Access'!$F$7:$FS$310,68,FALSE)),"",VLOOKUP($B119,'[2]1516 Exp_Rev Access'!$F$7:$FS$310,68,FALSE))</f>
        <v>0</v>
      </c>
      <c r="CL119" s="90">
        <f>IF(ISNA(VLOOKUP($B119,'[2]1516 Exp_Rev Access'!$F$7:$FS$310,69,FALSE)),"",VLOOKUP($B119,'[2]1516 Exp_Rev Access'!$F$7:$FS$310,69,FALSE))</f>
        <v>0</v>
      </c>
      <c r="CM119" s="90">
        <f>IF(ISNA(VLOOKUP($B119,'[2]1516 Exp_Rev Access'!$F$7:$FS$310,70,FALSE)),"",VLOOKUP($B119,'[2]1516 Exp_Rev Access'!$F$7:$FS$310,70,FALSE))</f>
        <v>0</v>
      </c>
      <c r="CN119" s="90">
        <f>IF(ISNA(VLOOKUP($B119,'[2]1516 Exp_Rev Access'!$F$7:$FS$310,71,FALSE)),"",VLOOKUP($B119,'[2]1516 Exp_Rev Access'!$F$7:$FS$310,71,FALSE))</f>
        <v>0</v>
      </c>
      <c r="CO119" s="90">
        <f>IF(ISNA(VLOOKUP($B119,'[2]1516 Exp_Rev Access'!$F$7:$FS$310,72,FALSE)),"",VLOOKUP($B119,'[2]1516 Exp_Rev Access'!$F$7:$FS$310,72,FALSE))</f>
        <v>0</v>
      </c>
      <c r="CP119" s="90">
        <f>IF(ISNA(VLOOKUP($B119,'[2]1516 Exp_Rev Access'!$F$7:$FS$310,73,FALSE)),"",VLOOKUP($B119,'[2]1516 Exp_Rev Access'!$F$7:$FS$310,73,FALSE))</f>
        <v>0</v>
      </c>
      <c r="CQ119" s="90">
        <f>IF(ISNA(VLOOKUP($B119,'[2]1516 Exp_Rev Access'!$F$7:$FS$310,74,FALSE)),"",VLOOKUP($B119,'[2]1516 Exp_Rev Access'!$F$7:$FS$310,74,FALSE))</f>
        <v>55190</v>
      </c>
      <c r="CR119" s="90">
        <f>IF(ISNA(VLOOKUP($B119,'[2]1516 Exp_Rev Access'!$F$7:$FS$310,75,FALSE)),"",VLOOKUP($B119,'[2]1516 Exp_Rev Access'!$F$7:$FS$310,75,FALSE))</f>
        <v>0</v>
      </c>
      <c r="CS119" s="90">
        <f>IF(ISNA(VLOOKUP($B119,'[2]1516 Exp_Rev Access'!$F$7:$FS$310,76,FALSE)),"",VLOOKUP($B119,'[2]1516 Exp_Rev Access'!$F$7:$FS$310,76,FALSE))</f>
        <v>0</v>
      </c>
      <c r="CT119" s="90">
        <f>IF(ISNA(VLOOKUP($B119,'[2]1516 Exp_Rev Access'!$F$7:$FS$310,77,FALSE)),"",VLOOKUP($B119,'[2]1516 Exp_Rev Access'!$F$7:$FS$310,77,FALSE))</f>
        <v>0</v>
      </c>
      <c r="CU119" s="90">
        <f>IF(ISNA(VLOOKUP($B119,'[2]1516 Exp_Rev Access'!$F$7:$FS$310,78,FALSE)),"",VLOOKUP($B119,'[2]1516 Exp_Rev Access'!$F$7:$FS$310,78,FALSE))</f>
        <v>135028.03</v>
      </c>
      <c r="CV119" s="90">
        <f>IF(ISNA(VLOOKUP($B119,'[2]1516 Exp_Rev Access'!$F$7:$FS$310,79,FALSE)),"",VLOOKUP($B119,'[2]1516 Exp_Rev Access'!$F$7:$FS$310,79,FALSE))</f>
        <v>32718.080000000002</v>
      </c>
      <c r="CW119" s="90">
        <f>IF(ISNA(VLOOKUP($B119,'[2]1516 Exp_Rev Access'!$F$7:$FS$310,80,FALSE)),"",VLOOKUP($B119,'[2]1516 Exp_Rev Access'!$F$7:$FS$310,80,FALSE))</f>
        <v>0</v>
      </c>
      <c r="CX119" s="90">
        <f>IF(ISNA(VLOOKUP($B119,'[2]1516 Exp_Rev Access'!$F$7:$FS$310,81,FALSE)),"",VLOOKUP($B119,'[2]1516 Exp_Rev Access'!$F$7:$FS$310,81,FALSE))</f>
        <v>0</v>
      </c>
      <c r="CY119" s="90">
        <f>IF(ISNA(VLOOKUP($B119,'[2]1516 Exp_Rev Access'!$F$7:$FS$310,82,FALSE)),"",VLOOKUP($B119,'[2]1516 Exp_Rev Access'!$F$7:$FS$310,82,FALSE))</f>
        <v>0</v>
      </c>
      <c r="CZ119" s="90">
        <f>IF(ISNA(VLOOKUP($B119,'[2]1516 Exp_Rev Access'!$F$7:$FS$310,83,FALSE)),"",VLOOKUP($B119,'[2]1516 Exp_Rev Access'!$F$7:$FS$310,83,FALSE))</f>
        <v>0</v>
      </c>
      <c r="DA119" s="90">
        <f>IF(ISNA(VLOOKUP($B119,'[2]1516 Exp_Rev Access'!$F$7:$FS$310,84,FALSE)),"",VLOOKUP($B119,'[2]1516 Exp_Rev Access'!$F$7:$FS$310,84,FALSE))</f>
        <v>0</v>
      </c>
      <c r="DB119" s="90">
        <f>IF(ISNA(VLOOKUP($B119,'[2]1516 Exp_Rev Access'!$F$7:$FS$310,85,FALSE)),"",VLOOKUP($B119,'[2]1516 Exp_Rev Access'!$F$7:$FS$310,85,FALSE))</f>
        <v>0</v>
      </c>
      <c r="DC119" s="90">
        <f>IF(ISNA(VLOOKUP($B119,'[2]1516 Exp_Rev Access'!$F$7:$FS$310,86,FALSE)),"",VLOOKUP($B119,'[2]1516 Exp_Rev Access'!$F$7:$FS$310,86,FALSE))</f>
        <v>0</v>
      </c>
      <c r="DD119" s="90">
        <f>IF(ISNA(VLOOKUP($B119,'[2]1516 Exp_Rev Access'!$F$7:$FS$310,87,FALSE)),"",VLOOKUP($B119,'[2]1516 Exp_Rev Access'!$F$7:$FS$310,87,FALSE))</f>
        <v>0</v>
      </c>
      <c r="DE119" s="90">
        <f>IF(ISNA(VLOOKUP($B119,'[2]1516 Exp_Rev Access'!$F$7:$FS$310,88,FALSE)),"",VLOOKUP($B119,'[2]1516 Exp_Rev Access'!$F$7:$FS$310,88,FALSE))</f>
        <v>0</v>
      </c>
      <c r="DF119" s="90">
        <f>IF(ISNA(VLOOKUP($B119,'[2]1516 Exp_Rev Access'!$F$7:$FS$310,89,FALSE)),"",VLOOKUP($B119,'[2]1516 Exp_Rev Access'!$F$7:$FS$310,89,FALSE))</f>
        <v>0</v>
      </c>
      <c r="DG119" s="90">
        <f>IF(ISNA(VLOOKUP($B119,'[2]1516 Exp_Rev Access'!$F$7:$FS$310,90,FALSE)),"",VLOOKUP($B119,'[2]1516 Exp_Rev Access'!$F$7:$FS$310,90,FALSE))</f>
        <v>0</v>
      </c>
      <c r="DH119" s="90">
        <f>IF(ISNA(VLOOKUP($B119,'[2]1516 Exp_Rev Access'!$F$7:$FS$310,91,FALSE)),"",VLOOKUP($B119,'[2]1516 Exp_Rev Access'!$F$7:$FS$310,91,FALSE))</f>
        <v>0</v>
      </c>
      <c r="DI119" s="90">
        <f>IF(ISNA(VLOOKUP($B119,'[2]1516 Exp_Rev Access'!$F$7:$FS$310,92,FALSE)),"",VLOOKUP($B119,'[2]1516 Exp_Rev Access'!$F$7:$FS$310,92,FALSE))</f>
        <v>115788.85</v>
      </c>
      <c r="DJ119" s="90">
        <f>IF(ISNA(VLOOKUP($B119,'[2]1516 Exp_Rev Access'!$F$7:$FS$310,93,FALSE)),"",VLOOKUP($B119,'[2]1516 Exp_Rev Access'!$F$7:$FS$310,93,FALSE))</f>
        <v>0</v>
      </c>
      <c r="DK119" s="90">
        <f>IF(ISNA(VLOOKUP($B119,'[2]1516 Exp_Rev Access'!$F$7:$FS$310,94,FALSE)),"",VLOOKUP($B119,'[2]1516 Exp_Rev Access'!$F$7:$FS$310,94,FALSE))</f>
        <v>0</v>
      </c>
      <c r="DL119" s="90">
        <f>IF(ISNA(VLOOKUP($B119,'[2]1516 Exp_Rev Access'!$F$7:$FS$310,95,FALSE)),"",VLOOKUP($B119,'[2]1516 Exp_Rev Access'!$F$7:$FS$310,95,FALSE))</f>
        <v>0</v>
      </c>
      <c r="DM119" s="90">
        <f>IF(ISNA(VLOOKUP($B119,'[2]1516 Exp_Rev Access'!$F$7:$FS$310,96,FALSE)),"",VLOOKUP($B119,'[2]1516 Exp_Rev Access'!$F$7:$FS$310,96,FALSE))</f>
        <v>0</v>
      </c>
      <c r="DN119" s="90">
        <f>IF(ISNA(VLOOKUP($B119,'[2]1516 Exp_Rev Access'!$F$7:$FS$310,97,FALSE)),"",VLOOKUP($B119,'[2]1516 Exp_Rev Access'!$F$7:$FS$310,97,FALSE))</f>
        <v>0</v>
      </c>
      <c r="DO119" s="90">
        <f>IF(ISNA(VLOOKUP($B119,'[2]1516 Exp_Rev Access'!$F$7:$FS$310,98,FALSE)),"",VLOOKUP($B119,'[2]1516 Exp_Rev Access'!$F$7:$FS$310,98,FALSE))</f>
        <v>0</v>
      </c>
      <c r="DP119" s="90">
        <f>IF(ISNA(VLOOKUP($B119,'[2]1516 Exp_Rev Access'!$F$7:$FS$310,99,FALSE)),"",VLOOKUP($B119,'[2]1516 Exp_Rev Access'!$F$7:$FS$310,99,FALSE))</f>
        <v>0</v>
      </c>
      <c r="DQ119" s="90">
        <f>IF(ISNA(VLOOKUP($B119,'[2]1516 Exp_Rev Access'!$F$7:$FS$310,100,FALSE)),"",VLOOKUP($B119,'[2]1516 Exp_Rev Access'!$F$7:$FS$310,100,FALSE))</f>
        <v>0</v>
      </c>
      <c r="DR119" s="90">
        <f>IF(ISNA(VLOOKUP($B119,'[2]1516 Exp_Rev Access'!$F$7:$FS$310,101,FALSE)),"",VLOOKUP($B119,'[2]1516 Exp_Rev Access'!$F$7:$FS$310,101,FALSE))</f>
        <v>0</v>
      </c>
      <c r="DS119" s="90">
        <f>IF(ISNA(VLOOKUP($B119,'[2]1516 Exp_Rev Access'!$F$7:$FS$310,102,FALSE)),"",VLOOKUP($B119,'[2]1516 Exp_Rev Access'!$F$7:$FS$310,102,FALSE))</f>
        <v>0</v>
      </c>
      <c r="DT119" s="90">
        <f>IF(ISNA(VLOOKUP($B119,'[2]1516 Exp_Rev Access'!$F$7:$FS$310,103,FALSE)),"",VLOOKUP($B119,'[2]1516 Exp_Rev Access'!$F$7:$FS$310,103,FALSE))</f>
        <v>0</v>
      </c>
      <c r="DU119" s="90">
        <f>IF(ISNA(VLOOKUP($B119,'[2]1516 Exp_Rev Access'!$F$7:$FS$310,104,FALSE)),"",VLOOKUP($B119,'[2]1516 Exp_Rev Access'!$F$7:$FS$310,104,FALSE))</f>
        <v>0</v>
      </c>
      <c r="DV119" s="90">
        <f>IF(ISNA(VLOOKUP($B119,'[2]1516 Exp_Rev Access'!$F$7:$FS$310,105,FALSE)),"",VLOOKUP($B119,'[2]1516 Exp_Rev Access'!$F$7:$FS$310,105,FALSE))</f>
        <v>0</v>
      </c>
      <c r="DW119" s="90">
        <f>IF(ISNA(VLOOKUP($B119,'[2]1516 Exp_Rev Access'!$F$7:$FS$310,106,FALSE)),"",VLOOKUP($B119,'[2]1516 Exp_Rev Access'!$F$7:$FS$310,106,FALSE))</f>
        <v>0</v>
      </c>
      <c r="DX119" s="90">
        <f>IF(ISNA(VLOOKUP($B119,'[2]1516 Exp_Rev Access'!$F$7:$FS$310,107,FALSE)),"",VLOOKUP($B119,'[2]1516 Exp_Rev Access'!$F$7:$FS$310,107,FALSE))</f>
        <v>0</v>
      </c>
      <c r="DY119" s="90">
        <f>IF(ISNA(VLOOKUP($B119,'[2]1516 Exp_Rev Access'!$F$7:$FS$310,108,FALSE)),"",VLOOKUP($B119,'[2]1516 Exp_Rev Access'!$F$7:$FS$310,108,FALSE))</f>
        <v>0</v>
      </c>
      <c r="DZ119" s="90">
        <f>IF(ISNA(VLOOKUP($B119,'[2]1516 Exp_Rev Access'!$F$7:$FS$310,109,FALSE)),"",VLOOKUP($B119,'[2]1516 Exp_Rev Access'!$F$7:$FS$310,109,FALSE))</f>
        <v>0</v>
      </c>
      <c r="EA119" s="90">
        <f>IF(ISNA(VLOOKUP($B119,'[2]1516 Exp_Rev Access'!$F$7:$FS$310,110,FALSE)),"",VLOOKUP($B119,'[2]1516 Exp_Rev Access'!$F$7:$FS$310,110,FALSE))</f>
        <v>0</v>
      </c>
      <c r="EB119" s="90">
        <f>IF(ISNA(VLOOKUP($B119,'[2]1516 Exp_Rev Access'!$F$7:$FS$310,111,FALSE)),"",VLOOKUP($B119,'[2]1516 Exp_Rev Access'!$F$7:$FS$310,111,FALSE))</f>
        <v>0</v>
      </c>
      <c r="EC119" s="90">
        <f>IF(ISNA(VLOOKUP($B119,'[2]1516 Exp_Rev Access'!$F$7:$FS$310,112,FALSE)),"",VLOOKUP($B119,'[2]1516 Exp_Rev Access'!$F$7:$FS$310,112,FALSE))</f>
        <v>0</v>
      </c>
      <c r="ED119" s="90">
        <f>IF(ISNA(VLOOKUP($B119,'[2]1516 Exp_Rev Access'!$F$7:$FS$310,113,FALSE)),"",VLOOKUP($B119,'[2]1516 Exp_Rev Access'!$F$7:$FS$310,113,FALSE))</f>
        <v>0</v>
      </c>
      <c r="EE119" s="90">
        <f>IF(ISNA(VLOOKUP($B119,'[2]1516 Exp_Rev Access'!$F$7:$FS$310,114,FALSE)),"",VLOOKUP($B119,'[2]1516 Exp_Rev Access'!$F$7:$FS$310,114,FALSE))</f>
        <v>0</v>
      </c>
      <c r="EF119" s="90">
        <f>IF(ISNA(VLOOKUP($B119,'[2]1516 Exp_Rev Access'!$F$7:$FS$310,115,FALSE)),"",VLOOKUP($B119,'[2]1516 Exp_Rev Access'!$F$7:$FS$310,115,FALSE))</f>
        <v>0</v>
      </c>
      <c r="EG119" s="90">
        <f>IF(ISNA(VLOOKUP($B119,'[2]1516 Exp_Rev Access'!$F$7:$FS$310,116,FALSE)),"",VLOOKUP($B119,'[2]1516 Exp_Rev Access'!$F$7:$FS$310,116,FALSE))</f>
        <v>0</v>
      </c>
      <c r="EH119" s="90">
        <f>IF(ISNA(VLOOKUP($B119,'[2]1516 Exp_Rev Access'!$F$7:$FS$310,117,FALSE)),"",VLOOKUP($B119,'[2]1516 Exp_Rev Access'!$F$7:$FS$310,117,FALSE))</f>
        <v>0</v>
      </c>
      <c r="EI119" s="90">
        <f>IF(ISNA(VLOOKUP($B119,'[2]1516 Exp_Rev Access'!$F$7:$FS$310,118,FALSE)),"",VLOOKUP($B119,'[2]1516 Exp_Rev Access'!$F$7:$FS$310,118,FALSE))</f>
        <v>0</v>
      </c>
      <c r="EJ119" s="90">
        <f>IF(ISNA(VLOOKUP($B119,'[2]1516 Exp_Rev Access'!$F$7:$FS$310,119,FALSE)),"",VLOOKUP($B119,'[2]1516 Exp_Rev Access'!$F$7:$FS$310,119,FALSE))</f>
        <v>0</v>
      </c>
      <c r="EK119" s="90">
        <f>IF(ISNA(VLOOKUP($B119,'[2]1516 Exp_Rev Access'!$F$7:$FS$310,120,FALSE)),"",VLOOKUP($B119,'[2]1516 Exp_Rev Access'!$F$7:$FS$310,120,FALSE))</f>
        <v>0</v>
      </c>
      <c r="EL119" s="90">
        <f>IF(ISNA(VLOOKUP($B119,'[2]1516 Exp_Rev Access'!$F$7:$FS$310,121,FALSE)),"",VLOOKUP($B119,'[2]1516 Exp_Rev Access'!$F$7:$FS$310,121,FALSE))</f>
        <v>0</v>
      </c>
      <c r="EM119" s="90">
        <f>IF(ISNA(VLOOKUP($B119,'[2]1516 Exp_Rev Access'!$F$7:$FS$310,122,FALSE)),"",VLOOKUP($B119,'[2]1516 Exp_Rev Access'!$F$7:$FS$310,122,FALSE))</f>
        <v>0</v>
      </c>
      <c r="EN119" s="90">
        <f>IF(ISNA(VLOOKUP($B119,'[2]1516 Exp_Rev Access'!$F$7:$FS$310,123,FALSE)),"",VLOOKUP($B119,'[2]1516 Exp_Rev Access'!$F$7:$FS$310,123,FALSE))</f>
        <v>0</v>
      </c>
      <c r="EO119" s="90">
        <f>IF(ISNA(VLOOKUP($B119,'[2]1516 Exp_Rev Access'!$F$7:$FS$310,124,FALSE)),"",VLOOKUP($B119,'[2]1516 Exp_Rev Access'!$F$7:$FS$310,124,FALSE))</f>
        <v>0</v>
      </c>
      <c r="EP119" s="90">
        <f>IF(ISNA(VLOOKUP($B119,'[2]1516 Exp_Rev Access'!$F$7:$FS$310,125,FALSE)),"",VLOOKUP($B119,'[2]1516 Exp_Rev Access'!$F$7:$FS$310,125,FALSE))</f>
        <v>0</v>
      </c>
      <c r="EQ119" s="90">
        <f>IF(ISNA(VLOOKUP($B119,'[2]1516 Exp_Rev Access'!$F$7:$FS$310,126,FALSE)),"",VLOOKUP($B119,'[2]1516 Exp_Rev Access'!$F$7:$FS$310,126,FALSE))</f>
        <v>0</v>
      </c>
      <c r="ER119" s="90">
        <f>IF(ISNA(VLOOKUP($B119,'[2]1516 Exp_Rev Access'!$F$7:$FS$310,127,FALSE)),"",VLOOKUP($B119,'[2]1516 Exp_Rev Access'!$F$7:$FS$310,127,FALSE))</f>
        <v>0</v>
      </c>
      <c r="ES119" s="90">
        <f>IF(ISNA(VLOOKUP($B119,'[2]1516 Exp_Rev Access'!$F$7:$FS$310,128,FALSE)),"",VLOOKUP($B119,'[2]1516 Exp_Rev Access'!$F$7:$FS$310,128,FALSE))</f>
        <v>0</v>
      </c>
      <c r="ET119" s="90">
        <f>IF(ISNA(VLOOKUP($B119,'[2]1516 Exp_Rev Access'!$F$7:$FS$310,129,FALSE)),"",VLOOKUP($B119,'[2]1516 Exp_Rev Access'!$F$7:$FS$310,129,FALSE))</f>
        <v>0</v>
      </c>
      <c r="EU119" s="90">
        <f>IF(ISNA(VLOOKUP($B119,'[2]1516 Exp_Rev Access'!$F$7:$FS$310,130,FALSE)),"",VLOOKUP($B119,'[2]1516 Exp_Rev Access'!$F$7:$FS$310,130,FALSE))</f>
        <v>0</v>
      </c>
      <c r="EV119" s="90">
        <f>IF(ISNA(VLOOKUP($B119,'[2]1516 Exp_Rev Access'!$F$7:$FS$310,131,FALSE)),"",VLOOKUP($B119,'[2]1516 Exp_Rev Access'!$F$7:$FS$310,131,FALSE))</f>
        <v>0</v>
      </c>
      <c r="EW119" s="90">
        <f>IF(ISNA(VLOOKUP($B119,'[2]1516 Exp_Rev Access'!$F$7:$FS$310,132,FALSE)),"",VLOOKUP($B119,'[2]1516 Exp_Rev Access'!$F$7:$FS$310,132,FALSE))</f>
        <v>0</v>
      </c>
      <c r="EX119" s="90">
        <f>IF(ISNA(VLOOKUP($B119,'[2]1516 Exp_Rev Access'!$F$7:$FS$310,133,FALSE)),"",VLOOKUP($B119,'[2]1516 Exp_Rev Access'!$F$7:$FS$310,133,FALSE))</f>
        <v>0</v>
      </c>
      <c r="EY119" s="90">
        <f>IF(ISNA(VLOOKUP($B119,'[2]1516 Exp_Rev Access'!$F$7:$FS$310,134,FALSE)),"",VLOOKUP($B119,'[2]1516 Exp_Rev Access'!$F$7:$FS$310,134,FALSE))</f>
        <v>0</v>
      </c>
      <c r="EZ119" s="90">
        <f>IF(ISNA(VLOOKUP($B119,'[2]1516 Exp_Rev Access'!$F$7:$FS$310,135,FALSE)),"",VLOOKUP($B119,'[2]1516 Exp_Rev Access'!$F$7:$FS$310,135,FALSE))</f>
        <v>0</v>
      </c>
      <c r="FA119" s="90">
        <f>IF(ISNA(VLOOKUP($B119,'[2]1516 Exp_Rev Access'!$F$7:$FS$310,136,FALSE)),"",VLOOKUP($B119,'[2]1516 Exp_Rev Access'!$F$7:$FS$310,136,FALSE))</f>
        <v>0</v>
      </c>
      <c r="FB119" s="90">
        <f>IF(ISNA(VLOOKUP($B119,'[2]1516 Exp_Rev Access'!$F$7:$FS$310,137,FALSE)),"",VLOOKUP($B119,'[2]1516 Exp_Rev Access'!$F$7:$FS$310,137,FALSE))</f>
        <v>0</v>
      </c>
      <c r="FC119" s="90">
        <f>IF(ISNA(VLOOKUP($B119,'[2]1516 Exp_Rev Access'!$F$7:$FS$310,138,FALSE)),"",VLOOKUP($B119,'[2]1516 Exp_Rev Access'!$F$7:$FS$310,138,FALSE))</f>
        <v>0</v>
      </c>
      <c r="FD119" s="90">
        <f>IF(ISNA(VLOOKUP($B119,'[2]1516 Exp_Rev Access'!$F$7:$FS$310,139,FALSE)),"",VLOOKUP($B119,'[2]1516 Exp_Rev Access'!$F$7:$FS$310,139,FALSE))</f>
        <v>0</v>
      </c>
      <c r="FE119" s="90">
        <f>IF(ISNA(VLOOKUP($B119,'[2]1516 Exp_Rev Access'!$F$7:$FS$310,140,FALSE)),"",VLOOKUP($B119,'[2]1516 Exp_Rev Access'!$F$7:$FS$310,140,FALSE))</f>
        <v>0</v>
      </c>
      <c r="FF119" s="90">
        <f>IF(ISNA(VLOOKUP($B119,'[2]1516 Exp_Rev Access'!$F$7:$FS$310,141,FALSE)),"",VLOOKUP($B119,'[2]1516 Exp_Rev Access'!$F$7:$FS$310,141,FALSE))</f>
        <v>0</v>
      </c>
      <c r="FG119" s="90">
        <f>IF(ISNA(VLOOKUP($B119,'[2]1516 Exp_Rev Access'!$F$7:$FS$310,142,FALSE)),"",VLOOKUP($B119,'[2]1516 Exp_Rev Access'!$F$7:$FS$310,142,FALSE))</f>
        <v>0</v>
      </c>
      <c r="FH119" s="90">
        <f>IF(ISNA(VLOOKUP($B119,'[2]1516 Exp_Rev Access'!$F$7:$FS$310,143,FALSE)),"",VLOOKUP($B119,'[2]1516 Exp_Rev Access'!$F$7:$FS$310,143,FALSE))</f>
        <v>0</v>
      </c>
      <c r="FI119" s="90">
        <f>IF(ISNA(VLOOKUP($B119,'[2]1516 Exp_Rev Access'!$F$7:$FS$310,144,FALSE)),"",VLOOKUP($B119,'[2]1516 Exp_Rev Access'!$F$7:$FS$310,144,FALSE))</f>
        <v>0</v>
      </c>
      <c r="FJ119" s="90">
        <f>IF(ISNA(VLOOKUP($B119,'[2]1516 Exp_Rev Access'!$F$7:$FS$310,145,FALSE)),"",VLOOKUP($B119,'[2]1516 Exp_Rev Access'!$F$7:$FS$310,145,FALSE))</f>
        <v>0</v>
      </c>
      <c r="FK119" s="90">
        <f>IF(ISNA(VLOOKUP($B119,'[2]1516 Exp_Rev Access'!$F$7:$FS$310,146,FALSE)),"",VLOOKUP($B119,'[2]1516 Exp_Rev Access'!$F$7:$FS$310,146,FALSE))</f>
        <v>0</v>
      </c>
      <c r="FL119" s="90">
        <f>IF(ISNA(VLOOKUP($B119,'[2]1516 Exp_Rev Access'!$F$7:$FS$310,1147,FALSE)),"",VLOOKUP($B119,'[2]1516 Exp_Rev Access'!$F$7:$FS$310,147,FALSE))</f>
        <v>0</v>
      </c>
      <c r="FM119" s="90">
        <f>IF(ISNA(VLOOKUP($B119,'[2]1516 Exp_Rev Access'!$F$7:$FS$310,148,FALSE)),"",VLOOKUP($B119,'[2]1516 Exp_Rev Access'!$F$7:$FS$310,148,FALSE))</f>
        <v>0</v>
      </c>
      <c r="FN119" s="90">
        <f>IF(ISNA(VLOOKUP($B119,'[2]1516 Exp_Rev Access'!$F$7:$FS$310,149,FALSE)),"",VLOOKUP($B119,'[2]1516 Exp_Rev Access'!$F$7:$FS$310,149,FALSE))</f>
        <v>0</v>
      </c>
      <c r="FO119" s="90">
        <f>IF(ISNA(VLOOKUP($B119,'[2]1516 Exp_Rev Access'!$F$7:$FS$310,150,FALSE)),"",VLOOKUP($B119,'[2]1516 Exp_Rev Access'!$F$7:$FS$310,150,FALSE))</f>
        <v>0</v>
      </c>
      <c r="FP119" s="90">
        <f>IF(ISNA(VLOOKUP($B119,'[2]1516 Exp_Rev Access'!$F$7:$FS$310,151,FALSE)),"",VLOOKUP($B119,'[2]1516 Exp_Rev Access'!$F$7:$FS$310,151,FALSE))</f>
        <v>0</v>
      </c>
      <c r="FQ119" s="90">
        <f>IF(ISNA(VLOOKUP($B119,'[2]1516 Exp_Rev Access'!$F$7:$FS$310,152,FALSE)),"",VLOOKUP($B119,'[2]1516 Exp_Rev Access'!$F$7:$FS$310,152,FALSE))</f>
        <v>0</v>
      </c>
      <c r="FR119" s="90">
        <f>IF(ISNA(VLOOKUP($B119,'[2]1516 Exp_Rev Access'!$F$7:$FS$310,153,FALSE)),"",VLOOKUP($B119,'[2]1516 Exp_Rev Access'!$F$7:$FS$310,153,FALSE))</f>
        <v>15462.96</v>
      </c>
      <c r="FS119" s="53">
        <f t="shared" si="330"/>
        <v>354187.92</v>
      </c>
      <c r="FT119" s="92">
        <f t="shared" si="331"/>
        <v>9.2836713403044946E-2</v>
      </c>
      <c r="FU119" s="53">
        <f t="shared" si="332"/>
        <v>1128.9577662321103</v>
      </c>
      <c r="FV119" s="90">
        <f>IF(ISNA(VLOOKUP($B119,'[2]1516 Exp_Rev Access'!$F$7:$FS$310,154,FALSE)),"",VLOOKUP($B119,'[2]1516 Exp_Rev Access'!$F$7:$FS$310,154,FALSE))</f>
        <v>0</v>
      </c>
      <c r="FW119" s="90">
        <f>IF(ISNA(VLOOKUP($B119,'[2]1516 Exp_Rev Access'!$F$7:$FS$310,155,FALSE)),"",VLOOKUP($B119,'[2]1516 Exp_Rev Access'!$F$7:$FS$310,155,FALSE))</f>
        <v>0</v>
      </c>
      <c r="FX119" s="90">
        <f>IF(ISNA(VLOOKUP($B119,'[2]1516 Exp_Rev Access'!$F$7:$FS$310,156,FALSE)),"",VLOOKUP($B119,'[2]1516 Exp_Rev Access'!$F$7:$FS$310,156,FALSE))</f>
        <v>0</v>
      </c>
      <c r="FY119" s="90">
        <f>IF(ISNA(VLOOKUP($B119,'[2]1516 Exp_Rev Access'!$F$7:$FS$310,157,FALSE)),"",VLOOKUP($B119,'[2]1516 Exp_Rev Access'!$F$7:$FS$310,157,FALSE))</f>
        <v>0</v>
      </c>
      <c r="FZ119" s="90">
        <f>IF(ISNA(VLOOKUP($B119,'[2]1516 Exp_Rev Access'!$F$7:$FS$310,158,FALSE)),"",VLOOKUP($B119,'[2]1516 Exp_Rev Access'!$F$7:$FS$310,158,FALSE))</f>
        <v>0</v>
      </c>
      <c r="GA119" s="90">
        <f>IF(ISNA(VLOOKUP($B119,'[2]1516 Exp_Rev Access'!$F$7:$FS$310,159,FALSE)),"",VLOOKUP($B119,'[2]1516 Exp_Rev Access'!$F$7:$FS$310,159,FALSE))</f>
        <v>0</v>
      </c>
      <c r="GB119" s="90">
        <f>IF(ISNA(VLOOKUP($B119,'[2]1516 Exp_Rev Access'!$F$7:$FS$310,160,FALSE)),"",VLOOKUP($B119,'[2]1516 Exp_Rev Access'!$F$7:$FS$310,160,FALSE))</f>
        <v>0</v>
      </c>
      <c r="GC119" s="90">
        <f>IF(ISNA(VLOOKUP($B119,'[2]1516 Exp_Rev Access'!$F$7:$FS$310,161,FALSE)),"",VLOOKUP($B119,'[2]1516 Exp_Rev Access'!$F$7:$FS$310,161,FALSE))</f>
        <v>0</v>
      </c>
      <c r="GD119" s="90">
        <f>IF(ISNA(VLOOKUP($B119,'[2]1516 Exp_Rev Access'!$F$7:$FS$310,162,FALSE)),"",VLOOKUP($B119,'[2]1516 Exp_Rev Access'!$F$7:$FS$310,162,FALSE))</f>
        <v>0</v>
      </c>
      <c r="GE119" s="90">
        <f>IF(ISNA(VLOOKUP($B119,'[2]1516 Exp_Rev Access'!$F$7:$FS$310,163,FALSE)),"",VLOOKUP($B119,'[2]1516 Exp_Rev Access'!$F$7:$FS$310,163,FALSE))</f>
        <v>0</v>
      </c>
      <c r="GF119" s="90">
        <f>IF(ISNA(VLOOKUP($B119,'[2]1516 Exp_Rev Access'!$F$7:$FS$310,164,FALSE)),"",VLOOKUP($B119,'[2]1516 Exp_Rev Access'!$F$7:$FS$310,164,FALSE))</f>
        <v>0</v>
      </c>
      <c r="GG119" s="90">
        <f>IF(ISNA(VLOOKUP($B119,'[2]1516 Exp_Rev Access'!$F$7:$FS$310,165,FALSE)),"",VLOOKUP($B119,'[2]1516 Exp_Rev Access'!$F$7:$FS$310,165,FALSE))</f>
        <v>0</v>
      </c>
      <c r="GH119" s="90">
        <f>IF(ISNA(VLOOKUP($B119,'[2]1516 Exp_Rev Access'!$F$7:$FS$310,166,FALSE)),"",VLOOKUP($B119,'[2]1516 Exp_Rev Access'!$F$7:$FS$310,166,FALSE))</f>
        <v>0</v>
      </c>
      <c r="GI119" s="90">
        <f>IF(ISNA(VLOOKUP($B119,'[2]1516 Exp_Rev Access'!$F$7:$FS$310,167,FALSE)),"",VLOOKUP($B119,'[2]1516 Exp_Rev Access'!$F$7:$FS$310,167,FALSE))</f>
        <v>0</v>
      </c>
      <c r="GJ119" s="90">
        <f>IF(ISNA(VLOOKUP($B119,'[2]1516 Exp_Rev Access'!$F$7:$FS$310,168,FALSE)),"",VLOOKUP($B119,'[2]1516 Exp_Rev Access'!$F$7:$FS$310,168,FALSE))</f>
        <v>0</v>
      </c>
      <c r="GK119" s="90">
        <f>IF(ISNA(VLOOKUP($B119,'[2]1516 Exp_Rev Access'!$F$7:$FS$310,169,FALSE)),"",VLOOKUP($B119,'[2]1516 Exp_Rev Access'!$F$7:$FS$310,169,FALSE))</f>
        <v>0</v>
      </c>
      <c r="GL119" s="90">
        <f>IF(ISNA(VLOOKUP($B119,'[2]1516 Exp_Rev Access'!$F$7:$FS$310,170,FALSE)),"",VLOOKUP($B119,'[2]1516 Exp_Rev Access'!$F$7:$FS$310,170,FALSE))</f>
        <v>0</v>
      </c>
      <c r="GM119" s="90">
        <f>IF(ISNA(VLOOKUP($B119,'[2]1516 Exp_Rev Access'!$F$7:$FT$310,171,FALSE)),"",VLOOKUP($B119,'[2]1516 Exp_Rev Access'!$F$7:$FT$310,171,FALSE))</f>
        <v>0</v>
      </c>
      <c r="GN119" s="90">
        <f>IF(ISNA(VLOOKUP($B119,'[2]1516 Exp_Rev Access'!$F$7:$FU$310,172,FALSE)),"",VLOOKUP($B119,'[2]1516 Exp_Rev Access'!$F$7:$FU$310,172,FALSE))</f>
        <v>0</v>
      </c>
      <c r="GO119" s="90">
        <f>IF(ISNA(VLOOKUP($B119,'[2]1516 Exp_Rev Access'!$F$7:$FV$310,173,FALSE)),"",VLOOKUP($B119,'[2]1516 Exp_Rev Access'!$F$7:$FV$310,173,FALSE))</f>
        <v>0</v>
      </c>
      <c r="GP119" s="90">
        <f>IF(ISNA(VLOOKUP($B119,'[2]1516 Exp_Rev Access'!$F$7:$GA$310,174,FALSE)),"",VLOOKUP($B119,'[2]1516 Exp_Rev Access'!$F$7:$GA$310,174,FALSE))</f>
        <v>0</v>
      </c>
      <c r="GQ119" s="90">
        <f>IF(ISNA(VLOOKUP($B119,'[2]1516 Exp_Rev Access'!$F$7:$GA$310,175,FALSE)),"",VLOOKUP($B119,'[2]1516 Exp_Rev Access'!$F$7:$GA$310,175,FALSE))</f>
        <v>0</v>
      </c>
      <c r="GR119" s="90">
        <f>IF(ISNA(VLOOKUP($B119,'[2]1516 Exp_Rev Access'!$F$7:$GA$310,176,FALSE)),"",VLOOKUP($B119,'[2]1516 Exp_Rev Access'!$F$7:$GA$310,176,FALSE))</f>
        <v>0</v>
      </c>
      <c r="GS119" s="90">
        <f>IF(ISNA(VLOOKUP($B119,'[2]1516 Exp_Rev Access'!$F$7:$GA$310,177,FALSE)),"",VLOOKUP($B119,'[2]1516 Exp_Rev Access'!$F$7:$GA$310,177,FALSE))</f>
        <v>0</v>
      </c>
      <c r="GT119" s="90">
        <f>IF(ISNA(VLOOKUP($B119,'[2]1516 Exp_Rev Access'!$F$7:$GA$310,178,FALSE)),"",VLOOKUP($B119,'[2]1516 Exp_Rev Access'!$F$7:$GA$310,178,FALSE))</f>
        <v>0</v>
      </c>
      <c r="GU119" s="53">
        <f t="shared" si="333"/>
        <v>0</v>
      </c>
      <c r="GV119" s="92"/>
      <c r="GW119" s="114">
        <f t="shared" si="334"/>
        <v>0</v>
      </c>
    </row>
    <row r="120" spans="1:222" x14ac:dyDescent="0.2">
      <c r="B120" s="87" t="s">
        <v>333</v>
      </c>
      <c r="C120" s="87" t="s">
        <v>334</v>
      </c>
      <c r="D120" s="88">
        <f>IF(ISNA(VLOOKUP($B120,'[2]1516 enrollment_Rev_Exp by size'!$A$6:$C$325,3,FALSE)),"",VLOOKUP($B120,'[2]1516 enrollment_Rev_Exp by size'!$A$6:$C$325,3,FALSE))</f>
        <v>1377.1200000000001</v>
      </c>
      <c r="E120" s="89">
        <v>14965285.609999999</v>
      </c>
      <c r="F120" s="67">
        <f t="shared" si="313"/>
        <v>14965285.610000001</v>
      </c>
      <c r="G120" s="67">
        <f t="shared" si="314"/>
        <v>0</v>
      </c>
      <c r="H120" s="90">
        <f>IF(ISNA(VLOOKUP($B120,'[2]1516 Exp_Rev Access'!$F$7:$FS$310,2,FALSE)),"",VLOOKUP($B120,'[2]1516 Exp_Rev Access'!$F$7:$FS$310,2,FALSE))</f>
        <v>2186710.96</v>
      </c>
      <c r="I120" s="90">
        <f>IF(ISNA(VLOOKUP($B120,'[2]1516 Exp_Rev Access'!$F$7:$FS$310,3,FALSE)),"",VLOOKUP($B120,'[2]1516 Exp_Rev Access'!$F$7:$FS$310,3,FALSE))</f>
        <v>0</v>
      </c>
      <c r="J120" s="90">
        <f>IF(ISNA(VLOOKUP($B120,'[2]1516 Exp_Rev Access'!$F$7:$FS$310,4,FALSE)),"",VLOOKUP($B120,'[2]1516 Exp_Rev Access'!$F$7:$FS$310,4,FALSE))</f>
        <v>1298.6500000000001</v>
      </c>
      <c r="K120" s="90">
        <f>IF(ISNA(VLOOKUP($B120,'[2]1516 Exp_Rev Access'!$F$7:$FS$310,5,FALSE)),"-",VLOOKUP($B120,'[2]1516 Exp_Rev Access'!$F$7:$FS$310,5,FALSE))</f>
        <v>109486.88</v>
      </c>
      <c r="L120" s="90">
        <f>IF(ISNA(VLOOKUP($B120,'[2]1516 Exp_Rev Access'!$F$7:$FS$310,6,FALSE)),"",VLOOKUP($B120,'[2]1516 Exp_Rev Access'!$F$7:$FS$310,6,FALSE))</f>
        <v>74179.360000000001</v>
      </c>
      <c r="M120" s="90">
        <f>IF(ISNA(VLOOKUP($B120,'[2]1516 Exp_Rev Access'!$F$7:$FS$310,7,FALSE)),"",VLOOKUP($B120,'[2]1516 Exp_Rev Access'!$F$7:$FS$310,7,FALSE))</f>
        <v>0</v>
      </c>
      <c r="N120" s="53">
        <f t="shared" si="315"/>
        <v>2371675.8499999996</v>
      </c>
      <c r="O120" s="91">
        <f t="shared" si="316"/>
        <v>0.1584784889381072</v>
      </c>
      <c r="P120" s="53">
        <f t="shared" si="317"/>
        <v>1722.1998446032296</v>
      </c>
      <c r="Q120" s="90">
        <f>IF(ISNA(VLOOKUP($B120,'[2]1516 Exp_Rev Access'!$F$7:$FS$310,8,FALSE)),"",VLOOKUP($B120,'[2]1516 Exp_Rev Access'!$F$7:$FS$310,8,FALSE))</f>
        <v>7642.75</v>
      </c>
      <c r="R120" s="90">
        <f>IF(ISNA(VLOOKUP($B120,'[2]1516 Exp_Rev Access'!$F$7:$FS$310,9,FALSE)),"",VLOOKUP($B120,'[2]1516 Exp_Rev Access'!$F$7:$FS$310,9,FALSE))</f>
        <v>0</v>
      </c>
      <c r="S120" s="90">
        <f>IF(ISNA(VLOOKUP($B120,'[2]1516 Exp_Rev Access'!$F$7:$FS$310,10,FALSE)),"",VLOOKUP($B120,'[2]1516 Exp_Rev Access'!$F$7:$FS$310,10,FALSE))</f>
        <v>0</v>
      </c>
      <c r="T120" s="90">
        <f>IF(ISNA(VLOOKUP($B120,'[2]1516 Exp_Rev Access'!$F$7:$FS$310,11,FALSE)),"",VLOOKUP($B120,'[2]1516 Exp_Rev Access'!$F$7:$FS$310,11,FALSE))</f>
        <v>0</v>
      </c>
      <c r="U120" s="90">
        <f>IF(ISNA(VLOOKUP($B120,'[2]1516 Exp_Rev Access'!$F$7:$FS$310,12,FALSE)),"",VLOOKUP($B120,'[2]1516 Exp_Rev Access'!$F$7:$FS$310,12,FALSE))</f>
        <v>8169</v>
      </c>
      <c r="V120" s="90">
        <f>IF(ISNA(VLOOKUP($B120,'[2]1516 Exp_Rev Access'!$F$7:$FS$310,13,FALSE)),"",VLOOKUP($B120,'[2]1516 Exp_Rev Access'!$F$7:$FS$310,13,FALSE))</f>
        <v>0</v>
      </c>
      <c r="W120" s="90">
        <f>IF(ISNA(VLOOKUP($B120,'[2]1516 Exp_Rev Access'!$F$7:$FS$310,14,FALSE)),"",VLOOKUP($B120,'[2]1516 Exp_Rev Access'!$F$7:$FS$310,14,FALSE))</f>
        <v>0</v>
      </c>
      <c r="X120" s="90">
        <f>IF(ISNA(VLOOKUP($B120,'[2]1516 Exp_Rev Access'!$F$7:$FS$310,15,FALSE)),"",VLOOKUP($B120,'[2]1516 Exp_Rev Access'!$F$7:$FS$310,15,FALSE))</f>
        <v>0</v>
      </c>
      <c r="Y120" s="90">
        <f>IF(ISNA(VLOOKUP($B120,'[2]1516 Exp_Rev Access'!$F$7:$FS$310,16,FALSE)),"",VLOOKUP($B120,'[2]1516 Exp_Rev Access'!$F$7:$FS$310,16,FALSE))</f>
        <v>14623.19</v>
      </c>
      <c r="Z120" s="90">
        <f>IF(ISNA(VLOOKUP($B120,'[2]1516 Exp_Rev Access'!$F$7:$FS$310,17,FALSE)),"",VLOOKUP($B120,'[2]1516 Exp_Rev Access'!$F$7:$FS$310,17,FALSE))</f>
        <v>0</v>
      </c>
      <c r="AA120" s="90">
        <f>IF(ISNA(VLOOKUP($B120,'[2]1516 Exp_Rev Access'!$F$7:$FS$310,18,FALSE)),"",VLOOKUP($B120,'[2]1516 Exp_Rev Access'!$F$7:$FS$310,18,FALSE))</f>
        <v>0</v>
      </c>
      <c r="AB120" s="90">
        <f>IF(ISNA(VLOOKUP($B120,'[2]1516 Exp_Rev Access'!$F$7:$FS$310,19,FALSE)),"",VLOOKUP($B120,'[2]1516 Exp_Rev Access'!$F$7:$FS$310,19,FALSE))</f>
        <v>0</v>
      </c>
      <c r="AC120" s="90">
        <f>IF(ISNA(VLOOKUP($B120,'[2]1516 Exp_Rev Access'!$F$7:$FS$310,20,FALSE)),"",VLOOKUP($B120,'[2]1516 Exp_Rev Access'!$F$7:$FS$310,20,FALSE))</f>
        <v>0</v>
      </c>
      <c r="AD120" s="90">
        <f>IF(ISNA(VLOOKUP($B120,'[2]1516 Exp_Rev Access'!$F$7:$FS$310,21,FALSE)),"",VLOOKUP($B120,'[2]1516 Exp_Rev Access'!$F$7:$FS$310,21,FALSE))</f>
        <v>155182.47</v>
      </c>
      <c r="AE120" s="90">
        <f>IF(ISNA(VLOOKUP($B120,'[2]1516 Exp_Rev Access'!$F$7:$FS$310,22,FALSE)),"",VLOOKUP($B120,'[2]1516 Exp_Rev Access'!$F$7:$FS$310,22,FALSE))</f>
        <v>4442.84</v>
      </c>
      <c r="AF120" s="90">
        <f>IF(ISNA(VLOOKUP($B120,'[2]1516 Exp_Rev Access'!$F$7:$FS$310,23,FALSE)),"",VLOOKUP($B120,'[2]1516 Exp_Rev Access'!$F$7:$FS$310,23,FALSE))</f>
        <v>0</v>
      </c>
      <c r="AG120" s="90">
        <f>IF(ISNA(VLOOKUP($B120,'[2]1516 Exp_Rev Access'!$F$7:$FS$310,24,FALSE)),"",VLOOKUP($B120,'[2]1516 Exp_Rev Access'!$F$7:$FS$310,24,FALSE))</f>
        <v>79742.990000000005</v>
      </c>
      <c r="AH120" s="90">
        <f>IF(ISNA(VLOOKUP($B120,'[2]1516 Exp_Rev Access'!$F$7:$FS$310,25,FALSE)),"",VLOOKUP($B120,'[2]1516 Exp_Rev Access'!$F$7:$FS$310,25,FALSE))</f>
        <v>2066.77</v>
      </c>
      <c r="AI120" s="90">
        <f>IF(ISNA(VLOOKUP($B120,'[2]1516 Exp_Rev Access'!$F$7:$FS$310,26,FALSE)),"",VLOOKUP($B120,'[2]1516 Exp_Rev Access'!$F$7:$FS$310,26,FALSE))</f>
        <v>4617.01</v>
      </c>
      <c r="AJ120" s="90">
        <f>IF(ISNA(VLOOKUP($B120,'[2]1516 Exp_Rev Access'!$F$7:$FS$310,27,FALSE)),"",VLOOKUP($B120,'[2]1516 Exp_Rev Access'!$F$7:$FS$310,27,FALSE))</f>
        <v>1881.3</v>
      </c>
      <c r="AK120" s="90">
        <f>IF(ISNA(VLOOKUP($B120,'[2]1516 Exp_Rev Access'!$F$7:$FS$310,28,FALSE)),"",VLOOKUP($B120,'[2]1516 Exp_Rev Access'!$F$7:$FS$310,28,FALSE))</f>
        <v>5157.25</v>
      </c>
      <c r="AL120" s="90">
        <f>IF(ISNA(VLOOKUP($B120,'[2]1516 Exp_Rev Access'!$F$7:$FS$310,29,FALSE)),"",VLOOKUP($B120,'[2]1516 Exp_Rev Access'!$F$7:$FS$310,29,FALSE))</f>
        <v>31485.37</v>
      </c>
      <c r="AM120" s="53">
        <f t="shared" si="318"/>
        <v>315010.94</v>
      </c>
      <c r="AN120" s="92">
        <f t="shared" si="319"/>
        <v>2.1049443907004726E-2</v>
      </c>
      <c r="AO120" s="68">
        <f t="shared" si="320"/>
        <v>228.74618043453</v>
      </c>
      <c r="AP120" s="90">
        <f>IF(ISNA(VLOOKUP($B120,'[2]1516 Exp_Rev Access'!$F$7:$FS$310,30,FALSE)),"",VLOOKUP($B120,'[2]1516 Exp_Rev Access'!$F$7:$FS$310,30,FALSE))</f>
        <v>8237754.9100000001</v>
      </c>
      <c r="AQ120" s="90">
        <f>IF(ISNA(VLOOKUP($B120,'[2]1516 Exp_Rev Access'!$F$7:$FS$310,31,FALSE)),"",VLOOKUP($B120,'[2]1516 Exp_Rev Access'!$F$7:$FS$310,31,FALSE))</f>
        <v>203889.27</v>
      </c>
      <c r="AR120" s="90">
        <f>IF(ISNA(VLOOKUP($B120,'[2]1516 Exp_Rev Access'!$F$7:$FS$310,32,FALSE)),"",VLOOKUP($B120,'[2]1516 Exp_Rev Access'!$F$7:$FS$310,32,FALSE))</f>
        <v>803516.92</v>
      </c>
      <c r="AS120" s="90">
        <f>IF(ISNA(VLOOKUP($B120,'[2]1516 Exp_Rev Access'!$F$7:$FS$310,33,FALSE)),"",VLOOKUP($B120,'[2]1516 Exp_Rev Access'!$F$7:$FS$310,33,FALSE))</f>
        <v>0</v>
      </c>
      <c r="AT120" s="90">
        <f>IF(ISNA(VLOOKUP($B120,'[2]1516 Exp_Rev Access'!$F$7:$FS$310,34,FALSE)),"",VLOOKUP($B120,'[2]1516 Exp_Rev Access'!$F$7:$FS$310,34,FALSE))</f>
        <v>0</v>
      </c>
      <c r="AU120" s="53">
        <f t="shared" si="321"/>
        <v>9245161.0999999996</v>
      </c>
      <c r="AV120" s="93">
        <f t="shared" si="322"/>
        <v>0.61777378266822136</v>
      </c>
      <c r="AW120" s="53">
        <f t="shared" si="323"/>
        <v>6713.4026809573597</v>
      </c>
      <c r="AX120" s="90">
        <f>IF(ISNA(VLOOKUP($B120,'[2]1516 Exp_Rev Access'!$F$7:$FS$310,35,FALSE)),"",VLOOKUP($B120,'[2]1516 Exp_Rev Access'!$F$7:$FS$310,35,FALSE))</f>
        <v>0</v>
      </c>
      <c r="AY120" s="90">
        <f>IF(ISNA(VLOOKUP($B120,'[2]1516 Exp_Rev Access'!$F$7:$FS$310,36,FALSE)),"",VLOOKUP($B120,'[2]1516 Exp_Rev Access'!$F$7:$FS$310,36,FALSE))</f>
        <v>1116542.06</v>
      </c>
      <c r="AZ120" s="90">
        <f>IF(ISNA(VLOOKUP($B120,'[2]1516 Exp_Rev Access'!$F$7:$FS$310,37,FALSE)),"",VLOOKUP($B120,'[2]1516 Exp_Rev Access'!$F$7:$FS$310,37,FALSE))</f>
        <v>48578.12</v>
      </c>
      <c r="BA120" s="90">
        <f>IF(ISNA(VLOOKUP($B120,'[2]1516 Exp_Rev Access'!$F$7:$FS$310,38,FALSE)),"",VLOOKUP($B120,'[2]1516 Exp_Rev Access'!$F$7:$FS$310,38,FALSE))</f>
        <v>0</v>
      </c>
      <c r="BB120" s="90">
        <f>IF(ISNA(VLOOKUP($B120,'[2]1516 Exp_Rev Access'!$F$7:$FS$310,39,FALSE)),"",VLOOKUP($B120,'[2]1516 Exp_Rev Access'!$F$7:$FS$310,39,FALSE))</f>
        <v>0</v>
      </c>
      <c r="BC120" s="90">
        <f>IF(ISNA(VLOOKUP($B120,'[2]1516 Exp_Rev Access'!$F$7:$FS$310,40,FALSE)),"",VLOOKUP($B120,'[2]1516 Exp_Rev Access'!$F$7:$FS$310,40,FALSE))</f>
        <v>250980.64</v>
      </c>
      <c r="BD120" s="90">
        <f>IF(ISNA(VLOOKUP($B120,'[2]1516 Exp_Rev Access'!$F$7:$FS$310,41,FALSE)),"",VLOOKUP($B120,'[2]1516 Exp_Rev Access'!$F$7:$FS$310,41,FALSE))</f>
        <v>0</v>
      </c>
      <c r="BE120" s="90">
        <f>IF(ISNA(VLOOKUP($B120,'[2]1516 Exp_Rev Access'!$F$7:$FS$310,42,FALSE)),"",VLOOKUP($B120,'[2]1516 Exp_Rev Access'!$F$7:$FS$310,42,FALSE))</f>
        <v>51009.32</v>
      </c>
      <c r="BF120" s="90">
        <f>IF(ISNA(VLOOKUP($B120,'[2]1516 Exp_Rev Access'!$F$7:$FS$310,43,FALSE)),"",VLOOKUP($B120,'[2]1516 Exp_Rev Access'!$F$7:$FS$310,43,FALSE))</f>
        <v>0</v>
      </c>
      <c r="BG120" s="90">
        <f>IF(ISNA(VLOOKUP($B120,'[2]1516 Exp_Rev Access'!$F$7:$FS$310,44,FALSE)),"",VLOOKUP($B120,'[2]1516 Exp_Rev Access'!$F$7:$FS$310,44,FALSE))</f>
        <v>24591.34</v>
      </c>
      <c r="BH120" s="90">
        <f>IF(ISNA(VLOOKUP($B120,'[2]1516 Exp_Rev Access'!$F$7:$FS$310,45,FALSE)),"",VLOOKUP($B120,'[2]1516 Exp_Rev Access'!$F$7:$FS$310,45,FALSE))</f>
        <v>14096.19</v>
      </c>
      <c r="BI120" s="90">
        <f>IF(ISNA(VLOOKUP($B120,'[2]1516 Exp_Rev Access'!$F$7:$FS$310,46,FALSE)),"",VLOOKUP($B120,'[2]1516 Exp_Rev Access'!$F$7:$FS$310,46,FALSE))</f>
        <v>0</v>
      </c>
      <c r="BJ120" s="90">
        <f>IF(ISNA(VLOOKUP($B120,'[2]1516 Exp_Rev Access'!$F$7:$FS$310,47,FALSE)),"",VLOOKUP($B120,'[2]1516 Exp_Rev Access'!$F$7:$FS$310,47,FALSE))</f>
        <v>6271.7</v>
      </c>
      <c r="BK120" s="90">
        <f>IF(ISNA(VLOOKUP($B120,'[2]1516 Exp_Rev Access'!$F$7:$FS$310,48,FALSE)),"",VLOOKUP($B120,'[2]1516 Exp_Rev Access'!$F$7:$FS$310,48,FALSE))</f>
        <v>540389.43000000005</v>
      </c>
      <c r="BL120" s="90">
        <f>IF(ISNA(VLOOKUP($B120,'[2]1516 Exp_Rev Access'!$F$7:$FS$310,49,FALSE)),"",VLOOKUP($B120,'[2]1516 Exp_Rev Access'!$F$7:$FS$310,49,FALSE))</f>
        <v>0</v>
      </c>
      <c r="BM120" s="90">
        <f>IF(ISNA(VLOOKUP($B120,'[2]1516 Exp_Rev Access'!$F$7:$FS$310,50,FALSE)),"",VLOOKUP($B120,'[2]1516 Exp_Rev Access'!$F$7:$FS$310,50,FALSE))</f>
        <v>0</v>
      </c>
      <c r="BN120" s="90">
        <f>IF(ISNA(VLOOKUP($B120,'[2]1516 Exp_Rev Access'!$F$7:$FS$310,51,FALSE)),"",VLOOKUP($B120,'[2]1516 Exp_Rev Access'!$F$7:$FS$310,51,FALSE))</f>
        <v>0</v>
      </c>
      <c r="BO120" s="90">
        <f>IF(ISNA(VLOOKUP($B120,'[2]1516 Exp_Rev Access'!$F$7:$FS$310,52,FALSE)),"",VLOOKUP($B120,'[2]1516 Exp_Rev Access'!$F$7:$FS$310,52,FALSE))</f>
        <v>0</v>
      </c>
      <c r="BP120" s="90">
        <f>IF(ISNA(VLOOKUP($B120,'[2]1516 Exp_Rev Access'!$F$7:$FS$310,53,FALSE)),"",VLOOKUP($B120,'[2]1516 Exp_Rev Access'!$F$7:$FS$310,53,FALSE))</f>
        <v>0</v>
      </c>
      <c r="BQ120" s="90">
        <f>IF(ISNA(VLOOKUP($B120,'[2]1516 Exp_Rev Access'!$F$7:$FS$310,54,FALSE)),"",VLOOKUP($B120,'[2]1516 Exp_Rev Access'!$F$7:$FS$310,54,FALSE))</f>
        <v>0</v>
      </c>
      <c r="BR120" s="90">
        <f>IF(ISNA(VLOOKUP($B120,'[2]1516 Exp_Rev Access'!$F$7:$FS$310,55,FALSE)),"",VLOOKUP($B120,'[2]1516 Exp_Rev Access'!$F$7:$FS$310,55,FALSE))</f>
        <v>0</v>
      </c>
      <c r="BS120" s="90">
        <f>IF(ISNA(VLOOKUP($B120,'[2]1516 Exp_Rev Access'!$F$7:$FS$310,56,FALSE)),"",VLOOKUP($B120,'[2]1516 Exp_Rev Access'!$F$7:$FS$310,56,FALSE))</f>
        <v>0</v>
      </c>
      <c r="BT120" s="90">
        <f>IF(ISNA(VLOOKUP($B120,'[2]1516 Exp_Rev Access'!$F$7:$FS$310,57,FALSE)),"",VLOOKUP($B120,'[2]1516 Exp_Rev Access'!$F$7:$FS$310,57,FALSE))</f>
        <v>0</v>
      </c>
      <c r="BU120" s="90">
        <f>IF(ISNA(VLOOKUP($B120,'[2]1516 Exp_Rev Access'!$F$7:$FS$310,58,FALSE)),"",VLOOKUP($B120,'[2]1516 Exp_Rev Access'!$F$7:$FS$310,58,FALSE))</f>
        <v>0</v>
      </c>
      <c r="BV120" s="53">
        <f t="shared" si="324"/>
        <v>2052458.8000000003</v>
      </c>
      <c r="BW120" s="92">
        <f t="shared" si="325"/>
        <v>0.13714798724780236</v>
      </c>
      <c r="BX120" s="68">
        <f t="shared" si="326"/>
        <v>1490.3993842221448</v>
      </c>
      <c r="BY120" s="90">
        <f>IF(ISNA(VLOOKUP($B120,'[2]1516 Exp_Rev Access'!$F$7:$FS$310,59,FALSE)),"",VLOOKUP($B120,'[2]1516 Exp_Rev Access'!$F$7:$FS$310,59,FALSE))</f>
        <v>0</v>
      </c>
      <c r="BZ120" s="90">
        <f>IF(ISNA(VLOOKUP($B120,'[2]1516 Exp_Rev Access'!$F$7:$FS$310,60,FALSE)),"",VLOOKUP($B120,'[2]1516 Exp_Rev Access'!$F$7:$FS$310,60,FALSE))</f>
        <v>0</v>
      </c>
      <c r="CA120" s="90">
        <f>IF(ISNA(VLOOKUP($B120,'[2]1516 Exp_Rev Access'!$F$7:$FS$310,61,FALSE)),"",VLOOKUP($B120,'[2]1516 Exp_Rev Access'!$F$7:$FS$310,61,FALSE))</f>
        <v>0</v>
      </c>
      <c r="CB120" s="90">
        <f>IF(ISNA(VLOOKUP($B120,'[2]1516 Exp_Rev Access'!$F$7:$FS$310,62,FALSE)),"",VLOOKUP($B120,'[2]1516 Exp_Rev Access'!$F$7:$FS$310,62,FALSE))</f>
        <v>0</v>
      </c>
      <c r="CC120" s="90">
        <f>IF(ISNA(VLOOKUP($B120,'[2]1516 Exp_Rev Access'!$F$7:$FS$310,63,FALSE)),"",VLOOKUP($B120,'[2]1516 Exp_Rev Access'!$F$7:$FS$310,63,FALSE))</f>
        <v>19971.46</v>
      </c>
      <c r="CD120" s="90">
        <f>IF(ISNA(VLOOKUP($B120,'[2]1516 Exp_Rev Access'!$F$7:$FS$310,64,FALSE)),"",VLOOKUP($B120,'[2]1516 Exp_Rev Access'!$F$7:$FS$310,64,FALSE))</f>
        <v>0</v>
      </c>
      <c r="CE120" s="53">
        <f t="shared" si="327"/>
        <v>19971.46</v>
      </c>
      <c r="CF120" s="92">
        <f t="shared" si="328"/>
        <v>1.334519134513197E-3</v>
      </c>
      <c r="CG120" s="94">
        <f t="shared" si="329"/>
        <v>14.502338213082373</v>
      </c>
      <c r="CH120" s="90">
        <f>IF(ISNA(VLOOKUP($B120,'[2]1516 Exp_Rev Access'!$F$7:$FS$310,65,FALSE)),"",VLOOKUP($B120,'[2]1516 Exp_Rev Access'!$F$7:$FS$310,65,FALSE))</f>
        <v>0</v>
      </c>
      <c r="CI120" s="90">
        <f>IF(ISNA(VLOOKUP($B120,'[2]1516 Exp_Rev Access'!$F$7:$FS$310,66,FALSE)),"",VLOOKUP($B120,'[2]1516 Exp_Rev Access'!$F$7:$FS$310,66,FALSE))</f>
        <v>0</v>
      </c>
      <c r="CJ120" s="90">
        <f>IF(ISNA(VLOOKUP($B120,'[2]1516 Exp_Rev Access'!$F$7:$FS$310,67,FALSE)),"",VLOOKUP($B120,'[2]1516 Exp_Rev Access'!$F$7:$FS$310,67,FALSE))</f>
        <v>0</v>
      </c>
      <c r="CK120" s="90">
        <f>IF(ISNA(VLOOKUP($B120,'[2]1516 Exp_Rev Access'!$F$7:$FS$310,68,FALSE)),"",VLOOKUP($B120,'[2]1516 Exp_Rev Access'!$F$7:$FS$310,68,FALSE))</f>
        <v>0</v>
      </c>
      <c r="CL120" s="90">
        <f>IF(ISNA(VLOOKUP($B120,'[2]1516 Exp_Rev Access'!$F$7:$FS$310,69,FALSE)),"",VLOOKUP($B120,'[2]1516 Exp_Rev Access'!$F$7:$FS$310,69,FALSE))</f>
        <v>0</v>
      </c>
      <c r="CM120" s="90">
        <f>IF(ISNA(VLOOKUP($B120,'[2]1516 Exp_Rev Access'!$F$7:$FS$310,70,FALSE)),"",VLOOKUP($B120,'[2]1516 Exp_Rev Access'!$F$7:$FS$310,70,FALSE))</f>
        <v>0</v>
      </c>
      <c r="CN120" s="90">
        <f>IF(ISNA(VLOOKUP($B120,'[2]1516 Exp_Rev Access'!$F$7:$FS$310,71,FALSE)),"",VLOOKUP($B120,'[2]1516 Exp_Rev Access'!$F$7:$FS$310,71,FALSE))</f>
        <v>0</v>
      </c>
      <c r="CO120" s="90">
        <f>IF(ISNA(VLOOKUP($B120,'[2]1516 Exp_Rev Access'!$F$7:$FS$310,72,FALSE)),"",VLOOKUP($B120,'[2]1516 Exp_Rev Access'!$F$7:$FS$310,72,FALSE))</f>
        <v>0</v>
      </c>
      <c r="CP120" s="90">
        <f>IF(ISNA(VLOOKUP($B120,'[2]1516 Exp_Rev Access'!$F$7:$FS$310,73,FALSE)),"",VLOOKUP($B120,'[2]1516 Exp_Rev Access'!$F$7:$FS$310,73,FALSE))</f>
        <v>0</v>
      </c>
      <c r="CQ120" s="90">
        <f>IF(ISNA(VLOOKUP($B120,'[2]1516 Exp_Rev Access'!$F$7:$FS$310,74,FALSE)),"",VLOOKUP($B120,'[2]1516 Exp_Rev Access'!$F$7:$FS$310,74,FALSE))</f>
        <v>277054</v>
      </c>
      <c r="CR120" s="90">
        <f>IF(ISNA(VLOOKUP($B120,'[2]1516 Exp_Rev Access'!$F$7:$FS$310,75,FALSE)),"",VLOOKUP($B120,'[2]1516 Exp_Rev Access'!$F$7:$FS$310,75,FALSE))</f>
        <v>0</v>
      </c>
      <c r="CS120" s="90">
        <f>IF(ISNA(VLOOKUP($B120,'[2]1516 Exp_Rev Access'!$F$7:$FS$310,76,FALSE)),"",VLOOKUP($B120,'[2]1516 Exp_Rev Access'!$F$7:$FS$310,76,FALSE))</f>
        <v>7710.99</v>
      </c>
      <c r="CT120" s="90">
        <f>IF(ISNA(VLOOKUP($B120,'[2]1516 Exp_Rev Access'!$F$7:$FS$310,77,FALSE)),"",VLOOKUP($B120,'[2]1516 Exp_Rev Access'!$F$7:$FS$310,77,FALSE))</f>
        <v>0</v>
      </c>
      <c r="CU120" s="90">
        <f>IF(ISNA(VLOOKUP($B120,'[2]1516 Exp_Rev Access'!$F$7:$FS$310,78,FALSE)),"",VLOOKUP($B120,'[2]1516 Exp_Rev Access'!$F$7:$FS$310,78,FALSE))</f>
        <v>269736.57</v>
      </c>
      <c r="CV120" s="90">
        <f>IF(ISNA(VLOOKUP($B120,'[2]1516 Exp_Rev Access'!$F$7:$FS$310,79,FALSE)),"",VLOOKUP($B120,'[2]1516 Exp_Rev Access'!$F$7:$FS$310,79,FALSE))</f>
        <v>52794.48</v>
      </c>
      <c r="CW120" s="90">
        <f>IF(ISNA(VLOOKUP($B120,'[2]1516 Exp_Rev Access'!$F$7:$FS$310,80,FALSE)),"",VLOOKUP($B120,'[2]1516 Exp_Rev Access'!$F$7:$FS$310,80,FALSE))</f>
        <v>0</v>
      </c>
      <c r="CX120" s="90">
        <f>IF(ISNA(VLOOKUP($B120,'[2]1516 Exp_Rev Access'!$F$7:$FS$310,81,FALSE)),"",VLOOKUP($B120,'[2]1516 Exp_Rev Access'!$F$7:$FS$310,81,FALSE))</f>
        <v>0</v>
      </c>
      <c r="CY120" s="90">
        <f>IF(ISNA(VLOOKUP($B120,'[2]1516 Exp_Rev Access'!$F$7:$FS$310,82,FALSE)),"",VLOOKUP($B120,'[2]1516 Exp_Rev Access'!$F$7:$FS$310,82,FALSE))</f>
        <v>0</v>
      </c>
      <c r="CZ120" s="90">
        <f>IF(ISNA(VLOOKUP($B120,'[2]1516 Exp_Rev Access'!$F$7:$FS$310,83,FALSE)),"",VLOOKUP($B120,'[2]1516 Exp_Rev Access'!$F$7:$FS$310,83,FALSE))</f>
        <v>0</v>
      </c>
      <c r="DA120" s="90">
        <f>IF(ISNA(VLOOKUP($B120,'[2]1516 Exp_Rev Access'!$F$7:$FS$310,84,FALSE)),"",VLOOKUP($B120,'[2]1516 Exp_Rev Access'!$F$7:$FS$310,84,FALSE))</f>
        <v>0</v>
      </c>
      <c r="DB120" s="90">
        <f>IF(ISNA(VLOOKUP($B120,'[2]1516 Exp_Rev Access'!$F$7:$FS$310,85,FALSE)),"",VLOOKUP($B120,'[2]1516 Exp_Rev Access'!$F$7:$FS$310,85,FALSE))</f>
        <v>0</v>
      </c>
      <c r="DC120" s="90">
        <f>IF(ISNA(VLOOKUP($B120,'[2]1516 Exp_Rev Access'!$F$7:$FS$310,86,FALSE)),"",VLOOKUP($B120,'[2]1516 Exp_Rev Access'!$F$7:$FS$310,86,FALSE))</f>
        <v>0</v>
      </c>
      <c r="DD120" s="90">
        <f>IF(ISNA(VLOOKUP($B120,'[2]1516 Exp_Rev Access'!$F$7:$FS$310,87,FALSE)),"",VLOOKUP($B120,'[2]1516 Exp_Rev Access'!$F$7:$FS$310,87,FALSE))</f>
        <v>0</v>
      </c>
      <c r="DE120" s="90">
        <f>IF(ISNA(VLOOKUP($B120,'[2]1516 Exp_Rev Access'!$F$7:$FS$310,88,FALSE)),"",VLOOKUP($B120,'[2]1516 Exp_Rev Access'!$F$7:$FS$310,88,FALSE))</f>
        <v>0</v>
      </c>
      <c r="DF120" s="90">
        <f>IF(ISNA(VLOOKUP($B120,'[2]1516 Exp_Rev Access'!$F$7:$FS$310,89,FALSE)),"",VLOOKUP($B120,'[2]1516 Exp_Rev Access'!$F$7:$FS$310,89,FALSE))</f>
        <v>0</v>
      </c>
      <c r="DG120" s="90">
        <f>IF(ISNA(VLOOKUP($B120,'[2]1516 Exp_Rev Access'!$F$7:$FS$310,90,FALSE)),"",VLOOKUP($B120,'[2]1516 Exp_Rev Access'!$F$7:$FS$310,90,FALSE))</f>
        <v>0</v>
      </c>
      <c r="DH120" s="90">
        <f>IF(ISNA(VLOOKUP($B120,'[2]1516 Exp_Rev Access'!$F$7:$FS$310,91,FALSE)),"",VLOOKUP($B120,'[2]1516 Exp_Rev Access'!$F$7:$FS$310,91,FALSE))</f>
        <v>0</v>
      </c>
      <c r="DI120" s="90">
        <f>IF(ISNA(VLOOKUP($B120,'[2]1516 Exp_Rev Access'!$F$7:$FS$310,92,FALSE)),"",VLOOKUP($B120,'[2]1516 Exp_Rev Access'!$F$7:$FS$310,92,FALSE))</f>
        <v>246813.84</v>
      </c>
      <c r="DJ120" s="90">
        <f>IF(ISNA(VLOOKUP($B120,'[2]1516 Exp_Rev Access'!$F$7:$FS$310,93,FALSE)),"",VLOOKUP($B120,'[2]1516 Exp_Rev Access'!$F$7:$FS$310,93,FALSE))</f>
        <v>0</v>
      </c>
      <c r="DK120" s="90">
        <f>IF(ISNA(VLOOKUP($B120,'[2]1516 Exp_Rev Access'!$F$7:$FS$310,94,FALSE)),"",VLOOKUP($B120,'[2]1516 Exp_Rev Access'!$F$7:$FS$310,94,FALSE))</f>
        <v>0</v>
      </c>
      <c r="DL120" s="90">
        <f>IF(ISNA(VLOOKUP($B120,'[2]1516 Exp_Rev Access'!$F$7:$FS$310,95,FALSE)),"",VLOOKUP($B120,'[2]1516 Exp_Rev Access'!$F$7:$FS$310,95,FALSE))</f>
        <v>0</v>
      </c>
      <c r="DM120" s="90">
        <f>IF(ISNA(VLOOKUP($B120,'[2]1516 Exp_Rev Access'!$F$7:$FS$310,96,FALSE)),"",VLOOKUP($B120,'[2]1516 Exp_Rev Access'!$F$7:$FS$310,96,FALSE))</f>
        <v>0</v>
      </c>
      <c r="DN120" s="90">
        <f>IF(ISNA(VLOOKUP($B120,'[2]1516 Exp_Rev Access'!$F$7:$FS$310,97,FALSE)),"",VLOOKUP($B120,'[2]1516 Exp_Rev Access'!$F$7:$FS$310,97,FALSE))</f>
        <v>0</v>
      </c>
      <c r="DO120" s="90">
        <f>IF(ISNA(VLOOKUP($B120,'[2]1516 Exp_Rev Access'!$F$7:$FS$310,98,FALSE)),"",VLOOKUP($B120,'[2]1516 Exp_Rev Access'!$F$7:$FS$310,98,FALSE))</f>
        <v>0</v>
      </c>
      <c r="DP120" s="90">
        <f>IF(ISNA(VLOOKUP($B120,'[2]1516 Exp_Rev Access'!$F$7:$FS$310,99,FALSE)),"",VLOOKUP($B120,'[2]1516 Exp_Rev Access'!$F$7:$FS$310,99,FALSE))</f>
        <v>0</v>
      </c>
      <c r="DQ120" s="90">
        <f>IF(ISNA(VLOOKUP($B120,'[2]1516 Exp_Rev Access'!$F$7:$FS$310,100,FALSE)),"",VLOOKUP($B120,'[2]1516 Exp_Rev Access'!$F$7:$FS$310,100,FALSE))</f>
        <v>0</v>
      </c>
      <c r="DR120" s="90">
        <f>IF(ISNA(VLOOKUP($B120,'[2]1516 Exp_Rev Access'!$F$7:$FS$310,101,FALSE)),"",VLOOKUP($B120,'[2]1516 Exp_Rev Access'!$F$7:$FS$310,101,FALSE))</f>
        <v>0</v>
      </c>
      <c r="DS120" s="90">
        <f>IF(ISNA(VLOOKUP($B120,'[2]1516 Exp_Rev Access'!$F$7:$FS$310,102,FALSE)),"",VLOOKUP($B120,'[2]1516 Exp_Rev Access'!$F$7:$FS$310,102,FALSE))</f>
        <v>0</v>
      </c>
      <c r="DT120" s="90">
        <f>IF(ISNA(VLOOKUP($B120,'[2]1516 Exp_Rev Access'!$F$7:$FS$310,103,FALSE)),"",VLOOKUP($B120,'[2]1516 Exp_Rev Access'!$F$7:$FS$310,103,FALSE))</f>
        <v>0</v>
      </c>
      <c r="DU120" s="90">
        <f>IF(ISNA(VLOOKUP($B120,'[2]1516 Exp_Rev Access'!$F$7:$FS$310,104,FALSE)),"",VLOOKUP($B120,'[2]1516 Exp_Rev Access'!$F$7:$FS$310,104,FALSE))</f>
        <v>0</v>
      </c>
      <c r="DV120" s="90">
        <f>IF(ISNA(VLOOKUP($B120,'[2]1516 Exp_Rev Access'!$F$7:$FS$310,105,FALSE)),"",VLOOKUP($B120,'[2]1516 Exp_Rev Access'!$F$7:$FS$310,105,FALSE))</f>
        <v>0</v>
      </c>
      <c r="DW120" s="90">
        <f>IF(ISNA(VLOOKUP($B120,'[2]1516 Exp_Rev Access'!$F$7:$FS$310,106,FALSE)),"",VLOOKUP($B120,'[2]1516 Exp_Rev Access'!$F$7:$FS$310,106,FALSE))</f>
        <v>0</v>
      </c>
      <c r="DX120" s="90">
        <f>IF(ISNA(VLOOKUP($B120,'[2]1516 Exp_Rev Access'!$F$7:$FS$310,107,FALSE)),"",VLOOKUP($B120,'[2]1516 Exp_Rev Access'!$F$7:$FS$310,107,FALSE))</f>
        <v>0</v>
      </c>
      <c r="DY120" s="90">
        <f>IF(ISNA(VLOOKUP($B120,'[2]1516 Exp_Rev Access'!$F$7:$FS$310,108,FALSE)),"",VLOOKUP($B120,'[2]1516 Exp_Rev Access'!$F$7:$FS$310,108,FALSE))</f>
        <v>0</v>
      </c>
      <c r="DZ120" s="90">
        <f>IF(ISNA(VLOOKUP($B120,'[2]1516 Exp_Rev Access'!$F$7:$FS$310,109,FALSE)),"",VLOOKUP($B120,'[2]1516 Exp_Rev Access'!$F$7:$FS$310,109,FALSE))</f>
        <v>0</v>
      </c>
      <c r="EA120" s="90">
        <f>IF(ISNA(VLOOKUP($B120,'[2]1516 Exp_Rev Access'!$F$7:$FS$310,110,FALSE)),"",VLOOKUP($B120,'[2]1516 Exp_Rev Access'!$F$7:$FS$310,110,FALSE))</f>
        <v>0</v>
      </c>
      <c r="EB120" s="90">
        <f>IF(ISNA(VLOOKUP($B120,'[2]1516 Exp_Rev Access'!$F$7:$FS$310,111,FALSE)),"",VLOOKUP($B120,'[2]1516 Exp_Rev Access'!$F$7:$FS$310,111,FALSE))</f>
        <v>0</v>
      </c>
      <c r="EC120" s="90">
        <f>IF(ISNA(VLOOKUP($B120,'[2]1516 Exp_Rev Access'!$F$7:$FS$310,112,FALSE)),"",VLOOKUP($B120,'[2]1516 Exp_Rev Access'!$F$7:$FS$310,112,FALSE))</f>
        <v>0</v>
      </c>
      <c r="ED120" s="90">
        <f>IF(ISNA(VLOOKUP($B120,'[2]1516 Exp_Rev Access'!$F$7:$FS$310,113,FALSE)),"",VLOOKUP($B120,'[2]1516 Exp_Rev Access'!$F$7:$FS$310,113,FALSE))</f>
        <v>0</v>
      </c>
      <c r="EE120" s="90">
        <f>IF(ISNA(VLOOKUP($B120,'[2]1516 Exp_Rev Access'!$F$7:$FS$310,114,FALSE)),"",VLOOKUP($B120,'[2]1516 Exp_Rev Access'!$F$7:$FS$310,114,FALSE))</f>
        <v>0</v>
      </c>
      <c r="EF120" s="90">
        <f>IF(ISNA(VLOOKUP($B120,'[2]1516 Exp_Rev Access'!$F$7:$FS$310,115,FALSE)),"",VLOOKUP($B120,'[2]1516 Exp_Rev Access'!$F$7:$FS$310,115,FALSE))</f>
        <v>0</v>
      </c>
      <c r="EG120" s="90">
        <f>IF(ISNA(VLOOKUP($B120,'[2]1516 Exp_Rev Access'!$F$7:$FS$310,116,FALSE)),"",VLOOKUP($B120,'[2]1516 Exp_Rev Access'!$F$7:$FS$310,116,FALSE))</f>
        <v>0</v>
      </c>
      <c r="EH120" s="90">
        <f>IF(ISNA(VLOOKUP($B120,'[2]1516 Exp_Rev Access'!$F$7:$FS$310,117,FALSE)),"",VLOOKUP($B120,'[2]1516 Exp_Rev Access'!$F$7:$FS$310,117,FALSE))</f>
        <v>0</v>
      </c>
      <c r="EI120" s="90">
        <f>IF(ISNA(VLOOKUP($B120,'[2]1516 Exp_Rev Access'!$F$7:$FS$310,118,FALSE)),"",VLOOKUP($B120,'[2]1516 Exp_Rev Access'!$F$7:$FS$310,118,FALSE))</f>
        <v>0</v>
      </c>
      <c r="EJ120" s="90">
        <f>IF(ISNA(VLOOKUP($B120,'[2]1516 Exp_Rev Access'!$F$7:$FS$310,119,FALSE)),"",VLOOKUP($B120,'[2]1516 Exp_Rev Access'!$F$7:$FS$310,119,FALSE))</f>
        <v>0</v>
      </c>
      <c r="EK120" s="90">
        <f>IF(ISNA(VLOOKUP($B120,'[2]1516 Exp_Rev Access'!$F$7:$FS$310,120,FALSE)),"",VLOOKUP($B120,'[2]1516 Exp_Rev Access'!$F$7:$FS$310,120,FALSE))</f>
        <v>0</v>
      </c>
      <c r="EL120" s="90">
        <f>IF(ISNA(VLOOKUP($B120,'[2]1516 Exp_Rev Access'!$F$7:$FS$310,121,FALSE)),"",VLOOKUP($B120,'[2]1516 Exp_Rev Access'!$F$7:$FS$310,121,FALSE))</f>
        <v>0</v>
      </c>
      <c r="EM120" s="90">
        <f>IF(ISNA(VLOOKUP($B120,'[2]1516 Exp_Rev Access'!$F$7:$FS$310,122,FALSE)),"",VLOOKUP($B120,'[2]1516 Exp_Rev Access'!$F$7:$FS$310,122,FALSE))</f>
        <v>0</v>
      </c>
      <c r="EN120" s="90">
        <f>IF(ISNA(VLOOKUP($B120,'[2]1516 Exp_Rev Access'!$F$7:$FS$310,123,FALSE)),"",VLOOKUP($B120,'[2]1516 Exp_Rev Access'!$F$7:$FS$310,123,FALSE))</f>
        <v>0</v>
      </c>
      <c r="EO120" s="90">
        <f>IF(ISNA(VLOOKUP($B120,'[2]1516 Exp_Rev Access'!$F$7:$FS$310,124,FALSE)),"",VLOOKUP($B120,'[2]1516 Exp_Rev Access'!$F$7:$FS$310,124,FALSE))</f>
        <v>0</v>
      </c>
      <c r="EP120" s="90">
        <f>IF(ISNA(VLOOKUP($B120,'[2]1516 Exp_Rev Access'!$F$7:$FS$310,125,FALSE)),"",VLOOKUP($B120,'[2]1516 Exp_Rev Access'!$F$7:$FS$310,125,FALSE))</f>
        <v>0</v>
      </c>
      <c r="EQ120" s="90">
        <f>IF(ISNA(VLOOKUP($B120,'[2]1516 Exp_Rev Access'!$F$7:$FS$310,126,FALSE)),"",VLOOKUP($B120,'[2]1516 Exp_Rev Access'!$F$7:$FS$310,126,FALSE))</f>
        <v>0</v>
      </c>
      <c r="ER120" s="90">
        <f>IF(ISNA(VLOOKUP($B120,'[2]1516 Exp_Rev Access'!$F$7:$FS$310,127,FALSE)),"",VLOOKUP($B120,'[2]1516 Exp_Rev Access'!$F$7:$FS$310,127,FALSE))</f>
        <v>0</v>
      </c>
      <c r="ES120" s="90">
        <f>IF(ISNA(VLOOKUP($B120,'[2]1516 Exp_Rev Access'!$F$7:$FS$310,128,FALSE)),"",VLOOKUP($B120,'[2]1516 Exp_Rev Access'!$F$7:$FS$310,128,FALSE))</f>
        <v>0</v>
      </c>
      <c r="ET120" s="90">
        <f>IF(ISNA(VLOOKUP($B120,'[2]1516 Exp_Rev Access'!$F$7:$FS$310,129,FALSE)),"",VLOOKUP($B120,'[2]1516 Exp_Rev Access'!$F$7:$FS$310,129,FALSE))</f>
        <v>0</v>
      </c>
      <c r="EU120" s="90">
        <f>IF(ISNA(VLOOKUP($B120,'[2]1516 Exp_Rev Access'!$F$7:$FS$310,130,FALSE)),"",VLOOKUP($B120,'[2]1516 Exp_Rev Access'!$F$7:$FS$310,130,FALSE))</f>
        <v>0</v>
      </c>
      <c r="EV120" s="90">
        <f>IF(ISNA(VLOOKUP($B120,'[2]1516 Exp_Rev Access'!$F$7:$FS$310,131,FALSE)),"",VLOOKUP($B120,'[2]1516 Exp_Rev Access'!$F$7:$FS$310,131,FALSE))</f>
        <v>31089.09</v>
      </c>
      <c r="EW120" s="90">
        <f>IF(ISNA(VLOOKUP($B120,'[2]1516 Exp_Rev Access'!$F$7:$FS$310,132,FALSE)),"",VLOOKUP($B120,'[2]1516 Exp_Rev Access'!$F$7:$FS$310,132,FALSE))</f>
        <v>0</v>
      </c>
      <c r="EX120" s="90">
        <f>IF(ISNA(VLOOKUP($B120,'[2]1516 Exp_Rev Access'!$F$7:$FS$310,133,FALSE)),"",VLOOKUP($B120,'[2]1516 Exp_Rev Access'!$F$7:$FS$310,133,FALSE))</f>
        <v>0</v>
      </c>
      <c r="EY120" s="90">
        <f>IF(ISNA(VLOOKUP($B120,'[2]1516 Exp_Rev Access'!$F$7:$FS$310,134,FALSE)),"",VLOOKUP($B120,'[2]1516 Exp_Rev Access'!$F$7:$FS$310,134,FALSE))</f>
        <v>0</v>
      </c>
      <c r="EZ120" s="90">
        <f>IF(ISNA(VLOOKUP($B120,'[2]1516 Exp_Rev Access'!$F$7:$FS$310,135,FALSE)),"",VLOOKUP($B120,'[2]1516 Exp_Rev Access'!$F$7:$FS$310,135,FALSE))</f>
        <v>0</v>
      </c>
      <c r="FA120" s="90">
        <f>IF(ISNA(VLOOKUP($B120,'[2]1516 Exp_Rev Access'!$F$7:$FS$310,136,FALSE)),"",VLOOKUP($B120,'[2]1516 Exp_Rev Access'!$F$7:$FS$310,136,FALSE))</f>
        <v>0</v>
      </c>
      <c r="FB120" s="90">
        <f>IF(ISNA(VLOOKUP($B120,'[2]1516 Exp_Rev Access'!$F$7:$FS$310,137,FALSE)),"",VLOOKUP($B120,'[2]1516 Exp_Rev Access'!$F$7:$FS$310,137,FALSE))</f>
        <v>0</v>
      </c>
      <c r="FC120" s="90">
        <f>IF(ISNA(VLOOKUP($B120,'[2]1516 Exp_Rev Access'!$F$7:$FS$310,138,FALSE)),"",VLOOKUP($B120,'[2]1516 Exp_Rev Access'!$F$7:$FS$310,138,FALSE))</f>
        <v>0</v>
      </c>
      <c r="FD120" s="90">
        <f>IF(ISNA(VLOOKUP($B120,'[2]1516 Exp_Rev Access'!$F$7:$FS$310,139,FALSE)),"",VLOOKUP($B120,'[2]1516 Exp_Rev Access'!$F$7:$FS$310,139,FALSE))</f>
        <v>0</v>
      </c>
      <c r="FE120" s="90">
        <f>IF(ISNA(VLOOKUP($B120,'[2]1516 Exp_Rev Access'!$F$7:$FS$310,140,FALSE)),"",VLOOKUP($B120,'[2]1516 Exp_Rev Access'!$F$7:$FS$310,140,FALSE))</f>
        <v>0</v>
      </c>
      <c r="FF120" s="90">
        <f>IF(ISNA(VLOOKUP($B120,'[2]1516 Exp_Rev Access'!$F$7:$FS$310,141,FALSE)),"",VLOOKUP($B120,'[2]1516 Exp_Rev Access'!$F$7:$FS$310,141,FALSE))</f>
        <v>0</v>
      </c>
      <c r="FG120" s="90">
        <f>IF(ISNA(VLOOKUP($B120,'[2]1516 Exp_Rev Access'!$F$7:$FS$310,142,FALSE)),"",VLOOKUP($B120,'[2]1516 Exp_Rev Access'!$F$7:$FS$310,142,FALSE))</f>
        <v>0</v>
      </c>
      <c r="FH120" s="90">
        <f>IF(ISNA(VLOOKUP($B120,'[2]1516 Exp_Rev Access'!$F$7:$FS$310,143,FALSE)),"",VLOOKUP($B120,'[2]1516 Exp_Rev Access'!$F$7:$FS$310,143,FALSE))</f>
        <v>0</v>
      </c>
      <c r="FI120" s="90">
        <f>IF(ISNA(VLOOKUP($B120,'[2]1516 Exp_Rev Access'!$F$7:$FS$310,144,FALSE)),"",VLOOKUP($B120,'[2]1516 Exp_Rev Access'!$F$7:$FS$310,144,FALSE))</f>
        <v>0</v>
      </c>
      <c r="FJ120" s="90">
        <f>IF(ISNA(VLOOKUP($B120,'[2]1516 Exp_Rev Access'!$F$7:$FS$310,145,FALSE)),"",VLOOKUP($B120,'[2]1516 Exp_Rev Access'!$F$7:$FS$310,145,FALSE))</f>
        <v>0</v>
      </c>
      <c r="FK120" s="90">
        <f>IF(ISNA(VLOOKUP($B120,'[2]1516 Exp_Rev Access'!$F$7:$FS$310,146,FALSE)),"",VLOOKUP($B120,'[2]1516 Exp_Rev Access'!$F$7:$FS$310,146,FALSE))</f>
        <v>0</v>
      </c>
      <c r="FL120" s="90">
        <f>IF(ISNA(VLOOKUP($B120,'[2]1516 Exp_Rev Access'!$F$7:$FS$310,1147,FALSE)),"",VLOOKUP($B120,'[2]1516 Exp_Rev Access'!$F$7:$FS$310,147,FALSE))</f>
        <v>0</v>
      </c>
      <c r="FM120" s="90">
        <f>IF(ISNA(VLOOKUP($B120,'[2]1516 Exp_Rev Access'!$F$7:$FS$310,148,FALSE)),"",VLOOKUP($B120,'[2]1516 Exp_Rev Access'!$F$7:$FS$310,148,FALSE))</f>
        <v>0</v>
      </c>
      <c r="FN120" s="90">
        <f>IF(ISNA(VLOOKUP($B120,'[2]1516 Exp_Rev Access'!$F$7:$FS$310,149,FALSE)),"",VLOOKUP($B120,'[2]1516 Exp_Rev Access'!$F$7:$FS$310,149,FALSE))</f>
        <v>0</v>
      </c>
      <c r="FO120" s="90">
        <f>IF(ISNA(VLOOKUP($B120,'[2]1516 Exp_Rev Access'!$F$7:$FS$310,150,FALSE)),"",VLOOKUP($B120,'[2]1516 Exp_Rev Access'!$F$7:$FS$310,150,FALSE))</f>
        <v>0</v>
      </c>
      <c r="FP120" s="90">
        <f>IF(ISNA(VLOOKUP($B120,'[2]1516 Exp_Rev Access'!$F$7:$FS$310,151,FALSE)),"",VLOOKUP($B120,'[2]1516 Exp_Rev Access'!$F$7:$FS$310,151,FALSE))</f>
        <v>0</v>
      </c>
      <c r="FQ120" s="90">
        <f>IF(ISNA(VLOOKUP($B120,'[2]1516 Exp_Rev Access'!$F$7:$FS$310,152,FALSE)),"",VLOOKUP($B120,'[2]1516 Exp_Rev Access'!$F$7:$FS$310,152,FALSE))</f>
        <v>0</v>
      </c>
      <c r="FR120" s="90">
        <f>IF(ISNA(VLOOKUP($B120,'[2]1516 Exp_Rev Access'!$F$7:$FS$310,153,FALSE)),"",VLOOKUP($B120,'[2]1516 Exp_Rev Access'!$F$7:$FS$310,153,FALSE))</f>
        <v>30164.93</v>
      </c>
      <c r="FS120" s="53">
        <f t="shared" si="330"/>
        <v>915363.9</v>
      </c>
      <c r="FT120" s="92">
        <f t="shared" si="331"/>
        <v>6.1165815598490277E-2</v>
      </c>
      <c r="FU120" s="53">
        <f t="shared" si="332"/>
        <v>664.69436214708958</v>
      </c>
      <c r="FV120" s="90">
        <f>IF(ISNA(VLOOKUP($B120,'[2]1516 Exp_Rev Access'!$F$7:$FS$310,154,FALSE)),"",VLOOKUP($B120,'[2]1516 Exp_Rev Access'!$F$7:$FS$310,154,FALSE))</f>
        <v>44439.72</v>
      </c>
      <c r="FW120" s="90">
        <f>IF(ISNA(VLOOKUP($B120,'[2]1516 Exp_Rev Access'!$F$7:$FS$310,155,FALSE)),"",VLOOKUP($B120,'[2]1516 Exp_Rev Access'!$F$7:$FS$310,155,FALSE))</f>
        <v>0</v>
      </c>
      <c r="FX120" s="90">
        <f>IF(ISNA(VLOOKUP($B120,'[2]1516 Exp_Rev Access'!$F$7:$FS$310,156,FALSE)),"",VLOOKUP($B120,'[2]1516 Exp_Rev Access'!$F$7:$FS$310,156,FALSE))</f>
        <v>0</v>
      </c>
      <c r="FY120" s="90">
        <f>IF(ISNA(VLOOKUP($B120,'[2]1516 Exp_Rev Access'!$F$7:$FS$310,157,FALSE)),"",VLOOKUP($B120,'[2]1516 Exp_Rev Access'!$F$7:$FS$310,157,FALSE))</f>
        <v>0</v>
      </c>
      <c r="FZ120" s="90">
        <f>IF(ISNA(VLOOKUP($B120,'[2]1516 Exp_Rev Access'!$F$7:$FS$310,158,FALSE)),"",VLOOKUP($B120,'[2]1516 Exp_Rev Access'!$F$7:$FS$310,158,FALSE))</f>
        <v>0</v>
      </c>
      <c r="GA120" s="90">
        <f>IF(ISNA(VLOOKUP($B120,'[2]1516 Exp_Rev Access'!$F$7:$FS$310,159,FALSE)),"",VLOOKUP($B120,'[2]1516 Exp_Rev Access'!$F$7:$FS$310,159,FALSE))</f>
        <v>0</v>
      </c>
      <c r="GB120" s="90">
        <f>IF(ISNA(VLOOKUP($B120,'[2]1516 Exp_Rev Access'!$F$7:$FS$310,160,FALSE)),"",VLOOKUP($B120,'[2]1516 Exp_Rev Access'!$F$7:$FS$310,160,FALSE))</f>
        <v>0</v>
      </c>
      <c r="GC120" s="90">
        <f>IF(ISNA(VLOOKUP($B120,'[2]1516 Exp_Rev Access'!$F$7:$FS$310,161,FALSE)),"",VLOOKUP($B120,'[2]1516 Exp_Rev Access'!$F$7:$FS$310,161,FALSE))</f>
        <v>0</v>
      </c>
      <c r="GD120" s="90">
        <f>IF(ISNA(VLOOKUP($B120,'[2]1516 Exp_Rev Access'!$F$7:$FS$310,162,FALSE)),"",VLOOKUP($B120,'[2]1516 Exp_Rev Access'!$F$7:$FS$310,162,FALSE))</f>
        <v>0</v>
      </c>
      <c r="GE120" s="90">
        <f>IF(ISNA(VLOOKUP($B120,'[2]1516 Exp_Rev Access'!$F$7:$FS$310,163,FALSE)),"",VLOOKUP($B120,'[2]1516 Exp_Rev Access'!$F$7:$FS$310,163,FALSE))</f>
        <v>0</v>
      </c>
      <c r="GF120" s="90">
        <f>IF(ISNA(VLOOKUP($B120,'[2]1516 Exp_Rev Access'!$F$7:$FS$310,164,FALSE)),"",VLOOKUP($B120,'[2]1516 Exp_Rev Access'!$F$7:$FS$310,164,FALSE))</f>
        <v>0</v>
      </c>
      <c r="GG120" s="90">
        <f>IF(ISNA(VLOOKUP($B120,'[2]1516 Exp_Rev Access'!$F$7:$FS$310,165,FALSE)),"",VLOOKUP($B120,'[2]1516 Exp_Rev Access'!$F$7:$FS$310,165,FALSE))</f>
        <v>0</v>
      </c>
      <c r="GH120" s="90">
        <f>IF(ISNA(VLOOKUP($B120,'[2]1516 Exp_Rev Access'!$F$7:$FS$310,166,FALSE)),"",VLOOKUP($B120,'[2]1516 Exp_Rev Access'!$F$7:$FS$310,166,FALSE))</f>
        <v>0</v>
      </c>
      <c r="GI120" s="90">
        <f>IF(ISNA(VLOOKUP($B120,'[2]1516 Exp_Rev Access'!$F$7:$FS$310,167,FALSE)),"",VLOOKUP($B120,'[2]1516 Exp_Rev Access'!$F$7:$FS$310,167,FALSE))</f>
        <v>0</v>
      </c>
      <c r="GJ120" s="90">
        <f>IF(ISNA(VLOOKUP($B120,'[2]1516 Exp_Rev Access'!$F$7:$FS$310,168,FALSE)),"",VLOOKUP($B120,'[2]1516 Exp_Rev Access'!$F$7:$FS$310,168,FALSE))</f>
        <v>0</v>
      </c>
      <c r="GK120" s="90">
        <f>IF(ISNA(VLOOKUP($B120,'[2]1516 Exp_Rev Access'!$F$7:$FS$310,169,FALSE)),"",VLOOKUP($B120,'[2]1516 Exp_Rev Access'!$F$7:$FS$310,169,FALSE))</f>
        <v>800</v>
      </c>
      <c r="GL120" s="90">
        <f>IF(ISNA(VLOOKUP($B120,'[2]1516 Exp_Rev Access'!$F$7:$FS$310,170,FALSE)),"",VLOOKUP($B120,'[2]1516 Exp_Rev Access'!$F$7:$FS$310,170,FALSE))</f>
        <v>0</v>
      </c>
      <c r="GM120" s="90">
        <f>IF(ISNA(VLOOKUP($B120,'[2]1516 Exp_Rev Access'!$F$7:$FT$310,171,FALSE)),"",VLOOKUP($B120,'[2]1516 Exp_Rev Access'!$F$7:$FT$310,171,FALSE))</f>
        <v>0</v>
      </c>
      <c r="GN120" s="90">
        <f>IF(ISNA(VLOOKUP($B120,'[2]1516 Exp_Rev Access'!$F$7:$FU$310,172,FALSE)),"",VLOOKUP($B120,'[2]1516 Exp_Rev Access'!$F$7:$FU$310,172,FALSE))</f>
        <v>0</v>
      </c>
      <c r="GO120" s="90">
        <f>IF(ISNA(VLOOKUP($B120,'[2]1516 Exp_Rev Access'!$F$7:$FV$310,173,FALSE)),"",VLOOKUP($B120,'[2]1516 Exp_Rev Access'!$F$7:$FV$310,173,FALSE))</f>
        <v>0</v>
      </c>
      <c r="GP120" s="90">
        <f>IF(ISNA(VLOOKUP($B120,'[2]1516 Exp_Rev Access'!$F$7:$GA$310,174,FALSE)),"",VLOOKUP($B120,'[2]1516 Exp_Rev Access'!$F$7:$GA$310,174,FALSE))</f>
        <v>0</v>
      </c>
      <c r="GQ120" s="90">
        <f>IF(ISNA(VLOOKUP($B120,'[2]1516 Exp_Rev Access'!$F$7:$GA$310,175,FALSE)),"",VLOOKUP($B120,'[2]1516 Exp_Rev Access'!$F$7:$GA$310,175,FALSE))</f>
        <v>403.84</v>
      </c>
      <c r="GR120" s="90">
        <f>IF(ISNA(VLOOKUP($B120,'[2]1516 Exp_Rev Access'!$F$7:$GA$310,176,FALSE)),"",VLOOKUP($B120,'[2]1516 Exp_Rev Access'!$F$7:$GA$310,176,FALSE))</f>
        <v>0</v>
      </c>
      <c r="GS120" s="90">
        <f>IF(ISNA(VLOOKUP($B120,'[2]1516 Exp_Rev Access'!$F$7:$GA$310,177,FALSE)),"",VLOOKUP($B120,'[2]1516 Exp_Rev Access'!$F$7:$GA$310,177,FALSE))</f>
        <v>0</v>
      </c>
      <c r="GT120" s="90">
        <f>IF(ISNA(VLOOKUP($B120,'[2]1516 Exp_Rev Access'!$F$7:$GA$310,178,FALSE)),"",VLOOKUP($B120,'[2]1516 Exp_Rev Access'!$F$7:$GA$310,178,FALSE))</f>
        <v>0</v>
      </c>
      <c r="GU120" s="53">
        <f t="shared" si="333"/>
        <v>45643.56</v>
      </c>
      <c r="GV120" s="92">
        <f t="shared" si="335"/>
        <v>3.049962505860922E-3</v>
      </c>
      <c r="GW120" s="114">
        <f t="shared" si="334"/>
        <v>33.144214011850814</v>
      </c>
    </row>
    <row r="121" spans="1:222" x14ac:dyDescent="0.2">
      <c r="B121" s="87" t="s">
        <v>335</v>
      </c>
      <c r="C121" s="87" t="s">
        <v>336</v>
      </c>
      <c r="D121" s="88">
        <f>IF(ISNA(VLOOKUP($B121,'[2]1516 enrollment_Rev_Exp by size'!$A$6:$C$325,3,FALSE)),"",VLOOKUP($B121,'[2]1516 enrollment_Rev_Exp by size'!$A$6:$C$325,3,FALSE))</f>
        <v>1445.8700000000001</v>
      </c>
      <c r="E121" s="89">
        <v>18005234.809999999</v>
      </c>
      <c r="F121" s="67">
        <f t="shared" si="313"/>
        <v>18005234.809999999</v>
      </c>
      <c r="G121" s="67">
        <f t="shared" si="314"/>
        <v>0</v>
      </c>
      <c r="H121" s="90">
        <f>IF(ISNA(VLOOKUP($B121,'[2]1516 Exp_Rev Access'!$F$7:$FS$310,2,FALSE)),"",VLOOKUP($B121,'[2]1516 Exp_Rev Access'!$F$7:$FS$310,2,FALSE))</f>
        <v>3094076.84</v>
      </c>
      <c r="I121" s="90">
        <f>IF(ISNA(VLOOKUP($B121,'[2]1516 Exp_Rev Access'!$F$7:$FS$310,3,FALSE)),"",VLOOKUP($B121,'[2]1516 Exp_Rev Access'!$F$7:$FS$310,3,FALSE))</f>
        <v>1406.3</v>
      </c>
      <c r="J121" s="90">
        <f>IF(ISNA(VLOOKUP($B121,'[2]1516 Exp_Rev Access'!$F$7:$FS$310,4,FALSE)),"",VLOOKUP($B121,'[2]1516 Exp_Rev Access'!$F$7:$FS$310,4,FALSE))</f>
        <v>0</v>
      </c>
      <c r="K121" s="90">
        <f>IF(ISNA(VLOOKUP($B121,'[2]1516 Exp_Rev Access'!$F$7:$FS$310,5,FALSE)),"-",VLOOKUP($B121,'[2]1516 Exp_Rev Access'!$F$7:$FS$310,5,FALSE))</f>
        <v>81267.27</v>
      </c>
      <c r="L121" s="90">
        <f>IF(ISNA(VLOOKUP($B121,'[2]1516 Exp_Rev Access'!$F$7:$FS$310,6,FALSE)),"",VLOOKUP($B121,'[2]1516 Exp_Rev Access'!$F$7:$FS$310,6,FALSE))</f>
        <v>0</v>
      </c>
      <c r="M121" s="90">
        <f>IF(ISNA(VLOOKUP($B121,'[2]1516 Exp_Rev Access'!$F$7:$FS$310,7,FALSE)),"",VLOOKUP($B121,'[2]1516 Exp_Rev Access'!$F$7:$FS$310,7,FALSE))</f>
        <v>0</v>
      </c>
      <c r="N121" s="53">
        <f t="shared" si="315"/>
        <v>3176750.4099999997</v>
      </c>
      <c r="O121" s="91">
        <f t="shared" si="316"/>
        <v>0.17643482262367674</v>
      </c>
      <c r="P121" s="53">
        <f t="shared" si="317"/>
        <v>2197.1203566019071</v>
      </c>
      <c r="Q121" s="90">
        <f>IF(ISNA(VLOOKUP($B121,'[2]1516 Exp_Rev Access'!$F$7:$FS$310,8,FALSE)),"",VLOOKUP($B121,'[2]1516 Exp_Rev Access'!$F$7:$FS$310,8,FALSE))</f>
        <v>86450.91</v>
      </c>
      <c r="R121" s="90">
        <f>IF(ISNA(VLOOKUP($B121,'[2]1516 Exp_Rev Access'!$F$7:$FS$310,9,FALSE)),"",VLOOKUP($B121,'[2]1516 Exp_Rev Access'!$F$7:$FS$310,9,FALSE))</f>
        <v>0</v>
      </c>
      <c r="S121" s="90">
        <f>IF(ISNA(VLOOKUP($B121,'[2]1516 Exp_Rev Access'!$F$7:$FS$310,10,FALSE)),"",VLOOKUP($B121,'[2]1516 Exp_Rev Access'!$F$7:$FS$310,10,FALSE))</f>
        <v>0</v>
      </c>
      <c r="T121" s="90">
        <f>IF(ISNA(VLOOKUP($B121,'[2]1516 Exp_Rev Access'!$F$7:$FS$310,11,FALSE)),"",VLOOKUP($B121,'[2]1516 Exp_Rev Access'!$F$7:$FS$310,11,FALSE))</f>
        <v>0</v>
      </c>
      <c r="U121" s="90">
        <f>IF(ISNA(VLOOKUP($B121,'[2]1516 Exp_Rev Access'!$F$7:$FS$310,12,FALSE)),"",VLOOKUP($B121,'[2]1516 Exp_Rev Access'!$F$7:$FS$310,12,FALSE))</f>
        <v>0</v>
      </c>
      <c r="V121" s="90">
        <f>IF(ISNA(VLOOKUP($B121,'[2]1516 Exp_Rev Access'!$F$7:$FS$310,13,FALSE)),"",VLOOKUP($B121,'[2]1516 Exp_Rev Access'!$F$7:$FS$310,13,FALSE))</f>
        <v>0</v>
      </c>
      <c r="W121" s="90">
        <f>IF(ISNA(VLOOKUP($B121,'[2]1516 Exp_Rev Access'!$F$7:$FS$310,14,FALSE)),"",VLOOKUP($B121,'[2]1516 Exp_Rev Access'!$F$7:$FS$310,14,FALSE))</f>
        <v>0</v>
      </c>
      <c r="X121" s="90">
        <f>IF(ISNA(VLOOKUP($B121,'[2]1516 Exp_Rev Access'!$F$7:$FS$310,15,FALSE)),"",VLOOKUP($B121,'[2]1516 Exp_Rev Access'!$F$7:$FS$310,15,FALSE))</f>
        <v>0</v>
      </c>
      <c r="Y121" s="90">
        <f>IF(ISNA(VLOOKUP($B121,'[2]1516 Exp_Rev Access'!$F$7:$FS$310,16,FALSE)),"",VLOOKUP($B121,'[2]1516 Exp_Rev Access'!$F$7:$FS$310,16,FALSE))</f>
        <v>63485.82</v>
      </c>
      <c r="Z121" s="90">
        <f>IF(ISNA(VLOOKUP($B121,'[2]1516 Exp_Rev Access'!$F$7:$FS$310,17,FALSE)),"",VLOOKUP($B121,'[2]1516 Exp_Rev Access'!$F$7:$FS$310,17,FALSE))</f>
        <v>0</v>
      </c>
      <c r="AA121" s="90">
        <f>IF(ISNA(VLOOKUP($B121,'[2]1516 Exp_Rev Access'!$F$7:$FS$310,18,FALSE)),"",VLOOKUP($B121,'[2]1516 Exp_Rev Access'!$F$7:$FS$310,18,FALSE))</f>
        <v>0</v>
      </c>
      <c r="AB121" s="90">
        <f>IF(ISNA(VLOOKUP($B121,'[2]1516 Exp_Rev Access'!$F$7:$FS$310,19,FALSE)),"",VLOOKUP($B121,'[2]1516 Exp_Rev Access'!$F$7:$FS$310,19,FALSE))</f>
        <v>0</v>
      </c>
      <c r="AC121" s="90">
        <f>IF(ISNA(VLOOKUP($B121,'[2]1516 Exp_Rev Access'!$F$7:$FS$310,20,FALSE)),"",VLOOKUP($B121,'[2]1516 Exp_Rev Access'!$F$7:$FS$310,20,FALSE))</f>
        <v>415.51</v>
      </c>
      <c r="AD121" s="90">
        <f>IF(ISNA(VLOOKUP($B121,'[2]1516 Exp_Rev Access'!$F$7:$FS$310,21,FALSE)),"",VLOOKUP($B121,'[2]1516 Exp_Rev Access'!$F$7:$FS$310,21,FALSE))</f>
        <v>9148.5</v>
      </c>
      <c r="AE121" s="90">
        <f>IF(ISNA(VLOOKUP($B121,'[2]1516 Exp_Rev Access'!$F$7:$FS$310,22,FALSE)),"",VLOOKUP($B121,'[2]1516 Exp_Rev Access'!$F$7:$FS$310,22,FALSE))</f>
        <v>13729.31</v>
      </c>
      <c r="AF121" s="90">
        <f>IF(ISNA(VLOOKUP($B121,'[2]1516 Exp_Rev Access'!$F$7:$FS$310,23,FALSE)),"",VLOOKUP($B121,'[2]1516 Exp_Rev Access'!$F$7:$FS$310,23,FALSE))</f>
        <v>0</v>
      </c>
      <c r="AG121" s="90">
        <f>IF(ISNA(VLOOKUP($B121,'[2]1516 Exp_Rev Access'!$F$7:$FS$310,24,FALSE)),"",VLOOKUP($B121,'[2]1516 Exp_Rev Access'!$F$7:$FS$310,24,FALSE))</f>
        <v>48991.64</v>
      </c>
      <c r="AH121" s="90">
        <f>IF(ISNA(VLOOKUP($B121,'[2]1516 Exp_Rev Access'!$F$7:$FS$310,25,FALSE)),"",VLOOKUP($B121,'[2]1516 Exp_Rev Access'!$F$7:$FS$310,25,FALSE))</f>
        <v>0</v>
      </c>
      <c r="AI121" s="90">
        <f>IF(ISNA(VLOOKUP($B121,'[2]1516 Exp_Rev Access'!$F$7:$FS$310,26,FALSE)),"",VLOOKUP($B121,'[2]1516 Exp_Rev Access'!$F$7:$FS$310,26,FALSE))</f>
        <v>48455.49</v>
      </c>
      <c r="AJ121" s="90">
        <f>IF(ISNA(VLOOKUP($B121,'[2]1516 Exp_Rev Access'!$F$7:$FS$310,27,FALSE)),"",VLOOKUP($B121,'[2]1516 Exp_Rev Access'!$F$7:$FS$310,27,FALSE))</f>
        <v>7397.54</v>
      </c>
      <c r="AK121" s="90">
        <f>IF(ISNA(VLOOKUP($B121,'[2]1516 Exp_Rev Access'!$F$7:$FS$310,28,FALSE)),"",VLOOKUP($B121,'[2]1516 Exp_Rev Access'!$F$7:$FS$310,28,FALSE))</f>
        <v>86060.64</v>
      </c>
      <c r="AL121" s="90">
        <f>IF(ISNA(VLOOKUP($B121,'[2]1516 Exp_Rev Access'!$F$7:$FS$310,29,FALSE)),"",VLOOKUP($B121,'[2]1516 Exp_Rev Access'!$F$7:$FS$310,29,FALSE))</f>
        <v>0</v>
      </c>
      <c r="AM121" s="53">
        <f t="shared" si="318"/>
        <v>364135.36</v>
      </c>
      <c r="AN121" s="92">
        <f t="shared" si="319"/>
        <v>2.0223860662886853E-2</v>
      </c>
      <c r="AO121" s="68">
        <f t="shared" si="320"/>
        <v>251.84515897003186</v>
      </c>
      <c r="AP121" s="90">
        <f>IF(ISNA(VLOOKUP($B121,'[2]1516 Exp_Rev Access'!$F$7:$FS$310,30,FALSE)),"",VLOOKUP($B121,'[2]1516 Exp_Rev Access'!$F$7:$FS$310,30,FALSE))</f>
        <v>8773130.8300000001</v>
      </c>
      <c r="AQ121" s="90">
        <f>IF(ISNA(VLOOKUP($B121,'[2]1516 Exp_Rev Access'!$F$7:$FS$310,31,FALSE)),"",VLOOKUP($B121,'[2]1516 Exp_Rev Access'!$F$7:$FS$310,31,FALSE))</f>
        <v>362743.2</v>
      </c>
      <c r="AR121" s="90">
        <f>IF(ISNA(VLOOKUP($B121,'[2]1516 Exp_Rev Access'!$F$7:$FS$310,32,FALSE)),"",VLOOKUP($B121,'[2]1516 Exp_Rev Access'!$F$7:$FS$310,32,FALSE))</f>
        <v>900141.4</v>
      </c>
      <c r="AS121" s="90">
        <f>IF(ISNA(VLOOKUP($B121,'[2]1516 Exp_Rev Access'!$F$7:$FS$310,33,FALSE)),"",VLOOKUP($B121,'[2]1516 Exp_Rev Access'!$F$7:$FS$310,33,FALSE))</f>
        <v>137214.95000000001</v>
      </c>
      <c r="AT121" s="90">
        <f>IF(ISNA(VLOOKUP($B121,'[2]1516 Exp_Rev Access'!$F$7:$FS$310,34,FALSE)),"",VLOOKUP($B121,'[2]1516 Exp_Rev Access'!$F$7:$FS$310,34,FALSE))</f>
        <v>0</v>
      </c>
      <c r="AU121" s="53">
        <f t="shared" si="321"/>
        <v>10173230.379999999</v>
      </c>
      <c r="AV121" s="93">
        <f t="shared" si="322"/>
        <v>0.56501514628122751</v>
      </c>
      <c r="AW121" s="53">
        <f t="shared" si="323"/>
        <v>7036.0615961324311</v>
      </c>
      <c r="AX121" s="90">
        <f>IF(ISNA(VLOOKUP($B121,'[2]1516 Exp_Rev Access'!$F$7:$FS$310,35,FALSE)),"",VLOOKUP($B121,'[2]1516 Exp_Rev Access'!$F$7:$FS$310,35,FALSE))</f>
        <v>0</v>
      </c>
      <c r="AY121" s="90">
        <f>IF(ISNA(VLOOKUP($B121,'[2]1516 Exp_Rev Access'!$F$7:$FS$310,36,FALSE)),"",VLOOKUP($B121,'[2]1516 Exp_Rev Access'!$F$7:$FS$310,36,FALSE))</f>
        <v>1321048.97</v>
      </c>
      <c r="AZ121" s="90">
        <f>IF(ISNA(VLOOKUP($B121,'[2]1516 Exp_Rev Access'!$F$7:$FS$310,37,FALSE)),"",VLOOKUP($B121,'[2]1516 Exp_Rev Access'!$F$7:$FS$310,37,FALSE))</f>
        <v>30655.89</v>
      </c>
      <c r="BA121" s="90">
        <f>IF(ISNA(VLOOKUP($B121,'[2]1516 Exp_Rev Access'!$F$7:$FS$310,38,FALSE)),"",VLOOKUP($B121,'[2]1516 Exp_Rev Access'!$F$7:$FS$310,38,FALSE))</f>
        <v>0</v>
      </c>
      <c r="BB121" s="90">
        <f>IF(ISNA(VLOOKUP($B121,'[2]1516 Exp_Rev Access'!$F$7:$FS$310,39,FALSE)),"",VLOOKUP($B121,'[2]1516 Exp_Rev Access'!$F$7:$FS$310,39,FALSE))</f>
        <v>0</v>
      </c>
      <c r="BC121" s="90">
        <f>IF(ISNA(VLOOKUP($B121,'[2]1516 Exp_Rev Access'!$F$7:$FS$310,40,FALSE)),"",VLOOKUP($B121,'[2]1516 Exp_Rev Access'!$F$7:$FS$310,40,FALSE))</f>
        <v>397397.83</v>
      </c>
      <c r="BD121" s="90">
        <f>IF(ISNA(VLOOKUP($B121,'[2]1516 Exp_Rev Access'!$F$7:$FS$310,41,FALSE)),"",VLOOKUP($B121,'[2]1516 Exp_Rev Access'!$F$7:$FS$310,41,FALSE))</f>
        <v>0</v>
      </c>
      <c r="BE121" s="90">
        <f>IF(ISNA(VLOOKUP($B121,'[2]1516 Exp_Rev Access'!$F$7:$FS$310,42,FALSE)),"",VLOOKUP($B121,'[2]1516 Exp_Rev Access'!$F$7:$FS$310,42,FALSE))</f>
        <v>22119.39</v>
      </c>
      <c r="BF121" s="90">
        <f>IF(ISNA(VLOOKUP($B121,'[2]1516 Exp_Rev Access'!$F$7:$FS$310,43,FALSE)),"",VLOOKUP($B121,'[2]1516 Exp_Rev Access'!$F$7:$FS$310,43,FALSE))</f>
        <v>0</v>
      </c>
      <c r="BG121" s="90">
        <f>IF(ISNA(VLOOKUP($B121,'[2]1516 Exp_Rev Access'!$F$7:$FS$310,44,FALSE)),"",VLOOKUP($B121,'[2]1516 Exp_Rev Access'!$F$7:$FS$310,44,FALSE))</f>
        <v>132256.10999999999</v>
      </c>
      <c r="BH121" s="90">
        <f>IF(ISNA(VLOOKUP($B121,'[2]1516 Exp_Rev Access'!$F$7:$FS$310,45,FALSE)),"",VLOOKUP($B121,'[2]1516 Exp_Rev Access'!$F$7:$FS$310,45,FALSE))</f>
        <v>4961.09</v>
      </c>
      <c r="BI121" s="90">
        <f>IF(ISNA(VLOOKUP($B121,'[2]1516 Exp_Rev Access'!$F$7:$FS$310,46,FALSE)),"",VLOOKUP($B121,'[2]1516 Exp_Rev Access'!$F$7:$FS$310,46,FALSE))</f>
        <v>0</v>
      </c>
      <c r="BJ121" s="90">
        <f>IF(ISNA(VLOOKUP($B121,'[2]1516 Exp_Rev Access'!$F$7:$FS$310,47,FALSE)),"",VLOOKUP($B121,'[2]1516 Exp_Rev Access'!$F$7:$FS$310,47,FALSE))</f>
        <v>7649.92</v>
      </c>
      <c r="BK121" s="90">
        <f>IF(ISNA(VLOOKUP($B121,'[2]1516 Exp_Rev Access'!$F$7:$FS$310,48,FALSE)),"",VLOOKUP($B121,'[2]1516 Exp_Rev Access'!$F$7:$FS$310,48,FALSE))</f>
        <v>695203.53</v>
      </c>
      <c r="BL121" s="90">
        <f>IF(ISNA(VLOOKUP($B121,'[2]1516 Exp_Rev Access'!$F$7:$FS$310,49,FALSE)),"",VLOOKUP($B121,'[2]1516 Exp_Rev Access'!$F$7:$FS$310,49,FALSE))</f>
        <v>8398.59</v>
      </c>
      <c r="BM121" s="90">
        <f>IF(ISNA(VLOOKUP($B121,'[2]1516 Exp_Rev Access'!$F$7:$FS$310,50,FALSE)),"",VLOOKUP($B121,'[2]1516 Exp_Rev Access'!$F$7:$FS$310,50,FALSE))</f>
        <v>0</v>
      </c>
      <c r="BN121" s="90">
        <f>IF(ISNA(VLOOKUP($B121,'[2]1516 Exp_Rev Access'!$F$7:$FS$310,51,FALSE)),"",VLOOKUP($B121,'[2]1516 Exp_Rev Access'!$F$7:$FS$310,51,FALSE))</f>
        <v>0</v>
      </c>
      <c r="BO121" s="90">
        <f>IF(ISNA(VLOOKUP($B121,'[2]1516 Exp_Rev Access'!$F$7:$FS$310,52,FALSE)),"",VLOOKUP($B121,'[2]1516 Exp_Rev Access'!$F$7:$FS$310,52,FALSE))</f>
        <v>0</v>
      </c>
      <c r="BP121" s="90">
        <f>IF(ISNA(VLOOKUP($B121,'[2]1516 Exp_Rev Access'!$F$7:$FS$310,53,FALSE)),"",VLOOKUP($B121,'[2]1516 Exp_Rev Access'!$F$7:$FS$310,53,FALSE))</f>
        <v>0</v>
      </c>
      <c r="BQ121" s="90">
        <f>IF(ISNA(VLOOKUP($B121,'[2]1516 Exp_Rev Access'!$F$7:$FS$310,54,FALSE)),"",VLOOKUP($B121,'[2]1516 Exp_Rev Access'!$F$7:$FS$310,54,FALSE))</f>
        <v>58640</v>
      </c>
      <c r="BR121" s="90">
        <f>IF(ISNA(VLOOKUP($B121,'[2]1516 Exp_Rev Access'!$F$7:$FS$310,55,FALSE)),"",VLOOKUP($B121,'[2]1516 Exp_Rev Access'!$F$7:$FS$310,55,FALSE))</f>
        <v>0</v>
      </c>
      <c r="BS121" s="90">
        <f>IF(ISNA(VLOOKUP($B121,'[2]1516 Exp_Rev Access'!$F$7:$FS$310,56,FALSE)),"",VLOOKUP($B121,'[2]1516 Exp_Rev Access'!$F$7:$FS$310,56,FALSE))</f>
        <v>0</v>
      </c>
      <c r="BT121" s="90">
        <f>IF(ISNA(VLOOKUP($B121,'[2]1516 Exp_Rev Access'!$F$7:$FS$310,57,FALSE)),"",VLOOKUP($B121,'[2]1516 Exp_Rev Access'!$F$7:$FS$310,57,FALSE))</f>
        <v>0</v>
      </c>
      <c r="BU121" s="90">
        <f>IF(ISNA(VLOOKUP($B121,'[2]1516 Exp_Rev Access'!$F$7:$FS$310,58,FALSE)),"",VLOOKUP($B121,'[2]1516 Exp_Rev Access'!$F$7:$FS$310,58,FALSE))</f>
        <v>0</v>
      </c>
      <c r="BV121" s="53">
        <f t="shared" si="324"/>
        <v>2678331.3199999998</v>
      </c>
      <c r="BW121" s="92">
        <f t="shared" si="325"/>
        <v>0.14875292370596971</v>
      </c>
      <c r="BX121" s="68">
        <f t="shared" si="326"/>
        <v>1852.4011978946928</v>
      </c>
      <c r="BY121" s="90">
        <f>IF(ISNA(VLOOKUP($B121,'[2]1516 Exp_Rev Access'!$F$7:$FS$310,59,FALSE)),"",VLOOKUP($B121,'[2]1516 Exp_Rev Access'!$F$7:$FS$310,59,FALSE))</f>
        <v>0</v>
      </c>
      <c r="BZ121" s="90">
        <f>IF(ISNA(VLOOKUP($B121,'[2]1516 Exp_Rev Access'!$F$7:$FS$310,60,FALSE)),"",VLOOKUP($B121,'[2]1516 Exp_Rev Access'!$F$7:$FS$310,60,FALSE))</f>
        <v>0</v>
      </c>
      <c r="CA121" s="90">
        <f>IF(ISNA(VLOOKUP($B121,'[2]1516 Exp_Rev Access'!$F$7:$FS$310,61,FALSE)),"",VLOOKUP($B121,'[2]1516 Exp_Rev Access'!$F$7:$FS$310,61,FALSE))</f>
        <v>0</v>
      </c>
      <c r="CB121" s="90">
        <f>IF(ISNA(VLOOKUP($B121,'[2]1516 Exp_Rev Access'!$F$7:$FS$310,62,FALSE)),"",VLOOKUP($B121,'[2]1516 Exp_Rev Access'!$F$7:$FS$310,62,FALSE))</f>
        <v>0</v>
      </c>
      <c r="CC121" s="90">
        <f>IF(ISNA(VLOOKUP($B121,'[2]1516 Exp_Rev Access'!$F$7:$FS$310,63,FALSE)),"",VLOOKUP($B121,'[2]1516 Exp_Rev Access'!$F$7:$FS$310,63,FALSE))</f>
        <v>20829.650000000001</v>
      </c>
      <c r="CD121" s="90">
        <f>IF(ISNA(VLOOKUP($B121,'[2]1516 Exp_Rev Access'!$F$7:$FS$310,64,FALSE)),"",VLOOKUP($B121,'[2]1516 Exp_Rev Access'!$F$7:$FS$310,64,FALSE))</f>
        <v>0</v>
      </c>
      <c r="CE121" s="53">
        <f t="shared" si="327"/>
        <v>20829.650000000001</v>
      </c>
      <c r="CF121" s="92">
        <f t="shared" si="328"/>
        <v>1.1568663346968038E-3</v>
      </c>
      <c r="CG121" s="94">
        <f t="shared" si="329"/>
        <v>14.406309004267326</v>
      </c>
      <c r="CH121" s="90">
        <f>IF(ISNA(VLOOKUP($B121,'[2]1516 Exp_Rev Access'!$F$7:$FS$310,65,FALSE)),"",VLOOKUP($B121,'[2]1516 Exp_Rev Access'!$F$7:$FS$310,65,FALSE))</f>
        <v>5407.79</v>
      </c>
      <c r="CI121" s="90">
        <f>IF(ISNA(VLOOKUP($B121,'[2]1516 Exp_Rev Access'!$F$7:$FS$310,66,FALSE)),"",VLOOKUP($B121,'[2]1516 Exp_Rev Access'!$F$7:$FS$310,66,FALSE))</f>
        <v>0</v>
      </c>
      <c r="CJ121" s="90">
        <f>IF(ISNA(VLOOKUP($B121,'[2]1516 Exp_Rev Access'!$F$7:$FS$310,67,FALSE)),"",VLOOKUP($B121,'[2]1516 Exp_Rev Access'!$F$7:$FS$310,67,FALSE))</f>
        <v>0</v>
      </c>
      <c r="CK121" s="90">
        <f>IF(ISNA(VLOOKUP($B121,'[2]1516 Exp_Rev Access'!$F$7:$FS$310,68,FALSE)),"",VLOOKUP($B121,'[2]1516 Exp_Rev Access'!$F$7:$FS$310,68,FALSE))</f>
        <v>0</v>
      </c>
      <c r="CL121" s="90">
        <f>IF(ISNA(VLOOKUP($B121,'[2]1516 Exp_Rev Access'!$F$7:$FS$310,69,FALSE)),"",VLOOKUP($B121,'[2]1516 Exp_Rev Access'!$F$7:$FS$310,69,FALSE))</f>
        <v>0</v>
      </c>
      <c r="CM121" s="90">
        <f>IF(ISNA(VLOOKUP($B121,'[2]1516 Exp_Rev Access'!$F$7:$FS$310,70,FALSE)),"",VLOOKUP($B121,'[2]1516 Exp_Rev Access'!$F$7:$FS$310,70,FALSE))</f>
        <v>0</v>
      </c>
      <c r="CN121" s="90">
        <f>IF(ISNA(VLOOKUP($B121,'[2]1516 Exp_Rev Access'!$F$7:$FS$310,71,FALSE)),"",VLOOKUP($B121,'[2]1516 Exp_Rev Access'!$F$7:$FS$310,71,FALSE))</f>
        <v>0</v>
      </c>
      <c r="CO121" s="90">
        <f>IF(ISNA(VLOOKUP($B121,'[2]1516 Exp_Rev Access'!$F$7:$FS$310,72,FALSE)),"",VLOOKUP($B121,'[2]1516 Exp_Rev Access'!$F$7:$FS$310,72,FALSE))</f>
        <v>0</v>
      </c>
      <c r="CP121" s="90">
        <f>IF(ISNA(VLOOKUP($B121,'[2]1516 Exp_Rev Access'!$F$7:$FS$310,73,FALSE)),"",VLOOKUP($B121,'[2]1516 Exp_Rev Access'!$F$7:$FS$310,73,FALSE))</f>
        <v>0</v>
      </c>
      <c r="CQ121" s="90">
        <f>IF(ISNA(VLOOKUP($B121,'[2]1516 Exp_Rev Access'!$F$7:$FS$310,74,FALSE)),"",VLOOKUP($B121,'[2]1516 Exp_Rev Access'!$F$7:$FS$310,74,FALSE))</f>
        <v>362767.62</v>
      </c>
      <c r="CR121" s="90">
        <f>IF(ISNA(VLOOKUP($B121,'[2]1516 Exp_Rev Access'!$F$7:$FS$310,75,FALSE)),"",VLOOKUP($B121,'[2]1516 Exp_Rev Access'!$F$7:$FS$310,75,FALSE))</f>
        <v>0</v>
      </c>
      <c r="CS121" s="90">
        <f>IF(ISNA(VLOOKUP($B121,'[2]1516 Exp_Rev Access'!$F$7:$FS$310,76,FALSE)),"",VLOOKUP($B121,'[2]1516 Exp_Rev Access'!$F$7:$FS$310,76,FALSE))</f>
        <v>19254.79</v>
      </c>
      <c r="CT121" s="90">
        <f>IF(ISNA(VLOOKUP($B121,'[2]1516 Exp_Rev Access'!$F$7:$FS$310,77,FALSE)),"",VLOOKUP($B121,'[2]1516 Exp_Rev Access'!$F$7:$FS$310,77,FALSE))</f>
        <v>0</v>
      </c>
      <c r="CU121" s="90">
        <f>IF(ISNA(VLOOKUP($B121,'[2]1516 Exp_Rev Access'!$F$7:$FS$310,78,FALSE)),"",VLOOKUP($B121,'[2]1516 Exp_Rev Access'!$F$7:$FS$310,78,FALSE))</f>
        <v>280199.96000000002</v>
      </c>
      <c r="CV121" s="90">
        <f>IF(ISNA(VLOOKUP($B121,'[2]1516 Exp_Rev Access'!$F$7:$FS$310,79,FALSE)),"",VLOOKUP($B121,'[2]1516 Exp_Rev Access'!$F$7:$FS$310,79,FALSE))</f>
        <v>145661.41</v>
      </c>
      <c r="CW121" s="90">
        <f>IF(ISNA(VLOOKUP($B121,'[2]1516 Exp_Rev Access'!$F$7:$FS$310,80,FALSE)),"",VLOOKUP($B121,'[2]1516 Exp_Rev Access'!$F$7:$FS$310,80,FALSE))</f>
        <v>0</v>
      </c>
      <c r="CX121" s="90">
        <f>IF(ISNA(VLOOKUP($B121,'[2]1516 Exp_Rev Access'!$F$7:$FS$310,81,FALSE)),"",VLOOKUP($B121,'[2]1516 Exp_Rev Access'!$F$7:$FS$310,81,FALSE))</f>
        <v>0</v>
      </c>
      <c r="CY121" s="90">
        <f>IF(ISNA(VLOOKUP($B121,'[2]1516 Exp_Rev Access'!$F$7:$FS$310,82,FALSE)),"",VLOOKUP($B121,'[2]1516 Exp_Rev Access'!$F$7:$FS$310,82,FALSE))</f>
        <v>0</v>
      </c>
      <c r="CZ121" s="90">
        <f>IF(ISNA(VLOOKUP($B121,'[2]1516 Exp_Rev Access'!$F$7:$FS$310,83,FALSE)),"",VLOOKUP($B121,'[2]1516 Exp_Rev Access'!$F$7:$FS$310,83,FALSE))</f>
        <v>0</v>
      </c>
      <c r="DA121" s="90">
        <f>IF(ISNA(VLOOKUP($B121,'[2]1516 Exp_Rev Access'!$F$7:$FS$310,84,FALSE)),"",VLOOKUP($B121,'[2]1516 Exp_Rev Access'!$F$7:$FS$310,84,FALSE))</f>
        <v>0</v>
      </c>
      <c r="DB121" s="90">
        <f>IF(ISNA(VLOOKUP($B121,'[2]1516 Exp_Rev Access'!$F$7:$FS$310,85,FALSE)),"",VLOOKUP($B121,'[2]1516 Exp_Rev Access'!$F$7:$FS$310,85,FALSE))</f>
        <v>0</v>
      </c>
      <c r="DC121" s="90">
        <f>IF(ISNA(VLOOKUP($B121,'[2]1516 Exp_Rev Access'!$F$7:$FS$310,86,FALSE)),"",VLOOKUP($B121,'[2]1516 Exp_Rev Access'!$F$7:$FS$310,86,FALSE))</f>
        <v>0</v>
      </c>
      <c r="DD121" s="90">
        <f>IF(ISNA(VLOOKUP($B121,'[2]1516 Exp_Rev Access'!$F$7:$FS$310,87,FALSE)),"",VLOOKUP($B121,'[2]1516 Exp_Rev Access'!$F$7:$FS$310,87,FALSE))</f>
        <v>0</v>
      </c>
      <c r="DE121" s="90">
        <f>IF(ISNA(VLOOKUP($B121,'[2]1516 Exp_Rev Access'!$F$7:$FS$310,88,FALSE)),"",VLOOKUP($B121,'[2]1516 Exp_Rev Access'!$F$7:$FS$310,88,FALSE))</f>
        <v>0</v>
      </c>
      <c r="DF121" s="90">
        <f>IF(ISNA(VLOOKUP($B121,'[2]1516 Exp_Rev Access'!$F$7:$FS$310,89,FALSE)),"",VLOOKUP($B121,'[2]1516 Exp_Rev Access'!$F$7:$FS$310,89,FALSE))</f>
        <v>0</v>
      </c>
      <c r="DG121" s="90">
        <f>IF(ISNA(VLOOKUP($B121,'[2]1516 Exp_Rev Access'!$F$7:$FS$310,90,FALSE)),"",VLOOKUP($B121,'[2]1516 Exp_Rev Access'!$F$7:$FS$310,90,FALSE))</f>
        <v>0</v>
      </c>
      <c r="DH121" s="90">
        <f>IF(ISNA(VLOOKUP($B121,'[2]1516 Exp_Rev Access'!$F$7:$FS$310,91,FALSE)),"",VLOOKUP($B121,'[2]1516 Exp_Rev Access'!$F$7:$FS$310,91,FALSE))</f>
        <v>0</v>
      </c>
      <c r="DI121" s="90">
        <f>IF(ISNA(VLOOKUP($B121,'[2]1516 Exp_Rev Access'!$F$7:$FS$310,92,FALSE)),"",VLOOKUP($B121,'[2]1516 Exp_Rev Access'!$F$7:$FS$310,92,FALSE))</f>
        <v>513715.24</v>
      </c>
      <c r="DJ121" s="90">
        <f>IF(ISNA(VLOOKUP($B121,'[2]1516 Exp_Rev Access'!$F$7:$FS$310,93,FALSE)),"",VLOOKUP($B121,'[2]1516 Exp_Rev Access'!$F$7:$FS$310,93,FALSE))</f>
        <v>0</v>
      </c>
      <c r="DK121" s="90">
        <f>IF(ISNA(VLOOKUP($B121,'[2]1516 Exp_Rev Access'!$F$7:$FS$310,94,FALSE)),"",VLOOKUP($B121,'[2]1516 Exp_Rev Access'!$F$7:$FS$310,94,FALSE))</f>
        <v>0</v>
      </c>
      <c r="DL121" s="90">
        <f>IF(ISNA(VLOOKUP($B121,'[2]1516 Exp_Rev Access'!$F$7:$FS$310,95,FALSE)),"",VLOOKUP($B121,'[2]1516 Exp_Rev Access'!$F$7:$FS$310,95,FALSE))</f>
        <v>0</v>
      </c>
      <c r="DM121" s="90">
        <f>IF(ISNA(VLOOKUP($B121,'[2]1516 Exp_Rev Access'!$F$7:$FS$310,96,FALSE)),"",VLOOKUP($B121,'[2]1516 Exp_Rev Access'!$F$7:$FS$310,96,FALSE))</f>
        <v>0</v>
      </c>
      <c r="DN121" s="90">
        <f>IF(ISNA(VLOOKUP($B121,'[2]1516 Exp_Rev Access'!$F$7:$FS$310,97,FALSE)),"",VLOOKUP($B121,'[2]1516 Exp_Rev Access'!$F$7:$FS$310,97,FALSE))</f>
        <v>0</v>
      </c>
      <c r="DO121" s="90">
        <f>IF(ISNA(VLOOKUP($B121,'[2]1516 Exp_Rev Access'!$F$7:$FS$310,98,FALSE)),"",VLOOKUP($B121,'[2]1516 Exp_Rev Access'!$F$7:$FS$310,98,FALSE))</f>
        <v>0</v>
      </c>
      <c r="DP121" s="90">
        <f>IF(ISNA(VLOOKUP($B121,'[2]1516 Exp_Rev Access'!$F$7:$FS$310,99,FALSE)),"",VLOOKUP($B121,'[2]1516 Exp_Rev Access'!$F$7:$FS$310,99,FALSE))</f>
        <v>0</v>
      </c>
      <c r="DQ121" s="90">
        <f>IF(ISNA(VLOOKUP($B121,'[2]1516 Exp_Rev Access'!$F$7:$FS$310,100,FALSE)),"",VLOOKUP($B121,'[2]1516 Exp_Rev Access'!$F$7:$FS$310,100,FALSE))</f>
        <v>0</v>
      </c>
      <c r="DR121" s="90">
        <f>IF(ISNA(VLOOKUP($B121,'[2]1516 Exp_Rev Access'!$F$7:$FS$310,101,FALSE)),"",VLOOKUP($B121,'[2]1516 Exp_Rev Access'!$F$7:$FS$310,101,FALSE))</f>
        <v>0</v>
      </c>
      <c r="DS121" s="90">
        <f>IF(ISNA(VLOOKUP($B121,'[2]1516 Exp_Rev Access'!$F$7:$FS$310,102,FALSE)),"",VLOOKUP($B121,'[2]1516 Exp_Rev Access'!$F$7:$FS$310,102,FALSE))</f>
        <v>0</v>
      </c>
      <c r="DT121" s="90">
        <f>IF(ISNA(VLOOKUP($B121,'[2]1516 Exp_Rev Access'!$F$7:$FS$310,103,FALSE)),"",VLOOKUP($B121,'[2]1516 Exp_Rev Access'!$F$7:$FS$310,103,FALSE))</f>
        <v>0</v>
      </c>
      <c r="DU121" s="90">
        <f>IF(ISNA(VLOOKUP($B121,'[2]1516 Exp_Rev Access'!$F$7:$FS$310,104,FALSE)),"",VLOOKUP($B121,'[2]1516 Exp_Rev Access'!$F$7:$FS$310,104,FALSE))</f>
        <v>0</v>
      </c>
      <c r="DV121" s="90">
        <f>IF(ISNA(VLOOKUP($B121,'[2]1516 Exp_Rev Access'!$F$7:$FS$310,105,FALSE)),"",VLOOKUP($B121,'[2]1516 Exp_Rev Access'!$F$7:$FS$310,105,FALSE))</f>
        <v>0</v>
      </c>
      <c r="DW121" s="90">
        <f>IF(ISNA(VLOOKUP($B121,'[2]1516 Exp_Rev Access'!$F$7:$FS$310,106,FALSE)),"",VLOOKUP($B121,'[2]1516 Exp_Rev Access'!$F$7:$FS$310,106,FALSE))</f>
        <v>0</v>
      </c>
      <c r="DX121" s="90">
        <f>IF(ISNA(VLOOKUP($B121,'[2]1516 Exp_Rev Access'!$F$7:$FS$310,107,FALSE)),"",VLOOKUP($B121,'[2]1516 Exp_Rev Access'!$F$7:$FS$310,107,FALSE))</f>
        <v>0</v>
      </c>
      <c r="DY121" s="90">
        <f>IF(ISNA(VLOOKUP($B121,'[2]1516 Exp_Rev Access'!$F$7:$FS$310,108,FALSE)),"",VLOOKUP($B121,'[2]1516 Exp_Rev Access'!$F$7:$FS$310,108,FALSE))</f>
        <v>0</v>
      </c>
      <c r="DZ121" s="90">
        <f>IF(ISNA(VLOOKUP($B121,'[2]1516 Exp_Rev Access'!$F$7:$FS$310,109,FALSE)),"",VLOOKUP($B121,'[2]1516 Exp_Rev Access'!$F$7:$FS$310,109,FALSE))</f>
        <v>0</v>
      </c>
      <c r="EA121" s="90">
        <f>IF(ISNA(VLOOKUP($B121,'[2]1516 Exp_Rev Access'!$F$7:$FS$310,110,FALSE)),"",VLOOKUP($B121,'[2]1516 Exp_Rev Access'!$F$7:$FS$310,110,FALSE))</f>
        <v>0</v>
      </c>
      <c r="EB121" s="90">
        <f>IF(ISNA(VLOOKUP($B121,'[2]1516 Exp_Rev Access'!$F$7:$FS$310,111,FALSE)),"",VLOOKUP($B121,'[2]1516 Exp_Rev Access'!$F$7:$FS$310,111,FALSE))</f>
        <v>0</v>
      </c>
      <c r="EC121" s="90">
        <f>IF(ISNA(VLOOKUP($B121,'[2]1516 Exp_Rev Access'!$F$7:$FS$310,112,FALSE)),"",VLOOKUP($B121,'[2]1516 Exp_Rev Access'!$F$7:$FS$310,112,FALSE))</f>
        <v>0</v>
      </c>
      <c r="ED121" s="90">
        <f>IF(ISNA(VLOOKUP($B121,'[2]1516 Exp_Rev Access'!$F$7:$FS$310,113,FALSE)),"",VLOOKUP($B121,'[2]1516 Exp_Rev Access'!$F$7:$FS$310,113,FALSE))</f>
        <v>0</v>
      </c>
      <c r="EE121" s="90">
        <f>IF(ISNA(VLOOKUP($B121,'[2]1516 Exp_Rev Access'!$F$7:$FS$310,114,FALSE)),"",VLOOKUP($B121,'[2]1516 Exp_Rev Access'!$F$7:$FS$310,114,FALSE))</f>
        <v>0</v>
      </c>
      <c r="EF121" s="90">
        <f>IF(ISNA(VLOOKUP($B121,'[2]1516 Exp_Rev Access'!$F$7:$FS$310,115,FALSE)),"",VLOOKUP($B121,'[2]1516 Exp_Rev Access'!$F$7:$FS$310,115,FALSE))</f>
        <v>0</v>
      </c>
      <c r="EG121" s="90">
        <f>IF(ISNA(VLOOKUP($B121,'[2]1516 Exp_Rev Access'!$F$7:$FS$310,116,FALSE)),"",VLOOKUP($B121,'[2]1516 Exp_Rev Access'!$F$7:$FS$310,116,FALSE))</f>
        <v>0</v>
      </c>
      <c r="EH121" s="90">
        <f>IF(ISNA(VLOOKUP($B121,'[2]1516 Exp_Rev Access'!$F$7:$FS$310,117,FALSE)),"",VLOOKUP($B121,'[2]1516 Exp_Rev Access'!$F$7:$FS$310,117,FALSE))</f>
        <v>0</v>
      </c>
      <c r="EI121" s="90">
        <f>IF(ISNA(VLOOKUP($B121,'[2]1516 Exp_Rev Access'!$F$7:$FS$310,118,FALSE)),"",VLOOKUP($B121,'[2]1516 Exp_Rev Access'!$F$7:$FS$310,118,FALSE))</f>
        <v>0</v>
      </c>
      <c r="EJ121" s="90">
        <f>IF(ISNA(VLOOKUP($B121,'[2]1516 Exp_Rev Access'!$F$7:$FS$310,119,FALSE)),"",VLOOKUP($B121,'[2]1516 Exp_Rev Access'!$F$7:$FS$310,119,FALSE))</f>
        <v>0</v>
      </c>
      <c r="EK121" s="90">
        <f>IF(ISNA(VLOOKUP($B121,'[2]1516 Exp_Rev Access'!$F$7:$FS$310,120,FALSE)),"",VLOOKUP($B121,'[2]1516 Exp_Rev Access'!$F$7:$FS$310,120,FALSE))</f>
        <v>0</v>
      </c>
      <c r="EL121" s="90">
        <f>IF(ISNA(VLOOKUP($B121,'[2]1516 Exp_Rev Access'!$F$7:$FS$310,121,FALSE)),"",VLOOKUP($B121,'[2]1516 Exp_Rev Access'!$F$7:$FS$310,121,FALSE))</f>
        <v>0</v>
      </c>
      <c r="EM121" s="90">
        <f>IF(ISNA(VLOOKUP($B121,'[2]1516 Exp_Rev Access'!$F$7:$FS$310,122,FALSE)),"",VLOOKUP($B121,'[2]1516 Exp_Rev Access'!$F$7:$FS$310,122,FALSE))</f>
        <v>0</v>
      </c>
      <c r="EN121" s="90">
        <f>IF(ISNA(VLOOKUP($B121,'[2]1516 Exp_Rev Access'!$F$7:$FS$310,123,FALSE)),"",VLOOKUP($B121,'[2]1516 Exp_Rev Access'!$F$7:$FS$310,123,FALSE))</f>
        <v>0</v>
      </c>
      <c r="EO121" s="90">
        <f>IF(ISNA(VLOOKUP($B121,'[2]1516 Exp_Rev Access'!$F$7:$FS$310,124,FALSE)),"",VLOOKUP($B121,'[2]1516 Exp_Rev Access'!$F$7:$FS$310,124,FALSE))</f>
        <v>14417.02</v>
      </c>
      <c r="EP121" s="90">
        <f>IF(ISNA(VLOOKUP($B121,'[2]1516 Exp_Rev Access'!$F$7:$FS$310,125,FALSE)),"",VLOOKUP($B121,'[2]1516 Exp_Rev Access'!$F$7:$FS$310,125,FALSE))</f>
        <v>0</v>
      </c>
      <c r="EQ121" s="90">
        <f>IF(ISNA(VLOOKUP($B121,'[2]1516 Exp_Rev Access'!$F$7:$FS$310,126,FALSE)),"",VLOOKUP($B121,'[2]1516 Exp_Rev Access'!$F$7:$FS$310,126,FALSE))</f>
        <v>0</v>
      </c>
      <c r="ER121" s="90">
        <f>IF(ISNA(VLOOKUP($B121,'[2]1516 Exp_Rev Access'!$F$7:$FS$310,127,FALSE)),"",VLOOKUP($B121,'[2]1516 Exp_Rev Access'!$F$7:$FS$310,127,FALSE))</f>
        <v>0</v>
      </c>
      <c r="ES121" s="90">
        <f>IF(ISNA(VLOOKUP($B121,'[2]1516 Exp_Rev Access'!$F$7:$FS$310,128,FALSE)),"",VLOOKUP($B121,'[2]1516 Exp_Rev Access'!$F$7:$FS$310,128,FALSE))</f>
        <v>0</v>
      </c>
      <c r="ET121" s="90">
        <f>IF(ISNA(VLOOKUP($B121,'[2]1516 Exp_Rev Access'!$F$7:$FS$310,129,FALSE)),"",VLOOKUP($B121,'[2]1516 Exp_Rev Access'!$F$7:$FS$310,129,FALSE))</f>
        <v>0</v>
      </c>
      <c r="EU121" s="90">
        <f>IF(ISNA(VLOOKUP($B121,'[2]1516 Exp_Rev Access'!$F$7:$FS$310,130,FALSE)),"",VLOOKUP($B121,'[2]1516 Exp_Rev Access'!$F$7:$FS$310,130,FALSE))</f>
        <v>0</v>
      </c>
      <c r="EV121" s="90">
        <f>IF(ISNA(VLOOKUP($B121,'[2]1516 Exp_Rev Access'!$F$7:$FS$310,131,FALSE)),"",VLOOKUP($B121,'[2]1516 Exp_Rev Access'!$F$7:$FS$310,131,FALSE))</f>
        <v>21588.16</v>
      </c>
      <c r="EW121" s="90">
        <f>IF(ISNA(VLOOKUP($B121,'[2]1516 Exp_Rev Access'!$F$7:$FS$310,132,FALSE)),"",VLOOKUP($B121,'[2]1516 Exp_Rev Access'!$F$7:$FS$310,132,FALSE))</f>
        <v>0</v>
      </c>
      <c r="EX121" s="90">
        <f>IF(ISNA(VLOOKUP($B121,'[2]1516 Exp_Rev Access'!$F$7:$FS$310,133,FALSE)),"",VLOOKUP($B121,'[2]1516 Exp_Rev Access'!$F$7:$FS$310,133,FALSE))</f>
        <v>0</v>
      </c>
      <c r="EY121" s="90">
        <f>IF(ISNA(VLOOKUP($B121,'[2]1516 Exp_Rev Access'!$F$7:$FS$310,134,FALSE)),"",VLOOKUP($B121,'[2]1516 Exp_Rev Access'!$F$7:$FS$310,134,FALSE))</f>
        <v>0</v>
      </c>
      <c r="EZ121" s="90">
        <f>IF(ISNA(VLOOKUP($B121,'[2]1516 Exp_Rev Access'!$F$7:$FS$310,135,FALSE)),"",VLOOKUP($B121,'[2]1516 Exp_Rev Access'!$F$7:$FS$310,135,FALSE))</f>
        <v>0</v>
      </c>
      <c r="FA121" s="90">
        <f>IF(ISNA(VLOOKUP($B121,'[2]1516 Exp_Rev Access'!$F$7:$FS$310,136,FALSE)),"",VLOOKUP($B121,'[2]1516 Exp_Rev Access'!$F$7:$FS$310,136,FALSE))</f>
        <v>0</v>
      </c>
      <c r="FB121" s="90">
        <f>IF(ISNA(VLOOKUP($B121,'[2]1516 Exp_Rev Access'!$F$7:$FS$310,137,FALSE)),"",VLOOKUP($B121,'[2]1516 Exp_Rev Access'!$F$7:$FS$310,137,FALSE))</f>
        <v>0</v>
      </c>
      <c r="FC121" s="90">
        <f>IF(ISNA(VLOOKUP($B121,'[2]1516 Exp_Rev Access'!$F$7:$FS$310,138,FALSE)),"",VLOOKUP($B121,'[2]1516 Exp_Rev Access'!$F$7:$FS$310,138,FALSE))</f>
        <v>0</v>
      </c>
      <c r="FD121" s="90">
        <f>IF(ISNA(VLOOKUP($B121,'[2]1516 Exp_Rev Access'!$F$7:$FS$310,139,FALSE)),"",VLOOKUP($B121,'[2]1516 Exp_Rev Access'!$F$7:$FS$310,139,FALSE))</f>
        <v>0</v>
      </c>
      <c r="FE121" s="90">
        <f>IF(ISNA(VLOOKUP($B121,'[2]1516 Exp_Rev Access'!$F$7:$FS$310,140,FALSE)),"",VLOOKUP($B121,'[2]1516 Exp_Rev Access'!$F$7:$FS$310,140,FALSE))</f>
        <v>0</v>
      </c>
      <c r="FF121" s="90">
        <f>IF(ISNA(VLOOKUP($B121,'[2]1516 Exp_Rev Access'!$F$7:$FS$310,141,FALSE)),"",VLOOKUP($B121,'[2]1516 Exp_Rev Access'!$F$7:$FS$310,141,FALSE))</f>
        <v>0</v>
      </c>
      <c r="FG121" s="90">
        <f>IF(ISNA(VLOOKUP($B121,'[2]1516 Exp_Rev Access'!$F$7:$FS$310,142,FALSE)),"",VLOOKUP($B121,'[2]1516 Exp_Rev Access'!$F$7:$FS$310,142,FALSE))</f>
        <v>0</v>
      </c>
      <c r="FH121" s="90">
        <f>IF(ISNA(VLOOKUP($B121,'[2]1516 Exp_Rev Access'!$F$7:$FS$310,143,FALSE)),"",VLOOKUP($B121,'[2]1516 Exp_Rev Access'!$F$7:$FS$310,143,FALSE))</f>
        <v>0</v>
      </c>
      <c r="FI121" s="90">
        <f>IF(ISNA(VLOOKUP($B121,'[2]1516 Exp_Rev Access'!$F$7:$FS$310,144,FALSE)),"",VLOOKUP($B121,'[2]1516 Exp_Rev Access'!$F$7:$FS$310,144,FALSE))</f>
        <v>0</v>
      </c>
      <c r="FJ121" s="90">
        <f>IF(ISNA(VLOOKUP($B121,'[2]1516 Exp_Rev Access'!$F$7:$FS$310,145,FALSE)),"",VLOOKUP($B121,'[2]1516 Exp_Rev Access'!$F$7:$FS$310,145,FALSE))</f>
        <v>0</v>
      </c>
      <c r="FK121" s="90">
        <f>IF(ISNA(VLOOKUP($B121,'[2]1516 Exp_Rev Access'!$F$7:$FS$310,146,FALSE)),"",VLOOKUP($B121,'[2]1516 Exp_Rev Access'!$F$7:$FS$310,146,FALSE))</f>
        <v>0</v>
      </c>
      <c r="FL121" s="90">
        <f>IF(ISNA(VLOOKUP($B121,'[2]1516 Exp_Rev Access'!$F$7:$FS$310,1147,FALSE)),"",VLOOKUP($B121,'[2]1516 Exp_Rev Access'!$F$7:$FS$310,147,FALSE))</f>
        <v>0</v>
      </c>
      <c r="FM121" s="90">
        <f>IF(ISNA(VLOOKUP($B121,'[2]1516 Exp_Rev Access'!$F$7:$FS$310,148,FALSE)),"",VLOOKUP($B121,'[2]1516 Exp_Rev Access'!$F$7:$FS$310,148,FALSE))</f>
        <v>0</v>
      </c>
      <c r="FN121" s="90">
        <f>IF(ISNA(VLOOKUP($B121,'[2]1516 Exp_Rev Access'!$F$7:$FS$310,149,FALSE)),"",VLOOKUP($B121,'[2]1516 Exp_Rev Access'!$F$7:$FS$310,149,FALSE))</f>
        <v>0</v>
      </c>
      <c r="FO121" s="90">
        <f>IF(ISNA(VLOOKUP($B121,'[2]1516 Exp_Rev Access'!$F$7:$FS$310,150,FALSE)),"",VLOOKUP($B121,'[2]1516 Exp_Rev Access'!$F$7:$FS$310,150,FALSE))</f>
        <v>0</v>
      </c>
      <c r="FP121" s="90">
        <f>IF(ISNA(VLOOKUP($B121,'[2]1516 Exp_Rev Access'!$F$7:$FS$310,151,FALSE)),"",VLOOKUP($B121,'[2]1516 Exp_Rev Access'!$F$7:$FS$310,151,FALSE))</f>
        <v>0</v>
      </c>
      <c r="FQ121" s="90">
        <f>IF(ISNA(VLOOKUP($B121,'[2]1516 Exp_Rev Access'!$F$7:$FS$310,152,FALSE)),"",VLOOKUP($B121,'[2]1516 Exp_Rev Access'!$F$7:$FS$310,152,FALSE))</f>
        <v>0</v>
      </c>
      <c r="FR121" s="90">
        <f>IF(ISNA(VLOOKUP($B121,'[2]1516 Exp_Rev Access'!$F$7:$FS$310,153,FALSE)),"",VLOOKUP($B121,'[2]1516 Exp_Rev Access'!$F$7:$FS$310,153,FALSE))</f>
        <v>58118.77</v>
      </c>
      <c r="FS121" s="53">
        <f t="shared" si="330"/>
        <v>1421130.76</v>
      </c>
      <c r="FT121" s="92">
        <f t="shared" si="331"/>
        <v>7.8928754609226895E-2</v>
      </c>
      <c r="FU121" s="53">
        <f t="shared" si="332"/>
        <v>982.88972037596739</v>
      </c>
      <c r="FV121" s="90">
        <f>IF(ISNA(VLOOKUP($B121,'[2]1516 Exp_Rev Access'!$F$7:$FS$310,154,FALSE)),"",VLOOKUP($B121,'[2]1516 Exp_Rev Access'!$F$7:$FS$310,154,FALSE))</f>
        <v>0</v>
      </c>
      <c r="FW121" s="90">
        <f>IF(ISNA(VLOOKUP($B121,'[2]1516 Exp_Rev Access'!$F$7:$FS$310,155,FALSE)),"",VLOOKUP($B121,'[2]1516 Exp_Rev Access'!$F$7:$FS$310,155,FALSE))</f>
        <v>0</v>
      </c>
      <c r="FX121" s="90">
        <f>IF(ISNA(VLOOKUP($B121,'[2]1516 Exp_Rev Access'!$F$7:$FS$310,156,FALSE)),"",VLOOKUP($B121,'[2]1516 Exp_Rev Access'!$F$7:$FS$310,156,FALSE))</f>
        <v>0</v>
      </c>
      <c r="FY121" s="90">
        <f>IF(ISNA(VLOOKUP($B121,'[2]1516 Exp_Rev Access'!$F$7:$FS$310,157,FALSE)),"",VLOOKUP($B121,'[2]1516 Exp_Rev Access'!$F$7:$FS$310,157,FALSE))</f>
        <v>0</v>
      </c>
      <c r="FZ121" s="90">
        <f>IF(ISNA(VLOOKUP($B121,'[2]1516 Exp_Rev Access'!$F$7:$FS$310,158,FALSE)),"",VLOOKUP($B121,'[2]1516 Exp_Rev Access'!$F$7:$FS$310,158,FALSE))</f>
        <v>0</v>
      </c>
      <c r="GA121" s="90">
        <f>IF(ISNA(VLOOKUP($B121,'[2]1516 Exp_Rev Access'!$F$7:$FS$310,159,FALSE)),"",VLOOKUP($B121,'[2]1516 Exp_Rev Access'!$F$7:$FS$310,159,FALSE))</f>
        <v>0</v>
      </c>
      <c r="GB121" s="90">
        <f>IF(ISNA(VLOOKUP($B121,'[2]1516 Exp_Rev Access'!$F$7:$FS$310,160,FALSE)),"",VLOOKUP($B121,'[2]1516 Exp_Rev Access'!$F$7:$FS$310,160,FALSE))</f>
        <v>0</v>
      </c>
      <c r="GC121" s="90">
        <f>IF(ISNA(VLOOKUP($B121,'[2]1516 Exp_Rev Access'!$F$7:$FS$310,161,FALSE)),"",VLOOKUP($B121,'[2]1516 Exp_Rev Access'!$F$7:$FS$310,161,FALSE))</f>
        <v>30327.59</v>
      </c>
      <c r="GD121" s="90">
        <f>IF(ISNA(VLOOKUP($B121,'[2]1516 Exp_Rev Access'!$F$7:$FS$310,162,FALSE)),"",VLOOKUP($B121,'[2]1516 Exp_Rev Access'!$F$7:$FS$310,162,FALSE))</f>
        <v>0</v>
      </c>
      <c r="GE121" s="90">
        <f>IF(ISNA(VLOOKUP($B121,'[2]1516 Exp_Rev Access'!$F$7:$FS$310,163,FALSE)),"",VLOOKUP($B121,'[2]1516 Exp_Rev Access'!$F$7:$FS$310,163,FALSE))</f>
        <v>140019.34</v>
      </c>
      <c r="GF121" s="90">
        <f>IF(ISNA(VLOOKUP($B121,'[2]1516 Exp_Rev Access'!$F$7:$FS$310,164,FALSE)),"",VLOOKUP($B121,'[2]1516 Exp_Rev Access'!$F$7:$FS$310,164,FALSE))</f>
        <v>0</v>
      </c>
      <c r="GG121" s="90">
        <f>IF(ISNA(VLOOKUP($B121,'[2]1516 Exp_Rev Access'!$F$7:$FS$310,165,FALSE)),"",VLOOKUP($B121,'[2]1516 Exp_Rev Access'!$F$7:$FS$310,165,FALSE))</f>
        <v>0</v>
      </c>
      <c r="GH121" s="90">
        <f>IF(ISNA(VLOOKUP($B121,'[2]1516 Exp_Rev Access'!$F$7:$FS$310,166,FALSE)),"",VLOOKUP($B121,'[2]1516 Exp_Rev Access'!$F$7:$FS$310,166,FALSE))</f>
        <v>0</v>
      </c>
      <c r="GI121" s="90">
        <f>IF(ISNA(VLOOKUP($B121,'[2]1516 Exp_Rev Access'!$F$7:$FS$310,167,FALSE)),"",VLOOKUP($B121,'[2]1516 Exp_Rev Access'!$F$7:$FS$310,167,FALSE))</f>
        <v>0</v>
      </c>
      <c r="GJ121" s="90">
        <f>IF(ISNA(VLOOKUP($B121,'[2]1516 Exp_Rev Access'!$F$7:$FS$310,168,FALSE)),"",VLOOKUP($B121,'[2]1516 Exp_Rev Access'!$F$7:$FS$310,168,FALSE))</f>
        <v>0</v>
      </c>
      <c r="GK121" s="90">
        <f>IF(ISNA(VLOOKUP($B121,'[2]1516 Exp_Rev Access'!$F$7:$FS$310,169,FALSE)),"",VLOOKUP($B121,'[2]1516 Exp_Rev Access'!$F$7:$FS$310,169,FALSE))</f>
        <v>480</v>
      </c>
      <c r="GL121" s="90">
        <f>IF(ISNA(VLOOKUP($B121,'[2]1516 Exp_Rev Access'!$F$7:$FS$310,170,FALSE)),"",VLOOKUP($B121,'[2]1516 Exp_Rev Access'!$F$7:$FS$310,170,FALSE))</f>
        <v>0</v>
      </c>
      <c r="GM121" s="90">
        <f>IF(ISNA(VLOOKUP($B121,'[2]1516 Exp_Rev Access'!$F$7:$FT$310,171,FALSE)),"",VLOOKUP($B121,'[2]1516 Exp_Rev Access'!$F$7:$FT$310,171,FALSE))</f>
        <v>0</v>
      </c>
      <c r="GN121" s="90">
        <f>IF(ISNA(VLOOKUP($B121,'[2]1516 Exp_Rev Access'!$F$7:$FU$310,172,FALSE)),"",VLOOKUP($B121,'[2]1516 Exp_Rev Access'!$F$7:$FU$310,172,FALSE))</f>
        <v>0</v>
      </c>
      <c r="GO121" s="90">
        <f>IF(ISNA(VLOOKUP($B121,'[2]1516 Exp_Rev Access'!$F$7:$FV$310,173,FALSE)),"",VLOOKUP($B121,'[2]1516 Exp_Rev Access'!$F$7:$FV$310,173,FALSE))</f>
        <v>0</v>
      </c>
      <c r="GP121" s="90">
        <f>IF(ISNA(VLOOKUP($B121,'[2]1516 Exp_Rev Access'!$F$7:$GA$310,174,FALSE)),"",VLOOKUP($B121,'[2]1516 Exp_Rev Access'!$F$7:$GA$310,174,FALSE))</f>
        <v>0</v>
      </c>
      <c r="GQ121" s="90">
        <f>IF(ISNA(VLOOKUP($B121,'[2]1516 Exp_Rev Access'!$F$7:$GA$310,175,FALSE)),"",VLOOKUP($B121,'[2]1516 Exp_Rev Access'!$F$7:$GA$310,175,FALSE))</f>
        <v>0</v>
      </c>
      <c r="GR121" s="90">
        <f>IF(ISNA(VLOOKUP($B121,'[2]1516 Exp_Rev Access'!$F$7:$GA$310,176,FALSE)),"",VLOOKUP($B121,'[2]1516 Exp_Rev Access'!$F$7:$GA$310,176,FALSE))</f>
        <v>0</v>
      </c>
      <c r="GS121" s="90">
        <f>IF(ISNA(VLOOKUP($B121,'[2]1516 Exp_Rev Access'!$F$7:$GA$310,177,FALSE)),"",VLOOKUP($B121,'[2]1516 Exp_Rev Access'!$F$7:$GA$310,177,FALSE))</f>
        <v>0</v>
      </c>
      <c r="GT121" s="90">
        <f>IF(ISNA(VLOOKUP($B121,'[2]1516 Exp_Rev Access'!$F$7:$GA$310,178,FALSE)),"",VLOOKUP($B121,'[2]1516 Exp_Rev Access'!$F$7:$GA$310,178,FALSE))</f>
        <v>0</v>
      </c>
      <c r="GU121" s="53">
        <f t="shared" si="333"/>
        <v>170826.93</v>
      </c>
      <c r="GV121" s="92">
        <f t="shared" si="335"/>
        <v>9.4876257823154706E-3</v>
      </c>
      <c r="GW121" s="114">
        <f t="shared" si="334"/>
        <v>118.14819451264636</v>
      </c>
    </row>
    <row r="122" spans="1:222" x14ac:dyDescent="0.2">
      <c r="B122" s="87" t="s">
        <v>337</v>
      </c>
      <c r="C122" s="87" t="s">
        <v>338</v>
      </c>
      <c r="D122" s="88">
        <f>IF(ISNA(VLOOKUP($B122,'[2]1516 enrollment_Rev_Exp by size'!$A$6:$C$325,3,FALSE)),"",VLOOKUP($B122,'[2]1516 enrollment_Rev_Exp by size'!$A$6:$C$325,3,FALSE))</f>
        <v>182.07000000000002</v>
      </c>
      <c r="E122" s="89">
        <v>4636129.04</v>
      </c>
      <c r="F122" s="67">
        <f t="shared" si="313"/>
        <v>4636129.0399999991</v>
      </c>
      <c r="G122" s="67">
        <f t="shared" si="314"/>
        <v>0</v>
      </c>
      <c r="H122" s="90">
        <f>IF(ISNA(VLOOKUP($B122,'[2]1516 Exp_Rev Access'!$F$7:$FS$310,2,FALSE)),"",VLOOKUP($B122,'[2]1516 Exp_Rev Access'!$F$7:$FS$310,2,FALSE))</f>
        <v>122710.88</v>
      </c>
      <c r="I122" s="90">
        <f>IF(ISNA(VLOOKUP($B122,'[2]1516 Exp_Rev Access'!$F$7:$FS$310,3,FALSE)),"",VLOOKUP($B122,'[2]1516 Exp_Rev Access'!$F$7:$FS$310,3,FALSE))</f>
        <v>0</v>
      </c>
      <c r="J122" s="90">
        <f>IF(ISNA(VLOOKUP($B122,'[2]1516 Exp_Rev Access'!$F$7:$FS$310,4,FALSE)),"",VLOOKUP($B122,'[2]1516 Exp_Rev Access'!$F$7:$FS$310,4,FALSE))</f>
        <v>0</v>
      </c>
      <c r="K122" s="90">
        <f>IF(ISNA(VLOOKUP($B122,'[2]1516 Exp_Rev Access'!$F$7:$FS$310,5,FALSE)),"-",VLOOKUP($B122,'[2]1516 Exp_Rev Access'!$F$7:$FS$310,5,FALSE))</f>
        <v>29124.9</v>
      </c>
      <c r="L122" s="90">
        <f>IF(ISNA(VLOOKUP($B122,'[2]1516 Exp_Rev Access'!$F$7:$FS$310,6,FALSE)),"",VLOOKUP($B122,'[2]1516 Exp_Rev Access'!$F$7:$FS$310,6,FALSE))</f>
        <v>0</v>
      </c>
      <c r="M122" s="90">
        <f>IF(ISNA(VLOOKUP($B122,'[2]1516 Exp_Rev Access'!$F$7:$FS$310,7,FALSE)),"",VLOOKUP($B122,'[2]1516 Exp_Rev Access'!$F$7:$FS$310,7,FALSE))</f>
        <v>0</v>
      </c>
      <c r="N122" s="53">
        <f t="shared" si="315"/>
        <v>151835.78</v>
      </c>
      <c r="O122" s="91">
        <f t="shared" si="316"/>
        <v>3.2750550877677899E-2</v>
      </c>
      <c r="P122" s="53">
        <f t="shared" si="317"/>
        <v>833.94178063382208</v>
      </c>
      <c r="Q122" s="90">
        <f>IF(ISNA(VLOOKUP($B122,'[2]1516 Exp_Rev Access'!$F$7:$FS$310,8,FALSE)),"",VLOOKUP($B122,'[2]1516 Exp_Rev Access'!$F$7:$FS$310,8,FALSE))</f>
        <v>0</v>
      </c>
      <c r="R122" s="90">
        <f>IF(ISNA(VLOOKUP($B122,'[2]1516 Exp_Rev Access'!$F$7:$FS$310,9,FALSE)),"",VLOOKUP($B122,'[2]1516 Exp_Rev Access'!$F$7:$FS$310,9,FALSE))</f>
        <v>0</v>
      </c>
      <c r="S122" s="90">
        <f>IF(ISNA(VLOOKUP($B122,'[2]1516 Exp_Rev Access'!$F$7:$FS$310,10,FALSE)),"",VLOOKUP($B122,'[2]1516 Exp_Rev Access'!$F$7:$FS$310,10,FALSE))</f>
        <v>0</v>
      </c>
      <c r="T122" s="90">
        <f>IF(ISNA(VLOOKUP($B122,'[2]1516 Exp_Rev Access'!$F$7:$FS$310,11,FALSE)),"",VLOOKUP($B122,'[2]1516 Exp_Rev Access'!$F$7:$FS$310,11,FALSE))</f>
        <v>0</v>
      </c>
      <c r="U122" s="90">
        <f>IF(ISNA(VLOOKUP($B122,'[2]1516 Exp_Rev Access'!$F$7:$FS$310,12,FALSE)),"",VLOOKUP($B122,'[2]1516 Exp_Rev Access'!$F$7:$FS$310,12,FALSE))</f>
        <v>0</v>
      </c>
      <c r="V122" s="90">
        <f>IF(ISNA(VLOOKUP($B122,'[2]1516 Exp_Rev Access'!$F$7:$FS$310,13,FALSE)),"",VLOOKUP($B122,'[2]1516 Exp_Rev Access'!$F$7:$FS$310,13,FALSE))</f>
        <v>0</v>
      </c>
      <c r="W122" s="90">
        <f>IF(ISNA(VLOOKUP($B122,'[2]1516 Exp_Rev Access'!$F$7:$FS$310,14,FALSE)),"",VLOOKUP($B122,'[2]1516 Exp_Rev Access'!$F$7:$FS$310,14,FALSE))</f>
        <v>0</v>
      </c>
      <c r="X122" s="90">
        <f>IF(ISNA(VLOOKUP($B122,'[2]1516 Exp_Rev Access'!$F$7:$FS$310,15,FALSE)),"",VLOOKUP($B122,'[2]1516 Exp_Rev Access'!$F$7:$FS$310,15,FALSE))</f>
        <v>0</v>
      </c>
      <c r="Y122" s="90">
        <f>IF(ISNA(VLOOKUP($B122,'[2]1516 Exp_Rev Access'!$F$7:$FS$310,16,FALSE)),"",VLOOKUP($B122,'[2]1516 Exp_Rev Access'!$F$7:$FS$310,16,FALSE))</f>
        <v>0</v>
      </c>
      <c r="Z122" s="90">
        <f>IF(ISNA(VLOOKUP($B122,'[2]1516 Exp_Rev Access'!$F$7:$FS$310,17,FALSE)),"",VLOOKUP($B122,'[2]1516 Exp_Rev Access'!$F$7:$FS$310,17,FALSE))</f>
        <v>0</v>
      </c>
      <c r="AA122" s="90">
        <f>IF(ISNA(VLOOKUP($B122,'[2]1516 Exp_Rev Access'!$F$7:$FS$310,18,FALSE)),"",VLOOKUP($B122,'[2]1516 Exp_Rev Access'!$F$7:$FS$310,18,FALSE))</f>
        <v>0</v>
      </c>
      <c r="AB122" s="90">
        <f>IF(ISNA(VLOOKUP($B122,'[2]1516 Exp_Rev Access'!$F$7:$FS$310,19,FALSE)),"",VLOOKUP($B122,'[2]1516 Exp_Rev Access'!$F$7:$FS$310,19,FALSE))</f>
        <v>0</v>
      </c>
      <c r="AC122" s="90">
        <f>IF(ISNA(VLOOKUP($B122,'[2]1516 Exp_Rev Access'!$F$7:$FS$310,20,FALSE)),"",VLOOKUP($B122,'[2]1516 Exp_Rev Access'!$F$7:$FS$310,20,FALSE))</f>
        <v>394.75</v>
      </c>
      <c r="AD122" s="90">
        <f>IF(ISNA(VLOOKUP($B122,'[2]1516 Exp_Rev Access'!$F$7:$FS$310,21,FALSE)),"",VLOOKUP($B122,'[2]1516 Exp_Rev Access'!$F$7:$FS$310,21,FALSE))</f>
        <v>2547.25</v>
      </c>
      <c r="AE122" s="90">
        <f>IF(ISNA(VLOOKUP($B122,'[2]1516 Exp_Rev Access'!$F$7:$FS$310,22,FALSE)),"",VLOOKUP($B122,'[2]1516 Exp_Rev Access'!$F$7:$FS$310,22,FALSE))</f>
        <v>1125.8699999999999</v>
      </c>
      <c r="AF122" s="90">
        <f>IF(ISNA(VLOOKUP($B122,'[2]1516 Exp_Rev Access'!$F$7:$FS$310,23,FALSE)),"",VLOOKUP($B122,'[2]1516 Exp_Rev Access'!$F$7:$FS$310,23,FALSE))</f>
        <v>0</v>
      </c>
      <c r="AG122" s="90">
        <f>IF(ISNA(VLOOKUP($B122,'[2]1516 Exp_Rev Access'!$F$7:$FS$310,24,FALSE)),"",VLOOKUP($B122,'[2]1516 Exp_Rev Access'!$F$7:$FS$310,24,FALSE))</f>
        <v>14939.8</v>
      </c>
      <c r="AH122" s="90">
        <f>IF(ISNA(VLOOKUP($B122,'[2]1516 Exp_Rev Access'!$F$7:$FS$310,25,FALSE)),"",VLOOKUP($B122,'[2]1516 Exp_Rev Access'!$F$7:$FS$310,25,FALSE))</f>
        <v>0</v>
      </c>
      <c r="AI122" s="90">
        <f>IF(ISNA(VLOOKUP($B122,'[2]1516 Exp_Rev Access'!$F$7:$FS$310,26,FALSE)),"",VLOOKUP($B122,'[2]1516 Exp_Rev Access'!$F$7:$FS$310,26,FALSE))</f>
        <v>205.12</v>
      </c>
      <c r="AJ122" s="90">
        <f>IF(ISNA(VLOOKUP($B122,'[2]1516 Exp_Rev Access'!$F$7:$FS$310,27,FALSE)),"",VLOOKUP($B122,'[2]1516 Exp_Rev Access'!$F$7:$FS$310,27,FALSE))</f>
        <v>25989.25</v>
      </c>
      <c r="AK122" s="90">
        <f>IF(ISNA(VLOOKUP($B122,'[2]1516 Exp_Rev Access'!$F$7:$FS$310,28,FALSE)),"",VLOOKUP($B122,'[2]1516 Exp_Rev Access'!$F$7:$FS$310,28,FALSE))</f>
        <v>60381.66</v>
      </c>
      <c r="AL122" s="90">
        <f>IF(ISNA(VLOOKUP($B122,'[2]1516 Exp_Rev Access'!$F$7:$FS$310,29,FALSE)),"",VLOOKUP($B122,'[2]1516 Exp_Rev Access'!$F$7:$FS$310,29,FALSE))</f>
        <v>7987.15</v>
      </c>
      <c r="AM122" s="53">
        <f t="shared" si="318"/>
        <v>113570.84999999999</v>
      </c>
      <c r="AN122" s="92">
        <f t="shared" si="319"/>
        <v>2.449691305399903E-2</v>
      </c>
      <c r="AO122" s="68">
        <f t="shared" si="320"/>
        <v>623.7757455923545</v>
      </c>
      <c r="AP122" s="90">
        <f>IF(ISNA(VLOOKUP($B122,'[2]1516 Exp_Rev Access'!$F$7:$FS$310,30,FALSE)),"",VLOOKUP($B122,'[2]1516 Exp_Rev Access'!$F$7:$FS$310,30,FALSE))</f>
        <v>1630802.56</v>
      </c>
      <c r="AQ122" s="90">
        <f>IF(ISNA(VLOOKUP($B122,'[2]1516 Exp_Rev Access'!$F$7:$FS$310,31,FALSE)),"",VLOOKUP($B122,'[2]1516 Exp_Rev Access'!$F$7:$FS$310,31,FALSE))</f>
        <v>16695.61</v>
      </c>
      <c r="AR122" s="90">
        <f>IF(ISNA(VLOOKUP($B122,'[2]1516 Exp_Rev Access'!$F$7:$FS$310,32,FALSE)),"",VLOOKUP($B122,'[2]1516 Exp_Rev Access'!$F$7:$FS$310,32,FALSE))</f>
        <v>377493.8</v>
      </c>
      <c r="AS122" s="90">
        <f>IF(ISNA(VLOOKUP($B122,'[2]1516 Exp_Rev Access'!$F$7:$FS$310,33,FALSE)),"",VLOOKUP($B122,'[2]1516 Exp_Rev Access'!$F$7:$FS$310,33,FALSE))</f>
        <v>0</v>
      </c>
      <c r="AT122" s="90">
        <f>IF(ISNA(VLOOKUP($B122,'[2]1516 Exp_Rev Access'!$F$7:$FS$310,34,FALSE)),"",VLOOKUP($B122,'[2]1516 Exp_Rev Access'!$F$7:$FS$310,34,FALSE))</f>
        <v>0</v>
      </c>
      <c r="AU122" s="53">
        <f t="shared" si="321"/>
        <v>2024991.9700000002</v>
      </c>
      <c r="AV122" s="93">
        <f t="shared" si="322"/>
        <v>0.43678507490378227</v>
      </c>
      <c r="AW122" s="53">
        <f t="shared" si="323"/>
        <v>11122.051793266326</v>
      </c>
      <c r="AX122" s="90">
        <f>IF(ISNA(VLOOKUP($B122,'[2]1516 Exp_Rev Access'!$F$7:$FS$310,35,FALSE)),"",VLOOKUP($B122,'[2]1516 Exp_Rev Access'!$F$7:$FS$310,35,FALSE))</f>
        <v>0</v>
      </c>
      <c r="AY122" s="90">
        <f>IF(ISNA(VLOOKUP($B122,'[2]1516 Exp_Rev Access'!$F$7:$FS$310,36,FALSE)),"",VLOOKUP($B122,'[2]1516 Exp_Rev Access'!$F$7:$FS$310,36,FALSE))</f>
        <v>155748.01</v>
      </c>
      <c r="AZ122" s="90">
        <f>IF(ISNA(VLOOKUP($B122,'[2]1516 Exp_Rev Access'!$F$7:$FS$310,37,FALSE)),"",VLOOKUP($B122,'[2]1516 Exp_Rev Access'!$F$7:$FS$310,37,FALSE))</f>
        <v>3409.08</v>
      </c>
      <c r="BA122" s="90">
        <f>IF(ISNA(VLOOKUP($B122,'[2]1516 Exp_Rev Access'!$F$7:$FS$310,38,FALSE)),"",VLOOKUP($B122,'[2]1516 Exp_Rev Access'!$F$7:$FS$310,38,FALSE))</f>
        <v>0</v>
      </c>
      <c r="BB122" s="90">
        <f>IF(ISNA(VLOOKUP($B122,'[2]1516 Exp_Rev Access'!$F$7:$FS$310,39,FALSE)),"",VLOOKUP($B122,'[2]1516 Exp_Rev Access'!$F$7:$FS$310,39,FALSE))</f>
        <v>0</v>
      </c>
      <c r="BC122" s="90">
        <f>IF(ISNA(VLOOKUP($B122,'[2]1516 Exp_Rev Access'!$F$7:$FS$310,40,FALSE)),"",VLOOKUP($B122,'[2]1516 Exp_Rev Access'!$F$7:$FS$310,40,FALSE))</f>
        <v>57337.3</v>
      </c>
      <c r="BD122" s="90">
        <f>IF(ISNA(VLOOKUP($B122,'[2]1516 Exp_Rev Access'!$F$7:$FS$310,41,FALSE)),"",VLOOKUP($B122,'[2]1516 Exp_Rev Access'!$F$7:$FS$310,41,FALSE))</f>
        <v>0</v>
      </c>
      <c r="BE122" s="90">
        <f>IF(ISNA(VLOOKUP($B122,'[2]1516 Exp_Rev Access'!$F$7:$FS$310,42,FALSE)),"",VLOOKUP($B122,'[2]1516 Exp_Rev Access'!$F$7:$FS$310,42,FALSE))</f>
        <v>2027.18</v>
      </c>
      <c r="BF122" s="90">
        <f>IF(ISNA(VLOOKUP($B122,'[2]1516 Exp_Rev Access'!$F$7:$FS$310,43,FALSE)),"",VLOOKUP($B122,'[2]1516 Exp_Rev Access'!$F$7:$FS$310,43,FALSE))</f>
        <v>0</v>
      </c>
      <c r="BG122" s="90">
        <f>IF(ISNA(VLOOKUP($B122,'[2]1516 Exp_Rev Access'!$F$7:$FS$310,44,FALSE)),"",VLOOKUP($B122,'[2]1516 Exp_Rev Access'!$F$7:$FS$310,44,FALSE))</f>
        <v>0</v>
      </c>
      <c r="BH122" s="90">
        <f>IF(ISNA(VLOOKUP($B122,'[2]1516 Exp_Rev Access'!$F$7:$FS$310,45,FALSE)),"",VLOOKUP($B122,'[2]1516 Exp_Rev Access'!$F$7:$FS$310,45,FALSE))</f>
        <v>0</v>
      </c>
      <c r="BI122" s="90">
        <f>IF(ISNA(VLOOKUP($B122,'[2]1516 Exp_Rev Access'!$F$7:$FS$310,46,FALSE)),"",VLOOKUP($B122,'[2]1516 Exp_Rev Access'!$F$7:$FS$310,46,FALSE))</f>
        <v>0</v>
      </c>
      <c r="BJ122" s="90">
        <f>IF(ISNA(VLOOKUP($B122,'[2]1516 Exp_Rev Access'!$F$7:$FS$310,47,FALSE)),"",VLOOKUP($B122,'[2]1516 Exp_Rev Access'!$F$7:$FS$310,47,FALSE))</f>
        <v>3942.65</v>
      </c>
      <c r="BK122" s="90">
        <f>IF(ISNA(VLOOKUP($B122,'[2]1516 Exp_Rev Access'!$F$7:$FS$310,48,FALSE)),"",VLOOKUP($B122,'[2]1516 Exp_Rev Access'!$F$7:$FS$310,48,FALSE))</f>
        <v>107809.06</v>
      </c>
      <c r="BL122" s="90">
        <f>IF(ISNA(VLOOKUP($B122,'[2]1516 Exp_Rev Access'!$F$7:$FS$310,49,FALSE)),"",VLOOKUP($B122,'[2]1516 Exp_Rev Access'!$F$7:$FS$310,49,FALSE))</f>
        <v>0</v>
      </c>
      <c r="BM122" s="90">
        <f>IF(ISNA(VLOOKUP($B122,'[2]1516 Exp_Rev Access'!$F$7:$FS$310,50,FALSE)),"",VLOOKUP($B122,'[2]1516 Exp_Rev Access'!$F$7:$FS$310,50,FALSE))</f>
        <v>0</v>
      </c>
      <c r="BN122" s="90">
        <f>IF(ISNA(VLOOKUP($B122,'[2]1516 Exp_Rev Access'!$F$7:$FS$310,51,FALSE)),"",VLOOKUP($B122,'[2]1516 Exp_Rev Access'!$F$7:$FS$310,51,FALSE))</f>
        <v>0</v>
      </c>
      <c r="BO122" s="90">
        <f>IF(ISNA(VLOOKUP($B122,'[2]1516 Exp_Rev Access'!$F$7:$FS$310,52,FALSE)),"",VLOOKUP($B122,'[2]1516 Exp_Rev Access'!$F$7:$FS$310,52,FALSE))</f>
        <v>0</v>
      </c>
      <c r="BP122" s="90">
        <f>IF(ISNA(VLOOKUP($B122,'[2]1516 Exp_Rev Access'!$F$7:$FS$310,53,FALSE)),"",VLOOKUP($B122,'[2]1516 Exp_Rev Access'!$F$7:$FS$310,53,FALSE))</f>
        <v>0</v>
      </c>
      <c r="BQ122" s="90">
        <f>IF(ISNA(VLOOKUP($B122,'[2]1516 Exp_Rev Access'!$F$7:$FS$310,54,FALSE)),"",VLOOKUP($B122,'[2]1516 Exp_Rev Access'!$F$7:$FS$310,54,FALSE))</f>
        <v>0</v>
      </c>
      <c r="BR122" s="90">
        <f>IF(ISNA(VLOOKUP($B122,'[2]1516 Exp_Rev Access'!$F$7:$FS$310,55,FALSE)),"",VLOOKUP($B122,'[2]1516 Exp_Rev Access'!$F$7:$FS$310,55,FALSE))</f>
        <v>0</v>
      </c>
      <c r="BS122" s="90">
        <f>IF(ISNA(VLOOKUP($B122,'[2]1516 Exp_Rev Access'!$F$7:$FS$310,56,FALSE)),"",VLOOKUP($B122,'[2]1516 Exp_Rev Access'!$F$7:$FS$310,56,FALSE))</f>
        <v>0</v>
      </c>
      <c r="BT122" s="90">
        <f>IF(ISNA(VLOOKUP($B122,'[2]1516 Exp_Rev Access'!$F$7:$FS$310,57,FALSE)),"",VLOOKUP($B122,'[2]1516 Exp_Rev Access'!$F$7:$FS$310,57,FALSE))</f>
        <v>0</v>
      </c>
      <c r="BU122" s="90">
        <f>IF(ISNA(VLOOKUP($B122,'[2]1516 Exp_Rev Access'!$F$7:$FS$310,58,FALSE)),"",VLOOKUP($B122,'[2]1516 Exp_Rev Access'!$F$7:$FS$310,58,FALSE))</f>
        <v>0</v>
      </c>
      <c r="BV122" s="53">
        <f t="shared" si="324"/>
        <v>330273.28000000003</v>
      </c>
      <c r="BW122" s="92">
        <f t="shared" si="325"/>
        <v>7.1239017971768973E-2</v>
      </c>
      <c r="BX122" s="68">
        <f t="shared" si="326"/>
        <v>1813.9906629318393</v>
      </c>
      <c r="BY122" s="90">
        <f>IF(ISNA(VLOOKUP($B122,'[2]1516 Exp_Rev Access'!$F$7:$FS$310,59,FALSE)),"",VLOOKUP($B122,'[2]1516 Exp_Rev Access'!$F$7:$FS$310,59,FALSE))</f>
        <v>8098.65</v>
      </c>
      <c r="BZ122" s="90">
        <f>IF(ISNA(VLOOKUP($B122,'[2]1516 Exp_Rev Access'!$F$7:$FS$310,60,FALSE)),"",VLOOKUP($B122,'[2]1516 Exp_Rev Access'!$F$7:$FS$310,60,FALSE))</f>
        <v>1136960.1499999999</v>
      </c>
      <c r="CA122" s="90">
        <f>IF(ISNA(VLOOKUP($B122,'[2]1516 Exp_Rev Access'!$F$7:$FS$310,61,FALSE)),"",VLOOKUP($B122,'[2]1516 Exp_Rev Access'!$F$7:$FS$310,61,FALSE))</f>
        <v>35915.74</v>
      </c>
      <c r="CB122" s="90">
        <f>IF(ISNA(VLOOKUP($B122,'[2]1516 Exp_Rev Access'!$F$7:$FS$310,62,FALSE)),"",VLOOKUP($B122,'[2]1516 Exp_Rev Access'!$F$7:$FS$310,62,FALSE))</f>
        <v>622.80999999999995</v>
      </c>
      <c r="CC122" s="90">
        <f>IF(ISNA(VLOOKUP($B122,'[2]1516 Exp_Rev Access'!$F$7:$FS$310,63,FALSE)),"",VLOOKUP($B122,'[2]1516 Exp_Rev Access'!$F$7:$FS$310,63,FALSE))</f>
        <v>2717.21</v>
      </c>
      <c r="CD122" s="90">
        <f>IF(ISNA(VLOOKUP($B122,'[2]1516 Exp_Rev Access'!$F$7:$FS$310,64,FALSE)),"",VLOOKUP($B122,'[2]1516 Exp_Rev Access'!$F$7:$FS$310,64,FALSE))</f>
        <v>0</v>
      </c>
      <c r="CE122" s="53">
        <f t="shared" si="327"/>
        <v>1184314.5599999998</v>
      </c>
      <c r="CF122" s="92">
        <f t="shared" si="328"/>
        <v>0.25545332103180629</v>
      </c>
      <c r="CG122" s="94">
        <f t="shared" si="329"/>
        <v>6504.7210413577177</v>
      </c>
      <c r="CH122" s="90">
        <f>IF(ISNA(VLOOKUP($B122,'[2]1516 Exp_Rev Access'!$F$7:$FS$310,65,FALSE)),"",VLOOKUP($B122,'[2]1516 Exp_Rev Access'!$F$7:$FS$310,65,FALSE))</f>
        <v>0</v>
      </c>
      <c r="CI122" s="90">
        <f>IF(ISNA(VLOOKUP($B122,'[2]1516 Exp_Rev Access'!$F$7:$FS$310,66,FALSE)),"",VLOOKUP($B122,'[2]1516 Exp_Rev Access'!$F$7:$FS$310,66,FALSE))</f>
        <v>0</v>
      </c>
      <c r="CJ122" s="90">
        <f>IF(ISNA(VLOOKUP($B122,'[2]1516 Exp_Rev Access'!$F$7:$FS$310,67,FALSE)),"",VLOOKUP($B122,'[2]1516 Exp_Rev Access'!$F$7:$FS$310,67,FALSE))</f>
        <v>0</v>
      </c>
      <c r="CK122" s="90">
        <f>IF(ISNA(VLOOKUP($B122,'[2]1516 Exp_Rev Access'!$F$7:$FS$310,68,FALSE)),"",VLOOKUP($B122,'[2]1516 Exp_Rev Access'!$F$7:$FS$310,68,FALSE))</f>
        <v>0</v>
      </c>
      <c r="CL122" s="90">
        <f>IF(ISNA(VLOOKUP($B122,'[2]1516 Exp_Rev Access'!$F$7:$FS$310,69,FALSE)),"",VLOOKUP($B122,'[2]1516 Exp_Rev Access'!$F$7:$FS$310,69,FALSE))</f>
        <v>0</v>
      </c>
      <c r="CM122" s="90">
        <f>IF(ISNA(VLOOKUP($B122,'[2]1516 Exp_Rev Access'!$F$7:$FS$310,70,FALSE)),"",VLOOKUP($B122,'[2]1516 Exp_Rev Access'!$F$7:$FS$310,70,FALSE))</f>
        <v>0</v>
      </c>
      <c r="CN122" s="90">
        <f>IF(ISNA(VLOOKUP($B122,'[2]1516 Exp_Rev Access'!$F$7:$FS$310,71,FALSE)),"",VLOOKUP($B122,'[2]1516 Exp_Rev Access'!$F$7:$FS$310,71,FALSE))</f>
        <v>0</v>
      </c>
      <c r="CO122" s="90">
        <f>IF(ISNA(VLOOKUP($B122,'[2]1516 Exp_Rev Access'!$F$7:$FS$310,72,FALSE)),"",VLOOKUP($B122,'[2]1516 Exp_Rev Access'!$F$7:$FS$310,72,FALSE))</f>
        <v>0</v>
      </c>
      <c r="CP122" s="90">
        <f>IF(ISNA(VLOOKUP($B122,'[2]1516 Exp_Rev Access'!$F$7:$FS$310,73,FALSE)),"",VLOOKUP($B122,'[2]1516 Exp_Rev Access'!$F$7:$FS$310,73,FALSE))</f>
        <v>0</v>
      </c>
      <c r="CQ122" s="90">
        <f>IF(ISNA(VLOOKUP($B122,'[2]1516 Exp_Rev Access'!$F$7:$FS$310,74,FALSE)),"",VLOOKUP($B122,'[2]1516 Exp_Rev Access'!$F$7:$FS$310,74,FALSE))</f>
        <v>65620.78</v>
      </c>
      <c r="CR122" s="90">
        <f>IF(ISNA(VLOOKUP($B122,'[2]1516 Exp_Rev Access'!$F$7:$FS$310,75,FALSE)),"",VLOOKUP($B122,'[2]1516 Exp_Rev Access'!$F$7:$FS$310,75,FALSE))</f>
        <v>0</v>
      </c>
      <c r="CS122" s="90">
        <f>IF(ISNA(VLOOKUP($B122,'[2]1516 Exp_Rev Access'!$F$7:$FS$310,76,FALSE)),"",VLOOKUP($B122,'[2]1516 Exp_Rev Access'!$F$7:$FS$310,76,FALSE))</f>
        <v>0</v>
      </c>
      <c r="CT122" s="90">
        <f>IF(ISNA(VLOOKUP($B122,'[2]1516 Exp_Rev Access'!$F$7:$FS$310,77,FALSE)),"",VLOOKUP($B122,'[2]1516 Exp_Rev Access'!$F$7:$FS$310,77,FALSE))</f>
        <v>0</v>
      </c>
      <c r="CU122" s="90">
        <f>IF(ISNA(VLOOKUP($B122,'[2]1516 Exp_Rev Access'!$F$7:$FS$310,78,FALSE)),"",VLOOKUP($B122,'[2]1516 Exp_Rev Access'!$F$7:$FS$310,78,FALSE))</f>
        <v>523228.53</v>
      </c>
      <c r="CV122" s="90">
        <f>IF(ISNA(VLOOKUP($B122,'[2]1516 Exp_Rev Access'!$F$7:$FS$310,79,FALSE)),"",VLOOKUP($B122,'[2]1516 Exp_Rev Access'!$F$7:$FS$310,79,FALSE))</f>
        <v>22511.119999999999</v>
      </c>
      <c r="CW122" s="90">
        <f>IF(ISNA(VLOOKUP($B122,'[2]1516 Exp_Rev Access'!$F$7:$FS$310,80,FALSE)),"",VLOOKUP($B122,'[2]1516 Exp_Rev Access'!$F$7:$FS$310,80,FALSE))</f>
        <v>0</v>
      </c>
      <c r="CX122" s="90">
        <f>IF(ISNA(VLOOKUP($B122,'[2]1516 Exp_Rev Access'!$F$7:$FS$310,81,FALSE)),"",VLOOKUP($B122,'[2]1516 Exp_Rev Access'!$F$7:$FS$310,81,FALSE))</f>
        <v>0</v>
      </c>
      <c r="CY122" s="90">
        <f>IF(ISNA(VLOOKUP($B122,'[2]1516 Exp_Rev Access'!$F$7:$FS$310,82,FALSE)),"",VLOOKUP($B122,'[2]1516 Exp_Rev Access'!$F$7:$FS$310,82,FALSE))</f>
        <v>0</v>
      </c>
      <c r="CZ122" s="90">
        <f>IF(ISNA(VLOOKUP($B122,'[2]1516 Exp_Rev Access'!$F$7:$FS$310,83,FALSE)),"",VLOOKUP($B122,'[2]1516 Exp_Rev Access'!$F$7:$FS$310,83,FALSE))</f>
        <v>0</v>
      </c>
      <c r="DA122" s="90">
        <f>IF(ISNA(VLOOKUP($B122,'[2]1516 Exp_Rev Access'!$F$7:$FS$310,84,FALSE)),"",VLOOKUP($B122,'[2]1516 Exp_Rev Access'!$F$7:$FS$310,84,FALSE))</f>
        <v>0</v>
      </c>
      <c r="DB122" s="90">
        <f>IF(ISNA(VLOOKUP($B122,'[2]1516 Exp_Rev Access'!$F$7:$FS$310,85,FALSE)),"",VLOOKUP($B122,'[2]1516 Exp_Rev Access'!$F$7:$FS$310,85,FALSE))</f>
        <v>0</v>
      </c>
      <c r="DC122" s="90">
        <f>IF(ISNA(VLOOKUP($B122,'[2]1516 Exp_Rev Access'!$F$7:$FS$310,86,FALSE)),"",VLOOKUP($B122,'[2]1516 Exp_Rev Access'!$F$7:$FS$310,86,FALSE))</f>
        <v>0</v>
      </c>
      <c r="DD122" s="90">
        <f>IF(ISNA(VLOOKUP($B122,'[2]1516 Exp_Rev Access'!$F$7:$FS$310,87,FALSE)),"",VLOOKUP($B122,'[2]1516 Exp_Rev Access'!$F$7:$FS$310,87,FALSE))</f>
        <v>0</v>
      </c>
      <c r="DE122" s="90">
        <f>IF(ISNA(VLOOKUP($B122,'[2]1516 Exp_Rev Access'!$F$7:$FS$310,88,FALSE)),"",VLOOKUP($B122,'[2]1516 Exp_Rev Access'!$F$7:$FS$310,88,FALSE))</f>
        <v>0</v>
      </c>
      <c r="DF122" s="90">
        <f>IF(ISNA(VLOOKUP($B122,'[2]1516 Exp_Rev Access'!$F$7:$FS$310,89,FALSE)),"",VLOOKUP($B122,'[2]1516 Exp_Rev Access'!$F$7:$FS$310,89,FALSE))</f>
        <v>0</v>
      </c>
      <c r="DG122" s="90">
        <f>IF(ISNA(VLOOKUP($B122,'[2]1516 Exp_Rev Access'!$F$7:$FS$310,90,FALSE)),"",VLOOKUP($B122,'[2]1516 Exp_Rev Access'!$F$7:$FS$310,90,FALSE))</f>
        <v>0</v>
      </c>
      <c r="DH122" s="90">
        <f>IF(ISNA(VLOOKUP($B122,'[2]1516 Exp_Rev Access'!$F$7:$FS$310,91,FALSE)),"",VLOOKUP($B122,'[2]1516 Exp_Rev Access'!$F$7:$FS$310,91,FALSE))</f>
        <v>0</v>
      </c>
      <c r="DI122" s="90">
        <f>IF(ISNA(VLOOKUP($B122,'[2]1516 Exp_Rev Access'!$F$7:$FS$310,92,FALSE)),"",VLOOKUP($B122,'[2]1516 Exp_Rev Access'!$F$7:$FS$310,92,FALSE))</f>
        <v>69359.75</v>
      </c>
      <c r="DJ122" s="90">
        <f>IF(ISNA(VLOOKUP($B122,'[2]1516 Exp_Rev Access'!$F$7:$FS$310,93,FALSE)),"",VLOOKUP($B122,'[2]1516 Exp_Rev Access'!$F$7:$FS$310,93,FALSE))</f>
        <v>0</v>
      </c>
      <c r="DK122" s="90">
        <f>IF(ISNA(VLOOKUP($B122,'[2]1516 Exp_Rev Access'!$F$7:$FS$310,94,FALSE)),"",VLOOKUP($B122,'[2]1516 Exp_Rev Access'!$F$7:$FS$310,94,FALSE))</f>
        <v>0</v>
      </c>
      <c r="DL122" s="90">
        <f>IF(ISNA(VLOOKUP($B122,'[2]1516 Exp_Rev Access'!$F$7:$FS$310,95,FALSE)),"",VLOOKUP($B122,'[2]1516 Exp_Rev Access'!$F$7:$FS$310,95,FALSE))</f>
        <v>0</v>
      </c>
      <c r="DM122" s="90">
        <f>IF(ISNA(VLOOKUP($B122,'[2]1516 Exp_Rev Access'!$F$7:$FS$310,96,FALSE)),"",VLOOKUP($B122,'[2]1516 Exp_Rev Access'!$F$7:$FS$310,96,FALSE))</f>
        <v>0</v>
      </c>
      <c r="DN122" s="90">
        <f>IF(ISNA(VLOOKUP($B122,'[2]1516 Exp_Rev Access'!$F$7:$FS$310,97,FALSE)),"",VLOOKUP($B122,'[2]1516 Exp_Rev Access'!$F$7:$FS$310,97,FALSE))</f>
        <v>0</v>
      </c>
      <c r="DO122" s="90">
        <f>IF(ISNA(VLOOKUP($B122,'[2]1516 Exp_Rev Access'!$F$7:$FS$310,98,FALSE)),"",VLOOKUP($B122,'[2]1516 Exp_Rev Access'!$F$7:$FS$310,98,FALSE))</f>
        <v>0</v>
      </c>
      <c r="DP122" s="90">
        <f>IF(ISNA(VLOOKUP($B122,'[2]1516 Exp_Rev Access'!$F$7:$FS$310,99,FALSE)),"",VLOOKUP($B122,'[2]1516 Exp_Rev Access'!$F$7:$FS$310,99,FALSE))</f>
        <v>0</v>
      </c>
      <c r="DQ122" s="90">
        <f>IF(ISNA(VLOOKUP($B122,'[2]1516 Exp_Rev Access'!$F$7:$FS$310,100,FALSE)),"",VLOOKUP($B122,'[2]1516 Exp_Rev Access'!$F$7:$FS$310,100,FALSE))</f>
        <v>0</v>
      </c>
      <c r="DR122" s="90">
        <f>IF(ISNA(VLOOKUP($B122,'[2]1516 Exp_Rev Access'!$F$7:$FS$310,101,FALSE)),"",VLOOKUP($B122,'[2]1516 Exp_Rev Access'!$F$7:$FS$310,101,FALSE))</f>
        <v>0</v>
      </c>
      <c r="DS122" s="90">
        <f>IF(ISNA(VLOOKUP($B122,'[2]1516 Exp_Rev Access'!$F$7:$FS$310,102,FALSE)),"",VLOOKUP($B122,'[2]1516 Exp_Rev Access'!$F$7:$FS$310,102,FALSE))</f>
        <v>0</v>
      </c>
      <c r="DT122" s="90">
        <f>IF(ISNA(VLOOKUP($B122,'[2]1516 Exp_Rev Access'!$F$7:$FS$310,103,FALSE)),"",VLOOKUP($B122,'[2]1516 Exp_Rev Access'!$F$7:$FS$310,103,FALSE))</f>
        <v>0</v>
      </c>
      <c r="DU122" s="90">
        <f>IF(ISNA(VLOOKUP($B122,'[2]1516 Exp_Rev Access'!$F$7:$FS$310,104,FALSE)),"",VLOOKUP($B122,'[2]1516 Exp_Rev Access'!$F$7:$FS$310,104,FALSE))</f>
        <v>0</v>
      </c>
      <c r="DV122" s="90">
        <f>IF(ISNA(VLOOKUP($B122,'[2]1516 Exp_Rev Access'!$F$7:$FS$310,105,FALSE)),"",VLOOKUP($B122,'[2]1516 Exp_Rev Access'!$F$7:$FS$310,105,FALSE))</f>
        <v>0</v>
      </c>
      <c r="DW122" s="90">
        <f>IF(ISNA(VLOOKUP($B122,'[2]1516 Exp_Rev Access'!$F$7:$FS$310,106,FALSE)),"",VLOOKUP($B122,'[2]1516 Exp_Rev Access'!$F$7:$FS$310,106,FALSE))</f>
        <v>0</v>
      </c>
      <c r="DX122" s="90">
        <f>IF(ISNA(VLOOKUP($B122,'[2]1516 Exp_Rev Access'!$F$7:$FS$310,107,FALSE)),"",VLOOKUP($B122,'[2]1516 Exp_Rev Access'!$F$7:$FS$310,107,FALSE))</f>
        <v>0</v>
      </c>
      <c r="DY122" s="90">
        <f>IF(ISNA(VLOOKUP($B122,'[2]1516 Exp_Rev Access'!$F$7:$FS$310,108,FALSE)),"",VLOOKUP($B122,'[2]1516 Exp_Rev Access'!$F$7:$FS$310,108,FALSE))</f>
        <v>0</v>
      </c>
      <c r="DZ122" s="90">
        <f>IF(ISNA(VLOOKUP($B122,'[2]1516 Exp_Rev Access'!$F$7:$FS$310,109,FALSE)),"",VLOOKUP($B122,'[2]1516 Exp_Rev Access'!$F$7:$FS$310,109,FALSE))</f>
        <v>0</v>
      </c>
      <c r="EA122" s="90">
        <f>IF(ISNA(VLOOKUP($B122,'[2]1516 Exp_Rev Access'!$F$7:$FS$310,110,FALSE)),"",VLOOKUP($B122,'[2]1516 Exp_Rev Access'!$F$7:$FS$310,110,FALSE))</f>
        <v>0</v>
      </c>
      <c r="EB122" s="90">
        <f>IF(ISNA(VLOOKUP($B122,'[2]1516 Exp_Rev Access'!$F$7:$FS$310,111,FALSE)),"",VLOOKUP($B122,'[2]1516 Exp_Rev Access'!$F$7:$FS$310,111,FALSE))</f>
        <v>0</v>
      </c>
      <c r="EC122" s="90">
        <f>IF(ISNA(VLOOKUP($B122,'[2]1516 Exp_Rev Access'!$F$7:$FS$310,112,FALSE)),"",VLOOKUP($B122,'[2]1516 Exp_Rev Access'!$F$7:$FS$310,112,FALSE))</f>
        <v>0</v>
      </c>
      <c r="ED122" s="90">
        <f>IF(ISNA(VLOOKUP($B122,'[2]1516 Exp_Rev Access'!$F$7:$FS$310,113,FALSE)),"",VLOOKUP($B122,'[2]1516 Exp_Rev Access'!$F$7:$FS$310,113,FALSE))</f>
        <v>0</v>
      </c>
      <c r="EE122" s="90">
        <f>IF(ISNA(VLOOKUP($B122,'[2]1516 Exp_Rev Access'!$F$7:$FS$310,114,FALSE)),"",VLOOKUP($B122,'[2]1516 Exp_Rev Access'!$F$7:$FS$310,114,FALSE))</f>
        <v>0</v>
      </c>
      <c r="EF122" s="90">
        <f>IF(ISNA(VLOOKUP($B122,'[2]1516 Exp_Rev Access'!$F$7:$FS$310,115,FALSE)),"",VLOOKUP($B122,'[2]1516 Exp_Rev Access'!$F$7:$FS$310,115,FALSE))</f>
        <v>0</v>
      </c>
      <c r="EG122" s="90">
        <f>IF(ISNA(VLOOKUP($B122,'[2]1516 Exp_Rev Access'!$F$7:$FS$310,116,FALSE)),"",VLOOKUP($B122,'[2]1516 Exp_Rev Access'!$F$7:$FS$310,116,FALSE))</f>
        <v>0</v>
      </c>
      <c r="EH122" s="90">
        <f>IF(ISNA(VLOOKUP($B122,'[2]1516 Exp_Rev Access'!$F$7:$FS$310,117,FALSE)),"",VLOOKUP($B122,'[2]1516 Exp_Rev Access'!$F$7:$FS$310,117,FALSE))</f>
        <v>0</v>
      </c>
      <c r="EI122" s="90">
        <f>IF(ISNA(VLOOKUP($B122,'[2]1516 Exp_Rev Access'!$F$7:$FS$310,118,FALSE)),"",VLOOKUP($B122,'[2]1516 Exp_Rev Access'!$F$7:$FS$310,118,FALSE))</f>
        <v>0</v>
      </c>
      <c r="EJ122" s="90">
        <f>IF(ISNA(VLOOKUP($B122,'[2]1516 Exp_Rev Access'!$F$7:$FS$310,119,FALSE)),"",VLOOKUP($B122,'[2]1516 Exp_Rev Access'!$F$7:$FS$310,119,FALSE))</f>
        <v>0</v>
      </c>
      <c r="EK122" s="90">
        <f>IF(ISNA(VLOOKUP($B122,'[2]1516 Exp_Rev Access'!$F$7:$FS$310,120,FALSE)),"",VLOOKUP($B122,'[2]1516 Exp_Rev Access'!$F$7:$FS$310,120,FALSE))</f>
        <v>0</v>
      </c>
      <c r="EL122" s="90">
        <f>IF(ISNA(VLOOKUP($B122,'[2]1516 Exp_Rev Access'!$F$7:$FS$310,121,FALSE)),"",VLOOKUP($B122,'[2]1516 Exp_Rev Access'!$F$7:$FS$310,121,FALSE))</f>
        <v>0</v>
      </c>
      <c r="EM122" s="90">
        <f>IF(ISNA(VLOOKUP($B122,'[2]1516 Exp_Rev Access'!$F$7:$FS$310,122,FALSE)),"",VLOOKUP($B122,'[2]1516 Exp_Rev Access'!$F$7:$FS$310,122,FALSE))</f>
        <v>0</v>
      </c>
      <c r="EN122" s="90">
        <f>IF(ISNA(VLOOKUP($B122,'[2]1516 Exp_Rev Access'!$F$7:$FS$310,123,FALSE)),"",VLOOKUP($B122,'[2]1516 Exp_Rev Access'!$F$7:$FS$310,123,FALSE))</f>
        <v>53427.98</v>
      </c>
      <c r="EO122" s="90">
        <f>IF(ISNA(VLOOKUP($B122,'[2]1516 Exp_Rev Access'!$F$7:$FS$310,124,FALSE)),"",VLOOKUP($B122,'[2]1516 Exp_Rev Access'!$F$7:$FS$310,124,FALSE))</f>
        <v>0</v>
      </c>
      <c r="EP122" s="90">
        <f>IF(ISNA(VLOOKUP($B122,'[2]1516 Exp_Rev Access'!$F$7:$FS$310,125,FALSE)),"",VLOOKUP($B122,'[2]1516 Exp_Rev Access'!$F$7:$FS$310,125,FALSE))</f>
        <v>0</v>
      </c>
      <c r="EQ122" s="90">
        <f>IF(ISNA(VLOOKUP($B122,'[2]1516 Exp_Rev Access'!$F$7:$FS$310,126,FALSE)),"",VLOOKUP($B122,'[2]1516 Exp_Rev Access'!$F$7:$FS$310,126,FALSE))</f>
        <v>0</v>
      </c>
      <c r="ER122" s="90">
        <f>IF(ISNA(VLOOKUP($B122,'[2]1516 Exp_Rev Access'!$F$7:$FS$310,127,FALSE)),"",VLOOKUP($B122,'[2]1516 Exp_Rev Access'!$F$7:$FS$310,127,FALSE))</f>
        <v>0</v>
      </c>
      <c r="ES122" s="90">
        <f>IF(ISNA(VLOOKUP($B122,'[2]1516 Exp_Rev Access'!$F$7:$FS$310,128,FALSE)),"",VLOOKUP($B122,'[2]1516 Exp_Rev Access'!$F$7:$FS$310,128,FALSE))</f>
        <v>0</v>
      </c>
      <c r="ET122" s="90">
        <f>IF(ISNA(VLOOKUP($B122,'[2]1516 Exp_Rev Access'!$F$7:$FS$310,129,FALSE)),"",VLOOKUP($B122,'[2]1516 Exp_Rev Access'!$F$7:$FS$310,129,FALSE))</f>
        <v>0</v>
      </c>
      <c r="EU122" s="90">
        <f>IF(ISNA(VLOOKUP($B122,'[2]1516 Exp_Rev Access'!$F$7:$FS$310,130,FALSE)),"",VLOOKUP($B122,'[2]1516 Exp_Rev Access'!$F$7:$FS$310,130,FALSE))</f>
        <v>0</v>
      </c>
      <c r="EV122" s="90">
        <f>IF(ISNA(VLOOKUP($B122,'[2]1516 Exp_Rev Access'!$F$7:$FS$310,131,FALSE)),"",VLOOKUP($B122,'[2]1516 Exp_Rev Access'!$F$7:$FS$310,131,FALSE))</f>
        <v>0</v>
      </c>
      <c r="EW122" s="90">
        <f>IF(ISNA(VLOOKUP($B122,'[2]1516 Exp_Rev Access'!$F$7:$FS$310,132,FALSE)),"",VLOOKUP($B122,'[2]1516 Exp_Rev Access'!$F$7:$FS$310,132,FALSE))</f>
        <v>0</v>
      </c>
      <c r="EX122" s="90">
        <f>IF(ISNA(VLOOKUP($B122,'[2]1516 Exp_Rev Access'!$F$7:$FS$310,133,FALSE)),"",VLOOKUP($B122,'[2]1516 Exp_Rev Access'!$F$7:$FS$310,133,FALSE))</f>
        <v>0</v>
      </c>
      <c r="EY122" s="90">
        <f>IF(ISNA(VLOOKUP($B122,'[2]1516 Exp_Rev Access'!$F$7:$FS$310,134,FALSE)),"",VLOOKUP($B122,'[2]1516 Exp_Rev Access'!$F$7:$FS$310,134,FALSE))</f>
        <v>0</v>
      </c>
      <c r="EZ122" s="90">
        <f>IF(ISNA(VLOOKUP($B122,'[2]1516 Exp_Rev Access'!$F$7:$FS$310,135,FALSE)),"",VLOOKUP($B122,'[2]1516 Exp_Rev Access'!$F$7:$FS$310,135,FALSE))</f>
        <v>0</v>
      </c>
      <c r="FA122" s="90">
        <f>IF(ISNA(VLOOKUP($B122,'[2]1516 Exp_Rev Access'!$F$7:$FS$310,136,FALSE)),"",VLOOKUP($B122,'[2]1516 Exp_Rev Access'!$F$7:$FS$310,136,FALSE))</f>
        <v>0</v>
      </c>
      <c r="FB122" s="90">
        <f>IF(ISNA(VLOOKUP($B122,'[2]1516 Exp_Rev Access'!$F$7:$FS$310,137,FALSE)),"",VLOOKUP($B122,'[2]1516 Exp_Rev Access'!$F$7:$FS$310,137,FALSE))</f>
        <v>0</v>
      </c>
      <c r="FC122" s="90">
        <f>IF(ISNA(VLOOKUP($B122,'[2]1516 Exp_Rev Access'!$F$7:$FS$310,138,FALSE)),"",VLOOKUP($B122,'[2]1516 Exp_Rev Access'!$F$7:$FS$310,138,FALSE))</f>
        <v>0</v>
      </c>
      <c r="FD122" s="90">
        <f>IF(ISNA(VLOOKUP($B122,'[2]1516 Exp_Rev Access'!$F$7:$FS$310,139,FALSE)),"",VLOOKUP($B122,'[2]1516 Exp_Rev Access'!$F$7:$FS$310,139,FALSE))</f>
        <v>0</v>
      </c>
      <c r="FE122" s="90">
        <f>IF(ISNA(VLOOKUP($B122,'[2]1516 Exp_Rev Access'!$F$7:$FS$310,140,FALSE)),"",VLOOKUP($B122,'[2]1516 Exp_Rev Access'!$F$7:$FS$310,140,FALSE))</f>
        <v>0</v>
      </c>
      <c r="FF122" s="90">
        <f>IF(ISNA(VLOOKUP($B122,'[2]1516 Exp_Rev Access'!$F$7:$FS$310,141,FALSE)),"",VLOOKUP($B122,'[2]1516 Exp_Rev Access'!$F$7:$FS$310,141,FALSE))</f>
        <v>0</v>
      </c>
      <c r="FG122" s="90">
        <f>IF(ISNA(VLOOKUP($B122,'[2]1516 Exp_Rev Access'!$F$7:$FS$310,142,FALSE)),"",VLOOKUP($B122,'[2]1516 Exp_Rev Access'!$F$7:$FS$310,142,FALSE))</f>
        <v>0</v>
      </c>
      <c r="FH122" s="90">
        <f>IF(ISNA(VLOOKUP($B122,'[2]1516 Exp_Rev Access'!$F$7:$FS$310,143,FALSE)),"",VLOOKUP($B122,'[2]1516 Exp_Rev Access'!$F$7:$FS$310,143,FALSE))</f>
        <v>0</v>
      </c>
      <c r="FI122" s="90">
        <f>IF(ISNA(VLOOKUP($B122,'[2]1516 Exp_Rev Access'!$F$7:$FS$310,144,FALSE)),"",VLOOKUP($B122,'[2]1516 Exp_Rev Access'!$F$7:$FS$310,144,FALSE))</f>
        <v>0</v>
      </c>
      <c r="FJ122" s="90">
        <f>IF(ISNA(VLOOKUP($B122,'[2]1516 Exp_Rev Access'!$F$7:$FS$310,145,FALSE)),"",VLOOKUP($B122,'[2]1516 Exp_Rev Access'!$F$7:$FS$310,145,FALSE))</f>
        <v>0</v>
      </c>
      <c r="FK122" s="90">
        <f>IF(ISNA(VLOOKUP($B122,'[2]1516 Exp_Rev Access'!$F$7:$FS$310,146,FALSE)),"",VLOOKUP($B122,'[2]1516 Exp_Rev Access'!$F$7:$FS$310,146,FALSE))</f>
        <v>40350</v>
      </c>
      <c r="FL122" s="90">
        <f>IF(ISNA(VLOOKUP($B122,'[2]1516 Exp_Rev Access'!$F$7:$FS$310,1147,FALSE)),"",VLOOKUP($B122,'[2]1516 Exp_Rev Access'!$F$7:$FS$310,147,FALSE))</f>
        <v>0</v>
      </c>
      <c r="FM122" s="90">
        <f>IF(ISNA(VLOOKUP($B122,'[2]1516 Exp_Rev Access'!$F$7:$FS$310,148,FALSE)),"",VLOOKUP($B122,'[2]1516 Exp_Rev Access'!$F$7:$FS$310,148,FALSE))</f>
        <v>0</v>
      </c>
      <c r="FN122" s="90">
        <f>IF(ISNA(VLOOKUP($B122,'[2]1516 Exp_Rev Access'!$F$7:$FS$310,149,FALSE)),"",VLOOKUP($B122,'[2]1516 Exp_Rev Access'!$F$7:$FS$310,149,FALSE))</f>
        <v>0</v>
      </c>
      <c r="FO122" s="90">
        <f>IF(ISNA(VLOOKUP($B122,'[2]1516 Exp_Rev Access'!$F$7:$FS$310,150,FALSE)),"",VLOOKUP($B122,'[2]1516 Exp_Rev Access'!$F$7:$FS$310,150,FALSE))</f>
        <v>0</v>
      </c>
      <c r="FP122" s="90">
        <f>IF(ISNA(VLOOKUP($B122,'[2]1516 Exp_Rev Access'!$F$7:$FS$310,151,FALSE)),"",VLOOKUP($B122,'[2]1516 Exp_Rev Access'!$F$7:$FS$310,151,FALSE))</f>
        <v>0</v>
      </c>
      <c r="FQ122" s="90">
        <f>IF(ISNA(VLOOKUP($B122,'[2]1516 Exp_Rev Access'!$F$7:$FS$310,152,FALSE)),"",VLOOKUP($B122,'[2]1516 Exp_Rev Access'!$F$7:$FS$310,152,FALSE))</f>
        <v>0</v>
      </c>
      <c r="FR122" s="90">
        <f>IF(ISNA(VLOOKUP($B122,'[2]1516 Exp_Rev Access'!$F$7:$FS$310,153,FALSE)),"",VLOOKUP($B122,'[2]1516 Exp_Rev Access'!$F$7:$FS$310,153,FALSE))</f>
        <v>2831.77</v>
      </c>
      <c r="FS122" s="53">
        <f t="shared" si="330"/>
        <v>777329.93</v>
      </c>
      <c r="FT122" s="92">
        <f t="shared" si="331"/>
        <v>0.16766788052991727</v>
      </c>
      <c r="FU122" s="53">
        <f t="shared" si="332"/>
        <v>4269.4014939309054</v>
      </c>
      <c r="FV122" s="90">
        <f>IF(ISNA(VLOOKUP($B122,'[2]1516 Exp_Rev Access'!$F$7:$FS$310,154,FALSE)),"",VLOOKUP($B122,'[2]1516 Exp_Rev Access'!$F$7:$FS$310,154,FALSE))</f>
        <v>0</v>
      </c>
      <c r="FW122" s="90">
        <f>IF(ISNA(VLOOKUP($B122,'[2]1516 Exp_Rev Access'!$F$7:$FS$310,155,FALSE)),"",VLOOKUP($B122,'[2]1516 Exp_Rev Access'!$F$7:$FS$310,155,FALSE))</f>
        <v>0</v>
      </c>
      <c r="FX122" s="90">
        <f>IF(ISNA(VLOOKUP($B122,'[2]1516 Exp_Rev Access'!$F$7:$FS$310,156,FALSE)),"",VLOOKUP($B122,'[2]1516 Exp_Rev Access'!$F$7:$FS$310,156,FALSE))</f>
        <v>0</v>
      </c>
      <c r="FY122" s="90">
        <f>IF(ISNA(VLOOKUP($B122,'[2]1516 Exp_Rev Access'!$F$7:$FS$310,157,FALSE)),"",VLOOKUP($B122,'[2]1516 Exp_Rev Access'!$F$7:$FS$310,157,FALSE))</f>
        <v>0</v>
      </c>
      <c r="FZ122" s="90">
        <f>IF(ISNA(VLOOKUP($B122,'[2]1516 Exp_Rev Access'!$F$7:$FS$310,158,FALSE)),"",VLOOKUP($B122,'[2]1516 Exp_Rev Access'!$F$7:$FS$310,158,FALSE))</f>
        <v>0</v>
      </c>
      <c r="GA122" s="90">
        <f>IF(ISNA(VLOOKUP($B122,'[2]1516 Exp_Rev Access'!$F$7:$FS$310,159,FALSE)),"",VLOOKUP($B122,'[2]1516 Exp_Rev Access'!$F$7:$FS$310,159,FALSE))</f>
        <v>0</v>
      </c>
      <c r="GB122" s="90">
        <f>IF(ISNA(VLOOKUP($B122,'[2]1516 Exp_Rev Access'!$F$7:$FS$310,160,FALSE)),"",VLOOKUP($B122,'[2]1516 Exp_Rev Access'!$F$7:$FS$310,160,FALSE))</f>
        <v>0</v>
      </c>
      <c r="GC122" s="90">
        <f>IF(ISNA(VLOOKUP($B122,'[2]1516 Exp_Rev Access'!$F$7:$FS$310,161,FALSE)),"",VLOOKUP($B122,'[2]1516 Exp_Rev Access'!$F$7:$FS$310,161,FALSE))</f>
        <v>0</v>
      </c>
      <c r="GD122" s="90">
        <f>IF(ISNA(VLOOKUP($B122,'[2]1516 Exp_Rev Access'!$F$7:$FS$310,162,FALSE)),"",VLOOKUP($B122,'[2]1516 Exp_Rev Access'!$F$7:$FS$310,162,FALSE))</f>
        <v>0</v>
      </c>
      <c r="GE122" s="90">
        <f>IF(ISNA(VLOOKUP($B122,'[2]1516 Exp_Rev Access'!$F$7:$FS$310,163,FALSE)),"",VLOOKUP($B122,'[2]1516 Exp_Rev Access'!$F$7:$FS$310,163,FALSE))</f>
        <v>0</v>
      </c>
      <c r="GF122" s="90">
        <f>IF(ISNA(VLOOKUP($B122,'[2]1516 Exp_Rev Access'!$F$7:$FS$310,164,FALSE)),"",VLOOKUP($B122,'[2]1516 Exp_Rev Access'!$F$7:$FS$310,164,FALSE))</f>
        <v>0</v>
      </c>
      <c r="GG122" s="90">
        <f>IF(ISNA(VLOOKUP($B122,'[2]1516 Exp_Rev Access'!$F$7:$FS$310,165,FALSE)),"",VLOOKUP($B122,'[2]1516 Exp_Rev Access'!$F$7:$FS$310,165,FALSE))</f>
        <v>0</v>
      </c>
      <c r="GH122" s="90">
        <f>IF(ISNA(VLOOKUP($B122,'[2]1516 Exp_Rev Access'!$F$7:$FS$310,166,FALSE)),"",VLOOKUP($B122,'[2]1516 Exp_Rev Access'!$F$7:$FS$310,166,FALSE))</f>
        <v>0</v>
      </c>
      <c r="GI122" s="90">
        <f>IF(ISNA(VLOOKUP($B122,'[2]1516 Exp_Rev Access'!$F$7:$FS$310,167,FALSE)),"",VLOOKUP($B122,'[2]1516 Exp_Rev Access'!$F$7:$FS$310,167,FALSE))</f>
        <v>0</v>
      </c>
      <c r="GJ122" s="90">
        <f>IF(ISNA(VLOOKUP($B122,'[2]1516 Exp_Rev Access'!$F$7:$FS$310,168,FALSE)),"",VLOOKUP($B122,'[2]1516 Exp_Rev Access'!$F$7:$FS$310,168,FALSE))</f>
        <v>0</v>
      </c>
      <c r="GK122" s="90">
        <f>IF(ISNA(VLOOKUP($B122,'[2]1516 Exp_Rev Access'!$F$7:$FS$310,169,FALSE)),"",VLOOKUP($B122,'[2]1516 Exp_Rev Access'!$F$7:$FS$310,169,FALSE))</f>
        <v>53812.67</v>
      </c>
      <c r="GL122" s="90">
        <f>IF(ISNA(VLOOKUP($B122,'[2]1516 Exp_Rev Access'!$F$7:$FS$310,170,FALSE)),"",VLOOKUP($B122,'[2]1516 Exp_Rev Access'!$F$7:$FS$310,170,FALSE))</f>
        <v>0</v>
      </c>
      <c r="GM122" s="90">
        <f>IF(ISNA(VLOOKUP($B122,'[2]1516 Exp_Rev Access'!$F$7:$FT$310,171,FALSE)),"",VLOOKUP($B122,'[2]1516 Exp_Rev Access'!$F$7:$FT$310,171,FALSE))</f>
        <v>0</v>
      </c>
      <c r="GN122" s="90">
        <f>IF(ISNA(VLOOKUP($B122,'[2]1516 Exp_Rev Access'!$F$7:$FU$310,172,FALSE)),"",VLOOKUP($B122,'[2]1516 Exp_Rev Access'!$F$7:$FU$310,172,FALSE))</f>
        <v>0</v>
      </c>
      <c r="GO122" s="90">
        <f>IF(ISNA(VLOOKUP($B122,'[2]1516 Exp_Rev Access'!$F$7:$FV$310,173,FALSE)),"",VLOOKUP($B122,'[2]1516 Exp_Rev Access'!$F$7:$FV$310,173,FALSE))</f>
        <v>0</v>
      </c>
      <c r="GP122" s="90">
        <f>IF(ISNA(VLOOKUP($B122,'[2]1516 Exp_Rev Access'!$F$7:$GA$310,174,FALSE)),"",VLOOKUP($B122,'[2]1516 Exp_Rev Access'!$F$7:$GA$310,174,FALSE))</f>
        <v>0</v>
      </c>
      <c r="GQ122" s="90">
        <f>IF(ISNA(VLOOKUP($B122,'[2]1516 Exp_Rev Access'!$F$7:$GA$310,175,FALSE)),"",VLOOKUP($B122,'[2]1516 Exp_Rev Access'!$F$7:$GA$310,175,FALSE))</f>
        <v>0</v>
      </c>
      <c r="GR122" s="90">
        <f>IF(ISNA(VLOOKUP($B122,'[2]1516 Exp_Rev Access'!$F$7:$GA$310,176,FALSE)),"",VLOOKUP($B122,'[2]1516 Exp_Rev Access'!$F$7:$GA$310,176,FALSE))</f>
        <v>0</v>
      </c>
      <c r="GS122" s="90">
        <f>IF(ISNA(VLOOKUP($B122,'[2]1516 Exp_Rev Access'!$F$7:$GA$310,177,FALSE)),"",VLOOKUP($B122,'[2]1516 Exp_Rev Access'!$F$7:$GA$310,177,FALSE))</f>
        <v>0</v>
      </c>
      <c r="GT122" s="90">
        <f>IF(ISNA(VLOOKUP($B122,'[2]1516 Exp_Rev Access'!$F$7:$GA$310,178,FALSE)),"",VLOOKUP($B122,'[2]1516 Exp_Rev Access'!$F$7:$GA$310,178,FALSE))</f>
        <v>0</v>
      </c>
      <c r="GU122" s="53">
        <f t="shared" si="333"/>
        <v>53812.67</v>
      </c>
      <c r="GV122" s="92">
        <f t="shared" si="335"/>
        <v>1.1607241631048301E-2</v>
      </c>
      <c r="GW122" s="114">
        <f t="shared" si="334"/>
        <v>295.56033393749652</v>
      </c>
    </row>
    <row r="123" spans="1:222" x14ac:dyDescent="0.2">
      <c r="B123" s="87" t="s">
        <v>339</v>
      </c>
      <c r="C123" s="87" t="s">
        <v>340</v>
      </c>
      <c r="D123" s="88">
        <f>IF(ISNA(VLOOKUP($B123,'[2]1516 enrollment_Rev_Exp by size'!$A$6:$C$325,3,FALSE)),"",VLOOKUP($B123,'[2]1516 enrollment_Rev_Exp by size'!$A$6:$C$325,3,FALSE))</f>
        <v>168.04</v>
      </c>
      <c r="E123" s="89">
        <v>3585774</v>
      </c>
      <c r="F123" s="67">
        <f t="shared" si="313"/>
        <v>3585773.9999999995</v>
      </c>
      <c r="G123" s="67">
        <f t="shared" si="314"/>
        <v>0</v>
      </c>
      <c r="H123" s="90">
        <f>IF(ISNA(VLOOKUP($B123,'[2]1516 Exp_Rev Access'!$F$7:$FS$310,2,FALSE)),"",VLOOKUP($B123,'[2]1516 Exp_Rev Access'!$F$7:$FS$310,2,FALSE))</f>
        <v>313582.81</v>
      </c>
      <c r="I123" s="90">
        <f>IF(ISNA(VLOOKUP($B123,'[2]1516 Exp_Rev Access'!$F$7:$FS$310,3,FALSE)),"",VLOOKUP($B123,'[2]1516 Exp_Rev Access'!$F$7:$FS$310,3,FALSE))</f>
        <v>43.06</v>
      </c>
      <c r="J123" s="90">
        <f>IF(ISNA(VLOOKUP($B123,'[2]1516 Exp_Rev Access'!$F$7:$FS$310,4,FALSE)),"",VLOOKUP($B123,'[2]1516 Exp_Rev Access'!$F$7:$FS$310,4,FALSE))</f>
        <v>7632.76</v>
      </c>
      <c r="K123" s="90">
        <f>IF(ISNA(VLOOKUP($B123,'[2]1516 Exp_Rev Access'!$F$7:$FS$310,5,FALSE)),"-",VLOOKUP($B123,'[2]1516 Exp_Rev Access'!$F$7:$FS$310,5,FALSE))</f>
        <v>147697</v>
      </c>
      <c r="L123" s="90">
        <f>IF(ISNA(VLOOKUP($B123,'[2]1516 Exp_Rev Access'!$F$7:$FS$310,6,FALSE)),"",VLOOKUP($B123,'[2]1516 Exp_Rev Access'!$F$7:$FS$310,6,FALSE))</f>
        <v>234937.51</v>
      </c>
      <c r="M123" s="90">
        <f>IF(ISNA(VLOOKUP($B123,'[2]1516 Exp_Rev Access'!$F$7:$FS$310,7,FALSE)),"",VLOOKUP($B123,'[2]1516 Exp_Rev Access'!$F$7:$FS$310,7,FALSE))</f>
        <v>0</v>
      </c>
      <c r="N123" s="53">
        <f t="shared" si="315"/>
        <v>703893.14</v>
      </c>
      <c r="O123" s="91">
        <f t="shared" si="316"/>
        <v>0.1963015906747051</v>
      </c>
      <c r="P123" s="53">
        <f t="shared" si="317"/>
        <v>4188.8427755296361</v>
      </c>
      <c r="Q123" s="90">
        <f>IF(ISNA(VLOOKUP($B123,'[2]1516 Exp_Rev Access'!$F$7:$FS$310,8,FALSE)),"",VLOOKUP($B123,'[2]1516 Exp_Rev Access'!$F$7:$FS$310,8,FALSE))</f>
        <v>0</v>
      </c>
      <c r="R123" s="90">
        <f>IF(ISNA(VLOOKUP($B123,'[2]1516 Exp_Rev Access'!$F$7:$FS$310,9,FALSE)),"",VLOOKUP($B123,'[2]1516 Exp_Rev Access'!$F$7:$FS$310,9,FALSE))</f>
        <v>0</v>
      </c>
      <c r="S123" s="90">
        <f>IF(ISNA(VLOOKUP($B123,'[2]1516 Exp_Rev Access'!$F$7:$FS$310,10,FALSE)),"",VLOOKUP($B123,'[2]1516 Exp_Rev Access'!$F$7:$FS$310,10,FALSE))</f>
        <v>0</v>
      </c>
      <c r="T123" s="90">
        <f>IF(ISNA(VLOOKUP($B123,'[2]1516 Exp_Rev Access'!$F$7:$FS$310,11,FALSE)),"",VLOOKUP($B123,'[2]1516 Exp_Rev Access'!$F$7:$FS$310,11,FALSE))</f>
        <v>0</v>
      </c>
      <c r="U123" s="90">
        <f>IF(ISNA(VLOOKUP($B123,'[2]1516 Exp_Rev Access'!$F$7:$FS$310,12,FALSE)),"",VLOOKUP($B123,'[2]1516 Exp_Rev Access'!$F$7:$FS$310,12,FALSE))</f>
        <v>0</v>
      </c>
      <c r="V123" s="90">
        <f>IF(ISNA(VLOOKUP($B123,'[2]1516 Exp_Rev Access'!$F$7:$FS$310,13,FALSE)),"",VLOOKUP($B123,'[2]1516 Exp_Rev Access'!$F$7:$FS$310,13,FALSE))</f>
        <v>0</v>
      </c>
      <c r="W123" s="90">
        <f>IF(ISNA(VLOOKUP($B123,'[2]1516 Exp_Rev Access'!$F$7:$FS$310,14,FALSE)),"",VLOOKUP($B123,'[2]1516 Exp_Rev Access'!$F$7:$FS$310,14,FALSE))</f>
        <v>0</v>
      </c>
      <c r="X123" s="90">
        <f>IF(ISNA(VLOOKUP($B123,'[2]1516 Exp_Rev Access'!$F$7:$FS$310,15,FALSE)),"",VLOOKUP($B123,'[2]1516 Exp_Rev Access'!$F$7:$FS$310,15,FALSE))</f>
        <v>0</v>
      </c>
      <c r="Y123" s="90">
        <f>IF(ISNA(VLOOKUP($B123,'[2]1516 Exp_Rev Access'!$F$7:$FS$310,16,FALSE)),"",VLOOKUP($B123,'[2]1516 Exp_Rev Access'!$F$7:$FS$310,16,FALSE))</f>
        <v>5742.43</v>
      </c>
      <c r="Z123" s="90">
        <f>IF(ISNA(VLOOKUP($B123,'[2]1516 Exp_Rev Access'!$F$7:$FS$310,17,FALSE)),"",VLOOKUP($B123,'[2]1516 Exp_Rev Access'!$F$7:$FS$310,17,FALSE))</f>
        <v>139</v>
      </c>
      <c r="AA123" s="90">
        <f>IF(ISNA(VLOOKUP($B123,'[2]1516 Exp_Rev Access'!$F$7:$FS$310,18,FALSE)),"",VLOOKUP($B123,'[2]1516 Exp_Rev Access'!$F$7:$FS$310,18,FALSE))</f>
        <v>0</v>
      </c>
      <c r="AB123" s="90">
        <f>IF(ISNA(VLOOKUP($B123,'[2]1516 Exp_Rev Access'!$F$7:$FS$310,19,FALSE)),"",VLOOKUP($B123,'[2]1516 Exp_Rev Access'!$F$7:$FS$310,19,FALSE))</f>
        <v>0</v>
      </c>
      <c r="AC123" s="90">
        <f>IF(ISNA(VLOOKUP($B123,'[2]1516 Exp_Rev Access'!$F$7:$FS$310,20,FALSE)),"",VLOOKUP($B123,'[2]1516 Exp_Rev Access'!$F$7:$FS$310,20,FALSE))</f>
        <v>0</v>
      </c>
      <c r="AD123" s="90">
        <f>IF(ISNA(VLOOKUP($B123,'[2]1516 Exp_Rev Access'!$F$7:$FS$310,21,FALSE)),"",VLOOKUP($B123,'[2]1516 Exp_Rev Access'!$F$7:$FS$310,21,FALSE))</f>
        <v>4379.0600000000004</v>
      </c>
      <c r="AE123" s="90">
        <f>IF(ISNA(VLOOKUP($B123,'[2]1516 Exp_Rev Access'!$F$7:$FS$310,22,FALSE)),"",VLOOKUP($B123,'[2]1516 Exp_Rev Access'!$F$7:$FS$310,22,FALSE))</f>
        <v>0</v>
      </c>
      <c r="AF123" s="90">
        <f>IF(ISNA(VLOOKUP($B123,'[2]1516 Exp_Rev Access'!$F$7:$FS$310,23,FALSE)),"",VLOOKUP($B123,'[2]1516 Exp_Rev Access'!$F$7:$FS$310,23,FALSE))</f>
        <v>0</v>
      </c>
      <c r="AG123" s="90">
        <f>IF(ISNA(VLOOKUP($B123,'[2]1516 Exp_Rev Access'!$F$7:$FS$310,24,FALSE)),"",VLOOKUP($B123,'[2]1516 Exp_Rev Access'!$F$7:$FS$310,24,FALSE))</f>
        <v>7610.39</v>
      </c>
      <c r="AH123" s="90">
        <f>IF(ISNA(VLOOKUP($B123,'[2]1516 Exp_Rev Access'!$F$7:$FS$310,25,FALSE)),"",VLOOKUP($B123,'[2]1516 Exp_Rev Access'!$F$7:$FS$310,25,FALSE))</f>
        <v>126.84</v>
      </c>
      <c r="AI123" s="90">
        <f>IF(ISNA(VLOOKUP($B123,'[2]1516 Exp_Rev Access'!$F$7:$FS$310,26,FALSE)),"",VLOOKUP($B123,'[2]1516 Exp_Rev Access'!$F$7:$FS$310,26,FALSE))</f>
        <v>50</v>
      </c>
      <c r="AJ123" s="90">
        <f>IF(ISNA(VLOOKUP($B123,'[2]1516 Exp_Rev Access'!$F$7:$FS$310,27,FALSE)),"",VLOOKUP($B123,'[2]1516 Exp_Rev Access'!$F$7:$FS$310,27,FALSE))</f>
        <v>660.58</v>
      </c>
      <c r="AK123" s="90">
        <f>IF(ISNA(VLOOKUP($B123,'[2]1516 Exp_Rev Access'!$F$7:$FS$310,28,FALSE)),"",VLOOKUP($B123,'[2]1516 Exp_Rev Access'!$F$7:$FS$310,28,FALSE))</f>
        <v>613.63</v>
      </c>
      <c r="AL123" s="90">
        <f>IF(ISNA(VLOOKUP($B123,'[2]1516 Exp_Rev Access'!$F$7:$FS$310,29,FALSE)),"",VLOOKUP($B123,'[2]1516 Exp_Rev Access'!$F$7:$FS$310,29,FALSE))</f>
        <v>0</v>
      </c>
      <c r="AM123" s="53">
        <f t="shared" si="318"/>
        <v>19321.930000000004</v>
      </c>
      <c r="AN123" s="92">
        <f t="shared" si="319"/>
        <v>5.388496319065285E-3</v>
      </c>
      <c r="AO123" s="68">
        <f t="shared" si="320"/>
        <v>114.98411092597003</v>
      </c>
      <c r="AP123" s="90">
        <f>IF(ISNA(VLOOKUP($B123,'[2]1516 Exp_Rev Access'!$F$7:$FS$310,30,FALSE)),"",VLOOKUP($B123,'[2]1516 Exp_Rev Access'!$F$7:$FS$310,30,FALSE))</f>
        <v>1501330.1</v>
      </c>
      <c r="AQ123" s="90">
        <f>IF(ISNA(VLOOKUP($B123,'[2]1516 Exp_Rev Access'!$F$7:$FS$310,31,FALSE)),"",VLOOKUP($B123,'[2]1516 Exp_Rev Access'!$F$7:$FS$310,31,FALSE))</f>
        <v>19818.88</v>
      </c>
      <c r="AR123" s="90">
        <f>IF(ISNA(VLOOKUP($B123,'[2]1516 Exp_Rev Access'!$F$7:$FS$310,32,FALSE)),"",VLOOKUP($B123,'[2]1516 Exp_Rev Access'!$F$7:$FS$310,32,FALSE))</f>
        <v>157317.07999999999</v>
      </c>
      <c r="AS123" s="90">
        <f>IF(ISNA(VLOOKUP($B123,'[2]1516 Exp_Rev Access'!$F$7:$FS$310,33,FALSE)),"",VLOOKUP($B123,'[2]1516 Exp_Rev Access'!$F$7:$FS$310,33,FALSE))</f>
        <v>0</v>
      </c>
      <c r="AT123" s="90">
        <f>IF(ISNA(VLOOKUP($B123,'[2]1516 Exp_Rev Access'!$F$7:$FS$310,34,FALSE)),"",VLOOKUP($B123,'[2]1516 Exp_Rev Access'!$F$7:$FS$310,34,FALSE))</f>
        <v>0</v>
      </c>
      <c r="AU123" s="53">
        <f t="shared" si="321"/>
        <v>1678466.06</v>
      </c>
      <c r="AV123" s="93">
        <f t="shared" si="322"/>
        <v>0.46809030909365734</v>
      </c>
      <c r="AW123" s="53">
        <f t="shared" si="323"/>
        <v>9988.4911925731976</v>
      </c>
      <c r="AX123" s="90">
        <f>IF(ISNA(VLOOKUP($B123,'[2]1516 Exp_Rev Access'!$F$7:$FS$310,35,FALSE)),"",VLOOKUP($B123,'[2]1516 Exp_Rev Access'!$F$7:$FS$310,35,FALSE))</f>
        <v>0</v>
      </c>
      <c r="AY123" s="90">
        <f>IF(ISNA(VLOOKUP($B123,'[2]1516 Exp_Rev Access'!$F$7:$FS$310,36,FALSE)),"",VLOOKUP($B123,'[2]1516 Exp_Rev Access'!$F$7:$FS$310,36,FALSE))</f>
        <v>124148.3</v>
      </c>
      <c r="AZ123" s="90">
        <f>IF(ISNA(VLOOKUP($B123,'[2]1516 Exp_Rev Access'!$F$7:$FS$310,37,FALSE)),"",VLOOKUP($B123,'[2]1516 Exp_Rev Access'!$F$7:$FS$310,37,FALSE))</f>
        <v>5644.6</v>
      </c>
      <c r="BA123" s="90">
        <f>IF(ISNA(VLOOKUP($B123,'[2]1516 Exp_Rev Access'!$F$7:$FS$310,38,FALSE)),"",VLOOKUP($B123,'[2]1516 Exp_Rev Access'!$F$7:$FS$310,38,FALSE))</f>
        <v>0</v>
      </c>
      <c r="BB123" s="90">
        <f>IF(ISNA(VLOOKUP($B123,'[2]1516 Exp_Rev Access'!$F$7:$FS$310,39,FALSE)),"",VLOOKUP($B123,'[2]1516 Exp_Rev Access'!$F$7:$FS$310,39,FALSE))</f>
        <v>0</v>
      </c>
      <c r="BC123" s="90">
        <f>IF(ISNA(VLOOKUP($B123,'[2]1516 Exp_Rev Access'!$F$7:$FS$310,40,FALSE)),"",VLOOKUP($B123,'[2]1516 Exp_Rev Access'!$F$7:$FS$310,40,FALSE))</f>
        <v>69062.02</v>
      </c>
      <c r="BD123" s="90">
        <f>IF(ISNA(VLOOKUP($B123,'[2]1516 Exp_Rev Access'!$F$7:$FS$310,41,FALSE)),"",VLOOKUP($B123,'[2]1516 Exp_Rev Access'!$F$7:$FS$310,41,FALSE))</f>
        <v>0</v>
      </c>
      <c r="BE123" s="90">
        <f>IF(ISNA(VLOOKUP($B123,'[2]1516 Exp_Rev Access'!$F$7:$FS$310,42,FALSE)),"",VLOOKUP($B123,'[2]1516 Exp_Rev Access'!$F$7:$FS$310,42,FALSE))</f>
        <v>38553.32</v>
      </c>
      <c r="BF123" s="90">
        <f>IF(ISNA(VLOOKUP($B123,'[2]1516 Exp_Rev Access'!$F$7:$FS$310,43,FALSE)),"",VLOOKUP($B123,'[2]1516 Exp_Rev Access'!$F$7:$FS$310,43,FALSE))</f>
        <v>0</v>
      </c>
      <c r="BG123" s="90">
        <f>IF(ISNA(VLOOKUP($B123,'[2]1516 Exp_Rev Access'!$F$7:$FS$310,44,FALSE)),"",VLOOKUP($B123,'[2]1516 Exp_Rev Access'!$F$7:$FS$310,44,FALSE))</f>
        <v>22622.09</v>
      </c>
      <c r="BH123" s="90">
        <f>IF(ISNA(VLOOKUP($B123,'[2]1516 Exp_Rev Access'!$F$7:$FS$310,45,FALSE)),"",VLOOKUP($B123,'[2]1516 Exp_Rev Access'!$F$7:$FS$310,45,FALSE))</f>
        <v>0</v>
      </c>
      <c r="BI123" s="90">
        <f>IF(ISNA(VLOOKUP($B123,'[2]1516 Exp_Rev Access'!$F$7:$FS$310,46,FALSE)),"",VLOOKUP($B123,'[2]1516 Exp_Rev Access'!$F$7:$FS$310,46,FALSE))</f>
        <v>0</v>
      </c>
      <c r="BJ123" s="90">
        <f>IF(ISNA(VLOOKUP($B123,'[2]1516 Exp_Rev Access'!$F$7:$FS$310,47,FALSE)),"",VLOOKUP($B123,'[2]1516 Exp_Rev Access'!$F$7:$FS$310,47,FALSE))</f>
        <v>11324.37</v>
      </c>
      <c r="BK123" s="90">
        <f>IF(ISNA(VLOOKUP($B123,'[2]1516 Exp_Rev Access'!$F$7:$FS$310,48,FALSE)),"",VLOOKUP($B123,'[2]1516 Exp_Rev Access'!$F$7:$FS$310,48,FALSE))</f>
        <v>210737.2</v>
      </c>
      <c r="BL123" s="90">
        <f>IF(ISNA(VLOOKUP($B123,'[2]1516 Exp_Rev Access'!$F$7:$FS$310,49,FALSE)),"",VLOOKUP($B123,'[2]1516 Exp_Rev Access'!$F$7:$FS$310,49,FALSE))</f>
        <v>0</v>
      </c>
      <c r="BM123" s="90">
        <f>IF(ISNA(VLOOKUP($B123,'[2]1516 Exp_Rev Access'!$F$7:$FS$310,50,FALSE)),"",VLOOKUP($B123,'[2]1516 Exp_Rev Access'!$F$7:$FS$310,50,FALSE))</f>
        <v>0</v>
      </c>
      <c r="BN123" s="90">
        <f>IF(ISNA(VLOOKUP($B123,'[2]1516 Exp_Rev Access'!$F$7:$FS$310,51,FALSE)),"",VLOOKUP($B123,'[2]1516 Exp_Rev Access'!$F$7:$FS$310,51,FALSE))</f>
        <v>0</v>
      </c>
      <c r="BO123" s="90">
        <f>IF(ISNA(VLOOKUP($B123,'[2]1516 Exp_Rev Access'!$F$7:$FS$310,52,FALSE)),"",VLOOKUP($B123,'[2]1516 Exp_Rev Access'!$F$7:$FS$310,52,FALSE))</f>
        <v>0</v>
      </c>
      <c r="BP123" s="90">
        <f>IF(ISNA(VLOOKUP($B123,'[2]1516 Exp_Rev Access'!$F$7:$FS$310,53,FALSE)),"",VLOOKUP($B123,'[2]1516 Exp_Rev Access'!$F$7:$FS$310,53,FALSE))</f>
        <v>0</v>
      </c>
      <c r="BQ123" s="90">
        <f>IF(ISNA(VLOOKUP($B123,'[2]1516 Exp_Rev Access'!$F$7:$FS$310,54,FALSE)),"",VLOOKUP($B123,'[2]1516 Exp_Rev Access'!$F$7:$FS$310,54,FALSE))</f>
        <v>0</v>
      </c>
      <c r="BR123" s="90">
        <f>IF(ISNA(VLOOKUP($B123,'[2]1516 Exp_Rev Access'!$F$7:$FS$310,55,FALSE)),"",VLOOKUP($B123,'[2]1516 Exp_Rev Access'!$F$7:$FS$310,55,FALSE))</f>
        <v>0</v>
      </c>
      <c r="BS123" s="90">
        <f>IF(ISNA(VLOOKUP($B123,'[2]1516 Exp_Rev Access'!$F$7:$FS$310,56,FALSE)),"",VLOOKUP($B123,'[2]1516 Exp_Rev Access'!$F$7:$FS$310,56,FALSE))</f>
        <v>132132.74</v>
      </c>
      <c r="BT123" s="90">
        <f>IF(ISNA(VLOOKUP($B123,'[2]1516 Exp_Rev Access'!$F$7:$FS$310,57,FALSE)),"",VLOOKUP($B123,'[2]1516 Exp_Rev Access'!$F$7:$FS$310,57,FALSE))</f>
        <v>0</v>
      </c>
      <c r="BU123" s="90">
        <f>IF(ISNA(VLOOKUP($B123,'[2]1516 Exp_Rev Access'!$F$7:$FS$310,58,FALSE)),"",VLOOKUP($B123,'[2]1516 Exp_Rev Access'!$F$7:$FS$310,58,FALSE))</f>
        <v>0</v>
      </c>
      <c r="BV123" s="53">
        <f t="shared" si="324"/>
        <v>614224.64000000001</v>
      </c>
      <c r="BW123" s="92">
        <f t="shared" si="325"/>
        <v>0.17129485572710385</v>
      </c>
      <c r="BX123" s="68">
        <f t="shared" si="326"/>
        <v>3655.2287550583196</v>
      </c>
      <c r="BY123" s="90">
        <f>IF(ISNA(VLOOKUP($B123,'[2]1516 Exp_Rev Access'!$F$7:$FS$310,59,FALSE)),"",VLOOKUP($B123,'[2]1516 Exp_Rev Access'!$F$7:$FS$310,59,FALSE))</f>
        <v>0</v>
      </c>
      <c r="BZ123" s="90">
        <f>IF(ISNA(VLOOKUP($B123,'[2]1516 Exp_Rev Access'!$F$7:$FS$310,60,FALSE)),"",VLOOKUP($B123,'[2]1516 Exp_Rev Access'!$F$7:$FS$310,60,FALSE))</f>
        <v>74041.919999999998</v>
      </c>
      <c r="CA123" s="90">
        <f>IF(ISNA(VLOOKUP($B123,'[2]1516 Exp_Rev Access'!$F$7:$FS$310,61,FALSE)),"",VLOOKUP($B123,'[2]1516 Exp_Rev Access'!$F$7:$FS$310,61,FALSE))</f>
        <v>0</v>
      </c>
      <c r="CB123" s="90">
        <f>IF(ISNA(VLOOKUP($B123,'[2]1516 Exp_Rev Access'!$F$7:$FS$310,62,FALSE)),"",VLOOKUP($B123,'[2]1516 Exp_Rev Access'!$F$7:$FS$310,62,FALSE))</f>
        <v>0</v>
      </c>
      <c r="CC123" s="90">
        <f>IF(ISNA(VLOOKUP($B123,'[2]1516 Exp_Rev Access'!$F$7:$FS$310,63,FALSE)),"",VLOOKUP($B123,'[2]1516 Exp_Rev Access'!$F$7:$FS$310,63,FALSE))</f>
        <v>2560.46</v>
      </c>
      <c r="CD123" s="90">
        <f>IF(ISNA(VLOOKUP($B123,'[2]1516 Exp_Rev Access'!$F$7:$FS$310,64,FALSE)),"",VLOOKUP($B123,'[2]1516 Exp_Rev Access'!$F$7:$FS$310,64,FALSE))</f>
        <v>0</v>
      </c>
      <c r="CE123" s="53">
        <f t="shared" si="327"/>
        <v>76602.38</v>
      </c>
      <c r="CF123" s="92">
        <f t="shared" si="328"/>
        <v>2.1362857781890326E-2</v>
      </c>
      <c r="CG123" s="94">
        <f t="shared" si="329"/>
        <v>455.85800999761966</v>
      </c>
      <c r="CH123" s="90">
        <f>IF(ISNA(VLOOKUP($B123,'[2]1516 Exp_Rev Access'!$F$7:$FS$310,65,FALSE)),"",VLOOKUP($B123,'[2]1516 Exp_Rev Access'!$F$7:$FS$310,65,FALSE))</f>
        <v>0</v>
      </c>
      <c r="CI123" s="90">
        <f>IF(ISNA(VLOOKUP($B123,'[2]1516 Exp_Rev Access'!$F$7:$FS$310,66,FALSE)),"",VLOOKUP($B123,'[2]1516 Exp_Rev Access'!$F$7:$FS$310,66,FALSE))</f>
        <v>0</v>
      </c>
      <c r="CJ123" s="90">
        <f>IF(ISNA(VLOOKUP($B123,'[2]1516 Exp_Rev Access'!$F$7:$FS$310,67,FALSE)),"",VLOOKUP($B123,'[2]1516 Exp_Rev Access'!$F$7:$FS$310,67,FALSE))</f>
        <v>0</v>
      </c>
      <c r="CK123" s="90">
        <f>IF(ISNA(VLOOKUP($B123,'[2]1516 Exp_Rev Access'!$F$7:$FS$310,68,FALSE)),"",VLOOKUP($B123,'[2]1516 Exp_Rev Access'!$F$7:$FS$310,68,FALSE))</f>
        <v>0</v>
      </c>
      <c r="CL123" s="90">
        <f>IF(ISNA(VLOOKUP($B123,'[2]1516 Exp_Rev Access'!$F$7:$FS$310,69,FALSE)),"",VLOOKUP($B123,'[2]1516 Exp_Rev Access'!$F$7:$FS$310,69,FALSE))</f>
        <v>0</v>
      </c>
      <c r="CM123" s="90">
        <f>IF(ISNA(VLOOKUP($B123,'[2]1516 Exp_Rev Access'!$F$7:$FS$310,70,FALSE)),"",VLOOKUP($B123,'[2]1516 Exp_Rev Access'!$F$7:$FS$310,70,FALSE))</f>
        <v>0</v>
      </c>
      <c r="CN123" s="90">
        <f>IF(ISNA(VLOOKUP($B123,'[2]1516 Exp_Rev Access'!$F$7:$FS$310,71,FALSE)),"",VLOOKUP($B123,'[2]1516 Exp_Rev Access'!$F$7:$FS$310,71,FALSE))</f>
        <v>0</v>
      </c>
      <c r="CO123" s="90">
        <f>IF(ISNA(VLOOKUP($B123,'[2]1516 Exp_Rev Access'!$F$7:$FS$310,72,FALSE)),"",VLOOKUP($B123,'[2]1516 Exp_Rev Access'!$F$7:$FS$310,72,FALSE))</f>
        <v>0</v>
      </c>
      <c r="CP123" s="90">
        <f>IF(ISNA(VLOOKUP($B123,'[2]1516 Exp_Rev Access'!$F$7:$FS$310,73,FALSE)),"",VLOOKUP($B123,'[2]1516 Exp_Rev Access'!$F$7:$FS$310,73,FALSE))</f>
        <v>0</v>
      </c>
      <c r="CQ123" s="90">
        <f>IF(ISNA(VLOOKUP($B123,'[2]1516 Exp_Rev Access'!$F$7:$FS$310,74,FALSE)),"",VLOOKUP($B123,'[2]1516 Exp_Rev Access'!$F$7:$FS$310,74,FALSE))</f>
        <v>0</v>
      </c>
      <c r="CR123" s="90">
        <f>IF(ISNA(VLOOKUP($B123,'[2]1516 Exp_Rev Access'!$F$7:$FS$310,75,FALSE)),"",VLOOKUP($B123,'[2]1516 Exp_Rev Access'!$F$7:$FS$310,75,FALSE))</f>
        <v>0</v>
      </c>
      <c r="CS123" s="90">
        <f>IF(ISNA(VLOOKUP($B123,'[2]1516 Exp_Rev Access'!$F$7:$FS$310,76,FALSE)),"",VLOOKUP($B123,'[2]1516 Exp_Rev Access'!$F$7:$FS$310,76,FALSE))</f>
        <v>1844</v>
      </c>
      <c r="CT123" s="90">
        <f>IF(ISNA(VLOOKUP($B123,'[2]1516 Exp_Rev Access'!$F$7:$FS$310,77,FALSE)),"",VLOOKUP($B123,'[2]1516 Exp_Rev Access'!$F$7:$FS$310,77,FALSE))</f>
        <v>0</v>
      </c>
      <c r="CU123" s="90">
        <f>IF(ISNA(VLOOKUP($B123,'[2]1516 Exp_Rev Access'!$F$7:$FS$310,78,FALSE)),"",VLOOKUP($B123,'[2]1516 Exp_Rev Access'!$F$7:$FS$310,78,FALSE))</f>
        <v>65292.72</v>
      </c>
      <c r="CV123" s="90">
        <f>IF(ISNA(VLOOKUP($B123,'[2]1516 Exp_Rev Access'!$F$7:$FS$310,79,FALSE)),"",VLOOKUP($B123,'[2]1516 Exp_Rev Access'!$F$7:$FS$310,79,FALSE))</f>
        <v>22570.27</v>
      </c>
      <c r="CW123" s="90">
        <f>IF(ISNA(VLOOKUP($B123,'[2]1516 Exp_Rev Access'!$F$7:$FS$310,80,FALSE)),"",VLOOKUP($B123,'[2]1516 Exp_Rev Access'!$F$7:$FS$310,80,FALSE))</f>
        <v>0</v>
      </c>
      <c r="CX123" s="90">
        <f>IF(ISNA(VLOOKUP($B123,'[2]1516 Exp_Rev Access'!$F$7:$FS$310,81,FALSE)),"",VLOOKUP($B123,'[2]1516 Exp_Rev Access'!$F$7:$FS$310,81,FALSE))</f>
        <v>0</v>
      </c>
      <c r="CY123" s="90">
        <f>IF(ISNA(VLOOKUP($B123,'[2]1516 Exp_Rev Access'!$F$7:$FS$310,82,FALSE)),"",VLOOKUP($B123,'[2]1516 Exp_Rev Access'!$F$7:$FS$310,82,FALSE))</f>
        <v>0</v>
      </c>
      <c r="CZ123" s="90">
        <f>IF(ISNA(VLOOKUP($B123,'[2]1516 Exp_Rev Access'!$F$7:$FS$310,83,FALSE)),"",VLOOKUP($B123,'[2]1516 Exp_Rev Access'!$F$7:$FS$310,83,FALSE))</f>
        <v>0</v>
      </c>
      <c r="DA123" s="90">
        <f>IF(ISNA(VLOOKUP($B123,'[2]1516 Exp_Rev Access'!$F$7:$FS$310,84,FALSE)),"",VLOOKUP($B123,'[2]1516 Exp_Rev Access'!$F$7:$FS$310,84,FALSE))</f>
        <v>0</v>
      </c>
      <c r="DB123" s="90">
        <f>IF(ISNA(VLOOKUP($B123,'[2]1516 Exp_Rev Access'!$F$7:$FS$310,85,FALSE)),"",VLOOKUP($B123,'[2]1516 Exp_Rev Access'!$F$7:$FS$310,85,FALSE))</f>
        <v>0</v>
      </c>
      <c r="DC123" s="90">
        <f>IF(ISNA(VLOOKUP($B123,'[2]1516 Exp_Rev Access'!$F$7:$FS$310,86,FALSE)),"",VLOOKUP($B123,'[2]1516 Exp_Rev Access'!$F$7:$FS$310,86,FALSE))</f>
        <v>0</v>
      </c>
      <c r="DD123" s="90">
        <f>IF(ISNA(VLOOKUP($B123,'[2]1516 Exp_Rev Access'!$F$7:$FS$310,87,FALSE)),"",VLOOKUP($B123,'[2]1516 Exp_Rev Access'!$F$7:$FS$310,87,FALSE))</f>
        <v>0</v>
      </c>
      <c r="DE123" s="90">
        <f>IF(ISNA(VLOOKUP($B123,'[2]1516 Exp_Rev Access'!$F$7:$FS$310,88,FALSE)),"",VLOOKUP($B123,'[2]1516 Exp_Rev Access'!$F$7:$FS$310,88,FALSE))</f>
        <v>0</v>
      </c>
      <c r="DF123" s="90">
        <f>IF(ISNA(VLOOKUP($B123,'[2]1516 Exp_Rev Access'!$F$7:$FS$310,89,FALSE)),"",VLOOKUP($B123,'[2]1516 Exp_Rev Access'!$F$7:$FS$310,89,FALSE))</f>
        <v>0</v>
      </c>
      <c r="DG123" s="90">
        <f>IF(ISNA(VLOOKUP($B123,'[2]1516 Exp_Rev Access'!$F$7:$FS$310,90,FALSE)),"",VLOOKUP($B123,'[2]1516 Exp_Rev Access'!$F$7:$FS$310,90,FALSE))</f>
        <v>0</v>
      </c>
      <c r="DH123" s="90">
        <f>IF(ISNA(VLOOKUP($B123,'[2]1516 Exp_Rev Access'!$F$7:$FS$310,91,FALSE)),"",VLOOKUP($B123,'[2]1516 Exp_Rev Access'!$F$7:$FS$310,91,FALSE))</f>
        <v>6101.95</v>
      </c>
      <c r="DI123" s="90">
        <f>IF(ISNA(VLOOKUP($B123,'[2]1516 Exp_Rev Access'!$F$7:$FS$310,92,FALSE)),"",VLOOKUP($B123,'[2]1516 Exp_Rev Access'!$F$7:$FS$310,92,FALSE))</f>
        <v>108465.15</v>
      </c>
      <c r="DJ123" s="90">
        <f>IF(ISNA(VLOOKUP($B123,'[2]1516 Exp_Rev Access'!$F$7:$FS$310,93,FALSE)),"",VLOOKUP($B123,'[2]1516 Exp_Rev Access'!$F$7:$FS$310,93,FALSE))</f>
        <v>0</v>
      </c>
      <c r="DK123" s="90">
        <f>IF(ISNA(VLOOKUP($B123,'[2]1516 Exp_Rev Access'!$F$7:$FS$310,94,FALSE)),"",VLOOKUP($B123,'[2]1516 Exp_Rev Access'!$F$7:$FS$310,94,FALSE))</f>
        <v>198487.05</v>
      </c>
      <c r="DL123" s="90">
        <f>IF(ISNA(VLOOKUP($B123,'[2]1516 Exp_Rev Access'!$F$7:$FS$310,95,FALSE)),"",VLOOKUP($B123,'[2]1516 Exp_Rev Access'!$F$7:$FS$310,95,FALSE))</f>
        <v>0</v>
      </c>
      <c r="DM123" s="90">
        <f>IF(ISNA(VLOOKUP($B123,'[2]1516 Exp_Rev Access'!$F$7:$FS$310,96,FALSE)),"",VLOOKUP($B123,'[2]1516 Exp_Rev Access'!$F$7:$FS$310,96,FALSE))</f>
        <v>0</v>
      </c>
      <c r="DN123" s="90">
        <f>IF(ISNA(VLOOKUP($B123,'[2]1516 Exp_Rev Access'!$F$7:$FS$310,97,FALSE)),"",VLOOKUP($B123,'[2]1516 Exp_Rev Access'!$F$7:$FS$310,97,FALSE))</f>
        <v>0</v>
      </c>
      <c r="DO123" s="90">
        <f>IF(ISNA(VLOOKUP($B123,'[2]1516 Exp_Rev Access'!$F$7:$FS$310,98,FALSE)),"",VLOOKUP($B123,'[2]1516 Exp_Rev Access'!$F$7:$FS$310,98,FALSE))</f>
        <v>0</v>
      </c>
      <c r="DP123" s="90">
        <f>IF(ISNA(VLOOKUP($B123,'[2]1516 Exp_Rev Access'!$F$7:$FS$310,99,FALSE)),"",VLOOKUP($B123,'[2]1516 Exp_Rev Access'!$F$7:$FS$310,99,FALSE))</f>
        <v>0</v>
      </c>
      <c r="DQ123" s="90">
        <f>IF(ISNA(VLOOKUP($B123,'[2]1516 Exp_Rev Access'!$F$7:$FS$310,100,FALSE)),"",VLOOKUP($B123,'[2]1516 Exp_Rev Access'!$F$7:$FS$310,100,FALSE))</f>
        <v>0</v>
      </c>
      <c r="DR123" s="90">
        <f>IF(ISNA(VLOOKUP($B123,'[2]1516 Exp_Rev Access'!$F$7:$FS$310,101,FALSE)),"",VLOOKUP($B123,'[2]1516 Exp_Rev Access'!$F$7:$FS$310,101,FALSE))</f>
        <v>0</v>
      </c>
      <c r="DS123" s="90">
        <f>IF(ISNA(VLOOKUP($B123,'[2]1516 Exp_Rev Access'!$F$7:$FS$310,102,FALSE)),"",VLOOKUP($B123,'[2]1516 Exp_Rev Access'!$F$7:$FS$310,102,FALSE))</f>
        <v>0</v>
      </c>
      <c r="DT123" s="90">
        <f>IF(ISNA(VLOOKUP($B123,'[2]1516 Exp_Rev Access'!$F$7:$FS$310,103,FALSE)),"",VLOOKUP($B123,'[2]1516 Exp_Rev Access'!$F$7:$FS$310,103,FALSE))</f>
        <v>0</v>
      </c>
      <c r="DU123" s="90">
        <f>IF(ISNA(VLOOKUP($B123,'[2]1516 Exp_Rev Access'!$F$7:$FS$310,104,FALSE)),"",VLOOKUP($B123,'[2]1516 Exp_Rev Access'!$F$7:$FS$310,104,FALSE))</f>
        <v>0</v>
      </c>
      <c r="DV123" s="90">
        <f>IF(ISNA(VLOOKUP($B123,'[2]1516 Exp_Rev Access'!$F$7:$FS$310,105,FALSE)),"",VLOOKUP($B123,'[2]1516 Exp_Rev Access'!$F$7:$FS$310,105,FALSE))</f>
        <v>0</v>
      </c>
      <c r="DW123" s="90">
        <f>IF(ISNA(VLOOKUP($B123,'[2]1516 Exp_Rev Access'!$F$7:$FS$310,106,FALSE)),"",VLOOKUP($B123,'[2]1516 Exp_Rev Access'!$F$7:$FS$310,106,FALSE))</f>
        <v>0</v>
      </c>
      <c r="DX123" s="90">
        <f>IF(ISNA(VLOOKUP($B123,'[2]1516 Exp_Rev Access'!$F$7:$FS$310,107,FALSE)),"",VLOOKUP($B123,'[2]1516 Exp_Rev Access'!$F$7:$FS$310,107,FALSE))</f>
        <v>0</v>
      </c>
      <c r="DY123" s="90">
        <f>IF(ISNA(VLOOKUP($B123,'[2]1516 Exp_Rev Access'!$F$7:$FS$310,108,FALSE)),"",VLOOKUP($B123,'[2]1516 Exp_Rev Access'!$F$7:$FS$310,108,FALSE))</f>
        <v>10158</v>
      </c>
      <c r="DZ123" s="90">
        <f>IF(ISNA(VLOOKUP($B123,'[2]1516 Exp_Rev Access'!$F$7:$FS$310,109,FALSE)),"",VLOOKUP($B123,'[2]1516 Exp_Rev Access'!$F$7:$FS$310,109,FALSE))</f>
        <v>0</v>
      </c>
      <c r="EA123" s="90">
        <f>IF(ISNA(VLOOKUP($B123,'[2]1516 Exp_Rev Access'!$F$7:$FS$310,110,FALSE)),"",VLOOKUP($B123,'[2]1516 Exp_Rev Access'!$F$7:$FS$310,110,FALSE))</f>
        <v>0</v>
      </c>
      <c r="EB123" s="90">
        <f>IF(ISNA(VLOOKUP($B123,'[2]1516 Exp_Rev Access'!$F$7:$FS$310,111,FALSE)),"",VLOOKUP($B123,'[2]1516 Exp_Rev Access'!$F$7:$FS$310,111,FALSE))</f>
        <v>0</v>
      </c>
      <c r="EC123" s="90">
        <f>IF(ISNA(VLOOKUP($B123,'[2]1516 Exp_Rev Access'!$F$7:$FS$310,112,FALSE)),"",VLOOKUP($B123,'[2]1516 Exp_Rev Access'!$F$7:$FS$310,112,FALSE))</f>
        <v>0</v>
      </c>
      <c r="ED123" s="90">
        <f>IF(ISNA(VLOOKUP($B123,'[2]1516 Exp_Rev Access'!$F$7:$FS$310,113,FALSE)),"",VLOOKUP($B123,'[2]1516 Exp_Rev Access'!$F$7:$FS$310,113,FALSE))</f>
        <v>0</v>
      </c>
      <c r="EE123" s="90">
        <f>IF(ISNA(VLOOKUP($B123,'[2]1516 Exp_Rev Access'!$F$7:$FS$310,114,FALSE)),"",VLOOKUP($B123,'[2]1516 Exp_Rev Access'!$F$7:$FS$310,114,FALSE))</f>
        <v>0</v>
      </c>
      <c r="EF123" s="90">
        <f>IF(ISNA(VLOOKUP($B123,'[2]1516 Exp_Rev Access'!$F$7:$FS$310,115,FALSE)),"",VLOOKUP($B123,'[2]1516 Exp_Rev Access'!$F$7:$FS$310,115,FALSE))</f>
        <v>0</v>
      </c>
      <c r="EG123" s="90">
        <f>IF(ISNA(VLOOKUP($B123,'[2]1516 Exp_Rev Access'!$F$7:$FS$310,116,FALSE)),"",VLOOKUP($B123,'[2]1516 Exp_Rev Access'!$F$7:$FS$310,116,FALSE))</f>
        <v>10138.43</v>
      </c>
      <c r="EH123" s="90">
        <f>IF(ISNA(VLOOKUP($B123,'[2]1516 Exp_Rev Access'!$F$7:$FS$310,117,FALSE)),"",VLOOKUP($B123,'[2]1516 Exp_Rev Access'!$F$7:$FS$310,117,FALSE))</f>
        <v>0</v>
      </c>
      <c r="EI123" s="90">
        <f>IF(ISNA(VLOOKUP($B123,'[2]1516 Exp_Rev Access'!$F$7:$FS$310,118,FALSE)),"",VLOOKUP($B123,'[2]1516 Exp_Rev Access'!$F$7:$FS$310,118,FALSE))</f>
        <v>0</v>
      </c>
      <c r="EJ123" s="90">
        <f>IF(ISNA(VLOOKUP($B123,'[2]1516 Exp_Rev Access'!$F$7:$FS$310,119,FALSE)),"",VLOOKUP($B123,'[2]1516 Exp_Rev Access'!$F$7:$FS$310,119,FALSE))</f>
        <v>0</v>
      </c>
      <c r="EK123" s="90">
        <f>IF(ISNA(VLOOKUP($B123,'[2]1516 Exp_Rev Access'!$F$7:$FS$310,120,FALSE)),"",VLOOKUP($B123,'[2]1516 Exp_Rev Access'!$F$7:$FS$310,120,FALSE))</f>
        <v>0</v>
      </c>
      <c r="EL123" s="90">
        <f>IF(ISNA(VLOOKUP($B123,'[2]1516 Exp_Rev Access'!$F$7:$FS$310,121,FALSE)),"",VLOOKUP($B123,'[2]1516 Exp_Rev Access'!$F$7:$FS$310,121,FALSE))</f>
        <v>0</v>
      </c>
      <c r="EM123" s="90">
        <f>IF(ISNA(VLOOKUP($B123,'[2]1516 Exp_Rev Access'!$F$7:$FS$310,122,FALSE)),"",VLOOKUP($B123,'[2]1516 Exp_Rev Access'!$F$7:$FS$310,122,FALSE))</f>
        <v>0</v>
      </c>
      <c r="EN123" s="90">
        <f>IF(ISNA(VLOOKUP($B123,'[2]1516 Exp_Rev Access'!$F$7:$FS$310,123,FALSE)),"",VLOOKUP($B123,'[2]1516 Exp_Rev Access'!$F$7:$FS$310,123,FALSE))</f>
        <v>0</v>
      </c>
      <c r="EO123" s="90">
        <f>IF(ISNA(VLOOKUP($B123,'[2]1516 Exp_Rev Access'!$F$7:$FS$310,124,FALSE)),"",VLOOKUP($B123,'[2]1516 Exp_Rev Access'!$F$7:$FS$310,124,FALSE))</f>
        <v>2202.14</v>
      </c>
      <c r="EP123" s="90">
        <f>IF(ISNA(VLOOKUP($B123,'[2]1516 Exp_Rev Access'!$F$7:$FS$310,125,FALSE)),"",VLOOKUP($B123,'[2]1516 Exp_Rev Access'!$F$7:$FS$310,125,FALSE))</f>
        <v>0</v>
      </c>
      <c r="EQ123" s="90">
        <f>IF(ISNA(VLOOKUP($B123,'[2]1516 Exp_Rev Access'!$F$7:$FS$310,126,FALSE)),"",VLOOKUP($B123,'[2]1516 Exp_Rev Access'!$F$7:$FS$310,126,FALSE))</f>
        <v>0</v>
      </c>
      <c r="ER123" s="90">
        <f>IF(ISNA(VLOOKUP($B123,'[2]1516 Exp_Rev Access'!$F$7:$FS$310,127,FALSE)),"",VLOOKUP($B123,'[2]1516 Exp_Rev Access'!$F$7:$FS$310,127,FALSE))</f>
        <v>0</v>
      </c>
      <c r="ES123" s="90">
        <f>IF(ISNA(VLOOKUP($B123,'[2]1516 Exp_Rev Access'!$F$7:$FS$310,128,FALSE)),"",VLOOKUP($B123,'[2]1516 Exp_Rev Access'!$F$7:$FS$310,128,FALSE))</f>
        <v>0</v>
      </c>
      <c r="ET123" s="90">
        <f>IF(ISNA(VLOOKUP($B123,'[2]1516 Exp_Rev Access'!$F$7:$FS$310,129,FALSE)),"",VLOOKUP($B123,'[2]1516 Exp_Rev Access'!$F$7:$FS$310,129,FALSE))</f>
        <v>0</v>
      </c>
      <c r="EU123" s="90">
        <f>IF(ISNA(VLOOKUP($B123,'[2]1516 Exp_Rev Access'!$F$7:$FS$310,130,FALSE)),"",VLOOKUP($B123,'[2]1516 Exp_Rev Access'!$F$7:$FS$310,130,FALSE))</f>
        <v>0</v>
      </c>
      <c r="EV123" s="90">
        <f>IF(ISNA(VLOOKUP($B123,'[2]1516 Exp_Rev Access'!$F$7:$FS$310,131,FALSE)),"",VLOOKUP($B123,'[2]1516 Exp_Rev Access'!$F$7:$FS$310,131,FALSE))</f>
        <v>0</v>
      </c>
      <c r="EW123" s="90">
        <f>IF(ISNA(VLOOKUP($B123,'[2]1516 Exp_Rev Access'!$F$7:$FS$310,132,FALSE)),"",VLOOKUP($B123,'[2]1516 Exp_Rev Access'!$F$7:$FS$310,132,FALSE))</f>
        <v>0</v>
      </c>
      <c r="EX123" s="90">
        <f>IF(ISNA(VLOOKUP($B123,'[2]1516 Exp_Rev Access'!$F$7:$FS$310,133,FALSE)),"",VLOOKUP($B123,'[2]1516 Exp_Rev Access'!$F$7:$FS$310,133,FALSE))</f>
        <v>0</v>
      </c>
      <c r="EY123" s="90">
        <f>IF(ISNA(VLOOKUP($B123,'[2]1516 Exp_Rev Access'!$F$7:$FS$310,134,FALSE)),"",VLOOKUP($B123,'[2]1516 Exp_Rev Access'!$F$7:$FS$310,134,FALSE))</f>
        <v>0</v>
      </c>
      <c r="EZ123" s="90">
        <f>IF(ISNA(VLOOKUP($B123,'[2]1516 Exp_Rev Access'!$F$7:$FS$310,135,FALSE)),"",VLOOKUP($B123,'[2]1516 Exp_Rev Access'!$F$7:$FS$310,135,FALSE))</f>
        <v>0</v>
      </c>
      <c r="FA123" s="90">
        <f>IF(ISNA(VLOOKUP($B123,'[2]1516 Exp_Rev Access'!$F$7:$FS$310,136,FALSE)),"",VLOOKUP($B123,'[2]1516 Exp_Rev Access'!$F$7:$FS$310,136,FALSE))</f>
        <v>0</v>
      </c>
      <c r="FB123" s="90">
        <f>IF(ISNA(VLOOKUP($B123,'[2]1516 Exp_Rev Access'!$F$7:$FS$310,137,FALSE)),"",VLOOKUP($B123,'[2]1516 Exp_Rev Access'!$F$7:$FS$310,137,FALSE))</f>
        <v>0</v>
      </c>
      <c r="FC123" s="90">
        <f>IF(ISNA(VLOOKUP($B123,'[2]1516 Exp_Rev Access'!$F$7:$FS$310,138,FALSE)),"",VLOOKUP($B123,'[2]1516 Exp_Rev Access'!$F$7:$FS$310,138,FALSE))</f>
        <v>0</v>
      </c>
      <c r="FD123" s="90">
        <f>IF(ISNA(VLOOKUP($B123,'[2]1516 Exp_Rev Access'!$F$7:$FS$310,139,FALSE)),"",VLOOKUP($B123,'[2]1516 Exp_Rev Access'!$F$7:$FS$310,139,FALSE))</f>
        <v>0</v>
      </c>
      <c r="FE123" s="90">
        <f>IF(ISNA(VLOOKUP($B123,'[2]1516 Exp_Rev Access'!$F$7:$FS$310,140,FALSE)),"",VLOOKUP($B123,'[2]1516 Exp_Rev Access'!$F$7:$FS$310,140,FALSE))</f>
        <v>0</v>
      </c>
      <c r="FF123" s="90">
        <f>IF(ISNA(VLOOKUP($B123,'[2]1516 Exp_Rev Access'!$F$7:$FS$310,141,FALSE)),"",VLOOKUP($B123,'[2]1516 Exp_Rev Access'!$F$7:$FS$310,141,FALSE))</f>
        <v>0</v>
      </c>
      <c r="FG123" s="90">
        <f>IF(ISNA(VLOOKUP($B123,'[2]1516 Exp_Rev Access'!$F$7:$FS$310,142,FALSE)),"",VLOOKUP($B123,'[2]1516 Exp_Rev Access'!$F$7:$FS$310,142,FALSE))</f>
        <v>0</v>
      </c>
      <c r="FH123" s="90">
        <f>IF(ISNA(VLOOKUP($B123,'[2]1516 Exp_Rev Access'!$F$7:$FS$310,143,FALSE)),"",VLOOKUP($B123,'[2]1516 Exp_Rev Access'!$F$7:$FS$310,143,FALSE))</f>
        <v>0</v>
      </c>
      <c r="FI123" s="90">
        <f>IF(ISNA(VLOOKUP($B123,'[2]1516 Exp_Rev Access'!$F$7:$FS$310,144,FALSE)),"",VLOOKUP($B123,'[2]1516 Exp_Rev Access'!$F$7:$FS$310,144,FALSE))</f>
        <v>6300</v>
      </c>
      <c r="FJ123" s="90">
        <f>IF(ISNA(VLOOKUP($B123,'[2]1516 Exp_Rev Access'!$F$7:$FS$310,145,FALSE)),"",VLOOKUP($B123,'[2]1516 Exp_Rev Access'!$F$7:$FS$310,145,FALSE))</f>
        <v>0</v>
      </c>
      <c r="FK123" s="90">
        <f>IF(ISNA(VLOOKUP($B123,'[2]1516 Exp_Rev Access'!$F$7:$FS$310,146,FALSE)),"",VLOOKUP($B123,'[2]1516 Exp_Rev Access'!$F$7:$FS$310,146,FALSE))</f>
        <v>0</v>
      </c>
      <c r="FL123" s="90">
        <f>IF(ISNA(VLOOKUP($B123,'[2]1516 Exp_Rev Access'!$F$7:$FS$310,1147,FALSE)),"",VLOOKUP($B123,'[2]1516 Exp_Rev Access'!$F$7:$FS$310,147,FALSE))</f>
        <v>0</v>
      </c>
      <c r="FM123" s="90">
        <f>IF(ISNA(VLOOKUP($B123,'[2]1516 Exp_Rev Access'!$F$7:$FS$310,148,FALSE)),"",VLOOKUP($B123,'[2]1516 Exp_Rev Access'!$F$7:$FS$310,148,FALSE))</f>
        <v>0</v>
      </c>
      <c r="FN123" s="90">
        <f>IF(ISNA(VLOOKUP($B123,'[2]1516 Exp_Rev Access'!$F$7:$FS$310,149,FALSE)),"",VLOOKUP($B123,'[2]1516 Exp_Rev Access'!$F$7:$FS$310,149,FALSE))</f>
        <v>0</v>
      </c>
      <c r="FO123" s="90">
        <f>IF(ISNA(VLOOKUP($B123,'[2]1516 Exp_Rev Access'!$F$7:$FS$310,150,FALSE)),"",VLOOKUP($B123,'[2]1516 Exp_Rev Access'!$F$7:$FS$310,150,FALSE))</f>
        <v>0</v>
      </c>
      <c r="FP123" s="90">
        <f>IF(ISNA(VLOOKUP($B123,'[2]1516 Exp_Rev Access'!$F$7:$FS$310,151,FALSE)),"",VLOOKUP($B123,'[2]1516 Exp_Rev Access'!$F$7:$FS$310,151,FALSE))</f>
        <v>0</v>
      </c>
      <c r="FQ123" s="90">
        <f>IF(ISNA(VLOOKUP($B123,'[2]1516 Exp_Rev Access'!$F$7:$FS$310,152,FALSE)),"",VLOOKUP($B123,'[2]1516 Exp_Rev Access'!$F$7:$FS$310,152,FALSE))</f>
        <v>0</v>
      </c>
      <c r="FR123" s="90">
        <f>IF(ISNA(VLOOKUP($B123,'[2]1516 Exp_Rev Access'!$F$7:$FS$310,153,FALSE)),"",VLOOKUP($B123,'[2]1516 Exp_Rev Access'!$F$7:$FS$310,153,FALSE))</f>
        <v>7921.38</v>
      </c>
      <c r="FS123" s="53">
        <f t="shared" si="330"/>
        <v>439481.09</v>
      </c>
      <c r="FT123" s="92">
        <f t="shared" si="331"/>
        <v>0.12256240633124119</v>
      </c>
      <c r="FU123" s="53">
        <f t="shared" si="332"/>
        <v>2615.3361699595339</v>
      </c>
      <c r="FV123" s="90">
        <f>IF(ISNA(VLOOKUP($B123,'[2]1516 Exp_Rev Access'!$F$7:$FS$310,154,FALSE)),"",VLOOKUP($B123,'[2]1516 Exp_Rev Access'!$F$7:$FS$310,154,FALSE))</f>
        <v>0</v>
      </c>
      <c r="FW123" s="90">
        <f>IF(ISNA(VLOOKUP($B123,'[2]1516 Exp_Rev Access'!$F$7:$FS$310,155,FALSE)),"",VLOOKUP($B123,'[2]1516 Exp_Rev Access'!$F$7:$FS$310,155,FALSE))</f>
        <v>0</v>
      </c>
      <c r="FX123" s="90">
        <f>IF(ISNA(VLOOKUP($B123,'[2]1516 Exp_Rev Access'!$F$7:$FS$310,156,FALSE)),"",VLOOKUP($B123,'[2]1516 Exp_Rev Access'!$F$7:$FS$310,156,FALSE))</f>
        <v>0</v>
      </c>
      <c r="FY123" s="90">
        <f>IF(ISNA(VLOOKUP($B123,'[2]1516 Exp_Rev Access'!$F$7:$FS$310,157,FALSE)),"",VLOOKUP($B123,'[2]1516 Exp_Rev Access'!$F$7:$FS$310,157,FALSE))</f>
        <v>0</v>
      </c>
      <c r="FZ123" s="90">
        <f>IF(ISNA(VLOOKUP($B123,'[2]1516 Exp_Rev Access'!$F$7:$FS$310,158,FALSE)),"",VLOOKUP($B123,'[2]1516 Exp_Rev Access'!$F$7:$FS$310,158,FALSE))</f>
        <v>0</v>
      </c>
      <c r="GA123" s="90">
        <f>IF(ISNA(VLOOKUP($B123,'[2]1516 Exp_Rev Access'!$F$7:$FS$310,159,FALSE)),"",VLOOKUP($B123,'[2]1516 Exp_Rev Access'!$F$7:$FS$310,159,FALSE))</f>
        <v>0</v>
      </c>
      <c r="GB123" s="90">
        <f>IF(ISNA(VLOOKUP($B123,'[2]1516 Exp_Rev Access'!$F$7:$FS$310,160,FALSE)),"",VLOOKUP($B123,'[2]1516 Exp_Rev Access'!$F$7:$FS$310,160,FALSE))</f>
        <v>0</v>
      </c>
      <c r="GC123" s="90">
        <f>IF(ISNA(VLOOKUP($B123,'[2]1516 Exp_Rev Access'!$F$7:$FS$310,161,FALSE)),"",VLOOKUP($B123,'[2]1516 Exp_Rev Access'!$F$7:$FS$310,161,FALSE))</f>
        <v>0</v>
      </c>
      <c r="GD123" s="90">
        <f>IF(ISNA(VLOOKUP($B123,'[2]1516 Exp_Rev Access'!$F$7:$FS$310,162,FALSE)),"",VLOOKUP($B123,'[2]1516 Exp_Rev Access'!$F$7:$FS$310,162,FALSE))</f>
        <v>0</v>
      </c>
      <c r="GE123" s="90">
        <f>IF(ISNA(VLOOKUP($B123,'[2]1516 Exp_Rev Access'!$F$7:$FS$310,163,FALSE)),"",VLOOKUP($B123,'[2]1516 Exp_Rev Access'!$F$7:$FS$310,163,FALSE))</f>
        <v>43845</v>
      </c>
      <c r="GF123" s="90">
        <f>IF(ISNA(VLOOKUP($B123,'[2]1516 Exp_Rev Access'!$F$7:$FS$310,164,FALSE)),"",VLOOKUP($B123,'[2]1516 Exp_Rev Access'!$F$7:$FS$310,164,FALSE))</f>
        <v>0</v>
      </c>
      <c r="GG123" s="90">
        <f>IF(ISNA(VLOOKUP($B123,'[2]1516 Exp_Rev Access'!$F$7:$FS$310,165,FALSE)),"",VLOOKUP($B123,'[2]1516 Exp_Rev Access'!$F$7:$FS$310,165,FALSE))</f>
        <v>0</v>
      </c>
      <c r="GH123" s="90">
        <f>IF(ISNA(VLOOKUP($B123,'[2]1516 Exp_Rev Access'!$F$7:$FS$310,166,FALSE)),"",VLOOKUP($B123,'[2]1516 Exp_Rev Access'!$F$7:$FS$310,166,FALSE))</f>
        <v>0</v>
      </c>
      <c r="GI123" s="90">
        <f>IF(ISNA(VLOOKUP($B123,'[2]1516 Exp_Rev Access'!$F$7:$FS$310,167,FALSE)),"",VLOOKUP($B123,'[2]1516 Exp_Rev Access'!$F$7:$FS$310,167,FALSE))</f>
        <v>0</v>
      </c>
      <c r="GJ123" s="90">
        <f>IF(ISNA(VLOOKUP($B123,'[2]1516 Exp_Rev Access'!$F$7:$FS$310,168,FALSE)),"",VLOOKUP($B123,'[2]1516 Exp_Rev Access'!$F$7:$FS$310,168,FALSE))</f>
        <v>0</v>
      </c>
      <c r="GK123" s="90">
        <f>IF(ISNA(VLOOKUP($B123,'[2]1516 Exp_Rev Access'!$F$7:$FS$310,169,FALSE)),"",VLOOKUP($B123,'[2]1516 Exp_Rev Access'!$F$7:$FS$310,169,FALSE))</f>
        <v>0</v>
      </c>
      <c r="GL123" s="90">
        <f>IF(ISNA(VLOOKUP($B123,'[2]1516 Exp_Rev Access'!$F$7:$FS$310,170,FALSE)),"",VLOOKUP($B123,'[2]1516 Exp_Rev Access'!$F$7:$FS$310,170,FALSE))</f>
        <v>9939.76</v>
      </c>
      <c r="GM123" s="90">
        <f>IF(ISNA(VLOOKUP($B123,'[2]1516 Exp_Rev Access'!$F$7:$FT$310,171,FALSE)),"",VLOOKUP($B123,'[2]1516 Exp_Rev Access'!$F$7:$FT$310,171,FALSE))</f>
        <v>0</v>
      </c>
      <c r="GN123" s="90">
        <f>IF(ISNA(VLOOKUP($B123,'[2]1516 Exp_Rev Access'!$F$7:$FU$310,172,FALSE)),"",VLOOKUP($B123,'[2]1516 Exp_Rev Access'!$F$7:$FU$310,172,FALSE))</f>
        <v>0</v>
      </c>
      <c r="GO123" s="90">
        <f>IF(ISNA(VLOOKUP($B123,'[2]1516 Exp_Rev Access'!$F$7:$FV$310,173,FALSE)),"",VLOOKUP($B123,'[2]1516 Exp_Rev Access'!$F$7:$FV$310,173,FALSE))</f>
        <v>0</v>
      </c>
      <c r="GP123" s="90">
        <f>IF(ISNA(VLOOKUP($B123,'[2]1516 Exp_Rev Access'!$F$7:$GA$310,174,FALSE)),"",VLOOKUP($B123,'[2]1516 Exp_Rev Access'!$F$7:$GA$310,174,FALSE))</f>
        <v>0</v>
      </c>
      <c r="GQ123" s="90">
        <f>IF(ISNA(VLOOKUP($B123,'[2]1516 Exp_Rev Access'!$F$7:$GA$310,175,FALSE)),"",VLOOKUP($B123,'[2]1516 Exp_Rev Access'!$F$7:$GA$310,175,FALSE))</f>
        <v>0</v>
      </c>
      <c r="GR123" s="90">
        <f>IF(ISNA(VLOOKUP($B123,'[2]1516 Exp_Rev Access'!$F$7:$GA$310,176,FALSE)),"",VLOOKUP($B123,'[2]1516 Exp_Rev Access'!$F$7:$GA$310,176,FALSE))</f>
        <v>0</v>
      </c>
      <c r="GS123" s="90">
        <f>IF(ISNA(VLOOKUP($B123,'[2]1516 Exp_Rev Access'!$F$7:$GA$310,177,FALSE)),"",VLOOKUP($B123,'[2]1516 Exp_Rev Access'!$F$7:$GA$310,177,FALSE))</f>
        <v>0</v>
      </c>
      <c r="GT123" s="90">
        <f>IF(ISNA(VLOOKUP($B123,'[2]1516 Exp_Rev Access'!$F$7:$GA$310,178,FALSE)),"",VLOOKUP($B123,'[2]1516 Exp_Rev Access'!$F$7:$GA$310,178,FALSE))</f>
        <v>0</v>
      </c>
      <c r="GU123" s="53">
        <f t="shared" si="333"/>
        <v>53784.76</v>
      </c>
      <c r="GV123" s="92">
        <f t="shared" si="335"/>
        <v>1.4999484072336963E-2</v>
      </c>
      <c r="GW123" s="114">
        <f t="shared" si="334"/>
        <v>320.07117353011188</v>
      </c>
    </row>
    <row r="124" spans="1:222" x14ac:dyDescent="0.2">
      <c r="B124" s="87" t="s">
        <v>341</v>
      </c>
      <c r="C124" s="87" t="s">
        <v>342</v>
      </c>
      <c r="D124" s="88">
        <f>IF(ISNA(VLOOKUP($B124,'[2]1516 enrollment_Rev_Exp by size'!$A$6:$C$325,3,FALSE)),"",VLOOKUP($B124,'[2]1516 enrollment_Rev_Exp by size'!$A$6:$C$325,3,FALSE))</f>
        <v>146.57999999999998</v>
      </c>
      <c r="E124" s="89">
        <v>2314682.36</v>
      </c>
      <c r="F124" s="67">
        <f t="shared" si="313"/>
        <v>2314682.36</v>
      </c>
      <c r="G124" s="67">
        <f t="shared" si="314"/>
        <v>0</v>
      </c>
      <c r="H124" s="90">
        <f>IF(ISNA(VLOOKUP($B124,'[2]1516 Exp_Rev Access'!$F$7:$FS$310,2,FALSE)),"",VLOOKUP($B124,'[2]1516 Exp_Rev Access'!$F$7:$FS$310,2,FALSE))</f>
        <v>752872.09</v>
      </c>
      <c r="I124" s="90">
        <f>IF(ISNA(VLOOKUP($B124,'[2]1516 Exp_Rev Access'!$F$7:$FS$310,3,FALSE)),"",VLOOKUP($B124,'[2]1516 Exp_Rev Access'!$F$7:$FS$310,3,FALSE))</f>
        <v>0</v>
      </c>
      <c r="J124" s="90">
        <f>IF(ISNA(VLOOKUP($B124,'[2]1516 Exp_Rev Access'!$F$7:$FS$310,4,FALSE)),"",VLOOKUP($B124,'[2]1516 Exp_Rev Access'!$F$7:$FS$310,4,FALSE))</f>
        <v>3875.83</v>
      </c>
      <c r="K124" s="90">
        <f>IF(ISNA(VLOOKUP($B124,'[2]1516 Exp_Rev Access'!$F$7:$FS$310,5,FALSE)),"-",VLOOKUP($B124,'[2]1516 Exp_Rev Access'!$F$7:$FS$310,5,FALSE))</f>
        <v>41801.199999999997</v>
      </c>
      <c r="L124" s="90">
        <f>IF(ISNA(VLOOKUP($B124,'[2]1516 Exp_Rev Access'!$F$7:$FS$310,6,FALSE)),"",VLOOKUP($B124,'[2]1516 Exp_Rev Access'!$F$7:$FS$310,6,FALSE))</f>
        <v>0</v>
      </c>
      <c r="M124" s="90">
        <f>IF(ISNA(VLOOKUP($B124,'[2]1516 Exp_Rev Access'!$F$7:$FS$310,7,FALSE)),"",VLOOKUP($B124,'[2]1516 Exp_Rev Access'!$F$7:$FS$310,7,FALSE))</f>
        <v>0</v>
      </c>
      <c r="N124" s="53">
        <f t="shared" si="315"/>
        <v>798549.11999999988</v>
      </c>
      <c r="O124" s="91">
        <f t="shared" si="316"/>
        <v>0.34499296050279654</v>
      </c>
      <c r="P124" s="53">
        <f t="shared" si="317"/>
        <v>5447.8722881702824</v>
      </c>
      <c r="Q124" s="90">
        <f>IF(ISNA(VLOOKUP($B124,'[2]1516 Exp_Rev Access'!$F$7:$FS$310,8,FALSE)),"",VLOOKUP($B124,'[2]1516 Exp_Rev Access'!$F$7:$FS$310,8,FALSE))</f>
        <v>309.95</v>
      </c>
      <c r="R124" s="90">
        <f>IF(ISNA(VLOOKUP($B124,'[2]1516 Exp_Rev Access'!$F$7:$FS$310,9,FALSE)),"",VLOOKUP($B124,'[2]1516 Exp_Rev Access'!$F$7:$FS$310,9,FALSE))</f>
        <v>0</v>
      </c>
      <c r="S124" s="90">
        <f>IF(ISNA(VLOOKUP($B124,'[2]1516 Exp_Rev Access'!$F$7:$FS$310,10,FALSE)),"",VLOOKUP($B124,'[2]1516 Exp_Rev Access'!$F$7:$FS$310,10,FALSE))</f>
        <v>0</v>
      </c>
      <c r="T124" s="90">
        <f>IF(ISNA(VLOOKUP($B124,'[2]1516 Exp_Rev Access'!$F$7:$FS$310,11,FALSE)),"",VLOOKUP($B124,'[2]1516 Exp_Rev Access'!$F$7:$FS$310,11,FALSE))</f>
        <v>0</v>
      </c>
      <c r="U124" s="90">
        <f>IF(ISNA(VLOOKUP($B124,'[2]1516 Exp_Rev Access'!$F$7:$FS$310,12,FALSE)),"",VLOOKUP($B124,'[2]1516 Exp_Rev Access'!$F$7:$FS$310,12,FALSE))</f>
        <v>0</v>
      </c>
      <c r="V124" s="90">
        <f>IF(ISNA(VLOOKUP($B124,'[2]1516 Exp_Rev Access'!$F$7:$FS$310,13,FALSE)),"",VLOOKUP($B124,'[2]1516 Exp_Rev Access'!$F$7:$FS$310,13,FALSE))</f>
        <v>0</v>
      </c>
      <c r="W124" s="90">
        <f>IF(ISNA(VLOOKUP($B124,'[2]1516 Exp_Rev Access'!$F$7:$FS$310,14,FALSE)),"",VLOOKUP($B124,'[2]1516 Exp_Rev Access'!$F$7:$FS$310,14,FALSE))</f>
        <v>0</v>
      </c>
      <c r="X124" s="90">
        <f>IF(ISNA(VLOOKUP($B124,'[2]1516 Exp_Rev Access'!$F$7:$FS$310,15,FALSE)),"",VLOOKUP($B124,'[2]1516 Exp_Rev Access'!$F$7:$FS$310,15,FALSE))</f>
        <v>0</v>
      </c>
      <c r="Y124" s="90">
        <f>IF(ISNA(VLOOKUP($B124,'[2]1516 Exp_Rev Access'!$F$7:$FS$310,16,FALSE)),"",VLOOKUP($B124,'[2]1516 Exp_Rev Access'!$F$7:$FS$310,16,FALSE))</f>
        <v>1215</v>
      </c>
      <c r="Z124" s="90">
        <f>IF(ISNA(VLOOKUP($B124,'[2]1516 Exp_Rev Access'!$F$7:$FS$310,17,FALSE)),"",VLOOKUP($B124,'[2]1516 Exp_Rev Access'!$F$7:$FS$310,17,FALSE))</f>
        <v>0</v>
      </c>
      <c r="AA124" s="90">
        <f>IF(ISNA(VLOOKUP($B124,'[2]1516 Exp_Rev Access'!$F$7:$FS$310,18,FALSE)),"",VLOOKUP($B124,'[2]1516 Exp_Rev Access'!$F$7:$FS$310,18,FALSE))</f>
        <v>0</v>
      </c>
      <c r="AB124" s="90">
        <f>IF(ISNA(VLOOKUP($B124,'[2]1516 Exp_Rev Access'!$F$7:$FS$310,19,FALSE)),"",VLOOKUP($B124,'[2]1516 Exp_Rev Access'!$F$7:$FS$310,19,FALSE))</f>
        <v>0</v>
      </c>
      <c r="AC124" s="90">
        <f>IF(ISNA(VLOOKUP($B124,'[2]1516 Exp_Rev Access'!$F$7:$FS$310,20,FALSE)),"",VLOOKUP($B124,'[2]1516 Exp_Rev Access'!$F$7:$FS$310,20,FALSE))</f>
        <v>0</v>
      </c>
      <c r="AD124" s="90">
        <f>IF(ISNA(VLOOKUP($B124,'[2]1516 Exp_Rev Access'!$F$7:$FS$310,21,FALSE)),"",VLOOKUP($B124,'[2]1516 Exp_Rev Access'!$F$7:$FS$310,21,FALSE))</f>
        <v>19872.04</v>
      </c>
      <c r="AE124" s="90">
        <f>IF(ISNA(VLOOKUP($B124,'[2]1516 Exp_Rev Access'!$F$7:$FS$310,22,FALSE)),"",VLOOKUP($B124,'[2]1516 Exp_Rev Access'!$F$7:$FS$310,22,FALSE))</f>
        <v>731.5</v>
      </c>
      <c r="AF124" s="90">
        <f>IF(ISNA(VLOOKUP($B124,'[2]1516 Exp_Rev Access'!$F$7:$FS$310,23,FALSE)),"",VLOOKUP($B124,'[2]1516 Exp_Rev Access'!$F$7:$FS$310,23,FALSE))</f>
        <v>0</v>
      </c>
      <c r="AG124" s="90">
        <f>IF(ISNA(VLOOKUP($B124,'[2]1516 Exp_Rev Access'!$F$7:$FS$310,24,FALSE)),"",VLOOKUP($B124,'[2]1516 Exp_Rev Access'!$F$7:$FS$310,24,FALSE))</f>
        <v>5001.03</v>
      </c>
      <c r="AH124" s="90">
        <f>IF(ISNA(VLOOKUP($B124,'[2]1516 Exp_Rev Access'!$F$7:$FS$310,25,FALSE)),"",VLOOKUP($B124,'[2]1516 Exp_Rev Access'!$F$7:$FS$310,25,FALSE))</f>
        <v>107.38</v>
      </c>
      <c r="AI124" s="90">
        <f>IF(ISNA(VLOOKUP($B124,'[2]1516 Exp_Rev Access'!$F$7:$FS$310,26,FALSE)),"",VLOOKUP($B124,'[2]1516 Exp_Rev Access'!$F$7:$FS$310,26,FALSE))</f>
        <v>2379.85</v>
      </c>
      <c r="AJ124" s="90">
        <f>IF(ISNA(VLOOKUP($B124,'[2]1516 Exp_Rev Access'!$F$7:$FS$310,27,FALSE)),"",VLOOKUP($B124,'[2]1516 Exp_Rev Access'!$F$7:$FS$310,27,FALSE))</f>
        <v>0</v>
      </c>
      <c r="AK124" s="90">
        <f>IF(ISNA(VLOOKUP($B124,'[2]1516 Exp_Rev Access'!$F$7:$FS$310,28,FALSE)),"",VLOOKUP($B124,'[2]1516 Exp_Rev Access'!$F$7:$FS$310,28,FALSE))</f>
        <v>10391.68</v>
      </c>
      <c r="AL124" s="90">
        <f>IF(ISNA(VLOOKUP($B124,'[2]1516 Exp_Rev Access'!$F$7:$FS$310,29,FALSE)),"",VLOOKUP($B124,'[2]1516 Exp_Rev Access'!$F$7:$FS$310,29,FALSE))</f>
        <v>2784.97</v>
      </c>
      <c r="AM124" s="53">
        <f t="shared" si="318"/>
        <v>42793.4</v>
      </c>
      <c r="AN124" s="92">
        <f t="shared" si="319"/>
        <v>1.8487806681172447E-2</v>
      </c>
      <c r="AO124" s="68">
        <f t="shared" si="320"/>
        <v>291.94569518351756</v>
      </c>
      <c r="AP124" s="90">
        <f>IF(ISNA(VLOOKUP($B124,'[2]1516 Exp_Rev Access'!$F$7:$FS$310,30,FALSE)),"",VLOOKUP($B124,'[2]1516 Exp_Rev Access'!$F$7:$FS$310,30,FALSE))</f>
        <v>952430.65</v>
      </c>
      <c r="AQ124" s="90">
        <f>IF(ISNA(VLOOKUP($B124,'[2]1516 Exp_Rev Access'!$F$7:$FS$310,31,FALSE)),"",VLOOKUP($B124,'[2]1516 Exp_Rev Access'!$F$7:$FS$310,31,FALSE))</f>
        <v>19070.86</v>
      </c>
      <c r="AR124" s="90">
        <f>IF(ISNA(VLOOKUP($B124,'[2]1516 Exp_Rev Access'!$F$7:$FS$310,32,FALSE)),"",VLOOKUP($B124,'[2]1516 Exp_Rev Access'!$F$7:$FS$310,32,FALSE))</f>
        <v>67509.279999999999</v>
      </c>
      <c r="AS124" s="90">
        <f>IF(ISNA(VLOOKUP($B124,'[2]1516 Exp_Rev Access'!$F$7:$FS$310,33,FALSE)),"",VLOOKUP($B124,'[2]1516 Exp_Rev Access'!$F$7:$FS$310,33,FALSE))</f>
        <v>0</v>
      </c>
      <c r="AT124" s="90">
        <f>IF(ISNA(VLOOKUP($B124,'[2]1516 Exp_Rev Access'!$F$7:$FS$310,34,FALSE)),"",VLOOKUP($B124,'[2]1516 Exp_Rev Access'!$F$7:$FS$310,34,FALSE))</f>
        <v>0</v>
      </c>
      <c r="AU124" s="53">
        <f t="shared" si="321"/>
        <v>1039010.79</v>
      </c>
      <c r="AV124" s="93">
        <f t="shared" si="322"/>
        <v>0.44887834631443774</v>
      </c>
      <c r="AW124" s="53">
        <f t="shared" si="323"/>
        <v>7088.353049529268</v>
      </c>
      <c r="AX124" s="90">
        <f>IF(ISNA(VLOOKUP($B124,'[2]1516 Exp_Rev Access'!$F$7:$FS$310,35,FALSE)),"",VLOOKUP($B124,'[2]1516 Exp_Rev Access'!$F$7:$FS$310,35,FALSE))</f>
        <v>0</v>
      </c>
      <c r="AY124" s="90">
        <f>IF(ISNA(VLOOKUP($B124,'[2]1516 Exp_Rev Access'!$F$7:$FS$310,36,FALSE)),"",VLOOKUP($B124,'[2]1516 Exp_Rev Access'!$F$7:$FS$310,36,FALSE))</f>
        <v>133348.85</v>
      </c>
      <c r="AZ124" s="90">
        <f>IF(ISNA(VLOOKUP($B124,'[2]1516 Exp_Rev Access'!$F$7:$FS$310,37,FALSE)),"",VLOOKUP($B124,'[2]1516 Exp_Rev Access'!$F$7:$FS$310,37,FALSE))</f>
        <v>2298.9899999999998</v>
      </c>
      <c r="BA124" s="90">
        <f>IF(ISNA(VLOOKUP($B124,'[2]1516 Exp_Rev Access'!$F$7:$FS$310,38,FALSE)),"",VLOOKUP($B124,'[2]1516 Exp_Rev Access'!$F$7:$FS$310,38,FALSE))</f>
        <v>0</v>
      </c>
      <c r="BB124" s="90">
        <f>IF(ISNA(VLOOKUP($B124,'[2]1516 Exp_Rev Access'!$F$7:$FS$310,39,FALSE)),"",VLOOKUP($B124,'[2]1516 Exp_Rev Access'!$F$7:$FS$310,39,FALSE))</f>
        <v>0</v>
      </c>
      <c r="BC124" s="90">
        <f>IF(ISNA(VLOOKUP($B124,'[2]1516 Exp_Rev Access'!$F$7:$FS$310,40,FALSE)),"",VLOOKUP($B124,'[2]1516 Exp_Rev Access'!$F$7:$FS$310,40,FALSE))</f>
        <v>30265.88</v>
      </c>
      <c r="BD124" s="90">
        <f>IF(ISNA(VLOOKUP($B124,'[2]1516 Exp_Rev Access'!$F$7:$FS$310,41,FALSE)),"",VLOOKUP($B124,'[2]1516 Exp_Rev Access'!$F$7:$FS$310,41,FALSE))</f>
        <v>0</v>
      </c>
      <c r="BE124" s="90">
        <f>IF(ISNA(VLOOKUP($B124,'[2]1516 Exp_Rev Access'!$F$7:$FS$310,42,FALSE)),"",VLOOKUP($B124,'[2]1516 Exp_Rev Access'!$F$7:$FS$310,42,FALSE))</f>
        <v>13359.74</v>
      </c>
      <c r="BF124" s="90">
        <f>IF(ISNA(VLOOKUP($B124,'[2]1516 Exp_Rev Access'!$F$7:$FS$310,43,FALSE)),"",VLOOKUP($B124,'[2]1516 Exp_Rev Access'!$F$7:$FS$310,43,FALSE))</f>
        <v>0</v>
      </c>
      <c r="BG124" s="90">
        <f>IF(ISNA(VLOOKUP($B124,'[2]1516 Exp_Rev Access'!$F$7:$FS$310,44,FALSE)),"",VLOOKUP($B124,'[2]1516 Exp_Rev Access'!$F$7:$FS$310,44,FALSE))</f>
        <v>0</v>
      </c>
      <c r="BH124" s="90">
        <f>IF(ISNA(VLOOKUP($B124,'[2]1516 Exp_Rev Access'!$F$7:$FS$310,45,FALSE)),"",VLOOKUP($B124,'[2]1516 Exp_Rev Access'!$F$7:$FS$310,45,FALSE))</f>
        <v>625.28</v>
      </c>
      <c r="BI124" s="90">
        <f>IF(ISNA(VLOOKUP($B124,'[2]1516 Exp_Rev Access'!$F$7:$FS$310,46,FALSE)),"",VLOOKUP($B124,'[2]1516 Exp_Rev Access'!$F$7:$FS$310,46,FALSE))</f>
        <v>0</v>
      </c>
      <c r="BJ124" s="90">
        <f>IF(ISNA(VLOOKUP($B124,'[2]1516 Exp_Rev Access'!$F$7:$FS$310,47,FALSE)),"",VLOOKUP($B124,'[2]1516 Exp_Rev Access'!$F$7:$FS$310,47,FALSE))</f>
        <v>2208.02</v>
      </c>
      <c r="BK124" s="90">
        <f>IF(ISNA(VLOOKUP($B124,'[2]1516 Exp_Rev Access'!$F$7:$FS$310,48,FALSE)),"",VLOOKUP($B124,'[2]1516 Exp_Rev Access'!$F$7:$FS$310,48,FALSE))</f>
        <v>33101.15</v>
      </c>
      <c r="BL124" s="90">
        <f>IF(ISNA(VLOOKUP($B124,'[2]1516 Exp_Rev Access'!$F$7:$FS$310,49,FALSE)),"",VLOOKUP($B124,'[2]1516 Exp_Rev Access'!$F$7:$FS$310,49,FALSE))</f>
        <v>0</v>
      </c>
      <c r="BM124" s="90">
        <f>IF(ISNA(VLOOKUP($B124,'[2]1516 Exp_Rev Access'!$F$7:$FS$310,50,FALSE)),"",VLOOKUP($B124,'[2]1516 Exp_Rev Access'!$F$7:$FS$310,50,FALSE))</f>
        <v>0</v>
      </c>
      <c r="BN124" s="90">
        <f>IF(ISNA(VLOOKUP($B124,'[2]1516 Exp_Rev Access'!$F$7:$FS$310,51,FALSE)),"",VLOOKUP($B124,'[2]1516 Exp_Rev Access'!$F$7:$FS$310,51,FALSE))</f>
        <v>0</v>
      </c>
      <c r="BO124" s="90">
        <f>IF(ISNA(VLOOKUP($B124,'[2]1516 Exp_Rev Access'!$F$7:$FS$310,52,FALSE)),"",VLOOKUP($B124,'[2]1516 Exp_Rev Access'!$F$7:$FS$310,52,FALSE))</f>
        <v>0</v>
      </c>
      <c r="BP124" s="90">
        <f>IF(ISNA(VLOOKUP($B124,'[2]1516 Exp_Rev Access'!$F$7:$FS$310,53,FALSE)),"",VLOOKUP($B124,'[2]1516 Exp_Rev Access'!$F$7:$FS$310,53,FALSE))</f>
        <v>0</v>
      </c>
      <c r="BQ124" s="90">
        <f>IF(ISNA(VLOOKUP($B124,'[2]1516 Exp_Rev Access'!$F$7:$FS$310,54,FALSE)),"",VLOOKUP($B124,'[2]1516 Exp_Rev Access'!$F$7:$FS$310,54,FALSE))</f>
        <v>0</v>
      </c>
      <c r="BR124" s="90">
        <f>IF(ISNA(VLOOKUP($B124,'[2]1516 Exp_Rev Access'!$F$7:$FS$310,55,FALSE)),"",VLOOKUP($B124,'[2]1516 Exp_Rev Access'!$F$7:$FS$310,55,FALSE))</f>
        <v>0</v>
      </c>
      <c r="BS124" s="90">
        <f>IF(ISNA(VLOOKUP($B124,'[2]1516 Exp_Rev Access'!$F$7:$FS$310,56,FALSE)),"",VLOOKUP($B124,'[2]1516 Exp_Rev Access'!$F$7:$FS$310,56,FALSE))</f>
        <v>0</v>
      </c>
      <c r="BT124" s="90">
        <f>IF(ISNA(VLOOKUP($B124,'[2]1516 Exp_Rev Access'!$F$7:$FS$310,57,FALSE)),"",VLOOKUP($B124,'[2]1516 Exp_Rev Access'!$F$7:$FS$310,57,FALSE))</f>
        <v>0</v>
      </c>
      <c r="BU124" s="90">
        <f>IF(ISNA(VLOOKUP($B124,'[2]1516 Exp_Rev Access'!$F$7:$FS$310,58,FALSE)),"",VLOOKUP($B124,'[2]1516 Exp_Rev Access'!$F$7:$FS$310,58,FALSE))</f>
        <v>0</v>
      </c>
      <c r="BV124" s="53">
        <f t="shared" si="324"/>
        <v>215207.90999999997</v>
      </c>
      <c r="BW124" s="92">
        <f t="shared" si="325"/>
        <v>9.2975137201978753E-2</v>
      </c>
      <c r="BX124" s="68">
        <f t="shared" si="326"/>
        <v>1468.1942284076954</v>
      </c>
      <c r="BY124" s="90">
        <f>IF(ISNA(VLOOKUP($B124,'[2]1516 Exp_Rev Access'!$F$7:$FS$310,59,FALSE)),"",VLOOKUP($B124,'[2]1516 Exp_Rev Access'!$F$7:$FS$310,59,FALSE))</f>
        <v>0</v>
      </c>
      <c r="BZ124" s="90">
        <f>IF(ISNA(VLOOKUP($B124,'[2]1516 Exp_Rev Access'!$F$7:$FS$310,60,FALSE)),"",VLOOKUP($B124,'[2]1516 Exp_Rev Access'!$F$7:$FS$310,60,FALSE))</f>
        <v>0</v>
      </c>
      <c r="CA124" s="90">
        <f>IF(ISNA(VLOOKUP($B124,'[2]1516 Exp_Rev Access'!$F$7:$FS$310,61,FALSE)),"",VLOOKUP($B124,'[2]1516 Exp_Rev Access'!$F$7:$FS$310,61,FALSE))</f>
        <v>0</v>
      </c>
      <c r="CB124" s="90">
        <f>IF(ISNA(VLOOKUP($B124,'[2]1516 Exp_Rev Access'!$F$7:$FS$310,62,FALSE)),"",VLOOKUP($B124,'[2]1516 Exp_Rev Access'!$F$7:$FS$310,62,FALSE))</f>
        <v>0</v>
      </c>
      <c r="CC124" s="90">
        <f>IF(ISNA(VLOOKUP($B124,'[2]1516 Exp_Rev Access'!$F$7:$FS$310,63,FALSE)),"",VLOOKUP($B124,'[2]1516 Exp_Rev Access'!$F$7:$FS$310,63,FALSE))</f>
        <v>2167.83</v>
      </c>
      <c r="CD124" s="90">
        <f>IF(ISNA(VLOOKUP($B124,'[2]1516 Exp_Rev Access'!$F$7:$FS$310,64,FALSE)),"",VLOOKUP($B124,'[2]1516 Exp_Rev Access'!$F$7:$FS$310,64,FALSE))</f>
        <v>0</v>
      </c>
      <c r="CE124" s="53">
        <f t="shared" si="327"/>
        <v>2167.83</v>
      </c>
      <c r="CF124" s="92">
        <f t="shared" si="328"/>
        <v>9.3655615019246096E-4</v>
      </c>
      <c r="CG124" s="94">
        <f t="shared" si="329"/>
        <v>14.789398280802294</v>
      </c>
      <c r="CH124" s="90">
        <f>IF(ISNA(VLOOKUP($B124,'[2]1516 Exp_Rev Access'!$F$7:$FS$310,65,FALSE)),"",VLOOKUP($B124,'[2]1516 Exp_Rev Access'!$F$7:$FS$310,65,FALSE))</f>
        <v>0</v>
      </c>
      <c r="CI124" s="90">
        <f>IF(ISNA(VLOOKUP($B124,'[2]1516 Exp_Rev Access'!$F$7:$FS$310,66,FALSE)),"",VLOOKUP($B124,'[2]1516 Exp_Rev Access'!$F$7:$FS$310,66,FALSE))</f>
        <v>0</v>
      </c>
      <c r="CJ124" s="90">
        <f>IF(ISNA(VLOOKUP($B124,'[2]1516 Exp_Rev Access'!$F$7:$FS$310,67,FALSE)),"",VLOOKUP($B124,'[2]1516 Exp_Rev Access'!$F$7:$FS$310,67,FALSE))</f>
        <v>0</v>
      </c>
      <c r="CK124" s="90">
        <f>IF(ISNA(VLOOKUP($B124,'[2]1516 Exp_Rev Access'!$F$7:$FS$310,68,FALSE)),"",VLOOKUP($B124,'[2]1516 Exp_Rev Access'!$F$7:$FS$310,68,FALSE))</f>
        <v>0</v>
      </c>
      <c r="CL124" s="90">
        <f>IF(ISNA(VLOOKUP($B124,'[2]1516 Exp_Rev Access'!$F$7:$FS$310,69,FALSE)),"",VLOOKUP($B124,'[2]1516 Exp_Rev Access'!$F$7:$FS$310,69,FALSE))</f>
        <v>0</v>
      </c>
      <c r="CM124" s="90">
        <f>IF(ISNA(VLOOKUP($B124,'[2]1516 Exp_Rev Access'!$F$7:$FS$310,70,FALSE)),"",VLOOKUP($B124,'[2]1516 Exp_Rev Access'!$F$7:$FS$310,70,FALSE))</f>
        <v>0</v>
      </c>
      <c r="CN124" s="90">
        <f>IF(ISNA(VLOOKUP($B124,'[2]1516 Exp_Rev Access'!$F$7:$FS$310,71,FALSE)),"",VLOOKUP($B124,'[2]1516 Exp_Rev Access'!$F$7:$FS$310,71,FALSE))</f>
        <v>0</v>
      </c>
      <c r="CO124" s="90">
        <f>IF(ISNA(VLOOKUP($B124,'[2]1516 Exp_Rev Access'!$F$7:$FS$310,72,FALSE)),"",VLOOKUP($B124,'[2]1516 Exp_Rev Access'!$F$7:$FS$310,72,FALSE))</f>
        <v>0</v>
      </c>
      <c r="CP124" s="90">
        <f>IF(ISNA(VLOOKUP($B124,'[2]1516 Exp_Rev Access'!$F$7:$FS$310,73,FALSE)),"",VLOOKUP($B124,'[2]1516 Exp_Rev Access'!$F$7:$FS$310,73,FALSE))</f>
        <v>0</v>
      </c>
      <c r="CQ124" s="90">
        <f>IF(ISNA(VLOOKUP($B124,'[2]1516 Exp_Rev Access'!$F$7:$FS$310,74,FALSE)),"",VLOOKUP($B124,'[2]1516 Exp_Rev Access'!$F$7:$FS$310,74,FALSE))</f>
        <v>42535.27</v>
      </c>
      <c r="CR124" s="90">
        <f>IF(ISNA(VLOOKUP($B124,'[2]1516 Exp_Rev Access'!$F$7:$FS$310,75,FALSE)),"",VLOOKUP($B124,'[2]1516 Exp_Rev Access'!$F$7:$FS$310,75,FALSE))</f>
        <v>0</v>
      </c>
      <c r="CS124" s="90">
        <f>IF(ISNA(VLOOKUP($B124,'[2]1516 Exp_Rev Access'!$F$7:$FS$310,76,FALSE)),"",VLOOKUP($B124,'[2]1516 Exp_Rev Access'!$F$7:$FS$310,76,FALSE))</f>
        <v>0</v>
      </c>
      <c r="CT124" s="90">
        <f>IF(ISNA(VLOOKUP($B124,'[2]1516 Exp_Rev Access'!$F$7:$FS$310,77,FALSE)),"",VLOOKUP($B124,'[2]1516 Exp_Rev Access'!$F$7:$FS$310,77,FALSE))</f>
        <v>0</v>
      </c>
      <c r="CU124" s="90">
        <f>IF(ISNA(VLOOKUP($B124,'[2]1516 Exp_Rev Access'!$F$7:$FS$310,78,FALSE)),"",VLOOKUP($B124,'[2]1516 Exp_Rev Access'!$F$7:$FS$310,78,FALSE))</f>
        <v>75814.58</v>
      </c>
      <c r="CV124" s="90">
        <f>IF(ISNA(VLOOKUP($B124,'[2]1516 Exp_Rev Access'!$F$7:$FS$310,79,FALSE)),"",VLOOKUP($B124,'[2]1516 Exp_Rev Access'!$F$7:$FS$310,79,FALSE))</f>
        <v>5722</v>
      </c>
      <c r="CW124" s="90">
        <f>IF(ISNA(VLOOKUP($B124,'[2]1516 Exp_Rev Access'!$F$7:$FS$310,80,FALSE)),"",VLOOKUP($B124,'[2]1516 Exp_Rev Access'!$F$7:$FS$310,80,FALSE))</f>
        <v>0</v>
      </c>
      <c r="CX124" s="90">
        <f>IF(ISNA(VLOOKUP($B124,'[2]1516 Exp_Rev Access'!$F$7:$FS$310,81,FALSE)),"",VLOOKUP($B124,'[2]1516 Exp_Rev Access'!$F$7:$FS$310,81,FALSE))</f>
        <v>0</v>
      </c>
      <c r="CY124" s="90">
        <f>IF(ISNA(VLOOKUP($B124,'[2]1516 Exp_Rev Access'!$F$7:$FS$310,82,FALSE)),"",VLOOKUP($B124,'[2]1516 Exp_Rev Access'!$F$7:$FS$310,82,FALSE))</f>
        <v>0</v>
      </c>
      <c r="CZ124" s="90">
        <f>IF(ISNA(VLOOKUP($B124,'[2]1516 Exp_Rev Access'!$F$7:$FS$310,83,FALSE)),"",VLOOKUP($B124,'[2]1516 Exp_Rev Access'!$F$7:$FS$310,83,FALSE))</f>
        <v>0</v>
      </c>
      <c r="DA124" s="90">
        <f>IF(ISNA(VLOOKUP($B124,'[2]1516 Exp_Rev Access'!$F$7:$FS$310,84,FALSE)),"",VLOOKUP($B124,'[2]1516 Exp_Rev Access'!$F$7:$FS$310,84,FALSE))</f>
        <v>0</v>
      </c>
      <c r="DB124" s="90">
        <f>IF(ISNA(VLOOKUP($B124,'[2]1516 Exp_Rev Access'!$F$7:$FS$310,85,FALSE)),"",VLOOKUP($B124,'[2]1516 Exp_Rev Access'!$F$7:$FS$310,85,FALSE))</f>
        <v>0</v>
      </c>
      <c r="DC124" s="90">
        <f>IF(ISNA(VLOOKUP($B124,'[2]1516 Exp_Rev Access'!$F$7:$FS$310,86,FALSE)),"",VLOOKUP($B124,'[2]1516 Exp_Rev Access'!$F$7:$FS$310,86,FALSE))</f>
        <v>0</v>
      </c>
      <c r="DD124" s="90">
        <f>IF(ISNA(VLOOKUP($B124,'[2]1516 Exp_Rev Access'!$F$7:$FS$310,87,FALSE)),"",VLOOKUP($B124,'[2]1516 Exp_Rev Access'!$F$7:$FS$310,87,FALSE))</f>
        <v>0</v>
      </c>
      <c r="DE124" s="90">
        <f>IF(ISNA(VLOOKUP($B124,'[2]1516 Exp_Rev Access'!$F$7:$FS$310,88,FALSE)),"",VLOOKUP($B124,'[2]1516 Exp_Rev Access'!$F$7:$FS$310,88,FALSE))</f>
        <v>0</v>
      </c>
      <c r="DF124" s="90">
        <f>IF(ISNA(VLOOKUP($B124,'[2]1516 Exp_Rev Access'!$F$7:$FS$310,89,FALSE)),"",VLOOKUP($B124,'[2]1516 Exp_Rev Access'!$F$7:$FS$310,89,FALSE))</f>
        <v>0</v>
      </c>
      <c r="DG124" s="90">
        <f>IF(ISNA(VLOOKUP($B124,'[2]1516 Exp_Rev Access'!$F$7:$FS$310,90,FALSE)),"",VLOOKUP($B124,'[2]1516 Exp_Rev Access'!$F$7:$FS$310,90,FALSE))</f>
        <v>0</v>
      </c>
      <c r="DH124" s="90">
        <f>IF(ISNA(VLOOKUP($B124,'[2]1516 Exp_Rev Access'!$F$7:$FS$310,91,FALSE)),"",VLOOKUP($B124,'[2]1516 Exp_Rev Access'!$F$7:$FS$310,91,FALSE))</f>
        <v>1845</v>
      </c>
      <c r="DI124" s="90">
        <f>IF(ISNA(VLOOKUP($B124,'[2]1516 Exp_Rev Access'!$F$7:$FS$310,92,FALSE)),"",VLOOKUP($B124,'[2]1516 Exp_Rev Access'!$F$7:$FS$310,92,FALSE))</f>
        <v>51841.67</v>
      </c>
      <c r="DJ124" s="90">
        <f>IF(ISNA(VLOOKUP($B124,'[2]1516 Exp_Rev Access'!$F$7:$FS$310,93,FALSE)),"",VLOOKUP($B124,'[2]1516 Exp_Rev Access'!$F$7:$FS$310,93,FALSE))</f>
        <v>0</v>
      </c>
      <c r="DK124" s="90">
        <f>IF(ISNA(VLOOKUP($B124,'[2]1516 Exp_Rev Access'!$F$7:$FS$310,94,FALSE)),"",VLOOKUP($B124,'[2]1516 Exp_Rev Access'!$F$7:$FS$310,94,FALSE))</f>
        <v>0</v>
      </c>
      <c r="DL124" s="90">
        <f>IF(ISNA(VLOOKUP($B124,'[2]1516 Exp_Rev Access'!$F$7:$FS$310,95,FALSE)),"",VLOOKUP($B124,'[2]1516 Exp_Rev Access'!$F$7:$FS$310,95,FALSE))</f>
        <v>0</v>
      </c>
      <c r="DM124" s="90">
        <f>IF(ISNA(VLOOKUP($B124,'[2]1516 Exp_Rev Access'!$F$7:$FS$310,96,FALSE)),"",VLOOKUP($B124,'[2]1516 Exp_Rev Access'!$F$7:$FS$310,96,FALSE))</f>
        <v>0</v>
      </c>
      <c r="DN124" s="90">
        <f>IF(ISNA(VLOOKUP($B124,'[2]1516 Exp_Rev Access'!$F$7:$FS$310,97,FALSE)),"",VLOOKUP($B124,'[2]1516 Exp_Rev Access'!$F$7:$FS$310,97,FALSE))</f>
        <v>0</v>
      </c>
      <c r="DO124" s="90">
        <f>IF(ISNA(VLOOKUP($B124,'[2]1516 Exp_Rev Access'!$F$7:$FS$310,98,FALSE)),"",VLOOKUP($B124,'[2]1516 Exp_Rev Access'!$F$7:$FS$310,98,FALSE))</f>
        <v>0</v>
      </c>
      <c r="DP124" s="90">
        <f>IF(ISNA(VLOOKUP($B124,'[2]1516 Exp_Rev Access'!$F$7:$FS$310,99,FALSE)),"",VLOOKUP($B124,'[2]1516 Exp_Rev Access'!$F$7:$FS$310,99,FALSE))</f>
        <v>0</v>
      </c>
      <c r="DQ124" s="90">
        <f>IF(ISNA(VLOOKUP($B124,'[2]1516 Exp_Rev Access'!$F$7:$FS$310,100,FALSE)),"",VLOOKUP($B124,'[2]1516 Exp_Rev Access'!$F$7:$FS$310,100,FALSE))</f>
        <v>0</v>
      </c>
      <c r="DR124" s="90">
        <f>IF(ISNA(VLOOKUP($B124,'[2]1516 Exp_Rev Access'!$F$7:$FS$310,101,FALSE)),"",VLOOKUP($B124,'[2]1516 Exp_Rev Access'!$F$7:$FS$310,101,FALSE))</f>
        <v>0</v>
      </c>
      <c r="DS124" s="90">
        <f>IF(ISNA(VLOOKUP($B124,'[2]1516 Exp_Rev Access'!$F$7:$FS$310,102,FALSE)),"",VLOOKUP($B124,'[2]1516 Exp_Rev Access'!$F$7:$FS$310,102,FALSE))</f>
        <v>0</v>
      </c>
      <c r="DT124" s="90">
        <f>IF(ISNA(VLOOKUP($B124,'[2]1516 Exp_Rev Access'!$F$7:$FS$310,103,FALSE)),"",VLOOKUP($B124,'[2]1516 Exp_Rev Access'!$F$7:$FS$310,103,FALSE))</f>
        <v>0</v>
      </c>
      <c r="DU124" s="90">
        <f>IF(ISNA(VLOOKUP($B124,'[2]1516 Exp_Rev Access'!$F$7:$FS$310,104,FALSE)),"",VLOOKUP($B124,'[2]1516 Exp_Rev Access'!$F$7:$FS$310,104,FALSE))</f>
        <v>0</v>
      </c>
      <c r="DV124" s="90">
        <f>IF(ISNA(VLOOKUP($B124,'[2]1516 Exp_Rev Access'!$F$7:$FS$310,105,FALSE)),"",VLOOKUP($B124,'[2]1516 Exp_Rev Access'!$F$7:$FS$310,105,FALSE))</f>
        <v>0</v>
      </c>
      <c r="DW124" s="90">
        <f>IF(ISNA(VLOOKUP($B124,'[2]1516 Exp_Rev Access'!$F$7:$FS$310,106,FALSE)),"",VLOOKUP($B124,'[2]1516 Exp_Rev Access'!$F$7:$FS$310,106,FALSE))</f>
        <v>0</v>
      </c>
      <c r="DX124" s="90">
        <f>IF(ISNA(VLOOKUP($B124,'[2]1516 Exp_Rev Access'!$F$7:$FS$310,107,FALSE)),"",VLOOKUP($B124,'[2]1516 Exp_Rev Access'!$F$7:$FS$310,107,FALSE))</f>
        <v>0</v>
      </c>
      <c r="DY124" s="90">
        <f>IF(ISNA(VLOOKUP($B124,'[2]1516 Exp_Rev Access'!$F$7:$FS$310,108,FALSE)),"",VLOOKUP($B124,'[2]1516 Exp_Rev Access'!$F$7:$FS$310,108,FALSE))</f>
        <v>0</v>
      </c>
      <c r="DZ124" s="90">
        <f>IF(ISNA(VLOOKUP($B124,'[2]1516 Exp_Rev Access'!$F$7:$FS$310,109,FALSE)),"",VLOOKUP($B124,'[2]1516 Exp_Rev Access'!$F$7:$FS$310,109,FALSE))</f>
        <v>0</v>
      </c>
      <c r="EA124" s="90">
        <f>IF(ISNA(VLOOKUP($B124,'[2]1516 Exp_Rev Access'!$F$7:$FS$310,110,FALSE)),"",VLOOKUP($B124,'[2]1516 Exp_Rev Access'!$F$7:$FS$310,110,FALSE))</f>
        <v>0</v>
      </c>
      <c r="EB124" s="90">
        <f>IF(ISNA(VLOOKUP($B124,'[2]1516 Exp_Rev Access'!$F$7:$FS$310,111,FALSE)),"",VLOOKUP($B124,'[2]1516 Exp_Rev Access'!$F$7:$FS$310,111,FALSE))</f>
        <v>0</v>
      </c>
      <c r="EC124" s="90">
        <f>IF(ISNA(VLOOKUP($B124,'[2]1516 Exp_Rev Access'!$F$7:$FS$310,112,FALSE)),"",VLOOKUP($B124,'[2]1516 Exp_Rev Access'!$F$7:$FS$310,112,FALSE))</f>
        <v>0</v>
      </c>
      <c r="ED124" s="90">
        <f>IF(ISNA(VLOOKUP($B124,'[2]1516 Exp_Rev Access'!$F$7:$FS$310,113,FALSE)),"",VLOOKUP($B124,'[2]1516 Exp_Rev Access'!$F$7:$FS$310,113,FALSE))</f>
        <v>0</v>
      </c>
      <c r="EE124" s="90">
        <f>IF(ISNA(VLOOKUP($B124,'[2]1516 Exp_Rev Access'!$F$7:$FS$310,114,FALSE)),"",VLOOKUP($B124,'[2]1516 Exp_Rev Access'!$F$7:$FS$310,114,FALSE))</f>
        <v>0</v>
      </c>
      <c r="EF124" s="90">
        <f>IF(ISNA(VLOOKUP($B124,'[2]1516 Exp_Rev Access'!$F$7:$FS$310,115,FALSE)),"",VLOOKUP($B124,'[2]1516 Exp_Rev Access'!$F$7:$FS$310,115,FALSE))</f>
        <v>0</v>
      </c>
      <c r="EG124" s="90">
        <f>IF(ISNA(VLOOKUP($B124,'[2]1516 Exp_Rev Access'!$F$7:$FS$310,116,FALSE)),"",VLOOKUP($B124,'[2]1516 Exp_Rev Access'!$F$7:$FS$310,116,FALSE))</f>
        <v>0</v>
      </c>
      <c r="EH124" s="90">
        <f>IF(ISNA(VLOOKUP($B124,'[2]1516 Exp_Rev Access'!$F$7:$FS$310,117,FALSE)),"",VLOOKUP($B124,'[2]1516 Exp_Rev Access'!$F$7:$FS$310,117,FALSE))</f>
        <v>0</v>
      </c>
      <c r="EI124" s="90">
        <f>IF(ISNA(VLOOKUP($B124,'[2]1516 Exp_Rev Access'!$F$7:$FS$310,118,FALSE)),"",VLOOKUP($B124,'[2]1516 Exp_Rev Access'!$F$7:$FS$310,118,FALSE))</f>
        <v>0</v>
      </c>
      <c r="EJ124" s="90">
        <f>IF(ISNA(VLOOKUP($B124,'[2]1516 Exp_Rev Access'!$F$7:$FS$310,119,FALSE)),"",VLOOKUP($B124,'[2]1516 Exp_Rev Access'!$F$7:$FS$310,119,FALSE))</f>
        <v>0</v>
      </c>
      <c r="EK124" s="90">
        <f>IF(ISNA(VLOOKUP($B124,'[2]1516 Exp_Rev Access'!$F$7:$FS$310,120,FALSE)),"",VLOOKUP($B124,'[2]1516 Exp_Rev Access'!$F$7:$FS$310,120,FALSE))</f>
        <v>0</v>
      </c>
      <c r="EL124" s="90">
        <f>IF(ISNA(VLOOKUP($B124,'[2]1516 Exp_Rev Access'!$F$7:$FS$310,121,FALSE)),"",VLOOKUP($B124,'[2]1516 Exp_Rev Access'!$F$7:$FS$310,121,FALSE))</f>
        <v>0</v>
      </c>
      <c r="EM124" s="90">
        <f>IF(ISNA(VLOOKUP($B124,'[2]1516 Exp_Rev Access'!$F$7:$FS$310,122,FALSE)),"",VLOOKUP($B124,'[2]1516 Exp_Rev Access'!$F$7:$FS$310,122,FALSE))</f>
        <v>0</v>
      </c>
      <c r="EN124" s="90">
        <f>IF(ISNA(VLOOKUP($B124,'[2]1516 Exp_Rev Access'!$F$7:$FS$310,123,FALSE)),"",VLOOKUP($B124,'[2]1516 Exp_Rev Access'!$F$7:$FS$310,123,FALSE))</f>
        <v>13215.91</v>
      </c>
      <c r="EO124" s="90">
        <f>IF(ISNA(VLOOKUP($B124,'[2]1516 Exp_Rev Access'!$F$7:$FS$310,124,FALSE)),"",VLOOKUP($B124,'[2]1516 Exp_Rev Access'!$F$7:$FS$310,124,FALSE))</f>
        <v>0</v>
      </c>
      <c r="EP124" s="90">
        <f>IF(ISNA(VLOOKUP($B124,'[2]1516 Exp_Rev Access'!$F$7:$FS$310,125,FALSE)),"",VLOOKUP($B124,'[2]1516 Exp_Rev Access'!$F$7:$FS$310,125,FALSE))</f>
        <v>0</v>
      </c>
      <c r="EQ124" s="90">
        <f>IF(ISNA(VLOOKUP($B124,'[2]1516 Exp_Rev Access'!$F$7:$FS$310,126,FALSE)),"",VLOOKUP($B124,'[2]1516 Exp_Rev Access'!$F$7:$FS$310,126,FALSE))</f>
        <v>0</v>
      </c>
      <c r="ER124" s="90">
        <f>IF(ISNA(VLOOKUP($B124,'[2]1516 Exp_Rev Access'!$F$7:$FS$310,127,FALSE)),"",VLOOKUP($B124,'[2]1516 Exp_Rev Access'!$F$7:$FS$310,127,FALSE))</f>
        <v>0</v>
      </c>
      <c r="ES124" s="90">
        <f>IF(ISNA(VLOOKUP($B124,'[2]1516 Exp_Rev Access'!$F$7:$FS$310,128,FALSE)),"",VLOOKUP($B124,'[2]1516 Exp_Rev Access'!$F$7:$FS$310,128,FALSE))</f>
        <v>0</v>
      </c>
      <c r="ET124" s="90">
        <f>IF(ISNA(VLOOKUP($B124,'[2]1516 Exp_Rev Access'!$F$7:$FS$310,129,FALSE)),"",VLOOKUP($B124,'[2]1516 Exp_Rev Access'!$F$7:$FS$310,129,FALSE))</f>
        <v>0</v>
      </c>
      <c r="EU124" s="90">
        <f>IF(ISNA(VLOOKUP($B124,'[2]1516 Exp_Rev Access'!$F$7:$FS$310,130,FALSE)),"",VLOOKUP($B124,'[2]1516 Exp_Rev Access'!$F$7:$FS$310,130,FALSE))</f>
        <v>0</v>
      </c>
      <c r="EV124" s="90">
        <f>IF(ISNA(VLOOKUP($B124,'[2]1516 Exp_Rev Access'!$F$7:$FS$310,131,FALSE)),"",VLOOKUP($B124,'[2]1516 Exp_Rev Access'!$F$7:$FS$310,131,FALSE))</f>
        <v>0</v>
      </c>
      <c r="EW124" s="90">
        <f>IF(ISNA(VLOOKUP($B124,'[2]1516 Exp_Rev Access'!$F$7:$FS$310,132,FALSE)),"",VLOOKUP($B124,'[2]1516 Exp_Rev Access'!$F$7:$FS$310,132,FALSE))</f>
        <v>0</v>
      </c>
      <c r="EX124" s="90">
        <f>IF(ISNA(VLOOKUP($B124,'[2]1516 Exp_Rev Access'!$F$7:$FS$310,133,FALSE)),"",VLOOKUP($B124,'[2]1516 Exp_Rev Access'!$F$7:$FS$310,133,FALSE))</f>
        <v>0</v>
      </c>
      <c r="EY124" s="90">
        <f>IF(ISNA(VLOOKUP($B124,'[2]1516 Exp_Rev Access'!$F$7:$FS$310,134,FALSE)),"",VLOOKUP($B124,'[2]1516 Exp_Rev Access'!$F$7:$FS$310,134,FALSE))</f>
        <v>0</v>
      </c>
      <c r="EZ124" s="90">
        <f>IF(ISNA(VLOOKUP($B124,'[2]1516 Exp_Rev Access'!$F$7:$FS$310,135,FALSE)),"",VLOOKUP($B124,'[2]1516 Exp_Rev Access'!$F$7:$FS$310,135,FALSE))</f>
        <v>0</v>
      </c>
      <c r="FA124" s="90">
        <f>IF(ISNA(VLOOKUP($B124,'[2]1516 Exp_Rev Access'!$F$7:$FS$310,136,FALSE)),"",VLOOKUP($B124,'[2]1516 Exp_Rev Access'!$F$7:$FS$310,136,FALSE))</f>
        <v>0</v>
      </c>
      <c r="FB124" s="90">
        <f>IF(ISNA(VLOOKUP($B124,'[2]1516 Exp_Rev Access'!$F$7:$FS$310,137,FALSE)),"",VLOOKUP($B124,'[2]1516 Exp_Rev Access'!$F$7:$FS$310,137,FALSE))</f>
        <v>0</v>
      </c>
      <c r="FC124" s="90">
        <f>IF(ISNA(VLOOKUP($B124,'[2]1516 Exp_Rev Access'!$F$7:$FS$310,138,FALSE)),"",VLOOKUP($B124,'[2]1516 Exp_Rev Access'!$F$7:$FS$310,138,FALSE))</f>
        <v>0</v>
      </c>
      <c r="FD124" s="90">
        <f>IF(ISNA(VLOOKUP($B124,'[2]1516 Exp_Rev Access'!$F$7:$FS$310,139,FALSE)),"",VLOOKUP($B124,'[2]1516 Exp_Rev Access'!$F$7:$FS$310,139,FALSE))</f>
        <v>0</v>
      </c>
      <c r="FE124" s="90">
        <f>IF(ISNA(VLOOKUP($B124,'[2]1516 Exp_Rev Access'!$F$7:$FS$310,140,FALSE)),"",VLOOKUP($B124,'[2]1516 Exp_Rev Access'!$F$7:$FS$310,140,FALSE))</f>
        <v>0</v>
      </c>
      <c r="FF124" s="90">
        <f>IF(ISNA(VLOOKUP($B124,'[2]1516 Exp_Rev Access'!$F$7:$FS$310,141,FALSE)),"",VLOOKUP($B124,'[2]1516 Exp_Rev Access'!$F$7:$FS$310,141,FALSE))</f>
        <v>0</v>
      </c>
      <c r="FG124" s="90">
        <f>IF(ISNA(VLOOKUP($B124,'[2]1516 Exp_Rev Access'!$F$7:$FS$310,142,FALSE)),"",VLOOKUP($B124,'[2]1516 Exp_Rev Access'!$F$7:$FS$310,142,FALSE))</f>
        <v>0</v>
      </c>
      <c r="FH124" s="90">
        <f>IF(ISNA(VLOOKUP($B124,'[2]1516 Exp_Rev Access'!$F$7:$FS$310,143,FALSE)),"",VLOOKUP($B124,'[2]1516 Exp_Rev Access'!$F$7:$FS$310,143,FALSE))</f>
        <v>0</v>
      </c>
      <c r="FI124" s="90">
        <f>IF(ISNA(VLOOKUP($B124,'[2]1516 Exp_Rev Access'!$F$7:$FS$310,144,FALSE)),"",VLOOKUP($B124,'[2]1516 Exp_Rev Access'!$F$7:$FS$310,144,FALSE))</f>
        <v>0</v>
      </c>
      <c r="FJ124" s="90">
        <f>IF(ISNA(VLOOKUP($B124,'[2]1516 Exp_Rev Access'!$F$7:$FS$310,145,FALSE)),"",VLOOKUP($B124,'[2]1516 Exp_Rev Access'!$F$7:$FS$310,145,FALSE))</f>
        <v>0</v>
      </c>
      <c r="FK124" s="90">
        <f>IF(ISNA(VLOOKUP($B124,'[2]1516 Exp_Rev Access'!$F$7:$FS$310,146,FALSE)),"",VLOOKUP($B124,'[2]1516 Exp_Rev Access'!$F$7:$FS$310,146,FALSE))</f>
        <v>0</v>
      </c>
      <c r="FL124" s="90">
        <f>IF(ISNA(VLOOKUP($B124,'[2]1516 Exp_Rev Access'!$F$7:$FS$310,1147,FALSE)),"",VLOOKUP($B124,'[2]1516 Exp_Rev Access'!$F$7:$FS$310,147,FALSE))</f>
        <v>0</v>
      </c>
      <c r="FM124" s="90">
        <f>IF(ISNA(VLOOKUP($B124,'[2]1516 Exp_Rev Access'!$F$7:$FS$310,148,FALSE)),"",VLOOKUP($B124,'[2]1516 Exp_Rev Access'!$F$7:$FS$310,148,FALSE))</f>
        <v>0</v>
      </c>
      <c r="FN124" s="90">
        <f>IF(ISNA(VLOOKUP($B124,'[2]1516 Exp_Rev Access'!$F$7:$FS$310,149,FALSE)),"",VLOOKUP($B124,'[2]1516 Exp_Rev Access'!$F$7:$FS$310,149,FALSE))</f>
        <v>0</v>
      </c>
      <c r="FO124" s="90">
        <f>IF(ISNA(VLOOKUP($B124,'[2]1516 Exp_Rev Access'!$F$7:$FS$310,150,FALSE)),"",VLOOKUP($B124,'[2]1516 Exp_Rev Access'!$F$7:$FS$310,150,FALSE))</f>
        <v>0</v>
      </c>
      <c r="FP124" s="90">
        <f>IF(ISNA(VLOOKUP($B124,'[2]1516 Exp_Rev Access'!$F$7:$FS$310,151,FALSE)),"",VLOOKUP($B124,'[2]1516 Exp_Rev Access'!$F$7:$FS$310,151,FALSE))</f>
        <v>0</v>
      </c>
      <c r="FQ124" s="90">
        <f>IF(ISNA(VLOOKUP($B124,'[2]1516 Exp_Rev Access'!$F$7:$FS$310,152,FALSE)),"",VLOOKUP($B124,'[2]1516 Exp_Rev Access'!$F$7:$FS$310,152,FALSE))</f>
        <v>0</v>
      </c>
      <c r="FR124" s="90">
        <f>IF(ISNA(VLOOKUP($B124,'[2]1516 Exp_Rev Access'!$F$7:$FS$310,153,FALSE)),"",VLOOKUP($B124,'[2]1516 Exp_Rev Access'!$F$7:$FS$310,153,FALSE))</f>
        <v>3355.78</v>
      </c>
      <c r="FS124" s="53">
        <f t="shared" si="330"/>
        <v>194330.21000000002</v>
      </c>
      <c r="FT124" s="92">
        <f t="shared" si="331"/>
        <v>8.3955454691416076E-2</v>
      </c>
      <c r="FU124" s="53">
        <f t="shared" si="332"/>
        <v>1325.7621094282988</v>
      </c>
      <c r="FV124" s="90">
        <f>IF(ISNA(VLOOKUP($B124,'[2]1516 Exp_Rev Access'!$F$7:$FS$310,154,FALSE)),"",VLOOKUP($B124,'[2]1516 Exp_Rev Access'!$F$7:$FS$310,154,FALSE))</f>
        <v>0</v>
      </c>
      <c r="FW124" s="90">
        <f>IF(ISNA(VLOOKUP($B124,'[2]1516 Exp_Rev Access'!$F$7:$FS$310,155,FALSE)),"",VLOOKUP($B124,'[2]1516 Exp_Rev Access'!$F$7:$FS$310,155,FALSE))</f>
        <v>0</v>
      </c>
      <c r="FX124" s="90">
        <f>IF(ISNA(VLOOKUP($B124,'[2]1516 Exp_Rev Access'!$F$7:$FS$310,156,FALSE)),"",VLOOKUP($B124,'[2]1516 Exp_Rev Access'!$F$7:$FS$310,156,FALSE))</f>
        <v>0</v>
      </c>
      <c r="FY124" s="90">
        <f>IF(ISNA(VLOOKUP($B124,'[2]1516 Exp_Rev Access'!$F$7:$FS$310,157,FALSE)),"",VLOOKUP($B124,'[2]1516 Exp_Rev Access'!$F$7:$FS$310,157,FALSE))</f>
        <v>0</v>
      </c>
      <c r="FZ124" s="90">
        <f>IF(ISNA(VLOOKUP($B124,'[2]1516 Exp_Rev Access'!$F$7:$FS$310,158,FALSE)),"",VLOOKUP($B124,'[2]1516 Exp_Rev Access'!$F$7:$FS$310,158,FALSE))</f>
        <v>0</v>
      </c>
      <c r="GA124" s="90">
        <f>IF(ISNA(VLOOKUP($B124,'[2]1516 Exp_Rev Access'!$F$7:$FS$310,159,FALSE)),"",VLOOKUP($B124,'[2]1516 Exp_Rev Access'!$F$7:$FS$310,159,FALSE))</f>
        <v>0</v>
      </c>
      <c r="GB124" s="90">
        <f>IF(ISNA(VLOOKUP($B124,'[2]1516 Exp_Rev Access'!$F$7:$FS$310,160,FALSE)),"",VLOOKUP($B124,'[2]1516 Exp_Rev Access'!$F$7:$FS$310,160,FALSE))</f>
        <v>0</v>
      </c>
      <c r="GC124" s="90">
        <f>IF(ISNA(VLOOKUP($B124,'[2]1516 Exp_Rev Access'!$F$7:$FS$310,161,FALSE)),"",VLOOKUP($B124,'[2]1516 Exp_Rev Access'!$F$7:$FS$310,161,FALSE))</f>
        <v>0</v>
      </c>
      <c r="GD124" s="90">
        <f>IF(ISNA(VLOOKUP($B124,'[2]1516 Exp_Rev Access'!$F$7:$FS$310,162,FALSE)),"",VLOOKUP($B124,'[2]1516 Exp_Rev Access'!$F$7:$FS$310,162,FALSE))</f>
        <v>0</v>
      </c>
      <c r="GE124" s="90">
        <f>IF(ISNA(VLOOKUP($B124,'[2]1516 Exp_Rev Access'!$F$7:$FS$310,163,FALSE)),"",VLOOKUP($B124,'[2]1516 Exp_Rev Access'!$F$7:$FS$310,163,FALSE))</f>
        <v>0</v>
      </c>
      <c r="GF124" s="90">
        <f>IF(ISNA(VLOOKUP($B124,'[2]1516 Exp_Rev Access'!$F$7:$FS$310,164,FALSE)),"",VLOOKUP($B124,'[2]1516 Exp_Rev Access'!$F$7:$FS$310,164,FALSE))</f>
        <v>0</v>
      </c>
      <c r="GG124" s="90">
        <f>IF(ISNA(VLOOKUP($B124,'[2]1516 Exp_Rev Access'!$F$7:$FS$310,165,FALSE)),"",VLOOKUP($B124,'[2]1516 Exp_Rev Access'!$F$7:$FS$310,165,FALSE))</f>
        <v>0</v>
      </c>
      <c r="GH124" s="90">
        <f>IF(ISNA(VLOOKUP($B124,'[2]1516 Exp_Rev Access'!$F$7:$FS$310,166,FALSE)),"",VLOOKUP($B124,'[2]1516 Exp_Rev Access'!$F$7:$FS$310,166,FALSE))</f>
        <v>17470</v>
      </c>
      <c r="GI124" s="90">
        <f>IF(ISNA(VLOOKUP($B124,'[2]1516 Exp_Rev Access'!$F$7:$FS$310,167,FALSE)),"",VLOOKUP($B124,'[2]1516 Exp_Rev Access'!$F$7:$FS$310,167,FALSE))</f>
        <v>0</v>
      </c>
      <c r="GJ124" s="90">
        <f>IF(ISNA(VLOOKUP($B124,'[2]1516 Exp_Rev Access'!$F$7:$FS$310,168,FALSE)),"",VLOOKUP($B124,'[2]1516 Exp_Rev Access'!$F$7:$FS$310,168,FALSE))</f>
        <v>0</v>
      </c>
      <c r="GK124" s="90">
        <f>IF(ISNA(VLOOKUP($B124,'[2]1516 Exp_Rev Access'!$F$7:$FS$310,169,FALSE)),"",VLOOKUP($B124,'[2]1516 Exp_Rev Access'!$F$7:$FS$310,169,FALSE))</f>
        <v>153.1</v>
      </c>
      <c r="GL124" s="90">
        <f>IF(ISNA(VLOOKUP($B124,'[2]1516 Exp_Rev Access'!$F$7:$FS$310,170,FALSE)),"",VLOOKUP($B124,'[2]1516 Exp_Rev Access'!$F$7:$FS$310,170,FALSE))</f>
        <v>5000</v>
      </c>
      <c r="GM124" s="90">
        <f>IF(ISNA(VLOOKUP($B124,'[2]1516 Exp_Rev Access'!$F$7:$FT$310,171,FALSE)),"",VLOOKUP($B124,'[2]1516 Exp_Rev Access'!$F$7:$FT$310,171,FALSE))</f>
        <v>0</v>
      </c>
      <c r="GN124" s="90">
        <f>IF(ISNA(VLOOKUP($B124,'[2]1516 Exp_Rev Access'!$F$7:$FU$310,172,FALSE)),"",VLOOKUP($B124,'[2]1516 Exp_Rev Access'!$F$7:$FU$310,172,FALSE))</f>
        <v>0</v>
      </c>
      <c r="GO124" s="90">
        <f>IF(ISNA(VLOOKUP($B124,'[2]1516 Exp_Rev Access'!$F$7:$FV$310,173,FALSE)),"",VLOOKUP($B124,'[2]1516 Exp_Rev Access'!$F$7:$FV$310,173,FALSE))</f>
        <v>0</v>
      </c>
      <c r="GP124" s="90">
        <f>IF(ISNA(VLOOKUP($B124,'[2]1516 Exp_Rev Access'!$F$7:$GA$310,174,FALSE)),"",VLOOKUP($B124,'[2]1516 Exp_Rev Access'!$F$7:$GA$310,174,FALSE))</f>
        <v>0</v>
      </c>
      <c r="GQ124" s="90">
        <f>IF(ISNA(VLOOKUP($B124,'[2]1516 Exp_Rev Access'!$F$7:$GA$310,175,FALSE)),"",VLOOKUP($B124,'[2]1516 Exp_Rev Access'!$F$7:$GA$310,175,FALSE))</f>
        <v>0</v>
      </c>
      <c r="GR124" s="90">
        <f>IF(ISNA(VLOOKUP($B124,'[2]1516 Exp_Rev Access'!$F$7:$GA$310,176,FALSE)),"",VLOOKUP($B124,'[2]1516 Exp_Rev Access'!$F$7:$GA$310,176,FALSE))</f>
        <v>0</v>
      </c>
      <c r="GS124" s="90">
        <f>IF(ISNA(VLOOKUP($B124,'[2]1516 Exp_Rev Access'!$F$7:$GA$310,177,FALSE)),"",VLOOKUP($B124,'[2]1516 Exp_Rev Access'!$F$7:$GA$310,177,FALSE))</f>
        <v>0</v>
      </c>
      <c r="GT124" s="90">
        <f>IF(ISNA(VLOOKUP($B124,'[2]1516 Exp_Rev Access'!$F$7:$GA$310,178,FALSE)),"",VLOOKUP($B124,'[2]1516 Exp_Rev Access'!$F$7:$GA$310,178,FALSE))</f>
        <v>0</v>
      </c>
      <c r="GU124" s="53">
        <f t="shared" si="333"/>
        <v>22623.1</v>
      </c>
      <c r="GV124" s="92">
        <f t="shared" si="335"/>
        <v>9.7737384580059618E-3</v>
      </c>
      <c r="GW124" s="114">
        <f t="shared" si="334"/>
        <v>154.33960976940921</v>
      </c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</row>
    <row r="125" spans="1:222" x14ac:dyDescent="0.2">
      <c r="B125" s="87" t="s">
        <v>343</v>
      </c>
      <c r="C125" s="87" t="s">
        <v>344</v>
      </c>
      <c r="D125" s="88">
        <f>IF(ISNA(VLOOKUP($B125,'[2]1516 enrollment_Rev_Exp by size'!$A$6:$C$325,3,FALSE)),"",VLOOKUP($B125,'[2]1516 enrollment_Rev_Exp by size'!$A$6:$C$325,3,FALSE))</f>
        <v>68.599999999999994</v>
      </c>
      <c r="E125" s="89">
        <v>828815.65</v>
      </c>
      <c r="F125" s="67">
        <f t="shared" si="313"/>
        <v>828815.64999999991</v>
      </c>
      <c r="G125" s="67">
        <f t="shared" si="314"/>
        <v>0</v>
      </c>
      <c r="H125" s="90">
        <f>IF(ISNA(VLOOKUP($B125,'[2]1516 Exp_Rev Access'!$F$7:$FS$310,2,FALSE)),"",VLOOKUP($B125,'[2]1516 Exp_Rev Access'!$F$7:$FS$310,2,FALSE))</f>
        <v>78284.37</v>
      </c>
      <c r="I125" s="90">
        <f>IF(ISNA(VLOOKUP($B125,'[2]1516 Exp_Rev Access'!$F$7:$FS$310,3,FALSE)),"",VLOOKUP($B125,'[2]1516 Exp_Rev Access'!$F$7:$FS$310,3,FALSE))</f>
        <v>0</v>
      </c>
      <c r="J125" s="90">
        <f>IF(ISNA(VLOOKUP($B125,'[2]1516 Exp_Rev Access'!$F$7:$FS$310,4,FALSE)),"",VLOOKUP($B125,'[2]1516 Exp_Rev Access'!$F$7:$FS$310,4,FALSE))</f>
        <v>0</v>
      </c>
      <c r="K125" s="90">
        <f>IF(ISNA(VLOOKUP($B125,'[2]1516 Exp_Rev Access'!$F$7:$FS$310,5,FALSE)),"-",VLOOKUP($B125,'[2]1516 Exp_Rev Access'!$F$7:$FS$310,5,FALSE))</f>
        <v>1514.04</v>
      </c>
      <c r="L125" s="90">
        <f>IF(ISNA(VLOOKUP($B125,'[2]1516 Exp_Rev Access'!$F$7:$FS$310,6,FALSE)),"",VLOOKUP($B125,'[2]1516 Exp_Rev Access'!$F$7:$FS$310,6,FALSE))</f>
        <v>0</v>
      </c>
      <c r="M125" s="90">
        <f>IF(ISNA(VLOOKUP($B125,'[2]1516 Exp_Rev Access'!$F$7:$FS$310,7,FALSE)),"",VLOOKUP($B125,'[2]1516 Exp_Rev Access'!$F$7:$FS$310,7,FALSE))</f>
        <v>0</v>
      </c>
      <c r="N125" s="53">
        <f t="shared" si="315"/>
        <v>79798.409999999989</v>
      </c>
      <c r="O125" s="91">
        <f t="shared" si="316"/>
        <v>9.6280047318121939E-2</v>
      </c>
      <c r="P125" s="53">
        <f t="shared" si="317"/>
        <v>1163.2421282798832</v>
      </c>
      <c r="Q125" s="90">
        <f>IF(ISNA(VLOOKUP($B125,'[2]1516 Exp_Rev Access'!$F$7:$FS$310,8,FALSE)),"",VLOOKUP($B125,'[2]1516 Exp_Rev Access'!$F$7:$FS$310,8,FALSE))</f>
        <v>0</v>
      </c>
      <c r="R125" s="90">
        <f>IF(ISNA(VLOOKUP($B125,'[2]1516 Exp_Rev Access'!$F$7:$FS$310,9,FALSE)),"",VLOOKUP($B125,'[2]1516 Exp_Rev Access'!$F$7:$FS$310,9,FALSE))</f>
        <v>0</v>
      </c>
      <c r="S125" s="90">
        <f>IF(ISNA(VLOOKUP($B125,'[2]1516 Exp_Rev Access'!$F$7:$FS$310,10,FALSE)),"",VLOOKUP($B125,'[2]1516 Exp_Rev Access'!$F$7:$FS$310,10,FALSE))</f>
        <v>0</v>
      </c>
      <c r="T125" s="90">
        <f>IF(ISNA(VLOOKUP($B125,'[2]1516 Exp_Rev Access'!$F$7:$FS$310,11,FALSE)),"",VLOOKUP($B125,'[2]1516 Exp_Rev Access'!$F$7:$FS$310,11,FALSE))</f>
        <v>0</v>
      </c>
      <c r="U125" s="90">
        <f>IF(ISNA(VLOOKUP($B125,'[2]1516 Exp_Rev Access'!$F$7:$FS$310,12,FALSE)),"",VLOOKUP($B125,'[2]1516 Exp_Rev Access'!$F$7:$FS$310,12,FALSE))</f>
        <v>0</v>
      </c>
      <c r="V125" s="90">
        <f>IF(ISNA(VLOOKUP($B125,'[2]1516 Exp_Rev Access'!$F$7:$FS$310,13,FALSE)),"",VLOOKUP($B125,'[2]1516 Exp_Rev Access'!$F$7:$FS$310,13,FALSE))</f>
        <v>0</v>
      </c>
      <c r="W125" s="90">
        <f>IF(ISNA(VLOOKUP($B125,'[2]1516 Exp_Rev Access'!$F$7:$FS$310,14,FALSE)),"",VLOOKUP($B125,'[2]1516 Exp_Rev Access'!$F$7:$FS$310,14,FALSE))</f>
        <v>0</v>
      </c>
      <c r="X125" s="90">
        <f>IF(ISNA(VLOOKUP($B125,'[2]1516 Exp_Rev Access'!$F$7:$FS$310,15,FALSE)),"",VLOOKUP($B125,'[2]1516 Exp_Rev Access'!$F$7:$FS$310,15,FALSE))</f>
        <v>0</v>
      </c>
      <c r="Y125" s="90">
        <f>IF(ISNA(VLOOKUP($B125,'[2]1516 Exp_Rev Access'!$F$7:$FS$310,16,FALSE)),"",VLOOKUP($B125,'[2]1516 Exp_Rev Access'!$F$7:$FS$310,16,FALSE))</f>
        <v>0</v>
      </c>
      <c r="Z125" s="90">
        <f>IF(ISNA(VLOOKUP($B125,'[2]1516 Exp_Rev Access'!$F$7:$FS$310,17,FALSE)),"",VLOOKUP($B125,'[2]1516 Exp_Rev Access'!$F$7:$FS$310,17,FALSE))</f>
        <v>0</v>
      </c>
      <c r="AA125" s="90">
        <f>IF(ISNA(VLOOKUP($B125,'[2]1516 Exp_Rev Access'!$F$7:$FS$310,18,FALSE)),"",VLOOKUP($B125,'[2]1516 Exp_Rev Access'!$F$7:$FS$310,18,FALSE))</f>
        <v>0</v>
      </c>
      <c r="AB125" s="90">
        <f>IF(ISNA(VLOOKUP($B125,'[2]1516 Exp_Rev Access'!$F$7:$FS$310,19,FALSE)),"",VLOOKUP($B125,'[2]1516 Exp_Rev Access'!$F$7:$FS$310,19,FALSE))</f>
        <v>0</v>
      </c>
      <c r="AC125" s="90">
        <f>IF(ISNA(VLOOKUP($B125,'[2]1516 Exp_Rev Access'!$F$7:$FS$310,20,FALSE)),"",VLOOKUP($B125,'[2]1516 Exp_Rev Access'!$F$7:$FS$310,20,FALSE))</f>
        <v>0</v>
      </c>
      <c r="AD125" s="90">
        <f>IF(ISNA(VLOOKUP($B125,'[2]1516 Exp_Rev Access'!$F$7:$FS$310,21,FALSE)),"",VLOOKUP($B125,'[2]1516 Exp_Rev Access'!$F$7:$FS$310,21,FALSE))</f>
        <v>7474.95</v>
      </c>
      <c r="AE125" s="90">
        <f>IF(ISNA(VLOOKUP($B125,'[2]1516 Exp_Rev Access'!$F$7:$FS$310,22,FALSE)),"",VLOOKUP($B125,'[2]1516 Exp_Rev Access'!$F$7:$FS$310,22,FALSE))</f>
        <v>1132.42</v>
      </c>
      <c r="AF125" s="90">
        <f>IF(ISNA(VLOOKUP($B125,'[2]1516 Exp_Rev Access'!$F$7:$FS$310,23,FALSE)),"",VLOOKUP($B125,'[2]1516 Exp_Rev Access'!$F$7:$FS$310,23,FALSE))</f>
        <v>0</v>
      </c>
      <c r="AG125" s="90">
        <f>IF(ISNA(VLOOKUP($B125,'[2]1516 Exp_Rev Access'!$F$7:$FS$310,24,FALSE)),"",VLOOKUP($B125,'[2]1516 Exp_Rev Access'!$F$7:$FS$310,24,FALSE))</f>
        <v>1112.0999999999999</v>
      </c>
      <c r="AH125" s="90">
        <f>IF(ISNA(VLOOKUP($B125,'[2]1516 Exp_Rev Access'!$F$7:$FS$310,25,FALSE)),"",VLOOKUP($B125,'[2]1516 Exp_Rev Access'!$F$7:$FS$310,25,FALSE))</f>
        <v>-1</v>
      </c>
      <c r="AI125" s="90">
        <f>IF(ISNA(VLOOKUP($B125,'[2]1516 Exp_Rev Access'!$F$7:$FS$310,26,FALSE)),"",VLOOKUP($B125,'[2]1516 Exp_Rev Access'!$F$7:$FS$310,26,FALSE))</f>
        <v>0</v>
      </c>
      <c r="AJ125" s="90">
        <f>IF(ISNA(VLOOKUP($B125,'[2]1516 Exp_Rev Access'!$F$7:$FS$310,27,FALSE)),"",VLOOKUP($B125,'[2]1516 Exp_Rev Access'!$F$7:$FS$310,27,FALSE))</f>
        <v>0</v>
      </c>
      <c r="AK125" s="90">
        <f>IF(ISNA(VLOOKUP($B125,'[2]1516 Exp_Rev Access'!$F$7:$FS$310,28,FALSE)),"",VLOOKUP($B125,'[2]1516 Exp_Rev Access'!$F$7:$FS$310,28,FALSE))</f>
        <v>0</v>
      </c>
      <c r="AL125" s="90">
        <f>IF(ISNA(VLOOKUP($B125,'[2]1516 Exp_Rev Access'!$F$7:$FS$310,29,FALSE)),"",VLOOKUP($B125,'[2]1516 Exp_Rev Access'!$F$7:$FS$310,29,FALSE))</f>
        <v>1322.16</v>
      </c>
      <c r="AM125" s="53">
        <f t="shared" si="318"/>
        <v>11040.63</v>
      </c>
      <c r="AN125" s="92">
        <f t="shared" si="319"/>
        <v>1.3320971919388828E-2</v>
      </c>
      <c r="AO125" s="68">
        <f t="shared" si="320"/>
        <v>160.94212827988338</v>
      </c>
      <c r="AP125" s="90">
        <f>IF(ISNA(VLOOKUP($B125,'[2]1516 Exp_Rev Access'!$F$7:$FS$310,30,FALSE)),"",VLOOKUP($B125,'[2]1516 Exp_Rev Access'!$F$7:$FS$310,30,FALSE))</f>
        <v>547352</v>
      </c>
      <c r="AQ125" s="90">
        <f>IF(ISNA(VLOOKUP($B125,'[2]1516 Exp_Rev Access'!$F$7:$FS$310,31,FALSE)),"",VLOOKUP($B125,'[2]1516 Exp_Rev Access'!$F$7:$FS$310,31,FALSE))</f>
        <v>3193.97</v>
      </c>
      <c r="AR125" s="90">
        <f>IF(ISNA(VLOOKUP($B125,'[2]1516 Exp_Rev Access'!$F$7:$FS$310,32,FALSE)),"",VLOOKUP($B125,'[2]1516 Exp_Rev Access'!$F$7:$FS$310,32,FALSE))</f>
        <v>46192.800000000003</v>
      </c>
      <c r="AS125" s="90">
        <f>IF(ISNA(VLOOKUP($B125,'[2]1516 Exp_Rev Access'!$F$7:$FS$310,33,FALSE)),"",VLOOKUP($B125,'[2]1516 Exp_Rev Access'!$F$7:$FS$310,33,FALSE))</f>
        <v>0</v>
      </c>
      <c r="AT125" s="90">
        <f>IF(ISNA(VLOOKUP($B125,'[2]1516 Exp_Rev Access'!$F$7:$FS$310,34,FALSE)),"",VLOOKUP($B125,'[2]1516 Exp_Rev Access'!$F$7:$FS$310,34,FALSE))</f>
        <v>0</v>
      </c>
      <c r="AU125" s="53">
        <f t="shared" si="321"/>
        <v>596738.77</v>
      </c>
      <c r="AV125" s="93">
        <f t="shared" si="322"/>
        <v>0.71998974681522965</v>
      </c>
      <c r="AW125" s="53">
        <f t="shared" si="323"/>
        <v>8698.8158892128286</v>
      </c>
      <c r="AX125" s="90">
        <f>IF(ISNA(VLOOKUP($B125,'[2]1516 Exp_Rev Access'!$F$7:$FS$310,35,FALSE)),"",VLOOKUP($B125,'[2]1516 Exp_Rev Access'!$F$7:$FS$310,35,FALSE))</f>
        <v>0</v>
      </c>
      <c r="AY125" s="90">
        <f>IF(ISNA(VLOOKUP($B125,'[2]1516 Exp_Rev Access'!$F$7:$FS$310,36,FALSE)),"",VLOOKUP($B125,'[2]1516 Exp_Rev Access'!$F$7:$FS$310,36,FALSE))</f>
        <v>45129.57</v>
      </c>
      <c r="AZ125" s="90">
        <f>IF(ISNA(VLOOKUP($B125,'[2]1516 Exp_Rev Access'!$F$7:$FS$310,37,FALSE)),"",VLOOKUP($B125,'[2]1516 Exp_Rev Access'!$F$7:$FS$310,37,FALSE))</f>
        <v>0</v>
      </c>
      <c r="BA125" s="90">
        <f>IF(ISNA(VLOOKUP($B125,'[2]1516 Exp_Rev Access'!$F$7:$FS$310,38,FALSE)),"",VLOOKUP($B125,'[2]1516 Exp_Rev Access'!$F$7:$FS$310,38,FALSE))</f>
        <v>0</v>
      </c>
      <c r="BB125" s="90">
        <f>IF(ISNA(VLOOKUP($B125,'[2]1516 Exp_Rev Access'!$F$7:$FS$310,39,FALSE)),"",VLOOKUP($B125,'[2]1516 Exp_Rev Access'!$F$7:$FS$310,39,FALSE))</f>
        <v>0</v>
      </c>
      <c r="BC125" s="90">
        <f>IF(ISNA(VLOOKUP($B125,'[2]1516 Exp_Rev Access'!$F$7:$FS$310,40,FALSE)),"",VLOOKUP($B125,'[2]1516 Exp_Rev Access'!$F$7:$FS$310,40,FALSE))</f>
        <v>17004.54</v>
      </c>
      <c r="BD125" s="90">
        <f>IF(ISNA(VLOOKUP($B125,'[2]1516 Exp_Rev Access'!$F$7:$FS$310,41,FALSE)),"",VLOOKUP($B125,'[2]1516 Exp_Rev Access'!$F$7:$FS$310,41,FALSE))</f>
        <v>0</v>
      </c>
      <c r="BE125" s="90">
        <f>IF(ISNA(VLOOKUP($B125,'[2]1516 Exp_Rev Access'!$F$7:$FS$310,42,FALSE)),"",VLOOKUP($B125,'[2]1516 Exp_Rev Access'!$F$7:$FS$310,42,FALSE))</f>
        <v>0</v>
      </c>
      <c r="BF125" s="90">
        <f>IF(ISNA(VLOOKUP($B125,'[2]1516 Exp_Rev Access'!$F$7:$FS$310,43,FALSE)),"",VLOOKUP($B125,'[2]1516 Exp_Rev Access'!$F$7:$FS$310,43,FALSE))</f>
        <v>0</v>
      </c>
      <c r="BG125" s="90">
        <f>IF(ISNA(VLOOKUP($B125,'[2]1516 Exp_Rev Access'!$F$7:$FS$310,44,FALSE)),"",VLOOKUP($B125,'[2]1516 Exp_Rev Access'!$F$7:$FS$310,44,FALSE))</f>
        <v>0</v>
      </c>
      <c r="BH125" s="90">
        <f>IF(ISNA(VLOOKUP($B125,'[2]1516 Exp_Rev Access'!$F$7:$FS$310,45,FALSE)),"",VLOOKUP($B125,'[2]1516 Exp_Rev Access'!$F$7:$FS$310,45,FALSE))</f>
        <v>0</v>
      </c>
      <c r="BI125" s="90">
        <f>IF(ISNA(VLOOKUP($B125,'[2]1516 Exp_Rev Access'!$F$7:$FS$310,46,FALSE)),"",VLOOKUP($B125,'[2]1516 Exp_Rev Access'!$F$7:$FS$310,46,FALSE))</f>
        <v>0</v>
      </c>
      <c r="BJ125" s="90">
        <f>IF(ISNA(VLOOKUP($B125,'[2]1516 Exp_Rev Access'!$F$7:$FS$310,47,FALSE)),"",VLOOKUP($B125,'[2]1516 Exp_Rev Access'!$F$7:$FS$310,47,FALSE))</f>
        <v>984.48</v>
      </c>
      <c r="BK125" s="90">
        <f>IF(ISNA(VLOOKUP($B125,'[2]1516 Exp_Rev Access'!$F$7:$FS$310,48,FALSE)),"",VLOOKUP($B125,'[2]1516 Exp_Rev Access'!$F$7:$FS$310,48,FALSE))</f>
        <v>0</v>
      </c>
      <c r="BL125" s="90">
        <f>IF(ISNA(VLOOKUP($B125,'[2]1516 Exp_Rev Access'!$F$7:$FS$310,49,FALSE)),"",VLOOKUP($B125,'[2]1516 Exp_Rev Access'!$F$7:$FS$310,49,FALSE))</f>
        <v>0</v>
      </c>
      <c r="BM125" s="90">
        <f>IF(ISNA(VLOOKUP($B125,'[2]1516 Exp_Rev Access'!$F$7:$FS$310,50,FALSE)),"",VLOOKUP($B125,'[2]1516 Exp_Rev Access'!$F$7:$FS$310,50,FALSE))</f>
        <v>0</v>
      </c>
      <c r="BN125" s="90">
        <f>IF(ISNA(VLOOKUP($B125,'[2]1516 Exp_Rev Access'!$F$7:$FS$310,51,FALSE)),"",VLOOKUP($B125,'[2]1516 Exp_Rev Access'!$F$7:$FS$310,51,FALSE))</f>
        <v>0</v>
      </c>
      <c r="BO125" s="90">
        <f>IF(ISNA(VLOOKUP($B125,'[2]1516 Exp_Rev Access'!$F$7:$FS$310,52,FALSE)),"",VLOOKUP($B125,'[2]1516 Exp_Rev Access'!$F$7:$FS$310,52,FALSE))</f>
        <v>0</v>
      </c>
      <c r="BP125" s="90">
        <f>IF(ISNA(VLOOKUP($B125,'[2]1516 Exp_Rev Access'!$F$7:$FS$310,53,FALSE)),"",VLOOKUP($B125,'[2]1516 Exp_Rev Access'!$F$7:$FS$310,53,FALSE))</f>
        <v>0</v>
      </c>
      <c r="BQ125" s="90">
        <f>IF(ISNA(VLOOKUP($B125,'[2]1516 Exp_Rev Access'!$F$7:$FS$310,54,FALSE)),"",VLOOKUP($B125,'[2]1516 Exp_Rev Access'!$F$7:$FS$310,54,FALSE))</f>
        <v>0</v>
      </c>
      <c r="BR125" s="90">
        <f>IF(ISNA(VLOOKUP($B125,'[2]1516 Exp_Rev Access'!$F$7:$FS$310,55,FALSE)),"",VLOOKUP($B125,'[2]1516 Exp_Rev Access'!$F$7:$FS$310,55,FALSE))</f>
        <v>0</v>
      </c>
      <c r="BS125" s="90">
        <f>IF(ISNA(VLOOKUP($B125,'[2]1516 Exp_Rev Access'!$F$7:$FS$310,56,FALSE)),"",VLOOKUP($B125,'[2]1516 Exp_Rev Access'!$F$7:$FS$310,56,FALSE))</f>
        <v>0</v>
      </c>
      <c r="BT125" s="90">
        <f>IF(ISNA(VLOOKUP($B125,'[2]1516 Exp_Rev Access'!$F$7:$FS$310,57,FALSE)),"",VLOOKUP($B125,'[2]1516 Exp_Rev Access'!$F$7:$FS$310,57,FALSE))</f>
        <v>0</v>
      </c>
      <c r="BU125" s="90">
        <f>IF(ISNA(VLOOKUP($B125,'[2]1516 Exp_Rev Access'!$F$7:$FS$310,58,FALSE)),"",VLOOKUP($B125,'[2]1516 Exp_Rev Access'!$F$7:$FS$310,58,FALSE))</f>
        <v>0</v>
      </c>
      <c r="BV125" s="53">
        <f t="shared" si="324"/>
        <v>63118.590000000004</v>
      </c>
      <c r="BW125" s="92">
        <f t="shared" si="325"/>
        <v>7.6155161886723541E-2</v>
      </c>
      <c r="BX125" s="68">
        <f t="shared" si="326"/>
        <v>920.09606413994186</v>
      </c>
      <c r="BY125" s="90">
        <f>IF(ISNA(VLOOKUP($B125,'[2]1516 Exp_Rev Access'!$F$7:$FS$310,59,FALSE)),"",VLOOKUP($B125,'[2]1516 Exp_Rev Access'!$F$7:$FS$310,59,FALSE))</f>
        <v>0</v>
      </c>
      <c r="BZ125" s="90">
        <f>IF(ISNA(VLOOKUP($B125,'[2]1516 Exp_Rev Access'!$F$7:$FS$310,60,FALSE)),"",VLOOKUP($B125,'[2]1516 Exp_Rev Access'!$F$7:$FS$310,60,FALSE))</f>
        <v>0</v>
      </c>
      <c r="CA125" s="90">
        <f>IF(ISNA(VLOOKUP($B125,'[2]1516 Exp_Rev Access'!$F$7:$FS$310,61,FALSE)),"",VLOOKUP($B125,'[2]1516 Exp_Rev Access'!$F$7:$FS$310,61,FALSE))</f>
        <v>0</v>
      </c>
      <c r="CB125" s="90">
        <f>IF(ISNA(VLOOKUP($B125,'[2]1516 Exp_Rev Access'!$F$7:$FS$310,62,FALSE)),"",VLOOKUP($B125,'[2]1516 Exp_Rev Access'!$F$7:$FS$310,62,FALSE))</f>
        <v>0</v>
      </c>
      <c r="CC125" s="90">
        <f>IF(ISNA(VLOOKUP($B125,'[2]1516 Exp_Rev Access'!$F$7:$FS$310,63,FALSE)),"",VLOOKUP($B125,'[2]1516 Exp_Rev Access'!$F$7:$FS$310,63,FALSE))</f>
        <v>1015.7</v>
      </c>
      <c r="CD125" s="90">
        <f>IF(ISNA(VLOOKUP($B125,'[2]1516 Exp_Rev Access'!$F$7:$FS$310,64,FALSE)),"",VLOOKUP($B125,'[2]1516 Exp_Rev Access'!$F$7:$FS$310,64,FALSE))</f>
        <v>0</v>
      </c>
      <c r="CE125" s="53">
        <f t="shared" si="327"/>
        <v>1015.7</v>
      </c>
      <c r="CF125" s="92">
        <f t="shared" si="328"/>
        <v>1.2254836162903053E-3</v>
      </c>
      <c r="CG125" s="94">
        <f t="shared" si="329"/>
        <v>14.806122448979593</v>
      </c>
      <c r="CH125" s="90">
        <f>IF(ISNA(VLOOKUP($B125,'[2]1516 Exp_Rev Access'!$F$7:$FS$310,65,FALSE)),"",VLOOKUP($B125,'[2]1516 Exp_Rev Access'!$F$7:$FS$310,65,FALSE))</f>
        <v>0</v>
      </c>
      <c r="CI125" s="90">
        <f>IF(ISNA(VLOOKUP($B125,'[2]1516 Exp_Rev Access'!$F$7:$FS$310,66,FALSE)),"",VLOOKUP($B125,'[2]1516 Exp_Rev Access'!$F$7:$FS$310,66,FALSE))</f>
        <v>0</v>
      </c>
      <c r="CJ125" s="90">
        <f>IF(ISNA(VLOOKUP($B125,'[2]1516 Exp_Rev Access'!$F$7:$FS$310,67,FALSE)),"",VLOOKUP($B125,'[2]1516 Exp_Rev Access'!$F$7:$FS$310,67,FALSE))</f>
        <v>0</v>
      </c>
      <c r="CK125" s="90">
        <f>IF(ISNA(VLOOKUP($B125,'[2]1516 Exp_Rev Access'!$F$7:$FS$310,68,FALSE)),"",VLOOKUP($B125,'[2]1516 Exp_Rev Access'!$F$7:$FS$310,68,FALSE))</f>
        <v>0</v>
      </c>
      <c r="CL125" s="90">
        <f>IF(ISNA(VLOOKUP($B125,'[2]1516 Exp_Rev Access'!$F$7:$FS$310,69,FALSE)),"",VLOOKUP($B125,'[2]1516 Exp_Rev Access'!$F$7:$FS$310,69,FALSE))</f>
        <v>0</v>
      </c>
      <c r="CM125" s="90">
        <f>IF(ISNA(VLOOKUP($B125,'[2]1516 Exp_Rev Access'!$F$7:$FS$310,70,FALSE)),"",VLOOKUP($B125,'[2]1516 Exp_Rev Access'!$F$7:$FS$310,70,FALSE))</f>
        <v>0</v>
      </c>
      <c r="CN125" s="90">
        <f>IF(ISNA(VLOOKUP($B125,'[2]1516 Exp_Rev Access'!$F$7:$FS$310,71,FALSE)),"",VLOOKUP($B125,'[2]1516 Exp_Rev Access'!$F$7:$FS$310,71,FALSE))</f>
        <v>0</v>
      </c>
      <c r="CO125" s="90">
        <f>IF(ISNA(VLOOKUP($B125,'[2]1516 Exp_Rev Access'!$F$7:$FS$310,72,FALSE)),"",VLOOKUP($B125,'[2]1516 Exp_Rev Access'!$F$7:$FS$310,72,FALSE))</f>
        <v>0</v>
      </c>
      <c r="CP125" s="90">
        <f>IF(ISNA(VLOOKUP($B125,'[2]1516 Exp_Rev Access'!$F$7:$FS$310,73,FALSE)),"",VLOOKUP($B125,'[2]1516 Exp_Rev Access'!$F$7:$FS$310,73,FALSE))</f>
        <v>0</v>
      </c>
      <c r="CQ125" s="90">
        <f>IF(ISNA(VLOOKUP($B125,'[2]1516 Exp_Rev Access'!$F$7:$FS$310,74,FALSE)),"",VLOOKUP($B125,'[2]1516 Exp_Rev Access'!$F$7:$FS$310,74,FALSE))</f>
        <v>15127.86</v>
      </c>
      <c r="CR125" s="90">
        <f>IF(ISNA(VLOOKUP($B125,'[2]1516 Exp_Rev Access'!$F$7:$FS$310,75,FALSE)),"",VLOOKUP($B125,'[2]1516 Exp_Rev Access'!$F$7:$FS$310,75,FALSE))</f>
        <v>0</v>
      </c>
      <c r="CS125" s="90">
        <f>IF(ISNA(VLOOKUP($B125,'[2]1516 Exp_Rev Access'!$F$7:$FS$310,76,FALSE)),"",VLOOKUP($B125,'[2]1516 Exp_Rev Access'!$F$7:$FS$310,76,FALSE))</f>
        <v>0</v>
      </c>
      <c r="CT125" s="90">
        <f>IF(ISNA(VLOOKUP($B125,'[2]1516 Exp_Rev Access'!$F$7:$FS$310,77,FALSE)),"",VLOOKUP($B125,'[2]1516 Exp_Rev Access'!$F$7:$FS$310,77,FALSE))</f>
        <v>0</v>
      </c>
      <c r="CU125" s="90">
        <f>IF(ISNA(VLOOKUP($B125,'[2]1516 Exp_Rev Access'!$F$7:$FS$310,78,FALSE)),"",VLOOKUP($B125,'[2]1516 Exp_Rev Access'!$F$7:$FS$310,78,FALSE))</f>
        <v>25053.759999999998</v>
      </c>
      <c r="CV125" s="90">
        <f>IF(ISNA(VLOOKUP($B125,'[2]1516 Exp_Rev Access'!$F$7:$FS$310,79,FALSE)),"",VLOOKUP($B125,'[2]1516 Exp_Rev Access'!$F$7:$FS$310,79,FALSE))</f>
        <v>17602.84</v>
      </c>
      <c r="CW125" s="90">
        <f>IF(ISNA(VLOOKUP($B125,'[2]1516 Exp_Rev Access'!$F$7:$FS$310,80,FALSE)),"",VLOOKUP($B125,'[2]1516 Exp_Rev Access'!$F$7:$FS$310,80,FALSE))</f>
        <v>0</v>
      </c>
      <c r="CX125" s="90">
        <f>IF(ISNA(VLOOKUP($B125,'[2]1516 Exp_Rev Access'!$F$7:$FS$310,81,FALSE)),"",VLOOKUP($B125,'[2]1516 Exp_Rev Access'!$F$7:$FS$310,81,FALSE))</f>
        <v>0</v>
      </c>
      <c r="CY125" s="90">
        <f>IF(ISNA(VLOOKUP($B125,'[2]1516 Exp_Rev Access'!$F$7:$FS$310,82,FALSE)),"",VLOOKUP($B125,'[2]1516 Exp_Rev Access'!$F$7:$FS$310,82,FALSE))</f>
        <v>0</v>
      </c>
      <c r="CZ125" s="90">
        <f>IF(ISNA(VLOOKUP($B125,'[2]1516 Exp_Rev Access'!$F$7:$FS$310,83,FALSE)),"",VLOOKUP($B125,'[2]1516 Exp_Rev Access'!$F$7:$FS$310,83,FALSE))</f>
        <v>0</v>
      </c>
      <c r="DA125" s="90">
        <f>IF(ISNA(VLOOKUP($B125,'[2]1516 Exp_Rev Access'!$F$7:$FS$310,84,FALSE)),"",VLOOKUP($B125,'[2]1516 Exp_Rev Access'!$F$7:$FS$310,84,FALSE))</f>
        <v>0</v>
      </c>
      <c r="DB125" s="90">
        <f>IF(ISNA(VLOOKUP($B125,'[2]1516 Exp_Rev Access'!$F$7:$FS$310,85,FALSE)),"",VLOOKUP($B125,'[2]1516 Exp_Rev Access'!$F$7:$FS$310,85,FALSE))</f>
        <v>0</v>
      </c>
      <c r="DC125" s="90">
        <f>IF(ISNA(VLOOKUP($B125,'[2]1516 Exp_Rev Access'!$F$7:$FS$310,86,FALSE)),"",VLOOKUP($B125,'[2]1516 Exp_Rev Access'!$F$7:$FS$310,86,FALSE))</f>
        <v>0</v>
      </c>
      <c r="DD125" s="90">
        <f>IF(ISNA(VLOOKUP($B125,'[2]1516 Exp_Rev Access'!$F$7:$FS$310,87,FALSE)),"",VLOOKUP($B125,'[2]1516 Exp_Rev Access'!$F$7:$FS$310,87,FALSE))</f>
        <v>0</v>
      </c>
      <c r="DE125" s="90">
        <f>IF(ISNA(VLOOKUP($B125,'[2]1516 Exp_Rev Access'!$F$7:$FS$310,88,FALSE)),"",VLOOKUP($B125,'[2]1516 Exp_Rev Access'!$F$7:$FS$310,88,FALSE))</f>
        <v>0</v>
      </c>
      <c r="DF125" s="90">
        <f>IF(ISNA(VLOOKUP($B125,'[2]1516 Exp_Rev Access'!$F$7:$FS$310,89,FALSE)),"",VLOOKUP($B125,'[2]1516 Exp_Rev Access'!$F$7:$FS$310,89,FALSE))</f>
        <v>0</v>
      </c>
      <c r="DG125" s="90">
        <f>IF(ISNA(VLOOKUP($B125,'[2]1516 Exp_Rev Access'!$F$7:$FS$310,90,FALSE)),"",VLOOKUP($B125,'[2]1516 Exp_Rev Access'!$F$7:$FS$310,90,FALSE))</f>
        <v>0</v>
      </c>
      <c r="DH125" s="90">
        <f>IF(ISNA(VLOOKUP($B125,'[2]1516 Exp_Rev Access'!$F$7:$FS$310,91,FALSE)),"",VLOOKUP($B125,'[2]1516 Exp_Rev Access'!$F$7:$FS$310,91,FALSE))</f>
        <v>0</v>
      </c>
      <c r="DI125" s="90">
        <f>IF(ISNA(VLOOKUP($B125,'[2]1516 Exp_Rev Access'!$F$7:$FS$310,92,FALSE)),"",VLOOKUP($B125,'[2]1516 Exp_Rev Access'!$F$7:$FS$310,92,FALSE))</f>
        <v>19319.09</v>
      </c>
      <c r="DJ125" s="90">
        <f>IF(ISNA(VLOOKUP($B125,'[2]1516 Exp_Rev Access'!$F$7:$FS$310,93,FALSE)),"",VLOOKUP($B125,'[2]1516 Exp_Rev Access'!$F$7:$FS$310,93,FALSE))</f>
        <v>0</v>
      </c>
      <c r="DK125" s="90">
        <f>IF(ISNA(VLOOKUP($B125,'[2]1516 Exp_Rev Access'!$F$7:$FS$310,94,FALSE)),"",VLOOKUP($B125,'[2]1516 Exp_Rev Access'!$F$7:$FS$310,94,FALSE))</f>
        <v>0</v>
      </c>
      <c r="DL125" s="90">
        <f>IF(ISNA(VLOOKUP($B125,'[2]1516 Exp_Rev Access'!$F$7:$FS$310,95,FALSE)),"",VLOOKUP($B125,'[2]1516 Exp_Rev Access'!$F$7:$FS$310,95,FALSE))</f>
        <v>0</v>
      </c>
      <c r="DM125" s="90">
        <f>IF(ISNA(VLOOKUP($B125,'[2]1516 Exp_Rev Access'!$F$7:$FS$310,96,FALSE)),"",VLOOKUP($B125,'[2]1516 Exp_Rev Access'!$F$7:$FS$310,96,FALSE))</f>
        <v>0</v>
      </c>
      <c r="DN125" s="90">
        <f>IF(ISNA(VLOOKUP($B125,'[2]1516 Exp_Rev Access'!$F$7:$FS$310,97,FALSE)),"",VLOOKUP($B125,'[2]1516 Exp_Rev Access'!$F$7:$FS$310,97,FALSE))</f>
        <v>0</v>
      </c>
      <c r="DO125" s="90">
        <f>IF(ISNA(VLOOKUP($B125,'[2]1516 Exp_Rev Access'!$F$7:$FS$310,98,FALSE)),"",VLOOKUP($B125,'[2]1516 Exp_Rev Access'!$F$7:$FS$310,98,FALSE))</f>
        <v>0</v>
      </c>
      <c r="DP125" s="90">
        <f>IF(ISNA(VLOOKUP($B125,'[2]1516 Exp_Rev Access'!$F$7:$FS$310,99,FALSE)),"",VLOOKUP($B125,'[2]1516 Exp_Rev Access'!$F$7:$FS$310,99,FALSE))</f>
        <v>0</v>
      </c>
      <c r="DQ125" s="90">
        <f>IF(ISNA(VLOOKUP($B125,'[2]1516 Exp_Rev Access'!$F$7:$FS$310,100,FALSE)),"",VLOOKUP($B125,'[2]1516 Exp_Rev Access'!$F$7:$FS$310,100,FALSE))</f>
        <v>0</v>
      </c>
      <c r="DR125" s="90">
        <f>IF(ISNA(VLOOKUP($B125,'[2]1516 Exp_Rev Access'!$F$7:$FS$310,101,FALSE)),"",VLOOKUP($B125,'[2]1516 Exp_Rev Access'!$F$7:$FS$310,101,FALSE))</f>
        <v>0</v>
      </c>
      <c r="DS125" s="90">
        <f>IF(ISNA(VLOOKUP($B125,'[2]1516 Exp_Rev Access'!$F$7:$FS$310,102,FALSE)),"",VLOOKUP($B125,'[2]1516 Exp_Rev Access'!$F$7:$FS$310,102,FALSE))</f>
        <v>0</v>
      </c>
      <c r="DT125" s="90">
        <f>IF(ISNA(VLOOKUP($B125,'[2]1516 Exp_Rev Access'!$F$7:$FS$310,103,FALSE)),"",VLOOKUP($B125,'[2]1516 Exp_Rev Access'!$F$7:$FS$310,103,FALSE))</f>
        <v>0</v>
      </c>
      <c r="DU125" s="90">
        <f>IF(ISNA(VLOOKUP($B125,'[2]1516 Exp_Rev Access'!$F$7:$FS$310,104,FALSE)),"",VLOOKUP($B125,'[2]1516 Exp_Rev Access'!$F$7:$FS$310,104,FALSE))</f>
        <v>0</v>
      </c>
      <c r="DV125" s="90">
        <f>IF(ISNA(VLOOKUP($B125,'[2]1516 Exp_Rev Access'!$F$7:$FS$310,105,FALSE)),"",VLOOKUP($B125,'[2]1516 Exp_Rev Access'!$F$7:$FS$310,105,FALSE))</f>
        <v>0</v>
      </c>
      <c r="DW125" s="90">
        <f>IF(ISNA(VLOOKUP($B125,'[2]1516 Exp_Rev Access'!$F$7:$FS$310,106,FALSE)),"",VLOOKUP($B125,'[2]1516 Exp_Rev Access'!$F$7:$FS$310,106,FALSE))</f>
        <v>0</v>
      </c>
      <c r="DX125" s="90">
        <f>IF(ISNA(VLOOKUP($B125,'[2]1516 Exp_Rev Access'!$F$7:$FS$310,107,FALSE)),"",VLOOKUP($B125,'[2]1516 Exp_Rev Access'!$F$7:$FS$310,107,FALSE))</f>
        <v>0</v>
      </c>
      <c r="DY125" s="90">
        <f>IF(ISNA(VLOOKUP($B125,'[2]1516 Exp_Rev Access'!$F$7:$FS$310,108,FALSE)),"",VLOOKUP($B125,'[2]1516 Exp_Rev Access'!$F$7:$FS$310,108,FALSE))</f>
        <v>0</v>
      </c>
      <c r="DZ125" s="90">
        <f>IF(ISNA(VLOOKUP($B125,'[2]1516 Exp_Rev Access'!$F$7:$FS$310,109,FALSE)),"",VLOOKUP($B125,'[2]1516 Exp_Rev Access'!$F$7:$FS$310,109,FALSE))</f>
        <v>0</v>
      </c>
      <c r="EA125" s="90">
        <f>IF(ISNA(VLOOKUP($B125,'[2]1516 Exp_Rev Access'!$F$7:$FS$310,110,FALSE)),"",VLOOKUP($B125,'[2]1516 Exp_Rev Access'!$F$7:$FS$310,110,FALSE))</f>
        <v>0</v>
      </c>
      <c r="EB125" s="90">
        <f>IF(ISNA(VLOOKUP($B125,'[2]1516 Exp_Rev Access'!$F$7:$FS$310,111,FALSE)),"",VLOOKUP($B125,'[2]1516 Exp_Rev Access'!$F$7:$FS$310,111,FALSE))</f>
        <v>0</v>
      </c>
      <c r="EC125" s="90">
        <f>IF(ISNA(VLOOKUP($B125,'[2]1516 Exp_Rev Access'!$F$7:$FS$310,112,FALSE)),"",VLOOKUP($B125,'[2]1516 Exp_Rev Access'!$F$7:$FS$310,112,FALSE))</f>
        <v>0</v>
      </c>
      <c r="ED125" s="90">
        <f>IF(ISNA(VLOOKUP($B125,'[2]1516 Exp_Rev Access'!$F$7:$FS$310,113,FALSE)),"",VLOOKUP($B125,'[2]1516 Exp_Rev Access'!$F$7:$FS$310,113,FALSE))</f>
        <v>0</v>
      </c>
      <c r="EE125" s="90">
        <f>IF(ISNA(VLOOKUP($B125,'[2]1516 Exp_Rev Access'!$F$7:$FS$310,114,FALSE)),"",VLOOKUP($B125,'[2]1516 Exp_Rev Access'!$F$7:$FS$310,114,FALSE))</f>
        <v>0</v>
      </c>
      <c r="EF125" s="90">
        <f>IF(ISNA(VLOOKUP($B125,'[2]1516 Exp_Rev Access'!$F$7:$FS$310,115,FALSE)),"",VLOOKUP($B125,'[2]1516 Exp_Rev Access'!$F$7:$FS$310,115,FALSE))</f>
        <v>0</v>
      </c>
      <c r="EG125" s="90">
        <f>IF(ISNA(VLOOKUP($B125,'[2]1516 Exp_Rev Access'!$F$7:$FS$310,116,FALSE)),"",VLOOKUP($B125,'[2]1516 Exp_Rev Access'!$F$7:$FS$310,116,FALSE))</f>
        <v>0</v>
      </c>
      <c r="EH125" s="90">
        <f>IF(ISNA(VLOOKUP($B125,'[2]1516 Exp_Rev Access'!$F$7:$FS$310,117,FALSE)),"",VLOOKUP($B125,'[2]1516 Exp_Rev Access'!$F$7:$FS$310,117,FALSE))</f>
        <v>0</v>
      </c>
      <c r="EI125" s="90">
        <f>IF(ISNA(VLOOKUP($B125,'[2]1516 Exp_Rev Access'!$F$7:$FS$310,118,FALSE)),"",VLOOKUP($B125,'[2]1516 Exp_Rev Access'!$F$7:$FS$310,118,FALSE))</f>
        <v>0</v>
      </c>
      <c r="EJ125" s="90">
        <f>IF(ISNA(VLOOKUP($B125,'[2]1516 Exp_Rev Access'!$F$7:$FS$310,119,FALSE)),"",VLOOKUP($B125,'[2]1516 Exp_Rev Access'!$F$7:$FS$310,119,FALSE))</f>
        <v>0</v>
      </c>
      <c r="EK125" s="90">
        <f>IF(ISNA(VLOOKUP($B125,'[2]1516 Exp_Rev Access'!$F$7:$FS$310,120,FALSE)),"",VLOOKUP($B125,'[2]1516 Exp_Rev Access'!$F$7:$FS$310,120,FALSE))</f>
        <v>0</v>
      </c>
      <c r="EL125" s="90">
        <f>IF(ISNA(VLOOKUP($B125,'[2]1516 Exp_Rev Access'!$F$7:$FS$310,121,FALSE)),"",VLOOKUP($B125,'[2]1516 Exp_Rev Access'!$F$7:$FS$310,121,FALSE))</f>
        <v>0</v>
      </c>
      <c r="EM125" s="90">
        <f>IF(ISNA(VLOOKUP($B125,'[2]1516 Exp_Rev Access'!$F$7:$FS$310,122,FALSE)),"",VLOOKUP($B125,'[2]1516 Exp_Rev Access'!$F$7:$FS$310,122,FALSE))</f>
        <v>0</v>
      </c>
      <c r="EN125" s="90">
        <f>IF(ISNA(VLOOKUP($B125,'[2]1516 Exp_Rev Access'!$F$7:$FS$310,123,FALSE)),"",VLOOKUP($B125,'[2]1516 Exp_Rev Access'!$F$7:$FS$310,123,FALSE))</f>
        <v>0</v>
      </c>
      <c r="EO125" s="90">
        <f>IF(ISNA(VLOOKUP($B125,'[2]1516 Exp_Rev Access'!$F$7:$FS$310,124,FALSE)),"",VLOOKUP($B125,'[2]1516 Exp_Rev Access'!$F$7:$FS$310,124,FALSE))</f>
        <v>0</v>
      </c>
      <c r="EP125" s="90">
        <f>IF(ISNA(VLOOKUP($B125,'[2]1516 Exp_Rev Access'!$F$7:$FS$310,125,FALSE)),"",VLOOKUP($B125,'[2]1516 Exp_Rev Access'!$F$7:$FS$310,125,FALSE))</f>
        <v>0</v>
      </c>
      <c r="EQ125" s="90">
        <f>IF(ISNA(VLOOKUP($B125,'[2]1516 Exp_Rev Access'!$F$7:$FS$310,126,FALSE)),"",VLOOKUP($B125,'[2]1516 Exp_Rev Access'!$F$7:$FS$310,126,FALSE))</f>
        <v>0</v>
      </c>
      <c r="ER125" s="90">
        <f>IF(ISNA(VLOOKUP($B125,'[2]1516 Exp_Rev Access'!$F$7:$FS$310,127,FALSE)),"",VLOOKUP($B125,'[2]1516 Exp_Rev Access'!$F$7:$FS$310,127,FALSE))</f>
        <v>0</v>
      </c>
      <c r="ES125" s="90">
        <f>IF(ISNA(VLOOKUP($B125,'[2]1516 Exp_Rev Access'!$F$7:$FS$310,128,FALSE)),"",VLOOKUP($B125,'[2]1516 Exp_Rev Access'!$F$7:$FS$310,128,FALSE))</f>
        <v>0</v>
      </c>
      <c r="ET125" s="90">
        <f>IF(ISNA(VLOOKUP($B125,'[2]1516 Exp_Rev Access'!$F$7:$FS$310,129,FALSE)),"",VLOOKUP($B125,'[2]1516 Exp_Rev Access'!$F$7:$FS$310,129,FALSE))</f>
        <v>0</v>
      </c>
      <c r="EU125" s="90">
        <f>IF(ISNA(VLOOKUP($B125,'[2]1516 Exp_Rev Access'!$F$7:$FS$310,130,FALSE)),"",VLOOKUP($B125,'[2]1516 Exp_Rev Access'!$F$7:$FS$310,130,FALSE))</f>
        <v>0</v>
      </c>
      <c r="EV125" s="90">
        <f>IF(ISNA(VLOOKUP($B125,'[2]1516 Exp_Rev Access'!$F$7:$FS$310,131,FALSE)),"",VLOOKUP($B125,'[2]1516 Exp_Rev Access'!$F$7:$FS$310,131,FALSE))</f>
        <v>0</v>
      </c>
      <c r="EW125" s="90">
        <f>IF(ISNA(VLOOKUP($B125,'[2]1516 Exp_Rev Access'!$F$7:$FS$310,132,FALSE)),"",VLOOKUP($B125,'[2]1516 Exp_Rev Access'!$F$7:$FS$310,132,FALSE))</f>
        <v>0</v>
      </c>
      <c r="EX125" s="90">
        <f>IF(ISNA(VLOOKUP($B125,'[2]1516 Exp_Rev Access'!$F$7:$FS$310,133,FALSE)),"",VLOOKUP($B125,'[2]1516 Exp_Rev Access'!$F$7:$FS$310,133,FALSE))</f>
        <v>0</v>
      </c>
      <c r="EY125" s="90">
        <f>IF(ISNA(VLOOKUP($B125,'[2]1516 Exp_Rev Access'!$F$7:$FS$310,134,FALSE)),"",VLOOKUP($B125,'[2]1516 Exp_Rev Access'!$F$7:$FS$310,134,FALSE))</f>
        <v>0</v>
      </c>
      <c r="EZ125" s="90">
        <f>IF(ISNA(VLOOKUP($B125,'[2]1516 Exp_Rev Access'!$F$7:$FS$310,135,FALSE)),"",VLOOKUP($B125,'[2]1516 Exp_Rev Access'!$F$7:$FS$310,135,FALSE))</f>
        <v>0</v>
      </c>
      <c r="FA125" s="90">
        <f>IF(ISNA(VLOOKUP($B125,'[2]1516 Exp_Rev Access'!$F$7:$FS$310,136,FALSE)),"",VLOOKUP($B125,'[2]1516 Exp_Rev Access'!$F$7:$FS$310,136,FALSE))</f>
        <v>0</v>
      </c>
      <c r="FB125" s="90">
        <f>IF(ISNA(VLOOKUP($B125,'[2]1516 Exp_Rev Access'!$F$7:$FS$310,137,FALSE)),"",VLOOKUP($B125,'[2]1516 Exp_Rev Access'!$F$7:$FS$310,137,FALSE))</f>
        <v>0</v>
      </c>
      <c r="FC125" s="90">
        <f>IF(ISNA(VLOOKUP($B125,'[2]1516 Exp_Rev Access'!$F$7:$FS$310,138,FALSE)),"",VLOOKUP($B125,'[2]1516 Exp_Rev Access'!$F$7:$FS$310,138,FALSE))</f>
        <v>0</v>
      </c>
      <c r="FD125" s="90">
        <f>IF(ISNA(VLOOKUP($B125,'[2]1516 Exp_Rev Access'!$F$7:$FS$310,139,FALSE)),"",VLOOKUP($B125,'[2]1516 Exp_Rev Access'!$F$7:$FS$310,139,FALSE))</f>
        <v>0</v>
      </c>
      <c r="FE125" s="90">
        <f>IF(ISNA(VLOOKUP($B125,'[2]1516 Exp_Rev Access'!$F$7:$FS$310,140,FALSE)),"",VLOOKUP($B125,'[2]1516 Exp_Rev Access'!$F$7:$FS$310,140,FALSE))</f>
        <v>0</v>
      </c>
      <c r="FF125" s="90">
        <f>IF(ISNA(VLOOKUP($B125,'[2]1516 Exp_Rev Access'!$F$7:$FS$310,141,FALSE)),"",VLOOKUP($B125,'[2]1516 Exp_Rev Access'!$F$7:$FS$310,141,FALSE))</f>
        <v>0</v>
      </c>
      <c r="FG125" s="90">
        <f>IF(ISNA(VLOOKUP($B125,'[2]1516 Exp_Rev Access'!$F$7:$FS$310,142,FALSE)),"",VLOOKUP($B125,'[2]1516 Exp_Rev Access'!$F$7:$FS$310,142,FALSE))</f>
        <v>0</v>
      </c>
      <c r="FH125" s="90">
        <f>IF(ISNA(VLOOKUP($B125,'[2]1516 Exp_Rev Access'!$F$7:$FS$310,143,FALSE)),"",VLOOKUP($B125,'[2]1516 Exp_Rev Access'!$F$7:$FS$310,143,FALSE))</f>
        <v>0</v>
      </c>
      <c r="FI125" s="90">
        <f>IF(ISNA(VLOOKUP($B125,'[2]1516 Exp_Rev Access'!$F$7:$FS$310,144,FALSE)),"",VLOOKUP($B125,'[2]1516 Exp_Rev Access'!$F$7:$FS$310,144,FALSE))</f>
        <v>0</v>
      </c>
      <c r="FJ125" s="90">
        <f>IF(ISNA(VLOOKUP($B125,'[2]1516 Exp_Rev Access'!$F$7:$FS$310,145,FALSE)),"",VLOOKUP($B125,'[2]1516 Exp_Rev Access'!$F$7:$FS$310,145,FALSE))</f>
        <v>0</v>
      </c>
      <c r="FK125" s="90">
        <f>IF(ISNA(VLOOKUP($B125,'[2]1516 Exp_Rev Access'!$F$7:$FS$310,146,FALSE)),"",VLOOKUP($B125,'[2]1516 Exp_Rev Access'!$F$7:$FS$310,146,FALSE))</f>
        <v>0</v>
      </c>
      <c r="FL125" s="90">
        <f>IF(ISNA(VLOOKUP($B125,'[2]1516 Exp_Rev Access'!$F$7:$FS$310,1147,FALSE)),"",VLOOKUP($B125,'[2]1516 Exp_Rev Access'!$F$7:$FS$310,147,FALSE))</f>
        <v>0</v>
      </c>
      <c r="FM125" s="90">
        <f>IF(ISNA(VLOOKUP($B125,'[2]1516 Exp_Rev Access'!$F$7:$FS$310,148,FALSE)),"",VLOOKUP($B125,'[2]1516 Exp_Rev Access'!$F$7:$FS$310,148,FALSE))</f>
        <v>0</v>
      </c>
      <c r="FN125" s="90">
        <f>IF(ISNA(VLOOKUP($B125,'[2]1516 Exp_Rev Access'!$F$7:$FS$310,149,FALSE)),"",VLOOKUP($B125,'[2]1516 Exp_Rev Access'!$F$7:$FS$310,149,FALSE))</f>
        <v>0</v>
      </c>
      <c r="FO125" s="90">
        <f>IF(ISNA(VLOOKUP($B125,'[2]1516 Exp_Rev Access'!$F$7:$FS$310,150,FALSE)),"",VLOOKUP($B125,'[2]1516 Exp_Rev Access'!$F$7:$FS$310,150,FALSE))</f>
        <v>0</v>
      </c>
      <c r="FP125" s="90">
        <f>IF(ISNA(VLOOKUP($B125,'[2]1516 Exp_Rev Access'!$F$7:$FS$310,151,FALSE)),"",VLOOKUP($B125,'[2]1516 Exp_Rev Access'!$F$7:$FS$310,151,FALSE))</f>
        <v>0</v>
      </c>
      <c r="FQ125" s="90">
        <f>IF(ISNA(VLOOKUP($B125,'[2]1516 Exp_Rev Access'!$F$7:$FS$310,152,FALSE)),"",VLOOKUP($B125,'[2]1516 Exp_Rev Access'!$F$7:$FS$310,152,FALSE))</f>
        <v>0</v>
      </c>
      <c r="FR125" s="90">
        <f>IF(ISNA(VLOOKUP($B125,'[2]1516 Exp_Rev Access'!$F$7:$FS$310,153,FALSE)),"",VLOOKUP($B125,'[2]1516 Exp_Rev Access'!$F$7:$FS$310,153,FALSE))</f>
        <v>0</v>
      </c>
      <c r="FS125" s="53">
        <f t="shared" si="330"/>
        <v>77103.549999999988</v>
      </c>
      <c r="FT125" s="92">
        <f t="shared" si="331"/>
        <v>9.3028588444245691E-2</v>
      </c>
      <c r="FU125" s="53">
        <f t="shared" si="332"/>
        <v>1123.9584548104956</v>
      </c>
      <c r="FV125" s="90">
        <f>IF(ISNA(VLOOKUP($B125,'[2]1516 Exp_Rev Access'!$F$7:$FS$310,154,FALSE)),"",VLOOKUP($B125,'[2]1516 Exp_Rev Access'!$F$7:$FS$310,154,FALSE))</f>
        <v>0</v>
      </c>
      <c r="FW125" s="90">
        <f>IF(ISNA(VLOOKUP($B125,'[2]1516 Exp_Rev Access'!$F$7:$FS$310,155,FALSE)),"",VLOOKUP($B125,'[2]1516 Exp_Rev Access'!$F$7:$FS$310,155,FALSE))</f>
        <v>0</v>
      </c>
      <c r="FX125" s="90">
        <f>IF(ISNA(VLOOKUP($B125,'[2]1516 Exp_Rev Access'!$F$7:$FS$310,156,FALSE)),"",VLOOKUP($B125,'[2]1516 Exp_Rev Access'!$F$7:$FS$310,156,FALSE))</f>
        <v>0</v>
      </c>
      <c r="FY125" s="90">
        <f>IF(ISNA(VLOOKUP($B125,'[2]1516 Exp_Rev Access'!$F$7:$FS$310,157,FALSE)),"",VLOOKUP($B125,'[2]1516 Exp_Rev Access'!$F$7:$FS$310,157,FALSE))</f>
        <v>0</v>
      </c>
      <c r="FZ125" s="90">
        <f>IF(ISNA(VLOOKUP($B125,'[2]1516 Exp_Rev Access'!$F$7:$FS$310,158,FALSE)),"",VLOOKUP($B125,'[2]1516 Exp_Rev Access'!$F$7:$FS$310,158,FALSE))</f>
        <v>0</v>
      </c>
      <c r="GA125" s="90">
        <f>IF(ISNA(VLOOKUP($B125,'[2]1516 Exp_Rev Access'!$F$7:$FS$310,159,FALSE)),"",VLOOKUP($B125,'[2]1516 Exp_Rev Access'!$F$7:$FS$310,159,FALSE))</f>
        <v>0</v>
      </c>
      <c r="GB125" s="90">
        <f>IF(ISNA(VLOOKUP($B125,'[2]1516 Exp_Rev Access'!$F$7:$FS$310,160,FALSE)),"",VLOOKUP($B125,'[2]1516 Exp_Rev Access'!$F$7:$FS$310,160,FALSE))</f>
        <v>0</v>
      </c>
      <c r="GC125" s="90">
        <f>IF(ISNA(VLOOKUP($B125,'[2]1516 Exp_Rev Access'!$F$7:$FS$310,161,FALSE)),"",VLOOKUP($B125,'[2]1516 Exp_Rev Access'!$F$7:$FS$310,161,FALSE))</f>
        <v>0</v>
      </c>
      <c r="GD125" s="90">
        <f>IF(ISNA(VLOOKUP($B125,'[2]1516 Exp_Rev Access'!$F$7:$FS$310,162,FALSE)),"",VLOOKUP($B125,'[2]1516 Exp_Rev Access'!$F$7:$FS$310,162,FALSE))</f>
        <v>0</v>
      </c>
      <c r="GE125" s="90">
        <f>IF(ISNA(VLOOKUP($B125,'[2]1516 Exp_Rev Access'!$F$7:$FS$310,163,FALSE)),"",VLOOKUP($B125,'[2]1516 Exp_Rev Access'!$F$7:$FS$310,163,FALSE))</f>
        <v>0</v>
      </c>
      <c r="GF125" s="90">
        <f>IF(ISNA(VLOOKUP($B125,'[2]1516 Exp_Rev Access'!$F$7:$FS$310,164,FALSE)),"",VLOOKUP($B125,'[2]1516 Exp_Rev Access'!$F$7:$FS$310,164,FALSE))</f>
        <v>0</v>
      </c>
      <c r="GG125" s="90">
        <f>IF(ISNA(VLOOKUP($B125,'[2]1516 Exp_Rev Access'!$F$7:$FS$310,165,FALSE)),"",VLOOKUP($B125,'[2]1516 Exp_Rev Access'!$F$7:$FS$310,165,FALSE))</f>
        <v>0</v>
      </c>
      <c r="GH125" s="90">
        <f>IF(ISNA(VLOOKUP($B125,'[2]1516 Exp_Rev Access'!$F$7:$FS$310,166,FALSE)),"",VLOOKUP($B125,'[2]1516 Exp_Rev Access'!$F$7:$FS$310,166,FALSE))</f>
        <v>0</v>
      </c>
      <c r="GI125" s="90">
        <f>IF(ISNA(VLOOKUP($B125,'[2]1516 Exp_Rev Access'!$F$7:$FS$310,167,FALSE)),"",VLOOKUP($B125,'[2]1516 Exp_Rev Access'!$F$7:$FS$310,167,FALSE))</f>
        <v>0</v>
      </c>
      <c r="GJ125" s="90">
        <f>IF(ISNA(VLOOKUP($B125,'[2]1516 Exp_Rev Access'!$F$7:$FS$310,168,FALSE)),"",VLOOKUP($B125,'[2]1516 Exp_Rev Access'!$F$7:$FS$310,168,FALSE))</f>
        <v>0</v>
      </c>
      <c r="GK125" s="90">
        <f>IF(ISNA(VLOOKUP($B125,'[2]1516 Exp_Rev Access'!$F$7:$FS$310,169,FALSE)),"",VLOOKUP($B125,'[2]1516 Exp_Rev Access'!$F$7:$FS$310,169,FALSE))</f>
        <v>0</v>
      </c>
      <c r="GL125" s="90">
        <f>IF(ISNA(VLOOKUP($B125,'[2]1516 Exp_Rev Access'!$F$7:$FS$310,170,FALSE)),"",VLOOKUP($B125,'[2]1516 Exp_Rev Access'!$F$7:$FS$310,170,FALSE))</f>
        <v>0</v>
      </c>
      <c r="GM125" s="90">
        <f>IF(ISNA(VLOOKUP($B125,'[2]1516 Exp_Rev Access'!$F$7:$FT$310,171,FALSE)),"",VLOOKUP($B125,'[2]1516 Exp_Rev Access'!$F$7:$FT$310,171,FALSE))</f>
        <v>0</v>
      </c>
      <c r="GN125" s="90">
        <f>IF(ISNA(VLOOKUP($B125,'[2]1516 Exp_Rev Access'!$F$7:$FU$310,172,FALSE)),"",VLOOKUP($B125,'[2]1516 Exp_Rev Access'!$F$7:$FU$310,172,FALSE))</f>
        <v>0</v>
      </c>
      <c r="GO125" s="90">
        <f>IF(ISNA(VLOOKUP($B125,'[2]1516 Exp_Rev Access'!$F$7:$FV$310,173,FALSE)),"",VLOOKUP($B125,'[2]1516 Exp_Rev Access'!$F$7:$FV$310,173,FALSE))</f>
        <v>0</v>
      </c>
      <c r="GP125" s="90">
        <f>IF(ISNA(VLOOKUP($B125,'[2]1516 Exp_Rev Access'!$F$7:$GA$310,174,FALSE)),"",VLOOKUP($B125,'[2]1516 Exp_Rev Access'!$F$7:$GA$310,174,FALSE))</f>
        <v>0</v>
      </c>
      <c r="GQ125" s="90">
        <f>IF(ISNA(VLOOKUP($B125,'[2]1516 Exp_Rev Access'!$F$7:$GA$310,175,FALSE)),"",VLOOKUP($B125,'[2]1516 Exp_Rev Access'!$F$7:$GA$310,175,FALSE))</f>
        <v>0</v>
      </c>
      <c r="GR125" s="90">
        <f>IF(ISNA(VLOOKUP($B125,'[2]1516 Exp_Rev Access'!$F$7:$GA$310,176,FALSE)),"",VLOOKUP($B125,'[2]1516 Exp_Rev Access'!$F$7:$GA$310,176,FALSE))</f>
        <v>0</v>
      </c>
      <c r="GS125" s="90">
        <f>IF(ISNA(VLOOKUP($B125,'[2]1516 Exp_Rev Access'!$F$7:$GA$310,177,FALSE)),"",VLOOKUP($B125,'[2]1516 Exp_Rev Access'!$F$7:$GA$310,177,FALSE))</f>
        <v>0</v>
      </c>
      <c r="GT125" s="90">
        <f>IF(ISNA(VLOOKUP($B125,'[2]1516 Exp_Rev Access'!$F$7:$GA$310,178,FALSE)),"",VLOOKUP($B125,'[2]1516 Exp_Rev Access'!$F$7:$GA$310,178,FALSE))</f>
        <v>0</v>
      </c>
      <c r="GU125" s="53">
        <f t="shared" si="333"/>
        <v>0</v>
      </c>
      <c r="GV125" s="92"/>
      <c r="GW125" s="114">
        <f t="shared" si="334"/>
        <v>0</v>
      </c>
    </row>
    <row r="126" spans="1:222" x14ac:dyDescent="0.2">
      <c r="B126" s="87" t="s">
        <v>345</v>
      </c>
      <c r="C126" s="87" t="s">
        <v>346</v>
      </c>
      <c r="D126" s="88">
        <f>IF(ISNA(VLOOKUP($B126,'[2]1516 enrollment_Rev_Exp by size'!$A$6:$C$325,3,FALSE)),"",VLOOKUP($B126,'[2]1516 enrollment_Rev_Exp by size'!$A$6:$C$325,3,FALSE))</f>
        <v>150.51000000000002</v>
      </c>
      <c r="E126" s="89">
        <v>2245837.0699999998</v>
      </c>
      <c r="F126" s="67">
        <f t="shared" si="313"/>
        <v>2245837.0699999998</v>
      </c>
      <c r="G126" s="67">
        <f t="shared" si="314"/>
        <v>0</v>
      </c>
      <c r="H126" s="90">
        <f>IF(ISNA(VLOOKUP($B126,'[2]1516 Exp_Rev Access'!$F$7:$FS$310,2,FALSE)),"",VLOOKUP($B126,'[2]1516 Exp_Rev Access'!$F$7:$FS$310,2,FALSE))</f>
        <v>351334.93</v>
      </c>
      <c r="I126" s="90">
        <f>IF(ISNA(VLOOKUP($B126,'[2]1516 Exp_Rev Access'!$F$7:$FS$310,3,FALSE)),"",VLOOKUP($B126,'[2]1516 Exp_Rev Access'!$F$7:$FS$310,3,FALSE))</f>
        <v>0</v>
      </c>
      <c r="J126" s="90">
        <f>IF(ISNA(VLOOKUP($B126,'[2]1516 Exp_Rev Access'!$F$7:$FS$310,4,FALSE)),"",VLOOKUP($B126,'[2]1516 Exp_Rev Access'!$F$7:$FS$310,4,FALSE))</f>
        <v>0</v>
      </c>
      <c r="K126" s="90">
        <f>IF(ISNA(VLOOKUP($B126,'[2]1516 Exp_Rev Access'!$F$7:$FS$310,5,FALSE)),"-",VLOOKUP($B126,'[2]1516 Exp_Rev Access'!$F$7:$FS$310,5,FALSE))</f>
        <v>78159.66</v>
      </c>
      <c r="L126" s="90">
        <f>IF(ISNA(VLOOKUP($B126,'[2]1516 Exp_Rev Access'!$F$7:$FS$310,6,FALSE)),"",VLOOKUP($B126,'[2]1516 Exp_Rev Access'!$F$7:$FS$310,6,FALSE))</f>
        <v>324438.36</v>
      </c>
      <c r="M126" s="90">
        <f>IF(ISNA(VLOOKUP($B126,'[2]1516 Exp_Rev Access'!$F$7:$FS$310,7,FALSE)),"",VLOOKUP($B126,'[2]1516 Exp_Rev Access'!$F$7:$FS$310,7,FALSE))</f>
        <v>0</v>
      </c>
      <c r="N126" s="53">
        <f t="shared" si="315"/>
        <v>753932.95</v>
      </c>
      <c r="O126" s="91">
        <f t="shared" si="316"/>
        <v>0.33570242475336826</v>
      </c>
      <c r="P126" s="53">
        <f t="shared" si="317"/>
        <v>5009.1884260182042</v>
      </c>
      <c r="Q126" s="90">
        <f>IF(ISNA(VLOOKUP($B126,'[2]1516 Exp_Rev Access'!$F$7:$FS$310,8,FALSE)),"",VLOOKUP($B126,'[2]1516 Exp_Rev Access'!$F$7:$FS$310,8,FALSE))</f>
        <v>2919.42</v>
      </c>
      <c r="R126" s="90">
        <f>IF(ISNA(VLOOKUP($B126,'[2]1516 Exp_Rev Access'!$F$7:$FS$310,9,FALSE)),"",VLOOKUP($B126,'[2]1516 Exp_Rev Access'!$F$7:$FS$310,9,FALSE))</f>
        <v>0</v>
      </c>
      <c r="S126" s="90">
        <f>IF(ISNA(VLOOKUP($B126,'[2]1516 Exp_Rev Access'!$F$7:$FS$310,10,FALSE)),"",VLOOKUP($B126,'[2]1516 Exp_Rev Access'!$F$7:$FS$310,10,FALSE))</f>
        <v>0</v>
      </c>
      <c r="T126" s="90">
        <f>IF(ISNA(VLOOKUP($B126,'[2]1516 Exp_Rev Access'!$F$7:$FS$310,11,FALSE)),"",VLOOKUP($B126,'[2]1516 Exp_Rev Access'!$F$7:$FS$310,11,FALSE))</f>
        <v>0</v>
      </c>
      <c r="U126" s="90">
        <f>IF(ISNA(VLOOKUP($B126,'[2]1516 Exp_Rev Access'!$F$7:$FS$310,12,FALSE)),"",VLOOKUP($B126,'[2]1516 Exp_Rev Access'!$F$7:$FS$310,12,FALSE))</f>
        <v>0</v>
      </c>
      <c r="V126" s="90">
        <f>IF(ISNA(VLOOKUP($B126,'[2]1516 Exp_Rev Access'!$F$7:$FS$310,13,FALSE)),"",VLOOKUP($B126,'[2]1516 Exp_Rev Access'!$F$7:$FS$310,13,FALSE))</f>
        <v>0</v>
      </c>
      <c r="W126" s="90">
        <f>IF(ISNA(VLOOKUP($B126,'[2]1516 Exp_Rev Access'!$F$7:$FS$310,14,FALSE)),"",VLOOKUP($B126,'[2]1516 Exp_Rev Access'!$F$7:$FS$310,14,FALSE))</f>
        <v>0</v>
      </c>
      <c r="X126" s="90">
        <f>IF(ISNA(VLOOKUP($B126,'[2]1516 Exp_Rev Access'!$F$7:$FS$310,15,FALSE)),"",VLOOKUP($B126,'[2]1516 Exp_Rev Access'!$F$7:$FS$310,15,FALSE))</f>
        <v>0</v>
      </c>
      <c r="Y126" s="90">
        <f>IF(ISNA(VLOOKUP($B126,'[2]1516 Exp_Rev Access'!$F$7:$FS$310,16,FALSE)),"",VLOOKUP($B126,'[2]1516 Exp_Rev Access'!$F$7:$FS$310,16,FALSE))</f>
        <v>3995</v>
      </c>
      <c r="Z126" s="90">
        <f>IF(ISNA(VLOOKUP($B126,'[2]1516 Exp_Rev Access'!$F$7:$FS$310,17,FALSE)),"",VLOOKUP($B126,'[2]1516 Exp_Rev Access'!$F$7:$FS$310,17,FALSE))</f>
        <v>0</v>
      </c>
      <c r="AA126" s="90">
        <f>IF(ISNA(VLOOKUP($B126,'[2]1516 Exp_Rev Access'!$F$7:$FS$310,18,FALSE)),"",VLOOKUP($B126,'[2]1516 Exp_Rev Access'!$F$7:$FS$310,18,FALSE))</f>
        <v>0</v>
      </c>
      <c r="AB126" s="90">
        <f>IF(ISNA(VLOOKUP($B126,'[2]1516 Exp_Rev Access'!$F$7:$FS$310,19,FALSE)),"",VLOOKUP($B126,'[2]1516 Exp_Rev Access'!$F$7:$FS$310,19,FALSE))</f>
        <v>0</v>
      </c>
      <c r="AC126" s="90">
        <f>IF(ISNA(VLOOKUP($B126,'[2]1516 Exp_Rev Access'!$F$7:$FS$310,20,FALSE)),"",VLOOKUP($B126,'[2]1516 Exp_Rev Access'!$F$7:$FS$310,20,FALSE))</f>
        <v>300.02</v>
      </c>
      <c r="AD126" s="90">
        <f>IF(ISNA(VLOOKUP($B126,'[2]1516 Exp_Rev Access'!$F$7:$FS$310,21,FALSE)),"",VLOOKUP($B126,'[2]1516 Exp_Rev Access'!$F$7:$FS$310,21,FALSE))</f>
        <v>20529.400000000001</v>
      </c>
      <c r="AE126" s="90">
        <f>IF(ISNA(VLOOKUP($B126,'[2]1516 Exp_Rev Access'!$F$7:$FS$310,22,FALSE)),"",VLOOKUP($B126,'[2]1516 Exp_Rev Access'!$F$7:$FS$310,22,FALSE))</f>
        <v>1698.39</v>
      </c>
      <c r="AF126" s="90">
        <f>IF(ISNA(VLOOKUP($B126,'[2]1516 Exp_Rev Access'!$F$7:$FS$310,23,FALSE)),"",VLOOKUP($B126,'[2]1516 Exp_Rev Access'!$F$7:$FS$310,23,FALSE))</f>
        <v>0</v>
      </c>
      <c r="AG126" s="90">
        <f>IF(ISNA(VLOOKUP($B126,'[2]1516 Exp_Rev Access'!$F$7:$FS$310,24,FALSE)),"",VLOOKUP($B126,'[2]1516 Exp_Rev Access'!$F$7:$FS$310,24,FALSE))</f>
        <v>12892.71</v>
      </c>
      <c r="AH126" s="90">
        <f>IF(ISNA(VLOOKUP($B126,'[2]1516 Exp_Rev Access'!$F$7:$FS$310,25,FALSE)),"",VLOOKUP($B126,'[2]1516 Exp_Rev Access'!$F$7:$FS$310,25,FALSE))</f>
        <v>307.33999999999997</v>
      </c>
      <c r="AI126" s="90">
        <f>IF(ISNA(VLOOKUP($B126,'[2]1516 Exp_Rev Access'!$F$7:$FS$310,26,FALSE)),"",VLOOKUP($B126,'[2]1516 Exp_Rev Access'!$F$7:$FS$310,26,FALSE))</f>
        <v>0</v>
      </c>
      <c r="AJ126" s="90">
        <f>IF(ISNA(VLOOKUP($B126,'[2]1516 Exp_Rev Access'!$F$7:$FS$310,27,FALSE)),"",VLOOKUP($B126,'[2]1516 Exp_Rev Access'!$F$7:$FS$310,27,FALSE))</f>
        <v>0</v>
      </c>
      <c r="AK126" s="90">
        <f>IF(ISNA(VLOOKUP($B126,'[2]1516 Exp_Rev Access'!$F$7:$FS$310,28,FALSE)),"",VLOOKUP($B126,'[2]1516 Exp_Rev Access'!$F$7:$FS$310,28,FALSE))</f>
        <v>1472.54</v>
      </c>
      <c r="AL126" s="90">
        <f>IF(ISNA(VLOOKUP($B126,'[2]1516 Exp_Rev Access'!$F$7:$FS$310,29,FALSE)),"",VLOOKUP($B126,'[2]1516 Exp_Rev Access'!$F$7:$FS$310,29,FALSE))</f>
        <v>0</v>
      </c>
      <c r="AM126" s="53">
        <f t="shared" si="318"/>
        <v>44114.82</v>
      </c>
      <c r="AN126" s="92">
        <f t="shared" si="319"/>
        <v>1.9642929840854396E-2</v>
      </c>
      <c r="AO126" s="68">
        <f t="shared" si="320"/>
        <v>293.10225234203705</v>
      </c>
      <c r="AP126" s="90">
        <f>IF(ISNA(VLOOKUP($B126,'[2]1516 Exp_Rev Access'!$F$7:$FS$310,30,FALSE)),"",VLOOKUP($B126,'[2]1516 Exp_Rev Access'!$F$7:$FS$310,30,FALSE))</f>
        <v>964776.02</v>
      </c>
      <c r="AQ126" s="90">
        <f>IF(ISNA(VLOOKUP($B126,'[2]1516 Exp_Rev Access'!$F$7:$FS$310,31,FALSE)),"",VLOOKUP($B126,'[2]1516 Exp_Rev Access'!$F$7:$FS$310,31,FALSE))</f>
        <v>23329.45</v>
      </c>
      <c r="AR126" s="90">
        <f>IF(ISNA(VLOOKUP($B126,'[2]1516 Exp_Rev Access'!$F$7:$FS$310,32,FALSE)),"",VLOOKUP($B126,'[2]1516 Exp_Rev Access'!$F$7:$FS$310,32,FALSE))</f>
        <v>166567.6</v>
      </c>
      <c r="AS126" s="90">
        <f>IF(ISNA(VLOOKUP($B126,'[2]1516 Exp_Rev Access'!$F$7:$FS$310,33,FALSE)),"",VLOOKUP($B126,'[2]1516 Exp_Rev Access'!$F$7:$FS$310,33,FALSE))</f>
        <v>0</v>
      </c>
      <c r="AT126" s="90">
        <f>IF(ISNA(VLOOKUP($B126,'[2]1516 Exp_Rev Access'!$F$7:$FS$310,34,FALSE)),"",VLOOKUP($B126,'[2]1516 Exp_Rev Access'!$F$7:$FS$310,34,FALSE))</f>
        <v>0</v>
      </c>
      <c r="AU126" s="53">
        <f t="shared" si="321"/>
        <v>1154673.07</v>
      </c>
      <c r="AV126" s="93">
        <f t="shared" si="322"/>
        <v>0.51413928704988388</v>
      </c>
      <c r="AW126" s="53">
        <f t="shared" si="323"/>
        <v>7671.7365623546602</v>
      </c>
      <c r="AX126" s="90">
        <f>IF(ISNA(VLOOKUP($B126,'[2]1516 Exp_Rev Access'!$F$7:$FS$310,35,FALSE)),"",VLOOKUP($B126,'[2]1516 Exp_Rev Access'!$F$7:$FS$310,35,FALSE))</f>
        <v>0</v>
      </c>
      <c r="AY126" s="90">
        <f>IF(ISNA(VLOOKUP($B126,'[2]1516 Exp_Rev Access'!$F$7:$FS$310,36,FALSE)),"",VLOOKUP($B126,'[2]1516 Exp_Rev Access'!$F$7:$FS$310,36,FALSE))</f>
        <v>86136.6</v>
      </c>
      <c r="AZ126" s="90">
        <f>IF(ISNA(VLOOKUP($B126,'[2]1516 Exp_Rev Access'!$F$7:$FS$310,37,FALSE)),"",VLOOKUP($B126,'[2]1516 Exp_Rev Access'!$F$7:$FS$310,37,FALSE))</f>
        <v>0</v>
      </c>
      <c r="BA126" s="90">
        <f>IF(ISNA(VLOOKUP($B126,'[2]1516 Exp_Rev Access'!$F$7:$FS$310,38,FALSE)),"",VLOOKUP($B126,'[2]1516 Exp_Rev Access'!$F$7:$FS$310,38,FALSE))</f>
        <v>0</v>
      </c>
      <c r="BB126" s="90">
        <f>IF(ISNA(VLOOKUP($B126,'[2]1516 Exp_Rev Access'!$F$7:$FS$310,39,FALSE)),"",VLOOKUP($B126,'[2]1516 Exp_Rev Access'!$F$7:$FS$310,39,FALSE))</f>
        <v>0</v>
      </c>
      <c r="BC126" s="90">
        <f>IF(ISNA(VLOOKUP($B126,'[2]1516 Exp_Rev Access'!$F$7:$FS$310,40,FALSE)),"",VLOOKUP($B126,'[2]1516 Exp_Rev Access'!$F$7:$FS$310,40,FALSE))</f>
        <v>28335.66</v>
      </c>
      <c r="BD126" s="90">
        <f>IF(ISNA(VLOOKUP($B126,'[2]1516 Exp_Rev Access'!$F$7:$FS$310,41,FALSE)),"",VLOOKUP($B126,'[2]1516 Exp_Rev Access'!$F$7:$FS$310,41,FALSE))</f>
        <v>0</v>
      </c>
      <c r="BE126" s="90">
        <f>IF(ISNA(VLOOKUP($B126,'[2]1516 Exp_Rev Access'!$F$7:$FS$310,42,FALSE)),"",VLOOKUP($B126,'[2]1516 Exp_Rev Access'!$F$7:$FS$310,42,FALSE))</f>
        <v>19.2</v>
      </c>
      <c r="BF126" s="90">
        <f>IF(ISNA(VLOOKUP($B126,'[2]1516 Exp_Rev Access'!$F$7:$FS$310,43,FALSE)),"",VLOOKUP($B126,'[2]1516 Exp_Rev Access'!$F$7:$FS$310,43,FALSE))</f>
        <v>0</v>
      </c>
      <c r="BG126" s="90">
        <f>IF(ISNA(VLOOKUP($B126,'[2]1516 Exp_Rev Access'!$F$7:$FS$310,44,FALSE)),"",VLOOKUP($B126,'[2]1516 Exp_Rev Access'!$F$7:$FS$310,44,FALSE))</f>
        <v>0</v>
      </c>
      <c r="BH126" s="90">
        <f>IF(ISNA(VLOOKUP($B126,'[2]1516 Exp_Rev Access'!$F$7:$FS$310,45,FALSE)),"",VLOOKUP($B126,'[2]1516 Exp_Rev Access'!$F$7:$FS$310,45,FALSE))</f>
        <v>0</v>
      </c>
      <c r="BI126" s="90">
        <f>IF(ISNA(VLOOKUP($B126,'[2]1516 Exp_Rev Access'!$F$7:$FS$310,46,FALSE)),"",VLOOKUP($B126,'[2]1516 Exp_Rev Access'!$F$7:$FS$310,46,FALSE))</f>
        <v>0</v>
      </c>
      <c r="BJ126" s="90">
        <f>IF(ISNA(VLOOKUP($B126,'[2]1516 Exp_Rev Access'!$F$7:$FS$310,47,FALSE)),"",VLOOKUP($B126,'[2]1516 Exp_Rev Access'!$F$7:$FS$310,47,FALSE))</f>
        <v>1072.6099999999999</v>
      </c>
      <c r="BK126" s="90">
        <f>IF(ISNA(VLOOKUP($B126,'[2]1516 Exp_Rev Access'!$F$7:$FS$310,48,FALSE)),"",VLOOKUP($B126,'[2]1516 Exp_Rev Access'!$F$7:$FS$310,48,FALSE))</f>
        <v>70317.39</v>
      </c>
      <c r="BL126" s="90">
        <f>IF(ISNA(VLOOKUP($B126,'[2]1516 Exp_Rev Access'!$F$7:$FS$310,49,FALSE)),"",VLOOKUP($B126,'[2]1516 Exp_Rev Access'!$F$7:$FS$310,49,FALSE))</f>
        <v>0</v>
      </c>
      <c r="BM126" s="90">
        <f>IF(ISNA(VLOOKUP($B126,'[2]1516 Exp_Rev Access'!$F$7:$FS$310,50,FALSE)),"",VLOOKUP($B126,'[2]1516 Exp_Rev Access'!$F$7:$FS$310,50,FALSE))</f>
        <v>0</v>
      </c>
      <c r="BN126" s="90">
        <f>IF(ISNA(VLOOKUP($B126,'[2]1516 Exp_Rev Access'!$F$7:$FS$310,51,FALSE)),"",VLOOKUP($B126,'[2]1516 Exp_Rev Access'!$F$7:$FS$310,51,FALSE))</f>
        <v>0</v>
      </c>
      <c r="BO126" s="90">
        <f>IF(ISNA(VLOOKUP($B126,'[2]1516 Exp_Rev Access'!$F$7:$FS$310,52,FALSE)),"",VLOOKUP($B126,'[2]1516 Exp_Rev Access'!$F$7:$FS$310,52,FALSE))</f>
        <v>0</v>
      </c>
      <c r="BP126" s="90">
        <f>IF(ISNA(VLOOKUP($B126,'[2]1516 Exp_Rev Access'!$F$7:$FS$310,53,FALSE)),"",VLOOKUP($B126,'[2]1516 Exp_Rev Access'!$F$7:$FS$310,53,FALSE))</f>
        <v>0</v>
      </c>
      <c r="BQ126" s="90">
        <f>IF(ISNA(VLOOKUP($B126,'[2]1516 Exp_Rev Access'!$F$7:$FS$310,54,FALSE)),"",VLOOKUP($B126,'[2]1516 Exp_Rev Access'!$F$7:$FS$310,54,FALSE))</f>
        <v>0</v>
      </c>
      <c r="BR126" s="90">
        <f>IF(ISNA(VLOOKUP($B126,'[2]1516 Exp_Rev Access'!$F$7:$FS$310,55,FALSE)),"",VLOOKUP($B126,'[2]1516 Exp_Rev Access'!$F$7:$FS$310,55,FALSE))</f>
        <v>0</v>
      </c>
      <c r="BS126" s="90">
        <f>IF(ISNA(VLOOKUP($B126,'[2]1516 Exp_Rev Access'!$F$7:$FS$310,56,FALSE)),"",VLOOKUP($B126,'[2]1516 Exp_Rev Access'!$F$7:$FS$310,56,FALSE))</f>
        <v>0</v>
      </c>
      <c r="BT126" s="90">
        <f>IF(ISNA(VLOOKUP($B126,'[2]1516 Exp_Rev Access'!$F$7:$FS$310,57,FALSE)),"",VLOOKUP($B126,'[2]1516 Exp_Rev Access'!$F$7:$FS$310,57,FALSE))</f>
        <v>0</v>
      </c>
      <c r="BU126" s="90">
        <f>IF(ISNA(VLOOKUP($B126,'[2]1516 Exp_Rev Access'!$F$7:$FS$310,58,FALSE)),"",VLOOKUP($B126,'[2]1516 Exp_Rev Access'!$F$7:$FS$310,58,FALSE))</f>
        <v>0</v>
      </c>
      <c r="BV126" s="53">
        <f t="shared" si="324"/>
        <v>185881.46000000002</v>
      </c>
      <c r="BW126" s="92">
        <f t="shared" si="325"/>
        <v>8.2767117206770491E-2</v>
      </c>
      <c r="BX126" s="68">
        <f t="shared" si="326"/>
        <v>1235.010696963657</v>
      </c>
      <c r="BY126" s="90">
        <f>IF(ISNA(VLOOKUP($B126,'[2]1516 Exp_Rev Access'!$F$7:$FS$310,59,FALSE)),"",VLOOKUP($B126,'[2]1516 Exp_Rev Access'!$F$7:$FS$310,59,FALSE))</f>
        <v>0</v>
      </c>
      <c r="BZ126" s="90">
        <f>IF(ISNA(VLOOKUP($B126,'[2]1516 Exp_Rev Access'!$F$7:$FS$310,60,FALSE)),"",VLOOKUP($B126,'[2]1516 Exp_Rev Access'!$F$7:$FS$310,60,FALSE))</f>
        <v>0</v>
      </c>
      <c r="CA126" s="90">
        <f>IF(ISNA(VLOOKUP($B126,'[2]1516 Exp_Rev Access'!$F$7:$FS$310,61,FALSE)),"",VLOOKUP($B126,'[2]1516 Exp_Rev Access'!$F$7:$FS$310,61,FALSE))</f>
        <v>0</v>
      </c>
      <c r="CB126" s="90">
        <f>IF(ISNA(VLOOKUP($B126,'[2]1516 Exp_Rev Access'!$F$7:$FS$310,62,FALSE)),"",VLOOKUP($B126,'[2]1516 Exp_Rev Access'!$F$7:$FS$310,62,FALSE))</f>
        <v>0</v>
      </c>
      <c r="CC126" s="90">
        <f>IF(ISNA(VLOOKUP($B126,'[2]1516 Exp_Rev Access'!$F$7:$FS$310,63,FALSE)),"",VLOOKUP($B126,'[2]1516 Exp_Rev Access'!$F$7:$FS$310,63,FALSE))</f>
        <v>2279.1</v>
      </c>
      <c r="CD126" s="90">
        <f>IF(ISNA(VLOOKUP($B126,'[2]1516 Exp_Rev Access'!$F$7:$FS$310,64,FALSE)),"",VLOOKUP($B126,'[2]1516 Exp_Rev Access'!$F$7:$FS$310,64,FALSE))</f>
        <v>0</v>
      </c>
      <c r="CE126" s="53">
        <f t="shared" si="327"/>
        <v>2279.1</v>
      </c>
      <c r="CF126" s="92">
        <f t="shared" si="328"/>
        <v>1.0148109274908353E-3</v>
      </c>
      <c r="CG126" s="94">
        <f t="shared" si="329"/>
        <v>15.142515447478571</v>
      </c>
      <c r="CH126" s="90">
        <f>IF(ISNA(VLOOKUP($B126,'[2]1516 Exp_Rev Access'!$F$7:$FS$310,65,FALSE)),"",VLOOKUP($B126,'[2]1516 Exp_Rev Access'!$F$7:$FS$310,65,FALSE))</f>
        <v>0</v>
      </c>
      <c r="CI126" s="90">
        <f>IF(ISNA(VLOOKUP($B126,'[2]1516 Exp_Rev Access'!$F$7:$FS$310,66,FALSE)),"",VLOOKUP($B126,'[2]1516 Exp_Rev Access'!$F$7:$FS$310,66,FALSE))</f>
        <v>0</v>
      </c>
      <c r="CJ126" s="90">
        <f>IF(ISNA(VLOOKUP($B126,'[2]1516 Exp_Rev Access'!$F$7:$FS$310,67,FALSE)),"",VLOOKUP($B126,'[2]1516 Exp_Rev Access'!$F$7:$FS$310,67,FALSE))</f>
        <v>0</v>
      </c>
      <c r="CK126" s="90">
        <f>IF(ISNA(VLOOKUP($B126,'[2]1516 Exp_Rev Access'!$F$7:$FS$310,68,FALSE)),"",VLOOKUP($B126,'[2]1516 Exp_Rev Access'!$F$7:$FS$310,68,FALSE))</f>
        <v>0</v>
      </c>
      <c r="CL126" s="90">
        <f>IF(ISNA(VLOOKUP($B126,'[2]1516 Exp_Rev Access'!$F$7:$FS$310,69,FALSE)),"",VLOOKUP($B126,'[2]1516 Exp_Rev Access'!$F$7:$FS$310,69,FALSE))</f>
        <v>0</v>
      </c>
      <c r="CM126" s="90">
        <f>IF(ISNA(VLOOKUP($B126,'[2]1516 Exp_Rev Access'!$F$7:$FS$310,70,FALSE)),"",VLOOKUP($B126,'[2]1516 Exp_Rev Access'!$F$7:$FS$310,70,FALSE))</f>
        <v>0</v>
      </c>
      <c r="CN126" s="90">
        <f>IF(ISNA(VLOOKUP($B126,'[2]1516 Exp_Rev Access'!$F$7:$FS$310,71,FALSE)),"",VLOOKUP($B126,'[2]1516 Exp_Rev Access'!$F$7:$FS$310,71,FALSE))</f>
        <v>0</v>
      </c>
      <c r="CO126" s="90">
        <f>IF(ISNA(VLOOKUP($B126,'[2]1516 Exp_Rev Access'!$F$7:$FS$310,72,FALSE)),"",VLOOKUP($B126,'[2]1516 Exp_Rev Access'!$F$7:$FS$310,72,FALSE))</f>
        <v>0</v>
      </c>
      <c r="CP126" s="90">
        <f>IF(ISNA(VLOOKUP($B126,'[2]1516 Exp_Rev Access'!$F$7:$FS$310,73,FALSE)),"",VLOOKUP($B126,'[2]1516 Exp_Rev Access'!$F$7:$FS$310,73,FALSE))</f>
        <v>0</v>
      </c>
      <c r="CQ126" s="90">
        <f>IF(ISNA(VLOOKUP($B126,'[2]1516 Exp_Rev Access'!$F$7:$FS$310,74,FALSE)),"",VLOOKUP($B126,'[2]1516 Exp_Rev Access'!$F$7:$FS$310,74,FALSE))</f>
        <v>30396</v>
      </c>
      <c r="CR126" s="90">
        <f>IF(ISNA(VLOOKUP($B126,'[2]1516 Exp_Rev Access'!$F$7:$FS$310,75,FALSE)),"",VLOOKUP($B126,'[2]1516 Exp_Rev Access'!$F$7:$FS$310,75,FALSE))</f>
        <v>0</v>
      </c>
      <c r="CS126" s="90">
        <f>IF(ISNA(VLOOKUP($B126,'[2]1516 Exp_Rev Access'!$F$7:$FS$310,76,FALSE)),"",VLOOKUP($B126,'[2]1516 Exp_Rev Access'!$F$7:$FS$310,76,FALSE))</f>
        <v>699</v>
      </c>
      <c r="CT126" s="90">
        <f>IF(ISNA(VLOOKUP($B126,'[2]1516 Exp_Rev Access'!$F$7:$FS$310,77,FALSE)),"",VLOOKUP($B126,'[2]1516 Exp_Rev Access'!$F$7:$FS$310,77,FALSE))</f>
        <v>0</v>
      </c>
      <c r="CU126" s="90">
        <f>IF(ISNA(VLOOKUP($B126,'[2]1516 Exp_Rev Access'!$F$7:$FS$310,78,FALSE)),"",VLOOKUP($B126,'[2]1516 Exp_Rev Access'!$F$7:$FS$310,78,FALSE))</f>
        <v>18140</v>
      </c>
      <c r="CV126" s="90">
        <f>IF(ISNA(VLOOKUP($B126,'[2]1516 Exp_Rev Access'!$F$7:$FS$310,79,FALSE)),"",VLOOKUP($B126,'[2]1516 Exp_Rev Access'!$F$7:$FS$310,79,FALSE))</f>
        <v>4225</v>
      </c>
      <c r="CW126" s="90">
        <f>IF(ISNA(VLOOKUP($B126,'[2]1516 Exp_Rev Access'!$F$7:$FS$310,80,FALSE)),"",VLOOKUP($B126,'[2]1516 Exp_Rev Access'!$F$7:$FS$310,80,FALSE))</f>
        <v>0</v>
      </c>
      <c r="CX126" s="90">
        <f>IF(ISNA(VLOOKUP($B126,'[2]1516 Exp_Rev Access'!$F$7:$FS$310,81,FALSE)),"",VLOOKUP($B126,'[2]1516 Exp_Rev Access'!$F$7:$FS$310,81,FALSE))</f>
        <v>0</v>
      </c>
      <c r="CY126" s="90">
        <f>IF(ISNA(VLOOKUP($B126,'[2]1516 Exp_Rev Access'!$F$7:$FS$310,82,FALSE)),"",VLOOKUP($B126,'[2]1516 Exp_Rev Access'!$F$7:$FS$310,82,FALSE))</f>
        <v>0</v>
      </c>
      <c r="CZ126" s="90">
        <f>IF(ISNA(VLOOKUP($B126,'[2]1516 Exp_Rev Access'!$F$7:$FS$310,83,FALSE)),"",VLOOKUP($B126,'[2]1516 Exp_Rev Access'!$F$7:$FS$310,83,FALSE))</f>
        <v>0</v>
      </c>
      <c r="DA126" s="90">
        <f>IF(ISNA(VLOOKUP($B126,'[2]1516 Exp_Rev Access'!$F$7:$FS$310,84,FALSE)),"",VLOOKUP($B126,'[2]1516 Exp_Rev Access'!$F$7:$FS$310,84,FALSE))</f>
        <v>0</v>
      </c>
      <c r="DB126" s="90">
        <f>IF(ISNA(VLOOKUP($B126,'[2]1516 Exp_Rev Access'!$F$7:$FS$310,85,FALSE)),"",VLOOKUP($B126,'[2]1516 Exp_Rev Access'!$F$7:$FS$310,85,FALSE))</f>
        <v>0</v>
      </c>
      <c r="DC126" s="90">
        <f>IF(ISNA(VLOOKUP($B126,'[2]1516 Exp_Rev Access'!$F$7:$FS$310,86,FALSE)),"",VLOOKUP($B126,'[2]1516 Exp_Rev Access'!$F$7:$FS$310,86,FALSE))</f>
        <v>0</v>
      </c>
      <c r="DD126" s="90">
        <f>IF(ISNA(VLOOKUP($B126,'[2]1516 Exp_Rev Access'!$F$7:$FS$310,87,FALSE)),"",VLOOKUP($B126,'[2]1516 Exp_Rev Access'!$F$7:$FS$310,87,FALSE))</f>
        <v>0</v>
      </c>
      <c r="DE126" s="90">
        <f>IF(ISNA(VLOOKUP($B126,'[2]1516 Exp_Rev Access'!$F$7:$FS$310,88,FALSE)),"",VLOOKUP($B126,'[2]1516 Exp_Rev Access'!$F$7:$FS$310,88,FALSE))</f>
        <v>0</v>
      </c>
      <c r="DF126" s="90">
        <f>IF(ISNA(VLOOKUP($B126,'[2]1516 Exp_Rev Access'!$F$7:$FS$310,89,FALSE)),"",VLOOKUP($B126,'[2]1516 Exp_Rev Access'!$F$7:$FS$310,89,FALSE))</f>
        <v>0</v>
      </c>
      <c r="DG126" s="90">
        <f>IF(ISNA(VLOOKUP($B126,'[2]1516 Exp_Rev Access'!$F$7:$FS$310,90,FALSE)),"",VLOOKUP($B126,'[2]1516 Exp_Rev Access'!$F$7:$FS$310,90,FALSE))</f>
        <v>0</v>
      </c>
      <c r="DH126" s="90">
        <f>IF(ISNA(VLOOKUP($B126,'[2]1516 Exp_Rev Access'!$F$7:$FS$310,91,FALSE)),"",VLOOKUP($B126,'[2]1516 Exp_Rev Access'!$F$7:$FS$310,91,FALSE))</f>
        <v>0</v>
      </c>
      <c r="DI126" s="90">
        <f>IF(ISNA(VLOOKUP($B126,'[2]1516 Exp_Rev Access'!$F$7:$FS$310,92,FALSE)),"",VLOOKUP($B126,'[2]1516 Exp_Rev Access'!$F$7:$FS$310,92,FALSE))</f>
        <v>38553.75</v>
      </c>
      <c r="DJ126" s="90">
        <f>IF(ISNA(VLOOKUP($B126,'[2]1516 Exp_Rev Access'!$F$7:$FS$310,93,FALSE)),"",VLOOKUP($B126,'[2]1516 Exp_Rev Access'!$F$7:$FS$310,93,FALSE))</f>
        <v>0</v>
      </c>
      <c r="DK126" s="90">
        <f>IF(ISNA(VLOOKUP($B126,'[2]1516 Exp_Rev Access'!$F$7:$FS$310,94,FALSE)),"",VLOOKUP($B126,'[2]1516 Exp_Rev Access'!$F$7:$FS$310,94,FALSE))</f>
        <v>0</v>
      </c>
      <c r="DL126" s="90">
        <f>IF(ISNA(VLOOKUP($B126,'[2]1516 Exp_Rev Access'!$F$7:$FS$310,95,FALSE)),"",VLOOKUP($B126,'[2]1516 Exp_Rev Access'!$F$7:$FS$310,95,FALSE))</f>
        <v>0</v>
      </c>
      <c r="DM126" s="90">
        <f>IF(ISNA(VLOOKUP($B126,'[2]1516 Exp_Rev Access'!$F$7:$FS$310,96,FALSE)),"",VLOOKUP($B126,'[2]1516 Exp_Rev Access'!$F$7:$FS$310,96,FALSE))</f>
        <v>0</v>
      </c>
      <c r="DN126" s="90">
        <f>IF(ISNA(VLOOKUP($B126,'[2]1516 Exp_Rev Access'!$F$7:$FS$310,97,FALSE)),"",VLOOKUP($B126,'[2]1516 Exp_Rev Access'!$F$7:$FS$310,97,FALSE))</f>
        <v>0</v>
      </c>
      <c r="DO126" s="90">
        <f>IF(ISNA(VLOOKUP($B126,'[2]1516 Exp_Rev Access'!$F$7:$FS$310,98,FALSE)),"",VLOOKUP($B126,'[2]1516 Exp_Rev Access'!$F$7:$FS$310,98,FALSE))</f>
        <v>0</v>
      </c>
      <c r="DP126" s="90">
        <f>IF(ISNA(VLOOKUP($B126,'[2]1516 Exp_Rev Access'!$F$7:$FS$310,99,FALSE)),"",VLOOKUP($B126,'[2]1516 Exp_Rev Access'!$F$7:$FS$310,99,FALSE))</f>
        <v>0</v>
      </c>
      <c r="DQ126" s="90">
        <f>IF(ISNA(VLOOKUP($B126,'[2]1516 Exp_Rev Access'!$F$7:$FS$310,100,FALSE)),"",VLOOKUP($B126,'[2]1516 Exp_Rev Access'!$F$7:$FS$310,100,FALSE))</f>
        <v>0</v>
      </c>
      <c r="DR126" s="90">
        <f>IF(ISNA(VLOOKUP($B126,'[2]1516 Exp_Rev Access'!$F$7:$FS$310,101,FALSE)),"",VLOOKUP($B126,'[2]1516 Exp_Rev Access'!$F$7:$FS$310,101,FALSE))</f>
        <v>0</v>
      </c>
      <c r="DS126" s="90">
        <f>IF(ISNA(VLOOKUP($B126,'[2]1516 Exp_Rev Access'!$F$7:$FS$310,102,FALSE)),"",VLOOKUP($B126,'[2]1516 Exp_Rev Access'!$F$7:$FS$310,102,FALSE))</f>
        <v>0</v>
      </c>
      <c r="DT126" s="90">
        <f>IF(ISNA(VLOOKUP($B126,'[2]1516 Exp_Rev Access'!$F$7:$FS$310,103,FALSE)),"",VLOOKUP($B126,'[2]1516 Exp_Rev Access'!$F$7:$FS$310,103,FALSE))</f>
        <v>0</v>
      </c>
      <c r="DU126" s="90">
        <f>IF(ISNA(VLOOKUP($B126,'[2]1516 Exp_Rev Access'!$F$7:$FS$310,104,FALSE)),"",VLOOKUP($B126,'[2]1516 Exp_Rev Access'!$F$7:$FS$310,104,FALSE))</f>
        <v>0</v>
      </c>
      <c r="DV126" s="90">
        <f>IF(ISNA(VLOOKUP($B126,'[2]1516 Exp_Rev Access'!$F$7:$FS$310,105,FALSE)),"",VLOOKUP($B126,'[2]1516 Exp_Rev Access'!$F$7:$FS$310,105,FALSE))</f>
        <v>0</v>
      </c>
      <c r="DW126" s="90">
        <f>IF(ISNA(VLOOKUP($B126,'[2]1516 Exp_Rev Access'!$F$7:$FS$310,106,FALSE)),"",VLOOKUP($B126,'[2]1516 Exp_Rev Access'!$F$7:$FS$310,106,FALSE))</f>
        <v>0</v>
      </c>
      <c r="DX126" s="90">
        <f>IF(ISNA(VLOOKUP($B126,'[2]1516 Exp_Rev Access'!$F$7:$FS$310,107,FALSE)),"",VLOOKUP($B126,'[2]1516 Exp_Rev Access'!$F$7:$FS$310,107,FALSE))</f>
        <v>0</v>
      </c>
      <c r="DY126" s="90">
        <f>IF(ISNA(VLOOKUP($B126,'[2]1516 Exp_Rev Access'!$F$7:$FS$310,108,FALSE)),"",VLOOKUP($B126,'[2]1516 Exp_Rev Access'!$F$7:$FS$310,108,FALSE))</f>
        <v>8614.06</v>
      </c>
      <c r="DZ126" s="90">
        <f>IF(ISNA(VLOOKUP($B126,'[2]1516 Exp_Rev Access'!$F$7:$FS$310,109,FALSE)),"",VLOOKUP($B126,'[2]1516 Exp_Rev Access'!$F$7:$FS$310,109,FALSE))</f>
        <v>0</v>
      </c>
      <c r="EA126" s="90">
        <f>IF(ISNA(VLOOKUP($B126,'[2]1516 Exp_Rev Access'!$F$7:$FS$310,110,FALSE)),"",VLOOKUP($B126,'[2]1516 Exp_Rev Access'!$F$7:$FS$310,110,FALSE))</f>
        <v>0</v>
      </c>
      <c r="EB126" s="90">
        <f>IF(ISNA(VLOOKUP($B126,'[2]1516 Exp_Rev Access'!$F$7:$FS$310,111,FALSE)),"",VLOOKUP($B126,'[2]1516 Exp_Rev Access'!$F$7:$FS$310,111,FALSE))</f>
        <v>0</v>
      </c>
      <c r="EC126" s="90">
        <f>IF(ISNA(VLOOKUP($B126,'[2]1516 Exp_Rev Access'!$F$7:$FS$310,112,FALSE)),"",VLOOKUP($B126,'[2]1516 Exp_Rev Access'!$F$7:$FS$310,112,FALSE))</f>
        <v>0</v>
      </c>
      <c r="ED126" s="90">
        <f>IF(ISNA(VLOOKUP($B126,'[2]1516 Exp_Rev Access'!$F$7:$FS$310,113,FALSE)),"",VLOOKUP($B126,'[2]1516 Exp_Rev Access'!$F$7:$FS$310,113,FALSE))</f>
        <v>0</v>
      </c>
      <c r="EE126" s="90">
        <f>IF(ISNA(VLOOKUP($B126,'[2]1516 Exp_Rev Access'!$F$7:$FS$310,114,FALSE)),"",VLOOKUP($B126,'[2]1516 Exp_Rev Access'!$F$7:$FS$310,114,FALSE))</f>
        <v>0</v>
      </c>
      <c r="EF126" s="90">
        <f>IF(ISNA(VLOOKUP($B126,'[2]1516 Exp_Rev Access'!$F$7:$FS$310,115,FALSE)),"",VLOOKUP($B126,'[2]1516 Exp_Rev Access'!$F$7:$FS$310,115,FALSE))</f>
        <v>0</v>
      </c>
      <c r="EG126" s="90">
        <f>IF(ISNA(VLOOKUP($B126,'[2]1516 Exp_Rev Access'!$F$7:$FS$310,116,FALSE)),"",VLOOKUP($B126,'[2]1516 Exp_Rev Access'!$F$7:$FS$310,116,FALSE))</f>
        <v>0</v>
      </c>
      <c r="EH126" s="90">
        <f>IF(ISNA(VLOOKUP($B126,'[2]1516 Exp_Rev Access'!$F$7:$FS$310,117,FALSE)),"",VLOOKUP($B126,'[2]1516 Exp_Rev Access'!$F$7:$FS$310,117,FALSE))</f>
        <v>0</v>
      </c>
      <c r="EI126" s="90">
        <f>IF(ISNA(VLOOKUP($B126,'[2]1516 Exp_Rev Access'!$F$7:$FS$310,118,FALSE)),"",VLOOKUP($B126,'[2]1516 Exp_Rev Access'!$F$7:$FS$310,118,FALSE))</f>
        <v>0</v>
      </c>
      <c r="EJ126" s="90">
        <f>IF(ISNA(VLOOKUP($B126,'[2]1516 Exp_Rev Access'!$F$7:$FS$310,119,FALSE)),"",VLOOKUP($B126,'[2]1516 Exp_Rev Access'!$F$7:$FS$310,119,FALSE))</f>
        <v>0</v>
      </c>
      <c r="EK126" s="90">
        <f>IF(ISNA(VLOOKUP($B126,'[2]1516 Exp_Rev Access'!$F$7:$FS$310,120,FALSE)),"",VLOOKUP($B126,'[2]1516 Exp_Rev Access'!$F$7:$FS$310,120,FALSE))</f>
        <v>0</v>
      </c>
      <c r="EL126" s="90">
        <f>IF(ISNA(VLOOKUP($B126,'[2]1516 Exp_Rev Access'!$F$7:$FS$310,121,FALSE)),"",VLOOKUP($B126,'[2]1516 Exp_Rev Access'!$F$7:$FS$310,121,FALSE))</f>
        <v>0</v>
      </c>
      <c r="EM126" s="90">
        <f>IF(ISNA(VLOOKUP($B126,'[2]1516 Exp_Rev Access'!$F$7:$FS$310,122,FALSE)),"",VLOOKUP($B126,'[2]1516 Exp_Rev Access'!$F$7:$FS$310,122,FALSE))</f>
        <v>0</v>
      </c>
      <c r="EN126" s="90">
        <f>IF(ISNA(VLOOKUP($B126,'[2]1516 Exp_Rev Access'!$F$7:$FS$310,123,FALSE)),"",VLOOKUP($B126,'[2]1516 Exp_Rev Access'!$F$7:$FS$310,123,FALSE))</f>
        <v>0</v>
      </c>
      <c r="EO126" s="90">
        <f>IF(ISNA(VLOOKUP($B126,'[2]1516 Exp_Rev Access'!$F$7:$FS$310,124,FALSE)),"",VLOOKUP($B126,'[2]1516 Exp_Rev Access'!$F$7:$FS$310,124,FALSE))</f>
        <v>0</v>
      </c>
      <c r="EP126" s="90">
        <f>IF(ISNA(VLOOKUP($B126,'[2]1516 Exp_Rev Access'!$F$7:$FS$310,125,FALSE)),"",VLOOKUP($B126,'[2]1516 Exp_Rev Access'!$F$7:$FS$310,125,FALSE))</f>
        <v>0</v>
      </c>
      <c r="EQ126" s="90">
        <f>IF(ISNA(VLOOKUP($B126,'[2]1516 Exp_Rev Access'!$F$7:$FS$310,126,FALSE)),"",VLOOKUP($B126,'[2]1516 Exp_Rev Access'!$F$7:$FS$310,126,FALSE))</f>
        <v>0</v>
      </c>
      <c r="ER126" s="90">
        <f>IF(ISNA(VLOOKUP($B126,'[2]1516 Exp_Rev Access'!$F$7:$FS$310,127,FALSE)),"",VLOOKUP($B126,'[2]1516 Exp_Rev Access'!$F$7:$FS$310,127,FALSE))</f>
        <v>0</v>
      </c>
      <c r="ES126" s="90">
        <f>IF(ISNA(VLOOKUP($B126,'[2]1516 Exp_Rev Access'!$F$7:$FS$310,128,FALSE)),"",VLOOKUP($B126,'[2]1516 Exp_Rev Access'!$F$7:$FS$310,128,FALSE))</f>
        <v>0</v>
      </c>
      <c r="ET126" s="90">
        <f>IF(ISNA(VLOOKUP($B126,'[2]1516 Exp_Rev Access'!$F$7:$FS$310,129,FALSE)),"",VLOOKUP($B126,'[2]1516 Exp_Rev Access'!$F$7:$FS$310,129,FALSE))</f>
        <v>0</v>
      </c>
      <c r="EU126" s="90">
        <f>IF(ISNA(VLOOKUP($B126,'[2]1516 Exp_Rev Access'!$F$7:$FS$310,130,FALSE)),"",VLOOKUP($B126,'[2]1516 Exp_Rev Access'!$F$7:$FS$310,130,FALSE))</f>
        <v>0</v>
      </c>
      <c r="EV126" s="90">
        <f>IF(ISNA(VLOOKUP($B126,'[2]1516 Exp_Rev Access'!$F$7:$FS$310,131,FALSE)),"",VLOOKUP($B126,'[2]1516 Exp_Rev Access'!$F$7:$FS$310,131,FALSE))</f>
        <v>0</v>
      </c>
      <c r="EW126" s="90">
        <f>IF(ISNA(VLOOKUP($B126,'[2]1516 Exp_Rev Access'!$F$7:$FS$310,132,FALSE)),"",VLOOKUP($B126,'[2]1516 Exp_Rev Access'!$F$7:$FS$310,132,FALSE))</f>
        <v>0</v>
      </c>
      <c r="EX126" s="90">
        <f>IF(ISNA(VLOOKUP($B126,'[2]1516 Exp_Rev Access'!$F$7:$FS$310,133,FALSE)),"",VLOOKUP($B126,'[2]1516 Exp_Rev Access'!$F$7:$FS$310,133,FALSE))</f>
        <v>0</v>
      </c>
      <c r="EY126" s="90">
        <f>IF(ISNA(VLOOKUP($B126,'[2]1516 Exp_Rev Access'!$F$7:$FS$310,134,FALSE)),"",VLOOKUP($B126,'[2]1516 Exp_Rev Access'!$F$7:$FS$310,134,FALSE))</f>
        <v>0</v>
      </c>
      <c r="EZ126" s="90">
        <f>IF(ISNA(VLOOKUP($B126,'[2]1516 Exp_Rev Access'!$F$7:$FS$310,135,FALSE)),"",VLOOKUP($B126,'[2]1516 Exp_Rev Access'!$F$7:$FS$310,135,FALSE))</f>
        <v>0</v>
      </c>
      <c r="FA126" s="90">
        <f>IF(ISNA(VLOOKUP($B126,'[2]1516 Exp_Rev Access'!$F$7:$FS$310,136,FALSE)),"",VLOOKUP($B126,'[2]1516 Exp_Rev Access'!$F$7:$FS$310,136,FALSE))</f>
        <v>0</v>
      </c>
      <c r="FB126" s="90">
        <f>IF(ISNA(VLOOKUP($B126,'[2]1516 Exp_Rev Access'!$F$7:$FS$310,137,FALSE)),"",VLOOKUP($B126,'[2]1516 Exp_Rev Access'!$F$7:$FS$310,137,FALSE))</f>
        <v>0</v>
      </c>
      <c r="FC126" s="90">
        <f>IF(ISNA(VLOOKUP($B126,'[2]1516 Exp_Rev Access'!$F$7:$FS$310,138,FALSE)),"",VLOOKUP($B126,'[2]1516 Exp_Rev Access'!$F$7:$FS$310,138,FALSE))</f>
        <v>0</v>
      </c>
      <c r="FD126" s="90">
        <f>IF(ISNA(VLOOKUP($B126,'[2]1516 Exp_Rev Access'!$F$7:$FS$310,139,FALSE)),"",VLOOKUP($B126,'[2]1516 Exp_Rev Access'!$F$7:$FS$310,139,FALSE))</f>
        <v>0</v>
      </c>
      <c r="FE126" s="90">
        <f>IF(ISNA(VLOOKUP($B126,'[2]1516 Exp_Rev Access'!$F$7:$FS$310,140,FALSE)),"",VLOOKUP($B126,'[2]1516 Exp_Rev Access'!$F$7:$FS$310,140,FALSE))</f>
        <v>0</v>
      </c>
      <c r="FF126" s="90">
        <f>IF(ISNA(VLOOKUP($B126,'[2]1516 Exp_Rev Access'!$F$7:$FS$310,141,FALSE)),"",VLOOKUP($B126,'[2]1516 Exp_Rev Access'!$F$7:$FS$310,141,FALSE))</f>
        <v>0</v>
      </c>
      <c r="FG126" s="90">
        <f>IF(ISNA(VLOOKUP($B126,'[2]1516 Exp_Rev Access'!$F$7:$FS$310,142,FALSE)),"",VLOOKUP($B126,'[2]1516 Exp_Rev Access'!$F$7:$FS$310,142,FALSE))</f>
        <v>0</v>
      </c>
      <c r="FH126" s="90">
        <f>IF(ISNA(VLOOKUP($B126,'[2]1516 Exp_Rev Access'!$F$7:$FS$310,143,FALSE)),"",VLOOKUP($B126,'[2]1516 Exp_Rev Access'!$F$7:$FS$310,143,FALSE))</f>
        <v>0</v>
      </c>
      <c r="FI126" s="90">
        <f>IF(ISNA(VLOOKUP($B126,'[2]1516 Exp_Rev Access'!$F$7:$FS$310,144,FALSE)),"",VLOOKUP($B126,'[2]1516 Exp_Rev Access'!$F$7:$FS$310,144,FALSE))</f>
        <v>0</v>
      </c>
      <c r="FJ126" s="90">
        <f>IF(ISNA(VLOOKUP($B126,'[2]1516 Exp_Rev Access'!$F$7:$FS$310,145,FALSE)),"",VLOOKUP($B126,'[2]1516 Exp_Rev Access'!$F$7:$FS$310,145,FALSE))</f>
        <v>0</v>
      </c>
      <c r="FK126" s="90">
        <f>IF(ISNA(VLOOKUP($B126,'[2]1516 Exp_Rev Access'!$F$7:$FS$310,146,FALSE)),"",VLOOKUP($B126,'[2]1516 Exp_Rev Access'!$F$7:$FS$310,146,FALSE))</f>
        <v>0</v>
      </c>
      <c r="FL126" s="90">
        <f>IF(ISNA(VLOOKUP($B126,'[2]1516 Exp_Rev Access'!$F$7:$FS$310,1147,FALSE)),"",VLOOKUP($B126,'[2]1516 Exp_Rev Access'!$F$7:$FS$310,147,FALSE))</f>
        <v>0</v>
      </c>
      <c r="FM126" s="90">
        <f>IF(ISNA(VLOOKUP($B126,'[2]1516 Exp_Rev Access'!$F$7:$FS$310,148,FALSE)),"",VLOOKUP($B126,'[2]1516 Exp_Rev Access'!$F$7:$FS$310,148,FALSE))</f>
        <v>0</v>
      </c>
      <c r="FN126" s="90">
        <f>IF(ISNA(VLOOKUP($B126,'[2]1516 Exp_Rev Access'!$F$7:$FS$310,149,FALSE)),"",VLOOKUP($B126,'[2]1516 Exp_Rev Access'!$F$7:$FS$310,149,FALSE))</f>
        <v>0</v>
      </c>
      <c r="FO126" s="90">
        <f>IF(ISNA(VLOOKUP($B126,'[2]1516 Exp_Rev Access'!$F$7:$FS$310,150,FALSE)),"",VLOOKUP($B126,'[2]1516 Exp_Rev Access'!$F$7:$FS$310,150,FALSE))</f>
        <v>0</v>
      </c>
      <c r="FP126" s="90">
        <f>IF(ISNA(VLOOKUP($B126,'[2]1516 Exp_Rev Access'!$F$7:$FS$310,151,FALSE)),"",VLOOKUP($B126,'[2]1516 Exp_Rev Access'!$F$7:$FS$310,151,FALSE))</f>
        <v>0</v>
      </c>
      <c r="FQ126" s="90">
        <f>IF(ISNA(VLOOKUP($B126,'[2]1516 Exp_Rev Access'!$F$7:$FS$310,152,FALSE)),"",VLOOKUP($B126,'[2]1516 Exp_Rev Access'!$F$7:$FS$310,152,FALSE))</f>
        <v>0</v>
      </c>
      <c r="FR126" s="90">
        <f>IF(ISNA(VLOOKUP($B126,'[2]1516 Exp_Rev Access'!$F$7:$FS$310,153,FALSE)),"",VLOOKUP($B126,'[2]1516 Exp_Rev Access'!$F$7:$FS$310,153,FALSE))</f>
        <v>4327.8599999999997</v>
      </c>
      <c r="FS126" s="53">
        <f t="shared" si="330"/>
        <v>104955.67</v>
      </c>
      <c r="FT126" s="92">
        <f t="shared" si="331"/>
        <v>4.673343022163224E-2</v>
      </c>
      <c r="FU126" s="53">
        <f t="shared" si="332"/>
        <v>697.33353265563744</v>
      </c>
      <c r="FV126" s="90">
        <f>IF(ISNA(VLOOKUP($B126,'[2]1516 Exp_Rev Access'!$F$7:$FS$310,154,FALSE)),"",VLOOKUP($B126,'[2]1516 Exp_Rev Access'!$F$7:$FS$310,154,FALSE))</f>
        <v>0</v>
      </c>
      <c r="FW126" s="90">
        <f>IF(ISNA(VLOOKUP($B126,'[2]1516 Exp_Rev Access'!$F$7:$FS$310,155,FALSE)),"",VLOOKUP($B126,'[2]1516 Exp_Rev Access'!$F$7:$FS$310,155,FALSE))</f>
        <v>0</v>
      </c>
      <c r="FX126" s="90">
        <f>IF(ISNA(VLOOKUP($B126,'[2]1516 Exp_Rev Access'!$F$7:$FS$310,156,FALSE)),"",VLOOKUP($B126,'[2]1516 Exp_Rev Access'!$F$7:$FS$310,156,FALSE))</f>
        <v>0</v>
      </c>
      <c r="FY126" s="90">
        <f>IF(ISNA(VLOOKUP($B126,'[2]1516 Exp_Rev Access'!$F$7:$FS$310,157,FALSE)),"",VLOOKUP($B126,'[2]1516 Exp_Rev Access'!$F$7:$FS$310,157,FALSE))</f>
        <v>0</v>
      </c>
      <c r="FZ126" s="90">
        <f>IF(ISNA(VLOOKUP($B126,'[2]1516 Exp_Rev Access'!$F$7:$FS$310,158,FALSE)),"",VLOOKUP($B126,'[2]1516 Exp_Rev Access'!$F$7:$FS$310,158,FALSE))</f>
        <v>0</v>
      </c>
      <c r="GA126" s="90">
        <f>IF(ISNA(VLOOKUP($B126,'[2]1516 Exp_Rev Access'!$F$7:$FS$310,159,FALSE)),"",VLOOKUP($B126,'[2]1516 Exp_Rev Access'!$F$7:$FS$310,159,FALSE))</f>
        <v>0</v>
      </c>
      <c r="GB126" s="90">
        <f>IF(ISNA(VLOOKUP($B126,'[2]1516 Exp_Rev Access'!$F$7:$FS$310,160,FALSE)),"",VLOOKUP($B126,'[2]1516 Exp_Rev Access'!$F$7:$FS$310,160,FALSE))</f>
        <v>0</v>
      </c>
      <c r="GC126" s="90">
        <f>IF(ISNA(VLOOKUP($B126,'[2]1516 Exp_Rev Access'!$F$7:$FS$310,161,FALSE)),"",VLOOKUP($B126,'[2]1516 Exp_Rev Access'!$F$7:$FS$310,161,FALSE))</f>
        <v>0</v>
      </c>
      <c r="GD126" s="90">
        <f>IF(ISNA(VLOOKUP($B126,'[2]1516 Exp_Rev Access'!$F$7:$FS$310,162,FALSE)),"",VLOOKUP($B126,'[2]1516 Exp_Rev Access'!$F$7:$FS$310,162,FALSE))</f>
        <v>0</v>
      </c>
      <c r="GE126" s="90">
        <f>IF(ISNA(VLOOKUP($B126,'[2]1516 Exp_Rev Access'!$F$7:$FS$310,163,FALSE)),"",VLOOKUP($B126,'[2]1516 Exp_Rev Access'!$F$7:$FS$310,163,FALSE))</f>
        <v>0</v>
      </c>
      <c r="GF126" s="90">
        <f>IF(ISNA(VLOOKUP($B126,'[2]1516 Exp_Rev Access'!$F$7:$FS$310,164,FALSE)),"",VLOOKUP($B126,'[2]1516 Exp_Rev Access'!$F$7:$FS$310,164,FALSE))</f>
        <v>0</v>
      </c>
      <c r="GG126" s="90">
        <f>IF(ISNA(VLOOKUP($B126,'[2]1516 Exp_Rev Access'!$F$7:$FS$310,165,FALSE)),"",VLOOKUP($B126,'[2]1516 Exp_Rev Access'!$F$7:$FS$310,165,FALSE))</f>
        <v>0</v>
      </c>
      <c r="GH126" s="90">
        <f>IF(ISNA(VLOOKUP($B126,'[2]1516 Exp_Rev Access'!$F$7:$FS$310,166,FALSE)),"",VLOOKUP($B126,'[2]1516 Exp_Rev Access'!$F$7:$FS$310,166,FALSE))</f>
        <v>0</v>
      </c>
      <c r="GI126" s="90">
        <f>IF(ISNA(VLOOKUP($B126,'[2]1516 Exp_Rev Access'!$F$7:$FS$310,167,FALSE)),"",VLOOKUP($B126,'[2]1516 Exp_Rev Access'!$F$7:$FS$310,167,FALSE))</f>
        <v>0</v>
      </c>
      <c r="GJ126" s="90">
        <f>IF(ISNA(VLOOKUP($B126,'[2]1516 Exp_Rev Access'!$F$7:$FS$310,168,FALSE)),"",VLOOKUP($B126,'[2]1516 Exp_Rev Access'!$F$7:$FS$310,168,FALSE))</f>
        <v>0</v>
      </c>
      <c r="GK126" s="90">
        <f>IF(ISNA(VLOOKUP($B126,'[2]1516 Exp_Rev Access'!$F$7:$FS$310,169,FALSE)),"",VLOOKUP($B126,'[2]1516 Exp_Rev Access'!$F$7:$FS$310,169,FALSE))</f>
        <v>0</v>
      </c>
      <c r="GL126" s="90">
        <f>IF(ISNA(VLOOKUP($B126,'[2]1516 Exp_Rev Access'!$F$7:$FS$310,170,FALSE)),"",VLOOKUP($B126,'[2]1516 Exp_Rev Access'!$F$7:$FS$310,170,FALSE))</f>
        <v>0</v>
      </c>
      <c r="GM126" s="90">
        <f>IF(ISNA(VLOOKUP($B126,'[2]1516 Exp_Rev Access'!$F$7:$FT$310,171,FALSE)),"",VLOOKUP($B126,'[2]1516 Exp_Rev Access'!$F$7:$FT$310,171,FALSE))</f>
        <v>0</v>
      </c>
      <c r="GN126" s="90">
        <f>IF(ISNA(VLOOKUP($B126,'[2]1516 Exp_Rev Access'!$F$7:$FU$310,172,FALSE)),"",VLOOKUP($B126,'[2]1516 Exp_Rev Access'!$F$7:$FU$310,172,FALSE))</f>
        <v>0</v>
      </c>
      <c r="GO126" s="90">
        <f>IF(ISNA(VLOOKUP($B126,'[2]1516 Exp_Rev Access'!$F$7:$FV$310,173,FALSE)),"",VLOOKUP($B126,'[2]1516 Exp_Rev Access'!$F$7:$FV$310,173,FALSE))</f>
        <v>0</v>
      </c>
      <c r="GP126" s="90">
        <f>IF(ISNA(VLOOKUP($B126,'[2]1516 Exp_Rev Access'!$F$7:$GA$310,174,FALSE)),"",VLOOKUP($B126,'[2]1516 Exp_Rev Access'!$F$7:$GA$310,174,FALSE))</f>
        <v>0</v>
      </c>
      <c r="GQ126" s="90">
        <f>IF(ISNA(VLOOKUP($B126,'[2]1516 Exp_Rev Access'!$F$7:$GA$310,175,FALSE)),"",VLOOKUP($B126,'[2]1516 Exp_Rev Access'!$F$7:$GA$310,175,FALSE))</f>
        <v>0</v>
      </c>
      <c r="GR126" s="90">
        <f>IF(ISNA(VLOOKUP($B126,'[2]1516 Exp_Rev Access'!$F$7:$GA$310,176,FALSE)),"",VLOOKUP($B126,'[2]1516 Exp_Rev Access'!$F$7:$GA$310,176,FALSE))</f>
        <v>0</v>
      </c>
      <c r="GS126" s="90">
        <f>IF(ISNA(VLOOKUP($B126,'[2]1516 Exp_Rev Access'!$F$7:$GA$310,177,FALSE)),"",VLOOKUP($B126,'[2]1516 Exp_Rev Access'!$F$7:$GA$310,177,FALSE))</f>
        <v>0</v>
      </c>
      <c r="GT126" s="90">
        <f>IF(ISNA(VLOOKUP($B126,'[2]1516 Exp_Rev Access'!$F$7:$GA$310,178,FALSE)),"",VLOOKUP($B126,'[2]1516 Exp_Rev Access'!$F$7:$GA$310,178,FALSE))</f>
        <v>0</v>
      </c>
      <c r="GU126" s="53">
        <f t="shared" si="333"/>
        <v>0</v>
      </c>
      <c r="GV126" s="92"/>
      <c r="GW126" s="114">
        <f t="shared" si="334"/>
        <v>0</v>
      </c>
    </row>
    <row r="127" spans="1:222" s="97" customFormat="1" x14ac:dyDescent="0.2">
      <c r="A127" s="86"/>
      <c r="B127" s="87" t="s">
        <v>347</v>
      </c>
      <c r="C127" s="87" t="s">
        <v>348</v>
      </c>
      <c r="D127" s="88">
        <f>IF(ISNA(VLOOKUP($B127,'[2]1516 enrollment_Rev_Exp by size'!$A$6:$C$325,3,FALSE)),"",VLOOKUP($B127,'[2]1516 enrollment_Rev_Exp by size'!$A$6:$C$325,3,FALSE))</f>
        <v>621.54999999999995</v>
      </c>
      <c r="E127" s="89">
        <v>8657210.3499999996</v>
      </c>
      <c r="F127" s="67">
        <f t="shared" si="313"/>
        <v>8657210.3499999996</v>
      </c>
      <c r="G127" s="67">
        <f t="shared" si="314"/>
        <v>0</v>
      </c>
      <c r="H127" s="90">
        <f>IF(ISNA(VLOOKUP($B127,'[2]1516 Exp_Rev Access'!$F$7:$FS$310,2,FALSE)),"",VLOOKUP($B127,'[2]1516 Exp_Rev Access'!$F$7:$FS$310,2,FALSE))</f>
        <v>1769114.07</v>
      </c>
      <c r="I127" s="90">
        <f>IF(ISNA(VLOOKUP($B127,'[2]1516 Exp_Rev Access'!$F$7:$FS$310,3,FALSE)),"",VLOOKUP($B127,'[2]1516 Exp_Rev Access'!$F$7:$FS$310,3,FALSE))</f>
        <v>53.33</v>
      </c>
      <c r="J127" s="90">
        <f>IF(ISNA(VLOOKUP($B127,'[2]1516 Exp_Rev Access'!$F$7:$FS$310,4,FALSE)),"",VLOOKUP($B127,'[2]1516 Exp_Rev Access'!$F$7:$FS$310,4,FALSE))</f>
        <v>9369.2800000000007</v>
      </c>
      <c r="K127" s="90">
        <f>IF(ISNA(VLOOKUP($B127,'[2]1516 Exp_Rev Access'!$F$7:$FS$310,5,FALSE)),"-",VLOOKUP($B127,'[2]1516 Exp_Rev Access'!$F$7:$FS$310,5,FALSE))</f>
        <v>43162.54</v>
      </c>
      <c r="L127" s="90">
        <f>IF(ISNA(VLOOKUP($B127,'[2]1516 Exp_Rev Access'!$F$7:$FS$310,6,FALSE)),"",VLOOKUP($B127,'[2]1516 Exp_Rev Access'!$F$7:$FS$310,6,FALSE))</f>
        <v>54739.29</v>
      </c>
      <c r="M127" s="90">
        <f>IF(ISNA(VLOOKUP($B127,'[2]1516 Exp_Rev Access'!$F$7:$FS$310,7,FALSE)),"",VLOOKUP($B127,'[2]1516 Exp_Rev Access'!$F$7:$FS$310,7,FALSE))</f>
        <v>0</v>
      </c>
      <c r="N127" s="53">
        <f t="shared" si="315"/>
        <v>1876438.5100000002</v>
      </c>
      <c r="O127" s="91">
        <f t="shared" si="316"/>
        <v>0.21674863312059875</v>
      </c>
      <c r="P127" s="53">
        <f t="shared" si="317"/>
        <v>3018.9663100313737</v>
      </c>
      <c r="Q127" s="90">
        <f>IF(ISNA(VLOOKUP($B127,'[2]1516 Exp_Rev Access'!$F$7:$FS$310,8,FALSE)),"",VLOOKUP($B127,'[2]1516 Exp_Rev Access'!$F$7:$FS$310,8,FALSE))</f>
        <v>50</v>
      </c>
      <c r="R127" s="90">
        <f>IF(ISNA(VLOOKUP($B127,'[2]1516 Exp_Rev Access'!$F$7:$FS$310,9,FALSE)),"",VLOOKUP($B127,'[2]1516 Exp_Rev Access'!$F$7:$FS$310,9,FALSE))</f>
        <v>0</v>
      </c>
      <c r="S127" s="90">
        <f>IF(ISNA(VLOOKUP($B127,'[2]1516 Exp_Rev Access'!$F$7:$FS$310,10,FALSE)),"",VLOOKUP($B127,'[2]1516 Exp_Rev Access'!$F$7:$FS$310,10,FALSE))</f>
        <v>0</v>
      </c>
      <c r="T127" s="90">
        <f>IF(ISNA(VLOOKUP($B127,'[2]1516 Exp_Rev Access'!$F$7:$FS$310,11,FALSE)),"",VLOOKUP($B127,'[2]1516 Exp_Rev Access'!$F$7:$FS$310,11,FALSE))</f>
        <v>0</v>
      </c>
      <c r="U127" s="90">
        <f>IF(ISNA(VLOOKUP($B127,'[2]1516 Exp_Rev Access'!$F$7:$FS$310,12,FALSE)),"",VLOOKUP($B127,'[2]1516 Exp_Rev Access'!$F$7:$FS$310,12,FALSE))</f>
        <v>0</v>
      </c>
      <c r="V127" s="90">
        <f>IF(ISNA(VLOOKUP($B127,'[2]1516 Exp_Rev Access'!$F$7:$FS$310,13,FALSE)),"",VLOOKUP($B127,'[2]1516 Exp_Rev Access'!$F$7:$FS$310,13,FALSE))</f>
        <v>0</v>
      </c>
      <c r="W127" s="90">
        <f>IF(ISNA(VLOOKUP($B127,'[2]1516 Exp_Rev Access'!$F$7:$FS$310,14,FALSE)),"",VLOOKUP($B127,'[2]1516 Exp_Rev Access'!$F$7:$FS$310,14,FALSE))</f>
        <v>0</v>
      </c>
      <c r="X127" s="90">
        <f>IF(ISNA(VLOOKUP($B127,'[2]1516 Exp_Rev Access'!$F$7:$FS$310,15,FALSE)),"",VLOOKUP($B127,'[2]1516 Exp_Rev Access'!$F$7:$FS$310,15,FALSE))</f>
        <v>0</v>
      </c>
      <c r="Y127" s="90">
        <f>IF(ISNA(VLOOKUP($B127,'[2]1516 Exp_Rev Access'!$F$7:$FS$310,16,FALSE)),"",VLOOKUP($B127,'[2]1516 Exp_Rev Access'!$F$7:$FS$310,16,FALSE))</f>
        <v>4694.3100000000004</v>
      </c>
      <c r="Z127" s="90">
        <f>IF(ISNA(VLOOKUP($B127,'[2]1516 Exp_Rev Access'!$F$7:$FS$310,17,FALSE)),"",VLOOKUP($B127,'[2]1516 Exp_Rev Access'!$F$7:$FS$310,17,FALSE))</f>
        <v>0</v>
      </c>
      <c r="AA127" s="90">
        <f>IF(ISNA(VLOOKUP($B127,'[2]1516 Exp_Rev Access'!$F$7:$FS$310,18,FALSE)),"",VLOOKUP($B127,'[2]1516 Exp_Rev Access'!$F$7:$FS$310,18,FALSE))</f>
        <v>0</v>
      </c>
      <c r="AB127" s="90">
        <f>IF(ISNA(VLOOKUP($B127,'[2]1516 Exp_Rev Access'!$F$7:$FS$310,19,FALSE)),"",VLOOKUP($B127,'[2]1516 Exp_Rev Access'!$F$7:$FS$310,19,FALSE))</f>
        <v>0</v>
      </c>
      <c r="AC127" s="90">
        <f>IF(ISNA(VLOOKUP($B127,'[2]1516 Exp_Rev Access'!$F$7:$FS$310,20,FALSE)),"",VLOOKUP($B127,'[2]1516 Exp_Rev Access'!$F$7:$FS$310,20,FALSE))</f>
        <v>174.06</v>
      </c>
      <c r="AD127" s="90">
        <f>IF(ISNA(VLOOKUP($B127,'[2]1516 Exp_Rev Access'!$F$7:$FS$310,21,FALSE)),"",VLOOKUP($B127,'[2]1516 Exp_Rev Access'!$F$7:$FS$310,21,FALSE))</f>
        <v>14091.6</v>
      </c>
      <c r="AE127" s="90">
        <f>IF(ISNA(VLOOKUP($B127,'[2]1516 Exp_Rev Access'!$F$7:$FS$310,22,FALSE)),"",VLOOKUP($B127,'[2]1516 Exp_Rev Access'!$F$7:$FS$310,22,FALSE))</f>
        <v>2558.3000000000002</v>
      </c>
      <c r="AF127" s="90">
        <f>IF(ISNA(VLOOKUP($B127,'[2]1516 Exp_Rev Access'!$F$7:$FS$310,23,FALSE)),"",VLOOKUP($B127,'[2]1516 Exp_Rev Access'!$F$7:$FS$310,23,FALSE))</f>
        <v>0</v>
      </c>
      <c r="AG127" s="90">
        <f>IF(ISNA(VLOOKUP($B127,'[2]1516 Exp_Rev Access'!$F$7:$FS$310,24,FALSE)),"",VLOOKUP($B127,'[2]1516 Exp_Rev Access'!$F$7:$FS$310,24,FALSE))</f>
        <v>5224.1000000000004</v>
      </c>
      <c r="AH127" s="90">
        <f>IF(ISNA(VLOOKUP($B127,'[2]1516 Exp_Rev Access'!$F$7:$FS$310,25,FALSE)),"",VLOOKUP($B127,'[2]1516 Exp_Rev Access'!$F$7:$FS$310,25,FALSE))</f>
        <v>10010.700000000001</v>
      </c>
      <c r="AI127" s="90">
        <f>IF(ISNA(VLOOKUP($B127,'[2]1516 Exp_Rev Access'!$F$7:$FS$310,26,FALSE)),"",VLOOKUP($B127,'[2]1516 Exp_Rev Access'!$F$7:$FS$310,26,FALSE))</f>
        <v>0</v>
      </c>
      <c r="AJ127" s="90">
        <f>IF(ISNA(VLOOKUP($B127,'[2]1516 Exp_Rev Access'!$F$7:$FS$310,27,FALSE)),"",VLOOKUP($B127,'[2]1516 Exp_Rev Access'!$F$7:$FS$310,27,FALSE))</f>
        <v>22398.81</v>
      </c>
      <c r="AK127" s="90">
        <f>IF(ISNA(VLOOKUP($B127,'[2]1516 Exp_Rev Access'!$F$7:$FS$310,28,FALSE)),"",VLOOKUP($B127,'[2]1516 Exp_Rev Access'!$F$7:$FS$310,28,FALSE))</f>
        <v>21306.51</v>
      </c>
      <c r="AL127" s="90">
        <f>IF(ISNA(VLOOKUP($B127,'[2]1516 Exp_Rev Access'!$F$7:$FS$310,29,FALSE)),"",VLOOKUP($B127,'[2]1516 Exp_Rev Access'!$F$7:$FS$310,29,FALSE))</f>
        <v>0</v>
      </c>
      <c r="AM127" s="53">
        <f t="shared" si="318"/>
        <v>80508.39</v>
      </c>
      <c r="AN127" s="92">
        <f t="shared" si="319"/>
        <v>9.2995765084996473E-3</v>
      </c>
      <c r="AO127" s="68">
        <f t="shared" si="320"/>
        <v>129.52842088327569</v>
      </c>
      <c r="AP127" s="90">
        <f>IF(ISNA(VLOOKUP($B127,'[2]1516 Exp_Rev Access'!$F$7:$FS$310,30,FALSE)),"",VLOOKUP($B127,'[2]1516 Exp_Rev Access'!$F$7:$FS$310,30,FALSE))</f>
        <v>3994296.13</v>
      </c>
      <c r="AQ127" s="90">
        <f>IF(ISNA(VLOOKUP($B127,'[2]1516 Exp_Rev Access'!$F$7:$FS$310,31,FALSE)),"",VLOOKUP($B127,'[2]1516 Exp_Rev Access'!$F$7:$FS$310,31,FALSE))</f>
        <v>159305.9</v>
      </c>
      <c r="AR127" s="90">
        <f>IF(ISNA(VLOOKUP($B127,'[2]1516 Exp_Rev Access'!$F$7:$FS$310,32,FALSE)),"",VLOOKUP($B127,'[2]1516 Exp_Rev Access'!$F$7:$FS$310,32,FALSE))</f>
        <v>0</v>
      </c>
      <c r="AS127" s="90">
        <f>IF(ISNA(VLOOKUP($B127,'[2]1516 Exp_Rev Access'!$F$7:$FS$310,33,FALSE)),"",VLOOKUP($B127,'[2]1516 Exp_Rev Access'!$F$7:$FS$310,33,FALSE))</f>
        <v>0</v>
      </c>
      <c r="AT127" s="90">
        <f>IF(ISNA(VLOOKUP($B127,'[2]1516 Exp_Rev Access'!$F$7:$FS$310,34,FALSE)),"",VLOOKUP($B127,'[2]1516 Exp_Rev Access'!$F$7:$FS$310,34,FALSE))</f>
        <v>0</v>
      </c>
      <c r="AU127" s="53">
        <f t="shared" si="321"/>
        <v>4153602.03</v>
      </c>
      <c r="AV127" s="93">
        <f t="shared" si="322"/>
        <v>0.47978527286217554</v>
      </c>
      <c r="AW127" s="53">
        <f t="shared" si="323"/>
        <v>6682.6514841927437</v>
      </c>
      <c r="AX127" s="90">
        <f>IF(ISNA(VLOOKUP($B127,'[2]1516 Exp_Rev Access'!$F$7:$FS$310,35,FALSE)),"",VLOOKUP($B127,'[2]1516 Exp_Rev Access'!$F$7:$FS$310,35,FALSE))</f>
        <v>0</v>
      </c>
      <c r="AY127" s="90">
        <f>IF(ISNA(VLOOKUP($B127,'[2]1516 Exp_Rev Access'!$F$7:$FS$310,36,FALSE)),"",VLOOKUP($B127,'[2]1516 Exp_Rev Access'!$F$7:$FS$310,36,FALSE))</f>
        <v>529103.92000000004</v>
      </c>
      <c r="AZ127" s="90">
        <f>IF(ISNA(VLOOKUP($B127,'[2]1516 Exp_Rev Access'!$F$7:$FS$310,37,FALSE)),"",VLOOKUP($B127,'[2]1516 Exp_Rev Access'!$F$7:$FS$310,37,FALSE))</f>
        <v>3608.28</v>
      </c>
      <c r="BA127" s="90">
        <f>IF(ISNA(VLOOKUP($B127,'[2]1516 Exp_Rev Access'!$F$7:$FS$310,38,FALSE)),"",VLOOKUP($B127,'[2]1516 Exp_Rev Access'!$F$7:$FS$310,38,FALSE))</f>
        <v>0</v>
      </c>
      <c r="BB127" s="90">
        <f>IF(ISNA(VLOOKUP($B127,'[2]1516 Exp_Rev Access'!$F$7:$FS$310,39,FALSE)),"",VLOOKUP($B127,'[2]1516 Exp_Rev Access'!$F$7:$FS$310,39,FALSE))</f>
        <v>0</v>
      </c>
      <c r="BC127" s="90">
        <f>IF(ISNA(VLOOKUP($B127,'[2]1516 Exp_Rev Access'!$F$7:$FS$310,40,FALSE)),"",VLOOKUP($B127,'[2]1516 Exp_Rev Access'!$F$7:$FS$310,40,FALSE))</f>
        <v>217135.9</v>
      </c>
      <c r="BD127" s="90">
        <f>IF(ISNA(VLOOKUP($B127,'[2]1516 Exp_Rev Access'!$F$7:$FS$310,41,FALSE)),"",VLOOKUP($B127,'[2]1516 Exp_Rev Access'!$F$7:$FS$310,41,FALSE))</f>
        <v>0</v>
      </c>
      <c r="BE127" s="90">
        <f>IF(ISNA(VLOOKUP($B127,'[2]1516 Exp_Rev Access'!$F$7:$FS$310,42,FALSE)),"",VLOOKUP($B127,'[2]1516 Exp_Rev Access'!$F$7:$FS$310,42,FALSE))</f>
        <v>106060.24</v>
      </c>
      <c r="BF127" s="90">
        <f>IF(ISNA(VLOOKUP($B127,'[2]1516 Exp_Rev Access'!$F$7:$FS$310,43,FALSE)),"",VLOOKUP($B127,'[2]1516 Exp_Rev Access'!$F$7:$FS$310,43,FALSE))</f>
        <v>0</v>
      </c>
      <c r="BG127" s="90">
        <f>IF(ISNA(VLOOKUP($B127,'[2]1516 Exp_Rev Access'!$F$7:$FS$310,44,FALSE)),"",VLOOKUP($B127,'[2]1516 Exp_Rev Access'!$F$7:$FS$310,44,FALSE))</f>
        <v>57799.07</v>
      </c>
      <c r="BH127" s="90">
        <f>IF(ISNA(VLOOKUP($B127,'[2]1516 Exp_Rev Access'!$F$7:$FS$310,45,FALSE)),"",VLOOKUP($B127,'[2]1516 Exp_Rev Access'!$F$7:$FS$310,45,FALSE))</f>
        <v>6223.64</v>
      </c>
      <c r="BI127" s="90">
        <f>IF(ISNA(VLOOKUP($B127,'[2]1516 Exp_Rev Access'!$F$7:$FS$310,46,FALSE)),"",VLOOKUP($B127,'[2]1516 Exp_Rev Access'!$F$7:$FS$310,46,FALSE))</f>
        <v>0</v>
      </c>
      <c r="BJ127" s="90">
        <f>IF(ISNA(VLOOKUP($B127,'[2]1516 Exp_Rev Access'!$F$7:$FS$310,47,FALSE)),"",VLOOKUP($B127,'[2]1516 Exp_Rev Access'!$F$7:$FS$310,47,FALSE))</f>
        <v>8638.32</v>
      </c>
      <c r="BK127" s="90">
        <f>IF(ISNA(VLOOKUP($B127,'[2]1516 Exp_Rev Access'!$F$7:$FS$310,48,FALSE)),"",VLOOKUP($B127,'[2]1516 Exp_Rev Access'!$F$7:$FS$310,48,FALSE))</f>
        <v>343744.55</v>
      </c>
      <c r="BL127" s="90">
        <f>IF(ISNA(VLOOKUP($B127,'[2]1516 Exp_Rev Access'!$F$7:$FS$310,49,FALSE)),"",VLOOKUP($B127,'[2]1516 Exp_Rev Access'!$F$7:$FS$310,49,FALSE))</f>
        <v>0</v>
      </c>
      <c r="BM127" s="90">
        <f>IF(ISNA(VLOOKUP($B127,'[2]1516 Exp_Rev Access'!$F$7:$FS$310,50,FALSE)),"",VLOOKUP($B127,'[2]1516 Exp_Rev Access'!$F$7:$FS$310,50,FALSE))</f>
        <v>6461.16</v>
      </c>
      <c r="BN127" s="90">
        <f>IF(ISNA(VLOOKUP($B127,'[2]1516 Exp_Rev Access'!$F$7:$FS$310,51,FALSE)),"",VLOOKUP($B127,'[2]1516 Exp_Rev Access'!$F$7:$FS$310,51,FALSE))</f>
        <v>0</v>
      </c>
      <c r="BO127" s="90">
        <f>IF(ISNA(VLOOKUP($B127,'[2]1516 Exp_Rev Access'!$F$7:$FS$310,52,FALSE)),"",VLOOKUP($B127,'[2]1516 Exp_Rev Access'!$F$7:$FS$310,52,FALSE))</f>
        <v>0</v>
      </c>
      <c r="BP127" s="90">
        <f>IF(ISNA(VLOOKUP($B127,'[2]1516 Exp_Rev Access'!$F$7:$FS$310,53,FALSE)),"",VLOOKUP($B127,'[2]1516 Exp_Rev Access'!$F$7:$FS$310,53,FALSE))</f>
        <v>0</v>
      </c>
      <c r="BQ127" s="90">
        <f>IF(ISNA(VLOOKUP($B127,'[2]1516 Exp_Rev Access'!$F$7:$FS$310,54,FALSE)),"",VLOOKUP($B127,'[2]1516 Exp_Rev Access'!$F$7:$FS$310,54,FALSE))</f>
        <v>62305</v>
      </c>
      <c r="BR127" s="90">
        <f>IF(ISNA(VLOOKUP($B127,'[2]1516 Exp_Rev Access'!$F$7:$FS$310,55,FALSE)),"",VLOOKUP($B127,'[2]1516 Exp_Rev Access'!$F$7:$FS$310,55,FALSE))</f>
        <v>0</v>
      </c>
      <c r="BS127" s="90">
        <f>IF(ISNA(VLOOKUP($B127,'[2]1516 Exp_Rev Access'!$F$7:$FS$310,56,FALSE)),"",VLOOKUP($B127,'[2]1516 Exp_Rev Access'!$F$7:$FS$310,56,FALSE))</f>
        <v>0</v>
      </c>
      <c r="BT127" s="90">
        <f>IF(ISNA(VLOOKUP($B127,'[2]1516 Exp_Rev Access'!$F$7:$FS$310,57,FALSE)),"",VLOOKUP($B127,'[2]1516 Exp_Rev Access'!$F$7:$FS$310,57,FALSE))</f>
        <v>0</v>
      </c>
      <c r="BU127" s="90">
        <f>IF(ISNA(VLOOKUP($B127,'[2]1516 Exp_Rev Access'!$F$7:$FS$310,58,FALSE)),"",VLOOKUP($B127,'[2]1516 Exp_Rev Access'!$F$7:$FS$310,58,FALSE))</f>
        <v>0</v>
      </c>
      <c r="BV127" s="53">
        <f t="shared" si="324"/>
        <v>1341080.0799999998</v>
      </c>
      <c r="BW127" s="92">
        <f t="shared" si="325"/>
        <v>0.15490903256151098</v>
      </c>
      <c r="BX127" s="68">
        <f t="shared" si="326"/>
        <v>2157.6382913683533</v>
      </c>
      <c r="BY127" s="90">
        <f>IF(ISNA(VLOOKUP($B127,'[2]1516 Exp_Rev Access'!$F$7:$FS$310,59,FALSE)),"",VLOOKUP($B127,'[2]1516 Exp_Rev Access'!$F$7:$FS$310,59,FALSE))</f>
        <v>0</v>
      </c>
      <c r="BZ127" s="90">
        <f>IF(ISNA(VLOOKUP($B127,'[2]1516 Exp_Rev Access'!$F$7:$FS$310,60,FALSE)),"",VLOOKUP($B127,'[2]1516 Exp_Rev Access'!$F$7:$FS$310,60,FALSE))</f>
        <v>27420.99</v>
      </c>
      <c r="CA127" s="90">
        <f>IF(ISNA(VLOOKUP($B127,'[2]1516 Exp_Rev Access'!$F$7:$FS$310,61,FALSE)),"",VLOOKUP($B127,'[2]1516 Exp_Rev Access'!$F$7:$FS$310,61,FALSE))</f>
        <v>3601.32</v>
      </c>
      <c r="CB127" s="90">
        <f>IF(ISNA(VLOOKUP($B127,'[2]1516 Exp_Rev Access'!$F$7:$FS$310,62,FALSE)),"",VLOOKUP($B127,'[2]1516 Exp_Rev Access'!$F$7:$FS$310,62,FALSE))</f>
        <v>0</v>
      </c>
      <c r="CC127" s="90">
        <f>IF(ISNA(VLOOKUP($B127,'[2]1516 Exp_Rev Access'!$F$7:$FS$310,63,FALSE)),"",VLOOKUP($B127,'[2]1516 Exp_Rev Access'!$F$7:$FS$310,63,FALSE))</f>
        <v>8929.0300000000007</v>
      </c>
      <c r="CD127" s="90">
        <f>IF(ISNA(VLOOKUP($B127,'[2]1516 Exp_Rev Access'!$F$7:$FS$310,64,FALSE)),"",VLOOKUP($B127,'[2]1516 Exp_Rev Access'!$F$7:$FS$310,64,FALSE))</f>
        <v>0</v>
      </c>
      <c r="CE127" s="53">
        <f t="shared" si="327"/>
        <v>39951.340000000004</v>
      </c>
      <c r="CF127" s="92">
        <f t="shared" si="328"/>
        <v>4.6148052761591967E-3</v>
      </c>
      <c r="CG127" s="94">
        <f t="shared" si="329"/>
        <v>64.276952779341983</v>
      </c>
      <c r="CH127" s="90">
        <f>IF(ISNA(VLOOKUP($B127,'[2]1516 Exp_Rev Access'!$F$7:$FS$310,65,FALSE)),"",VLOOKUP($B127,'[2]1516 Exp_Rev Access'!$F$7:$FS$310,65,FALSE))</f>
        <v>0</v>
      </c>
      <c r="CI127" s="90">
        <f>IF(ISNA(VLOOKUP($B127,'[2]1516 Exp_Rev Access'!$F$7:$FS$310,66,FALSE)),"",VLOOKUP($B127,'[2]1516 Exp_Rev Access'!$F$7:$FS$310,66,FALSE))</f>
        <v>0</v>
      </c>
      <c r="CJ127" s="90">
        <f>IF(ISNA(VLOOKUP($B127,'[2]1516 Exp_Rev Access'!$F$7:$FS$310,67,FALSE)),"",VLOOKUP($B127,'[2]1516 Exp_Rev Access'!$F$7:$FS$310,67,FALSE))</f>
        <v>0</v>
      </c>
      <c r="CK127" s="90">
        <f>IF(ISNA(VLOOKUP($B127,'[2]1516 Exp_Rev Access'!$F$7:$FS$310,68,FALSE)),"",VLOOKUP($B127,'[2]1516 Exp_Rev Access'!$F$7:$FS$310,68,FALSE))</f>
        <v>0</v>
      </c>
      <c r="CL127" s="90">
        <f>IF(ISNA(VLOOKUP($B127,'[2]1516 Exp_Rev Access'!$F$7:$FS$310,69,FALSE)),"",VLOOKUP($B127,'[2]1516 Exp_Rev Access'!$F$7:$FS$310,69,FALSE))</f>
        <v>0</v>
      </c>
      <c r="CM127" s="90">
        <f>IF(ISNA(VLOOKUP($B127,'[2]1516 Exp_Rev Access'!$F$7:$FS$310,70,FALSE)),"",VLOOKUP($B127,'[2]1516 Exp_Rev Access'!$F$7:$FS$310,70,FALSE))</f>
        <v>0</v>
      </c>
      <c r="CN127" s="90">
        <f>IF(ISNA(VLOOKUP($B127,'[2]1516 Exp_Rev Access'!$F$7:$FS$310,71,FALSE)),"",VLOOKUP($B127,'[2]1516 Exp_Rev Access'!$F$7:$FS$310,71,FALSE))</f>
        <v>0</v>
      </c>
      <c r="CO127" s="90">
        <f>IF(ISNA(VLOOKUP($B127,'[2]1516 Exp_Rev Access'!$F$7:$FS$310,72,FALSE)),"",VLOOKUP($B127,'[2]1516 Exp_Rev Access'!$F$7:$FS$310,72,FALSE))</f>
        <v>0</v>
      </c>
      <c r="CP127" s="90">
        <f>IF(ISNA(VLOOKUP($B127,'[2]1516 Exp_Rev Access'!$F$7:$FS$310,73,FALSE)),"",VLOOKUP($B127,'[2]1516 Exp_Rev Access'!$F$7:$FS$310,73,FALSE))</f>
        <v>0</v>
      </c>
      <c r="CQ127" s="90">
        <f>IF(ISNA(VLOOKUP($B127,'[2]1516 Exp_Rev Access'!$F$7:$FS$310,74,FALSE)),"",VLOOKUP($B127,'[2]1516 Exp_Rev Access'!$F$7:$FS$310,74,FALSE))</f>
        <v>151352.15</v>
      </c>
      <c r="CR127" s="90">
        <f>IF(ISNA(VLOOKUP($B127,'[2]1516 Exp_Rev Access'!$F$7:$FS$310,75,FALSE)),"",VLOOKUP($B127,'[2]1516 Exp_Rev Access'!$F$7:$FS$310,75,FALSE))</f>
        <v>0</v>
      </c>
      <c r="CS127" s="90">
        <f>IF(ISNA(VLOOKUP($B127,'[2]1516 Exp_Rev Access'!$F$7:$FS$310,76,FALSE)),"",VLOOKUP($B127,'[2]1516 Exp_Rev Access'!$F$7:$FS$310,76,FALSE))</f>
        <v>8999.67</v>
      </c>
      <c r="CT127" s="90">
        <f>IF(ISNA(VLOOKUP($B127,'[2]1516 Exp_Rev Access'!$F$7:$FS$310,77,FALSE)),"",VLOOKUP($B127,'[2]1516 Exp_Rev Access'!$F$7:$FS$310,77,FALSE))</f>
        <v>0</v>
      </c>
      <c r="CU127" s="90">
        <f>IF(ISNA(VLOOKUP($B127,'[2]1516 Exp_Rev Access'!$F$7:$FS$310,78,FALSE)),"",VLOOKUP($B127,'[2]1516 Exp_Rev Access'!$F$7:$FS$310,78,FALSE))</f>
        <v>276189.34000000003</v>
      </c>
      <c r="CV127" s="90">
        <f>IF(ISNA(VLOOKUP($B127,'[2]1516 Exp_Rev Access'!$F$7:$FS$310,79,FALSE)),"",VLOOKUP($B127,'[2]1516 Exp_Rev Access'!$F$7:$FS$310,79,FALSE))</f>
        <v>319315.34000000003</v>
      </c>
      <c r="CW127" s="90">
        <f>IF(ISNA(VLOOKUP($B127,'[2]1516 Exp_Rev Access'!$F$7:$FS$310,80,FALSE)),"",VLOOKUP($B127,'[2]1516 Exp_Rev Access'!$F$7:$FS$310,80,FALSE))</f>
        <v>46589.96</v>
      </c>
      <c r="CX127" s="90">
        <f>IF(ISNA(VLOOKUP($B127,'[2]1516 Exp_Rev Access'!$F$7:$FS$310,81,FALSE)),"",VLOOKUP($B127,'[2]1516 Exp_Rev Access'!$F$7:$FS$310,81,FALSE))</f>
        <v>0</v>
      </c>
      <c r="CY127" s="90">
        <f>IF(ISNA(VLOOKUP($B127,'[2]1516 Exp_Rev Access'!$F$7:$FS$310,82,FALSE)),"",VLOOKUP($B127,'[2]1516 Exp_Rev Access'!$F$7:$FS$310,82,FALSE))</f>
        <v>0</v>
      </c>
      <c r="CZ127" s="90">
        <f>IF(ISNA(VLOOKUP($B127,'[2]1516 Exp_Rev Access'!$F$7:$FS$310,83,FALSE)),"",VLOOKUP($B127,'[2]1516 Exp_Rev Access'!$F$7:$FS$310,83,FALSE))</f>
        <v>0</v>
      </c>
      <c r="DA127" s="90">
        <f>IF(ISNA(VLOOKUP($B127,'[2]1516 Exp_Rev Access'!$F$7:$FS$310,84,FALSE)),"",VLOOKUP($B127,'[2]1516 Exp_Rev Access'!$F$7:$FS$310,84,FALSE))</f>
        <v>0</v>
      </c>
      <c r="DB127" s="90">
        <f>IF(ISNA(VLOOKUP($B127,'[2]1516 Exp_Rev Access'!$F$7:$FS$310,85,FALSE)),"",VLOOKUP($B127,'[2]1516 Exp_Rev Access'!$F$7:$FS$310,85,FALSE))</f>
        <v>0</v>
      </c>
      <c r="DC127" s="90">
        <f>IF(ISNA(VLOOKUP($B127,'[2]1516 Exp_Rev Access'!$F$7:$FS$310,86,FALSE)),"",VLOOKUP($B127,'[2]1516 Exp_Rev Access'!$F$7:$FS$310,86,FALSE))</f>
        <v>0</v>
      </c>
      <c r="DD127" s="90">
        <f>IF(ISNA(VLOOKUP($B127,'[2]1516 Exp_Rev Access'!$F$7:$FS$310,87,FALSE)),"",VLOOKUP($B127,'[2]1516 Exp_Rev Access'!$F$7:$FS$310,87,FALSE))</f>
        <v>0</v>
      </c>
      <c r="DE127" s="90">
        <f>IF(ISNA(VLOOKUP($B127,'[2]1516 Exp_Rev Access'!$F$7:$FS$310,88,FALSE)),"",VLOOKUP($B127,'[2]1516 Exp_Rev Access'!$F$7:$FS$310,88,FALSE))</f>
        <v>0</v>
      </c>
      <c r="DF127" s="90">
        <f>IF(ISNA(VLOOKUP($B127,'[2]1516 Exp_Rev Access'!$F$7:$FS$310,89,FALSE)),"",VLOOKUP($B127,'[2]1516 Exp_Rev Access'!$F$7:$FS$310,89,FALSE))</f>
        <v>0</v>
      </c>
      <c r="DG127" s="90">
        <f>IF(ISNA(VLOOKUP($B127,'[2]1516 Exp_Rev Access'!$F$7:$FS$310,90,FALSE)),"",VLOOKUP($B127,'[2]1516 Exp_Rev Access'!$F$7:$FS$310,90,FALSE))</f>
        <v>26248.34</v>
      </c>
      <c r="DH127" s="90">
        <f>IF(ISNA(VLOOKUP($B127,'[2]1516 Exp_Rev Access'!$F$7:$FS$310,91,FALSE)),"",VLOOKUP($B127,'[2]1516 Exp_Rev Access'!$F$7:$FS$310,91,FALSE))</f>
        <v>8342.74</v>
      </c>
      <c r="DI127" s="90">
        <f>IF(ISNA(VLOOKUP($B127,'[2]1516 Exp_Rev Access'!$F$7:$FS$310,92,FALSE)),"",VLOOKUP($B127,'[2]1516 Exp_Rev Access'!$F$7:$FS$310,92,FALSE))</f>
        <v>255023.25</v>
      </c>
      <c r="DJ127" s="90">
        <f>IF(ISNA(VLOOKUP($B127,'[2]1516 Exp_Rev Access'!$F$7:$FS$310,93,FALSE)),"",VLOOKUP($B127,'[2]1516 Exp_Rev Access'!$F$7:$FS$310,93,FALSE))</f>
        <v>0</v>
      </c>
      <c r="DK127" s="90">
        <f>IF(ISNA(VLOOKUP($B127,'[2]1516 Exp_Rev Access'!$F$7:$FS$310,94,FALSE)),"",VLOOKUP($B127,'[2]1516 Exp_Rev Access'!$F$7:$FS$310,94,FALSE))</f>
        <v>0</v>
      </c>
      <c r="DL127" s="90">
        <f>IF(ISNA(VLOOKUP($B127,'[2]1516 Exp_Rev Access'!$F$7:$FS$310,95,FALSE)),"",VLOOKUP($B127,'[2]1516 Exp_Rev Access'!$F$7:$FS$310,95,FALSE))</f>
        <v>0</v>
      </c>
      <c r="DM127" s="90">
        <f>IF(ISNA(VLOOKUP($B127,'[2]1516 Exp_Rev Access'!$F$7:$FS$310,96,FALSE)),"",VLOOKUP($B127,'[2]1516 Exp_Rev Access'!$F$7:$FS$310,96,FALSE))</f>
        <v>0</v>
      </c>
      <c r="DN127" s="90">
        <f>IF(ISNA(VLOOKUP($B127,'[2]1516 Exp_Rev Access'!$F$7:$FS$310,97,FALSE)),"",VLOOKUP($B127,'[2]1516 Exp_Rev Access'!$F$7:$FS$310,97,FALSE))</f>
        <v>0</v>
      </c>
      <c r="DO127" s="90">
        <f>IF(ISNA(VLOOKUP($B127,'[2]1516 Exp_Rev Access'!$F$7:$FS$310,98,FALSE)),"",VLOOKUP($B127,'[2]1516 Exp_Rev Access'!$F$7:$FS$310,98,FALSE))</f>
        <v>0</v>
      </c>
      <c r="DP127" s="90">
        <f>IF(ISNA(VLOOKUP($B127,'[2]1516 Exp_Rev Access'!$F$7:$FS$310,99,FALSE)),"",VLOOKUP($B127,'[2]1516 Exp_Rev Access'!$F$7:$FS$310,99,FALSE))</f>
        <v>0</v>
      </c>
      <c r="DQ127" s="90">
        <f>IF(ISNA(VLOOKUP($B127,'[2]1516 Exp_Rev Access'!$F$7:$FS$310,100,FALSE)),"",VLOOKUP($B127,'[2]1516 Exp_Rev Access'!$F$7:$FS$310,100,FALSE))</f>
        <v>0</v>
      </c>
      <c r="DR127" s="90">
        <f>IF(ISNA(VLOOKUP($B127,'[2]1516 Exp_Rev Access'!$F$7:$FS$310,101,FALSE)),"",VLOOKUP($B127,'[2]1516 Exp_Rev Access'!$F$7:$FS$310,101,FALSE))</f>
        <v>0</v>
      </c>
      <c r="DS127" s="90">
        <f>IF(ISNA(VLOOKUP($B127,'[2]1516 Exp_Rev Access'!$F$7:$FS$310,102,FALSE)),"",VLOOKUP($B127,'[2]1516 Exp_Rev Access'!$F$7:$FS$310,102,FALSE))</f>
        <v>0</v>
      </c>
      <c r="DT127" s="90">
        <f>IF(ISNA(VLOOKUP($B127,'[2]1516 Exp_Rev Access'!$F$7:$FS$310,103,FALSE)),"",VLOOKUP($B127,'[2]1516 Exp_Rev Access'!$F$7:$FS$310,103,FALSE))</f>
        <v>0</v>
      </c>
      <c r="DU127" s="90">
        <f>IF(ISNA(VLOOKUP($B127,'[2]1516 Exp_Rev Access'!$F$7:$FS$310,104,FALSE)),"",VLOOKUP($B127,'[2]1516 Exp_Rev Access'!$F$7:$FS$310,104,FALSE))</f>
        <v>0</v>
      </c>
      <c r="DV127" s="90">
        <f>IF(ISNA(VLOOKUP($B127,'[2]1516 Exp_Rev Access'!$F$7:$FS$310,105,FALSE)),"",VLOOKUP($B127,'[2]1516 Exp_Rev Access'!$F$7:$FS$310,105,FALSE))</f>
        <v>0</v>
      </c>
      <c r="DW127" s="90">
        <f>IF(ISNA(VLOOKUP($B127,'[2]1516 Exp_Rev Access'!$F$7:$FS$310,106,FALSE)),"",VLOOKUP($B127,'[2]1516 Exp_Rev Access'!$F$7:$FS$310,106,FALSE))</f>
        <v>0</v>
      </c>
      <c r="DX127" s="90">
        <f>IF(ISNA(VLOOKUP($B127,'[2]1516 Exp_Rev Access'!$F$7:$FS$310,107,FALSE)),"",VLOOKUP($B127,'[2]1516 Exp_Rev Access'!$F$7:$FS$310,107,FALSE))</f>
        <v>0</v>
      </c>
      <c r="DY127" s="90">
        <f>IF(ISNA(VLOOKUP($B127,'[2]1516 Exp_Rev Access'!$F$7:$FS$310,108,FALSE)),"",VLOOKUP($B127,'[2]1516 Exp_Rev Access'!$F$7:$FS$310,108,FALSE))</f>
        <v>23399</v>
      </c>
      <c r="DZ127" s="90">
        <f>IF(ISNA(VLOOKUP($B127,'[2]1516 Exp_Rev Access'!$F$7:$FS$310,109,FALSE)),"",VLOOKUP($B127,'[2]1516 Exp_Rev Access'!$F$7:$FS$310,109,FALSE))</f>
        <v>0</v>
      </c>
      <c r="EA127" s="90">
        <f>IF(ISNA(VLOOKUP($B127,'[2]1516 Exp_Rev Access'!$F$7:$FS$310,110,FALSE)),"",VLOOKUP($B127,'[2]1516 Exp_Rev Access'!$F$7:$FS$310,110,FALSE))</f>
        <v>0</v>
      </c>
      <c r="EB127" s="90">
        <f>IF(ISNA(VLOOKUP($B127,'[2]1516 Exp_Rev Access'!$F$7:$FS$310,111,FALSE)),"",VLOOKUP($B127,'[2]1516 Exp_Rev Access'!$F$7:$FS$310,111,FALSE))</f>
        <v>0</v>
      </c>
      <c r="EC127" s="90">
        <f>IF(ISNA(VLOOKUP($B127,'[2]1516 Exp_Rev Access'!$F$7:$FS$310,112,FALSE)),"",VLOOKUP($B127,'[2]1516 Exp_Rev Access'!$F$7:$FS$310,112,FALSE))</f>
        <v>0</v>
      </c>
      <c r="ED127" s="90">
        <f>IF(ISNA(VLOOKUP($B127,'[2]1516 Exp_Rev Access'!$F$7:$FS$310,113,FALSE)),"",VLOOKUP($B127,'[2]1516 Exp_Rev Access'!$F$7:$FS$310,113,FALSE))</f>
        <v>0</v>
      </c>
      <c r="EE127" s="90">
        <f>IF(ISNA(VLOOKUP($B127,'[2]1516 Exp_Rev Access'!$F$7:$FS$310,114,FALSE)),"",VLOOKUP($B127,'[2]1516 Exp_Rev Access'!$F$7:$FS$310,114,FALSE))</f>
        <v>0</v>
      </c>
      <c r="EF127" s="90">
        <f>IF(ISNA(VLOOKUP($B127,'[2]1516 Exp_Rev Access'!$F$7:$FS$310,115,FALSE)),"",VLOOKUP($B127,'[2]1516 Exp_Rev Access'!$F$7:$FS$310,115,FALSE))</f>
        <v>0</v>
      </c>
      <c r="EG127" s="90">
        <f>IF(ISNA(VLOOKUP($B127,'[2]1516 Exp_Rev Access'!$F$7:$FS$310,116,FALSE)),"",VLOOKUP($B127,'[2]1516 Exp_Rev Access'!$F$7:$FS$310,116,FALSE))</f>
        <v>10976.5</v>
      </c>
      <c r="EH127" s="90">
        <f>IF(ISNA(VLOOKUP($B127,'[2]1516 Exp_Rev Access'!$F$7:$FS$310,117,FALSE)),"",VLOOKUP($B127,'[2]1516 Exp_Rev Access'!$F$7:$FS$310,117,FALSE))</f>
        <v>0</v>
      </c>
      <c r="EI127" s="90">
        <f>IF(ISNA(VLOOKUP($B127,'[2]1516 Exp_Rev Access'!$F$7:$FS$310,118,FALSE)),"",VLOOKUP($B127,'[2]1516 Exp_Rev Access'!$F$7:$FS$310,118,FALSE))</f>
        <v>0</v>
      </c>
      <c r="EJ127" s="90">
        <f>IF(ISNA(VLOOKUP($B127,'[2]1516 Exp_Rev Access'!$F$7:$FS$310,119,FALSE)),"",VLOOKUP($B127,'[2]1516 Exp_Rev Access'!$F$7:$FS$310,119,FALSE))</f>
        <v>0</v>
      </c>
      <c r="EK127" s="90">
        <f>IF(ISNA(VLOOKUP($B127,'[2]1516 Exp_Rev Access'!$F$7:$FS$310,120,FALSE)),"",VLOOKUP($B127,'[2]1516 Exp_Rev Access'!$F$7:$FS$310,120,FALSE))</f>
        <v>0</v>
      </c>
      <c r="EL127" s="90">
        <f>IF(ISNA(VLOOKUP($B127,'[2]1516 Exp_Rev Access'!$F$7:$FS$310,121,FALSE)),"",VLOOKUP($B127,'[2]1516 Exp_Rev Access'!$F$7:$FS$310,121,FALSE))</f>
        <v>0</v>
      </c>
      <c r="EM127" s="90">
        <f>IF(ISNA(VLOOKUP($B127,'[2]1516 Exp_Rev Access'!$F$7:$FS$310,122,FALSE)),"",VLOOKUP($B127,'[2]1516 Exp_Rev Access'!$F$7:$FS$310,122,FALSE))</f>
        <v>0</v>
      </c>
      <c r="EN127" s="90">
        <f>IF(ISNA(VLOOKUP($B127,'[2]1516 Exp_Rev Access'!$F$7:$FS$310,123,FALSE)),"",VLOOKUP($B127,'[2]1516 Exp_Rev Access'!$F$7:$FS$310,123,FALSE))</f>
        <v>0</v>
      </c>
      <c r="EO127" s="90">
        <f>IF(ISNA(VLOOKUP($B127,'[2]1516 Exp_Rev Access'!$F$7:$FS$310,124,FALSE)),"",VLOOKUP($B127,'[2]1516 Exp_Rev Access'!$F$7:$FS$310,124,FALSE))</f>
        <v>0</v>
      </c>
      <c r="EP127" s="90">
        <f>IF(ISNA(VLOOKUP($B127,'[2]1516 Exp_Rev Access'!$F$7:$FS$310,125,FALSE)),"",VLOOKUP($B127,'[2]1516 Exp_Rev Access'!$F$7:$FS$310,125,FALSE))</f>
        <v>0</v>
      </c>
      <c r="EQ127" s="90">
        <f>IF(ISNA(VLOOKUP($B127,'[2]1516 Exp_Rev Access'!$F$7:$FS$310,126,FALSE)),"",VLOOKUP($B127,'[2]1516 Exp_Rev Access'!$F$7:$FS$310,126,FALSE))</f>
        <v>0</v>
      </c>
      <c r="ER127" s="90">
        <f>IF(ISNA(VLOOKUP($B127,'[2]1516 Exp_Rev Access'!$F$7:$FS$310,127,FALSE)),"",VLOOKUP($B127,'[2]1516 Exp_Rev Access'!$F$7:$FS$310,127,FALSE))</f>
        <v>0</v>
      </c>
      <c r="ES127" s="90">
        <f>IF(ISNA(VLOOKUP($B127,'[2]1516 Exp_Rev Access'!$F$7:$FS$310,128,FALSE)),"",VLOOKUP($B127,'[2]1516 Exp_Rev Access'!$F$7:$FS$310,128,FALSE))</f>
        <v>0</v>
      </c>
      <c r="ET127" s="90">
        <f>IF(ISNA(VLOOKUP($B127,'[2]1516 Exp_Rev Access'!$F$7:$FS$310,129,FALSE)),"",VLOOKUP($B127,'[2]1516 Exp_Rev Access'!$F$7:$FS$310,129,FALSE))</f>
        <v>0</v>
      </c>
      <c r="EU127" s="90">
        <f>IF(ISNA(VLOOKUP($B127,'[2]1516 Exp_Rev Access'!$F$7:$FS$310,130,FALSE)),"",VLOOKUP($B127,'[2]1516 Exp_Rev Access'!$F$7:$FS$310,130,FALSE))</f>
        <v>0</v>
      </c>
      <c r="EV127" s="90">
        <f>IF(ISNA(VLOOKUP($B127,'[2]1516 Exp_Rev Access'!$F$7:$FS$310,131,FALSE)),"",VLOOKUP($B127,'[2]1516 Exp_Rev Access'!$F$7:$FS$310,131,FALSE))</f>
        <v>1838.45</v>
      </c>
      <c r="EW127" s="90">
        <f>IF(ISNA(VLOOKUP($B127,'[2]1516 Exp_Rev Access'!$F$7:$FS$310,132,FALSE)),"",VLOOKUP($B127,'[2]1516 Exp_Rev Access'!$F$7:$FS$310,132,FALSE))</f>
        <v>0</v>
      </c>
      <c r="EX127" s="90">
        <f>IF(ISNA(VLOOKUP($B127,'[2]1516 Exp_Rev Access'!$F$7:$FS$310,133,FALSE)),"",VLOOKUP($B127,'[2]1516 Exp_Rev Access'!$F$7:$FS$310,133,FALSE))</f>
        <v>0</v>
      </c>
      <c r="EY127" s="90">
        <f>IF(ISNA(VLOOKUP($B127,'[2]1516 Exp_Rev Access'!$F$7:$FS$310,134,FALSE)),"",VLOOKUP($B127,'[2]1516 Exp_Rev Access'!$F$7:$FS$310,134,FALSE))</f>
        <v>0</v>
      </c>
      <c r="EZ127" s="90">
        <f>IF(ISNA(VLOOKUP($B127,'[2]1516 Exp_Rev Access'!$F$7:$FS$310,135,FALSE)),"",VLOOKUP($B127,'[2]1516 Exp_Rev Access'!$F$7:$FS$310,135,FALSE))</f>
        <v>0</v>
      </c>
      <c r="FA127" s="90">
        <f>IF(ISNA(VLOOKUP($B127,'[2]1516 Exp_Rev Access'!$F$7:$FS$310,136,FALSE)),"",VLOOKUP($B127,'[2]1516 Exp_Rev Access'!$F$7:$FS$310,136,FALSE))</f>
        <v>0</v>
      </c>
      <c r="FB127" s="90">
        <f>IF(ISNA(VLOOKUP($B127,'[2]1516 Exp_Rev Access'!$F$7:$FS$310,137,FALSE)),"",VLOOKUP($B127,'[2]1516 Exp_Rev Access'!$F$7:$FS$310,137,FALSE))</f>
        <v>0</v>
      </c>
      <c r="FC127" s="90">
        <f>IF(ISNA(VLOOKUP($B127,'[2]1516 Exp_Rev Access'!$F$7:$FS$310,138,FALSE)),"",VLOOKUP($B127,'[2]1516 Exp_Rev Access'!$F$7:$FS$310,138,FALSE))</f>
        <v>0</v>
      </c>
      <c r="FD127" s="90">
        <f>IF(ISNA(VLOOKUP($B127,'[2]1516 Exp_Rev Access'!$F$7:$FS$310,139,FALSE)),"",VLOOKUP($B127,'[2]1516 Exp_Rev Access'!$F$7:$FS$310,139,FALSE))</f>
        <v>0</v>
      </c>
      <c r="FE127" s="90">
        <f>IF(ISNA(VLOOKUP($B127,'[2]1516 Exp_Rev Access'!$F$7:$FS$310,140,FALSE)),"",VLOOKUP($B127,'[2]1516 Exp_Rev Access'!$F$7:$FS$310,140,FALSE))</f>
        <v>0</v>
      </c>
      <c r="FF127" s="90">
        <f>IF(ISNA(VLOOKUP($B127,'[2]1516 Exp_Rev Access'!$F$7:$FS$310,141,FALSE)),"",VLOOKUP($B127,'[2]1516 Exp_Rev Access'!$F$7:$FS$310,141,FALSE))</f>
        <v>0</v>
      </c>
      <c r="FG127" s="90">
        <f>IF(ISNA(VLOOKUP($B127,'[2]1516 Exp_Rev Access'!$F$7:$FS$310,142,FALSE)),"",VLOOKUP($B127,'[2]1516 Exp_Rev Access'!$F$7:$FS$310,142,FALSE))</f>
        <v>0</v>
      </c>
      <c r="FH127" s="90">
        <f>IF(ISNA(VLOOKUP($B127,'[2]1516 Exp_Rev Access'!$F$7:$FS$310,143,FALSE)),"",VLOOKUP($B127,'[2]1516 Exp_Rev Access'!$F$7:$FS$310,143,FALSE))</f>
        <v>0</v>
      </c>
      <c r="FI127" s="90">
        <f>IF(ISNA(VLOOKUP($B127,'[2]1516 Exp_Rev Access'!$F$7:$FS$310,144,FALSE)),"",VLOOKUP($B127,'[2]1516 Exp_Rev Access'!$F$7:$FS$310,144,FALSE))</f>
        <v>0</v>
      </c>
      <c r="FJ127" s="90">
        <f>IF(ISNA(VLOOKUP($B127,'[2]1516 Exp_Rev Access'!$F$7:$FS$310,145,FALSE)),"",VLOOKUP($B127,'[2]1516 Exp_Rev Access'!$F$7:$FS$310,145,FALSE))</f>
        <v>0</v>
      </c>
      <c r="FK127" s="90">
        <f>IF(ISNA(VLOOKUP($B127,'[2]1516 Exp_Rev Access'!$F$7:$FS$310,146,FALSE)),"",VLOOKUP($B127,'[2]1516 Exp_Rev Access'!$F$7:$FS$310,146,FALSE))</f>
        <v>0</v>
      </c>
      <c r="FL127" s="90">
        <f>IF(ISNA(VLOOKUP($B127,'[2]1516 Exp_Rev Access'!$F$7:$FS$310,1147,FALSE)),"",VLOOKUP($B127,'[2]1516 Exp_Rev Access'!$F$7:$FS$310,147,FALSE))</f>
        <v>0</v>
      </c>
      <c r="FM127" s="90">
        <f>IF(ISNA(VLOOKUP($B127,'[2]1516 Exp_Rev Access'!$F$7:$FS$310,148,FALSE)),"",VLOOKUP($B127,'[2]1516 Exp_Rev Access'!$F$7:$FS$310,148,FALSE))</f>
        <v>0</v>
      </c>
      <c r="FN127" s="90">
        <f>IF(ISNA(VLOOKUP($B127,'[2]1516 Exp_Rev Access'!$F$7:$FS$310,149,FALSE)),"",VLOOKUP($B127,'[2]1516 Exp_Rev Access'!$F$7:$FS$310,149,FALSE))</f>
        <v>0</v>
      </c>
      <c r="FO127" s="90">
        <f>IF(ISNA(VLOOKUP($B127,'[2]1516 Exp_Rev Access'!$F$7:$FS$310,150,FALSE)),"",VLOOKUP($B127,'[2]1516 Exp_Rev Access'!$F$7:$FS$310,150,FALSE))</f>
        <v>0</v>
      </c>
      <c r="FP127" s="90">
        <f>IF(ISNA(VLOOKUP($B127,'[2]1516 Exp_Rev Access'!$F$7:$FS$310,151,FALSE)),"",VLOOKUP($B127,'[2]1516 Exp_Rev Access'!$F$7:$FS$310,151,FALSE))</f>
        <v>0</v>
      </c>
      <c r="FQ127" s="90">
        <f>IF(ISNA(VLOOKUP($B127,'[2]1516 Exp_Rev Access'!$F$7:$FS$310,152,FALSE)),"",VLOOKUP($B127,'[2]1516 Exp_Rev Access'!$F$7:$FS$310,152,FALSE))</f>
        <v>0</v>
      </c>
      <c r="FR127" s="90">
        <f>IF(ISNA(VLOOKUP($B127,'[2]1516 Exp_Rev Access'!$F$7:$FS$310,153,FALSE)),"",VLOOKUP($B127,'[2]1516 Exp_Rev Access'!$F$7:$FS$310,153,FALSE))</f>
        <v>27912.68</v>
      </c>
      <c r="FS127" s="53">
        <f t="shared" si="330"/>
        <v>1156187.42</v>
      </c>
      <c r="FT127" s="92">
        <f t="shared" si="331"/>
        <v>0.13355196111181472</v>
      </c>
      <c r="FU127" s="53">
        <f t="shared" si="332"/>
        <v>1860.1679993564476</v>
      </c>
      <c r="FV127" s="90">
        <f>IF(ISNA(VLOOKUP($B127,'[2]1516 Exp_Rev Access'!$F$7:$FS$310,154,FALSE)),"",VLOOKUP($B127,'[2]1516 Exp_Rev Access'!$F$7:$FS$310,154,FALSE))</f>
        <v>0</v>
      </c>
      <c r="FW127" s="90">
        <f>IF(ISNA(VLOOKUP($B127,'[2]1516 Exp_Rev Access'!$F$7:$FS$310,155,FALSE)),"",VLOOKUP($B127,'[2]1516 Exp_Rev Access'!$F$7:$FS$310,155,FALSE))</f>
        <v>0</v>
      </c>
      <c r="FX127" s="90">
        <f>IF(ISNA(VLOOKUP($B127,'[2]1516 Exp_Rev Access'!$F$7:$FS$310,156,FALSE)),"",VLOOKUP($B127,'[2]1516 Exp_Rev Access'!$F$7:$FS$310,156,FALSE))</f>
        <v>0</v>
      </c>
      <c r="FY127" s="90">
        <f>IF(ISNA(VLOOKUP($B127,'[2]1516 Exp_Rev Access'!$F$7:$FS$310,157,FALSE)),"",VLOOKUP($B127,'[2]1516 Exp_Rev Access'!$F$7:$FS$310,157,FALSE))</f>
        <v>0</v>
      </c>
      <c r="FZ127" s="90">
        <f>IF(ISNA(VLOOKUP($B127,'[2]1516 Exp_Rev Access'!$F$7:$FS$310,158,FALSE)),"",VLOOKUP($B127,'[2]1516 Exp_Rev Access'!$F$7:$FS$310,158,FALSE))</f>
        <v>0</v>
      </c>
      <c r="GA127" s="90">
        <f>IF(ISNA(VLOOKUP($B127,'[2]1516 Exp_Rev Access'!$F$7:$FS$310,159,FALSE)),"",VLOOKUP($B127,'[2]1516 Exp_Rev Access'!$F$7:$FS$310,159,FALSE))</f>
        <v>0</v>
      </c>
      <c r="GB127" s="90">
        <f>IF(ISNA(VLOOKUP($B127,'[2]1516 Exp_Rev Access'!$F$7:$FS$310,160,FALSE)),"",VLOOKUP($B127,'[2]1516 Exp_Rev Access'!$F$7:$FS$310,160,FALSE))</f>
        <v>0</v>
      </c>
      <c r="GC127" s="90">
        <f>IF(ISNA(VLOOKUP($B127,'[2]1516 Exp_Rev Access'!$F$7:$FS$310,161,FALSE)),"",VLOOKUP($B127,'[2]1516 Exp_Rev Access'!$F$7:$FS$310,161,FALSE))</f>
        <v>0</v>
      </c>
      <c r="GD127" s="90">
        <f>IF(ISNA(VLOOKUP($B127,'[2]1516 Exp_Rev Access'!$F$7:$FS$310,162,FALSE)),"",VLOOKUP($B127,'[2]1516 Exp_Rev Access'!$F$7:$FS$310,162,FALSE))</f>
        <v>0</v>
      </c>
      <c r="GE127" s="90">
        <f>IF(ISNA(VLOOKUP($B127,'[2]1516 Exp_Rev Access'!$F$7:$FS$310,163,FALSE)),"",VLOOKUP($B127,'[2]1516 Exp_Rev Access'!$F$7:$FS$310,163,FALSE))</f>
        <v>0</v>
      </c>
      <c r="GF127" s="90">
        <f>IF(ISNA(VLOOKUP($B127,'[2]1516 Exp_Rev Access'!$F$7:$FS$310,164,FALSE)),"",VLOOKUP($B127,'[2]1516 Exp_Rev Access'!$F$7:$FS$310,164,FALSE))</f>
        <v>0</v>
      </c>
      <c r="GG127" s="90">
        <f>IF(ISNA(VLOOKUP($B127,'[2]1516 Exp_Rev Access'!$F$7:$FS$310,165,FALSE)),"",VLOOKUP($B127,'[2]1516 Exp_Rev Access'!$F$7:$FS$310,165,FALSE))</f>
        <v>0</v>
      </c>
      <c r="GH127" s="90">
        <f>IF(ISNA(VLOOKUP($B127,'[2]1516 Exp_Rev Access'!$F$7:$FS$310,166,FALSE)),"",VLOOKUP($B127,'[2]1516 Exp_Rev Access'!$F$7:$FS$310,166,FALSE))</f>
        <v>0</v>
      </c>
      <c r="GI127" s="90">
        <f>IF(ISNA(VLOOKUP($B127,'[2]1516 Exp_Rev Access'!$F$7:$FS$310,167,FALSE)),"",VLOOKUP($B127,'[2]1516 Exp_Rev Access'!$F$7:$FS$310,167,FALSE))</f>
        <v>0</v>
      </c>
      <c r="GJ127" s="90">
        <f>IF(ISNA(VLOOKUP($B127,'[2]1516 Exp_Rev Access'!$F$7:$FS$310,168,FALSE)),"",VLOOKUP($B127,'[2]1516 Exp_Rev Access'!$F$7:$FS$310,168,FALSE))</f>
        <v>0</v>
      </c>
      <c r="GK127" s="90">
        <f>IF(ISNA(VLOOKUP($B127,'[2]1516 Exp_Rev Access'!$F$7:$FS$310,169,FALSE)),"",VLOOKUP($B127,'[2]1516 Exp_Rev Access'!$F$7:$FS$310,169,FALSE))</f>
        <v>4442.58</v>
      </c>
      <c r="GL127" s="90">
        <f>IF(ISNA(VLOOKUP($B127,'[2]1516 Exp_Rev Access'!$F$7:$FS$310,170,FALSE)),"",VLOOKUP($B127,'[2]1516 Exp_Rev Access'!$F$7:$FS$310,170,FALSE))</f>
        <v>5000</v>
      </c>
      <c r="GM127" s="90">
        <f>IF(ISNA(VLOOKUP($B127,'[2]1516 Exp_Rev Access'!$F$7:$FT$310,171,FALSE)),"",VLOOKUP($B127,'[2]1516 Exp_Rev Access'!$F$7:$FT$310,171,FALSE))</f>
        <v>0</v>
      </c>
      <c r="GN127" s="90">
        <f>IF(ISNA(VLOOKUP($B127,'[2]1516 Exp_Rev Access'!$F$7:$FU$310,172,FALSE)),"",VLOOKUP($B127,'[2]1516 Exp_Rev Access'!$F$7:$FU$310,172,FALSE))</f>
        <v>0</v>
      </c>
      <c r="GO127" s="90">
        <f>IF(ISNA(VLOOKUP($B127,'[2]1516 Exp_Rev Access'!$F$7:$FV$310,173,FALSE)),"",VLOOKUP($B127,'[2]1516 Exp_Rev Access'!$F$7:$FV$310,173,FALSE))</f>
        <v>0</v>
      </c>
      <c r="GP127" s="90">
        <f>IF(ISNA(VLOOKUP($B127,'[2]1516 Exp_Rev Access'!$F$7:$GA$310,174,FALSE)),"",VLOOKUP($B127,'[2]1516 Exp_Rev Access'!$F$7:$GA$310,174,FALSE))</f>
        <v>0</v>
      </c>
      <c r="GQ127" s="90">
        <f>IF(ISNA(VLOOKUP($B127,'[2]1516 Exp_Rev Access'!$F$7:$GA$310,175,FALSE)),"",VLOOKUP($B127,'[2]1516 Exp_Rev Access'!$F$7:$GA$310,175,FALSE))</f>
        <v>0</v>
      </c>
      <c r="GR127" s="90">
        <f>IF(ISNA(VLOOKUP($B127,'[2]1516 Exp_Rev Access'!$F$7:$GA$310,176,FALSE)),"",VLOOKUP($B127,'[2]1516 Exp_Rev Access'!$F$7:$GA$310,176,FALSE))</f>
        <v>0</v>
      </c>
      <c r="GS127" s="90">
        <f>IF(ISNA(VLOOKUP($B127,'[2]1516 Exp_Rev Access'!$F$7:$GA$310,177,FALSE)),"",VLOOKUP($B127,'[2]1516 Exp_Rev Access'!$F$7:$GA$310,177,FALSE))</f>
        <v>0</v>
      </c>
      <c r="GT127" s="90">
        <f>IF(ISNA(VLOOKUP($B127,'[2]1516 Exp_Rev Access'!$F$7:$GA$310,178,FALSE)),"",VLOOKUP($B127,'[2]1516 Exp_Rev Access'!$F$7:$GA$310,178,FALSE))</f>
        <v>0</v>
      </c>
      <c r="GU127" s="53">
        <f t="shared" si="333"/>
        <v>9442.58</v>
      </c>
      <c r="GV127" s="92">
        <f t="shared" si="335"/>
        <v>1.0907185592411994E-3</v>
      </c>
      <c r="GW127" s="114">
        <f t="shared" si="334"/>
        <v>15.191987772504225</v>
      </c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</row>
    <row r="128" spans="1:222" x14ac:dyDescent="0.2">
      <c r="B128" s="87" t="s">
        <v>349</v>
      </c>
      <c r="C128" s="87" t="s">
        <v>350</v>
      </c>
      <c r="D128" s="88">
        <f>IF(ISNA(VLOOKUP($B128,'[2]1516 enrollment_Rev_Exp by size'!$A$6:$C$325,3,FALSE)),"",VLOOKUP($B128,'[2]1516 enrollment_Rev_Exp by size'!$A$6:$C$325,3,FALSE))</f>
        <v>230.61999999999998</v>
      </c>
      <c r="E128" s="89">
        <v>3534727.32</v>
      </c>
      <c r="F128" s="67">
        <f t="shared" si="313"/>
        <v>3534727.3200000003</v>
      </c>
      <c r="G128" s="67">
        <f t="shared" si="314"/>
        <v>0</v>
      </c>
      <c r="H128" s="90">
        <f>IF(ISNA(VLOOKUP($B128,'[2]1516 Exp_Rev Access'!$F$7:$FS$310,2,FALSE)),"",VLOOKUP($B128,'[2]1516 Exp_Rev Access'!$F$7:$FS$310,2,FALSE))</f>
        <v>351016.88</v>
      </c>
      <c r="I128" s="90">
        <f>IF(ISNA(VLOOKUP($B128,'[2]1516 Exp_Rev Access'!$F$7:$FS$310,3,FALSE)),"",VLOOKUP($B128,'[2]1516 Exp_Rev Access'!$F$7:$FS$310,3,FALSE))</f>
        <v>0</v>
      </c>
      <c r="J128" s="90">
        <f>IF(ISNA(VLOOKUP($B128,'[2]1516 Exp_Rev Access'!$F$7:$FS$310,4,FALSE)),"",VLOOKUP($B128,'[2]1516 Exp_Rev Access'!$F$7:$FS$310,4,FALSE))</f>
        <v>0</v>
      </c>
      <c r="K128" s="90">
        <f>IF(ISNA(VLOOKUP($B128,'[2]1516 Exp_Rev Access'!$F$7:$FS$310,5,FALSE)),"-",VLOOKUP($B128,'[2]1516 Exp_Rev Access'!$F$7:$FS$310,5,FALSE))</f>
        <v>29893.45</v>
      </c>
      <c r="L128" s="90">
        <f>IF(ISNA(VLOOKUP($B128,'[2]1516 Exp_Rev Access'!$F$7:$FS$310,6,FALSE)),"",VLOOKUP($B128,'[2]1516 Exp_Rev Access'!$F$7:$FS$310,6,FALSE))</f>
        <v>0</v>
      </c>
      <c r="M128" s="90">
        <f>IF(ISNA(VLOOKUP($B128,'[2]1516 Exp_Rev Access'!$F$7:$FS$310,7,FALSE)),"",VLOOKUP($B128,'[2]1516 Exp_Rev Access'!$F$7:$FS$310,7,FALSE))</f>
        <v>0</v>
      </c>
      <c r="N128" s="53">
        <f t="shared" si="315"/>
        <v>380910.33</v>
      </c>
      <c r="O128" s="91">
        <f t="shared" si="316"/>
        <v>0.10776229550855426</v>
      </c>
      <c r="P128" s="53">
        <f t="shared" si="317"/>
        <v>1651.6795160870699</v>
      </c>
      <c r="Q128" s="90">
        <f>IF(ISNA(VLOOKUP($B128,'[2]1516 Exp_Rev Access'!$F$7:$FS$310,8,FALSE)),"",VLOOKUP($B128,'[2]1516 Exp_Rev Access'!$F$7:$FS$310,8,FALSE))</f>
        <v>0</v>
      </c>
      <c r="R128" s="90">
        <f>IF(ISNA(VLOOKUP($B128,'[2]1516 Exp_Rev Access'!$F$7:$FS$310,9,FALSE)),"",VLOOKUP($B128,'[2]1516 Exp_Rev Access'!$F$7:$FS$310,9,FALSE))</f>
        <v>0</v>
      </c>
      <c r="S128" s="90">
        <f>IF(ISNA(VLOOKUP($B128,'[2]1516 Exp_Rev Access'!$F$7:$FS$310,10,FALSE)),"",VLOOKUP($B128,'[2]1516 Exp_Rev Access'!$F$7:$FS$310,10,FALSE))</f>
        <v>0</v>
      </c>
      <c r="T128" s="90">
        <f>IF(ISNA(VLOOKUP($B128,'[2]1516 Exp_Rev Access'!$F$7:$FS$310,11,FALSE)),"",VLOOKUP($B128,'[2]1516 Exp_Rev Access'!$F$7:$FS$310,11,FALSE))</f>
        <v>0</v>
      </c>
      <c r="U128" s="90">
        <f>IF(ISNA(VLOOKUP($B128,'[2]1516 Exp_Rev Access'!$F$7:$FS$310,12,FALSE)),"",VLOOKUP($B128,'[2]1516 Exp_Rev Access'!$F$7:$FS$310,12,FALSE))</f>
        <v>0</v>
      </c>
      <c r="V128" s="90">
        <f>IF(ISNA(VLOOKUP($B128,'[2]1516 Exp_Rev Access'!$F$7:$FS$310,13,FALSE)),"",VLOOKUP($B128,'[2]1516 Exp_Rev Access'!$F$7:$FS$310,13,FALSE))</f>
        <v>0</v>
      </c>
      <c r="W128" s="90">
        <f>IF(ISNA(VLOOKUP($B128,'[2]1516 Exp_Rev Access'!$F$7:$FS$310,14,FALSE)),"",VLOOKUP($B128,'[2]1516 Exp_Rev Access'!$F$7:$FS$310,14,FALSE))</f>
        <v>0</v>
      </c>
      <c r="X128" s="90">
        <f>IF(ISNA(VLOOKUP($B128,'[2]1516 Exp_Rev Access'!$F$7:$FS$310,15,FALSE)),"",VLOOKUP($B128,'[2]1516 Exp_Rev Access'!$F$7:$FS$310,15,FALSE))</f>
        <v>0</v>
      </c>
      <c r="Y128" s="90">
        <f>IF(ISNA(VLOOKUP($B128,'[2]1516 Exp_Rev Access'!$F$7:$FS$310,16,FALSE)),"",VLOOKUP($B128,'[2]1516 Exp_Rev Access'!$F$7:$FS$310,16,FALSE))</f>
        <v>0</v>
      </c>
      <c r="Z128" s="90">
        <f>IF(ISNA(VLOOKUP($B128,'[2]1516 Exp_Rev Access'!$F$7:$FS$310,17,FALSE)),"",VLOOKUP($B128,'[2]1516 Exp_Rev Access'!$F$7:$FS$310,17,FALSE))</f>
        <v>0</v>
      </c>
      <c r="AA128" s="90">
        <f>IF(ISNA(VLOOKUP($B128,'[2]1516 Exp_Rev Access'!$F$7:$FS$310,18,FALSE)),"",VLOOKUP($B128,'[2]1516 Exp_Rev Access'!$F$7:$FS$310,18,FALSE))</f>
        <v>0</v>
      </c>
      <c r="AB128" s="90">
        <f>IF(ISNA(VLOOKUP($B128,'[2]1516 Exp_Rev Access'!$F$7:$FS$310,19,FALSE)),"",VLOOKUP($B128,'[2]1516 Exp_Rev Access'!$F$7:$FS$310,19,FALSE))</f>
        <v>0</v>
      </c>
      <c r="AC128" s="90">
        <f>IF(ISNA(VLOOKUP($B128,'[2]1516 Exp_Rev Access'!$F$7:$FS$310,20,FALSE)),"",VLOOKUP($B128,'[2]1516 Exp_Rev Access'!$F$7:$FS$310,20,FALSE))</f>
        <v>0</v>
      </c>
      <c r="AD128" s="90">
        <f>IF(ISNA(VLOOKUP($B128,'[2]1516 Exp_Rev Access'!$F$7:$FS$310,21,FALSE)),"",VLOOKUP($B128,'[2]1516 Exp_Rev Access'!$F$7:$FS$310,21,FALSE))</f>
        <v>552.38</v>
      </c>
      <c r="AE128" s="90">
        <f>IF(ISNA(VLOOKUP($B128,'[2]1516 Exp_Rev Access'!$F$7:$FS$310,22,FALSE)),"",VLOOKUP($B128,'[2]1516 Exp_Rev Access'!$F$7:$FS$310,22,FALSE))</f>
        <v>0</v>
      </c>
      <c r="AF128" s="90">
        <f>IF(ISNA(VLOOKUP($B128,'[2]1516 Exp_Rev Access'!$F$7:$FS$310,23,FALSE)),"",VLOOKUP($B128,'[2]1516 Exp_Rev Access'!$F$7:$FS$310,23,FALSE))</f>
        <v>0</v>
      </c>
      <c r="AG128" s="90">
        <f>IF(ISNA(VLOOKUP($B128,'[2]1516 Exp_Rev Access'!$F$7:$FS$310,24,FALSE)),"",VLOOKUP($B128,'[2]1516 Exp_Rev Access'!$F$7:$FS$310,24,FALSE))</f>
        <v>8031.29</v>
      </c>
      <c r="AH128" s="90">
        <f>IF(ISNA(VLOOKUP($B128,'[2]1516 Exp_Rev Access'!$F$7:$FS$310,25,FALSE)),"",VLOOKUP($B128,'[2]1516 Exp_Rev Access'!$F$7:$FS$310,25,FALSE))</f>
        <v>0</v>
      </c>
      <c r="AI128" s="90">
        <f>IF(ISNA(VLOOKUP($B128,'[2]1516 Exp_Rev Access'!$F$7:$FS$310,26,FALSE)),"",VLOOKUP($B128,'[2]1516 Exp_Rev Access'!$F$7:$FS$310,26,FALSE))</f>
        <v>0</v>
      </c>
      <c r="AJ128" s="90">
        <f>IF(ISNA(VLOOKUP($B128,'[2]1516 Exp_Rev Access'!$F$7:$FS$310,27,FALSE)),"",VLOOKUP($B128,'[2]1516 Exp_Rev Access'!$F$7:$FS$310,27,FALSE))</f>
        <v>0</v>
      </c>
      <c r="AK128" s="90">
        <f>IF(ISNA(VLOOKUP($B128,'[2]1516 Exp_Rev Access'!$F$7:$FS$310,28,FALSE)),"",VLOOKUP($B128,'[2]1516 Exp_Rev Access'!$F$7:$FS$310,28,FALSE))</f>
        <v>0</v>
      </c>
      <c r="AL128" s="90">
        <f>IF(ISNA(VLOOKUP($B128,'[2]1516 Exp_Rev Access'!$F$7:$FS$310,29,FALSE)),"",VLOOKUP($B128,'[2]1516 Exp_Rev Access'!$F$7:$FS$310,29,FALSE))</f>
        <v>24027.99</v>
      </c>
      <c r="AM128" s="53">
        <f t="shared" si="318"/>
        <v>32611.660000000003</v>
      </c>
      <c r="AN128" s="92">
        <f t="shared" si="319"/>
        <v>9.2260751813806122E-3</v>
      </c>
      <c r="AO128" s="68">
        <f t="shared" si="320"/>
        <v>141.40863758563873</v>
      </c>
      <c r="AP128" s="90">
        <f>IF(ISNA(VLOOKUP($B128,'[2]1516 Exp_Rev Access'!$F$7:$FS$310,30,FALSE)),"",VLOOKUP($B128,'[2]1516 Exp_Rev Access'!$F$7:$FS$310,30,FALSE))</f>
        <v>1784791.33</v>
      </c>
      <c r="AQ128" s="90">
        <f>IF(ISNA(VLOOKUP($B128,'[2]1516 Exp_Rev Access'!$F$7:$FS$310,31,FALSE)),"",VLOOKUP($B128,'[2]1516 Exp_Rev Access'!$F$7:$FS$310,31,FALSE))</f>
        <v>50979.76</v>
      </c>
      <c r="AR128" s="90">
        <f>IF(ISNA(VLOOKUP($B128,'[2]1516 Exp_Rev Access'!$F$7:$FS$310,32,FALSE)),"",VLOOKUP($B128,'[2]1516 Exp_Rev Access'!$F$7:$FS$310,32,FALSE))</f>
        <v>223652.6</v>
      </c>
      <c r="AS128" s="90">
        <f>IF(ISNA(VLOOKUP($B128,'[2]1516 Exp_Rev Access'!$F$7:$FS$310,33,FALSE)),"",VLOOKUP($B128,'[2]1516 Exp_Rev Access'!$F$7:$FS$310,33,FALSE))</f>
        <v>117491.45</v>
      </c>
      <c r="AT128" s="90">
        <f>IF(ISNA(VLOOKUP($B128,'[2]1516 Exp_Rev Access'!$F$7:$FS$310,34,FALSE)),"",VLOOKUP($B128,'[2]1516 Exp_Rev Access'!$F$7:$FS$310,34,FALSE))</f>
        <v>0</v>
      </c>
      <c r="AU128" s="53">
        <f t="shared" si="321"/>
        <v>2176915.14</v>
      </c>
      <c r="AV128" s="93">
        <f t="shared" si="322"/>
        <v>0.61586508460856326</v>
      </c>
      <c r="AW128" s="53">
        <f t="shared" si="323"/>
        <v>9439.4030873298088</v>
      </c>
      <c r="AX128" s="90">
        <f>IF(ISNA(VLOOKUP($B128,'[2]1516 Exp_Rev Access'!$F$7:$FS$310,35,FALSE)),"",VLOOKUP($B128,'[2]1516 Exp_Rev Access'!$F$7:$FS$310,35,FALSE))</f>
        <v>1297.44</v>
      </c>
      <c r="AY128" s="90">
        <f>IF(ISNA(VLOOKUP($B128,'[2]1516 Exp_Rev Access'!$F$7:$FS$310,36,FALSE)),"",VLOOKUP($B128,'[2]1516 Exp_Rev Access'!$F$7:$FS$310,36,FALSE))</f>
        <v>251655.96</v>
      </c>
      <c r="AZ128" s="90">
        <f>IF(ISNA(VLOOKUP($B128,'[2]1516 Exp_Rev Access'!$F$7:$FS$310,37,FALSE)),"",VLOOKUP($B128,'[2]1516 Exp_Rev Access'!$F$7:$FS$310,37,FALSE))</f>
        <v>26661.32</v>
      </c>
      <c r="BA128" s="90">
        <f>IF(ISNA(VLOOKUP($B128,'[2]1516 Exp_Rev Access'!$F$7:$FS$310,38,FALSE)),"",VLOOKUP($B128,'[2]1516 Exp_Rev Access'!$F$7:$FS$310,38,FALSE))</f>
        <v>0</v>
      </c>
      <c r="BB128" s="90">
        <f>IF(ISNA(VLOOKUP($B128,'[2]1516 Exp_Rev Access'!$F$7:$FS$310,39,FALSE)),"",VLOOKUP($B128,'[2]1516 Exp_Rev Access'!$F$7:$FS$310,39,FALSE))</f>
        <v>0</v>
      </c>
      <c r="BC128" s="90">
        <f>IF(ISNA(VLOOKUP($B128,'[2]1516 Exp_Rev Access'!$F$7:$FS$310,40,FALSE)),"",VLOOKUP($B128,'[2]1516 Exp_Rev Access'!$F$7:$FS$310,40,FALSE))</f>
        <v>65935.13</v>
      </c>
      <c r="BD128" s="90">
        <f>IF(ISNA(VLOOKUP($B128,'[2]1516 Exp_Rev Access'!$F$7:$FS$310,41,FALSE)),"",VLOOKUP($B128,'[2]1516 Exp_Rev Access'!$F$7:$FS$310,41,FALSE))</f>
        <v>0</v>
      </c>
      <c r="BE128" s="90">
        <f>IF(ISNA(VLOOKUP($B128,'[2]1516 Exp_Rev Access'!$F$7:$FS$310,42,FALSE)),"",VLOOKUP($B128,'[2]1516 Exp_Rev Access'!$F$7:$FS$310,42,FALSE))</f>
        <v>600</v>
      </c>
      <c r="BF128" s="90">
        <f>IF(ISNA(VLOOKUP($B128,'[2]1516 Exp_Rev Access'!$F$7:$FS$310,43,FALSE)),"",VLOOKUP($B128,'[2]1516 Exp_Rev Access'!$F$7:$FS$310,43,FALSE))</f>
        <v>0</v>
      </c>
      <c r="BG128" s="90">
        <f>IF(ISNA(VLOOKUP($B128,'[2]1516 Exp_Rev Access'!$F$7:$FS$310,44,FALSE)),"",VLOOKUP($B128,'[2]1516 Exp_Rev Access'!$F$7:$FS$310,44,FALSE))</f>
        <v>0</v>
      </c>
      <c r="BH128" s="90">
        <f>IF(ISNA(VLOOKUP($B128,'[2]1516 Exp_Rev Access'!$F$7:$FS$310,45,FALSE)),"",VLOOKUP($B128,'[2]1516 Exp_Rev Access'!$F$7:$FS$310,45,FALSE))</f>
        <v>691.34</v>
      </c>
      <c r="BI128" s="90">
        <f>IF(ISNA(VLOOKUP($B128,'[2]1516 Exp_Rev Access'!$F$7:$FS$310,46,FALSE)),"",VLOOKUP($B128,'[2]1516 Exp_Rev Access'!$F$7:$FS$310,46,FALSE))</f>
        <v>0</v>
      </c>
      <c r="BJ128" s="90">
        <f>IF(ISNA(VLOOKUP($B128,'[2]1516 Exp_Rev Access'!$F$7:$FS$310,47,FALSE)),"",VLOOKUP($B128,'[2]1516 Exp_Rev Access'!$F$7:$FS$310,47,FALSE))</f>
        <v>2822.36</v>
      </c>
      <c r="BK128" s="90">
        <f>IF(ISNA(VLOOKUP($B128,'[2]1516 Exp_Rev Access'!$F$7:$FS$310,48,FALSE)),"",VLOOKUP($B128,'[2]1516 Exp_Rev Access'!$F$7:$FS$310,48,FALSE))</f>
        <v>193980.34</v>
      </c>
      <c r="BL128" s="90">
        <f>IF(ISNA(VLOOKUP($B128,'[2]1516 Exp_Rev Access'!$F$7:$FS$310,49,FALSE)),"",VLOOKUP($B128,'[2]1516 Exp_Rev Access'!$F$7:$FS$310,49,FALSE))</f>
        <v>0</v>
      </c>
      <c r="BM128" s="90">
        <f>IF(ISNA(VLOOKUP($B128,'[2]1516 Exp_Rev Access'!$F$7:$FS$310,50,FALSE)),"",VLOOKUP($B128,'[2]1516 Exp_Rev Access'!$F$7:$FS$310,50,FALSE))</f>
        <v>0</v>
      </c>
      <c r="BN128" s="90">
        <f>IF(ISNA(VLOOKUP($B128,'[2]1516 Exp_Rev Access'!$F$7:$FS$310,51,FALSE)),"",VLOOKUP($B128,'[2]1516 Exp_Rev Access'!$F$7:$FS$310,51,FALSE))</f>
        <v>0</v>
      </c>
      <c r="BO128" s="90">
        <f>IF(ISNA(VLOOKUP($B128,'[2]1516 Exp_Rev Access'!$F$7:$FS$310,52,FALSE)),"",VLOOKUP($B128,'[2]1516 Exp_Rev Access'!$F$7:$FS$310,52,FALSE))</f>
        <v>0</v>
      </c>
      <c r="BP128" s="90">
        <f>IF(ISNA(VLOOKUP($B128,'[2]1516 Exp_Rev Access'!$F$7:$FS$310,53,FALSE)),"",VLOOKUP($B128,'[2]1516 Exp_Rev Access'!$F$7:$FS$310,53,FALSE))</f>
        <v>0</v>
      </c>
      <c r="BQ128" s="90">
        <f>IF(ISNA(VLOOKUP($B128,'[2]1516 Exp_Rev Access'!$F$7:$FS$310,54,FALSE)),"",VLOOKUP($B128,'[2]1516 Exp_Rev Access'!$F$7:$FS$310,54,FALSE))</f>
        <v>0</v>
      </c>
      <c r="BR128" s="90">
        <f>IF(ISNA(VLOOKUP($B128,'[2]1516 Exp_Rev Access'!$F$7:$FS$310,55,FALSE)),"",VLOOKUP($B128,'[2]1516 Exp_Rev Access'!$F$7:$FS$310,55,FALSE))</f>
        <v>0</v>
      </c>
      <c r="BS128" s="90">
        <f>IF(ISNA(VLOOKUP($B128,'[2]1516 Exp_Rev Access'!$F$7:$FS$310,56,FALSE)),"",VLOOKUP($B128,'[2]1516 Exp_Rev Access'!$F$7:$FS$310,56,FALSE))</f>
        <v>0</v>
      </c>
      <c r="BT128" s="90">
        <f>IF(ISNA(VLOOKUP($B128,'[2]1516 Exp_Rev Access'!$F$7:$FS$310,57,FALSE)),"",VLOOKUP($B128,'[2]1516 Exp_Rev Access'!$F$7:$FS$310,57,FALSE))</f>
        <v>0</v>
      </c>
      <c r="BU128" s="90">
        <f>IF(ISNA(VLOOKUP($B128,'[2]1516 Exp_Rev Access'!$F$7:$FS$310,58,FALSE)),"",VLOOKUP($B128,'[2]1516 Exp_Rev Access'!$F$7:$FS$310,58,FALSE))</f>
        <v>0</v>
      </c>
      <c r="BV128" s="53">
        <f t="shared" si="324"/>
        <v>543643.89</v>
      </c>
      <c r="BW128" s="92">
        <f t="shared" si="325"/>
        <v>0.15380080011376945</v>
      </c>
      <c r="BX128" s="68">
        <f t="shared" si="326"/>
        <v>2357.3145867661092</v>
      </c>
      <c r="BY128" s="90">
        <f>IF(ISNA(VLOOKUP($B128,'[2]1516 Exp_Rev Access'!$F$7:$FS$310,59,FALSE)),"",VLOOKUP($B128,'[2]1516 Exp_Rev Access'!$F$7:$FS$310,59,FALSE))</f>
        <v>0</v>
      </c>
      <c r="BZ128" s="90">
        <f>IF(ISNA(VLOOKUP($B128,'[2]1516 Exp_Rev Access'!$F$7:$FS$310,60,FALSE)),"",VLOOKUP($B128,'[2]1516 Exp_Rev Access'!$F$7:$FS$310,60,FALSE))</f>
        <v>198246.01</v>
      </c>
      <c r="CA128" s="90">
        <f>IF(ISNA(VLOOKUP($B128,'[2]1516 Exp_Rev Access'!$F$7:$FS$310,61,FALSE)),"",VLOOKUP($B128,'[2]1516 Exp_Rev Access'!$F$7:$FS$310,61,FALSE))</f>
        <v>0</v>
      </c>
      <c r="CB128" s="90">
        <f>IF(ISNA(VLOOKUP($B128,'[2]1516 Exp_Rev Access'!$F$7:$FS$310,62,FALSE)),"",VLOOKUP($B128,'[2]1516 Exp_Rev Access'!$F$7:$FS$310,62,FALSE))</f>
        <v>0</v>
      </c>
      <c r="CC128" s="90">
        <f>IF(ISNA(VLOOKUP($B128,'[2]1516 Exp_Rev Access'!$F$7:$FS$310,63,FALSE)),"",VLOOKUP($B128,'[2]1516 Exp_Rev Access'!$F$7:$FS$310,63,FALSE))</f>
        <v>3187.32</v>
      </c>
      <c r="CD128" s="90">
        <f>IF(ISNA(VLOOKUP($B128,'[2]1516 Exp_Rev Access'!$F$7:$FS$310,64,FALSE)),"",VLOOKUP($B128,'[2]1516 Exp_Rev Access'!$F$7:$FS$310,64,FALSE))</f>
        <v>0</v>
      </c>
      <c r="CE128" s="53">
        <f t="shared" si="327"/>
        <v>201433.33000000002</v>
      </c>
      <c r="CF128" s="92">
        <f t="shared" si="328"/>
        <v>5.6986950269193613E-2</v>
      </c>
      <c r="CG128" s="94">
        <f t="shared" si="329"/>
        <v>873.44258954123677</v>
      </c>
      <c r="CH128" s="90">
        <f>IF(ISNA(VLOOKUP($B128,'[2]1516 Exp_Rev Access'!$F$7:$FS$310,65,FALSE)),"",VLOOKUP($B128,'[2]1516 Exp_Rev Access'!$F$7:$FS$310,65,FALSE))</f>
        <v>0</v>
      </c>
      <c r="CI128" s="90">
        <f>IF(ISNA(VLOOKUP($B128,'[2]1516 Exp_Rev Access'!$F$7:$FS$310,66,FALSE)),"",VLOOKUP($B128,'[2]1516 Exp_Rev Access'!$F$7:$FS$310,66,FALSE))</f>
        <v>0</v>
      </c>
      <c r="CJ128" s="90">
        <f>IF(ISNA(VLOOKUP($B128,'[2]1516 Exp_Rev Access'!$F$7:$FS$310,67,FALSE)),"",VLOOKUP($B128,'[2]1516 Exp_Rev Access'!$F$7:$FS$310,67,FALSE))</f>
        <v>0</v>
      </c>
      <c r="CK128" s="90">
        <f>IF(ISNA(VLOOKUP($B128,'[2]1516 Exp_Rev Access'!$F$7:$FS$310,68,FALSE)),"",VLOOKUP($B128,'[2]1516 Exp_Rev Access'!$F$7:$FS$310,68,FALSE))</f>
        <v>0</v>
      </c>
      <c r="CL128" s="90">
        <f>IF(ISNA(VLOOKUP($B128,'[2]1516 Exp_Rev Access'!$F$7:$FS$310,69,FALSE)),"",VLOOKUP($B128,'[2]1516 Exp_Rev Access'!$F$7:$FS$310,69,FALSE))</f>
        <v>0</v>
      </c>
      <c r="CM128" s="90">
        <f>IF(ISNA(VLOOKUP($B128,'[2]1516 Exp_Rev Access'!$F$7:$FS$310,70,FALSE)),"",VLOOKUP($B128,'[2]1516 Exp_Rev Access'!$F$7:$FS$310,70,FALSE))</f>
        <v>0</v>
      </c>
      <c r="CN128" s="90">
        <f>IF(ISNA(VLOOKUP($B128,'[2]1516 Exp_Rev Access'!$F$7:$FS$310,71,FALSE)),"",VLOOKUP($B128,'[2]1516 Exp_Rev Access'!$F$7:$FS$310,71,FALSE))</f>
        <v>0</v>
      </c>
      <c r="CO128" s="90">
        <f>IF(ISNA(VLOOKUP($B128,'[2]1516 Exp_Rev Access'!$F$7:$FS$310,72,FALSE)),"",VLOOKUP($B128,'[2]1516 Exp_Rev Access'!$F$7:$FS$310,72,FALSE))</f>
        <v>0</v>
      </c>
      <c r="CP128" s="90">
        <f>IF(ISNA(VLOOKUP($B128,'[2]1516 Exp_Rev Access'!$F$7:$FS$310,73,FALSE)),"",VLOOKUP($B128,'[2]1516 Exp_Rev Access'!$F$7:$FS$310,73,FALSE))</f>
        <v>0</v>
      </c>
      <c r="CQ128" s="90">
        <f>IF(ISNA(VLOOKUP($B128,'[2]1516 Exp_Rev Access'!$F$7:$FS$310,74,FALSE)),"",VLOOKUP($B128,'[2]1516 Exp_Rev Access'!$F$7:$FS$310,74,FALSE))</f>
        <v>53245</v>
      </c>
      <c r="CR128" s="90">
        <f>IF(ISNA(VLOOKUP($B128,'[2]1516 Exp_Rev Access'!$F$7:$FS$310,75,FALSE)),"",VLOOKUP($B128,'[2]1516 Exp_Rev Access'!$F$7:$FS$310,75,FALSE))</f>
        <v>0</v>
      </c>
      <c r="CS128" s="90">
        <f>IF(ISNA(VLOOKUP($B128,'[2]1516 Exp_Rev Access'!$F$7:$FS$310,76,FALSE)),"",VLOOKUP($B128,'[2]1516 Exp_Rev Access'!$F$7:$FS$310,76,FALSE))</f>
        <v>1952</v>
      </c>
      <c r="CT128" s="90">
        <f>IF(ISNA(VLOOKUP($B128,'[2]1516 Exp_Rev Access'!$F$7:$FS$310,77,FALSE)),"",VLOOKUP($B128,'[2]1516 Exp_Rev Access'!$F$7:$FS$310,77,FALSE))</f>
        <v>0</v>
      </c>
      <c r="CU128" s="90">
        <f>IF(ISNA(VLOOKUP($B128,'[2]1516 Exp_Rev Access'!$F$7:$FS$310,78,FALSE)),"",VLOOKUP($B128,'[2]1516 Exp_Rev Access'!$F$7:$FS$310,78,FALSE))</f>
        <v>25258.07</v>
      </c>
      <c r="CV128" s="90">
        <f>IF(ISNA(VLOOKUP($B128,'[2]1516 Exp_Rev Access'!$F$7:$FS$310,79,FALSE)),"",VLOOKUP($B128,'[2]1516 Exp_Rev Access'!$F$7:$FS$310,79,FALSE))</f>
        <v>0</v>
      </c>
      <c r="CW128" s="90">
        <f>IF(ISNA(VLOOKUP($B128,'[2]1516 Exp_Rev Access'!$F$7:$FS$310,80,FALSE)),"",VLOOKUP($B128,'[2]1516 Exp_Rev Access'!$F$7:$FS$310,80,FALSE))</f>
        <v>0</v>
      </c>
      <c r="CX128" s="90">
        <f>IF(ISNA(VLOOKUP($B128,'[2]1516 Exp_Rev Access'!$F$7:$FS$310,81,FALSE)),"",VLOOKUP($B128,'[2]1516 Exp_Rev Access'!$F$7:$FS$310,81,FALSE))</f>
        <v>0</v>
      </c>
      <c r="CY128" s="90">
        <f>IF(ISNA(VLOOKUP($B128,'[2]1516 Exp_Rev Access'!$F$7:$FS$310,82,FALSE)),"",VLOOKUP($B128,'[2]1516 Exp_Rev Access'!$F$7:$FS$310,82,FALSE))</f>
        <v>0</v>
      </c>
      <c r="CZ128" s="90">
        <f>IF(ISNA(VLOOKUP($B128,'[2]1516 Exp_Rev Access'!$F$7:$FS$310,83,FALSE)),"",VLOOKUP($B128,'[2]1516 Exp_Rev Access'!$F$7:$FS$310,83,FALSE))</f>
        <v>0</v>
      </c>
      <c r="DA128" s="90">
        <f>IF(ISNA(VLOOKUP($B128,'[2]1516 Exp_Rev Access'!$F$7:$FS$310,84,FALSE)),"",VLOOKUP($B128,'[2]1516 Exp_Rev Access'!$F$7:$FS$310,84,FALSE))</f>
        <v>0</v>
      </c>
      <c r="DB128" s="90">
        <f>IF(ISNA(VLOOKUP($B128,'[2]1516 Exp_Rev Access'!$F$7:$FS$310,85,FALSE)),"",VLOOKUP($B128,'[2]1516 Exp_Rev Access'!$F$7:$FS$310,85,FALSE))</f>
        <v>0</v>
      </c>
      <c r="DC128" s="90">
        <f>IF(ISNA(VLOOKUP($B128,'[2]1516 Exp_Rev Access'!$F$7:$FS$310,86,FALSE)),"",VLOOKUP($B128,'[2]1516 Exp_Rev Access'!$F$7:$FS$310,86,FALSE))</f>
        <v>0</v>
      </c>
      <c r="DD128" s="90">
        <f>IF(ISNA(VLOOKUP($B128,'[2]1516 Exp_Rev Access'!$F$7:$FS$310,87,FALSE)),"",VLOOKUP($B128,'[2]1516 Exp_Rev Access'!$F$7:$FS$310,87,FALSE))</f>
        <v>0</v>
      </c>
      <c r="DE128" s="90">
        <f>IF(ISNA(VLOOKUP($B128,'[2]1516 Exp_Rev Access'!$F$7:$FS$310,88,FALSE)),"",VLOOKUP($B128,'[2]1516 Exp_Rev Access'!$F$7:$FS$310,88,FALSE))</f>
        <v>0</v>
      </c>
      <c r="DF128" s="90">
        <f>IF(ISNA(VLOOKUP($B128,'[2]1516 Exp_Rev Access'!$F$7:$FS$310,89,FALSE)),"",VLOOKUP($B128,'[2]1516 Exp_Rev Access'!$F$7:$FS$310,89,FALSE))</f>
        <v>0</v>
      </c>
      <c r="DG128" s="90">
        <f>IF(ISNA(VLOOKUP($B128,'[2]1516 Exp_Rev Access'!$F$7:$FS$310,90,FALSE)),"",VLOOKUP($B128,'[2]1516 Exp_Rev Access'!$F$7:$FS$310,90,FALSE))</f>
        <v>0</v>
      </c>
      <c r="DH128" s="90">
        <f>IF(ISNA(VLOOKUP($B128,'[2]1516 Exp_Rev Access'!$F$7:$FS$310,91,FALSE)),"",VLOOKUP($B128,'[2]1516 Exp_Rev Access'!$F$7:$FS$310,91,FALSE))</f>
        <v>0</v>
      </c>
      <c r="DI128" s="90">
        <f>IF(ISNA(VLOOKUP($B128,'[2]1516 Exp_Rev Access'!$F$7:$FS$310,92,FALSE)),"",VLOOKUP($B128,'[2]1516 Exp_Rev Access'!$F$7:$FS$310,92,FALSE))</f>
        <v>107720.3</v>
      </c>
      <c r="DJ128" s="90">
        <f>IF(ISNA(VLOOKUP($B128,'[2]1516 Exp_Rev Access'!$F$7:$FS$310,93,FALSE)),"",VLOOKUP($B128,'[2]1516 Exp_Rev Access'!$F$7:$FS$310,93,FALSE))</f>
        <v>0</v>
      </c>
      <c r="DK128" s="90">
        <f>IF(ISNA(VLOOKUP($B128,'[2]1516 Exp_Rev Access'!$F$7:$FS$310,94,FALSE)),"",VLOOKUP($B128,'[2]1516 Exp_Rev Access'!$F$7:$FS$310,94,FALSE))</f>
        <v>0</v>
      </c>
      <c r="DL128" s="90">
        <f>IF(ISNA(VLOOKUP($B128,'[2]1516 Exp_Rev Access'!$F$7:$FS$310,95,FALSE)),"",VLOOKUP($B128,'[2]1516 Exp_Rev Access'!$F$7:$FS$310,95,FALSE))</f>
        <v>0</v>
      </c>
      <c r="DM128" s="90">
        <f>IF(ISNA(VLOOKUP($B128,'[2]1516 Exp_Rev Access'!$F$7:$FS$310,96,FALSE)),"",VLOOKUP($B128,'[2]1516 Exp_Rev Access'!$F$7:$FS$310,96,FALSE))</f>
        <v>0</v>
      </c>
      <c r="DN128" s="90">
        <f>IF(ISNA(VLOOKUP($B128,'[2]1516 Exp_Rev Access'!$F$7:$FS$310,97,FALSE)),"",VLOOKUP($B128,'[2]1516 Exp_Rev Access'!$F$7:$FS$310,97,FALSE))</f>
        <v>0</v>
      </c>
      <c r="DO128" s="90">
        <f>IF(ISNA(VLOOKUP($B128,'[2]1516 Exp_Rev Access'!$F$7:$FS$310,98,FALSE)),"",VLOOKUP($B128,'[2]1516 Exp_Rev Access'!$F$7:$FS$310,98,FALSE))</f>
        <v>0</v>
      </c>
      <c r="DP128" s="90">
        <f>IF(ISNA(VLOOKUP($B128,'[2]1516 Exp_Rev Access'!$F$7:$FS$310,99,FALSE)),"",VLOOKUP($B128,'[2]1516 Exp_Rev Access'!$F$7:$FS$310,99,FALSE))</f>
        <v>0</v>
      </c>
      <c r="DQ128" s="90">
        <f>IF(ISNA(VLOOKUP($B128,'[2]1516 Exp_Rev Access'!$F$7:$FS$310,100,FALSE)),"",VLOOKUP($B128,'[2]1516 Exp_Rev Access'!$F$7:$FS$310,100,FALSE))</f>
        <v>0</v>
      </c>
      <c r="DR128" s="90">
        <f>IF(ISNA(VLOOKUP($B128,'[2]1516 Exp_Rev Access'!$F$7:$FS$310,101,FALSE)),"",VLOOKUP($B128,'[2]1516 Exp_Rev Access'!$F$7:$FS$310,101,FALSE))</f>
        <v>0</v>
      </c>
      <c r="DS128" s="90">
        <f>IF(ISNA(VLOOKUP($B128,'[2]1516 Exp_Rev Access'!$F$7:$FS$310,102,FALSE)),"",VLOOKUP($B128,'[2]1516 Exp_Rev Access'!$F$7:$FS$310,102,FALSE))</f>
        <v>0</v>
      </c>
      <c r="DT128" s="90">
        <f>IF(ISNA(VLOOKUP($B128,'[2]1516 Exp_Rev Access'!$F$7:$FS$310,103,FALSE)),"",VLOOKUP($B128,'[2]1516 Exp_Rev Access'!$F$7:$FS$310,103,FALSE))</f>
        <v>0</v>
      </c>
      <c r="DU128" s="90">
        <f>IF(ISNA(VLOOKUP($B128,'[2]1516 Exp_Rev Access'!$F$7:$FS$310,104,FALSE)),"",VLOOKUP($B128,'[2]1516 Exp_Rev Access'!$F$7:$FS$310,104,FALSE))</f>
        <v>0</v>
      </c>
      <c r="DV128" s="90">
        <f>IF(ISNA(VLOOKUP($B128,'[2]1516 Exp_Rev Access'!$F$7:$FS$310,105,FALSE)),"",VLOOKUP($B128,'[2]1516 Exp_Rev Access'!$F$7:$FS$310,105,FALSE))</f>
        <v>0</v>
      </c>
      <c r="DW128" s="90">
        <f>IF(ISNA(VLOOKUP($B128,'[2]1516 Exp_Rev Access'!$F$7:$FS$310,106,FALSE)),"",VLOOKUP($B128,'[2]1516 Exp_Rev Access'!$F$7:$FS$310,106,FALSE))</f>
        <v>0</v>
      </c>
      <c r="DX128" s="90">
        <f>IF(ISNA(VLOOKUP($B128,'[2]1516 Exp_Rev Access'!$F$7:$FS$310,107,FALSE)),"",VLOOKUP($B128,'[2]1516 Exp_Rev Access'!$F$7:$FS$310,107,FALSE))</f>
        <v>0</v>
      </c>
      <c r="DY128" s="90">
        <f>IF(ISNA(VLOOKUP($B128,'[2]1516 Exp_Rev Access'!$F$7:$FS$310,108,FALSE)),"",VLOOKUP($B128,'[2]1516 Exp_Rev Access'!$F$7:$FS$310,108,FALSE))</f>
        <v>0</v>
      </c>
      <c r="DZ128" s="90">
        <f>IF(ISNA(VLOOKUP($B128,'[2]1516 Exp_Rev Access'!$F$7:$FS$310,109,FALSE)),"",VLOOKUP($B128,'[2]1516 Exp_Rev Access'!$F$7:$FS$310,109,FALSE))</f>
        <v>0</v>
      </c>
      <c r="EA128" s="90">
        <f>IF(ISNA(VLOOKUP($B128,'[2]1516 Exp_Rev Access'!$F$7:$FS$310,110,FALSE)),"",VLOOKUP($B128,'[2]1516 Exp_Rev Access'!$F$7:$FS$310,110,FALSE))</f>
        <v>0</v>
      </c>
      <c r="EB128" s="90">
        <f>IF(ISNA(VLOOKUP($B128,'[2]1516 Exp_Rev Access'!$F$7:$FS$310,111,FALSE)),"",VLOOKUP($B128,'[2]1516 Exp_Rev Access'!$F$7:$FS$310,111,FALSE))</f>
        <v>0</v>
      </c>
      <c r="EC128" s="90">
        <f>IF(ISNA(VLOOKUP($B128,'[2]1516 Exp_Rev Access'!$F$7:$FS$310,112,FALSE)),"",VLOOKUP($B128,'[2]1516 Exp_Rev Access'!$F$7:$FS$310,112,FALSE))</f>
        <v>0</v>
      </c>
      <c r="ED128" s="90">
        <f>IF(ISNA(VLOOKUP($B128,'[2]1516 Exp_Rev Access'!$F$7:$FS$310,113,FALSE)),"",VLOOKUP($B128,'[2]1516 Exp_Rev Access'!$F$7:$FS$310,113,FALSE))</f>
        <v>0</v>
      </c>
      <c r="EE128" s="90">
        <f>IF(ISNA(VLOOKUP($B128,'[2]1516 Exp_Rev Access'!$F$7:$FS$310,114,FALSE)),"",VLOOKUP($B128,'[2]1516 Exp_Rev Access'!$F$7:$FS$310,114,FALSE))</f>
        <v>0</v>
      </c>
      <c r="EF128" s="90">
        <f>IF(ISNA(VLOOKUP($B128,'[2]1516 Exp_Rev Access'!$F$7:$FS$310,115,FALSE)),"",VLOOKUP($B128,'[2]1516 Exp_Rev Access'!$F$7:$FS$310,115,FALSE))</f>
        <v>0</v>
      </c>
      <c r="EG128" s="90">
        <f>IF(ISNA(VLOOKUP($B128,'[2]1516 Exp_Rev Access'!$F$7:$FS$310,116,FALSE)),"",VLOOKUP($B128,'[2]1516 Exp_Rev Access'!$F$7:$FS$310,116,FALSE))</f>
        <v>0</v>
      </c>
      <c r="EH128" s="90">
        <f>IF(ISNA(VLOOKUP($B128,'[2]1516 Exp_Rev Access'!$F$7:$FS$310,117,FALSE)),"",VLOOKUP($B128,'[2]1516 Exp_Rev Access'!$F$7:$FS$310,117,FALSE))</f>
        <v>0</v>
      </c>
      <c r="EI128" s="90">
        <f>IF(ISNA(VLOOKUP($B128,'[2]1516 Exp_Rev Access'!$F$7:$FS$310,118,FALSE)),"",VLOOKUP($B128,'[2]1516 Exp_Rev Access'!$F$7:$FS$310,118,FALSE))</f>
        <v>0</v>
      </c>
      <c r="EJ128" s="90">
        <f>IF(ISNA(VLOOKUP($B128,'[2]1516 Exp_Rev Access'!$F$7:$FS$310,119,FALSE)),"",VLOOKUP($B128,'[2]1516 Exp_Rev Access'!$F$7:$FS$310,119,FALSE))</f>
        <v>0</v>
      </c>
      <c r="EK128" s="90">
        <f>IF(ISNA(VLOOKUP($B128,'[2]1516 Exp_Rev Access'!$F$7:$FS$310,120,FALSE)),"",VLOOKUP($B128,'[2]1516 Exp_Rev Access'!$F$7:$FS$310,120,FALSE))</f>
        <v>0</v>
      </c>
      <c r="EL128" s="90">
        <f>IF(ISNA(VLOOKUP($B128,'[2]1516 Exp_Rev Access'!$F$7:$FS$310,121,FALSE)),"",VLOOKUP($B128,'[2]1516 Exp_Rev Access'!$F$7:$FS$310,121,FALSE))</f>
        <v>0</v>
      </c>
      <c r="EM128" s="90">
        <f>IF(ISNA(VLOOKUP($B128,'[2]1516 Exp_Rev Access'!$F$7:$FS$310,122,FALSE)),"",VLOOKUP($B128,'[2]1516 Exp_Rev Access'!$F$7:$FS$310,122,FALSE))</f>
        <v>0</v>
      </c>
      <c r="EN128" s="90">
        <f>IF(ISNA(VLOOKUP($B128,'[2]1516 Exp_Rev Access'!$F$7:$FS$310,123,FALSE)),"",VLOOKUP($B128,'[2]1516 Exp_Rev Access'!$F$7:$FS$310,123,FALSE))</f>
        <v>0</v>
      </c>
      <c r="EO128" s="90">
        <f>IF(ISNA(VLOOKUP($B128,'[2]1516 Exp_Rev Access'!$F$7:$FS$310,124,FALSE)),"",VLOOKUP($B128,'[2]1516 Exp_Rev Access'!$F$7:$FS$310,124,FALSE))</f>
        <v>0</v>
      </c>
      <c r="EP128" s="90">
        <f>IF(ISNA(VLOOKUP($B128,'[2]1516 Exp_Rev Access'!$F$7:$FS$310,125,FALSE)),"",VLOOKUP($B128,'[2]1516 Exp_Rev Access'!$F$7:$FS$310,125,FALSE))</f>
        <v>0</v>
      </c>
      <c r="EQ128" s="90">
        <f>IF(ISNA(VLOOKUP($B128,'[2]1516 Exp_Rev Access'!$F$7:$FS$310,126,FALSE)),"",VLOOKUP($B128,'[2]1516 Exp_Rev Access'!$F$7:$FS$310,126,FALSE))</f>
        <v>0</v>
      </c>
      <c r="ER128" s="90">
        <f>IF(ISNA(VLOOKUP($B128,'[2]1516 Exp_Rev Access'!$F$7:$FS$310,127,FALSE)),"",VLOOKUP($B128,'[2]1516 Exp_Rev Access'!$F$7:$FS$310,127,FALSE))</f>
        <v>0</v>
      </c>
      <c r="ES128" s="90">
        <f>IF(ISNA(VLOOKUP($B128,'[2]1516 Exp_Rev Access'!$F$7:$FS$310,128,FALSE)),"",VLOOKUP($B128,'[2]1516 Exp_Rev Access'!$F$7:$FS$310,128,FALSE))</f>
        <v>0</v>
      </c>
      <c r="ET128" s="90">
        <f>IF(ISNA(VLOOKUP($B128,'[2]1516 Exp_Rev Access'!$F$7:$FS$310,129,FALSE)),"",VLOOKUP($B128,'[2]1516 Exp_Rev Access'!$F$7:$FS$310,129,FALSE))</f>
        <v>0</v>
      </c>
      <c r="EU128" s="90">
        <f>IF(ISNA(VLOOKUP($B128,'[2]1516 Exp_Rev Access'!$F$7:$FS$310,130,FALSE)),"",VLOOKUP($B128,'[2]1516 Exp_Rev Access'!$F$7:$FS$310,130,FALSE))</f>
        <v>0</v>
      </c>
      <c r="EV128" s="90">
        <f>IF(ISNA(VLOOKUP($B128,'[2]1516 Exp_Rev Access'!$F$7:$FS$310,131,FALSE)),"",VLOOKUP($B128,'[2]1516 Exp_Rev Access'!$F$7:$FS$310,131,FALSE))</f>
        <v>3009.6</v>
      </c>
      <c r="EW128" s="90">
        <f>IF(ISNA(VLOOKUP($B128,'[2]1516 Exp_Rev Access'!$F$7:$FS$310,132,FALSE)),"",VLOOKUP($B128,'[2]1516 Exp_Rev Access'!$F$7:$FS$310,132,FALSE))</f>
        <v>0</v>
      </c>
      <c r="EX128" s="90">
        <f>IF(ISNA(VLOOKUP($B128,'[2]1516 Exp_Rev Access'!$F$7:$FS$310,133,FALSE)),"",VLOOKUP($B128,'[2]1516 Exp_Rev Access'!$F$7:$FS$310,133,FALSE))</f>
        <v>0</v>
      </c>
      <c r="EY128" s="90">
        <f>IF(ISNA(VLOOKUP($B128,'[2]1516 Exp_Rev Access'!$F$7:$FS$310,134,FALSE)),"",VLOOKUP($B128,'[2]1516 Exp_Rev Access'!$F$7:$FS$310,134,FALSE))</f>
        <v>0</v>
      </c>
      <c r="EZ128" s="90">
        <f>IF(ISNA(VLOOKUP($B128,'[2]1516 Exp_Rev Access'!$F$7:$FS$310,135,FALSE)),"",VLOOKUP($B128,'[2]1516 Exp_Rev Access'!$F$7:$FS$310,135,FALSE))</f>
        <v>0</v>
      </c>
      <c r="FA128" s="90">
        <f>IF(ISNA(VLOOKUP($B128,'[2]1516 Exp_Rev Access'!$F$7:$FS$310,136,FALSE)),"",VLOOKUP($B128,'[2]1516 Exp_Rev Access'!$F$7:$FS$310,136,FALSE))</f>
        <v>0</v>
      </c>
      <c r="FB128" s="90">
        <f>IF(ISNA(VLOOKUP($B128,'[2]1516 Exp_Rev Access'!$F$7:$FS$310,137,FALSE)),"",VLOOKUP($B128,'[2]1516 Exp_Rev Access'!$F$7:$FS$310,137,FALSE))</f>
        <v>0</v>
      </c>
      <c r="FC128" s="90">
        <f>IF(ISNA(VLOOKUP($B128,'[2]1516 Exp_Rev Access'!$F$7:$FS$310,138,FALSE)),"",VLOOKUP($B128,'[2]1516 Exp_Rev Access'!$F$7:$FS$310,138,FALSE))</f>
        <v>0</v>
      </c>
      <c r="FD128" s="90">
        <f>IF(ISNA(VLOOKUP($B128,'[2]1516 Exp_Rev Access'!$F$7:$FS$310,139,FALSE)),"",VLOOKUP($B128,'[2]1516 Exp_Rev Access'!$F$7:$FS$310,139,FALSE))</f>
        <v>0</v>
      </c>
      <c r="FE128" s="90">
        <f>IF(ISNA(VLOOKUP($B128,'[2]1516 Exp_Rev Access'!$F$7:$FS$310,140,FALSE)),"",VLOOKUP($B128,'[2]1516 Exp_Rev Access'!$F$7:$FS$310,140,FALSE))</f>
        <v>0</v>
      </c>
      <c r="FF128" s="90">
        <f>IF(ISNA(VLOOKUP($B128,'[2]1516 Exp_Rev Access'!$F$7:$FS$310,141,FALSE)),"",VLOOKUP($B128,'[2]1516 Exp_Rev Access'!$F$7:$FS$310,141,FALSE))</f>
        <v>0</v>
      </c>
      <c r="FG128" s="90">
        <f>IF(ISNA(VLOOKUP($B128,'[2]1516 Exp_Rev Access'!$F$7:$FS$310,142,FALSE)),"",VLOOKUP($B128,'[2]1516 Exp_Rev Access'!$F$7:$FS$310,142,FALSE))</f>
        <v>0</v>
      </c>
      <c r="FH128" s="90">
        <f>IF(ISNA(VLOOKUP($B128,'[2]1516 Exp_Rev Access'!$F$7:$FS$310,143,FALSE)),"",VLOOKUP($B128,'[2]1516 Exp_Rev Access'!$F$7:$FS$310,143,FALSE))</f>
        <v>0</v>
      </c>
      <c r="FI128" s="90">
        <f>IF(ISNA(VLOOKUP($B128,'[2]1516 Exp_Rev Access'!$F$7:$FS$310,144,FALSE)),"",VLOOKUP($B128,'[2]1516 Exp_Rev Access'!$F$7:$FS$310,144,FALSE))</f>
        <v>0</v>
      </c>
      <c r="FJ128" s="90">
        <f>IF(ISNA(VLOOKUP($B128,'[2]1516 Exp_Rev Access'!$F$7:$FS$310,145,FALSE)),"",VLOOKUP($B128,'[2]1516 Exp_Rev Access'!$F$7:$FS$310,145,FALSE))</f>
        <v>0</v>
      </c>
      <c r="FK128" s="90">
        <f>IF(ISNA(VLOOKUP($B128,'[2]1516 Exp_Rev Access'!$F$7:$FS$310,146,FALSE)),"",VLOOKUP($B128,'[2]1516 Exp_Rev Access'!$F$7:$FS$310,146,FALSE))</f>
        <v>0</v>
      </c>
      <c r="FL128" s="90">
        <f>IF(ISNA(VLOOKUP($B128,'[2]1516 Exp_Rev Access'!$F$7:$FS$310,1147,FALSE)),"",VLOOKUP($B128,'[2]1516 Exp_Rev Access'!$F$7:$FS$310,147,FALSE))</f>
        <v>0</v>
      </c>
      <c r="FM128" s="90">
        <f>IF(ISNA(VLOOKUP($B128,'[2]1516 Exp_Rev Access'!$F$7:$FS$310,148,FALSE)),"",VLOOKUP($B128,'[2]1516 Exp_Rev Access'!$F$7:$FS$310,148,FALSE))</f>
        <v>0</v>
      </c>
      <c r="FN128" s="90">
        <f>IF(ISNA(VLOOKUP($B128,'[2]1516 Exp_Rev Access'!$F$7:$FS$310,149,FALSE)),"",VLOOKUP($B128,'[2]1516 Exp_Rev Access'!$F$7:$FS$310,149,FALSE))</f>
        <v>0</v>
      </c>
      <c r="FO128" s="90">
        <f>IF(ISNA(VLOOKUP($B128,'[2]1516 Exp_Rev Access'!$F$7:$FS$310,150,FALSE)),"",VLOOKUP($B128,'[2]1516 Exp_Rev Access'!$F$7:$FS$310,150,FALSE))</f>
        <v>0</v>
      </c>
      <c r="FP128" s="90">
        <f>IF(ISNA(VLOOKUP($B128,'[2]1516 Exp_Rev Access'!$F$7:$FS$310,151,FALSE)),"",VLOOKUP($B128,'[2]1516 Exp_Rev Access'!$F$7:$FS$310,151,FALSE))</f>
        <v>0</v>
      </c>
      <c r="FQ128" s="90">
        <f>IF(ISNA(VLOOKUP($B128,'[2]1516 Exp_Rev Access'!$F$7:$FS$310,152,FALSE)),"",VLOOKUP($B128,'[2]1516 Exp_Rev Access'!$F$7:$FS$310,152,FALSE))</f>
        <v>0</v>
      </c>
      <c r="FR128" s="90">
        <f>IF(ISNA(VLOOKUP($B128,'[2]1516 Exp_Rev Access'!$F$7:$FS$310,153,FALSE)),"",VLOOKUP($B128,'[2]1516 Exp_Rev Access'!$F$7:$FS$310,153,FALSE))</f>
        <v>8028</v>
      </c>
      <c r="FS128" s="53">
        <f t="shared" si="330"/>
        <v>199212.97</v>
      </c>
      <c r="FT128" s="92">
        <f t="shared" si="331"/>
        <v>5.6358794318538838E-2</v>
      </c>
      <c r="FU128" s="53">
        <f t="shared" si="332"/>
        <v>863.81480357297733</v>
      </c>
      <c r="FV128" s="90">
        <f>IF(ISNA(VLOOKUP($B128,'[2]1516 Exp_Rev Access'!$F$7:$FS$310,154,FALSE)),"",VLOOKUP($B128,'[2]1516 Exp_Rev Access'!$F$7:$FS$310,154,FALSE))</f>
        <v>0</v>
      </c>
      <c r="FW128" s="90">
        <f>IF(ISNA(VLOOKUP($B128,'[2]1516 Exp_Rev Access'!$F$7:$FS$310,155,FALSE)),"",VLOOKUP($B128,'[2]1516 Exp_Rev Access'!$F$7:$FS$310,155,FALSE))</f>
        <v>0</v>
      </c>
      <c r="FX128" s="90">
        <f>IF(ISNA(VLOOKUP($B128,'[2]1516 Exp_Rev Access'!$F$7:$FS$310,156,FALSE)),"",VLOOKUP($B128,'[2]1516 Exp_Rev Access'!$F$7:$FS$310,156,FALSE))</f>
        <v>0</v>
      </c>
      <c r="FY128" s="90">
        <f>IF(ISNA(VLOOKUP($B128,'[2]1516 Exp_Rev Access'!$F$7:$FS$310,157,FALSE)),"",VLOOKUP($B128,'[2]1516 Exp_Rev Access'!$F$7:$FS$310,157,FALSE))</f>
        <v>0</v>
      </c>
      <c r="FZ128" s="90">
        <f>IF(ISNA(VLOOKUP($B128,'[2]1516 Exp_Rev Access'!$F$7:$FS$310,158,FALSE)),"",VLOOKUP($B128,'[2]1516 Exp_Rev Access'!$F$7:$FS$310,158,FALSE))</f>
        <v>0</v>
      </c>
      <c r="GA128" s="90">
        <f>IF(ISNA(VLOOKUP($B128,'[2]1516 Exp_Rev Access'!$F$7:$FS$310,159,FALSE)),"",VLOOKUP($B128,'[2]1516 Exp_Rev Access'!$F$7:$FS$310,159,FALSE))</f>
        <v>0</v>
      </c>
      <c r="GB128" s="90">
        <f>IF(ISNA(VLOOKUP($B128,'[2]1516 Exp_Rev Access'!$F$7:$FS$310,160,FALSE)),"",VLOOKUP($B128,'[2]1516 Exp_Rev Access'!$F$7:$FS$310,160,FALSE))</f>
        <v>0</v>
      </c>
      <c r="GC128" s="90">
        <f>IF(ISNA(VLOOKUP($B128,'[2]1516 Exp_Rev Access'!$F$7:$FS$310,161,FALSE)),"",VLOOKUP($B128,'[2]1516 Exp_Rev Access'!$F$7:$FS$310,161,FALSE))</f>
        <v>0</v>
      </c>
      <c r="GD128" s="90">
        <f>IF(ISNA(VLOOKUP($B128,'[2]1516 Exp_Rev Access'!$F$7:$FS$310,162,FALSE)),"",VLOOKUP($B128,'[2]1516 Exp_Rev Access'!$F$7:$FS$310,162,FALSE))</f>
        <v>0</v>
      </c>
      <c r="GE128" s="90">
        <f>IF(ISNA(VLOOKUP($B128,'[2]1516 Exp_Rev Access'!$F$7:$FS$310,163,FALSE)),"",VLOOKUP($B128,'[2]1516 Exp_Rev Access'!$F$7:$FS$310,163,FALSE))</f>
        <v>0</v>
      </c>
      <c r="GF128" s="90">
        <f>IF(ISNA(VLOOKUP($B128,'[2]1516 Exp_Rev Access'!$F$7:$FS$310,164,FALSE)),"",VLOOKUP($B128,'[2]1516 Exp_Rev Access'!$F$7:$FS$310,164,FALSE))</f>
        <v>0</v>
      </c>
      <c r="GG128" s="90">
        <f>IF(ISNA(VLOOKUP($B128,'[2]1516 Exp_Rev Access'!$F$7:$FS$310,165,FALSE)),"",VLOOKUP($B128,'[2]1516 Exp_Rev Access'!$F$7:$FS$310,165,FALSE))</f>
        <v>0</v>
      </c>
      <c r="GH128" s="90">
        <f>IF(ISNA(VLOOKUP($B128,'[2]1516 Exp_Rev Access'!$F$7:$FS$310,166,FALSE)),"",VLOOKUP($B128,'[2]1516 Exp_Rev Access'!$F$7:$FS$310,166,FALSE))</f>
        <v>0</v>
      </c>
      <c r="GI128" s="90">
        <f>IF(ISNA(VLOOKUP($B128,'[2]1516 Exp_Rev Access'!$F$7:$FS$310,167,FALSE)),"",VLOOKUP($B128,'[2]1516 Exp_Rev Access'!$F$7:$FS$310,167,FALSE))</f>
        <v>0</v>
      </c>
      <c r="GJ128" s="90">
        <f>IF(ISNA(VLOOKUP($B128,'[2]1516 Exp_Rev Access'!$F$7:$FS$310,168,FALSE)),"",VLOOKUP($B128,'[2]1516 Exp_Rev Access'!$F$7:$FS$310,168,FALSE))</f>
        <v>0</v>
      </c>
      <c r="GK128" s="90">
        <f>IF(ISNA(VLOOKUP($B128,'[2]1516 Exp_Rev Access'!$F$7:$FS$310,169,FALSE)),"",VLOOKUP($B128,'[2]1516 Exp_Rev Access'!$F$7:$FS$310,169,FALSE))</f>
        <v>0</v>
      </c>
      <c r="GL128" s="90">
        <f>IF(ISNA(VLOOKUP($B128,'[2]1516 Exp_Rev Access'!$F$7:$FS$310,170,FALSE)),"",VLOOKUP($B128,'[2]1516 Exp_Rev Access'!$F$7:$FS$310,170,FALSE))</f>
        <v>0</v>
      </c>
      <c r="GM128" s="90">
        <f>IF(ISNA(VLOOKUP($B128,'[2]1516 Exp_Rev Access'!$F$7:$FT$310,171,FALSE)),"",VLOOKUP($B128,'[2]1516 Exp_Rev Access'!$F$7:$FT$310,171,FALSE))</f>
        <v>0</v>
      </c>
      <c r="GN128" s="90">
        <f>IF(ISNA(VLOOKUP($B128,'[2]1516 Exp_Rev Access'!$F$7:$FU$310,172,FALSE)),"",VLOOKUP($B128,'[2]1516 Exp_Rev Access'!$F$7:$FU$310,172,FALSE))</f>
        <v>0</v>
      </c>
      <c r="GO128" s="90">
        <f>IF(ISNA(VLOOKUP($B128,'[2]1516 Exp_Rev Access'!$F$7:$FV$310,173,FALSE)),"",VLOOKUP($B128,'[2]1516 Exp_Rev Access'!$F$7:$FV$310,173,FALSE))</f>
        <v>0</v>
      </c>
      <c r="GP128" s="90">
        <f>IF(ISNA(VLOOKUP($B128,'[2]1516 Exp_Rev Access'!$F$7:$GA$310,174,FALSE)),"",VLOOKUP($B128,'[2]1516 Exp_Rev Access'!$F$7:$GA$310,174,FALSE))</f>
        <v>0</v>
      </c>
      <c r="GQ128" s="90">
        <f>IF(ISNA(VLOOKUP($B128,'[2]1516 Exp_Rev Access'!$F$7:$GA$310,175,FALSE)),"",VLOOKUP($B128,'[2]1516 Exp_Rev Access'!$F$7:$GA$310,175,FALSE))</f>
        <v>0</v>
      </c>
      <c r="GR128" s="90">
        <f>IF(ISNA(VLOOKUP($B128,'[2]1516 Exp_Rev Access'!$F$7:$GA$310,176,FALSE)),"",VLOOKUP($B128,'[2]1516 Exp_Rev Access'!$F$7:$GA$310,176,FALSE))</f>
        <v>0</v>
      </c>
      <c r="GS128" s="90">
        <f>IF(ISNA(VLOOKUP($B128,'[2]1516 Exp_Rev Access'!$F$7:$GA$310,177,FALSE)),"",VLOOKUP($B128,'[2]1516 Exp_Rev Access'!$F$7:$GA$310,177,FALSE))</f>
        <v>0</v>
      </c>
      <c r="GT128" s="90">
        <f>IF(ISNA(VLOOKUP($B128,'[2]1516 Exp_Rev Access'!$F$7:$GA$310,178,FALSE)),"",VLOOKUP($B128,'[2]1516 Exp_Rev Access'!$F$7:$GA$310,178,FALSE))</f>
        <v>0</v>
      </c>
      <c r="GU128" s="53">
        <f t="shared" si="333"/>
        <v>0</v>
      </c>
      <c r="GV128" s="92"/>
      <c r="GW128" s="114">
        <f t="shared" si="334"/>
        <v>0</v>
      </c>
    </row>
    <row r="129" spans="1:222" x14ac:dyDescent="0.2">
      <c r="A129" s="99"/>
      <c r="B129" s="100"/>
      <c r="C129" s="100" t="s">
        <v>185</v>
      </c>
      <c r="D129" s="101">
        <f>SUM(D116:D128)</f>
        <v>10416.030000000001</v>
      </c>
      <c r="E129" s="102">
        <f>SUM(E116:E128)</f>
        <v>134126842.05999999</v>
      </c>
      <c r="F129" s="103">
        <f>SUM(F116:F128)</f>
        <v>134126842.06</v>
      </c>
      <c r="G129" s="68">
        <f>F129-E129</f>
        <v>0</v>
      </c>
      <c r="H129" s="103">
        <f>SUM(H116:H128)</f>
        <v>19286263.150000002</v>
      </c>
      <c r="I129" s="103">
        <f t="shared" ref="I129:N129" si="336">SUM(I116:I128)</f>
        <v>2524.8999999999996</v>
      </c>
      <c r="J129" s="103">
        <f t="shared" si="336"/>
        <v>25273.84</v>
      </c>
      <c r="K129" s="103">
        <f t="shared" si="336"/>
        <v>772169.9800000001</v>
      </c>
      <c r="L129" s="103">
        <f t="shared" si="336"/>
        <v>778109.74</v>
      </c>
      <c r="M129" s="103">
        <f t="shared" si="336"/>
        <v>228.16</v>
      </c>
      <c r="N129" s="103">
        <f t="shared" si="336"/>
        <v>20864569.77</v>
      </c>
      <c r="O129" s="69">
        <f>N129/E129</f>
        <v>0.15555849559677615</v>
      </c>
      <c r="P129" s="103">
        <f>N129/D129</f>
        <v>2003.121128683385</v>
      </c>
      <c r="Q129" s="103">
        <f t="shared" ref="Q129:AM129" si="337">SUM(Q116:Q128)</f>
        <v>144702.44000000003</v>
      </c>
      <c r="R129" s="103">
        <f t="shared" si="337"/>
        <v>0</v>
      </c>
      <c r="S129" s="103">
        <f t="shared" si="337"/>
        <v>4664.04</v>
      </c>
      <c r="T129" s="103">
        <f t="shared" si="337"/>
        <v>2468</v>
      </c>
      <c r="U129" s="103">
        <f t="shared" si="337"/>
        <v>8169</v>
      </c>
      <c r="V129" s="103">
        <f t="shared" si="337"/>
        <v>800</v>
      </c>
      <c r="W129" s="103">
        <f t="shared" si="337"/>
        <v>0</v>
      </c>
      <c r="X129" s="103">
        <f t="shared" si="337"/>
        <v>23686.9</v>
      </c>
      <c r="Y129" s="103">
        <f t="shared" si="337"/>
        <v>143602.01999999999</v>
      </c>
      <c r="Z129" s="103">
        <f t="shared" si="337"/>
        <v>83449.399999999994</v>
      </c>
      <c r="AA129" s="103">
        <f t="shared" si="337"/>
        <v>380</v>
      </c>
      <c r="AB129" s="103">
        <f t="shared" si="337"/>
        <v>4445.01</v>
      </c>
      <c r="AC129" s="103">
        <f t="shared" si="337"/>
        <v>1284.3399999999999</v>
      </c>
      <c r="AD129" s="103">
        <f t="shared" si="337"/>
        <v>515062.29</v>
      </c>
      <c r="AE129" s="103">
        <f t="shared" si="337"/>
        <v>45410.750000000007</v>
      </c>
      <c r="AF129" s="103">
        <f t="shared" si="337"/>
        <v>0</v>
      </c>
      <c r="AG129" s="103">
        <f t="shared" si="337"/>
        <v>493376.06999999995</v>
      </c>
      <c r="AH129" s="103">
        <f t="shared" si="337"/>
        <v>15863.2</v>
      </c>
      <c r="AI129" s="103">
        <f t="shared" si="337"/>
        <v>160400.31</v>
      </c>
      <c r="AJ129" s="103">
        <f t="shared" si="337"/>
        <v>67657.509999999995</v>
      </c>
      <c r="AK129" s="103">
        <f t="shared" si="337"/>
        <v>222457.19000000003</v>
      </c>
      <c r="AL129" s="103">
        <f>SUM(AL116:AL128)</f>
        <v>155560.95999999996</v>
      </c>
      <c r="AM129" s="103">
        <f t="shared" si="337"/>
        <v>2093439.4299999997</v>
      </c>
      <c r="AN129" s="71">
        <f t="shared" si="319"/>
        <v>1.5607908140143383E-2</v>
      </c>
      <c r="AO129" s="70">
        <f t="shared" si="320"/>
        <v>200.98246932852533</v>
      </c>
      <c r="AP129" s="103">
        <f>SUM(AP116:AP128)</f>
        <v>65390256.650000006</v>
      </c>
      <c r="AQ129" s="103">
        <f t="shared" ref="AQ129:AU129" si="338">SUM(AQ116:AQ128)</f>
        <v>1853079.4899999998</v>
      </c>
      <c r="AR129" s="103">
        <f t="shared" si="338"/>
        <v>7359226.3999999994</v>
      </c>
      <c r="AS129" s="103">
        <f t="shared" si="338"/>
        <v>254723.55</v>
      </c>
      <c r="AT129" s="103">
        <f t="shared" si="338"/>
        <v>0</v>
      </c>
      <c r="AU129" s="103">
        <f t="shared" si="338"/>
        <v>74857286.090000004</v>
      </c>
      <c r="AV129" s="73">
        <f t="shared" si="322"/>
        <v>0.55810816791253104</v>
      </c>
      <c r="AW129" s="103">
        <f t="shared" si="323"/>
        <v>7186.7387181104505</v>
      </c>
      <c r="AX129" s="103">
        <f t="shared" ref="AX129:BV129" si="339">SUM(AX116:AX128)</f>
        <v>1297.44</v>
      </c>
      <c r="AY129" s="103">
        <f t="shared" si="339"/>
        <v>8856910.040000001</v>
      </c>
      <c r="AZ129" s="103">
        <f t="shared" si="339"/>
        <v>325273.88</v>
      </c>
      <c r="BA129" s="103">
        <f t="shared" si="339"/>
        <v>0</v>
      </c>
      <c r="BB129" s="103">
        <f t="shared" si="339"/>
        <v>0</v>
      </c>
      <c r="BC129" s="103">
        <f t="shared" si="339"/>
        <v>3075131.65</v>
      </c>
      <c r="BD129" s="103">
        <f t="shared" si="339"/>
        <v>207279.02</v>
      </c>
      <c r="BE129" s="103">
        <f t="shared" si="339"/>
        <v>714241.0199999999</v>
      </c>
      <c r="BF129" s="103">
        <f t="shared" si="339"/>
        <v>0</v>
      </c>
      <c r="BG129" s="103">
        <f t="shared" si="339"/>
        <v>692399.24</v>
      </c>
      <c r="BH129" s="103">
        <f t="shared" si="339"/>
        <v>86189.18</v>
      </c>
      <c r="BI129" s="103">
        <f t="shared" si="339"/>
        <v>0</v>
      </c>
      <c r="BJ129" s="103">
        <f t="shared" si="339"/>
        <v>117159.21999999999</v>
      </c>
      <c r="BK129" s="103">
        <f t="shared" si="339"/>
        <v>4252993.3400000008</v>
      </c>
      <c r="BL129" s="103">
        <f t="shared" si="339"/>
        <v>9207.3700000000008</v>
      </c>
      <c r="BM129" s="103">
        <f t="shared" si="339"/>
        <v>12406.05</v>
      </c>
      <c r="BN129" s="103">
        <f t="shared" si="339"/>
        <v>0</v>
      </c>
      <c r="BO129" s="103">
        <f t="shared" si="339"/>
        <v>0</v>
      </c>
      <c r="BP129" s="103">
        <f t="shared" si="339"/>
        <v>0</v>
      </c>
      <c r="BQ129" s="103">
        <f t="shared" si="339"/>
        <v>1557821</v>
      </c>
      <c r="BR129" s="103">
        <f t="shared" si="339"/>
        <v>0</v>
      </c>
      <c r="BS129" s="103">
        <f t="shared" si="339"/>
        <v>154122.74</v>
      </c>
      <c r="BT129" s="103">
        <f t="shared" si="339"/>
        <v>0</v>
      </c>
      <c r="BU129" s="103">
        <f t="shared" si="339"/>
        <v>0</v>
      </c>
      <c r="BV129" s="103">
        <f t="shared" si="339"/>
        <v>20062431.190000001</v>
      </c>
      <c r="BW129" s="71">
        <f t="shared" si="325"/>
        <v>0.14957804777827632</v>
      </c>
      <c r="BX129" s="70">
        <f t="shared" si="326"/>
        <v>1926.1111181515414</v>
      </c>
      <c r="BY129" s="103">
        <f>SUM(BY116:BY128)</f>
        <v>8098.65</v>
      </c>
      <c r="BZ129" s="103">
        <f t="shared" ref="BZ129:CE129" si="340">SUM(BZ116:BZ128)</f>
        <v>1436669.0699999998</v>
      </c>
      <c r="CA129" s="103">
        <f t="shared" si="340"/>
        <v>39517.06</v>
      </c>
      <c r="CB129" s="103">
        <f t="shared" si="340"/>
        <v>2099.91</v>
      </c>
      <c r="CC129" s="103">
        <f t="shared" si="340"/>
        <v>151019.44</v>
      </c>
      <c r="CD129" s="103">
        <f t="shared" si="340"/>
        <v>0</v>
      </c>
      <c r="CE129" s="103">
        <f t="shared" si="340"/>
        <v>1637404.13</v>
      </c>
      <c r="CF129" s="71">
        <f t="shared" si="328"/>
        <v>1.2207878041798131E-2</v>
      </c>
      <c r="CG129" s="72">
        <f t="shared" si="329"/>
        <v>157.20040456872721</v>
      </c>
      <c r="CH129" s="103">
        <f t="shared" ref="CH129:ES129" si="341">SUM(CH116:CH128)</f>
        <v>15305.82</v>
      </c>
      <c r="CI129" s="103">
        <f t="shared" si="341"/>
        <v>0</v>
      </c>
      <c r="CJ129" s="103">
        <f t="shared" si="341"/>
        <v>0</v>
      </c>
      <c r="CK129" s="103">
        <f t="shared" si="341"/>
        <v>0</v>
      </c>
      <c r="CL129" s="103">
        <f t="shared" si="341"/>
        <v>0</v>
      </c>
      <c r="CM129" s="103">
        <f t="shared" si="341"/>
        <v>0</v>
      </c>
      <c r="CN129" s="103">
        <f t="shared" si="341"/>
        <v>0</v>
      </c>
      <c r="CO129" s="103">
        <f t="shared" si="341"/>
        <v>0</v>
      </c>
      <c r="CP129" s="103">
        <f t="shared" si="341"/>
        <v>0</v>
      </c>
      <c r="CQ129" s="103">
        <f t="shared" si="341"/>
        <v>2326604.0499999998</v>
      </c>
      <c r="CR129" s="103">
        <f t="shared" si="341"/>
        <v>0</v>
      </c>
      <c r="CS129" s="103">
        <f t="shared" si="341"/>
        <v>93121.39</v>
      </c>
      <c r="CT129" s="103">
        <f t="shared" si="341"/>
        <v>0</v>
      </c>
      <c r="CU129" s="103">
        <f t="shared" si="341"/>
        <v>3741429.7199999997</v>
      </c>
      <c r="CV129" s="103">
        <f t="shared" si="341"/>
        <v>1581030.12</v>
      </c>
      <c r="CW129" s="103">
        <f t="shared" si="341"/>
        <v>103301.13</v>
      </c>
      <c r="CX129" s="103">
        <f t="shared" si="341"/>
        <v>0</v>
      </c>
      <c r="CY129" s="103">
        <f t="shared" si="341"/>
        <v>0</v>
      </c>
      <c r="CZ129" s="103">
        <f t="shared" si="341"/>
        <v>0</v>
      </c>
      <c r="DA129" s="103">
        <f t="shared" si="341"/>
        <v>0</v>
      </c>
      <c r="DB129" s="103">
        <f t="shared" si="341"/>
        <v>47323.74</v>
      </c>
      <c r="DC129" s="103">
        <f t="shared" si="341"/>
        <v>0</v>
      </c>
      <c r="DD129" s="103">
        <f t="shared" si="341"/>
        <v>0</v>
      </c>
      <c r="DE129" s="103">
        <f t="shared" si="341"/>
        <v>0</v>
      </c>
      <c r="DF129" s="103">
        <f t="shared" si="341"/>
        <v>0</v>
      </c>
      <c r="DG129" s="103">
        <f t="shared" si="341"/>
        <v>30749.85</v>
      </c>
      <c r="DH129" s="103">
        <f t="shared" si="341"/>
        <v>110172.02</v>
      </c>
      <c r="DI129" s="103">
        <f t="shared" si="341"/>
        <v>4145810.2599999993</v>
      </c>
      <c r="DJ129" s="103">
        <f t="shared" si="341"/>
        <v>0</v>
      </c>
      <c r="DK129" s="103">
        <f t="shared" si="341"/>
        <v>198487.05</v>
      </c>
      <c r="DL129" s="103">
        <f t="shared" si="341"/>
        <v>0</v>
      </c>
      <c r="DM129" s="103">
        <f t="shared" si="341"/>
        <v>0</v>
      </c>
      <c r="DN129" s="103">
        <f t="shared" si="341"/>
        <v>0</v>
      </c>
      <c r="DO129" s="103">
        <f t="shared" si="341"/>
        <v>0</v>
      </c>
      <c r="DP129" s="103">
        <f t="shared" si="341"/>
        <v>0</v>
      </c>
      <c r="DQ129" s="103">
        <f t="shared" si="341"/>
        <v>0</v>
      </c>
      <c r="DR129" s="103">
        <f t="shared" si="341"/>
        <v>0</v>
      </c>
      <c r="DS129" s="103">
        <f t="shared" si="341"/>
        <v>0</v>
      </c>
      <c r="DT129" s="103">
        <f t="shared" si="341"/>
        <v>0</v>
      </c>
      <c r="DU129" s="103">
        <f t="shared" si="341"/>
        <v>0</v>
      </c>
      <c r="DV129" s="103">
        <f t="shared" si="341"/>
        <v>0</v>
      </c>
      <c r="DW129" s="103">
        <f t="shared" si="341"/>
        <v>0</v>
      </c>
      <c r="DX129" s="103">
        <f t="shared" si="341"/>
        <v>0</v>
      </c>
      <c r="DY129" s="103">
        <f t="shared" si="341"/>
        <v>42171.06</v>
      </c>
      <c r="DZ129" s="103">
        <f t="shared" si="341"/>
        <v>0</v>
      </c>
      <c r="EA129" s="103">
        <f t="shared" si="341"/>
        <v>0</v>
      </c>
      <c r="EB129" s="103">
        <f t="shared" si="341"/>
        <v>0</v>
      </c>
      <c r="EC129" s="103">
        <f t="shared" si="341"/>
        <v>0</v>
      </c>
      <c r="ED129" s="103">
        <f t="shared" si="341"/>
        <v>0</v>
      </c>
      <c r="EE129" s="103">
        <f t="shared" si="341"/>
        <v>0</v>
      </c>
      <c r="EF129" s="103">
        <f t="shared" si="341"/>
        <v>0</v>
      </c>
      <c r="EG129" s="103">
        <f t="shared" si="341"/>
        <v>45536.79</v>
      </c>
      <c r="EH129" s="103">
        <f t="shared" si="341"/>
        <v>0</v>
      </c>
      <c r="EI129" s="103">
        <f t="shared" si="341"/>
        <v>0</v>
      </c>
      <c r="EJ129" s="103">
        <f t="shared" si="341"/>
        <v>0</v>
      </c>
      <c r="EK129" s="103">
        <f t="shared" si="341"/>
        <v>0</v>
      </c>
      <c r="EL129" s="103">
        <f t="shared" si="341"/>
        <v>0</v>
      </c>
      <c r="EM129" s="103">
        <f t="shared" si="341"/>
        <v>0</v>
      </c>
      <c r="EN129" s="103">
        <f t="shared" si="341"/>
        <v>212383.29</v>
      </c>
      <c r="EO129" s="103">
        <f t="shared" si="341"/>
        <v>145356.75</v>
      </c>
      <c r="EP129" s="103">
        <f t="shared" si="341"/>
        <v>0</v>
      </c>
      <c r="EQ129" s="103">
        <f t="shared" si="341"/>
        <v>0</v>
      </c>
      <c r="ER129" s="103">
        <f t="shared" si="341"/>
        <v>0</v>
      </c>
      <c r="ES129" s="103">
        <f t="shared" si="341"/>
        <v>0</v>
      </c>
      <c r="ET129" s="103">
        <f t="shared" ref="ET129:FR129" si="342">SUM(ET116:ET128)</f>
        <v>0</v>
      </c>
      <c r="EU129" s="103">
        <f t="shared" si="342"/>
        <v>0</v>
      </c>
      <c r="EV129" s="103">
        <f t="shared" si="342"/>
        <v>72387.55</v>
      </c>
      <c r="EW129" s="103">
        <f t="shared" si="342"/>
        <v>0</v>
      </c>
      <c r="EX129" s="103">
        <f t="shared" si="342"/>
        <v>0</v>
      </c>
      <c r="EY129" s="103">
        <f t="shared" si="342"/>
        <v>0</v>
      </c>
      <c r="EZ129" s="103">
        <f t="shared" si="342"/>
        <v>0</v>
      </c>
      <c r="FA129" s="103">
        <f t="shared" si="342"/>
        <v>0</v>
      </c>
      <c r="FB129" s="103">
        <f t="shared" si="342"/>
        <v>0</v>
      </c>
      <c r="FC129" s="103">
        <f t="shared" si="342"/>
        <v>0</v>
      </c>
      <c r="FD129" s="103">
        <f t="shared" si="342"/>
        <v>0</v>
      </c>
      <c r="FE129" s="103">
        <f t="shared" si="342"/>
        <v>0</v>
      </c>
      <c r="FF129" s="103">
        <f t="shared" si="342"/>
        <v>0</v>
      </c>
      <c r="FG129" s="103">
        <f t="shared" si="342"/>
        <v>0</v>
      </c>
      <c r="FH129" s="103">
        <f t="shared" si="342"/>
        <v>0</v>
      </c>
      <c r="FI129" s="103">
        <f t="shared" si="342"/>
        <v>6300</v>
      </c>
      <c r="FJ129" s="103">
        <f t="shared" si="342"/>
        <v>0</v>
      </c>
      <c r="FK129" s="103">
        <f t="shared" si="342"/>
        <v>40350</v>
      </c>
      <c r="FL129" s="103">
        <f t="shared" si="342"/>
        <v>0</v>
      </c>
      <c r="FM129" s="103">
        <f t="shared" si="342"/>
        <v>0</v>
      </c>
      <c r="FN129" s="103">
        <f t="shared" si="342"/>
        <v>0</v>
      </c>
      <c r="FO129" s="103">
        <f t="shared" si="342"/>
        <v>0</v>
      </c>
      <c r="FP129" s="103">
        <f t="shared" si="342"/>
        <v>0</v>
      </c>
      <c r="FQ129" s="103">
        <f t="shared" si="342"/>
        <v>0</v>
      </c>
      <c r="FR129" s="103">
        <f t="shared" si="342"/>
        <v>359805.72000000003</v>
      </c>
      <c r="FS129" s="103">
        <f>SUM(FS116:FS128)</f>
        <v>13317626.310000001</v>
      </c>
      <c r="FT129" s="71">
        <f>FS132/E132</f>
        <v>5.849947627414194E-2</v>
      </c>
      <c r="FU129" s="103">
        <f>FS132/D132</f>
        <v>629.85870721460105</v>
      </c>
      <c r="FV129" s="103">
        <f t="shared" ref="FV129:GU129" si="343">SUM(FV116:FV128)</f>
        <v>91661.31</v>
      </c>
      <c r="FW129" s="103">
        <f t="shared" si="343"/>
        <v>4793.22</v>
      </c>
      <c r="FX129" s="103">
        <f t="shared" si="343"/>
        <v>0</v>
      </c>
      <c r="FY129" s="103">
        <f t="shared" si="343"/>
        <v>0</v>
      </c>
      <c r="FZ129" s="103">
        <f t="shared" si="343"/>
        <v>0</v>
      </c>
      <c r="GA129" s="103">
        <f t="shared" si="343"/>
        <v>558423.74</v>
      </c>
      <c r="GB129" s="103">
        <f t="shared" si="343"/>
        <v>14782</v>
      </c>
      <c r="GC129" s="103">
        <f t="shared" si="343"/>
        <v>31225.59</v>
      </c>
      <c r="GD129" s="103">
        <f t="shared" si="343"/>
        <v>0</v>
      </c>
      <c r="GE129" s="103">
        <f t="shared" si="343"/>
        <v>344715.62</v>
      </c>
      <c r="GF129" s="103">
        <f t="shared" si="343"/>
        <v>104120</v>
      </c>
      <c r="GG129" s="103">
        <f t="shared" si="343"/>
        <v>31062.67</v>
      </c>
      <c r="GH129" s="103">
        <f t="shared" si="343"/>
        <v>17470</v>
      </c>
      <c r="GI129" s="103">
        <f t="shared" si="343"/>
        <v>0</v>
      </c>
      <c r="GJ129" s="103">
        <f t="shared" si="343"/>
        <v>0</v>
      </c>
      <c r="GK129" s="103">
        <f t="shared" si="343"/>
        <v>72340.41</v>
      </c>
      <c r="GL129" s="103">
        <f t="shared" si="343"/>
        <v>23086.739999999998</v>
      </c>
      <c r="GM129" s="103">
        <f t="shared" si="343"/>
        <v>0</v>
      </c>
      <c r="GN129" s="103">
        <f t="shared" si="343"/>
        <v>0</v>
      </c>
      <c r="GO129" s="103">
        <f t="shared" si="343"/>
        <v>0</v>
      </c>
      <c r="GP129" s="103">
        <f t="shared" si="343"/>
        <v>0</v>
      </c>
      <c r="GQ129" s="103">
        <f t="shared" si="343"/>
        <v>403.84</v>
      </c>
      <c r="GR129" s="103">
        <f t="shared" si="343"/>
        <v>0</v>
      </c>
      <c r="GS129" s="103">
        <f t="shared" si="343"/>
        <v>0</v>
      </c>
      <c r="GT129" s="103">
        <f t="shared" si="343"/>
        <v>0</v>
      </c>
      <c r="GU129" s="103">
        <f t="shared" si="343"/>
        <v>1294085.1399999999</v>
      </c>
      <c r="GV129" s="71">
        <f>GU129/E129</f>
        <v>9.6482189554653562E-3</v>
      </c>
      <c r="GW129" s="107">
        <f t="shared" si="334"/>
        <v>124.23976697455747</v>
      </c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</row>
    <row r="130" spans="1:222" ht="4.5" customHeight="1" x14ac:dyDescent="0.2">
      <c r="A130" s="99"/>
      <c r="B130" s="100"/>
      <c r="C130" s="100"/>
      <c r="D130" s="101"/>
      <c r="E130" s="102"/>
      <c r="F130" s="103"/>
      <c r="G130" s="68"/>
      <c r="H130" s="103"/>
      <c r="I130" s="103"/>
      <c r="J130" s="103"/>
      <c r="K130" s="103"/>
      <c r="L130" s="103"/>
      <c r="M130" s="103"/>
      <c r="N130" s="103"/>
      <c r="O130" s="69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71"/>
      <c r="AO130" s="70"/>
      <c r="AP130" s="103"/>
      <c r="AQ130" s="103"/>
      <c r="AR130" s="103"/>
      <c r="AS130" s="103"/>
      <c r="AT130" s="103"/>
      <c r="AU130" s="103"/>
      <c r="AV130" s="7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  <c r="BM130" s="103"/>
      <c r="BN130" s="103"/>
      <c r="BO130" s="103"/>
      <c r="BP130" s="103"/>
      <c r="BQ130" s="103"/>
      <c r="BR130" s="103"/>
      <c r="BS130" s="103"/>
      <c r="BT130" s="103"/>
      <c r="BU130" s="103"/>
      <c r="BV130" s="103"/>
      <c r="BW130" s="71"/>
      <c r="BX130" s="70"/>
      <c r="BY130" s="103"/>
      <c r="BZ130" s="103"/>
      <c r="CA130" s="103"/>
      <c r="CB130" s="103"/>
      <c r="CC130" s="103"/>
      <c r="CD130" s="103"/>
      <c r="CE130" s="103"/>
      <c r="CF130" s="71"/>
      <c r="CG130" s="72"/>
      <c r="CH130" s="103"/>
      <c r="CI130" s="103"/>
      <c r="CJ130" s="103"/>
      <c r="CK130" s="103"/>
      <c r="CL130" s="103"/>
      <c r="CM130" s="103"/>
      <c r="CN130" s="103"/>
      <c r="CO130" s="103"/>
      <c r="CP130" s="103"/>
      <c r="CQ130" s="103"/>
      <c r="CR130" s="103"/>
      <c r="CS130" s="103"/>
      <c r="CT130" s="103"/>
      <c r="CU130" s="103"/>
      <c r="CV130" s="103"/>
      <c r="CW130" s="103"/>
      <c r="CX130" s="103"/>
      <c r="CY130" s="103"/>
      <c r="CZ130" s="103"/>
      <c r="DA130" s="103"/>
      <c r="DB130" s="103"/>
      <c r="DC130" s="103"/>
      <c r="DD130" s="103"/>
      <c r="DE130" s="103"/>
      <c r="DF130" s="103"/>
      <c r="DG130" s="103"/>
      <c r="DH130" s="103"/>
      <c r="DI130" s="103"/>
      <c r="DJ130" s="103"/>
      <c r="DK130" s="103"/>
      <c r="DL130" s="103"/>
      <c r="DM130" s="103"/>
      <c r="DN130" s="103"/>
      <c r="DO130" s="103"/>
      <c r="DP130" s="103"/>
      <c r="DQ130" s="103"/>
      <c r="DR130" s="103"/>
      <c r="DS130" s="103"/>
      <c r="DT130" s="103"/>
      <c r="DU130" s="103"/>
      <c r="DV130" s="103"/>
      <c r="DW130" s="103"/>
      <c r="DX130" s="103"/>
      <c r="DY130" s="103"/>
      <c r="DZ130" s="103"/>
      <c r="EA130" s="103"/>
      <c r="EB130" s="103"/>
      <c r="EC130" s="103"/>
      <c r="ED130" s="103"/>
      <c r="EE130" s="103"/>
      <c r="EF130" s="103"/>
      <c r="EG130" s="103"/>
      <c r="EH130" s="103"/>
      <c r="EI130" s="103"/>
      <c r="EJ130" s="103"/>
      <c r="EK130" s="103"/>
      <c r="EL130" s="103"/>
      <c r="EM130" s="103"/>
      <c r="EN130" s="103"/>
      <c r="EO130" s="103"/>
      <c r="EP130" s="103"/>
      <c r="EQ130" s="103"/>
      <c r="ER130" s="103"/>
      <c r="ES130" s="103"/>
      <c r="ET130" s="103"/>
      <c r="EU130" s="103"/>
      <c r="EV130" s="103"/>
      <c r="EW130" s="103"/>
      <c r="EX130" s="103"/>
      <c r="EY130" s="103"/>
      <c r="EZ130" s="103"/>
      <c r="FA130" s="103"/>
      <c r="FB130" s="103"/>
      <c r="FC130" s="103"/>
      <c r="FD130" s="103"/>
      <c r="FE130" s="103"/>
      <c r="FF130" s="103"/>
      <c r="FG130" s="103"/>
      <c r="FH130" s="103"/>
      <c r="FI130" s="103"/>
      <c r="FJ130" s="103"/>
      <c r="FK130" s="103"/>
      <c r="FL130" s="103"/>
      <c r="FM130" s="103"/>
      <c r="FN130" s="103"/>
      <c r="FO130" s="103"/>
      <c r="FP130" s="103"/>
      <c r="FQ130" s="103"/>
      <c r="FR130" s="103"/>
      <c r="FS130" s="103"/>
      <c r="FT130" s="71"/>
      <c r="FU130" s="106"/>
      <c r="FV130" s="103"/>
      <c r="FW130" s="103"/>
      <c r="FX130" s="103"/>
      <c r="FY130" s="103"/>
      <c r="FZ130" s="103"/>
      <c r="GA130" s="103"/>
      <c r="GB130" s="103"/>
      <c r="GC130" s="103"/>
      <c r="GD130" s="103"/>
      <c r="GE130" s="103"/>
      <c r="GF130" s="103"/>
      <c r="GG130" s="103"/>
      <c r="GH130" s="103"/>
      <c r="GI130" s="103"/>
      <c r="GJ130" s="103"/>
      <c r="GK130" s="103"/>
      <c r="GL130" s="103"/>
      <c r="GM130" s="103"/>
      <c r="GN130" s="103"/>
      <c r="GO130" s="103"/>
      <c r="GP130" s="103"/>
      <c r="GQ130" s="103"/>
      <c r="GR130" s="103"/>
      <c r="GS130" s="103"/>
      <c r="GT130" s="103"/>
      <c r="GU130" s="103"/>
      <c r="GV130" s="71"/>
      <c r="GW130" s="107"/>
      <c r="HE130" s="97"/>
      <c r="HF130" s="97"/>
      <c r="HG130" s="97"/>
      <c r="HH130" s="97"/>
      <c r="HI130" s="97"/>
      <c r="HJ130" s="97"/>
      <c r="HK130" s="97"/>
      <c r="HL130" s="97"/>
      <c r="HM130" s="97"/>
      <c r="HN130" s="97"/>
    </row>
    <row r="131" spans="1:222" ht="12.75" x14ac:dyDescent="0.2">
      <c r="A131" s="99" t="s">
        <v>351</v>
      </c>
      <c r="B131" s="87"/>
      <c r="C131" s="100"/>
      <c r="D131" s="120"/>
      <c r="E131" s="121"/>
      <c r="F131" s="81"/>
      <c r="G131" s="81"/>
      <c r="H131" s="81"/>
      <c r="I131" s="81"/>
      <c r="J131" s="81"/>
      <c r="K131" s="81"/>
      <c r="L131" s="81"/>
      <c r="M131" s="81"/>
      <c r="N131" s="81"/>
      <c r="O131" s="92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92"/>
      <c r="AO131" s="81"/>
      <c r="AP131" s="81"/>
      <c r="AQ131" s="81"/>
      <c r="AR131" s="81"/>
      <c r="AS131" s="81"/>
      <c r="AT131" s="81"/>
      <c r="AU131" s="81"/>
      <c r="AV131" s="92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1"/>
      <c r="BO131" s="81"/>
      <c r="BP131" s="81"/>
      <c r="BQ131" s="81"/>
      <c r="BR131" s="81"/>
      <c r="BS131" s="81"/>
      <c r="BT131" s="81"/>
      <c r="BU131" s="81"/>
      <c r="BV131" s="81"/>
      <c r="BW131" s="92"/>
      <c r="BX131" s="81"/>
      <c r="BY131" s="81"/>
      <c r="BZ131" s="81"/>
      <c r="CA131" s="81"/>
      <c r="CB131" s="81"/>
      <c r="CC131" s="81"/>
      <c r="CD131" s="81"/>
      <c r="CE131" s="81"/>
      <c r="CF131" s="92"/>
      <c r="CG131" s="81"/>
      <c r="CH131" s="81"/>
      <c r="CI131" s="81"/>
      <c r="CJ131" s="81"/>
      <c r="CK131" s="81"/>
      <c r="CL131" s="81"/>
      <c r="CM131" s="81"/>
      <c r="CN131" s="81"/>
      <c r="CO131" s="81"/>
      <c r="CP131" s="81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1"/>
      <c r="DH131" s="81"/>
      <c r="DI131" s="81"/>
      <c r="DJ131" s="81"/>
      <c r="DK131" s="81"/>
      <c r="DL131" s="81"/>
      <c r="DM131" s="81"/>
      <c r="DN131" s="81"/>
      <c r="DO131" s="81"/>
      <c r="DP131" s="81"/>
      <c r="DQ131" s="81"/>
      <c r="DR131" s="81"/>
      <c r="DS131" s="81"/>
      <c r="DT131" s="81"/>
      <c r="DU131" s="81"/>
      <c r="DV131" s="81"/>
      <c r="DW131" s="81"/>
      <c r="DX131" s="81"/>
      <c r="DY131" s="81"/>
      <c r="DZ131" s="81"/>
      <c r="EA131" s="81"/>
      <c r="EB131" s="81"/>
      <c r="EC131" s="81"/>
      <c r="ED131" s="81"/>
      <c r="EE131" s="81"/>
      <c r="EF131" s="81"/>
      <c r="EG131" s="81"/>
      <c r="EH131" s="81"/>
      <c r="EI131" s="81"/>
      <c r="EJ131" s="81"/>
      <c r="EK131" s="81"/>
      <c r="EL131" s="81"/>
      <c r="EM131" s="81"/>
      <c r="EN131" s="81"/>
      <c r="EO131" s="81"/>
      <c r="EP131" s="81"/>
      <c r="EQ131" s="81"/>
      <c r="ER131" s="81"/>
      <c r="ES131" s="81"/>
      <c r="ET131" s="81"/>
      <c r="EU131" s="81"/>
      <c r="EV131" s="81"/>
      <c r="EW131" s="81"/>
      <c r="EX131" s="81"/>
      <c r="EY131" s="81"/>
      <c r="EZ131" s="81"/>
      <c r="FA131" s="81"/>
      <c r="FB131" s="81"/>
      <c r="FC131" s="81"/>
      <c r="FD131" s="81"/>
      <c r="FE131" s="81"/>
      <c r="FF131" s="81"/>
      <c r="FG131" s="81"/>
      <c r="FH131" s="81"/>
      <c r="FI131" s="81"/>
      <c r="FJ131" s="81"/>
      <c r="FK131" s="81"/>
      <c r="FL131" s="81"/>
      <c r="FM131" s="81"/>
      <c r="FN131" s="81"/>
      <c r="FO131" s="81"/>
      <c r="FP131" s="81"/>
      <c r="FQ131" s="81"/>
      <c r="FR131" s="81"/>
      <c r="FS131" s="77"/>
      <c r="FT131" s="77"/>
      <c r="FU131" s="77"/>
      <c r="FV131" s="77"/>
      <c r="FW131" s="77"/>
      <c r="FX131" s="77"/>
      <c r="FY131" s="77"/>
      <c r="FZ131" s="77"/>
      <c r="GA131" s="77"/>
      <c r="GB131" s="77"/>
      <c r="GC131" s="77"/>
      <c r="GD131" s="77"/>
      <c r="GE131" s="77"/>
      <c r="GF131" s="77"/>
      <c r="GG131" s="77"/>
      <c r="GH131" s="77"/>
      <c r="GI131" s="77"/>
      <c r="GJ131" s="77"/>
      <c r="GK131" s="77"/>
      <c r="GL131" s="77"/>
      <c r="GM131" s="77"/>
      <c r="GN131" s="77"/>
      <c r="GO131" s="77"/>
      <c r="GP131" s="77"/>
      <c r="GQ131" s="77"/>
      <c r="GR131" s="77"/>
      <c r="GS131" s="77"/>
      <c r="GT131" s="77"/>
      <c r="GU131" s="77"/>
      <c r="GV131" s="77"/>
      <c r="GW131" s="108"/>
    </row>
    <row r="132" spans="1:222" x14ac:dyDescent="0.2">
      <c r="B132" s="87" t="s">
        <v>352</v>
      </c>
      <c r="C132" s="87" t="s">
        <v>353</v>
      </c>
      <c r="D132" s="88">
        <f>IF(ISNA(VLOOKUP($B132,'[2]1516 enrollment_Rev_Exp by size'!$A$6:$C$325,3,FALSE)),"",VLOOKUP($B132,'[2]1516 enrollment_Rev_Exp by size'!$A$6:$C$325,3,FALSE))</f>
        <v>5781.4700000000021</v>
      </c>
      <c r="E132" s="89">
        <v>62248578.140000001</v>
      </c>
      <c r="F132" s="67">
        <f>N132+AM132+AU132+BV132+CE132+FS132+GU132</f>
        <v>62248578.140000001</v>
      </c>
      <c r="G132" s="67">
        <f>F132-E132</f>
        <v>0</v>
      </c>
      <c r="H132" s="90">
        <f>IF(ISNA(VLOOKUP($B132,'[2]1516 Exp_Rev Access'!$F$7:$FS$310,2,FALSE)),"",VLOOKUP($B132,'[2]1516 Exp_Rev Access'!$F$7:$FS$310,2,FALSE))</f>
        <v>7728738.7599999998</v>
      </c>
      <c r="I132" s="90">
        <f>IF(ISNA(VLOOKUP($B132,'[2]1516 Exp_Rev Access'!$F$7:$FS$310,3,FALSE)),"",VLOOKUP($B132,'[2]1516 Exp_Rev Access'!$F$7:$FS$310,3,FALSE))</f>
        <v>0</v>
      </c>
      <c r="J132" s="90">
        <f>IF(ISNA(VLOOKUP($B132,'[2]1516 Exp_Rev Access'!$F$7:$FS$310,4,FALSE)),"",VLOOKUP($B132,'[2]1516 Exp_Rev Access'!$F$7:$FS$310,4,FALSE))</f>
        <v>0</v>
      </c>
      <c r="K132" s="90">
        <f>IF(ISNA(VLOOKUP($B132,'[2]1516 Exp_Rev Access'!$F$7:$FS$310,5,FALSE)),"-",VLOOKUP($B132,'[2]1516 Exp_Rev Access'!$F$7:$FS$310,5,FALSE))</f>
        <v>3741.68</v>
      </c>
      <c r="L132" s="90">
        <f>IF(ISNA(VLOOKUP($B132,'[2]1516 Exp_Rev Access'!$F$7:$FS$310,6,FALSE)),"",VLOOKUP($B132,'[2]1516 Exp_Rev Access'!$F$7:$FS$310,6,FALSE))</f>
        <v>0</v>
      </c>
      <c r="M132" s="90">
        <f>IF(ISNA(VLOOKUP($B132,'[2]1516 Exp_Rev Access'!$F$7:$FS$310,7,FALSE)),"",VLOOKUP($B132,'[2]1516 Exp_Rev Access'!$F$7:$FS$310,7,FALSE))</f>
        <v>4214.84</v>
      </c>
      <c r="N132" s="53">
        <f>SUM(H132:M132)</f>
        <v>7736695.2799999993</v>
      </c>
      <c r="O132" s="91">
        <f>N132/E132</f>
        <v>0.12428710038323776</v>
      </c>
      <c r="P132" s="53">
        <f>N132/D132</f>
        <v>1338.1882600791835</v>
      </c>
      <c r="Q132" s="90">
        <f>IF(ISNA(VLOOKUP($B132,'[2]1516 Exp_Rev Access'!$F$7:$FS$310,8,FALSE)),"",VLOOKUP($B132,'[2]1516 Exp_Rev Access'!$F$7:$FS$310,8,FALSE))</f>
        <v>90481</v>
      </c>
      <c r="R132" s="90">
        <f>IF(ISNA(VLOOKUP($B132,'[2]1516 Exp_Rev Access'!$F$7:$FS$310,9,FALSE)),"",VLOOKUP($B132,'[2]1516 Exp_Rev Access'!$F$7:$FS$310,9,FALSE))</f>
        <v>0</v>
      </c>
      <c r="S132" s="90">
        <f>IF(ISNA(VLOOKUP($B132,'[2]1516 Exp_Rev Access'!$F$7:$FS$310,10,FALSE)),"",VLOOKUP($B132,'[2]1516 Exp_Rev Access'!$F$7:$FS$310,10,FALSE))</f>
        <v>0</v>
      </c>
      <c r="T132" s="90">
        <f>IF(ISNA(VLOOKUP($B132,'[2]1516 Exp_Rev Access'!$F$7:$FS$310,11,FALSE)),"",VLOOKUP($B132,'[2]1516 Exp_Rev Access'!$F$7:$FS$310,11,FALSE))</f>
        <v>0</v>
      </c>
      <c r="U132" s="90">
        <f>IF(ISNA(VLOOKUP($B132,'[2]1516 Exp_Rev Access'!$F$7:$FS$310,12,FALSE)),"",VLOOKUP($B132,'[2]1516 Exp_Rev Access'!$F$7:$FS$310,12,FALSE))</f>
        <v>0</v>
      </c>
      <c r="V132" s="90">
        <f>IF(ISNA(VLOOKUP($B132,'[2]1516 Exp_Rev Access'!$F$7:$FS$310,13,FALSE)),"",VLOOKUP($B132,'[2]1516 Exp_Rev Access'!$F$7:$FS$310,13,FALSE))</f>
        <v>3200</v>
      </c>
      <c r="W132" s="90">
        <f>IF(ISNA(VLOOKUP($B132,'[2]1516 Exp_Rev Access'!$F$7:$FS$310,14,FALSE)),"",VLOOKUP($B132,'[2]1516 Exp_Rev Access'!$F$7:$FS$310,14,FALSE))</f>
        <v>0</v>
      </c>
      <c r="X132" s="90">
        <f>IF(ISNA(VLOOKUP($B132,'[2]1516 Exp_Rev Access'!$F$7:$FS$310,15,FALSE)),"",VLOOKUP($B132,'[2]1516 Exp_Rev Access'!$F$7:$FS$310,15,FALSE))</f>
        <v>0</v>
      </c>
      <c r="Y132" s="90">
        <f>IF(ISNA(VLOOKUP($B132,'[2]1516 Exp_Rev Access'!$F$7:$FS$310,16,FALSE)),"",VLOOKUP($B132,'[2]1516 Exp_Rev Access'!$F$7:$FS$310,16,FALSE))</f>
        <v>12610.13</v>
      </c>
      <c r="Z132" s="90">
        <f>IF(ISNA(VLOOKUP($B132,'[2]1516 Exp_Rev Access'!$F$7:$FS$310,17,FALSE)),"",VLOOKUP($B132,'[2]1516 Exp_Rev Access'!$F$7:$FS$310,17,FALSE))</f>
        <v>0</v>
      </c>
      <c r="AA132" s="90">
        <f>IF(ISNA(VLOOKUP($B132,'[2]1516 Exp_Rev Access'!$F$7:$FS$310,18,FALSE)),"",VLOOKUP($B132,'[2]1516 Exp_Rev Access'!$F$7:$FS$310,18,FALSE))</f>
        <v>0</v>
      </c>
      <c r="AB132" s="90">
        <f>IF(ISNA(VLOOKUP($B132,'[2]1516 Exp_Rev Access'!$F$7:$FS$310,19,FALSE)),"",VLOOKUP($B132,'[2]1516 Exp_Rev Access'!$F$7:$FS$310,19,FALSE))</f>
        <v>0</v>
      </c>
      <c r="AC132" s="90">
        <f>IF(ISNA(VLOOKUP($B132,'[2]1516 Exp_Rev Access'!$F$7:$FS$310,20,FALSE)),"",VLOOKUP($B132,'[2]1516 Exp_Rev Access'!$F$7:$FS$310,20,FALSE))</f>
        <v>0</v>
      </c>
      <c r="AD132" s="90">
        <f>IF(ISNA(VLOOKUP($B132,'[2]1516 Exp_Rev Access'!$F$7:$FS$310,21,FALSE)),"",VLOOKUP($B132,'[2]1516 Exp_Rev Access'!$F$7:$FS$310,21,FALSE))</f>
        <v>688261.21</v>
      </c>
      <c r="AE132" s="90">
        <f>IF(ISNA(VLOOKUP($B132,'[2]1516 Exp_Rev Access'!$F$7:$FS$310,22,FALSE)),"",VLOOKUP($B132,'[2]1516 Exp_Rev Access'!$F$7:$FS$310,22,FALSE))</f>
        <v>12927.39</v>
      </c>
      <c r="AF132" s="90">
        <f>IF(ISNA(VLOOKUP($B132,'[2]1516 Exp_Rev Access'!$F$7:$FS$310,23,FALSE)),"",VLOOKUP($B132,'[2]1516 Exp_Rev Access'!$F$7:$FS$310,23,FALSE))</f>
        <v>1160.05</v>
      </c>
      <c r="AG132" s="90">
        <f>IF(ISNA(VLOOKUP($B132,'[2]1516 Exp_Rev Access'!$F$7:$FS$310,24,FALSE)),"",VLOOKUP($B132,'[2]1516 Exp_Rev Access'!$F$7:$FS$310,24,FALSE))</f>
        <v>60649.51</v>
      </c>
      <c r="AH132" s="90">
        <f>IF(ISNA(VLOOKUP($B132,'[2]1516 Exp_Rev Access'!$F$7:$FS$310,25,FALSE)),"",VLOOKUP($B132,'[2]1516 Exp_Rev Access'!$F$7:$FS$310,25,FALSE))</f>
        <v>7884.73</v>
      </c>
      <c r="AI132" s="90">
        <f>IF(ISNA(VLOOKUP($B132,'[2]1516 Exp_Rev Access'!$F$7:$FS$310,26,FALSE)),"",VLOOKUP($B132,'[2]1516 Exp_Rev Access'!$F$7:$FS$310,26,FALSE))</f>
        <v>54873.51</v>
      </c>
      <c r="AJ132" s="90">
        <f>IF(ISNA(VLOOKUP($B132,'[2]1516 Exp_Rev Access'!$F$7:$FS$310,27,FALSE)),"",VLOOKUP($B132,'[2]1516 Exp_Rev Access'!$F$7:$FS$310,27,FALSE))</f>
        <v>0</v>
      </c>
      <c r="AK132" s="90">
        <f>IF(ISNA(VLOOKUP($B132,'[2]1516 Exp_Rev Access'!$F$7:$FS$310,28,FALSE)),"",VLOOKUP($B132,'[2]1516 Exp_Rev Access'!$F$7:$FS$310,28,FALSE))</f>
        <v>286763.90999999997</v>
      </c>
      <c r="AL132" s="90">
        <f>IF(ISNA(VLOOKUP($B132,'[2]1516 Exp_Rev Access'!$F$7:$FS$310,29,FALSE)),"",VLOOKUP($B132,'[2]1516 Exp_Rev Access'!$F$7:$FS$310,29,FALSE))</f>
        <v>0</v>
      </c>
      <c r="AM132" s="53">
        <f>SUM(Q132:AL132)</f>
        <v>1218811.44</v>
      </c>
      <c r="AN132" s="92">
        <f>AM132/E132</f>
        <v>1.9579747464413329E-2</v>
      </c>
      <c r="AO132" s="68">
        <f>AM132/D132</f>
        <v>210.81341596514372</v>
      </c>
      <c r="AP132" s="90">
        <f>IF(ISNA(VLOOKUP($B132,'[2]1516 Exp_Rev Access'!$F$7:$FS$310,30,FALSE)),"",VLOOKUP($B132,'[2]1516 Exp_Rev Access'!$F$7:$FS$310,30,FALSE))</f>
        <v>33678518.280000001</v>
      </c>
      <c r="AQ132" s="90">
        <f>IF(ISNA(VLOOKUP($B132,'[2]1516 Exp_Rev Access'!$F$7:$FS$310,31,FALSE)),"",VLOOKUP($B132,'[2]1516 Exp_Rev Access'!$F$7:$FS$310,31,FALSE))</f>
        <v>1335518.25</v>
      </c>
      <c r="AR132" s="90">
        <f>IF(ISNA(VLOOKUP($B132,'[2]1516 Exp_Rev Access'!$F$7:$FS$310,32,FALSE)),"",VLOOKUP($B132,'[2]1516 Exp_Rev Access'!$F$7:$FS$310,32,FALSE))</f>
        <v>2015419.2</v>
      </c>
      <c r="AS132" s="90">
        <f>IF(ISNA(VLOOKUP($B132,'[2]1516 Exp_Rev Access'!$F$7:$FS$310,33,FALSE)),"",VLOOKUP($B132,'[2]1516 Exp_Rev Access'!$F$7:$FS$310,33,FALSE))</f>
        <v>0</v>
      </c>
      <c r="AT132" s="90">
        <f>IF(ISNA(VLOOKUP($B132,'[2]1516 Exp_Rev Access'!$F$7:$FS$310,34,FALSE)),"",VLOOKUP($B132,'[2]1516 Exp_Rev Access'!$F$7:$FS$310,34,FALSE))</f>
        <v>0</v>
      </c>
      <c r="AU132" s="53">
        <f>SUM(AP132:AT132)</f>
        <v>37029455.730000004</v>
      </c>
      <c r="AV132" s="93">
        <f>AU132/E132</f>
        <v>0.59486428182695206</v>
      </c>
      <c r="AW132" s="53">
        <f>AU132/D132</f>
        <v>6404.8513146310524</v>
      </c>
      <c r="AX132" s="90">
        <f>IF(ISNA(VLOOKUP($B132,'[2]1516 Exp_Rev Access'!$F$7:$FS$310,35,FALSE)),"",VLOOKUP($B132,'[2]1516 Exp_Rev Access'!$F$7:$FS$310,35,FALSE))</f>
        <v>0</v>
      </c>
      <c r="AY132" s="90">
        <f>IF(ISNA(VLOOKUP($B132,'[2]1516 Exp_Rev Access'!$F$7:$FS$310,36,FALSE)),"",VLOOKUP($B132,'[2]1516 Exp_Rev Access'!$F$7:$FS$310,36,FALSE))</f>
        <v>4959103.8099999996</v>
      </c>
      <c r="AZ132" s="90">
        <f>IF(ISNA(VLOOKUP($B132,'[2]1516 Exp_Rev Access'!$F$7:$FS$310,37,FALSE)),"",VLOOKUP($B132,'[2]1516 Exp_Rev Access'!$F$7:$FS$310,37,FALSE))</f>
        <v>426217.62</v>
      </c>
      <c r="BA132" s="90">
        <f>IF(ISNA(VLOOKUP($B132,'[2]1516 Exp_Rev Access'!$F$7:$FS$310,38,FALSE)),"",VLOOKUP($B132,'[2]1516 Exp_Rev Access'!$F$7:$FS$310,38,FALSE))</f>
        <v>0</v>
      </c>
      <c r="BB132" s="90">
        <f>IF(ISNA(VLOOKUP($B132,'[2]1516 Exp_Rev Access'!$F$7:$FS$310,39,FALSE)),"",VLOOKUP($B132,'[2]1516 Exp_Rev Access'!$F$7:$FS$310,39,FALSE))</f>
        <v>0</v>
      </c>
      <c r="BC132" s="90">
        <f>IF(ISNA(VLOOKUP($B132,'[2]1516 Exp_Rev Access'!$F$7:$FS$310,40,FALSE)),"",VLOOKUP($B132,'[2]1516 Exp_Rev Access'!$F$7:$FS$310,40,FALSE))</f>
        <v>1054779.58</v>
      </c>
      <c r="BD132" s="90">
        <f>IF(ISNA(VLOOKUP($B132,'[2]1516 Exp_Rev Access'!$F$7:$FS$310,41,FALSE)),"",VLOOKUP($B132,'[2]1516 Exp_Rev Access'!$F$7:$FS$310,41,FALSE))</f>
        <v>0</v>
      </c>
      <c r="BE132" s="90">
        <f>IF(ISNA(VLOOKUP($B132,'[2]1516 Exp_Rev Access'!$F$7:$FS$310,42,FALSE)),"",VLOOKUP($B132,'[2]1516 Exp_Rev Access'!$F$7:$FS$310,42,FALSE))</f>
        <v>202079.75</v>
      </c>
      <c r="BF132" s="90">
        <f>IF(ISNA(VLOOKUP($B132,'[2]1516 Exp_Rev Access'!$F$7:$FS$310,43,FALSE)),"",VLOOKUP($B132,'[2]1516 Exp_Rev Access'!$F$7:$FS$310,43,FALSE))</f>
        <v>0</v>
      </c>
      <c r="BG132" s="90">
        <f>IF(ISNA(VLOOKUP($B132,'[2]1516 Exp_Rev Access'!$F$7:$FS$310,44,FALSE)),"",VLOOKUP($B132,'[2]1516 Exp_Rev Access'!$F$7:$FS$310,44,FALSE))</f>
        <v>191024.09</v>
      </c>
      <c r="BH132" s="90">
        <f>IF(ISNA(VLOOKUP($B132,'[2]1516 Exp_Rev Access'!$F$7:$FS$310,45,FALSE)),"",VLOOKUP($B132,'[2]1516 Exp_Rev Access'!$F$7:$FS$310,45,FALSE))</f>
        <v>56032.92</v>
      </c>
      <c r="BI132" s="90">
        <f>IF(ISNA(VLOOKUP($B132,'[2]1516 Exp_Rev Access'!$F$7:$FS$310,46,FALSE)),"",VLOOKUP($B132,'[2]1516 Exp_Rev Access'!$F$7:$FS$310,46,FALSE))</f>
        <v>0</v>
      </c>
      <c r="BJ132" s="90">
        <f>IF(ISNA(VLOOKUP($B132,'[2]1516 Exp_Rev Access'!$F$7:$FS$310,47,FALSE)),"",VLOOKUP($B132,'[2]1516 Exp_Rev Access'!$F$7:$FS$310,47,FALSE))</f>
        <v>63303.44</v>
      </c>
      <c r="BK132" s="90">
        <f>IF(ISNA(VLOOKUP($B132,'[2]1516 Exp_Rev Access'!$F$7:$FS$310,48,FALSE)),"",VLOOKUP($B132,'[2]1516 Exp_Rev Access'!$F$7:$FS$310,48,FALSE))</f>
        <v>1567486.21</v>
      </c>
      <c r="BL132" s="90">
        <f>IF(ISNA(VLOOKUP($B132,'[2]1516 Exp_Rev Access'!$F$7:$FS$310,49,FALSE)),"",VLOOKUP($B132,'[2]1516 Exp_Rev Access'!$F$7:$FS$310,49,FALSE))</f>
        <v>0</v>
      </c>
      <c r="BM132" s="90">
        <f>IF(ISNA(VLOOKUP($B132,'[2]1516 Exp_Rev Access'!$F$7:$FS$310,50,FALSE)),"",VLOOKUP($B132,'[2]1516 Exp_Rev Access'!$F$7:$FS$310,50,FALSE))</f>
        <v>0</v>
      </c>
      <c r="BN132" s="90">
        <f>IF(ISNA(VLOOKUP($B132,'[2]1516 Exp_Rev Access'!$F$7:$FS$310,51,FALSE)),"",VLOOKUP($B132,'[2]1516 Exp_Rev Access'!$F$7:$FS$310,51,FALSE))</f>
        <v>0</v>
      </c>
      <c r="BO132" s="90">
        <f>IF(ISNA(VLOOKUP($B132,'[2]1516 Exp_Rev Access'!$F$7:$FS$310,52,FALSE)),"",VLOOKUP($B132,'[2]1516 Exp_Rev Access'!$F$7:$FS$310,52,FALSE))</f>
        <v>0</v>
      </c>
      <c r="BP132" s="90">
        <f>IF(ISNA(VLOOKUP($B132,'[2]1516 Exp_Rev Access'!$F$7:$FS$310,53,FALSE)),"",VLOOKUP($B132,'[2]1516 Exp_Rev Access'!$F$7:$FS$310,53,FALSE))</f>
        <v>0</v>
      </c>
      <c r="BQ132" s="90">
        <f>IF(ISNA(VLOOKUP($B132,'[2]1516 Exp_Rev Access'!$F$7:$FS$310,54,FALSE)),"",VLOOKUP($B132,'[2]1516 Exp_Rev Access'!$F$7:$FS$310,54,FALSE))</f>
        <v>0</v>
      </c>
      <c r="BR132" s="90">
        <f>IF(ISNA(VLOOKUP($B132,'[2]1516 Exp_Rev Access'!$F$7:$FS$310,55,FALSE)),"",VLOOKUP($B132,'[2]1516 Exp_Rev Access'!$F$7:$FS$310,55,FALSE))</f>
        <v>0</v>
      </c>
      <c r="BS132" s="90">
        <f>IF(ISNA(VLOOKUP($B132,'[2]1516 Exp_Rev Access'!$F$7:$FS$310,56,FALSE)),"",VLOOKUP($B132,'[2]1516 Exp_Rev Access'!$F$7:$FS$310,56,FALSE))</f>
        <v>0</v>
      </c>
      <c r="BT132" s="90">
        <f>IF(ISNA(VLOOKUP($B132,'[2]1516 Exp_Rev Access'!$F$7:$FS$310,57,FALSE)),"",VLOOKUP($B132,'[2]1516 Exp_Rev Access'!$F$7:$FS$310,57,FALSE))</f>
        <v>0</v>
      </c>
      <c r="BU132" s="90">
        <f>IF(ISNA(VLOOKUP($B132,'[2]1516 Exp_Rev Access'!$F$7:$FS$310,58,FALSE)),"",VLOOKUP($B132,'[2]1516 Exp_Rev Access'!$F$7:$FS$310,58,FALSE))</f>
        <v>0</v>
      </c>
      <c r="BV132" s="53">
        <f>SUM(AX132:BU132)</f>
        <v>8520027.4199999999</v>
      </c>
      <c r="BW132" s="92">
        <f>BV132/E132</f>
        <v>0.13687103664983408</v>
      </c>
      <c r="BX132" s="68">
        <f>BV132/D132</f>
        <v>1473.6783932114145</v>
      </c>
      <c r="BY132" s="90">
        <f>IF(ISNA(VLOOKUP($B132,'[2]1516 Exp_Rev Access'!$F$7:$FS$310,59,FALSE)),"",VLOOKUP($B132,'[2]1516 Exp_Rev Access'!$F$7:$FS$310,59,FALSE))</f>
        <v>370007.16</v>
      </c>
      <c r="BZ132" s="90">
        <f>IF(ISNA(VLOOKUP($B132,'[2]1516 Exp_Rev Access'!$F$7:$FS$310,60,FALSE)),"",VLOOKUP($B132,'[2]1516 Exp_Rev Access'!$F$7:$FS$310,60,FALSE))</f>
        <v>3308992.44</v>
      </c>
      <c r="CA132" s="90">
        <f>IF(ISNA(VLOOKUP($B132,'[2]1516 Exp_Rev Access'!$F$7:$FS$310,61,FALSE)),"",VLOOKUP($B132,'[2]1516 Exp_Rev Access'!$F$7:$FS$310,61,FALSE))</f>
        <v>221052.88</v>
      </c>
      <c r="CB132" s="90">
        <f>IF(ISNA(VLOOKUP($B132,'[2]1516 Exp_Rev Access'!$F$7:$FS$310,62,FALSE)),"",VLOOKUP($B132,'[2]1516 Exp_Rev Access'!$F$7:$FS$310,62,FALSE))</f>
        <v>0</v>
      </c>
      <c r="CC132" s="90">
        <f>IF(ISNA(VLOOKUP($B132,'[2]1516 Exp_Rev Access'!$F$7:$FS$310,63,FALSE)),"",VLOOKUP($B132,'[2]1516 Exp_Rev Access'!$F$7:$FS$310,63,FALSE))</f>
        <v>0</v>
      </c>
      <c r="CD132" s="90">
        <f>IF(ISNA(VLOOKUP($B132,'[2]1516 Exp_Rev Access'!$F$7:$FS$310,64,FALSE)),"",VLOOKUP($B132,'[2]1516 Exp_Rev Access'!$F$7:$FS$310,64,FALSE))</f>
        <v>0</v>
      </c>
      <c r="CE132" s="53">
        <f>SUM(BY132:CD132)</f>
        <v>3900052.48</v>
      </c>
      <c r="CF132" s="92">
        <f>CE132/E132</f>
        <v>6.2652876524000228E-2</v>
      </c>
      <c r="CG132" s="94">
        <f>CE132/D132</f>
        <v>674.57800178847219</v>
      </c>
      <c r="CH132" s="90">
        <f>IF(ISNA(VLOOKUP($B132,'[2]1516 Exp_Rev Access'!$F$7:$FS$310,65,FALSE)),"",VLOOKUP($B132,'[2]1516 Exp_Rev Access'!$F$7:$FS$310,65,FALSE))</f>
        <v>0</v>
      </c>
      <c r="CI132" s="90">
        <f>IF(ISNA(VLOOKUP($B132,'[2]1516 Exp_Rev Access'!$F$7:$FS$310,66,FALSE)),"",VLOOKUP($B132,'[2]1516 Exp_Rev Access'!$F$7:$FS$310,66,FALSE))</f>
        <v>0</v>
      </c>
      <c r="CJ132" s="90">
        <f>IF(ISNA(VLOOKUP($B132,'[2]1516 Exp_Rev Access'!$F$7:$FS$310,67,FALSE)),"",VLOOKUP($B132,'[2]1516 Exp_Rev Access'!$F$7:$FS$310,67,FALSE))</f>
        <v>0</v>
      </c>
      <c r="CK132" s="90">
        <f>IF(ISNA(VLOOKUP($B132,'[2]1516 Exp_Rev Access'!$F$7:$FS$310,68,FALSE)),"",VLOOKUP($B132,'[2]1516 Exp_Rev Access'!$F$7:$FS$310,68,FALSE))</f>
        <v>0</v>
      </c>
      <c r="CL132" s="90">
        <f>IF(ISNA(VLOOKUP($B132,'[2]1516 Exp_Rev Access'!$F$7:$FS$310,69,FALSE)),"",VLOOKUP($B132,'[2]1516 Exp_Rev Access'!$F$7:$FS$310,69,FALSE))</f>
        <v>0</v>
      </c>
      <c r="CM132" s="90">
        <f>IF(ISNA(VLOOKUP($B132,'[2]1516 Exp_Rev Access'!$F$7:$FS$310,70,FALSE)),"",VLOOKUP($B132,'[2]1516 Exp_Rev Access'!$F$7:$FS$310,70,FALSE))</f>
        <v>0</v>
      </c>
      <c r="CN132" s="90">
        <f>IF(ISNA(VLOOKUP($B132,'[2]1516 Exp_Rev Access'!$F$7:$FS$310,71,FALSE)),"",VLOOKUP($B132,'[2]1516 Exp_Rev Access'!$F$7:$FS$310,71,FALSE))</f>
        <v>0</v>
      </c>
      <c r="CO132" s="90">
        <f>IF(ISNA(VLOOKUP($B132,'[2]1516 Exp_Rev Access'!$F$7:$FS$310,72,FALSE)),"",VLOOKUP($B132,'[2]1516 Exp_Rev Access'!$F$7:$FS$310,72,FALSE))</f>
        <v>0</v>
      </c>
      <c r="CP132" s="90">
        <f>IF(ISNA(VLOOKUP($B132,'[2]1516 Exp_Rev Access'!$F$7:$FS$310,73,FALSE)),"",VLOOKUP($B132,'[2]1516 Exp_Rev Access'!$F$7:$FS$310,73,FALSE))</f>
        <v>0</v>
      </c>
      <c r="CQ132" s="90">
        <f>IF(ISNA(VLOOKUP($B132,'[2]1516 Exp_Rev Access'!$F$7:$FS$310,74,FALSE)),"",VLOOKUP($B132,'[2]1516 Exp_Rev Access'!$F$7:$FS$310,74,FALSE))</f>
        <v>1112516.9099999999</v>
      </c>
      <c r="CR132" s="90">
        <f>IF(ISNA(VLOOKUP($B132,'[2]1516 Exp_Rev Access'!$F$7:$FS$310,75,FALSE)),"",VLOOKUP($B132,'[2]1516 Exp_Rev Access'!$F$7:$FS$310,75,FALSE))</f>
        <v>0</v>
      </c>
      <c r="CS132" s="90">
        <f>IF(ISNA(VLOOKUP($B132,'[2]1516 Exp_Rev Access'!$F$7:$FS$310,76,FALSE)),"",VLOOKUP($B132,'[2]1516 Exp_Rev Access'!$F$7:$FS$310,76,FALSE))</f>
        <v>29010.06</v>
      </c>
      <c r="CT132" s="90">
        <f>IF(ISNA(VLOOKUP($B132,'[2]1516 Exp_Rev Access'!$F$7:$FS$310,77,FALSE)),"",VLOOKUP($B132,'[2]1516 Exp_Rev Access'!$F$7:$FS$310,77,FALSE))</f>
        <v>0</v>
      </c>
      <c r="CU132" s="90">
        <f>IF(ISNA(VLOOKUP($B132,'[2]1516 Exp_Rev Access'!$F$7:$FS$310,78,FALSE)),"",VLOOKUP($B132,'[2]1516 Exp_Rev Access'!$F$7:$FS$310,78,FALSE))</f>
        <v>767803.86</v>
      </c>
      <c r="CV132" s="90">
        <f>IF(ISNA(VLOOKUP($B132,'[2]1516 Exp_Rev Access'!$F$7:$FS$310,79,FALSE)),"",VLOOKUP($B132,'[2]1516 Exp_Rev Access'!$F$7:$FS$310,79,FALSE))</f>
        <v>149762.65</v>
      </c>
      <c r="CW132" s="90">
        <f>IF(ISNA(VLOOKUP($B132,'[2]1516 Exp_Rev Access'!$F$7:$FS$310,80,FALSE)),"",VLOOKUP($B132,'[2]1516 Exp_Rev Access'!$F$7:$FS$310,80,FALSE))</f>
        <v>0</v>
      </c>
      <c r="CX132" s="90">
        <f>IF(ISNA(VLOOKUP($B132,'[2]1516 Exp_Rev Access'!$F$7:$FS$310,81,FALSE)),"",VLOOKUP($B132,'[2]1516 Exp_Rev Access'!$F$7:$FS$310,81,FALSE))</f>
        <v>0</v>
      </c>
      <c r="CY132" s="90">
        <f>IF(ISNA(VLOOKUP($B132,'[2]1516 Exp_Rev Access'!$F$7:$FS$310,82,FALSE)),"",VLOOKUP($B132,'[2]1516 Exp_Rev Access'!$F$7:$FS$310,82,FALSE))</f>
        <v>0</v>
      </c>
      <c r="CZ132" s="90">
        <f>IF(ISNA(VLOOKUP($B132,'[2]1516 Exp_Rev Access'!$F$7:$FS$310,83,FALSE)),"",VLOOKUP($B132,'[2]1516 Exp_Rev Access'!$F$7:$FS$310,83,FALSE))</f>
        <v>0</v>
      </c>
      <c r="DA132" s="90">
        <f>IF(ISNA(VLOOKUP($B132,'[2]1516 Exp_Rev Access'!$F$7:$FS$310,84,FALSE)),"",VLOOKUP($B132,'[2]1516 Exp_Rev Access'!$F$7:$FS$310,84,FALSE))</f>
        <v>0</v>
      </c>
      <c r="DB132" s="90">
        <f>IF(ISNA(VLOOKUP($B132,'[2]1516 Exp_Rev Access'!$F$7:$FS$310,85,FALSE)),"",VLOOKUP($B132,'[2]1516 Exp_Rev Access'!$F$7:$FS$310,85,FALSE))</f>
        <v>23799</v>
      </c>
      <c r="DC132" s="90">
        <f>IF(ISNA(VLOOKUP($B132,'[2]1516 Exp_Rev Access'!$F$7:$FS$310,86,FALSE)),"",VLOOKUP($B132,'[2]1516 Exp_Rev Access'!$F$7:$FS$310,86,FALSE))</f>
        <v>0</v>
      </c>
      <c r="DD132" s="90">
        <f>IF(ISNA(VLOOKUP($B132,'[2]1516 Exp_Rev Access'!$F$7:$FS$310,87,FALSE)),"",VLOOKUP($B132,'[2]1516 Exp_Rev Access'!$F$7:$FS$310,87,FALSE))</f>
        <v>0</v>
      </c>
      <c r="DE132" s="90">
        <f>IF(ISNA(VLOOKUP($B132,'[2]1516 Exp_Rev Access'!$F$7:$FS$310,88,FALSE)),"",VLOOKUP($B132,'[2]1516 Exp_Rev Access'!$F$7:$FS$310,88,FALSE))</f>
        <v>0</v>
      </c>
      <c r="DF132" s="90">
        <f>IF(ISNA(VLOOKUP($B132,'[2]1516 Exp_Rev Access'!$F$7:$FS$310,89,FALSE)),"",VLOOKUP($B132,'[2]1516 Exp_Rev Access'!$F$7:$FS$310,89,FALSE))</f>
        <v>0</v>
      </c>
      <c r="DG132" s="90">
        <f>IF(ISNA(VLOOKUP($B132,'[2]1516 Exp_Rev Access'!$F$7:$FS$310,90,FALSE)),"",VLOOKUP($B132,'[2]1516 Exp_Rev Access'!$F$7:$FS$310,90,FALSE))</f>
        <v>0</v>
      </c>
      <c r="DH132" s="90">
        <f>IF(ISNA(VLOOKUP($B132,'[2]1516 Exp_Rev Access'!$F$7:$FS$310,91,FALSE)),"",VLOOKUP($B132,'[2]1516 Exp_Rev Access'!$F$7:$FS$310,91,FALSE))</f>
        <v>0</v>
      </c>
      <c r="DI132" s="90">
        <f>IF(ISNA(VLOOKUP($B132,'[2]1516 Exp_Rev Access'!$F$7:$FS$310,92,FALSE)),"",VLOOKUP($B132,'[2]1516 Exp_Rev Access'!$F$7:$FS$310,92,FALSE))</f>
        <v>1134730.72</v>
      </c>
      <c r="DJ132" s="90">
        <f>IF(ISNA(VLOOKUP($B132,'[2]1516 Exp_Rev Access'!$F$7:$FS$310,93,FALSE)),"",VLOOKUP($B132,'[2]1516 Exp_Rev Access'!$F$7:$FS$310,93,FALSE))</f>
        <v>0</v>
      </c>
      <c r="DK132" s="90">
        <f>IF(ISNA(VLOOKUP($B132,'[2]1516 Exp_Rev Access'!$F$7:$FS$310,94,FALSE)),"",VLOOKUP($B132,'[2]1516 Exp_Rev Access'!$F$7:$FS$310,94,FALSE))</f>
        <v>0</v>
      </c>
      <c r="DL132" s="90">
        <f>IF(ISNA(VLOOKUP($B132,'[2]1516 Exp_Rev Access'!$F$7:$FS$310,95,FALSE)),"",VLOOKUP($B132,'[2]1516 Exp_Rev Access'!$F$7:$FS$310,95,FALSE))</f>
        <v>0</v>
      </c>
      <c r="DM132" s="90">
        <f>IF(ISNA(VLOOKUP($B132,'[2]1516 Exp_Rev Access'!$F$7:$FS$310,96,FALSE)),"",VLOOKUP($B132,'[2]1516 Exp_Rev Access'!$F$7:$FS$310,96,FALSE))</f>
        <v>0</v>
      </c>
      <c r="DN132" s="90">
        <f>IF(ISNA(VLOOKUP($B132,'[2]1516 Exp_Rev Access'!$F$7:$FS$310,97,FALSE)),"",VLOOKUP($B132,'[2]1516 Exp_Rev Access'!$F$7:$FS$310,97,FALSE))</f>
        <v>0</v>
      </c>
      <c r="DO132" s="90">
        <f>IF(ISNA(VLOOKUP($B132,'[2]1516 Exp_Rev Access'!$F$7:$FS$310,98,FALSE)),"",VLOOKUP($B132,'[2]1516 Exp_Rev Access'!$F$7:$FS$310,98,FALSE))</f>
        <v>0</v>
      </c>
      <c r="DP132" s="90">
        <f>IF(ISNA(VLOOKUP($B132,'[2]1516 Exp_Rev Access'!$F$7:$FS$310,99,FALSE)),"",VLOOKUP($B132,'[2]1516 Exp_Rev Access'!$F$7:$FS$310,99,FALSE))</f>
        <v>0</v>
      </c>
      <c r="DQ132" s="90">
        <f>IF(ISNA(VLOOKUP($B132,'[2]1516 Exp_Rev Access'!$F$7:$FS$310,100,FALSE)),"",VLOOKUP($B132,'[2]1516 Exp_Rev Access'!$F$7:$FS$310,100,FALSE))</f>
        <v>0</v>
      </c>
      <c r="DR132" s="90">
        <f>IF(ISNA(VLOOKUP($B132,'[2]1516 Exp_Rev Access'!$F$7:$FS$310,101,FALSE)),"",VLOOKUP($B132,'[2]1516 Exp_Rev Access'!$F$7:$FS$310,101,FALSE))</f>
        <v>0</v>
      </c>
      <c r="DS132" s="90">
        <f>IF(ISNA(VLOOKUP($B132,'[2]1516 Exp_Rev Access'!$F$7:$FS$310,102,FALSE)),"",VLOOKUP($B132,'[2]1516 Exp_Rev Access'!$F$7:$FS$310,102,FALSE))</f>
        <v>0</v>
      </c>
      <c r="DT132" s="90">
        <f>IF(ISNA(VLOOKUP($B132,'[2]1516 Exp_Rev Access'!$F$7:$FS$310,103,FALSE)),"",VLOOKUP($B132,'[2]1516 Exp_Rev Access'!$F$7:$FS$310,103,FALSE))</f>
        <v>0</v>
      </c>
      <c r="DU132" s="90">
        <f>IF(ISNA(VLOOKUP($B132,'[2]1516 Exp_Rev Access'!$F$7:$FS$310,104,FALSE)),"",VLOOKUP($B132,'[2]1516 Exp_Rev Access'!$F$7:$FS$310,104,FALSE))</f>
        <v>0</v>
      </c>
      <c r="DV132" s="90">
        <f>IF(ISNA(VLOOKUP($B132,'[2]1516 Exp_Rev Access'!$F$7:$FS$310,105,FALSE)),"",VLOOKUP($B132,'[2]1516 Exp_Rev Access'!$F$7:$FS$310,105,FALSE))</f>
        <v>0</v>
      </c>
      <c r="DW132" s="90">
        <f>IF(ISNA(VLOOKUP($B132,'[2]1516 Exp_Rev Access'!$F$7:$FS$310,106,FALSE)),"",VLOOKUP($B132,'[2]1516 Exp_Rev Access'!$F$7:$FS$310,106,FALSE))</f>
        <v>0</v>
      </c>
      <c r="DX132" s="90">
        <f>IF(ISNA(VLOOKUP($B132,'[2]1516 Exp_Rev Access'!$F$7:$FS$310,107,FALSE)),"",VLOOKUP($B132,'[2]1516 Exp_Rev Access'!$F$7:$FS$310,107,FALSE))</f>
        <v>0</v>
      </c>
      <c r="DY132" s="90">
        <f>IF(ISNA(VLOOKUP($B132,'[2]1516 Exp_Rev Access'!$F$7:$FS$310,108,FALSE)),"",VLOOKUP($B132,'[2]1516 Exp_Rev Access'!$F$7:$FS$310,108,FALSE))</f>
        <v>0</v>
      </c>
      <c r="DZ132" s="90">
        <f>IF(ISNA(VLOOKUP($B132,'[2]1516 Exp_Rev Access'!$F$7:$FS$310,109,FALSE)),"",VLOOKUP($B132,'[2]1516 Exp_Rev Access'!$F$7:$FS$310,109,FALSE))</f>
        <v>0</v>
      </c>
      <c r="EA132" s="90">
        <f>IF(ISNA(VLOOKUP($B132,'[2]1516 Exp_Rev Access'!$F$7:$FS$310,110,FALSE)),"",VLOOKUP($B132,'[2]1516 Exp_Rev Access'!$F$7:$FS$310,110,FALSE))</f>
        <v>0</v>
      </c>
      <c r="EB132" s="90">
        <f>IF(ISNA(VLOOKUP($B132,'[2]1516 Exp_Rev Access'!$F$7:$FS$310,111,FALSE)),"",VLOOKUP($B132,'[2]1516 Exp_Rev Access'!$F$7:$FS$310,111,FALSE))</f>
        <v>0</v>
      </c>
      <c r="EC132" s="90">
        <f>IF(ISNA(VLOOKUP($B132,'[2]1516 Exp_Rev Access'!$F$7:$FS$310,112,FALSE)),"",VLOOKUP($B132,'[2]1516 Exp_Rev Access'!$F$7:$FS$310,112,FALSE))</f>
        <v>0</v>
      </c>
      <c r="ED132" s="90">
        <f>IF(ISNA(VLOOKUP($B132,'[2]1516 Exp_Rev Access'!$F$7:$FS$310,113,FALSE)),"",VLOOKUP($B132,'[2]1516 Exp_Rev Access'!$F$7:$FS$310,113,FALSE))</f>
        <v>101655.97</v>
      </c>
      <c r="EE132" s="90">
        <f>IF(ISNA(VLOOKUP($B132,'[2]1516 Exp_Rev Access'!$F$7:$FS$310,114,FALSE)),"",VLOOKUP($B132,'[2]1516 Exp_Rev Access'!$F$7:$FS$310,114,FALSE))</f>
        <v>0</v>
      </c>
      <c r="EF132" s="90">
        <f>IF(ISNA(VLOOKUP($B132,'[2]1516 Exp_Rev Access'!$F$7:$FS$310,115,FALSE)),"",VLOOKUP($B132,'[2]1516 Exp_Rev Access'!$F$7:$FS$310,115,FALSE))</f>
        <v>0</v>
      </c>
      <c r="EG132" s="90">
        <f>IF(ISNA(VLOOKUP($B132,'[2]1516 Exp_Rev Access'!$F$7:$FS$310,116,FALSE)),"",VLOOKUP($B132,'[2]1516 Exp_Rev Access'!$F$7:$FS$310,116,FALSE))</f>
        <v>0</v>
      </c>
      <c r="EH132" s="90">
        <f>IF(ISNA(VLOOKUP($B132,'[2]1516 Exp_Rev Access'!$F$7:$FS$310,117,FALSE)),"",VLOOKUP($B132,'[2]1516 Exp_Rev Access'!$F$7:$FS$310,117,FALSE))</f>
        <v>205188.64</v>
      </c>
      <c r="EI132" s="90">
        <f>IF(ISNA(VLOOKUP($B132,'[2]1516 Exp_Rev Access'!$F$7:$FS$310,118,FALSE)),"",VLOOKUP($B132,'[2]1516 Exp_Rev Access'!$F$7:$FS$310,118,FALSE))</f>
        <v>0</v>
      </c>
      <c r="EJ132" s="90">
        <f>IF(ISNA(VLOOKUP($B132,'[2]1516 Exp_Rev Access'!$F$7:$FS$310,119,FALSE)),"",VLOOKUP($B132,'[2]1516 Exp_Rev Access'!$F$7:$FS$310,119,FALSE))</f>
        <v>0</v>
      </c>
      <c r="EK132" s="90">
        <f>IF(ISNA(VLOOKUP($B132,'[2]1516 Exp_Rev Access'!$F$7:$FS$310,120,FALSE)),"",VLOOKUP($B132,'[2]1516 Exp_Rev Access'!$F$7:$FS$310,120,FALSE))</f>
        <v>0</v>
      </c>
      <c r="EL132" s="90">
        <f>IF(ISNA(VLOOKUP($B132,'[2]1516 Exp_Rev Access'!$F$7:$FS$310,121,FALSE)),"",VLOOKUP($B132,'[2]1516 Exp_Rev Access'!$F$7:$FS$310,121,FALSE))</f>
        <v>0</v>
      </c>
      <c r="EM132" s="90">
        <f>IF(ISNA(VLOOKUP($B132,'[2]1516 Exp_Rev Access'!$F$7:$FS$310,122,FALSE)),"",VLOOKUP($B132,'[2]1516 Exp_Rev Access'!$F$7:$FS$310,122,FALSE))</f>
        <v>0</v>
      </c>
      <c r="EN132" s="90">
        <f>IF(ISNA(VLOOKUP($B132,'[2]1516 Exp_Rev Access'!$F$7:$FS$310,123,FALSE)),"",VLOOKUP($B132,'[2]1516 Exp_Rev Access'!$F$7:$FS$310,123,FALSE))</f>
        <v>0</v>
      </c>
      <c r="EO132" s="90">
        <f>IF(ISNA(VLOOKUP($B132,'[2]1516 Exp_Rev Access'!$F$7:$FS$310,124,FALSE)),"",VLOOKUP($B132,'[2]1516 Exp_Rev Access'!$F$7:$FS$310,124,FALSE))</f>
        <v>0</v>
      </c>
      <c r="EP132" s="90">
        <f>IF(ISNA(VLOOKUP($B132,'[2]1516 Exp_Rev Access'!$F$7:$FS$310,125,FALSE)),"",VLOOKUP($B132,'[2]1516 Exp_Rev Access'!$F$7:$FS$310,125,FALSE))</f>
        <v>0</v>
      </c>
      <c r="EQ132" s="90">
        <f>IF(ISNA(VLOOKUP($B132,'[2]1516 Exp_Rev Access'!$F$7:$FS$310,126,FALSE)),"",VLOOKUP($B132,'[2]1516 Exp_Rev Access'!$F$7:$FS$310,126,FALSE))</f>
        <v>0</v>
      </c>
      <c r="ER132" s="90">
        <f>IF(ISNA(VLOOKUP($B132,'[2]1516 Exp_Rev Access'!$F$7:$FS$310,127,FALSE)),"",VLOOKUP($B132,'[2]1516 Exp_Rev Access'!$F$7:$FS$310,127,FALSE))</f>
        <v>0</v>
      </c>
      <c r="ES132" s="90">
        <f>IF(ISNA(VLOOKUP($B132,'[2]1516 Exp_Rev Access'!$F$7:$FS$310,128,FALSE)),"",VLOOKUP($B132,'[2]1516 Exp_Rev Access'!$F$7:$FS$310,128,FALSE))</f>
        <v>0</v>
      </c>
      <c r="ET132" s="90">
        <f>IF(ISNA(VLOOKUP($B132,'[2]1516 Exp_Rev Access'!$F$7:$FS$310,129,FALSE)),"",VLOOKUP($B132,'[2]1516 Exp_Rev Access'!$F$7:$FS$310,129,FALSE))</f>
        <v>0</v>
      </c>
      <c r="EU132" s="90">
        <f>IF(ISNA(VLOOKUP($B132,'[2]1516 Exp_Rev Access'!$F$7:$FS$310,130,FALSE)),"",VLOOKUP($B132,'[2]1516 Exp_Rev Access'!$F$7:$FS$310,130,FALSE))</f>
        <v>0</v>
      </c>
      <c r="EV132" s="90">
        <f>IF(ISNA(VLOOKUP($B132,'[2]1516 Exp_Rev Access'!$F$7:$FS$310,131,FALSE)),"",VLOOKUP($B132,'[2]1516 Exp_Rev Access'!$F$7:$FS$310,131,FALSE))</f>
        <v>0</v>
      </c>
      <c r="EW132" s="90">
        <f>IF(ISNA(VLOOKUP($B132,'[2]1516 Exp_Rev Access'!$F$7:$FS$310,132,FALSE)),"",VLOOKUP($B132,'[2]1516 Exp_Rev Access'!$F$7:$FS$310,132,FALSE))</f>
        <v>0</v>
      </c>
      <c r="EX132" s="90">
        <f>IF(ISNA(VLOOKUP($B132,'[2]1516 Exp_Rev Access'!$F$7:$FS$310,133,FALSE)),"",VLOOKUP($B132,'[2]1516 Exp_Rev Access'!$F$7:$FS$310,133,FALSE))</f>
        <v>0</v>
      </c>
      <c r="EY132" s="90">
        <f>IF(ISNA(VLOOKUP($B132,'[2]1516 Exp_Rev Access'!$F$7:$FS$310,134,FALSE)),"",VLOOKUP($B132,'[2]1516 Exp_Rev Access'!$F$7:$FS$310,134,FALSE))</f>
        <v>0</v>
      </c>
      <c r="EZ132" s="90">
        <f>IF(ISNA(VLOOKUP($B132,'[2]1516 Exp_Rev Access'!$F$7:$FS$310,135,FALSE)),"",VLOOKUP($B132,'[2]1516 Exp_Rev Access'!$F$7:$FS$310,135,FALSE))</f>
        <v>0</v>
      </c>
      <c r="FA132" s="90">
        <f>IF(ISNA(VLOOKUP($B132,'[2]1516 Exp_Rev Access'!$F$7:$FS$310,136,FALSE)),"",VLOOKUP($B132,'[2]1516 Exp_Rev Access'!$F$7:$FS$310,136,FALSE))</f>
        <v>0</v>
      </c>
      <c r="FB132" s="90">
        <f>IF(ISNA(VLOOKUP($B132,'[2]1516 Exp_Rev Access'!$F$7:$FS$310,137,FALSE)),"",VLOOKUP($B132,'[2]1516 Exp_Rev Access'!$F$7:$FS$310,137,FALSE))</f>
        <v>0</v>
      </c>
      <c r="FC132" s="90">
        <f>IF(ISNA(VLOOKUP($B132,'[2]1516 Exp_Rev Access'!$F$7:$FS$310,138,FALSE)),"",VLOOKUP($B132,'[2]1516 Exp_Rev Access'!$F$7:$FS$310,138,FALSE))</f>
        <v>0</v>
      </c>
      <c r="FD132" s="90">
        <f>IF(ISNA(VLOOKUP($B132,'[2]1516 Exp_Rev Access'!$F$7:$FS$310,139,FALSE)),"",VLOOKUP($B132,'[2]1516 Exp_Rev Access'!$F$7:$FS$310,139,FALSE))</f>
        <v>0</v>
      </c>
      <c r="FE132" s="90">
        <f>IF(ISNA(VLOOKUP($B132,'[2]1516 Exp_Rev Access'!$F$7:$FS$310,140,FALSE)),"",VLOOKUP($B132,'[2]1516 Exp_Rev Access'!$F$7:$FS$310,140,FALSE))</f>
        <v>0</v>
      </c>
      <c r="FF132" s="90">
        <f>IF(ISNA(VLOOKUP($B132,'[2]1516 Exp_Rev Access'!$F$7:$FS$310,141,FALSE)),"",VLOOKUP($B132,'[2]1516 Exp_Rev Access'!$F$7:$FS$310,141,FALSE))</f>
        <v>0</v>
      </c>
      <c r="FG132" s="90">
        <f>IF(ISNA(VLOOKUP($B132,'[2]1516 Exp_Rev Access'!$F$7:$FS$310,142,FALSE)),"",VLOOKUP($B132,'[2]1516 Exp_Rev Access'!$F$7:$FS$310,142,FALSE))</f>
        <v>0</v>
      </c>
      <c r="FH132" s="90">
        <f>IF(ISNA(VLOOKUP($B132,'[2]1516 Exp_Rev Access'!$F$7:$FS$310,143,FALSE)),"",VLOOKUP($B132,'[2]1516 Exp_Rev Access'!$F$7:$FS$310,143,FALSE))</f>
        <v>0</v>
      </c>
      <c r="FI132" s="90">
        <f>IF(ISNA(VLOOKUP($B132,'[2]1516 Exp_Rev Access'!$F$7:$FS$310,144,FALSE)),"",VLOOKUP($B132,'[2]1516 Exp_Rev Access'!$F$7:$FS$310,144,FALSE))</f>
        <v>0</v>
      </c>
      <c r="FJ132" s="90">
        <f>IF(ISNA(VLOOKUP($B132,'[2]1516 Exp_Rev Access'!$F$7:$FS$310,145,FALSE)),"",VLOOKUP($B132,'[2]1516 Exp_Rev Access'!$F$7:$FS$310,145,FALSE))</f>
        <v>0</v>
      </c>
      <c r="FK132" s="90">
        <f>IF(ISNA(VLOOKUP($B132,'[2]1516 Exp_Rev Access'!$F$7:$FS$310,146,FALSE)),"",VLOOKUP($B132,'[2]1516 Exp_Rev Access'!$F$7:$FS$310,146,FALSE))</f>
        <v>0</v>
      </c>
      <c r="FL132" s="90">
        <f>IF(ISNA(VLOOKUP($B132,'[2]1516 Exp_Rev Access'!$F$7:$FS$310,1147,FALSE)),"",VLOOKUP($B132,'[2]1516 Exp_Rev Access'!$F$7:$FS$310,147,FALSE))</f>
        <v>0</v>
      </c>
      <c r="FM132" s="90">
        <f>IF(ISNA(VLOOKUP($B132,'[2]1516 Exp_Rev Access'!$F$7:$FS$310,148,FALSE)),"",VLOOKUP($B132,'[2]1516 Exp_Rev Access'!$F$7:$FS$310,148,FALSE))</f>
        <v>0</v>
      </c>
      <c r="FN132" s="90">
        <f>IF(ISNA(VLOOKUP($B132,'[2]1516 Exp_Rev Access'!$F$7:$FS$310,149,FALSE)),"",VLOOKUP($B132,'[2]1516 Exp_Rev Access'!$F$7:$FS$310,149,FALSE))</f>
        <v>0</v>
      </c>
      <c r="FO132" s="90">
        <f>IF(ISNA(VLOOKUP($B132,'[2]1516 Exp_Rev Access'!$F$7:$FS$310,150,FALSE)),"",VLOOKUP($B132,'[2]1516 Exp_Rev Access'!$F$7:$FS$310,150,FALSE))</f>
        <v>0</v>
      </c>
      <c r="FP132" s="90">
        <f>IF(ISNA(VLOOKUP($B132,'[2]1516 Exp_Rev Access'!$F$7:$FS$310,151,FALSE)),"",VLOOKUP($B132,'[2]1516 Exp_Rev Access'!$F$7:$FS$310,151,FALSE))</f>
        <v>0</v>
      </c>
      <c r="FQ132" s="90">
        <f>IF(ISNA(VLOOKUP($B132,'[2]1516 Exp_Rev Access'!$F$7:$FS$310,152,FALSE)),"",VLOOKUP($B132,'[2]1516 Exp_Rev Access'!$F$7:$FS$310,152,FALSE))</f>
        <v>0</v>
      </c>
      <c r="FR132" s="90">
        <f>IF(ISNA(VLOOKUP($B132,'[2]1516 Exp_Rev Access'!$F$7:$FS$310,153,FALSE)),"",VLOOKUP($B132,'[2]1516 Exp_Rev Access'!$F$7:$FS$310,153,FALSE))</f>
        <v>117041.41</v>
      </c>
      <c r="FS132" s="53">
        <f>SUM(CH132:FR132)</f>
        <v>3641509.2200000007</v>
      </c>
      <c r="FT132" s="92">
        <f>FS132/E132</f>
        <v>5.849947627414194E-2</v>
      </c>
      <c r="FU132" s="98">
        <f>FS132/D132</f>
        <v>629.85870721460105</v>
      </c>
      <c r="FV132" s="90">
        <f>IF(ISNA(VLOOKUP($B132,'[2]1516 Exp_Rev Access'!$F$7:$FS$310,154,FALSE)),"",VLOOKUP($B132,'[2]1516 Exp_Rev Access'!$F$7:$FS$310,154,FALSE))</f>
        <v>0</v>
      </c>
      <c r="FW132" s="90">
        <f>IF(ISNA(VLOOKUP($B132,'[2]1516 Exp_Rev Access'!$F$7:$FS$310,155,FALSE)),"",VLOOKUP($B132,'[2]1516 Exp_Rev Access'!$F$7:$FS$310,155,FALSE))</f>
        <v>39115.769999999997</v>
      </c>
      <c r="FX132" s="90">
        <f>IF(ISNA(VLOOKUP($B132,'[2]1516 Exp_Rev Access'!$F$7:$FS$310,156,FALSE)),"",VLOOKUP($B132,'[2]1516 Exp_Rev Access'!$F$7:$FS$310,156,FALSE))</f>
        <v>0</v>
      </c>
      <c r="FY132" s="90">
        <f>IF(ISNA(VLOOKUP($B132,'[2]1516 Exp_Rev Access'!$F$7:$FS$310,157,FALSE)),"",VLOOKUP($B132,'[2]1516 Exp_Rev Access'!$F$7:$FS$310,157,FALSE))</f>
        <v>0</v>
      </c>
      <c r="FZ132" s="90">
        <f>IF(ISNA(VLOOKUP($B132,'[2]1516 Exp_Rev Access'!$F$7:$FS$310,158,FALSE)),"",VLOOKUP($B132,'[2]1516 Exp_Rev Access'!$F$7:$FS$310,158,FALSE))</f>
        <v>0</v>
      </c>
      <c r="GA132" s="90">
        <f>IF(ISNA(VLOOKUP($B132,'[2]1516 Exp_Rev Access'!$F$7:$FS$310,159,FALSE)),"",VLOOKUP($B132,'[2]1516 Exp_Rev Access'!$F$7:$FS$310,159,FALSE))</f>
        <v>26511.51</v>
      </c>
      <c r="GB132" s="90">
        <f>IF(ISNA(VLOOKUP($B132,'[2]1516 Exp_Rev Access'!$F$7:$FS$310,160,FALSE)),"",VLOOKUP($B132,'[2]1516 Exp_Rev Access'!$F$7:$FS$310,160,FALSE))</f>
        <v>6949.92</v>
      </c>
      <c r="GC132" s="90">
        <f>IF(ISNA(VLOOKUP($B132,'[2]1516 Exp_Rev Access'!$F$7:$FS$310,161,FALSE)),"",VLOOKUP($B132,'[2]1516 Exp_Rev Access'!$F$7:$FS$310,161,FALSE))</f>
        <v>0</v>
      </c>
      <c r="GD132" s="90">
        <f>IF(ISNA(VLOOKUP($B132,'[2]1516 Exp_Rev Access'!$F$7:$FS$310,162,FALSE)),"",VLOOKUP($B132,'[2]1516 Exp_Rev Access'!$F$7:$FS$310,162,FALSE))</f>
        <v>0</v>
      </c>
      <c r="GE132" s="90">
        <f>IF(ISNA(VLOOKUP($B132,'[2]1516 Exp_Rev Access'!$F$7:$FS$310,163,FALSE)),"",VLOOKUP($B132,'[2]1516 Exp_Rev Access'!$F$7:$FS$310,163,FALSE))</f>
        <v>0</v>
      </c>
      <c r="GF132" s="90">
        <f>IF(ISNA(VLOOKUP($B132,'[2]1516 Exp_Rev Access'!$F$7:$FS$310,164,FALSE)),"",VLOOKUP($B132,'[2]1516 Exp_Rev Access'!$F$7:$FS$310,164,FALSE))</f>
        <v>0</v>
      </c>
      <c r="GG132" s="90">
        <f>IF(ISNA(VLOOKUP($B132,'[2]1516 Exp_Rev Access'!$F$7:$FS$310,165,FALSE)),"",VLOOKUP($B132,'[2]1516 Exp_Rev Access'!$F$7:$FS$310,165,FALSE))</f>
        <v>0</v>
      </c>
      <c r="GH132" s="90">
        <f>IF(ISNA(VLOOKUP($B132,'[2]1516 Exp_Rev Access'!$F$7:$FS$310,166,FALSE)),"",VLOOKUP($B132,'[2]1516 Exp_Rev Access'!$F$7:$FS$310,166,FALSE))</f>
        <v>114269.98</v>
      </c>
      <c r="GI132" s="90">
        <f>IF(ISNA(VLOOKUP($B132,'[2]1516 Exp_Rev Access'!$F$7:$FS$310,167,FALSE)),"",VLOOKUP($B132,'[2]1516 Exp_Rev Access'!$F$7:$FS$310,167,FALSE))</f>
        <v>0</v>
      </c>
      <c r="GJ132" s="90">
        <f>IF(ISNA(VLOOKUP($B132,'[2]1516 Exp_Rev Access'!$F$7:$FS$310,168,FALSE)),"",VLOOKUP($B132,'[2]1516 Exp_Rev Access'!$F$7:$FS$310,168,FALSE))</f>
        <v>0</v>
      </c>
      <c r="GK132" s="90">
        <f>IF(ISNA(VLOOKUP($B132,'[2]1516 Exp_Rev Access'!$F$7:$FS$310,169,FALSE)),"",VLOOKUP($B132,'[2]1516 Exp_Rev Access'!$F$7:$FS$310,169,FALSE))</f>
        <v>5011.79</v>
      </c>
      <c r="GL132" s="90">
        <f>IF(ISNA(VLOOKUP($B132,'[2]1516 Exp_Rev Access'!$F$7:$FS$310,170,FALSE)),"",VLOOKUP($B132,'[2]1516 Exp_Rev Access'!$F$7:$FS$310,170,FALSE))</f>
        <v>6870</v>
      </c>
      <c r="GM132" s="90">
        <f>IF(ISNA(VLOOKUP($B132,'[2]1516 Exp_Rev Access'!$F$7:$FT$310,171,FALSE)),"",VLOOKUP($B132,'[2]1516 Exp_Rev Access'!$F$7:$FT$310,171,FALSE))</f>
        <v>3297.6</v>
      </c>
      <c r="GN132" s="90">
        <f>IF(ISNA(VLOOKUP($B132,'[2]1516 Exp_Rev Access'!$F$7:$FU$310,172,FALSE)),"",VLOOKUP($B132,'[2]1516 Exp_Rev Access'!$F$7:$FU$310,172,FALSE))</f>
        <v>0</v>
      </c>
      <c r="GO132" s="90">
        <f>IF(ISNA(VLOOKUP($B132,'[2]1516 Exp_Rev Access'!$F$7:$FV$310,173,FALSE)),"",VLOOKUP($B132,'[2]1516 Exp_Rev Access'!$F$7:$FV$310,173,FALSE))</f>
        <v>0</v>
      </c>
      <c r="GP132" s="90">
        <f>IF(ISNA(VLOOKUP($B132,'[2]1516 Exp_Rev Access'!$F$7:$GA$310,174,FALSE)),"",VLOOKUP($B132,'[2]1516 Exp_Rev Access'!$F$7:$GA$310,174,FALSE))</f>
        <v>0</v>
      </c>
      <c r="GQ132" s="90">
        <f>IF(ISNA(VLOOKUP($B132,'[2]1516 Exp_Rev Access'!$F$7:$GA$310,175,FALSE)),"",VLOOKUP($B132,'[2]1516 Exp_Rev Access'!$F$7:$GA$310,175,FALSE))</f>
        <v>0</v>
      </c>
      <c r="GR132" s="90">
        <f>IF(ISNA(VLOOKUP($B132,'[2]1516 Exp_Rev Access'!$F$7:$GA$310,176,FALSE)),"",VLOOKUP($B132,'[2]1516 Exp_Rev Access'!$F$7:$GA$310,176,FALSE))</f>
        <v>0</v>
      </c>
      <c r="GS132" s="90">
        <f>IF(ISNA(VLOOKUP($B132,'[2]1516 Exp_Rev Access'!$F$7:$GA$310,177,FALSE)),"",VLOOKUP($B132,'[2]1516 Exp_Rev Access'!$F$7:$GA$310,177,FALSE))</f>
        <v>0</v>
      </c>
      <c r="GT132" s="90">
        <f>IF(ISNA(VLOOKUP($B132,'[2]1516 Exp_Rev Access'!$F$7:$GA$310,178,FALSE)),"",VLOOKUP($B132,'[2]1516 Exp_Rev Access'!$F$7:$GA$310,178,FALSE))</f>
        <v>0</v>
      </c>
      <c r="GU132" s="53">
        <f>SUM(FV132:GT132)</f>
        <v>202026.57</v>
      </c>
      <c r="GV132" s="92">
        <f>GU132/E132</f>
        <v>3.2454808774207288E-3</v>
      </c>
      <c r="GW132" s="125">
        <f>GU132/D132</f>
        <v>34.943806678924204</v>
      </c>
    </row>
    <row r="133" spans="1:222" s="97" customFormat="1" x14ac:dyDescent="0.2">
      <c r="A133" s="86"/>
      <c r="B133" s="87" t="s">
        <v>354</v>
      </c>
      <c r="C133" s="87" t="s">
        <v>355</v>
      </c>
      <c r="D133" s="88">
        <f>IF(ISNA(VLOOKUP($B133,'[2]1516 enrollment_Rev_Exp by size'!$A$6:$C$325,3,FALSE)),"",VLOOKUP($B133,'[2]1516 enrollment_Rev_Exp by size'!$A$6:$C$325,3,FALSE))</f>
        <v>974.79</v>
      </c>
      <c r="E133" s="89">
        <v>10647080.539999999</v>
      </c>
      <c r="F133" s="67">
        <f>N133+AM133+AU133+BV133+CE133+FS133+GU133</f>
        <v>10647080.540000001</v>
      </c>
      <c r="G133" s="67">
        <f>F133-E133</f>
        <v>0</v>
      </c>
      <c r="H133" s="90">
        <f>IF(ISNA(VLOOKUP($B133,'[2]1516 Exp_Rev Access'!$F$7:$FS$310,2,FALSE)),"",VLOOKUP($B133,'[2]1516 Exp_Rev Access'!$F$7:$FS$310,2,FALSE))</f>
        <v>2275821.16</v>
      </c>
      <c r="I133" s="90">
        <f>IF(ISNA(VLOOKUP($B133,'[2]1516 Exp_Rev Access'!$F$7:$FS$310,3,FALSE)),"",VLOOKUP($B133,'[2]1516 Exp_Rev Access'!$F$7:$FS$310,3,FALSE))</f>
        <v>0</v>
      </c>
      <c r="J133" s="90">
        <f>IF(ISNA(VLOOKUP($B133,'[2]1516 Exp_Rev Access'!$F$7:$FS$310,4,FALSE)),"",VLOOKUP($B133,'[2]1516 Exp_Rev Access'!$F$7:$FS$310,4,FALSE))</f>
        <v>0</v>
      </c>
      <c r="K133" s="90">
        <f>IF(ISNA(VLOOKUP($B133,'[2]1516 Exp_Rev Access'!$F$7:$FS$310,5,FALSE)),"-",VLOOKUP($B133,'[2]1516 Exp_Rev Access'!$F$7:$FS$310,5,FALSE))</f>
        <v>4110.12</v>
      </c>
      <c r="L133" s="90">
        <f>IF(ISNA(VLOOKUP($B133,'[2]1516 Exp_Rev Access'!$F$7:$FS$310,6,FALSE)),"",VLOOKUP($B133,'[2]1516 Exp_Rev Access'!$F$7:$FS$310,6,FALSE))</f>
        <v>0</v>
      </c>
      <c r="M133" s="90">
        <f>IF(ISNA(VLOOKUP($B133,'[2]1516 Exp_Rev Access'!$F$7:$FS$310,7,FALSE)),"",VLOOKUP($B133,'[2]1516 Exp_Rev Access'!$F$7:$FS$310,7,FALSE))</f>
        <v>2329.7399999999998</v>
      </c>
      <c r="N133" s="53">
        <f>SUM(H133:M133)</f>
        <v>2282261.0200000005</v>
      </c>
      <c r="O133" s="91">
        <f>N133/E133</f>
        <v>0.21435557018900889</v>
      </c>
      <c r="P133" s="53">
        <f>N133/D133</f>
        <v>2341.2848100616548</v>
      </c>
      <c r="Q133" s="90">
        <f>IF(ISNA(VLOOKUP($B133,'[2]1516 Exp_Rev Access'!$F$7:$FS$310,8,FALSE)),"",VLOOKUP($B133,'[2]1516 Exp_Rev Access'!$F$7:$FS$310,8,FALSE))</f>
        <v>0</v>
      </c>
      <c r="R133" s="90">
        <f>IF(ISNA(VLOOKUP($B133,'[2]1516 Exp_Rev Access'!$F$7:$FS$310,9,FALSE)),"",VLOOKUP($B133,'[2]1516 Exp_Rev Access'!$F$7:$FS$310,9,FALSE))</f>
        <v>0</v>
      </c>
      <c r="S133" s="90">
        <f>IF(ISNA(VLOOKUP($B133,'[2]1516 Exp_Rev Access'!$F$7:$FS$310,10,FALSE)),"",VLOOKUP($B133,'[2]1516 Exp_Rev Access'!$F$7:$FS$310,10,FALSE))</f>
        <v>0</v>
      </c>
      <c r="T133" s="90">
        <f>IF(ISNA(VLOOKUP($B133,'[2]1516 Exp_Rev Access'!$F$7:$FS$310,11,FALSE)),"",VLOOKUP($B133,'[2]1516 Exp_Rev Access'!$F$7:$FS$310,11,FALSE))</f>
        <v>0</v>
      </c>
      <c r="U133" s="90">
        <f>IF(ISNA(VLOOKUP($B133,'[2]1516 Exp_Rev Access'!$F$7:$FS$310,12,FALSE)),"",VLOOKUP($B133,'[2]1516 Exp_Rev Access'!$F$7:$FS$310,12,FALSE))</f>
        <v>0</v>
      </c>
      <c r="V133" s="90">
        <f>IF(ISNA(VLOOKUP($B133,'[2]1516 Exp_Rev Access'!$F$7:$FS$310,13,FALSE)),"",VLOOKUP($B133,'[2]1516 Exp_Rev Access'!$F$7:$FS$310,13,FALSE))</f>
        <v>0</v>
      </c>
      <c r="W133" s="90">
        <f>IF(ISNA(VLOOKUP($B133,'[2]1516 Exp_Rev Access'!$F$7:$FS$310,14,FALSE)),"",VLOOKUP($B133,'[2]1516 Exp_Rev Access'!$F$7:$FS$310,14,FALSE))</f>
        <v>0</v>
      </c>
      <c r="X133" s="90">
        <f>IF(ISNA(VLOOKUP($B133,'[2]1516 Exp_Rev Access'!$F$7:$FS$310,15,FALSE)),"",VLOOKUP($B133,'[2]1516 Exp_Rev Access'!$F$7:$FS$310,15,FALSE))</f>
        <v>0</v>
      </c>
      <c r="Y133" s="90">
        <f>IF(ISNA(VLOOKUP($B133,'[2]1516 Exp_Rev Access'!$F$7:$FS$310,16,FALSE)),"",VLOOKUP($B133,'[2]1516 Exp_Rev Access'!$F$7:$FS$310,16,FALSE))</f>
        <v>26987.62</v>
      </c>
      <c r="Z133" s="90">
        <f>IF(ISNA(VLOOKUP($B133,'[2]1516 Exp_Rev Access'!$F$7:$FS$310,17,FALSE)),"",VLOOKUP($B133,'[2]1516 Exp_Rev Access'!$F$7:$FS$310,17,FALSE))</f>
        <v>930</v>
      </c>
      <c r="AA133" s="90">
        <f>IF(ISNA(VLOOKUP($B133,'[2]1516 Exp_Rev Access'!$F$7:$FS$310,18,FALSE)),"",VLOOKUP($B133,'[2]1516 Exp_Rev Access'!$F$7:$FS$310,18,FALSE))</f>
        <v>0</v>
      </c>
      <c r="AB133" s="90">
        <f>IF(ISNA(VLOOKUP($B133,'[2]1516 Exp_Rev Access'!$F$7:$FS$310,19,FALSE)),"",VLOOKUP($B133,'[2]1516 Exp_Rev Access'!$F$7:$FS$310,19,FALSE))</f>
        <v>0</v>
      </c>
      <c r="AC133" s="90">
        <f>IF(ISNA(VLOOKUP($B133,'[2]1516 Exp_Rev Access'!$F$7:$FS$310,20,FALSE)),"",VLOOKUP($B133,'[2]1516 Exp_Rev Access'!$F$7:$FS$310,20,FALSE))</f>
        <v>0</v>
      </c>
      <c r="AD133" s="90">
        <f>IF(ISNA(VLOOKUP($B133,'[2]1516 Exp_Rev Access'!$F$7:$FS$310,21,FALSE)),"",VLOOKUP($B133,'[2]1516 Exp_Rev Access'!$F$7:$FS$310,21,FALSE))</f>
        <v>123333.09</v>
      </c>
      <c r="AE133" s="90">
        <f>IF(ISNA(VLOOKUP($B133,'[2]1516 Exp_Rev Access'!$F$7:$FS$310,22,FALSE)),"",VLOOKUP($B133,'[2]1516 Exp_Rev Access'!$F$7:$FS$310,22,FALSE))</f>
        <v>0</v>
      </c>
      <c r="AF133" s="90">
        <f>IF(ISNA(VLOOKUP($B133,'[2]1516 Exp_Rev Access'!$F$7:$FS$310,23,FALSE)),"",VLOOKUP($B133,'[2]1516 Exp_Rev Access'!$F$7:$FS$310,23,FALSE))</f>
        <v>0</v>
      </c>
      <c r="AG133" s="90">
        <f>IF(ISNA(VLOOKUP($B133,'[2]1516 Exp_Rev Access'!$F$7:$FS$310,24,FALSE)),"",VLOOKUP($B133,'[2]1516 Exp_Rev Access'!$F$7:$FS$310,24,FALSE))</f>
        <v>17693.14</v>
      </c>
      <c r="AH133" s="90">
        <f>IF(ISNA(VLOOKUP($B133,'[2]1516 Exp_Rev Access'!$F$7:$FS$310,25,FALSE)),"",VLOOKUP($B133,'[2]1516 Exp_Rev Access'!$F$7:$FS$310,25,FALSE))</f>
        <v>521.58000000000004</v>
      </c>
      <c r="AI133" s="90">
        <f>IF(ISNA(VLOOKUP($B133,'[2]1516 Exp_Rev Access'!$F$7:$FS$310,26,FALSE)),"",VLOOKUP($B133,'[2]1516 Exp_Rev Access'!$F$7:$FS$310,26,FALSE))</f>
        <v>5905</v>
      </c>
      <c r="AJ133" s="90">
        <f>IF(ISNA(VLOOKUP($B133,'[2]1516 Exp_Rev Access'!$F$7:$FS$310,27,FALSE)),"",VLOOKUP($B133,'[2]1516 Exp_Rev Access'!$F$7:$FS$310,27,FALSE))</f>
        <v>0</v>
      </c>
      <c r="AK133" s="90">
        <f>IF(ISNA(VLOOKUP($B133,'[2]1516 Exp_Rev Access'!$F$7:$FS$310,28,FALSE)),"",VLOOKUP($B133,'[2]1516 Exp_Rev Access'!$F$7:$FS$310,28,FALSE))</f>
        <v>12352.44</v>
      </c>
      <c r="AL133" s="90">
        <f>IF(ISNA(VLOOKUP($B133,'[2]1516 Exp_Rev Access'!$F$7:$FS$310,29,FALSE)),"",VLOOKUP($B133,'[2]1516 Exp_Rev Access'!$F$7:$FS$310,29,FALSE))</f>
        <v>13829.31</v>
      </c>
      <c r="AM133" s="53">
        <f>SUM(Q133:AL133)</f>
        <v>201552.17999999996</v>
      </c>
      <c r="AN133" s="92">
        <f>AM133/E133</f>
        <v>1.8930276637129671E-2</v>
      </c>
      <c r="AO133" s="68">
        <f>AM133/D133</f>
        <v>206.76471855476561</v>
      </c>
      <c r="AP133" s="90">
        <f>IF(ISNA(VLOOKUP($B133,'[2]1516 Exp_Rev Access'!$F$7:$FS$310,30,FALSE)),"",VLOOKUP($B133,'[2]1516 Exp_Rev Access'!$F$7:$FS$310,30,FALSE))</f>
        <v>5718244.1100000003</v>
      </c>
      <c r="AQ133" s="90">
        <f>IF(ISNA(VLOOKUP($B133,'[2]1516 Exp_Rev Access'!$F$7:$FS$310,31,FALSE)),"",VLOOKUP($B133,'[2]1516 Exp_Rev Access'!$F$7:$FS$310,31,FALSE))</f>
        <v>206530.3</v>
      </c>
      <c r="AR133" s="90">
        <f>IF(ISNA(VLOOKUP($B133,'[2]1516 Exp_Rev Access'!$F$7:$FS$310,32,FALSE)),"",VLOOKUP($B133,'[2]1516 Exp_Rev Access'!$F$7:$FS$310,32,FALSE))</f>
        <v>0</v>
      </c>
      <c r="AS133" s="90">
        <f>IF(ISNA(VLOOKUP($B133,'[2]1516 Exp_Rev Access'!$F$7:$FS$310,33,FALSE)),"",VLOOKUP($B133,'[2]1516 Exp_Rev Access'!$F$7:$FS$310,33,FALSE))</f>
        <v>0</v>
      </c>
      <c r="AT133" s="90">
        <f>IF(ISNA(VLOOKUP($B133,'[2]1516 Exp_Rev Access'!$F$7:$FS$310,34,FALSE)),"",VLOOKUP($B133,'[2]1516 Exp_Rev Access'!$F$7:$FS$310,34,FALSE))</f>
        <v>0</v>
      </c>
      <c r="AU133" s="53">
        <f>SUM(AP133:AT133)</f>
        <v>5924774.4100000001</v>
      </c>
      <c r="AV133" s="93">
        <f>AU133/E133</f>
        <v>0.55646938968304271</v>
      </c>
      <c r="AW133" s="53">
        <f>AU133/D133</f>
        <v>6078.0008104309654</v>
      </c>
      <c r="AX133" s="90">
        <f>IF(ISNA(VLOOKUP($B133,'[2]1516 Exp_Rev Access'!$F$7:$FS$310,35,FALSE)),"",VLOOKUP($B133,'[2]1516 Exp_Rev Access'!$F$7:$FS$310,35,FALSE))</f>
        <v>0</v>
      </c>
      <c r="AY133" s="90">
        <f>IF(ISNA(VLOOKUP($B133,'[2]1516 Exp_Rev Access'!$F$7:$FS$310,36,FALSE)),"",VLOOKUP($B133,'[2]1516 Exp_Rev Access'!$F$7:$FS$310,36,FALSE))</f>
        <v>772178.35</v>
      </c>
      <c r="AZ133" s="90">
        <f>IF(ISNA(VLOOKUP($B133,'[2]1516 Exp_Rev Access'!$F$7:$FS$310,37,FALSE)),"",VLOOKUP($B133,'[2]1516 Exp_Rev Access'!$F$7:$FS$310,37,FALSE))</f>
        <v>46788.72</v>
      </c>
      <c r="BA133" s="90">
        <f>IF(ISNA(VLOOKUP($B133,'[2]1516 Exp_Rev Access'!$F$7:$FS$310,38,FALSE)),"",VLOOKUP($B133,'[2]1516 Exp_Rev Access'!$F$7:$FS$310,38,FALSE))</f>
        <v>0</v>
      </c>
      <c r="BB133" s="90">
        <f>IF(ISNA(VLOOKUP($B133,'[2]1516 Exp_Rev Access'!$F$7:$FS$310,39,FALSE)),"",VLOOKUP($B133,'[2]1516 Exp_Rev Access'!$F$7:$FS$310,39,FALSE))</f>
        <v>0</v>
      </c>
      <c r="BC133" s="90">
        <f>IF(ISNA(VLOOKUP($B133,'[2]1516 Exp_Rev Access'!$F$7:$FS$310,40,FALSE)),"",VLOOKUP($B133,'[2]1516 Exp_Rev Access'!$F$7:$FS$310,40,FALSE))</f>
        <v>161779.03</v>
      </c>
      <c r="BD133" s="90">
        <f>IF(ISNA(VLOOKUP($B133,'[2]1516 Exp_Rev Access'!$F$7:$FS$310,41,FALSE)),"",VLOOKUP($B133,'[2]1516 Exp_Rev Access'!$F$7:$FS$310,41,FALSE))</f>
        <v>113899.84</v>
      </c>
      <c r="BE133" s="90">
        <f>IF(ISNA(VLOOKUP($B133,'[2]1516 Exp_Rev Access'!$F$7:$FS$310,42,FALSE)),"",VLOOKUP($B133,'[2]1516 Exp_Rev Access'!$F$7:$FS$310,42,FALSE))</f>
        <v>44228.22</v>
      </c>
      <c r="BF133" s="90">
        <f>IF(ISNA(VLOOKUP($B133,'[2]1516 Exp_Rev Access'!$F$7:$FS$310,43,FALSE)),"",VLOOKUP($B133,'[2]1516 Exp_Rev Access'!$F$7:$FS$310,43,FALSE))</f>
        <v>0</v>
      </c>
      <c r="BG133" s="90">
        <f>IF(ISNA(VLOOKUP($B133,'[2]1516 Exp_Rev Access'!$F$7:$FS$310,44,FALSE)),"",VLOOKUP($B133,'[2]1516 Exp_Rev Access'!$F$7:$FS$310,44,FALSE))</f>
        <v>24730.53</v>
      </c>
      <c r="BH133" s="90">
        <f>IF(ISNA(VLOOKUP($B133,'[2]1516 Exp_Rev Access'!$F$7:$FS$310,45,FALSE)),"",VLOOKUP($B133,'[2]1516 Exp_Rev Access'!$F$7:$FS$310,45,FALSE))</f>
        <v>8021.96</v>
      </c>
      <c r="BI133" s="90">
        <f>IF(ISNA(VLOOKUP($B133,'[2]1516 Exp_Rev Access'!$F$7:$FS$310,46,FALSE)),"",VLOOKUP($B133,'[2]1516 Exp_Rev Access'!$F$7:$FS$310,46,FALSE))</f>
        <v>0</v>
      </c>
      <c r="BJ133" s="90">
        <f>IF(ISNA(VLOOKUP($B133,'[2]1516 Exp_Rev Access'!$F$7:$FS$310,47,FALSE)),"",VLOOKUP($B133,'[2]1516 Exp_Rev Access'!$F$7:$FS$310,47,FALSE))</f>
        <v>800.8</v>
      </c>
      <c r="BK133" s="90">
        <f>IF(ISNA(VLOOKUP($B133,'[2]1516 Exp_Rev Access'!$F$7:$FS$310,48,FALSE)),"",VLOOKUP($B133,'[2]1516 Exp_Rev Access'!$F$7:$FS$310,48,FALSE))</f>
        <v>304538.95</v>
      </c>
      <c r="BL133" s="90">
        <f>IF(ISNA(VLOOKUP($B133,'[2]1516 Exp_Rev Access'!$F$7:$FS$310,49,FALSE)),"",VLOOKUP($B133,'[2]1516 Exp_Rev Access'!$F$7:$FS$310,49,FALSE))</f>
        <v>0</v>
      </c>
      <c r="BM133" s="90">
        <f>IF(ISNA(VLOOKUP($B133,'[2]1516 Exp_Rev Access'!$F$7:$FS$310,50,FALSE)),"",VLOOKUP($B133,'[2]1516 Exp_Rev Access'!$F$7:$FS$310,50,FALSE))</f>
        <v>0</v>
      </c>
      <c r="BN133" s="90">
        <f>IF(ISNA(VLOOKUP($B133,'[2]1516 Exp_Rev Access'!$F$7:$FS$310,51,FALSE)),"",VLOOKUP($B133,'[2]1516 Exp_Rev Access'!$F$7:$FS$310,51,FALSE))</f>
        <v>0</v>
      </c>
      <c r="BO133" s="90">
        <f>IF(ISNA(VLOOKUP($B133,'[2]1516 Exp_Rev Access'!$F$7:$FS$310,52,FALSE)),"",VLOOKUP($B133,'[2]1516 Exp_Rev Access'!$F$7:$FS$310,52,FALSE))</f>
        <v>0</v>
      </c>
      <c r="BP133" s="90">
        <f>IF(ISNA(VLOOKUP($B133,'[2]1516 Exp_Rev Access'!$F$7:$FS$310,53,FALSE)),"",VLOOKUP($B133,'[2]1516 Exp_Rev Access'!$F$7:$FS$310,53,FALSE))</f>
        <v>0</v>
      </c>
      <c r="BQ133" s="90">
        <f>IF(ISNA(VLOOKUP($B133,'[2]1516 Exp_Rev Access'!$F$7:$FS$310,54,FALSE)),"",VLOOKUP($B133,'[2]1516 Exp_Rev Access'!$F$7:$FS$310,54,FALSE))</f>
        <v>0</v>
      </c>
      <c r="BR133" s="90">
        <f>IF(ISNA(VLOOKUP($B133,'[2]1516 Exp_Rev Access'!$F$7:$FS$310,55,FALSE)),"",VLOOKUP($B133,'[2]1516 Exp_Rev Access'!$F$7:$FS$310,55,FALSE))</f>
        <v>0</v>
      </c>
      <c r="BS133" s="90">
        <f>IF(ISNA(VLOOKUP($B133,'[2]1516 Exp_Rev Access'!$F$7:$FS$310,56,FALSE)),"",VLOOKUP($B133,'[2]1516 Exp_Rev Access'!$F$7:$FS$310,56,FALSE))</f>
        <v>0</v>
      </c>
      <c r="BT133" s="90">
        <f>IF(ISNA(VLOOKUP($B133,'[2]1516 Exp_Rev Access'!$F$7:$FS$310,57,FALSE)),"",VLOOKUP($B133,'[2]1516 Exp_Rev Access'!$F$7:$FS$310,57,FALSE))</f>
        <v>0</v>
      </c>
      <c r="BU133" s="90">
        <f>IF(ISNA(VLOOKUP($B133,'[2]1516 Exp_Rev Access'!$F$7:$FS$310,58,FALSE)),"",VLOOKUP($B133,'[2]1516 Exp_Rev Access'!$F$7:$FS$310,58,FALSE))</f>
        <v>0</v>
      </c>
      <c r="BV133" s="53">
        <f>SUM(AX133:BU133)</f>
        <v>1476966.3999999999</v>
      </c>
      <c r="BW133" s="92">
        <f>BV133/E133</f>
        <v>0.13872031816150796</v>
      </c>
      <c r="BX133" s="68">
        <f>BV133/D133</f>
        <v>1515.1636762789933</v>
      </c>
      <c r="BY133" s="90">
        <f>IF(ISNA(VLOOKUP($B133,'[2]1516 Exp_Rev Access'!$F$7:$FS$310,59,FALSE)),"",VLOOKUP($B133,'[2]1516 Exp_Rev Access'!$F$7:$FS$310,59,FALSE))</f>
        <v>0</v>
      </c>
      <c r="BZ133" s="90">
        <f>IF(ISNA(VLOOKUP($B133,'[2]1516 Exp_Rev Access'!$F$7:$FS$310,60,FALSE)),"",VLOOKUP($B133,'[2]1516 Exp_Rev Access'!$F$7:$FS$310,60,FALSE))</f>
        <v>39610.370000000003</v>
      </c>
      <c r="CA133" s="90">
        <f>IF(ISNA(VLOOKUP($B133,'[2]1516 Exp_Rev Access'!$F$7:$FS$310,61,FALSE)),"",VLOOKUP($B133,'[2]1516 Exp_Rev Access'!$F$7:$FS$310,61,FALSE))</f>
        <v>0</v>
      </c>
      <c r="CB133" s="90">
        <f>IF(ISNA(VLOOKUP($B133,'[2]1516 Exp_Rev Access'!$F$7:$FS$310,62,FALSE)),"",VLOOKUP($B133,'[2]1516 Exp_Rev Access'!$F$7:$FS$310,62,FALSE))</f>
        <v>0</v>
      </c>
      <c r="CC133" s="90">
        <f>IF(ISNA(VLOOKUP($B133,'[2]1516 Exp_Rev Access'!$F$7:$FS$310,63,FALSE)),"",VLOOKUP($B133,'[2]1516 Exp_Rev Access'!$F$7:$FS$310,63,FALSE))</f>
        <v>0</v>
      </c>
      <c r="CD133" s="90">
        <f>IF(ISNA(VLOOKUP($B133,'[2]1516 Exp_Rev Access'!$F$7:$FS$310,64,FALSE)),"",VLOOKUP($B133,'[2]1516 Exp_Rev Access'!$F$7:$FS$310,64,FALSE))</f>
        <v>0</v>
      </c>
      <c r="CE133" s="53">
        <f>SUM(BY133:CD133)</f>
        <v>39610.370000000003</v>
      </c>
      <c r="CF133" s="92">
        <f>CE133/E133</f>
        <v>3.7203034062894395E-3</v>
      </c>
      <c r="CG133" s="94">
        <f>CE133/D133</f>
        <v>40.634772617692022</v>
      </c>
      <c r="CH133" s="90">
        <f>IF(ISNA(VLOOKUP($B133,'[2]1516 Exp_Rev Access'!$F$7:$FS$310,65,FALSE)),"",VLOOKUP($B133,'[2]1516 Exp_Rev Access'!$F$7:$FS$310,65,FALSE))</f>
        <v>0</v>
      </c>
      <c r="CI133" s="90">
        <f>IF(ISNA(VLOOKUP($B133,'[2]1516 Exp_Rev Access'!$F$7:$FS$310,66,FALSE)),"",VLOOKUP($B133,'[2]1516 Exp_Rev Access'!$F$7:$FS$310,66,FALSE))</f>
        <v>0</v>
      </c>
      <c r="CJ133" s="90">
        <f>IF(ISNA(VLOOKUP($B133,'[2]1516 Exp_Rev Access'!$F$7:$FS$310,67,FALSE)),"",VLOOKUP($B133,'[2]1516 Exp_Rev Access'!$F$7:$FS$310,67,FALSE))</f>
        <v>0</v>
      </c>
      <c r="CK133" s="90">
        <f>IF(ISNA(VLOOKUP($B133,'[2]1516 Exp_Rev Access'!$F$7:$FS$310,68,FALSE)),"",VLOOKUP($B133,'[2]1516 Exp_Rev Access'!$F$7:$FS$310,68,FALSE))</f>
        <v>0</v>
      </c>
      <c r="CL133" s="90">
        <f>IF(ISNA(VLOOKUP($B133,'[2]1516 Exp_Rev Access'!$F$7:$FS$310,69,FALSE)),"",VLOOKUP($B133,'[2]1516 Exp_Rev Access'!$F$7:$FS$310,69,FALSE))</f>
        <v>0</v>
      </c>
      <c r="CM133" s="90">
        <f>IF(ISNA(VLOOKUP($B133,'[2]1516 Exp_Rev Access'!$F$7:$FS$310,70,FALSE)),"",VLOOKUP($B133,'[2]1516 Exp_Rev Access'!$F$7:$FS$310,70,FALSE))</f>
        <v>0</v>
      </c>
      <c r="CN133" s="90">
        <f>IF(ISNA(VLOOKUP($B133,'[2]1516 Exp_Rev Access'!$F$7:$FS$310,71,FALSE)),"",VLOOKUP($B133,'[2]1516 Exp_Rev Access'!$F$7:$FS$310,71,FALSE))</f>
        <v>0</v>
      </c>
      <c r="CO133" s="90">
        <f>IF(ISNA(VLOOKUP($B133,'[2]1516 Exp_Rev Access'!$F$7:$FS$310,72,FALSE)),"",VLOOKUP($B133,'[2]1516 Exp_Rev Access'!$F$7:$FS$310,72,FALSE))</f>
        <v>0</v>
      </c>
      <c r="CP133" s="90">
        <f>IF(ISNA(VLOOKUP($B133,'[2]1516 Exp_Rev Access'!$F$7:$FS$310,73,FALSE)),"",VLOOKUP($B133,'[2]1516 Exp_Rev Access'!$F$7:$FS$310,73,FALSE))</f>
        <v>0</v>
      </c>
      <c r="CQ133" s="90">
        <f>IF(ISNA(VLOOKUP($B133,'[2]1516 Exp_Rev Access'!$F$7:$FS$310,74,FALSE)),"",VLOOKUP($B133,'[2]1516 Exp_Rev Access'!$F$7:$FS$310,74,FALSE))</f>
        <v>171176</v>
      </c>
      <c r="CR133" s="90">
        <f>IF(ISNA(VLOOKUP($B133,'[2]1516 Exp_Rev Access'!$F$7:$FS$310,75,FALSE)),"",VLOOKUP($B133,'[2]1516 Exp_Rev Access'!$F$7:$FS$310,75,FALSE))</f>
        <v>0</v>
      </c>
      <c r="CS133" s="90">
        <f>IF(ISNA(VLOOKUP($B133,'[2]1516 Exp_Rev Access'!$F$7:$FS$310,76,FALSE)),"",VLOOKUP($B133,'[2]1516 Exp_Rev Access'!$F$7:$FS$310,76,FALSE))</f>
        <v>0</v>
      </c>
      <c r="CT133" s="90">
        <f>IF(ISNA(VLOOKUP($B133,'[2]1516 Exp_Rev Access'!$F$7:$FS$310,77,FALSE)),"",VLOOKUP($B133,'[2]1516 Exp_Rev Access'!$F$7:$FS$310,77,FALSE))</f>
        <v>0</v>
      </c>
      <c r="CU133" s="90">
        <f>IF(ISNA(VLOOKUP($B133,'[2]1516 Exp_Rev Access'!$F$7:$FS$310,78,FALSE)),"",VLOOKUP($B133,'[2]1516 Exp_Rev Access'!$F$7:$FS$310,78,FALSE))</f>
        <v>279383.7</v>
      </c>
      <c r="CV133" s="90">
        <f>IF(ISNA(VLOOKUP($B133,'[2]1516 Exp_Rev Access'!$F$7:$FS$310,79,FALSE)),"",VLOOKUP($B133,'[2]1516 Exp_Rev Access'!$F$7:$FS$310,79,FALSE))</f>
        <v>32566</v>
      </c>
      <c r="CW133" s="90">
        <f>IF(ISNA(VLOOKUP($B133,'[2]1516 Exp_Rev Access'!$F$7:$FS$310,80,FALSE)),"",VLOOKUP($B133,'[2]1516 Exp_Rev Access'!$F$7:$FS$310,80,FALSE))</f>
        <v>0</v>
      </c>
      <c r="CX133" s="90">
        <f>IF(ISNA(VLOOKUP($B133,'[2]1516 Exp_Rev Access'!$F$7:$FS$310,81,FALSE)),"",VLOOKUP($B133,'[2]1516 Exp_Rev Access'!$F$7:$FS$310,81,FALSE))</f>
        <v>0</v>
      </c>
      <c r="CY133" s="90">
        <f>IF(ISNA(VLOOKUP($B133,'[2]1516 Exp_Rev Access'!$F$7:$FS$310,82,FALSE)),"",VLOOKUP($B133,'[2]1516 Exp_Rev Access'!$F$7:$FS$310,82,FALSE))</f>
        <v>0</v>
      </c>
      <c r="CZ133" s="90">
        <f>IF(ISNA(VLOOKUP($B133,'[2]1516 Exp_Rev Access'!$F$7:$FS$310,83,FALSE)),"",VLOOKUP($B133,'[2]1516 Exp_Rev Access'!$F$7:$FS$310,83,FALSE))</f>
        <v>0</v>
      </c>
      <c r="DA133" s="90">
        <f>IF(ISNA(VLOOKUP($B133,'[2]1516 Exp_Rev Access'!$F$7:$FS$310,84,FALSE)),"",VLOOKUP($B133,'[2]1516 Exp_Rev Access'!$F$7:$FS$310,84,FALSE))</f>
        <v>0</v>
      </c>
      <c r="DB133" s="90">
        <f>IF(ISNA(VLOOKUP($B133,'[2]1516 Exp_Rev Access'!$F$7:$FS$310,85,FALSE)),"",VLOOKUP($B133,'[2]1516 Exp_Rev Access'!$F$7:$FS$310,85,FALSE))</f>
        <v>0</v>
      </c>
      <c r="DC133" s="90">
        <f>IF(ISNA(VLOOKUP($B133,'[2]1516 Exp_Rev Access'!$F$7:$FS$310,86,FALSE)),"",VLOOKUP($B133,'[2]1516 Exp_Rev Access'!$F$7:$FS$310,86,FALSE))</f>
        <v>0</v>
      </c>
      <c r="DD133" s="90">
        <f>IF(ISNA(VLOOKUP($B133,'[2]1516 Exp_Rev Access'!$F$7:$FS$310,87,FALSE)),"",VLOOKUP($B133,'[2]1516 Exp_Rev Access'!$F$7:$FS$310,87,FALSE))</f>
        <v>0</v>
      </c>
      <c r="DE133" s="90">
        <f>IF(ISNA(VLOOKUP($B133,'[2]1516 Exp_Rev Access'!$F$7:$FS$310,88,FALSE)),"",VLOOKUP($B133,'[2]1516 Exp_Rev Access'!$F$7:$FS$310,88,FALSE))</f>
        <v>0</v>
      </c>
      <c r="DF133" s="90">
        <f>IF(ISNA(VLOOKUP($B133,'[2]1516 Exp_Rev Access'!$F$7:$FS$310,89,FALSE)),"",VLOOKUP($B133,'[2]1516 Exp_Rev Access'!$F$7:$FS$310,89,FALSE))</f>
        <v>0</v>
      </c>
      <c r="DG133" s="90">
        <f>IF(ISNA(VLOOKUP($B133,'[2]1516 Exp_Rev Access'!$F$7:$FS$310,90,FALSE)),"",VLOOKUP($B133,'[2]1516 Exp_Rev Access'!$F$7:$FS$310,90,FALSE))</f>
        <v>0</v>
      </c>
      <c r="DH133" s="90">
        <f>IF(ISNA(VLOOKUP($B133,'[2]1516 Exp_Rev Access'!$F$7:$FS$310,91,FALSE)),"",VLOOKUP($B133,'[2]1516 Exp_Rev Access'!$F$7:$FS$310,91,FALSE))</f>
        <v>0</v>
      </c>
      <c r="DI133" s="90">
        <f>IF(ISNA(VLOOKUP($B133,'[2]1516 Exp_Rev Access'!$F$7:$FS$310,92,FALSE)),"",VLOOKUP($B133,'[2]1516 Exp_Rev Access'!$F$7:$FS$310,92,FALSE))</f>
        <v>110403.74</v>
      </c>
      <c r="DJ133" s="90">
        <f>IF(ISNA(VLOOKUP($B133,'[2]1516 Exp_Rev Access'!$F$7:$FS$310,93,FALSE)),"",VLOOKUP($B133,'[2]1516 Exp_Rev Access'!$F$7:$FS$310,93,FALSE))</f>
        <v>0</v>
      </c>
      <c r="DK133" s="90">
        <f>IF(ISNA(VLOOKUP($B133,'[2]1516 Exp_Rev Access'!$F$7:$FS$310,94,FALSE)),"",VLOOKUP($B133,'[2]1516 Exp_Rev Access'!$F$7:$FS$310,94,FALSE))</f>
        <v>0</v>
      </c>
      <c r="DL133" s="90">
        <f>IF(ISNA(VLOOKUP($B133,'[2]1516 Exp_Rev Access'!$F$7:$FS$310,95,FALSE)),"",VLOOKUP($B133,'[2]1516 Exp_Rev Access'!$F$7:$FS$310,95,FALSE))</f>
        <v>0</v>
      </c>
      <c r="DM133" s="90">
        <f>IF(ISNA(VLOOKUP($B133,'[2]1516 Exp_Rev Access'!$F$7:$FS$310,96,FALSE)),"",VLOOKUP($B133,'[2]1516 Exp_Rev Access'!$F$7:$FS$310,96,FALSE))</f>
        <v>0</v>
      </c>
      <c r="DN133" s="90">
        <f>IF(ISNA(VLOOKUP($B133,'[2]1516 Exp_Rev Access'!$F$7:$FS$310,97,FALSE)),"",VLOOKUP($B133,'[2]1516 Exp_Rev Access'!$F$7:$FS$310,97,FALSE))</f>
        <v>0</v>
      </c>
      <c r="DO133" s="90">
        <f>IF(ISNA(VLOOKUP($B133,'[2]1516 Exp_Rev Access'!$F$7:$FS$310,98,FALSE)),"",VLOOKUP($B133,'[2]1516 Exp_Rev Access'!$F$7:$FS$310,98,FALSE))</f>
        <v>0</v>
      </c>
      <c r="DP133" s="90">
        <f>IF(ISNA(VLOOKUP($B133,'[2]1516 Exp_Rev Access'!$F$7:$FS$310,99,FALSE)),"",VLOOKUP($B133,'[2]1516 Exp_Rev Access'!$F$7:$FS$310,99,FALSE))</f>
        <v>0</v>
      </c>
      <c r="DQ133" s="90">
        <f>IF(ISNA(VLOOKUP($B133,'[2]1516 Exp_Rev Access'!$F$7:$FS$310,100,FALSE)),"",VLOOKUP($B133,'[2]1516 Exp_Rev Access'!$F$7:$FS$310,100,FALSE))</f>
        <v>0</v>
      </c>
      <c r="DR133" s="90">
        <f>IF(ISNA(VLOOKUP($B133,'[2]1516 Exp_Rev Access'!$F$7:$FS$310,101,FALSE)),"",VLOOKUP($B133,'[2]1516 Exp_Rev Access'!$F$7:$FS$310,101,FALSE))</f>
        <v>0</v>
      </c>
      <c r="DS133" s="90">
        <f>IF(ISNA(VLOOKUP($B133,'[2]1516 Exp_Rev Access'!$F$7:$FS$310,102,FALSE)),"",VLOOKUP($B133,'[2]1516 Exp_Rev Access'!$F$7:$FS$310,102,FALSE))</f>
        <v>0</v>
      </c>
      <c r="DT133" s="90">
        <f>IF(ISNA(VLOOKUP($B133,'[2]1516 Exp_Rev Access'!$F$7:$FS$310,103,FALSE)),"",VLOOKUP($B133,'[2]1516 Exp_Rev Access'!$F$7:$FS$310,103,FALSE))</f>
        <v>0</v>
      </c>
      <c r="DU133" s="90">
        <f>IF(ISNA(VLOOKUP($B133,'[2]1516 Exp_Rev Access'!$F$7:$FS$310,104,FALSE)),"",VLOOKUP($B133,'[2]1516 Exp_Rev Access'!$F$7:$FS$310,104,FALSE))</f>
        <v>0</v>
      </c>
      <c r="DV133" s="90">
        <f>IF(ISNA(VLOOKUP($B133,'[2]1516 Exp_Rev Access'!$F$7:$FS$310,105,FALSE)),"",VLOOKUP($B133,'[2]1516 Exp_Rev Access'!$F$7:$FS$310,105,FALSE))</f>
        <v>0</v>
      </c>
      <c r="DW133" s="90">
        <f>IF(ISNA(VLOOKUP($B133,'[2]1516 Exp_Rev Access'!$F$7:$FS$310,106,FALSE)),"",VLOOKUP($B133,'[2]1516 Exp_Rev Access'!$F$7:$FS$310,106,FALSE))</f>
        <v>0</v>
      </c>
      <c r="DX133" s="90">
        <f>IF(ISNA(VLOOKUP($B133,'[2]1516 Exp_Rev Access'!$F$7:$FS$310,107,FALSE)),"",VLOOKUP($B133,'[2]1516 Exp_Rev Access'!$F$7:$FS$310,107,FALSE))</f>
        <v>0</v>
      </c>
      <c r="DY133" s="90">
        <f>IF(ISNA(VLOOKUP($B133,'[2]1516 Exp_Rev Access'!$F$7:$FS$310,108,FALSE)),"",VLOOKUP($B133,'[2]1516 Exp_Rev Access'!$F$7:$FS$310,108,FALSE))</f>
        <v>0</v>
      </c>
      <c r="DZ133" s="90">
        <f>IF(ISNA(VLOOKUP($B133,'[2]1516 Exp_Rev Access'!$F$7:$FS$310,109,FALSE)),"",VLOOKUP($B133,'[2]1516 Exp_Rev Access'!$F$7:$FS$310,109,FALSE))</f>
        <v>0</v>
      </c>
      <c r="EA133" s="90">
        <f>IF(ISNA(VLOOKUP($B133,'[2]1516 Exp_Rev Access'!$F$7:$FS$310,110,FALSE)),"",VLOOKUP($B133,'[2]1516 Exp_Rev Access'!$F$7:$FS$310,110,FALSE))</f>
        <v>0</v>
      </c>
      <c r="EB133" s="90">
        <f>IF(ISNA(VLOOKUP($B133,'[2]1516 Exp_Rev Access'!$F$7:$FS$310,111,FALSE)),"",VLOOKUP($B133,'[2]1516 Exp_Rev Access'!$F$7:$FS$310,111,FALSE))</f>
        <v>0</v>
      </c>
      <c r="EC133" s="90">
        <f>IF(ISNA(VLOOKUP($B133,'[2]1516 Exp_Rev Access'!$F$7:$FS$310,112,FALSE)),"",VLOOKUP($B133,'[2]1516 Exp_Rev Access'!$F$7:$FS$310,112,FALSE))</f>
        <v>0</v>
      </c>
      <c r="ED133" s="90">
        <f>IF(ISNA(VLOOKUP($B133,'[2]1516 Exp_Rev Access'!$F$7:$FS$310,113,FALSE)),"",VLOOKUP($B133,'[2]1516 Exp_Rev Access'!$F$7:$FS$310,113,FALSE))</f>
        <v>0</v>
      </c>
      <c r="EE133" s="90">
        <f>IF(ISNA(VLOOKUP($B133,'[2]1516 Exp_Rev Access'!$F$7:$FS$310,114,FALSE)),"",VLOOKUP($B133,'[2]1516 Exp_Rev Access'!$F$7:$FS$310,114,FALSE))</f>
        <v>0</v>
      </c>
      <c r="EF133" s="90">
        <f>IF(ISNA(VLOOKUP($B133,'[2]1516 Exp_Rev Access'!$F$7:$FS$310,115,FALSE)),"",VLOOKUP($B133,'[2]1516 Exp_Rev Access'!$F$7:$FS$310,115,FALSE))</f>
        <v>0</v>
      </c>
      <c r="EG133" s="90">
        <f>IF(ISNA(VLOOKUP($B133,'[2]1516 Exp_Rev Access'!$F$7:$FS$310,116,FALSE)),"",VLOOKUP($B133,'[2]1516 Exp_Rev Access'!$F$7:$FS$310,116,FALSE))</f>
        <v>0</v>
      </c>
      <c r="EH133" s="90">
        <f>IF(ISNA(VLOOKUP($B133,'[2]1516 Exp_Rev Access'!$F$7:$FS$310,117,FALSE)),"",VLOOKUP($B133,'[2]1516 Exp_Rev Access'!$F$7:$FS$310,117,FALSE))</f>
        <v>0</v>
      </c>
      <c r="EI133" s="90">
        <f>IF(ISNA(VLOOKUP($B133,'[2]1516 Exp_Rev Access'!$F$7:$FS$310,118,FALSE)),"",VLOOKUP($B133,'[2]1516 Exp_Rev Access'!$F$7:$FS$310,118,FALSE))</f>
        <v>0</v>
      </c>
      <c r="EJ133" s="90">
        <f>IF(ISNA(VLOOKUP($B133,'[2]1516 Exp_Rev Access'!$F$7:$FS$310,119,FALSE)),"",VLOOKUP($B133,'[2]1516 Exp_Rev Access'!$F$7:$FS$310,119,FALSE))</f>
        <v>0</v>
      </c>
      <c r="EK133" s="90">
        <f>IF(ISNA(VLOOKUP($B133,'[2]1516 Exp_Rev Access'!$F$7:$FS$310,120,FALSE)),"",VLOOKUP($B133,'[2]1516 Exp_Rev Access'!$F$7:$FS$310,120,FALSE))</f>
        <v>0</v>
      </c>
      <c r="EL133" s="90">
        <f>IF(ISNA(VLOOKUP($B133,'[2]1516 Exp_Rev Access'!$F$7:$FS$310,121,FALSE)),"",VLOOKUP($B133,'[2]1516 Exp_Rev Access'!$F$7:$FS$310,121,FALSE))</f>
        <v>0</v>
      </c>
      <c r="EM133" s="90">
        <f>IF(ISNA(VLOOKUP($B133,'[2]1516 Exp_Rev Access'!$F$7:$FS$310,122,FALSE)),"",VLOOKUP($B133,'[2]1516 Exp_Rev Access'!$F$7:$FS$310,122,FALSE))</f>
        <v>0</v>
      </c>
      <c r="EN133" s="90">
        <f>IF(ISNA(VLOOKUP($B133,'[2]1516 Exp_Rev Access'!$F$7:$FS$310,123,FALSE)),"",VLOOKUP($B133,'[2]1516 Exp_Rev Access'!$F$7:$FS$310,123,FALSE))</f>
        <v>0</v>
      </c>
      <c r="EO133" s="90">
        <f>IF(ISNA(VLOOKUP($B133,'[2]1516 Exp_Rev Access'!$F$7:$FS$310,124,FALSE)),"",VLOOKUP($B133,'[2]1516 Exp_Rev Access'!$F$7:$FS$310,124,FALSE))</f>
        <v>0</v>
      </c>
      <c r="EP133" s="90">
        <f>IF(ISNA(VLOOKUP($B133,'[2]1516 Exp_Rev Access'!$F$7:$FS$310,125,FALSE)),"",VLOOKUP($B133,'[2]1516 Exp_Rev Access'!$F$7:$FS$310,125,FALSE))</f>
        <v>0</v>
      </c>
      <c r="EQ133" s="90">
        <f>IF(ISNA(VLOOKUP($B133,'[2]1516 Exp_Rev Access'!$F$7:$FS$310,126,FALSE)),"",VLOOKUP($B133,'[2]1516 Exp_Rev Access'!$F$7:$FS$310,126,FALSE))</f>
        <v>0</v>
      </c>
      <c r="ER133" s="90">
        <f>IF(ISNA(VLOOKUP($B133,'[2]1516 Exp_Rev Access'!$F$7:$FS$310,127,FALSE)),"",VLOOKUP($B133,'[2]1516 Exp_Rev Access'!$F$7:$FS$310,127,FALSE))</f>
        <v>0</v>
      </c>
      <c r="ES133" s="90">
        <f>IF(ISNA(VLOOKUP($B133,'[2]1516 Exp_Rev Access'!$F$7:$FS$310,128,FALSE)),"",VLOOKUP($B133,'[2]1516 Exp_Rev Access'!$F$7:$FS$310,128,FALSE))</f>
        <v>0</v>
      </c>
      <c r="ET133" s="90">
        <f>IF(ISNA(VLOOKUP($B133,'[2]1516 Exp_Rev Access'!$F$7:$FS$310,129,FALSE)),"",VLOOKUP($B133,'[2]1516 Exp_Rev Access'!$F$7:$FS$310,129,FALSE))</f>
        <v>0</v>
      </c>
      <c r="EU133" s="90">
        <f>IF(ISNA(VLOOKUP($B133,'[2]1516 Exp_Rev Access'!$F$7:$FS$310,130,FALSE)),"",VLOOKUP($B133,'[2]1516 Exp_Rev Access'!$F$7:$FS$310,130,FALSE))</f>
        <v>0</v>
      </c>
      <c r="EV133" s="90">
        <f>IF(ISNA(VLOOKUP($B133,'[2]1516 Exp_Rev Access'!$F$7:$FS$310,131,FALSE)),"",VLOOKUP($B133,'[2]1516 Exp_Rev Access'!$F$7:$FS$310,131,FALSE))</f>
        <v>0</v>
      </c>
      <c r="EW133" s="90">
        <f>IF(ISNA(VLOOKUP($B133,'[2]1516 Exp_Rev Access'!$F$7:$FS$310,132,FALSE)),"",VLOOKUP($B133,'[2]1516 Exp_Rev Access'!$F$7:$FS$310,132,FALSE))</f>
        <v>0</v>
      </c>
      <c r="EX133" s="90">
        <f>IF(ISNA(VLOOKUP($B133,'[2]1516 Exp_Rev Access'!$F$7:$FS$310,133,FALSE)),"",VLOOKUP($B133,'[2]1516 Exp_Rev Access'!$F$7:$FS$310,133,FALSE))</f>
        <v>0</v>
      </c>
      <c r="EY133" s="90">
        <f>IF(ISNA(VLOOKUP($B133,'[2]1516 Exp_Rev Access'!$F$7:$FS$310,134,FALSE)),"",VLOOKUP($B133,'[2]1516 Exp_Rev Access'!$F$7:$FS$310,134,FALSE))</f>
        <v>0</v>
      </c>
      <c r="EZ133" s="90">
        <f>IF(ISNA(VLOOKUP($B133,'[2]1516 Exp_Rev Access'!$F$7:$FS$310,135,FALSE)),"",VLOOKUP($B133,'[2]1516 Exp_Rev Access'!$F$7:$FS$310,135,FALSE))</f>
        <v>0</v>
      </c>
      <c r="FA133" s="90">
        <f>IF(ISNA(VLOOKUP($B133,'[2]1516 Exp_Rev Access'!$F$7:$FS$310,136,FALSE)),"",VLOOKUP($B133,'[2]1516 Exp_Rev Access'!$F$7:$FS$310,136,FALSE))</f>
        <v>0</v>
      </c>
      <c r="FB133" s="90">
        <f>IF(ISNA(VLOOKUP($B133,'[2]1516 Exp_Rev Access'!$F$7:$FS$310,137,FALSE)),"",VLOOKUP($B133,'[2]1516 Exp_Rev Access'!$F$7:$FS$310,137,FALSE))</f>
        <v>0</v>
      </c>
      <c r="FC133" s="90">
        <f>IF(ISNA(VLOOKUP($B133,'[2]1516 Exp_Rev Access'!$F$7:$FS$310,138,FALSE)),"",VLOOKUP($B133,'[2]1516 Exp_Rev Access'!$F$7:$FS$310,138,FALSE))</f>
        <v>0</v>
      </c>
      <c r="FD133" s="90">
        <f>IF(ISNA(VLOOKUP($B133,'[2]1516 Exp_Rev Access'!$F$7:$FS$310,139,FALSE)),"",VLOOKUP($B133,'[2]1516 Exp_Rev Access'!$F$7:$FS$310,139,FALSE))</f>
        <v>0</v>
      </c>
      <c r="FE133" s="90">
        <f>IF(ISNA(VLOOKUP($B133,'[2]1516 Exp_Rev Access'!$F$7:$FS$310,140,FALSE)),"",VLOOKUP($B133,'[2]1516 Exp_Rev Access'!$F$7:$FS$310,140,FALSE))</f>
        <v>0</v>
      </c>
      <c r="FF133" s="90">
        <f>IF(ISNA(VLOOKUP($B133,'[2]1516 Exp_Rev Access'!$F$7:$FS$310,141,FALSE)),"",VLOOKUP($B133,'[2]1516 Exp_Rev Access'!$F$7:$FS$310,141,FALSE))</f>
        <v>0</v>
      </c>
      <c r="FG133" s="90">
        <f>IF(ISNA(VLOOKUP($B133,'[2]1516 Exp_Rev Access'!$F$7:$FS$310,142,FALSE)),"",VLOOKUP($B133,'[2]1516 Exp_Rev Access'!$F$7:$FS$310,142,FALSE))</f>
        <v>0</v>
      </c>
      <c r="FH133" s="90">
        <f>IF(ISNA(VLOOKUP($B133,'[2]1516 Exp_Rev Access'!$F$7:$FS$310,143,FALSE)),"",VLOOKUP($B133,'[2]1516 Exp_Rev Access'!$F$7:$FS$310,143,FALSE))</f>
        <v>0</v>
      </c>
      <c r="FI133" s="90">
        <f>IF(ISNA(VLOOKUP($B133,'[2]1516 Exp_Rev Access'!$F$7:$FS$310,144,FALSE)),"",VLOOKUP($B133,'[2]1516 Exp_Rev Access'!$F$7:$FS$310,144,FALSE))</f>
        <v>0</v>
      </c>
      <c r="FJ133" s="90">
        <f>IF(ISNA(VLOOKUP($B133,'[2]1516 Exp_Rev Access'!$F$7:$FS$310,145,FALSE)),"",VLOOKUP($B133,'[2]1516 Exp_Rev Access'!$F$7:$FS$310,145,FALSE))</f>
        <v>0</v>
      </c>
      <c r="FK133" s="90">
        <f>IF(ISNA(VLOOKUP($B133,'[2]1516 Exp_Rev Access'!$F$7:$FS$310,146,FALSE)),"",VLOOKUP($B133,'[2]1516 Exp_Rev Access'!$F$7:$FS$310,146,FALSE))</f>
        <v>0</v>
      </c>
      <c r="FL133" s="90">
        <f>IF(ISNA(VLOOKUP($B133,'[2]1516 Exp_Rev Access'!$F$7:$FS$310,1147,FALSE)),"",VLOOKUP($B133,'[2]1516 Exp_Rev Access'!$F$7:$FS$310,147,FALSE))</f>
        <v>0</v>
      </c>
      <c r="FM133" s="90">
        <f>IF(ISNA(VLOOKUP($B133,'[2]1516 Exp_Rev Access'!$F$7:$FS$310,148,FALSE)),"",VLOOKUP($B133,'[2]1516 Exp_Rev Access'!$F$7:$FS$310,148,FALSE))</f>
        <v>0</v>
      </c>
      <c r="FN133" s="90">
        <f>IF(ISNA(VLOOKUP($B133,'[2]1516 Exp_Rev Access'!$F$7:$FS$310,149,FALSE)),"",VLOOKUP($B133,'[2]1516 Exp_Rev Access'!$F$7:$FS$310,149,FALSE))</f>
        <v>0</v>
      </c>
      <c r="FO133" s="90">
        <f>IF(ISNA(VLOOKUP($B133,'[2]1516 Exp_Rev Access'!$F$7:$FS$310,150,FALSE)),"",VLOOKUP($B133,'[2]1516 Exp_Rev Access'!$F$7:$FS$310,150,FALSE))</f>
        <v>0</v>
      </c>
      <c r="FP133" s="90">
        <f>IF(ISNA(VLOOKUP($B133,'[2]1516 Exp_Rev Access'!$F$7:$FS$310,151,FALSE)),"",VLOOKUP($B133,'[2]1516 Exp_Rev Access'!$F$7:$FS$310,151,FALSE))</f>
        <v>0</v>
      </c>
      <c r="FQ133" s="90">
        <f>IF(ISNA(VLOOKUP($B133,'[2]1516 Exp_Rev Access'!$F$7:$FS$310,152,FALSE)),"",VLOOKUP($B133,'[2]1516 Exp_Rev Access'!$F$7:$FS$310,152,FALSE))</f>
        <v>0</v>
      </c>
      <c r="FR133" s="90">
        <f>IF(ISNA(VLOOKUP($B133,'[2]1516 Exp_Rev Access'!$F$7:$FS$310,153,FALSE)),"",VLOOKUP($B133,'[2]1516 Exp_Rev Access'!$F$7:$FS$310,153,FALSE))</f>
        <v>22548.6</v>
      </c>
      <c r="FS133" s="53">
        <f>SUM(CH133:FR133)</f>
        <v>616078.04</v>
      </c>
      <c r="FT133" s="92">
        <f>FS133/E133</f>
        <v>5.7863565292425229E-2</v>
      </c>
      <c r="FU133" s="95">
        <f>FS133/D133</f>
        <v>632.01103827491056</v>
      </c>
      <c r="FV133" s="90">
        <f>IF(ISNA(VLOOKUP($B133,'[2]1516 Exp_Rev Access'!$F$7:$FS$310,154,FALSE)),"",VLOOKUP($B133,'[2]1516 Exp_Rev Access'!$F$7:$FS$310,154,FALSE))</f>
        <v>0</v>
      </c>
      <c r="FW133" s="90">
        <f>IF(ISNA(VLOOKUP($B133,'[2]1516 Exp_Rev Access'!$F$7:$FS$310,155,FALSE)),"",VLOOKUP($B133,'[2]1516 Exp_Rev Access'!$F$7:$FS$310,155,FALSE))</f>
        <v>0</v>
      </c>
      <c r="FX133" s="90">
        <f>IF(ISNA(VLOOKUP($B133,'[2]1516 Exp_Rev Access'!$F$7:$FS$310,156,FALSE)),"",VLOOKUP($B133,'[2]1516 Exp_Rev Access'!$F$7:$FS$310,156,FALSE))</f>
        <v>0</v>
      </c>
      <c r="FY133" s="90">
        <f>IF(ISNA(VLOOKUP($B133,'[2]1516 Exp_Rev Access'!$F$7:$FS$310,157,FALSE)),"",VLOOKUP($B133,'[2]1516 Exp_Rev Access'!$F$7:$FS$310,157,FALSE))</f>
        <v>0</v>
      </c>
      <c r="FZ133" s="90">
        <f>IF(ISNA(VLOOKUP($B133,'[2]1516 Exp_Rev Access'!$F$7:$FS$310,158,FALSE)),"",VLOOKUP($B133,'[2]1516 Exp_Rev Access'!$F$7:$FS$310,158,FALSE))</f>
        <v>0</v>
      </c>
      <c r="GA133" s="90">
        <f>IF(ISNA(VLOOKUP($B133,'[2]1516 Exp_Rev Access'!$F$7:$FS$310,159,FALSE)),"",VLOOKUP($B133,'[2]1516 Exp_Rev Access'!$F$7:$FS$310,159,FALSE))</f>
        <v>0</v>
      </c>
      <c r="GB133" s="90">
        <f>IF(ISNA(VLOOKUP($B133,'[2]1516 Exp_Rev Access'!$F$7:$FS$310,160,FALSE)),"",VLOOKUP($B133,'[2]1516 Exp_Rev Access'!$F$7:$FS$310,160,FALSE))</f>
        <v>0</v>
      </c>
      <c r="GC133" s="90">
        <f>IF(ISNA(VLOOKUP($B133,'[2]1516 Exp_Rev Access'!$F$7:$FS$310,161,FALSE)),"",VLOOKUP($B133,'[2]1516 Exp_Rev Access'!$F$7:$FS$310,161,FALSE))</f>
        <v>0</v>
      </c>
      <c r="GD133" s="90">
        <f>IF(ISNA(VLOOKUP($B133,'[2]1516 Exp_Rev Access'!$F$7:$FS$310,162,FALSE)),"",VLOOKUP($B133,'[2]1516 Exp_Rev Access'!$F$7:$FS$310,162,FALSE))</f>
        <v>0</v>
      </c>
      <c r="GE133" s="90">
        <f>IF(ISNA(VLOOKUP($B133,'[2]1516 Exp_Rev Access'!$F$7:$FS$310,163,FALSE)),"",VLOOKUP($B133,'[2]1516 Exp_Rev Access'!$F$7:$FS$310,163,FALSE))</f>
        <v>0</v>
      </c>
      <c r="GF133" s="90">
        <f>IF(ISNA(VLOOKUP($B133,'[2]1516 Exp_Rev Access'!$F$7:$FS$310,164,FALSE)),"",VLOOKUP($B133,'[2]1516 Exp_Rev Access'!$F$7:$FS$310,164,FALSE))</f>
        <v>0</v>
      </c>
      <c r="GG133" s="90">
        <f>IF(ISNA(VLOOKUP($B133,'[2]1516 Exp_Rev Access'!$F$7:$FS$310,165,FALSE)),"",VLOOKUP($B133,'[2]1516 Exp_Rev Access'!$F$7:$FS$310,165,FALSE))</f>
        <v>0</v>
      </c>
      <c r="GH133" s="90">
        <f>IF(ISNA(VLOOKUP($B133,'[2]1516 Exp_Rev Access'!$F$7:$FS$310,166,FALSE)),"",VLOOKUP($B133,'[2]1516 Exp_Rev Access'!$F$7:$FS$310,166,FALSE))</f>
        <v>0</v>
      </c>
      <c r="GI133" s="90">
        <f>IF(ISNA(VLOOKUP($B133,'[2]1516 Exp_Rev Access'!$F$7:$FS$310,167,FALSE)),"",VLOOKUP($B133,'[2]1516 Exp_Rev Access'!$F$7:$FS$310,167,FALSE))</f>
        <v>0</v>
      </c>
      <c r="GJ133" s="90">
        <f>IF(ISNA(VLOOKUP($B133,'[2]1516 Exp_Rev Access'!$F$7:$FS$310,168,FALSE)),"",VLOOKUP($B133,'[2]1516 Exp_Rev Access'!$F$7:$FS$310,168,FALSE))</f>
        <v>0</v>
      </c>
      <c r="GK133" s="90">
        <f>IF(ISNA(VLOOKUP($B133,'[2]1516 Exp_Rev Access'!$F$7:$FS$310,169,FALSE)),"",VLOOKUP($B133,'[2]1516 Exp_Rev Access'!$F$7:$FS$310,169,FALSE))</f>
        <v>600</v>
      </c>
      <c r="GL133" s="90">
        <f>IF(ISNA(VLOOKUP($B133,'[2]1516 Exp_Rev Access'!$F$7:$FS$310,170,FALSE)),"",VLOOKUP($B133,'[2]1516 Exp_Rev Access'!$F$7:$FS$310,170,FALSE))</f>
        <v>0</v>
      </c>
      <c r="GM133" s="90">
        <f>IF(ISNA(VLOOKUP($B133,'[2]1516 Exp_Rev Access'!$F$7:$FT$310,171,FALSE)),"",VLOOKUP($B133,'[2]1516 Exp_Rev Access'!$F$7:$FT$310,171,FALSE))</f>
        <v>0</v>
      </c>
      <c r="GN133" s="90">
        <f>IF(ISNA(VLOOKUP($B133,'[2]1516 Exp_Rev Access'!$F$7:$FU$310,172,FALSE)),"",VLOOKUP($B133,'[2]1516 Exp_Rev Access'!$F$7:$FU$310,172,FALSE))</f>
        <v>0</v>
      </c>
      <c r="GO133" s="90">
        <f>IF(ISNA(VLOOKUP($B133,'[2]1516 Exp_Rev Access'!$F$7:$FV$310,173,FALSE)),"",VLOOKUP($B133,'[2]1516 Exp_Rev Access'!$F$7:$FV$310,173,FALSE))</f>
        <v>105238.12</v>
      </c>
      <c r="GP133" s="90">
        <f>IF(ISNA(VLOOKUP($B133,'[2]1516 Exp_Rev Access'!$F$7:$GA$310,174,FALSE)),"",VLOOKUP($B133,'[2]1516 Exp_Rev Access'!$F$7:$GA$310,174,FALSE))</f>
        <v>0</v>
      </c>
      <c r="GQ133" s="90">
        <f>IF(ISNA(VLOOKUP($B133,'[2]1516 Exp_Rev Access'!$F$7:$GA$310,175,FALSE)),"",VLOOKUP($B133,'[2]1516 Exp_Rev Access'!$F$7:$GA$310,175,FALSE))</f>
        <v>0</v>
      </c>
      <c r="GR133" s="90">
        <f>IF(ISNA(VLOOKUP($B133,'[2]1516 Exp_Rev Access'!$F$7:$GA$310,176,FALSE)),"",VLOOKUP($B133,'[2]1516 Exp_Rev Access'!$F$7:$GA$310,176,FALSE))</f>
        <v>0</v>
      </c>
      <c r="GS133" s="90">
        <f>IF(ISNA(VLOOKUP($B133,'[2]1516 Exp_Rev Access'!$F$7:$GA$310,177,FALSE)),"",VLOOKUP($B133,'[2]1516 Exp_Rev Access'!$F$7:$GA$310,177,FALSE))</f>
        <v>0</v>
      </c>
      <c r="GT133" s="90">
        <f>IF(ISNA(VLOOKUP($B133,'[2]1516 Exp_Rev Access'!$F$7:$GA$310,178,FALSE)),"",VLOOKUP($B133,'[2]1516 Exp_Rev Access'!$F$7:$GA$310,178,FALSE))</f>
        <v>0</v>
      </c>
      <c r="GU133" s="53">
        <f t="shared" ref="GU133:GU134" si="344">SUM(FV133:GT133)</f>
        <v>105838.12</v>
      </c>
      <c r="GV133" s="92">
        <f t="shared" ref="GV133:GV134" si="345">GU133/E133</f>
        <v>9.9405766305962415E-3</v>
      </c>
      <c r="GW133" s="125">
        <f t="shared" ref="GW133:GW134" si="346">GU133/D133</f>
        <v>108.57530339868075</v>
      </c>
      <c r="HE133" s="38"/>
      <c r="HF133" s="38"/>
      <c r="HG133" s="38"/>
      <c r="HH133" s="38"/>
      <c r="HI133" s="38"/>
      <c r="HJ133" s="38"/>
      <c r="HK133" s="38"/>
      <c r="HL133" s="38"/>
      <c r="HM133" s="38"/>
      <c r="HN133" s="38"/>
    </row>
    <row r="134" spans="1:222" x14ac:dyDescent="0.2">
      <c r="B134" s="87" t="s">
        <v>356</v>
      </c>
      <c r="C134" s="87" t="s">
        <v>357</v>
      </c>
      <c r="D134" s="88">
        <f>IF(ISNA(VLOOKUP($B134,'[2]1516 enrollment_Rev_Exp by size'!$A$6:$C$325,3,FALSE)),"",VLOOKUP($B134,'[2]1516 enrollment_Rev_Exp by size'!$A$6:$C$325,3,FALSE))</f>
        <v>1379.96</v>
      </c>
      <c r="E134" s="89">
        <v>16286619.789999999</v>
      </c>
      <c r="F134" s="67">
        <f>N134+AM134+AU134+BV134+CE134+FS134+GU134</f>
        <v>16286619.790000001</v>
      </c>
      <c r="G134" s="67">
        <f>F134-E134</f>
        <v>0</v>
      </c>
      <c r="H134" s="90">
        <f>IF(ISNA(VLOOKUP($B134,'[2]1516 Exp_Rev Access'!$F$7:$FS$310,2,FALSE)),"",VLOOKUP($B134,'[2]1516 Exp_Rev Access'!$F$7:$FS$310,2,FALSE))</f>
        <v>3952474.66</v>
      </c>
      <c r="I134" s="90">
        <f>IF(ISNA(VLOOKUP($B134,'[2]1516 Exp_Rev Access'!$F$7:$FS$310,3,FALSE)),"",VLOOKUP($B134,'[2]1516 Exp_Rev Access'!$F$7:$FS$310,3,FALSE))</f>
        <v>33.17</v>
      </c>
      <c r="J134" s="90">
        <f>IF(ISNA(VLOOKUP($B134,'[2]1516 Exp_Rev Access'!$F$7:$FS$310,4,FALSE)),"",VLOOKUP($B134,'[2]1516 Exp_Rev Access'!$F$7:$FS$310,4,FALSE))</f>
        <v>0</v>
      </c>
      <c r="K134" s="90">
        <f>IF(ISNA(VLOOKUP($B134,'[2]1516 Exp_Rev Access'!$F$7:$FS$310,5,FALSE)),"-",VLOOKUP($B134,'[2]1516 Exp_Rev Access'!$F$7:$FS$310,5,FALSE))</f>
        <v>7777.82</v>
      </c>
      <c r="L134" s="90">
        <f>IF(ISNA(VLOOKUP($B134,'[2]1516 Exp_Rev Access'!$F$7:$FS$310,6,FALSE)),"",VLOOKUP($B134,'[2]1516 Exp_Rev Access'!$F$7:$FS$310,6,FALSE))</f>
        <v>0</v>
      </c>
      <c r="M134" s="90">
        <f>IF(ISNA(VLOOKUP($B134,'[2]1516 Exp_Rev Access'!$F$7:$FS$310,7,FALSE)),"",VLOOKUP($B134,'[2]1516 Exp_Rev Access'!$F$7:$FS$310,7,FALSE))</f>
        <v>4733.05</v>
      </c>
      <c r="N134" s="53">
        <f>SUM(H134:M134)</f>
        <v>3965018.6999999997</v>
      </c>
      <c r="O134" s="91">
        <f>N134/E134</f>
        <v>0.24345252428834405</v>
      </c>
      <c r="P134" s="53">
        <f>N134/D134</f>
        <v>2873.285240151888</v>
      </c>
      <c r="Q134" s="90">
        <f>IF(ISNA(VLOOKUP($B134,'[2]1516 Exp_Rev Access'!$F$7:$FS$310,8,FALSE)),"",VLOOKUP($B134,'[2]1516 Exp_Rev Access'!$F$7:$FS$310,8,FALSE))</f>
        <v>0</v>
      </c>
      <c r="R134" s="90">
        <f>IF(ISNA(VLOOKUP($B134,'[2]1516 Exp_Rev Access'!$F$7:$FS$310,9,FALSE)),"",VLOOKUP($B134,'[2]1516 Exp_Rev Access'!$F$7:$FS$310,9,FALSE))</f>
        <v>0</v>
      </c>
      <c r="S134" s="90">
        <f>IF(ISNA(VLOOKUP($B134,'[2]1516 Exp_Rev Access'!$F$7:$FS$310,10,FALSE)),"",VLOOKUP($B134,'[2]1516 Exp_Rev Access'!$F$7:$FS$310,10,FALSE))</f>
        <v>0</v>
      </c>
      <c r="T134" s="90">
        <f>IF(ISNA(VLOOKUP($B134,'[2]1516 Exp_Rev Access'!$F$7:$FS$310,11,FALSE)),"",VLOOKUP($B134,'[2]1516 Exp_Rev Access'!$F$7:$FS$310,11,FALSE))</f>
        <v>0</v>
      </c>
      <c r="U134" s="90">
        <f>IF(ISNA(VLOOKUP($B134,'[2]1516 Exp_Rev Access'!$F$7:$FS$310,12,FALSE)),"",VLOOKUP($B134,'[2]1516 Exp_Rev Access'!$F$7:$FS$310,12,FALSE))</f>
        <v>38503.449999999997</v>
      </c>
      <c r="V134" s="90">
        <f>IF(ISNA(VLOOKUP($B134,'[2]1516 Exp_Rev Access'!$F$7:$FS$310,13,FALSE)),"",VLOOKUP($B134,'[2]1516 Exp_Rev Access'!$F$7:$FS$310,13,FALSE))</f>
        <v>0</v>
      </c>
      <c r="W134" s="90">
        <f>IF(ISNA(VLOOKUP($B134,'[2]1516 Exp_Rev Access'!$F$7:$FS$310,14,FALSE)),"",VLOOKUP($B134,'[2]1516 Exp_Rev Access'!$F$7:$FS$310,14,FALSE))</f>
        <v>0</v>
      </c>
      <c r="X134" s="90">
        <f>IF(ISNA(VLOOKUP($B134,'[2]1516 Exp_Rev Access'!$F$7:$FS$310,15,FALSE)),"",VLOOKUP($B134,'[2]1516 Exp_Rev Access'!$F$7:$FS$310,15,FALSE))</f>
        <v>0</v>
      </c>
      <c r="Y134" s="90">
        <f>IF(ISNA(VLOOKUP($B134,'[2]1516 Exp_Rev Access'!$F$7:$FS$310,16,FALSE)),"",VLOOKUP($B134,'[2]1516 Exp_Rev Access'!$F$7:$FS$310,16,FALSE))</f>
        <v>51776.480000000003</v>
      </c>
      <c r="Z134" s="90">
        <f>IF(ISNA(VLOOKUP($B134,'[2]1516 Exp_Rev Access'!$F$7:$FS$310,17,FALSE)),"",VLOOKUP($B134,'[2]1516 Exp_Rev Access'!$F$7:$FS$310,17,FALSE))</f>
        <v>500</v>
      </c>
      <c r="AA134" s="90">
        <f>IF(ISNA(VLOOKUP($B134,'[2]1516 Exp_Rev Access'!$F$7:$FS$310,18,FALSE)),"",VLOOKUP($B134,'[2]1516 Exp_Rev Access'!$F$7:$FS$310,18,FALSE))</f>
        <v>0</v>
      </c>
      <c r="AB134" s="90">
        <f>IF(ISNA(VLOOKUP($B134,'[2]1516 Exp_Rev Access'!$F$7:$FS$310,19,FALSE)),"",VLOOKUP($B134,'[2]1516 Exp_Rev Access'!$F$7:$FS$310,19,FALSE))</f>
        <v>0</v>
      </c>
      <c r="AC134" s="90">
        <f>IF(ISNA(VLOOKUP($B134,'[2]1516 Exp_Rev Access'!$F$7:$FS$310,20,FALSE)),"",VLOOKUP($B134,'[2]1516 Exp_Rev Access'!$F$7:$FS$310,20,FALSE))</f>
        <v>0</v>
      </c>
      <c r="AD134" s="90">
        <f>IF(ISNA(VLOOKUP($B134,'[2]1516 Exp_Rev Access'!$F$7:$FS$310,21,FALSE)),"",VLOOKUP($B134,'[2]1516 Exp_Rev Access'!$F$7:$FS$310,21,FALSE))</f>
        <v>140142.57</v>
      </c>
      <c r="AE134" s="90">
        <f>IF(ISNA(VLOOKUP($B134,'[2]1516 Exp_Rev Access'!$F$7:$FS$310,22,FALSE)),"",VLOOKUP($B134,'[2]1516 Exp_Rev Access'!$F$7:$FS$310,22,FALSE))</f>
        <v>2686.7</v>
      </c>
      <c r="AF134" s="90">
        <f>IF(ISNA(VLOOKUP($B134,'[2]1516 Exp_Rev Access'!$F$7:$FS$310,23,FALSE)),"",VLOOKUP($B134,'[2]1516 Exp_Rev Access'!$F$7:$FS$310,23,FALSE))</f>
        <v>0</v>
      </c>
      <c r="AG134" s="90">
        <f>IF(ISNA(VLOOKUP($B134,'[2]1516 Exp_Rev Access'!$F$7:$FS$310,24,FALSE)),"",VLOOKUP($B134,'[2]1516 Exp_Rev Access'!$F$7:$FS$310,24,FALSE))</f>
        <v>116141.3</v>
      </c>
      <c r="AH134" s="90">
        <f>IF(ISNA(VLOOKUP($B134,'[2]1516 Exp_Rev Access'!$F$7:$FS$310,25,FALSE)),"",VLOOKUP($B134,'[2]1516 Exp_Rev Access'!$F$7:$FS$310,25,FALSE))</f>
        <v>19.53</v>
      </c>
      <c r="AI134" s="90">
        <f>IF(ISNA(VLOOKUP($B134,'[2]1516 Exp_Rev Access'!$F$7:$FS$310,26,FALSE)),"",VLOOKUP($B134,'[2]1516 Exp_Rev Access'!$F$7:$FS$310,26,FALSE))</f>
        <v>106573.5</v>
      </c>
      <c r="AJ134" s="90">
        <f>IF(ISNA(VLOOKUP($B134,'[2]1516 Exp_Rev Access'!$F$7:$FS$310,27,FALSE)),"",VLOOKUP($B134,'[2]1516 Exp_Rev Access'!$F$7:$FS$310,27,FALSE))</f>
        <v>19655.509999999998</v>
      </c>
      <c r="AK134" s="90">
        <f>IF(ISNA(VLOOKUP($B134,'[2]1516 Exp_Rev Access'!$F$7:$FS$310,28,FALSE)),"",VLOOKUP($B134,'[2]1516 Exp_Rev Access'!$F$7:$FS$310,28,FALSE))</f>
        <v>5652.08</v>
      </c>
      <c r="AL134" s="90">
        <f>IF(ISNA(VLOOKUP($B134,'[2]1516 Exp_Rev Access'!$F$7:$FS$310,29,FALSE)),"",VLOOKUP($B134,'[2]1516 Exp_Rev Access'!$F$7:$FS$310,29,FALSE))</f>
        <v>7046.3</v>
      </c>
      <c r="AM134" s="53">
        <f>SUM(Q134:AL134)</f>
        <v>488697.42000000004</v>
      </c>
      <c r="AN134" s="92">
        <f>AM134/E134</f>
        <v>3.0006067944194335E-2</v>
      </c>
      <c r="AO134" s="68">
        <f>AM134/D134</f>
        <v>354.13883011101774</v>
      </c>
      <c r="AP134" s="90">
        <f>IF(ISNA(VLOOKUP($B134,'[2]1516 Exp_Rev Access'!$F$7:$FS$310,30,FALSE)),"",VLOOKUP($B134,'[2]1516 Exp_Rev Access'!$F$7:$FS$310,30,FALSE))</f>
        <v>8565513.7799999993</v>
      </c>
      <c r="AQ134" s="90">
        <f>IF(ISNA(VLOOKUP($B134,'[2]1516 Exp_Rev Access'!$F$7:$FS$310,31,FALSE)),"",VLOOKUP($B134,'[2]1516 Exp_Rev Access'!$F$7:$FS$310,31,FALSE))</f>
        <v>282983.63</v>
      </c>
      <c r="AR134" s="90">
        <f>IF(ISNA(VLOOKUP($B134,'[2]1516 Exp_Rev Access'!$F$7:$FS$310,32,FALSE)),"",VLOOKUP($B134,'[2]1516 Exp_Rev Access'!$F$7:$FS$310,32,FALSE))</f>
        <v>0</v>
      </c>
      <c r="AS134" s="90">
        <f>IF(ISNA(VLOOKUP($B134,'[2]1516 Exp_Rev Access'!$F$7:$FS$310,33,FALSE)),"",VLOOKUP($B134,'[2]1516 Exp_Rev Access'!$F$7:$FS$310,33,FALSE))</f>
        <v>0</v>
      </c>
      <c r="AT134" s="90">
        <f>IF(ISNA(VLOOKUP($B134,'[2]1516 Exp_Rev Access'!$F$7:$FS$310,34,FALSE)),"",VLOOKUP($B134,'[2]1516 Exp_Rev Access'!$F$7:$FS$310,34,FALSE))</f>
        <v>0</v>
      </c>
      <c r="AU134" s="53">
        <f>SUM(AP134:AT134)</f>
        <v>8848497.4100000001</v>
      </c>
      <c r="AV134" s="93">
        <f>AU134/E134</f>
        <v>0.54329858031271694</v>
      </c>
      <c r="AW134" s="53">
        <f>AU134/D134</f>
        <v>6412.1405040725822</v>
      </c>
      <c r="AX134" s="90">
        <f>IF(ISNA(VLOOKUP($B134,'[2]1516 Exp_Rev Access'!$F$7:$FS$310,35,FALSE)),"",VLOOKUP($B134,'[2]1516 Exp_Rev Access'!$F$7:$FS$310,35,FALSE))</f>
        <v>0</v>
      </c>
      <c r="AY134" s="90">
        <f>IF(ISNA(VLOOKUP($B134,'[2]1516 Exp_Rev Access'!$F$7:$FS$310,36,FALSE)),"",VLOOKUP($B134,'[2]1516 Exp_Rev Access'!$F$7:$FS$310,36,FALSE))</f>
        <v>1106472.44</v>
      </c>
      <c r="AZ134" s="90">
        <f>IF(ISNA(VLOOKUP($B134,'[2]1516 Exp_Rev Access'!$F$7:$FS$310,37,FALSE)),"",VLOOKUP($B134,'[2]1516 Exp_Rev Access'!$F$7:$FS$310,37,FALSE))</f>
        <v>25297.56</v>
      </c>
      <c r="BA134" s="90">
        <f>IF(ISNA(VLOOKUP($B134,'[2]1516 Exp_Rev Access'!$F$7:$FS$310,38,FALSE)),"",VLOOKUP($B134,'[2]1516 Exp_Rev Access'!$F$7:$FS$310,38,FALSE))</f>
        <v>0</v>
      </c>
      <c r="BB134" s="90">
        <f>IF(ISNA(VLOOKUP($B134,'[2]1516 Exp_Rev Access'!$F$7:$FS$310,39,FALSE)),"",VLOOKUP($B134,'[2]1516 Exp_Rev Access'!$F$7:$FS$310,39,FALSE))</f>
        <v>0</v>
      </c>
      <c r="BC134" s="90">
        <f>IF(ISNA(VLOOKUP($B134,'[2]1516 Exp_Rev Access'!$F$7:$FS$310,40,FALSE)),"",VLOOKUP($B134,'[2]1516 Exp_Rev Access'!$F$7:$FS$310,40,FALSE))</f>
        <v>217852.4</v>
      </c>
      <c r="BD134" s="90">
        <f>IF(ISNA(VLOOKUP($B134,'[2]1516 Exp_Rev Access'!$F$7:$FS$310,41,FALSE)),"",VLOOKUP($B134,'[2]1516 Exp_Rev Access'!$F$7:$FS$310,41,FALSE))</f>
        <v>0</v>
      </c>
      <c r="BE134" s="90">
        <f>IF(ISNA(VLOOKUP($B134,'[2]1516 Exp_Rev Access'!$F$7:$FS$310,42,FALSE)),"",VLOOKUP($B134,'[2]1516 Exp_Rev Access'!$F$7:$FS$310,42,FALSE))</f>
        <v>25985.48</v>
      </c>
      <c r="BF134" s="90">
        <f>IF(ISNA(VLOOKUP($B134,'[2]1516 Exp_Rev Access'!$F$7:$FS$310,43,FALSE)),"",VLOOKUP($B134,'[2]1516 Exp_Rev Access'!$F$7:$FS$310,43,FALSE))</f>
        <v>0</v>
      </c>
      <c r="BG134" s="90">
        <f>IF(ISNA(VLOOKUP($B134,'[2]1516 Exp_Rev Access'!$F$7:$FS$310,44,FALSE)),"",VLOOKUP($B134,'[2]1516 Exp_Rev Access'!$F$7:$FS$310,44,FALSE))</f>
        <v>6157.35</v>
      </c>
      <c r="BH134" s="90">
        <f>IF(ISNA(VLOOKUP($B134,'[2]1516 Exp_Rev Access'!$F$7:$FS$310,45,FALSE)),"",VLOOKUP($B134,'[2]1516 Exp_Rev Access'!$F$7:$FS$310,45,FALSE))</f>
        <v>14803.93</v>
      </c>
      <c r="BI134" s="90">
        <f>IF(ISNA(VLOOKUP($B134,'[2]1516 Exp_Rev Access'!$F$7:$FS$310,46,FALSE)),"",VLOOKUP($B134,'[2]1516 Exp_Rev Access'!$F$7:$FS$310,46,FALSE))</f>
        <v>0</v>
      </c>
      <c r="BJ134" s="90">
        <f>IF(ISNA(VLOOKUP($B134,'[2]1516 Exp_Rev Access'!$F$7:$FS$310,47,FALSE)),"",VLOOKUP($B134,'[2]1516 Exp_Rev Access'!$F$7:$FS$310,47,FALSE))</f>
        <v>4072.72</v>
      </c>
      <c r="BK134" s="90">
        <f>IF(ISNA(VLOOKUP($B134,'[2]1516 Exp_Rev Access'!$F$7:$FS$310,48,FALSE)),"",VLOOKUP($B134,'[2]1516 Exp_Rev Access'!$F$7:$FS$310,48,FALSE))</f>
        <v>717621.39</v>
      </c>
      <c r="BL134" s="90">
        <f>IF(ISNA(VLOOKUP($B134,'[2]1516 Exp_Rev Access'!$F$7:$FS$310,49,FALSE)),"",VLOOKUP($B134,'[2]1516 Exp_Rev Access'!$F$7:$FS$310,49,FALSE))</f>
        <v>0</v>
      </c>
      <c r="BM134" s="90">
        <f>IF(ISNA(VLOOKUP($B134,'[2]1516 Exp_Rev Access'!$F$7:$FS$310,50,FALSE)),"",VLOOKUP($B134,'[2]1516 Exp_Rev Access'!$F$7:$FS$310,50,FALSE))</f>
        <v>0</v>
      </c>
      <c r="BN134" s="90">
        <f>IF(ISNA(VLOOKUP($B134,'[2]1516 Exp_Rev Access'!$F$7:$FS$310,51,FALSE)),"",VLOOKUP($B134,'[2]1516 Exp_Rev Access'!$F$7:$FS$310,51,FALSE))</f>
        <v>0</v>
      </c>
      <c r="BO134" s="90">
        <f>IF(ISNA(VLOOKUP($B134,'[2]1516 Exp_Rev Access'!$F$7:$FS$310,52,FALSE)),"",VLOOKUP($B134,'[2]1516 Exp_Rev Access'!$F$7:$FS$310,52,FALSE))</f>
        <v>0</v>
      </c>
      <c r="BP134" s="90">
        <f>IF(ISNA(VLOOKUP($B134,'[2]1516 Exp_Rev Access'!$F$7:$FS$310,53,FALSE)),"",VLOOKUP($B134,'[2]1516 Exp_Rev Access'!$F$7:$FS$310,53,FALSE))</f>
        <v>0</v>
      </c>
      <c r="BQ134" s="90">
        <f>IF(ISNA(VLOOKUP($B134,'[2]1516 Exp_Rev Access'!$F$7:$FS$310,54,FALSE)),"",VLOOKUP($B134,'[2]1516 Exp_Rev Access'!$F$7:$FS$310,54,FALSE))</f>
        <v>0</v>
      </c>
      <c r="BR134" s="90">
        <f>IF(ISNA(VLOOKUP($B134,'[2]1516 Exp_Rev Access'!$F$7:$FS$310,55,FALSE)),"",VLOOKUP($B134,'[2]1516 Exp_Rev Access'!$F$7:$FS$310,55,FALSE))</f>
        <v>0</v>
      </c>
      <c r="BS134" s="90">
        <f>IF(ISNA(VLOOKUP($B134,'[2]1516 Exp_Rev Access'!$F$7:$FS$310,56,FALSE)),"",VLOOKUP($B134,'[2]1516 Exp_Rev Access'!$F$7:$FS$310,56,FALSE))</f>
        <v>0</v>
      </c>
      <c r="BT134" s="90">
        <f>IF(ISNA(VLOOKUP($B134,'[2]1516 Exp_Rev Access'!$F$7:$FS$310,57,FALSE)),"",VLOOKUP($B134,'[2]1516 Exp_Rev Access'!$F$7:$FS$310,57,FALSE))</f>
        <v>0</v>
      </c>
      <c r="BU134" s="90">
        <f>IF(ISNA(VLOOKUP($B134,'[2]1516 Exp_Rev Access'!$F$7:$FS$310,58,FALSE)),"",VLOOKUP($B134,'[2]1516 Exp_Rev Access'!$F$7:$FS$310,58,FALSE))</f>
        <v>0</v>
      </c>
      <c r="BV134" s="53">
        <f>SUM(AX134:BU134)</f>
        <v>2118263.27</v>
      </c>
      <c r="BW134" s="92">
        <f>BV134/E134</f>
        <v>0.1300615657093325</v>
      </c>
      <c r="BX134" s="68">
        <f>BV134/D134</f>
        <v>1535.0178773297775</v>
      </c>
      <c r="BY134" s="90">
        <f>IF(ISNA(VLOOKUP($B134,'[2]1516 Exp_Rev Access'!$F$7:$FS$310,59,FALSE)),"",VLOOKUP($B134,'[2]1516 Exp_Rev Access'!$F$7:$FS$310,59,FALSE))</f>
        <v>0</v>
      </c>
      <c r="BZ134" s="90">
        <f>IF(ISNA(VLOOKUP($B134,'[2]1516 Exp_Rev Access'!$F$7:$FS$310,60,FALSE)),"",VLOOKUP($B134,'[2]1516 Exp_Rev Access'!$F$7:$FS$310,60,FALSE))</f>
        <v>0</v>
      </c>
      <c r="CA134" s="90">
        <f>IF(ISNA(VLOOKUP($B134,'[2]1516 Exp_Rev Access'!$F$7:$FS$310,61,FALSE)),"",VLOOKUP($B134,'[2]1516 Exp_Rev Access'!$F$7:$FS$310,61,FALSE))</f>
        <v>0</v>
      </c>
      <c r="CB134" s="90">
        <f>IF(ISNA(VLOOKUP($B134,'[2]1516 Exp_Rev Access'!$F$7:$FS$310,62,FALSE)),"",VLOOKUP($B134,'[2]1516 Exp_Rev Access'!$F$7:$FS$310,62,FALSE))</f>
        <v>0</v>
      </c>
      <c r="CC134" s="90">
        <f>IF(ISNA(VLOOKUP($B134,'[2]1516 Exp_Rev Access'!$F$7:$FS$310,63,FALSE)),"",VLOOKUP($B134,'[2]1516 Exp_Rev Access'!$F$7:$FS$310,63,FALSE))</f>
        <v>0</v>
      </c>
      <c r="CD134" s="90">
        <f>IF(ISNA(VLOOKUP($B134,'[2]1516 Exp_Rev Access'!$F$7:$FS$310,64,FALSE)),"",VLOOKUP($B134,'[2]1516 Exp_Rev Access'!$F$7:$FS$310,64,FALSE))</f>
        <v>0</v>
      </c>
      <c r="CE134" s="53">
        <f>SUM(BY134:CD134)</f>
        <v>0</v>
      </c>
      <c r="CF134" s="92"/>
      <c r="CG134" s="94">
        <f>CE134/D134</f>
        <v>0</v>
      </c>
      <c r="CH134" s="90">
        <f>IF(ISNA(VLOOKUP($B134,'[2]1516 Exp_Rev Access'!$F$7:$FS$310,65,FALSE)),"",VLOOKUP($B134,'[2]1516 Exp_Rev Access'!$F$7:$FS$310,65,FALSE))</f>
        <v>0</v>
      </c>
      <c r="CI134" s="90">
        <f>IF(ISNA(VLOOKUP($B134,'[2]1516 Exp_Rev Access'!$F$7:$FS$310,66,FALSE)),"",VLOOKUP($B134,'[2]1516 Exp_Rev Access'!$F$7:$FS$310,66,FALSE))</f>
        <v>0</v>
      </c>
      <c r="CJ134" s="90">
        <f>IF(ISNA(VLOOKUP($B134,'[2]1516 Exp_Rev Access'!$F$7:$FS$310,67,FALSE)),"",VLOOKUP($B134,'[2]1516 Exp_Rev Access'!$F$7:$FS$310,67,FALSE))</f>
        <v>0</v>
      </c>
      <c r="CK134" s="90">
        <f>IF(ISNA(VLOOKUP($B134,'[2]1516 Exp_Rev Access'!$F$7:$FS$310,68,FALSE)),"",VLOOKUP($B134,'[2]1516 Exp_Rev Access'!$F$7:$FS$310,68,FALSE))</f>
        <v>0</v>
      </c>
      <c r="CL134" s="90">
        <f>IF(ISNA(VLOOKUP($B134,'[2]1516 Exp_Rev Access'!$F$7:$FS$310,69,FALSE)),"",VLOOKUP($B134,'[2]1516 Exp_Rev Access'!$F$7:$FS$310,69,FALSE))</f>
        <v>0</v>
      </c>
      <c r="CM134" s="90">
        <f>IF(ISNA(VLOOKUP($B134,'[2]1516 Exp_Rev Access'!$F$7:$FS$310,70,FALSE)),"",VLOOKUP($B134,'[2]1516 Exp_Rev Access'!$F$7:$FS$310,70,FALSE))</f>
        <v>0</v>
      </c>
      <c r="CN134" s="90">
        <f>IF(ISNA(VLOOKUP($B134,'[2]1516 Exp_Rev Access'!$F$7:$FS$310,71,FALSE)),"",VLOOKUP($B134,'[2]1516 Exp_Rev Access'!$F$7:$FS$310,71,FALSE))</f>
        <v>0</v>
      </c>
      <c r="CO134" s="90">
        <f>IF(ISNA(VLOOKUP($B134,'[2]1516 Exp_Rev Access'!$F$7:$FS$310,72,FALSE)),"",VLOOKUP($B134,'[2]1516 Exp_Rev Access'!$F$7:$FS$310,72,FALSE))</f>
        <v>0</v>
      </c>
      <c r="CP134" s="90">
        <f>IF(ISNA(VLOOKUP($B134,'[2]1516 Exp_Rev Access'!$F$7:$FS$310,73,FALSE)),"",VLOOKUP($B134,'[2]1516 Exp_Rev Access'!$F$7:$FS$310,73,FALSE))</f>
        <v>0</v>
      </c>
      <c r="CQ134" s="90">
        <f>IF(ISNA(VLOOKUP($B134,'[2]1516 Exp_Rev Access'!$F$7:$FS$310,74,FALSE)),"",VLOOKUP($B134,'[2]1516 Exp_Rev Access'!$F$7:$FS$310,74,FALSE))</f>
        <v>372536</v>
      </c>
      <c r="CR134" s="90">
        <f>IF(ISNA(VLOOKUP($B134,'[2]1516 Exp_Rev Access'!$F$7:$FS$310,75,FALSE)),"",VLOOKUP($B134,'[2]1516 Exp_Rev Access'!$F$7:$FS$310,75,FALSE))</f>
        <v>0</v>
      </c>
      <c r="CS134" s="90">
        <f>IF(ISNA(VLOOKUP($B134,'[2]1516 Exp_Rev Access'!$F$7:$FS$310,76,FALSE)),"",VLOOKUP($B134,'[2]1516 Exp_Rev Access'!$F$7:$FS$310,76,FALSE))</f>
        <v>7512</v>
      </c>
      <c r="CT134" s="90">
        <f>IF(ISNA(VLOOKUP($B134,'[2]1516 Exp_Rev Access'!$F$7:$FS$310,77,FALSE)),"",VLOOKUP($B134,'[2]1516 Exp_Rev Access'!$F$7:$FS$310,77,FALSE))</f>
        <v>0</v>
      </c>
      <c r="CU134" s="90">
        <f>IF(ISNA(VLOOKUP($B134,'[2]1516 Exp_Rev Access'!$F$7:$FS$310,78,FALSE)),"",VLOOKUP($B134,'[2]1516 Exp_Rev Access'!$F$7:$FS$310,78,FALSE))</f>
        <v>219639</v>
      </c>
      <c r="CV134" s="90">
        <f>IF(ISNA(VLOOKUP($B134,'[2]1516 Exp_Rev Access'!$F$7:$FS$310,79,FALSE)),"",VLOOKUP($B134,'[2]1516 Exp_Rev Access'!$F$7:$FS$310,79,FALSE))</f>
        <v>61860.29</v>
      </c>
      <c r="CW134" s="90">
        <f>IF(ISNA(VLOOKUP($B134,'[2]1516 Exp_Rev Access'!$F$7:$FS$310,80,FALSE)),"",VLOOKUP($B134,'[2]1516 Exp_Rev Access'!$F$7:$FS$310,80,FALSE))</f>
        <v>0</v>
      </c>
      <c r="CX134" s="90">
        <f>IF(ISNA(VLOOKUP($B134,'[2]1516 Exp_Rev Access'!$F$7:$FS$310,81,FALSE)),"",VLOOKUP($B134,'[2]1516 Exp_Rev Access'!$F$7:$FS$310,81,FALSE))</f>
        <v>0</v>
      </c>
      <c r="CY134" s="90">
        <f>IF(ISNA(VLOOKUP($B134,'[2]1516 Exp_Rev Access'!$F$7:$FS$310,82,FALSE)),"",VLOOKUP($B134,'[2]1516 Exp_Rev Access'!$F$7:$FS$310,82,FALSE))</f>
        <v>0</v>
      </c>
      <c r="CZ134" s="90">
        <f>IF(ISNA(VLOOKUP($B134,'[2]1516 Exp_Rev Access'!$F$7:$FS$310,83,FALSE)),"",VLOOKUP($B134,'[2]1516 Exp_Rev Access'!$F$7:$FS$310,83,FALSE))</f>
        <v>0</v>
      </c>
      <c r="DA134" s="90">
        <f>IF(ISNA(VLOOKUP($B134,'[2]1516 Exp_Rev Access'!$F$7:$FS$310,84,FALSE)),"",VLOOKUP($B134,'[2]1516 Exp_Rev Access'!$F$7:$FS$310,84,FALSE))</f>
        <v>0</v>
      </c>
      <c r="DB134" s="90">
        <f>IF(ISNA(VLOOKUP($B134,'[2]1516 Exp_Rev Access'!$F$7:$FS$310,85,FALSE)),"",VLOOKUP($B134,'[2]1516 Exp_Rev Access'!$F$7:$FS$310,85,FALSE))</f>
        <v>0</v>
      </c>
      <c r="DC134" s="90">
        <f>IF(ISNA(VLOOKUP($B134,'[2]1516 Exp_Rev Access'!$F$7:$FS$310,86,FALSE)),"",VLOOKUP($B134,'[2]1516 Exp_Rev Access'!$F$7:$FS$310,86,FALSE))</f>
        <v>0</v>
      </c>
      <c r="DD134" s="90">
        <f>IF(ISNA(VLOOKUP($B134,'[2]1516 Exp_Rev Access'!$F$7:$FS$310,87,FALSE)),"",VLOOKUP($B134,'[2]1516 Exp_Rev Access'!$F$7:$FS$310,87,FALSE))</f>
        <v>0</v>
      </c>
      <c r="DE134" s="90">
        <f>IF(ISNA(VLOOKUP($B134,'[2]1516 Exp_Rev Access'!$F$7:$FS$310,88,FALSE)),"",VLOOKUP($B134,'[2]1516 Exp_Rev Access'!$F$7:$FS$310,88,FALSE))</f>
        <v>0</v>
      </c>
      <c r="DF134" s="90">
        <f>IF(ISNA(VLOOKUP($B134,'[2]1516 Exp_Rev Access'!$F$7:$FS$310,89,FALSE)),"",VLOOKUP($B134,'[2]1516 Exp_Rev Access'!$F$7:$FS$310,89,FALSE))</f>
        <v>0</v>
      </c>
      <c r="DG134" s="90">
        <f>IF(ISNA(VLOOKUP($B134,'[2]1516 Exp_Rev Access'!$F$7:$FS$310,90,FALSE)),"",VLOOKUP($B134,'[2]1516 Exp_Rev Access'!$F$7:$FS$310,90,FALSE))</f>
        <v>0</v>
      </c>
      <c r="DH134" s="90">
        <f>IF(ISNA(VLOOKUP($B134,'[2]1516 Exp_Rev Access'!$F$7:$FS$310,91,FALSE)),"",VLOOKUP($B134,'[2]1516 Exp_Rev Access'!$F$7:$FS$310,91,FALSE))</f>
        <v>0</v>
      </c>
      <c r="DI134" s="90">
        <f>IF(ISNA(VLOOKUP($B134,'[2]1516 Exp_Rev Access'!$F$7:$FS$310,92,FALSE)),"",VLOOKUP($B134,'[2]1516 Exp_Rev Access'!$F$7:$FS$310,92,FALSE))</f>
        <v>153455.49</v>
      </c>
      <c r="DJ134" s="90">
        <f>IF(ISNA(VLOOKUP($B134,'[2]1516 Exp_Rev Access'!$F$7:$FS$310,93,FALSE)),"",VLOOKUP($B134,'[2]1516 Exp_Rev Access'!$F$7:$FS$310,93,FALSE))</f>
        <v>0</v>
      </c>
      <c r="DK134" s="90">
        <f>IF(ISNA(VLOOKUP($B134,'[2]1516 Exp_Rev Access'!$F$7:$FS$310,94,FALSE)),"",VLOOKUP($B134,'[2]1516 Exp_Rev Access'!$F$7:$FS$310,94,FALSE))</f>
        <v>0</v>
      </c>
      <c r="DL134" s="90">
        <f>IF(ISNA(VLOOKUP($B134,'[2]1516 Exp_Rev Access'!$F$7:$FS$310,95,FALSE)),"",VLOOKUP($B134,'[2]1516 Exp_Rev Access'!$F$7:$FS$310,95,FALSE))</f>
        <v>0</v>
      </c>
      <c r="DM134" s="90">
        <f>IF(ISNA(VLOOKUP($B134,'[2]1516 Exp_Rev Access'!$F$7:$FS$310,96,FALSE)),"",VLOOKUP($B134,'[2]1516 Exp_Rev Access'!$F$7:$FS$310,96,FALSE))</f>
        <v>0</v>
      </c>
      <c r="DN134" s="90">
        <f>IF(ISNA(VLOOKUP($B134,'[2]1516 Exp_Rev Access'!$F$7:$FS$310,97,FALSE)),"",VLOOKUP($B134,'[2]1516 Exp_Rev Access'!$F$7:$FS$310,97,FALSE))</f>
        <v>0</v>
      </c>
      <c r="DO134" s="90">
        <f>IF(ISNA(VLOOKUP($B134,'[2]1516 Exp_Rev Access'!$F$7:$FS$310,98,FALSE)),"",VLOOKUP($B134,'[2]1516 Exp_Rev Access'!$F$7:$FS$310,98,FALSE))</f>
        <v>0</v>
      </c>
      <c r="DP134" s="90">
        <f>IF(ISNA(VLOOKUP($B134,'[2]1516 Exp_Rev Access'!$F$7:$FS$310,99,FALSE)),"",VLOOKUP($B134,'[2]1516 Exp_Rev Access'!$F$7:$FS$310,99,FALSE))</f>
        <v>0</v>
      </c>
      <c r="DQ134" s="90">
        <f>IF(ISNA(VLOOKUP($B134,'[2]1516 Exp_Rev Access'!$F$7:$FS$310,100,FALSE)),"",VLOOKUP($B134,'[2]1516 Exp_Rev Access'!$F$7:$FS$310,100,FALSE))</f>
        <v>0</v>
      </c>
      <c r="DR134" s="90">
        <f>IF(ISNA(VLOOKUP($B134,'[2]1516 Exp_Rev Access'!$F$7:$FS$310,101,FALSE)),"",VLOOKUP($B134,'[2]1516 Exp_Rev Access'!$F$7:$FS$310,101,FALSE))</f>
        <v>0</v>
      </c>
      <c r="DS134" s="90">
        <f>IF(ISNA(VLOOKUP($B134,'[2]1516 Exp_Rev Access'!$F$7:$FS$310,102,FALSE)),"",VLOOKUP($B134,'[2]1516 Exp_Rev Access'!$F$7:$FS$310,102,FALSE))</f>
        <v>0</v>
      </c>
      <c r="DT134" s="90">
        <f>IF(ISNA(VLOOKUP($B134,'[2]1516 Exp_Rev Access'!$F$7:$FS$310,103,FALSE)),"",VLOOKUP($B134,'[2]1516 Exp_Rev Access'!$F$7:$FS$310,103,FALSE))</f>
        <v>0</v>
      </c>
      <c r="DU134" s="90">
        <f>IF(ISNA(VLOOKUP($B134,'[2]1516 Exp_Rev Access'!$F$7:$FS$310,104,FALSE)),"",VLOOKUP($B134,'[2]1516 Exp_Rev Access'!$F$7:$FS$310,104,FALSE))</f>
        <v>0</v>
      </c>
      <c r="DV134" s="90">
        <f>IF(ISNA(VLOOKUP($B134,'[2]1516 Exp_Rev Access'!$F$7:$FS$310,105,FALSE)),"",VLOOKUP($B134,'[2]1516 Exp_Rev Access'!$F$7:$FS$310,105,FALSE))</f>
        <v>0</v>
      </c>
      <c r="DW134" s="90">
        <f>IF(ISNA(VLOOKUP($B134,'[2]1516 Exp_Rev Access'!$F$7:$FS$310,106,FALSE)),"",VLOOKUP($B134,'[2]1516 Exp_Rev Access'!$F$7:$FS$310,106,FALSE))</f>
        <v>0</v>
      </c>
      <c r="DX134" s="90">
        <f>IF(ISNA(VLOOKUP($B134,'[2]1516 Exp_Rev Access'!$F$7:$FS$310,107,FALSE)),"",VLOOKUP($B134,'[2]1516 Exp_Rev Access'!$F$7:$FS$310,107,FALSE))</f>
        <v>0</v>
      </c>
      <c r="DY134" s="90">
        <f>IF(ISNA(VLOOKUP($B134,'[2]1516 Exp_Rev Access'!$F$7:$FS$310,108,FALSE)),"",VLOOKUP($B134,'[2]1516 Exp_Rev Access'!$F$7:$FS$310,108,FALSE))</f>
        <v>0</v>
      </c>
      <c r="DZ134" s="90">
        <f>IF(ISNA(VLOOKUP($B134,'[2]1516 Exp_Rev Access'!$F$7:$FS$310,109,FALSE)),"",VLOOKUP($B134,'[2]1516 Exp_Rev Access'!$F$7:$FS$310,109,FALSE))</f>
        <v>0</v>
      </c>
      <c r="EA134" s="90">
        <f>IF(ISNA(VLOOKUP($B134,'[2]1516 Exp_Rev Access'!$F$7:$FS$310,110,FALSE)),"",VLOOKUP($B134,'[2]1516 Exp_Rev Access'!$F$7:$FS$310,110,FALSE))</f>
        <v>0</v>
      </c>
      <c r="EB134" s="90">
        <f>IF(ISNA(VLOOKUP($B134,'[2]1516 Exp_Rev Access'!$F$7:$FS$310,111,FALSE)),"",VLOOKUP($B134,'[2]1516 Exp_Rev Access'!$F$7:$FS$310,111,FALSE))</f>
        <v>0</v>
      </c>
      <c r="EC134" s="90">
        <f>IF(ISNA(VLOOKUP($B134,'[2]1516 Exp_Rev Access'!$F$7:$FS$310,112,FALSE)),"",VLOOKUP($B134,'[2]1516 Exp_Rev Access'!$F$7:$FS$310,112,FALSE))</f>
        <v>0</v>
      </c>
      <c r="ED134" s="90">
        <f>IF(ISNA(VLOOKUP($B134,'[2]1516 Exp_Rev Access'!$F$7:$FS$310,113,FALSE)),"",VLOOKUP($B134,'[2]1516 Exp_Rev Access'!$F$7:$FS$310,113,FALSE))</f>
        <v>0</v>
      </c>
      <c r="EE134" s="90">
        <f>IF(ISNA(VLOOKUP($B134,'[2]1516 Exp_Rev Access'!$F$7:$FS$310,114,FALSE)),"",VLOOKUP($B134,'[2]1516 Exp_Rev Access'!$F$7:$FS$310,114,FALSE))</f>
        <v>0</v>
      </c>
      <c r="EF134" s="90">
        <f>IF(ISNA(VLOOKUP($B134,'[2]1516 Exp_Rev Access'!$F$7:$FS$310,115,FALSE)),"",VLOOKUP($B134,'[2]1516 Exp_Rev Access'!$F$7:$FS$310,115,FALSE))</f>
        <v>0</v>
      </c>
      <c r="EG134" s="90">
        <f>IF(ISNA(VLOOKUP($B134,'[2]1516 Exp_Rev Access'!$F$7:$FS$310,116,FALSE)),"",VLOOKUP($B134,'[2]1516 Exp_Rev Access'!$F$7:$FS$310,116,FALSE))</f>
        <v>0</v>
      </c>
      <c r="EH134" s="90">
        <f>IF(ISNA(VLOOKUP($B134,'[2]1516 Exp_Rev Access'!$F$7:$FS$310,117,FALSE)),"",VLOOKUP($B134,'[2]1516 Exp_Rev Access'!$F$7:$FS$310,117,FALSE))</f>
        <v>0</v>
      </c>
      <c r="EI134" s="90">
        <f>IF(ISNA(VLOOKUP($B134,'[2]1516 Exp_Rev Access'!$F$7:$FS$310,118,FALSE)),"",VLOOKUP($B134,'[2]1516 Exp_Rev Access'!$F$7:$FS$310,118,FALSE))</f>
        <v>0</v>
      </c>
      <c r="EJ134" s="90">
        <f>IF(ISNA(VLOOKUP($B134,'[2]1516 Exp_Rev Access'!$F$7:$FS$310,119,FALSE)),"",VLOOKUP($B134,'[2]1516 Exp_Rev Access'!$F$7:$FS$310,119,FALSE))</f>
        <v>0</v>
      </c>
      <c r="EK134" s="90">
        <f>IF(ISNA(VLOOKUP($B134,'[2]1516 Exp_Rev Access'!$F$7:$FS$310,120,FALSE)),"",VLOOKUP($B134,'[2]1516 Exp_Rev Access'!$F$7:$FS$310,120,FALSE))</f>
        <v>0</v>
      </c>
      <c r="EL134" s="90">
        <f>IF(ISNA(VLOOKUP($B134,'[2]1516 Exp_Rev Access'!$F$7:$FS$310,121,FALSE)),"",VLOOKUP($B134,'[2]1516 Exp_Rev Access'!$F$7:$FS$310,121,FALSE))</f>
        <v>0</v>
      </c>
      <c r="EM134" s="90">
        <f>IF(ISNA(VLOOKUP($B134,'[2]1516 Exp_Rev Access'!$F$7:$FS$310,122,FALSE)),"",VLOOKUP($B134,'[2]1516 Exp_Rev Access'!$F$7:$FS$310,122,FALSE))</f>
        <v>0</v>
      </c>
      <c r="EN134" s="90">
        <f>IF(ISNA(VLOOKUP($B134,'[2]1516 Exp_Rev Access'!$F$7:$FS$310,123,FALSE)),"",VLOOKUP($B134,'[2]1516 Exp_Rev Access'!$F$7:$FS$310,123,FALSE))</f>
        <v>0</v>
      </c>
      <c r="EO134" s="90">
        <f>IF(ISNA(VLOOKUP($B134,'[2]1516 Exp_Rev Access'!$F$7:$FS$310,124,FALSE)),"",VLOOKUP($B134,'[2]1516 Exp_Rev Access'!$F$7:$FS$310,124,FALSE))</f>
        <v>0</v>
      </c>
      <c r="EP134" s="90">
        <f>IF(ISNA(VLOOKUP($B134,'[2]1516 Exp_Rev Access'!$F$7:$FS$310,125,FALSE)),"",VLOOKUP($B134,'[2]1516 Exp_Rev Access'!$F$7:$FS$310,125,FALSE))</f>
        <v>0</v>
      </c>
      <c r="EQ134" s="90">
        <f>IF(ISNA(VLOOKUP($B134,'[2]1516 Exp_Rev Access'!$F$7:$FS$310,126,FALSE)),"",VLOOKUP($B134,'[2]1516 Exp_Rev Access'!$F$7:$FS$310,126,FALSE))</f>
        <v>0</v>
      </c>
      <c r="ER134" s="90">
        <f>IF(ISNA(VLOOKUP($B134,'[2]1516 Exp_Rev Access'!$F$7:$FS$310,127,FALSE)),"",VLOOKUP($B134,'[2]1516 Exp_Rev Access'!$F$7:$FS$310,127,FALSE))</f>
        <v>0</v>
      </c>
      <c r="ES134" s="90">
        <f>IF(ISNA(VLOOKUP($B134,'[2]1516 Exp_Rev Access'!$F$7:$FS$310,128,FALSE)),"",VLOOKUP($B134,'[2]1516 Exp_Rev Access'!$F$7:$FS$310,128,FALSE))</f>
        <v>0</v>
      </c>
      <c r="ET134" s="90">
        <f>IF(ISNA(VLOOKUP($B134,'[2]1516 Exp_Rev Access'!$F$7:$FS$310,129,FALSE)),"",VLOOKUP($B134,'[2]1516 Exp_Rev Access'!$F$7:$FS$310,129,FALSE))</f>
        <v>0</v>
      </c>
      <c r="EU134" s="90">
        <f>IF(ISNA(VLOOKUP($B134,'[2]1516 Exp_Rev Access'!$F$7:$FS$310,130,FALSE)),"",VLOOKUP($B134,'[2]1516 Exp_Rev Access'!$F$7:$FS$310,130,FALSE))</f>
        <v>0</v>
      </c>
      <c r="EV134" s="90">
        <f>IF(ISNA(VLOOKUP($B134,'[2]1516 Exp_Rev Access'!$F$7:$FS$310,131,FALSE)),"",VLOOKUP($B134,'[2]1516 Exp_Rev Access'!$F$7:$FS$310,131,FALSE))</f>
        <v>0</v>
      </c>
      <c r="EW134" s="90">
        <f>IF(ISNA(VLOOKUP($B134,'[2]1516 Exp_Rev Access'!$F$7:$FS$310,132,FALSE)),"",VLOOKUP($B134,'[2]1516 Exp_Rev Access'!$F$7:$FS$310,132,FALSE))</f>
        <v>0</v>
      </c>
      <c r="EX134" s="90">
        <f>IF(ISNA(VLOOKUP($B134,'[2]1516 Exp_Rev Access'!$F$7:$FS$310,133,FALSE)),"",VLOOKUP($B134,'[2]1516 Exp_Rev Access'!$F$7:$FS$310,133,FALSE))</f>
        <v>0</v>
      </c>
      <c r="EY134" s="90">
        <f>IF(ISNA(VLOOKUP($B134,'[2]1516 Exp_Rev Access'!$F$7:$FS$310,134,FALSE)),"",VLOOKUP($B134,'[2]1516 Exp_Rev Access'!$F$7:$FS$310,134,FALSE))</f>
        <v>0</v>
      </c>
      <c r="EZ134" s="90">
        <f>IF(ISNA(VLOOKUP($B134,'[2]1516 Exp_Rev Access'!$F$7:$FS$310,135,FALSE)),"",VLOOKUP($B134,'[2]1516 Exp_Rev Access'!$F$7:$FS$310,135,FALSE))</f>
        <v>0</v>
      </c>
      <c r="FA134" s="90">
        <f>IF(ISNA(VLOOKUP($B134,'[2]1516 Exp_Rev Access'!$F$7:$FS$310,136,FALSE)),"",VLOOKUP($B134,'[2]1516 Exp_Rev Access'!$F$7:$FS$310,136,FALSE))</f>
        <v>0</v>
      </c>
      <c r="FB134" s="90">
        <f>IF(ISNA(VLOOKUP($B134,'[2]1516 Exp_Rev Access'!$F$7:$FS$310,137,FALSE)),"",VLOOKUP($B134,'[2]1516 Exp_Rev Access'!$F$7:$FS$310,137,FALSE))</f>
        <v>0</v>
      </c>
      <c r="FC134" s="90">
        <f>IF(ISNA(VLOOKUP($B134,'[2]1516 Exp_Rev Access'!$F$7:$FS$310,138,FALSE)),"",VLOOKUP($B134,'[2]1516 Exp_Rev Access'!$F$7:$FS$310,138,FALSE))</f>
        <v>0</v>
      </c>
      <c r="FD134" s="90">
        <f>IF(ISNA(VLOOKUP($B134,'[2]1516 Exp_Rev Access'!$F$7:$FS$310,139,FALSE)),"",VLOOKUP($B134,'[2]1516 Exp_Rev Access'!$F$7:$FS$310,139,FALSE))</f>
        <v>0</v>
      </c>
      <c r="FE134" s="90">
        <f>IF(ISNA(VLOOKUP($B134,'[2]1516 Exp_Rev Access'!$F$7:$FS$310,140,FALSE)),"",VLOOKUP($B134,'[2]1516 Exp_Rev Access'!$F$7:$FS$310,140,FALSE))</f>
        <v>0</v>
      </c>
      <c r="FF134" s="90">
        <f>IF(ISNA(VLOOKUP($B134,'[2]1516 Exp_Rev Access'!$F$7:$FS$310,141,FALSE)),"",VLOOKUP($B134,'[2]1516 Exp_Rev Access'!$F$7:$FS$310,141,FALSE))</f>
        <v>0</v>
      </c>
      <c r="FG134" s="90">
        <f>IF(ISNA(VLOOKUP($B134,'[2]1516 Exp_Rev Access'!$F$7:$FS$310,142,FALSE)),"",VLOOKUP($B134,'[2]1516 Exp_Rev Access'!$F$7:$FS$310,142,FALSE))</f>
        <v>0</v>
      </c>
      <c r="FH134" s="90">
        <f>IF(ISNA(VLOOKUP($B134,'[2]1516 Exp_Rev Access'!$F$7:$FS$310,143,FALSE)),"",VLOOKUP($B134,'[2]1516 Exp_Rev Access'!$F$7:$FS$310,143,FALSE))</f>
        <v>0</v>
      </c>
      <c r="FI134" s="90">
        <f>IF(ISNA(VLOOKUP($B134,'[2]1516 Exp_Rev Access'!$F$7:$FS$310,144,FALSE)),"",VLOOKUP($B134,'[2]1516 Exp_Rev Access'!$F$7:$FS$310,144,FALSE))</f>
        <v>0</v>
      </c>
      <c r="FJ134" s="90">
        <f>IF(ISNA(VLOOKUP($B134,'[2]1516 Exp_Rev Access'!$F$7:$FS$310,145,FALSE)),"",VLOOKUP($B134,'[2]1516 Exp_Rev Access'!$F$7:$FS$310,145,FALSE))</f>
        <v>0</v>
      </c>
      <c r="FK134" s="90">
        <f>IF(ISNA(VLOOKUP($B134,'[2]1516 Exp_Rev Access'!$F$7:$FS$310,146,FALSE)),"",VLOOKUP($B134,'[2]1516 Exp_Rev Access'!$F$7:$FS$310,146,FALSE))</f>
        <v>0</v>
      </c>
      <c r="FL134" s="90">
        <f>IF(ISNA(VLOOKUP($B134,'[2]1516 Exp_Rev Access'!$F$7:$FS$310,1147,FALSE)),"",VLOOKUP($B134,'[2]1516 Exp_Rev Access'!$F$7:$FS$310,147,FALSE))</f>
        <v>0</v>
      </c>
      <c r="FM134" s="90">
        <f>IF(ISNA(VLOOKUP($B134,'[2]1516 Exp_Rev Access'!$F$7:$FS$310,148,FALSE)),"",VLOOKUP($B134,'[2]1516 Exp_Rev Access'!$F$7:$FS$310,148,FALSE))</f>
        <v>0</v>
      </c>
      <c r="FN134" s="90">
        <f>IF(ISNA(VLOOKUP($B134,'[2]1516 Exp_Rev Access'!$F$7:$FS$310,149,FALSE)),"",VLOOKUP($B134,'[2]1516 Exp_Rev Access'!$F$7:$FS$310,149,FALSE))</f>
        <v>0</v>
      </c>
      <c r="FO134" s="90">
        <f>IF(ISNA(VLOOKUP($B134,'[2]1516 Exp_Rev Access'!$F$7:$FS$310,150,FALSE)),"",VLOOKUP($B134,'[2]1516 Exp_Rev Access'!$F$7:$FS$310,150,FALSE))</f>
        <v>0</v>
      </c>
      <c r="FP134" s="90">
        <f>IF(ISNA(VLOOKUP($B134,'[2]1516 Exp_Rev Access'!$F$7:$FS$310,151,FALSE)),"",VLOOKUP($B134,'[2]1516 Exp_Rev Access'!$F$7:$FS$310,151,FALSE))</f>
        <v>0</v>
      </c>
      <c r="FQ134" s="90">
        <f>IF(ISNA(VLOOKUP($B134,'[2]1516 Exp_Rev Access'!$F$7:$FS$310,152,FALSE)),"",VLOOKUP($B134,'[2]1516 Exp_Rev Access'!$F$7:$FS$310,152,FALSE))</f>
        <v>0</v>
      </c>
      <c r="FR134" s="90">
        <f>IF(ISNA(VLOOKUP($B134,'[2]1516 Exp_Rev Access'!$F$7:$FS$310,153,FALSE)),"",VLOOKUP($B134,'[2]1516 Exp_Rev Access'!$F$7:$FS$310,153,FALSE))</f>
        <v>21317.61</v>
      </c>
      <c r="FS134" s="53">
        <f>SUM(CH134:FR134)</f>
        <v>836320.39</v>
      </c>
      <c r="FT134" s="92">
        <f>FS134/E134</f>
        <v>5.1350151276540607E-2</v>
      </c>
      <c r="FU134" s="95">
        <f>FS134/D134</f>
        <v>606.04683469086058</v>
      </c>
      <c r="FV134" s="90">
        <f>IF(ISNA(VLOOKUP($B134,'[2]1516 Exp_Rev Access'!$F$7:$FS$310,154,FALSE)),"",VLOOKUP($B134,'[2]1516 Exp_Rev Access'!$F$7:$FS$310,154,FALSE))</f>
        <v>0</v>
      </c>
      <c r="FW134" s="90">
        <f>IF(ISNA(VLOOKUP($B134,'[2]1516 Exp_Rev Access'!$F$7:$FS$310,155,FALSE)),"",VLOOKUP($B134,'[2]1516 Exp_Rev Access'!$F$7:$FS$310,155,FALSE))</f>
        <v>0</v>
      </c>
      <c r="FX134" s="90">
        <f>IF(ISNA(VLOOKUP($B134,'[2]1516 Exp_Rev Access'!$F$7:$FS$310,156,FALSE)),"",VLOOKUP($B134,'[2]1516 Exp_Rev Access'!$F$7:$FS$310,156,FALSE))</f>
        <v>0</v>
      </c>
      <c r="FY134" s="90">
        <f>IF(ISNA(VLOOKUP($B134,'[2]1516 Exp_Rev Access'!$F$7:$FS$310,157,FALSE)),"",VLOOKUP($B134,'[2]1516 Exp_Rev Access'!$F$7:$FS$310,157,FALSE))</f>
        <v>0</v>
      </c>
      <c r="FZ134" s="90">
        <f>IF(ISNA(VLOOKUP($B134,'[2]1516 Exp_Rev Access'!$F$7:$FS$310,158,FALSE)),"",VLOOKUP($B134,'[2]1516 Exp_Rev Access'!$F$7:$FS$310,158,FALSE))</f>
        <v>0</v>
      </c>
      <c r="GA134" s="90">
        <f>IF(ISNA(VLOOKUP($B134,'[2]1516 Exp_Rev Access'!$F$7:$FS$310,159,FALSE)),"",VLOOKUP($B134,'[2]1516 Exp_Rev Access'!$F$7:$FS$310,159,FALSE))</f>
        <v>0</v>
      </c>
      <c r="GB134" s="90">
        <f>IF(ISNA(VLOOKUP($B134,'[2]1516 Exp_Rev Access'!$F$7:$FS$310,160,FALSE)),"",VLOOKUP($B134,'[2]1516 Exp_Rev Access'!$F$7:$FS$310,160,FALSE))</f>
        <v>0</v>
      </c>
      <c r="GC134" s="90">
        <f>IF(ISNA(VLOOKUP($B134,'[2]1516 Exp_Rev Access'!$F$7:$FS$310,161,FALSE)),"",VLOOKUP($B134,'[2]1516 Exp_Rev Access'!$F$7:$FS$310,161,FALSE))</f>
        <v>0</v>
      </c>
      <c r="GD134" s="90">
        <f>IF(ISNA(VLOOKUP($B134,'[2]1516 Exp_Rev Access'!$F$7:$FS$310,162,FALSE)),"",VLOOKUP($B134,'[2]1516 Exp_Rev Access'!$F$7:$FS$310,162,FALSE))</f>
        <v>0</v>
      </c>
      <c r="GE134" s="90">
        <f>IF(ISNA(VLOOKUP($B134,'[2]1516 Exp_Rev Access'!$F$7:$FS$310,163,FALSE)),"",VLOOKUP($B134,'[2]1516 Exp_Rev Access'!$F$7:$FS$310,163,FALSE))</f>
        <v>0</v>
      </c>
      <c r="GF134" s="90">
        <f>IF(ISNA(VLOOKUP($B134,'[2]1516 Exp_Rev Access'!$F$7:$FS$310,164,FALSE)),"",VLOOKUP($B134,'[2]1516 Exp_Rev Access'!$F$7:$FS$310,164,FALSE))</f>
        <v>0</v>
      </c>
      <c r="GG134" s="90">
        <f>IF(ISNA(VLOOKUP($B134,'[2]1516 Exp_Rev Access'!$F$7:$FS$310,165,FALSE)),"",VLOOKUP($B134,'[2]1516 Exp_Rev Access'!$F$7:$FS$310,165,FALSE))</f>
        <v>0</v>
      </c>
      <c r="GH134" s="90">
        <f>IF(ISNA(VLOOKUP($B134,'[2]1516 Exp_Rev Access'!$F$7:$FS$310,166,FALSE)),"",VLOOKUP($B134,'[2]1516 Exp_Rev Access'!$F$7:$FS$310,166,FALSE))</f>
        <v>29022.6</v>
      </c>
      <c r="GI134" s="90">
        <f>IF(ISNA(VLOOKUP($B134,'[2]1516 Exp_Rev Access'!$F$7:$FS$310,167,FALSE)),"",VLOOKUP($B134,'[2]1516 Exp_Rev Access'!$F$7:$FS$310,167,FALSE))</f>
        <v>0</v>
      </c>
      <c r="GJ134" s="90">
        <f>IF(ISNA(VLOOKUP($B134,'[2]1516 Exp_Rev Access'!$F$7:$FS$310,168,FALSE)),"",VLOOKUP($B134,'[2]1516 Exp_Rev Access'!$F$7:$FS$310,168,FALSE))</f>
        <v>0</v>
      </c>
      <c r="GK134" s="90">
        <f>IF(ISNA(VLOOKUP($B134,'[2]1516 Exp_Rev Access'!$F$7:$FS$310,169,FALSE)),"",VLOOKUP($B134,'[2]1516 Exp_Rev Access'!$F$7:$FS$310,169,FALSE))</f>
        <v>800</v>
      </c>
      <c r="GL134" s="90">
        <f>IF(ISNA(VLOOKUP($B134,'[2]1516 Exp_Rev Access'!$F$7:$FS$310,170,FALSE)),"",VLOOKUP($B134,'[2]1516 Exp_Rev Access'!$F$7:$FS$310,170,FALSE))</f>
        <v>0</v>
      </c>
      <c r="GM134" s="90">
        <f>IF(ISNA(VLOOKUP($B134,'[2]1516 Exp_Rev Access'!$F$7:$FT$310,171,FALSE)),"",VLOOKUP($B134,'[2]1516 Exp_Rev Access'!$F$7:$FT$310,171,FALSE))</f>
        <v>0</v>
      </c>
      <c r="GN134" s="90">
        <f>IF(ISNA(VLOOKUP($B134,'[2]1516 Exp_Rev Access'!$F$7:$FU$310,172,FALSE)),"",VLOOKUP($B134,'[2]1516 Exp_Rev Access'!$F$7:$FU$310,172,FALSE))</f>
        <v>0</v>
      </c>
      <c r="GO134" s="90">
        <f>IF(ISNA(VLOOKUP($B134,'[2]1516 Exp_Rev Access'!$F$7:$FV$310,173,FALSE)),"",VLOOKUP($B134,'[2]1516 Exp_Rev Access'!$F$7:$FV$310,173,FALSE))</f>
        <v>0</v>
      </c>
      <c r="GP134" s="90">
        <f>IF(ISNA(VLOOKUP($B134,'[2]1516 Exp_Rev Access'!$F$7:$GA$310,174,FALSE)),"",VLOOKUP($B134,'[2]1516 Exp_Rev Access'!$F$7:$GA$310,174,FALSE))</f>
        <v>0</v>
      </c>
      <c r="GQ134" s="90">
        <f>IF(ISNA(VLOOKUP($B134,'[2]1516 Exp_Rev Access'!$F$7:$GA$310,175,FALSE)),"",VLOOKUP($B134,'[2]1516 Exp_Rev Access'!$F$7:$GA$310,175,FALSE))</f>
        <v>0</v>
      </c>
      <c r="GR134" s="90">
        <f>IF(ISNA(VLOOKUP($B134,'[2]1516 Exp_Rev Access'!$F$7:$GA$310,176,FALSE)),"",VLOOKUP($B134,'[2]1516 Exp_Rev Access'!$F$7:$GA$310,176,FALSE))</f>
        <v>0</v>
      </c>
      <c r="GS134" s="90">
        <f>IF(ISNA(VLOOKUP($B134,'[2]1516 Exp_Rev Access'!$F$7:$GA$310,177,FALSE)),"",VLOOKUP($B134,'[2]1516 Exp_Rev Access'!$F$7:$GA$310,177,FALSE))</f>
        <v>0</v>
      </c>
      <c r="GT134" s="90">
        <f>IF(ISNA(VLOOKUP($B134,'[2]1516 Exp_Rev Access'!$F$7:$GA$310,178,FALSE)),"",VLOOKUP($B134,'[2]1516 Exp_Rev Access'!$F$7:$GA$310,178,FALSE))</f>
        <v>0</v>
      </c>
      <c r="GU134" s="53">
        <f t="shared" si="344"/>
        <v>29822.6</v>
      </c>
      <c r="GV134" s="92">
        <f t="shared" si="345"/>
        <v>1.8311104688715767E-3</v>
      </c>
      <c r="GW134" s="125">
        <f t="shared" si="346"/>
        <v>21.611206121916577</v>
      </c>
    </row>
    <row r="135" spans="1:222" x14ac:dyDescent="0.2">
      <c r="A135" s="99"/>
      <c r="B135" s="100"/>
      <c r="C135" s="100" t="s">
        <v>185</v>
      </c>
      <c r="D135" s="101">
        <f>SUM(D132:D134)</f>
        <v>8136.2200000000021</v>
      </c>
      <c r="E135" s="102">
        <f>SUM(E132:E134)</f>
        <v>89182278.469999999</v>
      </c>
      <c r="F135" s="103">
        <f>SUM(F132:F134)</f>
        <v>89182278.470000014</v>
      </c>
      <c r="G135" s="68">
        <f>F135-E135</f>
        <v>0</v>
      </c>
      <c r="H135" s="103">
        <f>SUM(H132:H134)</f>
        <v>13957034.58</v>
      </c>
      <c r="I135" s="103">
        <f t="shared" ref="I135:N135" si="347">SUM(I132:I134)</f>
        <v>33.17</v>
      </c>
      <c r="J135" s="103">
        <f t="shared" si="347"/>
        <v>0</v>
      </c>
      <c r="K135" s="103">
        <f t="shared" si="347"/>
        <v>15629.619999999999</v>
      </c>
      <c r="L135" s="103">
        <f t="shared" si="347"/>
        <v>0</v>
      </c>
      <c r="M135" s="103">
        <f t="shared" si="347"/>
        <v>11277.630000000001</v>
      </c>
      <c r="N135" s="103">
        <f t="shared" si="347"/>
        <v>13983975</v>
      </c>
      <c r="O135" s="69">
        <f>N135/E135</f>
        <v>0.15680217235876145</v>
      </c>
      <c r="P135" s="103">
        <f>N135/D135</f>
        <v>1718.731179835353</v>
      </c>
      <c r="Q135" s="103">
        <f t="shared" ref="Q135:AM135" si="348">SUM(Q132:Q134)</f>
        <v>90481</v>
      </c>
      <c r="R135" s="103">
        <f t="shared" si="348"/>
        <v>0</v>
      </c>
      <c r="S135" s="103">
        <f t="shared" si="348"/>
        <v>0</v>
      </c>
      <c r="T135" s="103">
        <f t="shared" si="348"/>
        <v>0</v>
      </c>
      <c r="U135" s="103">
        <f t="shared" si="348"/>
        <v>38503.449999999997</v>
      </c>
      <c r="V135" s="103">
        <f t="shared" si="348"/>
        <v>3200</v>
      </c>
      <c r="W135" s="103">
        <f t="shared" si="348"/>
        <v>0</v>
      </c>
      <c r="X135" s="103">
        <f t="shared" si="348"/>
        <v>0</v>
      </c>
      <c r="Y135" s="103">
        <f t="shared" si="348"/>
        <v>91374.23000000001</v>
      </c>
      <c r="Z135" s="103">
        <f t="shared" si="348"/>
        <v>1430</v>
      </c>
      <c r="AA135" s="103">
        <f t="shared" si="348"/>
        <v>0</v>
      </c>
      <c r="AB135" s="103">
        <f t="shared" si="348"/>
        <v>0</v>
      </c>
      <c r="AC135" s="103">
        <f t="shared" si="348"/>
        <v>0</v>
      </c>
      <c r="AD135" s="103">
        <f t="shared" si="348"/>
        <v>951736.86999999988</v>
      </c>
      <c r="AE135" s="103">
        <f t="shared" si="348"/>
        <v>15614.09</v>
      </c>
      <c r="AF135" s="103">
        <f t="shared" si="348"/>
        <v>1160.05</v>
      </c>
      <c r="AG135" s="103">
        <f t="shared" si="348"/>
        <v>194483.95</v>
      </c>
      <c r="AH135" s="103">
        <f t="shared" si="348"/>
        <v>8425.84</v>
      </c>
      <c r="AI135" s="103">
        <f t="shared" si="348"/>
        <v>167352.01</v>
      </c>
      <c r="AJ135" s="103">
        <f t="shared" si="348"/>
        <v>19655.509999999998</v>
      </c>
      <c r="AK135" s="103">
        <f t="shared" si="348"/>
        <v>304768.43</v>
      </c>
      <c r="AL135" s="103">
        <f>SUM(AL132:AL134)</f>
        <v>20875.61</v>
      </c>
      <c r="AM135" s="103">
        <f t="shared" si="348"/>
        <v>1909061.04</v>
      </c>
      <c r="AN135" s="71">
        <f>AM135/E135</f>
        <v>2.1406282422378214E-2</v>
      </c>
      <c r="AO135" s="70">
        <f>AM135/D135</f>
        <v>234.6373426480601</v>
      </c>
      <c r="AP135" s="103">
        <f t="shared" ref="AP135:AU135" si="349">SUM(AP132:AP134)</f>
        <v>47962276.170000002</v>
      </c>
      <c r="AQ135" s="103">
        <f t="shared" si="349"/>
        <v>1825032.1800000002</v>
      </c>
      <c r="AR135" s="103">
        <f t="shared" si="349"/>
        <v>2015419.2</v>
      </c>
      <c r="AS135" s="103">
        <f t="shared" si="349"/>
        <v>0</v>
      </c>
      <c r="AT135" s="103">
        <f t="shared" si="349"/>
        <v>0</v>
      </c>
      <c r="AU135" s="103">
        <f t="shared" si="349"/>
        <v>51802727.549999997</v>
      </c>
      <c r="AV135" s="73">
        <f>AU135/E135</f>
        <v>0.58086346793018862</v>
      </c>
      <c r="AW135" s="103">
        <f>AU135/D135</f>
        <v>6366.9280759369813</v>
      </c>
      <c r="AX135" s="103">
        <f t="shared" ref="AX135:BV135" si="350">SUM(AX132:AX134)</f>
        <v>0</v>
      </c>
      <c r="AY135" s="103">
        <f t="shared" si="350"/>
        <v>6837754.5999999996</v>
      </c>
      <c r="AZ135" s="103">
        <f t="shared" si="350"/>
        <v>498303.89999999997</v>
      </c>
      <c r="BA135" s="103">
        <f t="shared" si="350"/>
        <v>0</v>
      </c>
      <c r="BB135" s="103">
        <f t="shared" si="350"/>
        <v>0</v>
      </c>
      <c r="BC135" s="103">
        <f t="shared" si="350"/>
        <v>1434411.01</v>
      </c>
      <c r="BD135" s="103">
        <f t="shared" si="350"/>
        <v>113899.84</v>
      </c>
      <c r="BE135" s="103">
        <f t="shared" si="350"/>
        <v>272293.45</v>
      </c>
      <c r="BF135" s="103">
        <f t="shared" si="350"/>
        <v>0</v>
      </c>
      <c r="BG135" s="103">
        <f t="shared" si="350"/>
        <v>221911.97</v>
      </c>
      <c r="BH135" s="103">
        <f t="shared" si="350"/>
        <v>78858.81</v>
      </c>
      <c r="BI135" s="103">
        <f t="shared" si="350"/>
        <v>0</v>
      </c>
      <c r="BJ135" s="103">
        <f t="shared" si="350"/>
        <v>68176.960000000006</v>
      </c>
      <c r="BK135" s="103">
        <f t="shared" si="350"/>
        <v>2589646.5499999998</v>
      </c>
      <c r="BL135" s="103">
        <f t="shared" si="350"/>
        <v>0</v>
      </c>
      <c r="BM135" s="103">
        <f t="shared" si="350"/>
        <v>0</v>
      </c>
      <c r="BN135" s="103">
        <f t="shared" si="350"/>
        <v>0</v>
      </c>
      <c r="BO135" s="103">
        <f t="shared" si="350"/>
        <v>0</v>
      </c>
      <c r="BP135" s="103">
        <f t="shared" si="350"/>
        <v>0</v>
      </c>
      <c r="BQ135" s="103">
        <f t="shared" si="350"/>
        <v>0</v>
      </c>
      <c r="BR135" s="103">
        <f t="shared" si="350"/>
        <v>0</v>
      </c>
      <c r="BS135" s="103">
        <f t="shared" si="350"/>
        <v>0</v>
      </c>
      <c r="BT135" s="103">
        <f t="shared" si="350"/>
        <v>0</v>
      </c>
      <c r="BU135" s="103">
        <f t="shared" si="350"/>
        <v>0</v>
      </c>
      <c r="BV135" s="103">
        <f t="shared" si="350"/>
        <v>12115257.09</v>
      </c>
      <c r="BW135" s="71">
        <f>BV135/E135</f>
        <v>0.13584825705115225</v>
      </c>
      <c r="BX135" s="70">
        <f>BV135/D135</f>
        <v>1489.0522982416892</v>
      </c>
      <c r="BY135" s="103">
        <f>SUM(BY132:BY134)</f>
        <v>370007.16</v>
      </c>
      <c r="BZ135" s="103">
        <f t="shared" ref="BZ135:CE135" si="351">SUM(BZ132:BZ134)</f>
        <v>3348602.81</v>
      </c>
      <c r="CA135" s="103">
        <f t="shared" si="351"/>
        <v>221052.88</v>
      </c>
      <c r="CB135" s="103">
        <f t="shared" si="351"/>
        <v>0</v>
      </c>
      <c r="CC135" s="103">
        <f t="shared" si="351"/>
        <v>0</v>
      </c>
      <c r="CD135" s="103">
        <f t="shared" si="351"/>
        <v>0</v>
      </c>
      <c r="CE135" s="103">
        <f t="shared" si="351"/>
        <v>3939662.85</v>
      </c>
      <c r="CF135" s="71">
        <f>CE135/E135</f>
        <v>4.4175400287908791E-2</v>
      </c>
      <c r="CG135" s="72">
        <f>CE135/D135</f>
        <v>484.2129207420644</v>
      </c>
      <c r="CH135" s="103">
        <f t="shared" ref="CH135:ES135" si="352">SUM(CH132:CH134)</f>
        <v>0</v>
      </c>
      <c r="CI135" s="103">
        <f t="shared" si="352"/>
        <v>0</v>
      </c>
      <c r="CJ135" s="103">
        <f t="shared" si="352"/>
        <v>0</v>
      </c>
      <c r="CK135" s="103">
        <f t="shared" si="352"/>
        <v>0</v>
      </c>
      <c r="CL135" s="103">
        <f t="shared" si="352"/>
        <v>0</v>
      </c>
      <c r="CM135" s="103">
        <f t="shared" si="352"/>
        <v>0</v>
      </c>
      <c r="CN135" s="103">
        <f t="shared" si="352"/>
        <v>0</v>
      </c>
      <c r="CO135" s="103">
        <f t="shared" si="352"/>
        <v>0</v>
      </c>
      <c r="CP135" s="103">
        <f t="shared" si="352"/>
        <v>0</v>
      </c>
      <c r="CQ135" s="103">
        <f t="shared" si="352"/>
        <v>1656228.91</v>
      </c>
      <c r="CR135" s="103">
        <f t="shared" si="352"/>
        <v>0</v>
      </c>
      <c r="CS135" s="103">
        <f t="shared" si="352"/>
        <v>36522.06</v>
      </c>
      <c r="CT135" s="103">
        <f t="shared" si="352"/>
        <v>0</v>
      </c>
      <c r="CU135" s="103">
        <f t="shared" si="352"/>
        <v>1266826.56</v>
      </c>
      <c r="CV135" s="103">
        <f t="shared" si="352"/>
        <v>244188.94</v>
      </c>
      <c r="CW135" s="103">
        <f t="shared" si="352"/>
        <v>0</v>
      </c>
      <c r="CX135" s="103">
        <f t="shared" si="352"/>
        <v>0</v>
      </c>
      <c r="CY135" s="103">
        <f t="shared" si="352"/>
        <v>0</v>
      </c>
      <c r="CZ135" s="103">
        <f t="shared" si="352"/>
        <v>0</v>
      </c>
      <c r="DA135" s="103">
        <f t="shared" si="352"/>
        <v>0</v>
      </c>
      <c r="DB135" s="103">
        <f t="shared" si="352"/>
        <v>23799</v>
      </c>
      <c r="DC135" s="103">
        <f t="shared" si="352"/>
        <v>0</v>
      </c>
      <c r="DD135" s="103">
        <f t="shared" si="352"/>
        <v>0</v>
      </c>
      <c r="DE135" s="103">
        <f t="shared" si="352"/>
        <v>0</v>
      </c>
      <c r="DF135" s="103">
        <f t="shared" si="352"/>
        <v>0</v>
      </c>
      <c r="DG135" s="103">
        <f t="shared" si="352"/>
        <v>0</v>
      </c>
      <c r="DH135" s="103">
        <f t="shared" si="352"/>
        <v>0</v>
      </c>
      <c r="DI135" s="103">
        <f t="shared" si="352"/>
        <v>1398589.95</v>
      </c>
      <c r="DJ135" s="103">
        <f t="shared" si="352"/>
        <v>0</v>
      </c>
      <c r="DK135" s="103">
        <f t="shared" si="352"/>
        <v>0</v>
      </c>
      <c r="DL135" s="103">
        <f t="shared" si="352"/>
        <v>0</v>
      </c>
      <c r="DM135" s="103">
        <f t="shared" si="352"/>
        <v>0</v>
      </c>
      <c r="DN135" s="103">
        <f t="shared" si="352"/>
        <v>0</v>
      </c>
      <c r="DO135" s="103">
        <f t="shared" si="352"/>
        <v>0</v>
      </c>
      <c r="DP135" s="103">
        <f t="shared" si="352"/>
        <v>0</v>
      </c>
      <c r="DQ135" s="103">
        <f t="shared" si="352"/>
        <v>0</v>
      </c>
      <c r="DR135" s="103">
        <f t="shared" si="352"/>
        <v>0</v>
      </c>
      <c r="DS135" s="103">
        <f t="shared" si="352"/>
        <v>0</v>
      </c>
      <c r="DT135" s="103">
        <f t="shared" si="352"/>
        <v>0</v>
      </c>
      <c r="DU135" s="103">
        <f t="shared" si="352"/>
        <v>0</v>
      </c>
      <c r="DV135" s="103">
        <f t="shared" si="352"/>
        <v>0</v>
      </c>
      <c r="DW135" s="103">
        <f t="shared" si="352"/>
        <v>0</v>
      </c>
      <c r="DX135" s="103">
        <f t="shared" si="352"/>
        <v>0</v>
      </c>
      <c r="DY135" s="103">
        <f t="shared" si="352"/>
        <v>0</v>
      </c>
      <c r="DZ135" s="103">
        <f t="shared" si="352"/>
        <v>0</v>
      </c>
      <c r="EA135" s="103">
        <f t="shared" si="352"/>
        <v>0</v>
      </c>
      <c r="EB135" s="103">
        <f t="shared" si="352"/>
        <v>0</v>
      </c>
      <c r="EC135" s="103">
        <f t="shared" si="352"/>
        <v>0</v>
      </c>
      <c r="ED135" s="103">
        <f t="shared" si="352"/>
        <v>101655.97</v>
      </c>
      <c r="EE135" s="103">
        <f t="shared" si="352"/>
        <v>0</v>
      </c>
      <c r="EF135" s="103">
        <f t="shared" si="352"/>
        <v>0</v>
      </c>
      <c r="EG135" s="103">
        <f t="shared" si="352"/>
        <v>0</v>
      </c>
      <c r="EH135" s="103">
        <f t="shared" si="352"/>
        <v>205188.64</v>
      </c>
      <c r="EI135" s="103">
        <f t="shared" si="352"/>
        <v>0</v>
      </c>
      <c r="EJ135" s="103">
        <f t="shared" si="352"/>
        <v>0</v>
      </c>
      <c r="EK135" s="103">
        <f t="shared" si="352"/>
        <v>0</v>
      </c>
      <c r="EL135" s="103">
        <f t="shared" si="352"/>
        <v>0</v>
      </c>
      <c r="EM135" s="103">
        <f t="shared" si="352"/>
        <v>0</v>
      </c>
      <c r="EN135" s="103">
        <f t="shared" si="352"/>
        <v>0</v>
      </c>
      <c r="EO135" s="103">
        <f t="shared" si="352"/>
        <v>0</v>
      </c>
      <c r="EP135" s="103">
        <f t="shared" si="352"/>
        <v>0</v>
      </c>
      <c r="EQ135" s="103">
        <f t="shared" si="352"/>
        <v>0</v>
      </c>
      <c r="ER135" s="103">
        <f t="shared" si="352"/>
        <v>0</v>
      </c>
      <c r="ES135" s="103">
        <f t="shared" si="352"/>
        <v>0</v>
      </c>
      <c r="ET135" s="103">
        <f t="shared" ref="ET135:FR135" si="353">SUM(ET132:ET134)</f>
        <v>0</v>
      </c>
      <c r="EU135" s="103">
        <f t="shared" si="353"/>
        <v>0</v>
      </c>
      <c r="EV135" s="103">
        <f t="shared" si="353"/>
        <v>0</v>
      </c>
      <c r="EW135" s="103">
        <f t="shared" si="353"/>
        <v>0</v>
      </c>
      <c r="EX135" s="103">
        <f t="shared" si="353"/>
        <v>0</v>
      </c>
      <c r="EY135" s="103">
        <f t="shared" si="353"/>
        <v>0</v>
      </c>
      <c r="EZ135" s="103">
        <f t="shared" si="353"/>
        <v>0</v>
      </c>
      <c r="FA135" s="103">
        <f t="shared" si="353"/>
        <v>0</v>
      </c>
      <c r="FB135" s="103">
        <f t="shared" si="353"/>
        <v>0</v>
      </c>
      <c r="FC135" s="103">
        <f t="shared" si="353"/>
        <v>0</v>
      </c>
      <c r="FD135" s="103">
        <f t="shared" si="353"/>
        <v>0</v>
      </c>
      <c r="FE135" s="103">
        <f t="shared" si="353"/>
        <v>0</v>
      </c>
      <c r="FF135" s="103">
        <f t="shared" si="353"/>
        <v>0</v>
      </c>
      <c r="FG135" s="103">
        <f t="shared" si="353"/>
        <v>0</v>
      </c>
      <c r="FH135" s="103">
        <f t="shared" si="353"/>
        <v>0</v>
      </c>
      <c r="FI135" s="103">
        <f t="shared" si="353"/>
        <v>0</v>
      </c>
      <c r="FJ135" s="103">
        <f t="shared" si="353"/>
        <v>0</v>
      </c>
      <c r="FK135" s="103">
        <f t="shared" si="353"/>
        <v>0</v>
      </c>
      <c r="FL135" s="103">
        <f t="shared" si="353"/>
        <v>0</v>
      </c>
      <c r="FM135" s="103">
        <f t="shared" si="353"/>
        <v>0</v>
      </c>
      <c r="FN135" s="103">
        <f t="shared" si="353"/>
        <v>0</v>
      </c>
      <c r="FO135" s="103">
        <f t="shared" si="353"/>
        <v>0</v>
      </c>
      <c r="FP135" s="103">
        <f t="shared" si="353"/>
        <v>0</v>
      </c>
      <c r="FQ135" s="103">
        <f t="shared" si="353"/>
        <v>0</v>
      </c>
      <c r="FR135" s="103">
        <f t="shared" si="353"/>
        <v>160907.62</v>
      </c>
      <c r="FS135" s="103">
        <f>SUM(FS132:FS134)</f>
        <v>5093907.6500000004</v>
      </c>
      <c r="FT135" s="71">
        <f>FS135/E135</f>
        <v>5.7117935731071712E-2</v>
      </c>
      <c r="FU135" s="117">
        <f>FS135/D135</f>
        <v>626.07791455983238</v>
      </c>
      <c r="FV135" s="103">
        <f t="shared" ref="FV135:GU135" si="354">SUM(FV132:FV134)</f>
        <v>0</v>
      </c>
      <c r="FW135" s="103">
        <f t="shared" si="354"/>
        <v>39115.769999999997</v>
      </c>
      <c r="FX135" s="103">
        <f t="shared" si="354"/>
        <v>0</v>
      </c>
      <c r="FY135" s="103">
        <f t="shared" si="354"/>
        <v>0</v>
      </c>
      <c r="FZ135" s="103">
        <f t="shared" si="354"/>
        <v>0</v>
      </c>
      <c r="GA135" s="103">
        <f>SUM(GA132:GA134)</f>
        <v>26511.51</v>
      </c>
      <c r="GB135" s="103">
        <f t="shared" si="354"/>
        <v>6949.92</v>
      </c>
      <c r="GC135" s="103">
        <f t="shared" si="354"/>
        <v>0</v>
      </c>
      <c r="GD135" s="103">
        <f t="shared" si="354"/>
        <v>0</v>
      </c>
      <c r="GE135" s="103">
        <f t="shared" si="354"/>
        <v>0</v>
      </c>
      <c r="GF135" s="103">
        <f t="shared" si="354"/>
        <v>0</v>
      </c>
      <c r="GG135" s="103">
        <f t="shared" si="354"/>
        <v>0</v>
      </c>
      <c r="GH135" s="103">
        <f t="shared" si="354"/>
        <v>143292.57999999999</v>
      </c>
      <c r="GI135" s="103">
        <f t="shared" si="354"/>
        <v>0</v>
      </c>
      <c r="GJ135" s="103">
        <f t="shared" si="354"/>
        <v>0</v>
      </c>
      <c r="GK135" s="103">
        <f t="shared" si="354"/>
        <v>6411.79</v>
      </c>
      <c r="GL135" s="103">
        <f t="shared" si="354"/>
        <v>6870</v>
      </c>
      <c r="GM135" s="103">
        <f t="shared" si="354"/>
        <v>3297.6</v>
      </c>
      <c r="GN135" s="103">
        <f t="shared" si="354"/>
        <v>0</v>
      </c>
      <c r="GO135" s="103">
        <f t="shared" si="354"/>
        <v>105238.12</v>
      </c>
      <c r="GP135" s="103">
        <f t="shared" si="354"/>
        <v>0</v>
      </c>
      <c r="GQ135" s="103">
        <f t="shared" si="354"/>
        <v>0</v>
      </c>
      <c r="GR135" s="103">
        <f t="shared" si="354"/>
        <v>0</v>
      </c>
      <c r="GS135" s="103">
        <f t="shared" si="354"/>
        <v>0</v>
      </c>
      <c r="GT135" s="103">
        <f t="shared" si="354"/>
        <v>0</v>
      </c>
      <c r="GU135" s="103">
        <f t="shared" si="354"/>
        <v>337687.29</v>
      </c>
      <c r="GV135" s="71">
        <f>GU135/E135</f>
        <v>3.7864842185389388E-3</v>
      </c>
      <c r="GW135" s="115">
        <f>GU135/D135</f>
        <v>41.50419850987312</v>
      </c>
    </row>
    <row r="136" spans="1:222" ht="4.5" customHeight="1" x14ac:dyDescent="0.2">
      <c r="A136" s="38"/>
      <c r="B136" s="87"/>
      <c r="C136" s="100"/>
      <c r="D136" s="120"/>
      <c r="E136" s="121"/>
      <c r="F136" s="81"/>
      <c r="G136" s="81"/>
      <c r="H136" s="81"/>
      <c r="I136" s="81"/>
      <c r="J136" s="81"/>
      <c r="K136" s="81"/>
      <c r="L136" s="81"/>
      <c r="M136" s="81"/>
      <c r="N136" s="81"/>
      <c r="O136" s="92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92"/>
      <c r="AO136" s="81"/>
      <c r="AP136" s="81"/>
      <c r="AQ136" s="81"/>
      <c r="AR136" s="81"/>
      <c r="AS136" s="81"/>
      <c r="AT136" s="81"/>
      <c r="AU136" s="81"/>
      <c r="AV136" s="92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1"/>
      <c r="BO136" s="81"/>
      <c r="BP136" s="81"/>
      <c r="BQ136" s="81"/>
      <c r="BR136" s="81"/>
      <c r="BS136" s="81"/>
      <c r="BT136" s="81"/>
      <c r="BU136" s="81"/>
      <c r="BV136" s="81"/>
      <c r="BW136" s="92"/>
      <c r="BX136" s="81"/>
      <c r="BY136" s="81"/>
      <c r="BZ136" s="81"/>
      <c r="CA136" s="81"/>
      <c r="CB136" s="81"/>
      <c r="CC136" s="81"/>
      <c r="CD136" s="81"/>
      <c r="CE136" s="81"/>
      <c r="CF136" s="126"/>
      <c r="CG136" s="81"/>
      <c r="CH136" s="81"/>
      <c r="CI136" s="81"/>
      <c r="CJ136" s="81"/>
      <c r="CK136" s="81"/>
      <c r="CL136" s="81"/>
      <c r="CM136" s="81"/>
      <c r="CN136" s="81"/>
      <c r="CO136" s="81"/>
      <c r="CP136" s="81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1"/>
      <c r="DH136" s="81"/>
      <c r="DI136" s="81"/>
      <c r="DJ136" s="81"/>
      <c r="DK136" s="81"/>
      <c r="DL136" s="81"/>
      <c r="DM136" s="81"/>
      <c r="DN136" s="81"/>
      <c r="DO136" s="81"/>
      <c r="DP136" s="81"/>
      <c r="DQ136" s="81"/>
      <c r="DR136" s="81"/>
      <c r="DS136" s="81"/>
      <c r="DT136" s="81"/>
      <c r="DU136" s="81"/>
      <c r="DV136" s="81"/>
      <c r="DW136" s="81"/>
      <c r="DX136" s="81"/>
      <c r="DY136" s="81"/>
      <c r="DZ136" s="81"/>
      <c r="EA136" s="81"/>
      <c r="EB136" s="81"/>
      <c r="EC136" s="81"/>
      <c r="ED136" s="81"/>
      <c r="EE136" s="81"/>
      <c r="EF136" s="81"/>
      <c r="EG136" s="81"/>
      <c r="EH136" s="81"/>
      <c r="EI136" s="81"/>
      <c r="EJ136" s="81"/>
      <c r="EK136" s="81"/>
      <c r="EL136" s="81"/>
      <c r="EM136" s="81"/>
      <c r="EN136" s="81"/>
      <c r="EO136" s="81"/>
      <c r="EP136" s="81"/>
      <c r="EQ136" s="81"/>
      <c r="ER136" s="81"/>
      <c r="ES136" s="81"/>
      <c r="ET136" s="81"/>
      <c r="EU136" s="81"/>
      <c r="EV136" s="81"/>
      <c r="EW136" s="81"/>
      <c r="EX136" s="81"/>
      <c r="EY136" s="81"/>
      <c r="EZ136" s="81"/>
      <c r="FA136" s="81"/>
      <c r="FB136" s="81"/>
      <c r="FC136" s="81"/>
      <c r="FD136" s="81"/>
      <c r="FE136" s="81"/>
      <c r="FF136" s="81"/>
      <c r="FG136" s="81"/>
      <c r="FH136" s="81"/>
      <c r="FI136" s="81"/>
      <c r="FJ136" s="81"/>
      <c r="FK136" s="81"/>
      <c r="FL136" s="81"/>
      <c r="FM136" s="81"/>
      <c r="FN136" s="81"/>
      <c r="FO136" s="81"/>
      <c r="FP136" s="81"/>
      <c r="FQ136" s="81"/>
      <c r="FR136" s="81"/>
      <c r="FS136" s="78"/>
      <c r="FT136" s="77"/>
      <c r="FU136" s="77"/>
      <c r="FV136" s="77"/>
      <c r="FW136" s="77"/>
      <c r="FX136" s="77"/>
      <c r="FY136" s="77"/>
      <c r="FZ136" s="77"/>
      <c r="GA136" s="77"/>
      <c r="GB136" s="77"/>
      <c r="GC136" s="77"/>
      <c r="GD136" s="77"/>
      <c r="GE136" s="77"/>
      <c r="GF136" s="77"/>
      <c r="GG136" s="77"/>
      <c r="GH136" s="77"/>
      <c r="GI136" s="77"/>
      <c r="GJ136" s="77"/>
      <c r="GK136" s="77"/>
      <c r="GL136" s="77"/>
      <c r="GM136" s="77"/>
      <c r="GN136" s="77"/>
      <c r="GO136" s="77"/>
      <c r="GP136" s="77"/>
      <c r="GQ136" s="77"/>
      <c r="GR136" s="77"/>
      <c r="GS136" s="77"/>
      <c r="GT136" s="77"/>
      <c r="GU136" s="77"/>
      <c r="GV136" s="77"/>
      <c r="GW136" s="122"/>
    </row>
    <row r="137" spans="1:222" ht="12.75" x14ac:dyDescent="0.2">
      <c r="A137" s="99" t="s">
        <v>358</v>
      </c>
      <c r="B137" s="87"/>
      <c r="C137" s="100"/>
      <c r="D137" s="120"/>
      <c r="E137" s="121"/>
      <c r="F137" s="81"/>
      <c r="G137" s="81"/>
      <c r="H137" s="81"/>
      <c r="I137" s="81"/>
      <c r="J137" s="81"/>
      <c r="K137" s="81"/>
      <c r="L137" s="81"/>
      <c r="M137" s="81"/>
      <c r="N137" s="81"/>
      <c r="O137" s="92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92"/>
      <c r="AO137" s="81"/>
      <c r="AP137" s="81"/>
      <c r="AQ137" s="81"/>
      <c r="AR137" s="81"/>
      <c r="AS137" s="81"/>
      <c r="AT137" s="81"/>
      <c r="AU137" s="81"/>
      <c r="AV137" s="92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1"/>
      <c r="BO137" s="81"/>
      <c r="BP137" s="81"/>
      <c r="BQ137" s="81"/>
      <c r="BR137" s="81"/>
      <c r="BS137" s="81"/>
      <c r="BT137" s="81"/>
      <c r="BU137" s="81"/>
      <c r="BV137" s="81"/>
      <c r="BW137" s="92"/>
      <c r="BX137" s="81"/>
      <c r="BY137" s="81"/>
      <c r="BZ137" s="81"/>
      <c r="CA137" s="81"/>
      <c r="CB137" s="81"/>
      <c r="CC137" s="81"/>
      <c r="CD137" s="81"/>
      <c r="CE137" s="81"/>
      <c r="CF137" s="126"/>
      <c r="CG137" s="81"/>
      <c r="CH137" s="81"/>
      <c r="CI137" s="81"/>
      <c r="CJ137" s="81"/>
      <c r="CK137" s="81"/>
      <c r="CL137" s="81"/>
      <c r="CM137" s="81"/>
      <c r="CN137" s="81"/>
      <c r="CO137" s="81"/>
      <c r="CP137" s="81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1"/>
      <c r="DH137" s="81"/>
      <c r="DI137" s="81"/>
      <c r="DJ137" s="81"/>
      <c r="DK137" s="81"/>
      <c r="DL137" s="81"/>
      <c r="DM137" s="81"/>
      <c r="DN137" s="81"/>
      <c r="DO137" s="81"/>
      <c r="DP137" s="81"/>
      <c r="DQ137" s="81"/>
      <c r="DR137" s="81"/>
      <c r="DS137" s="81"/>
      <c r="DT137" s="81"/>
      <c r="DU137" s="81"/>
      <c r="DV137" s="81"/>
      <c r="DW137" s="81"/>
      <c r="DX137" s="81"/>
      <c r="DY137" s="81"/>
      <c r="DZ137" s="81"/>
      <c r="EA137" s="81"/>
      <c r="EB137" s="81"/>
      <c r="EC137" s="81"/>
      <c r="ED137" s="81"/>
      <c r="EE137" s="81"/>
      <c r="EF137" s="81"/>
      <c r="EG137" s="81"/>
      <c r="EH137" s="81"/>
      <c r="EI137" s="81"/>
      <c r="EJ137" s="81"/>
      <c r="EK137" s="81"/>
      <c r="EL137" s="81"/>
      <c r="EM137" s="81"/>
      <c r="EN137" s="81"/>
      <c r="EO137" s="81"/>
      <c r="EP137" s="81"/>
      <c r="EQ137" s="81"/>
      <c r="ER137" s="81"/>
      <c r="ES137" s="81"/>
      <c r="ET137" s="81"/>
      <c r="EU137" s="81"/>
      <c r="EV137" s="81"/>
      <c r="EW137" s="81"/>
      <c r="EX137" s="81"/>
      <c r="EY137" s="81"/>
      <c r="EZ137" s="81"/>
      <c r="FA137" s="81"/>
      <c r="FB137" s="81"/>
      <c r="FC137" s="81"/>
      <c r="FD137" s="81"/>
      <c r="FE137" s="81"/>
      <c r="FF137" s="81"/>
      <c r="FG137" s="81"/>
      <c r="FH137" s="81"/>
      <c r="FI137" s="81"/>
      <c r="FJ137" s="81"/>
      <c r="FK137" s="81"/>
      <c r="FL137" s="81"/>
      <c r="FM137" s="81"/>
      <c r="FN137" s="81"/>
      <c r="FO137" s="81"/>
      <c r="FP137" s="81"/>
      <c r="FQ137" s="81"/>
      <c r="FR137" s="81"/>
      <c r="FS137" s="77"/>
      <c r="FT137" s="77"/>
      <c r="FU137" s="77"/>
      <c r="FV137" s="77"/>
      <c r="FW137" s="77"/>
      <c r="FX137" s="77"/>
      <c r="FY137" s="77"/>
      <c r="FZ137" s="77"/>
      <c r="GA137" s="77"/>
      <c r="GB137" s="77"/>
      <c r="GC137" s="77"/>
      <c r="GD137" s="77"/>
      <c r="GE137" s="77"/>
      <c r="GF137" s="77"/>
      <c r="GG137" s="77"/>
      <c r="GH137" s="77"/>
      <c r="GI137" s="77"/>
      <c r="GJ137" s="77"/>
      <c r="GK137" s="77"/>
      <c r="GL137" s="77"/>
      <c r="GM137" s="77"/>
      <c r="GN137" s="77"/>
      <c r="GO137" s="77"/>
      <c r="GP137" s="77"/>
      <c r="GQ137" s="77"/>
      <c r="GR137" s="77"/>
      <c r="GS137" s="77"/>
      <c r="GT137" s="77"/>
      <c r="GU137" s="77"/>
      <c r="GV137" s="77"/>
      <c r="GW137" s="108"/>
    </row>
    <row r="138" spans="1:222" x14ac:dyDescent="0.2">
      <c r="B138" s="87" t="s">
        <v>359</v>
      </c>
      <c r="C138" s="87" t="s">
        <v>360</v>
      </c>
      <c r="D138" s="88">
        <f>IF(ISNA(VLOOKUP($B138,'[2]1516 enrollment_Rev_Exp by size'!$A$6:$C$325,3,FALSE)),"",VLOOKUP($B138,'[2]1516 enrollment_Rev_Exp by size'!$A$6:$C$325,3,FALSE))</f>
        <v>19.399999999999999</v>
      </c>
      <c r="E138" s="89">
        <v>845723.81</v>
      </c>
      <c r="F138" s="67">
        <f>N138+AM138+AU138+BV138+CE138+FS138+GU138</f>
        <v>845723.80999999994</v>
      </c>
      <c r="G138" s="67">
        <f t="shared" ref="G138:G143" si="355">F138-E138</f>
        <v>0</v>
      </c>
      <c r="H138" s="90">
        <f>IF(ISNA(VLOOKUP($B138,'[2]1516 Exp_Rev Access'!$F$7:$FS$310,2,FALSE)),"",VLOOKUP($B138,'[2]1516 Exp_Rev Access'!$F$7:$FS$310,2,FALSE))</f>
        <v>17059.7</v>
      </c>
      <c r="I138" s="90">
        <f>IF(ISNA(VLOOKUP($B138,'[2]1516 Exp_Rev Access'!$F$7:$FS$310,3,FALSE)),"",VLOOKUP($B138,'[2]1516 Exp_Rev Access'!$F$7:$FS$310,3,FALSE))</f>
        <v>0</v>
      </c>
      <c r="J138" s="90">
        <f>IF(ISNA(VLOOKUP($B138,'[2]1516 Exp_Rev Access'!$F$7:$FS$310,4,FALSE)),"",VLOOKUP($B138,'[2]1516 Exp_Rev Access'!$F$7:$FS$310,4,FALSE))</f>
        <v>0</v>
      </c>
      <c r="K138" s="90">
        <f>IF(ISNA(VLOOKUP($B138,'[2]1516 Exp_Rev Access'!$F$7:$FS$310,5,FALSE)),"-",VLOOKUP($B138,'[2]1516 Exp_Rev Access'!$F$7:$FS$310,5,FALSE))</f>
        <v>57455.68</v>
      </c>
      <c r="L138" s="90">
        <f>IF(ISNA(VLOOKUP($B138,'[2]1516 Exp_Rev Access'!$F$7:$FS$310,6,FALSE)),"",VLOOKUP($B138,'[2]1516 Exp_Rev Access'!$F$7:$FS$310,6,FALSE))</f>
        <v>0</v>
      </c>
      <c r="M138" s="90">
        <f>IF(ISNA(VLOOKUP($B138,'[2]1516 Exp_Rev Access'!$F$7:$FS$310,7,FALSE)),"",VLOOKUP($B138,'[2]1516 Exp_Rev Access'!$F$7:$FS$310,7,FALSE))</f>
        <v>0</v>
      </c>
      <c r="N138" s="53">
        <f t="shared" ref="N138:N142" si="356">SUM(H138:M138)</f>
        <v>74515.38</v>
      </c>
      <c r="O138" s="91">
        <f t="shared" ref="O138:O143" si="357">N138/E138</f>
        <v>8.8108409765594753E-2</v>
      </c>
      <c r="P138" s="53">
        <f t="shared" ref="P138:P143" si="358">N138/D138</f>
        <v>3840.9989690721654</v>
      </c>
      <c r="Q138" s="90">
        <f>IF(ISNA(VLOOKUP($B138,'[2]1516 Exp_Rev Access'!$F$7:$FS$310,8,FALSE)),"",VLOOKUP($B138,'[2]1516 Exp_Rev Access'!$F$7:$FS$310,8,FALSE))</f>
        <v>0</v>
      </c>
      <c r="R138" s="90">
        <f>IF(ISNA(VLOOKUP($B138,'[2]1516 Exp_Rev Access'!$F$7:$FS$310,9,FALSE)),"",VLOOKUP($B138,'[2]1516 Exp_Rev Access'!$F$7:$FS$310,9,FALSE))</f>
        <v>0</v>
      </c>
      <c r="S138" s="90">
        <f>IF(ISNA(VLOOKUP($B138,'[2]1516 Exp_Rev Access'!$F$7:$FS$310,10,FALSE)),"",VLOOKUP($B138,'[2]1516 Exp_Rev Access'!$F$7:$FS$310,10,FALSE))</f>
        <v>0</v>
      </c>
      <c r="T138" s="90">
        <f>IF(ISNA(VLOOKUP($B138,'[2]1516 Exp_Rev Access'!$F$7:$FS$310,11,FALSE)),"",VLOOKUP($B138,'[2]1516 Exp_Rev Access'!$F$7:$FS$310,11,FALSE))</f>
        <v>0</v>
      </c>
      <c r="U138" s="90">
        <f>IF(ISNA(VLOOKUP($B138,'[2]1516 Exp_Rev Access'!$F$7:$FS$310,12,FALSE)),"",VLOOKUP($B138,'[2]1516 Exp_Rev Access'!$F$7:$FS$310,12,FALSE))</f>
        <v>0</v>
      </c>
      <c r="V138" s="90">
        <f>IF(ISNA(VLOOKUP($B138,'[2]1516 Exp_Rev Access'!$F$7:$FS$310,13,FALSE)),"",VLOOKUP($B138,'[2]1516 Exp_Rev Access'!$F$7:$FS$310,13,FALSE))</f>
        <v>0</v>
      </c>
      <c r="W138" s="90">
        <f>IF(ISNA(VLOOKUP($B138,'[2]1516 Exp_Rev Access'!$F$7:$FS$310,14,FALSE)),"",VLOOKUP($B138,'[2]1516 Exp_Rev Access'!$F$7:$FS$310,14,FALSE))</f>
        <v>0</v>
      </c>
      <c r="X138" s="90">
        <f>IF(ISNA(VLOOKUP($B138,'[2]1516 Exp_Rev Access'!$F$7:$FS$310,15,FALSE)),"",VLOOKUP($B138,'[2]1516 Exp_Rev Access'!$F$7:$FS$310,15,FALSE))</f>
        <v>0</v>
      </c>
      <c r="Y138" s="90">
        <f>IF(ISNA(VLOOKUP($B138,'[2]1516 Exp_Rev Access'!$F$7:$FS$310,16,FALSE)),"",VLOOKUP($B138,'[2]1516 Exp_Rev Access'!$F$7:$FS$310,16,FALSE))</f>
        <v>0</v>
      </c>
      <c r="Z138" s="90">
        <f>IF(ISNA(VLOOKUP($B138,'[2]1516 Exp_Rev Access'!$F$7:$FS$310,17,FALSE)),"",VLOOKUP($B138,'[2]1516 Exp_Rev Access'!$F$7:$FS$310,17,FALSE))</f>
        <v>0</v>
      </c>
      <c r="AA138" s="90">
        <f>IF(ISNA(VLOOKUP($B138,'[2]1516 Exp_Rev Access'!$F$7:$FS$310,18,FALSE)),"",VLOOKUP($B138,'[2]1516 Exp_Rev Access'!$F$7:$FS$310,18,FALSE))</f>
        <v>0</v>
      </c>
      <c r="AB138" s="90">
        <f>IF(ISNA(VLOOKUP($B138,'[2]1516 Exp_Rev Access'!$F$7:$FS$310,19,FALSE)),"",VLOOKUP($B138,'[2]1516 Exp_Rev Access'!$F$7:$FS$310,19,FALSE))</f>
        <v>0</v>
      </c>
      <c r="AC138" s="90">
        <f>IF(ISNA(VLOOKUP($B138,'[2]1516 Exp_Rev Access'!$F$7:$FS$310,20,FALSE)),"",VLOOKUP($B138,'[2]1516 Exp_Rev Access'!$F$7:$FS$310,20,FALSE))</f>
        <v>0</v>
      </c>
      <c r="AD138" s="90">
        <f>IF(ISNA(VLOOKUP($B138,'[2]1516 Exp_Rev Access'!$F$7:$FS$310,21,FALSE)),"",VLOOKUP($B138,'[2]1516 Exp_Rev Access'!$F$7:$FS$310,21,FALSE))</f>
        <v>0</v>
      </c>
      <c r="AE138" s="90">
        <f>IF(ISNA(VLOOKUP($B138,'[2]1516 Exp_Rev Access'!$F$7:$FS$310,22,FALSE)),"",VLOOKUP($B138,'[2]1516 Exp_Rev Access'!$F$7:$FS$310,22,FALSE))</f>
        <v>273.89</v>
      </c>
      <c r="AF138" s="90">
        <f>IF(ISNA(VLOOKUP($B138,'[2]1516 Exp_Rev Access'!$F$7:$FS$310,23,FALSE)),"",VLOOKUP($B138,'[2]1516 Exp_Rev Access'!$F$7:$FS$310,23,FALSE))</f>
        <v>0</v>
      </c>
      <c r="AG138" s="90">
        <f>IF(ISNA(VLOOKUP($B138,'[2]1516 Exp_Rev Access'!$F$7:$FS$310,24,FALSE)),"",VLOOKUP($B138,'[2]1516 Exp_Rev Access'!$F$7:$FS$310,24,FALSE))</f>
        <v>3600</v>
      </c>
      <c r="AH138" s="90">
        <f>IF(ISNA(VLOOKUP($B138,'[2]1516 Exp_Rev Access'!$F$7:$FS$310,25,FALSE)),"",VLOOKUP($B138,'[2]1516 Exp_Rev Access'!$F$7:$FS$310,25,FALSE))</f>
        <v>0</v>
      </c>
      <c r="AI138" s="90">
        <f>IF(ISNA(VLOOKUP($B138,'[2]1516 Exp_Rev Access'!$F$7:$FS$310,26,FALSE)),"",VLOOKUP($B138,'[2]1516 Exp_Rev Access'!$F$7:$FS$310,26,FALSE))</f>
        <v>3600</v>
      </c>
      <c r="AJ138" s="90">
        <f>IF(ISNA(VLOOKUP($B138,'[2]1516 Exp_Rev Access'!$F$7:$FS$310,27,FALSE)),"",VLOOKUP($B138,'[2]1516 Exp_Rev Access'!$F$7:$FS$310,27,FALSE))</f>
        <v>0</v>
      </c>
      <c r="AK138" s="90">
        <f>IF(ISNA(VLOOKUP($B138,'[2]1516 Exp_Rev Access'!$F$7:$FS$310,28,FALSE)),"",VLOOKUP($B138,'[2]1516 Exp_Rev Access'!$F$7:$FS$310,28,FALSE))</f>
        <v>3527.36</v>
      </c>
      <c r="AL138" s="90">
        <f>IF(ISNA(VLOOKUP($B138,'[2]1516 Exp_Rev Access'!$F$7:$FS$310,29,FALSE)),"",VLOOKUP($B138,'[2]1516 Exp_Rev Access'!$F$7:$FS$310,29,FALSE))</f>
        <v>3156.95</v>
      </c>
      <c r="AM138" s="53">
        <f>SUM(Q138:AL138)</f>
        <v>14158.2</v>
      </c>
      <c r="AN138" s="92">
        <f t="shared" ref="AN138:AN143" si="359">AM138/E138</f>
        <v>1.6740926331493492E-2</v>
      </c>
      <c r="AO138" s="68">
        <f t="shared" ref="AO138:AO143" si="360">AM138/D138</f>
        <v>729.80412371134025</v>
      </c>
      <c r="AP138" s="90">
        <f>IF(ISNA(VLOOKUP($B138,'[2]1516 Exp_Rev Access'!$F$7:$FS$310,30,FALSE)),"",VLOOKUP($B138,'[2]1516 Exp_Rev Access'!$F$7:$FS$310,30,FALSE))</f>
        <v>386774.22</v>
      </c>
      <c r="AQ138" s="90">
        <f>IF(ISNA(VLOOKUP($B138,'[2]1516 Exp_Rev Access'!$F$7:$FS$310,31,FALSE)),"",VLOOKUP($B138,'[2]1516 Exp_Rev Access'!$F$7:$FS$310,31,FALSE))</f>
        <v>7753.43</v>
      </c>
      <c r="AR138" s="90">
        <f>IF(ISNA(VLOOKUP($B138,'[2]1516 Exp_Rev Access'!$F$7:$FS$310,32,FALSE)),"",VLOOKUP($B138,'[2]1516 Exp_Rev Access'!$F$7:$FS$310,32,FALSE))</f>
        <v>30687.16</v>
      </c>
      <c r="AS138" s="90">
        <f>IF(ISNA(VLOOKUP($B138,'[2]1516 Exp_Rev Access'!$F$7:$FS$310,33,FALSE)),"",VLOOKUP($B138,'[2]1516 Exp_Rev Access'!$F$7:$FS$310,33,FALSE))</f>
        <v>0</v>
      </c>
      <c r="AT138" s="90">
        <f>IF(ISNA(VLOOKUP($B138,'[2]1516 Exp_Rev Access'!$F$7:$FS$310,34,FALSE)),"",VLOOKUP($B138,'[2]1516 Exp_Rev Access'!$F$7:$FS$310,34,FALSE))</f>
        <v>0</v>
      </c>
      <c r="AU138" s="53">
        <f>SUM(AP138:AT138)</f>
        <v>425214.80999999994</v>
      </c>
      <c r="AV138" s="93">
        <f t="shared" ref="AV138:AV143" si="361">AU138/E138</f>
        <v>0.50278211985068733</v>
      </c>
      <c r="AW138" s="53">
        <f t="shared" ref="AW138:AW143" si="362">AU138/D138</f>
        <v>21918.289175257731</v>
      </c>
      <c r="AX138" s="90">
        <f>IF(ISNA(VLOOKUP($B138,'[2]1516 Exp_Rev Access'!$F$7:$FS$310,35,FALSE)),"",VLOOKUP($B138,'[2]1516 Exp_Rev Access'!$F$7:$FS$310,35,FALSE))</f>
        <v>0</v>
      </c>
      <c r="AY138" s="90">
        <f>IF(ISNA(VLOOKUP($B138,'[2]1516 Exp_Rev Access'!$F$7:$FS$310,36,FALSE)),"",VLOOKUP($B138,'[2]1516 Exp_Rev Access'!$F$7:$FS$310,36,FALSE))</f>
        <v>15384.5</v>
      </c>
      <c r="AZ138" s="90">
        <f>IF(ISNA(VLOOKUP($B138,'[2]1516 Exp_Rev Access'!$F$7:$FS$310,37,FALSE)),"",VLOOKUP($B138,'[2]1516 Exp_Rev Access'!$F$7:$FS$310,37,FALSE))</f>
        <v>0</v>
      </c>
      <c r="BA138" s="90">
        <f>IF(ISNA(VLOOKUP($B138,'[2]1516 Exp_Rev Access'!$F$7:$FS$310,38,FALSE)),"",VLOOKUP($B138,'[2]1516 Exp_Rev Access'!$F$7:$FS$310,38,FALSE))</f>
        <v>0</v>
      </c>
      <c r="BB138" s="90">
        <f>IF(ISNA(VLOOKUP($B138,'[2]1516 Exp_Rev Access'!$F$7:$FS$310,39,FALSE)),"",VLOOKUP($B138,'[2]1516 Exp_Rev Access'!$F$7:$FS$310,39,FALSE))</f>
        <v>0</v>
      </c>
      <c r="BC138" s="90">
        <f>IF(ISNA(VLOOKUP($B138,'[2]1516 Exp_Rev Access'!$F$7:$FS$310,40,FALSE)),"",VLOOKUP($B138,'[2]1516 Exp_Rev Access'!$F$7:$FS$310,40,FALSE))</f>
        <v>12881.68</v>
      </c>
      <c r="BD138" s="90">
        <f>IF(ISNA(VLOOKUP($B138,'[2]1516 Exp_Rev Access'!$F$7:$FS$310,41,FALSE)),"",VLOOKUP($B138,'[2]1516 Exp_Rev Access'!$F$7:$FS$310,41,FALSE))</f>
        <v>0</v>
      </c>
      <c r="BE138" s="90">
        <f>IF(ISNA(VLOOKUP($B138,'[2]1516 Exp_Rev Access'!$F$7:$FS$310,42,FALSE)),"",VLOOKUP($B138,'[2]1516 Exp_Rev Access'!$F$7:$FS$310,42,FALSE))</f>
        <v>0</v>
      </c>
      <c r="BF138" s="90">
        <f>IF(ISNA(VLOOKUP($B138,'[2]1516 Exp_Rev Access'!$F$7:$FS$310,43,FALSE)),"",VLOOKUP($B138,'[2]1516 Exp_Rev Access'!$F$7:$FS$310,43,FALSE))</f>
        <v>0</v>
      </c>
      <c r="BG138" s="90">
        <f>IF(ISNA(VLOOKUP($B138,'[2]1516 Exp_Rev Access'!$F$7:$FS$310,44,FALSE)),"",VLOOKUP($B138,'[2]1516 Exp_Rev Access'!$F$7:$FS$310,44,FALSE))</f>
        <v>0</v>
      </c>
      <c r="BH138" s="90">
        <f>IF(ISNA(VLOOKUP($B138,'[2]1516 Exp_Rev Access'!$F$7:$FS$310,45,FALSE)),"",VLOOKUP($B138,'[2]1516 Exp_Rev Access'!$F$7:$FS$310,45,FALSE))</f>
        <v>247.49</v>
      </c>
      <c r="BI138" s="90">
        <f>IF(ISNA(VLOOKUP($B138,'[2]1516 Exp_Rev Access'!$F$7:$FS$310,46,FALSE)),"",VLOOKUP($B138,'[2]1516 Exp_Rev Access'!$F$7:$FS$310,46,FALSE))</f>
        <v>0</v>
      </c>
      <c r="BJ138" s="90">
        <f>IF(ISNA(VLOOKUP($B138,'[2]1516 Exp_Rev Access'!$F$7:$FS$310,47,FALSE)),"",VLOOKUP($B138,'[2]1516 Exp_Rev Access'!$F$7:$FS$310,47,FALSE))</f>
        <v>384.6</v>
      </c>
      <c r="BK138" s="90">
        <f>IF(ISNA(VLOOKUP($B138,'[2]1516 Exp_Rev Access'!$F$7:$FS$310,48,FALSE)),"",VLOOKUP($B138,'[2]1516 Exp_Rev Access'!$F$7:$FS$310,48,FALSE))</f>
        <v>38657.019999999997</v>
      </c>
      <c r="BL138" s="90">
        <f>IF(ISNA(VLOOKUP($B138,'[2]1516 Exp_Rev Access'!$F$7:$FS$310,49,FALSE)),"",VLOOKUP($B138,'[2]1516 Exp_Rev Access'!$F$7:$FS$310,49,FALSE))</f>
        <v>0</v>
      </c>
      <c r="BM138" s="90">
        <f>IF(ISNA(VLOOKUP($B138,'[2]1516 Exp_Rev Access'!$F$7:$FS$310,50,FALSE)),"",VLOOKUP($B138,'[2]1516 Exp_Rev Access'!$F$7:$FS$310,50,FALSE))</f>
        <v>0</v>
      </c>
      <c r="BN138" s="90">
        <f>IF(ISNA(VLOOKUP($B138,'[2]1516 Exp_Rev Access'!$F$7:$FS$310,51,FALSE)),"",VLOOKUP($B138,'[2]1516 Exp_Rev Access'!$F$7:$FS$310,51,FALSE))</f>
        <v>0</v>
      </c>
      <c r="BO138" s="90">
        <f>IF(ISNA(VLOOKUP($B138,'[2]1516 Exp_Rev Access'!$F$7:$FS$310,52,FALSE)),"",VLOOKUP($B138,'[2]1516 Exp_Rev Access'!$F$7:$FS$310,52,FALSE))</f>
        <v>0</v>
      </c>
      <c r="BP138" s="90">
        <f>IF(ISNA(VLOOKUP($B138,'[2]1516 Exp_Rev Access'!$F$7:$FS$310,53,FALSE)),"",VLOOKUP($B138,'[2]1516 Exp_Rev Access'!$F$7:$FS$310,53,FALSE))</f>
        <v>0</v>
      </c>
      <c r="BQ138" s="90">
        <f>IF(ISNA(VLOOKUP($B138,'[2]1516 Exp_Rev Access'!$F$7:$FS$310,54,FALSE)),"",VLOOKUP($B138,'[2]1516 Exp_Rev Access'!$F$7:$FS$310,54,FALSE))</f>
        <v>0</v>
      </c>
      <c r="BR138" s="90">
        <f>IF(ISNA(VLOOKUP($B138,'[2]1516 Exp_Rev Access'!$F$7:$FS$310,55,FALSE)),"",VLOOKUP($B138,'[2]1516 Exp_Rev Access'!$F$7:$FS$310,55,FALSE))</f>
        <v>0</v>
      </c>
      <c r="BS138" s="90">
        <f>IF(ISNA(VLOOKUP($B138,'[2]1516 Exp_Rev Access'!$F$7:$FS$310,56,FALSE)),"",VLOOKUP($B138,'[2]1516 Exp_Rev Access'!$F$7:$FS$310,56,FALSE))</f>
        <v>0</v>
      </c>
      <c r="BT138" s="90">
        <f>IF(ISNA(VLOOKUP($B138,'[2]1516 Exp_Rev Access'!$F$7:$FS$310,57,FALSE)),"",VLOOKUP($B138,'[2]1516 Exp_Rev Access'!$F$7:$FS$310,57,FALSE))</f>
        <v>0</v>
      </c>
      <c r="BU138" s="90">
        <f>IF(ISNA(VLOOKUP($B138,'[2]1516 Exp_Rev Access'!$F$7:$FS$310,58,FALSE)),"",VLOOKUP($B138,'[2]1516 Exp_Rev Access'!$F$7:$FS$310,58,FALSE))</f>
        <v>0</v>
      </c>
      <c r="BV138" s="53">
        <f>SUM(AX138:BU138)</f>
        <v>67555.289999999994</v>
      </c>
      <c r="BW138" s="92">
        <f t="shared" ref="BW138:BW143" si="363">BV138/E138</f>
        <v>7.9878666298871248E-2</v>
      </c>
      <c r="BX138" s="68">
        <f t="shared" ref="BX138:BX143" si="364">BV138/D138</f>
        <v>3482.2314432989688</v>
      </c>
      <c r="BY138" s="90">
        <f>IF(ISNA(VLOOKUP($B138,'[2]1516 Exp_Rev Access'!$F$7:$FS$310,59,FALSE)),"",VLOOKUP($B138,'[2]1516 Exp_Rev Access'!$F$7:$FS$310,59,FALSE))</f>
        <v>0</v>
      </c>
      <c r="BZ138" s="90">
        <f>IF(ISNA(VLOOKUP($B138,'[2]1516 Exp_Rev Access'!$F$7:$FS$310,60,FALSE)),"",VLOOKUP($B138,'[2]1516 Exp_Rev Access'!$F$7:$FS$310,60,FALSE))</f>
        <v>193398.16</v>
      </c>
      <c r="CA138" s="90">
        <f>IF(ISNA(VLOOKUP($B138,'[2]1516 Exp_Rev Access'!$F$7:$FS$310,61,FALSE)),"",VLOOKUP($B138,'[2]1516 Exp_Rev Access'!$F$7:$FS$310,61,FALSE))</f>
        <v>6848.64</v>
      </c>
      <c r="CB138" s="90">
        <f>IF(ISNA(VLOOKUP($B138,'[2]1516 Exp_Rev Access'!$F$7:$FS$310,62,FALSE)),"",VLOOKUP($B138,'[2]1516 Exp_Rev Access'!$F$7:$FS$310,62,FALSE))</f>
        <v>0</v>
      </c>
      <c r="CC138" s="90">
        <f>IF(ISNA(VLOOKUP($B138,'[2]1516 Exp_Rev Access'!$F$7:$FS$310,63,FALSE)),"",VLOOKUP($B138,'[2]1516 Exp_Rev Access'!$F$7:$FS$310,63,FALSE))</f>
        <v>3561.86</v>
      </c>
      <c r="CD138" s="90">
        <f>IF(ISNA(VLOOKUP($B138,'[2]1516 Exp_Rev Access'!$F$7:$FS$310,64,FALSE)),"",VLOOKUP($B138,'[2]1516 Exp_Rev Access'!$F$7:$FS$310,64,FALSE))</f>
        <v>0</v>
      </c>
      <c r="CE138" s="53">
        <f>SUM(BY138:CD138)</f>
        <v>203808.66</v>
      </c>
      <c r="CF138" s="92">
        <f t="shared" ref="CF138:CF143" si="365">CE138/E138</f>
        <v>0.24098725563845719</v>
      </c>
      <c r="CG138" s="94">
        <f t="shared" ref="CG138:CG143" si="366">CE138/D138</f>
        <v>10505.601030927835</v>
      </c>
      <c r="CH138" s="90">
        <f>IF(ISNA(VLOOKUP($B138,'[2]1516 Exp_Rev Access'!$F$7:$FS$310,65,FALSE)),"",VLOOKUP($B138,'[2]1516 Exp_Rev Access'!$F$7:$FS$310,65,FALSE))</f>
        <v>0</v>
      </c>
      <c r="CI138" s="90">
        <f>IF(ISNA(VLOOKUP($B138,'[2]1516 Exp_Rev Access'!$F$7:$FS$310,66,FALSE)),"",VLOOKUP($B138,'[2]1516 Exp_Rev Access'!$F$7:$FS$310,66,FALSE))</f>
        <v>0</v>
      </c>
      <c r="CJ138" s="90">
        <f>IF(ISNA(VLOOKUP($B138,'[2]1516 Exp_Rev Access'!$F$7:$FS$310,67,FALSE)),"",VLOOKUP($B138,'[2]1516 Exp_Rev Access'!$F$7:$FS$310,67,FALSE))</f>
        <v>0</v>
      </c>
      <c r="CK138" s="90">
        <f>IF(ISNA(VLOOKUP($B138,'[2]1516 Exp_Rev Access'!$F$7:$FS$310,68,FALSE)),"",VLOOKUP($B138,'[2]1516 Exp_Rev Access'!$F$7:$FS$310,68,FALSE))</f>
        <v>0</v>
      </c>
      <c r="CL138" s="90">
        <f>IF(ISNA(VLOOKUP($B138,'[2]1516 Exp_Rev Access'!$F$7:$FS$310,69,FALSE)),"",VLOOKUP($B138,'[2]1516 Exp_Rev Access'!$F$7:$FS$310,69,FALSE))</f>
        <v>0</v>
      </c>
      <c r="CM138" s="90">
        <f>IF(ISNA(VLOOKUP($B138,'[2]1516 Exp_Rev Access'!$F$7:$FS$310,70,FALSE)),"",VLOOKUP($B138,'[2]1516 Exp_Rev Access'!$F$7:$FS$310,70,FALSE))</f>
        <v>0</v>
      </c>
      <c r="CN138" s="90">
        <f>IF(ISNA(VLOOKUP($B138,'[2]1516 Exp_Rev Access'!$F$7:$FS$310,71,FALSE)),"",VLOOKUP($B138,'[2]1516 Exp_Rev Access'!$F$7:$FS$310,71,FALSE))</f>
        <v>0</v>
      </c>
      <c r="CO138" s="90">
        <f>IF(ISNA(VLOOKUP($B138,'[2]1516 Exp_Rev Access'!$F$7:$FS$310,72,FALSE)),"",VLOOKUP($B138,'[2]1516 Exp_Rev Access'!$F$7:$FS$310,72,FALSE))</f>
        <v>0</v>
      </c>
      <c r="CP138" s="90">
        <f>IF(ISNA(VLOOKUP($B138,'[2]1516 Exp_Rev Access'!$F$7:$FS$310,73,FALSE)),"",VLOOKUP($B138,'[2]1516 Exp_Rev Access'!$F$7:$FS$310,73,FALSE))</f>
        <v>0</v>
      </c>
      <c r="CQ138" s="90">
        <f>IF(ISNA(VLOOKUP($B138,'[2]1516 Exp_Rev Access'!$F$7:$FS$310,74,FALSE)),"",VLOOKUP($B138,'[2]1516 Exp_Rev Access'!$F$7:$FS$310,74,FALSE))</f>
        <v>3721.35</v>
      </c>
      <c r="CR138" s="90">
        <f>IF(ISNA(VLOOKUP($B138,'[2]1516 Exp_Rev Access'!$F$7:$FS$310,75,FALSE)),"",VLOOKUP($B138,'[2]1516 Exp_Rev Access'!$F$7:$FS$310,75,FALSE))</f>
        <v>0</v>
      </c>
      <c r="CS138" s="90">
        <f>IF(ISNA(VLOOKUP($B138,'[2]1516 Exp_Rev Access'!$F$7:$FS$310,76,FALSE)),"",VLOOKUP($B138,'[2]1516 Exp_Rev Access'!$F$7:$FS$310,76,FALSE))</f>
        <v>0</v>
      </c>
      <c r="CT138" s="90">
        <f>IF(ISNA(VLOOKUP($B138,'[2]1516 Exp_Rev Access'!$F$7:$FS$310,77,FALSE)),"",VLOOKUP($B138,'[2]1516 Exp_Rev Access'!$F$7:$FS$310,77,FALSE))</f>
        <v>0</v>
      </c>
      <c r="CU138" s="90">
        <f>IF(ISNA(VLOOKUP($B138,'[2]1516 Exp_Rev Access'!$F$7:$FS$310,78,FALSE)),"",VLOOKUP($B138,'[2]1516 Exp_Rev Access'!$F$7:$FS$310,78,FALSE))</f>
        <v>35471.67</v>
      </c>
      <c r="CV138" s="90">
        <f>IF(ISNA(VLOOKUP($B138,'[2]1516 Exp_Rev Access'!$F$7:$FS$310,79,FALSE)),"",VLOOKUP($B138,'[2]1516 Exp_Rev Access'!$F$7:$FS$310,79,FALSE))</f>
        <v>3449.6</v>
      </c>
      <c r="CW138" s="90">
        <f>IF(ISNA(VLOOKUP($B138,'[2]1516 Exp_Rev Access'!$F$7:$FS$310,80,FALSE)),"",VLOOKUP($B138,'[2]1516 Exp_Rev Access'!$F$7:$FS$310,80,FALSE))</f>
        <v>0</v>
      </c>
      <c r="CX138" s="90">
        <f>IF(ISNA(VLOOKUP($B138,'[2]1516 Exp_Rev Access'!$F$7:$FS$310,81,FALSE)),"",VLOOKUP($B138,'[2]1516 Exp_Rev Access'!$F$7:$FS$310,81,FALSE))</f>
        <v>0</v>
      </c>
      <c r="CY138" s="90">
        <f>IF(ISNA(VLOOKUP($B138,'[2]1516 Exp_Rev Access'!$F$7:$FS$310,82,FALSE)),"",VLOOKUP($B138,'[2]1516 Exp_Rev Access'!$F$7:$FS$310,82,FALSE))</f>
        <v>0</v>
      </c>
      <c r="CZ138" s="90">
        <f>IF(ISNA(VLOOKUP($B138,'[2]1516 Exp_Rev Access'!$F$7:$FS$310,83,FALSE)),"",VLOOKUP($B138,'[2]1516 Exp_Rev Access'!$F$7:$FS$310,83,FALSE))</f>
        <v>0</v>
      </c>
      <c r="DA138" s="90">
        <f>IF(ISNA(VLOOKUP($B138,'[2]1516 Exp_Rev Access'!$F$7:$FS$310,84,FALSE)),"",VLOOKUP($B138,'[2]1516 Exp_Rev Access'!$F$7:$FS$310,84,FALSE))</f>
        <v>0</v>
      </c>
      <c r="DB138" s="90">
        <f>IF(ISNA(VLOOKUP($B138,'[2]1516 Exp_Rev Access'!$F$7:$FS$310,85,FALSE)),"",VLOOKUP($B138,'[2]1516 Exp_Rev Access'!$F$7:$FS$310,85,FALSE))</f>
        <v>0</v>
      </c>
      <c r="DC138" s="90">
        <f>IF(ISNA(VLOOKUP($B138,'[2]1516 Exp_Rev Access'!$F$7:$FS$310,86,FALSE)),"",VLOOKUP($B138,'[2]1516 Exp_Rev Access'!$F$7:$FS$310,86,FALSE))</f>
        <v>0</v>
      </c>
      <c r="DD138" s="90">
        <f>IF(ISNA(VLOOKUP($B138,'[2]1516 Exp_Rev Access'!$F$7:$FS$310,87,FALSE)),"",VLOOKUP($B138,'[2]1516 Exp_Rev Access'!$F$7:$FS$310,87,FALSE))</f>
        <v>0</v>
      </c>
      <c r="DE138" s="90">
        <f>IF(ISNA(VLOOKUP($B138,'[2]1516 Exp_Rev Access'!$F$7:$FS$310,88,FALSE)),"",VLOOKUP($B138,'[2]1516 Exp_Rev Access'!$F$7:$FS$310,88,FALSE))</f>
        <v>0</v>
      </c>
      <c r="DF138" s="90">
        <f>IF(ISNA(VLOOKUP($B138,'[2]1516 Exp_Rev Access'!$F$7:$FS$310,89,FALSE)),"",VLOOKUP($B138,'[2]1516 Exp_Rev Access'!$F$7:$FS$310,89,FALSE))</f>
        <v>0</v>
      </c>
      <c r="DG138" s="90">
        <f>IF(ISNA(VLOOKUP($B138,'[2]1516 Exp_Rev Access'!$F$7:$FS$310,90,FALSE)),"",VLOOKUP($B138,'[2]1516 Exp_Rev Access'!$F$7:$FS$310,90,FALSE))</f>
        <v>0</v>
      </c>
      <c r="DH138" s="90">
        <f>IF(ISNA(VLOOKUP($B138,'[2]1516 Exp_Rev Access'!$F$7:$FS$310,91,FALSE)),"",VLOOKUP($B138,'[2]1516 Exp_Rev Access'!$F$7:$FS$310,91,FALSE))</f>
        <v>0</v>
      </c>
      <c r="DI138" s="90">
        <f>IF(ISNA(VLOOKUP($B138,'[2]1516 Exp_Rev Access'!$F$7:$FS$310,92,FALSE)),"",VLOOKUP($B138,'[2]1516 Exp_Rev Access'!$F$7:$FS$310,92,FALSE))</f>
        <v>11416.92</v>
      </c>
      <c r="DJ138" s="90">
        <f>IF(ISNA(VLOOKUP($B138,'[2]1516 Exp_Rev Access'!$F$7:$FS$310,93,FALSE)),"",VLOOKUP($B138,'[2]1516 Exp_Rev Access'!$F$7:$FS$310,93,FALSE))</f>
        <v>0</v>
      </c>
      <c r="DK138" s="90">
        <f>IF(ISNA(VLOOKUP($B138,'[2]1516 Exp_Rev Access'!$F$7:$FS$310,94,FALSE)),"",VLOOKUP($B138,'[2]1516 Exp_Rev Access'!$F$7:$FS$310,94,FALSE))</f>
        <v>0</v>
      </c>
      <c r="DL138" s="90">
        <f>IF(ISNA(VLOOKUP($B138,'[2]1516 Exp_Rev Access'!$F$7:$FS$310,95,FALSE)),"",VLOOKUP($B138,'[2]1516 Exp_Rev Access'!$F$7:$FS$310,95,FALSE))</f>
        <v>0</v>
      </c>
      <c r="DM138" s="90">
        <f>IF(ISNA(VLOOKUP($B138,'[2]1516 Exp_Rev Access'!$F$7:$FS$310,96,FALSE)),"",VLOOKUP($B138,'[2]1516 Exp_Rev Access'!$F$7:$FS$310,96,FALSE))</f>
        <v>0</v>
      </c>
      <c r="DN138" s="90">
        <f>IF(ISNA(VLOOKUP($B138,'[2]1516 Exp_Rev Access'!$F$7:$FS$310,97,FALSE)),"",VLOOKUP($B138,'[2]1516 Exp_Rev Access'!$F$7:$FS$310,97,FALSE))</f>
        <v>0</v>
      </c>
      <c r="DO138" s="90">
        <f>IF(ISNA(VLOOKUP($B138,'[2]1516 Exp_Rev Access'!$F$7:$FS$310,98,FALSE)),"",VLOOKUP($B138,'[2]1516 Exp_Rev Access'!$F$7:$FS$310,98,FALSE))</f>
        <v>0</v>
      </c>
      <c r="DP138" s="90">
        <f>IF(ISNA(VLOOKUP($B138,'[2]1516 Exp_Rev Access'!$F$7:$FS$310,99,FALSE)),"",VLOOKUP($B138,'[2]1516 Exp_Rev Access'!$F$7:$FS$310,99,FALSE))</f>
        <v>0</v>
      </c>
      <c r="DQ138" s="90">
        <f>IF(ISNA(VLOOKUP($B138,'[2]1516 Exp_Rev Access'!$F$7:$FS$310,100,FALSE)),"",VLOOKUP($B138,'[2]1516 Exp_Rev Access'!$F$7:$FS$310,100,FALSE))</f>
        <v>0</v>
      </c>
      <c r="DR138" s="90">
        <f>IF(ISNA(VLOOKUP($B138,'[2]1516 Exp_Rev Access'!$F$7:$FS$310,101,FALSE)),"",VLOOKUP($B138,'[2]1516 Exp_Rev Access'!$F$7:$FS$310,101,FALSE))</f>
        <v>0</v>
      </c>
      <c r="DS138" s="90">
        <f>IF(ISNA(VLOOKUP($B138,'[2]1516 Exp_Rev Access'!$F$7:$FS$310,102,FALSE)),"",VLOOKUP($B138,'[2]1516 Exp_Rev Access'!$F$7:$FS$310,102,FALSE))</f>
        <v>0</v>
      </c>
      <c r="DT138" s="90">
        <f>IF(ISNA(VLOOKUP($B138,'[2]1516 Exp_Rev Access'!$F$7:$FS$310,103,FALSE)),"",VLOOKUP($B138,'[2]1516 Exp_Rev Access'!$F$7:$FS$310,103,FALSE))</f>
        <v>0</v>
      </c>
      <c r="DU138" s="90">
        <f>IF(ISNA(VLOOKUP($B138,'[2]1516 Exp_Rev Access'!$F$7:$FS$310,104,FALSE)),"",VLOOKUP($B138,'[2]1516 Exp_Rev Access'!$F$7:$FS$310,104,FALSE))</f>
        <v>0</v>
      </c>
      <c r="DV138" s="90">
        <f>IF(ISNA(VLOOKUP($B138,'[2]1516 Exp_Rev Access'!$F$7:$FS$310,105,FALSE)),"",VLOOKUP($B138,'[2]1516 Exp_Rev Access'!$F$7:$FS$310,105,FALSE))</f>
        <v>0</v>
      </c>
      <c r="DW138" s="90">
        <f>IF(ISNA(VLOOKUP($B138,'[2]1516 Exp_Rev Access'!$F$7:$FS$310,106,FALSE)),"",VLOOKUP($B138,'[2]1516 Exp_Rev Access'!$F$7:$FS$310,106,FALSE))</f>
        <v>0</v>
      </c>
      <c r="DX138" s="90">
        <f>IF(ISNA(VLOOKUP($B138,'[2]1516 Exp_Rev Access'!$F$7:$FS$310,107,FALSE)),"",VLOOKUP($B138,'[2]1516 Exp_Rev Access'!$F$7:$FS$310,107,FALSE))</f>
        <v>0</v>
      </c>
      <c r="DY138" s="90">
        <f>IF(ISNA(VLOOKUP($B138,'[2]1516 Exp_Rev Access'!$F$7:$FS$310,108,FALSE)),"",VLOOKUP($B138,'[2]1516 Exp_Rev Access'!$F$7:$FS$310,108,FALSE))</f>
        <v>6411.93</v>
      </c>
      <c r="DZ138" s="90">
        <f>IF(ISNA(VLOOKUP($B138,'[2]1516 Exp_Rev Access'!$F$7:$FS$310,109,FALSE)),"",VLOOKUP($B138,'[2]1516 Exp_Rev Access'!$F$7:$FS$310,109,FALSE))</f>
        <v>0</v>
      </c>
      <c r="EA138" s="90">
        <f>IF(ISNA(VLOOKUP($B138,'[2]1516 Exp_Rev Access'!$F$7:$FS$310,110,FALSE)),"",VLOOKUP($B138,'[2]1516 Exp_Rev Access'!$F$7:$FS$310,110,FALSE))</f>
        <v>0</v>
      </c>
      <c r="EB138" s="90">
        <f>IF(ISNA(VLOOKUP($B138,'[2]1516 Exp_Rev Access'!$F$7:$FS$310,111,FALSE)),"",VLOOKUP($B138,'[2]1516 Exp_Rev Access'!$F$7:$FS$310,111,FALSE))</f>
        <v>0</v>
      </c>
      <c r="EC138" s="90">
        <f>IF(ISNA(VLOOKUP($B138,'[2]1516 Exp_Rev Access'!$F$7:$FS$310,112,FALSE)),"",VLOOKUP($B138,'[2]1516 Exp_Rev Access'!$F$7:$FS$310,112,FALSE))</f>
        <v>0</v>
      </c>
      <c r="ED138" s="90">
        <f>IF(ISNA(VLOOKUP($B138,'[2]1516 Exp_Rev Access'!$F$7:$FS$310,113,FALSE)),"",VLOOKUP($B138,'[2]1516 Exp_Rev Access'!$F$7:$FS$310,113,FALSE))</f>
        <v>0</v>
      </c>
      <c r="EE138" s="90">
        <f>IF(ISNA(VLOOKUP($B138,'[2]1516 Exp_Rev Access'!$F$7:$FS$310,114,FALSE)),"",VLOOKUP($B138,'[2]1516 Exp_Rev Access'!$F$7:$FS$310,114,FALSE))</f>
        <v>0</v>
      </c>
      <c r="EF138" s="90">
        <f>IF(ISNA(VLOOKUP($B138,'[2]1516 Exp_Rev Access'!$F$7:$FS$310,115,FALSE)),"",VLOOKUP($B138,'[2]1516 Exp_Rev Access'!$F$7:$FS$310,115,FALSE))</f>
        <v>0</v>
      </c>
      <c r="EG138" s="90">
        <f>IF(ISNA(VLOOKUP($B138,'[2]1516 Exp_Rev Access'!$F$7:$FS$310,116,FALSE)),"",VLOOKUP($B138,'[2]1516 Exp_Rev Access'!$F$7:$FS$310,116,FALSE))</f>
        <v>0</v>
      </c>
      <c r="EH138" s="90">
        <f>IF(ISNA(VLOOKUP($B138,'[2]1516 Exp_Rev Access'!$F$7:$FS$310,117,FALSE)),"",VLOOKUP($B138,'[2]1516 Exp_Rev Access'!$F$7:$FS$310,117,FALSE))</f>
        <v>0</v>
      </c>
      <c r="EI138" s="90">
        <f>IF(ISNA(VLOOKUP($B138,'[2]1516 Exp_Rev Access'!$F$7:$FS$310,118,FALSE)),"",VLOOKUP($B138,'[2]1516 Exp_Rev Access'!$F$7:$FS$310,118,FALSE))</f>
        <v>0</v>
      </c>
      <c r="EJ138" s="90">
        <f>IF(ISNA(VLOOKUP($B138,'[2]1516 Exp_Rev Access'!$F$7:$FS$310,119,FALSE)),"",VLOOKUP($B138,'[2]1516 Exp_Rev Access'!$F$7:$FS$310,119,FALSE))</f>
        <v>0</v>
      </c>
      <c r="EK138" s="90">
        <f>IF(ISNA(VLOOKUP($B138,'[2]1516 Exp_Rev Access'!$F$7:$FS$310,120,FALSE)),"",VLOOKUP($B138,'[2]1516 Exp_Rev Access'!$F$7:$FS$310,120,FALSE))</f>
        <v>0</v>
      </c>
      <c r="EL138" s="90">
        <f>IF(ISNA(VLOOKUP($B138,'[2]1516 Exp_Rev Access'!$F$7:$FS$310,121,FALSE)),"",VLOOKUP($B138,'[2]1516 Exp_Rev Access'!$F$7:$FS$310,121,FALSE))</f>
        <v>0</v>
      </c>
      <c r="EM138" s="90">
        <f>IF(ISNA(VLOOKUP($B138,'[2]1516 Exp_Rev Access'!$F$7:$FS$310,122,FALSE)),"",VLOOKUP($B138,'[2]1516 Exp_Rev Access'!$F$7:$FS$310,122,FALSE))</f>
        <v>0</v>
      </c>
      <c r="EN138" s="90">
        <f>IF(ISNA(VLOOKUP($B138,'[2]1516 Exp_Rev Access'!$F$7:$FS$310,123,FALSE)),"",VLOOKUP($B138,'[2]1516 Exp_Rev Access'!$F$7:$FS$310,123,FALSE))</f>
        <v>0</v>
      </c>
      <c r="EO138" s="90">
        <f>IF(ISNA(VLOOKUP($B138,'[2]1516 Exp_Rev Access'!$F$7:$FS$310,124,FALSE)),"",VLOOKUP($B138,'[2]1516 Exp_Rev Access'!$F$7:$FS$310,124,FALSE))</f>
        <v>0</v>
      </c>
      <c r="EP138" s="90">
        <f>IF(ISNA(VLOOKUP($B138,'[2]1516 Exp_Rev Access'!$F$7:$FS$310,125,FALSE)),"",VLOOKUP($B138,'[2]1516 Exp_Rev Access'!$F$7:$FS$310,125,FALSE))</f>
        <v>0</v>
      </c>
      <c r="EQ138" s="90">
        <f>IF(ISNA(VLOOKUP($B138,'[2]1516 Exp_Rev Access'!$F$7:$FS$310,126,FALSE)),"",VLOOKUP($B138,'[2]1516 Exp_Rev Access'!$F$7:$FS$310,126,FALSE))</f>
        <v>0</v>
      </c>
      <c r="ER138" s="90">
        <f>IF(ISNA(VLOOKUP($B138,'[2]1516 Exp_Rev Access'!$F$7:$FS$310,127,FALSE)),"",VLOOKUP($B138,'[2]1516 Exp_Rev Access'!$F$7:$FS$310,127,FALSE))</f>
        <v>0</v>
      </c>
      <c r="ES138" s="90">
        <f>IF(ISNA(VLOOKUP($B138,'[2]1516 Exp_Rev Access'!$F$7:$FS$310,128,FALSE)),"",VLOOKUP($B138,'[2]1516 Exp_Rev Access'!$F$7:$FS$310,128,FALSE))</f>
        <v>0</v>
      </c>
      <c r="ET138" s="90">
        <f>IF(ISNA(VLOOKUP($B138,'[2]1516 Exp_Rev Access'!$F$7:$FS$310,129,FALSE)),"",VLOOKUP($B138,'[2]1516 Exp_Rev Access'!$F$7:$FS$310,129,FALSE))</f>
        <v>0</v>
      </c>
      <c r="EU138" s="90">
        <f>IF(ISNA(VLOOKUP($B138,'[2]1516 Exp_Rev Access'!$F$7:$FS$310,130,FALSE)),"",VLOOKUP($B138,'[2]1516 Exp_Rev Access'!$F$7:$FS$310,130,FALSE))</f>
        <v>0</v>
      </c>
      <c r="EV138" s="90">
        <f>IF(ISNA(VLOOKUP($B138,'[2]1516 Exp_Rev Access'!$F$7:$FS$310,131,FALSE)),"",VLOOKUP($B138,'[2]1516 Exp_Rev Access'!$F$7:$FS$310,131,FALSE))</f>
        <v>0</v>
      </c>
      <c r="EW138" s="90">
        <f>IF(ISNA(VLOOKUP($B138,'[2]1516 Exp_Rev Access'!$F$7:$FS$310,132,FALSE)),"",VLOOKUP($B138,'[2]1516 Exp_Rev Access'!$F$7:$FS$310,132,FALSE))</f>
        <v>0</v>
      </c>
      <c r="EX138" s="90">
        <f>IF(ISNA(VLOOKUP($B138,'[2]1516 Exp_Rev Access'!$F$7:$FS$310,133,FALSE)),"",VLOOKUP($B138,'[2]1516 Exp_Rev Access'!$F$7:$FS$310,133,FALSE))</f>
        <v>0</v>
      </c>
      <c r="EY138" s="90">
        <f>IF(ISNA(VLOOKUP($B138,'[2]1516 Exp_Rev Access'!$F$7:$FS$310,134,FALSE)),"",VLOOKUP($B138,'[2]1516 Exp_Rev Access'!$F$7:$FS$310,134,FALSE))</f>
        <v>0</v>
      </c>
      <c r="EZ138" s="90">
        <f>IF(ISNA(VLOOKUP($B138,'[2]1516 Exp_Rev Access'!$F$7:$FS$310,135,FALSE)),"",VLOOKUP($B138,'[2]1516 Exp_Rev Access'!$F$7:$FS$310,135,FALSE))</f>
        <v>0</v>
      </c>
      <c r="FA138" s="90">
        <f>IF(ISNA(VLOOKUP($B138,'[2]1516 Exp_Rev Access'!$F$7:$FS$310,136,FALSE)),"",VLOOKUP($B138,'[2]1516 Exp_Rev Access'!$F$7:$FS$310,136,FALSE))</f>
        <v>0</v>
      </c>
      <c r="FB138" s="90">
        <f>IF(ISNA(VLOOKUP($B138,'[2]1516 Exp_Rev Access'!$F$7:$FS$310,137,FALSE)),"",VLOOKUP($B138,'[2]1516 Exp_Rev Access'!$F$7:$FS$310,137,FALSE))</f>
        <v>0</v>
      </c>
      <c r="FC138" s="90">
        <f>IF(ISNA(VLOOKUP($B138,'[2]1516 Exp_Rev Access'!$F$7:$FS$310,138,FALSE)),"",VLOOKUP($B138,'[2]1516 Exp_Rev Access'!$F$7:$FS$310,138,FALSE))</f>
        <v>0</v>
      </c>
      <c r="FD138" s="90">
        <f>IF(ISNA(VLOOKUP($B138,'[2]1516 Exp_Rev Access'!$F$7:$FS$310,139,FALSE)),"",VLOOKUP($B138,'[2]1516 Exp_Rev Access'!$F$7:$FS$310,139,FALSE))</f>
        <v>0</v>
      </c>
      <c r="FE138" s="90">
        <f>IF(ISNA(VLOOKUP($B138,'[2]1516 Exp_Rev Access'!$F$7:$FS$310,140,FALSE)),"",VLOOKUP($B138,'[2]1516 Exp_Rev Access'!$F$7:$FS$310,140,FALSE))</f>
        <v>0</v>
      </c>
      <c r="FF138" s="90">
        <f>IF(ISNA(VLOOKUP($B138,'[2]1516 Exp_Rev Access'!$F$7:$FS$310,141,FALSE)),"",VLOOKUP($B138,'[2]1516 Exp_Rev Access'!$F$7:$FS$310,141,FALSE))</f>
        <v>0</v>
      </c>
      <c r="FG138" s="90">
        <f>IF(ISNA(VLOOKUP($B138,'[2]1516 Exp_Rev Access'!$F$7:$FS$310,142,FALSE)),"",VLOOKUP($B138,'[2]1516 Exp_Rev Access'!$F$7:$FS$310,142,FALSE))</f>
        <v>0</v>
      </c>
      <c r="FH138" s="90">
        <f>IF(ISNA(VLOOKUP($B138,'[2]1516 Exp_Rev Access'!$F$7:$FS$310,143,FALSE)),"",VLOOKUP($B138,'[2]1516 Exp_Rev Access'!$F$7:$FS$310,143,FALSE))</f>
        <v>0</v>
      </c>
      <c r="FI138" s="90">
        <f>IF(ISNA(VLOOKUP($B138,'[2]1516 Exp_Rev Access'!$F$7:$FS$310,144,FALSE)),"",VLOOKUP($B138,'[2]1516 Exp_Rev Access'!$F$7:$FS$310,144,FALSE))</f>
        <v>0</v>
      </c>
      <c r="FJ138" s="90">
        <f>IF(ISNA(VLOOKUP($B138,'[2]1516 Exp_Rev Access'!$F$7:$FS$310,145,FALSE)),"",VLOOKUP($B138,'[2]1516 Exp_Rev Access'!$F$7:$FS$310,145,FALSE))</f>
        <v>0</v>
      </c>
      <c r="FK138" s="90">
        <f>IF(ISNA(VLOOKUP($B138,'[2]1516 Exp_Rev Access'!$F$7:$FS$310,146,FALSE)),"",VLOOKUP($B138,'[2]1516 Exp_Rev Access'!$F$7:$FS$310,146,FALSE))</f>
        <v>0</v>
      </c>
      <c r="FL138" s="90">
        <f>IF(ISNA(VLOOKUP($B138,'[2]1516 Exp_Rev Access'!$F$7:$FS$310,1147,FALSE)),"",VLOOKUP($B138,'[2]1516 Exp_Rev Access'!$F$7:$FS$310,147,FALSE))</f>
        <v>0</v>
      </c>
      <c r="FM138" s="90">
        <f>IF(ISNA(VLOOKUP($B138,'[2]1516 Exp_Rev Access'!$F$7:$FS$310,148,FALSE)),"",VLOOKUP($B138,'[2]1516 Exp_Rev Access'!$F$7:$FS$310,148,FALSE))</f>
        <v>0</v>
      </c>
      <c r="FN138" s="90">
        <f>IF(ISNA(VLOOKUP($B138,'[2]1516 Exp_Rev Access'!$F$7:$FS$310,149,FALSE)),"",VLOOKUP($B138,'[2]1516 Exp_Rev Access'!$F$7:$FS$310,149,FALSE))</f>
        <v>0</v>
      </c>
      <c r="FO138" s="90">
        <f>IF(ISNA(VLOOKUP($B138,'[2]1516 Exp_Rev Access'!$F$7:$FS$310,150,FALSE)),"",VLOOKUP($B138,'[2]1516 Exp_Rev Access'!$F$7:$FS$310,150,FALSE))</f>
        <v>0</v>
      </c>
      <c r="FP138" s="90">
        <f>IF(ISNA(VLOOKUP($B138,'[2]1516 Exp_Rev Access'!$F$7:$FS$310,151,FALSE)),"",VLOOKUP($B138,'[2]1516 Exp_Rev Access'!$F$7:$FS$310,151,FALSE))</f>
        <v>0</v>
      </c>
      <c r="FQ138" s="90">
        <f>IF(ISNA(VLOOKUP($B138,'[2]1516 Exp_Rev Access'!$F$7:$FS$310,152,FALSE)),"",VLOOKUP($B138,'[2]1516 Exp_Rev Access'!$F$7:$FS$310,152,FALSE))</f>
        <v>0</v>
      </c>
      <c r="FR138" s="90">
        <f>IF(ISNA(VLOOKUP($B138,'[2]1516 Exp_Rev Access'!$F$7:$FS$310,153,FALSE)),"",VLOOKUP($B138,'[2]1516 Exp_Rev Access'!$F$7:$FS$310,153,FALSE))</f>
        <v>0</v>
      </c>
      <c r="FS138" s="53">
        <f>SUM(CH138:FR138)</f>
        <v>60471.469999999994</v>
      </c>
      <c r="FT138" s="92">
        <f t="shared" ref="FT138:FT143" si="367">FS138/E138</f>
        <v>7.1502622114895872E-2</v>
      </c>
      <c r="FU138" s="95">
        <f t="shared" ref="FU138:FU143" si="368">FS138/D138</f>
        <v>3117.0860824742267</v>
      </c>
      <c r="FV138" s="90">
        <f>IF(ISNA(VLOOKUP($B138,'[2]1516 Exp_Rev Access'!$F$7:$FS$310,154,FALSE)),"",VLOOKUP($B138,'[2]1516 Exp_Rev Access'!$F$7:$FS$310,154,FALSE))</f>
        <v>0</v>
      </c>
      <c r="FW138" s="90">
        <f>IF(ISNA(VLOOKUP($B138,'[2]1516 Exp_Rev Access'!$F$7:$FS$310,155,FALSE)),"",VLOOKUP($B138,'[2]1516 Exp_Rev Access'!$F$7:$FS$310,155,FALSE))</f>
        <v>0</v>
      </c>
      <c r="FX138" s="90">
        <f>IF(ISNA(VLOOKUP($B138,'[2]1516 Exp_Rev Access'!$F$7:$FS$310,156,FALSE)),"",VLOOKUP($B138,'[2]1516 Exp_Rev Access'!$F$7:$FS$310,156,FALSE))</f>
        <v>0</v>
      </c>
      <c r="FY138" s="90">
        <f>IF(ISNA(VLOOKUP($B138,'[2]1516 Exp_Rev Access'!$F$7:$FS$310,157,FALSE)),"",VLOOKUP($B138,'[2]1516 Exp_Rev Access'!$F$7:$FS$310,157,FALSE))</f>
        <v>0</v>
      </c>
      <c r="FZ138" s="90">
        <f>IF(ISNA(VLOOKUP($B138,'[2]1516 Exp_Rev Access'!$F$7:$FS$310,158,FALSE)),"",VLOOKUP($B138,'[2]1516 Exp_Rev Access'!$F$7:$FS$310,158,FALSE))</f>
        <v>0</v>
      </c>
      <c r="GA138" s="90">
        <f>IF(ISNA(VLOOKUP($B138,'[2]1516 Exp_Rev Access'!$F$7:$FS$310,159,FALSE)),"",VLOOKUP($B138,'[2]1516 Exp_Rev Access'!$F$7:$FS$310,159,FALSE))</f>
        <v>0</v>
      </c>
      <c r="GB138" s="90">
        <f>IF(ISNA(VLOOKUP($B138,'[2]1516 Exp_Rev Access'!$F$7:$FS$310,160,FALSE)),"",VLOOKUP($B138,'[2]1516 Exp_Rev Access'!$F$7:$FS$310,160,FALSE))</f>
        <v>0</v>
      </c>
      <c r="GC138" s="90">
        <f>IF(ISNA(VLOOKUP($B138,'[2]1516 Exp_Rev Access'!$F$7:$FS$310,161,FALSE)),"",VLOOKUP($B138,'[2]1516 Exp_Rev Access'!$F$7:$FS$310,161,FALSE))</f>
        <v>0</v>
      </c>
      <c r="GD138" s="90">
        <f>IF(ISNA(VLOOKUP($B138,'[2]1516 Exp_Rev Access'!$F$7:$FS$310,162,FALSE)),"",VLOOKUP($B138,'[2]1516 Exp_Rev Access'!$F$7:$FS$310,162,FALSE))</f>
        <v>0</v>
      </c>
      <c r="GE138" s="90">
        <f>IF(ISNA(VLOOKUP($B138,'[2]1516 Exp_Rev Access'!$F$7:$FS$310,163,FALSE)),"",VLOOKUP($B138,'[2]1516 Exp_Rev Access'!$F$7:$FS$310,163,FALSE))</f>
        <v>0</v>
      </c>
      <c r="GF138" s="90">
        <f>IF(ISNA(VLOOKUP($B138,'[2]1516 Exp_Rev Access'!$F$7:$FS$310,164,FALSE)),"",VLOOKUP($B138,'[2]1516 Exp_Rev Access'!$F$7:$FS$310,164,FALSE))</f>
        <v>0</v>
      </c>
      <c r="GG138" s="90">
        <f>IF(ISNA(VLOOKUP($B138,'[2]1516 Exp_Rev Access'!$F$7:$FS$310,165,FALSE)),"",VLOOKUP($B138,'[2]1516 Exp_Rev Access'!$F$7:$FS$310,165,FALSE))</f>
        <v>0</v>
      </c>
      <c r="GH138" s="90">
        <f>IF(ISNA(VLOOKUP($B138,'[2]1516 Exp_Rev Access'!$F$7:$FS$310,166,FALSE)),"",VLOOKUP($B138,'[2]1516 Exp_Rev Access'!$F$7:$FS$310,166,FALSE))</f>
        <v>0</v>
      </c>
      <c r="GI138" s="90">
        <f>IF(ISNA(VLOOKUP($B138,'[2]1516 Exp_Rev Access'!$F$7:$FS$310,167,FALSE)),"",VLOOKUP($B138,'[2]1516 Exp_Rev Access'!$F$7:$FS$310,167,FALSE))</f>
        <v>0</v>
      </c>
      <c r="GJ138" s="90">
        <f>IF(ISNA(VLOOKUP($B138,'[2]1516 Exp_Rev Access'!$F$7:$FS$310,168,FALSE)),"",VLOOKUP($B138,'[2]1516 Exp_Rev Access'!$F$7:$FS$310,168,FALSE))</f>
        <v>0</v>
      </c>
      <c r="GK138" s="90">
        <f>IF(ISNA(VLOOKUP($B138,'[2]1516 Exp_Rev Access'!$F$7:$FS$310,169,FALSE)),"",VLOOKUP($B138,'[2]1516 Exp_Rev Access'!$F$7:$FS$310,169,FALSE))</f>
        <v>0</v>
      </c>
      <c r="GL138" s="90">
        <f>IF(ISNA(VLOOKUP($B138,'[2]1516 Exp_Rev Access'!$F$7:$FS$310,170,FALSE)),"",VLOOKUP($B138,'[2]1516 Exp_Rev Access'!$F$7:$FS$310,170,FALSE))</f>
        <v>0</v>
      </c>
      <c r="GM138" s="90">
        <f>IF(ISNA(VLOOKUP($B138,'[2]1516 Exp_Rev Access'!$F$7:$FT$310,171,FALSE)),"",VLOOKUP($B138,'[2]1516 Exp_Rev Access'!$F$7:$FT$310,171,FALSE))</f>
        <v>0</v>
      </c>
      <c r="GN138" s="90">
        <f>IF(ISNA(VLOOKUP($B138,'[2]1516 Exp_Rev Access'!$F$7:$FU$310,172,FALSE)),"",VLOOKUP($B138,'[2]1516 Exp_Rev Access'!$F$7:$FU$310,172,FALSE))</f>
        <v>0</v>
      </c>
      <c r="GO138" s="90">
        <f>IF(ISNA(VLOOKUP($B138,'[2]1516 Exp_Rev Access'!$F$7:$FV$310,173,FALSE)),"",VLOOKUP($B138,'[2]1516 Exp_Rev Access'!$F$7:$FV$310,173,FALSE))</f>
        <v>0</v>
      </c>
      <c r="GP138" s="90">
        <f>IF(ISNA(VLOOKUP($B138,'[2]1516 Exp_Rev Access'!$F$7:$GA$310,174,FALSE)),"",VLOOKUP($B138,'[2]1516 Exp_Rev Access'!$F$7:$GA$310,174,FALSE))</f>
        <v>0</v>
      </c>
      <c r="GQ138" s="90">
        <f>IF(ISNA(VLOOKUP($B138,'[2]1516 Exp_Rev Access'!$F$7:$GA$310,175,FALSE)),"",VLOOKUP($B138,'[2]1516 Exp_Rev Access'!$F$7:$GA$310,175,FALSE))</f>
        <v>0</v>
      </c>
      <c r="GR138" s="90">
        <f>IF(ISNA(VLOOKUP($B138,'[2]1516 Exp_Rev Access'!$F$7:$GA$310,176,FALSE)),"",VLOOKUP($B138,'[2]1516 Exp_Rev Access'!$F$7:$GA$310,176,FALSE))</f>
        <v>0</v>
      </c>
      <c r="GS138" s="90">
        <f>IF(ISNA(VLOOKUP($B138,'[2]1516 Exp_Rev Access'!$F$7:$GA$310,177,FALSE)),"",VLOOKUP($B138,'[2]1516 Exp_Rev Access'!$F$7:$GA$310,177,FALSE))</f>
        <v>0</v>
      </c>
      <c r="GT138" s="90">
        <f>IF(ISNA(VLOOKUP($B138,'[2]1516 Exp_Rev Access'!$F$7:$GA$310,178,FALSE)),"",VLOOKUP($B138,'[2]1516 Exp_Rev Access'!$F$7:$GA$310,178,FALSE))</f>
        <v>0</v>
      </c>
      <c r="GU138" s="53">
        <f t="shared" ref="GU138:GU142" si="369">SUM(FV138:GT138)</f>
        <v>0</v>
      </c>
      <c r="GV138" s="92"/>
      <c r="GW138" s="114">
        <f t="shared" ref="GW138:GW143" si="370">GU138/D138</f>
        <v>0</v>
      </c>
      <c r="HE138" s="97"/>
      <c r="HF138" s="97"/>
      <c r="HG138" s="97"/>
      <c r="HH138" s="97"/>
      <c r="HI138" s="97"/>
      <c r="HJ138" s="97"/>
      <c r="HK138" s="97"/>
      <c r="HL138" s="97"/>
      <c r="HM138" s="97"/>
      <c r="HN138" s="97"/>
    </row>
    <row r="139" spans="1:222" x14ac:dyDescent="0.2">
      <c r="B139" s="87" t="s">
        <v>361</v>
      </c>
      <c r="C139" s="87" t="s">
        <v>362</v>
      </c>
      <c r="D139" s="88">
        <f>IF(ISNA(VLOOKUP($B139,'[2]1516 enrollment_Rev_Exp by size'!$A$6:$C$325,3,FALSE)),"",VLOOKUP($B139,'[2]1516 enrollment_Rev_Exp by size'!$A$6:$C$325,3,FALSE))</f>
        <v>51.18</v>
      </c>
      <c r="E139" s="89">
        <v>1066592.92</v>
      </c>
      <c r="F139" s="67">
        <f>N139+AM139+AU139+BV139+CE139+FS139+GU139</f>
        <v>1066592.9200000002</v>
      </c>
      <c r="G139" s="67">
        <f t="shared" si="355"/>
        <v>0</v>
      </c>
      <c r="H139" s="90">
        <f>IF(ISNA(VLOOKUP($B139,'[2]1516 Exp_Rev Access'!$F$7:$FS$310,2,FALSE)),"",VLOOKUP($B139,'[2]1516 Exp_Rev Access'!$F$7:$FS$310,2,FALSE))</f>
        <v>296352.57</v>
      </c>
      <c r="I139" s="90">
        <f>IF(ISNA(VLOOKUP($B139,'[2]1516 Exp_Rev Access'!$F$7:$FS$310,3,FALSE)),"",VLOOKUP($B139,'[2]1516 Exp_Rev Access'!$F$7:$FS$310,3,FALSE))</f>
        <v>0</v>
      </c>
      <c r="J139" s="90">
        <f>IF(ISNA(VLOOKUP($B139,'[2]1516 Exp_Rev Access'!$F$7:$FS$310,4,FALSE)),"",VLOOKUP($B139,'[2]1516 Exp_Rev Access'!$F$7:$FS$310,4,FALSE))</f>
        <v>0</v>
      </c>
      <c r="K139" s="90">
        <f>IF(ISNA(VLOOKUP($B139,'[2]1516 Exp_Rev Access'!$F$7:$FS$310,5,FALSE)),"-",VLOOKUP($B139,'[2]1516 Exp_Rev Access'!$F$7:$FS$310,5,FALSE))</f>
        <v>10389.950000000001</v>
      </c>
      <c r="L139" s="90">
        <f>IF(ISNA(VLOOKUP($B139,'[2]1516 Exp_Rev Access'!$F$7:$FS$310,6,FALSE)),"",VLOOKUP($B139,'[2]1516 Exp_Rev Access'!$F$7:$FS$310,6,FALSE))</f>
        <v>0</v>
      </c>
      <c r="M139" s="90">
        <f>IF(ISNA(VLOOKUP($B139,'[2]1516 Exp_Rev Access'!$F$7:$FS$310,7,FALSE)),"",VLOOKUP($B139,'[2]1516 Exp_Rev Access'!$F$7:$FS$310,7,FALSE))</f>
        <v>0</v>
      </c>
      <c r="N139" s="53">
        <f t="shared" si="356"/>
        <v>306742.52</v>
      </c>
      <c r="O139" s="91">
        <f t="shared" si="357"/>
        <v>0.28759099582247372</v>
      </c>
      <c r="P139" s="53">
        <f t="shared" si="358"/>
        <v>5993.4060179757726</v>
      </c>
      <c r="Q139" s="90">
        <f>IF(ISNA(VLOOKUP($B139,'[2]1516 Exp_Rev Access'!$F$7:$FS$310,8,FALSE)),"",VLOOKUP($B139,'[2]1516 Exp_Rev Access'!$F$7:$FS$310,8,FALSE))</f>
        <v>0</v>
      </c>
      <c r="R139" s="90">
        <f>IF(ISNA(VLOOKUP($B139,'[2]1516 Exp_Rev Access'!$F$7:$FS$310,9,FALSE)),"",VLOOKUP($B139,'[2]1516 Exp_Rev Access'!$F$7:$FS$310,9,FALSE))</f>
        <v>0</v>
      </c>
      <c r="S139" s="90">
        <f>IF(ISNA(VLOOKUP($B139,'[2]1516 Exp_Rev Access'!$F$7:$FS$310,10,FALSE)),"",VLOOKUP($B139,'[2]1516 Exp_Rev Access'!$F$7:$FS$310,10,FALSE))</f>
        <v>0</v>
      </c>
      <c r="T139" s="90">
        <f>IF(ISNA(VLOOKUP($B139,'[2]1516 Exp_Rev Access'!$F$7:$FS$310,11,FALSE)),"",VLOOKUP($B139,'[2]1516 Exp_Rev Access'!$F$7:$FS$310,11,FALSE))</f>
        <v>0</v>
      </c>
      <c r="U139" s="90">
        <f>IF(ISNA(VLOOKUP($B139,'[2]1516 Exp_Rev Access'!$F$7:$FS$310,12,FALSE)),"",VLOOKUP($B139,'[2]1516 Exp_Rev Access'!$F$7:$FS$310,12,FALSE))</f>
        <v>0</v>
      </c>
      <c r="V139" s="90">
        <f>IF(ISNA(VLOOKUP($B139,'[2]1516 Exp_Rev Access'!$F$7:$FS$310,13,FALSE)),"",VLOOKUP($B139,'[2]1516 Exp_Rev Access'!$F$7:$FS$310,13,FALSE))</f>
        <v>0</v>
      </c>
      <c r="W139" s="90">
        <f>IF(ISNA(VLOOKUP($B139,'[2]1516 Exp_Rev Access'!$F$7:$FS$310,14,FALSE)),"",VLOOKUP($B139,'[2]1516 Exp_Rev Access'!$F$7:$FS$310,14,FALSE))</f>
        <v>0</v>
      </c>
      <c r="X139" s="90">
        <f>IF(ISNA(VLOOKUP($B139,'[2]1516 Exp_Rev Access'!$F$7:$FS$310,15,FALSE)),"",VLOOKUP($B139,'[2]1516 Exp_Rev Access'!$F$7:$FS$310,15,FALSE))</f>
        <v>0</v>
      </c>
      <c r="Y139" s="90">
        <f>IF(ISNA(VLOOKUP($B139,'[2]1516 Exp_Rev Access'!$F$7:$FS$310,16,FALSE)),"",VLOOKUP($B139,'[2]1516 Exp_Rev Access'!$F$7:$FS$310,16,FALSE))</f>
        <v>1900</v>
      </c>
      <c r="Z139" s="90">
        <f>IF(ISNA(VLOOKUP($B139,'[2]1516 Exp_Rev Access'!$F$7:$FS$310,17,FALSE)),"",VLOOKUP($B139,'[2]1516 Exp_Rev Access'!$F$7:$FS$310,17,FALSE))</f>
        <v>0</v>
      </c>
      <c r="AA139" s="90">
        <f>IF(ISNA(VLOOKUP($B139,'[2]1516 Exp_Rev Access'!$F$7:$FS$310,18,FALSE)),"",VLOOKUP($B139,'[2]1516 Exp_Rev Access'!$F$7:$FS$310,18,FALSE))</f>
        <v>0</v>
      </c>
      <c r="AB139" s="90">
        <f>IF(ISNA(VLOOKUP($B139,'[2]1516 Exp_Rev Access'!$F$7:$FS$310,19,FALSE)),"",VLOOKUP($B139,'[2]1516 Exp_Rev Access'!$F$7:$FS$310,19,FALSE))</f>
        <v>0</v>
      </c>
      <c r="AC139" s="90">
        <f>IF(ISNA(VLOOKUP($B139,'[2]1516 Exp_Rev Access'!$F$7:$FS$310,20,FALSE)),"",VLOOKUP($B139,'[2]1516 Exp_Rev Access'!$F$7:$FS$310,20,FALSE))</f>
        <v>0</v>
      </c>
      <c r="AD139" s="90">
        <f>IF(ISNA(VLOOKUP($B139,'[2]1516 Exp_Rev Access'!$F$7:$FS$310,21,FALSE)),"",VLOOKUP($B139,'[2]1516 Exp_Rev Access'!$F$7:$FS$310,21,FALSE))</f>
        <v>2330.1</v>
      </c>
      <c r="AE139" s="90">
        <f>IF(ISNA(VLOOKUP($B139,'[2]1516 Exp_Rev Access'!$F$7:$FS$310,22,FALSE)),"",VLOOKUP($B139,'[2]1516 Exp_Rev Access'!$F$7:$FS$310,22,FALSE))</f>
        <v>977.16</v>
      </c>
      <c r="AF139" s="90">
        <f>IF(ISNA(VLOOKUP($B139,'[2]1516 Exp_Rev Access'!$F$7:$FS$310,23,FALSE)),"",VLOOKUP($B139,'[2]1516 Exp_Rev Access'!$F$7:$FS$310,23,FALSE))</f>
        <v>0</v>
      </c>
      <c r="AG139" s="90">
        <f>IF(ISNA(VLOOKUP($B139,'[2]1516 Exp_Rev Access'!$F$7:$FS$310,24,FALSE)),"",VLOOKUP($B139,'[2]1516 Exp_Rev Access'!$F$7:$FS$310,24,FALSE))</f>
        <v>2225.88</v>
      </c>
      <c r="AH139" s="90">
        <f>IF(ISNA(VLOOKUP($B139,'[2]1516 Exp_Rev Access'!$F$7:$FS$310,25,FALSE)),"",VLOOKUP($B139,'[2]1516 Exp_Rev Access'!$F$7:$FS$310,25,FALSE))</f>
        <v>25</v>
      </c>
      <c r="AI139" s="90">
        <f>IF(ISNA(VLOOKUP($B139,'[2]1516 Exp_Rev Access'!$F$7:$FS$310,26,FALSE)),"",VLOOKUP($B139,'[2]1516 Exp_Rev Access'!$F$7:$FS$310,26,FALSE))</f>
        <v>0</v>
      </c>
      <c r="AJ139" s="90">
        <f>IF(ISNA(VLOOKUP($B139,'[2]1516 Exp_Rev Access'!$F$7:$FS$310,27,FALSE)),"",VLOOKUP($B139,'[2]1516 Exp_Rev Access'!$F$7:$FS$310,27,FALSE))</f>
        <v>0</v>
      </c>
      <c r="AK139" s="90">
        <f>IF(ISNA(VLOOKUP($B139,'[2]1516 Exp_Rev Access'!$F$7:$FS$310,28,FALSE)),"",VLOOKUP($B139,'[2]1516 Exp_Rev Access'!$F$7:$FS$310,28,FALSE))</f>
        <v>1082.1500000000001</v>
      </c>
      <c r="AL139" s="90">
        <f>IF(ISNA(VLOOKUP($B139,'[2]1516 Exp_Rev Access'!$F$7:$FS$310,29,FALSE)),"",VLOOKUP($B139,'[2]1516 Exp_Rev Access'!$F$7:$FS$310,29,FALSE))</f>
        <v>0</v>
      </c>
      <c r="AM139" s="53">
        <f>SUM(Q139:AL139)</f>
        <v>8540.2900000000009</v>
      </c>
      <c r="AN139" s="92">
        <f t="shared" si="359"/>
        <v>8.007075464179907E-3</v>
      </c>
      <c r="AO139" s="68">
        <f t="shared" si="360"/>
        <v>166.86772176631499</v>
      </c>
      <c r="AP139" s="90">
        <f>IF(ISNA(VLOOKUP($B139,'[2]1516 Exp_Rev Access'!$F$7:$FS$310,30,FALSE)),"",VLOOKUP($B139,'[2]1516 Exp_Rev Access'!$F$7:$FS$310,30,FALSE))</f>
        <v>452216.78</v>
      </c>
      <c r="AQ139" s="90">
        <f>IF(ISNA(VLOOKUP($B139,'[2]1516 Exp_Rev Access'!$F$7:$FS$310,31,FALSE)),"",VLOOKUP($B139,'[2]1516 Exp_Rev Access'!$F$7:$FS$310,31,FALSE))</f>
        <v>10309.9</v>
      </c>
      <c r="AR139" s="90">
        <f>IF(ISNA(VLOOKUP($B139,'[2]1516 Exp_Rev Access'!$F$7:$FS$310,32,FALSE)),"",VLOOKUP($B139,'[2]1516 Exp_Rev Access'!$F$7:$FS$310,32,FALSE))</f>
        <v>0</v>
      </c>
      <c r="AS139" s="90">
        <f>IF(ISNA(VLOOKUP($B139,'[2]1516 Exp_Rev Access'!$F$7:$FS$310,33,FALSE)),"",VLOOKUP($B139,'[2]1516 Exp_Rev Access'!$F$7:$FS$310,33,FALSE))</f>
        <v>34.15</v>
      </c>
      <c r="AT139" s="90">
        <f>IF(ISNA(VLOOKUP($B139,'[2]1516 Exp_Rev Access'!$F$7:$FS$310,34,FALSE)),"",VLOOKUP($B139,'[2]1516 Exp_Rev Access'!$F$7:$FS$310,34,FALSE))</f>
        <v>0</v>
      </c>
      <c r="AU139" s="53">
        <f>SUM(AP139:AT139)</f>
        <v>462560.83000000007</v>
      </c>
      <c r="AV139" s="93">
        <f t="shared" si="361"/>
        <v>0.4336807617286641</v>
      </c>
      <c r="AW139" s="53">
        <f t="shared" si="362"/>
        <v>9037.9216490816743</v>
      </c>
      <c r="AX139" s="90">
        <f>IF(ISNA(VLOOKUP($B139,'[2]1516 Exp_Rev Access'!$F$7:$FS$310,35,FALSE)),"",VLOOKUP($B139,'[2]1516 Exp_Rev Access'!$F$7:$FS$310,35,FALSE))</f>
        <v>0</v>
      </c>
      <c r="AY139" s="90">
        <f>IF(ISNA(VLOOKUP($B139,'[2]1516 Exp_Rev Access'!$F$7:$FS$310,36,FALSE)),"",VLOOKUP($B139,'[2]1516 Exp_Rev Access'!$F$7:$FS$310,36,FALSE))</f>
        <v>36574.03</v>
      </c>
      <c r="AZ139" s="90">
        <f>IF(ISNA(VLOOKUP($B139,'[2]1516 Exp_Rev Access'!$F$7:$FS$310,37,FALSE)),"",VLOOKUP($B139,'[2]1516 Exp_Rev Access'!$F$7:$FS$310,37,FALSE))</f>
        <v>0</v>
      </c>
      <c r="BA139" s="90">
        <f>IF(ISNA(VLOOKUP($B139,'[2]1516 Exp_Rev Access'!$F$7:$FS$310,38,FALSE)),"",VLOOKUP($B139,'[2]1516 Exp_Rev Access'!$F$7:$FS$310,38,FALSE))</f>
        <v>0</v>
      </c>
      <c r="BB139" s="90">
        <f>IF(ISNA(VLOOKUP($B139,'[2]1516 Exp_Rev Access'!$F$7:$FS$310,39,FALSE)),"",VLOOKUP($B139,'[2]1516 Exp_Rev Access'!$F$7:$FS$310,39,FALSE))</f>
        <v>0</v>
      </c>
      <c r="BC139" s="90">
        <f>IF(ISNA(VLOOKUP($B139,'[2]1516 Exp_Rev Access'!$F$7:$FS$310,40,FALSE)),"",VLOOKUP($B139,'[2]1516 Exp_Rev Access'!$F$7:$FS$310,40,FALSE))</f>
        <v>18004.29</v>
      </c>
      <c r="BD139" s="90">
        <f>IF(ISNA(VLOOKUP($B139,'[2]1516 Exp_Rev Access'!$F$7:$FS$310,41,FALSE)),"",VLOOKUP($B139,'[2]1516 Exp_Rev Access'!$F$7:$FS$310,41,FALSE))</f>
        <v>0</v>
      </c>
      <c r="BE139" s="90">
        <f>IF(ISNA(VLOOKUP($B139,'[2]1516 Exp_Rev Access'!$F$7:$FS$310,42,FALSE)),"",VLOOKUP($B139,'[2]1516 Exp_Rev Access'!$F$7:$FS$310,42,FALSE))</f>
        <v>14300.82</v>
      </c>
      <c r="BF139" s="90">
        <f>IF(ISNA(VLOOKUP($B139,'[2]1516 Exp_Rev Access'!$F$7:$FS$310,43,FALSE)),"",VLOOKUP($B139,'[2]1516 Exp_Rev Access'!$F$7:$FS$310,43,FALSE))</f>
        <v>0</v>
      </c>
      <c r="BG139" s="90">
        <f>IF(ISNA(VLOOKUP($B139,'[2]1516 Exp_Rev Access'!$F$7:$FS$310,44,FALSE)),"",VLOOKUP($B139,'[2]1516 Exp_Rev Access'!$F$7:$FS$310,44,FALSE))</f>
        <v>0</v>
      </c>
      <c r="BH139" s="90">
        <f>IF(ISNA(VLOOKUP($B139,'[2]1516 Exp_Rev Access'!$F$7:$FS$310,45,FALSE)),"",VLOOKUP($B139,'[2]1516 Exp_Rev Access'!$F$7:$FS$310,45,FALSE))</f>
        <v>512.32000000000005</v>
      </c>
      <c r="BI139" s="90">
        <f>IF(ISNA(VLOOKUP($B139,'[2]1516 Exp_Rev Access'!$F$7:$FS$310,46,FALSE)),"",VLOOKUP($B139,'[2]1516 Exp_Rev Access'!$F$7:$FS$310,46,FALSE))</f>
        <v>0</v>
      </c>
      <c r="BJ139" s="90">
        <f>IF(ISNA(VLOOKUP($B139,'[2]1516 Exp_Rev Access'!$F$7:$FS$310,47,FALSE)),"",VLOOKUP($B139,'[2]1516 Exp_Rev Access'!$F$7:$FS$310,47,FALSE))</f>
        <v>1145.57</v>
      </c>
      <c r="BK139" s="90">
        <f>IF(ISNA(VLOOKUP($B139,'[2]1516 Exp_Rev Access'!$F$7:$FS$310,48,FALSE)),"",VLOOKUP($B139,'[2]1516 Exp_Rev Access'!$F$7:$FS$310,48,FALSE))</f>
        <v>83061.210000000006</v>
      </c>
      <c r="BL139" s="90">
        <f>IF(ISNA(VLOOKUP($B139,'[2]1516 Exp_Rev Access'!$F$7:$FS$310,49,FALSE)),"",VLOOKUP($B139,'[2]1516 Exp_Rev Access'!$F$7:$FS$310,49,FALSE))</f>
        <v>0</v>
      </c>
      <c r="BM139" s="90">
        <f>IF(ISNA(VLOOKUP($B139,'[2]1516 Exp_Rev Access'!$F$7:$FS$310,50,FALSE)),"",VLOOKUP($B139,'[2]1516 Exp_Rev Access'!$F$7:$FS$310,50,FALSE))</f>
        <v>0</v>
      </c>
      <c r="BN139" s="90">
        <f>IF(ISNA(VLOOKUP($B139,'[2]1516 Exp_Rev Access'!$F$7:$FS$310,51,FALSE)),"",VLOOKUP($B139,'[2]1516 Exp_Rev Access'!$F$7:$FS$310,51,FALSE))</f>
        <v>0</v>
      </c>
      <c r="BO139" s="90">
        <f>IF(ISNA(VLOOKUP($B139,'[2]1516 Exp_Rev Access'!$F$7:$FS$310,52,FALSE)),"",VLOOKUP($B139,'[2]1516 Exp_Rev Access'!$F$7:$FS$310,52,FALSE))</f>
        <v>0</v>
      </c>
      <c r="BP139" s="90">
        <f>IF(ISNA(VLOOKUP($B139,'[2]1516 Exp_Rev Access'!$F$7:$FS$310,53,FALSE)),"",VLOOKUP($B139,'[2]1516 Exp_Rev Access'!$F$7:$FS$310,53,FALSE))</f>
        <v>0</v>
      </c>
      <c r="BQ139" s="90">
        <f>IF(ISNA(VLOOKUP($B139,'[2]1516 Exp_Rev Access'!$F$7:$FS$310,54,FALSE)),"",VLOOKUP($B139,'[2]1516 Exp_Rev Access'!$F$7:$FS$310,54,FALSE))</f>
        <v>0</v>
      </c>
      <c r="BR139" s="90">
        <f>IF(ISNA(VLOOKUP($B139,'[2]1516 Exp_Rev Access'!$F$7:$FS$310,55,FALSE)),"",VLOOKUP($B139,'[2]1516 Exp_Rev Access'!$F$7:$FS$310,55,FALSE))</f>
        <v>0</v>
      </c>
      <c r="BS139" s="90">
        <f>IF(ISNA(VLOOKUP($B139,'[2]1516 Exp_Rev Access'!$F$7:$FS$310,56,FALSE)),"",VLOOKUP($B139,'[2]1516 Exp_Rev Access'!$F$7:$FS$310,56,FALSE))</f>
        <v>0</v>
      </c>
      <c r="BT139" s="90">
        <f>IF(ISNA(VLOOKUP($B139,'[2]1516 Exp_Rev Access'!$F$7:$FS$310,57,FALSE)),"",VLOOKUP($B139,'[2]1516 Exp_Rev Access'!$F$7:$FS$310,57,FALSE))</f>
        <v>0</v>
      </c>
      <c r="BU139" s="90">
        <f>IF(ISNA(VLOOKUP($B139,'[2]1516 Exp_Rev Access'!$F$7:$FS$310,58,FALSE)),"",VLOOKUP($B139,'[2]1516 Exp_Rev Access'!$F$7:$FS$310,58,FALSE))</f>
        <v>0</v>
      </c>
      <c r="BV139" s="53">
        <f>SUM(AX139:BU139)</f>
        <v>153598.24000000002</v>
      </c>
      <c r="BW139" s="92">
        <f t="shared" si="363"/>
        <v>0.14400830637428197</v>
      </c>
      <c r="BX139" s="68">
        <f t="shared" si="364"/>
        <v>3001.1379445095745</v>
      </c>
      <c r="BY139" s="90">
        <f>IF(ISNA(VLOOKUP($B139,'[2]1516 Exp_Rev Access'!$F$7:$FS$310,59,FALSE)),"",VLOOKUP($B139,'[2]1516 Exp_Rev Access'!$F$7:$FS$310,59,FALSE))</f>
        <v>0</v>
      </c>
      <c r="BZ139" s="90">
        <f>IF(ISNA(VLOOKUP($B139,'[2]1516 Exp_Rev Access'!$F$7:$FS$310,60,FALSE)),"",VLOOKUP($B139,'[2]1516 Exp_Rev Access'!$F$7:$FS$310,60,FALSE))</f>
        <v>0</v>
      </c>
      <c r="CA139" s="90">
        <f>IF(ISNA(VLOOKUP($B139,'[2]1516 Exp_Rev Access'!$F$7:$FS$310,61,FALSE)),"",VLOOKUP($B139,'[2]1516 Exp_Rev Access'!$F$7:$FS$310,61,FALSE))</f>
        <v>0</v>
      </c>
      <c r="CB139" s="90">
        <f>IF(ISNA(VLOOKUP($B139,'[2]1516 Exp_Rev Access'!$F$7:$FS$310,62,FALSE)),"",VLOOKUP($B139,'[2]1516 Exp_Rev Access'!$F$7:$FS$310,62,FALSE))</f>
        <v>0</v>
      </c>
      <c r="CC139" s="90">
        <f>IF(ISNA(VLOOKUP($B139,'[2]1516 Exp_Rev Access'!$F$7:$FS$310,63,FALSE)),"",VLOOKUP($B139,'[2]1516 Exp_Rev Access'!$F$7:$FS$310,63,FALSE))</f>
        <v>10123.19</v>
      </c>
      <c r="CD139" s="90">
        <f>IF(ISNA(VLOOKUP($B139,'[2]1516 Exp_Rev Access'!$F$7:$FS$310,64,FALSE)),"",VLOOKUP($B139,'[2]1516 Exp_Rev Access'!$F$7:$FS$310,64,FALSE))</f>
        <v>0</v>
      </c>
      <c r="CE139" s="53">
        <f>SUM(BY139:CD139)</f>
        <v>10123.19</v>
      </c>
      <c r="CF139" s="92">
        <f t="shared" si="365"/>
        <v>9.4911468191632119E-3</v>
      </c>
      <c r="CG139" s="94">
        <f t="shared" si="366"/>
        <v>197.79581867917156</v>
      </c>
      <c r="CH139" s="90">
        <f>IF(ISNA(VLOOKUP($B139,'[2]1516 Exp_Rev Access'!$F$7:$FS$310,65,FALSE)),"",VLOOKUP($B139,'[2]1516 Exp_Rev Access'!$F$7:$FS$310,65,FALSE))</f>
        <v>0</v>
      </c>
      <c r="CI139" s="90">
        <f>IF(ISNA(VLOOKUP($B139,'[2]1516 Exp_Rev Access'!$F$7:$FS$310,66,FALSE)),"",VLOOKUP($B139,'[2]1516 Exp_Rev Access'!$F$7:$FS$310,66,FALSE))</f>
        <v>0</v>
      </c>
      <c r="CJ139" s="90">
        <f>IF(ISNA(VLOOKUP($B139,'[2]1516 Exp_Rev Access'!$F$7:$FS$310,67,FALSE)),"",VLOOKUP($B139,'[2]1516 Exp_Rev Access'!$F$7:$FS$310,67,FALSE))</f>
        <v>0</v>
      </c>
      <c r="CK139" s="90">
        <f>IF(ISNA(VLOOKUP($B139,'[2]1516 Exp_Rev Access'!$F$7:$FS$310,68,FALSE)),"",VLOOKUP($B139,'[2]1516 Exp_Rev Access'!$F$7:$FS$310,68,FALSE))</f>
        <v>0</v>
      </c>
      <c r="CL139" s="90">
        <f>IF(ISNA(VLOOKUP($B139,'[2]1516 Exp_Rev Access'!$F$7:$FS$310,69,FALSE)),"",VLOOKUP($B139,'[2]1516 Exp_Rev Access'!$F$7:$FS$310,69,FALSE))</f>
        <v>0</v>
      </c>
      <c r="CM139" s="90">
        <f>IF(ISNA(VLOOKUP($B139,'[2]1516 Exp_Rev Access'!$F$7:$FS$310,70,FALSE)),"",VLOOKUP($B139,'[2]1516 Exp_Rev Access'!$F$7:$FS$310,70,FALSE))</f>
        <v>0</v>
      </c>
      <c r="CN139" s="90">
        <f>IF(ISNA(VLOOKUP($B139,'[2]1516 Exp_Rev Access'!$F$7:$FS$310,71,FALSE)),"",VLOOKUP($B139,'[2]1516 Exp_Rev Access'!$F$7:$FS$310,71,FALSE))</f>
        <v>0</v>
      </c>
      <c r="CO139" s="90">
        <f>IF(ISNA(VLOOKUP($B139,'[2]1516 Exp_Rev Access'!$F$7:$FS$310,72,FALSE)),"",VLOOKUP($B139,'[2]1516 Exp_Rev Access'!$F$7:$FS$310,72,FALSE))</f>
        <v>0</v>
      </c>
      <c r="CP139" s="90">
        <f>IF(ISNA(VLOOKUP($B139,'[2]1516 Exp_Rev Access'!$F$7:$FS$310,73,FALSE)),"",VLOOKUP($B139,'[2]1516 Exp_Rev Access'!$F$7:$FS$310,73,FALSE))</f>
        <v>0</v>
      </c>
      <c r="CQ139" s="90">
        <f>IF(ISNA(VLOOKUP($B139,'[2]1516 Exp_Rev Access'!$F$7:$FS$310,74,FALSE)),"",VLOOKUP($B139,'[2]1516 Exp_Rev Access'!$F$7:$FS$310,74,FALSE))</f>
        <v>16152</v>
      </c>
      <c r="CR139" s="90">
        <f>IF(ISNA(VLOOKUP($B139,'[2]1516 Exp_Rev Access'!$F$7:$FS$310,75,FALSE)),"",VLOOKUP($B139,'[2]1516 Exp_Rev Access'!$F$7:$FS$310,75,FALSE))</f>
        <v>0</v>
      </c>
      <c r="CS139" s="90">
        <f>IF(ISNA(VLOOKUP($B139,'[2]1516 Exp_Rev Access'!$F$7:$FS$310,76,FALSE)),"",VLOOKUP($B139,'[2]1516 Exp_Rev Access'!$F$7:$FS$310,76,FALSE))</f>
        <v>0</v>
      </c>
      <c r="CT139" s="90">
        <f>IF(ISNA(VLOOKUP($B139,'[2]1516 Exp_Rev Access'!$F$7:$FS$310,77,FALSE)),"",VLOOKUP($B139,'[2]1516 Exp_Rev Access'!$F$7:$FS$310,77,FALSE))</f>
        <v>0</v>
      </c>
      <c r="CU139" s="90">
        <f>IF(ISNA(VLOOKUP($B139,'[2]1516 Exp_Rev Access'!$F$7:$FS$310,78,FALSE)),"",VLOOKUP($B139,'[2]1516 Exp_Rev Access'!$F$7:$FS$310,78,FALSE))</f>
        <v>33440.06</v>
      </c>
      <c r="CV139" s="90">
        <f>IF(ISNA(VLOOKUP($B139,'[2]1516 Exp_Rev Access'!$F$7:$FS$310,79,FALSE)),"",VLOOKUP($B139,'[2]1516 Exp_Rev Access'!$F$7:$FS$310,79,FALSE))</f>
        <v>6605</v>
      </c>
      <c r="CW139" s="90">
        <f>IF(ISNA(VLOOKUP($B139,'[2]1516 Exp_Rev Access'!$F$7:$FS$310,80,FALSE)),"",VLOOKUP($B139,'[2]1516 Exp_Rev Access'!$F$7:$FS$310,80,FALSE))</f>
        <v>0</v>
      </c>
      <c r="CX139" s="90">
        <f>IF(ISNA(VLOOKUP($B139,'[2]1516 Exp_Rev Access'!$F$7:$FS$310,81,FALSE)),"",VLOOKUP($B139,'[2]1516 Exp_Rev Access'!$F$7:$FS$310,81,FALSE))</f>
        <v>0</v>
      </c>
      <c r="CY139" s="90">
        <f>IF(ISNA(VLOOKUP($B139,'[2]1516 Exp_Rev Access'!$F$7:$FS$310,82,FALSE)),"",VLOOKUP($B139,'[2]1516 Exp_Rev Access'!$F$7:$FS$310,82,FALSE))</f>
        <v>0</v>
      </c>
      <c r="CZ139" s="90">
        <f>IF(ISNA(VLOOKUP($B139,'[2]1516 Exp_Rev Access'!$F$7:$FS$310,83,FALSE)),"",VLOOKUP($B139,'[2]1516 Exp_Rev Access'!$F$7:$FS$310,83,FALSE))</f>
        <v>0</v>
      </c>
      <c r="DA139" s="90">
        <f>IF(ISNA(VLOOKUP($B139,'[2]1516 Exp_Rev Access'!$F$7:$FS$310,84,FALSE)),"",VLOOKUP($B139,'[2]1516 Exp_Rev Access'!$F$7:$FS$310,84,FALSE))</f>
        <v>0</v>
      </c>
      <c r="DB139" s="90">
        <f>IF(ISNA(VLOOKUP($B139,'[2]1516 Exp_Rev Access'!$F$7:$FS$310,85,FALSE)),"",VLOOKUP($B139,'[2]1516 Exp_Rev Access'!$F$7:$FS$310,85,FALSE))</f>
        <v>0</v>
      </c>
      <c r="DC139" s="90">
        <f>IF(ISNA(VLOOKUP($B139,'[2]1516 Exp_Rev Access'!$F$7:$FS$310,86,FALSE)),"",VLOOKUP($B139,'[2]1516 Exp_Rev Access'!$F$7:$FS$310,86,FALSE))</f>
        <v>0</v>
      </c>
      <c r="DD139" s="90">
        <f>IF(ISNA(VLOOKUP($B139,'[2]1516 Exp_Rev Access'!$F$7:$FS$310,87,FALSE)),"",VLOOKUP($B139,'[2]1516 Exp_Rev Access'!$F$7:$FS$310,87,FALSE))</f>
        <v>0</v>
      </c>
      <c r="DE139" s="90">
        <f>IF(ISNA(VLOOKUP($B139,'[2]1516 Exp_Rev Access'!$F$7:$FS$310,88,FALSE)),"",VLOOKUP($B139,'[2]1516 Exp_Rev Access'!$F$7:$FS$310,88,FALSE))</f>
        <v>0</v>
      </c>
      <c r="DF139" s="90">
        <f>IF(ISNA(VLOOKUP($B139,'[2]1516 Exp_Rev Access'!$F$7:$FS$310,89,FALSE)),"",VLOOKUP($B139,'[2]1516 Exp_Rev Access'!$F$7:$FS$310,89,FALSE))</f>
        <v>0</v>
      </c>
      <c r="DG139" s="90">
        <f>IF(ISNA(VLOOKUP($B139,'[2]1516 Exp_Rev Access'!$F$7:$FS$310,90,FALSE)),"",VLOOKUP($B139,'[2]1516 Exp_Rev Access'!$F$7:$FS$310,90,FALSE))</f>
        <v>0</v>
      </c>
      <c r="DH139" s="90">
        <f>IF(ISNA(VLOOKUP($B139,'[2]1516 Exp_Rev Access'!$F$7:$FS$310,91,FALSE)),"",VLOOKUP($B139,'[2]1516 Exp_Rev Access'!$F$7:$FS$310,91,FALSE))</f>
        <v>0</v>
      </c>
      <c r="DI139" s="90">
        <f>IF(ISNA(VLOOKUP($B139,'[2]1516 Exp_Rev Access'!$F$7:$FS$310,92,FALSE)),"",VLOOKUP($B139,'[2]1516 Exp_Rev Access'!$F$7:$FS$310,92,FALSE))</f>
        <v>53688.800000000003</v>
      </c>
      <c r="DJ139" s="90">
        <f>IF(ISNA(VLOOKUP($B139,'[2]1516 Exp_Rev Access'!$F$7:$FS$310,93,FALSE)),"",VLOOKUP($B139,'[2]1516 Exp_Rev Access'!$F$7:$FS$310,93,FALSE))</f>
        <v>0</v>
      </c>
      <c r="DK139" s="90">
        <f>IF(ISNA(VLOOKUP($B139,'[2]1516 Exp_Rev Access'!$F$7:$FS$310,94,FALSE)),"",VLOOKUP($B139,'[2]1516 Exp_Rev Access'!$F$7:$FS$310,94,FALSE))</f>
        <v>0</v>
      </c>
      <c r="DL139" s="90">
        <f>IF(ISNA(VLOOKUP($B139,'[2]1516 Exp_Rev Access'!$F$7:$FS$310,95,FALSE)),"",VLOOKUP($B139,'[2]1516 Exp_Rev Access'!$F$7:$FS$310,95,FALSE))</f>
        <v>0</v>
      </c>
      <c r="DM139" s="90">
        <f>IF(ISNA(VLOOKUP($B139,'[2]1516 Exp_Rev Access'!$F$7:$FS$310,96,FALSE)),"",VLOOKUP($B139,'[2]1516 Exp_Rev Access'!$F$7:$FS$310,96,FALSE))</f>
        <v>0</v>
      </c>
      <c r="DN139" s="90">
        <f>IF(ISNA(VLOOKUP($B139,'[2]1516 Exp_Rev Access'!$F$7:$FS$310,97,FALSE)),"",VLOOKUP($B139,'[2]1516 Exp_Rev Access'!$F$7:$FS$310,97,FALSE))</f>
        <v>0</v>
      </c>
      <c r="DO139" s="90">
        <f>IF(ISNA(VLOOKUP($B139,'[2]1516 Exp_Rev Access'!$F$7:$FS$310,98,FALSE)),"",VLOOKUP($B139,'[2]1516 Exp_Rev Access'!$F$7:$FS$310,98,FALSE))</f>
        <v>0</v>
      </c>
      <c r="DP139" s="90">
        <f>IF(ISNA(VLOOKUP($B139,'[2]1516 Exp_Rev Access'!$F$7:$FS$310,99,FALSE)),"",VLOOKUP($B139,'[2]1516 Exp_Rev Access'!$F$7:$FS$310,99,FALSE))</f>
        <v>0</v>
      </c>
      <c r="DQ139" s="90">
        <f>IF(ISNA(VLOOKUP($B139,'[2]1516 Exp_Rev Access'!$F$7:$FS$310,100,FALSE)),"",VLOOKUP($B139,'[2]1516 Exp_Rev Access'!$F$7:$FS$310,100,FALSE))</f>
        <v>0</v>
      </c>
      <c r="DR139" s="90">
        <f>IF(ISNA(VLOOKUP($B139,'[2]1516 Exp_Rev Access'!$F$7:$FS$310,101,FALSE)),"",VLOOKUP($B139,'[2]1516 Exp_Rev Access'!$F$7:$FS$310,101,FALSE))</f>
        <v>0</v>
      </c>
      <c r="DS139" s="90">
        <f>IF(ISNA(VLOOKUP($B139,'[2]1516 Exp_Rev Access'!$F$7:$FS$310,102,FALSE)),"",VLOOKUP($B139,'[2]1516 Exp_Rev Access'!$F$7:$FS$310,102,FALSE))</f>
        <v>0</v>
      </c>
      <c r="DT139" s="90">
        <f>IF(ISNA(VLOOKUP($B139,'[2]1516 Exp_Rev Access'!$F$7:$FS$310,103,FALSE)),"",VLOOKUP($B139,'[2]1516 Exp_Rev Access'!$F$7:$FS$310,103,FALSE))</f>
        <v>0</v>
      </c>
      <c r="DU139" s="90">
        <f>IF(ISNA(VLOOKUP($B139,'[2]1516 Exp_Rev Access'!$F$7:$FS$310,104,FALSE)),"",VLOOKUP($B139,'[2]1516 Exp_Rev Access'!$F$7:$FS$310,104,FALSE))</f>
        <v>0</v>
      </c>
      <c r="DV139" s="90">
        <f>IF(ISNA(VLOOKUP($B139,'[2]1516 Exp_Rev Access'!$F$7:$FS$310,105,FALSE)),"",VLOOKUP($B139,'[2]1516 Exp_Rev Access'!$F$7:$FS$310,105,FALSE))</f>
        <v>0</v>
      </c>
      <c r="DW139" s="90">
        <f>IF(ISNA(VLOOKUP($B139,'[2]1516 Exp_Rev Access'!$F$7:$FS$310,106,FALSE)),"",VLOOKUP($B139,'[2]1516 Exp_Rev Access'!$F$7:$FS$310,106,FALSE))</f>
        <v>0</v>
      </c>
      <c r="DX139" s="90">
        <f>IF(ISNA(VLOOKUP($B139,'[2]1516 Exp_Rev Access'!$F$7:$FS$310,107,FALSE)),"",VLOOKUP($B139,'[2]1516 Exp_Rev Access'!$F$7:$FS$310,107,FALSE))</f>
        <v>0</v>
      </c>
      <c r="DY139" s="90">
        <f>IF(ISNA(VLOOKUP($B139,'[2]1516 Exp_Rev Access'!$F$7:$FS$310,108,FALSE)),"",VLOOKUP($B139,'[2]1516 Exp_Rev Access'!$F$7:$FS$310,108,FALSE))</f>
        <v>13345</v>
      </c>
      <c r="DZ139" s="90">
        <f>IF(ISNA(VLOOKUP($B139,'[2]1516 Exp_Rev Access'!$F$7:$FS$310,109,FALSE)),"",VLOOKUP($B139,'[2]1516 Exp_Rev Access'!$F$7:$FS$310,109,FALSE))</f>
        <v>0</v>
      </c>
      <c r="EA139" s="90">
        <f>IF(ISNA(VLOOKUP($B139,'[2]1516 Exp_Rev Access'!$F$7:$FS$310,110,FALSE)),"",VLOOKUP($B139,'[2]1516 Exp_Rev Access'!$F$7:$FS$310,110,FALSE))</f>
        <v>0</v>
      </c>
      <c r="EB139" s="90">
        <f>IF(ISNA(VLOOKUP($B139,'[2]1516 Exp_Rev Access'!$F$7:$FS$310,111,FALSE)),"",VLOOKUP($B139,'[2]1516 Exp_Rev Access'!$F$7:$FS$310,111,FALSE))</f>
        <v>0</v>
      </c>
      <c r="EC139" s="90">
        <f>IF(ISNA(VLOOKUP($B139,'[2]1516 Exp_Rev Access'!$F$7:$FS$310,112,FALSE)),"",VLOOKUP($B139,'[2]1516 Exp_Rev Access'!$F$7:$FS$310,112,FALSE))</f>
        <v>0</v>
      </c>
      <c r="ED139" s="90">
        <f>IF(ISNA(VLOOKUP($B139,'[2]1516 Exp_Rev Access'!$F$7:$FS$310,113,FALSE)),"",VLOOKUP($B139,'[2]1516 Exp_Rev Access'!$F$7:$FS$310,113,FALSE))</f>
        <v>0</v>
      </c>
      <c r="EE139" s="90">
        <f>IF(ISNA(VLOOKUP($B139,'[2]1516 Exp_Rev Access'!$F$7:$FS$310,114,FALSE)),"",VLOOKUP($B139,'[2]1516 Exp_Rev Access'!$F$7:$FS$310,114,FALSE))</f>
        <v>0</v>
      </c>
      <c r="EF139" s="90">
        <f>IF(ISNA(VLOOKUP($B139,'[2]1516 Exp_Rev Access'!$F$7:$FS$310,115,FALSE)),"",VLOOKUP($B139,'[2]1516 Exp_Rev Access'!$F$7:$FS$310,115,FALSE))</f>
        <v>0</v>
      </c>
      <c r="EG139" s="90">
        <f>IF(ISNA(VLOOKUP($B139,'[2]1516 Exp_Rev Access'!$F$7:$FS$310,116,FALSE)),"",VLOOKUP($B139,'[2]1516 Exp_Rev Access'!$F$7:$FS$310,116,FALSE))</f>
        <v>0</v>
      </c>
      <c r="EH139" s="90">
        <f>IF(ISNA(VLOOKUP($B139,'[2]1516 Exp_Rev Access'!$F$7:$FS$310,117,FALSE)),"",VLOOKUP($B139,'[2]1516 Exp_Rev Access'!$F$7:$FS$310,117,FALSE))</f>
        <v>0</v>
      </c>
      <c r="EI139" s="90">
        <f>IF(ISNA(VLOOKUP($B139,'[2]1516 Exp_Rev Access'!$F$7:$FS$310,118,FALSE)),"",VLOOKUP($B139,'[2]1516 Exp_Rev Access'!$F$7:$FS$310,118,FALSE))</f>
        <v>0</v>
      </c>
      <c r="EJ139" s="90">
        <f>IF(ISNA(VLOOKUP($B139,'[2]1516 Exp_Rev Access'!$F$7:$FS$310,119,FALSE)),"",VLOOKUP($B139,'[2]1516 Exp_Rev Access'!$F$7:$FS$310,119,FALSE))</f>
        <v>0</v>
      </c>
      <c r="EK139" s="90">
        <f>IF(ISNA(VLOOKUP($B139,'[2]1516 Exp_Rev Access'!$F$7:$FS$310,120,FALSE)),"",VLOOKUP($B139,'[2]1516 Exp_Rev Access'!$F$7:$FS$310,120,FALSE))</f>
        <v>0</v>
      </c>
      <c r="EL139" s="90">
        <f>IF(ISNA(VLOOKUP($B139,'[2]1516 Exp_Rev Access'!$F$7:$FS$310,121,FALSE)),"",VLOOKUP($B139,'[2]1516 Exp_Rev Access'!$F$7:$FS$310,121,FALSE))</f>
        <v>0</v>
      </c>
      <c r="EM139" s="90">
        <f>IF(ISNA(VLOOKUP($B139,'[2]1516 Exp_Rev Access'!$F$7:$FS$310,122,FALSE)),"",VLOOKUP($B139,'[2]1516 Exp_Rev Access'!$F$7:$FS$310,122,FALSE))</f>
        <v>0</v>
      </c>
      <c r="EN139" s="90">
        <f>IF(ISNA(VLOOKUP($B139,'[2]1516 Exp_Rev Access'!$F$7:$FS$310,123,FALSE)),"",VLOOKUP($B139,'[2]1516 Exp_Rev Access'!$F$7:$FS$310,123,FALSE))</f>
        <v>0</v>
      </c>
      <c r="EO139" s="90">
        <f>IF(ISNA(VLOOKUP($B139,'[2]1516 Exp_Rev Access'!$F$7:$FS$310,124,FALSE)),"",VLOOKUP($B139,'[2]1516 Exp_Rev Access'!$F$7:$FS$310,124,FALSE))</f>
        <v>0</v>
      </c>
      <c r="EP139" s="90">
        <f>IF(ISNA(VLOOKUP($B139,'[2]1516 Exp_Rev Access'!$F$7:$FS$310,125,FALSE)),"",VLOOKUP($B139,'[2]1516 Exp_Rev Access'!$F$7:$FS$310,125,FALSE))</f>
        <v>0</v>
      </c>
      <c r="EQ139" s="90">
        <f>IF(ISNA(VLOOKUP($B139,'[2]1516 Exp_Rev Access'!$F$7:$FS$310,126,FALSE)),"",VLOOKUP($B139,'[2]1516 Exp_Rev Access'!$F$7:$FS$310,126,FALSE))</f>
        <v>0</v>
      </c>
      <c r="ER139" s="90">
        <f>IF(ISNA(VLOOKUP($B139,'[2]1516 Exp_Rev Access'!$F$7:$FS$310,127,FALSE)),"",VLOOKUP($B139,'[2]1516 Exp_Rev Access'!$F$7:$FS$310,127,FALSE))</f>
        <v>0</v>
      </c>
      <c r="ES139" s="90">
        <f>IF(ISNA(VLOOKUP($B139,'[2]1516 Exp_Rev Access'!$F$7:$FS$310,128,FALSE)),"",VLOOKUP($B139,'[2]1516 Exp_Rev Access'!$F$7:$FS$310,128,FALSE))</f>
        <v>0</v>
      </c>
      <c r="ET139" s="90">
        <f>IF(ISNA(VLOOKUP($B139,'[2]1516 Exp_Rev Access'!$F$7:$FS$310,129,FALSE)),"",VLOOKUP($B139,'[2]1516 Exp_Rev Access'!$F$7:$FS$310,129,FALSE))</f>
        <v>0</v>
      </c>
      <c r="EU139" s="90">
        <f>IF(ISNA(VLOOKUP($B139,'[2]1516 Exp_Rev Access'!$F$7:$FS$310,130,FALSE)),"",VLOOKUP($B139,'[2]1516 Exp_Rev Access'!$F$7:$FS$310,130,FALSE))</f>
        <v>0</v>
      </c>
      <c r="EV139" s="90">
        <f>IF(ISNA(VLOOKUP($B139,'[2]1516 Exp_Rev Access'!$F$7:$FS$310,131,FALSE)),"",VLOOKUP($B139,'[2]1516 Exp_Rev Access'!$F$7:$FS$310,131,FALSE))</f>
        <v>0</v>
      </c>
      <c r="EW139" s="90">
        <f>IF(ISNA(VLOOKUP($B139,'[2]1516 Exp_Rev Access'!$F$7:$FS$310,132,FALSE)),"",VLOOKUP($B139,'[2]1516 Exp_Rev Access'!$F$7:$FS$310,132,FALSE))</f>
        <v>0</v>
      </c>
      <c r="EX139" s="90">
        <f>IF(ISNA(VLOOKUP($B139,'[2]1516 Exp_Rev Access'!$F$7:$FS$310,133,FALSE)),"",VLOOKUP($B139,'[2]1516 Exp_Rev Access'!$F$7:$FS$310,133,FALSE))</f>
        <v>0</v>
      </c>
      <c r="EY139" s="90">
        <f>IF(ISNA(VLOOKUP($B139,'[2]1516 Exp_Rev Access'!$F$7:$FS$310,134,FALSE)),"",VLOOKUP($B139,'[2]1516 Exp_Rev Access'!$F$7:$FS$310,134,FALSE))</f>
        <v>0</v>
      </c>
      <c r="EZ139" s="90">
        <f>IF(ISNA(VLOOKUP($B139,'[2]1516 Exp_Rev Access'!$F$7:$FS$310,135,FALSE)),"",VLOOKUP($B139,'[2]1516 Exp_Rev Access'!$F$7:$FS$310,135,FALSE))</f>
        <v>0</v>
      </c>
      <c r="FA139" s="90">
        <f>IF(ISNA(VLOOKUP($B139,'[2]1516 Exp_Rev Access'!$F$7:$FS$310,136,FALSE)),"",VLOOKUP($B139,'[2]1516 Exp_Rev Access'!$F$7:$FS$310,136,FALSE))</f>
        <v>0</v>
      </c>
      <c r="FB139" s="90">
        <f>IF(ISNA(VLOOKUP($B139,'[2]1516 Exp_Rev Access'!$F$7:$FS$310,137,FALSE)),"",VLOOKUP($B139,'[2]1516 Exp_Rev Access'!$F$7:$FS$310,137,FALSE))</f>
        <v>0</v>
      </c>
      <c r="FC139" s="90">
        <f>IF(ISNA(VLOOKUP($B139,'[2]1516 Exp_Rev Access'!$F$7:$FS$310,138,FALSE)),"",VLOOKUP($B139,'[2]1516 Exp_Rev Access'!$F$7:$FS$310,138,FALSE))</f>
        <v>0</v>
      </c>
      <c r="FD139" s="90">
        <f>IF(ISNA(VLOOKUP($B139,'[2]1516 Exp_Rev Access'!$F$7:$FS$310,139,FALSE)),"",VLOOKUP($B139,'[2]1516 Exp_Rev Access'!$F$7:$FS$310,139,FALSE))</f>
        <v>0</v>
      </c>
      <c r="FE139" s="90">
        <f>IF(ISNA(VLOOKUP($B139,'[2]1516 Exp_Rev Access'!$F$7:$FS$310,140,FALSE)),"",VLOOKUP($B139,'[2]1516 Exp_Rev Access'!$F$7:$FS$310,140,FALSE))</f>
        <v>0</v>
      </c>
      <c r="FF139" s="90">
        <f>IF(ISNA(VLOOKUP($B139,'[2]1516 Exp_Rev Access'!$F$7:$FS$310,141,FALSE)),"",VLOOKUP($B139,'[2]1516 Exp_Rev Access'!$F$7:$FS$310,141,FALSE))</f>
        <v>0</v>
      </c>
      <c r="FG139" s="90">
        <f>IF(ISNA(VLOOKUP($B139,'[2]1516 Exp_Rev Access'!$F$7:$FS$310,142,FALSE)),"",VLOOKUP($B139,'[2]1516 Exp_Rev Access'!$F$7:$FS$310,142,FALSE))</f>
        <v>0</v>
      </c>
      <c r="FH139" s="90">
        <f>IF(ISNA(VLOOKUP($B139,'[2]1516 Exp_Rev Access'!$F$7:$FS$310,143,FALSE)),"",VLOOKUP($B139,'[2]1516 Exp_Rev Access'!$F$7:$FS$310,143,FALSE))</f>
        <v>0</v>
      </c>
      <c r="FI139" s="90">
        <f>IF(ISNA(VLOOKUP($B139,'[2]1516 Exp_Rev Access'!$F$7:$FS$310,144,FALSE)),"",VLOOKUP($B139,'[2]1516 Exp_Rev Access'!$F$7:$FS$310,144,FALSE))</f>
        <v>0</v>
      </c>
      <c r="FJ139" s="90">
        <f>IF(ISNA(VLOOKUP($B139,'[2]1516 Exp_Rev Access'!$F$7:$FS$310,145,FALSE)),"",VLOOKUP($B139,'[2]1516 Exp_Rev Access'!$F$7:$FS$310,145,FALSE))</f>
        <v>0</v>
      </c>
      <c r="FK139" s="90">
        <f>IF(ISNA(VLOOKUP($B139,'[2]1516 Exp_Rev Access'!$F$7:$FS$310,146,FALSE)),"",VLOOKUP($B139,'[2]1516 Exp_Rev Access'!$F$7:$FS$310,146,FALSE))</f>
        <v>0</v>
      </c>
      <c r="FL139" s="90">
        <f>IF(ISNA(VLOOKUP($B139,'[2]1516 Exp_Rev Access'!$F$7:$FS$310,1147,FALSE)),"",VLOOKUP($B139,'[2]1516 Exp_Rev Access'!$F$7:$FS$310,147,FALSE))</f>
        <v>0</v>
      </c>
      <c r="FM139" s="90">
        <f>IF(ISNA(VLOOKUP($B139,'[2]1516 Exp_Rev Access'!$F$7:$FS$310,148,FALSE)),"",VLOOKUP($B139,'[2]1516 Exp_Rev Access'!$F$7:$FS$310,148,FALSE))</f>
        <v>0</v>
      </c>
      <c r="FN139" s="90">
        <f>IF(ISNA(VLOOKUP($B139,'[2]1516 Exp_Rev Access'!$F$7:$FS$310,149,FALSE)),"",VLOOKUP($B139,'[2]1516 Exp_Rev Access'!$F$7:$FS$310,149,FALSE))</f>
        <v>0</v>
      </c>
      <c r="FO139" s="90">
        <f>IF(ISNA(VLOOKUP($B139,'[2]1516 Exp_Rev Access'!$F$7:$FS$310,150,FALSE)),"",VLOOKUP($B139,'[2]1516 Exp_Rev Access'!$F$7:$FS$310,150,FALSE))</f>
        <v>0</v>
      </c>
      <c r="FP139" s="90">
        <f>IF(ISNA(VLOOKUP($B139,'[2]1516 Exp_Rev Access'!$F$7:$FS$310,151,FALSE)),"",VLOOKUP($B139,'[2]1516 Exp_Rev Access'!$F$7:$FS$310,151,FALSE))</f>
        <v>0</v>
      </c>
      <c r="FQ139" s="90">
        <f>IF(ISNA(VLOOKUP($B139,'[2]1516 Exp_Rev Access'!$F$7:$FS$310,152,FALSE)),"",VLOOKUP($B139,'[2]1516 Exp_Rev Access'!$F$7:$FS$310,152,FALSE))</f>
        <v>0</v>
      </c>
      <c r="FR139" s="90">
        <f>IF(ISNA(VLOOKUP($B139,'[2]1516 Exp_Rev Access'!$F$7:$FS$310,153,FALSE)),"",VLOOKUP($B139,'[2]1516 Exp_Rev Access'!$F$7:$FS$310,153,FALSE))</f>
        <v>1796.99</v>
      </c>
      <c r="FS139" s="53">
        <f>SUM(CH139:FR139)</f>
        <v>125027.85</v>
      </c>
      <c r="FT139" s="92">
        <f t="shared" si="367"/>
        <v>0.11722171379123726</v>
      </c>
      <c r="FU139" s="143">
        <f t="shared" si="368"/>
        <v>2442.9044548651818</v>
      </c>
      <c r="FV139" s="90">
        <f>IF(ISNA(VLOOKUP($B139,'[2]1516 Exp_Rev Access'!$F$7:$FS$310,154,FALSE)),"",VLOOKUP($B139,'[2]1516 Exp_Rev Access'!$F$7:$FS$310,154,FALSE))</f>
        <v>0</v>
      </c>
      <c r="FW139" s="90">
        <f>IF(ISNA(VLOOKUP($B139,'[2]1516 Exp_Rev Access'!$F$7:$FS$310,155,FALSE)),"",VLOOKUP($B139,'[2]1516 Exp_Rev Access'!$F$7:$FS$310,155,FALSE))</f>
        <v>0</v>
      </c>
      <c r="FX139" s="90">
        <f>IF(ISNA(VLOOKUP($B139,'[2]1516 Exp_Rev Access'!$F$7:$FS$310,156,FALSE)),"",VLOOKUP($B139,'[2]1516 Exp_Rev Access'!$F$7:$FS$310,156,FALSE))</f>
        <v>0</v>
      </c>
      <c r="FY139" s="90">
        <f>IF(ISNA(VLOOKUP($B139,'[2]1516 Exp_Rev Access'!$F$7:$FS$310,157,FALSE)),"",VLOOKUP($B139,'[2]1516 Exp_Rev Access'!$F$7:$FS$310,157,FALSE))</f>
        <v>0</v>
      </c>
      <c r="FZ139" s="90">
        <f>IF(ISNA(VLOOKUP($B139,'[2]1516 Exp_Rev Access'!$F$7:$FS$310,158,FALSE)),"",VLOOKUP($B139,'[2]1516 Exp_Rev Access'!$F$7:$FS$310,158,FALSE))</f>
        <v>0</v>
      </c>
      <c r="GA139" s="90">
        <f>IF(ISNA(VLOOKUP($B139,'[2]1516 Exp_Rev Access'!$F$7:$FS$310,159,FALSE)),"",VLOOKUP($B139,'[2]1516 Exp_Rev Access'!$F$7:$FS$310,159,FALSE))</f>
        <v>0</v>
      </c>
      <c r="GB139" s="90">
        <f>IF(ISNA(VLOOKUP($B139,'[2]1516 Exp_Rev Access'!$F$7:$FS$310,160,FALSE)),"",VLOOKUP($B139,'[2]1516 Exp_Rev Access'!$F$7:$FS$310,160,FALSE))</f>
        <v>0</v>
      </c>
      <c r="GC139" s="90">
        <f>IF(ISNA(VLOOKUP($B139,'[2]1516 Exp_Rev Access'!$F$7:$FS$310,161,FALSE)),"",VLOOKUP($B139,'[2]1516 Exp_Rev Access'!$F$7:$FS$310,161,FALSE))</f>
        <v>0</v>
      </c>
      <c r="GD139" s="90">
        <f>IF(ISNA(VLOOKUP($B139,'[2]1516 Exp_Rev Access'!$F$7:$FS$310,162,FALSE)),"",VLOOKUP($B139,'[2]1516 Exp_Rev Access'!$F$7:$FS$310,162,FALSE))</f>
        <v>0</v>
      </c>
      <c r="GE139" s="90">
        <f>IF(ISNA(VLOOKUP($B139,'[2]1516 Exp_Rev Access'!$F$7:$FS$310,163,FALSE)),"",VLOOKUP($B139,'[2]1516 Exp_Rev Access'!$F$7:$FS$310,163,FALSE))</f>
        <v>0</v>
      </c>
      <c r="GF139" s="90">
        <f>IF(ISNA(VLOOKUP($B139,'[2]1516 Exp_Rev Access'!$F$7:$FS$310,164,FALSE)),"",VLOOKUP($B139,'[2]1516 Exp_Rev Access'!$F$7:$FS$310,164,FALSE))</f>
        <v>0</v>
      </c>
      <c r="GG139" s="90">
        <f>IF(ISNA(VLOOKUP($B139,'[2]1516 Exp_Rev Access'!$F$7:$FS$310,165,FALSE)),"",VLOOKUP($B139,'[2]1516 Exp_Rev Access'!$F$7:$FS$310,165,FALSE))</f>
        <v>0</v>
      </c>
      <c r="GH139" s="90">
        <f>IF(ISNA(VLOOKUP($B139,'[2]1516 Exp_Rev Access'!$F$7:$FS$310,166,FALSE)),"",VLOOKUP($B139,'[2]1516 Exp_Rev Access'!$F$7:$FS$310,166,FALSE))</f>
        <v>0</v>
      </c>
      <c r="GI139" s="90">
        <f>IF(ISNA(VLOOKUP($B139,'[2]1516 Exp_Rev Access'!$F$7:$FS$310,167,FALSE)),"",VLOOKUP($B139,'[2]1516 Exp_Rev Access'!$F$7:$FS$310,167,FALSE))</f>
        <v>0</v>
      </c>
      <c r="GJ139" s="90">
        <f>IF(ISNA(VLOOKUP($B139,'[2]1516 Exp_Rev Access'!$F$7:$FS$310,168,FALSE)),"",VLOOKUP($B139,'[2]1516 Exp_Rev Access'!$F$7:$FS$310,168,FALSE))</f>
        <v>0</v>
      </c>
      <c r="GK139" s="90">
        <f>IF(ISNA(VLOOKUP($B139,'[2]1516 Exp_Rev Access'!$F$7:$FS$310,169,FALSE)),"",VLOOKUP($B139,'[2]1516 Exp_Rev Access'!$F$7:$FS$310,169,FALSE))</f>
        <v>0</v>
      </c>
      <c r="GL139" s="90">
        <f>IF(ISNA(VLOOKUP($B139,'[2]1516 Exp_Rev Access'!$F$7:$FS$310,170,FALSE)),"",VLOOKUP($B139,'[2]1516 Exp_Rev Access'!$F$7:$FS$310,170,FALSE))</f>
        <v>0</v>
      </c>
      <c r="GM139" s="90">
        <f>IF(ISNA(VLOOKUP($B139,'[2]1516 Exp_Rev Access'!$F$7:$FT$310,171,FALSE)),"",VLOOKUP($B139,'[2]1516 Exp_Rev Access'!$F$7:$FT$310,171,FALSE))</f>
        <v>0</v>
      </c>
      <c r="GN139" s="90">
        <f>IF(ISNA(VLOOKUP($B139,'[2]1516 Exp_Rev Access'!$F$7:$FU$310,172,FALSE)),"",VLOOKUP($B139,'[2]1516 Exp_Rev Access'!$F$7:$FU$310,172,FALSE))</f>
        <v>0</v>
      </c>
      <c r="GO139" s="90">
        <f>IF(ISNA(VLOOKUP($B139,'[2]1516 Exp_Rev Access'!$F$7:$FV$310,173,FALSE)),"",VLOOKUP($B139,'[2]1516 Exp_Rev Access'!$F$7:$FV$310,173,FALSE))</f>
        <v>0</v>
      </c>
      <c r="GP139" s="90">
        <f>IF(ISNA(VLOOKUP($B139,'[2]1516 Exp_Rev Access'!$F$7:$GA$310,174,FALSE)),"",VLOOKUP($B139,'[2]1516 Exp_Rev Access'!$F$7:$GA$310,174,FALSE))</f>
        <v>0</v>
      </c>
      <c r="GQ139" s="90">
        <f>IF(ISNA(VLOOKUP($B139,'[2]1516 Exp_Rev Access'!$F$7:$GA$310,175,FALSE)),"",VLOOKUP($B139,'[2]1516 Exp_Rev Access'!$F$7:$GA$310,175,FALSE))</f>
        <v>0</v>
      </c>
      <c r="GR139" s="90">
        <f>IF(ISNA(VLOOKUP($B139,'[2]1516 Exp_Rev Access'!$F$7:$GA$310,176,FALSE)),"",VLOOKUP($B139,'[2]1516 Exp_Rev Access'!$F$7:$GA$310,176,FALSE))</f>
        <v>0</v>
      </c>
      <c r="GS139" s="90">
        <f>IF(ISNA(VLOOKUP($B139,'[2]1516 Exp_Rev Access'!$F$7:$GA$310,177,FALSE)),"",VLOOKUP($B139,'[2]1516 Exp_Rev Access'!$F$7:$GA$310,177,FALSE))</f>
        <v>0</v>
      </c>
      <c r="GT139" s="90">
        <f>IF(ISNA(VLOOKUP($B139,'[2]1516 Exp_Rev Access'!$F$7:$GA$310,178,FALSE)),"",VLOOKUP($B139,'[2]1516 Exp_Rev Access'!$F$7:$GA$310,178,FALSE))</f>
        <v>0</v>
      </c>
      <c r="GU139" s="53">
        <f t="shared" si="369"/>
        <v>0</v>
      </c>
      <c r="GV139" s="92"/>
      <c r="GW139" s="114">
        <f t="shared" si="370"/>
        <v>0</v>
      </c>
    </row>
    <row r="140" spans="1:222" x14ac:dyDescent="0.2">
      <c r="B140" s="87" t="s">
        <v>363</v>
      </c>
      <c r="C140" s="87" t="s">
        <v>364</v>
      </c>
      <c r="D140" s="88">
        <f>IF(ISNA(VLOOKUP($B140,'[2]1516 enrollment_Rev_Exp by size'!$A$6:$C$325,3,FALSE)),"",VLOOKUP($B140,'[2]1516 enrollment_Rev_Exp by size'!$A$6:$C$325,3,FALSE))</f>
        <v>585.05999999999995</v>
      </c>
      <c r="E140" s="89">
        <v>5966012.8099999996</v>
      </c>
      <c r="F140" s="67">
        <f>N140+AM140+AU140+BV140+CE140+FS140+GU140</f>
        <v>5966012.8100000005</v>
      </c>
      <c r="G140" s="67">
        <f t="shared" si="355"/>
        <v>0</v>
      </c>
      <c r="H140" s="90">
        <f>IF(ISNA(VLOOKUP($B140,'[2]1516 Exp_Rev Access'!$F$7:$FS$310,2,FALSE)),"",VLOOKUP($B140,'[2]1516 Exp_Rev Access'!$F$7:$FS$310,2,FALSE))</f>
        <v>519240.84</v>
      </c>
      <c r="I140" s="90">
        <f>IF(ISNA(VLOOKUP($B140,'[2]1516 Exp_Rev Access'!$F$7:$FS$310,3,FALSE)),"",VLOOKUP($B140,'[2]1516 Exp_Rev Access'!$F$7:$FS$310,3,FALSE))</f>
        <v>0</v>
      </c>
      <c r="J140" s="90">
        <f>IF(ISNA(VLOOKUP($B140,'[2]1516 Exp_Rev Access'!$F$7:$FS$310,4,FALSE)),"",VLOOKUP($B140,'[2]1516 Exp_Rev Access'!$F$7:$FS$310,4,FALSE))</f>
        <v>0</v>
      </c>
      <c r="K140" s="90">
        <f>IF(ISNA(VLOOKUP($B140,'[2]1516 Exp_Rev Access'!$F$7:$FS$310,5,FALSE)),"-",VLOOKUP($B140,'[2]1516 Exp_Rev Access'!$F$7:$FS$310,5,FALSE))</f>
        <v>15353.84</v>
      </c>
      <c r="L140" s="90">
        <f>IF(ISNA(VLOOKUP($B140,'[2]1516 Exp_Rev Access'!$F$7:$FS$310,6,FALSE)),"",VLOOKUP($B140,'[2]1516 Exp_Rev Access'!$F$7:$FS$310,6,FALSE))</f>
        <v>0</v>
      </c>
      <c r="M140" s="90">
        <f>IF(ISNA(VLOOKUP($B140,'[2]1516 Exp_Rev Access'!$F$7:$FS$310,7,FALSE)),"",VLOOKUP($B140,'[2]1516 Exp_Rev Access'!$F$7:$FS$310,7,FALSE))</f>
        <v>0</v>
      </c>
      <c r="N140" s="53">
        <f t="shared" si="356"/>
        <v>534594.68000000005</v>
      </c>
      <c r="O140" s="91">
        <f t="shared" si="357"/>
        <v>8.9606693284991476E-2</v>
      </c>
      <c r="P140" s="53">
        <f t="shared" si="358"/>
        <v>913.74334256315603</v>
      </c>
      <c r="Q140" s="90">
        <f>IF(ISNA(VLOOKUP($B140,'[2]1516 Exp_Rev Access'!$F$7:$FS$310,8,FALSE)),"",VLOOKUP($B140,'[2]1516 Exp_Rev Access'!$F$7:$FS$310,8,FALSE))</f>
        <v>257.24</v>
      </c>
      <c r="R140" s="90">
        <f>IF(ISNA(VLOOKUP($B140,'[2]1516 Exp_Rev Access'!$F$7:$FS$310,9,FALSE)),"",VLOOKUP($B140,'[2]1516 Exp_Rev Access'!$F$7:$FS$310,9,FALSE))</f>
        <v>0</v>
      </c>
      <c r="S140" s="90">
        <f>IF(ISNA(VLOOKUP($B140,'[2]1516 Exp_Rev Access'!$F$7:$FS$310,10,FALSE)),"",VLOOKUP($B140,'[2]1516 Exp_Rev Access'!$F$7:$FS$310,10,FALSE))</f>
        <v>0</v>
      </c>
      <c r="T140" s="90">
        <f>IF(ISNA(VLOOKUP($B140,'[2]1516 Exp_Rev Access'!$F$7:$FS$310,11,FALSE)),"",VLOOKUP($B140,'[2]1516 Exp_Rev Access'!$F$7:$FS$310,11,FALSE))</f>
        <v>0</v>
      </c>
      <c r="U140" s="90">
        <f>IF(ISNA(VLOOKUP($B140,'[2]1516 Exp_Rev Access'!$F$7:$FS$310,12,FALSE)),"",VLOOKUP($B140,'[2]1516 Exp_Rev Access'!$F$7:$FS$310,12,FALSE))</f>
        <v>0</v>
      </c>
      <c r="V140" s="90">
        <f>IF(ISNA(VLOOKUP($B140,'[2]1516 Exp_Rev Access'!$F$7:$FS$310,13,FALSE)),"",VLOOKUP($B140,'[2]1516 Exp_Rev Access'!$F$7:$FS$310,13,FALSE))</f>
        <v>0</v>
      </c>
      <c r="W140" s="90">
        <f>IF(ISNA(VLOOKUP($B140,'[2]1516 Exp_Rev Access'!$F$7:$FS$310,14,FALSE)),"",VLOOKUP($B140,'[2]1516 Exp_Rev Access'!$F$7:$FS$310,14,FALSE))</f>
        <v>0</v>
      </c>
      <c r="X140" s="90">
        <f>IF(ISNA(VLOOKUP($B140,'[2]1516 Exp_Rev Access'!$F$7:$FS$310,15,FALSE)),"",VLOOKUP($B140,'[2]1516 Exp_Rev Access'!$F$7:$FS$310,15,FALSE))</f>
        <v>0</v>
      </c>
      <c r="Y140" s="90">
        <f>IF(ISNA(VLOOKUP($B140,'[2]1516 Exp_Rev Access'!$F$7:$FS$310,16,FALSE)),"",VLOOKUP($B140,'[2]1516 Exp_Rev Access'!$F$7:$FS$310,16,FALSE))</f>
        <v>3103.73</v>
      </c>
      <c r="Z140" s="90">
        <f>IF(ISNA(VLOOKUP($B140,'[2]1516 Exp_Rev Access'!$F$7:$FS$310,17,FALSE)),"",VLOOKUP($B140,'[2]1516 Exp_Rev Access'!$F$7:$FS$310,17,FALSE))</f>
        <v>0</v>
      </c>
      <c r="AA140" s="90">
        <f>IF(ISNA(VLOOKUP($B140,'[2]1516 Exp_Rev Access'!$F$7:$FS$310,18,FALSE)),"",VLOOKUP($B140,'[2]1516 Exp_Rev Access'!$F$7:$FS$310,18,FALSE))</f>
        <v>0</v>
      </c>
      <c r="AB140" s="90">
        <f>IF(ISNA(VLOOKUP($B140,'[2]1516 Exp_Rev Access'!$F$7:$FS$310,19,FALSE)),"",VLOOKUP($B140,'[2]1516 Exp_Rev Access'!$F$7:$FS$310,19,FALSE))</f>
        <v>0</v>
      </c>
      <c r="AC140" s="90">
        <f>IF(ISNA(VLOOKUP($B140,'[2]1516 Exp_Rev Access'!$F$7:$FS$310,20,FALSE)),"",VLOOKUP($B140,'[2]1516 Exp_Rev Access'!$F$7:$FS$310,20,FALSE))</f>
        <v>0</v>
      </c>
      <c r="AD140" s="90">
        <f>IF(ISNA(VLOOKUP($B140,'[2]1516 Exp_Rev Access'!$F$7:$FS$310,21,FALSE)),"",VLOOKUP($B140,'[2]1516 Exp_Rev Access'!$F$7:$FS$310,21,FALSE))</f>
        <v>29570.76</v>
      </c>
      <c r="AE140" s="90">
        <f>IF(ISNA(VLOOKUP($B140,'[2]1516 Exp_Rev Access'!$F$7:$FS$310,22,FALSE)),"",VLOOKUP($B140,'[2]1516 Exp_Rev Access'!$F$7:$FS$310,22,FALSE))</f>
        <v>3940.63</v>
      </c>
      <c r="AF140" s="90">
        <f>IF(ISNA(VLOOKUP($B140,'[2]1516 Exp_Rev Access'!$F$7:$FS$310,23,FALSE)),"",VLOOKUP($B140,'[2]1516 Exp_Rev Access'!$F$7:$FS$310,23,FALSE))</f>
        <v>0</v>
      </c>
      <c r="AG140" s="90">
        <f>IF(ISNA(VLOOKUP($B140,'[2]1516 Exp_Rev Access'!$F$7:$FS$310,24,FALSE)),"",VLOOKUP($B140,'[2]1516 Exp_Rev Access'!$F$7:$FS$310,24,FALSE))</f>
        <v>28257.5</v>
      </c>
      <c r="AH140" s="90">
        <f>IF(ISNA(VLOOKUP($B140,'[2]1516 Exp_Rev Access'!$F$7:$FS$310,25,FALSE)),"",VLOOKUP($B140,'[2]1516 Exp_Rev Access'!$F$7:$FS$310,25,FALSE))</f>
        <v>137.94</v>
      </c>
      <c r="AI140" s="90">
        <f>IF(ISNA(VLOOKUP($B140,'[2]1516 Exp_Rev Access'!$F$7:$FS$310,26,FALSE)),"",VLOOKUP($B140,'[2]1516 Exp_Rev Access'!$F$7:$FS$310,26,FALSE))</f>
        <v>142.79</v>
      </c>
      <c r="AJ140" s="90">
        <f>IF(ISNA(VLOOKUP($B140,'[2]1516 Exp_Rev Access'!$F$7:$FS$310,27,FALSE)),"",VLOOKUP($B140,'[2]1516 Exp_Rev Access'!$F$7:$FS$310,27,FALSE))</f>
        <v>0</v>
      </c>
      <c r="AK140" s="90">
        <f>IF(ISNA(VLOOKUP($B140,'[2]1516 Exp_Rev Access'!$F$7:$FS$310,28,FALSE)),"",VLOOKUP($B140,'[2]1516 Exp_Rev Access'!$F$7:$FS$310,28,FALSE))</f>
        <v>0</v>
      </c>
      <c r="AL140" s="90">
        <f>IF(ISNA(VLOOKUP($B140,'[2]1516 Exp_Rev Access'!$F$7:$FS$310,29,FALSE)),"",VLOOKUP($B140,'[2]1516 Exp_Rev Access'!$F$7:$FS$310,29,FALSE))</f>
        <v>7510.47</v>
      </c>
      <c r="AM140" s="53">
        <f>SUM(Q140:AL140)</f>
        <v>72921.06</v>
      </c>
      <c r="AN140" s="92">
        <f t="shared" si="359"/>
        <v>1.2222746132521296E-2</v>
      </c>
      <c r="AO140" s="68">
        <f t="shared" si="360"/>
        <v>124.63860116911087</v>
      </c>
      <c r="AP140" s="90">
        <f>IF(ISNA(VLOOKUP($B140,'[2]1516 Exp_Rev Access'!$F$7:$FS$310,30,FALSE)),"",VLOOKUP($B140,'[2]1516 Exp_Rev Access'!$F$7:$FS$310,30,FALSE))</f>
        <v>3899725.54</v>
      </c>
      <c r="AQ140" s="90">
        <f>IF(ISNA(VLOOKUP($B140,'[2]1516 Exp_Rev Access'!$F$7:$FS$310,31,FALSE)),"",VLOOKUP($B140,'[2]1516 Exp_Rev Access'!$F$7:$FS$310,31,FALSE))</f>
        <v>26255.82</v>
      </c>
      <c r="AR140" s="90">
        <f>IF(ISNA(VLOOKUP($B140,'[2]1516 Exp_Rev Access'!$F$7:$FS$310,32,FALSE)),"",VLOOKUP($B140,'[2]1516 Exp_Rev Access'!$F$7:$FS$310,32,FALSE))</f>
        <v>199774.96</v>
      </c>
      <c r="AS140" s="90">
        <f>IF(ISNA(VLOOKUP($B140,'[2]1516 Exp_Rev Access'!$F$7:$FS$310,33,FALSE)),"",VLOOKUP($B140,'[2]1516 Exp_Rev Access'!$F$7:$FS$310,33,FALSE))</f>
        <v>315972.89</v>
      </c>
      <c r="AT140" s="90">
        <f>IF(ISNA(VLOOKUP($B140,'[2]1516 Exp_Rev Access'!$F$7:$FS$310,34,FALSE)),"",VLOOKUP($B140,'[2]1516 Exp_Rev Access'!$F$7:$FS$310,34,FALSE))</f>
        <v>0</v>
      </c>
      <c r="AU140" s="53">
        <f>SUM(AP140:AT140)</f>
        <v>4441729.21</v>
      </c>
      <c r="AV140" s="93">
        <f t="shared" si="361"/>
        <v>0.74450547651438925</v>
      </c>
      <c r="AW140" s="53">
        <f t="shared" si="362"/>
        <v>7591.9208457252253</v>
      </c>
      <c r="AX140" s="90">
        <f>IF(ISNA(VLOOKUP($B140,'[2]1516 Exp_Rev Access'!$F$7:$FS$310,35,FALSE)),"",VLOOKUP($B140,'[2]1516 Exp_Rev Access'!$F$7:$FS$310,35,FALSE))</f>
        <v>0</v>
      </c>
      <c r="AY140" s="90">
        <f>IF(ISNA(VLOOKUP($B140,'[2]1516 Exp_Rev Access'!$F$7:$FS$310,36,FALSE)),"",VLOOKUP($B140,'[2]1516 Exp_Rev Access'!$F$7:$FS$310,36,FALSE))</f>
        <v>247982.31</v>
      </c>
      <c r="AZ140" s="90">
        <f>IF(ISNA(VLOOKUP($B140,'[2]1516 Exp_Rev Access'!$F$7:$FS$310,37,FALSE)),"",VLOOKUP($B140,'[2]1516 Exp_Rev Access'!$F$7:$FS$310,37,FALSE))</f>
        <v>0</v>
      </c>
      <c r="BA140" s="90">
        <f>IF(ISNA(VLOOKUP($B140,'[2]1516 Exp_Rev Access'!$F$7:$FS$310,38,FALSE)),"",VLOOKUP($B140,'[2]1516 Exp_Rev Access'!$F$7:$FS$310,38,FALSE))</f>
        <v>0</v>
      </c>
      <c r="BB140" s="90">
        <f>IF(ISNA(VLOOKUP($B140,'[2]1516 Exp_Rev Access'!$F$7:$FS$310,39,FALSE)),"",VLOOKUP($B140,'[2]1516 Exp_Rev Access'!$F$7:$FS$310,39,FALSE))</f>
        <v>0</v>
      </c>
      <c r="BC140" s="90">
        <f>IF(ISNA(VLOOKUP($B140,'[2]1516 Exp_Rev Access'!$F$7:$FS$310,40,FALSE)),"",VLOOKUP($B140,'[2]1516 Exp_Rev Access'!$F$7:$FS$310,40,FALSE))</f>
        <v>78082.98</v>
      </c>
      <c r="BD140" s="90">
        <f>IF(ISNA(VLOOKUP($B140,'[2]1516 Exp_Rev Access'!$F$7:$FS$310,41,FALSE)),"",VLOOKUP($B140,'[2]1516 Exp_Rev Access'!$F$7:$FS$310,41,FALSE))</f>
        <v>0</v>
      </c>
      <c r="BE140" s="90">
        <f>IF(ISNA(VLOOKUP($B140,'[2]1516 Exp_Rev Access'!$F$7:$FS$310,42,FALSE)),"",VLOOKUP($B140,'[2]1516 Exp_Rev Access'!$F$7:$FS$310,42,FALSE))</f>
        <v>52995.34</v>
      </c>
      <c r="BF140" s="90">
        <f>IF(ISNA(VLOOKUP($B140,'[2]1516 Exp_Rev Access'!$F$7:$FS$310,43,FALSE)),"",VLOOKUP($B140,'[2]1516 Exp_Rev Access'!$F$7:$FS$310,43,FALSE))</f>
        <v>0</v>
      </c>
      <c r="BG140" s="90">
        <f>IF(ISNA(VLOOKUP($B140,'[2]1516 Exp_Rev Access'!$F$7:$FS$310,44,FALSE)),"",VLOOKUP($B140,'[2]1516 Exp_Rev Access'!$F$7:$FS$310,44,FALSE))</f>
        <v>0</v>
      </c>
      <c r="BH140" s="90">
        <f>IF(ISNA(VLOOKUP($B140,'[2]1516 Exp_Rev Access'!$F$7:$FS$310,45,FALSE)),"",VLOOKUP($B140,'[2]1516 Exp_Rev Access'!$F$7:$FS$310,45,FALSE))</f>
        <v>5324.35</v>
      </c>
      <c r="BI140" s="90">
        <f>IF(ISNA(VLOOKUP($B140,'[2]1516 Exp_Rev Access'!$F$7:$FS$310,46,FALSE)),"",VLOOKUP($B140,'[2]1516 Exp_Rev Access'!$F$7:$FS$310,46,FALSE))</f>
        <v>0</v>
      </c>
      <c r="BJ140" s="90">
        <f>IF(ISNA(VLOOKUP($B140,'[2]1516 Exp_Rev Access'!$F$7:$FS$310,47,FALSE)),"",VLOOKUP($B140,'[2]1516 Exp_Rev Access'!$F$7:$FS$310,47,FALSE))</f>
        <v>2095.2399999999998</v>
      </c>
      <c r="BK140" s="90">
        <f>IF(ISNA(VLOOKUP($B140,'[2]1516 Exp_Rev Access'!$F$7:$FS$310,48,FALSE)),"",VLOOKUP($B140,'[2]1516 Exp_Rev Access'!$F$7:$FS$310,48,FALSE))</f>
        <v>216363.92</v>
      </c>
      <c r="BL140" s="90">
        <f>IF(ISNA(VLOOKUP($B140,'[2]1516 Exp_Rev Access'!$F$7:$FS$310,49,FALSE)),"",VLOOKUP($B140,'[2]1516 Exp_Rev Access'!$F$7:$FS$310,49,FALSE))</f>
        <v>0</v>
      </c>
      <c r="BM140" s="90">
        <f>IF(ISNA(VLOOKUP($B140,'[2]1516 Exp_Rev Access'!$F$7:$FS$310,50,FALSE)),"",VLOOKUP($B140,'[2]1516 Exp_Rev Access'!$F$7:$FS$310,50,FALSE))</f>
        <v>0</v>
      </c>
      <c r="BN140" s="90">
        <f>IF(ISNA(VLOOKUP($B140,'[2]1516 Exp_Rev Access'!$F$7:$FS$310,51,FALSE)),"",VLOOKUP($B140,'[2]1516 Exp_Rev Access'!$F$7:$FS$310,51,FALSE))</f>
        <v>0</v>
      </c>
      <c r="BO140" s="90">
        <f>IF(ISNA(VLOOKUP($B140,'[2]1516 Exp_Rev Access'!$F$7:$FS$310,52,FALSE)),"",VLOOKUP($B140,'[2]1516 Exp_Rev Access'!$F$7:$FS$310,52,FALSE))</f>
        <v>0</v>
      </c>
      <c r="BP140" s="90">
        <f>IF(ISNA(VLOOKUP($B140,'[2]1516 Exp_Rev Access'!$F$7:$FS$310,53,FALSE)),"",VLOOKUP($B140,'[2]1516 Exp_Rev Access'!$F$7:$FS$310,53,FALSE))</f>
        <v>0</v>
      </c>
      <c r="BQ140" s="90">
        <f>IF(ISNA(VLOOKUP($B140,'[2]1516 Exp_Rev Access'!$F$7:$FS$310,54,FALSE)),"",VLOOKUP($B140,'[2]1516 Exp_Rev Access'!$F$7:$FS$310,54,FALSE))</f>
        <v>0</v>
      </c>
      <c r="BR140" s="90">
        <f>IF(ISNA(VLOOKUP($B140,'[2]1516 Exp_Rev Access'!$F$7:$FS$310,55,FALSE)),"",VLOOKUP($B140,'[2]1516 Exp_Rev Access'!$F$7:$FS$310,55,FALSE))</f>
        <v>0</v>
      </c>
      <c r="BS140" s="90">
        <f>IF(ISNA(VLOOKUP($B140,'[2]1516 Exp_Rev Access'!$F$7:$FS$310,56,FALSE)),"",VLOOKUP($B140,'[2]1516 Exp_Rev Access'!$F$7:$FS$310,56,FALSE))</f>
        <v>0</v>
      </c>
      <c r="BT140" s="90">
        <f>IF(ISNA(VLOOKUP($B140,'[2]1516 Exp_Rev Access'!$F$7:$FS$310,57,FALSE)),"",VLOOKUP($B140,'[2]1516 Exp_Rev Access'!$F$7:$FS$310,57,FALSE))</f>
        <v>0</v>
      </c>
      <c r="BU140" s="90">
        <f>IF(ISNA(VLOOKUP($B140,'[2]1516 Exp_Rev Access'!$F$7:$FS$310,58,FALSE)),"",VLOOKUP($B140,'[2]1516 Exp_Rev Access'!$F$7:$FS$310,58,FALSE))</f>
        <v>0</v>
      </c>
      <c r="BV140" s="53">
        <f>SUM(AX140:BU140)</f>
        <v>602844.14</v>
      </c>
      <c r="BW140" s="92">
        <f t="shared" si="363"/>
        <v>0.10104640388795948</v>
      </c>
      <c r="BX140" s="68">
        <f t="shared" si="364"/>
        <v>1030.3971216627356</v>
      </c>
      <c r="BY140" s="90">
        <f>IF(ISNA(VLOOKUP($B140,'[2]1516 Exp_Rev Access'!$F$7:$FS$310,59,FALSE)),"",VLOOKUP($B140,'[2]1516 Exp_Rev Access'!$F$7:$FS$310,59,FALSE))</f>
        <v>0</v>
      </c>
      <c r="BZ140" s="90">
        <f>IF(ISNA(VLOOKUP($B140,'[2]1516 Exp_Rev Access'!$F$7:$FS$310,60,FALSE)),"",VLOOKUP($B140,'[2]1516 Exp_Rev Access'!$F$7:$FS$310,60,FALSE))</f>
        <v>0</v>
      </c>
      <c r="CA140" s="90">
        <f>IF(ISNA(VLOOKUP($B140,'[2]1516 Exp_Rev Access'!$F$7:$FS$310,61,FALSE)),"",VLOOKUP($B140,'[2]1516 Exp_Rev Access'!$F$7:$FS$310,61,FALSE))</f>
        <v>0</v>
      </c>
      <c r="CB140" s="90">
        <f>IF(ISNA(VLOOKUP($B140,'[2]1516 Exp_Rev Access'!$F$7:$FS$310,62,FALSE)),"",VLOOKUP($B140,'[2]1516 Exp_Rev Access'!$F$7:$FS$310,62,FALSE))</f>
        <v>0</v>
      </c>
      <c r="CC140" s="90">
        <f>IF(ISNA(VLOOKUP($B140,'[2]1516 Exp_Rev Access'!$F$7:$FS$310,63,FALSE)),"",VLOOKUP($B140,'[2]1516 Exp_Rev Access'!$F$7:$FS$310,63,FALSE))</f>
        <v>41604.44</v>
      </c>
      <c r="CD140" s="90">
        <f>IF(ISNA(VLOOKUP($B140,'[2]1516 Exp_Rev Access'!$F$7:$FS$310,64,FALSE)),"",VLOOKUP($B140,'[2]1516 Exp_Rev Access'!$F$7:$FS$310,64,FALSE))</f>
        <v>0</v>
      </c>
      <c r="CE140" s="53">
        <f>SUM(BY140:CD140)</f>
        <v>41604.44</v>
      </c>
      <c r="CF140" s="92">
        <f t="shared" si="365"/>
        <v>6.973575371857106E-3</v>
      </c>
      <c r="CG140" s="94">
        <f t="shared" si="366"/>
        <v>71.111407377021166</v>
      </c>
      <c r="CH140" s="90">
        <f>IF(ISNA(VLOOKUP($B140,'[2]1516 Exp_Rev Access'!$F$7:$FS$310,65,FALSE)),"",VLOOKUP($B140,'[2]1516 Exp_Rev Access'!$F$7:$FS$310,65,FALSE))</f>
        <v>30862.720000000001</v>
      </c>
      <c r="CI140" s="90">
        <f>IF(ISNA(VLOOKUP($B140,'[2]1516 Exp_Rev Access'!$F$7:$FS$310,66,FALSE)),"",VLOOKUP($B140,'[2]1516 Exp_Rev Access'!$F$7:$FS$310,66,FALSE))</f>
        <v>0</v>
      </c>
      <c r="CJ140" s="90">
        <f>IF(ISNA(VLOOKUP($B140,'[2]1516 Exp_Rev Access'!$F$7:$FS$310,67,FALSE)),"",VLOOKUP($B140,'[2]1516 Exp_Rev Access'!$F$7:$FS$310,67,FALSE))</f>
        <v>0</v>
      </c>
      <c r="CK140" s="90">
        <f>IF(ISNA(VLOOKUP($B140,'[2]1516 Exp_Rev Access'!$F$7:$FS$310,68,FALSE)),"",VLOOKUP($B140,'[2]1516 Exp_Rev Access'!$F$7:$FS$310,68,FALSE))</f>
        <v>0</v>
      </c>
      <c r="CL140" s="90">
        <f>IF(ISNA(VLOOKUP($B140,'[2]1516 Exp_Rev Access'!$F$7:$FS$310,69,FALSE)),"",VLOOKUP($B140,'[2]1516 Exp_Rev Access'!$F$7:$FS$310,69,FALSE))</f>
        <v>0</v>
      </c>
      <c r="CM140" s="90">
        <f>IF(ISNA(VLOOKUP($B140,'[2]1516 Exp_Rev Access'!$F$7:$FS$310,70,FALSE)),"",VLOOKUP($B140,'[2]1516 Exp_Rev Access'!$F$7:$FS$310,70,FALSE))</f>
        <v>0</v>
      </c>
      <c r="CN140" s="90">
        <f>IF(ISNA(VLOOKUP($B140,'[2]1516 Exp_Rev Access'!$F$7:$FS$310,71,FALSE)),"",VLOOKUP($B140,'[2]1516 Exp_Rev Access'!$F$7:$FS$310,71,FALSE))</f>
        <v>0</v>
      </c>
      <c r="CO140" s="90">
        <f>IF(ISNA(VLOOKUP($B140,'[2]1516 Exp_Rev Access'!$F$7:$FS$310,72,FALSE)),"",VLOOKUP($B140,'[2]1516 Exp_Rev Access'!$F$7:$FS$310,72,FALSE))</f>
        <v>0</v>
      </c>
      <c r="CP140" s="90">
        <f>IF(ISNA(VLOOKUP($B140,'[2]1516 Exp_Rev Access'!$F$7:$FS$310,73,FALSE)),"",VLOOKUP($B140,'[2]1516 Exp_Rev Access'!$F$7:$FS$310,73,FALSE))</f>
        <v>0</v>
      </c>
      <c r="CQ140" s="90">
        <f>IF(ISNA(VLOOKUP($B140,'[2]1516 Exp_Rev Access'!$F$7:$FS$310,74,FALSE)),"",VLOOKUP($B140,'[2]1516 Exp_Rev Access'!$F$7:$FS$310,74,FALSE))</f>
        <v>66201.14</v>
      </c>
      <c r="CR140" s="90">
        <f>IF(ISNA(VLOOKUP($B140,'[2]1516 Exp_Rev Access'!$F$7:$FS$310,75,FALSE)),"",VLOOKUP($B140,'[2]1516 Exp_Rev Access'!$F$7:$FS$310,75,FALSE))</f>
        <v>0</v>
      </c>
      <c r="CS140" s="90">
        <f>IF(ISNA(VLOOKUP($B140,'[2]1516 Exp_Rev Access'!$F$7:$FS$310,76,FALSE)),"",VLOOKUP($B140,'[2]1516 Exp_Rev Access'!$F$7:$FS$310,76,FALSE))</f>
        <v>1114.26</v>
      </c>
      <c r="CT140" s="90">
        <f>IF(ISNA(VLOOKUP($B140,'[2]1516 Exp_Rev Access'!$F$7:$FS$310,77,FALSE)),"",VLOOKUP($B140,'[2]1516 Exp_Rev Access'!$F$7:$FS$310,77,FALSE))</f>
        <v>0</v>
      </c>
      <c r="CU140" s="90">
        <f>IF(ISNA(VLOOKUP($B140,'[2]1516 Exp_Rev Access'!$F$7:$FS$310,78,FALSE)),"",VLOOKUP($B140,'[2]1516 Exp_Rev Access'!$F$7:$FS$310,78,FALSE))</f>
        <v>72455.41</v>
      </c>
      <c r="CV140" s="90">
        <f>IF(ISNA(VLOOKUP($B140,'[2]1516 Exp_Rev Access'!$F$7:$FS$310,79,FALSE)),"",VLOOKUP($B140,'[2]1516 Exp_Rev Access'!$F$7:$FS$310,79,FALSE))</f>
        <v>15783.8</v>
      </c>
      <c r="CW140" s="90">
        <f>IF(ISNA(VLOOKUP($B140,'[2]1516 Exp_Rev Access'!$F$7:$FS$310,80,FALSE)),"",VLOOKUP($B140,'[2]1516 Exp_Rev Access'!$F$7:$FS$310,80,FALSE))</f>
        <v>0</v>
      </c>
      <c r="CX140" s="90">
        <f>IF(ISNA(VLOOKUP($B140,'[2]1516 Exp_Rev Access'!$F$7:$FS$310,81,FALSE)),"",VLOOKUP($B140,'[2]1516 Exp_Rev Access'!$F$7:$FS$310,81,FALSE))</f>
        <v>0</v>
      </c>
      <c r="CY140" s="90">
        <f>IF(ISNA(VLOOKUP($B140,'[2]1516 Exp_Rev Access'!$F$7:$FS$310,82,FALSE)),"",VLOOKUP($B140,'[2]1516 Exp_Rev Access'!$F$7:$FS$310,82,FALSE))</f>
        <v>0</v>
      </c>
      <c r="CZ140" s="90">
        <f>IF(ISNA(VLOOKUP($B140,'[2]1516 Exp_Rev Access'!$F$7:$FS$310,83,FALSE)),"",VLOOKUP($B140,'[2]1516 Exp_Rev Access'!$F$7:$FS$310,83,FALSE))</f>
        <v>0</v>
      </c>
      <c r="DA140" s="90">
        <f>IF(ISNA(VLOOKUP($B140,'[2]1516 Exp_Rev Access'!$F$7:$FS$310,84,FALSE)),"",VLOOKUP($B140,'[2]1516 Exp_Rev Access'!$F$7:$FS$310,84,FALSE))</f>
        <v>0</v>
      </c>
      <c r="DB140" s="90">
        <f>IF(ISNA(VLOOKUP($B140,'[2]1516 Exp_Rev Access'!$F$7:$FS$310,85,FALSE)),"",VLOOKUP($B140,'[2]1516 Exp_Rev Access'!$F$7:$FS$310,85,FALSE))</f>
        <v>0</v>
      </c>
      <c r="DC140" s="90">
        <f>IF(ISNA(VLOOKUP($B140,'[2]1516 Exp_Rev Access'!$F$7:$FS$310,86,FALSE)),"",VLOOKUP($B140,'[2]1516 Exp_Rev Access'!$F$7:$FS$310,86,FALSE))</f>
        <v>0</v>
      </c>
      <c r="DD140" s="90">
        <f>IF(ISNA(VLOOKUP($B140,'[2]1516 Exp_Rev Access'!$F$7:$FS$310,87,FALSE)),"",VLOOKUP($B140,'[2]1516 Exp_Rev Access'!$F$7:$FS$310,87,FALSE))</f>
        <v>0</v>
      </c>
      <c r="DE140" s="90">
        <f>IF(ISNA(VLOOKUP($B140,'[2]1516 Exp_Rev Access'!$F$7:$FS$310,88,FALSE)),"",VLOOKUP($B140,'[2]1516 Exp_Rev Access'!$F$7:$FS$310,88,FALSE))</f>
        <v>0</v>
      </c>
      <c r="DF140" s="90">
        <f>IF(ISNA(VLOOKUP($B140,'[2]1516 Exp_Rev Access'!$F$7:$FS$310,89,FALSE)),"",VLOOKUP($B140,'[2]1516 Exp_Rev Access'!$F$7:$FS$310,89,FALSE))</f>
        <v>0</v>
      </c>
      <c r="DG140" s="90">
        <f>IF(ISNA(VLOOKUP($B140,'[2]1516 Exp_Rev Access'!$F$7:$FS$310,90,FALSE)),"",VLOOKUP($B140,'[2]1516 Exp_Rev Access'!$F$7:$FS$310,90,FALSE))</f>
        <v>0</v>
      </c>
      <c r="DH140" s="90">
        <f>IF(ISNA(VLOOKUP($B140,'[2]1516 Exp_Rev Access'!$F$7:$FS$310,91,FALSE)),"",VLOOKUP($B140,'[2]1516 Exp_Rev Access'!$F$7:$FS$310,91,FALSE))</f>
        <v>0</v>
      </c>
      <c r="DI140" s="90">
        <f>IF(ISNA(VLOOKUP($B140,'[2]1516 Exp_Rev Access'!$F$7:$FS$310,92,FALSE)),"",VLOOKUP($B140,'[2]1516 Exp_Rev Access'!$F$7:$FS$310,92,FALSE))</f>
        <v>56378.61</v>
      </c>
      <c r="DJ140" s="90">
        <f>IF(ISNA(VLOOKUP($B140,'[2]1516 Exp_Rev Access'!$F$7:$FS$310,93,FALSE)),"",VLOOKUP($B140,'[2]1516 Exp_Rev Access'!$F$7:$FS$310,93,FALSE))</f>
        <v>0</v>
      </c>
      <c r="DK140" s="90">
        <f>IF(ISNA(VLOOKUP($B140,'[2]1516 Exp_Rev Access'!$F$7:$FS$310,94,FALSE)),"",VLOOKUP($B140,'[2]1516 Exp_Rev Access'!$F$7:$FS$310,94,FALSE))</f>
        <v>0</v>
      </c>
      <c r="DL140" s="90">
        <f>IF(ISNA(VLOOKUP($B140,'[2]1516 Exp_Rev Access'!$F$7:$FS$310,95,FALSE)),"",VLOOKUP($B140,'[2]1516 Exp_Rev Access'!$F$7:$FS$310,95,FALSE))</f>
        <v>0</v>
      </c>
      <c r="DM140" s="90">
        <f>IF(ISNA(VLOOKUP($B140,'[2]1516 Exp_Rev Access'!$F$7:$FS$310,96,FALSE)),"",VLOOKUP($B140,'[2]1516 Exp_Rev Access'!$F$7:$FS$310,96,FALSE))</f>
        <v>0</v>
      </c>
      <c r="DN140" s="90">
        <f>IF(ISNA(VLOOKUP($B140,'[2]1516 Exp_Rev Access'!$F$7:$FS$310,97,FALSE)),"",VLOOKUP($B140,'[2]1516 Exp_Rev Access'!$F$7:$FS$310,97,FALSE))</f>
        <v>0</v>
      </c>
      <c r="DO140" s="90">
        <f>IF(ISNA(VLOOKUP($B140,'[2]1516 Exp_Rev Access'!$F$7:$FS$310,98,FALSE)),"",VLOOKUP($B140,'[2]1516 Exp_Rev Access'!$F$7:$FS$310,98,FALSE))</f>
        <v>0</v>
      </c>
      <c r="DP140" s="90">
        <f>IF(ISNA(VLOOKUP($B140,'[2]1516 Exp_Rev Access'!$F$7:$FS$310,99,FALSE)),"",VLOOKUP($B140,'[2]1516 Exp_Rev Access'!$F$7:$FS$310,99,FALSE))</f>
        <v>0</v>
      </c>
      <c r="DQ140" s="90">
        <f>IF(ISNA(VLOOKUP($B140,'[2]1516 Exp_Rev Access'!$F$7:$FS$310,100,FALSE)),"",VLOOKUP($B140,'[2]1516 Exp_Rev Access'!$F$7:$FS$310,100,FALSE))</f>
        <v>0</v>
      </c>
      <c r="DR140" s="90">
        <f>IF(ISNA(VLOOKUP($B140,'[2]1516 Exp_Rev Access'!$F$7:$FS$310,101,FALSE)),"",VLOOKUP($B140,'[2]1516 Exp_Rev Access'!$F$7:$FS$310,101,FALSE))</f>
        <v>0</v>
      </c>
      <c r="DS140" s="90">
        <f>IF(ISNA(VLOOKUP($B140,'[2]1516 Exp_Rev Access'!$F$7:$FS$310,102,FALSE)),"",VLOOKUP($B140,'[2]1516 Exp_Rev Access'!$F$7:$FS$310,102,FALSE))</f>
        <v>0</v>
      </c>
      <c r="DT140" s="90">
        <f>IF(ISNA(VLOOKUP($B140,'[2]1516 Exp_Rev Access'!$F$7:$FS$310,103,FALSE)),"",VLOOKUP($B140,'[2]1516 Exp_Rev Access'!$F$7:$FS$310,103,FALSE))</f>
        <v>0</v>
      </c>
      <c r="DU140" s="90">
        <f>IF(ISNA(VLOOKUP($B140,'[2]1516 Exp_Rev Access'!$F$7:$FS$310,104,FALSE)),"",VLOOKUP($B140,'[2]1516 Exp_Rev Access'!$F$7:$FS$310,104,FALSE))</f>
        <v>0</v>
      </c>
      <c r="DV140" s="90">
        <f>IF(ISNA(VLOOKUP($B140,'[2]1516 Exp_Rev Access'!$F$7:$FS$310,105,FALSE)),"",VLOOKUP($B140,'[2]1516 Exp_Rev Access'!$F$7:$FS$310,105,FALSE))</f>
        <v>0</v>
      </c>
      <c r="DW140" s="90">
        <f>IF(ISNA(VLOOKUP($B140,'[2]1516 Exp_Rev Access'!$F$7:$FS$310,106,FALSE)),"",VLOOKUP($B140,'[2]1516 Exp_Rev Access'!$F$7:$FS$310,106,FALSE))</f>
        <v>0</v>
      </c>
      <c r="DX140" s="90">
        <f>IF(ISNA(VLOOKUP($B140,'[2]1516 Exp_Rev Access'!$F$7:$FS$310,107,FALSE)),"",VLOOKUP($B140,'[2]1516 Exp_Rev Access'!$F$7:$FS$310,107,FALSE))</f>
        <v>0</v>
      </c>
      <c r="DY140" s="90">
        <f>IF(ISNA(VLOOKUP($B140,'[2]1516 Exp_Rev Access'!$F$7:$FS$310,108,FALSE)),"",VLOOKUP($B140,'[2]1516 Exp_Rev Access'!$F$7:$FS$310,108,FALSE))</f>
        <v>0</v>
      </c>
      <c r="DZ140" s="90">
        <f>IF(ISNA(VLOOKUP($B140,'[2]1516 Exp_Rev Access'!$F$7:$FS$310,109,FALSE)),"",VLOOKUP($B140,'[2]1516 Exp_Rev Access'!$F$7:$FS$310,109,FALSE))</f>
        <v>0</v>
      </c>
      <c r="EA140" s="90">
        <f>IF(ISNA(VLOOKUP($B140,'[2]1516 Exp_Rev Access'!$F$7:$FS$310,110,FALSE)),"",VLOOKUP($B140,'[2]1516 Exp_Rev Access'!$F$7:$FS$310,110,FALSE))</f>
        <v>0</v>
      </c>
      <c r="EB140" s="90">
        <f>IF(ISNA(VLOOKUP($B140,'[2]1516 Exp_Rev Access'!$F$7:$FS$310,111,FALSE)),"",VLOOKUP($B140,'[2]1516 Exp_Rev Access'!$F$7:$FS$310,111,FALSE))</f>
        <v>0</v>
      </c>
      <c r="EC140" s="90">
        <f>IF(ISNA(VLOOKUP($B140,'[2]1516 Exp_Rev Access'!$F$7:$FS$310,112,FALSE)),"",VLOOKUP($B140,'[2]1516 Exp_Rev Access'!$F$7:$FS$310,112,FALSE))</f>
        <v>0</v>
      </c>
      <c r="ED140" s="90">
        <f>IF(ISNA(VLOOKUP($B140,'[2]1516 Exp_Rev Access'!$F$7:$FS$310,113,FALSE)),"",VLOOKUP($B140,'[2]1516 Exp_Rev Access'!$F$7:$FS$310,113,FALSE))</f>
        <v>0</v>
      </c>
      <c r="EE140" s="90">
        <f>IF(ISNA(VLOOKUP($B140,'[2]1516 Exp_Rev Access'!$F$7:$FS$310,114,FALSE)),"",VLOOKUP($B140,'[2]1516 Exp_Rev Access'!$F$7:$FS$310,114,FALSE))</f>
        <v>0</v>
      </c>
      <c r="EF140" s="90">
        <f>IF(ISNA(VLOOKUP($B140,'[2]1516 Exp_Rev Access'!$F$7:$FS$310,115,FALSE)),"",VLOOKUP($B140,'[2]1516 Exp_Rev Access'!$F$7:$FS$310,115,FALSE))</f>
        <v>0</v>
      </c>
      <c r="EG140" s="90">
        <f>IF(ISNA(VLOOKUP($B140,'[2]1516 Exp_Rev Access'!$F$7:$FS$310,116,FALSE)),"",VLOOKUP($B140,'[2]1516 Exp_Rev Access'!$F$7:$FS$310,116,FALSE))</f>
        <v>0</v>
      </c>
      <c r="EH140" s="90">
        <f>IF(ISNA(VLOOKUP($B140,'[2]1516 Exp_Rev Access'!$F$7:$FS$310,117,FALSE)),"",VLOOKUP($B140,'[2]1516 Exp_Rev Access'!$F$7:$FS$310,117,FALSE))</f>
        <v>0</v>
      </c>
      <c r="EI140" s="90">
        <f>IF(ISNA(VLOOKUP($B140,'[2]1516 Exp_Rev Access'!$F$7:$FS$310,118,FALSE)),"",VLOOKUP($B140,'[2]1516 Exp_Rev Access'!$F$7:$FS$310,118,FALSE))</f>
        <v>0</v>
      </c>
      <c r="EJ140" s="90">
        <f>IF(ISNA(VLOOKUP($B140,'[2]1516 Exp_Rev Access'!$F$7:$FS$310,119,FALSE)),"",VLOOKUP($B140,'[2]1516 Exp_Rev Access'!$F$7:$FS$310,119,FALSE))</f>
        <v>0</v>
      </c>
      <c r="EK140" s="90">
        <f>IF(ISNA(VLOOKUP($B140,'[2]1516 Exp_Rev Access'!$F$7:$FS$310,120,FALSE)),"",VLOOKUP($B140,'[2]1516 Exp_Rev Access'!$F$7:$FS$310,120,FALSE))</f>
        <v>0</v>
      </c>
      <c r="EL140" s="90">
        <f>IF(ISNA(VLOOKUP($B140,'[2]1516 Exp_Rev Access'!$F$7:$FS$310,121,FALSE)),"",VLOOKUP($B140,'[2]1516 Exp_Rev Access'!$F$7:$FS$310,121,FALSE))</f>
        <v>0</v>
      </c>
      <c r="EM140" s="90">
        <f>IF(ISNA(VLOOKUP($B140,'[2]1516 Exp_Rev Access'!$F$7:$FS$310,122,FALSE)),"",VLOOKUP($B140,'[2]1516 Exp_Rev Access'!$F$7:$FS$310,122,FALSE))</f>
        <v>0</v>
      </c>
      <c r="EN140" s="90">
        <f>IF(ISNA(VLOOKUP($B140,'[2]1516 Exp_Rev Access'!$F$7:$FS$310,123,FALSE)),"",VLOOKUP($B140,'[2]1516 Exp_Rev Access'!$F$7:$FS$310,123,FALSE))</f>
        <v>0</v>
      </c>
      <c r="EO140" s="90">
        <f>IF(ISNA(VLOOKUP($B140,'[2]1516 Exp_Rev Access'!$F$7:$FS$310,124,FALSE)),"",VLOOKUP($B140,'[2]1516 Exp_Rev Access'!$F$7:$FS$310,124,FALSE))</f>
        <v>0</v>
      </c>
      <c r="EP140" s="90">
        <f>IF(ISNA(VLOOKUP($B140,'[2]1516 Exp_Rev Access'!$F$7:$FS$310,125,FALSE)),"",VLOOKUP($B140,'[2]1516 Exp_Rev Access'!$F$7:$FS$310,125,FALSE))</f>
        <v>0</v>
      </c>
      <c r="EQ140" s="90">
        <f>IF(ISNA(VLOOKUP($B140,'[2]1516 Exp_Rev Access'!$F$7:$FS$310,126,FALSE)),"",VLOOKUP($B140,'[2]1516 Exp_Rev Access'!$F$7:$FS$310,126,FALSE))</f>
        <v>0</v>
      </c>
      <c r="ER140" s="90">
        <f>IF(ISNA(VLOOKUP($B140,'[2]1516 Exp_Rev Access'!$F$7:$FS$310,127,FALSE)),"",VLOOKUP($B140,'[2]1516 Exp_Rev Access'!$F$7:$FS$310,127,FALSE))</f>
        <v>0</v>
      </c>
      <c r="ES140" s="90">
        <f>IF(ISNA(VLOOKUP($B140,'[2]1516 Exp_Rev Access'!$F$7:$FS$310,128,FALSE)),"",VLOOKUP($B140,'[2]1516 Exp_Rev Access'!$F$7:$FS$310,128,FALSE))</f>
        <v>0</v>
      </c>
      <c r="ET140" s="90">
        <f>IF(ISNA(VLOOKUP($B140,'[2]1516 Exp_Rev Access'!$F$7:$FS$310,129,FALSE)),"",VLOOKUP($B140,'[2]1516 Exp_Rev Access'!$F$7:$FS$310,129,FALSE))</f>
        <v>0</v>
      </c>
      <c r="EU140" s="90">
        <f>IF(ISNA(VLOOKUP($B140,'[2]1516 Exp_Rev Access'!$F$7:$FS$310,130,FALSE)),"",VLOOKUP($B140,'[2]1516 Exp_Rev Access'!$F$7:$FS$310,130,FALSE))</f>
        <v>0</v>
      </c>
      <c r="EV140" s="90">
        <f>IF(ISNA(VLOOKUP($B140,'[2]1516 Exp_Rev Access'!$F$7:$FS$310,131,FALSE)),"",VLOOKUP($B140,'[2]1516 Exp_Rev Access'!$F$7:$FS$310,131,FALSE))</f>
        <v>0</v>
      </c>
      <c r="EW140" s="90">
        <f>IF(ISNA(VLOOKUP($B140,'[2]1516 Exp_Rev Access'!$F$7:$FS$310,132,FALSE)),"",VLOOKUP($B140,'[2]1516 Exp_Rev Access'!$F$7:$FS$310,132,FALSE))</f>
        <v>0</v>
      </c>
      <c r="EX140" s="90">
        <f>IF(ISNA(VLOOKUP($B140,'[2]1516 Exp_Rev Access'!$F$7:$FS$310,133,FALSE)),"",VLOOKUP($B140,'[2]1516 Exp_Rev Access'!$F$7:$FS$310,133,FALSE))</f>
        <v>0</v>
      </c>
      <c r="EY140" s="90">
        <f>IF(ISNA(VLOOKUP($B140,'[2]1516 Exp_Rev Access'!$F$7:$FS$310,134,FALSE)),"",VLOOKUP($B140,'[2]1516 Exp_Rev Access'!$F$7:$FS$310,134,FALSE))</f>
        <v>0</v>
      </c>
      <c r="EZ140" s="90">
        <f>IF(ISNA(VLOOKUP($B140,'[2]1516 Exp_Rev Access'!$F$7:$FS$310,135,FALSE)),"",VLOOKUP($B140,'[2]1516 Exp_Rev Access'!$F$7:$FS$310,135,FALSE))</f>
        <v>0</v>
      </c>
      <c r="FA140" s="90">
        <f>IF(ISNA(VLOOKUP($B140,'[2]1516 Exp_Rev Access'!$F$7:$FS$310,136,FALSE)),"",VLOOKUP($B140,'[2]1516 Exp_Rev Access'!$F$7:$FS$310,136,FALSE))</f>
        <v>0</v>
      </c>
      <c r="FB140" s="90">
        <f>IF(ISNA(VLOOKUP($B140,'[2]1516 Exp_Rev Access'!$F$7:$FS$310,137,FALSE)),"",VLOOKUP($B140,'[2]1516 Exp_Rev Access'!$F$7:$FS$310,137,FALSE))</f>
        <v>0</v>
      </c>
      <c r="FC140" s="90">
        <f>IF(ISNA(VLOOKUP($B140,'[2]1516 Exp_Rev Access'!$F$7:$FS$310,138,FALSE)),"",VLOOKUP($B140,'[2]1516 Exp_Rev Access'!$F$7:$FS$310,138,FALSE))</f>
        <v>0</v>
      </c>
      <c r="FD140" s="90">
        <f>IF(ISNA(VLOOKUP($B140,'[2]1516 Exp_Rev Access'!$F$7:$FS$310,139,FALSE)),"",VLOOKUP($B140,'[2]1516 Exp_Rev Access'!$F$7:$FS$310,139,FALSE))</f>
        <v>0</v>
      </c>
      <c r="FE140" s="90">
        <f>IF(ISNA(VLOOKUP($B140,'[2]1516 Exp_Rev Access'!$F$7:$FS$310,140,FALSE)),"",VLOOKUP($B140,'[2]1516 Exp_Rev Access'!$F$7:$FS$310,140,FALSE))</f>
        <v>0</v>
      </c>
      <c r="FF140" s="90">
        <f>IF(ISNA(VLOOKUP($B140,'[2]1516 Exp_Rev Access'!$F$7:$FS$310,141,FALSE)),"",VLOOKUP($B140,'[2]1516 Exp_Rev Access'!$F$7:$FS$310,141,FALSE))</f>
        <v>0</v>
      </c>
      <c r="FG140" s="90">
        <f>IF(ISNA(VLOOKUP($B140,'[2]1516 Exp_Rev Access'!$F$7:$FS$310,142,FALSE)),"",VLOOKUP($B140,'[2]1516 Exp_Rev Access'!$F$7:$FS$310,142,FALSE))</f>
        <v>0</v>
      </c>
      <c r="FH140" s="90">
        <f>IF(ISNA(VLOOKUP($B140,'[2]1516 Exp_Rev Access'!$F$7:$FS$310,143,FALSE)),"",VLOOKUP($B140,'[2]1516 Exp_Rev Access'!$F$7:$FS$310,143,FALSE))</f>
        <v>0</v>
      </c>
      <c r="FI140" s="90">
        <f>IF(ISNA(VLOOKUP($B140,'[2]1516 Exp_Rev Access'!$F$7:$FS$310,144,FALSE)),"",VLOOKUP($B140,'[2]1516 Exp_Rev Access'!$F$7:$FS$310,144,FALSE))</f>
        <v>0</v>
      </c>
      <c r="FJ140" s="90">
        <f>IF(ISNA(VLOOKUP($B140,'[2]1516 Exp_Rev Access'!$F$7:$FS$310,145,FALSE)),"",VLOOKUP($B140,'[2]1516 Exp_Rev Access'!$F$7:$FS$310,145,FALSE))</f>
        <v>0</v>
      </c>
      <c r="FK140" s="90">
        <f>IF(ISNA(VLOOKUP($B140,'[2]1516 Exp_Rev Access'!$F$7:$FS$310,146,FALSE)),"",VLOOKUP($B140,'[2]1516 Exp_Rev Access'!$F$7:$FS$310,146,FALSE))</f>
        <v>0</v>
      </c>
      <c r="FL140" s="90">
        <f>IF(ISNA(VLOOKUP($B140,'[2]1516 Exp_Rev Access'!$F$7:$FS$310,1147,FALSE)),"",VLOOKUP($B140,'[2]1516 Exp_Rev Access'!$F$7:$FS$310,147,FALSE))</f>
        <v>0</v>
      </c>
      <c r="FM140" s="90">
        <f>IF(ISNA(VLOOKUP($B140,'[2]1516 Exp_Rev Access'!$F$7:$FS$310,148,FALSE)),"",VLOOKUP($B140,'[2]1516 Exp_Rev Access'!$F$7:$FS$310,148,FALSE))</f>
        <v>0</v>
      </c>
      <c r="FN140" s="90">
        <f>IF(ISNA(VLOOKUP($B140,'[2]1516 Exp_Rev Access'!$F$7:$FS$310,149,FALSE)),"",VLOOKUP($B140,'[2]1516 Exp_Rev Access'!$F$7:$FS$310,149,FALSE))</f>
        <v>0</v>
      </c>
      <c r="FO140" s="90">
        <f>IF(ISNA(VLOOKUP($B140,'[2]1516 Exp_Rev Access'!$F$7:$FS$310,150,FALSE)),"",VLOOKUP($B140,'[2]1516 Exp_Rev Access'!$F$7:$FS$310,150,FALSE))</f>
        <v>0</v>
      </c>
      <c r="FP140" s="90">
        <f>IF(ISNA(VLOOKUP($B140,'[2]1516 Exp_Rev Access'!$F$7:$FS$310,151,FALSE)),"",VLOOKUP($B140,'[2]1516 Exp_Rev Access'!$F$7:$FS$310,151,FALSE))</f>
        <v>0</v>
      </c>
      <c r="FQ140" s="90">
        <f>IF(ISNA(VLOOKUP($B140,'[2]1516 Exp_Rev Access'!$F$7:$FS$310,152,FALSE)),"",VLOOKUP($B140,'[2]1516 Exp_Rev Access'!$F$7:$FS$310,152,FALSE))</f>
        <v>0</v>
      </c>
      <c r="FR140" s="90">
        <f>IF(ISNA(VLOOKUP($B140,'[2]1516 Exp_Rev Access'!$F$7:$FS$310,153,FALSE)),"",VLOOKUP($B140,'[2]1516 Exp_Rev Access'!$F$7:$FS$310,153,FALSE))</f>
        <v>6784.3</v>
      </c>
      <c r="FS140" s="53">
        <f>SUM(CH140:FR140)</f>
        <v>249580.24</v>
      </c>
      <c r="FT140" s="92">
        <f t="shared" si="367"/>
        <v>4.1833674842545306E-2</v>
      </c>
      <c r="FU140" s="95">
        <f t="shared" si="368"/>
        <v>426.58913615697537</v>
      </c>
      <c r="FV140" s="90">
        <f>IF(ISNA(VLOOKUP($B140,'[2]1516 Exp_Rev Access'!$F$7:$FS$310,154,FALSE)),"",VLOOKUP($B140,'[2]1516 Exp_Rev Access'!$F$7:$FS$310,154,FALSE))</f>
        <v>0</v>
      </c>
      <c r="FW140" s="90">
        <f>IF(ISNA(VLOOKUP($B140,'[2]1516 Exp_Rev Access'!$F$7:$FS$310,155,FALSE)),"",VLOOKUP($B140,'[2]1516 Exp_Rev Access'!$F$7:$FS$310,155,FALSE))</f>
        <v>0</v>
      </c>
      <c r="FX140" s="90">
        <f>IF(ISNA(VLOOKUP($B140,'[2]1516 Exp_Rev Access'!$F$7:$FS$310,156,FALSE)),"",VLOOKUP($B140,'[2]1516 Exp_Rev Access'!$F$7:$FS$310,156,FALSE))</f>
        <v>0</v>
      </c>
      <c r="FY140" s="90">
        <f>IF(ISNA(VLOOKUP($B140,'[2]1516 Exp_Rev Access'!$F$7:$FS$310,157,FALSE)),"",VLOOKUP($B140,'[2]1516 Exp_Rev Access'!$F$7:$FS$310,157,FALSE))</f>
        <v>0</v>
      </c>
      <c r="FZ140" s="90">
        <f>IF(ISNA(VLOOKUP($B140,'[2]1516 Exp_Rev Access'!$F$7:$FS$310,158,FALSE)),"",VLOOKUP($B140,'[2]1516 Exp_Rev Access'!$F$7:$FS$310,158,FALSE))</f>
        <v>0</v>
      </c>
      <c r="GA140" s="90">
        <f>IF(ISNA(VLOOKUP($B140,'[2]1516 Exp_Rev Access'!$F$7:$FS$310,159,FALSE)),"",VLOOKUP($B140,'[2]1516 Exp_Rev Access'!$F$7:$FS$310,159,FALSE))</f>
        <v>0</v>
      </c>
      <c r="GB140" s="90">
        <f>IF(ISNA(VLOOKUP($B140,'[2]1516 Exp_Rev Access'!$F$7:$FS$310,160,FALSE)),"",VLOOKUP($B140,'[2]1516 Exp_Rev Access'!$F$7:$FS$310,160,FALSE))</f>
        <v>0</v>
      </c>
      <c r="GC140" s="90">
        <f>IF(ISNA(VLOOKUP($B140,'[2]1516 Exp_Rev Access'!$F$7:$FS$310,161,FALSE)),"",VLOOKUP($B140,'[2]1516 Exp_Rev Access'!$F$7:$FS$310,161,FALSE))</f>
        <v>0</v>
      </c>
      <c r="GD140" s="90">
        <f>IF(ISNA(VLOOKUP($B140,'[2]1516 Exp_Rev Access'!$F$7:$FS$310,162,FALSE)),"",VLOOKUP($B140,'[2]1516 Exp_Rev Access'!$F$7:$FS$310,162,FALSE))</f>
        <v>0</v>
      </c>
      <c r="GE140" s="90">
        <f>IF(ISNA(VLOOKUP($B140,'[2]1516 Exp_Rev Access'!$F$7:$FS$310,163,FALSE)),"",VLOOKUP($B140,'[2]1516 Exp_Rev Access'!$F$7:$FS$310,163,FALSE))</f>
        <v>22064.3</v>
      </c>
      <c r="GF140" s="90">
        <f>IF(ISNA(VLOOKUP($B140,'[2]1516 Exp_Rev Access'!$F$7:$FS$310,164,FALSE)),"",VLOOKUP($B140,'[2]1516 Exp_Rev Access'!$F$7:$FS$310,164,FALSE))</f>
        <v>0</v>
      </c>
      <c r="GG140" s="90">
        <f>IF(ISNA(VLOOKUP($B140,'[2]1516 Exp_Rev Access'!$F$7:$FS$310,165,FALSE)),"",VLOOKUP($B140,'[2]1516 Exp_Rev Access'!$F$7:$FS$310,165,FALSE))</f>
        <v>0</v>
      </c>
      <c r="GH140" s="90">
        <f>IF(ISNA(VLOOKUP($B140,'[2]1516 Exp_Rev Access'!$F$7:$FS$310,166,FALSE)),"",VLOOKUP($B140,'[2]1516 Exp_Rev Access'!$F$7:$FS$310,166,FALSE))</f>
        <v>0</v>
      </c>
      <c r="GI140" s="90">
        <f>IF(ISNA(VLOOKUP($B140,'[2]1516 Exp_Rev Access'!$F$7:$FS$310,167,FALSE)),"",VLOOKUP($B140,'[2]1516 Exp_Rev Access'!$F$7:$FS$310,167,FALSE))</f>
        <v>0</v>
      </c>
      <c r="GJ140" s="90">
        <f>IF(ISNA(VLOOKUP($B140,'[2]1516 Exp_Rev Access'!$F$7:$FS$310,168,FALSE)),"",VLOOKUP($B140,'[2]1516 Exp_Rev Access'!$F$7:$FS$310,168,FALSE))</f>
        <v>0</v>
      </c>
      <c r="GK140" s="90">
        <f>IF(ISNA(VLOOKUP($B140,'[2]1516 Exp_Rev Access'!$F$7:$FS$310,169,FALSE)),"",VLOOKUP($B140,'[2]1516 Exp_Rev Access'!$F$7:$FS$310,169,FALSE))</f>
        <v>674.74</v>
      </c>
      <c r="GL140" s="90">
        <f>IF(ISNA(VLOOKUP($B140,'[2]1516 Exp_Rev Access'!$F$7:$FS$310,170,FALSE)),"",VLOOKUP($B140,'[2]1516 Exp_Rev Access'!$F$7:$FS$310,170,FALSE))</f>
        <v>0</v>
      </c>
      <c r="GM140" s="90">
        <f>IF(ISNA(VLOOKUP($B140,'[2]1516 Exp_Rev Access'!$F$7:$FT$310,171,FALSE)),"",VLOOKUP($B140,'[2]1516 Exp_Rev Access'!$F$7:$FT$310,171,FALSE))</f>
        <v>0</v>
      </c>
      <c r="GN140" s="90">
        <f>IF(ISNA(VLOOKUP($B140,'[2]1516 Exp_Rev Access'!$F$7:$FU$310,172,FALSE)),"",VLOOKUP($B140,'[2]1516 Exp_Rev Access'!$F$7:$FU$310,172,FALSE))</f>
        <v>0</v>
      </c>
      <c r="GO140" s="90">
        <f>IF(ISNA(VLOOKUP($B140,'[2]1516 Exp_Rev Access'!$F$7:$FV$310,173,FALSE)),"",VLOOKUP($B140,'[2]1516 Exp_Rev Access'!$F$7:$FV$310,173,FALSE))</f>
        <v>0</v>
      </c>
      <c r="GP140" s="90">
        <f>IF(ISNA(VLOOKUP($B140,'[2]1516 Exp_Rev Access'!$F$7:$GA$310,174,FALSE)),"",VLOOKUP($B140,'[2]1516 Exp_Rev Access'!$F$7:$GA$310,174,FALSE))</f>
        <v>0</v>
      </c>
      <c r="GQ140" s="90">
        <f>IF(ISNA(VLOOKUP($B140,'[2]1516 Exp_Rev Access'!$F$7:$GA$310,175,FALSE)),"",VLOOKUP($B140,'[2]1516 Exp_Rev Access'!$F$7:$GA$310,175,FALSE))</f>
        <v>0</v>
      </c>
      <c r="GR140" s="90">
        <f>IF(ISNA(VLOOKUP($B140,'[2]1516 Exp_Rev Access'!$F$7:$GA$310,176,FALSE)),"",VLOOKUP($B140,'[2]1516 Exp_Rev Access'!$F$7:$GA$310,176,FALSE))</f>
        <v>0</v>
      </c>
      <c r="GS140" s="90">
        <f>IF(ISNA(VLOOKUP($B140,'[2]1516 Exp_Rev Access'!$F$7:$GA$310,177,FALSE)),"",VLOOKUP($B140,'[2]1516 Exp_Rev Access'!$F$7:$GA$310,177,FALSE))</f>
        <v>0</v>
      </c>
      <c r="GT140" s="90">
        <f>IF(ISNA(VLOOKUP($B140,'[2]1516 Exp_Rev Access'!$F$7:$GA$310,178,FALSE)),"",VLOOKUP($B140,'[2]1516 Exp_Rev Access'!$F$7:$GA$310,178,FALSE))</f>
        <v>0</v>
      </c>
      <c r="GU140" s="53">
        <f t="shared" si="369"/>
        <v>22739.040000000001</v>
      </c>
      <c r="GV140" s="92">
        <f t="shared" ref="GV140:GV142" si="371">GU140/E140</f>
        <v>3.8114299657361953E-3</v>
      </c>
      <c r="GW140" s="114">
        <f t="shared" si="370"/>
        <v>38.866167572556662</v>
      </c>
    </row>
    <row r="141" spans="1:222" s="97" customFormat="1" x14ac:dyDescent="0.2">
      <c r="A141" s="86"/>
      <c r="B141" s="87" t="s">
        <v>365</v>
      </c>
      <c r="C141" s="87" t="s">
        <v>366</v>
      </c>
      <c r="D141" s="88">
        <f>IF(ISNA(VLOOKUP($B141,'[2]1516 enrollment_Rev_Exp by size'!$A$6:$C$325,3,FALSE)),"",VLOOKUP($B141,'[2]1516 enrollment_Rev_Exp by size'!$A$6:$C$325,3,FALSE))</f>
        <v>1065.6099999999999</v>
      </c>
      <c r="E141" s="89">
        <v>13177607.76</v>
      </c>
      <c r="F141" s="67">
        <f>N141+AM141+AU141+BV141+CE141+FS141+GU141</f>
        <v>13177607.76</v>
      </c>
      <c r="G141" s="67">
        <f t="shared" si="355"/>
        <v>0</v>
      </c>
      <c r="H141" s="90">
        <f>IF(ISNA(VLOOKUP($B141,'[2]1516 Exp_Rev Access'!$F$7:$FS$310,2,FALSE)),"",VLOOKUP($B141,'[2]1516 Exp_Rev Access'!$F$7:$FS$310,2,FALSE))</f>
        <v>2871560.19</v>
      </c>
      <c r="I141" s="90">
        <f>IF(ISNA(VLOOKUP($B141,'[2]1516 Exp_Rev Access'!$F$7:$FS$310,3,FALSE)),"",VLOOKUP($B141,'[2]1516 Exp_Rev Access'!$F$7:$FS$310,3,FALSE))</f>
        <v>0</v>
      </c>
      <c r="J141" s="90">
        <f>IF(ISNA(VLOOKUP($B141,'[2]1516 Exp_Rev Access'!$F$7:$FS$310,4,FALSE)),"",VLOOKUP($B141,'[2]1516 Exp_Rev Access'!$F$7:$FS$310,4,FALSE))</f>
        <v>0</v>
      </c>
      <c r="K141" s="90">
        <f>IF(ISNA(VLOOKUP($B141,'[2]1516 Exp_Rev Access'!$F$7:$FS$310,5,FALSE)),"-",VLOOKUP($B141,'[2]1516 Exp_Rev Access'!$F$7:$FS$310,5,FALSE))</f>
        <v>11968.62</v>
      </c>
      <c r="L141" s="90">
        <f>IF(ISNA(VLOOKUP($B141,'[2]1516 Exp_Rev Access'!$F$7:$FS$310,6,FALSE)),"",VLOOKUP($B141,'[2]1516 Exp_Rev Access'!$F$7:$FS$310,6,FALSE))</f>
        <v>0</v>
      </c>
      <c r="M141" s="90">
        <f>IF(ISNA(VLOOKUP($B141,'[2]1516 Exp_Rev Access'!$F$7:$FS$310,7,FALSE)),"",VLOOKUP($B141,'[2]1516 Exp_Rev Access'!$F$7:$FS$310,7,FALSE))</f>
        <v>0</v>
      </c>
      <c r="N141" s="53">
        <f t="shared" si="356"/>
        <v>2883528.81</v>
      </c>
      <c r="O141" s="91">
        <f t="shared" si="357"/>
        <v>0.21882035514464274</v>
      </c>
      <c r="P141" s="53">
        <f t="shared" si="358"/>
        <v>2705.988879608863</v>
      </c>
      <c r="Q141" s="90">
        <f>IF(ISNA(VLOOKUP($B141,'[2]1516 Exp_Rev Access'!$F$7:$FS$310,8,FALSE)),"",VLOOKUP($B141,'[2]1516 Exp_Rev Access'!$F$7:$FS$310,8,FALSE))</f>
        <v>69762.41</v>
      </c>
      <c r="R141" s="90">
        <f>IF(ISNA(VLOOKUP($B141,'[2]1516 Exp_Rev Access'!$F$7:$FS$310,9,FALSE)),"",VLOOKUP($B141,'[2]1516 Exp_Rev Access'!$F$7:$FS$310,9,FALSE))</f>
        <v>0</v>
      </c>
      <c r="S141" s="90">
        <f>IF(ISNA(VLOOKUP($B141,'[2]1516 Exp_Rev Access'!$F$7:$FS$310,10,FALSE)),"",VLOOKUP($B141,'[2]1516 Exp_Rev Access'!$F$7:$FS$310,10,FALSE))</f>
        <v>4239.3900000000003</v>
      </c>
      <c r="T141" s="90">
        <f>IF(ISNA(VLOOKUP($B141,'[2]1516 Exp_Rev Access'!$F$7:$FS$310,11,FALSE)),"",VLOOKUP($B141,'[2]1516 Exp_Rev Access'!$F$7:$FS$310,11,FALSE))</f>
        <v>0</v>
      </c>
      <c r="U141" s="90">
        <f>IF(ISNA(VLOOKUP($B141,'[2]1516 Exp_Rev Access'!$F$7:$FS$310,12,FALSE)),"",VLOOKUP($B141,'[2]1516 Exp_Rev Access'!$F$7:$FS$310,12,FALSE))</f>
        <v>570</v>
      </c>
      <c r="V141" s="90">
        <f>IF(ISNA(VLOOKUP($B141,'[2]1516 Exp_Rev Access'!$F$7:$FS$310,13,FALSE)),"",VLOOKUP($B141,'[2]1516 Exp_Rev Access'!$F$7:$FS$310,13,FALSE))</f>
        <v>4625</v>
      </c>
      <c r="W141" s="90">
        <f>IF(ISNA(VLOOKUP($B141,'[2]1516 Exp_Rev Access'!$F$7:$FS$310,14,FALSE)),"",VLOOKUP($B141,'[2]1516 Exp_Rev Access'!$F$7:$FS$310,14,FALSE))</f>
        <v>0</v>
      </c>
      <c r="X141" s="90">
        <f>IF(ISNA(VLOOKUP($B141,'[2]1516 Exp_Rev Access'!$F$7:$FS$310,15,FALSE)),"",VLOOKUP($B141,'[2]1516 Exp_Rev Access'!$F$7:$FS$310,15,FALSE))</f>
        <v>0</v>
      </c>
      <c r="Y141" s="90">
        <f>IF(ISNA(VLOOKUP($B141,'[2]1516 Exp_Rev Access'!$F$7:$FS$310,16,FALSE)),"",VLOOKUP($B141,'[2]1516 Exp_Rev Access'!$F$7:$FS$310,16,FALSE))</f>
        <v>589.79999999999995</v>
      </c>
      <c r="Z141" s="90">
        <f>IF(ISNA(VLOOKUP($B141,'[2]1516 Exp_Rev Access'!$F$7:$FS$310,17,FALSE)),"",VLOOKUP($B141,'[2]1516 Exp_Rev Access'!$F$7:$FS$310,17,FALSE))</f>
        <v>359</v>
      </c>
      <c r="AA141" s="90">
        <f>IF(ISNA(VLOOKUP($B141,'[2]1516 Exp_Rev Access'!$F$7:$FS$310,18,FALSE)),"",VLOOKUP($B141,'[2]1516 Exp_Rev Access'!$F$7:$FS$310,18,FALSE))</f>
        <v>0</v>
      </c>
      <c r="AB141" s="90">
        <f>IF(ISNA(VLOOKUP($B141,'[2]1516 Exp_Rev Access'!$F$7:$FS$310,19,FALSE)),"",VLOOKUP($B141,'[2]1516 Exp_Rev Access'!$F$7:$FS$310,19,FALSE))</f>
        <v>0</v>
      </c>
      <c r="AC141" s="90">
        <f>IF(ISNA(VLOOKUP($B141,'[2]1516 Exp_Rev Access'!$F$7:$FS$310,20,FALSE)),"",VLOOKUP($B141,'[2]1516 Exp_Rev Access'!$F$7:$FS$310,20,FALSE))</f>
        <v>5203.95</v>
      </c>
      <c r="AD141" s="90">
        <f>IF(ISNA(VLOOKUP($B141,'[2]1516 Exp_Rev Access'!$F$7:$FS$310,21,FALSE)),"",VLOOKUP($B141,'[2]1516 Exp_Rev Access'!$F$7:$FS$310,21,FALSE))</f>
        <v>85077.46</v>
      </c>
      <c r="AE141" s="90">
        <f>IF(ISNA(VLOOKUP($B141,'[2]1516 Exp_Rev Access'!$F$7:$FS$310,22,FALSE)),"",VLOOKUP($B141,'[2]1516 Exp_Rev Access'!$F$7:$FS$310,22,FALSE))</f>
        <v>6338.44</v>
      </c>
      <c r="AF141" s="90">
        <f>IF(ISNA(VLOOKUP($B141,'[2]1516 Exp_Rev Access'!$F$7:$FS$310,23,FALSE)),"",VLOOKUP($B141,'[2]1516 Exp_Rev Access'!$F$7:$FS$310,23,FALSE))</f>
        <v>0</v>
      </c>
      <c r="AG141" s="90">
        <f>IF(ISNA(VLOOKUP($B141,'[2]1516 Exp_Rev Access'!$F$7:$FS$310,24,FALSE)),"",VLOOKUP($B141,'[2]1516 Exp_Rev Access'!$F$7:$FS$310,24,FALSE))</f>
        <v>19124.189999999999</v>
      </c>
      <c r="AH141" s="90">
        <f>IF(ISNA(VLOOKUP($B141,'[2]1516 Exp_Rev Access'!$F$7:$FS$310,25,FALSE)),"",VLOOKUP($B141,'[2]1516 Exp_Rev Access'!$F$7:$FS$310,25,FALSE))</f>
        <v>1468.76</v>
      </c>
      <c r="AI141" s="90">
        <f>IF(ISNA(VLOOKUP($B141,'[2]1516 Exp_Rev Access'!$F$7:$FS$310,26,FALSE)),"",VLOOKUP($B141,'[2]1516 Exp_Rev Access'!$F$7:$FS$310,26,FALSE))</f>
        <v>8099</v>
      </c>
      <c r="AJ141" s="90">
        <f>IF(ISNA(VLOOKUP($B141,'[2]1516 Exp_Rev Access'!$F$7:$FS$310,27,FALSE)),"",VLOOKUP($B141,'[2]1516 Exp_Rev Access'!$F$7:$FS$310,27,FALSE))</f>
        <v>409.74</v>
      </c>
      <c r="AK141" s="90">
        <f>IF(ISNA(VLOOKUP($B141,'[2]1516 Exp_Rev Access'!$F$7:$FS$310,28,FALSE)),"",VLOOKUP($B141,'[2]1516 Exp_Rev Access'!$F$7:$FS$310,28,FALSE))</f>
        <v>99391.91</v>
      </c>
      <c r="AL141" s="90">
        <f>IF(ISNA(VLOOKUP($B141,'[2]1516 Exp_Rev Access'!$F$7:$FS$310,29,FALSE)),"",VLOOKUP($B141,'[2]1516 Exp_Rev Access'!$F$7:$FS$310,29,FALSE))</f>
        <v>25667.14</v>
      </c>
      <c r="AM141" s="53">
        <f>SUM(Q141:AL141)</f>
        <v>330926.19000000006</v>
      </c>
      <c r="AN141" s="92">
        <f t="shared" si="359"/>
        <v>2.5112766750009872E-2</v>
      </c>
      <c r="AO141" s="68">
        <f t="shared" si="360"/>
        <v>310.55094265256531</v>
      </c>
      <c r="AP141" s="90">
        <f>IF(ISNA(VLOOKUP($B141,'[2]1516 Exp_Rev Access'!$F$7:$FS$310,30,FALSE)),"",VLOOKUP($B141,'[2]1516 Exp_Rev Access'!$F$7:$FS$310,30,FALSE))</f>
        <v>6628975.7300000004</v>
      </c>
      <c r="AQ141" s="90">
        <f>IF(ISNA(VLOOKUP($B141,'[2]1516 Exp_Rev Access'!$F$7:$FS$310,31,FALSE)),"",VLOOKUP($B141,'[2]1516 Exp_Rev Access'!$F$7:$FS$310,31,FALSE))</f>
        <v>196672.51</v>
      </c>
      <c r="AR141" s="90">
        <f>IF(ISNA(VLOOKUP($B141,'[2]1516 Exp_Rev Access'!$F$7:$FS$310,32,FALSE)),"",VLOOKUP($B141,'[2]1516 Exp_Rev Access'!$F$7:$FS$310,32,FALSE))</f>
        <v>0</v>
      </c>
      <c r="AS141" s="90">
        <f>IF(ISNA(VLOOKUP($B141,'[2]1516 Exp_Rev Access'!$F$7:$FS$310,33,FALSE)),"",VLOOKUP($B141,'[2]1516 Exp_Rev Access'!$F$7:$FS$310,33,FALSE))</f>
        <v>335.05</v>
      </c>
      <c r="AT141" s="90">
        <f>IF(ISNA(VLOOKUP($B141,'[2]1516 Exp_Rev Access'!$F$7:$FS$310,34,FALSE)),"",VLOOKUP($B141,'[2]1516 Exp_Rev Access'!$F$7:$FS$310,34,FALSE))</f>
        <v>0</v>
      </c>
      <c r="AU141" s="53">
        <f>SUM(AP141:AT141)</f>
        <v>6825983.29</v>
      </c>
      <c r="AV141" s="93">
        <f t="shared" si="361"/>
        <v>0.51799866973730591</v>
      </c>
      <c r="AW141" s="53">
        <f t="shared" si="362"/>
        <v>6405.704985876635</v>
      </c>
      <c r="AX141" s="90">
        <f>IF(ISNA(VLOOKUP($B141,'[2]1516 Exp_Rev Access'!$F$7:$FS$310,35,FALSE)),"",VLOOKUP($B141,'[2]1516 Exp_Rev Access'!$F$7:$FS$310,35,FALSE))</f>
        <v>0</v>
      </c>
      <c r="AY141" s="90">
        <f>IF(ISNA(VLOOKUP($B141,'[2]1516 Exp_Rev Access'!$F$7:$FS$310,36,FALSE)),"",VLOOKUP($B141,'[2]1516 Exp_Rev Access'!$F$7:$FS$310,36,FALSE))</f>
        <v>891309.88</v>
      </c>
      <c r="AZ141" s="90">
        <f>IF(ISNA(VLOOKUP($B141,'[2]1516 Exp_Rev Access'!$F$7:$FS$310,37,FALSE)),"",VLOOKUP($B141,'[2]1516 Exp_Rev Access'!$F$7:$FS$310,37,FALSE))</f>
        <v>33874.25</v>
      </c>
      <c r="BA141" s="90">
        <f>IF(ISNA(VLOOKUP($B141,'[2]1516 Exp_Rev Access'!$F$7:$FS$310,38,FALSE)),"",VLOOKUP($B141,'[2]1516 Exp_Rev Access'!$F$7:$FS$310,38,FALSE))</f>
        <v>0</v>
      </c>
      <c r="BB141" s="90">
        <f>IF(ISNA(VLOOKUP($B141,'[2]1516 Exp_Rev Access'!$F$7:$FS$310,39,FALSE)),"",VLOOKUP($B141,'[2]1516 Exp_Rev Access'!$F$7:$FS$310,39,FALSE))</f>
        <v>0</v>
      </c>
      <c r="BC141" s="90">
        <f>IF(ISNA(VLOOKUP($B141,'[2]1516 Exp_Rev Access'!$F$7:$FS$310,40,FALSE)),"",VLOOKUP($B141,'[2]1516 Exp_Rev Access'!$F$7:$FS$310,40,FALSE))</f>
        <v>251110.18</v>
      </c>
      <c r="BD141" s="90">
        <f>IF(ISNA(VLOOKUP($B141,'[2]1516 Exp_Rev Access'!$F$7:$FS$310,41,FALSE)),"",VLOOKUP($B141,'[2]1516 Exp_Rev Access'!$F$7:$FS$310,41,FALSE))</f>
        <v>0</v>
      </c>
      <c r="BE141" s="90">
        <f>IF(ISNA(VLOOKUP($B141,'[2]1516 Exp_Rev Access'!$F$7:$FS$310,42,FALSE)),"",VLOOKUP($B141,'[2]1516 Exp_Rev Access'!$F$7:$FS$310,42,FALSE))</f>
        <v>72873.19</v>
      </c>
      <c r="BF141" s="90">
        <f>IF(ISNA(VLOOKUP($B141,'[2]1516 Exp_Rev Access'!$F$7:$FS$310,43,FALSE)),"",VLOOKUP($B141,'[2]1516 Exp_Rev Access'!$F$7:$FS$310,43,FALSE))</f>
        <v>0</v>
      </c>
      <c r="BG141" s="90">
        <f>IF(ISNA(VLOOKUP($B141,'[2]1516 Exp_Rev Access'!$F$7:$FS$310,44,FALSE)),"",VLOOKUP($B141,'[2]1516 Exp_Rev Access'!$F$7:$FS$310,44,FALSE))</f>
        <v>19.86</v>
      </c>
      <c r="BH141" s="90">
        <f>IF(ISNA(VLOOKUP($B141,'[2]1516 Exp_Rev Access'!$F$7:$FS$310,45,FALSE)),"",VLOOKUP($B141,'[2]1516 Exp_Rev Access'!$F$7:$FS$310,45,FALSE))</f>
        <v>10747.91</v>
      </c>
      <c r="BI141" s="90">
        <f>IF(ISNA(VLOOKUP($B141,'[2]1516 Exp_Rev Access'!$F$7:$FS$310,46,FALSE)),"",VLOOKUP($B141,'[2]1516 Exp_Rev Access'!$F$7:$FS$310,46,FALSE))</f>
        <v>0</v>
      </c>
      <c r="BJ141" s="90">
        <f>IF(ISNA(VLOOKUP($B141,'[2]1516 Exp_Rev Access'!$F$7:$FS$310,47,FALSE)),"",VLOOKUP($B141,'[2]1516 Exp_Rev Access'!$F$7:$FS$310,47,FALSE))</f>
        <v>8697.76</v>
      </c>
      <c r="BK141" s="90">
        <f>IF(ISNA(VLOOKUP($B141,'[2]1516 Exp_Rev Access'!$F$7:$FS$310,48,FALSE)),"",VLOOKUP($B141,'[2]1516 Exp_Rev Access'!$F$7:$FS$310,48,FALSE))</f>
        <v>741180.18</v>
      </c>
      <c r="BL141" s="90">
        <f>IF(ISNA(VLOOKUP($B141,'[2]1516 Exp_Rev Access'!$F$7:$FS$310,49,FALSE)),"",VLOOKUP($B141,'[2]1516 Exp_Rev Access'!$F$7:$FS$310,49,FALSE))</f>
        <v>0</v>
      </c>
      <c r="BM141" s="90">
        <f>IF(ISNA(VLOOKUP($B141,'[2]1516 Exp_Rev Access'!$F$7:$FS$310,50,FALSE)),"",VLOOKUP($B141,'[2]1516 Exp_Rev Access'!$F$7:$FS$310,50,FALSE))</f>
        <v>0</v>
      </c>
      <c r="BN141" s="90">
        <f>IF(ISNA(VLOOKUP($B141,'[2]1516 Exp_Rev Access'!$F$7:$FS$310,51,FALSE)),"",VLOOKUP($B141,'[2]1516 Exp_Rev Access'!$F$7:$FS$310,51,FALSE))</f>
        <v>0</v>
      </c>
      <c r="BO141" s="90">
        <f>IF(ISNA(VLOOKUP($B141,'[2]1516 Exp_Rev Access'!$F$7:$FS$310,52,FALSE)),"",VLOOKUP($B141,'[2]1516 Exp_Rev Access'!$F$7:$FS$310,52,FALSE))</f>
        <v>0</v>
      </c>
      <c r="BP141" s="90">
        <f>IF(ISNA(VLOOKUP($B141,'[2]1516 Exp_Rev Access'!$F$7:$FS$310,53,FALSE)),"",VLOOKUP($B141,'[2]1516 Exp_Rev Access'!$F$7:$FS$310,53,FALSE))</f>
        <v>0</v>
      </c>
      <c r="BQ141" s="90">
        <f>IF(ISNA(VLOOKUP($B141,'[2]1516 Exp_Rev Access'!$F$7:$FS$310,54,FALSE)),"",VLOOKUP($B141,'[2]1516 Exp_Rev Access'!$F$7:$FS$310,54,FALSE))</f>
        <v>0</v>
      </c>
      <c r="BR141" s="90">
        <f>IF(ISNA(VLOOKUP($B141,'[2]1516 Exp_Rev Access'!$F$7:$FS$310,55,FALSE)),"",VLOOKUP($B141,'[2]1516 Exp_Rev Access'!$F$7:$FS$310,55,FALSE))</f>
        <v>0</v>
      </c>
      <c r="BS141" s="90">
        <f>IF(ISNA(VLOOKUP($B141,'[2]1516 Exp_Rev Access'!$F$7:$FS$310,56,FALSE)),"",VLOOKUP($B141,'[2]1516 Exp_Rev Access'!$F$7:$FS$310,56,FALSE))</f>
        <v>0</v>
      </c>
      <c r="BT141" s="90">
        <f>IF(ISNA(VLOOKUP($B141,'[2]1516 Exp_Rev Access'!$F$7:$FS$310,57,FALSE)),"",VLOOKUP($B141,'[2]1516 Exp_Rev Access'!$F$7:$FS$310,57,FALSE))</f>
        <v>0</v>
      </c>
      <c r="BU141" s="90">
        <f>IF(ISNA(VLOOKUP($B141,'[2]1516 Exp_Rev Access'!$F$7:$FS$310,58,FALSE)),"",VLOOKUP($B141,'[2]1516 Exp_Rev Access'!$F$7:$FS$310,58,FALSE))</f>
        <v>0</v>
      </c>
      <c r="BV141" s="53">
        <f>SUM(AX141:BU141)</f>
        <v>2009813.21</v>
      </c>
      <c r="BW141" s="92">
        <f t="shared" si="363"/>
        <v>0.15251730409677941</v>
      </c>
      <c r="BX141" s="68">
        <f t="shared" si="364"/>
        <v>1886.0682707557175</v>
      </c>
      <c r="BY141" s="90">
        <f>IF(ISNA(VLOOKUP($B141,'[2]1516 Exp_Rev Access'!$F$7:$FS$310,59,FALSE)),"",VLOOKUP($B141,'[2]1516 Exp_Rev Access'!$F$7:$FS$310,59,FALSE))</f>
        <v>0</v>
      </c>
      <c r="BZ141" s="90">
        <f>IF(ISNA(VLOOKUP($B141,'[2]1516 Exp_Rev Access'!$F$7:$FS$310,60,FALSE)),"",VLOOKUP($B141,'[2]1516 Exp_Rev Access'!$F$7:$FS$310,60,FALSE))</f>
        <v>0</v>
      </c>
      <c r="CA141" s="90">
        <f>IF(ISNA(VLOOKUP($B141,'[2]1516 Exp_Rev Access'!$F$7:$FS$310,61,FALSE)),"",VLOOKUP($B141,'[2]1516 Exp_Rev Access'!$F$7:$FS$310,61,FALSE))</f>
        <v>0</v>
      </c>
      <c r="CB141" s="90">
        <f>IF(ISNA(VLOOKUP($B141,'[2]1516 Exp_Rev Access'!$F$7:$FS$310,62,FALSE)),"",VLOOKUP($B141,'[2]1516 Exp_Rev Access'!$F$7:$FS$310,62,FALSE))</f>
        <v>0</v>
      </c>
      <c r="CC141" s="90">
        <f>IF(ISNA(VLOOKUP($B141,'[2]1516 Exp_Rev Access'!$F$7:$FS$310,63,FALSE)),"",VLOOKUP($B141,'[2]1516 Exp_Rev Access'!$F$7:$FS$310,63,FALSE))</f>
        <v>194355.9</v>
      </c>
      <c r="CD141" s="90">
        <f>IF(ISNA(VLOOKUP($B141,'[2]1516 Exp_Rev Access'!$F$7:$FS$310,64,FALSE)),"",VLOOKUP($B141,'[2]1516 Exp_Rev Access'!$F$7:$FS$310,64,FALSE))</f>
        <v>0</v>
      </c>
      <c r="CE141" s="53">
        <f>SUM(BY141:CD141)</f>
        <v>194355.9</v>
      </c>
      <c r="CF141" s="92">
        <f t="shared" si="365"/>
        <v>1.4748951671634822E-2</v>
      </c>
      <c r="CG141" s="94">
        <f t="shared" si="366"/>
        <v>182.38933568566361</v>
      </c>
      <c r="CH141" s="90">
        <f>IF(ISNA(VLOOKUP($B141,'[2]1516 Exp_Rev Access'!$F$7:$FS$310,65,FALSE)),"",VLOOKUP($B141,'[2]1516 Exp_Rev Access'!$F$7:$FS$310,65,FALSE))</f>
        <v>0</v>
      </c>
      <c r="CI141" s="90">
        <f>IF(ISNA(VLOOKUP($B141,'[2]1516 Exp_Rev Access'!$F$7:$FS$310,66,FALSE)),"",VLOOKUP($B141,'[2]1516 Exp_Rev Access'!$F$7:$FS$310,66,FALSE))</f>
        <v>0</v>
      </c>
      <c r="CJ141" s="90">
        <f>IF(ISNA(VLOOKUP($B141,'[2]1516 Exp_Rev Access'!$F$7:$FS$310,67,FALSE)),"",VLOOKUP($B141,'[2]1516 Exp_Rev Access'!$F$7:$FS$310,67,FALSE))</f>
        <v>0</v>
      </c>
      <c r="CK141" s="90">
        <f>IF(ISNA(VLOOKUP($B141,'[2]1516 Exp_Rev Access'!$F$7:$FS$310,68,FALSE)),"",VLOOKUP($B141,'[2]1516 Exp_Rev Access'!$F$7:$FS$310,68,FALSE))</f>
        <v>0</v>
      </c>
      <c r="CL141" s="90">
        <f>IF(ISNA(VLOOKUP($B141,'[2]1516 Exp_Rev Access'!$F$7:$FS$310,69,FALSE)),"",VLOOKUP($B141,'[2]1516 Exp_Rev Access'!$F$7:$FS$310,69,FALSE))</f>
        <v>0</v>
      </c>
      <c r="CM141" s="90">
        <f>IF(ISNA(VLOOKUP($B141,'[2]1516 Exp_Rev Access'!$F$7:$FS$310,70,FALSE)),"",VLOOKUP($B141,'[2]1516 Exp_Rev Access'!$F$7:$FS$310,70,FALSE))</f>
        <v>0</v>
      </c>
      <c r="CN141" s="90">
        <f>IF(ISNA(VLOOKUP($B141,'[2]1516 Exp_Rev Access'!$F$7:$FS$310,71,FALSE)),"",VLOOKUP($B141,'[2]1516 Exp_Rev Access'!$F$7:$FS$310,71,FALSE))</f>
        <v>0</v>
      </c>
      <c r="CO141" s="90">
        <f>IF(ISNA(VLOOKUP($B141,'[2]1516 Exp_Rev Access'!$F$7:$FS$310,72,FALSE)),"",VLOOKUP($B141,'[2]1516 Exp_Rev Access'!$F$7:$FS$310,72,FALSE))</f>
        <v>0</v>
      </c>
      <c r="CP141" s="90">
        <f>IF(ISNA(VLOOKUP($B141,'[2]1516 Exp_Rev Access'!$F$7:$FS$310,73,FALSE)),"",VLOOKUP($B141,'[2]1516 Exp_Rev Access'!$F$7:$FS$310,73,FALSE))</f>
        <v>0</v>
      </c>
      <c r="CQ141" s="90">
        <f>IF(ISNA(VLOOKUP($B141,'[2]1516 Exp_Rev Access'!$F$7:$FS$310,74,FALSE)),"",VLOOKUP($B141,'[2]1516 Exp_Rev Access'!$F$7:$FS$310,74,FALSE))</f>
        <v>243794</v>
      </c>
      <c r="CR141" s="90">
        <f>IF(ISNA(VLOOKUP($B141,'[2]1516 Exp_Rev Access'!$F$7:$FS$310,75,FALSE)),"",VLOOKUP($B141,'[2]1516 Exp_Rev Access'!$F$7:$FS$310,75,FALSE))</f>
        <v>0</v>
      </c>
      <c r="CS141" s="90">
        <f>IF(ISNA(VLOOKUP($B141,'[2]1516 Exp_Rev Access'!$F$7:$FS$310,76,FALSE)),"",VLOOKUP($B141,'[2]1516 Exp_Rev Access'!$F$7:$FS$310,76,FALSE))</f>
        <v>4277.91</v>
      </c>
      <c r="CT141" s="90">
        <f>IF(ISNA(VLOOKUP($B141,'[2]1516 Exp_Rev Access'!$F$7:$FS$310,77,FALSE)),"",VLOOKUP($B141,'[2]1516 Exp_Rev Access'!$F$7:$FS$310,77,FALSE))</f>
        <v>0</v>
      </c>
      <c r="CU141" s="90">
        <f>IF(ISNA(VLOOKUP($B141,'[2]1516 Exp_Rev Access'!$F$7:$FS$310,78,FALSE)),"",VLOOKUP($B141,'[2]1516 Exp_Rev Access'!$F$7:$FS$310,78,FALSE))</f>
        <v>168300.76</v>
      </c>
      <c r="CV141" s="90">
        <f>IF(ISNA(VLOOKUP($B141,'[2]1516 Exp_Rev Access'!$F$7:$FS$310,79,FALSE)),"",VLOOKUP($B141,'[2]1516 Exp_Rev Access'!$F$7:$FS$310,79,FALSE))</f>
        <v>15584.65</v>
      </c>
      <c r="CW141" s="90">
        <f>IF(ISNA(VLOOKUP($B141,'[2]1516 Exp_Rev Access'!$F$7:$FS$310,80,FALSE)),"",VLOOKUP($B141,'[2]1516 Exp_Rev Access'!$F$7:$FS$310,80,FALSE))</f>
        <v>0</v>
      </c>
      <c r="CX141" s="90">
        <f>IF(ISNA(VLOOKUP($B141,'[2]1516 Exp_Rev Access'!$F$7:$FS$310,81,FALSE)),"",VLOOKUP($B141,'[2]1516 Exp_Rev Access'!$F$7:$FS$310,81,FALSE))</f>
        <v>0</v>
      </c>
      <c r="CY141" s="90">
        <f>IF(ISNA(VLOOKUP($B141,'[2]1516 Exp_Rev Access'!$F$7:$FS$310,82,FALSE)),"",VLOOKUP($B141,'[2]1516 Exp_Rev Access'!$F$7:$FS$310,82,FALSE))</f>
        <v>0</v>
      </c>
      <c r="CZ141" s="90">
        <f>IF(ISNA(VLOOKUP($B141,'[2]1516 Exp_Rev Access'!$F$7:$FS$310,83,FALSE)),"",VLOOKUP($B141,'[2]1516 Exp_Rev Access'!$F$7:$FS$310,83,FALSE))</f>
        <v>0</v>
      </c>
      <c r="DA141" s="90">
        <f>IF(ISNA(VLOOKUP($B141,'[2]1516 Exp_Rev Access'!$F$7:$FS$310,84,FALSE)),"",VLOOKUP($B141,'[2]1516 Exp_Rev Access'!$F$7:$FS$310,84,FALSE))</f>
        <v>0</v>
      </c>
      <c r="DB141" s="90">
        <f>IF(ISNA(VLOOKUP($B141,'[2]1516 Exp_Rev Access'!$F$7:$FS$310,85,FALSE)),"",VLOOKUP($B141,'[2]1516 Exp_Rev Access'!$F$7:$FS$310,85,FALSE))</f>
        <v>0</v>
      </c>
      <c r="DC141" s="90">
        <f>IF(ISNA(VLOOKUP($B141,'[2]1516 Exp_Rev Access'!$F$7:$FS$310,86,FALSE)),"",VLOOKUP($B141,'[2]1516 Exp_Rev Access'!$F$7:$FS$310,86,FALSE))</f>
        <v>0</v>
      </c>
      <c r="DD141" s="90">
        <f>IF(ISNA(VLOOKUP($B141,'[2]1516 Exp_Rev Access'!$F$7:$FS$310,87,FALSE)),"",VLOOKUP($B141,'[2]1516 Exp_Rev Access'!$F$7:$FS$310,87,FALSE))</f>
        <v>0</v>
      </c>
      <c r="DE141" s="90">
        <f>IF(ISNA(VLOOKUP($B141,'[2]1516 Exp_Rev Access'!$F$7:$FS$310,88,FALSE)),"",VLOOKUP($B141,'[2]1516 Exp_Rev Access'!$F$7:$FS$310,88,FALSE))</f>
        <v>0</v>
      </c>
      <c r="DF141" s="90">
        <f>IF(ISNA(VLOOKUP($B141,'[2]1516 Exp_Rev Access'!$F$7:$FS$310,89,FALSE)),"",VLOOKUP($B141,'[2]1516 Exp_Rev Access'!$F$7:$FS$310,89,FALSE))</f>
        <v>0</v>
      </c>
      <c r="DG141" s="90">
        <f>IF(ISNA(VLOOKUP($B141,'[2]1516 Exp_Rev Access'!$F$7:$FS$310,90,FALSE)),"",VLOOKUP($B141,'[2]1516 Exp_Rev Access'!$F$7:$FS$310,90,FALSE))</f>
        <v>0</v>
      </c>
      <c r="DH141" s="90">
        <f>IF(ISNA(VLOOKUP($B141,'[2]1516 Exp_Rev Access'!$F$7:$FS$310,91,FALSE)),"",VLOOKUP($B141,'[2]1516 Exp_Rev Access'!$F$7:$FS$310,91,FALSE))</f>
        <v>0</v>
      </c>
      <c r="DI141" s="90">
        <f>IF(ISNA(VLOOKUP($B141,'[2]1516 Exp_Rev Access'!$F$7:$FS$310,92,FALSE)),"",VLOOKUP($B141,'[2]1516 Exp_Rev Access'!$F$7:$FS$310,92,FALSE))</f>
        <v>221845.38</v>
      </c>
      <c r="DJ141" s="90">
        <f>IF(ISNA(VLOOKUP($B141,'[2]1516 Exp_Rev Access'!$F$7:$FS$310,93,FALSE)),"",VLOOKUP($B141,'[2]1516 Exp_Rev Access'!$F$7:$FS$310,93,FALSE))</f>
        <v>0</v>
      </c>
      <c r="DK141" s="90">
        <f>IF(ISNA(VLOOKUP($B141,'[2]1516 Exp_Rev Access'!$F$7:$FS$310,94,FALSE)),"",VLOOKUP($B141,'[2]1516 Exp_Rev Access'!$F$7:$FS$310,94,FALSE))</f>
        <v>0</v>
      </c>
      <c r="DL141" s="90">
        <f>IF(ISNA(VLOOKUP($B141,'[2]1516 Exp_Rev Access'!$F$7:$FS$310,95,FALSE)),"",VLOOKUP($B141,'[2]1516 Exp_Rev Access'!$F$7:$FS$310,95,FALSE))</f>
        <v>0</v>
      </c>
      <c r="DM141" s="90">
        <f>IF(ISNA(VLOOKUP($B141,'[2]1516 Exp_Rev Access'!$F$7:$FS$310,96,FALSE)),"",VLOOKUP($B141,'[2]1516 Exp_Rev Access'!$F$7:$FS$310,96,FALSE))</f>
        <v>0</v>
      </c>
      <c r="DN141" s="90">
        <f>IF(ISNA(VLOOKUP($B141,'[2]1516 Exp_Rev Access'!$F$7:$FS$310,97,FALSE)),"",VLOOKUP($B141,'[2]1516 Exp_Rev Access'!$F$7:$FS$310,97,FALSE))</f>
        <v>0</v>
      </c>
      <c r="DO141" s="90">
        <f>IF(ISNA(VLOOKUP($B141,'[2]1516 Exp_Rev Access'!$F$7:$FS$310,98,FALSE)),"",VLOOKUP($B141,'[2]1516 Exp_Rev Access'!$F$7:$FS$310,98,FALSE))</f>
        <v>0</v>
      </c>
      <c r="DP141" s="90">
        <f>IF(ISNA(VLOOKUP($B141,'[2]1516 Exp_Rev Access'!$F$7:$FS$310,99,FALSE)),"",VLOOKUP($B141,'[2]1516 Exp_Rev Access'!$F$7:$FS$310,99,FALSE))</f>
        <v>0</v>
      </c>
      <c r="DQ141" s="90">
        <f>IF(ISNA(VLOOKUP($B141,'[2]1516 Exp_Rev Access'!$F$7:$FS$310,100,FALSE)),"",VLOOKUP($B141,'[2]1516 Exp_Rev Access'!$F$7:$FS$310,100,FALSE))</f>
        <v>0</v>
      </c>
      <c r="DR141" s="90">
        <f>IF(ISNA(VLOOKUP($B141,'[2]1516 Exp_Rev Access'!$F$7:$FS$310,101,FALSE)),"",VLOOKUP($B141,'[2]1516 Exp_Rev Access'!$F$7:$FS$310,101,FALSE))</f>
        <v>0</v>
      </c>
      <c r="DS141" s="90">
        <f>IF(ISNA(VLOOKUP($B141,'[2]1516 Exp_Rev Access'!$F$7:$FS$310,102,FALSE)),"",VLOOKUP($B141,'[2]1516 Exp_Rev Access'!$F$7:$FS$310,102,FALSE))</f>
        <v>0</v>
      </c>
      <c r="DT141" s="90">
        <f>IF(ISNA(VLOOKUP($B141,'[2]1516 Exp_Rev Access'!$F$7:$FS$310,103,FALSE)),"",VLOOKUP($B141,'[2]1516 Exp_Rev Access'!$F$7:$FS$310,103,FALSE))</f>
        <v>0</v>
      </c>
      <c r="DU141" s="90">
        <f>IF(ISNA(VLOOKUP($B141,'[2]1516 Exp_Rev Access'!$F$7:$FS$310,104,FALSE)),"",VLOOKUP($B141,'[2]1516 Exp_Rev Access'!$F$7:$FS$310,104,FALSE))</f>
        <v>0</v>
      </c>
      <c r="DV141" s="90">
        <f>IF(ISNA(VLOOKUP($B141,'[2]1516 Exp_Rev Access'!$F$7:$FS$310,105,FALSE)),"",VLOOKUP($B141,'[2]1516 Exp_Rev Access'!$F$7:$FS$310,105,FALSE))</f>
        <v>0</v>
      </c>
      <c r="DW141" s="90">
        <f>IF(ISNA(VLOOKUP($B141,'[2]1516 Exp_Rev Access'!$F$7:$FS$310,106,FALSE)),"",VLOOKUP($B141,'[2]1516 Exp_Rev Access'!$F$7:$FS$310,106,FALSE))</f>
        <v>0</v>
      </c>
      <c r="DX141" s="90">
        <f>IF(ISNA(VLOOKUP($B141,'[2]1516 Exp_Rev Access'!$F$7:$FS$310,107,FALSE)),"",VLOOKUP($B141,'[2]1516 Exp_Rev Access'!$F$7:$FS$310,107,FALSE))</f>
        <v>0</v>
      </c>
      <c r="DY141" s="90">
        <f>IF(ISNA(VLOOKUP($B141,'[2]1516 Exp_Rev Access'!$F$7:$FS$310,108,FALSE)),"",VLOOKUP($B141,'[2]1516 Exp_Rev Access'!$F$7:$FS$310,108,FALSE))</f>
        <v>0</v>
      </c>
      <c r="DZ141" s="90">
        <f>IF(ISNA(VLOOKUP($B141,'[2]1516 Exp_Rev Access'!$F$7:$FS$310,109,FALSE)),"",VLOOKUP($B141,'[2]1516 Exp_Rev Access'!$F$7:$FS$310,109,FALSE))</f>
        <v>0</v>
      </c>
      <c r="EA141" s="90">
        <f>IF(ISNA(VLOOKUP($B141,'[2]1516 Exp_Rev Access'!$F$7:$FS$310,110,FALSE)),"",VLOOKUP($B141,'[2]1516 Exp_Rev Access'!$F$7:$FS$310,110,FALSE))</f>
        <v>0</v>
      </c>
      <c r="EB141" s="90">
        <f>IF(ISNA(VLOOKUP($B141,'[2]1516 Exp_Rev Access'!$F$7:$FS$310,111,FALSE)),"",VLOOKUP($B141,'[2]1516 Exp_Rev Access'!$F$7:$FS$310,111,FALSE))</f>
        <v>0</v>
      </c>
      <c r="EC141" s="90">
        <f>IF(ISNA(VLOOKUP($B141,'[2]1516 Exp_Rev Access'!$F$7:$FS$310,112,FALSE)),"",VLOOKUP($B141,'[2]1516 Exp_Rev Access'!$F$7:$FS$310,112,FALSE))</f>
        <v>0</v>
      </c>
      <c r="ED141" s="90">
        <f>IF(ISNA(VLOOKUP($B141,'[2]1516 Exp_Rev Access'!$F$7:$FS$310,113,FALSE)),"",VLOOKUP($B141,'[2]1516 Exp_Rev Access'!$F$7:$FS$310,113,FALSE))</f>
        <v>0</v>
      </c>
      <c r="EE141" s="90">
        <f>IF(ISNA(VLOOKUP($B141,'[2]1516 Exp_Rev Access'!$F$7:$FS$310,114,FALSE)),"",VLOOKUP($B141,'[2]1516 Exp_Rev Access'!$F$7:$FS$310,114,FALSE))</f>
        <v>0</v>
      </c>
      <c r="EF141" s="90">
        <f>IF(ISNA(VLOOKUP($B141,'[2]1516 Exp_Rev Access'!$F$7:$FS$310,115,FALSE)),"",VLOOKUP($B141,'[2]1516 Exp_Rev Access'!$F$7:$FS$310,115,FALSE))</f>
        <v>0</v>
      </c>
      <c r="EG141" s="90">
        <f>IF(ISNA(VLOOKUP($B141,'[2]1516 Exp_Rev Access'!$F$7:$FS$310,116,FALSE)),"",VLOOKUP($B141,'[2]1516 Exp_Rev Access'!$F$7:$FS$310,116,FALSE))</f>
        <v>0</v>
      </c>
      <c r="EH141" s="90">
        <f>IF(ISNA(VLOOKUP($B141,'[2]1516 Exp_Rev Access'!$F$7:$FS$310,117,FALSE)),"",VLOOKUP($B141,'[2]1516 Exp_Rev Access'!$F$7:$FS$310,117,FALSE))</f>
        <v>0</v>
      </c>
      <c r="EI141" s="90">
        <f>IF(ISNA(VLOOKUP($B141,'[2]1516 Exp_Rev Access'!$F$7:$FS$310,118,FALSE)),"",VLOOKUP($B141,'[2]1516 Exp_Rev Access'!$F$7:$FS$310,118,FALSE))</f>
        <v>0</v>
      </c>
      <c r="EJ141" s="90">
        <f>IF(ISNA(VLOOKUP($B141,'[2]1516 Exp_Rev Access'!$F$7:$FS$310,119,FALSE)),"",VLOOKUP($B141,'[2]1516 Exp_Rev Access'!$F$7:$FS$310,119,FALSE))</f>
        <v>0</v>
      </c>
      <c r="EK141" s="90">
        <f>IF(ISNA(VLOOKUP($B141,'[2]1516 Exp_Rev Access'!$F$7:$FS$310,120,FALSE)),"",VLOOKUP($B141,'[2]1516 Exp_Rev Access'!$F$7:$FS$310,120,FALSE))</f>
        <v>0</v>
      </c>
      <c r="EL141" s="90">
        <f>IF(ISNA(VLOOKUP($B141,'[2]1516 Exp_Rev Access'!$F$7:$FS$310,121,FALSE)),"",VLOOKUP($B141,'[2]1516 Exp_Rev Access'!$F$7:$FS$310,121,FALSE))</f>
        <v>0</v>
      </c>
      <c r="EM141" s="90">
        <f>IF(ISNA(VLOOKUP($B141,'[2]1516 Exp_Rev Access'!$F$7:$FS$310,122,FALSE)),"",VLOOKUP($B141,'[2]1516 Exp_Rev Access'!$F$7:$FS$310,122,FALSE))</f>
        <v>0</v>
      </c>
      <c r="EN141" s="90">
        <f>IF(ISNA(VLOOKUP($B141,'[2]1516 Exp_Rev Access'!$F$7:$FS$310,123,FALSE)),"",VLOOKUP($B141,'[2]1516 Exp_Rev Access'!$F$7:$FS$310,123,FALSE))</f>
        <v>120</v>
      </c>
      <c r="EO141" s="90">
        <f>IF(ISNA(VLOOKUP($B141,'[2]1516 Exp_Rev Access'!$F$7:$FS$310,124,FALSE)),"",VLOOKUP($B141,'[2]1516 Exp_Rev Access'!$F$7:$FS$310,124,FALSE))</f>
        <v>0</v>
      </c>
      <c r="EP141" s="90">
        <f>IF(ISNA(VLOOKUP($B141,'[2]1516 Exp_Rev Access'!$F$7:$FS$310,125,FALSE)),"",VLOOKUP($B141,'[2]1516 Exp_Rev Access'!$F$7:$FS$310,125,FALSE))</f>
        <v>0</v>
      </c>
      <c r="EQ141" s="90">
        <f>IF(ISNA(VLOOKUP($B141,'[2]1516 Exp_Rev Access'!$F$7:$FS$310,126,FALSE)),"",VLOOKUP($B141,'[2]1516 Exp_Rev Access'!$F$7:$FS$310,126,FALSE))</f>
        <v>0</v>
      </c>
      <c r="ER141" s="90">
        <f>IF(ISNA(VLOOKUP($B141,'[2]1516 Exp_Rev Access'!$F$7:$FS$310,127,FALSE)),"",VLOOKUP($B141,'[2]1516 Exp_Rev Access'!$F$7:$FS$310,127,FALSE))</f>
        <v>0</v>
      </c>
      <c r="ES141" s="90">
        <f>IF(ISNA(VLOOKUP($B141,'[2]1516 Exp_Rev Access'!$F$7:$FS$310,128,FALSE)),"",VLOOKUP($B141,'[2]1516 Exp_Rev Access'!$F$7:$FS$310,128,FALSE))</f>
        <v>0</v>
      </c>
      <c r="ET141" s="90">
        <f>IF(ISNA(VLOOKUP($B141,'[2]1516 Exp_Rev Access'!$F$7:$FS$310,129,FALSE)),"",VLOOKUP($B141,'[2]1516 Exp_Rev Access'!$F$7:$FS$310,129,FALSE))</f>
        <v>0</v>
      </c>
      <c r="EU141" s="90">
        <f>IF(ISNA(VLOOKUP($B141,'[2]1516 Exp_Rev Access'!$F$7:$FS$310,130,FALSE)),"",VLOOKUP($B141,'[2]1516 Exp_Rev Access'!$F$7:$FS$310,130,FALSE))</f>
        <v>0</v>
      </c>
      <c r="EV141" s="90">
        <f>IF(ISNA(VLOOKUP($B141,'[2]1516 Exp_Rev Access'!$F$7:$FS$310,131,FALSE)),"",VLOOKUP($B141,'[2]1516 Exp_Rev Access'!$F$7:$FS$310,131,FALSE))</f>
        <v>26600.34</v>
      </c>
      <c r="EW141" s="90">
        <f>IF(ISNA(VLOOKUP($B141,'[2]1516 Exp_Rev Access'!$F$7:$FS$310,132,FALSE)),"",VLOOKUP($B141,'[2]1516 Exp_Rev Access'!$F$7:$FS$310,132,FALSE))</f>
        <v>0</v>
      </c>
      <c r="EX141" s="90">
        <f>IF(ISNA(VLOOKUP($B141,'[2]1516 Exp_Rev Access'!$F$7:$FS$310,133,FALSE)),"",VLOOKUP($B141,'[2]1516 Exp_Rev Access'!$F$7:$FS$310,133,FALSE))</f>
        <v>0</v>
      </c>
      <c r="EY141" s="90">
        <f>IF(ISNA(VLOOKUP($B141,'[2]1516 Exp_Rev Access'!$F$7:$FS$310,134,FALSE)),"",VLOOKUP($B141,'[2]1516 Exp_Rev Access'!$F$7:$FS$310,134,FALSE))</f>
        <v>0</v>
      </c>
      <c r="EZ141" s="90">
        <f>IF(ISNA(VLOOKUP($B141,'[2]1516 Exp_Rev Access'!$F$7:$FS$310,135,FALSE)),"",VLOOKUP($B141,'[2]1516 Exp_Rev Access'!$F$7:$FS$310,135,FALSE))</f>
        <v>0</v>
      </c>
      <c r="FA141" s="90">
        <f>IF(ISNA(VLOOKUP($B141,'[2]1516 Exp_Rev Access'!$F$7:$FS$310,136,FALSE)),"",VLOOKUP($B141,'[2]1516 Exp_Rev Access'!$F$7:$FS$310,136,FALSE))</f>
        <v>0</v>
      </c>
      <c r="FB141" s="90">
        <f>IF(ISNA(VLOOKUP($B141,'[2]1516 Exp_Rev Access'!$F$7:$FS$310,137,FALSE)),"",VLOOKUP($B141,'[2]1516 Exp_Rev Access'!$F$7:$FS$310,137,FALSE))</f>
        <v>0</v>
      </c>
      <c r="FC141" s="90">
        <f>IF(ISNA(VLOOKUP($B141,'[2]1516 Exp_Rev Access'!$F$7:$FS$310,138,FALSE)),"",VLOOKUP($B141,'[2]1516 Exp_Rev Access'!$F$7:$FS$310,138,FALSE))</f>
        <v>0</v>
      </c>
      <c r="FD141" s="90">
        <f>IF(ISNA(VLOOKUP($B141,'[2]1516 Exp_Rev Access'!$F$7:$FS$310,139,FALSE)),"",VLOOKUP($B141,'[2]1516 Exp_Rev Access'!$F$7:$FS$310,139,FALSE))</f>
        <v>0</v>
      </c>
      <c r="FE141" s="90">
        <f>IF(ISNA(VLOOKUP($B141,'[2]1516 Exp_Rev Access'!$F$7:$FS$310,140,FALSE)),"",VLOOKUP($B141,'[2]1516 Exp_Rev Access'!$F$7:$FS$310,140,FALSE))</f>
        <v>0</v>
      </c>
      <c r="FF141" s="90">
        <f>IF(ISNA(VLOOKUP($B141,'[2]1516 Exp_Rev Access'!$F$7:$FS$310,141,FALSE)),"",VLOOKUP($B141,'[2]1516 Exp_Rev Access'!$F$7:$FS$310,141,FALSE))</f>
        <v>0</v>
      </c>
      <c r="FG141" s="90">
        <f>IF(ISNA(VLOOKUP($B141,'[2]1516 Exp_Rev Access'!$F$7:$FS$310,142,FALSE)),"",VLOOKUP($B141,'[2]1516 Exp_Rev Access'!$F$7:$FS$310,142,FALSE))</f>
        <v>0</v>
      </c>
      <c r="FH141" s="90">
        <f>IF(ISNA(VLOOKUP($B141,'[2]1516 Exp_Rev Access'!$F$7:$FS$310,143,FALSE)),"",VLOOKUP($B141,'[2]1516 Exp_Rev Access'!$F$7:$FS$310,143,FALSE))</f>
        <v>0</v>
      </c>
      <c r="FI141" s="90">
        <f>IF(ISNA(VLOOKUP($B141,'[2]1516 Exp_Rev Access'!$F$7:$FS$310,144,FALSE)),"",VLOOKUP($B141,'[2]1516 Exp_Rev Access'!$F$7:$FS$310,144,FALSE))</f>
        <v>0</v>
      </c>
      <c r="FJ141" s="90">
        <f>IF(ISNA(VLOOKUP($B141,'[2]1516 Exp_Rev Access'!$F$7:$FS$310,145,FALSE)),"",VLOOKUP($B141,'[2]1516 Exp_Rev Access'!$F$7:$FS$310,145,FALSE))</f>
        <v>0</v>
      </c>
      <c r="FK141" s="90">
        <f>IF(ISNA(VLOOKUP($B141,'[2]1516 Exp_Rev Access'!$F$7:$FS$310,146,FALSE)),"",VLOOKUP($B141,'[2]1516 Exp_Rev Access'!$F$7:$FS$310,146,FALSE))</f>
        <v>0</v>
      </c>
      <c r="FL141" s="90">
        <f>IF(ISNA(VLOOKUP($B141,'[2]1516 Exp_Rev Access'!$F$7:$FS$310,1147,FALSE)),"",VLOOKUP($B141,'[2]1516 Exp_Rev Access'!$F$7:$FS$310,147,FALSE))</f>
        <v>0</v>
      </c>
      <c r="FM141" s="90">
        <f>IF(ISNA(VLOOKUP($B141,'[2]1516 Exp_Rev Access'!$F$7:$FS$310,148,FALSE)),"",VLOOKUP($B141,'[2]1516 Exp_Rev Access'!$F$7:$FS$310,148,FALSE))</f>
        <v>0</v>
      </c>
      <c r="FN141" s="90">
        <f>IF(ISNA(VLOOKUP($B141,'[2]1516 Exp_Rev Access'!$F$7:$FS$310,149,FALSE)),"",VLOOKUP($B141,'[2]1516 Exp_Rev Access'!$F$7:$FS$310,149,FALSE))</f>
        <v>0</v>
      </c>
      <c r="FO141" s="90">
        <f>IF(ISNA(VLOOKUP($B141,'[2]1516 Exp_Rev Access'!$F$7:$FS$310,150,FALSE)),"",VLOOKUP($B141,'[2]1516 Exp_Rev Access'!$F$7:$FS$310,150,FALSE))</f>
        <v>0</v>
      </c>
      <c r="FP141" s="90">
        <f>IF(ISNA(VLOOKUP($B141,'[2]1516 Exp_Rev Access'!$F$7:$FS$310,151,FALSE)),"",VLOOKUP($B141,'[2]1516 Exp_Rev Access'!$F$7:$FS$310,151,FALSE))</f>
        <v>0</v>
      </c>
      <c r="FQ141" s="90">
        <f>IF(ISNA(VLOOKUP($B141,'[2]1516 Exp_Rev Access'!$F$7:$FS$310,152,FALSE)),"",VLOOKUP($B141,'[2]1516 Exp_Rev Access'!$F$7:$FS$310,152,FALSE))</f>
        <v>0</v>
      </c>
      <c r="FR141" s="90">
        <f>IF(ISNA(VLOOKUP($B141,'[2]1516 Exp_Rev Access'!$F$7:$FS$310,153,FALSE)),"",VLOOKUP($B141,'[2]1516 Exp_Rev Access'!$F$7:$FS$310,153,FALSE))</f>
        <v>21396.57</v>
      </c>
      <c r="FS141" s="53">
        <f>SUM(CH141:FR141)</f>
        <v>701919.61</v>
      </c>
      <c r="FT141" s="92">
        <f t="shared" si="367"/>
        <v>5.3266087652923129E-2</v>
      </c>
      <c r="FU141" s="98">
        <f t="shared" si="368"/>
        <v>658.70216120344219</v>
      </c>
      <c r="FV141" s="90">
        <f>IF(ISNA(VLOOKUP($B141,'[2]1516 Exp_Rev Access'!$F$7:$FS$310,154,FALSE)),"",VLOOKUP($B141,'[2]1516 Exp_Rev Access'!$F$7:$FS$310,154,FALSE))</f>
        <v>0</v>
      </c>
      <c r="FW141" s="90">
        <f>IF(ISNA(VLOOKUP($B141,'[2]1516 Exp_Rev Access'!$F$7:$FS$310,155,FALSE)),"",VLOOKUP($B141,'[2]1516 Exp_Rev Access'!$F$7:$FS$310,155,FALSE))</f>
        <v>0</v>
      </c>
      <c r="FX141" s="90">
        <f>IF(ISNA(VLOOKUP($B141,'[2]1516 Exp_Rev Access'!$F$7:$FS$310,156,FALSE)),"",VLOOKUP($B141,'[2]1516 Exp_Rev Access'!$F$7:$FS$310,156,FALSE))</f>
        <v>0</v>
      </c>
      <c r="FY141" s="90">
        <f>IF(ISNA(VLOOKUP($B141,'[2]1516 Exp_Rev Access'!$F$7:$FS$310,157,FALSE)),"",VLOOKUP($B141,'[2]1516 Exp_Rev Access'!$F$7:$FS$310,157,FALSE))</f>
        <v>0</v>
      </c>
      <c r="FZ141" s="90">
        <f>IF(ISNA(VLOOKUP($B141,'[2]1516 Exp_Rev Access'!$F$7:$FS$310,158,FALSE)),"",VLOOKUP($B141,'[2]1516 Exp_Rev Access'!$F$7:$FS$310,158,FALSE))</f>
        <v>0</v>
      </c>
      <c r="GA141" s="90">
        <f>IF(ISNA(VLOOKUP($B141,'[2]1516 Exp_Rev Access'!$F$7:$FS$310,159,FALSE)),"",VLOOKUP($B141,'[2]1516 Exp_Rev Access'!$F$7:$FS$310,159,FALSE))</f>
        <v>0</v>
      </c>
      <c r="GB141" s="90">
        <f>IF(ISNA(VLOOKUP($B141,'[2]1516 Exp_Rev Access'!$F$7:$FS$310,160,FALSE)),"",VLOOKUP($B141,'[2]1516 Exp_Rev Access'!$F$7:$FS$310,160,FALSE))</f>
        <v>11596.45</v>
      </c>
      <c r="GC141" s="90">
        <f>IF(ISNA(VLOOKUP($B141,'[2]1516 Exp_Rev Access'!$F$7:$FS$310,161,FALSE)),"",VLOOKUP($B141,'[2]1516 Exp_Rev Access'!$F$7:$FS$310,161,FALSE))</f>
        <v>0</v>
      </c>
      <c r="GD141" s="90">
        <f>IF(ISNA(VLOOKUP($B141,'[2]1516 Exp_Rev Access'!$F$7:$FS$310,162,FALSE)),"",VLOOKUP($B141,'[2]1516 Exp_Rev Access'!$F$7:$FS$310,162,FALSE))</f>
        <v>184821.05</v>
      </c>
      <c r="GE141" s="90">
        <f>IF(ISNA(VLOOKUP($B141,'[2]1516 Exp_Rev Access'!$F$7:$FS$310,163,FALSE)),"",VLOOKUP($B141,'[2]1516 Exp_Rev Access'!$F$7:$FS$310,163,FALSE))</f>
        <v>24905.599999999999</v>
      </c>
      <c r="GF141" s="90">
        <f>IF(ISNA(VLOOKUP($B141,'[2]1516 Exp_Rev Access'!$F$7:$FS$310,164,FALSE)),"",VLOOKUP($B141,'[2]1516 Exp_Rev Access'!$F$7:$FS$310,164,FALSE))</f>
        <v>4805</v>
      </c>
      <c r="GG141" s="90">
        <f>IF(ISNA(VLOOKUP($B141,'[2]1516 Exp_Rev Access'!$F$7:$FS$310,165,FALSE)),"",VLOOKUP($B141,'[2]1516 Exp_Rev Access'!$F$7:$FS$310,165,FALSE))</f>
        <v>0</v>
      </c>
      <c r="GH141" s="90">
        <f>IF(ISNA(VLOOKUP($B141,'[2]1516 Exp_Rev Access'!$F$7:$FS$310,166,FALSE)),"",VLOOKUP($B141,'[2]1516 Exp_Rev Access'!$F$7:$FS$310,166,FALSE))</f>
        <v>0</v>
      </c>
      <c r="GI141" s="90">
        <f>IF(ISNA(VLOOKUP($B141,'[2]1516 Exp_Rev Access'!$F$7:$FS$310,167,FALSE)),"",VLOOKUP($B141,'[2]1516 Exp_Rev Access'!$F$7:$FS$310,167,FALSE))</f>
        <v>0</v>
      </c>
      <c r="GJ141" s="90">
        <f>IF(ISNA(VLOOKUP($B141,'[2]1516 Exp_Rev Access'!$F$7:$FS$310,168,FALSE)),"",VLOOKUP($B141,'[2]1516 Exp_Rev Access'!$F$7:$FS$310,168,FALSE))</f>
        <v>0</v>
      </c>
      <c r="GK141" s="90">
        <f>IF(ISNA(VLOOKUP($B141,'[2]1516 Exp_Rev Access'!$F$7:$FS$310,169,FALSE)),"",VLOOKUP($B141,'[2]1516 Exp_Rev Access'!$F$7:$FS$310,169,FALSE))</f>
        <v>4952.6499999999996</v>
      </c>
      <c r="GL141" s="90">
        <f>IF(ISNA(VLOOKUP($B141,'[2]1516 Exp_Rev Access'!$F$7:$FS$310,170,FALSE)),"",VLOOKUP($B141,'[2]1516 Exp_Rev Access'!$F$7:$FS$310,170,FALSE))</f>
        <v>0</v>
      </c>
      <c r="GM141" s="90">
        <f>IF(ISNA(VLOOKUP($B141,'[2]1516 Exp_Rev Access'!$F$7:$FT$310,171,FALSE)),"",VLOOKUP($B141,'[2]1516 Exp_Rev Access'!$F$7:$FT$310,171,FALSE))</f>
        <v>0</v>
      </c>
      <c r="GN141" s="90">
        <f>IF(ISNA(VLOOKUP($B141,'[2]1516 Exp_Rev Access'!$F$7:$FU$310,172,FALSE)),"",VLOOKUP($B141,'[2]1516 Exp_Rev Access'!$F$7:$FU$310,172,FALSE))</f>
        <v>0</v>
      </c>
      <c r="GO141" s="90">
        <f>IF(ISNA(VLOOKUP($B141,'[2]1516 Exp_Rev Access'!$F$7:$FV$310,173,FALSE)),"",VLOOKUP($B141,'[2]1516 Exp_Rev Access'!$F$7:$FV$310,173,FALSE))</f>
        <v>0</v>
      </c>
      <c r="GP141" s="90">
        <f>IF(ISNA(VLOOKUP($B141,'[2]1516 Exp_Rev Access'!$F$7:$GA$310,174,FALSE)),"",VLOOKUP($B141,'[2]1516 Exp_Rev Access'!$F$7:$GA$310,174,FALSE))</f>
        <v>0</v>
      </c>
      <c r="GQ141" s="90">
        <f>IF(ISNA(VLOOKUP($B141,'[2]1516 Exp_Rev Access'!$F$7:$GA$310,175,FALSE)),"",VLOOKUP($B141,'[2]1516 Exp_Rev Access'!$F$7:$GA$310,175,FALSE))</f>
        <v>0</v>
      </c>
      <c r="GR141" s="90">
        <f>IF(ISNA(VLOOKUP($B141,'[2]1516 Exp_Rev Access'!$F$7:$GA$310,176,FALSE)),"",VLOOKUP($B141,'[2]1516 Exp_Rev Access'!$F$7:$GA$310,176,FALSE))</f>
        <v>0</v>
      </c>
      <c r="GS141" s="90">
        <f>IF(ISNA(VLOOKUP($B141,'[2]1516 Exp_Rev Access'!$F$7:$GA$310,177,FALSE)),"",VLOOKUP($B141,'[2]1516 Exp_Rev Access'!$F$7:$GA$310,177,FALSE))</f>
        <v>0</v>
      </c>
      <c r="GT141" s="90">
        <f>IF(ISNA(VLOOKUP($B141,'[2]1516 Exp_Rev Access'!$F$7:$GA$310,178,FALSE)),"",VLOOKUP($B141,'[2]1516 Exp_Rev Access'!$F$7:$GA$310,178,FALSE))</f>
        <v>0</v>
      </c>
      <c r="GU141" s="53">
        <f t="shared" si="369"/>
        <v>231080.75</v>
      </c>
      <c r="GV141" s="92">
        <f t="shared" si="371"/>
        <v>1.7535864946704106E-2</v>
      </c>
      <c r="GW141" s="114">
        <f t="shared" si="370"/>
        <v>216.85302315105903</v>
      </c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</row>
    <row r="142" spans="1:222" x14ac:dyDescent="0.2">
      <c r="B142" s="87" t="s">
        <v>367</v>
      </c>
      <c r="C142" s="87" t="s">
        <v>368</v>
      </c>
      <c r="D142" s="88">
        <f>IF(ISNA(VLOOKUP($B142,'[2]1516 enrollment_Rev_Exp by size'!$A$6:$C$325,3,FALSE)),"",VLOOKUP($B142,'[2]1516 enrollment_Rev_Exp by size'!$A$6:$C$325,3,FALSE))</f>
        <v>1167.4499999999998</v>
      </c>
      <c r="E142" s="89">
        <v>15072426.73</v>
      </c>
      <c r="F142" s="67">
        <f>N142+AM142+AU142+BV142+CE142+FS142+GU142</f>
        <v>15072426.729999999</v>
      </c>
      <c r="G142" s="67">
        <f t="shared" si="355"/>
        <v>0</v>
      </c>
      <c r="H142" s="90">
        <f>IF(ISNA(VLOOKUP($B142,'[2]1516 Exp_Rev Access'!$F$7:$FS$310,2,FALSE)),"",VLOOKUP($B142,'[2]1516 Exp_Rev Access'!$F$7:$FS$310,2,FALSE))</f>
        <v>3417290.89</v>
      </c>
      <c r="I142" s="90">
        <f>IF(ISNA(VLOOKUP($B142,'[2]1516 Exp_Rev Access'!$F$7:$FS$310,3,FALSE)),"",VLOOKUP($B142,'[2]1516 Exp_Rev Access'!$F$7:$FS$310,3,FALSE))</f>
        <v>0</v>
      </c>
      <c r="J142" s="90">
        <f>IF(ISNA(VLOOKUP($B142,'[2]1516 Exp_Rev Access'!$F$7:$FS$310,4,FALSE)),"",VLOOKUP($B142,'[2]1516 Exp_Rev Access'!$F$7:$FS$310,4,FALSE))</f>
        <v>0</v>
      </c>
      <c r="K142" s="90">
        <f>IF(ISNA(VLOOKUP($B142,'[2]1516 Exp_Rev Access'!$F$7:$FS$310,5,FALSE)),"-",VLOOKUP($B142,'[2]1516 Exp_Rev Access'!$F$7:$FS$310,5,FALSE))</f>
        <v>4622.95</v>
      </c>
      <c r="L142" s="90">
        <f>IF(ISNA(VLOOKUP($B142,'[2]1516 Exp_Rev Access'!$F$7:$FS$310,6,FALSE)),"",VLOOKUP($B142,'[2]1516 Exp_Rev Access'!$F$7:$FS$310,6,FALSE))</f>
        <v>0</v>
      </c>
      <c r="M142" s="90">
        <f>IF(ISNA(VLOOKUP($B142,'[2]1516 Exp_Rev Access'!$F$7:$FS$310,7,FALSE)),"",VLOOKUP($B142,'[2]1516 Exp_Rev Access'!$F$7:$FS$310,7,FALSE))</f>
        <v>0</v>
      </c>
      <c r="N142" s="53">
        <f t="shared" si="356"/>
        <v>3421913.8400000003</v>
      </c>
      <c r="O142" s="91">
        <f t="shared" si="357"/>
        <v>0.22703137996942846</v>
      </c>
      <c r="P142" s="53">
        <f t="shared" si="358"/>
        <v>2931.1009807700552</v>
      </c>
      <c r="Q142" s="90">
        <f>IF(ISNA(VLOOKUP($B142,'[2]1516 Exp_Rev Access'!$F$7:$FS$310,8,FALSE)),"",VLOOKUP($B142,'[2]1516 Exp_Rev Access'!$F$7:$FS$310,8,FALSE))</f>
        <v>14946.51</v>
      </c>
      <c r="R142" s="90">
        <f>IF(ISNA(VLOOKUP($B142,'[2]1516 Exp_Rev Access'!$F$7:$FS$310,9,FALSE)),"",VLOOKUP($B142,'[2]1516 Exp_Rev Access'!$F$7:$FS$310,9,FALSE))</f>
        <v>0</v>
      </c>
      <c r="S142" s="90">
        <f>IF(ISNA(VLOOKUP($B142,'[2]1516 Exp_Rev Access'!$F$7:$FS$310,10,FALSE)),"",VLOOKUP($B142,'[2]1516 Exp_Rev Access'!$F$7:$FS$310,10,FALSE))</f>
        <v>3265</v>
      </c>
      <c r="T142" s="90">
        <f>IF(ISNA(VLOOKUP($B142,'[2]1516 Exp_Rev Access'!$F$7:$FS$310,11,FALSE)),"",VLOOKUP($B142,'[2]1516 Exp_Rev Access'!$F$7:$FS$310,11,FALSE))</f>
        <v>0</v>
      </c>
      <c r="U142" s="90">
        <f>IF(ISNA(VLOOKUP($B142,'[2]1516 Exp_Rev Access'!$F$7:$FS$310,12,FALSE)),"",VLOOKUP($B142,'[2]1516 Exp_Rev Access'!$F$7:$FS$310,12,FALSE))</f>
        <v>0</v>
      </c>
      <c r="V142" s="90">
        <f>IF(ISNA(VLOOKUP($B142,'[2]1516 Exp_Rev Access'!$F$7:$FS$310,13,FALSE)),"",VLOOKUP($B142,'[2]1516 Exp_Rev Access'!$F$7:$FS$310,13,FALSE))</f>
        <v>0</v>
      </c>
      <c r="W142" s="90">
        <f>IF(ISNA(VLOOKUP($B142,'[2]1516 Exp_Rev Access'!$F$7:$FS$310,14,FALSE)),"",VLOOKUP($B142,'[2]1516 Exp_Rev Access'!$F$7:$FS$310,14,FALSE))</f>
        <v>0</v>
      </c>
      <c r="X142" s="90">
        <f>IF(ISNA(VLOOKUP($B142,'[2]1516 Exp_Rev Access'!$F$7:$FS$310,15,FALSE)),"",VLOOKUP($B142,'[2]1516 Exp_Rev Access'!$F$7:$FS$310,15,FALSE))</f>
        <v>0</v>
      </c>
      <c r="Y142" s="90">
        <f>IF(ISNA(VLOOKUP($B142,'[2]1516 Exp_Rev Access'!$F$7:$FS$310,16,FALSE)),"",VLOOKUP($B142,'[2]1516 Exp_Rev Access'!$F$7:$FS$310,16,FALSE))</f>
        <v>14256.48</v>
      </c>
      <c r="Z142" s="90">
        <f>IF(ISNA(VLOOKUP($B142,'[2]1516 Exp_Rev Access'!$F$7:$FS$310,17,FALSE)),"",VLOOKUP($B142,'[2]1516 Exp_Rev Access'!$F$7:$FS$310,17,FALSE))</f>
        <v>0</v>
      </c>
      <c r="AA142" s="90">
        <f>IF(ISNA(VLOOKUP($B142,'[2]1516 Exp_Rev Access'!$F$7:$FS$310,18,FALSE)),"",VLOOKUP($B142,'[2]1516 Exp_Rev Access'!$F$7:$FS$310,18,FALSE))</f>
        <v>0</v>
      </c>
      <c r="AB142" s="90">
        <f>IF(ISNA(VLOOKUP($B142,'[2]1516 Exp_Rev Access'!$F$7:$FS$310,19,FALSE)),"",VLOOKUP($B142,'[2]1516 Exp_Rev Access'!$F$7:$FS$310,19,FALSE))</f>
        <v>0</v>
      </c>
      <c r="AC142" s="90">
        <f>IF(ISNA(VLOOKUP($B142,'[2]1516 Exp_Rev Access'!$F$7:$FS$310,20,FALSE)),"",VLOOKUP($B142,'[2]1516 Exp_Rev Access'!$F$7:$FS$310,20,FALSE))</f>
        <v>3260.45</v>
      </c>
      <c r="AD142" s="90">
        <f>IF(ISNA(VLOOKUP($B142,'[2]1516 Exp_Rev Access'!$F$7:$FS$310,21,FALSE)),"",VLOOKUP($B142,'[2]1516 Exp_Rev Access'!$F$7:$FS$310,21,FALSE))</f>
        <v>88443.93</v>
      </c>
      <c r="AE142" s="90">
        <f>IF(ISNA(VLOOKUP($B142,'[2]1516 Exp_Rev Access'!$F$7:$FS$310,22,FALSE)),"",VLOOKUP($B142,'[2]1516 Exp_Rev Access'!$F$7:$FS$310,22,FALSE))</f>
        <v>1845.56</v>
      </c>
      <c r="AF142" s="90">
        <f>IF(ISNA(VLOOKUP($B142,'[2]1516 Exp_Rev Access'!$F$7:$FS$310,23,FALSE)),"",VLOOKUP($B142,'[2]1516 Exp_Rev Access'!$F$7:$FS$310,23,FALSE))</f>
        <v>0</v>
      </c>
      <c r="AG142" s="90">
        <f>IF(ISNA(VLOOKUP($B142,'[2]1516 Exp_Rev Access'!$F$7:$FS$310,24,FALSE)),"",VLOOKUP($B142,'[2]1516 Exp_Rev Access'!$F$7:$FS$310,24,FALSE))</f>
        <v>217403.19</v>
      </c>
      <c r="AH142" s="90">
        <f>IF(ISNA(VLOOKUP($B142,'[2]1516 Exp_Rev Access'!$F$7:$FS$310,25,FALSE)),"",VLOOKUP($B142,'[2]1516 Exp_Rev Access'!$F$7:$FS$310,25,FALSE))</f>
        <v>1391.14</v>
      </c>
      <c r="AI142" s="90">
        <f>IF(ISNA(VLOOKUP($B142,'[2]1516 Exp_Rev Access'!$F$7:$FS$310,26,FALSE)),"",VLOOKUP($B142,'[2]1516 Exp_Rev Access'!$F$7:$FS$310,26,FALSE))</f>
        <v>38660.519999999997</v>
      </c>
      <c r="AJ142" s="90">
        <f>IF(ISNA(VLOOKUP($B142,'[2]1516 Exp_Rev Access'!$F$7:$FS$310,27,FALSE)),"",VLOOKUP($B142,'[2]1516 Exp_Rev Access'!$F$7:$FS$310,27,FALSE))</f>
        <v>1000</v>
      </c>
      <c r="AK142" s="90">
        <f>IF(ISNA(VLOOKUP($B142,'[2]1516 Exp_Rev Access'!$F$7:$FS$310,28,FALSE)),"",VLOOKUP($B142,'[2]1516 Exp_Rev Access'!$F$7:$FS$310,28,FALSE))</f>
        <v>16379.33</v>
      </c>
      <c r="AL142" s="90">
        <f>IF(ISNA(VLOOKUP($B142,'[2]1516 Exp_Rev Access'!$F$7:$FS$310,29,FALSE)),"",VLOOKUP($B142,'[2]1516 Exp_Rev Access'!$F$7:$FS$310,29,FALSE))</f>
        <v>66377.02</v>
      </c>
      <c r="AM142" s="53">
        <f>SUM(Q142:AL142)</f>
        <v>467229.13000000006</v>
      </c>
      <c r="AN142" s="92">
        <f t="shared" si="359"/>
        <v>3.0998931915192669E-2</v>
      </c>
      <c r="AO142" s="68">
        <f t="shared" si="360"/>
        <v>400.21339671934572</v>
      </c>
      <c r="AP142" s="90">
        <f>IF(ISNA(VLOOKUP($B142,'[2]1516 Exp_Rev Access'!$F$7:$FS$310,30,FALSE)),"",VLOOKUP($B142,'[2]1516 Exp_Rev Access'!$F$7:$FS$310,30,FALSE))</f>
        <v>7201691.6600000001</v>
      </c>
      <c r="AQ142" s="90">
        <f>IF(ISNA(VLOOKUP($B142,'[2]1516 Exp_Rev Access'!$F$7:$FS$310,31,FALSE)),"",VLOOKUP($B142,'[2]1516 Exp_Rev Access'!$F$7:$FS$310,31,FALSE))</f>
        <v>272271.53999999998</v>
      </c>
      <c r="AR142" s="90">
        <f>IF(ISNA(VLOOKUP($B142,'[2]1516 Exp_Rev Access'!$F$7:$FS$310,32,FALSE)),"",VLOOKUP($B142,'[2]1516 Exp_Rev Access'!$F$7:$FS$310,32,FALSE))</f>
        <v>0</v>
      </c>
      <c r="AS142" s="90">
        <f>IF(ISNA(VLOOKUP($B142,'[2]1516 Exp_Rev Access'!$F$7:$FS$310,33,FALSE)),"",VLOOKUP($B142,'[2]1516 Exp_Rev Access'!$F$7:$FS$310,33,FALSE))</f>
        <v>0</v>
      </c>
      <c r="AT142" s="90">
        <f>IF(ISNA(VLOOKUP($B142,'[2]1516 Exp_Rev Access'!$F$7:$FS$310,34,FALSE)),"",VLOOKUP($B142,'[2]1516 Exp_Rev Access'!$F$7:$FS$310,34,FALSE))</f>
        <v>0</v>
      </c>
      <c r="AU142" s="53">
        <f>SUM(AP142:AT142)</f>
        <v>7473963.2000000002</v>
      </c>
      <c r="AV142" s="93">
        <f t="shared" si="361"/>
        <v>0.49586993082699166</v>
      </c>
      <c r="AW142" s="53">
        <f t="shared" si="362"/>
        <v>6401.9557154482</v>
      </c>
      <c r="AX142" s="90">
        <f>IF(ISNA(VLOOKUP($B142,'[2]1516 Exp_Rev Access'!$F$7:$FS$310,35,FALSE)),"",VLOOKUP($B142,'[2]1516 Exp_Rev Access'!$F$7:$FS$310,35,FALSE))</f>
        <v>0</v>
      </c>
      <c r="AY142" s="90">
        <f>IF(ISNA(VLOOKUP($B142,'[2]1516 Exp_Rev Access'!$F$7:$FS$310,36,FALSE)),"",VLOOKUP($B142,'[2]1516 Exp_Rev Access'!$F$7:$FS$310,36,FALSE))</f>
        <v>1024206.81</v>
      </c>
      <c r="AZ142" s="90">
        <f>IF(ISNA(VLOOKUP($B142,'[2]1516 Exp_Rev Access'!$F$7:$FS$310,37,FALSE)),"",VLOOKUP($B142,'[2]1516 Exp_Rev Access'!$F$7:$FS$310,37,FALSE))</f>
        <v>66534.44</v>
      </c>
      <c r="BA142" s="90">
        <f>IF(ISNA(VLOOKUP($B142,'[2]1516 Exp_Rev Access'!$F$7:$FS$310,38,FALSE)),"",VLOOKUP($B142,'[2]1516 Exp_Rev Access'!$F$7:$FS$310,38,FALSE))</f>
        <v>0</v>
      </c>
      <c r="BB142" s="90">
        <f>IF(ISNA(VLOOKUP($B142,'[2]1516 Exp_Rev Access'!$F$7:$FS$310,39,FALSE)),"",VLOOKUP($B142,'[2]1516 Exp_Rev Access'!$F$7:$FS$310,39,FALSE))</f>
        <v>0</v>
      </c>
      <c r="BC142" s="90">
        <f>IF(ISNA(VLOOKUP($B142,'[2]1516 Exp_Rev Access'!$F$7:$FS$310,40,FALSE)),"",VLOOKUP($B142,'[2]1516 Exp_Rev Access'!$F$7:$FS$310,40,FALSE))</f>
        <v>291264.87</v>
      </c>
      <c r="BD142" s="90">
        <f>IF(ISNA(VLOOKUP($B142,'[2]1516 Exp_Rev Access'!$F$7:$FS$310,41,FALSE)),"",VLOOKUP($B142,'[2]1516 Exp_Rev Access'!$F$7:$FS$310,41,FALSE))</f>
        <v>0</v>
      </c>
      <c r="BE142" s="90">
        <f>IF(ISNA(VLOOKUP($B142,'[2]1516 Exp_Rev Access'!$F$7:$FS$310,42,FALSE)),"",VLOOKUP($B142,'[2]1516 Exp_Rev Access'!$F$7:$FS$310,42,FALSE))</f>
        <v>63441.440000000002</v>
      </c>
      <c r="BF142" s="90">
        <f>IF(ISNA(VLOOKUP($B142,'[2]1516 Exp_Rev Access'!$F$7:$FS$310,43,FALSE)),"",VLOOKUP($B142,'[2]1516 Exp_Rev Access'!$F$7:$FS$310,43,FALSE))</f>
        <v>0</v>
      </c>
      <c r="BG142" s="90">
        <f>IF(ISNA(VLOOKUP($B142,'[2]1516 Exp_Rev Access'!$F$7:$FS$310,44,FALSE)),"",VLOOKUP($B142,'[2]1516 Exp_Rev Access'!$F$7:$FS$310,44,FALSE))</f>
        <v>20225.439999999999</v>
      </c>
      <c r="BH142" s="90">
        <f>IF(ISNA(VLOOKUP($B142,'[2]1516 Exp_Rev Access'!$F$7:$FS$310,45,FALSE)),"",VLOOKUP($B142,'[2]1516 Exp_Rev Access'!$F$7:$FS$310,45,FALSE))</f>
        <v>12014.31</v>
      </c>
      <c r="BI142" s="90">
        <f>IF(ISNA(VLOOKUP($B142,'[2]1516 Exp_Rev Access'!$F$7:$FS$310,46,FALSE)),"",VLOOKUP($B142,'[2]1516 Exp_Rev Access'!$F$7:$FS$310,46,FALSE))</f>
        <v>0</v>
      </c>
      <c r="BJ142" s="90">
        <f>IF(ISNA(VLOOKUP($B142,'[2]1516 Exp_Rev Access'!$F$7:$FS$310,47,FALSE)),"",VLOOKUP($B142,'[2]1516 Exp_Rev Access'!$F$7:$FS$310,47,FALSE))</f>
        <v>4902.2</v>
      </c>
      <c r="BK142" s="90">
        <f>IF(ISNA(VLOOKUP($B142,'[2]1516 Exp_Rev Access'!$F$7:$FS$310,48,FALSE)),"",VLOOKUP($B142,'[2]1516 Exp_Rev Access'!$F$7:$FS$310,48,FALSE))</f>
        <v>550275.94999999995</v>
      </c>
      <c r="BL142" s="90">
        <f>IF(ISNA(VLOOKUP($B142,'[2]1516 Exp_Rev Access'!$F$7:$FS$310,49,FALSE)),"",VLOOKUP($B142,'[2]1516 Exp_Rev Access'!$F$7:$FS$310,49,FALSE))</f>
        <v>39518</v>
      </c>
      <c r="BM142" s="90">
        <f>IF(ISNA(VLOOKUP($B142,'[2]1516 Exp_Rev Access'!$F$7:$FS$310,50,FALSE)),"",VLOOKUP($B142,'[2]1516 Exp_Rev Access'!$F$7:$FS$310,50,FALSE))</f>
        <v>0</v>
      </c>
      <c r="BN142" s="90">
        <f>IF(ISNA(VLOOKUP($B142,'[2]1516 Exp_Rev Access'!$F$7:$FS$310,51,FALSE)),"",VLOOKUP($B142,'[2]1516 Exp_Rev Access'!$F$7:$FS$310,51,FALSE))</f>
        <v>0</v>
      </c>
      <c r="BO142" s="90">
        <f>IF(ISNA(VLOOKUP($B142,'[2]1516 Exp_Rev Access'!$F$7:$FS$310,52,FALSE)),"",VLOOKUP($B142,'[2]1516 Exp_Rev Access'!$F$7:$FS$310,52,FALSE))</f>
        <v>0</v>
      </c>
      <c r="BP142" s="90">
        <f>IF(ISNA(VLOOKUP($B142,'[2]1516 Exp_Rev Access'!$F$7:$FS$310,53,FALSE)),"",VLOOKUP($B142,'[2]1516 Exp_Rev Access'!$F$7:$FS$310,53,FALSE))</f>
        <v>0</v>
      </c>
      <c r="BQ142" s="90">
        <f>IF(ISNA(VLOOKUP($B142,'[2]1516 Exp_Rev Access'!$F$7:$FS$310,54,FALSE)),"",VLOOKUP($B142,'[2]1516 Exp_Rev Access'!$F$7:$FS$310,54,FALSE))</f>
        <v>0</v>
      </c>
      <c r="BR142" s="90">
        <f>IF(ISNA(VLOOKUP($B142,'[2]1516 Exp_Rev Access'!$F$7:$FS$310,55,FALSE)),"",VLOOKUP($B142,'[2]1516 Exp_Rev Access'!$F$7:$FS$310,55,FALSE))</f>
        <v>0</v>
      </c>
      <c r="BS142" s="90">
        <f>IF(ISNA(VLOOKUP($B142,'[2]1516 Exp_Rev Access'!$F$7:$FS$310,56,FALSE)),"",VLOOKUP($B142,'[2]1516 Exp_Rev Access'!$F$7:$FS$310,56,FALSE))</f>
        <v>0</v>
      </c>
      <c r="BT142" s="90">
        <f>IF(ISNA(VLOOKUP($B142,'[2]1516 Exp_Rev Access'!$F$7:$FS$310,57,FALSE)),"",VLOOKUP($B142,'[2]1516 Exp_Rev Access'!$F$7:$FS$310,57,FALSE))</f>
        <v>0</v>
      </c>
      <c r="BU142" s="90">
        <f>IF(ISNA(VLOOKUP($B142,'[2]1516 Exp_Rev Access'!$F$7:$FS$310,58,FALSE)),"",VLOOKUP($B142,'[2]1516 Exp_Rev Access'!$F$7:$FS$310,58,FALSE))</f>
        <v>0</v>
      </c>
      <c r="BV142" s="53">
        <f>SUM(AX142:BU142)</f>
        <v>2072383.46</v>
      </c>
      <c r="BW142" s="92">
        <f t="shared" si="363"/>
        <v>0.13749500973689588</v>
      </c>
      <c r="BX142" s="68">
        <f t="shared" si="364"/>
        <v>1775.1368024326525</v>
      </c>
      <c r="BY142" s="90">
        <f>IF(ISNA(VLOOKUP($B142,'[2]1516 Exp_Rev Access'!$F$7:$FS$310,59,FALSE)),"",VLOOKUP($B142,'[2]1516 Exp_Rev Access'!$F$7:$FS$310,59,FALSE))</f>
        <v>0</v>
      </c>
      <c r="BZ142" s="90">
        <f>IF(ISNA(VLOOKUP($B142,'[2]1516 Exp_Rev Access'!$F$7:$FS$310,60,FALSE)),"",VLOOKUP($B142,'[2]1516 Exp_Rev Access'!$F$7:$FS$310,60,FALSE))</f>
        <v>0</v>
      </c>
      <c r="CA142" s="90">
        <f>IF(ISNA(VLOOKUP($B142,'[2]1516 Exp_Rev Access'!$F$7:$FS$310,61,FALSE)),"",VLOOKUP($B142,'[2]1516 Exp_Rev Access'!$F$7:$FS$310,61,FALSE))</f>
        <v>0</v>
      </c>
      <c r="CB142" s="90">
        <f>IF(ISNA(VLOOKUP($B142,'[2]1516 Exp_Rev Access'!$F$7:$FS$310,62,FALSE)),"",VLOOKUP($B142,'[2]1516 Exp_Rev Access'!$F$7:$FS$310,62,FALSE))</f>
        <v>0</v>
      </c>
      <c r="CC142" s="90">
        <f>IF(ISNA(VLOOKUP($B142,'[2]1516 Exp_Rev Access'!$F$7:$FS$310,63,FALSE)),"",VLOOKUP($B142,'[2]1516 Exp_Rev Access'!$F$7:$FS$310,63,FALSE))</f>
        <v>210226.82</v>
      </c>
      <c r="CD142" s="90">
        <f>IF(ISNA(VLOOKUP($B142,'[2]1516 Exp_Rev Access'!$F$7:$FS$310,64,FALSE)),"",VLOOKUP($B142,'[2]1516 Exp_Rev Access'!$F$7:$FS$310,64,FALSE))</f>
        <v>0</v>
      </c>
      <c r="CE142" s="53">
        <f>SUM(BY142:CD142)</f>
        <v>210226.82</v>
      </c>
      <c r="CF142" s="92">
        <f t="shared" si="365"/>
        <v>1.3947775216685363E-2</v>
      </c>
      <c r="CG142" s="94">
        <f t="shared" si="366"/>
        <v>180.07351064285413</v>
      </c>
      <c r="CH142" s="90">
        <f>IF(ISNA(VLOOKUP($B142,'[2]1516 Exp_Rev Access'!$F$7:$FS$310,65,FALSE)),"",VLOOKUP($B142,'[2]1516 Exp_Rev Access'!$F$7:$FS$310,65,FALSE))</f>
        <v>0</v>
      </c>
      <c r="CI142" s="90">
        <f>IF(ISNA(VLOOKUP($B142,'[2]1516 Exp_Rev Access'!$F$7:$FS$310,66,FALSE)),"",VLOOKUP($B142,'[2]1516 Exp_Rev Access'!$F$7:$FS$310,66,FALSE))</f>
        <v>0</v>
      </c>
      <c r="CJ142" s="90">
        <f>IF(ISNA(VLOOKUP($B142,'[2]1516 Exp_Rev Access'!$F$7:$FS$310,67,FALSE)),"",VLOOKUP($B142,'[2]1516 Exp_Rev Access'!$F$7:$FS$310,67,FALSE))</f>
        <v>0</v>
      </c>
      <c r="CK142" s="90">
        <f>IF(ISNA(VLOOKUP($B142,'[2]1516 Exp_Rev Access'!$F$7:$FS$310,68,FALSE)),"",VLOOKUP($B142,'[2]1516 Exp_Rev Access'!$F$7:$FS$310,68,FALSE))</f>
        <v>0</v>
      </c>
      <c r="CL142" s="90">
        <f>IF(ISNA(VLOOKUP($B142,'[2]1516 Exp_Rev Access'!$F$7:$FS$310,69,FALSE)),"",VLOOKUP($B142,'[2]1516 Exp_Rev Access'!$F$7:$FS$310,69,FALSE))</f>
        <v>0</v>
      </c>
      <c r="CM142" s="90">
        <f>IF(ISNA(VLOOKUP($B142,'[2]1516 Exp_Rev Access'!$F$7:$FS$310,70,FALSE)),"",VLOOKUP($B142,'[2]1516 Exp_Rev Access'!$F$7:$FS$310,70,FALSE))</f>
        <v>0</v>
      </c>
      <c r="CN142" s="90">
        <f>IF(ISNA(VLOOKUP($B142,'[2]1516 Exp_Rev Access'!$F$7:$FS$310,71,FALSE)),"",VLOOKUP($B142,'[2]1516 Exp_Rev Access'!$F$7:$FS$310,71,FALSE))</f>
        <v>0</v>
      </c>
      <c r="CO142" s="90">
        <f>IF(ISNA(VLOOKUP($B142,'[2]1516 Exp_Rev Access'!$F$7:$FS$310,72,FALSE)),"",VLOOKUP($B142,'[2]1516 Exp_Rev Access'!$F$7:$FS$310,72,FALSE))</f>
        <v>0</v>
      </c>
      <c r="CP142" s="90">
        <f>IF(ISNA(VLOOKUP($B142,'[2]1516 Exp_Rev Access'!$F$7:$FS$310,73,FALSE)),"",VLOOKUP($B142,'[2]1516 Exp_Rev Access'!$F$7:$FS$310,73,FALSE))</f>
        <v>0</v>
      </c>
      <c r="CQ142" s="90">
        <f>IF(ISNA(VLOOKUP($B142,'[2]1516 Exp_Rev Access'!$F$7:$FS$310,74,FALSE)),"",VLOOKUP($B142,'[2]1516 Exp_Rev Access'!$F$7:$FS$310,74,FALSE))</f>
        <v>332027</v>
      </c>
      <c r="CR142" s="90">
        <f>IF(ISNA(VLOOKUP($B142,'[2]1516 Exp_Rev Access'!$F$7:$FS$310,75,FALSE)),"",VLOOKUP($B142,'[2]1516 Exp_Rev Access'!$F$7:$FS$310,75,FALSE))</f>
        <v>0</v>
      </c>
      <c r="CS142" s="90">
        <f>IF(ISNA(VLOOKUP($B142,'[2]1516 Exp_Rev Access'!$F$7:$FS$310,76,FALSE)),"",VLOOKUP($B142,'[2]1516 Exp_Rev Access'!$F$7:$FS$310,76,FALSE))</f>
        <v>14331</v>
      </c>
      <c r="CT142" s="90">
        <f>IF(ISNA(VLOOKUP($B142,'[2]1516 Exp_Rev Access'!$F$7:$FS$310,77,FALSE)),"",VLOOKUP($B142,'[2]1516 Exp_Rev Access'!$F$7:$FS$310,77,FALSE))</f>
        <v>0</v>
      </c>
      <c r="CU142" s="90">
        <f>IF(ISNA(VLOOKUP($B142,'[2]1516 Exp_Rev Access'!$F$7:$FS$310,78,FALSE)),"",VLOOKUP($B142,'[2]1516 Exp_Rev Access'!$F$7:$FS$310,78,FALSE))</f>
        <v>449503.98</v>
      </c>
      <c r="CV142" s="90">
        <f>IF(ISNA(VLOOKUP($B142,'[2]1516 Exp_Rev Access'!$F$7:$FS$310,79,FALSE)),"",VLOOKUP($B142,'[2]1516 Exp_Rev Access'!$F$7:$FS$310,79,FALSE))</f>
        <v>81497</v>
      </c>
      <c r="CW142" s="90">
        <f>IF(ISNA(VLOOKUP($B142,'[2]1516 Exp_Rev Access'!$F$7:$FS$310,80,FALSE)),"",VLOOKUP($B142,'[2]1516 Exp_Rev Access'!$F$7:$FS$310,80,FALSE))</f>
        <v>0</v>
      </c>
      <c r="CX142" s="90">
        <f>IF(ISNA(VLOOKUP($B142,'[2]1516 Exp_Rev Access'!$F$7:$FS$310,81,FALSE)),"",VLOOKUP($B142,'[2]1516 Exp_Rev Access'!$F$7:$FS$310,81,FALSE))</f>
        <v>0</v>
      </c>
      <c r="CY142" s="90">
        <f>IF(ISNA(VLOOKUP($B142,'[2]1516 Exp_Rev Access'!$F$7:$FS$310,82,FALSE)),"",VLOOKUP($B142,'[2]1516 Exp_Rev Access'!$F$7:$FS$310,82,FALSE))</f>
        <v>0</v>
      </c>
      <c r="CZ142" s="90">
        <f>IF(ISNA(VLOOKUP($B142,'[2]1516 Exp_Rev Access'!$F$7:$FS$310,83,FALSE)),"",VLOOKUP($B142,'[2]1516 Exp_Rev Access'!$F$7:$FS$310,83,FALSE))</f>
        <v>0</v>
      </c>
      <c r="DA142" s="90">
        <f>IF(ISNA(VLOOKUP($B142,'[2]1516 Exp_Rev Access'!$F$7:$FS$310,84,FALSE)),"",VLOOKUP($B142,'[2]1516 Exp_Rev Access'!$F$7:$FS$310,84,FALSE))</f>
        <v>0</v>
      </c>
      <c r="DB142" s="90">
        <f>IF(ISNA(VLOOKUP($B142,'[2]1516 Exp_Rev Access'!$F$7:$FS$310,85,FALSE)),"",VLOOKUP($B142,'[2]1516 Exp_Rev Access'!$F$7:$FS$310,85,FALSE))</f>
        <v>0</v>
      </c>
      <c r="DC142" s="90">
        <f>IF(ISNA(VLOOKUP($B142,'[2]1516 Exp_Rev Access'!$F$7:$FS$310,86,FALSE)),"",VLOOKUP($B142,'[2]1516 Exp_Rev Access'!$F$7:$FS$310,86,FALSE))</f>
        <v>0</v>
      </c>
      <c r="DD142" s="90">
        <f>IF(ISNA(VLOOKUP($B142,'[2]1516 Exp_Rev Access'!$F$7:$FS$310,87,FALSE)),"",VLOOKUP($B142,'[2]1516 Exp_Rev Access'!$F$7:$FS$310,87,FALSE))</f>
        <v>0</v>
      </c>
      <c r="DE142" s="90">
        <f>IF(ISNA(VLOOKUP($B142,'[2]1516 Exp_Rev Access'!$F$7:$FS$310,88,FALSE)),"",VLOOKUP($B142,'[2]1516 Exp_Rev Access'!$F$7:$FS$310,88,FALSE))</f>
        <v>0</v>
      </c>
      <c r="DF142" s="90">
        <f>IF(ISNA(VLOOKUP($B142,'[2]1516 Exp_Rev Access'!$F$7:$FS$310,89,FALSE)),"",VLOOKUP($B142,'[2]1516 Exp_Rev Access'!$F$7:$FS$310,89,FALSE))</f>
        <v>0</v>
      </c>
      <c r="DG142" s="90">
        <f>IF(ISNA(VLOOKUP($B142,'[2]1516 Exp_Rev Access'!$F$7:$FS$310,90,FALSE)),"",VLOOKUP($B142,'[2]1516 Exp_Rev Access'!$F$7:$FS$310,90,FALSE))</f>
        <v>0</v>
      </c>
      <c r="DH142" s="90">
        <f>IF(ISNA(VLOOKUP($B142,'[2]1516 Exp_Rev Access'!$F$7:$FS$310,91,FALSE)),"",VLOOKUP($B142,'[2]1516 Exp_Rev Access'!$F$7:$FS$310,91,FALSE))</f>
        <v>0</v>
      </c>
      <c r="DI142" s="90">
        <f>IF(ISNA(VLOOKUP($B142,'[2]1516 Exp_Rev Access'!$F$7:$FS$310,92,FALSE)),"",VLOOKUP($B142,'[2]1516 Exp_Rev Access'!$F$7:$FS$310,92,FALSE))</f>
        <v>203979.81</v>
      </c>
      <c r="DJ142" s="90">
        <f>IF(ISNA(VLOOKUP($B142,'[2]1516 Exp_Rev Access'!$F$7:$FS$310,93,FALSE)),"",VLOOKUP($B142,'[2]1516 Exp_Rev Access'!$F$7:$FS$310,93,FALSE))</f>
        <v>0</v>
      </c>
      <c r="DK142" s="90">
        <f>IF(ISNA(VLOOKUP($B142,'[2]1516 Exp_Rev Access'!$F$7:$FS$310,94,FALSE)),"",VLOOKUP($B142,'[2]1516 Exp_Rev Access'!$F$7:$FS$310,94,FALSE))</f>
        <v>0</v>
      </c>
      <c r="DL142" s="90">
        <f>IF(ISNA(VLOOKUP($B142,'[2]1516 Exp_Rev Access'!$F$7:$FS$310,95,FALSE)),"",VLOOKUP($B142,'[2]1516 Exp_Rev Access'!$F$7:$FS$310,95,FALSE))</f>
        <v>0</v>
      </c>
      <c r="DM142" s="90">
        <f>IF(ISNA(VLOOKUP($B142,'[2]1516 Exp_Rev Access'!$F$7:$FS$310,96,FALSE)),"",VLOOKUP($B142,'[2]1516 Exp_Rev Access'!$F$7:$FS$310,96,FALSE))</f>
        <v>0</v>
      </c>
      <c r="DN142" s="90">
        <f>IF(ISNA(VLOOKUP($B142,'[2]1516 Exp_Rev Access'!$F$7:$FS$310,97,FALSE)),"",VLOOKUP($B142,'[2]1516 Exp_Rev Access'!$F$7:$FS$310,97,FALSE))</f>
        <v>0</v>
      </c>
      <c r="DO142" s="90">
        <f>IF(ISNA(VLOOKUP($B142,'[2]1516 Exp_Rev Access'!$F$7:$FS$310,98,FALSE)),"",VLOOKUP($B142,'[2]1516 Exp_Rev Access'!$F$7:$FS$310,98,FALSE))</f>
        <v>0</v>
      </c>
      <c r="DP142" s="90">
        <f>IF(ISNA(VLOOKUP($B142,'[2]1516 Exp_Rev Access'!$F$7:$FS$310,99,FALSE)),"",VLOOKUP($B142,'[2]1516 Exp_Rev Access'!$F$7:$FS$310,99,FALSE))</f>
        <v>0</v>
      </c>
      <c r="DQ142" s="90">
        <f>IF(ISNA(VLOOKUP($B142,'[2]1516 Exp_Rev Access'!$F$7:$FS$310,100,FALSE)),"",VLOOKUP($B142,'[2]1516 Exp_Rev Access'!$F$7:$FS$310,100,FALSE))</f>
        <v>0</v>
      </c>
      <c r="DR142" s="90">
        <f>IF(ISNA(VLOOKUP($B142,'[2]1516 Exp_Rev Access'!$F$7:$FS$310,101,FALSE)),"",VLOOKUP($B142,'[2]1516 Exp_Rev Access'!$F$7:$FS$310,101,FALSE))</f>
        <v>0</v>
      </c>
      <c r="DS142" s="90">
        <f>IF(ISNA(VLOOKUP($B142,'[2]1516 Exp_Rev Access'!$F$7:$FS$310,102,FALSE)),"",VLOOKUP($B142,'[2]1516 Exp_Rev Access'!$F$7:$FS$310,102,FALSE))</f>
        <v>0</v>
      </c>
      <c r="DT142" s="90">
        <f>IF(ISNA(VLOOKUP($B142,'[2]1516 Exp_Rev Access'!$F$7:$FS$310,103,FALSE)),"",VLOOKUP($B142,'[2]1516 Exp_Rev Access'!$F$7:$FS$310,103,FALSE))</f>
        <v>0</v>
      </c>
      <c r="DU142" s="90">
        <f>IF(ISNA(VLOOKUP($B142,'[2]1516 Exp_Rev Access'!$F$7:$FS$310,104,FALSE)),"",VLOOKUP($B142,'[2]1516 Exp_Rev Access'!$F$7:$FS$310,104,FALSE))</f>
        <v>0</v>
      </c>
      <c r="DV142" s="90">
        <f>IF(ISNA(VLOOKUP($B142,'[2]1516 Exp_Rev Access'!$F$7:$FS$310,105,FALSE)),"",VLOOKUP($B142,'[2]1516 Exp_Rev Access'!$F$7:$FS$310,105,FALSE))</f>
        <v>0</v>
      </c>
      <c r="DW142" s="90">
        <f>IF(ISNA(VLOOKUP($B142,'[2]1516 Exp_Rev Access'!$F$7:$FS$310,106,FALSE)),"",VLOOKUP($B142,'[2]1516 Exp_Rev Access'!$F$7:$FS$310,106,FALSE))</f>
        <v>0</v>
      </c>
      <c r="DX142" s="90">
        <f>IF(ISNA(VLOOKUP($B142,'[2]1516 Exp_Rev Access'!$F$7:$FS$310,107,FALSE)),"",VLOOKUP($B142,'[2]1516 Exp_Rev Access'!$F$7:$FS$310,107,FALSE))</f>
        <v>0</v>
      </c>
      <c r="DY142" s="90">
        <f>IF(ISNA(VLOOKUP($B142,'[2]1516 Exp_Rev Access'!$F$7:$FS$310,108,FALSE)),"",VLOOKUP($B142,'[2]1516 Exp_Rev Access'!$F$7:$FS$310,108,FALSE))</f>
        <v>0</v>
      </c>
      <c r="DZ142" s="90">
        <f>IF(ISNA(VLOOKUP($B142,'[2]1516 Exp_Rev Access'!$F$7:$FS$310,109,FALSE)),"",VLOOKUP($B142,'[2]1516 Exp_Rev Access'!$F$7:$FS$310,109,FALSE))</f>
        <v>0</v>
      </c>
      <c r="EA142" s="90">
        <f>IF(ISNA(VLOOKUP($B142,'[2]1516 Exp_Rev Access'!$F$7:$FS$310,110,FALSE)),"",VLOOKUP($B142,'[2]1516 Exp_Rev Access'!$F$7:$FS$310,110,FALSE))</f>
        <v>0</v>
      </c>
      <c r="EB142" s="90">
        <f>IF(ISNA(VLOOKUP($B142,'[2]1516 Exp_Rev Access'!$F$7:$FS$310,111,FALSE)),"",VLOOKUP($B142,'[2]1516 Exp_Rev Access'!$F$7:$FS$310,111,FALSE))</f>
        <v>0</v>
      </c>
      <c r="EC142" s="90">
        <f>IF(ISNA(VLOOKUP($B142,'[2]1516 Exp_Rev Access'!$F$7:$FS$310,112,FALSE)),"",VLOOKUP($B142,'[2]1516 Exp_Rev Access'!$F$7:$FS$310,112,FALSE))</f>
        <v>0</v>
      </c>
      <c r="ED142" s="90">
        <f>IF(ISNA(VLOOKUP($B142,'[2]1516 Exp_Rev Access'!$F$7:$FS$310,113,FALSE)),"",VLOOKUP($B142,'[2]1516 Exp_Rev Access'!$F$7:$FS$310,113,FALSE))</f>
        <v>0</v>
      </c>
      <c r="EE142" s="90">
        <f>IF(ISNA(VLOOKUP($B142,'[2]1516 Exp_Rev Access'!$F$7:$FS$310,114,FALSE)),"",VLOOKUP($B142,'[2]1516 Exp_Rev Access'!$F$7:$FS$310,114,FALSE))</f>
        <v>0</v>
      </c>
      <c r="EF142" s="90">
        <f>IF(ISNA(VLOOKUP($B142,'[2]1516 Exp_Rev Access'!$F$7:$FS$310,115,FALSE)),"",VLOOKUP($B142,'[2]1516 Exp_Rev Access'!$F$7:$FS$310,115,FALSE))</f>
        <v>0</v>
      </c>
      <c r="EG142" s="90">
        <f>IF(ISNA(VLOOKUP($B142,'[2]1516 Exp_Rev Access'!$F$7:$FS$310,116,FALSE)),"",VLOOKUP($B142,'[2]1516 Exp_Rev Access'!$F$7:$FS$310,116,FALSE))</f>
        <v>0</v>
      </c>
      <c r="EH142" s="90">
        <f>IF(ISNA(VLOOKUP($B142,'[2]1516 Exp_Rev Access'!$F$7:$FS$310,117,FALSE)),"",VLOOKUP($B142,'[2]1516 Exp_Rev Access'!$F$7:$FS$310,117,FALSE))</f>
        <v>0</v>
      </c>
      <c r="EI142" s="90">
        <f>IF(ISNA(VLOOKUP($B142,'[2]1516 Exp_Rev Access'!$F$7:$FS$310,118,FALSE)),"",VLOOKUP($B142,'[2]1516 Exp_Rev Access'!$F$7:$FS$310,118,FALSE))</f>
        <v>0</v>
      </c>
      <c r="EJ142" s="90">
        <f>IF(ISNA(VLOOKUP($B142,'[2]1516 Exp_Rev Access'!$F$7:$FS$310,119,FALSE)),"",VLOOKUP($B142,'[2]1516 Exp_Rev Access'!$F$7:$FS$310,119,FALSE))</f>
        <v>0</v>
      </c>
      <c r="EK142" s="90">
        <f>IF(ISNA(VLOOKUP($B142,'[2]1516 Exp_Rev Access'!$F$7:$FS$310,120,FALSE)),"",VLOOKUP($B142,'[2]1516 Exp_Rev Access'!$F$7:$FS$310,120,FALSE))</f>
        <v>0</v>
      </c>
      <c r="EL142" s="90">
        <f>IF(ISNA(VLOOKUP($B142,'[2]1516 Exp_Rev Access'!$F$7:$FS$310,121,FALSE)),"",VLOOKUP($B142,'[2]1516 Exp_Rev Access'!$F$7:$FS$310,121,FALSE))</f>
        <v>0</v>
      </c>
      <c r="EM142" s="90">
        <f>IF(ISNA(VLOOKUP($B142,'[2]1516 Exp_Rev Access'!$F$7:$FS$310,122,FALSE)),"",VLOOKUP($B142,'[2]1516 Exp_Rev Access'!$F$7:$FS$310,122,FALSE))</f>
        <v>0</v>
      </c>
      <c r="EN142" s="90">
        <f>IF(ISNA(VLOOKUP($B142,'[2]1516 Exp_Rev Access'!$F$7:$FS$310,123,FALSE)),"",VLOOKUP($B142,'[2]1516 Exp_Rev Access'!$F$7:$FS$310,123,FALSE))</f>
        <v>0</v>
      </c>
      <c r="EO142" s="90">
        <f>IF(ISNA(VLOOKUP($B142,'[2]1516 Exp_Rev Access'!$F$7:$FS$310,124,FALSE)),"",VLOOKUP($B142,'[2]1516 Exp_Rev Access'!$F$7:$FS$310,124,FALSE))</f>
        <v>10278.58</v>
      </c>
      <c r="EP142" s="90">
        <f>IF(ISNA(VLOOKUP($B142,'[2]1516 Exp_Rev Access'!$F$7:$FS$310,125,FALSE)),"",VLOOKUP($B142,'[2]1516 Exp_Rev Access'!$F$7:$FS$310,125,FALSE))</f>
        <v>0</v>
      </c>
      <c r="EQ142" s="90">
        <f>IF(ISNA(VLOOKUP($B142,'[2]1516 Exp_Rev Access'!$F$7:$FS$310,126,FALSE)),"",VLOOKUP($B142,'[2]1516 Exp_Rev Access'!$F$7:$FS$310,126,FALSE))</f>
        <v>0</v>
      </c>
      <c r="ER142" s="90">
        <f>IF(ISNA(VLOOKUP($B142,'[2]1516 Exp_Rev Access'!$F$7:$FS$310,127,FALSE)),"",VLOOKUP($B142,'[2]1516 Exp_Rev Access'!$F$7:$FS$310,127,FALSE))</f>
        <v>0</v>
      </c>
      <c r="ES142" s="90">
        <f>IF(ISNA(VLOOKUP($B142,'[2]1516 Exp_Rev Access'!$F$7:$FS$310,128,FALSE)),"",VLOOKUP($B142,'[2]1516 Exp_Rev Access'!$F$7:$FS$310,128,FALSE))</f>
        <v>0</v>
      </c>
      <c r="ET142" s="90">
        <f>IF(ISNA(VLOOKUP($B142,'[2]1516 Exp_Rev Access'!$F$7:$FS$310,129,FALSE)),"",VLOOKUP($B142,'[2]1516 Exp_Rev Access'!$F$7:$FS$310,129,FALSE))</f>
        <v>0</v>
      </c>
      <c r="EU142" s="90">
        <f>IF(ISNA(VLOOKUP($B142,'[2]1516 Exp_Rev Access'!$F$7:$FS$310,130,FALSE)),"",VLOOKUP($B142,'[2]1516 Exp_Rev Access'!$F$7:$FS$310,130,FALSE))</f>
        <v>0</v>
      </c>
      <c r="EV142" s="90">
        <f>IF(ISNA(VLOOKUP($B142,'[2]1516 Exp_Rev Access'!$F$7:$FS$310,131,FALSE)),"",VLOOKUP($B142,'[2]1516 Exp_Rev Access'!$F$7:$FS$310,131,FALSE))</f>
        <v>29572.92</v>
      </c>
      <c r="EW142" s="90">
        <f>IF(ISNA(VLOOKUP($B142,'[2]1516 Exp_Rev Access'!$F$7:$FS$310,132,FALSE)),"",VLOOKUP($B142,'[2]1516 Exp_Rev Access'!$F$7:$FS$310,132,FALSE))</f>
        <v>0</v>
      </c>
      <c r="EX142" s="90">
        <f>IF(ISNA(VLOOKUP($B142,'[2]1516 Exp_Rev Access'!$F$7:$FS$310,133,FALSE)),"",VLOOKUP($B142,'[2]1516 Exp_Rev Access'!$F$7:$FS$310,133,FALSE))</f>
        <v>0</v>
      </c>
      <c r="EY142" s="90">
        <f>IF(ISNA(VLOOKUP($B142,'[2]1516 Exp_Rev Access'!$F$7:$FS$310,134,FALSE)),"",VLOOKUP($B142,'[2]1516 Exp_Rev Access'!$F$7:$FS$310,134,FALSE))</f>
        <v>0</v>
      </c>
      <c r="EZ142" s="90">
        <f>IF(ISNA(VLOOKUP($B142,'[2]1516 Exp_Rev Access'!$F$7:$FS$310,135,FALSE)),"",VLOOKUP($B142,'[2]1516 Exp_Rev Access'!$F$7:$FS$310,135,FALSE))</f>
        <v>0</v>
      </c>
      <c r="FA142" s="90">
        <f>IF(ISNA(VLOOKUP($B142,'[2]1516 Exp_Rev Access'!$F$7:$FS$310,136,FALSE)),"",VLOOKUP($B142,'[2]1516 Exp_Rev Access'!$F$7:$FS$310,136,FALSE))</f>
        <v>0</v>
      </c>
      <c r="FB142" s="90">
        <f>IF(ISNA(VLOOKUP($B142,'[2]1516 Exp_Rev Access'!$F$7:$FS$310,137,FALSE)),"",VLOOKUP($B142,'[2]1516 Exp_Rev Access'!$F$7:$FS$310,137,FALSE))</f>
        <v>0</v>
      </c>
      <c r="FC142" s="90">
        <f>IF(ISNA(VLOOKUP($B142,'[2]1516 Exp_Rev Access'!$F$7:$FS$310,138,FALSE)),"",VLOOKUP($B142,'[2]1516 Exp_Rev Access'!$F$7:$FS$310,138,FALSE))</f>
        <v>0</v>
      </c>
      <c r="FD142" s="90">
        <f>IF(ISNA(VLOOKUP($B142,'[2]1516 Exp_Rev Access'!$F$7:$FS$310,139,FALSE)),"",VLOOKUP($B142,'[2]1516 Exp_Rev Access'!$F$7:$FS$310,139,FALSE))</f>
        <v>0</v>
      </c>
      <c r="FE142" s="90">
        <f>IF(ISNA(VLOOKUP($B142,'[2]1516 Exp_Rev Access'!$F$7:$FS$310,140,FALSE)),"",VLOOKUP($B142,'[2]1516 Exp_Rev Access'!$F$7:$FS$310,140,FALSE))</f>
        <v>0</v>
      </c>
      <c r="FF142" s="90">
        <f>IF(ISNA(VLOOKUP($B142,'[2]1516 Exp_Rev Access'!$F$7:$FS$310,141,FALSE)),"",VLOOKUP($B142,'[2]1516 Exp_Rev Access'!$F$7:$FS$310,141,FALSE))</f>
        <v>0</v>
      </c>
      <c r="FG142" s="90">
        <f>IF(ISNA(VLOOKUP($B142,'[2]1516 Exp_Rev Access'!$F$7:$FS$310,142,FALSE)),"",VLOOKUP($B142,'[2]1516 Exp_Rev Access'!$F$7:$FS$310,142,FALSE))</f>
        <v>0</v>
      </c>
      <c r="FH142" s="90">
        <f>IF(ISNA(VLOOKUP($B142,'[2]1516 Exp_Rev Access'!$F$7:$FS$310,143,FALSE)),"",VLOOKUP($B142,'[2]1516 Exp_Rev Access'!$F$7:$FS$310,143,FALSE))</f>
        <v>0</v>
      </c>
      <c r="FI142" s="90">
        <f>IF(ISNA(VLOOKUP($B142,'[2]1516 Exp_Rev Access'!$F$7:$FS$310,144,FALSE)),"",VLOOKUP($B142,'[2]1516 Exp_Rev Access'!$F$7:$FS$310,144,FALSE))</f>
        <v>0</v>
      </c>
      <c r="FJ142" s="90">
        <f>IF(ISNA(VLOOKUP($B142,'[2]1516 Exp_Rev Access'!$F$7:$FS$310,145,FALSE)),"",VLOOKUP($B142,'[2]1516 Exp_Rev Access'!$F$7:$FS$310,145,FALSE))</f>
        <v>0</v>
      </c>
      <c r="FK142" s="90">
        <f>IF(ISNA(VLOOKUP($B142,'[2]1516 Exp_Rev Access'!$F$7:$FS$310,146,FALSE)),"",VLOOKUP($B142,'[2]1516 Exp_Rev Access'!$F$7:$FS$310,146,FALSE))</f>
        <v>0</v>
      </c>
      <c r="FL142" s="90">
        <f>IF(ISNA(VLOOKUP($B142,'[2]1516 Exp_Rev Access'!$F$7:$FS$310,1147,FALSE)),"",VLOOKUP($B142,'[2]1516 Exp_Rev Access'!$F$7:$FS$310,147,FALSE))</f>
        <v>0</v>
      </c>
      <c r="FM142" s="90">
        <f>IF(ISNA(VLOOKUP($B142,'[2]1516 Exp_Rev Access'!$F$7:$FS$310,148,FALSE)),"",VLOOKUP($B142,'[2]1516 Exp_Rev Access'!$F$7:$FS$310,148,FALSE))</f>
        <v>0</v>
      </c>
      <c r="FN142" s="90">
        <f>IF(ISNA(VLOOKUP($B142,'[2]1516 Exp_Rev Access'!$F$7:$FS$310,149,FALSE)),"",VLOOKUP($B142,'[2]1516 Exp_Rev Access'!$F$7:$FS$310,149,FALSE))</f>
        <v>0</v>
      </c>
      <c r="FO142" s="90">
        <f>IF(ISNA(VLOOKUP($B142,'[2]1516 Exp_Rev Access'!$F$7:$FS$310,150,FALSE)),"",VLOOKUP($B142,'[2]1516 Exp_Rev Access'!$F$7:$FS$310,150,FALSE))</f>
        <v>0</v>
      </c>
      <c r="FP142" s="90">
        <f>IF(ISNA(VLOOKUP($B142,'[2]1516 Exp_Rev Access'!$F$7:$FS$310,151,FALSE)),"",VLOOKUP($B142,'[2]1516 Exp_Rev Access'!$F$7:$FS$310,151,FALSE))</f>
        <v>0</v>
      </c>
      <c r="FQ142" s="90">
        <f>IF(ISNA(VLOOKUP($B142,'[2]1516 Exp_Rev Access'!$F$7:$FS$310,152,FALSE)),"",VLOOKUP($B142,'[2]1516 Exp_Rev Access'!$F$7:$FS$310,152,FALSE))</f>
        <v>0</v>
      </c>
      <c r="FR142" s="90">
        <f>IF(ISNA(VLOOKUP($B142,'[2]1516 Exp_Rev Access'!$F$7:$FS$310,153,FALSE)),"",VLOOKUP($B142,'[2]1516 Exp_Rev Access'!$F$7:$FS$310,153,FALSE))</f>
        <v>28528.87</v>
      </c>
      <c r="FS142" s="53">
        <f>SUM(CH142:FR142)</f>
        <v>1149719.1600000001</v>
      </c>
      <c r="FT142" s="92">
        <f t="shared" si="367"/>
        <v>7.6279631713956922E-2</v>
      </c>
      <c r="FU142" s="95">
        <f t="shared" si="368"/>
        <v>984.81233457535677</v>
      </c>
      <c r="FV142" s="90">
        <f>IF(ISNA(VLOOKUP($B142,'[2]1516 Exp_Rev Access'!$F$7:$FS$310,154,FALSE)),"",VLOOKUP($B142,'[2]1516 Exp_Rev Access'!$F$7:$FS$310,154,FALSE))</f>
        <v>0</v>
      </c>
      <c r="FW142" s="90">
        <f>IF(ISNA(VLOOKUP($B142,'[2]1516 Exp_Rev Access'!$F$7:$FS$310,155,FALSE)),"",VLOOKUP($B142,'[2]1516 Exp_Rev Access'!$F$7:$FS$310,155,FALSE))</f>
        <v>0</v>
      </c>
      <c r="FX142" s="90">
        <f>IF(ISNA(VLOOKUP($B142,'[2]1516 Exp_Rev Access'!$F$7:$FS$310,156,FALSE)),"",VLOOKUP($B142,'[2]1516 Exp_Rev Access'!$F$7:$FS$310,156,FALSE))</f>
        <v>0</v>
      </c>
      <c r="FY142" s="90">
        <f>IF(ISNA(VLOOKUP($B142,'[2]1516 Exp_Rev Access'!$F$7:$FS$310,157,FALSE)),"",VLOOKUP($B142,'[2]1516 Exp_Rev Access'!$F$7:$FS$310,157,FALSE))</f>
        <v>0</v>
      </c>
      <c r="FZ142" s="90">
        <f>IF(ISNA(VLOOKUP($B142,'[2]1516 Exp_Rev Access'!$F$7:$FS$310,158,FALSE)),"",VLOOKUP($B142,'[2]1516 Exp_Rev Access'!$F$7:$FS$310,158,FALSE))</f>
        <v>0</v>
      </c>
      <c r="GA142" s="90">
        <f>IF(ISNA(VLOOKUP($B142,'[2]1516 Exp_Rev Access'!$F$7:$FS$310,159,FALSE)),"",VLOOKUP($B142,'[2]1516 Exp_Rev Access'!$F$7:$FS$310,159,FALSE))</f>
        <v>0</v>
      </c>
      <c r="GB142" s="90">
        <f>IF(ISNA(VLOOKUP($B142,'[2]1516 Exp_Rev Access'!$F$7:$FS$310,160,FALSE)),"",VLOOKUP($B142,'[2]1516 Exp_Rev Access'!$F$7:$FS$310,160,FALSE))</f>
        <v>0</v>
      </c>
      <c r="GC142" s="90">
        <f>IF(ISNA(VLOOKUP($B142,'[2]1516 Exp_Rev Access'!$F$7:$FS$310,161,FALSE)),"",VLOOKUP($B142,'[2]1516 Exp_Rev Access'!$F$7:$FS$310,161,FALSE))</f>
        <v>0</v>
      </c>
      <c r="GD142" s="90">
        <f>IF(ISNA(VLOOKUP($B142,'[2]1516 Exp_Rev Access'!$F$7:$FS$310,162,FALSE)),"",VLOOKUP($B142,'[2]1516 Exp_Rev Access'!$F$7:$FS$310,162,FALSE))</f>
        <v>0</v>
      </c>
      <c r="GE142" s="90">
        <f>IF(ISNA(VLOOKUP($B142,'[2]1516 Exp_Rev Access'!$F$7:$FS$310,163,FALSE)),"",VLOOKUP($B142,'[2]1516 Exp_Rev Access'!$F$7:$FS$310,163,FALSE))</f>
        <v>0</v>
      </c>
      <c r="GF142" s="90">
        <f>IF(ISNA(VLOOKUP($B142,'[2]1516 Exp_Rev Access'!$F$7:$FS$310,164,FALSE)),"",VLOOKUP($B142,'[2]1516 Exp_Rev Access'!$F$7:$FS$310,164,FALSE))</f>
        <v>0</v>
      </c>
      <c r="GG142" s="90">
        <f>IF(ISNA(VLOOKUP($B142,'[2]1516 Exp_Rev Access'!$F$7:$FS$310,165,FALSE)),"",VLOOKUP($B142,'[2]1516 Exp_Rev Access'!$F$7:$FS$310,165,FALSE))</f>
        <v>0</v>
      </c>
      <c r="GH142" s="90">
        <f>IF(ISNA(VLOOKUP($B142,'[2]1516 Exp_Rev Access'!$F$7:$FS$310,166,FALSE)),"",VLOOKUP($B142,'[2]1516 Exp_Rev Access'!$F$7:$FS$310,166,FALSE))</f>
        <v>0</v>
      </c>
      <c r="GI142" s="90">
        <f>IF(ISNA(VLOOKUP($B142,'[2]1516 Exp_Rev Access'!$F$7:$FS$310,167,FALSE)),"",VLOOKUP($B142,'[2]1516 Exp_Rev Access'!$F$7:$FS$310,167,FALSE))</f>
        <v>0</v>
      </c>
      <c r="GJ142" s="90">
        <f>IF(ISNA(VLOOKUP($B142,'[2]1516 Exp_Rev Access'!$F$7:$FS$310,168,FALSE)),"",VLOOKUP($B142,'[2]1516 Exp_Rev Access'!$F$7:$FS$310,168,FALSE))</f>
        <v>0</v>
      </c>
      <c r="GK142" s="90">
        <f>IF(ISNA(VLOOKUP($B142,'[2]1516 Exp_Rev Access'!$F$7:$FS$310,169,FALSE)),"",VLOOKUP($B142,'[2]1516 Exp_Rev Access'!$F$7:$FS$310,169,FALSE))</f>
        <v>3701.88</v>
      </c>
      <c r="GL142" s="90">
        <f>IF(ISNA(VLOOKUP($B142,'[2]1516 Exp_Rev Access'!$F$7:$FS$310,170,FALSE)),"",VLOOKUP($B142,'[2]1516 Exp_Rev Access'!$F$7:$FS$310,170,FALSE))</f>
        <v>0</v>
      </c>
      <c r="GM142" s="90">
        <f>IF(ISNA(VLOOKUP($B142,'[2]1516 Exp_Rev Access'!$F$7:$FT$310,171,FALSE)),"",VLOOKUP($B142,'[2]1516 Exp_Rev Access'!$F$7:$FT$310,171,FALSE))</f>
        <v>0</v>
      </c>
      <c r="GN142" s="90">
        <f>IF(ISNA(VLOOKUP($B142,'[2]1516 Exp_Rev Access'!$F$7:$FU$310,172,FALSE)),"",VLOOKUP($B142,'[2]1516 Exp_Rev Access'!$F$7:$FU$310,172,FALSE))</f>
        <v>0</v>
      </c>
      <c r="GO142" s="90">
        <f>IF(ISNA(VLOOKUP($B142,'[2]1516 Exp_Rev Access'!$F$7:$FV$310,173,FALSE)),"",VLOOKUP($B142,'[2]1516 Exp_Rev Access'!$F$7:$FV$310,173,FALSE))</f>
        <v>0</v>
      </c>
      <c r="GP142" s="90">
        <f>IF(ISNA(VLOOKUP($B142,'[2]1516 Exp_Rev Access'!$F$7:$GA$310,174,FALSE)),"",VLOOKUP($B142,'[2]1516 Exp_Rev Access'!$F$7:$GA$310,174,FALSE))</f>
        <v>0</v>
      </c>
      <c r="GQ142" s="90">
        <f>IF(ISNA(VLOOKUP($B142,'[2]1516 Exp_Rev Access'!$F$7:$GA$310,175,FALSE)),"",VLOOKUP($B142,'[2]1516 Exp_Rev Access'!$F$7:$GA$310,175,FALSE))</f>
        <v>0</v>
      </c>
      <c r="GR142" s="90">
        <f>IF(ISNA(VLOOKUP($B142,'[2]1516 Exp_Rev Access'!$F$7:$GA$310,176,FALSE)),"",VLOOKUP($B142,'[2]1516 Exp_Rev Access'!$F$7:$GA$310,176,FALSE))</f>
        <v>0</v>
      </c>
      <c r="GS142" s="90">
        <f>IF(ISNA(VLOOKUP($B142,'[2]1516 Exp_Rev Access'!$F$7:$GA$310,177,FALSE)),"",VLOOKUP($B142,'[2]1516 Exp_Rev Access'!$F$7:$GA$310,177,FALSE))</f>
        <v>0</v>
      </c>
      <c r="GT142" s="90">
        <f>IF(ISNA(VLOOKUP($B142,'[2]1516 Exp_Rev Access'!$F$7:$GA$310,178,FALSE)),"",VLOOKUP($B142,'[2]1516 Exp_Rev Access'!$F$7:$GA$310,178,FALSE))</f>
        <v>273289.24</v>
      </c>
      <c r="GU142" s="53">
        <f t="shared" si="369"/>
        <v>276991.12</v>
      </c>
      <c r="GV142" s="92">
        <f t="shared" si="371"/>
        <v>1.8377340620849048E-2</v>
      </c>
      <c r="GW142" s="114">
        <f t="shared" si="370"/>
        <v>237.2616557454281</v>
      </c>
    </row>
    <row r="143" spans="1:222" x14ac:dyDescent="0.2">
      <c r="A143" s="99"/>
      <c r="B143" s="100"/>
      <c r="C143" s="100" t="s">
        <v>185</v>
      </c>
      <c r="D143" s="101">
        <f>SUM(D138:D142)</f>
        <v>2888.7</v>
      </c>
      <c r="E143" s="102">
        <f>SUM(E138:E142)</f>
        <v>36128364.030000001</v>
      </c>
      <c r="F143" s="103">
        <f>SUM(F138:F142)</f>
        <v>36128364.030000001</v>
      </c>
      <c r="G143" s="68">
        <f t="shared" si="355"/>
        <v>0</v>
      </c>
      <c r="H143" s="103">
        <f>SUM(H138:H142)</f>
        <v>7121504.1899999995</v>
      </c>
      <c r="I143" s="103">
        <f t="shared" ref="I143:N143" si="372">SUM(I138:I142)</f>
        <v>0</v>
      </c>
      <c r="J143" s="103">
        <f t="shared" si="372"/>
        <v>0</v>
      </c>
      <c r="K143" s="103">
        <f t="shared" si="372"/>
        <v>99791.039999999994</v>
      </c>
      <c r="L143" s="103">
        <f t="shared" si="372"/>
        <v>0</v>
      </c>
      <c r="M143" s="103">
        <f t="shared" si="372"/>
        <v>0</v>
      </c>
      <c r="N143" s="103">
        <f t="shared" si="372"/>
        <v>7221295.2300000004</v>
      </c>
      <c r="O143" s="69">
        <f t="shared" si="357"/>
        <v>0.19987883270893847</v>
      </c>
      <c r="P143" s="103">
        <f t="shared" si="358"/>
        <v>2499.8425693218405</v>
      </c>
      <c r="Q143" s="103">
        <f t="shared" ref="Q143:AM143" si="373">SUM(Q138:Q142)</f>
        <v>84966.16</v>
      </c>
      <c r="R143" s="103">
        <f t="shared" si="373"/>
        <v>0</v>
      </c>
      <c r="S143" s="103">
        <f t="shared" si="373"/>
        <v>7504.39</v>
      </c>
      <c r="T143" s="103">
        <f t="shared" si="373"/>
        <v>0</v>
      </c>
      <c r="U143" s="103">
        <f t="shared" si="373"/>
        <v>570</v>
      </c>
      <c r="V143" s="103">
        <f t="shared" si="373"/>
        <v>4625</v>
      </c>
      <c r="W143" s="103">
        <f t="shared" si="373"/>
        <v>0</v>
      </c>
      <c r="X143" s="103">
        <f t="shared" si="373"/>
        <v>0</v>
      </c>
      <c r="Y143" s="103">
        <f t="shared" si="373"/>
        <v>19850.009999999998</v>
      </c>
      <c r="Z143" s="103">
        <f t="shared" si="373"/>
        <v>359</v>
      </c>
      <c r="AA143" s="103">
        <f t="shared" si="373"/>
        <v>0</v>
      </c>
      <c r="AB143" s="103">
        <f t="shared" si="373"/>
        <v>0</v>
      </c>
      <c r="AC143" s="103">
        <f t="shared" si="373"/>
        <v>8464.4</v>
      </c>
      <c r="AD143" s="103">
        <f t="shared" si="373"/>
        <v>205422.25</v>
      </c>
      <c r="AE143" s="103">
        <f t="shared" si="373"/>
        <v>13375.679999999998</v>
      </c>
      <c r="AF143" s="103">
        <f t="shared" si="373"/>
        <v>0</v>
      </c>
      <c r="AG143" s="103">
        <f t="shared" si="373"/>
        <v>270610.76</v>
      </c>
      <c r="AH143" s="103">
        <f t="shared" si="373"/>
        <v>3022.84</v>
      </c>
      <c r="AI143" s="103">
        <f t="shared" si="373"/>
        <v>50502.31</v>
      </c>
      <c r="AJ143" s="103">
        <f t="shared" si="373"/>
        <v>1409.74</v>
      </c>
      <c r="AK143" s="103">
        <f t="shared" si="373"/>
        <v>120380.75</v>
      </c>
      <c r="AL143" s="103">
        <f>SUM(AL138:AL142)</f>
        <v>102711.58</v>
      </c>
      <c r="AM143" s="103">
        <f t="shared" si="373"/>
        <v>893774.87000000011</v>
      </c>
      <c r="AN143" s="71">
        <f t="shared" si="359"/>
        <v>2.4738869140541044E-2</v>
      </c>
      <c r="AO143" s="70">
        <f t="shared" si="360"/>
        <v>309.40383909717178</v>
      </c>
      <c r="AP143" s="103">
        <f t="shared" ref="AP143:AU143" si="374">SUM(AP138:AP142)</f>
        <v>18569383.93</v>
      </c>
      <c r="AQ143" s="103">
        <f t="shared" si="374"/>
        <v>513263.19999999995</v>
      </c>
      <c r="AR143" s="103">
        <f t="shared" si="374"/>
        <v>230462.12</v>
      </c>
      <c r="AS143" s="103">
        <f t="shared" si="374"/>
        <v>316342.09000000003</v>
      </c>
      <c r="AT143" s="103">
        <f t="shared" si="374"/>
        <v>0</v>
      </c>
      <c r="AU143" s="103">
        <f t="shared" si="374"/>
        <v>19629451.34</v>
      </c>
      <c r="AV143" s="73">
        <f t="shared" si="361"/>
        <v>0.54332522014282858</v>
      </c>
      <c r="AW143" s="103">
        <f t="shared" si="362"/>
        <v>6795.2543843251296</v>
      </c>
      <c r="AX143" s="103">
        <f t="shared" ref="AX143:BV143" si="375">SUM(AX138:AX142)</f>
        <v>0</v>
      </c>
      <c r="AY143" s="103">
        <f t="shared" si="375"/>
        <v>2215457.5300000003</v>
      </c>
      <c r="AZ143" s="103">
        <f t="shared" si="375"/>
        <v>100408.69</v>
      </c>
      <c r="BA143" s="103">
        <f t="shared" si="375"/>
        <v>0</v>
      </c>
      <c r="BB143" s="103">
        <f t="shared" si="375"/>
        <v>0</v>
      </c>
      <c r="BC143" s="103">
        <f t="shared" si="375"/>
        <v>651344</v>
      </c>
      <c r="BD143" s="103">
        <f t="shared" si="375"/>
        <v>0</v>
      </c>
      <c r="BE143" s="103">
        <f t="shared" si="375"/>
        <v>203610.79</v>
      </c>
      <c r="BF143" s="103">
        <f t="shared" si="375"/>
        <v>0</v>
      </c>
      <c r="BG143" s="103">
        <f t="shared" si="375"/>
        <v>20245.3</v>
      </c>
      <c r="BH143" s="103">
        <f t="shared" si="375"/>
        <v>28846.379999999997</v>
      </c>
      <c r="BI143" s="103">
        <f t="shared" si="375"/>
        <v>0</v>
      </c>
      <c r="BJ143" s="103">
        <f t="shared" si="375"/>
        <v>17225.37</v>
      </c>
      <c r="BK143" s="103">
        <f t="shared" si="375"/>
        <v>1629538.28</v>
      </c>
      <c r="BL143" s="103">
        <f t="shared" si="375"/>
        <v>39518</v>
      </c>
      <c r="BM143" s="103">
        <f t="shared" si="375"/>
        <v>0</v>
      </c>
      <c r="BN143" s="103">
        <f t="shared" si="375"/>
        <v>0</v>
      </c>
      <c r="BO143" s="103">
        <f t="shared" si="375"/>
        <v>0</v>
      </c>
      <c r="BP143" s="103">
        <f t="shared" si="375"/>
        <v>0</v>
      </c>
      <c r="BQ143" s="103">
        <f t="shared" si="375"/>
        <v>0</v>
      </c>
      <c r="BR143" s="103">
        <f t="shared" si="375"/>
        <v>0</v>
      </c>
      <c r="BS143" s="103">
        <f t="shared" si="375"/>
        <v>0</v>
      </c>
      <c r="BT143" s="103">
        <f t="shared" si="375"/>
        <v>0</v>
      </c>
      <c r="BU143" s="103">
        <f t="shared" si="375"/>
        <v>0</v>
      </c>
      <c r="BV143" s="103">
        <f t="shared" si="375"/>
        <v>4906194.34</v>
      </c>
      <c r="BW143" s="71">
        <f t="shared" si="363"/>
        <v>0.13579896216518497</v>
      </c>
      <c r="BX143" s="70">
        <f t="shared" si="364"/>
        <v>1698.4090905943851</v>
      </c>
      <c r="BY143" s="103">
        <f>SUM(BY138:BY142)</f>
        <v>0</v>
      </c>
      <c r="BZ143" s="103">
        <f t="shared" ref="BZ143:CE143" si="376">SUM(BZ138:BZ142)</f>
        <v>193398.16</v>
      </c>
      <c r="CA143" s="103">
        <f t="shared" si="376"/>
        <v>6848.64</v>
      </c>
      <c r="CB143" s="103">
        <f t="shared" si="376"/>
        <v>0</v>
      </c>
      <c r="CC143" s="103">
        <f t="shared" si="376"/>
        <v>459872.21</v>
      </c>
      <c r="CD143" s="103">
        <f t="shared" si="376"/>
        <v>0</v>
      </c>
      <c r="CE143" s="103">
        <f t="shared" si="376"/>
        <v>660119.01</v>
      </c>
      <c r="CF143" s="71">
        <f t="shared" si="365"/>
        <v>1.8271489111764246E-2</v>
      </c>
      <c r="CG143" s="72">
        <f t="shared" si="366"/>
        <v>228.51767577110812</v>
      </c>
      <c r="CH143" s="103">
        <f t="shared" ref="CH143:ES143" si="377">SUM(CH138:CH142)</f>
        <v>30862.720000000001</v>
      </c>
      <c r="CI143" s="103">
        <f t="shared" si="377"/>
        <v>0</v>
      </c>
      <c r="CJ143" s="103">
        <f t="shared" si="377"/>
        <v>0</v>
      </c>
      <c r="CK143" s="103">
        <f t="shared" si="377"/>
        <v>0</v>
      </c>
      <c r="CL143" s="103">
        <f t="shared" si="377"/>
        <v>0</v>
      </c>
      <c r="CM143" s="103">
        <f t="shared" si="377"/>
        <v>0</v>
      </c>
      <c r="CN143" s="103">
        <f t="shared" si="377"/>
        <v>0</v>
      </c>
      <c r="CO143" s="103">
        <f t="shared" si="377"/>
        <v>0</v>
      </c>
      <c r="CP143" s="103">
        <f t="shared" si="377"/>
        <v>0</v>
      </c>
      <c r="CQ143" s="103">
        <f t="shared" si="377"/>
        <v>661895.49</v>
      </c>
      <c r="CR143" s="103">
        <f t="shared" si="377"/>
        <v>0</v>
      </c>
      <c r="CS143" s="103">
        <f t="shared" si="377"/>
        <v>19723.169999999998</v>
      </c>
      <c r="CT143" s="103">
        <f t="shared" si="377"/>
        <v>0</v>
      </c>
      <c r="CU143" s="103">
        <f t="shared" si="377"/>
        <v>759171.88</v>
      </c>
      <c r="CV143" s="103">
        <f t="shared" si="377"/>
        <v>122920.05</v>
      </c>
      <c r="CW143" s="103">
        <f t="shared" si="377"/>
        <v>0</v>
      </c>
      <c r="CX143" s="103">
        <f t="shared" si="377"/>
        <v>0</v>
      </c>
      <c r="CY143" s="103">
        <f t="shared" si="377"/>
        <v>0</v>
      </c>
      <c r="CZ143" s="103">
        <f t="shared" si="377"/>
        <v>0</v>
      </c>
      <c r="DA143" s="103">
        <f t="shared" si="377"/>
        <v>0</v>
      </c>
      <c r="DB143" s="103">
        <f t="shared" si="377"/>
        <v>0</v>
      </c>
      <c r="DC143" s="103">
        <f t="shared" si="377"/>
        <v>0</v>
      </c>
      <c r="DD143" s="103">
        <f t="shared" si="377"/>
        <v>0</v>
      </c>
      <c r="DE143" s="103">
        <f t="shared" si="377"/>
        <v>0</v>
      </c>
      <c r="DF143" s="103">
        <f t="shared" si="377"/>
        <v>0</v>
      </c>
      <c r="DG143" s="103">
        <f t="shared" si="377"/>
        <v>0</v>
      </c>
      <c r="DH143" s="103">
        <f t="shared" si="377"/>
        <v>0</v>
      </c>
      <c r="DI143" s="103">
        <f t="shared" si="377"/>
        <v>547309.52</v>
      </c>
      <c r="DJ143" s="103">
        <f t="shared" si="377"/>
        <v>0</v>
      </c>
      <c r="DK143" s="103">
        <f t="shared" si="377"/>
        <v>0</v>
      </c>
      <c r="DL143" s="103">
        <f t="shared" si="377"/>
        <v>0</v>
      </c>
      <c r="DM143" s="103">
        <f t="shared" si="377"/>
        <v>0</v>
      </c>
      <c r="DN143" s="103">
        <f t="shared" si="377"/>
        <v>0</v>
      </c>
      <c r="DO143" s="103">
        <f t="shared" si="377"/>
        <v>0</v>
      </c>
      <c r="DP143" s="103">
        <f t="shared" si="377"/>
        <v>0</v>
      </c>
      <c r="DQ143" s="103">
        <f t="shared" si="377"/>
        <v>0</v>
      </c>
      <c r="DR143" s="103">
        <f t="shared" si="377"/>
        <v>0</v>
      </c>
      <c r="DS143" s="103">
        <f t="shared" si="377"/>
        <v>0</v>
      </c>
      <c r="DT143" s="103">
        <f t="shared" si="377"/>
        <v>0</v>
      </c>
      <c r="DU143" s="103">
        <f t="shared" si="377"/>
        <v>0</v>
      </c>
      <c r="DV143" s="103">
        <f t="shared" si="377"/>
        <v>0</v>
      </c>
      <c r="DW143" s="103">
        <f t="shared" si="377"/>
        <v>0</v>
      </c>
      <c r="DX143" s="103">
        <f t="shared" si="377"/>
        <v>0</v>
      </c>
      <c r="DY143" s="103">
        <f t="shared" si="377"/>
        <v>19756.93</v>
      </c>
      <c r="DZ143" s="103">
        <f t="shared" si="377"/>
        <v>0</v>
      </c>
      <c r="EA143" s="103">
        <f t="shared" si="377"/>
        <v>0</v>
      </c>
      <c r="EB143" s="103">
        <f t="shared" si="377"/>
        <v>0</v>
      </c>
      <c r="EC143" s="103">
        <f t="shared" si="377"/>
        <v>0</v>
      </c>
      <c r="ED143" s="103">
        <f t="shared" si="377"/>
        <v>0</v>
      </c>
      <c r="EE143" s="103">
        <f t="shared" si="377"/>
        <v>0</v>
      </c>
      <c r="EF143" s="103">
        <f t="shared" si="377"/>
        <v>0</v>
      </c>
      <c r="EG143" s="103">
        <f t="shared" si="377"/>
        <v>0</v>
      </c>
      <c r="EH143" s="103">
        <f t="shared" si="377"/>
        <v>0</v>
      </c>
      <c r="EI143" s="103">
        <f t="shared" si="377"/>
        <v>0</v>
      </c>
      <c r="EJ143" s="103">
        <f t="shared" si="377"/>
        <v>0</v>
      </c>
      <c r="EK143" s="103">
        <f t="shared" si="377"/>
        <v>0</v>
      </c>
      <c r="EL143" s="103">
        <f t="shared" si="377"/>
        <v>0</v>
      </c>
      <c r="EM143" s="103">
        <f t="shared" si="377"/>
        <v>0</v>
      </c>
      <c r="EN143" s="103">
        <f t="shared" si="377"/>
        <v>120</v>
      </c>
      <c r="EO143" s="103">
        <f t="shared" si="377"/>
        <v>10278.58</v>
      </c>
      <c r="EP143" s="103">
        <f t="shared" si="377"/>
        <v>0</v>
      </c>
      <c r="EQ143" s="103">
        <f t="shared" si="377"/>
        <v>0</v>
      </c>
      <c r="ER143" s="103">
        <f t="shared" si="377"/>
        <v>0</v>
      </c>
      <c r="ES143" s="103">
        <f t="shared" si="377"/>
        <v>0</v>
      </c>
      <c r="ET143" s="103">
        <f t="shared" ref="ET143:FR143" si="378">SUM(ET138:ET142)</f>
        <v>0</v>
      </c>
      <c r="EU143" s="103">
        <f t="shared" si="378"/>
        <v>0</v>
      </c>
      <c r="EV143" s="103">
        <f t="shared" si="378"/>
        <v>56173.259999999995</v>
      </c>
      <c r="EW143" s="103">
        <f t="shared" si="378"/>
        <v>0</v>
      </c>
      <c r="EX143" s="103">
        <f t="shared" si="378"/>
        <v>0</v>
      </c>
      <c r="EY143" s="103">
        <f t="shared" si="378"/>
        <v>0</v>
      </c>
      <c r="EZ143" s="103">
        <f t="shared" si="378"/>
        <v>0</v>
      </c>
      <c r="FA143" s="103">
        <f t="shared" si="378"/>
        <v>0</v>
      </c>
      <c r="FB143" s="103">
        <f t="shared" si="378"/>
        <v>0</v>
      </c>
      <c r="FC143" s="103">
        <f t="shared" si="378"/>
        <v>0</v>
      </c>
      <c r="FD143" s="103">
        <f t="shared" si="378"/>
        <v>0</v>
      </c>
      <c r="FE143" s="103">
        <f t="shared" si="378"/>
        <v>0</v>
      </c>
      <c r="FF143" s="103">
        <f t="shared" si="378"/>
        <v>0</v>
      </c>
      <c r="FG143" s="103">
        <f t="shared" si="378"/>
        <v>0</v>
      </c>
      <c r="FH143" s="103">
        <f t="shared" si="378"/>
        <v>0</v>
      </c>
      <c r="FI143" s="103">
        <f t="shared" si="378"/>
        <v>0</v>
      </c>
      <c r="FJ143" s="103">
        <f t="shared" si="378"/>
        <v>0</v>
      </c>
      <c r="FK143" s="103">
        <f t="shared" si="378"/>
        <v>0</v>
      </c>
      <c r="FL143" s="103">
        <f t="shared" si="378"/>
        <v>0</v>
      </c>
      <c r="FM143" s="103">
        <f t="shared" si="378"/>
        <v>0</v>
      </c>
      <c r="FN143" s="103">
        <f t="shared" si="378"/>
        <v>0</v>
      </c>
      <c r="FO143" s="103">
        <f t="shared" si="378"/>
        <v>0</v>
      </c>
      <c r="FP143" s="103">
        <f t="shared" si="378"/>
        <v>0</v>
      </c>
      <c r="FQ143" s="103">
        <f t="shared" si="378"/>
        <v>0</v>
      </c>
      <c r="FR143" s="103">
        <f t="shared" si="378"/>
        <v>58506.729999999996</v>
      </c>
      <c r="FS143" s="103">
        <f>SUM(FS138:FS142)</f>
        <v>2286718.33</v>
      </c>
      <c r="FT143" s="71">
        <f t="shared" si="367"/>
        <v>6.3294267299265808E-2</v>
      </c>
      <c r="FU143" s="106">
        <f t="shared" si="368"/>
        <v>791.60810399141485</v>
      </c>
      <c r="FV143" s="103">
        <f t="shared" ref="FV143:GU143" si="379">SUM(FV138:FV142)</f>
        <v>0</v>
      </c>
      <c r="FW143" s="103">
        <f t="shared" si="379"/>
        <v>0</v>
      </c>
      <c r="FX143" s="103">
        <f t="shared" si="379"/>
        <v>0</v>
      </c>
      <c r="FY143" s="103">
        <f t="shared" si="379"/>
        <v>0</v>
      </c>
      <c r="FZ143" s="103">
        <f t="shared" si="379"/>
        <v>0</v>
      </c>
      <c r="GA143" s="103">
        <f t="shared" si="379"/>
        <v>0</v>
      </c>
      <c r="GB143" s="103">
        <f t="shared" si="379"/>
        <v>11596.45</v>
      </c>
      <c r="GC143" s="103">
        <f t="shared" si="379"/>
        <v>0</v>
      </c>
      <c r="GD143" s="103">
        <f t="shared" si="379"/>
        <v>184821.05</v>
      </c>
      <c r="GE143" s="103">
        <f t="shared" si="379"/>
        <v>46969.899999999994</v>
      </c>
      <c r="GF143" s="103">
        <f t="shared" si="379"/>
        <v>4805</v>
      </c>
      <c r="GG143" s="103">
        <f t="shared" si="379"/>
        <v>0</v>
      </c>
      <c r="GH143" s="103">
        <f t="shared" si="379"/>
        <v>0</v>
      </c>
      <c r="GI143" s="103">
        <f t="shared" si="379"/>
        <v>0</v>
      </c>
      <c r="GJ143" s="103">
        <f t="shared" si="379"/>
        <v>0</v>
      </c>
      <c r="GK143" s="103">
        <f t="shared" si="379"/>
        <v>9329.27</v>
      </c>
      <c r="GL143" s="103">
        <f t="shared" si="379"/>
        <v>0</v>
      </c>
      <c r="GM143" s="103">
        <f t="shared" si="379"/>
        <v>0</v>
      </c>
      <c r="GN143" s="103">
        <f t="shared" si="379"/>
        <v>0</v>
      </c>
      <c r="GO143" s="103">
        <f t="shared" si="379"/>
        <v>0</v>
      </c>
      <c r="GP143" s="103">
        <f t="shared" si="379"/>
        <v>0</v>
      </c>
      <c r="GQ143" s="103">
        <f t="shared" si="379"/>
        <v>0</v>
      </c>
      <c r="GR143" s="103">
        <f t="shared" si="379"/>
        <v>0</v>
      </c>
      <c r="GS143" s="103">
        <f t="shared" si="379"/>
        <v>0</v>
      </c>
      <c r="GT143" s="103">
        <f t="shared" si="379"/>
        <v>273289.24</v>
      </c>
      <c r="GU143" s="103">
        <f t="shared" si="379"/>
        <v>530810.91</v>
      </c>
      <c r="GV143" s="71">
        <f>GU143/E143</f>
        <v>1.4692359431476865E-2</v>
      </c>
      <c r="GW143" s="127">
        <f t="shared" si="370"/>
        <v>183.75425277806627</v>
      </c>
    </row>
    <row r="144" spans="1:222" ht="4.5" customHeight="1" x14ac:dyDescent="0.2">
      <c r="B144" s="87"/>
      <c r="C144" s="100"/>
      <c r="D144" s="120"/>
      <c r="E144" s="121"/>
      <c r="F144" s="81"/>
      <c r="G144" s="81"/>
      <c r="H144" s="81"/>
      <c r="I144" s="81"/>
      <c r="J144" s="81"/>
      <c r="K144" s="81"/>
      <c r="L144" s="81"/>
      <c r="M144" s="81"/>
      <c r="N144" s="81"/>
      <c r="O144" s="92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92"/>
      <c r="AO144" s="81"/>
      <c r="AP144" s="81"/>
      <c r="AQ144" s="81"/>
      <c r="AR144" s="81"/>
      <c r="AS144" s="81"/>
      <c r="AT144" s="81"/>
      <c r="AU144" s="81"/>
      <c r="AV144" s="92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1"/>
      <c r="BO144" s="81"/>
      <c r="BP144" s="81"/>
      <c r="BQ144" s="81"/>
      <c r="BR144" s="81"/>
      <c r="BS144" s="81"/>
      <c r="BT144" s="81"/>
      <c r="BU144" s="81"/>
      <c r="BV144" s="81"/>
      <c r="BW144" s="92"/>
      <c r="BX144" s="81"/>
      <c r="BY144" s="81"/>
      <c r="BZ144" s="81"/>
      <c r="CA144" s="81"/>
      <c r="CB144" s="81"/>
      <c r="CC144" s="81"/>
      <c r="CD144" s="81"/>
      <c r="CE144" s="81"/>
      <c r="CF144" s="92"/>
      <c r="CG144" s="81"/>
      <c r="CH144" s="81"/>
      <c r="CI144" s="81"/>
      <c r="CJ144" s="81"/>
      <c r="CK144" s="81"/>
      <c r="CL144" s="81"/>
      <c r="CM144" s="81"/>
      <c r="CN144" s="81"/>
      <c r="CO144" s="81"/>
      <c r="CP144" s="81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1"/>
      <c r="DH144" s="81"/>
      <c r="DI144" s="81"/>
      <c r="DJ144" s="81"/>
      <c r="DK144" s="81"/>
      <c r="DL144" s="81"/>
      <c r="DM144" s="81"/>
      <c r="DN144" s="81"/>
      <c r="DO144" s="81"/>
      <c r="DP144" s="81"/>
      <c r="DQ144" s="81"/>
      <c r="DR144" s="81"/>
      <c r="DS144" s="81"/>
      <c r="DT144" s="81"/>
      <c r="DU144" s="81"/>
      <c r="DV144" s="81"/>
      <c r="DW144" s="81"/>
      <c r="DX144" s="81"/>
      <c r="DY144" s="81"/>
      <c r="DZ144" s="81"/>
      <c r="EA144" s="81"/>
      <c r="EB144" s="81"/>
      <c r="EC144" s="81"/>
      <c r="ED144" s="81"/>
      <c r="EE144" s="81"/>
      <c r="EF144" s="81"/>
      <c r="EG144" s="81"/>
      <c r="EH144" s="81"/>
      <c r="EI144" s="81"/>
      <c r="EJ144" s="81"/>
      <c r="EK144" s="81"/>
      <c r="EL144" s="81"/>
      <c r="EM144" s="81"/>
      <c r="EN144" s="81"/>
      <c r="EO144" s="81"/>
      <c r="EP144" s="81"/>
      <c r="EQ144" s="81"/>
      <c r="ER144" s="81"/>
      <c r="ES144" s="81"/>
      <c r="ET144" s="81"/>
      <c r="EU144" s="81"/>
      <c r="EV144" s="81"/>
      <c r="EW144" s="81"/>
      <c r="EX144" s="81"/>
      <c r="EY144" s="81"/>
      <c r="EZ144" s="81"/>
      <c r="FA144" s="81"/>
      <c r="FB144" s="81"/>
      <c r="FC144" s="81"/>
      <c r="FD144" s="81"/>
      <c r="FE144" s="81"/>
      <c r="FF144" s="81"/>
      <c r="FG144" s="81"/>
      <c r="FH144" s="81"/>
      <c r="FI144" s="81"/>
      <c r="FJ144" s="81"/>
      <c r="FK144" s="81"/>
      <c r="FL144" s="81"/>
      <c r="FM144" s="81"/>
      <c r="FN144" s="81"/>
      <c r="FO144" s="81"/>
      <c r="FP144" s="81"/>
      <c r="FQ144" s="81"/>
      <c r="FR144" s="81"/>
      <c r="FS144" s="77"/>
      <c r="FT144" s="77"/>
      <c r="FU144" s="77"/>
      <c r="FV144" s="77"/>
      <c r="FW144" s="77"/>
      <c r="FX144" s="77"/>
      <c r="FY144" s="77"/>
      <c r="FZ144" s="77"/>
      <c r="GA144" s="77"/>
      <c r="GB144" s="77"/>
      <c r="GC144" s="77"/>
      <c r="GD144" s="77"/>
      <c r="GE144" s="77"/>
      <c r="GF144" s="77"/>
      <c r="GG144" s="77"/>
      <c r="GH144" s="77"/>
      <c r="GI144" s="77"/>
      <c r="GJ144" s="77"/>
      <c r="GK144" s="77"/>
      <c r="GL144" s="77"/>
      <c r="GM144" s="77"/>
      <c r="GN144" s="77"/>
      <c r="GO144" s="77"/>
      <c r="GP144" s="77"/>
      <c r="GQ144" s="77"/>
      <c r="GR144" s="77"/>
      <c r="GS144" s="77"/>
      <c r="GT144" s="77"/>
      <c r="GU144" s="77"/>
      <c r="GV144" s="77"/>
      <c r="GW144" s="108"/>
    </row>
    <row r="145" spans="1:222" ht="12.75" x14ac:dyDescent="0.2">
      <c r="A145" s="99" t="s">
        <v>369</v>
      </c>
      <c r="B145" s="87"/>
      <c r="C145" s="100"/>
      <c r="D145" s="120"/>
      <c r="E145" s="121"/>
      <c r="F145" s="81"/>
      <c r="G145" s="81"/>
      <c r="H145" s="81"/>
      <c r="I145" s="81"/>
      <c r="J145" s="81"/>
      <c r="K145" s="81"/>
      <c r="L145" s="81"/>
      <c r="M145" s="81"/>
      <c r="N145" s="81"/>
      <c r="O145" s="92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92"/>
      <c r="AO145" s="81"/>
      <c r="AP145" s="81"/>
      <c r="AQ145" s="81"/>
      <c r="AR145" s="81"/>
      <c r="AS145" s="81"/>
      <c r="AT145" s="81"/>
      <c r="AU145" s="81"/>
      <c r="AV145" s="92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1"/>
      <c r="BO145" s="81"/>
      <c r="BP145" s="81"/>
      <c r="BQ145" s="81"/>
      <c r="BR145" s="81"/>
      <c r="BS145" s="81"/>
      <c r="BT145" s="81"/>
      <c r="BU145" s="81"/>
      <c r="BV145" s="81"/>
      <c r="BW145" s="92"/>
      <c r="BX145" s="81"/>
      <c r="BY145" s="81"/>
      <c r="BZ145" s="81"/>
      <c r="CA145" s="81"/>
      <c r="CB145" s="81"/>
      <c r="CC145" s="81"/>
      <c r="CD145" s="81"/>
      <c r="CE145" s="81"/>
      <c r="CF145" s="92"/>
      <c r="CG145" s="81"/>
      <c r="CH145" s="81"/>
      <c r="CI145" s="81"/>
      <c r="CJ145" s="81"/>
      <c r="CK145" s="81"/>
      <c r="CL145" s="81"/>
      <c r="CM145" s="81"/>
      <c r="CN145" s="81"/>
      <c r="CO145" s="81"/>
      <c r="CP145" s="81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1"/>
      <c r="DH145" s="81"/>
      <c r="DI145" s="81"/>
      <c r="DJ145" s="81"/>
      <c r="DK145" s="81"/>
      <c r="DL145" s="81"/>
      <c r="DM145" s="81"/>
      <c r="DN145" s="81"/>
      <c r="DO145" s="81"/>
      <c r="DP145" s="81"/>
      <c r="DQ145" s="81"/>
      <c r="DR145" s="81"/>
      <c r="DS145" s="81"/>
      <c r="DT145" s="81"/>
      <c r="DU145" s="81"/>
      <c r="DV145" s="81"/>
      <c r="DW145" s="81"/>
      <c r="DX145" s="81"/>
      <c r="DY145" s="81"/>
      <c r="DZ145" s="81"/>
      <c r="EA145" s="81"/>
      <c r="EB145" s="81"/>
      <c r="EC145" s="81"/>
      <c r="ED145" s="81"/>
      <c r="EE145" s="81"/>
      <c r="EF145" s="81"/>
      <c r="EG145" s="81"/>
      <c r="EH145" s="81"/>
      <c r="EI145" s="81"/>
      <c r="EJ145" s="81"/>
      <c r="EK145" s="81"/>
      <c r="EL145" s="81"/>
      <c r="EM145" s="81"/>
      <c r="EN145" s="81"/>
      <c r="EO145" s="81"/>
      <c r="EP145" s="81"/>
      <c r="EQ145" s="81"/>
      <c r="ER145" s="81"/>
      <c r="ES145" s="81"/>
      <c r="ET145" s="81"/>
      <c r="EU145" s="81"/>
      <c r="EV145" s="81"/>
      <c r="EW145" s="81"/>
      <c r="EX145" s="81"/>
      <c r="EY145" s="81"/>
      <c r="EZ145" s="81"/>
      <c r="FA145" s="81"/>
      <c r="FB145" s="81"/>
      <c r="FC145" s="81"/>
      <c r="FD145" s="81"/>
      <c r="FE145" s="81"/>
      <c r="FF145" s="81"/>
      <c r="FG145" s="81"/>
      <c r="FH145" s="81"/>
      <c r="FI145" s="81"/>
      <c r="FJ145" s="81"/>
      <c r="FK145" s="81"/>
      <c r="FL145" s="81"/>
      <c r="FM145" s="81"/>
      <c r="FN145" s="81"/>
      <c r="FO145" s="81"/>
      <c r="FP145" s="81"/>
      <c r="FQ145" s="81"/>
      <c r="FR145" s="81"/>
      <c r="FS145" s="77"/>
      <c r="FT145" s="77"/>
      <c r="FU145" s="77"/>
      <c r="FV145" s="77"/>
      <c r="FW145" s="77"/>
      <c r="FX145" s="77"/>
      <c r="FY145" s="77"/>
      <c r="FZ145" s="77"/>
      <c r="GA145" s="77"/>
      <c r="GB145" s="77"/>
      <c r="GC145" s="77"/>
      <c r="GD145" s="77"/>
      <c r="GE145" s="77"/>
      <c r="GF145" s="77"/>
      <c r="GG145" s="77"/>
      <c r="GH145" s="77"/>
      <c r="GI145" s="77"/>
      <c r="GJ145" s="77"/>
      <c r="GK145" s="77"/>
      <c r="GL145" s="77"/>
      <c r="GM145" s="77"/>
      <c r="GN145" s="77"/>
      <c r="GO145" s="77"/>
      <c r="GP145" s="77"/>
      <c r="GQ145" s="77"/>
      <c r="GR145" s="77"/>
      <c r="GS145" s="77"/>
      <c r="GT145" s="77"/>
      <c r="GU145" s="77"/>
      <c r="GV145" s="77"/>
      <c r="GW145" s="108"/>
    </row>
    <row r="146" spans="1:222" x14ac:dyDescent="0.2">
      <c r="B146" s="87" t="s">
        <v>370</v>
      </c>
      <c r="C146" s="87" t="s">
        <v>371</v>
      </c>
      <c r="D146" s="88">
        <f>IF(ISNA(VLOOKUP($B146,'[2]1516 enrollment_Rev_Exp by size'!$A$6:$C$325,3,FALSE)),"",VLOOKUP($B146,'[2]1516 enrollment_Rev_Exp by size'!$A$6:$C$325,3,FALSE))</f>
        <v>51908.91</v>
      </c>
      <c r="E146" s="89">
        <v>723676132.88</v>
      </c>
      <c r="F146" s="67">
        <f t="shared" ref="F146:F166" si="380">N146+AM146+AU146+BV146+CE146+FS146+GU146</f>
        <v>723676132.88</v>
      </c>
      <c r="G146" s="67">
        <f t="shared" ref="G146:G166" si="381">F146-E146</f>
        <v>0</v>
      </c>
      <c r="H146" s="90">
        <f>IF(ISNA(VLOOKUP($B146,'[2]1516 Exp_Rev Access'!$F$7:$FS$310,2,FALSE)),"",VLOOKUP($B146,'[2]1516 Exp_Rev Access'!$F$7:$FS$310,2,FALSE))</f>
        <v>190425327.28</v>
      </c>
      <c r="I146" s="90">
        <f>IF(ISNA(VLOOKUP($B146,'[2]1516 Exp_Rev Access'!$F$7:$FS$310,3,FALSE)),"",VLOOKUP($B146,'[2]1516 Exp_Rev Access'!$F$7:$FS$310,3,FALSE))</f>
        <v>0</v>
      </c>
      <c r="J146" s="90">
        <f>IF(ISNA(VLOOKUP($B146,'[2]1516 Exp_Rev Access'!$F$7:$FS$310,4,FALSE)),"",VLOOKUP($B146,'[2]1516 Exp_Rev Access'!$F$7:$FS$310,4,FALSE))</f>
        <v>0</v>
      </c>
      <c r="K146" s="90">
        <f>IF(ISNA(VLOOKUP($B146,'[2]1516 Exp_Rev Access'!$F$7:$FS$310,5,FALSE)),"-",VLOOKUP($B146,'[2]1516 Exp_Rev Access'!$F$7:$FS$310,5,FALSE))</f>
        <v>0</v>
      </c>
      <c r="L146" s="90">
        <f>IF(ISNA(VLOOKUP($B146,'[2]1516 Exp_Rev Access'!$F$7:$FS$310,6,FALSE)),"",VLOOKUP($B146,'[2]1516 Exp_Rev Access'!$F$7:$FS$310,6,FALSE))</f>
        <v>0</v>
      </c>
      <c r="M146" s="90">
        <f>IF(ISNA(VLOOKUP($B146,'[2]1516 Exp_Rev Access'!$F$7:$FS$310,7,FALSE)),"",VLOOKUP($B146,'[2]1516 Exp_Rev Access'!$F$7:$FS$310,7,FALSE))</f>
        <v>0</v>
      </c>
      <c r="N146" s="53">
        <f t="shared" ref="N146:N166" si="382">SUM(H146:M146)</f>
        <v>190425327.28</v>
      </c>
      <c r="O146" s="91">
        <f t="shared" ref="O146:O164" si="383">N146/E146</f>
        <v>0.26313611659703073</v>
      </c>
      <c r="P146" s="53">
        <f t="shared" ref="P146:P164" si="384">N146/D146</f>
        <v>3668.4516642711237</v>
      </c>
      <c r="Q146" s="90">
        <f>IF(ISNA(VLOOKUP($B146,'[2]1516 Exp_Rev Access'!$F$7:$FS$310,8,FALSE)),"",VLOOKUP($B146,'[2]1516 Exp_Rev Access'!$F$7:$FS$310,8,FALSE))</f>
        <v>6277047.1500000004</v>
      </c>
      <c r="R146" s="90">
        <f>IF(ISNA(VLOOKUP($B146,'[2]1516 Exp_Rev Access'!$F$7:$FS$310,9,FALSE)),"",VLOOKUP($B146,'[2]1516 Exp_Rev Access'!$F$7:$FS$310,9,FALSE))</f>
        <v>0</v>
      </c>
      <c r="S146" s="90">
        <f>IF(ISNA(VLOOKUP($B146,'[2]1516 Exp_Rev Access'!$F$7:$FS$310,10,FALSE)),"",VLOOKUP($B146,'[2]1516 Exp_Rev Access'!$F$7:$FS$310,10,FALSE))</f>
        <v>0</v>
      </c>
      <c r="T146" s="90">
        <f>IF(ISNA(VLOOKUP($B146,'[2]1516 Exp_Rev Access'!$F$7:$FS$310,11,FALSE)),"",VLOOKUP($B146,'[2]1516 Exp_Rev Access'!$F$7:$FS$310,11,FALSE))</f>
        <v>0</v>
      </c>
      <c r="U146" s="90">
        <f>IF(ISNA(VLOOKUP($B146,'[2]1516 Exp_Rev Access'!$F$7:$FS$310,12,FALSE)),"",VLOOKUP($B146,'[2]1516 Exp_Rev Access'!$F$7:$FS$310,12,FALSE))</f>
        <v>0</v>
      </c>
      <c r="V146" s="90">
        <f>IF(ISNA(VLOOKUP($B146,'[2]1516 Exp_Rev Access'!$F$7:$FS$310,13,FALSE)),"",VLOOKUP($B146,'[2]1516 Exp_Rev Access'!$F$7:$FS$310,13,FALSE))</f>
        <v>0</v>
      </c>
      <c r="W146" s="90">
        <f>IF(ISNA(VLOOKUP($B146,'[2]1516 Exp_Rev Access'!$F$7:$FS$310,14,FALSE)),"",VLOOKUP($B146,'[2]1516 Exp_Rev Access'!$F$7:$FS$310,14,FALSE))</f>
        <v>0</v>
      </c>
      <c r="X146" s="90">
        <f>IF(ISNA(VLOOKUP($B146,'[2]1516 Exp_Rev Access'!$F$7:$FS$310,15,FALSE)),"",VLOOKUP($B146,'[2]1516 Exp_Rev Access'!$F$7:$FS$310,15,FALSE))</f>
        <v>0</v>
      </c>
      <c r="Y146" s="90">
        <f>IF(ISNA(VLOOKUP($B146,'[2]1516 Exp_Rev Access'!$F$7:$FS$310,16,FALSE)),"",VLOOKUP($B146,'[2]1516 Exp_Rev Access'!$F$7:$FS$310,16,FALSE))</f>
        <v>3028.38</v>
      </c>
      <c r="Z146" s="90">
        <f>IF(ISNA(VLOOKUP($B146,'[2]1516 Exp_Rev Access'!$F$7:$FS$310,17,FALSE)),"",VLOOKUP($B146,'[2]1516 Exp_Rev Access'!$F$7:$FS$310,17,FALSE))</f>
        <v>0</v>
      </c>
      <c r="AA146" s="90">
        <f>IF(ISNA(VLOOKUP($B146,'[2]1516 Exp_Rev Access'!$F$7:$FS$310,18,FALSE)),"",VLOOKUP($B146,'[2]1516 Exp_Rev Access'!$F$7:$FS$310,18,FALSE))</f>
        <v>0</v>
      </c>
      <c r="AB146" s="90">
        <f>IF(ISNA(VLOOKUP($B146,'[2]1516 Exp_Rev Access'!$F$7:$FS$310,19,FALSE)),"",VLOOKUP($B146,'[2]1516 Exp_Rev Access'!$F$7:$FS$310,19,FALSE))</f>
        <v>0</v>
      </c>
      <c r="AC146" s="90">
        <f>IF(ISNA(VLOOKUP($B146,'[2]1516 Exp_Rev Access'!$F$7:$FS$310,20,FALSE)),"",VLOOKUP($B146,'[2]1516 Exp_Rev Access'!$F$7:$FS$310,20,FALSE))</f>
        <v>0</v>
      </c>
      <c r="AD146" s="90">
        <f>IF(ISNA(VLOOKUP($B146,'[2]1516 Exp_Rev Access'!$F$7:$FS$310,21,FALSE)),"",VLOOKUP($B146,'[2]1516 Exp_Rev Access'!$F$7:$FS$310,21,FALSE))</f>
        <v>3362594.1</v>
      </c>
      <c r="AE146" s="90">
        <f>IF(ISNA(VLOOKUP($B146,'[2]1516 Exp_Rev Access'!$F$7:$FS$310,22,FALSE)),"",VLOOKUP($B146,'[2]1516 Exp_Rev Access'!$F$7:$FS$310,22,FALSE))</f>
        <v>698011.56</v>
      </c>
      <c r="AF146" s="90">
        <f>IF(ISNA(VLOOKUP($B146,'[2]1516 Exp_Rev Access'!$F$7:$FS$310,23,FALSE)),"",VLOOKUP($B146,'[2]1516 Exp_Rev Access'!$F$7:$FS$310,23,FALSE))</f>
        <v>0</v>
      </c>
      <c r="AG146" s="90">
        <f>IF(ISNA(VLOOKUP($B146,'[2]1516 Exp_Rev Access'!$F$7:$FS$310,24,FALSE)),"",VLOOKUP($B146,'[2]1516 Exp_Rev Access'!$F$7:$FS$310,24,FALSE))</f>
        <v>6250768.4299999997</v>
      </c>
      <c r="AH146" s="90">
        <f>IF(ISNA(VLOOKUP($B146,'[2]1516 Exp_Rev Access'!$F$7:$FS$310,25,FALSE)),"",VLOOKUP($B146,'[2]1516 Exp_Rev Access'!$F$7:$FS$310,25,FALSE))</f>
        <v>49346.89</v>
      </c>
      <c r="AI146" s="90">
        <f>IF(ISNA(VLOOKUP($B146,'[2]1516 Exp_Rev Access'!$F$7:$FS$310,26,FALSE)),"",VLOOKUP($B146,'[2]1516 Exp_Rev Access'!$F$7:$FS$310,26,FALSE))</f>
        <v>3371087.34</v>
      </c>
      <c r="AJ146" s="90">
        <f>IF(ISNA(VLOOKUP($B146,'[2]1516 Exp_Rev Access'!$F$7:$FS$310,27,FALSE)),"",VLOOKUP($B146,'[2]1516 Exp_Rev Access'!$F$7:$FS$310,27,FALSE))</f>
        <v>7124.98</v>
      </c>
      <c r="AK146" s="90">
        <f>IF(ISNA(VLOOKUP($B146,'[2]1516 Exp_Rev Access'!$F$7:$FS$310,28,FALSE)),"",VLOOKUP($B146,'[2]1516 Exp_Rev Access'!$F$7:$FS$310,28,FALSE))</f>
        <v>8617544.0399999991</v>
      </c>
      <c r="AL146" s="90">
        <f>IF(ISNA(VLOOKUP($B146,'[2]1516 Exp_Rev Access'!$F$7:$FS$310,29,FALSE)),"",VLOOKUP($B146,'[2]1516 Exp_Rev Access'!$F$7:$FS$310,29,FALSE))</f>
        <v>581749.48</v>
      </c>
      <c r="AM146" s="53">
        <f t="shared" ref="AM146:AM164" si="385">SUM(Q146:AL146)</f>
        <v>29218302.350000001</v>
      </c>
      <c r="AN146" s="92">
        <f t="shared" ref="AN146:AN167" si="386">AM146/E146</f>
        <v>4.0374832086447959E-2</v>
      </c>
      <c r="AO146" s="68">
        <f t="shared" ref="AO146:AO167" si="387">AM146/D146</f>
        <v>562.87643778303186</v>
      </c>
      <c r="AP146" s="90">
        <f>IF(ISNA(VLOOKUP($B146,'[2]1516 Exp_Rev Access'!$F$7:$FS$310,30,FALSE)),"",VLOOKUP($B146,'[2]1516 Exp_Rev Access'!$F$7:$FS$310,30,FALSE))</f>
        <v>311845321.39999998</v>
      </c>
      <c r="AQ146" s="90">
        <f>IF(ISNA(VLOOKUP($B146,'[2]1516 Exp_Rev Access'!$F$7:$FS$310,31,FALSE)),"",VLOOKUP($B146,'[2]1516 Exp_Rev Access'!$F$7:$FS$310,31,FALSE))</f>
        <v>9387758.4100000001</v>
      </c>
      <c r="AR146" s="90">
        <f>IF(ISNA(VLOOKUP($B146,'[2]1516 Exp_Rev Access'!$F$7:$FS$310,32,FALSE)),"",VLOOKUP($B146,'[2]1516 Exp_Rev Access'!$F$7:$FS$310,32,FALSE))</f>
        <v>0</v>
      </c>
      <c r="AS146" s="90">
        <f>IF(ISNA(VLOOKUP($B146,'[2]1516 Exp_Rev Access'!$F$7:$FS$310,33,FALSE)),"",VLOOKUP($B146,'[2]1516 Exp_Rev Access'!$F$7:$FS$310,33,FALSE))</f>
        <v>0</v>
      </c>
      <c r="AT146" s="90">
        <f>IF(ISNA(VLOOKUP($B146,'[2]1516 Exp_Rev Access'!$F$7:$FS$310,34,FALSE)),"",VLOOKUP($B146,'[2]1516 Exp_Rev Access'!$F$7:$FS$310,34,FALSE))</f>
        <v>0</v>
      </c>
      <c r="AU146" s="53">
        <f t="shared" ref="AU146:AU166" si="388">SUM(AP146:AT146)</f>
        <v>321233079.81</v>
      </c>
      <c r="AV146" s="93">
        <f t="shared" ref="AV146:AV167" si="389">AU146/E146</f>
        <v>0.44389066491884277</v>
      </c>
      <c r="AW146" s="53">
        <f t="shared" ref="AW146:AW167" si="390">AU146/D146</f>
        <v>6188.399637172115</v>
      </c>
      <c r="AX146" s="90">
        <f>IF(ISNA(VLOOKUP($B146,'[2]1516 Exp_Rev Access'!$F$7:$FS$310,35,FALSE)),"",VLOOKUP($B146,'[2]1516 Exp_Rev Access'!$F$7:$FS$310,35,FALSE))</f>
        <v>813.3</v>
      </c>
      <c r="AY146" s="90">
        <f>IF(ISNA(VLOOKUP($B146,'[2]1516 Exp_Rev Access'!$F$7:$FS$310,36,FALSE)),"",VLOOKUP($B146,'[2]1516 Exp_Rev Access'!$F$7:$FS$310,36,FALSE))</f>
        <v>42605456.710000001</v>
      </c>
      <c r="AZ146" s="90">
        <f>IF(ISNA(VLOOKUP($B146,'[2]1516 Exp_Rev Access'!$F$7:$FS$310,37,FALSE)),"",VLOOKUP($B146,'[2]1516 Exp_Rev Access'!$F$7:$FS$310,37,FALSE))</f>
        <v>2754401.5</v>
      </c>
      <c r="BA146" s="90">
        <f>IF(ISNA(VLOOKUP($B146,'[2]1516 Exp_Rev Access'!$F$7:$FS$310,38,FALSE)),"",VLOOKUP($B146,'[2]1516 Exp_Rev Access'!$F$7:$FS$310,38,FALSE))</f>
        <v>0</v>
      </c>
      <c r="BB146" s="90">
        <f>IF(ISNA(VLOOKUP($B146,'[2]1516 Exp_Rev Access'!$F$7:$FS$310,39,FALSE)),"",VLOOKUP($B146,'[2]1516 Exp_Rev Access'!$F$7:$FS$310,39,FALSE))</f>
        <v>0</v>
      </c>
      <c r="BC146" s="90">
        <f>IF(ISNA(VLOOKUP($B146,'[2]1516 Exp_Rev Access'!$F$7:$FS$310,40,FALSE)),"",VLOOKUP($B146,'[2]1516 Exp_Rev Access'!$F$7:$FS$310,40,FALSE))</f>
        <v>8312273.6799999997</v>
      </c>
      <c r="BD146" s="90">
        <f>IF(ISNA(VLOOKUP($B146,'[2]1516 Exp_Rev Access'!$F$7:$FS$310,41,FALSE)),"",VLOOKUP($B146,'[2]1516 Exp_Rev Access'!$F$7:$FS$310,41,FALSE))</f>
        <v>804509.48</v>
      </c>
      <c r="BE146" s="90">
        <f>IF(ISNA(VLOOKUP($B146,'[2]1516 Exp_Rev Access'!$F$7:$FS$310,42,FALSE)),"",VLOOKUP($B146,'[2]1516 Exp_Rev Access'!$F$7:$FS$310,42,FALSE))</f>
        <v>3375870.12</v>
      </c>
      <c r="BF146" s="90">
        <f>IF(ISNA(VLOOKUP($B146,'[2]1516 Exp_Rev Access'!$F$7:$FS$310,43,FALSE)),"",VLOOKUP($B146,'[2]1516 Exp_Rev Access'!$F$7:$FS$310,43,FALSE))</f>
        <v>0</v>
      </c>
      <c r="BG146" s="90">
        <f>IF(ISNA(VLOOKUP($B146,'[2]1516 Exp_Rev Access'!$F$7:$FS$310,44,FALSE)),"",VLOOKUP($B146,'[2]1516 Exp_Rev Access'!$F$7:$FS$310,44,FALSE))</f>
        <v>6734235.2699999996</v>
      </c>
      <c r="BH146" s="90">
        <f>IF(ISNA(VLOOKUP($B146,'[2]1516 Exp_Rev Access'!$F$7:$FS$310,45,FALSE)),"",VLOOKUP($B146,'[2]1516 Exp_Rev Access'!$F$7:$FS$310,45,FALSE))</f>
        <v>502046.09</v>
      </c>
      <c r="BI146" s="90">
        <f>IF(ISNA(VLOOKUP($B146,'[2]1516 Exp_Rev Access'!$F$7:$FS$310,46,FALSE)),"",VLOOKUP($B146,'[2]1516 Exp_Rev Access'!$F$7:$FS$310,46,FALSE))</f>
        <v>41127.03</v>
      </c>
      <c r="BJ146" s="90">
        <f>IF(ISNA(VLOOKUP($B146,'[2]1516 Exp_Rev Access'!$F$7:$FS$310,47,FALSE)),"",VLOOKUP($B146,'[2]1516 Exp_Rev Access'!$F$7:$FS$310,47,FALSE))</f>
        <v>258625.24</v>
      </c>
      <c r="BK146" s="90">
        <f>IF(ISNA(VLOOKUP($B146,'[2]1516 Exp_Rev Access'!$F$7:$FS$310,48,FALSE)),"",VLOOKUP($B146,'[2]1516 Exp_Rev Access'!$F$7:$FS$310,48,FALSE))</f>
        <v>32005244.25</v>
      </c>
      <c r="BL146" s="90">
        <f>IF(ISNA(VLOOKUP($B146,'[2]1516 Exp_Rev Access'!$F$7:$FS$310,49,FALSE)),"",VLOOKUP($B146,'[2]1516 Exp_Rev Access'!$F$7:$FS$310,49,FALSE))</f>
        <v>46031.07</v>
      </c>
      <c r="BM146" s="90">
        <f>IF(ISNA(VLOOKUP($B146,'[2]1516 Exp_Rev Access'!$F$7:$FS$310,50,FALSE)),"",VLOOKUP($B146,'[2]1516 Exp_Rev Access'!$F$7:$FS$310,50,FALSE))</f>
        <v>47492.01</v>
      </c>
      <c r="BN146" s="90">
        <f>IF(ISNA(VLOOKUP($B146,'[2]1516 Exp_Rev Access'!$F$7:$FS$310,51,FALSE)),"",VLOOKUP($B146,'[2]1516 Exp_Rev Access'!$F$7:$FS$310,51,FALSE))</f>
        <v>0</v>
      </c>
      <c r="BO146" s="90">
        <f>IF(ISNA(VLOOKUP($B146,'[2]1516 Exp_Rev Access'!$F$7:$FS$310,52,FALSE)),"",VLOOKUP($B146,'[2]1516 Exp_Rev Access'!$F$7:$FS$310,52,FALSE))</f>
        <v>0</v>
      </c>
      <c r="BP146" s="90">
        <f>IF(ISNA(VLOOKUP($B146,'[2]1516 Exp_Rev Access'!$F$7:$FS$310,53,FALSE)),"",VLOOKUP($B146,'[2]1516 Exp_Rev Access'!$F$7:$FS$310,53,FALSE))</f>
        <v>0</v>
      </c>
      <c r="BQ146" s="90">
        <f>IF(ISNA(VLOOKUP($B146,'[2]1516 Exp_Rev Access'!$F$7:$FS$310,54,FALSE)),"",VLOOKUP($B146,'[2]1516 Exp_Rev Access'!$F$7:$FS$310,54,FALSE))</f>
        <v>227172.96</v>
      </c>
      <c r="BR146" s="90">
        <f>IF(ISNA(VLOOKUP($B146,'[2]1516 Exp_Rev Access'!$F$7:$FS$310,55,FALSE)),"",VLOOKUP($B146,'[2]1516 Exp_Rev Access'!$F$7:$FS$310,55,FALSE))</f>
        <v>0</v>
      </c>
      <c r="BS146" s="90">
        <f>IF(ISNA(VLOOKUP($B146,'[2]1516 Exp_Rev Access'!$F$7:$FS$310,56,FALSE)),"",VLOOKUP($B146,'[2]1516 Exp_Rev Access'!$F$7:$FS$310,56,FALSE))</f>
        <v>0</v>
      </c>
      <c r="BT146" s="90">
        <f>IF(ISNA(VLOOKUP($B146,'[2]1516 Exp_Rev Access'!$F$7:$FS$310,57,FALSE)),"",VLOOKUP($B146,'[2]1516 Exp_Rev Access'!$F$7:$FS$310,57,FALSE))</f>
        <v>0</v>
      </c>
      <c r="BU146" s="90">
        <f>IF(ISNA(VLOOKUP($B146,'[2]1516 Exp_Rev Access'!$F$7:$FS$310,58,FALSE)),"",VLOOKUP($B146,'[2]1516 Exp_Rev Access'!$F$7:$FS$310,58,FALSE))</f>
        <v>0</v>
      </c>
      <c r="BV146" s="53">
        <f t="shared" ref="BV146:BV166" si="391">SUM(AX146:BU146)</f>
        <v>97715298.709999979</v>
      </c>
      <c r="BW146" s="92">
        <f t="shared" ref="BW146:BW167" si="392">BV146/E146</f>
        <v>0.13502628354084897</v>
      </c>
      <c r="BX146" s="68">
        <f t="shared" ref="BX146:BX167" si="393">BV146/D146</f>
        <v>1882.4378841705591</v>
      </c>
      <c r="BY146" s="90">
        <f>IF(ISNA(VLOOKUP($B146,'[2]1516 Exp_Rev Access'!$F$7:$FS$310,59,FALSE)),"",VLOOKUP($B146,'[2]1516 Exp_Rev Access'!$F$7:$FS$310,59,FALSE))</f>
        <v>0</v>
      </c>
      <c r="BZ146" s="90">
        <f>IF(ISNA(VLOOKUP($B146,'[2]1516 Exp_Rev Access'!$F$7:$FS$310,60,FALSE)),"",VLOOKUP($B146,'[2]1516 Exp_Rev Access'!$F$7:$FS$310,60,FALSE))</f>
        <v>24989.91</v>
      </c>
      <c r="CA146" s="90">
        <f>IF(ISNA(VLOOKUP($B146,'[2]1516 Exp_Rev Access'!$F$7:$FS$310,61,FALSE)),"",VLOOKUP($B146,'[2]1516 Exp_Rev Access'!$F$7:$FS$310,61,FALSE))</f>
        <v>0</v>
      </c>
      <c r="CB146" s="90">
        <f>IF(ISNA(VLOOKUP($B146,'[2]1516 Exp_Rev Access'!$F$7:$FS$310,62,FALSE)),"",VLOOKUP($B146,'[2]1516 Exp_Rev Access'!$F$7:$FS$310,62,FALSE))</f>
        <v>0</v>
      </c>
      <c r="CC146" s="90">
        <f>IF(ISNA(VLOOKUP($B146,'[2]1516 Exp_Rev Access'!$F$7:$FS$310,63,FALSE)),"",VLOOKUP($B146,'[2]1516 Exp_Rev Access'!$F$7:$FS$310,63,FALSE))</f>
        <v>21622.15</v>
      </c>
      <c r="CD146" s="90">
        <f>IF(ISNA(VLOOKUP($B146,'[2]1516 Exp_Rev Access'!$F$7:$FS$310,64,FALSE)),"",VLOOKUP($B146,'[2]1516 Exp_Rev Access'!$F$7:$FS$310,64,FALSE))</f>
        <v>0</v>
      </c>
      <c r="CE146" s="53">
        <f t="shared" ref="CE146:CE166" si="394">SUM(BY146:CD146)</f>
        <v>46612.06</v>
      </c>
      <c r="CF146" s="92">
        <f t="shared" ref="CF146:CF167" si="395">CE146/E146</f>
        <v>6.4410110935258946E-5</v>
      </c>
      <c r="CG146" s="94">
        <f t="shared" ref="CG146:CG167" si="396">CE146/D146</f>
        <v>0.89795875120475455</v>
      </c>
      <c r="CH146" s="90">
        <f>IF(ISNA(VLOOKUP($B146,'[2]1516 Exp_Rev Access'!$F$7:$FS$310,65,FALSE)),"",VLOOKUP($B146,'[2]1516 Exp_Rev Access'!$F$7:$FS$310,65,FALSE))</f>
        <v>18585.38</v>
      </c>
      <c r="CI146" s="90">
        <f>IF(ISNA(VLOOKUP($B146,'[2]1516 Exp_Rev Access'!$F$7:$FS$310,66,FALSE)),"",VLOOKUP($B146,'[2]1516 Exp_Rev Access'!$F$7:$FS$310,66,FALSE))</f>
        <v>0</v>
      </c>
      <c r="CJ146" s="90">
        <f>IF(ISNA(VLOOKUP($B146,'[2]1516 Exp_Rev Access'!$F$7:$FS$310,67,FALSE)),"",VLOOKUP($B146,'[2]1516 Exp_Rev Access'!$F$7:$FS$310,67,FALSE))</f>
        <v>0</v>
      </c>
      <c r="CK146" s="90">
        <f>IF(ISNA(VLOOKUP($B146,'[2]1516 Exp_Rev Access'!$F$7:$FS$310,68,FALSE)),"",VLOOKUP($B146,'[2]1516 Exp_Rev Access'!$F$7:$FS$310,68,FALSE))</f>
        <v>0</v>
      </c>
      <c r="CL146" s="90">
        <f>IF(ISNA(VLOOKUP($B146,'[2]1516 Exp_Rev Access'!$F$7:$FS$310,69,FALSE)),"",VLOOKUP($B146,'[2]1516 Exp_Rev Access'!$F$7:$FS$310,69,FALSE))</f>
        <v>0</v>
      </c>
      <c r="CM146" s="90">
        <f>IF(ISNA(VLOOKUP($B146,'[2]1516 Exp_Rev Access'!$F$7:$FS$310,70,FALSE)),"",VLOOKUP($B146,'[2]1516 Exp_Rev Access'!$F$7:$FS$310,70,FALSE))</f>
        <v>0</v>
      </c>
      <c r="CN146" s="90">
        <f>IF(ISNA(VLOOKUP($B146,'[2]1516 Exp_Rev Access'!$F$7:$FS$310,71,FALSE)),"",VLOOKUP($B146,'[2]1516 Exp_Rev Access'!$F$7:$FS$310,71,FALSE))</f>
        <v>0</v>
      </c>
      <c r="CO146" s="90">
        <f>IF(ISNA(VLOOKUP($B146,'[2]1516 Exp_Rev Access'!$F$7:$FS$310,72,FALSE)),"",VLOOKUP($B146,'[2]1516 Exp_Rev Access'!$F$7:$FS$310,72,FALSE))</f>
        <v>0</v>
      </c>
      <c r="CP146" s="90">
        <f>IF(ISNA(VLOOKUP($B146,'[2]1516 Exp_Rev Access'!$F$7:$FS$310,73,FALSE)),"",VLOOKUP($B146,'[2]1516 Exp_Rev Access'!$F$7:$FS$310,73,FALSE))</f>
        <v>0</v>
      </c>
      <c r="CQ146" s="90">
        <f>IF(ISNA(VLOOKUP($B146,'[2]1516 Exp_Rev Access'!$F$7:$FS$310,74,FALSE)),"",VLOOKUP($B146,'[2]1516 Exp_Rev Access'!$F$7:$FS$310,74,FALSE))</f>
        <v>13585346.6</v>
      </c>
      <c r="CR146" s="90">
        <f>IF(ISNA(VLOOKUP($B146,'[2]1516 Exp_Rev Access'!$F$7:$FS$310,75,FALSE)),"",VLOOKUP($B146,'[2]1516 Exp_Rev Access'!$F$7:$FS$310,75,FALSE))</f>
        <v>0</v>
      </c>
      <c r="CS146" s="90">
        <f>IF(ISNA(VLOOKUP($B146,'[2]1516 Exp_Rev Access'!$F$7:$FS$310,76,FALSE)),"",VLOOKUP($B146,'[2]1516 Exp_Rev Access'!$F$7:$FS$310,76,FALSE))</f>
        <v>360345.84</v>
      </c>
      <c r="CT146" s="90">
        <f>IF(ISNA(VLOOKUP($B146,'[2]1516 Exp_Rev Access'!$F$7:$FS$310,77,FALSE)),"",VLOOKUP($B146,'[2]1516 Exp_Rev Access'!$F$7:$FS$310,77,FALSE))</f>
        <v>16252.04</v>
      </c>
      <c r="CU146" s="90">
        <f>IF(ISNA(VLOOKUP($B146,'[2]1516 Exp_Rev Access'!$F$7:$FS$310,78,FALSE)),"",VLOOKUP($B146,'[2]1516 Exp_Rev Access'!$F$7:$FS$310,78,FALSE))</f>
        <v>13984448.4</v>
      </c>
      <c r="CV146" s="90">
        <f>IF(ISNA(VLOOKUP($B146,'[2]1516 Exp_Rev Access'!$F$7:$FS$310,79,FALSE)),"",VLOOKUP($B146,'[2]1516 Exp_Rev Access'!$F$7:$FS$310,79,FALSE))</f>
        <v>2921581.68</v>
      </c>
      <c r="CW146" s="90">
        <f>IF(ISNA(VLOOKUP($B146,'[2]1516 Exp_Rev Access'!$F$7:$FS$310,80,FALSE)),"",VLOOKUP($B146,'[2]1516 Exp_Rev Access'!$F$7:$FS$310,80,FALSE))</f>
        <v>90213.93</v>
      </c>
      <c r="CX146" s="90">
        <f>IF(ISNA(VLOOKUP($B146,'[2]1516 Exp_Rev Access'!$F$7:$FS$310,81,FALSE)),"",VLOOKUP($B146,'[2]1516 Exp_Rev Access'!$F$7:$FS$310,81,FALSE))</f>
        <v>0</v>
      </c>
      <c r="CY146" s="90">
        <f>IF(ISNA(VLOOKUP($B146,'[2]1516 Exp_Rev Access'!$F$7:$FS$310,82,FALSE)),"",VLOOKUP($B146,'[2]1516 Exp_Rev Access'!$F$7:$FS$310,82,FALSE))</f>
        <v>335153</v>
      </c>
      <c r="CZ146" s="90">
        <f>IF(ISNA(VLOOKUP($B146,'[2]1516 Exp_Rev Access'!$F$7:$FS$310,83,FALSE)),"",VLOOKUP($B146,'[2]1516 Exp_Rev Access'!$F$7:$FS$310,83,FALSE))</f>
        <v>0</v>
      </c>
      <c r="DA146" s="90">
        <f>IF(ISNA(VLOOKUP($B146,'[2]1516 Exp_Rev Access'!$F$7:$FS$310,84,FALSE)),"",VLOOKUP($B146,'[2]1516 Exp_Rev Access'!$F$7:$FS$310,84,FALSE))</f>
        <v>486197.91</v>
      </c>
      <c r="DB146" s="90">
        <f>IF(ISNA(VLOOKUP($B146,'[2]1516 Exp_Rev Access'!$F$7:$FS$310,85,FALSE)),"",VLOOKUP($B146,'[2]1516 Exp_Rev Access'!$F$7:$FS$310,85,FALSE))</f>
        <v>1044155.05</v>
      </c>
      <c r="DC146" s="90">
        <f>IF(ISNA(VLOOKUP($B146,'[2]1516 Exp_Rev Access'!$F$7:$FS$310,86,FALSE)),"",VLOOKUP($B146,'[2]1516 Exp_Rev Access'!$F$7:$FS$310,86,FALSE))</f>
        <v>0</v>
      </c>
      <c r="DD146" s="90">
        <f>IF(ISNA(VLOOKUP($B146,'[2]1516 Exp_Rev Access'!$F$7:$FS$310,87,FALSE)),"",VLOOKUP($B146,'[2]1516 Exp_Rev Access'!$F$7:$FS$310,87,FALSE))</f>
        <v>0</v>
      </c>
      <c r="DE146" s="90">
        <f>IF(ISNA(VLOOKUP($B146,'[2]1516 Exp_Rev Access'!$F$7:$FS$310,88,FALSE)),"",VLOOKUP($B146,'[2]1516 Exp_Rev Access'!$F$7:$FS$310,88,FALSE))</f>
        <v>0</v>
      </c>
      <c r="DF146" s="90">
        <f>IF(ISNA(VLOOKUP($B146,'[2]1516 Exp_Rev Access'!$F$7:$FS$310,89,FALSE)),"",VLOOKUP($B146,'[2]1516 Exp_Rev Access'!$F$7:$FS$310,89,FALSE))</f>
        <v>0</v>
      </c>
      <c r="DG146" s="90">
        <f>IF(ISNA(VLOOKUP($B146,'[2]1516 Exp_Rev Access'!$F$7:$FS$310,90,FALSE)),"",VLOOKUP($B146,'[2]1516 Exp_Rev Access'!$F$7:$FS$310,90,FALSE))</f>
        <v>217997.85</v>
      </c>
      <c r="DH146" s="90">
        <f>IF(ISNA(VLOOKUP($B146,'[2]1516 Exp_Rev Access'!$F$7:$FS$310,91,FALSE)),"",VLOOKUP($B146,'[2]1516 Exp_Rev Access'!$F$7:$FS$310,91,FALSE))</f>
        <v>0</v>
      </c>
      <c r="DI146" s="90">
        <f>IF(ISNA(VLOOKUP($B146,'[2]1516 Exp_Rev Access'!$F$7:$FS$310,92,FALSE)),"",VLOOKUP($B146,'[2]1516 Exp_Rev Access'!$F$7:$FS$310,92,FALSE))</f>
        <v>9377806.3499999996</v>
      </c>
      <c r="DJ146" s="90">
        <f>IF(ISNA(VLOOKUP($B146,'[2]1516 Exp_Rev Access'!$F$7:$FS$310,93,FALSE)),"",VLOOKUP($B146,'[2]1516 Exp_Rev Access'!$F$7:$FS$310,93,FALSE))</f>
        <v>0</v>
      </c>
      <c r="DK146" s="90">
        <f>IF(ISNA(VLOOKUP($B146,'[2]1516 Exp_Rev Access'!$F$7:$FS$310,94,FALSE)),"",VLOOKUP($B146,'[2]1516 Exp_Rev Access'!$F$7:$FS$310,94,FALSE))</f>
        <v>79260.97</v>
      </c>
      <c r="DL146" s="90">
        <f>IF(ISNA(VLOOKUP($B146,'[2]1516 Exp_Rev Access'!$F$7:$FS$310,95,FALSE)),"",VLOOKUP($B146,'[2]1516 Exp_Rev Access'!$F$7:$FS$310,95,FALSE))</f>
        <v>0</v>
      </c>
      <c r="DM146" s="90">
        <f>IF(ISNA(VLOOKUP($B146,'[2]1516 Exp_Rev Access'!$F$7:$FS$310,96,FALSE)),"",VLOOKUP($B146,'[2]1516 Exp_Rev Access'!$F$7:$FS$310,96,FALSE))</f>
        <v>0</v>
      </c>
      <c r="DN146" s="90">
        <f>IF(ISNA(VLOOKUP($B146,'[2]1516 Exp_Rev Access'!$F$7:$FS$310,97,FALSE)),"",VLOOKUP($B146,'[2]1516 Exp_Rev Access'!$F$7:$FS$310,97,FALSE))</f>
        <v>0</v>
      </c>
      <c r="DO146" s="90">
        <f>IF(ISNA(VLOOKUP($B146,'[2]1516 Exp_Rev Access'!$F$7:$FS$310,98,FALSE)),"",VLOOKUP($B146,'[2]1516 Exp_Rev Access'!$F$7:$FS$310,98,FALSE))</f>
        <v>0</v>
      </c>
      <c r="DP146" s="90">
        <f>IF(ISNA(VLOOKUP($B146,'[2]1516 Exp_Rev Access'!$F$7:$FS$310,99,FALSE)),"",VLOOKUP($B146,'[2]1516 Exp_Rev Access'!$F$7:$FS$310,99,FALSE))</f>
        <v>0</v>
      </c>
      <c r="DQ146" s="90">
        <f>IF(ISNA(VLOOKUP($B146,'[2]1516 Exp_Rev Access'!$F$7:$FS$310,100,FALSE)),"",VLOOKUP($B146,'[2]1516 Exp_Rev Access'!$F$7:$FS$310,100,FALSE))</f>
        <v>0</v>
      </c>
      <c r="DR146" s="90">
        <f>IF(ISNA(VLOOKUP($B146,'[2]1516 Exp_Rev Access'!$F$7:$FS$310,101,FALSE)),"",VLOOKUP($B146,'[2]1516 Exp_Rev Access'!$F$7:$FS$310,101,FALSE))</f>
        <v>0</v>
      </c>
      <c r="DS146" s="90">
        <f>IF(ISNA(VLOOKUP($B146,'[2]1516 Exp_Rev Access'!$F$7:$FS$310,102,FALSE)),"",VLOOKUP($B146,'[2]1516 Exp_Rev Access'!$F$7:$FS$310,102,FALSE))</f>
        <v>0</v>
      </c>
      <c r="DT146" s="90">
        <f>IF(ISNA(VLOOKUP($B146,'[2]1516 Exp_Rev Access'!$F$7:$FS$310,103,FALSE)),"",VLOOKUP($B146,'[2]1516 Exp_Rev Access'!$F$7:$FS$310,103,FALSE))</f>
        <v>0</v>
      </c>
      <c r="DU146" s="90">
        <f>IF(ISNA(VLOOKUP($B146,'[2]1516 Exp_Rev Access'!$F$7:$FS$310,104,FALSE)),"",VLOOKUP($B146,'[2]1516 Exp_Rev Access'!$F$7:$FS$310,104,FALSE))</f>
        <v>0</v>
      </c>
      <c r="DV146" s="90">
        <f>IF(ISNA(VLOOKUP($B146,'[2]1516 Exp_Rev Access'!$F$7:$FS$310,105,FALSE)),"",VLOOKUP($B146,'[2]1516 Exp_Rev Access'!$F$7:$FS$310,105,FALSE))</f>
        <v>0</v>
      </c>
      <c r="DW146" s="90">
        <f>IF(ISNA(VLOOKUP($B146,'[2]1516 Exp_Rev Access'!$F$7:$FS$310,106,FALSE)),"",VLOOKUP($B146,'[2]1516 Exp_Rev Access'!$F$7:$FS$310,106,FALSE))</f>
        <v>0</v>
      </c>
      <c r="DX146" s="90">
        <f>IF(ISNA(VLOOKUP($B146,'[2]1516 Exp_Rev Access'!$F$7:$FS$310,107,FALSE)),"",VLOOKUP($B146,'[2]1516 Exp_Rev Access'!$F$7:$FS$310,107,FALSE))</f>
        <v>609328.73</v>
      </c>
      <c r="DY146" s="90">
        <f>IF(ISNA(VLOOKUP($B146,'[2]1516 Exp_Rev Access'!$F$7:$FS$310,108,FALSE)),"",VLOOKUP($B146,'[2]1516 Exp_Rev Access'!$F$7:$FS$310,108,FALSE))</f>
        <v>534731.37</v>
      </c>
      <c r="DZ146" s="90">
        <f>IF(ISNA(VLOOKUP($B146,'[2]1516 Exp_Rev Access'!$F$7:$FS$310,109,FALSE)),"",VLOOKUP($B146,'[2]1516 Exp_Rev Access'!$F$7:$FS$310,109,FALSE))</f>
        <v>0</v>
      </c>
      <c r="EA146" s="90">
        <f>IF(ISNA(VLOOKUP($B146,'[2]1516 Exp_Rev Access'!$F$7:$FS$310,110,FALSE)),"",VLOOKUP($B146,'[2]1516 Exp_Rev Access'!$F$7:$FS$310,110,FALSE))</f>
        <v>0</v>
      </c>
      <c r="EB146" s="90">
        <f>IF(ISNA(VLOOKUP($B146,'[2]1516 Exp_Rev Access'!$F$7:$FS$310,111,FALSE)),"",VLOOKUP($B146,'[2]1516 Exp_Rev Access'!$F$7:$FS$310,111,FALSE))</f>
        <v>0</v>
      </c>
      <c r="EC146" s="90">
        <f>IF(ISNA(VLOOKUP($B146,'[2]1516 Exp_Rev Access'!$F$7:$FS$310,112,FALSE)),"",VLOOKUP($B146,'[2]1516 Exp_Rev Access'!$F$7:$FS$310,112,FALSE))</f>
        <v>4413579.08</v>
      </c>
      <c r="ED146" s="90">
        <f>IF(ISNA(VLOOKUP($B146,'[2]1516 Exp_Rev Access'!$F$7:$FS$310,113,FALSE)),"",VLOOKUP($B146,'[2]1516 Exp_Rev Access'!$F$7:$FS$310,113,FALSE))</f>
        <v>0</v>
      </c>
      <c r="EE146" s="90">
        <f>IF(ISNA(VLOOKUP($B146,'[2]1516 Exp_Rev Access'!$F$7:$FS$310,114,FALSE)),"",VLOOKUP($B146,'[2]1516 Exp_Rev Access'!$F$7:$FS$310,114,FALSE))</f>
        <v>0</v>
      </c>
      <c r="EF146" s="90">
        <f>IF(ISNA(VLOOKUP($B146,'[2]1516 Exp_Rev Access'!$F$7:$FS$310,115,FALSE)),"",VLOOKUP($B146,'[2]1516 Exp_Rev Access'!$F$7:$FS$310,115,FALSE))</f>
        <v>0</v>
      </c>
      <c r="EG146" s="90">
        <f>IF(ISNA(VLOOKUP($B146,'[2]1516 Exp_Rev Access'!$F$7:$FS$310,116,FALSE)),"",VLOOKUP($B146,'[2]1516 Exp_Rev Access'!$F$7:$FS$310,116,FALSE))</f>
        <v>82762.83</v>
      </c>
      <c r="EH146" s="90">
        <f>IF(ISNA(VLOOKUP($B146,'[2]1516 Exp_Rev Access'!$F$7:$FS$310,117,FALSE)),"",VLOOKUP($B146,'[2]1516 Exp_Rev Access'!$F$7:$FS$310,117,FALSE))</f>
        <v>0</v>
      </c>
      <c r="EI146" s="90">
        <f>IF(ISNA(VLOOKUP($B146,'[2]1516 Exp_Rev Access'!$F$7:$FS$310,118,FALSE)),"",VLOOKUP($B146,'[2]1516 Exp_Rev Access'!$F$7:$FS$310,118,FALSE))</f>
        <v>0</v>
      </c>
      <c r="EJ146" s="90">
        <f>IF(ISNA(VLOOKUP($B146,'[2]1516 Exp_Rev Access'!$F$7:$FS$310,119,FALSE)),"",VLOOKUP($B146,'[2]1516 Exp_Rev Access'!$F$7:$FS$310,119,FALSE))</f>
        <v>0</v>
      </c>
      <c r="EK146" s="90">
        <f>IF(ISNA(VLOOKUP($B146,'[2]1516 Exp_Rev Access'!$F$7:$FS$310,120,FALSE)),"",VLOOKUP($B146,'[2]1516 Exp_Rev Access'!$F$7:$FS$310,120,FALSE))</f>
        <v>0</v>
      </c>
      <c r="EL146" s="90">
        <f>IF(ISNA(VLOOKUP($B146,'[2]1516 Exp_Rev Access'!$F$7:$FS$310,121,FALSE)),"",VLOOKUP($B146,'[2]1516 Exp_Rev Access'!$F$7:$FS$310,121,FALSE))</f>
        <v>0</v>
      </c>
      <c r="EM146" s="90">
        <f>IF(ISNA(VLOOKUP($B146,'[2]1516 Exp_Rev Access'!$F$7:$FS$310,122,FALSE)),"",VLOOKUP($B146,'[2]1516 Exp_Rev Access'!$F$7:$FS$310,122,FALSE))</f>
        <v>0</v>
      </c>
      <c r="EN146" s="90">
        <f>IF(ISNA(VLOOKUP($B146,'[2]1516 Exp_Rev Access'!$F$7:$FS$310,123,FALSE)),"",VLOOKUP($B146,'[2]1516 Exp_Rev Access'!$F$7:$FS$310,123,FALSE))</f>
        <v>2760820.04</v>
      </c>
      <c r="EO146" s="90">
        <f>IF(ISNA(VLOOKUP($B146,'[2]1516 Exp_Rev Access'!$F$7:$FS$310,124,FALSE)),"",VLOOKUP($B146,'[2]1516 Exp_Rev Access'!$F$7:$FS$310,124,FALSE))</f>
        <v>60749.01</v>
      </c>
      <c r="EP146" s="90">
        <f>IF(ISNA(VLOOKUP($B146,'[2]1516 Exp_Rev Access'!$F$7:$FS$310,125,FALSE)),"",VLOOKUP($B146,'[2]1516 Exp_Rev Access'!$F$7:$FS$310,125,FALSE))</f>
        <v>0</v>
      </c>
      <c r="EQ146" s="90">
        <f>IF(ISNA(VLOOKUP($B146,'[2]1516 Exp_Rev Access'!$F$7:$FS$310,126,FALSE)),"",VLOOKUP($B146,'[2]1516 Exp_Rev Access'!$F$7:$FS$310,126,FALSE))</f>
        <v>0</v>
      </c>
      <c r="ER146" s="90">
        <f>IF(ISNA(VLOOKUP($B146,'[2]1516 Exp_Rev Access'!$F$7:$FS$310,127,FALSE)),"",VLOOKUP($B146,'[2]1516 Exp_Rev Access'!$F$7:$FS$310,127,FALSE))</f>
        <v>0</v>
      </c>
      <c r="ES146" s="90">
        <f>IF(ISNA(VLOOKUP($B146,'[2]1516 Exp_Rev Access'!$F$7:$FS$310,128,FALSE)),"",VLOOKUP($B146,'[2]1516 Exp_Rev Access'!$F$7:$FS$310,128,FALSE))</f>
        <v>0</v>
      </c>
      <c r="ET146" s="90">
        <f>IF(ISNA(VLOOKUP($B146,'[2]1516 Exp_Rev Access'!$F$7:$FS$310,129,FALSE)),"",VLOOKUP($B146,'[2]1516 Exp_Rev Access'!$F$7:$FS$310,129,FALSE))</f>
        <v>0</v>
      </c>
      <c r="EU146" s="90">
        <f>IF(ISNA(VLOOKUP($B146,'[2]1516 Exp_Rev Access'!$F$7:$FS$310,130,FALSE)),"",VLOOKUP($B146,'[2]1516 Exp_Rev Access'!$F$7:$FS$310,130,FALSE))</f>
        <v>0</v>
      </c>
      <c r="EV146" s="90">
        <f>IF(ISNA(VLOOKUP($B146,'[2]1516 Exp_Rev Access'!$F$7:$FS$310,131,FALSE)),"",VLOOKUP($B146,'[2]1516 Exp_Rev Access'!$F$7:$FS$310,131,FALSE))</f>
        <v>118730.05</v>
      </c>
      <c r="EW146" s="90">
        <f>IF(ISNA(VLOOKUP($B146,'[2]1516 Exp_Rev Access'!$F$7:$FS$310,132,FALSE)),"",VLOOKUP($B146,'[2]1516 Exp_Rev Access'!$F$7:$FS$310,132,FALSE))</f>
        <v>0</v>
      </c>
      <c r="EX146" s="90">
        <f>IF(ISNA(VLOOKUP($B146,'[2]1516 Exp_Rev Access'!$F$7:$FS$310,133,FALSE)),"",VLOOKUP($B146,'[2]1516 Exp_Rev Access'!$F$7:$FS$310,133,FALSE))</f>
        <v>0</v>
      </c>
      <c r="EY146" s="90">
        <f>IF(ISNA(VLOOKUP($B146,'[2]1516 Exp_Rev Access'!$F$7:$FS$310,134,FALSE)),"",VLOOKUP($B146,'[2]1516 Exp_Rev Access'!$F$7:$FS$310,134,FALSE))</f>
        <v>0</v>
      </c>
      <c r="EZ146" s="90">
        <f>IF(ISNA(VLOOKUP($B146,'[2]1516 Exp_Rev Access'!$F$7:$FS$310,135,FALSE)),"",VLOOKUP($B146,'[2]1516 Exp_Rev Access'!$F$7:$FS$310,135,FALSE))</f>
        <v>0</v>
      </c>
      <c r="FA146" s="90">
        <f>IF(ISNA(VLOOKUP($B146,'[2]1516 Exp_Rev Access'!$F$7:$FS$310,136,FALSE)),"",VLOOKUP($B146,'[2]1516 Exp_Rev Access'!$F$7:$FS$310,136,FALSE))</f>
        <v>0</v>
      </c>
      <c r="FB146" s="90">
        <f>IF(ISNA(VLOOKUP($B146,'[2]1516 Exp_Rev Access'!$F$7:$FS$310,137,FALSE)),"",VLOOKUP($B146,'[2]1516 Exp_Rev Access'!$F$7:$FS$310,137,FALSE))</f>
        <v>0</v>
      </c>
      <c r="FC146" s="90">
        <f>IF(ISNA(VLOOKUP($B146,'[2]1516 Exp_Rev Access'!$F$7:$FS$310,138,FALSE)),"",VLOOKUP($B146,'[2]1516 Exp_Rev Access'!$F$7:$FS$310,138,FALSE))</f>
        <v>0</v>
      </c>
      <c r="FD146" s="90">
        <f>IF(ISNA(VLOOKUP($B146,'[2]1516 Exp_Rev Access'!$F$7:$FS$310,139,FALSE)),"",VLOOKUP($B146,'[2]1516 Exp_Rev Access'!$F$7:$FS$310,139,FALSE))</f>
        <v>0</v>
      </c>
      <c r="FE146" s="90">
        <f>IF(ISNA(VLOOKUP($B146,'[2]1516 Exp_Rev Access'!$F$7:$FS$310,140,FALSE)),"",VLOOKUP($B146,'[2]1516 Exp_Rev Access'!$F$7:$FS$310,140,FALSE))</f>
        <v>0</v>
      </c>
      <c r="FF146" s="90">
        <f>IF(ISNA(VLOOKUP($B146,'[2]1516 Exp_Rev Access'!$F$7:$FS$310,141,FALSE)),"",VLOOKUP($B146,'[2]1516 Exp_Rev Access'!$F$7:$FS$310,141,FALSE))</f>
        <v>0</v>
      </c>
      <c r="FG146" s="90">
        <f>IF(ISNA(VLOOKUP($B146,'[2]1516 Exp_Rev Access'!$F$7:$FS$310,142,FALSE)),"",VLOOKUP($B146,'[2]1516 Exp_Rev Access'!$F$7:$FS$310,142,FALSE))</f>
        <v>0</v>
      </c>
      <c r="FH146" s="90">
        <f>IF(ISNA(VLOOKUP($B146,'[2]1516 Exp_Rev Access'!$F$7:$FS$310,143,FALSE)),"",VLOOKUP($B146,'[2]1516 Exp_Rev Access'!$F$7:$FS$310,143,FALSE))</f>
        <v>0</v>
      </c>
      <c r="FI146" s="90">
        <f>IF(ISNA(VLOOKUP($B146,'[2]1516 Exp_Rev Access'!$F$7:$FS$310,144,FALSE)),"",VLOOKUP($B146,'[2]1516 Exp_Rev Access'!$F$7:$FS$310,144,FALSE))</f>
        <v>0</v>
      </c>
      <c r="FJ146" s="90">
        <f>IF(ISNA(VLOOKUP($B146,'[2]1516 Exp_Rev Access'!$F$7:$FS$310,145,FALSE)),"",VLOOKUP($B146,'[2]1516 Exp_Rev Access'!$F$7:$FS$310,145,FALSE))</f>
        <v>0</v>
      </c>
      <c r="FK146" s="90">
        <f>IF(ISNA(VLOOKUP($B146,'[2]1516 Exp_Rev Access'!$F$7:$FS$310,146,FALSE)),"",VLOOKUP($B146,'[2]1516 Exp_Rev Access'!$F$7:$FS$310,146,FALSE))</f>
        <v>0</v>
      </c>
      <c r="FL146" s="90">
        <f>IF(ISNA(VLOOKUP($B146,'[2]1516 Exp_Rev Access'!$F$7:$FS$310,1147,FALSE)),"",VLOOKUP($B146,'[2]1516 Exp_Rev Access'!$F$7:$FS$310,147,FALSE))</f>
        <v>0</v>
      </c>
      <c r="FM146" s="90">
        <f>IF(ISNA(VLOOKUP($B146,'[2]1516 Exp_Rev Access'!$F$7:$FS$310,148,FALSE)),"",VLOOKUP($B146,'[2]1516 Exp_Rev Access'!$F$7:$FS$310,148,FALSE))</f>
        <v>0</v>
      </c>
      <c r="FN146" s="90">
        <f>IF(ISNA(VLOOKUP($B146,'[2]1516 Exp_Rev Access'!$F$7:$FS$310,149,FALSE)),"",VLOOKUP($B146,'[2]1516 Exp_Rev Access'!$F$7:$FS$310,149,FALSE))</f>
        <v>0</v>
      </c>
      <c r="FO146" s="90">
        <f>IF(ISNA(VLOOKUP($B146,'[2]1516 Exp_Rev Access'!$F$7:$FS$310,150,FALSE)),"",VLOOKUP($B146,'[2]1516 Exp_Rev Access'!$F$7:$FS$310,150,FALSE))</f>
        <v>164138.19</v>
      </c>
      <c r="FP146" s="90">
        <f>IF(ISNA(VLOOKUP($B146,'[2]1516 Exp_Rev Access'!$F$7:$FS$310,151,FALSE)),"",VLOOKUP($B146,'[2]1516 Exp_Rev Access'!$F$7:$FS$310,151,FALSE))</f>
        <v>0</v>
      </c>
      <c r="FQ146" s="90">
        <f>IF(ISNA(VLOOKUP($B146,'[2]1516 Exp_Rev Access'!$F$7:$FS$310,152,FALSE)),"",VLOOKUP($B146,'[2]1516 Exp_Rev Access'!$F$7:$FS$310,152,FALSE))</f>
        <v>0</v>
      </c>
      <c r="FR146" s="90">
        <f>IF(ISNA(VLOOKUP($B146,'[2]1516 Exp_Rev Access'!$F$7:$FS$310,153,FALSE)),"",VLOOKUP($B146,'[2]1516 Exp_Rev Access'!$F$7:$FS$310,153,FALSE))</f>
        <v>1111831.5900000001</v>
      </c>
      <c r="FS146" s="53">
        <f t="shared" ref="FS146:FS166" si="397">SUM(CH146:FR146)</f>
        <v>52374015.889999986</v>
      </c>
      <c r="FT146" s="92">
        <f t="shared" ref="FT146:FT167" si="398">FS146/E146</f>
        <v>7.2372175218171311E-2</v>
      </c>
      <c r="FU146" s="95">
        <f t="shared" ref="FU146:FU167" si="399">FS146/D146</f>
        <v>1008.9600396155492</v>
      </c>
      <c r="FV146" s="90">
        <f>IF(ISNA(VLOOKUP($B146,'[2]1516 Exp_Rev Access'!$F$7:$FS$310,154,FALSE)),"",VLOOKUP($B146,'[2]1516 Exp_Rev Access'!$F$7:$FS$310,154,FALSE))</f>
        <v>16316.3</v>
      </c>
      <c r="FW146" s="90">
        <f>IF(ISNA(VLOOKUP($B146,'[2]1516 Exp_Rev Access'!$F$7:$FS$310,155,FALSE)),"",VLOOKUP($B146,'[2]1516 Exp_Rev Access'!$F$7:$FS$310,155,FALSE))</f>
        <v>0</v>
      </c>
      <c r="FX146" s="90">
        <f>IF(ISNA(VLOOKUP($B146,'[2]1516 Exp_Rev Access'!$F$7:$FS$310,156,FALSE)),"",VLOOKUP($B146,'[2]1516 Exp_Rev Access'!$F$7:$FS$310,156,FALSE))</f>
        <v>0</v>
      </c>
      <c r="FY146" s="90">
        <f>IF(ISNA(VLOOKUP($B146,'[2]1516 Exp_Rev Access'!$F$7:$FS$310,157,FALSE)),"",VLOOKUP($B146,'[2]1516 Exp_Rev Access'!$F$7:$FS$310,157,FALSE))</f>
        <v>0</v>
      </c>
      <c r="FZ146" s="90">
        <f>IF(ISNA(VLOOKUP($B146,'[2]1516 Exp_Rev Access'!$F$7:$FS$310,158,FALSE)),"",VLOOKUP($B146,'[2]1516 Exp_Rev Access'!$F$7:$FS$310,158,FALSE))</f>
        <v>0</v>
      </c>
      <c r="GA146" s="90">
        <f>IF(ISNA(VLOOKUP($B146,'[2]1516 Exp_Rev Access'!$F$7:$FS$310,159,FALSE)),"",VLOOKUP($B146,'[2]1516 Exp_Rev Access'!$F$7:$FS$310,159,FALSE))</f>
        <v>0</v>
      </c>
      <c r="GB146" s="90">
        <f>IF(ISNA(VLOOKUP($B146,'[2]1516 Exp_Rev Access'!$F$7:$FS$310,160,FALSE)),"",VLOOKUP($B146,'[2]1516 Exp_Rev Access'!$F$7:$FS$310,160,FALSE))</f>
        <v>0</v>
      </c>
      <c r="GC146" s="90">
        <f>IF(ISNA(VLOOKUP($B146,'[2]1516 Exp_Rev Access'!$F$7:$FS$310,161,FALSE)),"",VLOOKUP($B146,'[2]1516 Exp_Rev Access'!$F$7:$FS$310,161,FALSE))</f>
        <v>0</v>
      </c>
      <c r="GD146" s="90">
        <f>IF(ISNA(VLOOKUP($B146,'[2]1516 Exp_Rev Access'!$F$7:$FS$310,162,FALSE)),"",VLOOKUP($B146,'[2]1516 Exp_Rev Access'!$F$7:$FS$310,162,FALSE))</f>
        <v>161890.09</v>
      </c>
      <c r="GE146" s="90">
        <f>IF(ISNA(VLOOKUP($B146,'[2]1516 Exp_Rev Access'!$F$7:$FS$310,163,FALSE)),"",VLOOKUP($B146,'[2]1516 Exp_Rev Access'!$F$7:$FS$310,163,FALSE))</f>
        <v>0</v>
      </c>
      <c r="GF146" s="90">
        <f>IF(ISNA(VLOOKUP($B146,'[2]1516 Exp_Rev Access'!$F$7:$FS$310,164,FALSE)),"",VLOOKUP($B146,'[2]1516 Exp_Rev Access'!$F$7:$FS$310,164,FALSE))</f>
        <v>14558478.33</v>
      </c>
      <c r="GG146" s="90">
        <f>IF(ISNA(VLOOKUP($B146,'[2]1516 Exp_Rev Access'!$F$7:$FS$310,165,FALSE)),"",VLOOKUP($B146,'[2]1516 Exp_Rev Access'!$F$7:$FS$310,165,FALSE))</f>
        <v>0</v>
      </c>
      <c r="GH146" s="90">
        <f>IF(ISNA(VLOOKUP($B146,'[2]1516 Exp_Rev Access'!$F$7:$FS$310,166,FALSE)),"",VLOOKUP($B146,'[2]1516 Exp_Rev Access'!$F$7:$FS$310,166,FALSE))</f>
        <v>0</v>
      </c>
      <c r="GI146" s="90">
        <f>IF(ISNA(VLOOKUP($B146,'[2]1516 Exp_Rev Access'!$F$7:$FS$310,167,FALSE)),"",VLOOKUP($B146,'[2]1516 Exp_Rev Access'!$F$7:$FS$310,167,FALSE))</f>
        <v>0</v>
      </c>
      <c r="GJ146" s="90">
        <f>IF(ISNA(VLOOKUP($B146,'[2]1516 Exp_Rev Access'!$F$7:$FS$310,168,FALSE)),"",VLOOKUP($B146,'[2]1516 Exp_Rev Access'!$F$7:$FS$310,168,FALSE))</f>
        <v>0</v>
      </c>
      <c r="GK146" s="90">
        <f>IF(ISNA(VLOOKUP($B146,'[2]1516 Exp_Rev Access'!$F$7:$FS$310,169,FALSE)),"",VLOOKUP($B146,'[2]1516 Exp_Rev Access'!$F$7:$FS$310,169,FALSE))</f>
        <v>2736700.08</v>
      </c>
      <c r="GL146" s="90">
        <f>IF(ISNA(VLOOKUP($B146,'[2]1516 Exp_Rev Access'!$F$7:$FS$310,170,FALSE)),"",VLOOKUP($B146,'[2]1516 Exp_Rev Access'!$F$7:$FS$310,170,FALSE))</f>
        <v>7600</v>
      </c>
      <c r="GM146" s="90">
        <f>IF(ISNA(VLOOKUP($B146,'[2]1516 Exp_Rev Access'!$F$7:$FT$310,171,FALSE)),"",VLOOKUP($B146,'[2]1516 Exp_Rev Access'!$F$7:$FT$310,171,FALSE))</f>
        <v>0</v>
      </c>
      <c r="GN146" s="90">
        <f>IF(ISNA(VLOOKUP($B146,'[2]1516 Exp_Rev Access'!$F$7:$FU$310,172,FALSE)),"",VLOOKUP($B146,'[2]1516 Exp_Rev Access'!$F$7:$FU$310,172,FALSE))</f>
        <v>0</v>
      </c>
      <c r="GO146" s="90">
        <f>IF(ISNA(VLOOKUP($B146,'[2]1516 Exp_Rev Access'!$F$7:$FV$310,173,FALSE)),"",VLOOKUP($B146,'[2]1516 Exp_Rev Access'!$F$7:$FV$310,173,FALSE))</f>
        <v>0</v>
      </c>
      <c r="GP146" s="90">
        <f>IF(ISNA(VLOOKUP($B146,'[2]1516 Exp_Rev Access'!$F$7:$GA$310,174,FALSE)),"",VLOOKUP($B146,'[2]1516 Exp_Rev Access'!$F$7:$GA$310,174,FALSE))</f>
        <v>0</v>
      </c>
      <c r="GQ146" s="90">
        <f>IF(ISNA(VLOOKUP($B146,'[2]1516 Exp_Rev Access'!$F$7:$GA$310,175,FALSE)),"",VLOOKUP($B146,'[2]1516 Exp_Rev Access'!$F$7:$GA$310,175,FALSE))</f>
        <v>75257.88</v>
      </c>
      <c r="GR146" s="90">
        <f>IF(ISNA(VLOOKUP($B146,'[2]1516 Exp_Rev Access'!$F$7:$GA$310,176,FALSE)),"",VLOOKUP($B146,'[2]1516 Exp_Rev Access'!$F$7:$GA$310,176,FALSE))</f>
        <v>0</v>
      </c>
      <c r="GS146" s="90">
        <f>IF(ISNA(VLOOKUP($B146,'[2]1516 Exp_Rev Access'!$F$7:$GA$310,177,FALSE)),"",VLOOKUP($B146,'[2]1516 Exp_Rev Access'!$F$7:$GA$310,177,FALSE))</f>
        <v>0</v>
      </c>
      <c r="GT146" s="90">
        <f>IF(ISNA(VLOOKUP($B146,'[2]1516 Exp_Rev Access'!$F$7:$GA$310,178,FALSE)),"",VLOOKUP($B146,'[2]1516 Exp_Rev Access'!$F$7:$GA$310,178,FALSE))</f>
        <v>15107254.1</v>
      </c>
      <c r="GU146" s="53">
        <f t="shared" ref="GU146:GU166" si="400">SUM(FV146:GT146)</f>
        <v>32663496.780000001</v>
      </c>
      <c r="GV146" s="92">
        <f t="shared" ref="GV146:GV167" si="401">GU146/E146</f>
        <v>4.5135517527722949E-2</v>
      </c>
      <c r="GW146" s="96">
        <f t="shared" ref="GW146:GW167" si="402">GU146/D146</f>
        <v>629.24643919512084</v>
      </c>
    </row>
    <row r="147" spans="1:222" x14ac:dyDescent="0.2">
      <c r="B147" s="87" t="s">
        <v>372</v>
      </c>
      <c r="C147" s="87" t="s">
        <v>373</v>
      </c>
      <c r="D147" s="88">
        <f>IF(ISNA(VLOOKUP($B147,'[2]1516 enrollment_Rev_Exp by size'!$A$6:$C$325,3,FALSE)),"",VLOOKUP($B147,'[2]1516 enrollment_Rev_Exp by size'!$A$6:$C$325,3,FALSE))</f>
        <v>22720.42</v>
      </c>
      <c r="E147" s="89">
        <v>267120422.97</v>
      </c>
      <c r="F147" s="67">
        <f t="shared" si="380"/>
        <v>267120422.97000003</v>
      </c>
      <c r="G147" s="67">
        <f t="shared" si="381"/>
        <v>0</v>
      </c>
      <c r="H147" s="90">
        <f>IF(ISNA(VLOOKUP($B147,'[2]1516 Exp_Rev Access'!$F$7:$FS$310,2,FALSE)),"",VLOOKUP($B147,'[2]1516 Exp_Rev Access'!$F$7:$FS$310,2,FALSE))</f>
        <v>48831301.350000001</v>
      </c>
      <c r="I147" s="90">
        <f>IF(ISNA(VLOOKUP($B147,'[2]1516 Exp_Rev Access'!$F$7:$FS$310,3,FALSE)),"",VLOOKUP($B147,'[2]1516 Exp_Rev Access'!$F$7:$FS$310,3,FALSE))</f>
        <v>0</v>
      </c>
      <c r="J147" s="90">
        <f>IF(ISNA(VLOOKUP($B147,'[2]1516 Exp_Rev Access'!$F$7:$FS$310,4,FALSE)),"",VLOOKUP($B147,'[2]1516 Exp_Rev Access'!$F$7:$FS$310,4,FALSE))</f>
        <v>0</v>
      </c>
      <c r="K147" s="90">
        <f>IF(ISNA(VLOOKUP($B147,'[2]1516 Exp_Rev Access'!$F$7:$FS$310,5,FALSE)),"-",VLOOKUP($B147,'[2]1516 Exp_Rev Access'!$F$7:$FS$310,5,FALSE))</f>
        <v>74.459999999999994</v>
      </c>
      <c r="L147" s="90">
        <f>IF(ISNA(VLOOKUP($B147,'[2]1516 Exp_Rev Access'!$F$7:$FS$310,6,FALSE)),"",VLOOKUP($B147,'[2]1516 Exp_Rev Access'!$F$7:$FS$310,6,FALSE))</f>
        <v>0</v>
      </c>
      <c r="M147" s="90">
        <f>IF(ISNA(VLOOKUP($B147,'[2]1516 Exp_Rev Access'!$F$7:$FS$310,7,FALSE)),"",VLOOKUP($B147,'[2]1516 Exp_Rev Access'!$F$7:$FS$310,7,FALSE))</f>
        <v>0</v>
      </c>
      <c r="N147" s="53">
        <f t="shared" si="382"/>
        <v>48831375.810000002</v>
      </c>
      <c r="O147" s="91">
        <f t="shared" si="383"/>
        <v>0.18280659811430516</v>
      </c>
      <c r="P147" s="53">
        <f t="shared" si="384"/>
        <v>2149.22857103874</v>
      </c>
      <c r="Q147" s="90">
        <f>IF(ISNA(VLOOKUP($B147,'[2]1516 Exp_Rev Access'!$F$7:$FS$310,8,FALSE)),"",VLOOKUP($B147,'[2]1516 Exp_Rev Access'!$F$7:$FS$310,8,FALSE))</f>
        <v>100578.5</v>
      </c>
      <c r="R147" s="90">
        <f>IF(ISNA(VLOOKUP($B147,'[2]1516 Exp_Rev Access'!$F$7:$FS$310,9,FALSE)),"",VLOOKUP($B147,'[2]1516 Exp_Rev Access'!$F$7:$FS$310,9,FALSE))</f>
        <v>0</v>
      </c>
      <c r="S147" s="90">
        <f>IF(ISNA(VLOOKUP($B147,'[2]1516 Exp_Rev Access'!$F$7:$FS$310,10,FALSE)),"",VLOOKUP($B147,'[2]1516 Exp_Rev Access'!$F$7:$FS$310,10,FALSE))</f>
        <v>0</v>
      </c>
      <c r="T147" s="90">
        <f>IF(ISNA(VLOOKUP($B147,'[2]1516 Exp_Rev Access'!$F$7:$FS$310,11,FALSE)),"",VLOOKUP($B147,'[2]1516 Exp_Rev Access'!$F$7:$FS$310,11,FALSE))</f>
        <v>0</v>
      </c>
      <c r="U147" s="90">
        <f>IF(ISNA(VLOOKUP($B147,'[2]1516 Exp_Rev Access'!$F$7:$FS$310,12,FALSE)),"",VLOOKUP($B147,'[2]1516 Exp_Rev Access'!$F$7:$FS$310,12,FALSE))</f>
        <v>276920.5</v>
      </c>
      <c r="V147" s="90">
        <f>IF(ISNA(VLOOKUP($B147,'[2]1516 Exp_Rev Access'!$F$7:$FS$310,13,FALSE)),"",VLOOKUP($B147,'[2]1516 Exp_Rev Access'!$F$7:$FS$310,13,FALSE))</f>
        <v>49587.5</v>
      </c>
      <c r="W147" s="90">
        <f>IF(ISNA(VLOOKUP($B147,'[2]1516 Exp_Rev Access'!$F$7:$FS$310,14,FALSE)),"",VLOOKUP($B147,'[2]1516 Exp_Rev Access'!$F$7:$FS$310,14,FALSE))</f>
        <v>0</v>
      </c>
      <c r="X147" s="90">
        <f>IF(ISNA(VLOOKUP($B147,'[2]1516 Exp_Rev Access'!$F$7:$FS$310,15,FALSE)),"",VLOOKUP($B147,'[2]1516 Exp_Rev Access'!$F$7:$FS$310,15,FALSE))</f>
        <v>294972.08</v>
      </c>
      <c r="Y147" s="90">
        <f>IF(ISNA(VLOOKUP($B147,'[2]1516 Exp_Rev Access'!$F$7:$FS$310,16,FALSE)),"",VLOOKUP($B147,'[2]1516 Exp_Rev Access'!$F$7:$FS$310,16,FALSE))</f>
        <v>205078.3</v>
      </c>
      <c r="Z147" s="90">
        <f>IF(ISNA(VLOOKUP($B147,'[2]1516 Exp_Rev Access'!$F$7:$FS$310,17,FALSE)),"",VLOOKUP($B147,'[2]1516 Exp_Rev Access'!$F$7:$FS$310,17,FALSE))</f>
        <v>1279</v>
      </c>
      <c r="AA147" s="90">
        <f>IF(ISNA(VLOOKUP($B147,'[2]1516 Exp_Rev Access'!$F$7:$FS$310,18,FALSE)),"",VLOOKUP($B147,'[2]1516 Exp_Rev Access'!$F$7:$FS$310,18,FALSE))</f>
        <v>0</v>
      </c>
      <c r="AB147" s="90">
        <f>IF(ISNA(VLOOKUP($B147,'[2]1516 Exp_Rev Access'!$F$7:$FS$310,19,FALSE)),"",VLOOKUP($B147,'[2]1516 Exp_Rev Access'!$F$7:$FS$310,19,FALSE))</f>
        <v>0</v>
      </c>
      <c r="AC147" s="90">
        <f>IF(ISNA(VLOOKUP($B147,'[2]1516 Exp_Rev Access'!$F$7:$FS$310,20,FALSE)),"",VLOOKUP($B147,'[2]1516 Exp_Rev Access'!$F$7:$FS$310,20,FALSE))</f>
        <v>186219.83</v>
      </c>
      <c r="AD147" s="90">
        <f>IF(ISNA(VLOOKUP($B147,'[2]1516 Exp_Rev Access'!$F$7:$FS$310,21,FALSE)),"",VLOOKUP($B147,'[2]1516 Exp_Rev Access'!$F$7:$FS$310,21,FALSE))</f>
        <v>1534081.89</v>
      </c>
      <c r="AE147" s="90">
        <f>IF(ISNA(VLOOKUP($B147,'[2]1516 Exp_Rev Access'!$F$7:$FS$310,22,FALSE)),"",VLOOKUP($B147,'[2]1516 Exp_Rev Access'!$F$7:$FS$310,22,FALSE))</f>
        <v>249424.1</v>
      </c>
      <c r="AF147" s="90">
        <f>IF(ISNA(VLOOKUP($B147,'[2]1516 Exp_Rev Access'!$F$7:$FS$310,23,FALSE)),"",VLOOKUP($B147,'[2]1516 Exp_Rev Access'!$F$7:$FS$310,23,FALSE))</f>
        <v>0</v>
      </c>
      <c r="AG147" s="90">
        <f>IF(ISNA(VLOOKUP($B147,'[2]1516 Exp_Rev Access'!$F$7:$FS$310,24,FALSE)),"",VLOOKUP($B147,'[2]1516 Exp_Rev Access'!$F$7:$FS$310,24,FALSE))</f>
        <v>243902.87</v>
      </c>
      <c r="AH147" s="90">
        <f>IF(ISNA(VLOOKUP($B147,'[2]1516 Exp_Rev Access'!$F$7:$FS$310,25,FALSE)),"",VLOOKUP($B147,'[2]1516 Exp_Rev Access'!$F$7:$FS$310,25,FALSE))</f>
        <v>25178.26</v>
      </c>
      <c r="AI147" s="90">
        <f>IF(ISNA(VLOOKUP($B147,'[2]1516 Exp_Rev Access'!$F$7:$FS$310,26,FALSE)),"",VLOOKUP($B147,'[2]1516 Exp_Rev Access'!$F$7:$FS$310,26,FALSE))</f>
        <v>113316.76</v>
      </c>
      <c r="AJ147" s="90">
        <f>IF(ISNA(VLOOKUP($B147,'[2]1516 Exp_Rev Access'!$F$7:$FS$310,27,FALSE)),"",VLOOKUP($B147,'[2]1516 Exp_Rev Access'!$F$7:$FS$310,27,FALSE))</f>
        <v>78325.66</v>
      </c>
      <c r="AK147" s="90">
        <f>IF(ISNA(VLOOKUP($B147,'[2]1516 Exp_Rev Access'!$F$7:$FS$310,28,FALSE)),"",VLOOKUP($B147,'[2]1516 Exp_Rev Access'!$F$7:$FS$310,28,FALSE))</f>
        <v>98240.43</v>
      </c>
      <c r="AL147" s="90">
        <f>IF(ISNA(VLOOKUP($B147,'[2]1516 Exp_Rev Access'!$F$7:$FS$310,29,FALSE)),"",VLOOKUP($B147,'[2]1516 Exp_Rev Access'!$F$7:$FS$310,29,FALSE))</f>
        <v>69843.539999999994</v>
      </c>
      <c r="AM147" s="53">
        <f t="shared" si="385"/>
        <v>3526949.22</v>
      </c>
      <c r="AN147" s="92">
        <f t="shared" si="386"/>
        <v>1.3203592524994272E-2</v>
      </c>
      <c r="AO147" s="68">
        <f t="shared" si="387"/>
        <v>155.23257140493004</v>
      </c>
      <c r="AP147" s="90">
        <f>IF(ISNA(VLOOKUP($B147,'[2]1516 Exp_Rev Access'!$F$7:$FS$310,30,FALSE)),"",VLOOKUP($B147,'[2]1516 Exp_Rev Access'!$F$7:$FS$310,30,FALSE))</f>
        <v>134156243</v>
      </c>
      <c r="AQ147" s="90">
        <f>IF(ISNA(VLOOKUP($B147,'[2]1516 Exp_Rev Access'!$F$7:$FS$310,31,FALSE)),"",VLOOKUP($B147,'[2]1516 Exp_Rev Access'!$F$7:$FS$310,31,FALSE))</f>
        <v>4820361.7699999996</v>
      </c>
      <c r="AR147" s="90">
        <f>IF(ISNA(VLOOKUP($B147,'[2]1516 Exp_Rev Access'!$F$7:$FS$310,32,FALSE)),"",VLOOKUP($B147,'[2]1516 Exp_Rev Access'!$F$7:$FS$310,32,FALSE))</f>
        <v>11156045.119999999</v>
      </c>
      <c r="AS147" s="90">
        <f>IF(ISNA(VLOOKUP($B147,'[2]1516 Exp_Rev Access'!$F$7:$FS$310,33,FALSE)),"",VLOOKUP($B147,'[2]1516 Exp_Rev Access'!$F$7:$FS$310,33,FALSE))</f>
        <v>0</v>
      </c>
      <c r="AT147" s="90">
        <f>IF(ISNA(VLOOKUP($B147,'[2]1516 Exp_Rev Access'!$F$7:$FS$310,34,FALSE)),"",VLOOKUP($B147,'[2]1516 Exp_Rev Access'!$F$7:$FS$310,34,FALSE))</f>
        <v>0</v>
      </c>
      <c r="AU147" s="53">
        <f t="shared" si="388"/>
        <v>150132649.89000002</v>
      </c>
      <c r="AV147" s="93">
        <f t="shared" si="389"/>
        <v>0.56204107578424001</v>
      </c>
      <c r="AW147" s="53">
        <f t="shared" si="390"/>
        <v>6607.8289877563893</v>
      </c>
      <c r="AX147" s="90">
        <f>IF(ISNA(VLOOKUP($B147,'[2]1516 Exp_Rev Access'!$F$7:$FS$310,35,FALSE)),"",VLOOKUP($B147,'[2]1516 Exp_Rev Access'!$F$7:$FS$310,35,FALSE))</f>
        <v>8156.42</v>
      </c>
      <c r="AY147" s="90">
        <f>IF(ISNA(VLOOKUP($B147,'[2]1516 Exp_Rev Access'!$F$7:$FS$310,36,FALSE)),"",VLOOKUP($B147,'[2]1516 Exp_Rev Access'!$F$7:$FS$310,36,FALSE))</f>
        <v>18532277.699999999</v>
      </c>
      <c r="AZ147" s="90">
        <f>IF(ISNA(VLOOKUP($B147,'[2]1516 Exp_Rev Access'!$F$7:$FS$310,37,FALSE)),"",VLOOKUP($B147,'[2]1516 Exp_Rev Access'!$F$7:$FS$310,37,FALSE))</f>
        <v>990410.28</v>
      </c>
      <c r="BA147" s="90">
        <f>IF(ISNA(VLOOKUP($B147,'[2]1516 Exp_Rev Access'!$F$7:$FS$310,38,FALSE)),"",VLOOKUP($B147,'[2]1516 Exp_Rev Access'!$F$7:$FS$310,38,FALSE))</f>
        <v>0</v>
      </c>
      <c r="BB147" s="90">
        <f>IF(ISNA(VLOOKUP($B147,'[2]1516 Exp_Rev Access'!$F$7:$FS$310,39,FALSE)),"",VLOOKUP($B147,'[2]1516 Exp_Rev Access'!$F$7:$FS$310,39,FALSE))</f>
        <v>0</v>
      </c>
      <c r="BC147" s="90">
        <f>IF(ISNA(VLOOKUP($B147,'[2]1516 Exp_Rev Access'!$F$7:$FS$310,40,FALSE)),"",VLOOKUP($B147,'[2]1516 Exp_Rev Access'!$F$7:$FS$310,40,FALSE))</f>
        <v>6125367.8499999996</v>
      </c>
      <c r="BD147" s="90">
        <f>IF(ISNA(VLOOKUP($B147,'[2]1516 Exp_Rev Access'!$F$7:$FS$310,41,FALSE)),"",VLOOKUP($B147,'[2]1516 Exp_Rev Access'!$F$7:$FS$310,41,FALSE))</f>
        <v>0</v>
      </c>
      <c r="BE147" s="90">
        <f>IF(ISNA(VLOOKUP($B147,'[2]1516 Exp_Rev Access'!$F$7:$FS$310,42,FALSE)),"",VLOOKUP($B147,'[2]1516 Exp_Rev Access'!$F$7:$FS$310,42,FALSE))</f>
        <v>2439118.65</v>
      </c>
      <c r="BF147" s="90">
        <f>IF(ISNA(VLOOKUP($B147,'[2]1516 Exp_Rev Access'!$F$7:$FS$310,43,FALSE)),"",VLOOKUP($B147,'[2]1516 Exp_Rev Access'!$F$7:$FS$310,43,FALSE))</f>
        <v>0</v>
      </c>
      <c r="BG147" s="90">
        <f>IF(ISNA(VLOOKUP($B147,'[2]1516 Exp_Rev Access'!$F$7:$FS$310,44,FALSE)),"",VLOOKUP($B147,'[2]1516 Exp_Rev Access'!$F$7:$FS$310,44,FALSE))</f>
        <v>4208223.09</v>
      </c>
      <c r="BH147" s="90">
        <f>IF(ISNA(VLOOKUP($B147,'[2]1516 Exp_Rev Access'!$F$7:$FS$310,45,FALSE)),"",VLOOKUP($B147,'[2]1516 Exp_Rev Access'!$F$7:$FS$310,45,FALSE))</f>
        <v>216935.71</v>
      </c>
      <c r="BI147" s="90">
        <f>IF(ISNA(VLOOKUP($B147,'[2]1516 Exp_Rev Access'!$F$7:$FS$310,46,FALSE)),"",VLOOKUP($B147,'[2]1516 Exp_Rev Access'!$F$7:$FS$310,46,FALSE))</f>
        <v>0</v>
      </c>
      <c r="BJ147" s="90">
        <f>IF(ISNA(VLOOKUP($B147,'[2]1516 Exp_Rev Access'!$F$7:$FS$310,47,FALSE)),"",VLOOKUP($B147,'[2]1516 Exp_Rev Access'!$F$7:$FS$310,47,FALSE))</f>
        <v>157239</v>
      </c>
      <c r="BK147" s="90">
        <f>IF(ISNA(VLOOKUP($B147,'[2]1516 Exp_Rev Access'!$F$7:$FS$310,48,FALSE)),"",VLOOKUP($B147,'[2]1516 Exp_Rev Access'!$F$7:$FS$310,48,FALSE))</f>
        <v>7892074.8200000003</v>
      </c>
      <c r="BL147" s="90">
        <f>IF(ISNA(VLOOKUP($B147,'[2]1516 Exp_Rev Access'!$F$7:$FS$310,49,FALSE)),"",VLOOKUP($B147,'[2]1516 Exp_Rev Access'!$F$7:$FS$310,49,FALSE))</f>
        <v>650</v>
      </c>
      <c r="BM147" s="90">
        <f>IF(ISNA(VLOOKUP($B147,'[2]1516 Exp_Rev Access'!$F$7:$FS$310,50,FALSE)),"",VLOOKUP($B147,'[2]1516 Exp_Rev Access'!$F$7:$FS$310,50,FALSE))</f>
        <v>0</v>
      </c>
      <c r="BN147" s="90">
        <f>IF(ISNA(VLOOKUP($B147,'[2]1516 Exp_Rev Access'!$F$7:$FS$310,51,FALSE)),"",VLOOKUP($B147,'[2]1516 Exp_Rev Access'!$F$7:$FS$310,51,FALSE))</f>
        <v>0</v>
      </c>
      <c r="BO147" s="90">
        <f>IF(ISNA(VLOOKUP($B147,'[2]1516 Exp_Rev Access'!$F$7:$FS$310,52,FALSE)),"",VLOOKUP($B147,'[2]1516 Exp_Rev Access'!$F$7:$FS$310,52,FALSE))</f>
        <v>0</v>
      </c>
      <c r="BP147" s="90">
        <f>IF(ISNA(VLOOKUP($B147,'[2]1516 Exp_Rev Access'!$F$7:$FS$310,53,FALSE)),"",VLOOKUP($B147,'[2]1516 Exp_Rev Access'!$F$7:$FS$310,53,FALSE))</f>
        <v>0</v>
      </c>
      <c r="BQ147" s="90">
        <f>IF(ISNA(VLOOKUP($B147,'[2]1516 Exp_Rev Access'!$F$7:$FS$310,54,FALSE)),"",VLOOKUP($B147,'[2]1516 Exp_Rev Access'!$F$7:$FS$310,54,FALSE))</f>
        <v>1314776.3799999999</v>
      </c>
      <c r="BR147" s="90">
        <f>IF(ISNA(VLOOKUP($B147,'[2]1516 Exp_Rev Access'!$F$7:$FS$310,55,FALSE)),"",VLOOKUP($B147,'[2]1516 Exp_Rev Access'!$F$7:$FS$310,55,FALSE))</f>
        <v>0</v>
      </c>
      <c r="BS147" s="90">
        <f>IF(ISNA(VLOOKUP($B147,'[2]1516 Exp_Rev Access'!$F$7:$FS$310,56,FALSE)),"",VLOOKUP($B147,'[2]1516 Exp_Rev Access'!$F$7:$FS$310,56,FALSE))</f>
        <v>0</v>
      </c>
      <c r="BT147" s="90">
        <f>IF(ISNA(VLOOKUP($B147,'[2]1516 Exp_Rev Access'!$F$7:$FS$310,57,FALSE)),"",VLOOKUP($B147,'[2]1516 Exp_Rev Access'!$F$7:$FS$310,57,FALSE))</f>
        <v>0</v>
      </c>
      <c r="BU147" s="90">
        <f>IF(ISNA(VLOOKUP($B147,'[2]1516 Exp_Rev Access'!$F$7:$FS$310,58,FALSE)),"",VLOOKUP($B147,'[2]1516 Exp_Rev Access'!$F$7:$FS$310,58,FALSE))</f>
        <v>0</v>
      </c>
      <c r="BV147" s="53">
        <f t="shared" si="391"/>
        <v>41885229.899999999</v>
      </c>
      <c r="BW147" s="92">
        <f t="shared" si="392"/>
        <v>0.15680279865648492</v>
      </c>
      <c r="BX147" s="68">
        <f t="shared" si="393"/>
        <v>1843.5059695199297</v>
      </c>
      <c r="BY147" s="90">
        <f>IF(ISNA(VLOOKUP($B147,'[2]1516 Exp_Rev Access'!$F$7:$FS$310,59,FALSE)),"",VLOOKUP($B147,'[2]1516 Exp_Rev Access'!$F$7:$FS$310,59,FALSE))</f>
        <v>0</v>
      </c>
      <c r="BZ147" s="90">
        <f>IF(ISNA(VLOOKUP($B147,'[2]1516 Exp_Rev Access'!$F$7:$FS$310,60,FALSE)),"",VLOOKUP($B147,'[2]1516 Exp_Rev Access'!$F$7:$FS$310,60,FALSE))</f>
        <v>0</v>
      </c>
      <c r="CA147" s="90">
        <f>IF(ISNA(VLOOKUP($B147,'[2]1516 Exp_Rev Access'!$F$7:$FS$310,61,FALSE)),"",VLOOKUP($B147,'[2]1516 Exp_Rev Access'!$F$7:$FS$310,61,FALSE))</f>
        <v>0</v>
      </c>
      <c r="CB147" s="90">
        <f>IF(ISNA(VLOOKUP($B147,'[2]1516 Exp_Rev Access'!$F$7:$FS$310,62,FALSE)),"",VLOOKUP($B147,'[2]1516 Exp_Rev Access'!$F$7:$FS$310,62,FALSE))</f>
        <v>0</v>
      </c>
      <c r="CC147" s="90">
        <f>IF(ISNA(VLOOKUP($B147,'[2]1516 Exp_Rev Access'!$F$7:$FS$310,63,FALSE)),"",VLOOKUP($B147,'[2]1516 Exp_Rev Access'!$F$7:$FS$310,63,FALSE))</f>
        <v>9203.9</v>
      </c>
      <c r="CD147" s="90">
        <f>IF(ISNA(VLOOKUP($B147,'[2]1516 Exp_Rev Access'!$F$7:$FS$310,64,FALSE)),"",VLOOKUP($B147,'[2]1516 Exp_Rev Access'!$F$7:$FS$310,64,FALSE))</f>
        <v>0</v>
      </c>
      <c r="CE147" s="53">
        <f t="shared" si="394"/>
        <v>9203.9</v>
      </c>
      <c r="CF147" s="92">
        <f t="shared" si="395"/>
        <v>3.4455995156288288E-5</v>
      </c>
      <c r="CG147" s="94">
        <f t="shared" si="396"/>
        <v>0.40509374386565039</v>
      </c>
      <c r="CH147" s="90">
        <f>IF(ISNA(VLOOKUP($B147,'[2]1516 Exp_Rev Access'!$F$7:$FS$310,65,FALSE)),"",VLOOKUP($B147,'[2]1516 Exp_Rev Access'!$F$7:$FS$310,65,FALSE))</f>
        <v>9700</v>
      </c>
      <c r="CI147" s="90">
        <f>IF(ISNA(VLOOKUP($B147,'[2]1516 Exp_Rev Access'!$F$7:$FS$310,66,FALSE)),"",VLOOKUP($B147,'[2]1516 Exp_Rev Access'!$F$7:$FS$310,66,FALSE))</f>
        <v>0</v>
      </c>
      <c r="CJ147" s="90">
        <f>IF(ISNA(VLOOKUP($B147,'[2]1516 Exp_Rev Access'!$F$7:$FS$310,67,FALSE)),"",VLOOKUP($B147,'[2]1516 Exp_Rev Access'!$F$7:$FS$310,67,FALSE))</f>
        <v>0</v>
      </c>
      <c r="CK147" s="90">
        <f>IF(ISNA(VLOOKUP($B147,'[2]1516 Exp_Rev Access'!$F$7:$FS$310,68,FALSE)),"",VLOOKUP($B147,'[2]1516 Exp_Rev Access'!$F$7:$FS$310,68,FALSE))</f>
        <v>0</v>
      </c>
      <c r="CL147" s="90">
        <f>IF(ISNA(VLOOKUP($B147,'[2]1516 Exp_Rev Access'!$F$7:$FS$310,69,FALSE)),"",VLOOKUP($B147,'[2]1516 Exp_Rev Access'!$F$7:$FS$310,69,FALSE))</f>
        <v>0</v>
      </c>
      <c r="CM147" s="90">
        <f>IF(ISNA(VLOOKUP($B147,'[2]1516 Exp_Rev Access'!$F$7:$FS$310,70,FALSE)),"",VLOOKUP($B147,'[2]1516 Exp_Rev Access'!$F$7:$FS$310,70,FALSE))</f>
        <v>0</v>
      </c>
      <c r="CN147" s="90">
        <f>IF(ISNA(VLOOKUP($B147,'[2]1516 Exp_Rev Access'!$F$7:$FS$310,71,FALSE)),"",VLOOKUP($B147,'[2]1516 Exp_Rev Access'!$F$7:$FS$310,71,FALSE))</f>
        <v>0</v>
      </c>
      <c r="CO147" s="90">
        <f>IF(ISNA(VLOOKUP($B147,'[2]1516 Exp_Rev Access'!$F$7:$FS$310,72,FALSE)),"",VLOOKUP($B147,'[2]1516 Exp_Rev Access'!$F$7:$FS$310,72,FALSE))</f>
        <v>0</v>
      </c>
      <c r="CP147" s="90">
        <f>IF(ISNA(VLOOKUP($B147,'[2]1516 Exp_Rev Access'!$F$7:$FS$310,73,FALSE)),"",VLOOKUP($B147,'[2]1516 Exp_Rev Access'!$F$7:$FS$310,73,FALSE))</f>
        <v>0</v>
      </c>
      <c r="CQ147" s="90">
        <f>IF(ISNA(VLOOKUP($B147,'[2]1516 Exp_Rev Access'!$F$7:$FS$310,74,FALSE)),"",VLOOKUP($B147,'[2]1516 Exp_Rev Access'!$F$7:$FS$310,74,FALSE))</f>
        <v>4892935.8</v>
      </c>
      <c r="CR147" s="90">
        <f>IF(ISNA(VLOOKUP($B147,'[2]1516 Exp_Rev Access'!$F$7:$FS$310,75,FALSE)),"",VLOOKUP($B147,'[2]1516 Exp_Rev Access'!$F$7:$FS$310,75,FALSE))</f>
        <v>0</v>
      </c>
      <c r="CS147" s="90">
        <f>IF(ISNA(VLOOKUP($B147,'[2]1516 Exp_Rev Access'!$F$7:$FS$310,76,FALSE)),"",VLOOKUP($B147,'[2]1516 Exp_Rev Access'!$F$7:$FS$310,76,FALSE))</f>
        <v>149948</v>
      </c>
      <c r="CT147" s="90">
        <f>IF(ISNA(VLOOKUP($B147,'[2]1516 Exp_Rev Access'!$F$7:$FS$310,77,FALSE)),"",VLOOKUP($B147,'[2]1516 Exp_Rev Access'!$F$7:$FS$310,77,FALSE))</f>
        <v>0</v>
      </c>
      <c r="CU147" s="90">
        <f>IF(ISNA(VLOOKUP($B147,'[2]1516 Exp_Rev Access'!$F$7:$FS$310,78,FALSE)),"",VLOOKUP($B147,'[2]1516 Exp_Rev Access'!$F$7:$FS$310,78,FALSE))</f>
        <v>5786090.2300000004</v>
      </c>
      <c r="CV147" s="90">
        <f>IF(ISNA(VLOOKUP($B147,'[2]1516 Exp_Rev Access'!$F$7:$FS$310,79,FALSE)),"",VLOOKUP($B147,'[2]1516 Exp_Rev Access'!$F$7:$FS$310,79,FALSE))</f>
        <v>536499.43999999994</v>
      </c>
      <c r="CW147" s="90">
        <f>IF(ISNA(VLOOKUP($B147,'[2]1516 Exp_Rev Access'!$F$7:$FS$310,80,FALSE)),"",VLOOKUP($B147,'[2]1516 Exp_Rev Access'!$F$7:$FS$310,80,FALSE))</f>
        <v>0</v>
      </c>
      <c r="CX147" s="90">
        <f>IF(ISNA(VLOOKUP($B147,'[2]1516 Exp_Rev Access'!$F$7:$FS$310,81,FALSE)),"",VLOOKUP($B147,'[2]1516 Exp_Rev Access'!$F$7:$FS$310,81,FALSE))</f>
        <v>0</v>
      </c>
      <c r="CY147" s="90">
        <f>IF(ISNA(VLOOKUP($B147,'[2]1516 Exp_Rev Access'!$F$7:$FS$310,82,FALSE)),"",VLOOKUP($B147,'[2]1516 Exp_Rev Access'!$F$7:$FS$310,82,FALSE))</f>
        <v>0</v>
      </c>
      <c r="CZ147" s="90">
        <f>IF(ISNA(VLOOKUP($B147,'[2]1516 Exp_Rev Access'!$F$7:$FS$310,83,FALSE)),"",VLOOKUP($B147,'[2]1516 Exp_Rev Access'!$F$7:$FS$310,83,FALSE))</f>
        <v>0</v>
      </c>
      <c r="DA147" s="90">
        <f>IF(ISNA(VLOOKUP($B147,'[2]1516 Exp_Rev Access'!$F$7:$FS$310,84,FALSE)),"",VLOOKUP($B147,'[2]1516 Exp_Rev Access'!$F$7:$FS$310,84,FALSE))</f>
        <v>0</v>
      </c>
      <c r="DB147" s="90">
        <f>IF(ISNA(VLOOKUP($B147,'[2]1516 Exp_Rev Access'!$F$7:$FS$310,85,FALSE)),"",VLOOKUP($B147,'[2]1516 Exp_Rev Access'!$F$7:$FS$310,85,FALSE))</f>
        <v>506657.79</v>
      </c>
      <c r="DC147" s="90">
        <f>IF(ISNA(VLOOKUP($B147,'[2]1516 Exp_Rev Access'!$F$7:$FS$310,86,FALSE)),"",VLOOKUP($B147,'[2]1516 Exp_Rev Access'!$F$7:$FS$310,86,FALSE))</f>
        <v>0</v>
      </c>
      <c r="DD147" s="90">
        <f>IF(ISNA(VLOOKUP($B147,'[2]1516 Exp_Rev Access'!$F$7:$FS$310,87,FALSE)),"",VLOOKUP($B147,'[2]1516 Exp_Rev Access'!$F$7:$FS$310,87,FALSE))</f>
        <v>0</v>
      </c>
      <c r="DE147" s="90">
        <f>IF(ISNA(VLOOKUP($B147,'[2]1516 Exp_Rev Access'!$F$7:$FS$310,88,FALSE)),"",VLOOKUP($B147,'[2]1516 Exp_Rev Access'!$F$7:$FS$310,88,FALSE))</f>
        <v>0</v>
      </c>
      <c r="DF147" s="90">
        <f>IF(ISNA(VLOOKUP($B147,'[2]1516 Exp_Rev Access'!$F$7:$FS$310,89,FALSE)),"",VLOOKUP($B147,'[2]1516 Exp_Rev Access'!$F$7:$FS$310,89,FALSE))</f>
        <v>0</v>
      </c>
      <c r="DG147" s="90">
        <f>IF(ISNA(VLOOKUP($B147,'[2]1516 Exp_Rev Access'!$F$7:$FS$310,90,FALSE)),"",VLOOKUP($B147,'[2]1516 Exp_Rev Access'!$F$7:$FS$310,90,FALSE))</f>
        <v>0</v>
      </c>
      <c r="DH147" s="90">
        <f>IF(ISNA(VLOOKUP($B147,'[2]1516 Exp_Rev Access'!$F$7:$FS$310,91,FALSE)),"",VLOOKUP($B147,'[2]1516 Exp_Rev Access'!$F$7:$FS$310,91,FALSE))</f>
        <v>94604.37</v>
      </c>
      <c r="DI147" s="90">
        <f>IF(ISNA(VLOOKUP($B147,'[2]1516 Exp_Rev Access'!$F$7:$FS$310,92,FALSE)),"",VLOOKUP($B147,'[2]1516 Exp_Rev Access'!$F$7:$FS$310,92,FALSE))</f>
        <v>6862533.4400000004</v>
      </c>
      <c r="DJ147" s="90">
        <f>IF(ISNA(VLOOKUP($B147,'[2]1516 Exp_Rev Access'!$F$7:$FS$310,93,FALSE)),"",VLOOKUP($B147,'[2]1516 Exp_Rev Access'!$F$7:$FS$310,93,FALSE))</f>
        <v>0</v>
      </c>
      <c r="DK147" s="90">
        <f>IF(ISNA(VLOOKUP($B147,'[2]1516 Exp_Rev Access'!$F$7:$FS$310,94,FALSE)),"",VLOOKUP($B147,'[2]1516 Exp_Rev Access'!$F$7:$FS$310,94,FALSE))</f>
        <v>138201.23000000001</v>
      </c>
      <c r="DL147" s="90">
        <f>IF(ISNA(VLOOKUP($B147,'[2]1516 Exp_Rev Access'!$F$7:$FS$310,95,FALSE)),"",VLOOKUP($B147,'[2]1516 Exp_Rev Access'!$F$7:$FS$310,95,FALSE))</f>
        <v>0</v>
      </c>
      <c r="DM147" s="90">
        <f>IF(ISNA(VLOOKUP($B147,'[2]1516 Exp_Rev Access'!$F$7:$FS$310,96,FALSE)),"",VLOOKUP($B147,'[2]1516 Exp_Rev Access'!$F$7:$FS$310,96,FALSE))</f>
        <v>0</v>
      </c>
      <c r="DN147" s="90">
        <f>IF(ISNA(VLOOKUP($B147,'[2]1516 Exp_Rev Access'!$F$7:$FS$310,97,FALSE)),"",VLOOKUP($B147,'[2]1516 Exp_Rev Access'!$F$7:$FS$310,97,FALSE))</f>
        <v>0</v>
      </c>
      <c r="DO147" s="90">
        <f>IF(ISNA(VLOOKUP($B147,'[2]1516 Exp_Rev Access'!$F$7:$FS$310,98,FALSE)),"",VLOOKUP($B147,'[2]1516 Exp_Rev Access'!$F$7:$FS$310,98,FALSE))</f>
        <v>0</v>
      </c>
      <c r="DP147" s="90">
        <f>IF(ISNA(VLOOKUP($B147,'[2]1516 Exp_Rev Access'!$F$7:$FS$310,99,FALSE)),"",VLOOKUP($B147,'[2]1516 Exp_Rev Access'!$F$7:$FS$310,99,FALSE))</f>
        <v>0</v>
      </c>
      <c r="DQ147" s="90">
        <f>IF(ISNA(VLOOKUP($B147,'[2]1516 Exp_Rev Access'!$F$7:$FS$310,100,FALSE)),"",VLOOKUP($B147,'[2]1516 Exp_Rev Access'!$F$7:$FS$310,100,FALSE))</f>
        <v>0</v>
      </c>
      <c r="DR147" s="90">
        <f>IF(ISNA(VLOOKUP($B147,'[2]1516 Exp_Rev Access'!$F$7:$FS$310,101,FALSE)),"",VLOOKUP($B147,'[2]1516 Exp_Rev Access'!$F$7:$FS$310,101,FALSE))</f>
        <v>0</v>
      </c>
      <c r="DS147" s="90">
        <f>IF(ISNA(VLOOKUP($B147,'[2]1516 Exp_Rev Access'!$F$7:$FS$310,102,FALSE)),"",VLOOKUP($B147,'[2]1516 Exp_Rev Access'!$F$7:$FS$310,102,FALSE))</f>
        <v>0</v>
      </c>
      <c r="DT147" s="90">
        <f>IF(ISNA(VLOOKUP($B147,'[2]1516 Exp_Rev Access'!$F$7:$FS$310,103,FALSE)),"",VLOOKUP($B147,'[2]1516 Exp_Rev Access'!$F$7:$FS$310,103,FALSE))</f>
        <v>0</v>
      </c>
      <c r="DU147" s="90">
        <f>IF(ISNA(VLOOKUP($B147,'[2]1516 Exp_Rev Access'!$F$7:$FS$310,104,FALSE)),"",VLOOKUP($B147,'[2]1516 Exp_Rev Access'!$F$7:$FS$310,104,FALSE))</f>
        <v>0</v>
      </c>
      <c r="DV147" s="90">
        <f>IF(ISNA(VLOOKUP($B147,'[2]1516 Exp_Rev Access'!$F$7:$FS$310,105,FALSE)),"",VLOOKUP($B147,'[2]1516 Exp_Rev Access'!$F$7:$FS$310,105,FALSE))</f>
        <v>0</v>
      </c>
      <c r="DW147" s="90">
        <f>IF(ISNA(VLOOKUP($B147,'[2]1516 Exp_Rev Access'!$F$7:$FS$310,106,FALSE)),"",VLOOKUP($B147,'[2]1516 Exp_Rev Access'!$F$7:$FS$310,106,FALSE))</f>
        <v>0</v>
      </c>
      <c r="DX147" s="90">
        <f>IF(ISNA(VLOOKUP($B147,'[2]1516 Exp_Rev Access'!$F$7:$FS$310,107,FALSE)),"",VLOOKUP($B147,'[2]1516 Exp_Rev Access'!$F$7:$FS$310,107,FALSE))</f>
        <v>0</v>
      </c>
      <c r="DY147" s="90">
        <f>IF(ISNA(VLOOKUP($B147,'[2]1516 Exp_Rev Access'!$F$7:$FS$310,108,FALSE)),"",VLOOKUP($B147,'[2]1516 Exp_Rev Access'!$F$7:$FS$310,108,FALSE))</f>
        <v>0</v>
      </c>
      <c r="DZ147" s="90">
        <f>IF(ISNA(VLOOKUP($B147,'[2]1516 Exp_Rev Access'!$F$7:$FS$310,109,FALSE)),"",VLOOKUP($B147,'[2]1516 Exp_Rev Access'!$F$7:$FS$310,109,FALSE))</f>
        <v>0</v>
      </c>
      <c r="EA147" s="90">
        <f>IF(ISNA(VLOOKUP($B147,'[2]1516 Exp_Rev Access'!$F$7:$FS$310,110,FALSE)),"",VLOOKUP($B147,'[2]1516 Exp_Rev Access'!$F$7:$FS$310,110,FALSE))</f>
        <v>0</v>
      </c>
      <c r="EB147" s="90">
        <f>IF(ISNA(VLOOKUP($B147,'[2]1516 Exp_Rev Access'!$F$7:$FS$310,111,FALSE)),"",VLOOKUP($B147,'[2]1516 Exp_Rev Access'!$F$7:$FS$310,111,FALSE))</f>
        <v>0</v>
      </c>
      <c r="EC147" s="90">
        <f>IF(ISNA(VLOOKUP($B147,'[2]1516 Exp_Rev Access'!$F$7:$FS$310,112,FALSE)),"",VLOOKUP($B147,'[2]1516 Exp_Rev Access'!$F$7:$FS$310,112,FALSE))</f>
        <v>0</v>
      </c>
      <c r="ED147" s="90">
        <f>IF(ISNA(VLOOKUP($B147,'[2]1516 Exp_Rev Access'!$F$7:$FS$310,113,FALSE)),"",VLOOKUP($B147,'[2]1516 Exp_Rev Access'!$F$7:$FS$310,113,FALSE))</f>
        <v>0</v>
      </c>
      <c r="EE147" s="90">
        <f>IF(ISNA(VLOOKUP($B147,'[2]1516 Exp_Rev Access'!$F$7:$FS$310,114,FALSE)),"",VLOOKUP($B147,'[2]1516 Exp_Rev Access'!$F$7:$FS$310,114,FALSE))</f>
        <v>0</v>
      </c>
      <c r="EF147" s="90">
        <f>IF(ISNA(VLOOKUP($B147,'[2]1516 Exp_Rev Access'!$F$7:$FS$310,115,FALSE)),"",VLOOKUP($B147,'[2]1516 Exp_Rev Access'!$F$7:$FS$310,115,FALSE))</f>
        <v>0</v>
      </c>
      <c r="EG147" s="90">
        <f>IF(ISNA(VLOOKUP($B147,'[2]1516 Exp_Rev Access'!$F$7:$FS$310,116,FALSE)),"",VLOOKUP($B147,'[2]1516 Exp_Rev Access'!$F$7:$FS$310,116,FALSE))</f>
        <v>69263.839999999997</v>
      </c>
      <c r="EH147" s="90">
        <f>IF(ISNA(VLOOKUP($B147,'[2]1516 Exp_Rev Access'!$F$7:$FS$310,117,FALSE)),"",VLOOKUP($B147,'[2]1516 Exp_Rev Access'!$F$7:$FS$310,117,FALSE))</f>
        <v>0</v>
      </c>
      <c r="EI147" s="90">
        <f>IF(ISNA(VLOOKUP($B147,'[2]1516 Exp_Rev Access'!$F$7:$FS$310,118,FALSE)),"",VLOOKUP($B147,'[2]1516 Exp_Rev Access'!$F$7:$FS$310,118,FALSE))</f>
        <v>0</v>
      </c>
      <c r="EJ147" s="90">
        <f>IF(ISNA(VLOOKUP($B147,'[2]1516 Exp_Rev Access'!$F$7:$FS$310,119,FALSE)),"",VLOOKUP($B147,'[2]1516 Exp_Rev Access'!$F$7:$FS$310,119,FALSE))</f>
        <v>0</v>
      </c>
      <c r="EK147" s="90">
        <f>IF(ISNA(VLOOKUP($B147,'[2]1516 Exp_Rev Access'!$F$7:$FS$310,120,FALSE)),"",VLOOKUP($B147,'[2]1516 Exp_Rev Access'!$F$7:$FS$310,120,FALSE))</f>
        <v>0</v>
      </c>
      <c r="EL147" s="90">
        <f>IF(ISNA(VLOOKUP($B147,'[2]1516 Exp_Rev Access'!$F$7:$FS$310,121,FALSE)),"",VLOOKUP($B147,'[2]1516 Exp_Rev Access'!$F$7:$FS$310,121,FALSE))</f>
        <v>0</v>
      </c>
      <c r="EM147" s="90">
        <f>IF(ISNA(VLOOKUP($B147,'[2]1516 Exp_Rev Access'!$F$7:$FS$310,122,FALSE)),"",VLOOKUP($B147,'[2]1516 Exp_Rev Access'!$F$7:$FS$310,122,FALSE))</f>
        <v>0</v>
      </c>
      <c r="EN147" s="90">
        <f>IF(ISNA(VLOOKUP($B147,'[2]1516 Exp_Rev Access'!$F$7:$FS$310,123,FALSE)),"",VLOOKUP($B147,'[2]1516 Exp_Rev Access'!$F$7:$FS$310,123,FALSE))</f>
        <v>288643.65000000002</v>
      </c>
      <c r="EO147" s="90">
        <f>IF(ISNA(VLOOKUP($B147,'[2]1516 Exp_Rev Access'!$F$7:$FS$310,124,FALSE)),"",VLOOKUP($B147,'[2]1516 Exp_Rev Access'!$F$7:$FS$310,124,FALSE))</f>
        <v>0</v>
      </c>
      <c r="EP147" s="90">
        <f>IF(ISNA(VLOOKUP($B147,'[2]1516 Exp_Rev Access'!$F$7:$FS$310,125,FALSE)),"",VLOOKUP($B147,'[2]1516 Exp_Rev Access'!$F$7:$FS$310,125,FALSE))</f>
        <v>0</v>
      </c>
      <c r="EQ147" s="90">
        <f>IF(ISNA(VLOOKUP($B147,'[2]1516 Exp_Rev Access'!$F$7:$FS$310,126,FALSE)),"",VLOOKUP($B147,'[2]1516 Exp_Rev Access'!$F$7:$FS$310,126,FALSE))</f>
        <v>0</v>
      </c>
      <c r="ER147" s="90">
        <f>IF(ISNA(VLOOKUP($B147,'[2]1516 Exp_Rev Access'!$F$7:$FS$310,127,FALSE)),"",VLOOKUP($B147,'[2]1516 Exp_Rev Access'!$F$7:$FS$310,127,FALSE))</f>
        <v>0</v>
      </c>
      <c r="ES147" s="90">
        <f>IF(ISNA(VLOOKUP($B147,'[2]1516 Exp_Rev Access'!$F$7:$FS$310,128,FALSE)),"",VLOOKUP($B147,'[2]1516 Exp_Rev Access'!$F$7:$FS$310,128,FALSE))</f>
        <v>0</v>
      </c>
      <c r="ET147" s="90">
        <f>IF(ISNA(VLOOKUP($B147,'[2]1516 Exp_Rev Access'!$F$7:$FS$310,129,FALSE)),"",VLOOKUP($B147,'[2]1516 Exp_Rev Access'!$F$7:$FS$310,129,FALSE))</f>
        <v>562417.78</v>
      </c>
      <c r="EU147" s="90">
        <f>IF(ISNA(VLOOKUP($B147,'[2]1516 Exp_Rev Access'!$F$7:$FS$310,130,FALSE)),"",VLOOKUP($B147,'[2]1516 Exp_Rev Access'!$F$7:$FS$310,130,FALSE))</f>
        <v>0</v>
      </c>
      <c r="EV147" s="90">
        <f>IF(ISNA(VLOOKUP($B147,'[2]1516 Exp_Rev Access'!$F$7:$FS$310,131,FALSE)),"",VLOOKUP($B147,'[2]1516 Exp_Rev Access'!$F$7:$FS$310,131,FALSE))</f>
        <v>180281.3</v>
      </c>
      <c r="EW147" s="90">
        <f>IF(ISNA(VLOOKUP($B147,'[2]1516 Exp_Rev Access'!$F$7:$FS$310,132,FALSE)),"",VLOOKUP($B147,'[2]1516 Exp_Rev Access'!$F$7:$FS$310,132,FALSE))</f>
        <v>0</v>
      </c>
      <c r="EX147" s="90">
        <f>IF(ISNA(VLOOKUP($B147,'[2]1516 Exp_Rev Access'!$F$7:$FS$310,133,FALSE)),"",VLOOKUP($B147,'[2]1516 Exp_Rev Access'!$F$7:$FS$310,133,FALSE))</f>
        <v>0</v>
      </c>
      <c r="EY147" s="90">
        <f>IF(ISNA(VLOOKUP($B147,'[2]1516 Exp_Rev Access'!$F$7:$FS$310,134,FALSE)),"",VLOOKUP($B147,'[2]1516 Exp_Rev Access'!$F$7:$FS$310,134,FALSE))</f>
        <v>0</v>
      </c>
      <c r="EZ147" s="90">
        <f>IF(ISNA(VLOOKUP($B147,'[2]1516 Exp_Rev Access'!$F$7:$FS$310,135,FALSE)),"",VLOOKUP($B147,'[2]1516 Exp_Rev Access'!$F$7:$FS$310,135,FALSE))</f>
        <v>0</v>
      </c>
      <c r="FA147" s="90">
        <f>IF(ISNA(VLOOKUP($B147,'[2]1516 Exp_Rev Access'!$F$7:$FS$310,136,FALSE)),"",VLOOKUP($B147,'[2]1516 Exp_Rev Access'!$F$7:$FS$310,136,FALSE))</f>
        <v>0</v>
      </c>
      <c r="FB147" s="90">
        <f>IF(ISNA(VLOOKUP($B147,'[2]1516 Exp_Rev Access'!$F$7:$FS$310,137,FALSE)),"",VLOOKUP($B147,'[2]1516 Exp_Rev Access'!$F$7:$FS$310,137,FALSE))</f>
        <v>0</v>
      </c>
      <c r="FC147" s="90">
        <f>IF(ISNA(VLOOKUP($B147,'[2]1516 Exp_Rev Access'!$F$7:$FS$310,138,FALSE)),"",VLOOKUP($B147,'[2]1516 Exp_Rev Access'!$F$7:$FS$310,138,FALSE))</f>
        <v>3715.14</v>
      </c>
      <c r="FD147" s="90">
        <f>IF(ISNA(VLOOKUP($B147,'[2]1516 Exp_Rev Access'!$F$7:$FS$310,139,FALSE)),"",VLOOKUP($B147,'[2]1516 Exp_Rev Access'!$F$7:$FS$310,139,FALSE))</f>
        <v>0</v>
      </c>
      <c r="FE147" s="90">
        <f>IF(ISNA(VLOOKUP($B147,'[2]1516 Exp_Rev Access'!$F$7:$FS$310,140,FALSE)),"",VLOOKUP($B147,'[2]1516 Exp_Rev Access'!$F$7:$FS$310,140,FALSE))</f>
        <v>0</v>
      </c>
      <c r="FF147" s="90">
        <f>IF(ISNA(VLOOKUP($B147,'[2]1516 Exp_Rev Access'!$F$7:$FS$310,141,FALSE)),"",VLOOKUP($B147,'[2]1516 Exp_Rev Access'!$F$7:$FS$310,141,FALSE))</f>
        <v>0</v>
      </c>
      <c r="FG147" s="90">
        <f>IF(ISNA(VLOOKUP($B147,'[2]1516 Exp_Rev Access'!$F$7:$FS$310,142,FALSE)),"",VLOOKUP($B147,'[2]1516 Exp_Rev Access'!$F$7:$FS$310,142,FALSE))</f>
        <v>893544.7</v>
      </c>
      <c r="FH147" s="90">
        <f>IF(ISNA(VLOOKUP($B147,'[2]1516 Exp_Rev Access'!$F$7:$FS$310,143,FALSE)),"",VLOOKUP($B147,'[2]1516 Exp_Rev Access'!$F$7:$FS$310,143,FALSE))</f>
        <v>0</v>
      </c>
      <c r="FI147" s="90">
        <f>IF(ISNA(VLOOKUP($B147,'[2]1516 Exp_Rev Access'!$F$7:$FS$310,144,FALSE)),"",VLOOKUP($B147,'[2]1516 Exp_Rev Access'!$F$7:$FS$310,144,FALSE))</f>
        <v>0</v>
      </c>
      <c r="FJ147" s="90">
        <f>IF(ISNA(VLOOKUP($B147,'[2]1516 Exp_Rev Access'!$F$7:$FS$310,145,FALSE)),"",VLOOKUP($B147,'[2]1516 Exp_Rev Access'!$F$7:$FS$310,145,FALSE))</f>
        <v>0</v>
      </c>
      <c r="FK147" s="90">
        <f>IF(ISNA(VLOOKUP($B147,'[2]1516 Exp_Rev Access'!$F$7:$FS$310,146,FALSE)),"",VLOOKUP($B147,'[2]1516 Exp_Rev Access'!$F$7:$FS$310,146,FALSE))</f>
        <v>0</v>
      </c>
      <c r="FL147" s="90">
        <f>IF(ISNA(VLOOKUP($B147,'[2]1516 Exp_Rev Access'!$F$7:$FS$310,1147,FALSE)),"",VLOOKUP($B147,'[2]1516 Exp_Rev Access'!$F$7:$FS$310,147,FALSE))</f>
        <v>0</v>
      </c>
      <c r="FM147" s="90">
        <f>IF(ISNA(VLOOKUP($B147,'[2]1516 Exp_Rev Access'!$F$7:$FS$310,148,FALSE)),"",VLOOKUP($B147,'[2]1516 Exp_Rev Access'!$F$7:$FS$310,148,FALSE))</f>
        <v>3477.08</v>
      </c>
      <c r="FN147" s="90">
        <f>IF(ISNA(VLOOKUP($B147,'[2]1516 Exp_Rev Access'!$F$7:$FS$310,149,FALSE)),"",VLOOKUP($B147,'[2]1516 Exp_Rev Access'!$F$7:$FS$310,149,FALSE))</f>
        <v>0</v>
      </c>
      <c r="FO147" s="90">
        <f>IF(ISNA(VLOOKUP($B147,'[2]1516 Exp_Rev Access'!$F$7:$FS$310,150,FALSE)),"",VLOOKUP($B147,'[2]1516 Exp_Rev Access'!$F$7:$FS$310,150,FALSE))</f>
        <v>0</v>
      </c>
      <c r="FP147" s="90">
        <f>IF(ISNA(VLOOKUP($B147,'[2]1516 Exp_Rev Access'!$F$7:$FS$310,151,FALSE)),"",VLOOKUP($B147,'[2]1516 Exp_Rev Access'!$F$7:$FS$310,151,FALSE))</f>
        <v>0</v>
      </c>
      <c r="FQ147" s="90">
        <f>IF(ISNA(VLOOKUP($B147,'[2]1516 Exp_Rev Access'!$F$7:$FS$310,152,FALSE)),"",VLOOKUP($B147,'[2]1516 Exp_Rev Access'!$F$7:$FS$310,152,FALSE))</f>
        <v>0</v>
      </c>
      <c r="FR147" s="90">
        <f>IF(ISNA(VLOOKUP($B147,'[2]1516 Exp_Rev Access'!$F$7:$FS$310,153,FALSE)),"",VLOOKUP($B147,'[2]1516 Exp_Rev Access'!$F$7:$FS$310,153,FALSE))</f>
        <v>720319.55</v>
      </c>
      <c r="FS147" s="53">
        <f t="shared" si="397"/>
        <v>21698833.34</v>
      </c>
      <c r="FT147" s="92">
        <f t="shared" si="398"/>
        <v>8.1232401097376866E-2</v>
      </c>
      <c r="FU147" s="95">
        <f t="shared" si="399"/>
        <v>955.03662960455847</v>
      </c>
      <c r="FV147" s="90">
        <f>IF(ISNA(VLOOKUP($B147,'[2]1516 Exp_Rev Access'!$F$7:$FS$310,154,FALSE)),"",VLOOKUP($B147,'[2]1516 Exp_Rev Access'!$F$7:$FS$310,154,FALSE))</f>
        <v>29445</v>
      </c>
      <c r="FW147" s="90">
        <f>IF(ISNA(VLOOKUP($B147,'[2]1516 Exp_Rev Access'!$F$7:$FS$310,155,FALSE)),"",VLOOKUP($B147,'[2]1516 Exp_Rev Access'!$F$7:$FS$310,155,FALSE))</f>
        <v>507046.18</v>
      </c>
      <c r="FX147" s="90">
        <f>IF(ISNA(VLOOKUP($B147,'[2]1516 Exp_Rev Access'!$F$7:$FS$310,156,FALSE)),"",VLOOKUP($B147,'[2]1516 Exp_Rev Access'!$F$7:$FS$310,156,FALSE))</f>
        <v>0</v>
      </c>
      <c r="FY147" s="90">
        <f>IF(ISNA(VLOOKUP($B147,'[2]1516 Exp_Rev Access'!$F$7:$FS$310,157,FALSE)),"",VLOOKUP($B147,'[2]1516 Exp_Rev Access'!$F$7:$FS$310,157,FALSE))</f>
        <v>0</v>
      </c>
      <c r="FZ147" s="90">
        <f>IF(ISNA(VLOOKUP($B147,'[2]1516 Exp_Rev Access'!$F$7:$FS$310,158,FALSE)),"",VLOOKUP($B147,'[2]1516 Exp_Rev Access'!$F$7:$FS$310,158,FALSE))</f>
        <v>0</v>
      </c>
      <c r="GA147" s="90">
        <f>IF(ISNA(VLOOKUP($B147,'[2]1516 Exp_Rev Access'!$F$7:$FS$310,159,FALSE)),"",VLOOKUP($B147,'[2]1516 Exp_Rev Access'!$F$7:$FS$310,159,FALSE))</f>
        <v>0</v>
      </c>
      <c r="GB147" s="90">
        <f>IF(ISNA(VLOOKUP($B147,'[2]1516 Exp_Rev Access'!$F$7:$FS$310,160,FALSE)),"",VLOOKUP($B147,'[2]1516 Exp_Rev Access'!$F$7:$FS$310,160,FALSE))</f>
        <v>0</v>
      </c>
      <c r="GC147" s="90">
        <f>IF(ISNA(VLOOKUP($B147,'[2]1516 Exp_Rev Access'!$F$7:$FS$310,161,FALSE)),"",VLOOKUP($B147,'[2]1516 Exp_Rev Access'!$F$7:$FS$310,161,FALSE))</f>
        <v>0</v>
      </c>
      <c r="GD147" s="90">
        <f>IF(ISNA(VLOOKUP($B147,'[2]1516 Exp_Rev Access'!$F$7:$FS$310,162,FALSE)),"",VLOOKUP($B147,'[2]1516 Exp_Rev Access'!$F$7:$FS$310,162,FALSE))</f>
        <v>0</v>
      </c>
      <c r="GE147" s="90">
        <f>IF(ISNA(VLOOKUP($B147,'[2]1516 Exp_Rev Access'!$F$7:$FS$310,163,FALSE)),"",VLOOKUP($B147,'[2]1516 Exp_Rev Access'!$F$7:$FS$310,163,FALSE))</f>
        <v>0</v>
      </c>
      <c r="GF147" s="90">
        <f>IF(ISNA(VLOOKUP($B147,'[2]1516 Exp_Rev Access'!$F$7:$FS$310,164,FALSE)),"",VLOOKUP($B147,'[2]1516 Exp_Rev Access'!$F$7:$FS$310,164,FALSE))</f>
        <v>24248.05</v>
      </c>
      <c r="GG147" s="90">
        <f>IF(ISNA(VLOOKUP($B147,'[2]1516 Exp_Rev Access'!$F$7:$FS$310,165,FALSE)),"",VLOOKUP($B147,'[2]1516 Exp_Rev Access'!$F$7:$FS$310,165,FALSE))</f>
        <v>0</v>
      </c>
      <c r="GH147" s="90">
        <f>IF(ISNA(VLOOKUP($B147,'[2]1516 Exp_Rev Access'!$F$7:$FS$310,166,FALSE)),"",VLOOKUP($B147,'[2]1516 Exp_Rev Access'!$F$7:$FS$310,166,FALSE))</f>
        <v>243833.32</v>
      </c>
      <c r="GI147" s="90">
        <f>IF(ISNA(VLOOKUP($B147,'[2]1516 Exp_Rev Access'!$F$7:$FS$310,167,FALSE)),"",VLOOKUP($B147,'[2]1516 Exp_Rev Access'!$F$7:$FS$310,167,FALSE))</f>
        <v>107600.08</v>
      </c>
      <c r="GJ147" s="90">
        <f>IF(ISNA(VLOOKUP($B147,'[2]1516 Exp_Rev Access'!$F$7:$FS$310,168,FALSE)),"",VLOOKUP($B147,'[2]1516 Exp_Rev Access'!$F$7:$FS$310,168,FALSE))</f>
        <v>0</v>
      </c>
      <c r="GK147" s="90">
        <f>IF(ISNA(VLOOKUP($B147,'[2]1516 Exp_Rev Access'!$F$7:$FS$310,169,FALSE)),"",VLOOKUP($B147,'[2]1516 Exp_Rev Access'!$F$7:$FS$310,169,FALSE))</f>
        <v>11556.16</v>
      </c>
      <c r="GL147" s="90">
        <f>IF(ISNA(VLOOKUP($B147,'[2]1516 Exp_Rev Access'!$F$7:$FS$310,170,FALSE)),"",VLOOKUP($B147,'[2]1516 Exp_Rev Access'!$F$7:$FS$310,170,FALSE))</f>
        <v>106749.52</v>
      </c>
      <c r="GM147" s="90">
        <f>IF(ISNA(VLOOKUP($B147,'[2]1516 Exp_Rev Access'!$F$7:$FT$310,171,FALSE)),"",VLOOKUP($B147,'[2]1516 Exp_Rev Access'!$F$7:$FT$310,171,FALSE))</f>
        <v>0</v>
      </c>
      <c r="GN147" s="90">
        <f>IF(ISNA(VLOOKUP($B147,'[2]1516 Exp_Rev Access'!$F$7:$FU$310,172,FALSE)),"",VLOOKUP($B147,'[2]1516 Exp_Rev Access'!$F$7:$FU$310,172,FALSE))</f>
        <v>0</v>
      </c>
      <c r="GO147" s="90">
        <f>IF(ISNA(VLOOKUP($B147,'[2]1516 Exp_Rev Access'!$F$7:$FV$310,173,FALSE)),"",VLOOKUP($B147,'[2]1516 Exp_Rev Access'!$F$7:$FV$310,173,FALSE))</f>
        <v>0</v>
      </c>
      <c r="GP147" s="90">
        <f>IF(ISNA(VLOOKUP($B147,'[2]1516 Exp_Rev Access'!$F$7:$GA$310,174,FALSE)),"",VLOOKUP($B147,'[2]1516 Exp_Rev Access'!$F$7:$GA$310,174,FALSE))</f>
        <v>0</v>
      </c>
      <c r="GQ147" s="90">
        <f>IF(ISNA(VLOOKUP($B147,'[2]1516 Exp_Rev Access'!$F$7:$GA$310,175,FALSE)),"",VLOOKUP($B147,'[2]1516 Exp_Rev Access'!$F$7:$GA$310,175,FALSE))</f>
        <v>5702.6</v>
      </c>
      <c r="GR147" s="90">
        <f>IF(ISNA(VLOOKUP($B147,'[2]1516 Exp_Rev Access'!$F$7:$GA$310,176,FALSE)),"",VLOOKUP($B147,'[2]1516 Exp_Rev Access'!$F$7:$GA$310,176,FALSE))</f>
        <v>0</v>
      </c>
      <c r="GS147" s="90">
        <f>IF(ISNA(VLOOKUP($B147,'[2]1516 Exp_Rev Access'!$F$7:$GA$310,177,FALSE)),"",VLOOKUP($B147,'[2]1516 Exp_Rev Access'!$F$7:$GA$310,177,FALSE))</f>
        <v>0</v>
      </c>
      <c r="GT147" s="90">
        <f>IF(ISNA(VLOOKUP($B147,'[2]1516 Exp_Rev Access'!$F$7:$GA$310,178,FALSE)),"",VLOOKUP($B147,'[2]1516 Exp_Rev Access'!$F$7:$GA$310,178,FALSE))</f>
        <v>0</v>
      </c>
      <c r="GU147" s="53">
        <f t="shared" si="400"/>
        <v>1036180.91</v>
      </c>
      <c r="GV147" s="92">
        <f t="shared" si="401"/>
        <v>3.8790778274425401E-3</v>
      </c>
      <c r="GW147" s="96">
        <f t="shared" si="402"/>
        <v>45.60571107400304</v>
      </c>
    </row>
    <row r="148" spans="1:222" x14ac:dyDescent="0.2">
      <c r="B148" s="87" t="s">
        <v>374</v>
      </c>
      <c r="C148" s="87" t="s">
        <v>375</v>
      </c>
      <c r="D148" s="88">
        <f>IF(ISNA(VLOOKUP($B148,'[2]1516 enrollment_Rev_Exp by size'!$A$6:$C$325,3,FALSE)),"",VLOOKUP($B148,'[2]1516 enrollment_Rev_Exp by size'!$A$6:$C$325,3,FALSE))</f>
        <v>4033.6099999999997</v>
      </c>
      <c r="E148" s="89">
        <v>47266347.450000003</v>
      </c>
      <c r="F148" s="67">
        <f t="shared" si="380"/>
        <v>47266347.449999996</v>
      </c>
      <c r="G148" s="67">
        <f t="shared" si="381"/>
        <v>0</v>
      </c>
      <c r="H148" s="90">
        <f>IF(ISNA(VLOOKUP($B148,'[2]1516 Exp_Rev Access'!$F$7:$FS$310,2,FALSE)),"",VLOOKUP($B148,'[2]1516 Exp_Rev Access'!$F$7:$FS$310,2,FALSE))</f>
        <v>10100528.630000001</v>
      </c>
      <c r="I148" s="90">
        <f>IF(ISNA(VLOOKUP($B148,'[2]1516 Exp_Rev Access'!$F$7:$FS$310,3,FALSE)),"",VLOOKUP($B148,'[2]1516 Exp_Rev Access'!$F$7:$FS$310,3,FALSE))</f>
        <v>0</v>
      </c>
      <c r="J148" s="90">
        <f>IF(ISNA(VLOOKUP($B148,'[2]1516 Exp_Rev Access'!$F$7:$FS$310,4,FALSE)),"",VLOOKUP($B148,'[2]1516 Exp_Rev Access'!$F$7:$FS$310,4,FALSE))</f>
        <v>7738.77</v>
      </c>
      <c r="K148" s="90">
        <f>IF(ISNA(VLOOKUP($B148,'[2]1516 Exp_Rev Access'!$F$7:$FS$310,5,FALSE)),"-",VLOOKUP($B148,'[2]1516 Exp_Rev Access'!$F$7:$FS$310,5,FALSE))</f>
        <v>151256.38</v>
      </c>
      <c r="L148" s="90">
        <f>IF(ISNA(VLOOKUP($B148,'[2]1516 Exp_Rev Access'!$F$7:$FS$310,6,FALSE)),"",VLOOKUP($B148,'[2]1516 Exp_Rev Access'!$F$7:$FS$310,6,FALSE))</f>
        <v>0</v>
      </c>
      <c r="M148" s="90">
        <f>IF(ISNA(VLOOKUP($B148,'[2]1516 Exp_Rev Access'!$F$7:$FS$310,7,FALSE)),"",VLOOKUP($B148,'[2]1516 Exp_Rev Access'!$F$7:$FS$310,7,FALSE))</f>
        <v>0</v>
      </c>
      <c r="N148" s="53">
        <f t="shared" si="382"/>
        <v>10259523.780000001</v>
      </c>
      <c r="O148" s="91">
        <f t="shared" si="383"/>
        <v>0.2170576812784801</v>
      </c>
      <c r="P148" s="53">
        <f t="shared" si="384"/>
        <v>2543.5091097056984</v>
      </c>
      <c r="Q148" s="90">
        <f>IF(ISNA(VLOOKUP($B148,'[2]1516 Exp_Rev Access'!$F$7:$FS$310,8,FALSE)),"",VLOOKUP($B148,'[2]1516 Exp_Rev Access'!$F$7:$FS$310,8,FALSE))</f>
        <v>6010</v>
      </c>
      <c r="R148" s="90">
        <f>IF(ISNA(VLOOKUP($B148,'[2]1516 Exp_Rev Access'!$F$7:$FS$310,9,FALSE)),"",VLOOKUP($B148,'[2]1516 Exp_Rev Access'!$F$7:$FS$310,9,FALSE))</f>
        <v>0</v>
      </c>
      <c r="S148" s="90">
        <f>IF(ISNA(VLOOKUP($B148,'[2]1516 Exp_Rev Access'!$F$7:$FS$310,10,FALSE)),"",VLOOKUP($B148,'[2]1516 Exp_Rev Access'!$F$7:$FS$310,10,FALSE))</f>
        <v>0</v>
      </c>
      <c r="T148" s="90">
        <f>IF(ISNA(VLOOKUP($B148,'[2]1516 Exp_Rev Access'!$F$7:$FS$310,11,FALSE)),"",VLOOKUP($B148,'[2]1516 Exp_Rev Access'!$F$7:$FS$310,11,FALSE))</f>
        <v>0</v>
      </c>
      <c r="U148" s="90">
        <f>IF(ISNA(VLOOKUP($B148,'[2]1516 Exp_Rev Access'!$F$7:$FS$310,12,FALSE)),"",VLOOKUP($B148,'[2]1516 Exp_Rev Access'!$F$7:$FS$310,12,FALSE))</f>
        <v>0</v>
      </c>
      <c r="V148" s="90">
        <f>IF(ISNA(VLOOKUP($B148,'[2]1516 Exp_Rev Access'!$F$7:$FS$310,13,FALSE)),"",VLOOKUP($B148,'[2]1516 Exp_Rev Access'!$F$7:$FS$310,13,FALSE))</f>
        <v>0</v>
      </c>
      <c r="W148" s="90">
        <f>IF(ISNA(VLOOKUP($B148,'[2]1516 Exp_Rev Access'!$F$7:$FS$310,14,FALSE)),"",VLOOKUP($B148,'[2]1516 Exp_Rev Access'!$F$7:$FS$310,14,FALSE))</f>
        <v>0</v>
      </c>
      <c r="X148" s="90">
        <f>IF(ISNA(VLOOKUP($B148,'[2]1516 Exp_Rev Access'!$F$7:$FS$310,15,FALSE)),"",VLOOKUP($B148,'[2]1516 Exp_Rev Access'!$F$7:$FS$310,15,FALSE))</f>
        <v>0</v>
      </c>
      <c r="Y148" s="90">
        <f>IF(ISNA(VLOOKUP($B148,'[2]1516 Exp_Rev Access'!$F$7:$FS$310,16,FALSE)),"",VLOOKUP($B148,'[2]1516 Exp_Rev Access'!$F$7:$FS$310,16,FALSE))</f>
        <v>320556.71999999997</v>
      </c>
      <c r="Z148" s="90">
        <f>IF(ISNA(VLOOKUP($B148,'[2]1516 Exp_Rev Access'!$F$7:$FS$310,17,FALSE)),"",VLOOKUP($B148,'[2]1516 Exp_Rev Access'!$F$7:$FS$310,17,FALSE))</f>
        <v>21389.51</v>
      </c>
      <c r="AA148" s="90">
        <f>IF(ISNA(VLOOKUP($B148,'[2]1516 Exp_Rev Access'!$F$7:$FS$310,18,FALSE)),"",VLOOKUP($B148,'[2]1516 Exp_Rev Access'!$F$7:$FS$310,18,FALSE))</f>
        <v>0</v>
      </c>
      <c r="AB148" s="90">
        <f>IF(ISNA(VLOOKUP($B148,'[2]1516 Exp_Rev Access'!$F$7:$FS$310,19,FALSE)),"",VLOOKUP($B148,'[2]1516 Exp_Rev Access'!$F$7:$FS$310,19,FALSE))</f>
        <v>0</v>
      </c>
      <c r="AC148" s="90">
        <f>IF(ISNA(VLOOKUP($B148,'[2]1516 Exp_Rev Access'!$F$7:$FS$310,20,FALSE)),"",VLOOKUP($B148,'[2]1516 Exp_Rev Access'!$F$7:$FS$310,20,FALSE))</f>
        <v>6360.11</v>
      </c>
      <c r="AD148" s="90">
        <f>IF(ISNA(VLOOKUP($B148,'[2]1516 Exp_Rev Access'!$F$7:$FS$310,21,FALSE)),"",VLOOKUP($B148,'[2]1516 Exp_Rev Access'!$F$7:$FS$310,21,FALSE))</f>
        <v>614836.46</v>
      </c>
      <c r="AE148" s="90">
        <f>IF(ISNA(VLOOKUP($B148,'[2]1516 Exp_Rev Access'!$F$7:$FS$310,22,FALSE)),"",VLOOKUP($B148,'[2]1516 Exp_Rev Access'!$F$7:$FS$310,22,FALSE))</f>
        <v>51909.17</v>
      </c>
      <c r="AF148" s="90">
        <f>IF(ISNA(VLOOKUP($B148,'[2]1516 Exp_Rev Access'!$F$7:$FS$310,23,FALSE)),"",VLOOKUP($B148,'[2]1516 Exp_Rev Access'!$F$7:$FS$310,23,FALSE))</f>
        <v>0</v>
      </c>
      <c r="AG148" s="90">
        <f>IF(ISNA(VLOOKUP($B148,'[2]1516 Exp_Rev Access'!$F$7:$FS$310,24,FALSE)),"",VLOOKUP($B148,'[2]1516 Exp_Rev Access'!$F$7:$FS$310,24,FALSE))</f>
        <v>155399.37</v>
      </c>
      <c r="AH148" s="90">
        <f>IF(ISNA(VLOOKUP($B148,'[2]1516 Exp_Rev Access'!$F$7:$FS$310,25,FALSE)),"",VLOOKUP($B148,'[2]1516 Exp_Rev Access'!$F$7:$FS$310,25,FALSE))</f>
        <v>5467.59</v>
      </c>
      <c r="AI148" s="90">
        <f>IF(ISNA(VLOOKUP($B148,'[2]1516 Exp_Rev Access'!$F$7:$FS$310,26,FALSE)),"",VLOOKUP($B148,'[2]1516 Exp_Rev Access'!$F$7:$FS$310,26,FALSE))</f>
        <v>94898.16</v>
      </c>
      <c r="AJ148" s="90">
        <f>IF(ISNA(VLOOKUP($B148,'[2]1516 Exp_Rev Access'!$F$7:$FS$310,27,FALSE)),"",VLOOKUP($B148,'[2]1516 Exp_Rev Access'!$F$7:$FS$310,27,FALSE))</f>
        <v>4899.37</v>
      </c>
      <c r="AK148" s="90">
        <f>IF(ISNA(VLOOKUP($B148,'[2]1516 Exp_Rev Access'!$F$7:$FS$310,28,FALSE)),"",VLOOKUP($B148,'[2]1516 Exp_Rev Access'!$F$7:$FS$310,28,FALSE))</f>
        <v>84585.55</v>
      </c>
      <c r="AL148" s="90">
        <f>IF(ISNA(VLOOKUP($B148,'[2]1516 Exp_Rev Access'!$F$7:$FS$310,29,FALSE)),"",VLOOKUP($B148,'[2]1516 Exp_Rev Access'!$F$7:$FS$310,29,FALSE))</f>
        <v>991.2</v>
      </c>
      <c r="AM148" s="53">
        <f t="shared" si="385"/>
        <v>1367303.21</v>
      </c>
      <c r="AN148" s="92">
        <f t="shared" si="386"/>
        <v>2.8927625758397794E-2</v>
      </c>
      <c r="AO148" s="68">
        <f t="shared" si="387"/>
        <v>338.9775436891519</v>
      </c>
      <c r="AP148" s="90">
        <f>IF(ISNA(VLOOKUP($B148,'[2]1516 Exp_Rev Access'!$F$7:$FS$310,30,FALSE)),"",VLOOKUP($B148,'[2]1516 Exp_Rev Access'!$F$7:$FS$310,30,FALSE))</f>
        <v>24325559.190000001</v>
      </c>
      <c r="AQ148" s="90">
        <f>IF(ISNA(VLOOKUP($B148,'[2]1516 Exp_Rev Access'!$F$7:$FS$310,31,FALSE)),"",VLOOKUP($B148,'[2]1516 Exp_Rev Access'!$F$7:$FS$310,31,FALSE))</f>
        <v>828056.79</v>
      </c>
      <c r="AR148" s="90">
        <f>IF(ISNA(VLOOKUP($B148,'[2]1516 Exp_Rev Access'!$F$7:$FS$310,32,FALSE)),"",VLOOKUP($B148,'[2]1516 Exp_Rev Access'!$F$7:$FS$310,32,FALSE))</f>
        <v>959389.72</v>
      </c>
      <c r="AS148" s="90">
        <f>IF(ISNA(VLOOKUP($B148,'[2]1516 Exp_Rev Access'!$F$7:$FS$310,33,FALSE)),"",VLOOKUP($B148,'[2]1516 Exp_Rev Access'!$F$7:$FS$310,33,FALSE))</f>
        <v>4889.25</v>
      </c>
      <c r="AT148" s="90">
        <f>IF(ISNA(VLOOKUP($B148,'[2]1516 Exp_Rev Access'!$F$7:$FS$310,34,FALSE)),"",VLOOKUP($B148,'[2]1516 Exp_Rev Access'!$F$7:$FS$310,34,FALSE))</f>
        <v>0</v>
      </c>
      <c r="AU148" s="53">
        <f t="shared" si="388"/>
        <v>26117894.949999999</v>
      </c>
      <c r="AV148" s="93">
        <f t="shared" si="389"/>
        <v>0.55256850505803146</v>
      </c>
      <c r="AW148" s="53">
        <f t="shared" si="390"/>
        <v>6475.0669871405516</v>
      </c>
      <c r="AX148" s="90">
        <f>IF(ISNA(VLOOKUP($B148,'[2]1516 Exp_Rev Access'!$F$7:$FS$310,35,FALSE)),"",VLOOKUP($B148,'[2]1516 Exp_Rev Access'!$F$7:$FS$310,35,FALSE))</f>
        <v>0</v>
      </c>
      <c r="AY148" s="90">
        <f>IF(ISNA(VLOOKUP($B148,'[2]1516 Exp_Rev Access'!$F$7:$FS$310,36,FALSE)),"",VLOOKUP($B148,'[2]1516 Exp_Rev Access'!$F$7:$FS$310,36,FALSE))</f>
        <v>3298442.66</v>
      </c>
      <c r="AZ148" s="90">
        <f>IF(ISNA(VLOOKUP($B148,'[2]1516 Exp_Rev Access'!$F$7:$FS$310,37,FALSE)),"",VLOOKUP($B148,'[2]1516 Exp_Rev Access'!$F$7:$FS$310,37,FALSE))</f>
        <v>150461.01</v>
      </c>
      <c r="BA148" s="90">
        <f>IF(ISNA(VLOOKUP($B148,'[2]1516 Exp_Rev Access'!$F$7:$FS$310,38,FALSE)),"",VLOOKUP($B148,'[2]1516 Exp_Rev Access'!$F$7:$FS$310,38,FALSE))</f>
        <v>0</v>
      </c>
      <c r="BB148" s="90">
        <f>IF(ISNA(VLOOKUP($B148,'[2]1516 Exp_Rev Access'!$F$7:$FS$310,39,FALSE)),"",VLOOKUP($B148,'[2]1516 Exp_Rev Access'!$F$7:$FS$310,39,FALSE))</f>
        <v>0</v>
      </c>
      <c r="BC148" s="90">
        <f>IF(ISNA(VLOOKUP($B148,'[2]1516 Exp_Rev Access'!$F$7:$FS$310,40,FALSE)),"",VLOOKUP($B148,'[2]1516 Exp_Rev Access'!$F$7:$FS$310,40,FALSE))</f>
        <v>589733.35</v>
      </c>
      <c r="BD148" s="90">
        <f>IF(ISNA(VLOOKUP($B148,'[2]1516 Exp_Rev Access'!$F$7:$FS$310,41,FALSE)),"",VLOOKUP($B148,'[2]1516 Exp_Rev Access'!$F$7:$FS$310,41,FALSE))</f>
        <v>0</v>
      </c>
      <c r="BE148" s="90">
        <f>IF(ISNA(VLOOKUP($B148,'[2]1516 Exp_Rev Access'!$F$7:$FS$310,42,FALSE)),"",VLOOKUP($B148,'[2]1516 Exp_Rev Access'!$F$7:$FS$310,42,FALSE))</f>
        <v>523611.33</v>
      </c>
      <c r="BF148" s="90">
        <f>IF(ISNA(VLOOKUP($B148,'[2]1516 Exp_Rev Access'!$F$7:$FS$310,43,FALSE)),"",VLOOKUP($B148,'[2]1516 Exp_Rev Access'!$F$7:$FS$310,43,FALSE))</f>
        <v>0</v>
      </c>
      <c r="BG148" s="90">
        <f>IF(ISNA(VLOOKUP($B148,'[2]1516 Exp_Rev Access'!$F$7:$FS$310,44,FALSE)),"",VLOOKUP($B148,'[2]1516 Exp_Rev Access'!$F$7:$FS$310,44,FALSE))</f>
        <v>247769.26</v>
      </c>
      <c r="BH148" s="90">
        <f>IF(ISNA(VLOOKUP($B148,'[2]1516 Exp_Rev Access'!$F$7:$FS$310,45,FALSE)),"",VLOOKUP($B148,'[2]1516 Exp_Rev Access'!$F$7:$FS$310,45,FALSE))</f>
        <v>41294.82</v>
      </c>
      <c r="BI148" s="90">
        <f>IF(ISNA(VLOOKUP($B148,'[2]1516 Exp_Rev Access'!$F$7:$FS$310,46,FALSE)),"",VLOOKUP($B148,'[2]1516 Exp_Rev Access'!$F$7:$FS$310,46,FALSE))</f>
        <v>0</v>
      </c>
      <c r="BJ148" s="90">
        <f>IF(ISNA(VLOOKUP($B148,'[2]1516 Exp_Rev Access'!$F$7:$FS$310,47,FALSE)),"",VLOOKUP($B148,'[2]1516 Exp_Rev Access'!$F$7:$FS$310,47,FALSE))</f>
        <v>21876.13</v>
      </c>
      <c r="BK148" s="90">
        <f>IF(ISNA(VLOOKUP($B148,'[2]1516 Exp_Rev Access'!$F$7:$FS$310,48,FALSE)),"",VLOOKUP($B148,'[2]1516 Exp_Rev Access'!$F$7:$FS$310,48,FALSE))</f>
        <v>1822871</v>
      </c>
      <c r="BL148" s="90">
        <f>IF(ISNA(VLOOKUP($B148,'[2]1516 Exp_Rev Access'!$F$7:$FS$310,49,FALSE)),"",VLOOKUP($B148,'[2]1516 Exp_Rev Access'!$F$7:$FS$310,49,FALSE))</f>
        <v>0</v>
      </c>
      <c r="BM148" s="90">
        <f>IF(ISNA(VLOOKUP($B148,'[2]1516 Exp_Rev Access'!$F$7:$FS$310,50,FALSE)),"",VLOOKUP($B148,'[2]1516 Exp_Rev Access'!$F$7:$FS$310,50,FALSE))</f>
        <v>22176.87</v>
      </c>
      <c r="BN148" s="90">
        <f>IF(ISNA(VLOOKUP($B148,'[2]1516 Exp_Rev Access'!$F$7:$FS$310,51,FALSE)),"",VLOOKUP($B148,'[2]1516 Exp_Rev Access'!$F$7:$FS$310,51,FALSE))</f>
        <v>0</v>
      </c>
      <c r="BO148" s="90">
        <f>IF(ISNA(VLOOKUP($B148,'[2]1516 Exp_Rev Access'!$F$7:$FS$310,52,FALSE)),"",VLOOKUP($B148,'[2]1516 Exp_Rev Access'!$F$7:$FS$310,52,FALSE))</f>
        <v>0</v>
      </c>
      <c r="BP148" s="90">
        <f>IF(ISNA(VLOOKUP($B148,'[2]1516 Exp_Rev Access'!$F$7:$FS$310,53,FALSE)),"",VLOOKUP($B148,'[2]1516 Exp_Rev Access'!$F$7:$FS$310,53,FALSE))</f>
        <v>0</v>
      </c>
      <c r="BQ148" s="90">
        <f>IF(ISNA(VLOOKUP($B148,'[2]1516 Exp_Rev Access'!$F$7:$FS$310,54,FALSE)),"",VLOOKUP($B148,'[2]1516 Exp_Rev Access'!$F$7:$FS$310,54,FALSE))</f>
        <v>0</v>
      </c>
      <c r="BR148" s="90">
        <f>IF(ISNA(VLOOKUP($B148,'[2]1516 Exp_Rev Access'!$F$7:$FS$310,55,FALSE)),"",VLOOKUP($B148,'[2]1516 Exp_Rev Access'!$F$7:$FS$310,55,FALSE))</f>
        <v>0</v>
      </c>
      <c r="BS148" s="90">
        <f>IF(ISNA(VLOOKUP($B148,'[2]1516 Exp_Rev Access'!$F$7:$FS$310,56,FALSE)),"",VLOOKUP($B148,'[2]1516 Exp_Rev Access'!$F$7:$FS$310,56,FALSE))</f>
        <v>0</v>
      </c>
      <c r="BT148" s="90">
        <f>IF(ISNA(VLOOKUP($B148,'[2]1516 Exp_Rev Access'!$F$7:$FS$310,57,FALSE)),"",VLOOKUP($B148,'[2]1516 Exp_Rev Access'!$F$7:$FS$310,57,FALSE))</f>
        <v>0</v>
      </c>
      <c r="BU148" s="90">
        <f>IF(ISNA(VLOOKUP($B148,'[2]1516 Exp_Rev Access'!$F$7:$FS$310,58,FALSE)),"",VLOOKUP($B148,'[2]1516 Exp_Rev Access'!$F$7:$FS$310,58,FALSE))</f>
        <v>0</v>
      </c>
      <c r="BV148" s="53">
        <f t="shared" si="391"/>
        <v>6718236.4299999997</v>
      </c>
      <c r="BW148" s="92">
        <f t="shared" si="392"/>
        <v>0.14213572218811249</v>
      </c>
      <c r="BX148" s="68">
        <f t="shared" si="393"/>
        <v>1665.5642042735913</v>
      </c>
      <c r="BY148" s="90">
        <f>IF(ISNA(VLOOKUP($B148,'[2]1516 Exp_Rev Access'!$F$7:$FS$310,59,FALSE)),"",VLOOKUP($B148,'[2]1516 Exp_Rev Access'!$F$7:$FS$310,59,FALSE))</f>
        <v>0</v>
      </c>
      <c r="BZ148" s="90">
        <f>IF(ISNA(VLOOKUP($B148,'[2]1516 Exp_Rev Access'!$F$7:$FS$310,60,FALSE)),"",VLOOKUP($B148,'[2]1516 Exp_Rev Access'!$F$7:$FS$310,60,FALSE))</f>
        <v>0</v>
      </c>
      <c r="CA148" s="90">
        <f>IF(ISNA(VLOOKUP($B148,'[2]1516 Exp_Rev Access'!$F$7:$FS$310,61,FALSE)),"",VLOOKUP($B148,'[2]1516 Exp_Rev Access'!$F$7:$FS$310,61,FALSE))</f>
        <v>0</v>
      </c>
      <c r="CB148" s="90">
        <f>IF(ISNA(VLOOKUP($B148,'[2]1516 Exp_Rev Access'!$F$7:$FS$310,62,FALSE)),"",VLOOKUP($B148,'[2]1516 Exp_Rev Access'!$F$7:$FS$310,62,FALSE))</f>
        <v>0</v>
      </c>
      <c r="CC148" s="90">
        <f>IF(ISNA(VLOOKUP($B148,'[2]1516 Exp_Rev Access'!$F$7:$FS$310,63,FALSE)),"",VLOOKUP($B148,'[2]1516 Exp_Rev Access'!$F$7:$FS$310,63,FALSE))</f>
        <v>1662.76</v>
      </c>
      <c r="CD148" s="90">
        <f>IF(ISNA(VLOOKUP($B148,'[2]1516 Exp_Rev Access'!$F$7:$FS$310,64,FALSE)),"",VLOOKUP($B148,'[2]1516 Exp_Rev Access'!$F$7:$FS$310,64,FALSE))</f>
        <v>0</v>
      </c>
      <c r="CE148" s="53">
        <f t="shared" si="394"/>
        <v>1662.76</v>
      </c>
      <c r="CF148" s="92">
        <f t="shared" si="395"/>
        <v>3.517851684560407E-5</v>
      </c>
      <c r="CG148" s="94">
        <f t="shared" si="396"/>
        <v>0.41222626877660462</v>
      </c>
      <c r="CH148" s="90">
        <f>IF(ISNA(VLOOKUP($B148,'[2]1516 Exp_Rev Access'!$F$7:$FS$310,65,FALSE)),"",VLOOKUP($B148,'[2]1516 Exp_Rev Access'!$F$7:$FS$310,65,FALSE))</f>
        <v>0</v>
      </c>
      <c r="CI148" s="90">
        <f>IF(ISNA(VLOOKUP($B148,'[2]1516 Exp_Rev Access'!$F$7:$FS$310,66,FALSE)),"",VLOOKUP($B148,'[2]1516 Exp_Rev Access'!$F$7:$FS$310,66,FALSE))</f>
        <v>0</v>
      </c>
      <c r="CJ148" s="90">
        <f>IF(ISNA(VLOOKUP($B148,'[2]1516 Exp_Rev Access'!$F$7:$FS$310,67,FALSE)),"",VLOOKUP($B148,'[2]1516 Exp_Rev Access'!$F$7:$FS$310,67,FALSE))</f>
        <v>0</v>
      </c>
      <c r="CK148" s="90">
        <f>IF(ISNA(VLOOKUP($B148,'[2]1516 Exp_Rev Access'!$F$7:$FS$310,68,FALSE)),"",VLOOKUP($B148,'[2]1516 Exp_Rev Access'!$F$7:$FS$310,68,FALSE))</f>
        <v>0</v>
      </c>
      <c r="CL148" s="90">
        <f>IF(ISNA(VLOOKUP($B148,'[2]1516 Exp_Rev Access'!$F$7:$FS$310,69,FALSE)),"",VLOOKUP($B148,'[2]1516 Exp_Rev Access'!$F$7:$FS$310,69,FALSE))</f>
        <v>0</v>
      </c>
      <c r="CM148" s="90">
        <f>IF(ISNA(VLOOKUP($B148,'[2]1516 Exp_Rev Access'!$F$7:$FS$310,70,FALSE)),"",VLOOKUP($B148,'[2]1516 Exp_Rev Access'!$F$7:$FS$310,70,FALSE))</f>
        <v>0</v>
      </c>
      <c r="CN148" s="90">
        <f>IF(ISNA(VLOOKUP($B148,'[2]1516 Exp_Rev Access'!$F$7:$FS$310,71,FALSE)),"",VLOOKUP($B148,'[2]1516 Exp_Rev Access'!$F$7:$FS$310,71,FALSE))</f>
        <v>0</v>
      </c>
      <c r="CO148" s="90">
        <f>IF(ISNA(VLOOKUP($B148,'[2]1516 Exp_Rev Access'!$F$7:$FS$310,72,FALSE)),"",VLOOKUP($B148,'[2]1516 Exp_Rev Access'!$F$7:$FS$310,72,FALSE))</f>
        <v>0</v>
      </c>
      <c r="CP148" s="90">
        <f>IF(ISNA(VLOOKUP($B148,'[2]1516 Exp_Rev Access'!$F$7:$FS$310,73,FALSE)),"",VLOOKUP($B148,'[2]1516 Exp_Rev Access'!$F$7:$FS$310,73,FALSE))</f>
        <v>0</v>
      </c>
      <c r="CQ148" s="90">
        <f>IF(ISNA(VLOOKUP($B148,'[2]1516 Exp_Rev Access'!$F$7:$FS$310,74,FALSE)),"",VLOOKUP($B148,'[2]1516 Exp_Rev Access'!$F$7:$FS$310,74,FALSE))</f>
        <v>1166009.3700000001</v>
      </c>
      <c r="CR148" s="90">
        <f>IF(ISNA(VLOOKUP($B148,'[2]1516 Exp_Rev Access'!$F$7:$FS$310,75,FALSE)),"",VLOOKUP($B148,'[2]1516 Exp_Rev Access'!$F$7:$FS$310,75,FALSE))</f>
        <v>0</v>
      </c>
      <c r="CS148" s="90">
        <f>IF(ISNA(VLOOKUP($B148,'[2]1516 Exp_Rev Access'!$F$7:$FS$310,76,FALSE)),"",VLOOKUP($B148,'[2]1516 Exp_Rev Access'!$F$7:$FS$310,76,FALSE))</f>
        <v>25235</v>
      </c>
      <c r="CT148" s="90">
        <f>IF(ISNA(VLOOKUP($B148,'[2]1516 Exp_Rev Access'!$F$7:$FS$310,77,FALSE)),"",VLOOKUP($B148,'[2]1516 Exp_Rev Access'!$F$7:$FS$310,77,FALSE))</f>
        <v>0</v>
      </c>
      <c r="CU148" s="90">
        <f>IF(ISNA(VLOOKUP($B148,'[2]1516 Exp_Rev Access'!$F$7:$FS$310,78,FALSE)),"",VLOOKUP($B148,'[2]1516 Exp_Rev Access'!$F$7:$FS$310,78,FALSE))</f>
        <v>526230.07999999996</v>
      </c>
      <c r="CV148" s="90">
        <f>IF(ISNA(VLOOKUP($B148,'[2]1516 Exp_Rev Access'!$F$7:$FS$310,79,FALSE)),"",VLOOKUP($B148,'[2]1516 Exp_Rev Access'!$F$7:$FS$310,79,FALSE))</f>
        <v>127159.03999999999</v>
      </c>
      <c r="CW148" s="90">
        <f>IF(ISNA(VLOOKUP($B148,'[2]1516 Exp_Rev Access'!$F$7:$FS$310,80,FALSE)),"",VLOOKUP($B148,'[2]1516 Exp_Rev Access'!$F$7:$FS$310,80,FALSE))</f>
        <v>0</v>
      </c>
      <c r="CX148" s="90">
        <f>IF(ISNA(VLOOKUP($B148,'[2]1516 Exp_Rev Access'!$F$7:$FS$310,81,FALSE)),"",VLOOKUP($B148,'[2]1516 Exp_Rev Access'!$F$7:$FS$310,81,FALSE))</f>
        <v>0</v>
      </c>
      <c r="CY148" s="90">
        <f>IF(ISNA(VLOOKUP($B148,'[2]1516 Exp_Rev Access'!$F$7:$FS$310,82,FALSE)),"",VLOOKUP($B148,'[2]1516 Exp_Rev Access'!$F$7:$FS$310,82,FALSE))</f>
        <v>0</v>
      </c>
      <c r="CZ148" s="90">
        <f>IF(ISNA(VLOOKUP($B148,'[2]1516 Exp_Rev Access'!$F$7:$FS$310,83,FALSE)),"",VLOOKUP($B148,'[2]1516 Exp_Rev Access'!$F$7:$FS$310,83,FALSE))</f>
        <v>0</v>
      </c>
      <c r="DA148" s="90">
        <f>IF(ISNA(VLOOKUP($B148,'[2]1516 Exp_Rev Access'!$F$7:$FS$310,84,FALSE)),"",VLOOKUP($B148,'[2]1516 Exp_Rev Access'!$F$7:$FS$310,84,FALSE))</f>
        <v>0</v>
      </c>
      <c r="DB148" s="90">
        <f>IF(ISNA(VLOOKUP($B148,'[2]1516 Exp_Rev Access'!$F$7:$FS$310,85,FALSE)),"",VLOOKUP($B148,'[2]1516 Exp_Rev Access'!$F$7:$FS$310,85,FALSE))</f>
        <v>24093.07</v>
      </c>
      <c r="DC148" s="90">
        <f>IF(ISNA(VLOOKUP($B148,'[2]1516 Exp_Rev Access'!$F$7:$FS$310,86,FALSE)),"",VLOOKUP($B148,'[2]1516 Exp_Rev Access'!$F$7:$FS$310,86,FALSE))</f>
        <v>0</v>
      </c>
      <c r="DD148" s="90">
        <f>IF(ISNA(VLOOKUP($B148,'[2]1516 Exp_Rev Access'!$F$7:$FS$310,87,FALSE)),"",VLOOKUP($B148,'[2]1516 Exp_Rev Access'!$F$7:$FS$310,87,FALSE))</f>
        <v>0</v>
      </c>
      <c r="DE148" s="90">
        <f>IF(ISNA(VLOOKUP($B148,'[2]1516 Exp_Rev Access'!$F$7:$FS$310,88,FALSE)),"",VLOOKUP($B148,'[2]1516 Exp_Rev Access'!$F$7:$FS$310,88,FALSE))</f>
        <v>0</v>
      </c>
      <c r="DF148" s="90">
        <f>IF(ISNA(VLOOKUP($B148,'[2]1516 Exp_Rev Access'!$F$7:$FS$310,89,FALSE)),"",VLOOKUP($B148,'[2]1516 Exp_Rev Access'!$F$7:$FS$310,89,FALSE))</f>
        <v>0</v>
      </c>
      <c r="DG148" s="90">
        <f>IF(ISNA(VLOOKUP($B148,'[2]1516 Exp_Rev Access'!$F$7:$FS$310,90,FALSE)),"",VLOOKUP($B148,'[2]1516 Exp_Rev Access'!$F$7:$FS$310,90,FALSE))</f>
        <v>0</v>
      </c>
      <c r="DH148" s="90">
        <f>IF(ISNA(VLOOKUP($B148,'[2]1516 Exp_Rev Access'!$F$7:$FS$310,91,FALSE)),"",VLOOKUP($B148,'[2]1516 Exp_Rev Access'!$F$7:$FS$310,91,FALSE))</f>
        <v>4807.7700000000004</v>
      </c>
      <c r="DI148" s="90">
        <f>IF(ISNA(VLOOKUP($B148,'[2]1516 Exp_Rev Access'!$F$7:$FS$310,92,FALSE)),"",VLOOKUP($B148,'[2]1516 Exp_Rev Access'!$F$7:$FS$310,92,FALSE))</f>
        <v>689124.09</v>
      </c>
      <c r="DJ148" s="90">
        <f>IF(ISNA(VLOOKUP($B148,'[2]1516 Exp_Rev Access'!$F$7:$FS$310,93,FALSE)),"",VLOOKUP($B148,'[2]1516 Exp_Rev Access'!$F$7:$FS$310,93,FALSE))</f>
        <v>0</v>
      </c>
      <c r="DK148" s="90">
        <f>IF(ISNA(VLOOKUP($B148,'[2]1516 Exp_Rev Access'!$F$7:$FS$310,94,FALSE)),"",VLOOKUP($B148,'[2]1516 Exp_Rev Access'!$F$7:$FS$310,94,FALSE))</f>
        <v>0</v>
      </c>
      <c r="DL148" s="90">
        <f>IF(ISNA(VLOOKUP($B148,'[2]1516 Exp_Rev Access'!$F$7:$FS$310,95,FALSE)),"",VLOOKUP($B148,'[2]1516 Exp_Rev Access'!$F$7:$FS$310,95,FALSE))</f>
        <v>0</v>
      </c>
      <c r="DM148" s="90">
        <f>IF(ISNA(VLOOKUP($B148,'[2]1516 Exp_Rev Access'!$F$7:$FS$310,96,FALSE)),"",VLOOKUP($B148,'[2]1516 Exp_Rev Access'!$F$7:$FS$310,96,FALSE))</f>
        <v>0</v>
      </c>
      <c r="DN148" s="90">
        <f>IF(ISNA(VLOOKUP($B148,'[2]1516 Exp_Rev Access'!$F$7:$FS$310,97,FALSE)),"",VLOOKUP($B148,'[2]1516 Exp_Rev Access'!$F$7:$FS$310,97,FALSE))</f>
        <v>0</v>
      </c>
      <c r="DO148" s="90">
        <f>IF(ISNA(VLOOKUP($B148,'[2]1516 Exp_Rev Access'!$F$7:$FS$310,98,FALSE)),"",VLOOKUP($B148,'[2]1516 Exp_Rev Access'!$F$7:$FS$310,98,FALSE))</f>
        <v>0</v>
      </c>
      <c r="DP148" s="90">
        <f>IF(ISNA(VLOOKUP($B148,'[2]1516 Exp_Rev Access'!$F$7:$FS$310,99,FALSE)),"",VLOOKUP($B148,'[2]1516 Exp_Rev Access'!$F$7:$FS$310,99,FALSE))</f>
        <v>0</v>
      </c>
      <c r="DQ148" s="90">
        <f>IF(ISNA(VLOOKUP($B148,'[2]1516 Exp_Rev Access'!$F$7:$FS$310,100,FALSE)),"",VLOOKUP($B148,'[2]1516 Exp_Rev Access'!$F$7:$FS$310,100,FALSE))</f>
        <v>0</v>
      </c>
      <c r="DR148" s="90">
        <f>IF(ISNA(VLOOKUP($B148,'[2]1516 Exp_Rev Access'!$F$7:$FS$310,101,FALSE)),"",VLOOKUP($B148,'[2]1516 Exp_Rev Access'!$F$7:$FS$310,101,FALSE))</f>
        <v>0</v>
      </c>
      <c r="DS148" s="90">
        <f>IF(ISNA(VLOOKUP($B148,'[2]1516 Exp_Rev Access'!$F$7:$FS$310,102,FALSE)),"",VLOOKUP($B148,'[2]1516 Exp_Rev Access'!$F$7:$FS$310,102,FALSE))</f>
        <v>0</v>
      </c>
      <c r="DT148" s="90">
        <f>IF(ISNA(VLOOKUP($B148,'[2]1516 Exp_Rev Access'!$F$7:$FS$310,103,FALSE)),"",VLOOKUP($B148,'[2]1516 Exp_Rev Access'!$F$7:$FS$310,103,FALSE))</f>
        <v>0</v>
      </c>
      <c r="DU148" s="90">
        <f>IF(ISNA(VLOOKUP($B148,'[2]1516 Exp_Rev Access'!$F$7:$FS$310,104,FALSE)),"",VLOOKUP($B148,'[2]1516 Exp_Rev Access'!$F$7:$FS$310,104,FALSE))</f>
        <v>0</v>
      </c>
      <c r="DV148" s="90">
        <f>IF(ISNA(VLOOKUP($B148,'[2]1516 Exp_Rev Access'!$F$7:$FS$310,105,FALSE)),"",VLOOKUP($B148,'[2]1516 Exp_Rev Access'!$F$7:$FS$310,105,FALSE))</f>
        <v>0</v>
      </c>
      <c r="DW148" s="90">
        <f>IF(ISNA(VLOOKUP($B148,'[2]1516 Exp_Rev Access'!$F$7:$FS$310,106,FALSE)),"",VLOOKUP($B148,'[2]1516 Exp_Rev Access'!$F$7:$FS$310,106,FALSE))</f>
        <v>0</v>
      </c>
      <c r="DX148" s="90">
        <f>IF(ISNA(VLOOKUP($B148,'[2]1516 Exp_Rev Access'!$F$7:$FS$310,107,FALSE)),"",VLOOKUP($B148,'[2]1516 Exp_Rev Access'!$F$7:$FS$310,107,FALSE))</f>
        <v>0</v>
      </c>
      <c r="DY148" s="90">
        <f>IF(ISNA(VLOOKUP($B148,'[2]1516 Exp_Rev Access'!$F$7:$FS$310,108,FALSE)),"",VLOOKUP($B148,'[2]1516 Exp_Rev Access'!$F$7:$FS$310,108,FALSE))</f>
        <v>0</v>
      </c>
      <c r="DZ148" s="90">
        <f>IF(ISNA(VLOOKUP($B148,'[2]1516 Exp_Rev Access'!$F$7:$FS$310,109,FALSE)),"",VLOOKUP($B148,'[2]1516 Exp_Rev Access'!$F$7:$FS$310,109,FALSE))</f>
        <v>0</v>
      </c>
      <c r="EA148" s="90">
        <f>IF(ISNA(VLOOKUP($B148,'[2]1516 Exp_Rev Access'!$F$7:$FS$310,110,FALSE)),"",VLOOKUP($B148,'[2]1516 Exp_Rev Access'!$F$7:$FS$310,110,FALSE))</f>
        <v>0</v>
      </c>
      <c r="EB148" s="90">
        <f>IF(ISNA(VLOOKUP($B148,'[2]1516 Exp_Rev Access'!$F$7:$FS$310,111,FALSE)),"",VLOOKUP($B148,'[2]1516 Exp_Rev Access'!$F$7:$FS$310,111,FALSE))</f>
        <v>0</v>
      </c>
      <c r="EC148" s="90">
        <f>IF(ISNA(VLOOKUP($B148,'[2]1516 Exp_Rev Access'!$F$7:$FS$310,112,FALSE)),"",VLOOKUP($B148,'[2]1516 Exp_Rev Access'!$F$7:$FS$310,112,FALSE))</f>
        <v>0</v>
      </c>
      <c r="ED148" s="90">
        <f>IF(ISNA(VLOOKUP($B148,'[2]1516 Exp_Rev Access'!$F$7:$FS$310,113,FALSE)),"",VLOOKUP($B148,'[2]1516 Exp_Rev Access'!$F$7:$FS$310,113,FALSE))</f>
        <v>0</v>
      </c>
      <c r="EE148" s="90">
        <f>IF(ISNA(VLOOKUP($B148,'[2]1516 Exp_Rev Access'!$F$7:$FS$310,114,FALSE)),"",VLOOKUP($B148,'[2]1516 Exp_Rev Access'!$F$7:$FS$310,114,FALSE))</f>
        <v>0</v>
      </c>
      <c r="EF148" s="90">
        <f>IF(ISNA(VLOOKUP($B148,'[2]1516 Exp_Rev Access'!$F$7:$FS$310,115,FALSE)),"",VLOOKUP($B148,'[2]1516 Exp_Rev Access'!$F$7:$FS$310,115,FALSE))</f>
        <v>0</v>
      </c>
      <c r="EG148" s="90">
        <f>IF(ISNA(VLOOKUP($B148,'[2]1516 Exp_Rev Access'!$F$7:$FS$310,116,FALSE)),"",VLOOKUP($B148,'[2]1516 Exp_Rev Access'!$F$7:$FS$310,116,FALSE))</f>
        <v>16622.98</v>
      </c>
      <c r="EH148" s="90">
        <f>IF(ISNA(VLOOKUP($B148,'[2]1516 Exp_Rev Access'!$F$7:$FS$310,117,FALSE)),"",VLOOKUP($B148,'[2]1516 Exp_Rev Access'!$F$7:$FS$310,117,FALSE))</f>
        <v>0</v>
      </c>
      <c r="EI148" s="90">
        <f>IF(ISNA(VLOOKUP($B148,'[2]1516 Exp_Rev Access'!$F$7:$FS$310,118,FALSE)),"",VLOOKUP($B148,'[2]1516 Exp_Rev Access'!$F$7:$FS$310,118,FALSE))</f>
        <v>0</v>
      </c>
      <c r="EJ148" s="90">
        <f>IF(ISNA(VLOOKUP($B148,'[2]1516 Exp_Rev Access'!$F$7:$FS$310,119,FALSE)),"",VLOOKUP($B148,'[2]1516 Exp_Rev Access'!$F$7:$FS$310,119,FALSE))</f>
        <v>0</v>
      </c>
      <c r="EK148" s="90">
        <f>IF(ISNA(VLOOKUP($B148,'[2]1516 Exp_Rev Access'!$F$7:$FS$310,120,FALSE)),"",VLOOKUP($B148,'[2]1516 Exp_Rev Access'!$F$7:$FS$310,120,FALSE))</f>
        <v>0</v>
      </c>
      <c r="EL148" s="90">
        <f>IF(ISNA(VLOOKUP($B148,'[2]1516 Exp_Rev Access'!$F$7:$FS$310,121,FALSE)),"",VLOOKUP($B148,'[2]1516 Exp_Rev Access'!$F$7:$FS$310,121,FALSE))</f>
        <v>0</v>
      </c>
      <c r="EM148" s="90">
        <f>IF(ISNA(VLOOKUP($B148,'[2]1516 Exp_Rev Access'!$F$7:$FS$310,122,FALSE)),"",VLOOKUP($B148,'[2]1516 Exp_Rev Access'!$F$7:$FS$310,122,FALSE))</f>
        <v>0</v>
      </c>
      <c r="EN148" s="90">
        <f>IF(ISNA(VLOOKUP($B148,'[2]1516 Exp_Rev Access'!$F$7:$FS$310,123,FALSE)),"",VLOOKUP($B148,'[2]1516 Exp_Rev Access'!$F$7:$FS$310,123,FALSE))</f>
        <v>0</v>
      </c>
      <c r="EO148" s="90">
        <f>IF(ISNA(VLOOKUP($B148,'[2]1516 Exp_Rev Access'!$F$7:$FS$310,124,FALSE)),"",VLOOKUP($B148,'[2]1516 Exp_Rev Access'!$F$7:$FS$310,124,FALSE))</f>
        <v>0</v>
      </c>
      <c r="EP148" s="90">
        <f>IF(ISNA(VLOOKUP($B148,'[2]1516 Exp_Rev Access'!$F$7:$FS$310,125,FALSE)),"",VLOOKUP($B148,'[2]1516 Exp_Rev Access'!$F$7:$FS$310,125,FALSE))</f>
        <v>0</v>
      </c>
      <c r="EQ148" s="90">
        <f>IF(ISNA(VLOOKUP($B148,'[2]1516 Exp_Rev Access'!$F$7:$FS$310,126,FALSE)),"",VLOOKUP($B148,'[2]1516 Exp_Rev Access'!$F$7:$FS$310,126,FALSE))</f>
        <v>0</v>
      </c>
      <c r="ER148" s="90">
        <f>IF(ISNA(VLOOKUP($B148,'[2]1516 Exp_Rev Access'!$F$7:$FS$310,127,FALSE)),"",VLOOKUP($B148,'[2]1516 Exp_Rev Access'!$F$7:$FS$310,127,FALSE))</f>
        <v>0</v>
      </c>
      <c r="ES148" s="90">
        <f>IF(ISNA(VLOOKUP($B148,'[2]1516 Exp_Rev Access'!$F$7:$FS$310,128,FALSE)),"",VLOOKUP($B148,'[2]1516 Exp_Rev Access'!$F$7:$FS$310,128,FALSE))</f>
        <v>0</v>
      </c>
      <c r="ET148" s="90">
        <f>IF(ISNA(VLOOKUP($B148,'[2]1516 Exp_Rev Access'!$F$7:$FS$310,129,FALSE)),"",VLOOKUP($B148,'[2]1516 Exp_Rev Access'!$F$7:$FS$310,129,FALSE))</f>
        <v>0</v>
      </c>
      <c r="EU148" s="90">
        <f>IF(ISNA(VLOOKUP($B148,'[2]1516 Exp_Rev Access'!$F$7:$FS$310,130,FALSE)),"",VLOOKUP($B148,'[2]1516 Exp_Rev Access'!$F$7:$FS$310,130,FALSE))</f>
        <v>0</v>
      </c>
      <c r="EV148" s="90">
        <f>IF(ISNA(VLOOKUP($B148,'[2]1516 Exp_Rev Access'!$F$7:$FS$310,131,FALSE)),"",VLOOKUP($B148,'[2]1516 Exp_Rev Access'!$F$7:$FS$310,131,FALSE))</f>
        <v>55442.25</v>
      </c>
      <c r="EW148" s="90">
        <f>IF(ISNA(VLOOKUP($B148,'[2]1516 Exp_Rev Access'!$F$7:$FS$310,132,FALSE)),"",VLOOKUP($B148,'[2]1516 Exp_Rev Access'!$F$7:$FS$310,132,FALSE))</f>
        <v>0</v>
      </c>
      <c r="EX148" s="90">
        <f>IF(ISNA(VLOOKUP($B148,'[2]1516 Exp_Rev Access'!$F$7:$FS$310,133,FALSE)),"",VLOOKUP($B148,'[2]1516 Exp_Rev Access'!$F$7:$FS$310,133,FALSE))</f>
        <v>0</v>
      </c>
      <c r="EY148" s="90">
        <f>IF(ISNA(VLOOKUP($B148,'[2]1516 Exp_Rev Access'!$F$7:$FS$310,134,FALSE)),"",VLOOKUP($B148,'[2]1516 Exp_Rev Access'!$F$7:$FS$310,134,FALSE))</f>
        <v>0</v>
      </c>
      <c r="EZ148" s="90">
        <f>IF(ISNA(VLOOKUP($B148,'[2]1516 Exp_Rev Access'!$F$7:$FS$310,135,FALSE)),"",VLOOKUP($B148,'[2]1516 Exp_Rev Access'!$F$7:$FS$310,135,FALSE))</f>
        <v>0</v>
      </c>
      <c r="FA148" s="90">
        <f>IF(ISNA(VLOOKUP($B148,'[2]1516 Exp_Rev Access'!$F$7:$FS$310,136,FALSE)),"",VLOOKUP($B148,'[2]1516 Exp_Rev Access'!$F$7:$FS$310,136,FALSE))</f>
        <v>0</v>
      </c>
      <c r="FB148" s="90">
        <f>IF(ISNA(VLOOKUP($B148,'[2]1516 Exp_Rev Access'!$F$7:$FS$310,137,FALSE)),"",VLOOKUP($B148,'[2]1516 Exp_Rev Access'!$F$7:$FS$310,137,FALSE))</f>
        <v>0</v>
      </c>
      <c r="FC148" s="90">
        <f>IF(ISNA(VLOOKUP($B148,'[2]1516 Exp_Rev Access'!$F$7:$FS$310,138,FALSE)),"",VLOOKUP($B148,'[2]1516 Exp_Rev Access'!$F$7:$FS$310,138,FALSE))</f>
        <v>0</v>
      </c>
      <c r="FD148" s="90">
        <f>IF(ISNA(VLOOKUP($B148,'[2]1516 Exp_Rev Access'!$F$7:$FS$310,139,FALSE)),"",VLOOKUP($B148,'[2]1516 Exp_Rev Access'!$F$7:$FS$310,139,FALSE))</f>
        <v>0</v>
      </c>
      <c r="FE148" s="90">
        <f>IF(ISNA(VLOOKUP($B148,'[2]1516 Exp_Rev Access'!$F$7:$FS$310,140,FALSE)),"",VLOOKUP($B148,'[2]1516 Exp_Rev Access'!$F$7:$FS$310,140,FALSE))</f>
        <v>0</v>
      </c>
      <c r="FF148" s="90">
        <f>IF(ISNA(VLOOKUP($B148,'[2]1516 Exp_Rev Access'!$F$7:$FS$310,141,FALSE)),"",VLOOKUP($B148,'[2]1516 Exp_Rev Access'!$F$7:$FS$310,141,FALSE))</f>
        <v>0</v>
      </c>
      <c r="FG148" s="90">
        <f>IF(ISNA(VLOOKUP($B148,'[2]1516 Exp_Rev Access'!$F$7:$FS$310,142,FALSE)),"",VLOOKUP($B148,'[2]1516 Exp_Rev Access'!$F$7:$FS$310,142,FALSE))</f>
        <v>0</v>
      </c>
      <c r="FH148" s="90">
        <f>IF(ISNA(VLOOKUP($B148,'[2]1516 Exp_Rev Access'!$F$7:$FS$310,143,FALSE)),"",VLOOKUP($B148,'[2]1516 Exp_Rev Access'!$F$7:$FS$310,143,FALSE))</f>
        <v>0</v>
      </c>
      <c r="FI148" s="90">
        <f>IF(ISNA(VLOOKUP($B148,'[2]1516 Exp_Rev Access'!$F$7:$FS$310,144,FALSE)),"",VLOOKUP($B148,'[2]1516 Exp_Rev Access'!$F$7:$FS$310,144,FALSE))</f>
        <v>0</v>
      </c>
      <c r="FJ148" s="90">
        <f>IF(ISNA(VLOOKUP($B148,'[2]1516 Exp_Rev Access'!$F$7:$FS$310,145,FALSE)),"",VLOOKUP($B148,'[2]1516 Exp_Rev Access'!$F$7:$FS$310,145,FALSE))</f>
        <v>0</v>
      </c>
      <c r="FK148" s="90">
        <f>IF(ISNA(VLOOKUP($B148,'[2]1516 Exp_Rev Access'!$F$7:$FS$310,146,FALSE)),"",VLOOKUP($B148,'[2]1516 Exp_Rev Access'!$F$7:$FS$310,146,FALSE))</f>
        <v>0</v>
      </c>
      <c r="FL148" s="90">
        <f>IF(ISNA(VLOOKUP($B148,'[2]1516 Exp_Rev Access'!$F$7:$FS$310,1147,FALSE)),"",VLOOKUP($B148,'[2]1516 Exp_Rev Access'!$F$7:$FS$310,147,FALSE))</f>
        <v>0</v>
      </c>
      <c r="FM148" s="90">
        <f>IF(ISNA(VLOOKUP($B148,'[2]1516 Exp_Rev Access'!$F$7:$FS$310,148,FALSE)),"",VLOOKUP($B148,'[2]1516 Exp_Rev Access'!$F$7:$FS$310,148,FALSE))</f>
        <v>0</v>
      </c>
      <c r="FN148" s="90">
        <f>IF(ISNA(VLOOKUP($B148,'[2]1516 Exp_Rev Access'!$F$7:$FS$310,149,FALSE)),"",VLOOKUP($B148,'[2]1516 Exp_Rev Access'!$F$7:$FS$310,149,FALSE))</f>
        <v>0</v>
      </c>
      <c r="FO148" s="90">
        <f>IF(ISNA(VLOOKUP($B148,'[2]1516 Exp_Rev Access'!$F$7:$FS$310,150,FALSE)),"",VLOOKUP($B148,'[2]1516 Exp_Rev Access'!$F$7:$FS$310,150,FALSE))</f>
        <v>0</v>
      </c>
      <c r="FP148" s="90">
        <f>IF(ISNA(VLOOKUP($B148,'[2]1516 Exp_Rev Access'!$F$7:$FS$310,151,FALSE)),"",VLOOKUP($B148,'[2]1516 Exp_Rev Access'!$F$7:$FS$310,151,FALSE))</f>
        <v>0</v>
      </c>
      <c r="FQ148" s="90">
        <f>IF(ISNA(VLOOKUP($B148,'[2]1516 Exp_Rev Access'!$F$7:$FS$310,152,FALSE)),"",VLOOKUP($B148,'[2]1516 Exp_Rev Access'!$F$7:$FS$310,152,FALSE))</f>
        <v>0</v>
      </c>
      <c r="FR148" s="90">
        <f>IF(ISNA(VLOOKUP($B148,'[2]1516 Exp_Rev Access'!$F$7:$FS$310,153,FALSE)),"",VLOOKUP($B148,'[2]1516 Exp_Rev Access'!$F$7:$FS$310,153,FALSE))</f>
        <v>102313.39</v>
      </c>
      <c r="FS148" s="53">
        <f t="shared" si="397"/>
        <v>2737037.0400000005</v>
      </c>
      <c r="FT148" s="92">
        <f t="shared" si="398"/>
        <v>5.7906675418390091E-2</v>
      </c>
      <c r="FU148" s="95">
        <f t="shared" si="399"/>
        <v>678.55767910135103</v>
      </c>
      <c r="FV148" s="90">
        <f>IF(ISNA(VLOOKUP($B148,'[2]1516 Exp_Rev Access'!$F$7:$FS$310,154,FALSE)),"",VLOOKUP($B148,'[2]1516 Exp_Rev Access'!$F$7:$FS$310,154,FALSE))</f>
        <v>33264.68</v>
      </c>
      <c r="FW148" s="90">
        <f>IF(ISNA(VLOOKUP($B148,'[2]1516 Exp_Rev Access'!$F$7:$FS$310,155,FALSE)),"",VLOOKUP($B148,'[2]1516 Exp_Rev Access'!$F$7:$FS$310,155,FALSE))</f>
        <v>0</v>
      </c>
      <c r="FX148" s="90">
        <f>IF(ISNA(VLOOKUP($B148,'[2]1516 Exp_Rev Access'!$F$7:$FS$310,156,FALSE)),"",VLOOKUP($B148,'[2]1516 Exp_Rev Access'!$F$7:$FS$310,156,FALSE))</f>
        <v>0</v>
      </c>
      <c r="FY148" s="90">
        <f>IF(ISNA(VLOOKUP($B148,'[2]1516 Exp_Rev Access'!$F$7:$FS$310,157,FALSE)),"",VLOOKUP($B148,'[2]1516 Exp_Rev Access'!$F$7:$FS$310,157,FALSE))</f>
        <v>0</v>
      </c>
      <c r="FZ148" s="90">
        <f>IF(ISNA(VLOOKUP($B148,'[2]1516 Exp_Rev Access'!$F$7:$FS$310,158,FALSE)),"",VLOOKUP($B148,'[2]1516 Exp_Rev Access'!$F$7:$FS$310,158,FALSE))</f>
        <v>0</v>
      </c>
      <c r="GA148" s="90">
        <f>IF(ISNA(VLOOKUP($B148,'[2]1516 Exp_Rev Access'!$F$7:$FS$310,159,FALSE)),"",VLOOKUP($B148,'[2]1516 Exp_Rev Access'!$F$7:$FS$310,159,FALSE))</f>
        <v>0</v>
      </c>
      <c r="GB148" s="90">
        <f>IF(ISNA(VLOOKUP($B148,'[2]1516 Exp_Rev Access'!$F$7:$FS$310,160,FALSE)),"",VLOOKUP($B148,'[2]1516 Exp_Rev Access'!$F$7:$FS$310,160,FALSE))</f>
        <v>0</v>
      </c>
      <c r="GC148" s="90">
        <f>IF(ISNA(VLOOKUP($B148,'[2]1516 Exp_Rev Access'!$F$7:$FS$310,161,FALSE)),"",VLOOKUP($B148,'[2]1516 Exp_Rev Access'!$F$7:$FS$310,161,FALSE))</f>
        <v>0</v>
      </c>
      <c r="GD148" s="90">
        <f>IF(ISNA(VLOOKUP($B148,'[2]1516 Exp_Rev Access'!$F$7:$FS$310,162,FALSE)),"",VLOOKUP($B148,'[2]1516 Exp_Rev Access'!$F$7:$FS$310,162,FALSE))</f>
        <v>24939.82</v>
      </c>
      <c r="GE148" s="90">
        <f>IF(ISNA(VLOOKUP($B148,'[2]1516 Exp_Rev Access'!$F$7:$FS$310,163,FALSE)),"",VLOOKUP($B148,'[2]1516 Exp_Rev Access'!$F$7:$FS$310,163,FALSE))</f>
        <v>0</v>
      </c>
      <c r="GF148" s="90">
        <f>IF(ISNA(VLOOKUP($B148,'[2]1516 Exp_Rev Access'!$F$7:$FS$310,164,FALSE)),"",VLOOKUP($B148,'[2]1516 Exp_Rev Access'!$F$7:$FS$310,164,FALSE))</f>
        <v>0</v>
      </c>
      <c r="GG148" s="90">
        <f>IF(ISNA(VLOOKUP($B148,'[2]1516 Exp_Rev Access'!$F$7:$FS$310,165,FALSE)),"",VLOOKUP($B148,'[2]1516 Exp_Rev Access'!$F$7:$FS$310,165,FALSE))</f>
        <v>0</v>
      </c>
      <c r="GH148" s="90">
        <f>IF(ISNA(VLOOKUP($B148,'[2]1516 Exp_Rev Access'!$F$7:$FS$310,166,FALSE)),"",VLOOKUP($B148,'[2]1516 Exp_Rev Access'!$F$7:$FS$310,166,FALSE))</f>
        <v>0</v>
      </c>
      <c r="GI148" s="90">
        <f>IF(ISNA(VLOOKUP($B148,'[2]1516 Exp_Rev Access'!$F$7:$FS$310,167,FALSE)),"",VLOOKUP($B148,'[2]1516 Exp_Rev Access'!$F$7:$FS$310,167,FALSE))</f>
        <v>0</v>
      </c>
      <c r="GJ148" s="90">
        <f>IF(ISNA(VLOOKUP($B148,'[2]1516 Exp_Rev Access'!$F$7:$FS$310,168,FALSE)),"",VLOOKUP($B148,'[2]1516 Exp_Rev Access'!$F$7:$FS$310,168,FALSE))</f>
        <v>0</v>
      </c>
      <c r="GK148" s="90">
        <f>IF(ISNA(VLOOKUP($B148,'[2]1516 Exp_Rev Access'!$F$7:$FS$310,169,FALSE)),"",VLOOKUP($B148,'[2]1516 Exp_Rev Access'!$F$7:$FS$310,169,FALSE))</f>
        <v>2400</v>
      </c>
      <c r="GL148" s="90">
        <f>IF(ISNA(VLOOKUP($B148,'[2]1516 Exp_Rev Access'!$F$7:$FS$310,170,FALSE)),"",VLOOKUP($B148,'[2]1516 Exp_Rev Access'!$F$7:$FS$310,170,FALSE))</f>
        <v>0</v>
      </c>
      <c r="GM148" s="90">
        <f>IF(ISNA(VLOOKUP($B148,'[2]1516 Exp_Rev Access'!$F$7:$FT$310,171,FALSE)),"",VLOOKUP($B148,'[2]1516 Exp_Rev Access'!$F$7:$FT$310,171,FALSE))</f>
        <v>0</v>
      </c>
      <c r="GN148" s="90">
        <f>IF(ISNA(VLOOKUP($B148,'[2]1516 Exp_Rev Access'!$F$7:$FU$310,172,FALSE)),"",VLOOKUP($B148,'[2]1516 Exp_Rev Access'!$F$7:$FU$310,172,FALSE))</f>
        <v>0</v>
      </c>
      <c r="GO148" s="90">
        <f>IF(ISNA(VLOOKUP($B148,'[2]1516 Exp_Rev Access'!$F$7:$FV$310,173,FALSE)),"",VLOOKUP($B148,'[2]1516 Exp_Rev Access'!$F$7:$FV$310,173,FALSE))</f>
        <v>0</v>
      </c>
      <c r="GP148" s="90">
        <f>IF(ISNA(VLOOKUP($B148,'[2]1516 Exp_Rev Access'!$F$7:$GA$310,174,FALSE)),"",VLOOKUP($B148,'[2]1516 Exp_Rev Access'!$F$7:$GA$310,174,FALSE))</f>
        <v>0</v>
      </c>
      <c r="GQ148" s="90">
        <f>IF(ISNA(VLOOKUP($B148,'[2]1516 Exp_Rev Access'!$F$7:$GA$310,175,FALSE)),"",VLOOKUP($B148,'[2]1516 Exp_Rev Access'!$F$7:$GA$310,175,FALSE))</f>
        <v>4084.78</v>
      </c>
      <c r="GR148" s="90">
        <f>IF(ISNA(VLOOKUP($B148,'[2]1516 Exp_Rev Access'!$F$7:$GA$310,176,FALSE)),"",VLOOKUP($B148,'[2]1516 Exp_Rev Access'!$F$7:$GA$310,176,FALSE))</f>
        <v>0</v>
      </c>
      <c r="GS148" s="90">
        <f>IF(ISNA(VLOOKUP($B148,'[2]1516 Exp_Rev Access'!$F$7:$GA$310,177,FALSE)),"",VLOOKUP($B148,'[2]1516 Exp_Rev Access'!$F$7:$GA$310,177,FALSE))</f>
        <v>0</v>
      </c>
      <c r="GT148" s="90">
        <f>IF(ISNA(VLOOKUP($B148,'[2]1516 Exp_Rev Access'!$F$7:$GA$310,178,FALSE)),"",VLOOKUP($B148,'[2]1516 Exp_Rev Access'!$F$7:$GA$310,178,FALSE))</f>
        <v>0</v>
      </c>
      <c r="GU148" s="53">
        <f t="shared" si="400"/>
        <v>64689.279999999999</v>
      </c>
      <c r="GV148" s="92">
        <f t="shared" si="401"/>
        <v>1.3686117817424033E-3</v>
      </c>
      <c r="GW148" s="96">
        <f t="shared" si="402"/>
        <v>16.037564365419563</v>
      </c>
    </row>
    <row r="149" spans="1:222" x14ac:dyDescent="0.2">
      <c r="B149" s="87" t="s">
        <v>376</v>
      </c>
      <c r="C149" s="87" t="s">
        <v>377</v>
      </c>
      <c r="D149" s="88">
        <f>IF(ISNA(VLOOKUP($B149,'[2]1516 enrollment_Rev_Exp by size'!$A$6:$C$325,3,FALSE)),"",VLOOKUP($B149,'[2]1516 enrollment_Rev_Exp by size'!$A$6:$C$325,3,FALSE))</f>
        <v>4286.3500000000004</v>
      </c>
      <c r="E149" s="89">
        <v>51376006.689999998</v>
      </c>
      <c r="F149" s="67">
        <f t="shared" si="380"/>
        <v>51376006.68999999</v>
      </c>
      <c r="G149" s="67">
        <f t="shared" si="381"/>
        <v>0</v>
      </c>
      <c r="H149" s="90">
        <f>IF(ISNA(VLOOKUP($B149,'[2]1516 Exp_Rev Access'!$F$7:$FS$310,2,FALSE)),"",VLOOKUP($B149,'[2]1516 Exp_Rev Access'!$F$7:$FS$310,2,FALSE))</f>
        <v>13978900.32</v>
      </c>
      <c r="I149" s="90">
        <f>IF(ISNA(VLOOKUP($B149,'[2]1516 Exp_Rev Access'!$F$7:$FS$310,3,FALSE)),"",VLOOKUP($B149,'[2]1516 Exp_Rev Access'!$F$7:$FS$310,3,FALSE))</f>
        <v>0</v>
      </c>
      <c r="J149" s="90">
        <f>IF(ISNA(VLOOKUP($B149,'[2]1516 Exp_Rev Access'!$F$7:$FS$310,4,FALSE)),"",VLOOKUP($B149,'[2]1516 Exp_Rev Access'!$F$7:$FS$310,4,FALSE))</f>
        <v>0</v>
      </c>
      <c r="K149" s="90">
        <f>IF(ISNA(VLOOKUP($B149,'[2]1516 Exp_Rev Access'!$F$7:$FS$310,5,FALSE)),"-",VLOOKUP($B149,'[2]1516 Exp_Rev Access'!$F$7:$FS$310,5,FALSE))</f>
        <v>0</v>
      </c>
      <c r="L149" s="90">
        <f>IF(ISNA(VLOOKUP($B149,'[2]1516 Exp_Rev Access'!$F$7:$FS$310,6,FALSE)),"",VLOOKUP($B149,'[2]1516 Exp_Rev Access'!$F$7:$FS$310,6,FALSE))</f>
        <v>0</v>
      </c>
      <c r="M149" s="90">
        <f>IF(ISNA(VLOOKUP($B149,'[2]1516 Exp_Rev Access'!$F$7:$FS$310,7,FALSE)),"",VLOOKUP($B149,'[2]1516 Exp_Rev Access'!$F$7:$FS$310,7,FALSE))</f>
        <v>0</v>
      </c>
      <c r="N149" s="53">
        <f t="shared" si="382"/>
        <v>13978900.32</v>
      </c>
      <c r="O149" s="91">
        <f t="shared" si="383"/>
        <v>0.27209005176965034</v>
      </c>
      <c r="P149" s="53">
        <f t="shared" si="384"/>
        <v>3261.2596544845846</v>
      </c>
      <c r="Q149" s="90">
        <f>IF(ISNA(VLOOKUP($B149,'[2]1516 Exp_Rev Access'!$F$7:$FS$310,8,FALSE)),"",VLOOKUP($B149,'[2]1516 Exp_Rev Access'!$F$7:$FS$310,8,FALSE))</f>
        <v>1283289.1200000001</v>
      </c>
      <c r="R149" s="90">
        <f>IF(ISNA(VLOOKUP($B149,'[2]1516 Exp_Rev Access'!$F$7:$FS$310,9,FALSE)),"",VLOOKUP($B149,'[2]1516 Exp_Rev Access'!$F$7:$FS$310,9,FALSE))</f>
        <v>0</v>
      </c>
      <c r="S149" s="90">
        <f>IF(ISNA(VLOOKUP($B149,'[2]1516 Exp_Rev Access'!$F$7:$FS$310,10,FALSE)),"",VLOOKUP($B149,'[2]1516 Exp_Rev Access'!$F$7:$FS$310,10,FALSE))</f>
        <v>9923</v>
      </c>
      <c r="T149" s="90">
        <f>IF(ISNA(VLOOKUP($B149,'[2]1516 Exp_Rev Access'!$F$7:$FS$310,11,FALSE)),"",VLOOKUP($B149,'[2]1516 Exp_Rev Access'!$F$7:$FS$310,11,FALSE))</f>
        <v>0</v>
      </c>
      <c r="U149" s="90">
        <f>IF(ISNA(VLOOKUP($B149,'[2]1516 Exp_Rev Access'!$F$7:$FS$310,12,FALSE)),"",VLOOKUP($B149,'[2]1516 Exp_Rev Access'!$F$7:$FS$310,12,FALSE))</f>
        <v>0</v>
      </c>
      <c r="V149" s="90">
        <f>IF(ISNA(VLOOKUP($B149,'[2]1516 Exp_Rev Access'!$F$7:$FS$310,13,FALSE)),"",VLOOKUP($B149,'[2]1516 Exp_Rev Access'!$F$7:$FS$310,13,FALSE))</f>
        <v>98475</v>
      </c>
      <c r="W149" s="90">
        <f>IF(ISNA(VLOOKUP($B149,'[2]1516 Exp_Rev Access'!$F$7:$FS$310,14,FALSE)),"",VLOOKUP($B149,'[2]1516 Exp_Rev Access'!$F$7:$FS$310,14,FALSE))</f>
        <v>0</v>
      </c>
      <c r="X149" s="90">
        <f>IF(ISNA(VLOOKUP($B149,'[2]1516 Exp_Rev Access'!$F$7:$FS$310,15,FALSE)),"",VLOOKUP($B149,'[2]1516 Exp_Rev Access'!$F$7:$FS$310,15,FALSE))</f>
        <v>0</v>
      </c>
      <c r="Y149" s="90">
        <f>IF(ISNA(VLOOKUP($B149,'[2]1516 Exp_Rev Access'!$F$7:$FS$310,16,FALSE)),"",VLOOKUP($B149,'[2]1516 Exp_Rev Access'!$F$7:$FS$310,16,FALSE))</f>
        <v>543.86</v>
      </c>
      <c r="Z149" s="90">
        <f>IF(ISNA(VLOOKUP($B149,'[2]1516 Exp_Rev Access'!$F$7:$FS$310,17,FALSE)),"",VLOOKUP($B149,'[2]1516 Exp_Rev Access'!$F$7:$FS$310,17,FALSE))</f>
        <v>0</v>
      </c>
      <c r="AA149" s="90">
        <f>IF(ISNA(VLOOKUP($B149,'[2]1516 Exp_Rev Access'!$F$7:$FS$310,18,FALSE)),"",VLOOKUP($B149,'[2]1516 Exp_Rev Access'!$F$7:$FS$310,18,FALSE))</f>
        <v>0</v>
      </c>
      <c r="AB149" s="90">
        <f>IF(ISNA(VLOOKUP($B149,'[2]1516 Exp_Rev Access'!$F$7:$FS$310,19,FALSE)),"",VLOOKUP($B149,'[2]1516 Exp_Rev Access'!$F$7:$FS$310,19,FALSE))</f>
        <v>0</v>
      </c>
      <c r="AC149" s="90">
        <f>IF(ISNA(VLOOKUP($B149,'[2]1516 Exp_Rev Access'!$F$7:$FS$310,20,FALSE)),"",VLOOKUP($B149,'[2]1516 Exp_Rev Access'!$F$7:$FS$310,20,FALSE))</f>
        <v>33816.68</v>
      </c>
      <c r="AD149" s="90">
        <f>IF(ISNA(VLOOKUP($B149,'[2]1516 Exp_Rev Access'!$F$7:$FS$310,21,FALSE)),"",VLOOKUP($B149,'[2]1516 Exp_Rev Access'!$F$7:$FS$310,21,FALSE))</f>
        <v>1456962.69</v>
      </c>
      <c r="AE149" s="90">
        <f>IF(ISNA(VLOOKUP($B149,'[2]1516 Exp_Rev Access'!$F$7:$FS$310,22,FALSE)),"",VLOOKUP($B149,'[2]1516 Exp_Rev Access'!$F$7:$FS$310,22,FALSE))</f>
        <v>89102.36</v>
      </c>
      <c r="AF149" s="90">
        <f>IF(ISNA(VLOOKUP($B149,'[2]1516 Exp_Rev Access'!$F$7:$FS$310,23,FALSE)),"",VLOOKUP($B149,'[2]1516 Exp_Rev Access'!$F$7:$FS$310,23,FALSE))</f>
        <v>0</v>
      </c>
      <c r="AG149" s="90">
        <f>IF(ISNA(VLOOKUP($B149,'[2]1516 Exp_Rev Access'!$F$7:$FS$310,24,FALSE)),"",VLOOKUP($B149,'[2]1516 Exp_Rev Access'!$F$7:$FS$310,24,FALSE))</f>
        <v>1949250.54</v>
      </c>
      <c r="AH149" s="90">
        <f>IF(ISNA(VLOOKUP($B149,'[2]1516 Exp_Rev Access'!$F$7:$FS$310,25,FALSE)),"",VLOOKUP($B149,'[2]1516 Exp_Rev Access'!$F$7:$FS$310,25,FALSE))</f>
        <v>9782.2000000000007</v>
      </c>
      <c r="AI149" s="90">
        <f>IF(ISNA(VLOOKUP($B149,'[2]1516 Exp_Rev Access'!$F$7:$FS$310,26,FALSE)),"",VLOOKUP($B149,'[2]1516 Exp_Rev Access'!$F$7:$FS$310,26,FALSE))</f>
        <v>95458.17</v>
      </c>
      <c r="AJ149" s="90">
        <f>IF(ISNA(VLOOKUP($B149,'[2]1516 Exp_Rev Access'!$F$7:$FS$310,27,FALSE)),"",VLOOKUP($B149,'[2]1516 Exp_Rev Access'!$F$7:$FS$310,27,FALSE))</f>
        <v>8318.09</v>
      </c>
      <c r="AK149" s="90">
        <f>IF(ISNA(VLOOKUP($B149,'[2]1516 Exp_Rev Access'!$F$7:$FS$310,28,FALSE)),"",VLOOKUP($B149,'[2]1516 Exp_Rev Access'!$F$7:$FS$310,28,FALSE))</f>
        <v>25567.77</v>
      </c>
      <c r="AL149" s="90">
        <f>IF(ISNA(VLOOKUP($B149,'[2]1516 Exp_Rev Access'!$F$7:$FS$310,29,FALSE)),"",VLOOKUP($B149,'[2]1516 Exp_Rev Access'!$F$7:$FS$310,29,FALSE))</f>
        <v>10011.14</v>
      </c>
      <c r="AM149" s="53">
        <f t="shared" si="385"/>
        <v>5070500.6199999992</v>
      </c>
      <c r="AN149" s="92">
        <f t="shared" si="386"/>
        <v>9.869394191329664E-2</v>
      </c>
      <c r="AO149" s="68">
        <f t="shared" si="387"/>
        <v>1182.9413417009807</v>
      </c>
      <c r="AP149" s="90">
        <f>IF(ISNA(VLOOKUP($B149,'[2]1516 Exp_Rev Access'!$F$7:$FS$310,30,FALSE)),"",VLOOKUP($B149,'[2]1516 Exp_Rev Access'!$F$7:$FS$310,30,FALSE))</f>
        <v>25653526.18</v>
      </c>
      <c r="AQ149" s="90">
        <f>IF(ISNA(VLOOKUP($B149,'[2]1516 Exp_Rev Access'!$F$7:$FS$310,31,FALSE)),"",VLOOKUP($B149,'[2]1516 Exp_Rev Access'!$F$7:$FS$310,31,FALSE))</f>
        <v>521001.3</v>
      </c>
      <c r="AR149" s="90">
        <f>IF(ISNA(VLOOKUP($B149,'[2]1516 Exp_Rev Access'!$F$7:$FS$310,32,FALSE)),"",VLOOKUP($B149,'[2]1516 Exp_Rev Access'!$F$7:$FS$310,32,FALSE))</f>
        <v>0</v>
      </c>
      <c r="AS149" s="90">
        <f>IF(ISNA(VLOOKUP($B149,'[2]1516 Exp_Rev Access'!$F$7:$FS$310,33,FALSE)),"",VLOOKUP($B149,'[2]1516 Exp_Rev Access'!$F$7:$FS$310,33,FALSE))</f>
        <v>0</v>
      </c>
      <c r="AT149" s="90">
        <f>IF(ISNA(VLOOKUP($B149,'[2]1516 Exp_Rev Access'!$F$7:$FS$310,34,FALSE)),"",VLOOKUP($B149,'[2]1516 Exp_Rev Access'!$F$7:$FS$310,34,FALSE))</f>
        <v>0</v>
      </c>
      <c r="AU149" s="53">
        <f t="shared" si="388"/>
        <v>26174527.48</v>
      </c>
      <c r="AV149" s="93">
        <f t="shared" si="389"/>
        <v>0.50946987059417947</v>
      </c>
      <c r="AW149" s="53">
        <f t="shared" si="390"/>
        <v>6106.4839502140512</v>
      </c>
      <c r="AX149" s="90">
        <f>IF(ISNA(VLOOKUP($B149,'[2]1516 Exp_Rev Access'!$F$7:$FS$310,35,FALSE)),"",VLOOKUP($B149,'[2]1516 Exp_Rev Access'!$F$7:$FS$310,35,FALSE))</f>
        <v>0</v>
      </c>
      <c r="AY149" s="90">
        <f>IF(ISNA(VLOOKUP($B149,'[2]1516 Exp_Rev Access'!$F$7:$FS$310,36,FALSE)),"",VLOOKUP($B149,'[2]1516 Exp_Rev Access'!$F$7:$FS$310,36,FALSE))</f>
        <v>2581731.44</v>
      </c>
      <c r="AZ149" s="90">
        <f>IF(ISNA(VLOOKUP($B149,'[2]1516 Exp_Rev Access'!$F$7:$FS$310,37,FALSE)),"",VLOOKUP($B149,'[2]1516 Exp_Rev Access'!$F$7:$FS$310,37,FALSE))</f>
        <v>85663.5</v>
      </c>
      <c r="BA149" s="90">
        <f>IF(ISNA(VLOOKUP($B149,'[2]1516 Exp_Rev Access'!$F$7:$FS$310,38,FALSE)),"",VLOOKUP($B149,'[2]1516 Exp_Rev Access'!$F$7:$FS$310,38,FALSE))</f>
        <v>0</v>
      </c>
      <c r="BB149" s="90">
        <f>IF(ISNA(VLOOKUP($B149,'[2]1516 Exp_Rev Access'!$F$7:$FS$310,39,FALSE)),"",VLOOKUP($B149,'[2]1516 Exp_Rev Access'!$F$7:$FS$310,39,FALSE))</f>
        <v>0</v>
      </c>
      <c r="BC149" s="90">
        <f>IF(ISNA(VLOOKUP($B149,'[2]1516 Exp_Rev Access'!$F$7:$FS$310,40,FALSE)),"",VLOOKUP($B149,'[2]1516 Exp_Rev Access'!$F$7:$FS$310,40,FALSE))</f>
        <v>82684.27</v>
      </c>
      <c r="BD149" s="90">
        <f>IF(ISNA(VLOOKUP($B149,'[2]1516 Exp_Rev Access'!$F$7:$FS$310,41,FALSE)),"",VLOOKUP($B149,'[2]1516 Exp_Rev Access'!$F$7:$FS$310,41,FALSE))</f>
        <v>0</v>
      </c>
      <c r="BE149" s="90">
        <f>IF(ISNA(VLOOKUP($B149,'[2]1516 Exp_Rev Access'!$F$7:$FS$310,42,FALSE)),"",VLOOKUP($B149,'[2]1516 Exp_Rev Access'!$F$7:$FS$310,42,FALSE))</f>
        <v>313434.58</v>
      </c>
      <c r="BF149" s="90">
        <f>IF(ISNA(VLOOKUP($B149,'[2]1516 Exp_Rev Access'!$F$7:$FS$310,43,FALSE)),"",VLOOKUP($B149,'[2]1516 Exp_Rev Access'!$F$7:$FS$310,43,FALSE))</f>
        <v>0</v>
      </c>
      <c r="BG149" s="90">
        <f>IF(ISNA(VLOOKUP($B149,'[2]1516 Exp_Rev Access'!$F$7:$FS$310,44,FALSE)),"",VLOOKUP($B149,'[2]1516 Exp_Rev Access'!$F$7:$FS$310,44,FALSE))</f>
        <v>147658.39000000001</v>
      </c>
      <c r="BH149" s="90">
        <f>IF(ISNA(VLOOKUP($B149,'[2]1516 Exp_Rev Access'!$F$7:$FS$310,45,FALSE)),"",VLOOKUP($B149,'[2]1516 Exp_Rev Access'!$F$7:$FS$310,45,FALSE))</f>
        <v>42312.34</v>
      </c>
      <c r="BI149" s="90">
        <f>IF(ISNA(VLOOKUP($B149,'[2]1516 Exp_Rev Access'!$F$7:$FS$310,46,FALSE)),"",VLOOKUP($B149,'[2]1516 Exp_Rev Access'!$F$7:$FS$310,46,FALSE))</f>
        <v>0</v>
      </c>
      <c r="BJ149" s="90">
        <f>IF(ISNA(VLOOKUP($B149,'[2]1516 Exp_Rev Access'!$F$7:$FS$310,47,FALSE)),"",VLOOKUP($B149,'[2]1516 Exp_Rev Access'!$F$7:$FS$310,47,FALSE))</f>
        <v>340.8</v>
      </c>
      <c r="BK149" s="90">
        <f>IF(ISNA(VLOOKUP($B149,'[2]1516 Exp_Rev Access'!$F$7:$FS$310,48,FALSE)),"",VLOOKUP($B149,'[2]1516 Exp_Rev Access'!$F$7:$FS$310,48,FALSE))</f>
        <v>1341458.98</v>
      </c>
      <c r="BL149" s="90">
        <f>IF(ISNA(VLOOKUP($B149,'[2]1516 Exp_Rev Access'!$F$7:$FS$310,49,FALSE)),"",VLOOKUP($B149,'[2]1516 Exp_Rev Access'!$F$7:$FS$310,49,FALSE))</f>
        <v>480</v>
      </c>
      <c r="BM149" s="90">
        <f>IF(ISNA(VLOOKUP($B149,'[2]1516 Exp_Rev Access'!$F$7:$FS$310,50,FALSE)),"",VLOOKUP($B149,'[2]1516 Exp_Rev Access'!$F$7:$FS$310,50,FALSE))</f>
        <v>0</v>
      </c>
      <c r="BN149" s="90">
        <f>IF(ISNA(VLOOKUP($B149,'[2]1516 Exp_Rev Access'!$F$7:$FS$310,51,FALSE)),"",VLOOKUP($B149,'[2]1516 Exp_Rev Access'!$F$7:$FS$310,51,FALSE))</f>
        <v>0</v>
      </c>
      <c r="BO149" s="90">
        <f>IF(ISNA(VLOOKUP($B149,'[2]1516 Exp_Rev Access'!$F$7:$FS$310,52,FALSE)),"",VLOOKUP($B149,'[2]1516 Exp_Rev Access'!$F$7:$FS$310,52,FALSE))</f>
        <v>0</v>
      </c>
      <c r="BP149" s="90">
        <f>IF(ISNA(VLOOKUP($B149,'[2]1516 Exp_Rev Access'!$F$7:$FS$310,53,FALSE)),"",VLOOKUP($B149,'[2]1516 Exp_Rev Access'!$F$7:$FS$310,53,FALSE))</f>
        <v>0</v>
      </c>
      <c r="BQ149" s="90">
        <f>IF(ISNA(VLOOKUP($B149,'[2]1516 Exp_Rev Access'!$F$7:$FS$310,54,FALSE)),"",VLOOKUP($B149,'[2]1516 Exp_Rev Access'!$F$7:$FS$310,54,FALSE))</f>
        <v>0</v>
      </c>
      <c r="BR149" s="90">
        <f>IF(ISNA(VLOOKUP($B149,'[2]1516 Exp_Rev Access'!$F$7:$FS$310,55,FALSE)),"",VLOOKUP($B149,'[2]1516 Exp_Rev Access'!$F$7:$FS$310,55,FALSE))</f>
        <v>0</v>
      </c>
      <c r="BS149" s="90">
        <f>IF(ISNA(VLOOKUP($B149,'[2]1516 Exp_Rev Access'!$F$7:$FS$310,56,FALSE)),"",VLOOKUP($B149,'[2]1516 Exp_Rev Access'!$F$7:$FS$310,56,FALSE))</f>
        <v>0</v>
      </c>
      <c r="BT149" s="90">
        <f>IF(ISNA(VLOOKUP($B149,'[2]1516 Exp_Rev Access'!$F$7:$FS$310,57,FALSE)),"",VLOOKUP($B149,'[2]1516 Exp_Rev Access'!$F$7:$FS$310,57,FALSE))</f>
        <v>0</v>
      </c>
      <c r="BU149" s="90">
        <f>IF(ISNA(VLOOKUP($B149,'[2]1516 Exp_Rev Access'!$F$7:$FS$310,58,FALSE)),"",VLOOKUP($B149,'[2]1516 Exp_Rev Access'!$F$7:$FS$310,58,FALSE))</f>
        <v>0</v>
      </c>
      <c r="BV149" s="53">
        <f t="shared" si="391"/>
        <v>4595764.3</v>
      </c>
      <c r="BW149" s="92">
        <f t="shared" si="392"/>
        <v>8.9453513343895896E-2</v>
      </c>
      <c r="BX149" s="68">
        <f t="shared" si="393"/>
        <v>1072.185962415575</v>
      </c>
      <c r="BY149" s="90">
        <f>IF(ISNA(VLOOKUP($B149,'[2]1516 Exp_Rev Access'!$F$7:$FS$310,59,FALSE)),"",VLOOKUP($B149,'[2]1516 Exp_Rev Access'!$F$7:$FS$310,59,FALSE))</f>
        <v>0</v>
      </c>
      <c r="BZ149" s="90">
        <f>IF(ISNA(VLOOKUP($B149,'[2]1516 Exp_Rev Access'!$F$7:$FS$310,60,FALSE)),"",VLOOKUP($B149,'[2]1516 Exp_Rev Access'!$F$7:$FS$310,60,FALSE))</f>
        <v>0</v>
      </c>
      <c r="CA149" s="90">
        <f>IF(ISNA(VLOOKUP($B149,'[2]1516 Exp_Rev Access'!$F$7:$FS$310,61,FALSE)),"",VLOOKUP($B149,'[2]1516 Exp_Rev Access'!$F$7:$FS$310,61,FALSE))</f>
        <v>0</v>
      </c>
      <c r="CB149" s="90">
        <f>IF(ISNA(VLOOKUP($B149,'[2]1516 Exp_Rev Access'!$F$7:$FS$310,62,FALSE)),"",VLOOKUP($B149,'[2]1516 Exp_Rev Access'!$F$7:$FS$310,62,FALSE))</f>
        <v>0</v>
      </c>
      <c r="CC149" s="90">
        <f>IF(ISNA(VLOOKUP($B149,'[2]1516 Exp_Rev Access'!$F$7:$FS$310,63,FALSE)),"",VLOOKUP($B149,'[2]1516 Exp_Rev Access'!$F$7:$FS$310,63,FALSE))</f>
        <v>1800.66</v>
      </c>
      <c r="CD149" s="90">
        <f>IF(ISNA(VLOOKUP($B149,'[2]1516 Exp_Rev Access'!$F$7:$FS$310,64,FALSE)),"",VLOOKUP($B149,'[2]1516 Exp_Rev Access'!$F$7:$FS$310,64,FALSE))</f>
        <v>0</v>
      </c>
      <c r="CE149" s="53">
        <f t="shared" si="394"/>
        <v>1800.66</v>
      </c>
      <c r="CF149" s="92">
        <f t="shared" si="395"/>
        <v>3.5048656289405356E-5</v>
      </c>
      <c r="CG149" s="94">
        <f t="shared" si="396"/>
        <v>0.42009168639985067</v>
      </c>
      <c r="CH149" s="90">
        <f>IF(ISNA(VLOOKUP($B149,'[2]1516 Exp_Rev Access'!$F$7:$FS$310,65,FALSE)),"",VLOOKUP($B149,'[2]1516 Exp_Rev Access'!$F$7:$FS$310,65,FALSE))</f>
        <v>0</v>
      </c>
      <c r="CI149" s="90">
        <f>IF(ISNA(VLOOKUP($B149,'[2]1516 Exp_Rev Access'!$F$7:$FS$310,66,FALSE)),"",VLOOKUP($B149,'[2]1516 Exp_Rev Access'!$F$7:$FS$310,66,FALSE))</f>
        <v>0</v>
      </c>
      <c r="CJ149" s="90">
        <f>IF(ISNA(VLOOKUP($B149,'[2]1516 Exp_Rev Access'!$F$7:$FS$310,67,FALSE)),"",VLOOKUP($B149,'[2]1516 Exp_Rev Access'!$F$7:$FS$310,67,FALSE))</f>
        <v>0</v>
      </c>
      <c r="CK149" s="90">
        <f>IF(ISNA(VLOOKUP($B149,'[2]1516 Exp_Rev Access'!$F$7:$FS$310,68,FALSE)),"",VLOOKUP($B149,'[2]1516 Exp_Rev Access'!$F$7:$FS$310,68,FALSE))</f>
        <v>0</v>
      </c>
      <c r="CL149" s="90">
        <f>IF(ISNA(VLOOKUP($B149,'[2]1516 Exp_Rev Access'!$F$7:$FS$310,69,FALSE)),"",VLOOKUP($B149,'[2]1516 Exp_Rev Access'!$F$7:$FS$310,69,FALSE))</f>
        <v>0</v>
      </c>
      <c r="CM149" s="90">
        <f>IF(ISNA(VLOOKUP($B149,'[2]1516 Exp_Rev Access'!$F$7:$FS$310,70,FALSE)),"",VLOOKUP($B149,'[2]1516 Exp_Rev Access'!$F$7:$FS$310,70,FALSE))</f>
        <v>0</v>
      </c>
      <c r="CN149" s="90">
        <f>IF(ISNA(VLOOKUP($B149,'[2]1516 Exp_Rev Access'!$F$7:$FS$310,71,FALSE)),"",VLOOKUP($B149,'[2]1516 Exp_Rev Access'!$F$7:$FS$310,71,FALSE))</f>
        <v>0</v>
      </c>
      <c r="CO149" s="90">
        <f>IF(ISNA(VLOOKUP($B149,'[2]1516 Exp_Rev Access'!$F$7:$FS$310,72,FALSE)),"",VLOOKUP($B149,'[2]1516 Exp_Rev Access'!$F$7:$FS$310,72,FALSE))</f>
        <v>0</v>
      </c>
      <c r="CP149" s="90">
        <f>IF(ISNA(VLOOKUP($B149,'[2]1516 Exp_Rev Access'!$F$7:$FS$310,73,FALSE)),"",VLOOKUP($B149,'[2]1516 Exp_Rev Access'!$F$7:$FS$310,73,FALSE))</f>
        <v>0</v>
      </c>
      <c r="CQ149" s="90">
        <f>IF(ISNA(VLOOKUP($B149,'[2]1516 Exp_Rev Access'!$F$7:$FS$310,74,FALSE)),"",VLOOKUP($B149,'[2]1516 Exp_Rev Access'!$F$7:$FS$310,74,FALSE))</f>
        <v>1070323.58</v>
      </c>
      <c r="CR149" s="90">
        <f>IF(ISNA(VLOOKUP($B149,'[2]1516 Exp_Rev Access'!$F$7:$FS$310,75,FALSE)),"",VLOOKUP($B149,'[2]1516 Exp_Rev Access'!$F$7:$FS$310,75,FALSE))</f>
        <v>0</v>
      </c>
      <c r="CS149" s="90">
        <f>IF(ISNA(VLOOKUP($B149,'[2]1516 Exp_Rev Access'!$F$7:$FS$310,76,FALSE)),"",VLOOKUP($B149,'[2]1516 Exp_Rev Access'!$F$7:$FS$310,76,FALSE))</f>
        <v>13250.35</v>
      </c>
      <c r="CT149" s="90">
        <f>IF(ISNA(VLOOKUP($B149,'[2]1516 Exp_Rev Access'!$F$7:$FS$310,77,FALSE)),"",VLOOKUP($B149,'[2]1516 Exp_Rev Access'!$F$7:$FS$310,77,FALSE))</f>
        <v>0</v>
      </c>
      <c r="CU149" s="90">
        <f>IF(ISNA(VLOOKUP($B149,'[2]1516 Exp_Rev Access'!$F$7:$FS$310,78,FALSE)),"",VLOOKUP($B149,'[2]1516 Exp_Rev Access'!$F$7:$FS$310,78,FALSE))</f>
        <v>101055.34</v>
      </c>
      <c r="CV149" s="90">
        <f>IF(ISNA(VLOOKUP($B149,'[2]1516 Exp_Rev Access'!$F$7:$FS$310,79,FALSE)),"",VLOOKUP($B149,'[2]1516 Exp_Rev Access'!$F$7:$FS$310,79,FALSE))</f>
        <v>38562.1</v>
      </c>
      <c r="CW149" s="90">
        <f>IF(ISNA(VLOOKUP($B149,'[2]1516 Exp_Rev Access'!$F$7:$FS$310,80,FALSE)),"",VLOOKUP($B149,'[2]1516 Exp_Rev Access'!$F$7:$FS$310,80,FALSE))</f>
        <v>0</v>
      </c>
      <c r="CX149" s="90">
        <f>IF(ISNA(VLOOKUP($B149,'[2]1516 Exp_Rev Access'!$F$7:$FS$310,81,FALSE)),"",VLOOKUP($B149,'[2]1516 Exp_Rev Access'!$F$7:$FS$310,81,FALSE))</f>
        <v>0</v>
      </c>
      <c r="CY149" s="90">
        <f>IF(ISNA(VLOOKUP($B149,'[2]1516 Exp_Rev Access'!$F$7:$FS$310,82,FALSE)),"",VLOOKUP($B149,'[2]1516 Exp_Rev Access'!$F$7:$FS$310,82,FALSE))</f>
        <v>0</v>
      </c>
      <c r="CZ149" s="90">
        <f>IF(ISNA(VLOOKUP($B149,'[2]1516 Exp_Rev Access'!$F$7:$FS$310,83,FALSE)),"",VLOOKUP($B149,'[2]1516 Exp_Rev Access'!$F$7:$FS$310,83,FALSE))</f>
        <v>0</v>
      </c>
      <c r="DA149" s="90">
        <f>IF(ISNA(VLOOKUP($B149,'[2]1516 Exp_Rev Access'!$F$7:$FS$310,84,FALSE)),"",VLOOKUP($B149,'[2]1516 Exp_Rev Access'!$F$7:$FS$310,84,FALSE))</f>
        <v>0</v>
      </c>
      <c r="DB149" s="90">
        <f>IF(ISNA(VLOOKUP($B149,'[2]1516 Exp_Rev Access'!$F$7:$FS$310,85,FALSE)),"",VLOOKUP($B149,'[2]1516 Exp_Rev Access'!$F$7:$FS$310,85,FALSE))</f>
        <v>20868.32</v>
      </c>
      <c r="DC149" s="90">
        <f>IF(ISNA(VLOOKUP($B149,'[2]1516 Exp_Rev Access'!$F$7:$FS$310,86,FALSE)),"",VLOOKUP($B149,'[2]1516 Exp_Rev Access'!$F$7:$FS$310,86,FALSE))</f>
        <v>0</v>
      </c>
      <c r="DD149" s="90">
        <f>IF(ISNA(VLOOKUP($B149,'[2]1516 Exp_Rev Access'!$F$7:$FS$310,87,FALSE)),"",VLOOKUP($B149,'[2]1516 Exp_Rev Access'!$F$7:$FS$310,87,FALSE))</f>
        <v>0</v>
      </c>
      <c r="DE149" s="90">
        <f>IF(ISNA(VLOOKUP($B149,'[2]1516 Exp_Rev Access'!$F$7:$FS$310,88,FALSE)),"",VLOOKUP($B149,'[2]1516 Exp_Rev Access'!$F$7:$FS$310,88,FALSE))</f>
        <v>0</v>
      </c>
      <c r="DF149" s="90">
        <f>IF(ISNA(VLOOKUP($B149,'[2]1516 Exp_Rev Access'!$F$7:$FS$310,89,FALSE)),"",VLOOKUP($B149,'[2]1516 Exp_Rev Access'!$F$7:$FS$310,89,FALSE))</f>
        <v>0</v>
      </c>
      <c r="DG149" s="90">
        <f>IF(ISNA(VLOOKUP($B149,'[2]1516 Exp_Rev Access'!$F$7:$FS$310,90,FALSE)),"",VLOOKUP($B149,'[2]1516 Exp_Rev Access'!$F$7:$FS$310,90,FALSE))</f>
        <v>0</v>
      </c>
      <c r="DH149" s="90">
        <f>IF(ISNA(VLOOKUP($B149,'[2]1516 Exp_Rev Access'!$F$7:$FS$310,91,FALSE)),"",VLOOKUP($B149,'[2]1516 Exp_Rev Access'!$F$7:$FS$310,91,FALSE))</f>
        <v>0</v>
      </c>
      <c r="DI149" s="90">
        <f>IF(ISNA(VLOOKUP($B149,'[2]1516 Exp_Rev Access'!$F$7:$FS$310,92,FALSE)),"",VLOOKUP($B149,'[2]1516 Exp_Rev Access'!$F$7:$FS$310,92,FALSE))</f>
        <v>70510.69</v>
      </c>
      <c r="DJ149" s="90">
        <f>IF(ISNA(VLOOKUP($B149,'[2]1516 Exp_Rev Access'!$F$7:$FS$310,93,FALSE)),"",VLOOKUP($B149,'[2]1516 Exp_Rev Access'!$F$7:$FS$310,93,FALSE))</f>
        <v>0</v>
      </c>
      <c r="DK149" s="90">
        <f>IF(ISNA(VLOOKUP($B149,'[2]1516 Exp_Rev Access'!$F$7:$FS$310,94,FALSE)),"",VLOOKUP($B149,'[2]1516 Exp_Rev Access'!$F$7:$FS$310,94,FALSE))</f>
        <v>0</v>
      </c>
      <c r="DL149" s="90">
        <f>IF(ISNA(VLOOKUP($B149,'[2]1516 Exp_Rev Access'!$F$7:$FS$310,95,FALSE)),"",VLOOKUP($B149,'[2]1516 Exp_Rev Access'!$F$7:$FS$310,95,FALSE))</f>
        <v>0</v>
      </c>
      <c r="DM149" s="90">
        <f>IF(ISNA(VLOOKUP($B149,'[2]1516 Exp_Rev Access'!$F$7:$FS$310,96,FALSE)),"",VLOOKUP($B149,'[2]1516 Exp_Rev Access'!$F$7:$FS$310,96,FALSE))</f>
        <v>0</v>
      </c>
      <c r="DN149" s="90">
        <f>IF(ISNA(VLOOKUP($B149,'[2]1516 Exp_Rev Access'!$F$7:$FS$310,97,FALSE)),"",VLOOKUP($B149,'[2]1516 Exp_Rev Access'!$F$7:$FS$310,97,FALSE))</f>
        <v>0</v>
      </c>
      <c r="DO149" s="90">
        <f>IF(ISNA(VLOOKUP($B149,'[2]1516 Exp_Rev Access'!$F$7:$FS$310,98,FALSE)),"",VLOOKUP($B149,'[2]1516 Exp_Rev Access'!$F$7:$FS$310,98,FALSE))</f>
        <v>0</v>
      </c>
      <c r="DP149" s="90">
        <f>IF(ISNA(VLOOKUP($B149,'[2]1516 Exp_Rev Access'!$F$7:$FS$310,99,FALSE)),"",VLOOKUP($B149,'[2]1516 Exp_Rev Access'!$F$7:$FS$310,99,FALSE))</f>
        <v>0</v>
      </c>
      <c r="DQ149" s="90">
        <f>IF(ISNA(VLOOKUP($B149,'[2]1516 Exp_Rev Access'!$F$7:$FS$310,100,FALSE)),"",VLOOKUP($B149,'[2]1516 Exp_Rev Access'!$F$7:$FS$310,100,FALSE))</f>
        <v>0</v>
      </c>
      <c r="DR149" s="90">
        <f>IF(ISNA(VLOOKUP($B149,'[2]1516 Exp_Rev Access'!$F$7:$FS$310,101,FALSE)),"",VLOOKUP($B149,'[2]1516 Exp_Rev Access'!$F$7:$FS$310,101,FALSE))</f>
        <v>0</v>
      </c>
      <c r="DS149" s="90">
        <f>IF(ISNA(VLOOKUP($B149,'[2]1516 Exp_Rev Access'!$F$7:$FS$310,102,FALSE)),"",VLOOKUP($B149,'[2]1516 Exp_Rev Access'!$F$7:$FS$310,102,FALSE))</f>
        <v>0</v>
      </c>
      <c r="DT149" s="90">
        <f>IF(ISNA(VLOOKUP($B149,'[2]1516 Exp_Rev Access'!$F$7:$FS$310,103,FALSE)),"",VLOOKUP($B149,'[2]1516 Exp_Rev Access'!$F$7:$FS$310,103,FALSE))</f>
        <v>0</v>
      </c>
      <c r="DU149" s="90">
        <f>IF(ISNA(VLOOKUP($B149,'[2]1516 Exp_Rev Access'!$F$7:$FS$310,104,FALSE)),"",VLOOKUP($B149,'[2]1516 Exp_Rev Access'!$F$7:$FS$310,104,FALSE))</f>
        <v>0</v>
      </c>
      <c r="DV149" s="90">
        <f>IF(ISNA(VLOOKUP($B149,'[2]1516 Exp_Rev Access'!$F$7:$FS$310,105,FALSE)),"",VLOOKUP($B149,'[2]1516 Exp_Rev Access'!$F$7:$FS$310,105,FALSE))</f>
        <v>0</v>
      </c>
      <c r="DW149" s="90">
        <f>IF(ISNA(VLOOKUP($B149,'[2]1516 Exp_Rev Access'!$F$7:$FS$310,106,FALSE)),"",VLOOKUP($B149,'[2]1516 Exp_Rev Access'!$F$7:$FS$310,106,FALSE))</f>
        <v>0</v>
      </c>
      <c r="DX149" s="90">
        <f>IF(ISNA(VLOOKUP($B149,'[2]1516 Exp_Rev Access'!$F$7:$FS$310,107,FALSE)),"",VLOOKUP($B149,'[2]1516 Exp_Rev Access'!$F$7:$FS$310,107,FALSE))</f>
        <v>0</v>
      </c>
      <c r="DY149" s="90">
        <f>IF(ISNA(VLOOKUP($B149,'[2]1516 Exp_Rev Access'!$F$7:$FS$310,108,FALSE)),"",VLOOKUP($B149,'[2]1516 Exp_Rev Access'!$F$7:$FS$310,108,FALSE))</f>
        <v>0</v>
      </c>
      <c r="DZ149" s="90">
        <f>IF(ISNA(VLOOKUP($B149,'[2]1516 Exp_Rev Access'!$F$7:$FS$310,109,FALSE)),"",VLOOKUP($B149,'[2]1516 Exp_Rev Access'!$F$7:$FS$310,109,FALSE))</f>
        <v>0</v>
      </c>
      <c r="EA149" s="90">
        <f>IF(ISNA(VLOOKUP($B149,'[2]1516 Exp_Rev Access'!$F$7:$FS$310,110,FALSE)),"",VLOOKUP($B149,'[2]1516 Exp_Rev Access'!$F$7:$FS$310,110,FALSE))</f>
        <v>0</v>
      </c>
      <c r="EB149" s="90">
        <f>IF(ISNA(VLOOKUP($B149,'[2]1516 Exp_Rev Access'!$F$7:$FS$310,111,FALSE)),"",VLOOKUP($B149,'[2]1516 Exp_Rev Access'!$F$7:$FS$310,111,FALSE))</f>
        <v>0</v>
      </c>
      <c r="EC149" s="90">
        <f>IF(ISNA(VLOOKUP($B149,'[2]1516 Exp_Rev Access'!$F$7:$FS$310,112,FALSE)),"",VLOOKUP($B149,'[2]1516 Exp_Rev Access'!$F$7:$FS$310,112,FALSE))</f>
        <v>0</v>
      </c>
      <c r="ED149" s="90">
        <f>IF(ISNA(VLOOKUP($B149,'[2]1516 Exp_Rev Access'!$F$7:$FS$310,113,FALSE)),"",VLOOKUP($B149,'[2]1516 Exp_Rev Access'!$F$7:$FS$310,113,FALSE))</f>
        <v>0</v>
      </c>
      <c r="EE149" s="90">
        <f>IF(ISNA(VLOOKUP($B149,'[2]1516 Exp_Rev Access'!$F$7:$FS$310,114,FALSE)),"",VLOOKUP($B149,'[2]1516 Exp_Rev Access'!$F$7:$FS$310,114,FALSE))</f>
        <v>0</v>
      </c>
      <c r="EF149" s="90">
        <f>IF(ISNA(VLOOKUP($B149,'[2]1516 Exp_Rev Access'!$F$7:$FS$310,115,FALSE)),"",VLOOKUP($B149,'[2]1516 Exp_Rev Access'!$F$7:$FS$310,115,FALSE))</f>
        <v>0</v>
      </c>
      <c r="EG149" s="90">
        <f>IF(ISNA(VLOOKUP($B149,'[2]1516 Exp_Rev Access'!$F$7:$FS$310,116,FALSE)),"",VLOOKUP($B149,'[2]1516 Exp_Rev Access'!$F$7:$FS$310,116,FALSE))</f>
        <v>0</v>
      </c>
      <c r="EH149" s="90">
        <f>IF(ISNA(VLOOKUP($B149,'[2]1516 Exp_Rev Access'!$F$7:$FS$310,117,FALSE)),"",VLOOKUP($B149,'[2]1516 Exp_Rev Access'!$F$7:$FS$310,117,FALSE))</f>
        <v>0</v>
      </c>
      <c r="EI149" s="90">
        <f>IF(ISNA(VLOOKUP($B149,'[2]1516 Exp_Rev Access'!$F$7:$FS$310,118,FALSE)),"",VLOOKUP($B149,'[2]1516 Exp_Rev Access'!$F$7:$FS$310,118,FALSE))</f>
        <v>0</v>
      </c>
      <c r="EJ149" s="90">
        <f>IF(ISNA(VLOOKUP($B149,'[2]1516 Exp_Rev Access'!$F$7:$FS$310,119,FALSE)),"",VLOOKUP($B149,'[2]1516 Exp_Rev Access'!$F$7:$FS$310,119,FALSE))</f>
        <v>0</v>
      </c>
      <c r="EK149" s="90">
        <f>IF(ISNA(VLOOKUP($B149,'[2]1516 Exp_Rev Access'!$F$7:$FS$310,120,FALSE)),"",VLOOKUP($B149,'[2]1516 Exp_Rev Access'!$F$7:$FS$310,120,FALSE))</f>
        <v>0</v>
      </c>
      <c r="EL149" s="90">
        <f>IF(ISNA(VLOOKUP($B149,'[2]1516 Exp_Rev Access'!$F$7:$FS$310,121,FALSE)),"",VLOOKUP($B149,'[2]1516 Exp_Rev Access'!$F$7:$FS$310,121,FALSE))</f>
        <v>0</v>
      </c>
      <c r="EM149" s="90">
        <f>IF(ISNA(VLOOKUP($B149,'[2]1516 Exp_Rev Access'!$F$7:$FS$310,122,FALSE)),"",VLOOKUP($B149,'[2]1516 Exp_Rev Access'!$F$7:$FS$310,122,FALSE))</f>
        <v>0</v>
      </c>
      <c r="EN149" s="90">
        <f>IF(ISNA(VLOOKUP($B149,'[2]1516 Exp_Rev Access'!$F$7:$FS$310,123,FALSE)),"",VLOOKUP($B149,'[2]1516 Exp_Rev Access'!$F$7:$FS$310,123,FALSE))</f>
        <v>0</v>
      </c>
      <c r="EO149" s="90">
        <f>IF(ISNA(VLOOKUP($B149,'[2]1516 Exp_Rev Access'!$F$7:$FS$310,124,FALSE)),"",VLOOKUP($B149,'[2]1516 Exp_Rev Access'!$F$7:$FS$310,124,FALSE))</f>
        <v>0</v>
      </c>
      <c r="EP149" s="90">
        <f>IF(ISNA(VLOOKUP($B149,'[2]1516 Exp_Rev Access'!$F$7:$FS$310,125,FALSE)),"",VLOOKUP($B149,'[2]1516 Exp_Rev Access'!$F$7:$FS$310,125,FALSE))</f>
        <v>0</v>
      </c>
      <c r="EQ149" s="90">
        <f>IF(ISNA(VLOOKUP($B149,'[2]1516 Exp_Rev Access'!$F$7:$FS$310,126,FALSE)),"",VLOOKUP($B149,'[2]1516 Exp_Rev Access'!$F$7:$FS$310,126,FALSE))</f>
        <v>0</v>
      </c>
      <c r="ER149" s="90">
        <f>IF(ISNA(VLOOKUP($B149,'[2]1516 Exp_Rev Access'!$F$7:$FS$310,127,FALSE)),"",VLOOKUP($B149,'[2]1516 Exp_Rev Access'!$F$7:$FS$310,127,FALSE))</f>
        <v>0</v>
      </c>
      <c r="ES149" s="90">
        <f>IF(ISNA(VLOOKUP($B149,'[2]1516 Exp_Rev Access'!$F$7:$FS$310,128,FALSE)),"",VLOOKUP($B149,'[2]1516 Exp_Rev Access'!$F$7:$FS$310,128,FALSE))</f>
        <v>0</v>
      </c>
      <c r="ET149" s="90">
        <f>IF(ISNA(VLOOKUP($B149,'[2]1516 Exp_Rev Access'!$F$7:$FS$310,129,FALSE)),"",VLOOKUP($B149,'[2]1516 Exp_Rev Access'!$F$7:$FS$310,129,FALSE))</f>
        <v>0</v>
      </c>
      <c r="EU149" s="90">
        <f>IF(ISNA(VLOOKUP($B149,'[2]1516 Exp_Rev Access'!$F$7:$FS$310,130,FALSE)),"",VLOOKUP($B149,'[2]1516 Exp_Rev Access'!$F$7:$FS$310,130,FALSE))</f>
        <v>0</v>
      </c>
      <c r="EV149" s="90">
        <f>IF(ISNA(VLOOKUP($B149,'[2]1516 Exp_Rev Access'!$F$7:$FS$310,131,FALSE)),"",VLOOKUP($B149,'[2]1516 Exp_Rev Access'!$F$7:$FS$310,131,FALSE))</f>
        <v>3809.98</v>
      </c>
      <c r="EW149" s="90">
        <f>IF(ISNA(VLOOKUP($B149,'[2]1516 Exp_Rev Access'!$F$7:$FS$310,132,FALSE)),"",VLOOKUP($B149,'[2]1516 Exp_Rev Access'!$F$7:$FS$310,132,FALSE))</f>
        <v>0</v>
      </c>
      <c r="EX149" s="90">
        <f>IF(ISNA(VLOOKUP($B149,'[2]1516 Exp_Rev Access'!$F$7:$FS$310,133,FALSE)),"",VLOOKUP($B149,'[2]1516 Exp_Rev Access'!$F$7:$FS$310,133,FALSE))</f>
        <v>0</v>
      </c>
      <c r="EY149" s="90">
        <f>IF(ISNA(VLOOKUP($B149,'[2]1516 Exp_Rev Access'!$F$7:$FS$310,134,FALSE)),"",VLOOKUP($B149,'[2]1516 Exp_Rev Access'!$F$7:$FS$310,134,FALSE))</f>
        <v>0</v>
      </c>
      <c r="EZ149" s="90">
        <f>IF(ISNA(VLOOKUP($B149,'[2]1516 Exp_Rev Access'!$F$7:$FS$310,135,FALSE)),"",VLOOKUP($B149,'[2]1516 Exp_Rev Access'!$F$7:$FS$310,135,FALSE))</f>
        <v>0</v>
      </c>
      <c r="FA149" s="90">
        <f>IF(ISNA(VLOOKUP($B149,'[2]1516 Exp_Rev Access'!$F$7:$FS$310,136,FALSE)),"",VLOOKUP($B149,'[2]1516 Exp_Rev Access'!$F$7:$FS$310,136,FALSE))</f>
        <v>0</v>
      </c>
      <c r="FB149" s="90">
        <f>IF(ISNA(VLOOKUP($B149,'[2]1516 Exp_Rev Access'!$F$7:$FS$310,137,FALSE)),"",VLOOKUP($B149,'[2]1516 Exp_Rev Access'!$F$7:$FS$310,137,FALSE))</f>
        <v>0</v>
      </c>
      <c r="FC149" s="90">
        <f>IF(ISNA(VLOOKUP($B149,'[2]1516 Exp_Rev Access'!$F$7:$FS$310,138,FALSE)),"",VLOOKUP($B149,'[2]1516 Exp_Rev Access'!$F$7:$FS$310,138,FALSE))</f>
        <v>0</v>
      </c>
      <c r="FD149" s="90">
        <f>IF(ISNA(VLOOKUP($B149,'[2]1516 Exp_Rev Access'!$F$7:$FS$310,139,FALSE)),"",VLOOKUP($B149,'[2]1516 Exp_Rev Access'!$F$7:$FS$310,139,FALSE))</f>
        <v>0</v>
      </c>
      <c r="FE149" s="90">
        <f>IF(ISNA(VLOOKUP($B149,'[2]1516 Exp_Rev Access'!$F$7:$FS$310,140,FALSE)),"",VLOOKUP($B149,'[2]1516 Exp_Rev Access'!$F$7:$FS$310,140,FALSE))</f>
        <v>0</v>
      </c>
      <c r="FF149" s="90">
        <f>IF(ISNA(VLOOKUP($B149,'[2]1516 Exp_Rev Access'!$F$7:$FS$310,141,FALSE)),"",VLOOKUP($B149,'[2]1516 Exp_Rev Access'!$F$7:$FS$310,141,FALSE))</f>
        <v>0</v>
      </c>
      <c r="FG149" s="90">
        <f>IF(ISNA(VLOOKUP($B149,'[2]1516 Exp_Rev Access'!$F$7:$FS$310,142,FALSE)),"",VLOOKUP($B149,'[2]1516 Exp_Rev Access'!$F$7:$FS$310,142,FALSE))</f>
        <v>0</v>
      </c>
      <c r="FH149" s="90">
        <f>IF(ISNA(VLOOKUP($B149,'[2]1516 Exp_Rev Access'!$F$7:$FS$310,143,FALSE)),"",VLOOKUP($B149,'[2]1516 Exp_Rev Access'!$F$7:$FS$310,143,FALSE))</f>
        <v>0</v>
      </c>
      <c r="FI149" s="90">
        <f>IF(ISNA(VLOOKUP($B149,'[2]1516 Exp_Rev Access'!$F$7:$FS$310,144,FALSE)),"",VLOOKUP($B149,'[2]1516 Exp_Rev Access'!$F$7:$FS$310,144,FALSE))</f>
        <v>0</v>
      </c>
      <c r="FJ149" s="90">
        <f>IF(ISNA(VLOOKUP($B149,'[2]1516 Exp_Rev Access'!$F$7:$FS$310,145,FALSE)),"",VLOOKUP($B149,'[2]1516 Exp_Rev Access'!$F$7:$FS$310,145,FALSE))</f>
        <v>0</v>
      </c>
      <c r="FK149" s="90">
        <f>IF(ISNA(VLOOKUP($B149,'[2]1516 Exp_Rev Access'!$F$7:$FS$310,146,FALSE)),"",VLOOKUP($B149,'[2]1516 Exp_Rev Access'!$F$7:$FS$310,146,FALSE))</f>
        <v>0</v>
      </c>
      <c r="FL149" s="90">
        <f>IF(ISNA(VLOOKUP($B149,'[2]1516 Exp_Rev Access'!$F$7:$FS$310,1147,FALSE)),"",VLOOKUP($B149,'[2]1516 Exp_Rev Access'!$F$7:$FS$310,147,FALSE))</f>
        <v>0</v>
      </c>
      <c r="FM149" s="90">
        <f>IF(ISNA(VLOOKUP($B149,'[2]1516 Exp_Rev Access'!$F$7:$FS$310,148,FALSE)),"",VLOOKUP($B149,'[2]1516 Exp_Rev Access'!$F$7:$FS$310,148,FALSE))</f>
        <v>0</v>
      </c>
      <c r="FN149" s="90">
        <f>IF(ISNA(VLOOKUP($B149,'[2]1516 Exp_Rev Access'!$F$7:$FS$310,149,FALSE)),"",VLOOKUP($B149,'[2]1516 Exp_Rev Access'!$F$7:$FS$310,149,FALSE))</f>
        <v>0</v>
      </c>
      <c r="FO149" s="90">
        <f>IF(ISNA(VLOOKUP($B149,'[2]1516 Exp_Rev Access'!$F$7:$FS$310,150,FALSE)),"",VLOOKUP($B149,'[2]1516 Exp_Rev Access'!$F$7:$FS$310,150,FALSE))</f>
        <v>0</v>
      </c>
      <c r="FP149" s="90">
        <f>IF(ISNA(VLOOKUP($B149,'[2]1516 Exp_Rev Access'!$F$7:$FS$310,151,FALSE)),"",VLOOKUP($B149,'[2]1516 Exp_Rev Access'!$F$7:$FS$310,151,FALSE))</f>
        <v>0</v>
      </c>
      <c r="FQ149" s="90">
        <f>IF(ISNA(VLOOKUP($B149,'[2]1516 Exp_Rev Access'!$F$7:$FS$310,152,FALSE)),"",VLOOKUP($B149,'[2]1516 Exp_Rev Access'!$F$7:$FS$310,152,FALSE))</f>
        <v>0</v>
      </c>
      <c r="FR149" s="90">
        <f>IF(ISNA(VLOOKUP($B149,'[2]1516 Exp_Rev Access'!$F$7:$FS$310,153,FALSE)),"",VLOOKUP($B149,'[2]1516 Exp_Rev Access'!$F$7:$FS$310,153,FALSE))</f>
        <v>34403.65</v>
      </c>
      <c r="FS149" s="53">
        <f t="shared" si="397"/>
        <v>1352784.0100000002</v>
      </c>
      <c r="FT149" s="92">
        <f t="shared" si="398"/>
        <v>2.6331046283192553E-2</v>
      </c>
      <c r="FU149" s="143">
        <f t="shared" si="399"/>
        <v>315.60278791979192</v>
      </c>
      <c r="FV149" s="90">
        <f>IF(ISNA(VLOOKUP($B149,'[2]1516 Exp_Rev Access'!$F$7:$FS$310,154,FALSE)),"",VLOOKUP($B149,'[2]1516 Exp_Rev Access'!$F$7:$FS$310,154,FALSE))</f>
        <v>0</v>
      </c>
      <c r="FW149" s="90">
        <f>IF(ISNA(VLOOKUP($B149,'[2]1516 Exp_Rev Access'!$F$7:$FS$310,155,FALSE)),"",VLOOKUP($B149,'[2]1516 Exp_Rev Access'!$F$7:$FS$310,155,FALSE))</f>
        <v>0</v>
      </c>
      <c r="FX149" s="90">
        <f>IF(ISNA(VLOOKUP($B149,'[2]1516 Exp_Rev Access'!$F$7:$FS$310,156,FALSE)),"",VLOOKUP($B149,'[2]1516 Exp_Rev Access'!$F$7:$FS$310,156,FALSE))</f>
        <v>0</v>
      </c>
      <c r="FY149" s="90">
        <f>IF(ISNA(VLOOKUP($B149,'[2]1516 Exp_Rev Access'!$F$7:$FS$310,157,FALSE)),"",VLOOKUP($B149,'[2]1516 Exp_Rev Access'!$F$7:$FS$310,157,FALSE))</f>
        <v>0</v>
      </c>
      <c r="FZ149" s="90">
        <f>IF(ISNA(VLOOKUP($B149,'[2]1516 Exp_Rev Access'!$F$7:$FS$310,158,FALSE)),"",VLOOKUP($B149,'[2]1516 Exp_Rev Access'!$F$7:$FS$310,158,FALSE))</f>
        <v>0</v>
      </c>
      <c r="GA149" s="90">
        <f>IF(ISNA(VLOOKUP($B149,'[2]1516 Exp_Rev Access'!$F$7:$FS$310,159,FALSE)),"",VLOOKUP($B149,'[2]1516 Exp_Rev Access'!$F$7:$FS$310,159,FALSE))</f>
        <v>0</v>
      </c>
      <c r="GB149" s="90">
        <f>IF(ISNA(VLOOKUP($B149,'[2]1516 Exp_Rev Access'!$F$7:$FS$310,160,FALSE)),"",VLOOKUP($B149,'[2]1516 Exp_Rev Access'!$F$7:$FS$310,160,FALSE))</f>
        <v>0</v>
      </c>
      <c r="GC149" s="90">
        <f>IF(ISNA(VLOOKUP($B149,'[2]1516 Exp_Rev Access'!$F$7:$FS$310,161,FALSE)),"",VLOOKUP($B149,'[2]1516 Exp_Rev Access'!$F$7:$FS$310,161,FALSE))</f>
        <v>0</v>
      </c>
      <c r="GD149" s="90">
        <f>IF(ISNA(VLOOKUP($B149,'[2]1516 Exp_Rev Access'!$F$7:$FS$310,162,FALSE)),"",VLOOKUP($B149,'[2]1516 Exp_Rev Access'!$F$7:$FS$310,162,FALSE))</f>
        <v>0</v>
      </c>
      <c r="GE149" s="90">
        <f>IF(ISNA(VLOOKUP($B149,'[2]1516 Exp_Rev Access'!$F$7:$FS$310,163,FALSE)),"",VLOOKUP($B149,'[2]1516 Exp_Rev Access'!$F$7:$FS$310,163,FALSE))</f>
        <v>0</v>
      </c>
      <c r="GF149" s="90">
        <f>IF(ISNA(VLOOKUP($B149,'[2]1516 Exp_Rev Access'!$F$7:$FS$310,164,FALSE)),"",VLOOKUP($B149,'[2]1516 Exp_Rev Access'!$F$7:$FS$310,164,FALSE))</f>
        <v>61917.73</v>
      </c>
      <c r="GG149" s="90">
        <f>IF(ISNA(VLOOKUP($B149,'[2]1516 Exp_Rev Access'!$F$7:$FS$310,165,FALSE)),"",VLOOKUP($B149,'[2]1516 Exp_Rev Access'!$F$7:$FS$310,165,FALSE))</f>
        <v>0</v>
      </c>
      <c r="GH149" s="90">
        <f>IF(ISNA(VLOOKUP($B149,'[2]1516 Exp_Rev Access'!$F$7:$FS$310,166,FALSE)),"",VLOOKUP($B149,'[2]1516 Exp_Rev Access'!$F$7:$FS$310,166,FALSE))</f>
        <v>127512</v>
      </c>
      <c r="GI149" s="90">
        <f>IF(ISNA(VLOOKUP($B149,'[2]1516 Exp_Rev Access'!$F$7:$FS$310,167,FALSE)),"",VLOOKUP($B149,'[2]1516 Exp_Rev Access'!$F$7:$FS$310,167,FALSE))</f>
        <v>0</v>
      </c>
      <c r="GJ149" s="90">
        <f>IF(ISNA(VLOOKUP($B149,'[2]1516 Exp_Rev Access'!$F$7:$FS$310,168,FALSE)),"",VLOOKUP($B149,'[2]1516 Exp_Rev Access'!$F$7:$FS$310,168,FALSE))</f>
        <v>0</v>
      </c>
      <c r="GK149" s="90">
        <f>IF(ISNA(VLOOKUP($B149,'[2]1516 Exp_Rev Access'!$F$7:$FS$310,169,FALSE)),"",VLOOKUP($B149,'[2]1516 Exp_Rev Access'!$F$7:$FS$310,169,FALSE))</f>
        <v>0</v>
      </c>
      <c r="GL149" s="90">
        <f>IF(ISNA(VLOOKUP($B149,'[2]1516 Exp_Rev Access'!$F$7:$FS$310,170,FALSE)),"",VLOOKUP($B149,'[2]1516 Exp_Rev Access'!$F$7:$FS$310,170,FALSE))</f>
        <v>0</v>
      </c>
      <c r="GM149" s="90">
        <f>IF(ISNA(VLOOKUP($B149,'[2]1516 Exp_Rev Access'!$F$7:$FT$310,171,FALSE)),"",VLOOKUP($B149,'[2]1516 Exp_Rev Access'!$F$7:$FT$310,171,FALSE))</f>
        <v>0</v>
      </c>
      <c r="GN149" s="90">
        <f>IF(ISNA(VLOOKUP($B149,'[2]1516 Exp_Rev Access'!$F$7:$FU$310,172,FALSE)),"",VLOOKUP($B149,'[2]1516 Exp_Rev Access'!$F$7:$FU$310,172,FALSE))</f>
        <v>0</v>
      </c>
      <c r="GO149" s="90">
        <f>IF(ISNA(VLOOKUP($B149,'[2]1516 Exp_Rev Access'!$F$7:$FV$310,173,FALSE)),"",VLOOKUP($B149,'[2]1516 Exp_Rev Access'!$F$7:$FV$310,173,FALSE))</f>
        <v>0</v>
      </c>
      <c r="GP149" s="90">
        <f>IF(ISNA(VLOOKUP($B149,'[2]1516 Exp_Rev Access'!$F$7:$GA$310,174,FALSE)),"",VLOOKUP($B149,'[2]1516 Exp_Rev Access'!$F$7:$GA$310,174,FALSE))</f>
        <v>0</v>
      </c>
      <c r="GQ149" s="90">
        <f>IF(ISNA(VLOOKUP($B149,'[2]1516 Exp_Rev Access'!$F$7:$GA$310,175,FALSE)),"",VLOOKUP($B149,'[2]1516 Exp_Rev Access'!$F$7:$GA$310,175,FALSE))</f>
        <v>12299.57</v>
      </c>
      <c r="GR149" s="90">
        <f>IF(ISNA(VLOOKUP($B149,'[2]1516 Exp_Rev Access'!$F$7:$GA$310,176,FALSE)),"",VLOOKUP($B149,'[2]1516 Exp_Rev Access'!$F$7:$GA$310,176,FALSE))</f>
        <v>0</v>
      </c>
      <c r="GS149" s="90">
        <f>IF(ISNA(VLOOKUP($B149,'[2]1516 Exp_Rev Access'!$F$7:$GA$310,177,FALSE)),"",VLOOKUP($B149,'[2]1516 Exp_Rev Access'!$F$7:$GA$310,177,FALSE))</f>
        <v>0</v>
      </c>
      <c r="GT149" s="90">
        <f>IF(ISNA(VLOOKUP($B149,'[2]1516 Exp_Rev Access'!$F$7:$GA$310,178,FALSE)),"",VLOOKUP($B149,'[2]1516 Exp_Rev Access'!$F$7:$GA$310,178,FALSE))</f>
        <v>0</v>
      </c>
      <c r="GU149" s="53">
        <f t="shared" si="400"/>
        <v>201729.30000000002</v>
      </c>
      <c r="GV149" s="92">
        <f t="shared" si="401"/>
        <v>3.9265274394957072E-3</v>
      </c>
      <c r="GW149" s="96">
        <f t="shared" si="402"/>
        <v>47.063188960304224</v>
      </c>
    </row>
    <row r="150" spans="1:222" x14ac:dyDescent="0.2">
      <c r="B150" s="87" t="s">
        <v>378</v>
      </c>
      <c r="C150" s="87" t="s">
        <v>379</v>
      </c>
      <c r="D150" s="88">
        <f>IF(ISNA(VLOOKUP($B150,'[2]1516 enrollment_Rev_Exp by size'!$A$6:$C$325,3,FALSE)),"",VLOOKUP($B150,'[2]1516 enrollment_Rev_Exp by size'!$A$6:$C$325,3,FALSE))</f>
        <v>19844.010000000002</v>
      </c>
      <c r="E150" s="89">
        <v>250301521.06</v>
      </c>
      <c r="F150" s="67">
        <f t="shared" si="380"/>
        <v>250301521.06</v>
      </c>
      <c r="G150" s="67">
        <f t="shared" si="381"/>
        <v>0</v>
      </c>
      <c r="H150" s="90">
        <f>IF(ISNA(VLOOKUP($B150,'[2]1516 Exp_Rev Access'!$F$7:$FS$310,2,FALSE)),"",VLOOKUP($B150,'[2]1516 Exp_Rev Access'!$F$7:$FS$310,2,FALSE))</f>
        <v>50703921.68</v>
      </c>
      <c r="I150" s="90">
        <f>IF(ISNA(VLOOKUP($B150,'[2]1516 Exp_Rev Access'!$F$7:$FS$310,3,FALSE)),"",VLOOKUP($B150,'[2]1516 Exp_Rev Access'!$F$7:$FS$310,3,FALSE))</f>
        <v>0</v>
      </c>
      <c r="J150" s="90">
        <f>IF(ISNA(VLOOKUP($B150,'[2]1516 Exp_Rev Access'!$F$7:$FS$310,4,FALSE)),"",VLOOKUP($B150,'[2]1516 Exp_Rev Access'!$F$7:$FS$310,4,FALSE))</f>
        <v>10</v>
      </c>
      <c r="K150" s="90">
        <f>IF(ISNA(VLOOKUP($B150,'[2]1516 Exp_Rev Access'!$F$7:$FS$310,5,FALSE)),"-",VLOOKUP($B150,'[2]1516 Exp_Rev Access'!$F$7:$FS$310,5,FALSE))</f>
        <v>0.7</v>
      </c>
      <c r="L150" s="90">
        <f>IF(ISNA(VLOOKUP($B150,'[2]1516 Exp_Rev Access'!$F$7:$FS$310,6,FALSE)),"",VLOOKUP($B150,'[2]1516 Exp_Rev Access'!$F$7:$FS$310,6,FALSE))</f>
        <v>0</v>
      </c>
      <c r="M150" s="90">
        <f>IF(ISNA(VLOOKUP($B150,'[2]1516 Exp_Rev Access'!$F$7:$FS$310,7,FALSE)),"",VLOOKUP($B150,'[2]1516 Exp_Rev Access'!$F$7:$FS$310,7,FALSE))</f>
        <v>0</v>
      </c>
      <c r="N150" s="53">
        <f t="shared" si="382"/>
        <v>50703932.380000003</v>
      </c>
      <c r="O150" s="91">
        <f t="shared" si="383"/>
        <v>0.20257141133331633</v>
      </c>
      <c r="P150" s="53">
        <f t="shared" si="384"/>
        <v>2555.1253189249551</v>
      </c>
      <c r="Q150" s="90">
        <f>IF(ISNA(VLOOKUP($B150,'[2]1516 Exp_Rev Access'!$F$7:$FS$310,8,FALSE)),"",VLOOKUP($B150,'[2]1516 Exp_Rev Access'!$F$7:$FS$310,8,FALSE))</f>
        <v>537082.49</v>
      </c>
      <c r="R150" s="90">
        <f>IF(ISNA(VLOOKUP($B150,'[2]1516 Exp_Rev Access'!$F$7:$FS$310,9,FALSE)),"",VLOOKUP($B150,'[2]1516 Exp_Rev Access'!$F$7:$FS$310,9,FALSE))</f>
        <v>0</v>
      </c>
      <c r="S150" s="90">
        <f>IF(ISNA(VLOOKUP($B150,'[2]1516 Exp_Rev Access'!$F$7:$FS$310,10,FALSE)),"",VLOOKUP($B150,'[2]1516 Exp_Rev Access'!$F$7:$FS$310,10,FALSE))</f>
        <v>0</v>
      </c>
      <c r="T150" s="90">
        <f>IF(ISNA(VLOOKUP($B150,'[2]1516 Exp_Rev Access'!$F$7:$FS$310,11,FALSE)),"",VLOOKUP($B150,'[2]1516 Exp_Rev Access'!$F$7:$FS$310,11,FALSE))</f>
        <v>28573</v>
      </c>
      <c r="U150" s="90">
        <f>IF(ISNA(VLOOKUP($B150,'[2]1516 Exp_Rev Access'!$F$7:$FS$310,12,FALSE)),"",VLOOKUP($B150,'[2]1516 Exp_Rev Access'!$F$7:$FS$310,12,FALSE))</f>
        <v>0</v>
      </c>
      <c r="V150" s="90">
        <f>IF(ISNA(VLOOKUP($B150,'[2]1516 Exp_Rev Access'!$F$7:$FS$310,13,FALSE)),"",VLOOKUP($B150,'[2]1516 Exp_Rev Access'!$F$7:$FS$310,13,FALSE))</f>
        <v>17304.75</v>
      </c>
      <c r="W150" s="90">
        <f>IF(ISNA(VLOOKUP($B150,'[2]1516 Exp_Rev Access'!$F$7:$FS$310,14,FALSE)),"",VLOOKUP($B150,'[2]1516 Exp_Rev Access'!$F$7:$FS$310,14,FALSE))</f>
        <v>0</v>
      </c>
      <c r="X150" s="90">
        <f>IF(ISNA(VLOOKUP($B150,'[2]1516 Exp_Rev Access'!$F$7:$FS$310,15,FALSE)),"",VLOOKUP($B150,'[2]1516 Exp_Rev Access'!$F$7:$FS$310,15,FALSE))</f>
        <v>0</v>
      </c>
      <c r="Y150" s="90">
        <f>IF(ISNA(VLOOKUP($B150,'[2]1516 Exp_Rev Access'!$F$7:$FS$310,16,FALSE)),"",VLOOKUP($B150,'[2]1516 Exp_Rev Access'!$F$7:$FS$310,16,FALSE))</f>
        <v>581350.30000000005</v>
      </c>
      <c r="Z150" s="90">
        <f>IF(ISNA(VLOOKUP($B150,'[2]1516 Exp_Rev Access'!$F$7:$FS$310,17,FALSE)),"",VLOOKUP($B150,'[2]1516 Exp_Rev Access'!$F$7:$FS$310,17,FALSE))</f>
        <v>0</v>
      </c>
      <c r="AA150" s="90">
        <f>IF(ISNA(VLOOKUP($B150,'[2]1516 Exp_Rev Access'!$F$7:$FS$310,18,FALSE)),"",VLOOKUP($B150,'[2]1516 Exp_Rev Access'!$F$7:$FS$310,18,FALSE))</f>
        <v>155620.14000000001</v>
      </c>
      <c r="AB150" s="90">
        <f>IF(ISNA(VLOOKUP($B150,'[2]1516 Exp_Rev Access'!$F$7:$FS$310,19,FALSE)),"",VLOOKUP($B150,'[2]1516 Exp_Rev Access'!$F$7:$FS$310,19,FALSE))</f>
        <v>0</v>
      </c>
      <c r="AC150" s="90">
        <f>IF(ISNA(VLOOKUP($B150,'[2]1516 Exp_Rev Access'!$F$7:$FS$310,20,FALSE)),"",VLOOKUP($B150,'[2]1516 Exp_Rev Access'!$F$7:$FS$310,20,FALSE))</f>
        <v>73788.97</v>
      </c>
      <c r="AD150" s="90">
        <f>IF(ISNA(VLOOKUP($B150,'[2]1516 Exp_Rev Access'!$F$7:$FS$310,21,FALSE)),"",VLOOKUP($B150,'[2]1516 Exp_Rev Access'!$F$7:$FS$310,21,FALSE))</f>
        <v>980500.26</v>
      </c>
      <c r="AE150" s="90">
        <f>IF(ISNA(VLOOKUP($B150,'[2]1516 Exp_Rev Access'!$F$7:$FS$310,22,FALSE)),"",VLOOKUP($B150,'[2]1516 Exp_Rev Access'!$F$7:$FS$310,22,FALSE))</f>
        <v>126359.65</v>
      </c>
      <c r="AF150" s="90">
        <f>IF(ISNA(VLOOKUP($B150,'[2]1516 Exp_Rev Access'!$F$7:$FS$310,23,FALSE)),"",VLOOKUP($B150,'[2]1516 Exp_Rev Access'!$F$7:$FS$310,23,FALSE))</f>
        <v>0</v>
      </c>
      <c r="AG150" s="90">
        <f>IF(ISNA(VLOOKUP($B150,'[2]1516 Exp_Rev Access'!$F$7:$FS$310,24,FALSE)),"",VLOOKUP($B150,'[2]1516 Exp_Rev Access'!$F$7:$FS$310,24,FALSE))</f>
        <v>369357.94</v>
      </c>
      <c r="AH150" s="90">
        <f>IF(ISNA(VLOOKUP($B150,'[2]1516 Exp_Rev Access'!$F$7:$FS$310,25,FALSE)),"",VLOOKUP($B150,'[2]1516 Exp_Rev Access'!$F$7:$FS$310,25,FALSE))</f>
        <v>25081.97</v>
      </c>
      <c r="AI150" s="90">
        <f>IF(ISNA(VLOOKUP($B150,'[2]1516 Exp_Rev Access'!$F$7:$FS$310,26,FALSE)),"",VLOOKUP($B150,'[2]1516 Exp_Rev Access'!$F$7:$FS$310,26,FALSE))</f>
        <v>900013.16</v>
      </c>
      <c r="AJ150" s="90">
        <f>IF(ISNA(VLOOKUP($B150,'[2]1516 Exp_Rev Access'!$F$7:$FS$310,27,FALSE)),"",VLOOKUP($B150,'[2]1516 Exp_Rev Access'!$F$7:$FS$310,27,FALSE))</f>
        <v>1036.25</v>
      </c>
      <c r="AK150" s="90">
        <f>IF(ISNA(VLOOKUP($B150,'[2]1516 Exp_Rev Access'!$F$7:$FS$310,28,FALSE)),"",VLOOKUP($B150,'[2]1516 Exp_Rev Access'!$F$7:$FS$310,28,FALSE))</f>
        <v>1794402.59</v>
      </c>
      <c r="AL150" s="90">
        <f>IF(ISNA(VLOOKUP($B150,'[2]1516 Exp_Rev Access'!$F$7:$FS$310,29,FALSE)),"",VLOOKUP($B150,'[2]1516 Exp_Rev Access'!$F$7:$FS$310,29,FALSE))</f>
        <v>2530380.79</v>
      </c>
      <c r="AM150" s="53">
        <f t="shared" si="385"/>
        <v>8120852.2600000007</v>
      </c>
      <c r="AN150" s="92">
        <f t="shared" si="386"/>
        <v>3.2444278507014521E-2</v>
      </c>
      <c r="AO150" s="68">
        <f t="shared" si="387"/>
        <v>409.23443699131377</v>
      </c>
      <c r="AP150" s="90">
        <f>IF(ISNA(VLOOKUP($B150,'[2]1516 Exp_Rev Access'!$F$7:$FS$310,30,FALSE)),"",VLOOKUP($B150,'[2]1516 Exp_Rev Access'!$F$7:$FS$310,30,FALSE))</f>
        <v>115747298.98</v>
      </c>
      <c r="AQ150" s="90">
        <f>IF(ISNA(VLOOKUP($B150,'[2]1516 Exp_Rev Access'!$F$7:$FS$310,31,FALSE)),"",VLOOKUP($B150,'[2]1516 Exp_Rev Access'!$F$7:$FS$310,31,FALSE))</f>
        <v>3693809.8</v>
      </c>
      <c r="AR150" s="90">
        <f>IF(ISNA(VLOOKUP($B150,'[2]1516 Exp_Rev Access'!$F$7:$FS$310,32,FALSE)),"",VLOOKUP($B150,'[2]1516 Exp_Rev Access'!$F$7:$FS$310,32,FALSE))</f>
        <v>5476611.4000000004</v>
      </c>
      <c r="AS150" s="90">
        <f>IF(ISNA(VLOOKUP($B150,'[2]1516 Exp_Rev Access'!$F$7:$FS$310,33,FALSE)),"",VLOOKUP($B150,'[2]1516 Exp_Rev Access'!$F$7:$FS$310,33,FALSE))</f>
        <v>0</v>
      </c>
      <c r="AT150" s="90">
        <f>IF(ISNA(VLOOKUP($B150,'[2]1516 Exp_Rev Access'!$F$7:$FS$310,34,FALSE)),"",VLOOKUP($B150,'[2]1516 Exp_Rev Access'!$F$7:$FS$310,34,FALSE))</f>
        <v>0</v>
      </c>
      <c r="AU150" s="53">
        <f t="shared" si="388"/>
        <v>124917720.18000001</v>
      </c>
      <c r="AV150" s="93">
        <f t="shared" si="389"/>
        <v>0.49906896151084862</v>
      </c>
      <c r="AW150" s="53">
        <f t="shared" si="390"/>
        <v>6294.983734638311</v>
      </c>
      <c r="AX150" s="90">
        <f>IF(ISNA(VLOOKUP($B150,'[2]1516 Exp_Rev Access'!$F$7:$FS$310,35,FALSE)),"",VLOOKUP($B150,'[2]1516 Exp_Rev Access'!$F$7:$FS$310,35,FALSE))</f>
        <v>0</v>
      </c>
      <c r="AY150" s="90">
        <f>IF(ISNA(VLOOKUP($B150,'[2]1516 Exp_Rev Access'!$F$7:$FS$310,36,FALSE)),"",VLOOKUP($B150,'[2]1516 Exp_Rev Access'!$F$7:$FS$310,36,FALSE))</f>
        <v>16273748.66</v>
      </c>
      <c r="AZ150" s="90">
        <f>IF(ISNA(VLOOKUP($B150,'[2]1516 Exp_Rev Access'!$F$7:$FS$310,37,FALSE)),"",VLOOKUP($B150,'[2]1516 Exp_Rev Access'!$F$7:$FS$310,37,FALSE))</f>
        <v>1008426.6</v>
      </c>
      <c r="BA150" s="90">
        <f>IF(ISNA(VLOOKUP($B150,'[2]1516 Exp_Rev Access'!$F$7:$FS$310,38,FALSE)),"",VLOOKUP($B150,'[2]1516 Exp_Rev Access'!$F$7:$FS$310,38,FALSE))</f>
        <v>0</v>
      </c>
      <c r="BB150" s="90">
        <f>IF(ISNA(VLOOKUP($B150,'[2]1516 Exp_Rev Access'!$F$7:$FS$310,39,FALSE)),"",VLOOKUP($B150,'[2]1516 Exp_Rev Access'!$F$7:$FS$310,39,FALSE))</f>
        <v>0</v>
      </c>
      <c r="BC150" s="90">
        <f>IF(ISNA(VLOOKUP($B150,'[2]1516 Exp_Rev Access'!$F$7:$FS$310,40,FALSE)),"",VLOOKUP($B150,'[2]1516 Exp_Rev Access'!$F$7:$FS$310,40,FALSE))</f>
        <v>6129872.5800000001</v>
      </c>
      <c r="BD150" s="90">
        <f>IF(ISNA(VLOOKUP($B150,'[2]1516 Exp_Rev Access'!$F$7:$FS$310,41,FALSE)),"",VLOOKUP($B150,'[2]1516 Exp_Rev Access'!$F$7:$FS$310,41,FALSE))</f>
        <v>0</v>
      </c>
      <c r="BE150" s="90">
        <f>IF(ISNA(VLOOKUP($B150,'[2]1516 Exp_Rev Access'!$F$7:$FS$310,42,FALSE)),"",VLOOKUP($B150,'[2]1516 Exp_Rev Access'!$F$7:$FS$310,42,FALSE))</f>
        <v>2165793.66</v>
      </c>
      <c r="BF150" s="90">
        <f>IF(ISNA(VLOOKUP($B150,'[2]1516 Exp_Rev Access'!$F$7:$FS$310,43,FALSE)),"",VLOOKUP($B150,'[2]1516 Exp_Rev Access'!$F$7:$FS$310,43,FALSE))</f>
        <v>0</v>
      </c>
      <c r="BG150" s="90">
        <f>IF(ISNA(VLOOKUP($B150,'[2]1516 Exp_Rev Access'!$F$7:$FS$310,44,FALSE)),"",VLOOKUP($B150,'[2]1516 Exp_Rev Access'!$F$7:$FS$310,44,FALSE))</f>
        <v>5058519.3099999996</v>
      </c>
      <c r="BH150" s="90">
        <f>IF(ISNA(VLOOKUP($B150,'[2]1516 Exp_Rev Access'!$F$7:$FS$310,45,FALSE)),"",VLOOKUP($B150,'[2]1516 Exp_Rev Access'!$F$7:$FS$310,45,FALSE))</f>
        <v>183733.57</v>
      </c>
      <c r="BI150" s="90">
        <f>IF(ISNA(VLOOKUP($B150,'[2]1516 Exp_Rev Access'!$F$7:$FS$310,46,FALSE)),"",VLOOKUP($B150,'[2]1516 Exp_Rev Access'!$F$7:$FS$310,46,FALSE))</f>
        <v>0</v>
      </c>
      <c r="BJ150" s="90">
        <f>IF(ISNA(VLOOKUP($B150,'[2]1516 Exp_Rev Access'!$F$7:$FS$310,47,FALSE)),"",VLOOKUP($B150,'[2]1516 Exp_Rev Access'!$F$7:$FS$310,47,FALSE))</f>
        <v>204795.57</v>
      </c>
      <c r="BK150" s="90">
        <f>IF(ISNA(VLOOKUP($B150,'[2]1516 Exp_Rev Access'!$F$7:$FS$310,48,FALSE)),"",VLOOKUP($B150,'[2]1516 Exp_Rev Access'!$F$7:$FS$310,48,FALSE))</f>
        <v>5711982.2800000003</v>
      </c>
      <c r="BL150" s="90">
        <f>IF(ISNA(VLOOKUP($B150,'[2]1516 Exp_Rev Access'!$F$7:$FS$310,49,FALSE)),"",VLOOKUP($B150,'[2]1516 Exp_Rev Access'!$F$7:$FS$310,49,FALSE))</f>
        <v>1139699.04</v>
      </c>
      <c r="BM150" s="90">
        <f>IF(ISNA(VLOOKUP($B150,'[2]1516 Exp_Rev Access'!$F$7:$FS$310,50,FALSE)),"",VLOOKUP($B150,'[2]1516 Exp_Rev Access'!$F$7:$FS$310,50,FALSE))</f>
        <v>35377.94</v>
      </c>
      <c r="BN150" s="90">
        <f>IF(ISNA(VLOOKUP($B150,'[2]1516 Exp_Rev Access'!$F$7:$FS$310,51,FALSE)),"",VLOOKUP($B150,'[2]1516 Exp_Rev Access'!$F$7:$FS$310,51,FALSE))</f>
        <v>0</v>
      </c>
      <c r="BO150" s="90">
        <f>IF(ISNA(VLOOKUP($B150,'[2]1516 Exp_Rev Access'!$F$7:$FS$310,52,FALSE)),"",VLOOKUP($B150,'[2]1516 Exp_Rev Access'!$F$7:$FS$310,52,FALSE))</f>
        <v>0</v>
      </c>
      <c r="BP150" s="90">
        <f>IF(ISNA(VLOOKUP($B150,'[2]1516 Exp_Rev Access'!$F$7:$FS$310,53,FALSE)),"",VLOOKUP($B150,'[2]1516 Exp_Rev Access'!$F$7:$FS$310,53,FALSE))</f>
        <v>0</v>
      </c>
      <c r="BQ150" s="90">
        <f>IF(ISNA(VLOOKUP($B150,'[2]1516 Exp_Rev Access'!$F$7:$FS$310,54,FALSE)),"",VLOOKUP($B150,'[2]1516 Exp_Rev Access'!$F$7:$FS$310,54,FALSE))</f>
        <v>0</v>
      </c>
      <c r="BR150" s="90">
        <f>IF(ISNA(VLOOKUP($B150,'[2]1516 Exp_Rev Access'!$F$7:$FS$310,55,FALSE)),"",VLOOKUP($B150,'[2]1516 Exp_Rev Access'!$F$7:$FS$310,55,FALSE))</f>
        <v>0</v>
      </c>
      <c r="BS150" s="90">
        <f>IF(ISNA(VLOOKUP($B150,'[2]1516 Exp_Rev Access'!$F$7:$FS$310,56,FALSE)),"",VLOOKUP($B150,'[2]1516 Exp_Rev Access'!$F$7:$FS$310,56,FALSE))</f>
        <v>0</v>
      </c>
      <c r="BT150" s="90">
        <f>IF(ISNA(VLOOKUP($B150,'[2]1516 Exp_Rev Access'!$F$7:$FS$310,57,FALSE)),"",VLOOKUP($B150,'[2]1516 Exp_Rev Access'!$F$7:$FS$310,57,FALSE))</f>
        <v>0</v>
      </c>
      <c r="BU150" s="90">
        <f>IF(ISNA(VLOOKUP($B150,'[2]1516 Exp_Rev Access'!$F$7:$FS$310,58,FALSE)),"",VLOOKUP($B150,'[2]1516 Exp_Rev Access'!$F$7:$FS$310,58,FALSE))</f>
        <v>0</v>
      </c>
      <c r="BV150" s="53">
        <f t="shared" si="391"/>
        <v>37911949.210000001</v>
      </c>
      <c r="BW150" s="92">
        <f t="shared" si="392"/>
        <v>0.15146511714929647</v>
      </c>
      <c r="BX150" s="68">
        <f t="shared" si="393"/>
        <v>1910.4983927139724</v>
      </c>
      <c r="BY150" s="90">
        <f>IF(ISNA(VLOOKUP($B150,'[2]1516 Exp_Rev Access'!$F$7:$FS$310,59,FALSE)),"",VLOOKUP($B150,'[2]1516 Exp_Rev Access'!$F$7:$FS$310,59,FALSE))</f>
        <v>0</v>
      </c>
      <c r="BZ150" s="90">
        <f>IF(ISNA(VLOOKUP($B150,'[2]1516 Exp_Rev Access'!$F$7:$FS$310,60,FALSE)),"",VLOOKUP($B150,'[2]1516 Exp_Rev Access'!$F$7:$FS$310,60,FALSE))</f>
        <v>0</v>
      </c>
      <c r="CA150" s="90">
        <f>IF(ISNA(VLOOKUP($B150,'[2]1516 Exp_Rev Access'!$F$7:$FS$310,61,FALSE)),"",VLOOKUP($B150,'[2]1516 Exp_Rev Access'!$F$7:$FS$310,61,FALSE))</f>
        <v>0</v>
      </c>
      <c r="CB150" s="90">
        <f>IF(ISNA(VLOOKUP($B150,'[2]1516 Exp_Rev Access'!$F$7:$FS$310,62,FALSE)),"",VLOOKUP($B150,'[2]1516 Exp_Rev Access'!$F$7:$FS$310,62,FALSE))</f>
        <v>0</v>
      </c>
      <c r="CC150" s="90">
        <f>IF(ISNA(VLOOKUP($B150,'[2]1516 Exp_Rev Access'!$F$7:$FS$310,63,FALSE)),"",VLOOKUP($B150,'[2]1516 Exp_Rev Access'!$F$7:$FS$310,63,FALSE))</f>
        <v>7993.03</v>
      </c>
      <c r="CD150" s="90">
        <f>IF(ISNA(VLOOKUP($B150,'[2]1516 Exp_Rev Access'!$F$7:$FS$310,64,FALSE)),"",VLOOKUP($B150,'[2]1516 Exp_Rev Access'!$F$7:$FS$310,64,FALSE))</f>
        <v>0</v>
      </c>
      <c r="CE150" s="53">
        <f t="shared" si="394"/>
        <v>7993.03</v>
      </c>
      <c r="CF150" s="92">
        <f t="shared" si="395"/>
        <v>3.1933605381822601E-5</v>
      </c>
      <c r="CG150" s="94">
        <f t="shared" si="396"/>
        <v>0.40279308466383551</v>
      </c>
      <c r="CH150" s="90">
        <f>IF(ISNA(VLOOKUP($B150,'[2]1516 Exp_Rev Access'!$F$7:$FS$310,65,FALSE)),"",VLOOKUP($B150,'[2]1516 Exp_Rev Access'!$F$7:$FS$310,65,FALSE))</f>
        <v>3045.27</v>
      </c>
      <c r="CI150" s="90">
        <f>IF(ISNA(VLOOKUP($B150,'[2]1516 Exp_Rev Access'!$F$7:$FS$310,66,FALSE)),"",VLOOKUP($B150,'[2]1516 Exp_Rev Access'!$F$7:$FS$310,66,FALSE))</f>
        <v>0</v>
      </c>
      <c r="CJ150" s="90">
        <f>IF(ISNA(VLOOKUP($B150,'[2]1516 Exp_Rev Access'!$F$7:$FS$310,67,FALSE)),"",VLOOKUP($B150,'[2]1516 Exp_Rev Access'!$F$7:$FS$310,67,FALSE))</f>
        <v>0</v>
      </c>
      <c r="CK150" s="90">
        <f>IF(ISNA(VLOOKUP($B150,'[2]1516 Exp_Rev Access'!$F$7:$FS$310,68,FALSE)),"",VLOOKUP($B150,'[2]1516 Exp_Rev Access'!$F$7:$FS$310,68,FALSE))</f>
        <v>0</v>
      </c>
      <c r="CL150" s="90">
        <f>IF(ISNA(VLOOKUP($B150,'[2]1516 Exp_Rev Access'!$F$7:$FS$310,69,FALSE)),"",VLOOKUP($B150,'[2]1516 Exp_Rev Access'!$F$7:$FS$310,69,FALSE))</f>
        <v>0</v>
      </c>
      <c r="CM150" s="90">
        <f>IF(ISNA(VLOOKUP($B150,'[2]1516 Exp_Rev Access'!$F$7:$FS$310,70,FALSE)),"",VLOOKUP($B150,'[2]1516 Exp_Rev Access'!$F$7:$FS$310,70,FALSE))</f>
        <v>0</v>
      </c>
      <c r="CN150" s="90">
        <f>IF(ISNA(VLOOKUP($B150,'[2]1516 Exp_Rev Access'!$F$7:$FS$310,71,FALSE)),"",VLOOKUP($B150,'[2]1516 Exp_Rev Access'!$F$7:$FS$310,71,FALSE))</f>
        <v>0</v>
      </c>
      <c r="CO150" s="90">
        <f>IF(ISNA(VLOOKUP($B150,'[2]1516 Exp_Rev Access'!$F$7:$FS$310,72,FALSE)),"",VLOOKUP($B150,'[2]1516 Exp_Rev Access'!$F$7:$FS$310,72,FALSE))</f>
        <v>0</v>
      </c>
      <c r="CP150" s="90">
        <f>IF(ISNA(VLOOKUP($B150,'[2]1516 Exp_Rev Access'!$F$7:$FS$310,73,FALSE)),"",VLOOKUP($B150,'[2]1516 Exp_Rev Access'!$F$7:$FS$310,73,FALSE))</f>
        <v>0</v>
      </c>
      <c r="CQ150" s="90">
        <f>IF(ISNA(VLOOKUP($B150,'[2]1516 Exp_Rev Access'!$F$7:$FS$310,74,FALSE)),"",VLOOKUP($B150,'[2]1516 Exp_Rev Access'!$F$7:$FS$310,74,FALSE))</f>
        <v>4617899</v>
      </c>
      <c r="CR150" s="90">
        <f>IF(ISNA(VLOOKUP($B150,'[2]1516 Exp_Rev Access'!$F$7:$FS$310,75,FALSE)),"",VLOOKUP($B150,'[2]1516 Exp_Rev Access'!$F$7:$FS$310,75,FALSE))</f>
        <v>0</v>
      </c>
      <c r="CS150" s="90">
        <f>IF(ISNA(VLOOKUP($B150,'[2]1516 Exp_Rev Access'!$F$7:$FS$310,76,FALSE)),"",VLOOKUP($B150,'[2]1516 Exp_Rev Access'!$F$7:$FS$310,76,FALSE))</f>
        <v>136713.26</v>
      </c>
      <c r="CT150" s="90">
        <f>IF(ISNA(VLOOKUP($B150,'[2]1516 Exp_Rev Access'!$F$7:$FS$310,77,FALSE)),"",VLOOKUP($B150,'[2]1516 Exp_Rev Access'!$F$7:$FS$310,77,FALSE))</f>
        <v>72503</v>
      </c>
      <c r="CU150" s="90">
        <f>IF(ISNA(VLOOKUP($B150,'[2]1516 Exp_Rev Access'!$F$7:$FS$310,78,FALSE)),"",VLOOKUP($B150,'[2]1516 Exp_Rev Access'!$F$7:$FS$310,78,FALSE))</f>
        <v>7900801.4100000001</v>
      </c>
      <c r="CV150" s="90">
        <f>IF(ISNA(VLOOKUP($B150,'[2]1516 Exp_Rev Access'!$F$7:$FS$310,79,FALSE)),"",VLOOKUP($B150,'[2]1516 Exp_Rev Access'!$F$7:$FS$310,79,FALSE))</f>
        <v>684730.78</v>
      </c>
      <c r="CW150" s="90">
        <f>IF(ISNA(VLOOKUP($B150,'[2]1516 Exp_Rev Access'!$F$7:$FS$310,80,FALSE)),"",VLOOKUP($B150,'[2]1516 Exp_Rev Access'!$F$7:$FS$310,80,FALSE))</f>
        <v>0</v>
      </c>
      <c r="CX150" s="90">
        <f>IF(ISNA(VLOOKUP($B150,'[2]1516 Exp_Rev Access'!$F$7:$FS$310,81,FALSE)),"",VLOOKUP($B150,'[2]1516 Exp_Rev Access'!$F$7:$FS$310,81,FALSE))</f>
        <v>0</v>
      </c>
      <c r="CY150" s="90">
        <f>IF(ISNA(VLOOKUP($B150,'[2]1516 Exp_Rev Access'!$F$7:$FS$310,82,FALSE)),"",VLOOKUP($B150,'[2]1516 Exp_Rev Access'!$F$7:$FS$310,82,FALSE))</f>
        <v>0</v>
      </c>
      <c r="CZ150" s="90">
        <f>IF(ISNA(VLOOKUP($B150,'[2]1516 Exp_Rev Access'!$F$7:$FS$310,83,FALSE)),"",VLOOKUP($B150,'[2]1516 Exp_Rev Access'!$F$7:$FS$310,83,FALSE))</f>
        <v>0</v>
      </c>
      <c r="DA150" s="90">
        <f>IF(ISNA(VLOOKUP($B150,'[2]1516 Exp_Rev Access'!$F$7:$FS$310,84,FALSE)),"",VLOOKUP($B150,'[2]1516 Exp_Rev Access'!$F$7:$FS$310,84,FALSE))</f>
        <v>0</v>
      </c>
      <c r="DB150" s="90">
        <f>IF(ISNA(VLOOKUP($B150,'[2]1516 Exp_Rev Access'!$F$7:$FS$310,85,FALSE)),"",VLOOKUP($B150,'[2]1516 Exp_Rev Access'!$F$7:$FS$310,85,FALSE))</f>
        <v>722020.67</v>
      </c>
      <c r="DC150" s="90">
        <f>IF(ISNA(VLOOKUP($B150,'[2]1516 Exp_Rev Access'!$F$7:$FS$310,86,FALSE)),"",VLOOKUP($B150,'[2]1516 Exp_Rev Access'!$F$7:$FS$310,86,FALSE))</f>
        <v>0</v>
      </c>
      <c r="DD150" s="90">
        <f>IF(ISNA(VLOOKUP($B150,'[2]1516 Exp_Rev Access'!$F$7:$FS$310,87,FALSE)),"",VLOOKUP($B150,'[2]1516 Exp_Rev Access'!$F$7:$FS$310,87,FALSE))</f>
        <v>0</v>
      </c>
      <c r="DE150" s="90">
        <f>IF(ISNA(VLOOKUP($B150,'[2]1516 Exp_Rev Access'!$F$7:$FS$310,88,FALSE)),"",VLOOKUP($B150,'[2]1516 Exp_Rev Access'!$F$7:$FS$310,88,FALSE))</f>
        <v>0</v>
      </c>
      <c r="DF150" s="90">
        <f>IF(ISNA(VLOOKUP($B150,'[2]1516 Exp_Rev Access'!$F$7:$FS$310,89,FALSE)),"",VLOOKUP($B150,'[2]1516 Exp_Rev Access'!$F$7:$FS$310,89,FALSE))</f>
        <v>0</v>
      </c>
      <c r="DG150" s="90">
        <f>IF(ISNA(VLOOKUP($B150,'[2]1516 Exp_Rev Access'!$F$7:$FS$310,90,FALSE)),"",VLOOKUP($B150,'[2]1516 Exp_Rev Access'!$F$7:$FS$310,90,FALSE))</f>
        <v>185110.83</v>
      </c>
      <c r="DH150" s="90">
        <f>IF(ISNA(VLOOKUP($B150,'[2]1516 Exp_Rev Access'!$F$7:$FS$310,91,FALSE)),"",VLOOKUP($B150,'[2]1516 Exp_Rev Access'!$F$7:$FS$310,91,FALSE))</f>
        <v>148660.07999999999</v>
      </c>
      <c r="DI150" s="90">
        <f>IF(ISNA(VLOOKUP($B150,'[2]1516 Exp_Rev Access'!$F$7:$FS$310,92,FALSE)),"",VLOOKUP($B150,'[2]1516 Exp_Rev Access'!$F$7:$FS$310,92,FALSE))</f>
        <v>7873782.0599999996</v>
      </c>
      <c r="DJ150" s="90">
        <f>IF(ISNA(VLOOKUP($B150,'[2]1516 Exp_Rev Access'!$F$7:$FS$310,93,FALSE)),"",VLOOKUP($B150,'[2]1516 Exp_Rev Access'!$F$7:$FS$310,93,FALSE))</f>
        <v>0</v>
      </c>
      <c r="DK150" s="90">
        <f>IF(ISNA(VLOOKUP($B150,'[2]1516 Exp_Rev Access'!$F$7:$FS$310,94,FALSE)),"",VLOOKUP($B150,'[2]1516 Exp_Rev Access'!$F$7:$FS$310,94,FALSE))</f>
        <v>1178287.54</v>
      </c>
      <c r="DL150" s="90">
        <f>IF(ISNA(VLOOKUP($B150,'[2]1516 Exp_Rev Access'!$F$7:$FS$310,95,FALSE)),"",VLOOKUP($B150,'[2]1516 Exp_Rev Access'!$F$7:$FS$310,95,FALSE))</f>
        <v>0</v>
      </c>
      <c r="DM150" s="90">
        <f>IF(ISNA(VLOOKUP($B150,'[2]1516 Exp_Rev Access'!$F$7:$FS$310,96,FALSE)),"",VLOOKUP($B150,'[2]1516 Exp_Rev Access'!$F$7:$FS$310,96,FALSE))</f>
        <v>0</v>
      </c>
      <c r="DN150" s="90">
        <f>IF(ISNA(VLOOKUP($B150,'[2]1516 Exp_Rev Access'!$F$7:$FS$310,97,FALSE)),"",VLOOKUP($B150,'[2]1516 Exp_Rev Access'!$F$7:$FS$310,97,FALSE))</f>
        <v>0</v>
      </c>
      <c r="DO150" s="90">
        <f>IF(ISNA(VLOOKUP($B150,'[2]1516 Exp_Rev Access'!$F$7:$FS$310,98,FALSE)),"",VLOOKUP($B150,'[2]1516 Exp_Rev Access'!$F$7:$FS$310,98,FALSE))</f>
        <v>0</v>
      </c>
      <c r="DP150" s="90">
        <f>IF(ISNA(VLOOKUP($B150,'[2]1516 Exp_Rev Access'!$F$7:$FS$310,99,FALSE)),"",VLOOKUP($B150,'[2]1516 Exp_Rev Access'!$F$7:$FS$310,99,FALSE))</f>
        <v>0</v>
      </c>
      <c r="DQ150" s="90">
        <f>IF(ISNA(VLOOKUP($B150,'[2]1516 Exp_Rev Access'!$F$7:$FS$310,100,FALSE)),"",VLOOKUP($B150,'[2]1516 Exp_Rev Access'!$F$7:$FS$310,100,FALSE))</f>
        <v>0</v>
      </c>
      <c r="DR150" s="90">
        <f>IF(ISNA(VLOOKUP($B150,'[2]1516 Exp_Rev Access'!$F$7:$FS$310,101,FALSE)),"",VLOOKUP($B150,'[2]1516 Exp_Rev Access'!$F$7:$FS$310,101,FALSE))</f>
        <v>0</v>
      </c>
      <c r="DS150" s="90">
        <f>IF(ISNA(VLOOKUP($B150,'[2]1516 Exp_Rev Access'!$F$7:$FS$310,102,FALSE)),"",VLOOKUP($B150,'[2]1516 Exp_Rev Access'!$F$7:$FS$310,102,FALSE))</f>
        <v>0</v>
      </c>
      <c r="DT150" s="90">
        <f>IF(ISNA(VLOOKUP($B150,'[2]1516 Exp_Rev Access'!$F$7:$FS$310,103,FALSE)),"",VLOOKUP($B150,'[2]1516 Exp_Rev Access'!$F$7:$FS$310,103,FALSE))</f>
        <v>0</v>
      </c>
      <c r="DU150" s="90">
        <f>IF(ISNA(VLOOKUP($B150,'[2]1516 Exp_Rev Access'!$F$7:$FS$310,104,FALSE)),"",VLOOKUP($B150,'[2]1516 Exp_Rev Access'!$F$7:$FS$310,104,FALSE))</f>
        <v>0</v>
      </c>
      <c r="DV150" s="90">
        <f>IF(ISNA(VLOOKUP($B150,'[2]1516 Exp_Rev Access'!$F$7:$FS$310,105,FALSE)),"",VLOOKUP($B150,'[2]1516 Exp_Rev Access'!$F$7:$FS$310,105,FALSE))</f>
        <v>0</v>
      </c>
      <c r="DW150" s="90">
        <f>IF(ISNA(VLOOKUP($B150,'[2]1516 Exp_Rev Access'!$F$7:$FS$310,106,FALSE)),"",VLOOKUP($B150,'[2]1516 Exp_Rev Access'!$F$7:$FS$310,106,FALSE))</f>
        <v>0</v>
      </c>
      <c r="DX150" s="90">
        <f>IF(ISNA(VLOOKUP($B150,'[2]1516 Exp_Rev Access'!$F$7:$FS$310,107,FALSE)),"",VLOOKUP($B150,'[2]1516 Exp_Rev Access'!$F$7:$FS$310,107,FALSE))</f>
        <v>0</v>
      </c>
      <c r="DY150" s="90">
        <f>IF(ISNA(VLOOKUP($B150,'[2]1516 Exp_Rev Access'!$F$7:$FS$310,108,FALSE)),"",VLOOKUP($B150,'[2]1516 Exp_Rev Access'!$F$7:$FS$310,108,FALSE))</f>
        <v>0</v>
      </c>
      <c r="DZ150" s="90">
        <f>IF(ISNA(VLOOKUP($B150,'[2]1516 Exp_Rev Access'!$F$7:$FS$310,109,FALSE)),"",VLOOKUP($B150,'[2]1516 Exp_Rev Access'!$F$7:$FS$310,109,FALSE))</f>
        <v>0</v>
      </c>
      <c r="EA150" s="90">
        <f>IF(ISNA(VLOOKUP($B150,'[2]1516 Exp_Rev Access'!$F$7:$FS$310,110,FALSE)),"",VLOOKUP($B150,'[2]1516 Exp_Rev Access'!$F$7:$FS$310,110,FALSE))</f>
        <v>0</v>
      </c>
      <c r="EB150" s="90">
        <f>IF(ISNA(VLOOKUP($B150,'[2]1516 Exp_Rev Access'!$F$7:$FS$310,111,FALSE)),"",VLOOKUP($B150,'[2]1516 Exp_Rev Access'!$F$7:$FS$310,111,FALSE))</f>
        <v>0</v>
      </c>
      <c r="EC150" s="90">
        <f>IF(ISNA(VLOOKUP($B150,'[2]1516 Exp_Rev Access'!$F$7:$FS$310,112,FALSE)),"",VLOOKUP($B150,'[2]1516 Exp_Rev Access'!$F$7:$FS$310,112,FALSE))</f>
        <v>0</v>
      </c>
      <c r="ED150" s="90">
        <f>IF(ISNA(VLOOKUP($B150,'[2]1516 Exp_Rev Access'!$F$7:$FS$310,113,FALSE)),"",VLOOKUP($B150,'[2]1516 Exp_Rev Access'!$F$7:$FS$310,113,FALSE))</f>
        <v>0</v>
      </c>
      <c r="EE150" s="90">
        <f>IF(ISNA(VLOOKUP($B150,'[2]1516 Exp_Rev Access'!$F$7:$FS$310,114,FALSE)),"",VLOOKUP($B150,'[2]1516 Exp_Rev Access'!$F$7:$FS$310,114,FALSE))</f>
        <v>0</v>
      </c>
      <c r="EF150" s="90">
        <f>IF(ISNA(VLOOKUP($B150,'[2]1516 Exp_Rev Access'!$F$7:$FS$310,115,FALSE)),"",VLOOKUP($B150,'[2]1516 Exp_Rev Access'!$F$7:$FS$310,115,FALSE))</f>
        <v>0</v>
      </c>
      <c r="EG150" s="90">
        <f>IF(ISNA(VLOOKUP($B150,'[2]1516 Exp_Rev Access'!$F$7:$FS$310,116,FALSE)),"",VLOOKUP($B150,'[2]1516 Exp_Rev Access'!$F$7:$FS$310,116,FALSE))</f>
        <v>68896.820000000007</v>
      </c>
      <c r="EH150" s="90">
        <f>IF(ISNA(VLOOKUP($B150,'[2]1516 Exp_Rev Access'!$F$7:$FS$310,117,FALSE)),"",VLOOKUP($B150,'[2]1516 Exp_Rev Access'!$F$7:$FS$310,117,FALSE))</f>
        <v>0</v>
      </c>
      <c r="EI150" s="90">
        <f>IF(ISNA(VLOOKUP($B150,'[2]1516 Exp_Rev Access'!$F$7:$FS$310,118,FALSE)),"",VLOOKUP($B150,'[2]1516 Exp_Rev Access'!$F$7:$FS$310,118,FALSE))</f>
        <v>0</v>
      </c>
      <c r="EJ150" s="90">
        <f>IF(ISNA(VLOOKUP($B150,'[2]1516 Exp_Rev Access'!$F$7:$FS$310,119,FALSE)),"",VLOOKUP($B150,'[2]1516 Exp_Rev Access'!$F$7:$FS$310,119,FALSE))</f>
        <v>0</v>
      </c>
      <c r="EK150" s="90">
        <f>IF(ISNA(VLOOKUP($B150,'[2]1516 Exp_Rev Access'!$F$7:$FS$310,120,FALSE)),"",VLOOKUP($B150,'[2]1516 Exp_Rev Access'!$F$7:$FS$310,120,FALSE))</f>
        <v>0</v>
      </c>
      <c r="EL150" s="90">
        <f>IF(ISNA(VLOOKUP($B150,'[2]1516 Exp_Rev Access'!$F$7:$FS$310,121,FALSE)),"",VLOOKUP($B150,'[2]1516 Exp_Rev Access'!$F$7:$FS$310,121,FALSE))</f>
        <v>0</v>
      </c>
      <c r="EM150" s="90">
        <f>IF(ISNA(VLOOKUP($B150,'[2]1516 Exp_Rev Access'!$F$7:$FS$310,122,FALSE)),"",VLOOKUP($B150,'[2]1516 Exp_Rev Access'!$F$7:$FS$310,122,FALSE))</f>
        <v>0</v>
      </c>
      <c r="EN150" s="90">
        <f>IF(ISNA(VLOOKUP($B150,'[2]1516 Exp_Rev Access'!$F$7:$FS$310,123,FALSE)),"",VLOOKUP($B150,'[2]1516 Exp_Rev Access'!$F$7:$FS$310,123,FALSE))</f>
        <v>656292.21</v>
      </c>
      <c r="EO150" s="90">
        <f>IF(ISNA(VLOOKUP($B150,'[2]1516 Exp_Rev Access'!$F$7:$FS$310,124,FALSE)),"",VLOOKUP($B150,'[2]1516 Exp_Rev Access'!$F$7:$FS$310,124,FALSE))</f>
        <v>280628.28000000003</v>
      </c>
      <c r="EP150" s="90">
        <f>IF(ISNA(VLOOKUP($B150,'[2]1516 Exp_Rev Access'!$F$7:$FS$310,125,FALSE)),"",VLOOKUP($B150,'[2]1516 Exp_Rev Access'!$F$7:$FS$310,125,FALSE))</f>
        <v>0</v>
      </c>
      <c r="EQ150" s="90">
        <f>IF(ISNA(VLOOKUP($B150,'[2]1516 Exp_Rev Access'!$F$7:$FS$310,126,FALSE)),"",VLOOKUP($B150,'[2]1516 Exp_Rev Access'!$F$7:$FS$310,126,FALSE))</f>
        <v>0</v>
      </c>
      <c r="ER150" s="90">
        <f>IF(ISNA(VLOOKUP($B150,'[2]1516 Exp_Rev Access'!$F$7:$FS$310,127,FALSE)),"",VLOOKUP($B150,'[2]1516 Exp_Rev Access'!$F$7:$FS$310,127,FALSE))</f>
        <v>0</v>
      </c>
      <c r="ES150" s="90">
        <f>IF(ISNA(VLOOKUP($B150,'[2]1516 Exp_Rev Access'!$F$7:$FS$310,128,FALSE)),"",VLOOKUP($B150,'[2]1516 Exp_Rev Access'!$F$7:$FS$310,128,FALSE))</f>
        <v>0</v>
      </c>
      <c r="ET150" s="90">
        <f>IF(ISNA(VLOOKUP($B150,'[2]1516 Exp_Rev Access'!$F$7:$FS$310,129,FALSE)),"",VLOOKUP($B150,'[2]1516 Exp_Rev Access'!$F$7:$FS$310,129,FALSE))</f>
        <v>1556155.48</v>
      </c>
      <c r="EU150" s="90">
        <f>IF(ISNA(VLOOKUP($B150,'[2]1516 Exp_Rev Access'!$F$7:$FS$310,130,FALSE)),"",VLOOKUP($B150,'[2]1516 Exp_Rev Access'!$F$7:$FS$310,130,FALSE))</f>
        <v>0</v>
      </c>
      <c r="EV150" s="90">
        <f>IF(ISNA(VLOOKUP($B150,'[2]1516 Exp_Rev Access'!$F$7:$FS$310,131,FALSE)),"",VLOOKUP($B150,'[2]1516 Exp_Rev Access'!$F$7:$FS$310,131,FALSE))</f>
        <v>86459.83</v>
      </c>
      <c r="EW150" s="90">
        <f>IF(ISNA(VLOOKUP($B150,'[2]1516 Exp_Rev Access'!$F$7:$FS$310,132,FALSE)),"",VLOOKUP($B150,'[2]1516 Exp_Rev Access'!$F$7:$FS$310,132,FALSE))</f>
        <v>0</v>
      </c>
      <c r="EX150" s="90">
        <f>IF(ISNA(VLOOKUP($B150,'[2]1516 Exp_Rev Access'!$F$7:$FS$310,133,FALSE)),"",VLOOKUP($B150,'[2]1516 Exp_Rev Access'!$F$7:$FS$310,133,FALSE))</f>
        <v>0</v>
      </c>
      <c r="EY150" s="90">
        <f>IF(ISNA(VLOOKUP($B150,'[2]1516 Exp_Rev Access'!$F$7:$FS$310,134,FALSE)),"",VLOOKUP($B150,'[2]1516 Exp_Rev Access'!$F$7:$FS$310,134,FALSE))</f>
        <v>0</v>
      </c>
      <c r="EZ150" s="90">
        <f>IF(ISNA(VLOOKUP($B150,'[2]1516 Exp_Rev Access'!$F$7:$FS$310,135,FALSE)),"",VLOOKUP($B150,'[2]1516 Exp_Rev Access'!$F$7:$FS$310,135,FALSE))</f>
        <v>0</v>
      </c>
      <c r="FA150" s="90">
        <f>IF(ISNA(VLOOKUP($B150,'[2]1516 Exp_Rev Access'!$F$7:$FS$310,136,FALSE)),"",VLOOKUP($B150,'[2]1516 Exp_Rev Access'!$F$7:$FS$310,136,FALSE))</f>
        <v>0</v>
      </c>
      <c r="FB150" s="90">
        <f>IF(ISNA(VLOOKUP($B150,'[2]1516 Exp_Rev Access'!$F$7:$FS$310,137,FALSE)),"",VLOOKUP($B150,'[2]1516 Exp_Rev Access'!$F$7:$FS$310,137,FALSE))</f>
        <v>2530</v>
      </c>
      <c r="FC150" s="90">
        <f>IF(ISNA(VLOOKUP($B150,'[2]1516 Exp_Rev Access'!$F$7:$FS$310,138,FALSE)),"",VLOOKUP($B150,'[2]1516 Exp_Rev Access'!$F$7:$FS$310,138,FALSE))</f>
        <v>0</v>
      </c>
      <c r="FD150" s="90">
        <f>IF(ISNA(VLOOKUP($B150,'[2]1516 Exp_Rev Access'!$F$7:$FS$310,139,FALSE)),"",VLOOKUP($B150,'[2]1516 Exp_Rev Access'!$F$7:$FS$310,139,FALSE))</f>
        <v>0</v>
      </c>
      <c r="FE150" s="90">
        <f>IF(ISNA(VLOOKUP($B150,'[2]1516 Exp_Rev Access'!$F$7:$FS$310,140,FALSE)),"",VLOOKUP($B150,'[2]1516 Exp_Rev Access'!$F$7:$FS$310,140,FALSE))</f>
        <v>0</v>
      </c>
      <c r="FF150" s="90">
        <f>IF(ISNA(VLOOKUP($B150,'[2]1516 Exp_Rev Access'!$F$7:$FS$310,141,FALSE)),"",VLOOKUP($B150,'[2]1516 Exp_Rev Access'!$F$7:$FS$310,141,FALSE))</f>
        <v>0</v>
      </c>
      <c r="FG150" s="90">
        <f>IF(ISNA(VLOOKUP($B150,'[2]1516 Exp_Rev Access'!$F$7:$FS$310,142,FALSE)),"",VLOOKUP($B150,'[2]1516 Exp_Rev Access'!$F$7:$FS$310,142,FALSE))</f>
        <v>0</v>
      </c>
      <c r="FH150" s="90">
        <f>IF(ISNA(VLOOKUP($B150,'[2]1516 Exp_Rev Access'!$F$7:$FS$310,143,FALSE)),"",VLOOKUP($B150,'[2]1516 Exp_Rev Access'!$F$7:$FS$310,143,FALSE))</f>
        <v>0</v>
      </c>
      <c r="FI150" s="90">
        <f>IF(ISNA(VLOOKUP($B150,'[2]1516 Exp_Rev Access'!$F$7:$FS$310,144,FALSE)),"",VLOOKUP($B150,'[2]1516 Exp_Rev Access'!$F$7:$FS$310,144,FALSE))</f>
        <v>0</v>
      </c>
      <c r="FJ150" s="90">
        <f>IF(ISNA(VLOOKUP($B150,'[2]1516 Exp_Rev Access'!$F$7:$FS$310,145,FALSE)),"",VLOOKUP($B150,'[2]1516 Exp_Rev Access'!$F$7:$FS$310,145,FALSE))</f>
        <v>0</v>
      </c>
      <c r="FK150" s="90">
        <f>IF(ISNA(VLOOKUP($B150,'[2]1516 Exp_Rev Access'!$F$7:$FS$310,146,FALSE)),"",VLOOKUP($B150,'[2]1516 Exp_Rev Access'!$F$7:$FS$310,146,FALSE))</f>
        <v>0</v>
      </c>
      <c r="FL150" s="90">
        <f>IF(ISNA(VLOOKUP($B150,'[2]1516 Exp_Rev Access'!$F$7:$FS$310,1147,FALSE)),"",VLOOKUP($B150,'[2]1516 Exp_Rev Access'!$F$7:$FS$310,147,FALSE))</f>
        <v>0</v>
      </c>
      <c r="FM150" s="90">
        <f>IF(ISNA(VLOOKUP($B150,'[2]1516 Exp_Rev Access'!$F$7:$FS$310,148,FALSE)),"",VLOOKUP($B150,'[2]1516 Exp_Rev Access'!$F$7:$FS$310,148,FALSE))</f>
        <v>93696.98</v>
      </c>
      <c r="FN150" s="90">
        <f>IF(ISNA(VLOOKUP($B150,'[2]1516 Exp_Rev Access'!$F$7:$FS$310,149,FALSE)),"",VLOOKUP($B150,'[2]1516 Exp_Rev Access'!$F$7:$FS$310,149,FALSE))</f>
        <v>0</v>
      </c>
      <c r="FO150" s="90">
        <f>IF(ISNA(VLOOKUP($B150,'[2]1516 Exp_Rev Access'!$F$7:$FS$310,150,FALSE)),"",VLOOKUP($B150,'[2]1516 Exp_Rev Access'!$F$7:$FS$310,150,FALSE))</f>
        <v>0</v>
      </c>
      <c r="FP150" s="90">
        <f>IF(ISNA(VLOOKUP($B150,'[2]1516 Exp_Rev Access'!$F$7:$FS$310,151,FALSE)),"",VLOOKUP($B150,'[2]1516 Exp_Rev Access'!$F$7:$FS$310,151,FALSE))</f>
        <v>0</v>
      </c>
      <c r="FQ150" s="90">
        <f>IF(ISNA(VLOOKUP($B150,'[2]1516 Exp_Rev Access'!$F$7:$FS$310,152,FALSE)),"",VLOOKUP($B150,'[2]1516 Exp_Rev Access'!$F$7:$FS$310,152,FALSE))</f>
        <v>0</v>
      </c>
      <c r="FR150" s="90">
        <f>IF(ISNA(VLOOKUP($B150,'[2]1516 Exp_Rev Access'!$F$7:$FS$310,153,FALSE)),"",VLOOKUP($B150,'[2]1516 Exp_Rev Access'!$F$7:$FS$310,153,FALSE))</f>
        <v>699825.35</v>
      </c>
      <c r="FS150" s="53">
        <f t="shared" si="397"/>
        <v>26968038.850000001</v>
      </c>
      <c r="FT150" s="92">
        <f t="shared" si="398"/>
        <v>0.10774220921947761</v>
      </c>
      <c r="FU150" s="143">
        <f t="shared" si="399"/>
        <v>1359.0014745003655</v>
      </c>
      <c r="FV150" s="90">
        <f>IF(ISNA(VLOOKUP($B150,'[2]1516 Exp_Rev Access'!$F$7:$FS$310,154,FALSE)),"",VLOOKUP($B150,'[2]1516 Exp_Rev Access'!$F$7:$FS$310,154,FALSE))</f>
        <v>0</v>
      </c>
      <c r="FW150" s="90">
        <f>IF(ISNA(VLOOKUP($B150,'[2]1516 Exp_Rev Access'!$F$7:$FS$310,155,FALSE)),"",VLOOKUP($B150,'[2]1516 Exp_Rev Access'!$F$7:$FS$310,155,FALSE))</f>
        <v>398679.91</v>
      </c>
      <c r="FX150" s="90">
        <f>IF(ISNA(VLOOKUP($B150,'[2]1516 Exp_Rev Access'!$F$7:$FS$310,156,FALSE)),"",VLOOKUP($B150,'[2]1516 Exp_Rev Access'!$F$7:$FS$310,156,FALSE))</f>
        <v>0</v>
      </c>
      <c r="FY150" s="90">
        <f>IF(ISNA(VLOOKUP($B150,'[2]1516 Exp_Rev Access'!$F$7:$FS$310,157,FALSE)),"",VLOOKUP($B150,'[2]1516 Exp_Rev Access'!$F$7:$FS$310,157,FALSE))</f>
        <v>0</v>
      </c>
      <c r="FZ150" s="90">
        <f>IF(ISNA(VLOOKUP($B150,'[2]1516 Exp_Rev Access'!$F$7:$FS$310,158,FALSE)),"",VLOOKUP($B150,'[2]1516 Exp_Rev Access'!$F$7:$FS$310,158,FALSE))</f>
        <v>0</v>
      </c>
      <c r="GA150" s="90">
        <f>IF(ISNA(VLOOKUP($B150,'[2]1516 Exp_Rev Access'!$F$7:$FS$310,159,FALSE)),"",VLOOKUP($B150,'[2]1516 Exp_Rev Access'!$F$7:$FS$310,159,FALSE))</f>
        <v>0</v>
      </c>
      <c r="GB150" s="90">
        <f>IF(ISNA(VLOOKUP($B150,'[2]1516 Exp_Rev Access'!$F$7:$FS$310,160,FALSE)),"",VLOOKUP($B150,'[2]1516 Exp_Rev Access'!$F$7:$FS$310,160,FALSE))</f>
        <v>0</v>
      </c>
      <c r="GC150" s="90">
        <f>IF(ISNA(VLOOKUP($B150,'[2]1516 Exp_Rev Access'!$F$7:$FS$310,161,FALSE)),"",VLOOKUP($B150,'[2]1516 Exp_Rev Access'!$F$7:$FS$310,161,FALSE))</f>
        <v>0</v>
      </c>
      <c r="GD150" s="90">
        <f>IF(ISNA(VLOOKUP($B150,'[2]1516 Exp_Rev Access'!$F$7:$FS$310,162,FALSE)),"",VLOOKUP($B150,'[2]1516 Exp_Rev Access'!$F$7:$FS$310,162,FALSE))</f>
        <v>194656.1</v>
      </c>
      <c r="GE150" s="90">
        <f>IF(ISNA(VLOOKUP($B150,'[2]1516 Exp_Rev Access'!$F$7:$FS$310,163,FALSE)),"",VLOOKUP($B150,'[2]1516 Exp_Rev Access'!$F$7:$FS$310,163,FALSE))</f>
        <v>12524</v>
      </c>
      <c r="GF150" s="90">
        <f>IF(ISNA(VLOOKUP($B150,'[2]1516 Exp_Rev Access'!$F$7:$FS$310,164,FALSE)),"",VLOOKUP($B150,'[2]1516 Exp_Rev Access'!$F$7:$FS$310,164,FALSE))</f>
        <v>25469.49</v>
      </c>
      <c r="GG150" s="90">
        <f>IF(ISNA(VLOOKUP($B150,'[2]1516 Exp_Rev Access'!$F$7:$FS$310,165,FALSE)),"",VLOOKUP($B150,'[2]1516 Exp_Rev Access'!$F$7:$FS$310,165,FALSE))</f>
        <v>0</v>
      </c>
      <c r="GH150" s="90">
        <f>IF(ISNA(VLOOKUP($B150,'[2]1516 Exp_Rev Access'!$F$7:$FS$310,166,FALSE)),"",VLOOKUP($B150,'[2]1516 Exp_Rev Access'!$F$7:$FS$310,166,FALSE))</f>
        <v>0</v>
      </c>
      <c r="GI150" s="90">
        <f>IF(ISNA(VLOOKUP($B150,'[2]1516 Exp_Rev Access'!$F$7:$FS$310,167,FALSE)),"",VLOOKUP($B150,'[2]1516 Exp_Rev Access'!$F$7:$FS$310,167,FALSE))</f>
        <v>0</v>
      </c>
      <c r="GJ150" s="90">
        <f>IF(ISNA(VLOOKUP($B150,'[2]1516 Exp_Rev Access'!$F$7:$FS$310,168,FALSE)),"",VLOOKUP($B150,'[2]1516 Exp_Rev Access'!$F$7:$FS$310,168,FALSE))</f>
        <v>0</v>
      </c>
      <c r="GK150" s="90">
        <f>IF(ISNA(VLOOKUP($B150,'[2]1516 Exp_Rev Access'!$F$7:$FS$310,169,FALSE)),"",VLOOKUP($B150,'[2]1516 Exp_Rev Access'!$F$7:$FS$310,169,FALSE))</f>
        <v>997299.5</v>
      </c>
      <c r="GL150" s="90">
        <f>IF(ISNA(VLOOKUP($B150,'[2]1516 Exp_Rev Access'!$F$7:$FS$310,170,FALSE)),"",VLOOKUP($B150,'[2]1516 Exp_Rev Access'!$F$7:$FS$310,170,FALSE))</f>
        <v>42406.15</v>
      </c>
      <c r="GM150" s="90">
        <f>IF(ISNA(VLOOKUP($B150,'[2]1516 Exp_Rev Access'!$F$7:$FT$310,171,FALSE)),"",VLOOKUP($B150,'[2]1516 Exp_Rev Access'!$F$7:$FT$310,171,FALSE))</f>
        <v>0</v>
      </c>
      <c r="GN150" s="90">
        <f>IF(ISNA(VLOOKUP($B150,'[2]1516 Exp_Rev Access'!$F$7:$FU$310,172,FALSE)),"",VLOOKUP($B150,'[2]1516 Exp_Rev Access'!$F$7:$FU$310,172,FALSE))</f>
        <v>0</v>
      </c>
      <c r="GO150" s="90">
        <f>IF(ISNA(VLOOKUP($B150,'[2]1516 Exp_Rev Access'!$F$7:$FV$310,173,FALSE)),"",VLOOKUP($B150,'[2]1516 Exp_Rev Access'!$F$7:$FV$310,173,FALSE))</f>
        <v>0</v>
      </c>
      <c r="GP150" s="90">
        <f>IF(ISNA(VLOOKUP($B150,'[2]1516 Exp_Rev Access'!$F$7:$GA$310,174,FALSE)),"",VLOOKUP($B150,'[2]1516 Exp_Rev Access'!$F$7:$GA$310,174,FALSE))</f>
        <v>0</v>
      </c>
      <c r="GQ150" s="90">
        <f>IF(ISNA(VLOOKUP($B150,'[2]1516 Exp_Rev Access'!$F$7:$GA$310,175,FALSE)),"",VLOOKUP($B150,'[2]1516 Exp_Rev Access'!$F$7:$GA$310,175,FALSE))</f>
        <v>0</v>
      </c>
      <c r="GR150" s="90">
        <f>IF(ISNA(VLOOKUP($B150,'[2]1516 Exp_Rev Access'!$F$7:$GA$310,176,FALSE)),"",VLOOKUP($B150,'[2]1516 Exp_Rev Access'!$F$7:$GA$310,176,FALSE))</f>
        <v>0</v>
      </c>
      <c r="GS150" s="90">
        <f>IF(ISNA(VLOOKUP($B150,'[2]1516 Exp_Rev Access'!$F$7:$GA$310,177,FALSE)),"",VLOOKUP($B150,'[2]1516 Exp_Rev Access'!$F$7:$GA$310,177,FALSE))</f>
        <v>0</v>
      </c>
      <c r="GT150" s="90">
        <f>IF(ISNA(VLOOKUP($B150,'[2]1516 Exp_Rev Access'!$F$7:$GA$310,178,FALSE)),"",VLOOKUP($B150,'[2]1516 Exp_Rev Access'!$F$7:$GA$310,178,FALSE))</f>
        <v>0</v>
      </c>
      <c r="GU150" s="53">
        <f t="shared" si="400"/>
        <v>1671035.15</v>
      </c>
      <c r="GV150" s="92">
        <f t="shared" si="401"/>
        <v>6.6760886746646438E-3</v>
      </c>
      <c r="GW150" s="96">
        <f t="shared" si="402"/>
        <v>84.208542023512365</v>
      </c>
    </row>
    <row r="151" spans="1:222" x14ac:dyDescent="0.2">
      <c r="B151" s="87" t="s">
        <v>380</v>
      </c>
      <c r="C151" s="87" t="s">
        <v>381</v>
      </c>
      <c r="D151" s="88">
        <f>IF(ISNA(VLOOKUP($B151,'[2]1516 enrollment_Rev_Exp by size'!$A$6:$C$325,3,FALSE)),"",VLOOKUP($B151,'[2]1516 enrollment_Rev_Exp by size'!$A$6:$C$325,3,FALSE))</f>
        <v>1537.4899999999996</v>
      </c>
      <c r="E151" s="89">
        <v>18777927</v>
      </c>
      <c r="F151" s="67">
        <f t="shared" si="380"/>
        <v>18777927</v>
      </c>
      <c r="G151" s="67">
        <f t="shared" si="381"/>
        <v>0</v>
      </c>
      <c r="H151" s="90">
        <f>IF(ISNA(VLOOKUP($B151,'[2]1516 Exp_Rev Access'!$F$7:$FS$310,2,FALSE)),"",VLOOKUP($B151,'[2]1516 Exp_Rev Access'!$F$7:$FS$310,2,FALSE))</f>
        <v>3901015.6</v>
      </c>
      <c r="I151" s="90">
        <f>IF(ISNA(VLOOKUP($B151,'[2]1516 Exp_Rev Access'!$F$7:$FS$310,3,FALSE)),"",VLOOKUP($B151,'[2]1516 Exp_Rev Access'!$F$7:$FS$310,3,FALSE))</f>
        <v>0</v>
      </c>
      <c r="J151" s="90">
        <f>IF(ISNA(VLOOKUP($B151,'[2]1516 Exp_Rev Access'!$F$7:$FS$310,4,FALSE)),"",VLOOKUP($B151,'[2]1516 Exp_Rev Access'!$F$7:$FS$310,4,FALSE))</f>
        <v>0</v>
      </c>
      <c r="K151" s="90">
        <f>IF(ISNA(VLOOKUP($B151,'[2]1516 Exp_Rev Access'!$F$7:$FS$310,5,FALSE)),"-",VLOOKUP($B151,'[2]1516 Exp_Rev Access'!$F$7:$FS$310,5,FALSE))</f>
        <v>317.86</v>
      </c>
      <c r="L151" s="90">
        <f>IF(ISNA(VLOOKUP($B151,'[2]1516 Exp_Rev Access'!$F$7:$FS$310,6,FALSE)),"",VLOOKUP($B151,'[2]1516 Exp_Rev Access'!$F$7:$FS$310,6,FALSE))</f>
        <v>0</v>
      </c>
      <c r="M151" s="90">
        <f>IF(ISNA(VLOOKUP($B151,'[2]1516 Exp_Rev Access'!$F$7:$FS$310,7,FALSE)),"",VLOOKUP($B151,'[2]1516 Exp_Rev Access'!$F$7:$FS$310,7,FALSE))</f>
        <v>0</v>
      </c>
      <c r="N151" s="53">
        <f t="shared" si="382"/>
        <v>3901333.46</v>
      </c>
      <c r="O151" s="91">
        <f t="shared" si="383"/>
        <v>0.2077616693259059</v>
      </c>
      <c r="P151" s="53">
        <f t="shared" si="384"/>
        <v>2537.4691607750301</v>
      </c>
      <c r="Q151" s="90">
        <f>IF(ISNA(VLOOKUP($B151,'[2]1516 Exp_Rev Access'!$F$7:$FS$310,8,FALSE)),"",VLOOKUP($B151,'[2]1516 Exp_Rev Access'!$F$7:$FS$310,8,FALSE))</f>
        <v>241457.67</v>
      </c>
      <c r="R151" s="90">
        <f>IF(ISNA(VLOOKUP($B151,'[2]1516 Exp_Rev Access'!$F$7:$FS$310,9,FALSE)),"",VLOOKUP($B151,'[2]1516 Exp_Rev Access'!$F$7:$FS$310,9,FALSE))</f>
        <v>0</v>
      </c>
      <c r="S151" s="90">
        <f>IF(ISNA(VLOOKUP($B151,'[2]1516 Exp_Rev Access'!$F$7:$FS$310,10,FALSE)),"",VLOOKUP($B151,'[2]1516 Exp_Rev Access'!$F$7:$FS$310,10,FALSE))</f>
        <v>0</v>
      </c>
      <c r="T151" s="90">
        <f>IF(ISNA(VLOOKUP($B151,'[2]1516 Exp_Rev Access'!$F$7:$FS$310,11,FALSE)),"",VLOOKUP($B151,'[2]1516 Exp_Rev Access'!$F$7:$FS$310,11,FALSE))</f>
        <v>0</v>
      </c>
      <c r="U151" s="90">
        <f>IF(ISNA(VLOOKUP($B151,'[2]1516 Exp_Rev Access'!$F$7:$FS$310,12,FALSE)),"",VLOOKUP($B151,'[2]1516 Exp_Rev Access'!$F$7:$FS$310,12,FALSE))</f>
        <v>39160</v>
      </c>
      <c r="V151" s="90">
        <f>IF(ISNA(VLOOKUP($B151,'[2]1516 Exp_Rev Access'!$F$7:$FS$310,13,FALSE)),"",VLOOKUP($B151,'[2]1516 Exp_Rev Access'!$F$7:$FS$310,13,FALSE))</f>
        <v>1300</v>
      </c>
      <c r="W151" s="90">
        <f>IF(ISNA(VLOOKUP($B151,'[2]1516 Exp_Rev Access'!$F$7:$FS$310,14,FALSE)),"",VLOOKUP($B151,'[2]1516 Exp_Rev Access'!$F$7:$FS$310,14,FALSE))</f>
        <v>0</v>
      </c>
      <c r="X151" s="90">
        <f>IF(ISNA(VLOOKUP($B151,'[2]1516 Exp_Rev Access'!$F$7:$FS$310,15,FALSE)),"",VLOOKUP($B151,'[2]1516 Exp_Rev Access'!$F$7:$FS$310,15,FALSE))</f>
        <v>0</v>
      </c>
      <c r="Y151" s="90">
        <f>IF(ISNA(VLOOKUP($B151,'[2]1516 Exp_Rev Access'!$F$7:$FS$310,16,FALSE)),"",VLOOKUP($B151,'[2]1516 Exp_Rev Access'!$F$7:$FS$310,16,FALSE))</f>
        <v>8099.53</v>
      </c>
      <c r="Z151" s="90">
        <f>IF(ISNA(VLOOKUP($B151,'[2]1516 Exp_Rev Access'!$F$7:$FS$310,17,FALSE)),"",VLOOKUP($B151,'[2]1516 Exp_Rev Access'!$F$7:$FS$310,17,FALSE))</f>
        <v>0</v>
      </c>
      <c r="AA151" s="90">
        <f>IF(ISNA(VLOOKUP($B151,'[2]1516 Exp_Rev Access'!$F$7:$FS$310,18,FALSE)),"",VLOOKUP($B151,'[2]1516 Exp_Rev Access'!$F$7:$FS$310,18,FALSE))</f>
        <v>0</v>
      </c>
      <c r="AB151" s="90">
        <f>IF(ISNA(VLOOKUP($B151,'[2]1516 Exp_Rev Access'!$F$7:$FS$310,19,FALSE)),"",VLOOKUP($B151,'[2]1516 Exp_Rev Access'!$F$7:$FS$310,19,FALSE))</f>
        <v>0</v>
      </c>
      <c r="AC151" s="90">
        <f>IF(ISNA(VLOOKUP($B151,'[2]1516 Exp_Rev Access'!$F$7:$FS$310,20,FALSE)),"",VLOOKUP($B151,'[2]1516 Exp_Rev Access'!$F$7:$FS$310,20,FALSE))</f>
        <v>0</v>
      </c>
      <c r="AD151" s="90">
        <f>IF(ISNA(VLOOKUP($B151,'[2]1516 Exp_Rev Access'!$F$7:$FS$310,21,FALSE)),"",VLOOKUP($B151,'[2]1516 Exp_Rev Access'!$F$7:$FS$310,21,FALSE))</f>
        <v>368611.45</v>
      </c>
      <c r="AE151" s="90">
        <f>IF(ISNA(VLOOKUP($B151,'[2]1516 Exp_Rev Access'!$F$7:$FS$310,22,FALSE)),"",VLOOKUP($B151,'[2]1516 Exp_Rev Access'!$F$7:$FS$310,22,FALSE))</f>
        <v>13036.23</v>
      </c>
      <c r="AF151" s="90">
        <f>IF(ISNA(VLOOKUP($B151,'[2]1516 Exp_Rev Access'!$F$7:$FS$310,23,FALSE)),"",VLOOKUP($B151,'[2]1516 Exp_Rev Access'!$F$7:$FS$310,23,FALSE))</f>
        <v>0</v>
      </c>
      <c r="AG151" s="90">
        <f>IF(ISNA(VLOOKUP($B151,'[2]1516 Exp_Rev Access'!$F$7:$FS$310,24,FALSE)),"",VLOOKUP($B151,'[2]1516 Exp_Rev Access'!$F$7:$FS$310,24,FALSE))</f>
        <v>252084.21</v>
      </c>
      <c r="AH151" s="90">
        <f>IF(ISNA(VLOOKUP($B151,'[2]1516 Exp_Rev Access'!$F$7:$FS$310,25,FALSE)),"",VLOOKUP($B151,'[2]1516 Exp_Rev Access'!$F$7:$FS$310,25,FALSE))</f>
        <v>2290.37</v>
      </c>
      <c r="AI151" s="90">
        <f>IF(ISNA(VLOOKUP($B151,'[2]1516 Exp_Rev Access'!$F$7:$FS$310,26,FALSE)),"",VLOOKUP($B151,'[2]1516 Exp_Rev Access'!$F$7:$FS$310,26,FALSE))</f>
        <v>8782.5</v>
      </c>
      <c r="AJ151" s="90">
        <f>IF(ISNA(VLOOKUP($B151,'[2]1516 Exp_Rev Access'!$F$7:$FS$310,27,FALSE)),"",VLOOKUP($B151,'[2]1516 Exp_Rev Access'!$F$7:$FS$310,27,FALSE))</f>
        <v>5757.26</v>
      </c>
      <c r="AK151" s="90">
        <f>IF(ISNA(VLOOKUP($B151,'[2]1516 Exp_Rev Access'!$F$7:$FS$310,28,FALSE)),"",VLOOKUP($B151,'[2]1516 Exp_Rev Access'!$F$7:$FS$310,28,FALSE))</f>
        <v>16720.54</v>
      </c>
      <c r="AL151" s="90">
        <f>IF(ISNA(VLOOKUP($B151,'[2]1516 Exp_Rev Access'!$F$7:$FS$310,29,FALSE)),"",VLOOKUP($B151,'[2]1516 Exp_Rev Access'!$F$7:$FS$310,29,FALSE))</f>
        <v>10307.5</v>
      </c>
      <c r="AM151" s="53">
        <f t="shared" si="385"/>
        <v>967607.26000000013</v>
      </c>
      <c r="AN151" s="92">
        <f t="shared" si="386"/>
        <v>5.1528971222435792E-2</v>
      </c>
      <c r="AO151" s="68">
        <f t="shared" si="387"/>
        <v>629.34214856682024</v>
      </c>
      <c r="AP151" s="90">
        <f>IF(ISNA(VLOOKUP($B151,'[2]1516 Exp_Rev Access'!$F$7:$FS$310,30,FALSE)),"",VLOOKUP($B151,'[2]1516 Exp_Rev Access'!$F$7:$FS$310,30,FALSE))</f>
        <v>9295691.6600000001</v>
      </c>
      <c r="AQ151" s="90">
        <f>IF(ISNA(VLOOKUP($B151,'[2]1516 Exp_Rev Access'!$F$7:$FS$310,31,FALSE)),"",VLOOKUP($B151,'[2]1516 Exp_Rev Access'!$F$7:$FS$310,31,FALSE))</f>
        <v>214733.73</v>
      </c>
      <c r="AR151" s="90">
        <f>IF(ISNA(VLOOKUP($B151,'[2]1516 Exp_Rev Access'!$F$7:$FS$310,32,FALSE)),"",VLOOKUP($B151,'[2]1516 Exp_Rev Access'!$F$7:$FS$310,32,FALSE))</f>
        <v>0</v>
      </c>
      <c r="AS151" s="90">
        <f>IF(ISNA(VLOOKUP($B151,'[2]1516 Exp_Rev Access'!$F$7:$FS$310,33,FALSE)),"",VLOOKUP($B151,'[2]1516 Exp_Rev Access'!$F$7:$FS$310,33,FALSE))</f>
        <v>0</v>
      </c>
      <c r="AT151" s="90">
        <f>IF(ISNA(VLOOKUP($B151,'[2]1516 Exp_Rev Access'!$F$7:$FS$310,34,FALSE)),"",VLOOKUP($B151,'[2]1516 Exp_Rev Access'!$F$7:$FS$310,34,FALSE))</f>
        <v>0</v>
      </c>
      <c r="AU151" s="53">
        <f t="shared" si="388"/>
        <v>9510425.3900000006</v>
      </c>
      <c r="AV151" s="93">
        <f t="shared" si="389"/>
        <v>0.50646833327235752</v>
      </c>
      <c r="AW151" s="53">
        <f t="shared" si="390"/>
        <v>6185.6827621643088</v>
      </c>
      <c r="AX151" s="90">
        <f>IF(ISNA(VLOOKUP($B151,'[2]1516 Exp_Rev Access'!$F$7:$FS$310,35,FALSE)),"",VLOOKUP($B151,'[2]1516 Exp_Rev Access'!$F$7:$FS$310,35,FALSE))</f>
        <v>0</v>
      </c>
      <c r="AY151" s="90">
        <f>IF(ISNA(VLOOKUP($B151,'[2]1516 Exp_Rev Access'!$F$7:$FS$310,36,FALSE)),"",VLOOKUP($B151,'[2]1516 Exp_Rev Access'!$F$7:$FS$310,36,FALSE))</f>
        <v>1129119.57</v>
      </c>
      <c r="AZ151" s="90">
        <f>IF(ISNA(VLOOKUP($B151,'[2]1516 Exp_Rev Access'!$F$7:$FS$310,37,FALSE)),"",VLOOKUP($B151,'[2]1516 Exp_Rev Access'!$F$7:$FS$310,37,FALSE))</f>
        <v>25211.59</v>
      </c>
      <c r="BA151" s="90">
        <f>IF(ISNA(VLOOKUP($B151,'[2]1516 Exp_Rev Access'!$F$7:$FS$310,38,FALSE)),"",VLOOKUP($B151,'[2]1516 Exp_Rev Access'!$F$7:$FS$310,38,FALSE))</f>
        <v>0</v>
      </c>
      <c r="BB151" s="90">
        <f>IF(ISNA(VLOOKUP($B151,'[2]1516 Exp_Rev Access'!$F$7:$FS$310,39,FALSE)),"",VLOOKUP($B151,'[2]1516 Exp_Rev Access'!$F$7:$FS$310,39,FALSE))</f>
        <v>0</v>
      </c>
      <c r="BC151" s="90">
        <f>IF(ISNA(VLOOKUP($B151,'[2]1516 Exp_Rev Access'!$F$7:$FS$310,40,FALSE)),"",VLOOKUP($B151,'[2]1516 Exp_Rev Access'!$F$7:$FS$310,40,FALSE))</f>
        <v>171879.56</v>
      </c>
      <c r="BD151" s="90">
        <f>IF(ISNA(VLOOKUP($B151,'[2]1516 Exp_Rev Access'!$F$7:$FS$310,41,FALSE)),"",VLOOKUP($B151,'[2]1516 Exp_Rev Access'!$F$7:$FS$310,41,FALSE))</f>
        <v>0</v>
      </c>
      <c r="BE151" s="90">
        <f>IF(ISNA(VLOOKUP($B151,'[2]1516 Exp_Rev Access'!$F$7:$FS$310,42,FALSE)),"",VLOOKUP($B151,'[2]1516 Exp_Rev Access'!$F$7:$FS$310,42,FALSE))</f>
        <v>64626.38</v>
      </c>
      <c r="BF151" s="90">
        <f>IF(ISNA(VLOOKUP($B151,'[2]1516 Exp_Rev Access'!$F$7:$FS$310,43,FALSE)),"",VLOOKUP($B151,'[2]1516 Exp_Rev Access'!$F$7:$FS$310,43,FALSE))</f>
        <v>0</v>
      </c>
      <c r="BG151" s="90">
        <f>IF(ISNA(VLOOKUP($B151,'[2]1516 Exp_Rev Access'!$F$7:$FS$310,44,FALSE)),"",VLOOKUP($B151,'[2]1516 Exp_Rev Access'!$F$7:$FS$310,44,FALSE))</f>
        <v>52406.400000000001</v>
      </c>
      <c r="BH151" s="90">
        <f>IF(ISNA(VLOOKUP($B151,'[2]1516 Exp_Rev Access'!$F$7:$FS$310,45,FALSE)),"",VLOOKUP($B151,'[2]1516 Exp_Rev Access'!$F$7:$FS$310,45,FALSE))</f>
        <v>15582.8</v>
      </c>
      <c r="BI151" s="90">
        <f>IF(ISNA(VLOOKUP($B151,'[2]1516 Exp_Rev Access'!$F$7:$FS$310,46,FALSE)),"",VLOOKUP($B151,'[2]1516 Exp_Rev Access'!$F$7:$FS$310,46,FALSE))</f>
        <v>0</v>
      </c>
      <c r="BJ151" s="90">
        <f>IF(ISNA(VLOOKUP($B151,'[2]1516 Exp_Rev Access'!$F$7:$FS$310,47,FALSE)),"",VLOOKUP($B151,'[2]1516 Exp_Rev Access'!$F$7:$FS$310,47,FALSE))</f>
        <v>5699.21</v>
      </c>
      <c r="BK151" s="90">
        <f>IF(ISNA(VLOOKUP($B151,'[2]1516 Exp_Rev Access'!$F$7:$FS$310,48,FALSE)),"",VLOOKUP($B151,'[2]1516 Exp_Rev Access'!$F$7:$FS$310,48,FALSE))</f>
        <v>833434.74</v>
      </c>
      <c r="BL151" s="90">
        <f>IF(ISNA(VLOOKUP($B151,'[2]1516 Exp_Rev Access'!$F$7:$FS$310,49,FALSE)),"",VLOOKUP($B151,'[2]1516 Exp_Rev Access'!$F$7:$FS$310,49,FALSE))</f>
        <v>0</v>
      </c>
      <c r="BM151" s="90">
        <f>IF(ISNA(VLOOKUP($B151,'[2]1516 Exp_Rev Access'!$F$7:$FS$310,50,FALSE)),"",VLOOKUP($B151,'[2]1516 Exp_Rev Access'!$F$7:$FS$310,50,FALSE))</f>
        <v>0</v>
      </c>
      <c r="BN151" s="90">
        <f>IF(ISNA(VLOOKUP($B151,'[2]1516 Exp_Rev Access'!$F$7:$FS$310,51,FALSE)),"",VLOOKUP($B151,'[2]1516 Exp_Rev Access'!$F$7:$FS$310,51,FALSE))</f>
        <v>0</v>
      </c>
      <c r="BO151" s="90">
        <f>IF(ISNA(VLOOKUP($B151,'[2]1516 Exp_Rev Access'!$F$7:$FS$310,52,FALSE)),"",VLOOKUP($B151,'[2]1516 Exp_Rev Access'!$F$7:$FS$310,52,FALSE))</f>
        <v>0</v>
      </c>
      <c r="BP151" s="90">
        <f>IF(ISNA(VLOOKUP($B151,'[2]1516 Exp_Rev Access'!$F$7:$FS$310,53,FALSE)),"",VLOOKUP($B151,'[2]1516 Exp_Rev Access'!$F$7:$FS$310,53,FALSE))</f>
        <v>0</v>
      </c>
      <c r="BQ151" s="90">
        <f>IF(ISNA(VLOOKUP($B151,'[2]1516 Exp_Rev Access'!$F$7:$FS$310,54,FALSE)),"",VLOOKUP($B151,'[2]1516 Exp_Rev Access'!$F$7:$FS$310,54,FALSE))</f>
        <v>145312</v>
      </c>
      <c r="BR151" s="90">
        <f>IF(ISNA(VLOOKUP($B151,'[2]1516 Exp_Rev Access'!$F$7:$FS$310,55,FALSE)),"",VLOOKUP($B151,'[2]1516 Exp_Rev Access'!$F$7:$FS$310,55,FALSE))</f>
        <v>0</v>
      </c>
      <c r="BS151" s="90">
        <f>IF(ISNA(VLOOKUP($B151,'[2]1516 Exp_Rev Access'!$F$7:$FS$310,56,FALSE)),"",VLOOKUP($B151,'[2]1516 Exp_Rev Access'!$F$7:$FS$310,56,FALSE))</f>
        <v>0</v>
      </c>
      <c r="BT151" s="90">
        <f>IF(ISNA(VLOOKUP($B151,'[2]1516 Exp_Rev Access'!$F$7:$FS$310,57,FALSE)),"",VLOOKUP($B151,'[2]1516 Exp_Rev Access'!$F$7:$FS$310,57,FALSE))</f>
        <v>0</v>
      </c>
      <c r="BU151" s="90">
        <f>IF(ISNA(VLOOKUP($B151,'[2]1516 Exp_Rev Access'!$F$7:$FS$310,58,FALSE)),"",VLOOKUP($B151,'[2]1516 Exp_Rev Access'!$F$7:$FS$310,58,FALSE))</f>
        <v>0</v>
      </c>
      <c r="BV151" s="53">
        <f t="shared" si="391"/>
        <v>2443272.25</v>
      </c>
      <c r="BW151" s="92">
        <f t="shared" si="392"/>
        <v>0.13011405625338729</v>
      </c>
      <c r="BX151" s="68">
        <f t="shared" si="393"/>
        <v>1589.1304984097462</v>
      </c>
      <c r="BY151" s="90">
        <f>IF(ISNA(VLOOKUP($B151,'[2]1516 Exp_Rev Access'!$F$7:$FS$310,59,FALSE)),"",VLOOKUP($B151,'[2]1516 Exp_Rev Access'!$F$7:$FS$310,59,FALSE))</f>
        <v>0</v>
      </c>
      <c r="BZ151" s="90">
        <f>IF(ISNA(VLOOKUP($B151,'[2]1516 Exp_Rev Access'!$F$7:$FS$310,60,FALSE)),"",VLOOKUP($B151,'[2]1516 Exp_Rev Access'!$F$7:$FS$310,60,FALSE))</f>
        <v>0</v>
      </c>
      <c r="CA151" s="90">
        <f>IF(ISNA(VLOOKUP($B151,'[2]1516 Exp_Rev Access'!$F$7:$FS$310,61,FALSE)),"",VLOOKUP($B151,'[2]1516 Exp_Rev Access'!$F$7:$FS$310,61,FALSE))</f>
        <v>0</v>
      </c>
      <c r="CB151" s="90">
        <f>IF(ISNA(VLOOKUP($B151,'[2]1516 Exp_Rev Access'!$F$7:$FS$310,62,FALSE)),"",VLOOKUP($B151,'[2]1516 Exp_Rev Access'!$F$7:$FS$310,62,FALSE))</f>
        <v>0</v>
      </c>
      <c r="CC151" s="90">
        <f>IF(ISNA(VLOOKUP($B151,'[2]1516 Exp_Rev Access'!$F$7:$FS$310,63,FALSE)),"",VLOOKUP($B151,'[2]1516 Exp_Rev Access'!$F$7:$FS$310,63,FALSE))</f>
        <v>625.89</v>
      </c>
      <c r="CD151" s="90">
        <f>IF(ISNA(VLOOKUP($B151,'[2]1516 Exp_Rev Access'!$F$7:$FS$310,64,FALSE)),"",VLOOKUP($B151,'[2]1516 Exp_Rev Access'!$F$7:$FS$310,64,FALSE))</f>
        <v>0</v>
      </c>
      <c r="CE151" s="53">
        <f t="shared" si="394"/>
        <v>625.89</v>
      </c>
      <c r="CF151" s="92">
        <f t="shared" si="395"/>
        <v>3.3331155244133178E-5</v>
      </c>
      <c r="CG151" s="94">
        <f t="shared" si="396"/>
        <v>0.40708557454032235</v>
      </c>
      <c r="CH151" s="90">
        <f>IF(ISNA(VLOOKUP($B151,'[2]1516 Exp_Rev Access'!$F$7:$FS$310,65,FALSE)),"",VLOOKUP($B151,'[2]1516 Exp_Rev Access'!$F$7:$FS$310,65,FALSE))</f>
        <v>0</v>
      </c>
      <c r="CI151" s="90">
        <f>IF(ISNA(VLOOKUP($B151,'[2]1516 Exp_Rev Access'!$F$7:$FS$310,66,FALSE)),"",VLOOKUP($B151,'[2]1516 Exp_Rev Access'!$F$7:$FS$310,66,FALSE))</f>
        <v>0</v>
      </c>
      <c r="CJ151" s="90">
        <f>IF(ISNA(VLOOKUP($B151,'[2]1516 Exp_Rev Access'!$F$7:$FS$310,67,FALSE)),"",VLOOKUP($B151,'[2]1516 Exp_Rev Access'!$F$7:$FS$310,67,FALSE))</f>
        <v>0</v>
      </c>
      <c r="CK151" s="90">
        <f>IF(ISNA(VLOOKUP($B151,'[2]1516 Exp_Rev Access'!$F$7:$FS$310,68,FALSE)),"",VLOOKUP($B151,'[2]1516 Exp_Rev Access'!$F$7:$FS$310,68,FALSE))</f>
        <v>0</v>
      </c>
      <c r="CL151" s="90">
        <f>IF(ISNA(VLOOKUP($B151,'[2]1516 Exp_Rev Access'!$F$7:$FS$310,69,FALSE)),"",VLOOKUP($B151,'[2]1516 Exp_Rev Access'!$F$7:$FS$310,69,FALSE))</f>
        <v>0</v>
      </c>
      <c r="CM151" s="90">
        <f>IF(ISNA(VLOOKUP($B151,'[2]1516 Exp_Rev Access'!$F$7:$FS$310,70,FALSE)),"",VLOOKUP($B151,'[2]1516 Exp_Rev Access'!$F$7:$FS$310,70,FALSE))</f>
        <v>0</v>
      </c>
      <c r="CN151" s="90">
        <f>IF(ISNA(VLOOKUP($B151,'[2]1516 Exp_Rev Access'!$F$7:$FS$310,71,FALSE)),"",VLOOKUP($B151,'[2]1516 Exp_Rev Access'!$F$7:$FS$310,71,FALSE))</f>
        <v>0</v>
      </c>
      <c r="CO151" s="90">
        <f>IF(ISNA(VLOOKUP($B151,'[2]1516 Exp_Rev Access'!$F$7:$FS$310,72,FALSE)),"",VLOOKUP($B151,'[2]1516 Exp_Rev Access'!$F$7:$FS$310,72,FALSE))</f>
        <v>0</v>
      </c>
      <c r="CP151" s="90">
        <f>IF(ISNA(VLOOKUP($B151,'[2]1516 Exp_Rev Access'!$F$7:$FS$310,73,FALSE)),"",VLOOKUP($B151,'[2]1516 Exp_Rev Access'!$F$7:$FS$310,73,FALSE))</f>
        <v>0</v>
      </c>
      <c r="CQ151" s="90">
        <f>IF(ISNA(VLOOKUP($B151,'[2]1516 Exp_Rev Access'!$F$7:$FS$310,74,FALSE)),"",VLOOKUP($B151,'[2]1516 Exp_Rev Access'!$F$7:$FS$310,74,FALSE))</f>
        <v>288071</v>
      </c>
      <c r="CR151" s="90">
        <f>IF(ISNA(VLOOKUP($B151,'[2]1516 Exp_Rev Access'!$F$7:$FS$310,75,FALSE)),"",VLOOKUP($B151,'[2]1516 Exp_Rev Access'!$F$7:$FS$310,75,FALSE))</f>
        <v>0</v>
      </c>
      <c r="CS151" s="90">
        <f>IF(ISNA(VLOOKUP($B151,'[2]1516 Exp_Rev Access'!$F$7:$FS$310,76,FALSE)),"",VLOOKUP($B151,'[2]1516 Exp_Rev Access'!$F$7:$FS$310,76,FALSE))</f>
        <v>9131</v>
      </c>
      <c r="CT151" s="90">
        <f>IF(ISNA(VLOOKUP($B151,'[2]1516 Exp_Rev Access'!$F$7:$FS$310,77,FALSE)),"",VLOOKUP($B151,'[2]1516 Exp_Rev Access'!$F$7:$FS$310,77,FALSE))</f>
        <v>0</v>
      </c>
      <c r="CU151" s="90">
        <f>IF(ISNA(VLOOKUP($B151,'[2]1516 Exp_Rev Access'!$F$7:$FS$310,78,FALSE)),"",VLOOKUP($B151,'[2]1516 Exp_Rev Access'!$F$7:$FS$310,78,FALSE))</f>
        <v>170077.26</v>
      </c>
      <c r="CV151" s="90">
        <f>IF(ISNA(VLOOKUP($B151,'[2]1516 Exp_Rev Access'!$F$7:$FS$310,79,FALSE)),"",VLOOKUP($B151,'[2]1516 Exp_Rev Access'!$F$7:$FS$310,79,FALSE))</f>
        <v>38823.980000000003</v>
      </c>
      <c r="CW151" s="90">
        <f>IF(ISNA(VLOOKUP($B151,'[2]1516 Exp_Rev Access'!$F$7:$FS$310,80,FALSE)),"",VLOOKUP($B151,'[2]1516 Exp_Rev Access'!$F$7:$FS$310,80,FALSE))</f>
        <v>0</v>
      </c>
      <c r="CX151" s="90">
        <f>IF(ISNA(VLOOKUP($B151,'[2]1516 Exp_Rev Access'!$F$7:$FS$310,81,FALSE)),"",VLOOKUP($B151,'[2]1516 Exp_Rev Access'!$F$7:$FS$310,81,FALSE))</f>
        <v>0</v>
      </c>
      <c r="CY151" s="90">
        <f>IF(ISNA(VLOOKUP($B151,'[2]1516 Exp_Rev Access'!$F$7:$FS$310,82,FALSE)),"",VLOOKUP($B151,'[2]1516 Exp_Rev Access'!$F$7:$FS$310,82,FALSE))</f>
        <v>0</v>
      </c>
      <c r="CZ151" s="90">
        <f>IF(ISNA(VLOOKUP($B151,'[2]1516 Exp_Rev Access'!$F$7:$FS$310,83,FALSE)),"",VLOOKUP($B151,'[2]1516 Exp_Rev Access'!$F$7:$FS$310,83,FALSE))</f>
        <v>3104.69</v>
      </c>
      <c r="DA151" s="90">
        <f>IF(ISNA(VLOOKUP($B151,'[2]1516 Exp_Rev Access'!$F$7:$FS$310,84,FALSE)),"",VLOOKUP($B151,'[2]1516 Exp_Rev Access'!$F$7:$FS$310,84,FALSE))</f>
        <v>0</v>
      </c>
      <c r="DB151" s="90">
        <f>IF(ISNA(VLOOKUP($B151,'[2]1516 Exp_Rev Access'!$F$7:$FS$310,85,FALSE)),"",VLOOKUP($B151,'[2]1516 Exp_Rev Access'!$F$7:$FS$310,85,FALSE))</f>
        <v>0</v>
      </c>
      <c r="DC151" s="90">
        <f>IF(ISNA(VLOOKUP($B151,'[2]1516 Exp_Rev Access'!$F$7:$FS$310,86,FALSE)),"",VLOOKUP($B151,'[2]1516 Exp_Rev Access'!$F$7:$FS$310,86,FALSE))</f>
        <v>0</v>
      </c>
      <c r="DD151" s="90">
        <f>IF(ISNA(VLOOKUP($B151,'[2]1516 Exp_Rev Access'!$F$7:$FS$310,87,FALSE)),"",VLOOKUP($B151,'[2]1516 Exp_Rev Access'!$F$7:$FS$310,87,FALSE))</f>
        <v>0</v>
      </c>
      <c r="DE151" s="90">
        <f>IF(ISNA(VLOOKUP($B151,'[2]1516 Exp_Rev Access'!$F$7:$FS$310,88,FALSE)),"",VLOOKUP($B151,'[2]1516 Exp_Rev Access'!$F$7:$FS$310,88,FALSE))</f>
        <v>0</v>
      </c>
      <c r="DF151" s="90">
        <f>IF(ISNA(VLOOKUP($B151,'[2]1516 Exp_Rev Access'!$F$7:$FS$310,89,FALSE)),"",VLOOKUP($B151,'[2]1516 Exp_Rev Access'!$F$7:$FS$310,89,FALSE))</f>
        <v>0</v>
      </c>
      <c r="DG151" s="90">
        <f>IF(ISNA(VLOOKUP($B151,'[2]1516 Exp_Rev Access'!$F$7:$FS$310,90,FALSE)),"",VLOOKUP($B151,'[2]1516 Exp_Rev Access'!$F$7:$FS$310,90,FALSE))</f>
        <v>12985.29</v>
      </c>
      <c r="DH151" s="90">
        <f>IF(ISNA(VLOOKUP($B151,'[2]1516 Exp_Rev Access'!$F$7:$FS$310,91,FALSE)),"",VLOOKUP($B151,'[2]1516 Exp_Rev Access'!$F$7:$FS$310,91,FALSE))</f>
        <v>0</v>
      </c>
      <c r="DI151" s="90">
        <f>IF(ISNA(VLOOKUP($B151,'[2]1516 Exp_Rev Access'!$F$7:$FS$310,92,FALSE)),"",VLOOKUP($B151,'[2]1516 Exp_Rev Access'!$F$7:$FS$310,92,FALSE))</f>
        <v>165693.85</v>
      </c>
      <c r="DJ151" s="90">
        <f>IF(ISNA(VLOOKUP($B151,'[2]1516 Exp_Rev Access'!$F$7:$FS$310,93,FALSE)),"",VLOOKUP($B151,'[2]1516 Exp_Rev Access'!$F$7:$FS$310,93,FALSE))</f>
        <v>0</v>
      </c>
      <c r="DK151" s="90">
        <f>IF(ISNA(VLOOKUP($B151,'[2]1516 Exp_Rev Access'!$F$7:$FS$310,94,FALSE)),"",VLOOKUP($B151,'[2]1516 Exp_Rev Access'!$F$7:$FS$310,94,FALSE))</f>
        <v>0</v>
      </c>
      <c r="DL151" s="90">
        <f>IF(ISNA(VLOOKUP($B151,'[2]1516 Exp_Rev Access'!$F$7:$FS$310,95,FALSE)),"",VLOOKUP($B151,'[2]1516 Exp_Rev Access'!$F$7:$FS$310,95,FALSE))</f>
        <v>0</v>
      </c>
      <c r="DM151" s="90">
        <f>IF(ISNA(VLOOKUP($B151,'[2]1516 Exp_Rev Access'!$F$7:$FS$310,96,FALSE)),"",VLOOKUP($B151,'[2]1516 Exp_Rev Access'!$F$7:$FS$310,96,FALSE))</f>
        <v>0</v>
      </c>
      <c r="DN151" s="90">
        <f>IF(ISNA(VLOOKUP($B151,'[2]1516 Exp_Rev Access'!$F$7:$FS$310,97,FALSE)),"",VLOOKUP($B151,'[2]1516 Exp_Rev Access'!$F$7:$FS$310,97,FALSE))</f>
        <v>0</v>
      </c>
      <c r="DO151" s="90">
        <f>IF(ISNA(VLOOKUP($B151,'[2]1516 Exp_Rev Access'!$F$7:$FS$310,98,FALSE)),"",VLOOKUP($B151,'[2]1516 Exp_Rev Access'!$F$7:$FS$310,98,FALSE))</f>
        <v>0</v>
      </c>
      <c r="DP151" s="90">
        <f>IF(ISNA(VLOOKUP($B151,'[2]1516 Exp_Rev Access'!$F$7:$FS$310,99,FALSE)),"",VLOOKUP($B151,'[2]1516 Exp_Rev Access'!$F$7:$FS$310,99,FALSE))</f>
        <v>0</v>
      </c>
      <c r="DQ151" s="90">
        <f>IF(ISNA(VLOOKUP($B151,'[2]1516 Exp_Rev Access'!$F$7:$FS$310,100,FALSE)),"",VLOOKUP($B151,'[2]1516 Exp_Rev Access'!$F$7:$FS$310,100,FALSE))</f>
        <v>0</v>
      </c>
      <c r="DR151" s="90">
        <f>IF(ISNA(VLOOKUP($B151,'[2]1516 Exp_Rev Access'!$F$7:$FS$310,101,FALSE)),"",VLOOKUP($B151,'[2]1516 Exp_Rev Access'!$F$7:$FS$310,101,FALSE))</f>
        <v>0</v>
      </c>
      <c r="DS151" s="90">
        <f>IF(ISNA(VLOOKUP($B151,'[2]1516 Exp_Rev Access'!$F$7:$FS$310,102,FALSE)),"",VLOOKUP($B151,'[2]1516 Exp_Rev Access'!$F$7:$FS$310,102,FALSE))</f>
        <v>0</v>
      </c>
      <c r="DT151" s="90">
        <f>IF(ISNA(VLOOKUP($B151,'[2]1516 Exp_Rev Access'!$F$7:$FS$310,103,FALSE)),"",VLOOKUP($B151,'[2]1516 Exp_Rev Access'!$F$7:$FS$310,103,FALSE))</f>
        <v>0</v>
      </c>
      <c r="DU151" s="90">
        <f>IF(ISNA(VLOOKUP($B151,'[2]1516 Exp_Rev Access'!$F$7:$FS$310,104,FALSE)),"",VLOOKUP($B151,'[2]1516 Exp_Rev Access'!$F$7:$FS$310,104,FALSE))</f>
        <v>0</v>
      </c>
      <c r="DV151" s="90">
        <f>IF(ISNA(VLOOKUP($B151,'[2]1516 Exp_Rev Access'!$F$7:$FS$310,105,FALSE)),"",VLOOKUP($B151,'[2]1516 Exp_Rev Access'!$F$7:$FS$310,105,FALSE))</f>
        <v>0</v>
      </c>
      <c r="DW151" s="90">
        <f>IF(ISNA(VLOOKUP($B151,'[2]1516 Exp_Rev Access'!$F$7:$FS$310,106,FALSE)),"",VLOOKUP($B151,'[2]1516 Exp_Rev Access'!$F$7:$FS$310,106,FALSE))</f>
        <v>0</v>
      </c>
      <c r="DX151" s="90">
        <f>IF(ISNA(VLOOKUP($B151,'[2]1516 Exp_Rev Access'!$F$7:$FS$310,107,FALSE)),"",VLOOKUP($B151,'[2]1516 Exp_Rev Access'!$F$7:$FS$310,107,FALSE))</f>
        <v>0</v>
      </c>
      <c r="DY151" s="90">
        <f>IF(ISNA(VLOOKUP($B151,'[2]1516 Exp_Rev Access'!$F$7:$FS$310,108,FALSE)),"",VLOOKUP($B151,'[2]1516 Exp_Rev Access'!$F$7:$FS$310,108,FALSE))</f>
        <v>0</v>
      </c>
      <c r="DZ151" s="90">
        <f>IF(ISNA(VLOOKUP($B151,'[2]1516 Exp_Rev Access'!$F$7:$FS$310,109,FALSE)),"",VLOOKUP($B151,'[2]1516 Exp_Rev Access'!$F$7:$FS$310,109,FALSE))</f>
        <v>0</v>
      </c>
      <c r="EA151" s="90">
        <f>IF(ISNA(VLOOKUP($B151,'[2]1516 Exp_Rev Access'!$F$7:$FS$310,110,FALSE)),"",VLOOKUP($B151,'[2]1516 Exp_Rev Access'!$F$7:$FS$310,110,FALSE))</f>
        <v>0</v>
      </c>
      <c r="EB151" s="90">
        <f>IF(ISNA(VLOOKUP($B151,'[2]1516 Exp_Rev Access'!$F$7:$FS$310,111,FALSE)),"",VLOOKUP($B151,'[2]1516 Exp_Rev Access'!$F$7:$FS$310,111,FALSE))</f>
        <v>0</v>
      </c>
      <c r="EC151" s="90">
        <f>IF(ISNA(VLOOKUP($B151,'[2]1516 Exp_Rev Access'!$F$7:$FS$310,112,FALSE)),"",VLOOKUP($B151,'[2]1516 Exp_Rev Access'!$F$7:$FS$310,112,FALSE))</f>
        <v>0</v>
      </c>
      <c r="ED151" s="90">
        <f>IF(ISNA(VLOOKUP($B151,'[2]1516 Exp_Rev Access'!$F$7:$FS$310,113,FALSE)),"",VLOOKUP($B151,'[2]1516 Exp_Rev Access'!$F$7:$FS$310,113,FALSE))</f>
        <v>0</v>
      </c>
      <c r="EE151" s="90">
        <f>IF(ISNA(VLOOKUP($B151,'[2]1516 Exp_Rev Access'!$F$7:$FS$310,114,FALSE)),"",VLOOKUP($B151,'[2]1516 Exp_Rev Access'!$F$7:$FS$310,114,FALSE))</f>
        <v>0</v>
      </c>
      <c r="EF151" s="90">
        <f>IF(ISNA(VLOOKUP($B151,'[2]1516 Exp_Rev Access'!$F$7:$FS$310,115,FALSE)),"",VLOOKUP($B151,'[2]1516 Exp_Rev Access'!$F$7:$FS$310,115,FALSE))</f>
        <v>0</v>
      </c>
      <c r="EG151" s="90">
        <f>IF(ISNA(VLOOKUP($B151,'[2]1516 Exp_Rev Access'!$F$7:$FS$310,116,FALSE)),"",VLOOKUP($B151,'[2]1516 Exp_Rev Access'!$F$7:$FS$310,116,FALSE))</f>
        <v>0</v>
      </c>
      <c r="EH151" s="90">
        <f>IF(ISNA(VLOOKUP($B151,'[2]1516 Exp_Rev Access'!$F$7:$FS$310,117,FALSE)),"",VLOOKUP($B151,'[2]1516 Exp_Rev Access'!$F$7:$FS$310,117,FALSE))</f>
        <v>0</v>
      </c>
      <c r="EI151" s="90">
        <f>IF(ISNA(VLOOKUP($B151,'[2]1516 Exp_Rev Access'!$F$7:$FS$310,118,FALSE)),"",VLOOKUP($B151,'[2]1516 Exp_Rev Access'!$F$7:$FS$310,118,FALSE))</f>
        <v>0</v>
      </c>
      <c r="EJ151" s="90">
        <f>IF(ISNA(VLOOKUP($B151,'[2]1516 Exp_Rev Access'!$F$7:$FS$310,119,FALSE)),"",VLOOKUP($B151,'[2]1516 Exp_Rev Access'!$F$7:$FS$310,119,FALSE))</f>
        <v>0</v>
      </c>
      <c r="EK151" s="90">
        <f>IF(ISNA(VLOOKUP($B151,'[2]1516 Exp_Rev Access'!$F$7:$FS$310,120,FALSE)),"",VLOOKUP($B151,'[2]1516 Exp_Rev Access'!$F$7:$FS$310,120,FALSE))</f>
        <v>0</v>
      </c>
      <c r="EL151" s="90">
        <f>IF(ISNA(VLOOKUP($B151,'[2]1516 Exp_Rev Access'!$F$7:$FS$310,121,FALSE)),"",VLOOKUP($B151,'[2]1516 Exp_Rev Access'!$F$7:$FS$310,121,FALSE))</f>
        <v>0</v>
      </c>
      <c r="EM151" s="90">
        <f>IF(ISNA(VLOOKUP($B151,'[2]1516 Exp_Rev Access'!$F$7:$FS$310,122,FALSE)),"",VLOOKUP($B151,'[2]1516 Exp_Rev Access'!$F$7:$FS$310,122,FALSE))</f>
        <v>0</v>
      </c>
      <c r="EN151" s="90">
        <f>IF(ISNA(VLOOKUP($B151,'[2]1516 Exp_Rev Access'!$F$7:$FS$310,123,FALSE)),"",VLOOKUP($B151,'[2]1516 Exp_Rev Access'!$F$7:$FS$310,123,FALSE))</f>
        <v>178409.94</v>
      </c>
      <c r="EO151" s="90">
        <f>IF(ISNA(VLOOKUP($B151,'[2]1516 Exp_Rev Access'!$F$7:$FS$310,124,FALSE)),"",VLOOKUP($B151,'[2]1516 Exp_Rev Access'!$F$7:$FS$310,124,FALSE))</f>
        <v>0</v>
      </c>
      <c r="EP151" s="90">
        <f>IF(ISNA(VLOOKUP($B151,'[2]1516 Exp_Rev Access'!$F$7:$FS$310,125,FALSE)),"",VLOOKUP($B151,'[2]1516 Exp_Rev Access'!$F$7:$FS$310,125,FALSE))</f>
        <v>0</v>
      </c>
      <c r="EQ151" s="90">
        <f>IF(ISNA(VLOOKUP($B151,'[2]1516 Exp_Rev Access'!$F$7:$FS$310,126,FALSE)),"",VLOOKUP($B151,'[2]1516 Exp_Rev Access'!$F$7:$FS$310,126,FALSE))</f>
        <v>0</v>
      </c>
      <c r="ER151" s="90">
        <f>IF(ISNA(VLOOKUP($B151,'[2]1516 Exp_Rev Access'!$F$7:$FS$310,127,FALSE)),"",VLOOKUP($B151,'[2]1516 Exp_Rev Access'!$F$7:$FS$310,127,FALSE))</f>
        <v>0</v>
      </c>
      <c r="ES151" s="90">
        <f>IF(ISNA(VLOOKUP($B151,'[2]1516 Exp_Rev Access'!$F$7:$FS$310,128,FALSE)),"",VLOOKUP($B151,'[2]1516 Exp_Rev Access'!$F$7:$FS$310,128,FALSE))</f>
        <v>0</v>
      </c>
      <c r="ET151" s="90">
        <f>IF(ISNA(VLOOKUP($B151,'[2]1516 Exp_Rev Access'!$F$7:$FS$310,129,FALSE)),"",VLOOKUP($B151,'[2]1516 Exp_Rev Access'!$F$7:$FS$310,129,FALSE))</f>
        <v>0</v>
      </c>
      <c r="EU151" s="90">
        <f>IF(ISNA(VLOOKUP($B151,'[2]1516 Exp_Rev Access'!$F$7:$FS$310,130,FALSE)),"",VLOOKUP($B151,'[2]1516 Exp_Rev Access'!$F$7:$FS$310,130,FALSE))</f>
        <v>0</v>
      </c>
      <c r="EV151" s="90">
        <f>IF(ISNA(VLOOKUP($B151,'[2]1516 Exp_Rev Access'!$F$7:$FS$310,131,FALSE)),"",VLOOKUP($B151,'[2]1516 Exp_Rev Access'!$F$7:$FS$310,131,FALSE))</f>
        <v>18722.03</v>
      </c>
      <c r="EW151" s="90">
        <f>IF(ISNA(VLOOKUP($B151,'[2]1516 Exp_Rev Access'!$F$7:$FS$310,132,FALSE)),"",VLOOKUP($B151,'[2]1516 Exp_Rev Access'!$F$7:$FS$310,132,FALSE))</f>
        <v>0</v>
      </c>
      <c r="EX151" s="90">
        <f>IF(ISNA(VLOOKUP($B151,'[2]1516 Exp_Rev Access'!$F$7:$FS$310,133,FALSE)),"",VLOOKUP($B151,'[2]1516 Exp_Rev Access'!$F$7:$FS$310,133,FALSE))</f>
        <v>0</v>
      </c>
      <c r="EY151" s="90">
        <f>IF(ISNA(VLOOKUP($B151,'[2]1516 Exp_Rev Access'!$F$7:$FS$310,134,FALSE)),"",VLOOKUP($B151,'[2]1516 Exp_Rev Access'!$F$7:$FS$310,134,FALSE))</f>
        <v>0</v>
      </c>
      <c r="EZ151" s="90">
        <f>IF(ISNA(VLOOKUP($B151,'[2]1516 Exp_Rev Access'!$F$7:$FS$310,135,FALSE)),"",VLOOKUP($B151,'[2]1516 Exp_Rev Access'!$F$7:$FS$310,135,FALSE))</f>
        <v>0</v>
      </c>
      <c r="FA151" s="90">
        <f>IF(ISNA(VLOOKUP($B151,'[2]1516 Exp_Rev Access'!$F$7:$FS$310,136,FALSE)),"",VLOOKUP($B151,'[2]1516 Exp_Rev Access'!$F$7:$FS$310,136,FALSE))</f>
        <v>0</v>
      </c>
      <c r="FB151" s="90">
        <f>IF(ISNA(VLOOKUP($B151,'[2]1516 Exp_Rev Access'!$F$7:$FS$310,137,FALSE)),"",VLOOKUP($B151,'[2]1516 Exp_Rev Access'!$F$7:$FS$310,137,FALSE))</f>
        <v>0</v>
      </c>
      <c r="FC151" s="90">
        <f>IF(ISNA(VLOOKUP($B151,'[2]1516 Exp_Rev Access'!$F$7:$FS$310,138,FALSE)),"",VLOOKUP($B151,'[2]1516 Exp_Rev Access'!$F$7:$FS$310,138,FALSE))</f>
        <v>0</v>
      </c>
      <c r="FD151" s="90">
        <f>IF(ISNA(VLOOKUP($B151,'[2]1516 Exp_Rev Access'!$F$7:$FS$310,139,FALSE)),"",VLOOKUP($B151,'[2]1516 Exp_Rev Access'!$F$7:$FS$310,139,FALSE))</f>
        <v>0</v>
      </c>
      <c r="FE151" s="90">
        <f>IF(ISNA(VLOOKUP($B151,'[2]1516 Exp_Rev Access'!$F$7:$FS$310,140,FALSE)),"",VLOOKUP($B151,'[2]1516 Exp_Rev Access'!$F$7:$FS$310,140,FALSE))</f>
        <v>0</v>
      </c>
      <c r="FF151" s="90">
        <f>IF(ISNA(VLOOKUP($B151,'[2]1516 Exp_Rev Access'!$F$7:$FS$310,141,FALSE)),"",VLOOKUP($B151,'[2]1516 Exp_Rev Access'!$F$7:$FS$310,141,FALSE))</f>
        <v>0</v>
      </c>
      <c r="FG151" s="90">
        <f>IF(ISNA(VLOOKUP($B151,'[2]1516 Exp_Rev Access'!$F$7:$FS$310,142,FALSE)),"",VLOOKUP($B151,'[2]1516 Exp_Rev Access'!$F$7:$FS$310,142,FALSE))</f>
        <v>0</v>
      </c>
      <c r="FH151" s="90">
        <f>IF(ISNA(VLOOKUP($B151,'[2]1516 Exp_Rev Access'!$F$7:$FS$310,143,FALSE)),"",VLOOKUP($B151,'[2]1516 Exp_Rev Access'!$F$7:$FS$310,143,FALSE))</f>
        <v>0</v>
      </c>
      <c r="FI151" s="90">
        <f>IF(ISNA(VLOOKUP($B151,'[2]1516 Exp_Rev Access'!$F$7:$FS$310,144,FALSE)),"",VLOOKUP($B151,'[2]1516 Exp_Rev Access'!$F$7:$FS$310,144,FALSE))</f>
        <v>2045</v>
      </c>
      <c r="FJ151" s="90">
        <f>IF(ISNA(VLOOKUP($B151,'[2]1516 Exp_Rev Access'!$F$7:$FS$310,145,FALSE)),"",VLOOKUP($B151,'[2]1516 Exp_Rev Access'!$F$7:$FS$310,145,FALSE))</f>
        <v>0</v>
      </c>
      <c r="FK151" s="90">
        <f>IF(ISNA(VLOOKUP($B151,'[2]1516 Exp_Rev Access'!$F$7:$FS$310,146,FALSE)),"",VLOOKUP($B151,'[2]1516 Exp_Rev Access'!$F$7:$FS$310,146,FALSE))</f>
        <v>0</v>
      </c>
      <c r="FL151" s="90">
        <f>IF(ISNA(VLOOKUP($B151,'[2]1516 Exp_Rev Access'!$F$7:$FS$310,1147,FALSE)),"",VLOOKUP($B151,'[2]1516 Exp_Rev Access'!$F$7:$FS$310,147,FALSE))</f>
        <v>0</v>
      </c>
      <c r="FM151" s="90">
        <f>IF(ISNA(VLOOKUP($B151,'[2]1516 Exp_Rev Access'!$F$7:$FS$310,148,FALSE)),"",VLOOKUP($B151,'[2]1516 Exp_Rev Access'!$F$7:$FS$310,148,FALSE))</f>
        <v>0</v>
      </c>
      <c r="FN151" s="90">
        <f>IF(ISNA(VLOOKUP($B151,'[2]1516 Exp_Rev Access'!$F$7:$FS$310,149,FALSE)),"",VLOOKUP($B151,'[2]1516 Exp_Rev Access'!$F$7:$FS$310,149,FALSE))</f>
        <v>0</v>
      </c>
      <c r="FO151" s="90">
        <f>IF(ISNA(VLOOKUP($B151,'[2]1516 Exp_Rev Access'!$F$7:$FS$310,150,FALSE)),"",VLOOKUP($B151,'[2]1516 Exp_Rev Access'!$F$7:$FS$310,150,FALSE))</f>
        <v>0</v>
      </c>
      <c r="FP151" s="90">
        <f>IF(ISNA(VLOOKUP($B151,'[2]1516 Exp_Rev Access'!$F$7:$FS$310,151,FALSE)),"",VLOOKUP($B151,'[2]1516 Exp_Rev Access'!$F$7:$FS$310,151,FALSE))</f>
        <v>0</v>
      </c>
      <c r="FQ151" s="90">
        <f>IF(ISNA(VLOOKUP($B151,'[2]1516 Exp_Rev Access'!$F$7:$FS$310,152,FALSE)),"",VLOOKUP($B151,'[2]1516 Exp_Rev Access'!$F$7:$FS$310,152,FALSE))</f>
        <v>0</v>
      </c>
      <c r="FR151" s="90">
        <f>IF(ISNA(VLOOKUP($B151,'[2]1516 Exp_Rev Access'!$F$7:$FS$310,153,FALSE)),"",VLOOKUP($B151,'[2]1516 Exp_Rev Access'!$F$7:$FS$310,153,FALSE))</f>
        <v>0</v>
      </c>
      <c r="FS151" s="53">
        <f t="shared" si="397"/>
        <v>887064.04</v>
      </c>
      <c r="FT151" s="92">
        <f t="shared" si="398"/>
        <v>4.7239721402687319E-2</v>
      </c>
      <c r="FU151" s="95">
        <f t="shared" si="399"/>
        <v>576.95597369739005</v>
      </c>
      <c r="FV151" s="90">
        <f>IF(ISNA(VLOOKUP($B151,'[2]1516 Exp_Rev Access'!$F$7:$FS$310,154,FALSE)),"",VLOOKUP($B151,'[2]1516 Exp_Rev Access'!$F$7:$FS$310,154,FALSE))</f>
        <v>0</v>
      </c>
      <c r="FW151" s="90">
        <f>IF(ISNA(VLOOKUP($B151,'[2]1516 Exp_Rev Access'!$F$7:$FS$310,155,FALSE)),"",VLOOKUP($B151,'[2]1516 Exp_Rev Access'!$F$7:$FS$310,155,FALSE))</f>
        <v>0</v>
      </c>
      <c r="FX151" s="90">
        <f>IF(ISNA(VLOOKUP($B151,'[2]1516 Exp_Rev Access'!$F$7:$FS$310,156,FALSE)),"",VLOOKUP($B151,'[2]1516 Exp_Rev Access'!$F$7:$FS$310,156,FALSE))</f>
        <v>0</v>
      </c>
      <c r="FY151" s="90">
        <f>IF(ISNA(VLOOKUP($B151,'[2]1516 Exp_Rev Access'!$F$7:$FS$310,157,FALSE)),"",VLOOKUP($B151,'[2]1516 Exp_Rev Access'!$F$7:$FS$310,157,FALSE))</f>
        <v>0</v>
      </c>
      <c r="FZ151" s="90">
        <f>IF(ISNA(VLOOKUP($B151,'[2]1516 Exp_Rev Access'!$F$7:$FS$310,158,FALSE)),"",VLOOKUP($B151,'[2]1516 Exp_Rev Access'!$F$7:$FS$310,158,FALSE))</f>
        <v>0</v>
      </c>
      <c r="GA151" s="90">
        <f>IF(ISNA(VLOOKUP($B151,'[2]1516 Exp_Rev Access'!$F$7:$FS$310,159,FALSE)),"",VLOOKUP($B151,'[2]1516 Exp_Rev Access'!$F$7:$FS$310,159,FALSE))</f>
        <v>0</v>
      </c>
      <c r="GB151" s="90">
        <f>IF(ISNA(VLOOKUP($B151,'[2]1516 Exp_Rev Access'!$F$7:$FS$310,160,FALSE)),"",VLOOKUP($B151,'[2]1516 Exp_Rev Access'!$F$7:$FS$310,160,FALSE))</f>
        <v>0</v>
      </c>
      <c r="GC151" s="90">
        <f>IF(ISNA(VLOOKUP($B151,'[2]1516 Exp_Rev Access'!$F$7:$FS$310,161,FALSE)),"",VLOOKUP($B151,'[2]1516 Exp_Rev Access'!$F$7:$FS$310,161,FALSE))</f>
        <v>0</v>
      </c>
      <c r="GD151" s="90">
        <f>IF(ISNA(VLOOKUP($B151,'[2]1516 Exp_Rev Access'!$F$7:$FS$310,162,FALSE)),"",VLOOKUP($B151,'[2]1516 Exp_Rev Access'!$F$7:$FS$310,162,FALSE))</f>
        <v>0</v>
      </c>
      <c r="GE151" s="90">
        <f>IF(ISNA(VLOOKUP($B151,'[2]1516 Exp_Rev Access'!$F$7:$FS$310,163,FALSE)),"",VLOOKUP($B151,'[2]1516 Exp_Rev Access'!$F$7:$FS$310,163,FALSE))</f>
        <v>0</v>
      </c>
      <c r="GF151" s="90">
        <f>IF(ISNA(VLOOKUP($B151,'[2]1516 Exp_Rev Access'!$F$7:$FS$310,164,FALSE)),"",VLOOKUP($B151,'[2]1516 Exp_Rev Access'!$F$7:$FS$310,164,FALSE))</f>
        <v>100000</v>
      </c>
      <c r="GG151" s="90">
        <f>IF(ISNA(VLOOKUP($B151,'[2]1516 Exp_Rev Access'!$F$7:$FS$310,165,FALSE)),"",VLOOKUP($B151,'[2]1516 Exp_Rev Access'!$F$7:$FS$310,165,FALSE))</f>
        <v>0</v>
      </c>
      <c r="GH151" s="90">
        <f>IF(ISNA(VLOOKUP($B151,'[2]1516 Exp_Rev Access'!$F$7:$FS$310,166,FALSE)),"",VLOOKUP($B151,'[2]1516 Exp_Rev Access'!$F$7:$FS$310,166,FALSE))</f>
        <v>0</v>
      </c>
      <c r="GI151" s="90">
        <f>IF(ISNA(VLOOKUP($B151,'[2]1516 Exp_Rev Access'!$F$7:$FS$310,167,FALSE)),"",VLOOKUP($B151,'[2]1516 Exp_Rev Access'!$F$7:$FS$310,167,FALSE))</f>
        <v>0</v>
      </c>
      <c r="GJ151" s="90">
        <f>IF(ISNA(VLOOKUP($B151,'[2]1516 Exp_Rev Access'!$F$7:$FS$310,168,FALSE)),"",VLOOKUP($B151,'[2]1516 Exp_Rev Access'!$F$7:$FS$310,168,FALSE))</f>
        <v>0</v>
      </c>
      <c r="GK151" s="90">
        <f>IF(ISNA(VLOOKUP($B151,'[2]1516 Exp_Rev Access'!$F$7:$FS$310,169,FALSE)),"",VLOOKUP($B151,'[2]1516 Exp_Rev Access'!$F$7:$FS$310,169,FALSE))</f>
        <v>0</v>
      </c>
      <c r="GL151" s="90">
        <f>IF(ISNA(VLOOKUP($B151,'[2]1516 Exp_Rev Access'!$F$7:$FS$310,170,FALSE)),"",VLOOKUP($B151,'[2]1516 Exp_Rev Access'!$F$7:$FS$310,170,FALSE))</f>
        <v>0</v>
      </c>
      <c r="GM151" s="90">
        <f>IF(ISNA(VLOOKUP($B151,'[2]1516 Exp_Rev Access'!$F$7:$FT$310,171,FALSE)),"",VLOOKUP($B151,'[2]1516 Exp_Rev Access'!$F$7:$FT$310,171,FALSE))</f>
        <v>0</v>
      </c>
      <c r="GN151" s="90">
        <f>IF(ISNA(VLOOKUP($B151,'[2]1516 Exp_Rev Access'!$F$7:$FU$310,172,FALSE)),"",VLOOKUP($B151,'[2]1516 Exp_Rev Access'!$F$7:$FU$310,172,FALSE))</f>
        <v>0</v>
      </c>
      <c r="GO151" s="90">
        <f>IF(ISNA(VLOOKUP($B151,'[2]1516 Exp_Rev Access'!$F$7:$FV$310,173,FALSE)),"",VLOOKUP($B151,'[2]1516 Exp_Rev Access'!$F$7:$FV$310,173,FALSE))</f>
        <v>0</v>
      </c>
      <c r="GP151" s="90">
        <f>IF(ISNA(VLOOKUP($B151,'[2]1516 Exp_Rev Access'!$F$7:$GA$310,174,FALSE)),"",VLOOKUP($B151,'[2]1516 Exp_Rev Access'!$F$7:$GA$310,174,FALSE))</f>
        <v>0</v>
      </c>
      <c r="GQ151" s="90">
        <f>IF(ISNA(VLOOKUP($B151,'[2]1516 Exp_Rev Access'!$F$7:$GA$310,175,FALSE)),"",VLOOKUP($B151,'[2]1516 Exp_Rev Access'!$F$7:$GA$310,175,FALSE))</f>
        <v>5586</v>
      </c>
      <c r="GR151" s="90">
        <f>IF(ISNA(VLOOKUP($B151,'[2]1516 Exp_Rev Access'!$F$7:$GA$310,176,FALSE)),"",VLOOKUP($B151,'[2]1516 Exp_Rev Access'!$F$7:$GA$310,176,FALSE))</f>
        <v>0</v>
      </c>
      <c r="GS151" s="90">
        <f>IF(ISNA(VLOOKUP($B151,'[2]1516 Exp_Rev Access'!$F$7:$GA$310,177,FALSE)),"",VLOOKUP($B151,'[2]1516 Exp_Rev Access'!$F$7:$GA$310,177,FALSE))</f>
        <v>0</v>
      </c>
      <c r="GT151" s="90">
        <f>IF(ISNA(VLOOKUP($B151,'[2]1516 Exp_Rev Access'!$F$7:$GA$310,178,FALSE)),"",VLOOKUP($B151,'[2]1516 Exp_Rev Access'!$F$7:$GA$310,178,FALSE))</f>
        <v>962012.71</v>
      </c>
      <c r="GU151" s="53">
        <f t="shared" si="400"/>
        <v>1067598.71</v>
      </c>
      <c r="GV151" s="92">
        <f t="shared" si="401"/>
        <v>5.68539173679821E-2</v>
      </c>
      <c r="GW151" s="96">
        <f t="shared" si="402"/>
        <v>694.37766099291719</v>
      </c>
    </row>
    <row r="152" spans="1:222" x14ac:dyDescent="0.2">
      <c r="B152" s="87" t="s">
        <v>382</v>
      </c>
      <c r="C152" s="87" t="s">
        <v>383</v>
      </c>
      <c r="D152" s="88">
        <f>IF(ISNA(VLOOKUP($B152,'[2]1516 enrollment_Rev_Exp by size'!$A$6:$C$325,3,FALSE)),"",VLOOKUP($B152,'[2]1516 enrollment_Rev_Exp by size'!$A$6:$C$325,3,FALSE))</f>
        <v>15737.800000000001</v>
      </c>
      <c r="E152" s="89">
        <v>186255451.99000001</v>
      </c>
      <c r="F152" s="67">
        <f t="shared" si="380"/>
        <v>186255451.98999998</v>
      </c>
      <c r="G152" s="67">
        <f t="shared" si="381"/>
        <v>0</v>
      </c>
      <c r="H152" s="90">
        <f>IF(ISNA(VLOOKUP($B152,'[2]1516 Exp_Rev Access'!$F$7:$FS$310,2,FALSE)),"",VLOOKUP($B152,'[2]1516 Exp_Rev Access'!$F$7:$FS$310,2,FALSE))</f>
        <v>42516437.219999999</v>
      </c>
      <c r="I152" s="90">
        <f>IF(ISNA(VLOOKUP($B152,'[2]1516 Exp_Rev Access'!$F$7:$FS$310,3,FALSE)),"",VLOOKUP($B152,'[2]1516 Exp_Rev Access'!$F$7:$FS$310,3,FALSE))</f>
        <v>0</v>
      </c>
      <c r="J152" s="90">
        <f>IF(ISNA(VLOOKUP($B152,'[2]1516 Exp_Rev Access'!$F$7:$FS$310,4,FALSE)),"",VLOOKUP($B152,'[2]1516 Exp_Rev Access'!$F$7:$FS$310,4,FALSE))</f>
        <v>0</v>
      </c>
      <c r="K152" s="90">
        <f>IF(ISNA(VLOOKUP($B152,'[2]1516 Exp_Rev Access'!$F$7:$FS$310,5,FALSE)),"-",VLOOKUP($B152,'[2]1516 Exp_Rev Access'!$F$7:$FS$310,5,FALSE))</f>
        <v>0</v>
      </c>
      <c r="L152" s="90">
        <f>IF(ISNA(VLOOKUP($B152,'[2]1516 Exp_Rev Access'!$F$7:$FS$310,6,FALSE)),"",VLOOKUP($B152,'[2]1516 Exp_Rev Access'!$F$7:$FS$310,6,FALSE))</f>
        <v>0</v>
      </c>
      <c r="M152" s="90">
        <f>IF(ISNA(VLOOKUP($B152,'[2]1516 Exp_Rev Access'!$F$7:$FS$310,7,FALSE)),"",VLOOKUP($B152,'[2]1516 Exp_Rev Access'!$F$7:$FS$310,7,FALSE))</f>
        <v>0</v>
      </c>
      <c r="N152" s="53">
        <f t="shared" si="382"/>
        <v>42516437.219999999</v>
      </c>
      <c r="O152" s="91">
        <f t="shared" si="383"/>
        <v>0.22826949099069965</v>
      </c>
      <c r="P152" s="53">
        <f t="shared" si="384"/>
        <v>2701.5489598292006</v>
      </c>
      <c r="Q152" s="90">
        <f>IF(ISNA(VLOOKUP($B152,'[2]1516 Exp_Rev Access'!$F$7:$FS$310,8,FALSE)),"",VLOOKUP($B152,'[2]1516 Exp_Rev Access'!$F$7:$FS$310,8,FALSE))</f>
        <v>291835.34000000003</v>
      </c>
      <c r="R152" s="90">
        <f>IF(ISNA(VLOOKUP($B152,'[2]1516 Exp_Rev Access'!$F$7:$FS$310,9,FALSE)),"",VLOOKUP($B152,'[2]1516 Exp_Rev Access'!$F$7:$FS$310,9,FALSE))</f>
        <v>0</v>
      </c>
      <c r="S152" s="90">
        <f>IF(ISNA(VLOOKUP($B152,'[2]1516 Exp_Rev Access'!$F$7:$FS$310,10,FALSE)),"",VLOOKUP($B152,'[2]1516 Exp_Rev Access'!$F$7:$FS$310,10,FALSE))</f>
        <v>0</v>
      </c>
      <c r="T152" s="90">
        <f>IF(ISNA(VLOOKUP($B152,'[2]1516 Exp_Rev Access'!$F$7:$FS$310,11,FALSE)),"",VLOOKUP($B152,'[2]1516 Exp_Rev Access'!$F$7:$FS$310,11,FALSE))</f>
        <v>0</v>
      </c>
      <c r="U152" s="90">
        <f>IF(ISNA(VLOOKUP($B152,'[2]1516 Exp_Rev Access'!$F$7:$FS$310,12,FALSE)),"",VLOOKUP($B152,'[2]1516 Exp_Rev Access'!$F$7:$FS$310,12,FALSE))</f>
        <v>237.5</v>
      </c>
      <c r="V152" s="90">
        <f>IF(ISNA(VLOOKUP($B152,'[2]1516 Exp_Rev Access'!$F$7:$FS$310,13,FALSE)),"",VLOOKUP($B152,'[2]1516 Exp_Rev Access'!$F$7:$FS$310,13,FALSE))</f>
        <v>0</v>
      </c>
      <c r="W152" s="90">
        <f>IF(ISNA(VLOOKUP($B152,'[2]1516 Exp_Rev Access'!$F$7:$FS$310,14,FALSE)),"",VLOOKUP($B152,'[2]1516 Exp_Rev Access'!$F$7:$FS$310,14,FALSE))</f>
        <v>0</v>
      </c>
      <c r="X152" s="90">
        <f>IF(ISNA(VLOOKUP($B152,'[2]1516 Exp_Rev Access'!$F$7:$FS$310,15,FALSE)),"",VLOOKUP($B152,'[2]1516 Exp_Rev Access'!$F$7:$FS$310,15,FALSE))</f>
        <v>0</v>
      </c>
      <c r="Y152" s="90">
        <f>IF(ISNA(VLOOKUP($B152,'[2]1516 Exp_Rev Access'!$F$7:$FS$310,16,FALSE)),"",VLOOKUP($B152,'[2]1516 Exp_Rev Access'!$F$7:$FS$310,16,FALSE))</f>
        <v>168413.44</v>
      </c>
      <c r="Z152" s="90">
        <f>IF(ISNA(VLOOKUP($B152,'[2]1516 Exp_Rev Access'!$F$7:$FS$310,17,FALSE)),"",VLOOKUP($B152,'[2]1516 Exp_Rev Access'!$F$7:$FS$310,17,FALSE))</f>
        <v>358</v>
      </c>
      <c r="AA152" s="90">
        <f>IF(ISNA(VLOOKUP($B152,'[2]1516 Exp_Rev Access'!$F$7:$FS$310,18,FALSE)),"",VLOOKUP($B152,'[2]1516 Exp_Rev Access'!$F$7:$FS$310,18,FALSE))</f>
        <v>0</v>
      </c>
      <c r="AB152" s="90">
        <f>IF(ISNA(VLOOKUP($B152,'[2]1516 Exp_Rev Access'!$F$7:$FS$310,19,FALSE)),"",VLOOKUP($B152,'[2]1516 Exp_Rev Access'!$F$7:$FS$310,19,FALSE))</f>
        <v>0</v>
      </c>
      <c r="AC152" s="90">
        <f>IF(ISNA(VLOOKUP($B152,'[2]1516 Exp_Rev Access'!$F$7:$FS$310,20,FALSE)),"",VLOOKUP($B152,'[2]1516 Exp_Rev Access'!$F$7:$FS$310,20,FALSE))</f>
        <v>1366644.47</v>
      </c>
      <c r="AD152" s="90">
        <f>IF(ISNA(VLOOKUP($B152,'[2]1516 Exp_Rev Access'!$F$7:$FS$310,21,FALSE)),"",VLOOKUP($B152,'[2]1516 Exp_Rev Access'!$F$7:$FS$310,21,FALSE))</f>
        <v>1236985.97</v>
      </c>
      <c r="AE152" s="90">
        <f>IF(ISNA(VLOOKUP($B152,'[2]1516 Exp_Rev Access'!$F$7:$FS$310,22,FALSE)),"",VLOOKUP($B152,'[2]1516 Exp_Rev Access'!$F$7:$FS$310,22,FALSE))</f>
        <v>109290.05</v>
      </c>
      <c r="AF152" s="90">
        <f>IF(ISNA(VLOOKUP($B152,'[2]1516 Exp_Rev Access'!$F$7:$FS$310,23,FALSE)),"",VLOOKUP($B152,'[2]1516 Exp_Rev Access'!$F$7:$FS$310,23,FALSE))</f>
        <v>0</v>
      </c>
      <c r="AG152" s="90">
        <f>IF(ISNA(VLOOKUP($B152,'[2]1516 Exp_Rev Access'!$F$7:$FS$310,24,FALSE)),"",VLOOKUP($B152,'[2]1516 Exp_Rev Access'!$F$7:$FS$310,24,FALSE))</f>
        <v>484048.3</v>
      </c>
      <c r="AH152" s="90">
        <f>IF(ISNA(VLOOKUP($B152,'[2]1516 Exp_Rev Access'!$F$7:$FS$310,25,FALSE)),"",VLOOKUP($B152,'[2]1516 Exp_Rev Access'!$F$7:$FS$310,25,FALSE))</f>
        <v>12341.64</v>
      </c>
      <c r="AI152" s="90">
        <f>IF(ISNA(VLOOKUP($B152,'[2]1516 Exp_Rev Access'!$F$7:$FS$310,26,FALSE)),"",VLOOKUP($B152,'[2]1516 Exp_Rev Access'!$F$7:$FS$310,26,FALSE))</f>
        <v>86101.75</v>
      </c>
      <c r="AJ152" s="90">
        <f>IF(ISNA(VLOOKUP($B152,'[2]1516 Exp_Rev Access'!$F$7:$FS$310,27,FALSE)),"",VLOOKUP($B152,'[2]1516 Exp_Rev Access'!$F$7:$FS$310,27,FALSE))</f>
        <v>360758.84</v>
      </c>
      <c r="AK152" s="90">
        <f>IF(ISNA(VLOOKUP($B152,'[2]1516 Exp_Rev Access'!$F$7:$FS$310,28,FALSE)),"",VLOOKUP($B152,'[2]1516 Exp_Rev Access'!$F$7:$FS$310,28,FALSE))</f>
        <v>176795.25</v>
      </c>
      <c r="AL152" s="90">
        <f>IF(ISNA(VLOOKUP($B152,'[2]1516 Exp_Rev Access'!$F$7:$FS$310,29,FALSE)),"",VLOOKUP($B152,'[2]1516 Exp_Rev Access'!$F$7:$FS$310,29,FALSE))</f>
        <v>37962.230000000003</v>
      </c>
      <c r="AM152" s="53">
        <f t="shared" si="385"/>
        <v>4331772.7799999993</v>
      </c>
      <c r="AN152" s="92">
        <f t="shared" si="386"/>
        <v>2.325715963596368E-2</v>
      </c>
      <c r="AO152" s="68">
        <f t="shared" si="387"/>
        <v>275.24639911550526</v>
      </c>
      <c r="AP152" s="90">
        <f>IF(ISNA(VLOOKUP($B152,'[2]1516 Exp_Rev Access'!$F$7:$FS$310,30,FALSE)),"",VLOOKUP($B152,'[2]1516 Exp_Rev Access'!$F$7:$FS$310,30,FALSE))</f>
        <v>91666569.629999995</v>
      </c>
      <c r="AQ152" s="90">
        <f>IF(ISNA(VLOOKUP($B152,'[2]1516 Exp_Rev Access'!$F$7:$FS$310,31,FALSE)),"",VLOOKUP($B152,'[2]1516 Exp_Rev Access'!$F$7:$FS$310,31,FALSE))</f>
        <v>3818211.47</v>
      </c>
      <c r="AR152" s="90">
        <f>IF(ISNA(VLOOKUP($B152,'[2]1516 Exp_Rev Access'!$F$7:$FS$310,32,FALSE)),"",VLOOKUP($B152,'[2]1516 Exp_Rev Access'!$F$7:$FS$310,32,FALSE))</f>
        <v>0</v>
      </c>
      <c r="AS152" s="90">
        <f>IF(ISNA(VLOOKUP($B152,'[2]1516 Exp_Rev Access'!$F$7:$FS$310,33,FALSE)),"",VLOOKUP($B152,'[2]1516 Exp_Rev Access'!$F$7:$FS$310,33,FALSE))</f>
        <v>0</v>
      </c>
      <c r="AT152" s="90">
        <f>IF(ISNA(VLOOKUP($B152,'[2]1516 Exp_Rev Access'!$F$7:$FS$310,34,FALSE)),"",VLOOKUP($B152,'[2]1516 Exp_Rev Access'!$F$7:$FS$310,34,FALSE))</f>
        <v>0</v>
      </c>
      <c r="AU152" s="53">
        <f t="shared" si="388"/>
        <v>95484781.099999994</v>
      </c>
      <c r="AV152" s="93">
        <f t="shared" si="389"/>
        <v>0.51265495898142377</v>
      </c>
      <c r="AW152" s="53">
        <f t="shared" si="390"/>
        <v>6067.2254762419134</v>
      </c>
      <c r="AX152" s="90">
        <f>IF(ISNA(VLOOKUP($B152,'[2]1516 Exp_Rev Access'!$F$7:$FS$310,35,FALSE)),"",VLOOKUP($B152,'[2]1516 Exp_Rev Access'!$F$7:$FS$310,35,FALSE))</f>
        <v>0</v>
      </c>
      <c r="AY152" s="90">
        <f>IF(ISNA(VLOOKUP($B152,'[2]1516 Exp_Rev Access'!$F$7:$FS$310,36,FALSE)),"",VLOOKUP($B152,'[2]1516 Exp_Rev Access'!$F$7:$FS$310,36,FALSE))</f>
        <v>13018506.27</v>
      </c>
      <c r="AZ152" s="90">
        <f>IF(ISNA(VLOOKUP($B152,'[2]1516 Exp_Rev Access'!$F$7:$FS$310,37,FALSE)),"",VLOOKUP($B152,'[2]1516 Exp_Rev Access'!$F$7:$FS$310,37,FALSE))</f>
        <v>721276.93</v>
      </c>
      <c r="BA152" s="90">
        <f>IF(ISNA(VLOOKUP($B152,'[2]1516 Exp_Rev Access'!$F$7:$FS$310,38,FALSE)),"",VLOOKUP($B152,'[2]1516 Exp_Rev Access'!$F$7:$FS$310,38,FALSE))</f>
        <v>0</v>
      </c>
      <c r="BB152" s="90">
        <f>IF(ISNA(VLOOKUP($B152,'[2]1516 Exp_Rev Access'!$F$7:$FS$310,39,FALSE)),"",VLOOKUP($B152,'[2]1516 Exp_Rev Access'!$F$7:$FS$310,39,FALSE))</f>
        <v>0</v>
      </c>
      <c r="BC152" s="90">
        <f>IF(ISNA(VLOOKUP($B152,'[2]1516 Exp_Rev Access'!$F$7:$FS$310,40,FALSE)),"",VLOOKUP($B152,'[2]1516 Exp_Rev Access'!$F$7:$FS$310,40,FALSE))</f>
        <v>3679418.79</v>
      </c>
      <c r="BD152" s="90">
        <f>IF(ISNA(VLOOKUP($B152,'[2]1516 Exp_Rev Access'!$F$7:$FS$310,41,FALSE)),"",VLOOKUP($B152,'[2]1516 Exp_Rev Access'!$F$7:$FS$310,41,FALSE))</f>
        <v>0</v>
      </c>
      <c r="BE152" s="90">
        <f>IF(ISNA(VLOOKUP($B152,'[2]1516 Exp_Rev Access'!$F$7:$FS$310,42,FALSE)),"",VLOOKUP($B152,'[2]1516 Exp_Rev Access'!$F$7:$FS$310,42,FALSE))</f>
        <v>1322527.27</v>
      </c>
      <c r="BF152" s="90">
        <f>IF(ISNA(VLOOKUP($B152,'[2]1516 Exp_Rev Access'!$F$7:$FS$310,43,FALSE)),"",VLOOKUP($B152,'[2]1516 Exp_Rev Access'!$F$7:$FS$310,43,FALSE))</f>
        <v>0</v>
      </c>
      <c r="BG152" s="90">
        <f>IF(ISNA(VLOOKUP($B152,'[2]1516 Exp_Rev Access'!$F$7:$FS$310,44,FALSE)),"",VLOOKUP($B152,'[2]1516 Exp_Rev Access'!$F$7:$FS$310,44,FALSE))</f>
        <v>2786576.1</v>
      </c>
      <c r="BH152" s="90">
        <f>IF(ISNA(VLOOKUP($B152,'[2]1516 Exp_Rev Access'!$F$7:$FS$310,45,FALSE)),"",VLOOKUP($B152,'[2]1516 Exp_Rev Access'!$F$7:$FS$310,45,FALSE))</f>
        <v>112925.77</v>
      </c>
      <c r="BI152" s="90">
        <f>IF(ISNA(VLOOKUP($B152,'[2]1516 Exp_Rev Access'!$F$7:$FS$310,46,FALSE)),"",VLOOKUP($B152,'[2]1516 Exp_Rev Access'!$F$7:$FS$310,46,FALSE))</f>
        <v>0</v>
      </c>
      <c r="BJ152" s="90">
        <f>IF(ISNA(VLOOKUP($B152,'[2]1516 Exp_Rev Access'!$F$7:$FS$310,47,FALSE)),"",VLOOKUP($B152,'[2]1516 Exp_Rev Access'!$F$7:$FS$310,47,FALSE))</f>
        <v>118628.9</v>
      </c>
      <c r="BK152" s="90">
        <f>IF(ISNA(VLOOKUP($B152,'[2]1516 Exp_Rev Access'!$F$7:$FS$310,48,FALSE)),"",VLOOKUP($B152,'[2]1516 Exp_Rev Access'!$F$7:$FS$310,48,FALSE))</f>
        <v>5261492.55</v>
      </c>
      <c r="BL152" s="90">
        <f>IF(ISNA(VLOOKUP($B152,'[2]1516 Exp_Rev Access'!$F$7:$FS$310,49,FALSE)),"",VLOOKUP($B152,'[2]1516 Exp_Rev Access'!$F$7:$FS$310,49,FALSE))</f>
        <v>431630.6</v>
      </c>
      <c r="BM152" s="90">
        <f>IF(ISNA(VLOOKUP($B152,'[2]1516 Exp_Rev Access'!$F$7:$FS$310,50,FALSE)),"",VLOOKUP($B152,'[2]1516 Exp_Rev Access'!$F$7:$FS$310,50,FALSE))</f>
        <v>0</v>
      </c>
      <c r="BN152" s="90">
        <f>IF(ISNA(VLOOKUP($B152,'[2]1516 Exp_Rev Access'!$F$7:$FS$310,51,FALSE)),"",VLOOKUP($B152,'[2]1516 Exp_Rev Access'!$F$7:$FS$310,51,FALSE))</f>
        <v>0</v>
      </c>
      <c r="BO152" s="90">
        <f>IF(ISNA(VLOOKUP($B152,'[2]1516 Exp_Rev Access'!$F$7:$FS$310,52,FALSE)),"",VLOOKUP($B152,'[2]1516 Exp_Rev Access'!$F$7:$FS$310,52,FALSE))</f>
        <v>0</v>
      </c>
      <c r="BP152" s="90">
        <f>IF(ISNA(VLOOKUP($B152,'[2]1516 Exp_Rev Access'!$F$7:$FS$310,53,FALSE)),"",VLOOKUP($B152,'[2]1516 Exp_Rev Access'!$F$7:$FS$310,53,FALSE))</f>
        <v>0</v>
      </c>
      <c r="BQ152" s="90">
        <f>IF(ISNA(VLOOKUP($B152,'[2]1516 Exp_Rev Access'!$F$7:$FS$310,54,FALSE)),"",VLOOKUP($B152,'[2]1516 Exp_Rev Access'!$F$7:$FS$310,54,FALSE))</f>
        <v>3179.42</v>
      </c>
      <c r="BR152" s="90">
        <f>IF(ISNA(VLOOKUP($B152,'[2]1516 Exp_Rev Access'!$F$7:$FS$310,55,FALSE)),"",VLOOKUP($B152,'[2]1516 Exp_Rev Access'!$F$7:$FS$310,55,FALSE))</f>
        <v>0</v>
      </c>
      <c r="BS152" s="90">
        <f>IF(ISNA(VLOOKUP($B152,'[2]1516 Exp_Rev Access'!$F$7:$FS$310,56,FALSE)),"",VLOOKUP($B152,'[2]1516 Exp_Rev Access'!$F$7:$FS$310,56,FALSE))</f>
        <v>0</v>
      </c>
      <c r="BT152" s="90">
        <f>IF(ISNA(VLOOKUP($B152,'[2]1516 Exp_Rev Access'!$F$7:$FS$310,57,FALSE)),"",VLOOKUP($B152,'[2]1516 Exp_Rev Access'!$F$7:$FS$310,57,FALSE))</f>
        <v>0</v>
      </c>
      <c r="BU152" s="90">
        <f>IF(ISNA(VLOOKUP($B152,'[2]1516 Exp_Rev Access'!$F$7:$FS$310,58,FALSE)),"",VLOOKUP($B152,'[2]1516 Exp_Rev Access'!$F$7:$FS$310,58,FALSE))</f>
        <v>0</v>
      </c>
      <c r="BV152" s="53">
        <f t="shared" si="391"/>
        <v>27456162.600000001</v>
      </c>
      <c r="BW152" s="92">
        <f t="shared" si="392"/>
        <v>0.14741132303323992</v>
      </c>
      <c r="BX152" s="68">
        <f t="shared" si="393"/>
        <v>1744.5997915845926</v>
      </c>
      <c r="BY152" s="90">
        <f>IF(ISNA(VLOOKUP($B152,'[2]1516 Exp_Rev Access'!$F$7:$FS$310,59,FALSE)),"",VLOOKUP($B152,'[2]1516 Exp_Rev Access'!$F$7:$FS$310,59,FALSE))</f>
        <v>0</v>
      </c>
      <c r="BZ152" s="90">
        <f>IF(ISNA(VLOOKUP($B152,'[2]1516 Exp_Rev Access'!$F$7:$FS$310,60,FALSE)),"",VLOOKUP($B152,'[2]1516 Exp_Rev Access'!$F$7:$FS$310,60,FALSE))</f>
        <v>0</v>
      </c>
      <c r="CA152" s="90">
        <f>IF(ISNA(VLOOKUP($B152,'[2]1516 Exp_Rev Access'!$F$7:$FS$310,61,FALSE)),"",VLOOKUP($B152,'[2]1516 Exp_Rev Access'!$F$7:$FS$310,61,FALSE))</f>
        <v>0</v>
      </c>
      <c r="CB152" s="90">
        <f>IF(ISNA(VLOOKUP($B152,'[2]1516 Exp_Rev Access'!$F$7:$FS$310,62,FALSE)),"",VLOOKUP($B152,'[2]1516 Exp_Rev Access'!$F$7:$FS$310,62,FALSE))</f>
        <v>0</v>
      </c>
      <c r="CC152" s="90">
        <f>IF(ISNA(VLOOKUP($B152,'[2]1516 Exp_Rev Access'!$F$7:$FS$310,63,FALSE)),"",VLOOKUP($B152,'[2]1516 Exp_Rev Access'!$F$7:$FS$310,63,FALSE))</f>
        <v>6424.89</v>
      </c>
      <c r="CD152" s="90">
        <f>IF(ISNA(VLOOKUP($B152,'[2]1516 Exp_Rev Access'!$F$7:$FS$310,64,FALSE)),"",VLOOKUP($B152,'[2]1516 Exp_Rev Access'!$F$7:$FS$310,64,FALSE))</f>
        <v>0</v>
      </c>
      <c r="CE152" s="53">
        <f t="shared" si="394"/>
        <v>6424.89</v>
      </c>
      <c r="CF152" s="92">
        <f t="shared" si="395"/>
        <v>3.4495043937532365E-5</v>
      </c>
      <c r="CG152" s="94">
        <f t="shared" si="396"/>
        <v>0.40824575226524673</v>
      </c>
      <c r="CH152" s="90">
        <f>IF(ISNA(VLOOKUP($B152,'[2]1516 Exp_Rev Access'!$F$7:$FS$310,65,FALSE)),"",VLOOKUP($B152,'[2]1516 Exp_Rev Access'!$F$7:$FS$310,65,FALSE))</f>
        <v>0</v>
      </c>
      <c r="CI152" s="90">
        <f>IF(ISNA(VLOOKUP($B152,'[2]1516 Exp_Rev Access'!$F$7:$FS$310,66,FALSE)),"",VLOOKUP($B152,'[2]1516 Exp_Rev Access'!$F$7:$FS$310,66,FALSE))</f>
        <v>0</v>
      </c>
      <c r="CJ152" s="90">
        <f>IF(ISNA(VLOOKUP($B152,'[2]1516 Exp_Rev Access'!$F$7:$FS$310,67,FALSE)),"",VLOOKUP($B152,'[2]1516 Exp_Rev Access'!$F$7:$FS$310,67,FALSE))</f>
        <v>0</v>
      </c>
      <c r="CK152" s="90">
        <f>IF(ISNA(VLOOKUP($B152,'[2]1516 Exp_Rev Access'!$F$7:$FS$310,68,FALSE)),"",VLOOKUP($B152,'[2]1516 Exp_Rev Access'!$F$7:$FS$310,68,FALSE))</f>
        <v>0</v>
      </c>
      <c r="CL152" s="90">
        <f>IF(ISNA(VLOOKUP($B152,'[2]1516 Exp_Rev Access'!$F$7:$FS$310,69,FALSE)),"",VLOOKUP($B152,'[2]1516 Exp_Rev Access'!$F$7:$FS$310,69,FALSE))</f>
        <v>0</v>
      </c>
      <c r="CM152" s="90">
        <f>IF(ISNA(VLOOKUP($B152,'[2]1516 Exp_Rev Access'!$F$7:$FS$310,70,FALSE)),"",VLOOKUP($B152,'[2]1516 Exp_Rev Access'!$F$7:$FS$310,70,FALSE))</f>
        <v>745774</v>
      </c>
      <c r="CN152" s="90">
        <f>IF(ISNA(VLOOKUP($B152,'[2]1516 Exp_Rev Access'!$F$7:$FS$310,71,FALSE)),"",VLOOKUP($B152,'[2]1516 Exp_Rev Access'!$F$7:$FS$310,71,FALSE))</f>
        <v>0</v>
      </c>
      <c r="CO152" s="90">
        <f>IF(ISNA(VLOOKUP($B152,'[2]1516 Exp_Rev Access'!$F$7:$FS$310,72,FALSE)),"",VLOOKUP($B152,'[2]1516 Exp_Rev Access'!$F$7:$FS$310,72,FALSE))</f>
        <v>0</v>
      </c>
      <c r="CP152" s="90">
        <f>IF(ISNA(VLOOKUP($B152,'[2]1516 Exp_Rev Access'!$F$7:$FS$310,73,FALSE)),"",VLOOKUP($B152,'[2]1516 Exp_Rev Access'!$F$7:$FS$310,73,FALSE))</f>
        <v>0</v>
      </c>
      <c r="CQ152" s="90">
        <f>IF(ISNA(VLOOKUP($B152,'[2]1516 Exp_Rev Access'!$F$7:$FS$310,74,FALSE)),"",VLOOKUP($B152,'[2]1516 Exp_Rev Access'!$F$7:$FS$310,74,FALSE))</f>
        <v>3206655.44</v>
      </c>
      <c r="CR152" s="90">
        <f>IF(ISNA(VLOOKUP($B152,'[2]1516 Exp_Rev Access'!$F$7:$FS$310,75,FALSE)),"",VLOOKUP($B152,'[2]1516 Exp_Rev Access'!$F$7:$FS$310,75,FALSE))</f>
        <v>0</v>
      </c>
      <c r="CS152" s="90">
        <f>IF(ISNA(VLOOKUP($B152,'[2]1516 Exp_Rev Access'!$F$7:$FS$310,76,FALSE)),"",VLOOKUP($B152,'[2]1516 Exp_Rev Access'!$F$7:$FS$310,76,FALSE))</f>
        <v>151805</v>
      </c>
      <c r="CT152" s="90">
        <f>IF(ISNA(VLOOKUP($B152,'[2]1516 Exp_Rev Access'!$F$7:$FS$310,77,FALSE)),"",VLOOKUP($B152,'[2]1516 Exp_Rev Access'!$F$7:$FS$310,77,FALSE))</f>
        <v>0</v>
      </c>
      <c r="CU152" s="90">
        <f>IF(ISNA(VLOOKUP($B152,'[2]1516 Exp_Rev Access'!$F$7:$FS$310,78,FALSE)),"",VLOOKUP($B152,'[2]1516 Exp_Rev Access'!$F$7:$FS$310,78,FALSE))</f>
        <v>3731355.75</v>
      </c>
      <c r="CV152" s="90">
        <f>IF(ISNA(VLOOKUP($B152,'[2]1516 Exp_Rev Access'!$F$7:$FS$310,79,FALSE)),"",VLOOKUP($B152,'[2]1516 Exp_Rev Access'!$F$7:$FS$310,79,FALSE))</f>
        <v>346945.25</v>
      </c>
      <c r="CW152" s="90">
        <f>IF(ISNA(VLOOKUP($B152,'[2]1516 Exp_Rev Access'!$F$7:$FS$310,80,FALSE)),"",VLOOKUP($B152,'[2]1516 Exp_Rev Access'!$F$7:$FS$310,80,FALSE))</f>
        <v>0</v>
      </c>
      <c r="CX152" s="90">
        <f>IF(ISNA(VLOOKUP($B152,'[2]1516 Exp_Rev Access'!$F$7:$FS$310,81,FALSE)),"",VLOOKUP($B152,'[2]1516 Exp_Rev Access'!$F$7:$FS$310,81,FALSE))</f>
        <v>0</v>
      </c>
      <c r="CY152" s="90">
        <f>IF(ISNA(VLOOKUP($B152,'[2]1516 Exp_Rev Access'!$F$7:$FS$310,82,FALSE)),"",VLOOKUP($B152,'[2]1516 Exp_Rev Access'!$F$7:$FS$310,82,FALSE))</f>
        <v>0</v>
      </c>
      <c r="CZ152" s="90">
        <f>IF(ISNA(VLOOKUP($B152,'[2]1516 Exp_Rev Access'!$F$7:$FS$310,83,FALSE)),"",VLOOKUP($B152,'[2]1516 Exp_Rev Access'!$F$7:$FS$310,83,FALSE))</f>
        <v>830922.92</v>
      </c>
      <c r="DA152" s="90">
        <f>IF(ISNA(VLOOKUP($B152,'[2]1516 Exp_Rev Access'!$F$7:$FS$310,84,FALSE)),"",VLOOKUP($B152,'[2]1516 Exp_Rev Access'!$F$7:$FS$310,84,FALSE))</f>
        <v>0</v>
      </c>
      <c r="DB152" s="90">
        <f>IF(ISNA(VLOOKUP($B152,'[2]1516 Exp_Rev Access'!$F$7:$FS$310,85,FALSE)),"",VLOOKUP($B152,'[2]1516 Exp_Rev Access'!$F$7:$FS$310,85,FALSE))</f>
        <v>322623.28999999998</v>
      </c>
      <c r="DC152" s="90">
        <f>IF(ISNA(VLOOKUP($B152,'[2]1516 Exp_Rev Access'!$F$7:$FS$310,86,FALSE)),"",VLOOKUP($B152,'[2]1516 Exp_Rev Access'!$F$7:$FS$310,86,FALSE))</f>
        <v>0</v>
      </c>
      <c r="DD152" s="90">
        <f>IF(ISNA(VLOOKUP($B152,'[2]1516 Exp_Rev Access'!$F$7:$FS$310,87,FALSE)),"",VLOOKUP($B152,'[2]1516 Exp_Rev Access'!$F$7:$FS$310,87,FALSE))</f>
        <v>0</v>
      </c>
      <c r="DE152" s="90">
        <f>IF(ISNA(VLOOKUP($B152,'[2]1516 Exp_Rev Access'!$F$7:$FS$310,88,FALSE)),"",VLOOKUP($B152,'[2]1516 Exp_Rev Access'!$F$7:$FS$310,88,FALSE))</f>
        <v>0</v>
      </c>
      <c r="DF152" s="90">
        <f>IF(ISNA(VLOOKUP($B152,'[2]1516 Exp_Rev Access'!$F$7:$FS$310,89,FALSE)),"",VLOOKUP($B152,'[2]1516 Exp_Rev Access'!$F$7:$FS$310,89,FALSE))</f>
        <v>0</v>
      </c>
      <c r="DG152" s="90">
        <f>IF(ISNA(VLOOKUP($B152,'[2]1516 Exp_Rev Access'!$F$7:$FS$310,90,FALSE)),"",VLOOKUP($B152,'[2]1516 Exp_Rev Access'!$F$7:$FS$310,90,FALSE))</f>
        <v>20880.38</v>
      </c>
      <c r="DH152" s="90">
        <f>IF(ISNA(VLOOKUP($B152,'[2]1516 Exp_Rev Access'!$F$7:$FS$310,91,FALSE)),"",VLOOKUP($B152,'[2]1516 Exp_Rev Access'!$F$7:$FS$310,91,FALSE))</f>
        <v>49573.03</v>
      </c>
      <c r="DI152" s="90">
        <f>IF(ISNA(VLOOKUP($B152,'[2]1516 Exp_Rev Access'!$F$7:$FS$310,92,FALSE)),"",VLOOKUP($B152,'[2]1516 Exp_Rev Access'!$F$7:$FS$310,92,FALSE))</f>
        <v>4150396.51</v>
      </c>
      <c r="DJ152" s="90">
        <f>IF(ISNA(VLOOKUP($B152,'[2]1516 Exp_Rev Access'!$F$7:$FS$310,93,FALSE)),"",VLOOKUP($B152,'[2]1516 Exp_Rev Access'!$F$7:$FS$310,93,FALSE))</f>
        <v>0</v>
      </c>
      <c r="DK152" s="90">
        <f>IF(ISNA(VLOOKUP($B152,'[2]1516 Exp_Rev Access'!$F$7:$FS$310,94,FALSE)),"",VLOOKUP($B152,'[2]1516 Exp_Rev Access'!$F$7:$FS$310,94,FALSE))</f>
        <v>0</v>
      </c>
      <c r="DL152" s="90">
        <f>IF(ISNA(VLOOKUP($B152,'[2]1516 Exp_Rev Access'!$F$7:$FS$310,95,FALSE)),"",VLOOKUP($B152,'[2]1516 Exp_Rev Access'!$F$7:$FS$310,95,FALSE))</f>
        <v>0</v>
      </c>
      <c r="DM152" s="90">
        <f>IF(ISNA(VLOOKUP($B152,'[2]1516 Exp_Rev Access'!$F$7:$FS$310,96,FALSE)),"",VLOOKUP($B152,'[2]1516 Exp_Rev Access'!$F$7:$FS$310,96,FALSE))</f>
        <v>0</v>
      </c>
      <c r="DN152" s="90">
        <f>IF(ISNA(VLOOKUP($B152,'[2]1516 Exp_Rev Access'!$F$7:$FS$310,97,FALSE)),"",VLOOKUP($B152,'[2]1516 Exp_Rev Access'!$F$7:$FS$310,97,FALSE))</f>
        <v>0</v>
      </c>
      <c r="DO152" s="90">
        <f>IF(ISNA(VLOOKUP($B152,'[2]1516 Exp_Rev Access'!$F$7:$FS$310,98,FALSE)),"",VLOOKUP($B152,'[2]1516 Exp_Rev Access'!$F$7:$FS$310,98,FALSE))</f>
        <v>0</v>
      </c>
      <c r="DP152" s="90">
        <f>IF(ISNA(VLOOKUP($B152,'[2]1516 Exp_Rev Access'!$F$7:$FS$310,99,FALSE)),"",VLOOKUP($B152,'[2]1516 Exp_Rev Access'!$F$7:$FS$310,99,FALSE))</f>
        <v>0</v>
      </c>
      <c r="DQ152" s="90">
        <f>IF(ISNA(VLOOKUP($B152,'[2]1516 Exp_Rev Access'!$F$7:$FS$310,100,FALSE)),"",VLOOKUP($B152,'[2]1516 Exp_Rev Access'!$F$7:$FS$310,100,FALSE))</f>
        <v>0</v>
      </c>
      <c r="DR152" s="90">
        <f>IF(ISNA(VLOOKUP($B152,'[2]1516 Exp_Rev Access'!$F$7:$FS$310,101,FALSE)),"",VLOOKUP($B152,'[2]1516 Exp_Rev Access'!$F$7:$FS$310,101,FALSE))</f>
        <v>0</v>
      </c>
      <c r="DS152" s="90">
        <f>IF(ISNA(VLOOKUP($B152,'[2]1516 Exp_Rev Access'!$F$7:$FS$310,102,FALSE)),"",VLOOKUP($B152,'[2]1516 Exp_Rev Access'!$F$7:$FS$310,102,FALSE))</f>
        <v>0</v>
      </c>
      <c r="DT152" s="90">
        <f>IF(ISNA(VLOOKUP($B152,'[2]1516 Exp_Rev Access'!$F$7:$FS$310,103,FALSE)),"",VLOOKUP($B152,'[2]1516 Exp_Rev Access'!$F$7:$FS$310,103,FALSE))</f>
        <v>0</v>
      </c>
      <c r="DU152" s="90">
        <f>IF(ISNA(VLOOKUP($B152,'[2]1516 Exp_Rev Access'!$F$7:$FS$310,104,FALSE)),"",VLOOKUP($B152,'[2]1516 Exp_Rev Access'!$F$7:$FS$310,104,FALSE))</f>
        <v>0</v>
      </c>
      <c r="DV152" s="90">
        <f>IF(ISNA(VLOOKUP($B152,'[2]1516 Exp_Rev Access'!$F$7:$FS$310,105,FALSE)),"",VLOOKUP($B152,'[2]1516 Exp_Rev Access'!$F$7:$FS$310,105,FALSE))</f>
        <v>0</v>
      </c>
      <c r="DW152" s="90">
        <f>IF(ISNA(VLOOKUP($B152,'[2]1516 Exp_Rev Access'!$F$7:$FS$310,106,FALSE)),"",VLOOKUP($B152,'[2]1516 Exp_Rev Access'!$F$7:$FS$310,106,FALSE))</f>
        <v>0</v>
      </c>
      <c r="DX152" s="90">
        <f>IF(ISNA(VLOOKUP($B152,'[2]1516 Exp_Rev Access'!$F$7:$FS$310,107,FALSE)),"",VLOOKUP($B152,'[2]1516 Exp_Rev Access'!$F$7:$FS$310,107,FALSE))</f>
        <v>0</v>
      </c>
      <c r="DY152" s="90">
        <f>IF(ISNA(VLOOKUP($B152,'[2]1516 Exp_Rev Access'!$F$7:$FS$310,108,FALSE)),"",VLOOKUP($B152,'[2]1516 Exp_Rev Access'!$F$7:$FS$310,108,FALSE))</f>
        <v>0</v>
      </c>
      <c r="DZ152" s="90">
        <f>IF(ISNA(VLOOKUP($B152,'[2]1516 Exp_Rev Access'!$F$7:$FS$310,109,FALSE)),"",VLOOKUP($B152,'[2]1516 Exp_Rev Access'!$F$7:$FS$310,109,FALSE))</f>
        <v>15000</v>
      </c>
      <c r="EA152" s="90">
        <f>IF(ISNA(VLOOKUP($B152,'[2]1516 Exp_Rev Access'!$F$7:$FS$310,110,FALSE)),"",VLOOKUP($B152,'[2]1516 Exp_Rev Access'!$F$7:$FS$310,110,FALSE))</f>
        <v>0</v>
      </c>
      <c r="EB152" s="90">
        <f>IF(ISNA(VLOOKUP($B152,'[2]1516 Exp_Rev Access'!$F$7:$FS$310,111,FALSE)),"",VLOOKUP($B152,'[2]1516 Exp_Rev Access'!$F$7:$FS$310,111,FALSE))</f>
        <v>0</v>
      </c>
      <c r="EC152" s="90">
        <f>IF(ISNA(VLOOKUP($B152,'[2]1516 Exp_Rev Access'!$F$7:$FS$310,112,FALSE)),"",VLOOKUP($B152,'[2]1516 Exp_Rev Access'!$F$7:$FS$310,112,FALSE))</f>
        <v>0</v>
      </c>
      <c r="ED152" s="90">
        <f>IF(ISNA(VLOOKUP($B152,'[2]1516 Exp_Rev Access'!$F$7:$FS$310,113,FALSE)),"",VLOOKUP($B152,'[2]1516 Exp_Rev Access'!$F$7:$FS$310,113,FALSE))</f>
        <v>0</v>
      </c>
      <c r="EE152" s="90">
        <f>IF(ISNA(VLOOKUP($B152,'[2]1516 Exp_Rev Access'!$F$7:$FS$310,114,FALSE)),"",VLOOKUP($B152,'[2]1516 Exp_Rev Access'!$F$7:$FS$310,114,FALSE))</f>
        <v>0</v>
      </c>
      <c r="EF152" s="90">
        <f>IF(ISNA(VLOOKUP($B152,'[2]1516 Exp_Rev Access'!$F$7:$FS$310,115,FALSE)),"",VLOOKUP($B152,'[2]1516 Exp_Rev Access'!$F$7:$FS$310,115,FALSE))</f>
        <v>0</v>
      </c>
      <c r="EG152" s="90">
        <f>IF(ISNA(VLOOKUP($B152,'[2]1516 Exp_Rev Access'!$F$7:$FS$310,116,FALSE)),"",VLOOKUP($B152,'[2]1516 Exp_Rev Access'!$F$7:$FS$310,116,FALSE))</f>
        <v>61619.93</v>
      </c>
      <c r="EH152" s="90">
        <f>IF(ISNA(VLOOKUP($B152,'[2]1516 Exp_Rev Access'!$F$7:$FS$310,117,FALSE)),"",VLOOKUP($B152,'[2]1516 Exp_Rev Access'!$F$7:$FS$310,117,FALSE))</f>
        <v>0</v>
      </c>
      <c r="EI152" s="90">
        <f>IF(ISNA(VLOOKUP($B152,'[2]1516 Exp_Rev Access'!$F$7:$FS$310,118,FALSE)),"",VLOOKUP($B152,'[2]1516 Exp_Rev Access'!$F$7:$FS$310,118,FALSE))</f>
        <v>0</v>
      </c>
      <c r="EJ152" s="90">
        <f>IF(ISNA(VLOOKUP($B152,'[2]1516 Exp_Rev Access'!$F$7:$FS$310,119,FALSE)),"",VLOOKUP($B152,'[2]1516 Exp_Rev Access'!$F$7:$FS$310,119,FALSE))</f>
        <v>0</v>
      </c>
      <c r="EK152" s="90">
        <f>IF(ISNA(VLOOKUP($B152,'[2]1516 Exp_Rev Access'!$F$7:$FS$310,120,FALSE)),"",VLOOKUP($B152,'[2]1516 Exp_Rev Access'!$F$7:$FS$310,120,FALSE))</f>
        <v>0</v>
      </c>
      <c r="EL152" s="90">
        <f>IF(ISNA(VLOOKUP($B152,'[2]1516 Exp_Rev Access'!$F$7:$FS$310,121,FALSE)),"",VLOOKUP($B152,'[2]1516 Exp_Rev Access'!$F$7:$FS$310,121,FALSE))</f>
        <v>0</v>
      </c>
      <c r="EM152" s="90">
        <f>IF(ISNA(VLOOKUP($B152,'[2]1516 Exp_Rev Access'!$F$7:$FS$310,122,FALSE)),"",VLOOKUP($B152,'[2]1516 Exp_Rev Access'!$F$7:$FS$310,122,FALSE))</f>
        <v>0</v>
      </c>
      <c r="EN152" s="90">
        <f>IF(ISNA(VLOOKUP($B152,'[2]1516 Exp_Rev Access'!$F$7:$FS$310,123,FALSE)),"",VLOOKUP($B152,'[2]1516 Exp_Rev Access'!$F$7:$FS$310,123,FALSE))</f>
        <v>991.44</v>
      </c>
      <c r="EO152" s="90">
        <f>IF(ISNA(VLOOKUP($B152,'[2]1516 Exp_Rev Access'!$F$7:$FS$310,124,FALSE)),"",VLOOKUP($B152,'[2]1516 Exp_Rev Access'!$F$7:$FS$310,124,FALSE))</f>
        <v>413823.13</v>
      </c>
      <c r="EP152" s="90">
        <f>IF(ISNA(VLOOKUP($B152,'[2]1516 Exp_Rev Access'!$F$7:$FS$310,125,FALSE)),"",VLOOKUP($B152,'[2]1516 Exp_Rev Access'!$F$7:$FS$310,125,FALSE))</f>
        <v>0</v>
      </c>
      <c r="EQ152" s="90">
        <f>IF(ISNA(VLOOKUP($B152,'[2]1516 Exp_Rev Access'!$F$7:$FS$310,126,FALSE)),"",VLOOKUP($B152,'[2]1516 Exp_Rev Access'!$F$7:$FS$310,126,FALSE))</f>
        <v>0</v>
      </c>
      <c r="ER152" s="90">
        <f>IF(ISNA(VLOOKUP($B152,'[2]1516 Exp_Rev Access'!$F$7:$FS$310,127,FALSE)),"",VLOOKUP($B152,'[2]1516 Exp_Rev Access'!$F$7:$FS$310,127,FALSE))</f>
        <v>0</v>
      </c>
      <c r="ES152" s="90">
        <f>IF(ISNA(VLOOKUP($B152,'[2]1516 Exp_Rev Access'!$F$7:$FS$310,128,FALSE)),"",VLOOKUP($B152,'[2]1516 Exp_Rev Access'!$F$7:$FS$310,128,FALSE))</f>
        <v>0</v>
      </c>
      <c r="ET152" s="90">
        <f>IF(ISNA(VLOOKUP($B152,'[2]1516 Exp_Rev Access'!$F$7:$FS$310,129,FALSE)),"",VLOOKUP($B152,'[2]1516 Exp_Rev Access'!$F$7:$FS$310,129,FALSE))</f>
        <v>0</v>
      </c>
      <c r="EU152" s="90">
        <f>IF(ISNA(VLOOKUP($B152,'[2]1516 Exp_Rev Access'!$F$7:$FS$310,130,FALSE)),"",VLOOKUP($B152,'[2]1516 Exp_Rev Access'!$F$7:$FS$310,130,FALSE))</f>
        <v>0</v>
      </c>
      <c r="EV152" s="90">
        <f>IF(ISNA(VLOOKUP($B152,'[2]1516 Exp_Rev Access'!$F$7:$FS$310,131,FALSE)),"",VLOOKUP($B152,'[2]1516 Exp_Rev Access'!$F$7:$FS$310,131,FALSE))</f>
        <v>37777.33</v>
      </c>
      <c r="EW152" s="90">
        <f>IF(ISNA(VLOOKUP($B152,'[2]1516 Exp_Rev Access'!$F$7:$FS$310,132,FALSE)),"",VLOOKUP($B152,'[2]1516 Exp_Rev Access'!$F$7:$FS$310,132,FALSE))</f>
        <v>0</v>
      </c>
      <c r="EX152" s="90">
        <f>IF(ISNA(VLOOKUP($B152,'[2]1516 Exp_Rev Access'!$F$7:$FS$310,133,FALSE)),"",VLOOKUP($B152,'[2]1516 Exp_Rev Access'!$F$7:$FS$310,133,FALSE))</f>
        <v>0</v>
      </c>
      <c r="EY152" s="90">
        <f>IF(ISNA(VLOOKUP($B152,'[2]1516 Exp_Rev Access'!$F$7:$FS$310,134,FALSE)),"",VLOOKUP($B152,'[2]1516 Exp_Rev Access'!$F$7:$FS$310,134,FALSE))</f>
        <v>0</v>
      </c>
      <c r="EZ152" s="90">
        <f>IF(ISNA(VLOOKUP($B152,'[2]1516 Exp_Rev Access'!$F$7:$FS$310,135,FALSE)),"",VLOOKUP($B152,'[2]1516 Exp_Rev Access'!$F$7:$FS$310,135,FALSE))</f>
        <v>0</v>
      </c>
      <c r="FA152" s="90">
        <f>IF(ISNA(VLOOKUP($B152,'[2]1516 Exp_Rev Access'!$F$7:$FS$310,136,FALSE)),"",VLOOKUP($B152,'[2]1516 Exp_Rev Access'!$F$7:$FS$310,136,FALSE))</f>
        <v>0</v>
      </c>
      <c r="FB152" s="90">
        <f>IF(ISNA(VLOOKUP($B152,'[2]1516 Exp_Rev Access'!$F$7:$FS$310,137,FALSE)),"",VLOOKUP($B152,'[2]1516 Exp_Rev Access'!$F$7:$FS$310,137,FALSE))</f>
        <v>0</v>
      </c>
      <c r="FC152" s="90">
        <f>IF(ISNA(VLOOKUP($B152,'[2]1516 Exp_Rev Access'!$F$7:$FS$310,138,FALSE)),"",VLOOKUP($B152,'[2]1516 Exp_Rev Access'!$F$7:$FS$310,138,FALSE))</f>
        <v>0</v>
      </c>
      <c r="FD152" s="90">
        <f>IF(ISNA(VLOOKUP($B152,'[2]1516 Exp_Rev Access'!$F$7:$FS$310,139,FALSE)),"",VLOOKUP($B152,'[2]1516 Exp_Rev Access'!$F$7:$FS$310,139,FALSE))</f>
        <v>0</v>
      </c>
      <c r="FE152" s="90">
        <f>IF(ISNA(VLOOKUP($B152,'[2]1516 Exp_Rev Access'!$F$7:$FS$310,140,FALSE)),"",VLOOKUP($B152,'[2]1516 Exp_Rev Access'!$F$7:$FS$310,140,FALSE))</f>
        <v>0</v>
      </c>
      <c r="FF152" s="90">
        <f>IF(ISNA(VLOOKUP($B152,'[2]1516 Exp_Rev Access'!$F$7:$FS$310,141,FALSE)),"",VLOOKUP($B152,'[2]1516 Exp_Rev Access'!$F$7:$FS$310,141,FALSE))</f>
        <v>0</v>
      </c>
      <c r="FG152" s="90">
        <f>IF(ISNA(VLOOKUP($B152,'[2]1516 Exp_Rev Access'!$F$7:$FS$310,142,FALSE)),"",VLOOKUP($B152,'[2]1516 Exp_Rev Access'!$F$7:$FS$310,142,FALSE))</f>
        <v>0</v>
      </c>
      <c r="FH152" s="90">
        <f>IF(ISNA(VLOOKUP($B152,'[2]1516 Exp_Rev Access'!$F$7:$FS$310,143,FALSE)),"",VLOOKUP($B152,'[2]1516 Exp_Rev Access'!$F$7:$FS$310,143,FALSE))</f>
        <v>0</v>
      </c>
      <c r="FI152" s="90">
        <f>IF(ISNA(VLOOKUP($B152,'[2]1516 Exp_Rev Access'!$F$7:$FS$310,144,FALSE)),"",VLOOKUP($B152,'[2]1516 Exp_Rev Access'!$F$7:$FS$310,144,FALSE))</f>
        <v>0</v>
      </c>
      <c r="FJ152" s="90">
        <f>IF(ISNA(VLOOKUP($B152,'[2]1516 Exp_Rev Access'!$F$7:$FS$310,145,FALSE)),"",VLOOKUP($B152,'[2]1516 Exp_Rev Access'!$F$7:$FS$310,145,FALSE))</f>
        <v>0</v>
      </c>
      <c r="FK152" s="90">
        <f>IF(ISNA(VLOOKUP($B152,'[2]1516 Exp_Rev Access'!$F$7:$FS$310,146,FALSE)),"",VLOOKUP($B152,'[2]1516 Exp_Rev Access'!$F$7:$FS$310,146,FALSE))</f>
        <v>0</v>
      </c>
      <c r="FL152" s="90">
        <f>IF(ISNA(VLOOKUP($B152,'[2]1516 Exp_Rev Access'!$F$7:$FS$310,1147,FALSE)),"",VLOOKUP($B152,'[2]1516 Exp_Rev Access'!$F$7:$FS$310,147,FALSE))</f>
        <v>0</v>
      </c>
      <c r="FM152" s="90">
        <f>IF(ISNA(VLOOKUP($B152,'[2]1516 Exp_Rev Access'!$F$7:$FS$310,148,FALSE)),"",VLOOKUP($B152,'[2]1516 Exp_Rev Access'!$F$7:$FS$310,148,FALSE))</f>
        <v>0</v>
      </c>
      <c r="FN152" s="90">
        <f>IF(ISNA(VLOOKUP($B152,'[2]1516 Exp_Rev Access'!$F$7:$FS$310,149,FALSE)),"",VLOOKUP($B152,'[2]1516 Exp_Rev Access'!$F$7:$FS$310,149,FALSE))</f>
        <v>0</v>
      </c>
      <c r="FO152" s="90">
        <f>IF(ISNA(VLOOKUP($B152,'[2]1516 Exp_Rev Access'!$F$7:$FS$310,150,FALSE)),"",VLOOKUP($B152,'[2]1516 Exp_Rev Access'!$F$7:$FS$310,150,FALSE))</f>
        <v>0</v>
      </c>
      <c r="FP152" s="90">
        <f>IF(ISNA(VLOOKUP($B152,'[2]1516 Exp_Rev Access'!$F$7:$FS$310,151,FALSE)),"",VLOOKUP($B152,'[2]1516 Exp_Rev Access'!$F$7:$FS$310,151,FALSE))</f>
        <v>0</v>
      </c>
      <c r="FQ152" s="90">
        <f>IF(ISNA(VLOOKUP($B152,'[2]1516 Exp_Rev Access'!$F$7:$FS$310,152,FALSE)),"",VLOOKUP($B152,'[2]1516 Exp_Rev Access'!$F$7:$FS$310,152,FALSE))</f>
        <v>0</v>
      </c>
      <c r="FR152" s="90">
        <f>IF(ISNA(VLOOKUP($B152,'[2]1516 Exp_Rev Access'!$F$7:$FS$310,153,FALSE)),"",VLOOKUP($B152,'[2]1516 Exp_Rev Access'!$F$7:$FS$310,153,FALSE))</f>
        <v>485511.15</v>
      </c>
      <c r="FS152" s="53">
        <f t="shared" si="397"/>
        <v>14571654.549999999</v>
      </c>
      <c r="FT152" s="92">
        <f t="shared" si="398"/>
        <v>7.8234781287273916E-2</v>
      </c>
      <c r="FU152" s="143">
        <f t="shared" si="399"/>
        <v>925.90162220894899</v>
      </c>
      <c r="FV152" s="90">
        <f>IF(ISNA(VLOOKUP($B152,'[2]1516 Exp_Rev Access'!$F$7:$FS$310,154,FALSE)),"",VLOOKUP($B152,'[2]1516 Exp_Rev Access'!$F$7:$FS$310,154,FALSE))</f>
        <v>0</v>
      </c>
      <c r="FW152" s="90">
        <f>IF(ISNA(VLOOKUP($B152,'[2]1516 Exp_Rev Access'!$F$7:$FS$310,155,FALSE)),"",VLOOKUP($B152,'[2]1516 Exp_Rev Access'!$F$7:$FS$310,155,FALSE))</f>
        <v>373697.96</v>
      </c>
      <c r="FX152" s="90">
        <f>IF(ISNA(VLOOKUP($B152,'[2]1516 Exp_Rev Access'!$F$7:$FS$310,156,FALSE)),"",VLOOKUP($B152,'[2]1516 Exp_Rev Access'!$F$7:$FS$310,156,FALSE))</f>
        <v>0</v>
      </c>
      <c r="FY152" s="90">
        <f>IF(ISNA(VLOOKUP($B152,'[2]1516 Exp_Rev Access'!$F$7:$FS$310,157,FALSE)),"",VLOOKUP($B152,'[2]1516 Exp_Rev Access'!$F$7:$FS$310,157,FALSE))</f>
        <v>0</v>
      </c>
      <c r="FZ152" s="90">
        <f>IF(ISNA(VLOOKUP($B152,'[2]1516 Exp_Rev Access'!$F$7:$FS$310,158,FALSE)),"",VLOOKUP($B152,'[2]1516 Exp_Rev Access'!$F$7:$FS$310,158,FALSE))</f>
        <v>0</v>
      </c>
      <c r="GA152" s="90">
        <f>IF(ISNA(VLOOKUP($B152,'[2]1516 Exp_Rev Access'!$F$7:$FS$310,159,FALSE)),"",VLOOKUP($B152,'[2]1516 Exp_Rev Access'!$F$7:$FS$310,159,FALSE))</f>
        <v>0</v>
      </c>
      <c r="GB152" s="90">
        <f>IF(ISNA(VLOOKUP($B152,'[2]1516 Exp_Rev Access'!$F$7:$FS$310,160,FALSE)),"",VLOOKUP($B152,'[2]1516 Exp_Rev Access'!$F$7:$FS$310,160,FALSE))</f>
        <v>0</v>
      </c>
      <c r="GC152" s="90">
        <f>IF(ISNA(VLOOKUP($B152,'[2]1516 Exp_Rev Access'!$F$7:$FS$310,161,FALSE)),"",VLOOKUP($B152,'[2]1516 Exp_Rev Access'!$F$7:$FS$310,161,FALSE))</f>
        <v>0</v>
      </c>
      <c r="GD152" s="90">
        <f>IF(ISNA(VLOOKUP($B152,'[2]1516 Exp_Rev Access'!$F$7:$FS$310,162,FALSE)),"",VLOOKUP($B152,'[2]1516 Exp_Rev Access'!$F$7:$FS$310,162,FALSE))</f>
        <v>285305.5</v>
      </c>
      <c r="GE152" s="90">
        <f>IF(ISNA(VLOOKUP($B152,'[2]1516 Exp_Rev Access'!$F$7:$FS$310,163,FALSE)),"",VLOOKUP($B152,'[2]1516 Exp_Rev Access'!$F$7:$FS$310,163,FALSE))</f>
        <v>0</v>
      </c>
      <c r="GF152" s="90">
        <f>IF(ISNA(VLOOKUP($B152,'[2]1516 Exp_Rev Access'!$F$7:$FS$310,164,FALSE)),"",VLOOKUP($B152,'[2]1516 Exp_Rev Access'!$F$7:$FS$310,164,FALSE))</f>
        <v>0</v>
      </c>
      <c r="GG152" s="90">
        <f>IF(ISNA(VLOOKUP($B152,'[2]1516 Exp_Rev Access'!$F$7:$FS$310,165,FALSE)),"",VLOOKUP($B152,'[2]1516 Exp_Rev Access'!$F$7:$FS$310,165,FALSE))</f>
        <v>0</v>
      </c>
      <c r="GH152" s="90">
        <f>IF(ISNA(VLOOKUP($B152,'[2]1516 Exp_Rev Access'!$F$7:$FS$310,166,FALSE)),"",VLOOKUP($B152,'[2]1516 Exp_Rev Access'!$F$7:$FS$310,166,FALSE))</f>
        <v>60216.32</v>
      </c>
      <c r="GI152" s="90">
        <f>IF(ISNA(VLOOKUP($B152,'[2]1516 Exp_Rev Access'!$F$7:$FS$310,167,FALSE)),"",VLOOKUP($B152,'[2]1516 Exp_Rev Access'!$F$7:$FS$310,167,FALSE))</f>
        <v>0</v>
      </c>
      <c r="GJ152" s="90">
        <f>IF(ISNA(VLOOKUP($B152,'[2]1516 Exp_Rev Access'!$F$7:$FS$310,168,FALSE)),"",VLOOKUP($B152,'[2]1516 Exp_Rev Access'!$F$7:$FS$310,168,FALSE))</f>
        <v>0</v>
      </c>
      <c r="GK152" s="90">
        <f>IF(ISNA(VLOOKUP($B152,'[2]1516 Exp_Rev Access'!$F$7:$FS$310,169,FALSE)),"",VLOOKUP($B152,'[2]1516 Exp_Rev Access'!$F$7:$FS$310,169,FALSE))</f>
        <v>93939.17</v>
      </c>
      <c r="GL152" s="90">
        <f>IF(ISNA(VLOOKUP($B152,'[2]1516 Exp_Rev Access'!$F$7:$FS$310,170,FALSE)),"",VLOOKUP($B152,'[2]1516 Exp_Rev Access'!$F$7:$FS$310,170,FALSE))</f>
        <v>0</v>
      </c>
      <c r="GM152" s="90">
        <f>IF(ISNA(VLOOKUP($B152,'[2]1516 Exp_Rev Access'!$F$7:$FT$310,171,FALSE)),"",VLOOKUP($B152,'[2]1516 Exp_Rev Access'!$F$7:$FT$310,171,FALSE))</f>
        <v>0</v>
      </c>
      <c r="GN152" s="90">
        <f>IF(ISNA(VLOOKUP($B152,'[2]1516 Exp_Rev Access'!$F$7:$FU$310,172,FALSE)),"",VLOOKUP($B152,'[2]1516 Exp_Rev Access'!$F$7:$FU$310,172,FALSE))</f>
        <v>0</v>
      </c>
      <c r="GO152" s="90">
        <f>IF(ISNA(VLOOKUP($B152,'[2]1516 Exp_Rev Access'!$F$7:$FV$310,173,FALSE)),"",VLOOKUP($B152,'[2]1516 Exp_Rev Access'!$F$7:$FV$310,173,FALSE))</f>
        <v>0</v>
      </c>
      <c r="GP152" s="90">
        <f>IF(ISNA(VLOOKUP($B152,'[2]1516 Exp_Rev Access'!$F$7:$GA$310,174,FALSE)),"",VLOOKUP($B152,'[2]1516 Exp_Rev Access'!$F$7:$GA$310,174,FALSE))</f>
        <v>0</v>
      </c>
      <c r="GQ152" s="90">
        <f>IF(ISNA(VLOOKUP($B152,'[2]1516 Exp_Rev Access'!$F$7:$GA$310,175,FALSE)),"",VLOOKUP($B152,'[2]1516 Exp_Rev Access'!$F$7:$GA$310,175,FALSE))</f>
        <v>2758.74</v>
      </c>
      <c r="GR152" s="90">
        <f>IF(ISNA(VLOOKUP($B152,'[2]1516 Exp_Rev Access'!$F$7:$GA$310,176,FALSE)),"",VLOOKUP($B152,'[2]1516 Exp_Rev Access'!$F$7:$GA$310,176,FALSE))</f>
        <v>0</v>
      </c>
      <c r="GS152" s="90">
        <f>IF(ISNA(VLOOKUP($B152,'[2]1516 Exp_Rev Access'!$F$7:$GA$310,177,FALSE)),"",VLOOKUP($B152,'[2]1516 Exp_Rev Access'!$F$7:$GA$310,177,FALSE))</f>
        <v>0</v>
      </c>
      <c r="GT152" s="90">
        <f>IF(ISNA(VLOOKUP($B152,'[2]1516 Exp_Rev Access'!$F$7:$GA$310,178,FALSE)),"",VLOOKUP($B152,'[2]1516 Exp_Rev Access'!$F$7:$GA$310,178,FALSE))</f>
        <v>1072301.1599999999</v>
      </c>
      <c r="GU152" s="53">
        <f t="shared" si="400"/>
        <v>1888218.8499999999</v>
      </c>
      <c r="GV152" s="92">
        <f t="shared" si="401"/>
        <v>1.0137791027461455E-2</v>
      </c>
      <c r="GW152" s="96">
        <f t="shared" si="402"/>
        <v>119.97984788216903</v>
      </c>
    </row>
    <row r="153" spans="1:222" x14ac:dyDescent="0.2">
      <c r="B153" s="87" t="s">
        <v>384</v>
      </c>
      <c r="C153" s="87" t="s">
        <v>385</v>
      </c>
      <c r="D153" s="88">
        <f>IF(ISNA(VLOOKUP($B153,'[2]1516 enrollment_Rev_Exp by size'!$A$6:$C$325,3,FALSE)),"",VLOOKUP($B153,'[2]1516 enrollment_Rev_Exp by size'!$A$6:$C$325,3,FALSE))</f>
        <v>42.53</v>
      </c>
      <c r="E153" s="89">
        <v>2014696.12</v>
      </c>
      <c r="F153" s="67">
        <f t="shared" si="380"/>
        <v>2014696.12</v>
      </c>
      <c r="G153" s="67">
        <f t="shared" si="381"/>
        <v>0</v>
      </c>
      <c r="H153" s="90">
        <f>IF(ISNA(VLOOKUP($B153,'[2]1516 Exp_Rev Access'!$F$7:$FS$310,2,FALSE)),"",VLOOKUP($B153,'[2]1516 Exp_Rev Access'!$F$7:$FS$310,2,FALSE))</f>
        <v>270246.84999999998</v>
      </c>
      <c r="I153" s="90">
        <f>IF(ISNA(VLOOKUP($B153,'[2]1516 Exp_Rev Access'!$F$7:$FS$310,3,FALSE)),"",VLOOKUP($B153,'[2]1516 Exp_Rev Access'!$F$7:$FS$310,3,FALSE))</f>
        <v>0</v>
      </c>
      <c r="J153" s="90">
        <f>IF(ISNA(VLOOKUP($B153,'[2]1516 Exp_Rev Access'!$F$7:$FS$310,4,FALSE)),"",VLOOKUP($B153,'[2]1516 Exp_Rev Access'!$F$7:$FS$310,4,FALSE))</f>
        <v>0</v>
      </c>
      <c r="K153" s="90">
        <f>IF(ISNA(VLOOKUP($B153,'[2]1516 Exp_Rev Access'!$F$7:$FS$310,5,FALSE)),"-",VLOOKUP($B153,'[2]1516 Exp_Rev Access'!$F$7:$FS$310,5,FALSE))</f>
        <v>18478.060000000001</v>
      </c>
      <c r="L153" s="90">
        <f>IF(ISNA(VLOOKUP($B153,'[2]1516 Exp_Rev Access'!$F$7:$FS$310,6,FALSE)),"",VLOOKUP($B153,'[2]1516 Exp_Rev Access'!$F$7:$FS$310,6,FALSE))</f>
        <v>0</v>
      </c>
      <c r="M153" s="90">
        <f>IF(ISNA(VLOOKUP($B153,'[2]1516 Exp_Rev Access'!$F$7:$FS$310,7,FALSE)),"",VLOOKUP($B153,'[2]1516 Exp_Rev Access'!$F$7:$FS$310,7,FALSE))</f>
        <v>0</v>
      </c>
      <c r="N153" s="53">
        <f t="shared" si="382"/>
        <v>288724.90999999997</v>
      </c>
      <c r="O153" s="91">
        <f t="shared" si="383"/>
        <v>0.14330940886509472</v>
      </c>
      <c r="P153" s="53">
        <f t="shared" si="384"/>
        <v>6788.735245708911</v>
      </c>
      <c r="Q153" s="90">
        <f>IF(ISNA(VLOOKUP($B153,'[2]1516 Exp_Rev Access'!$F$7:$FS$310,8,FALSE)),"",VLOOKUP($B153,'[2]1516 Exp_Rev Access'!$F$7:$FS$310,8,FALSE))</f>
        <v>1089</v>
      </c>
      <c r="R153" s="90">
        <f>IF(ISNA(VLOOKUP($B153,'[2]1516 Exp_Rev Access'!$F$7:$FS$310,9,FALSE)),"",VLOOKUP($B153,'[2]1516 Exp_Rev Access'!$F$7:$FS$310,9,FALSE))</f>
        <v>0</v>
      </c>
      <c r="S153" s="90">
        <f>IF(ISNA(VLOOKUP($B153,'[2]1516 Exp_Rev Access'!$F$7:$FS$310,10,FALSE)),"",VLOOKUP($B153,'[2]1516 Exp_Rev Access'!$F$7:$FS$310,10,FALSE))</f>
        <v>0</v>
      </c>
      <c r="T153" s="90">
        <f>IF(ISNA(VLOOKUP($B153,'[2]1516 Exp_Rev Access'!$F$7:$FS$310,11,FALSE)),"",VLOOKUP($B153,'[2]1516 Exp_Rev Access'!$F$7:$FS$310,11,FALSE))</f>
        <v>0</v>
      </c>
      <c r="U153" s="90">
        <f>IF(ISNA(VLOOKUP($B153,'[2]1516 Exp_Rev Access'!$F$7:$FS$310,12,FALSE)),"",VLOOKUP($B153,'[2]1516 Exp_Rev Access'!$F$7:$FS$310,12,FALSE))</f>
        <v>0</v>
      </c>
      <c r="V153" s="90">
        <f>IF(ISNA(VLOOKUP($B153,'[2]1516 Exp_Rev Access'!$F$7:$FS$310,13,FALSE)),"",VLOOKUP($B153,'[2]1516 Exp_Rev Access'!$F$7:$FS$310,13,FALSE))</f>
        <v>0</v>
      </c>
      <c r="W153" s="90">
        <f>IF(ISNA(VLOOKUP($B153,'[2]1516 Exp_Rev Access'!$F$7:$FS$310,14,FALSE)),"",VLOOKUP($B153,'[2]1516 Exp_Rev Access'!$F$7:$FS$310,14,FALSE))</f>
        <v>0</v>
      </c>
      <c r="X153" s="90">
        <f>IF(ISNA(VLOOKUP($B153,'[2]1516 Exp_Rev Access'!$F$7:$FS$310,15,FALSE)),"",VLOOKUP($B153,'[2]1516 Exp_Rev Access'!$F$7:$FS$310,15,FALSE))</f>
        <v>0</v>
      </c>
      <c r="Y153" s="90">
        <f>IF(ISNA(VLOOKUP($B153,'[2]1516 Exp_Rev Access'!$F$7:$FS$310,16,FALSE)),"",VLOOKUP($B153,'[2]1516 Exp_Rev Access'!$F$7:$FS$310,16,FALSE))</f>
        <v>0</v>
      </c>
      <c r="Z153" s="90">
        <f>IF(ISNA(VLOOKUP($B153,'[2]1516 Exp_Rev Access'!$F$7:$FS$310,17,FALSE)),"",VLOOKUP($B153,'[2]1516 Exp_Rev Access'!$F$7:$FS$310,17,FALSE))</f>
        <v>0</v>
      </c>
      <c r="AA153" s="90">
        <f>IF(ISNA(VLOOKUP($B153,'[2]1516 Exp_Rev Access'!$F$7:$FS$310,18,FALSE)),"",VLOOKUP($B153,'[2]1516 Exp_Rev Access'!$F$7:$FS$310,18,FALSE))</f>
        <v>0</v>
      </c>
      <c r="AB153" s="90">
        <f>IF(ISNA(VLOOKUP($B153,'[2]1516 Exp_Rev Access'!$F$7:$FS$310,19,FALSE)),"",VLOOKUP($B153,'[2]1516 Exp_Rev Access'!$F$7:$FS$310,19,FALSE))</f>
        <v>0</v>
      </c>
      <c r="AC153" s="90">
        <f>IF(ISNA(VLOOKUP($B153,'[2]1516 Exp_Rev Access'!$F$7:$FS$310,20,FALSE)),"",VLOOKUP($B153,'[2]1516 Exp_Rev Access'!$F$7:$FS$310,20,FALSE))</f>
        <v>0</v>
      </c>
      <c r="AD153" s="90">
        <f>IF(ISNA(VLOOKUP($B153,'[2]1516 Exp_Rev Access'!$F$7:$FS$310,21,FALSE)),"",VLOOKUP($B153,'[2]1516 Exp_Rev Access'!$F$7:$FS$310,21,FALSE))</f>
        <v>1697</v>
      </c>
      <c r="AE153" s="90">
        <f>IF(ISNA(VLOOKUP($B153,'[2]1516 Exp_Rev Access'!$F$7:$FS$310,22,FALSE)),"",VLOOKUP($B153,'[2]1516 Exp_Rev Access'!$F$7:$FS$310,22,FALSE))</f>
        <v>11901.3</v>
      </c>
      <c r="AF153" s="90">
        <f>IF(ISNA(VLOOKUP($B153,'[2]1516 Exp_Rev Access'!$F$7:$FS$310,23,FALSE)),"",VLOOKUP($B153,'[2]1516 Exp_Rev Access'!$F$7:$FS$310,23,FALSE))</f>
        <v>0</v>
      </c>
      <c r="AG153" s="90">
        <f>IF(ISNA(VLOOKUP($B153,'[2]1516 Exp_Rev Access'!$F$7:$FS$310,24,FALSE)),"",VLOOKUP($B153,'[2]1516 Exp_Rev Access'!$F$7:$FS$310,24,FALSE))</f>
        <v>1468.05</v>
      </c>
      <c r="AH153" s="90">
        <f>IF(ISNA(VLOOKUP($B153,'[2]1516 Exp_Rev Access'!$F$7:$FS$310,25,FALSE)),"",VLOOKUP($B153,'[2]1516 Exp_Rev Access'!$F$7:$FS$310,25,FALSE))</f>
        <v>0</v>
      </c>
      <c r="AI153" s="90">
        <f>IF(ISNA(VLOOKUP($B153,'[2]1516 Exp_Rev Access'!$F$7:$FS$310,26,FALSE)),"",VLOOKUP($B153,'[2]1516 Exp_Rev Access'!$F$7:$FS$310,26,FALSE))</f>
        <v>980</v>
      </c>
      <c r="AJ153" s="90">
        <f>IF(ISNA(VLOOKUP($B153,'[2]1516 Exp_Rev Access'!$F$7:$FS$310,27,FALSE)),"",VLOOKUP($B153,'[2]1516 Exp_Rev Access'!$F$7:$FS$310,27,FALSE))</f>
        <v>2071.75</v>
      </c>
      <c r="AK153" s="90">
        <f>IF(ISNA(VLOOKUP($B153,'[2]1516 Exp_Rev Access'!$F$7:$FS$310,28,FALSE)),"",VLOOKUP($B153,'[2]1516 Exp_Rev Access'!$F$7:$FS$310,28,FALSE))</f>
        <v>42239.5</v>
      </c>
      <c r="AL153" s="90">
        <f>IF(ISNA(VLOOKUP($B153,'[2]1516 Exp_Rev Access'!$F$7:$FS$310,29,FALSE)),"",VLOOKUP($B153,'[2]1516 Exp_Rev Access'!$F$7:$FS$310,29,FALSE))</f>
        <v>0</v>
      </c>
      <c r="AM153" s="53">
        <f t="shared" si="385"/>
        <v>61446.6</v>
      </c>
      <c r="AN153" s="92">
        <f t="shared" si="386"/>
        <v>3.0499190121039195E-2</v>
      </c>
      <c r="AO153" s="68">
        <f t="shared" si="387"/>
        <v>1444.782506466024</v>
      </c>
      <c r="AP153" s="90">
        <f>IF(ISNA(VLOOKUP($B153,'[2]1516 Exp_Rev Access'!$F$7:$FS$310,30,FALSE)),"",VLOOKUP($B153,'[2]1516 Exp_Rev Access'!$F$7:$FS$310,30,FALSE))</f>
        <v>1405759.06</v>
      </c>
      <c r="AQ153" s="90">
        <f>IF(ISNA(VLOOKUP($B153,'[2]1516 Exp_Rev Access'!$F$7:$FS$310,31,FALSE)),"",VLOOKUP($B153,'[2]1516 Exp_Rev Access'!$F$7:$FS$310,31,FALSE))</f>
        <v>13874.34</v>
      </c>
      <c r="AR153" s="90">
        <f>IF(ISNA(VLOOKUP($B153,'[2]1516 Exp_Rev Access'!$F$7:$FS$310,32,FALSE)),"",VLOOKUP($B153,'[2]1516 Exp_Rev Access'!$F$7:$FS$310,32,FALSE))</f>
        <v>2062.08</v>
      </c>
      <c r="AS153" s="90">
        <f>IF(ISNA(VLOOKUP($B153,'[2]1516 Exp_Rev Access'!$F$7:$FS$310,33,FALSE)),"",VLOOKUP($B153,'[2]1516 Exp_Rev Access'!$F$7:$FS$310,33,FALSE))</f>
        <v>0</v>
      </c>
      <c r="AT153" s="90">
        <f>IF(ISNA(VLOOKUP($B153,'[2]1516 Exp_Rev Access'!$F$7:$FS$310,34,FALSE)),"",VLOOKUP($B153,'[2]1516 Exp_Rev Access'!$F$7:$FS$310,34,FALSE))</f>
        <v>0</v>
      </c>
      <c r="AU153" s="53">
        <f t="shared" si="388"/>
        <v>1421695.4800000002</v>
      </c>
      <c r="AV153" s="93">
        <f t="shared" si="389"/>
        <v>0.70566248968603773</v>
      </c>
      <c r="AW153" s="53">
        <f t="shared" si="390"/>
        <v>33428.062073830239</v>
      </c>
      <c r="AX153" s="90">
        <f>IF(ISNA(VLOOKUP($B153,'[2]1516 Exp_Rev Access'!$F$7:$FS$310,35,FALSE)),"",VLOOKUP($B153,'[2]1516 Exp_Rev Access'!$F$7:$FS$310,35,FALSE))</f>
        <v>0</v>
      </c>
      <c r="AY153" s="90">
        <f>IF(ISNA(VLOOKUP($B153,'[2]1516 Exp_Rev Access'!$F$7:$FS$310,36,FALSE)),"",VLOOKUP($B153,'[2]1516 Exp_Rev Access'!$F$7:$FS$310,36,FALSE))</f>
        <v>30450.22</v>
      </c>
      <c r="AZ153" s="90">
        <f>IF(ISNA(VLOOKUP($B153,'[2]1516 Exp_Rev Access'!$F$7:$FS$310,37,FALSE)),"",VLOOKUP($B153,'[2]1516 Exp_Rev Access'!$F$7:$FS$310,37,FALSE))</f>
        <v>6282.75</v>
      </c>
      <c r="BA153" s="90">
        <f>IF(ISNA(VLOOKUP($B153,'[2]1516 Exp_Rev Access'!$F$7:$FS$310,38,FALSE)),"",VLOOKUP($B153,'[2]1516 Exp_Rev Access'!$F$7:$FS$310,38,FALSE))</f>
        <v>0</v>
      </c>
      <c r="BB153" s="90">
        <f>IF(ISNA(VLOOKUP($B153,'[2]1516 Exp_Rev Access'!$F$7:$FS$310,39,FALSE)),"",VLOOKUP($B153,'[2]1516 Exp_Rev Access'!$F$7:$FS$310,39,FALSE))</f>
        <v>0</v>
      </c>
      <c r="BC153" s="90">
        <f>IF(ISNA(VLOOKUP($B153,'[2]1516 Exp_Rev Access'!$F$7:$FS$310,40,FALSE)),"",VLOOKUP($B153,'[2]1516 Exp_Rev Access'!$F$7:$FS$310,40,FALSE))</f>
        <v>15339.2</v>
      </c>
      <c r="BD153" s="90">
        <f>IF(ISNA(VLOOKUP($B153,'[2]1516 Exp_Rev Access'!$F$7:$FS$310,41,FALSE)),"",VLOOKUP($B153,'[2]1516 Exp_Rev Access'!$F$7:$FS$310,41,FALSE))</f>
        <v>0</v>
      </c>
      <c r="BE153" s="90">
        <f>IF(ISNA(VLOOKUP($B153,'[2]1516 Exp_Rev Access'!$F$7:$FS$310,42,FALSE)),"",VLOOKUP($B153,'[2]1516 Exp_Rev Access'!$F$7:$FS$310,42,FALSE))</f>
        <v>0</v>
      </c>
      <c r="BF153" s="90">
        <f>IF(ISNA(VLOOKUP($B153,'[2]1516 Exp_Rev Access'!$F$7:$FS$310,43,FALSE)),"",VLOOKUP($B153,'[2]1516 Exp_Rev Access'!$F$7:$FS$310,43,FALSE))</f>
        <v>0</v>
      </c>
      <c r="BG153" s="90">
        <f>IF(ISNA(VLOOKUP($B153,'[2]1516 Exp_Rev Access'!$F$7:$FS$310,44,FALSE)),"",VLOOKUP($B153,'[2]1516 Exp_Rev Access'!$F$7:$FS$310,44,FALSE))</f>
        <v>0</v>
      </c>
      <c r="BH153" s="90">
        <f>IF(ISNA(VLOOKUP($B153,'[2]1516 Exp_Rev Access'!$F$7:$FS$310,45,FALSE)),"",VLOOKUP($B153,'[2]1516 Exp_Rev Access'!$F$7:$FS$310,45,FALSE))</f>
        <v>55.17</v>
      </c>
      <c r="BI153" s="90">
        <f>IF(ISNA(VLOOKUP($B153,'[2]1516 Exp_Rev Access'!$F$7:$FS$310,46,FALSE)),"",VLOOKUP($B153,'[2]1516 Exp_Rev Access'!$F$7:$FS$310,46,FALSE))</f>
        <v>0</v>
      </c>
      <c r="BJ153" s="90">
        <f>IF(ISNA(VLOOKUP($B153,'[2]1516 Exp_Rev Access'!$F$7:$FS$310,47,FALSE)),"",VLOOKUP($B153,'[2]1516 Exp_Rev Access'!$F$7:$FS$310,47,FALSE))</f>
        <v>770.71</v>
      </c>
      <c r="BK153" s="90">
        <f>IF(ISNA(VLOOKUP($B153,'[2]1516 Exp_Rev Access'!$F$7:$FS$310,48,FALSE)),"",VLOOKUP($B153,'[2]1516 Exp_Rev Access'!$F$7:$FS$310,48,FALSE))</f>
        <v>72823.960000000006</v>
      </c>
      <c r="BL153" s="90">
        <f>IF(ISNA(VLOOKUP($B153,'[2]1516 Exp_Rev Access'!$F$7:$FS$310,49,FALSE)),"",VLOOKUP($B153,'[2]1516 Exp_Rev Access'!$F$7:$FS$310,49,FALSE))</f>
        <v>0</v>
      </c>
      <c r="BM153" s="90">
        <f>IF(ISNA(VLOOKUP($B153,'[2]1516 Exp_Rev Access'!$F$7:$FS$310,50,FALSE)),"",VLOOKUP($B153,'[2]1516 Exp_Rev Access'!$F$7:$FS$310,50,FALSE))</f>
        <v>0</v>
      </c>
      <c r="BN153" s="90">
        <f>IF(ISNA(VLOOKUP($B153,'[2]1516 Exp_Rev Access'!$F$7:$FS$310,51,FALSE)),"",VLOOKUP($B153,'[2]1516 Exp_Rev Access'!$F$7:$FS$310,51,FALSE))</f>
        <v>0</v>
      </c>
      <c r="BO153" s="90">
        <f>IF(ISNA(VLOOKUP($B153,'[2]1516 Exp_Rev Access'!$F$7:$FS$310,52,FALSE)),"",VLOOKUP($B153,'[2]1516 Exp_Rev Access'!$F$7:$FS$310,52,FALSE))</f>
        <v>0</v>
      </c>
      <c r="BP153" s="90">
        <f>IF(ISNA(VLOOKUP($B153,'[2]1516 Exp_Rev Access'!$F$7:$FS$310,53,FALSE)),"",VLOOKUP($B153,'[2]1516 Exp_Rev Access'!$F$7:$FS$310,53,FALSE))</f>
        <v>0</v>
      </c>
      <c r="BQ153" s="90">
        <f>IF(ISNA(VLOOKUP($B153,'[2]1516 Exp_Rev Access'!$F$7:$FS$310,54,FALSE)),"",VLOOKUP($B153,'[2]1516 Exp_Rev Access'!$F$7:$FS$310,54,FALSE))</f>
        <v>0</v>
      </c>
      <c r="BR153" s="90">
        <f>IF(ISNA(VLOOKUP($B153,'[2]1516 Exp_Rev Access'!$F$7:$FS$310,55,FALSE)),"",VLOOKUP($B153,'[2]1516 Exp_Rev Access'!$F$7:$FS$310,55,FALSE))</f>
        <v>0</v>
      </c>
      <c r="BS153" s="90">
        <f>IF(ISNA(VLOOKUP($B153,'[2]1516 Exp_Rev Access'!$F$7:$FS$310,56,FALSE)),"",VLOOKUP($B153,'[2]1516 Exp_Rev Access'!$F$7:$FS$310,56,FALSE))</f>
        <v>0</v>
      </c>
      <c r="BT153" s="90">
        <f>IF(ISNA(VLOOKUP($B153,'[2]1516 Exp_Rev Access'!$F$7:$FS$310,57,FALSE)),"",VLOOKUP($B153,'[2]1516 Exp_Rev Access'!$F$7:$FS$310,57,FALSE))</f>
        <v>0</v>
      </c>
      <c r="BU153" s="90">
        <f>IF(ISNA(VLOOKUP($B153,'[2]1516 Exp_Rev Access'!$F$7:$FS$310,58,FALSE)),"",VLOOKUP($B153,'[2]1516 Exp_Rev Access'!$F$7:$FS$310,58,FALSE))</f>
        <v>0</v>
      </c>
      <c r="BV153" s="53">
        <f t="shared" si="391"/>
        <v>125722.01000000001</v>
      </c>
      <c r="BW153" s="92">
        <f t="shared" si="392"/>
        <v>6.2402467921564272E-2</v>
      </c>
      <c r="BX153" s="68">
        <f t="shared" si="393"/>
        <v>2956.0782976722317</v>
      </c>
      <c r="BY153" s="90">
        <f>IF(ISNA(VLOOKUP($B153,'[2]1516 Exp_Rev Access'!$F$7:$FS$310,59,FALSE)),"",VLOOKUP($B153,'[2]1516 Exp_Rev Access'!$F$7:$FS$310,59,FALSE))</f>
        <v>0</v>
      </c>
      <c r="BZ153" s="90">
        <f>IF(ISNA(VLOOKUP($B153,'[2]1516 Exp_Rev Access'!$F$7:$FS$310,60,FALSE)),"",VLOOKUP($B153,'[2]1516 Exp_Rev Access'!$F$7:$FS$310,60,FALSE))</f>
        <v>0</v>
      </c>
      <c r="CA153" s="90">
        <f>IF(ISNA(VLOOKUP($B153,'[2]1516 Exp_Rev Access'!$F$7:$FS$310,61,FALSE)),"",VLOOKUP($B153,'[2]1516 Exp_Rev Access'!$F$7:$FS$310,61,FALSE))</f>
        <v>0</v>
      </c>
      <c r="CB153" s="90">
        <f>IF(ISNA(VLOOKUP($B153,'[2]1516 Exp_Rev Access'!$F$7:$FS$310,62,FALSE)),"",VLOOKUP($B153,'[2]1516 Exp_Rev Access'!$F$7:$FS$310,62,FALSE))</f>
        <v>0</v>
      </c>
      <c r="CC153" s="90">
        <f>IF(ISNA(VLOOKUP($B153,'[2]1516 Exp_Rev Access'!$F$7:$FS$310,63,FALSE)),"",VLOOKUP($B153,'[2]1516 Exp_Rev Access'!$F$7:$FS$310,63,FALSE))</f>
        <v>17.7</v>
      </c>
      <c r="CD153" s="90">
        <f>IF(ISNA(VLOOKUP($B153,'[2]1516 Exp_Rev Access'!$F$7:$FS$310,64,FALSE)),"",VLOOKUP($B153,'[2]1516 Exp_Rev Access'!$F$7:$FS$310,64,FALSE))</f>
        <v>0</v>
      </c>
      <c r="CE153" s="53">
        <f t="shared" si="394"/>
        <v>17.7</v>
      </c>
      <c r="CF153" s="92">
        <f t="shared" si="395"/>
        <v>8.7854440301398896E-6</v>
      </c>
      <c r="CG153" s="94">
        <f t="shared" si="396"/>
        <v>0.41617681636491888</v>
      </c>
      <c r="CH153" s="90">
        <f>IF(ISNA(VLOOKUP($B153,'[2]1516 Exp_Rev Access'!$F$7:$FS$310,65,FALSE)),"",VLOOKUP($B153,'[2]1516 Exp_Rev Access'!$F$7:$FS$310,65,FALSE))</f>
        <v>0</v>
      </c>
      <c r="CI153" s="90">
        <f>IF(ISNA(VLOOKUP($B153,'[2]1516 Exp_Rev Access'!$F$7:$FS$310,66,FALSE)),"",VLOOKUP($B153,'[2]1516 Exp_Rev Access'!$F$7:$FS$310,66,FALSE))</f>
        <v>0</v>
      </c>
      <c r="CJ153" s="90">
        <f>IF(ISNA(VLOOKUP($B153,'[2]1516 Exp_Rev Access'!$F$7:$FS$310,67,FALSE)),"",VLOOKUP($B153,'[2]1516 Exp_Rev Access'!$F$7:$FS$310,67,FALSE))</f>
        <v>0</v>
      </c>
      <c r="CK153" s="90">
        <f>IF(ISNA(VLOOKUP($B153,'[2]1516 Exp_Rev Access'!$F$7:$FS$310,68,FALSE)),"",VLOOKUP($B153,'[2]1516 Exp_Rev Access'!$F$7:$FS$310,68,FALSE))</f>
        <v>0</v>
      </c>
      <c r="CL153" s="90">
        <f>IF(ISNA(VLOOKUP($B153,'[2]1516 Exp_Rev Access'!$F$7:$FS$310,69,FALSE)),"",VLOOKUP($B153,'[2]1516 Exp_Rev Access'!$F$7:$FS$310,69,FALSE))</f>
        <v>0</v>
      </c>
      <c r="CM153" s="90">
        <f>IF(ISNA(VLOOKUP($B153,'[2]1516 Exp_Rev Access'!$F$7:$FS$310,70,FALSE)),"",VLOOKUP($B153,'[2]1516 Exp_Rev Access'!$F$7:$FS$310,70,FALSE))</f>
        <v>0</v>
      </c>
      <c r="CN153" s="90">
        <f>IF(ISNA(VLOOKUP($B153,'[2]1516 Exp_Rev Access'!$F$7:$FS$310,71,FALSE)),"",VLOOKUP($B153,'[2]1516 Exp_Rev Access'!$F$7:$FS$310,71,FALSE))</f>
        <v>0</v>
      </c>
      <c r="CO153" s="90">
        <f>IF(ISNA(VLOOKUP($B153,'[2]1516 Exp_Rev Access'!$F$7:$FS$310,72,FALSE)),"",VLOOKUP($B153,'[2]1516 Exp_Rev Access'!$F$7:$FS$310,72,FALSE))</f>
        <v>0</v>
      </c>
      <c r="CP153" s="90">
        <f>IF(ISNA(VLOOKUP($B153,'[2]1516 Exp_Rev Access'!$F$7:$FS$310,73,FALSE)),"",VLOOKUP($B153,'[2]1516 Exp_Rev Access'!$F$7:$FS$310,73,FALSE))</f>
        <v>0</v>
      </c>
      <c r="CQ153" s="90">
        <f>IF(ISNA(VLOOKUP($B153,'[2]1516 Exp_Rev Access'!$F$7:$FS$310,74,FALSE)),"",VLOOKUP($B153,'[2]1516 Exp_Rev Access'!$F$7:$FS$310,74,FALSE))</f>
        <v>22366.5</v>
      </c>
      <c r="CR153" s="90">
        <f>IF(ISNA(VLOOKUP($B153,'[2]1516 Exp_Rev Access'!$F$7:$FS$310,75,FALSE)),"",VLOOKUP($B153,'[2]1516 Exp_Rev Access'!$F$7:$FS$310,75,FALSE))</f>
        <v>0</v>
      </c>
      <c r="CS153" s="90">
        <f>IF(ISNA(VLOOKUP($B153,'[2]1516 Exp_Rev Access'!$F$7:$FS$310,76,FALSE)),"",VLOOKUP($B153,'[2]1516 Exp_Rev Access'!$F$7:$FS$310,76,FALSE))</f>
        <v>0</v>
      </c>
      <c r="CT153" s="90">
        <f>IF(ISNA(VLOOKUP($B153,'[2]1516 Exp_Rev Access'!$F$7:$FS$310,77,FALSE)),"",VLOOKUP($B153,'[2]1516 Exp_Rev Access'!$F$7:$FS$310,77,FALSE))</f>
        <v>0</v>
      </c>
      <c r="CU153" s="90">
        <f>IF(ISNA(VLOOKUP($B153,'[2]1516 Exp_Rev Access'!$F$7:$FS$310,78,FALSE)),"",VLOOKUP($B153,'[2]1516 Exp_Rev Access'!$F$7:$FS$310,78,FALSE))</f>
        <v>34817.17</v>
      </c>
      <c r="CV153" s="90">
        <f>IF(ISNA(VLOOKUP($B153,'[2]1516 Exp_Rev Access'!$F$7:$FS$310,79,FALSE)),"",VLOOKUP($B153,'[2]1516 Exp_Rev Access'!$F$7:$FS$310,79,FALSE))</f>
        <v>796.7</v>
      </c>
      <c r="CW153" s="90">
        <f>IF(ISNA(VLOOKUP($B153,'[2]1516 Exp_Rev Access'!$F$7:$FS$310,80,FALSE)),"",VLOOKUP($B153,'[2]1516 Exp_Rev Access'!$F$7:$FS$310,80,FALSE))</f>
        <v>0</v>
      </c>
      <c r="CX153" s="90">
        <f>IF(ISNA(VLOOKUP($B153,'[2]1516 Exp_Rev Access'!$F$7:$FS$310,81,FALSE)),"",VLOOKUP($B153,'[2]1516 Exp_Rev Access'!$F$7:$FS$310,81,FALSE))</f>
        <v>0</v>
      </c>
      <c r="CY153" s="90">
        <f>IF(ISNA(VLOOKUP($B153,'[2]1516 Exp_Rev Access'!$F$7:$FS$310,82,FALSE)),"",VLOOKUP($B153,'[2]1516 Exp_Rev Access'!$F$7:$FS$310,82,FALSE))</f>
        <v>0</v>
      </c>
      <c r="CZ153" s="90">
        <f>IF(ISNA(VLOOKUP($B153,'[2]1516 Exp_Rev Access'!$F$7:$FS$310,83,FALSE)),"",VLOOKUP($B153,'[2]1516 Exp_Rev Access'!$F$7:$FS$310,83,FALSE))</f>
        <v>0</v>
      </c>
      <c r="DA153" s="90">
        <f>IF(ISNA(VLOOKUP($B153,'[2]1516 Exp_Rev Access'!$F$7:$FS$310,84,FALSE)),"",VLOOKUP($B153,'[2]1516 Exp_Rev Access'!$F$7:$FS$310,84,FALSE))</f>
        <v>0</v>
      </c>
      <c r="DB153" s="90">
        <f>IF(ISNA(VLOOKUP($B153,'[2]1516 Exp_Rev Access'!$F$7:$FS$310,85,FALSE)),"",VLOOKUP($B153,'[2]1516 Exp_Rev Access'!$F$7:$FS$310,85,FALSE))</f>
        <v>0</v>
      </c>
      <c r="DC153" s="90">
        <f>IF(ISNA(VLOOKUP($B153,'[2]1516 Exp_Rev Access'!$F$7:$FS$310,86,FALSE)),"",VLOOKUP($B153,'[2]1516 Exp_Rev Access'!$F$7:$FS$310,86,FALSE))</f>
        <v>0</v>
      </c>
      <c r="DD153" s="90">
        <f>IF(ISNA(VLOOKUP($B153,'[2]1516 Exp_Rev Access'!$F$7:$FS$310,87,FALSE)),"",VLOOKUP($B153,'[2]1516 Exp_Rev Access'!$F$7:$FS$310,87,FALSE))</f>
        <v>0</v>
      </c>
      <c r="DE153" s="90">
        <f>IF(ISNA(VLOOKUP($B153,'[2]1516 Exp_Rev Access'!$F$7:$FS$310,88,FALSE)),"",VLOOKUP($B153,'[2]1516 Exp_Rev Access'!$F$7:$FS$310,88,FALSE))</f>
        <v>0</v>
      </c>
      <c r="DF153" s="90">
        <f>IF(ISNA(VLOOKUP($B153,'[2]1516 Exp_Rev Access'!$F$7:$FS$310,89,FALSE)),"",VLOOKUP($B153,'[2]1516 Exp_Rev Access'!$F$7:$FS$310,89,FALSE))</f>
        <v>0</v>
      </c>
      <c r="DG153" s="90">
        <f>IF(ISNA(VLOOKUP($B153,'[2]1516 Exp_Rev Access'!$F$7:$FS$310,90,FALSE)),"",VLOOKUP($B153,'[2]1516 Exp_Rev Access'!$F$7:$FS$310,90,FALSE))</f>
        <v>0</v>
      </c>
      <c r="DH153" s="90">
        <f>IF(ISNA(VLOOKUP($B153,'[2]1516 Exp_Rev Access'!$F$7:$FS$310,91,FALSE)),"",VLOOKUP($B153,'[2]1516 Exp_Rev Access'!$F$7:$FS$310,91,FALSE))</f>
        <v>0</v>
      </c>
      <c r="DI153" s="90">
        <f>IF(ISNA(VLOOKUP($B153,'[2]1516 Exp_Rev Access'!$F$7:$FS$310,92,FALSE)),"",VLOOKUP($B153,'[2]1516 Exp_Rev Access'!$F$7:$FS$310,92,FALSE))</f>
        <v>27707.119999999999</v>
      </c>
      <c r="DJ153" s="90">
        <f>IF(ISNA(VLOOKUP($B153,'[2]1516 Exp_Rev Access'!$F$7:$FS$310,93,FALSE)),"",VLOOKUP($B153,'[2]1516 Exp_Rev Access'!$F$7:$FS$310,93,FALSE))</f>
        <v>0</v>
      </c>
      <c r="DK153" s="90">
        <f>IF(ISNA(VLOOKUP($B153,'[2]1516 Exp_Rev Access'!$F$7:$FS$310,94,FALSE)),"",VLOOKUP($B153,'[2]1516 Exp_Rev Access'!$F$7:$FS$310,94,FALSE))</f>
        <v>0</v>
      </c>
      <c r="DL153" s="90">
        <f>IF(ISNA(VLOOKUP($B153,'[2]1516 Exp_Rev Access'!$F$7:$FS$310,95,FALSE)),"",VLOOKUP($B153,'[2]1516 Exp_Rev Access'!$F$7:$FS$310,95,FALSE))</f>
        <v>0</v>
      </c>
      <c r="DM153" s="90">
        <f>IF(ISNA(VLOOKUP($B153,'[2]1516 Exp_Rev Access'!$F$7:$FS$310,96,FALSE)),"",VLOOKUP($B153,'[2]1516 Exp_Rev Access'!$F$7:$FS$310,96,FALSE))</f>
        <v>0</v>
      </c>
      <c r="DN153" s="90">
        <f>IF(ISNA(VLOOKUP($B153,'[2]1516 Exp_Rev Access'!$F$7:$FS$310,97,FALSE)),"",VLOOKUP($B153,'[2]1516 Exp_Rev Access'!$F$7:$FS$310,97,FALSE))</f>
        <v>0</v>
      </c>
      <c r="DO153" s="90">
        <f>IF(ISNA(VLOOKUP($B153,'[2]1516 Exp_Rev Access'!$F$7:$FS$310,98,FALSE)),"",VLOOKUP($B153,'[2]1516 Exp_Rev Access'!$F$7:$FS$310,98,FALSE))</f>
        <v>0</v>
      </c>
      <c r="DP153" s="90">
        <f>IF(ISNA(VLOOKUP($B153,'[2]1516 Exp_Rev Access'!$F$7:$FS$310,99,FALSE)),"",VLOOKUP($B153,'[2]1516 Exp_Rev Access'!$F$7:$FS$310,99,FALSE))</f>
        <v>0</v>
      </c>
      <c r="DQ153" s="90">
        <f>IF(ISNA(VLOOKUP($B153,'[2]1516 Exp_Rev Access'!$F$7:$FS$310,100,FALSE)),"",VLOOKUP($B153,'[2]1516 Exp_Rev Access'!$F$7:$FS$310,100,FALSE))</f>
        <v>0</v>
      </c>
      <c r="DR153" s="90">
        <f>IF(ISNA(VLOOKUP($B153,'[2]1516 Exp_Rev Access'!$F$7:$FS$310,101,FALSE)),"",VLOOKUP($B153,'[2]1516 Exp_Rev Access'!$F$7:$FS$310,101,FALSE))</f>
        <v>0</v>
      </c>
      <c r="DS153" s="90">
        <f>IF(ISNA(VLOOKUP($B153,'[2]1516 Exp_Rev Access'!$F$7:$FS$310,102,FALSE)),"",VLOOKUP($B153,'[2]1516 Exp_Rev Access'!$F$7:$FS$310,102,FALSE))</f>
        <v>0</v>
      </c>
      <c r="DT153" s="90">
        <f>IF(ISNA(VLOOKUP($B153,'[2]1516 Exp_Rev Access'!$F$7:$FS$310,103,FALSE)),"",VLOOKUP($B153,'[2]1516 Exp_Rev Access'!$F$7:$FS$310,103,FALSE))</f>
        <v>0</v>
      </c>
      <c r="DU153" s="90">
        <f>IF(ISNA(VLOOKUP($B153,'[2]1516 Exp_Rev Access'!$F$7:$FS$310,104,FALSE)),"",VLOOKUP($B153,'[2]1516 Exp_Rev Access'!$F$7:$FS$310,104,FALSE))</f>
        <v>0</v>
      </c>
      <c r="DV153" s="90">
        <f>IF(ISNA(VLOOKUP($B153,'[2]1516 Exp_Rev Access'!$F$7:$FS$310,105,FALSE)),"",VLOOKUP($B153,'[2]1516 Exp_Rev Access'!$F$7:$FS$310,105,FALSE))</f>
        <v>0</v>
      </c>
      <c r="DW153" s="90">
        <f>IF(ISNA(VLOOKUP($B153,'[2]1516 Exp_Rev Access'!$F$7:$FS$310,106,FALSE)),"",VLOOKUP($B153,'[2]1516 Exp_Rev Access'!$F$7:$FS$310,106,FALSE))</f>
        <v>0</v>
      </c>
      <c r="DX153" s="90">
        <f>IF(ISNA(VLOOKUP($B153,'[2]1516 Exp_Rev Access'!$F$7:$FS$310,107,FALSE)),"",VLOOKUP($B153,'[2]1516 Exp_Rev Access'!$F$7:$FS$310,107,FALSE))</f>
        <v>0</v>
      </c>
      <c r="DY153" s="90">
        <f>IF(ISNA(VLOOKUP($B153,'[2]1516 Exp_Rev Access'!$F$7:$FS$310,108,FALSE)),"",VLOOKUP($B153,'[2]1516 Exp_Rev Access'!$F$7:$FS$310,108,FALSE))</f>
        <v>0</v>
      </c>
      <c r="DZ153" s="90">
        <f>IF(ISNA(VLOOKUP($B153,'[2]1516 Exp_Rev Access'!$F$7:$FS$310,109,FALSE)),"",VLOOKUP($B153,'[2]1516 Exp_Rev Access'!$F$7:$FS$310,109,FALSE))</f>
        <v>0</v>
      </c>
      <c r="EA153" s="90">
        <f>IF(ISNA(VLOOKUP($B153,'[2]1516 Exp_Rev Access'!$F$7:$FS$310,110,FALSE)),"",VLOOKUP($B153,'[2]1516 Exp_Rev Access'!$F$7:$FS$310,110,FALSE))</f>
        <v>0</v>
      </c>
      <c r="EB153" s="90">
        <f>IF(ISNA(VLOOKUP($B153,'[2]1516 Exp_Rev Access'!$F$7:$FS$310,111,FALSE)),"",VLOOKUP($B153,'[2]1516 Exp_Rev Access'!$F$7:$FS$310,111,FALSE))</f>
        <v>0</v>
      </c>
      <c r="EC153" s="90">
        <f>IF(ISNA(VLOOKUP($B153,'[2]1516 Exp_Rev Access'!$F$7:$FS$310,112,FALSE)),"",VLOOKUP($B153,'[2]1516 Exp_Rev Access'!$F$7:$FS$310,112,FALSE))</f>
        <v>0</v>
      </c>
      <c r="ED153" s="90">
        <f>IF(ISNA(VLOOKUP($B153,'[2]1516 Exp_Rev Access'!$F$7:$FS$310,113,FALSE)),"",VLOOKUP($B153,'[2]1516 Exp_Rev Access'!$F$7:$FS$310,113,FALSE))</f>
        <v>0</v>
      </c>
      <c r="EE153" s="90">
        <f>IF(ISNA(VLOOKUP($B153,'[2]1516 Exp_Rev Access'!$F$7:$FS$310,114,FALSE)),"",VLOOKUP($B153,'[2]1516 Exp_Rev Access'!$F$7:$FS$310,114,FALSE))</f>
        <v>0</v>
      </c>
      <c r="EF153" s="90">
        <f>IF(ISNA(VLOOKUP($B153,'[2]1516 Exp_Rev Access'!$F$7:$FS$310,115,FALSE)),"",VLOOKUP($B153,'[2]1516 Exp_Rev Access'!$F$7:$FS$310,115,FALSE))</f>
        <v>0</v>
      </c>
      <c r="EG153" s="90">
        <f>IF(ISNA(VLOOKUP($B153,'[2]1516 Exp_Rev Access'!$F$7:$FS$310,116,FALSE)),"",VLOOKUP($B153,'[2]1516 Exp_Rev Access'!$F$7:$FS$310,116,FALSE))</f>
        <v>0</v>
      </c>
      <c r="EH153" s="90">
        <f>IF(ISNA(VLOOKUP($B153,'[2]1516 Exp_Rev Access'!$F$7:$FS$310,117,FALSE)),"",VLOOKUP($B153,'[2]1516 Exp_Rev Access'!$F$7:$FS$310,117,FALSE))</f>
        <v>0</v>
      </c>
      <c r="EI153" s="90">
        <f>IF(ISNA(VLOOKUP($B153,'[2]1516 Exp_Rev Access'!$F$7:$FS$310,118,FALSE)),"",VLOOKUP($B153,'[2]1516 Exp_Rev Access'!$F$7:$FS$310,118,FALSE))</f>
        <v>0</v>
      </c>
      <c r="EJ153" s="90">
        <f>IF(ISNA(VLOOKUP($B153,'[2]1516 Exp_Rev Access'!$F$7:$FS$310,119,FALSE)),"",VLOOKUP($B153,'[2]1516 Exp_Rev Access'!$F$7:$FS$310,119,FALSE))</f>
        <v>0</v>
      </c>
      <c r="EK153" s="90">
        <f>IF(ISNA(VLOOKUP($B153,'[2]1516 Exp_Rev Access'!$F$7:$FS$310,120,FALSE)),"",VLOOKUP($B153,'[2]1516 Exp_Rev Access'!$F$7:$FS$310,120,FALSE))</f>
        <v>0</v>
      </c>
      <c r="EL153" s="90">
        <f>IF(ISNA(VLOOKUP($B153,'[2]1516 Exp_Rev Access'!$F$7:$FS$310,121,FALSE)),"",VLOOKUP($B153,'[2]1516 Exp_Rev Access'!$F$7:$FS$310,121,FALSE))</f>
        <v>0</v>
      </c>
      <c r="EM153" s="90">
        <f>IF(ISNA(VLOOKUP($B153,'[2]1516 Exp_Rev Access'!$F$7:$FS$310,122,FALSE)),"",VLOOKUP($B153,'[2]1516 Exp_Rev Access'!$F$7:$FS$310,122,FALSE))</f>
        <v>0</v>
      </c>
      <c r="EN153" s="90">
        <f>IF(ISNA(VLOOKUP($B153,'[2]1516 Exp_Rev Access'!$F$7:$FS$310,123,FALSE)),"",VLOOKUP($B153,'[2]1516 Exp_Rev Access'!$F$7:$FS$310,123,FALSE))</f>
        <v>0</v>
      </c>
      <c r="EO153" s="90">
        <f>IF(ISNA(VLOOKUP($B153,'[2]1516 Exp_Rev Access'!$F$7:$FS$310,124,FALSE)),"",VLOOKUP($B153,'[2]1516 Exp_Rev Access'!$F$7:$FS$310,124,FALSE))</f>
        <v>0</v>
      </c>
      <c r="EP153" s="90">
        <f>IF(ISNA(VLOOKUP($B153,'[2]1516 Exp_Rev Access'!$F$7:$FS$310,125,FALSE)),"",VLOOKUP($B153,'[2]1516 Exp_Rev Access'!$F$7:$FS$310,125,FALSE))</f>
        <v>0</v>
      </c>
      <c r="EQ153" s="90">
        <f>IF(ISNA(VLOOKUP($B153,'[2]1516 Exp_Rev Access'!$F$7:$FS$310,126,FALSE)),"",VLOOKUP($B153,'[2]1516 Exp_Rev Access'!$F$7:$FS$310,126,FALSE))</f>
        <v>0</v>
      </c>
      <c r="ER153" s="90">
        <f>IF(ISNA(VLOOKUP($B153,'[2]1516 Exp_Rev Access'!$F$7:$FS$310,127,FALSE)),"",VLOOKUP($B153,'[2]1516 Exp_Rev Access'!$F$7:$FS$310,127,FALSE))</f>
        <v>0</v>
      </c>
      <c r="ES153" s="90">
        <f>IF(ISNA(VLOOKUP($B153,'[2]1516 Exp_Rev Access'!$F$7:$FS$310,128,FALSE)),"",VLOOKUP($B153,'[2]1516 Exp_Rev Access'!$F$7:$FS$310,128,FALSE))</f>
        <v>0</v>
      </c>
      <c r="ET153" s="90">
        <f>IF(ISNA(VLOOKUP($B153,'[2]1516 Exp_Rev Access'!$F$7:$FS$310,129,FALSE)),"",VLOOKUP($B153,'[2]1516 Exp_Rev Access'!$F$7:$FS$310,129,FALSE))</f>
        <v>0</v>
      </c>
      <c r="EU153" s="90">
        <f>IF(ISNA(VLOOKUP($B153,'[2]1516 Exp_Rev Access'!$F$7:$FS$310,130,FALSE)),"",VLOOKUP($B153,'[2]1516 Exp_Rev Access'!$F$7:$FS$310,130,FALSE))</f>
        <v>0</v>
      </c>
      <c r="EV153" s="90">
        <f>IF(ISNA(VLOOKUP($B153,'[2]1516 Exp_Rev Access'!$F$7:$FS$310,131,FALSE)),"",VLOOKUP($B153,'[2]1516 Exp_Rev Access'!$F$7:$FS$310,131,FALSE))</f>
        <v>0</v>
      </c>
      <c r="EW153" s="90">
        <f>IF(ISNA(VLOOKUP($B153,'[2]1516 Exp_Rev Access'!$F$7:$FS$310,132,FALSE)),"",VLOOKUP($B153,'[2]1516 Exp_Rev Access'!$F$7:$FS$310,132,FALSE))</f>
        <v>0</v>
      </c>
      <c r="EX153" s="90">
        <f>IF(ISNA(VLOOKUP($B153,'[2]1516 Exp_Rev Access'!$F$7:$FS$310,133,FALSE)),"",VLOOKUP($B153,'[2]1516 Exp_Rev Access'!$F$7:$FS$310,133,FALSE))</f>
        <v>0</v>
      </c>
      <c r="EY153" s="90">
        <f>IF(ISNA(VLOOKUP($B153,'[2]1516 Exp_Rev Access'!$F$7:$FS$310,134,FALSE)),"",VLOOKUP($B153,'[2]1516 Exp_Rev Access'!$F$7:$FS$310,134,FALSE))</f>
        <v>0</v>
      </c>
      <c r="EZ153" s="90">
        <f>IF(ISNA(VLOOKUP($B153,'[2]1516 Exp_Rev Access'!$F$7:$FS$310,135,FALSE)),"",VLOOKUP($B153,'[2]1516 Exp_Rev Access'!$F$7:$FS$310,135,FALSE))</f>
        <v>0</v>
      </c>
      <c r="FA153" s="90">
        <f>IF(ISNA(VLOOKUP($B153,'[2]1516 Exp_Rev Access'!$F$7:$FS$310,136,FALSE)),"",VLOOKUP($B153,'[2]1516 Exp_Rev Access'!$F$7:$FS$310,136,FALSE))</f>
        <v>0</v>
      </c>
      <c r="FB153" s="90">
        <f>IF(ISNA(VLOOKUP($B153,'[2]1516 Exp_Rev Access'!$F$7:$FS$310,137,FALSE)),"",VLOOKUP($B153,'[2]1516 Exp_Rev Access'!$F$7:$FS$310,137,FALSE))</f>
        <v>0</v>
      </c>
      <c r="FC153" s="90">
        <f>IF(ISNA(VLOOKUP($B153,'[2]1516 Exp_Rev Access'!$F$7:$FS$310,138,FALSE)),"",VLOOKUP($B153,'[2]1516 Exp_Rev Access'!$F$7:$FS$310,138,FALSE))</f>
        <v>0</v>
      </c>
      <c r="FD153" s="90">
        <f>IF(ISNA(VLOOKUP($B153,'[2]1516 Exp_Rev Access'!$F$7:$FS$310,139,FALSE)),"",VLOOKUP($B153,'[2]1516 Exp_Rev Access'!$F$7:$FS$310,139,FALSE))</f>
        <v>0</v>
      </c>
      <c r="FE153" s="90">
        <f>IF(ISNA(VLOOKUP($B153,'[2]1516 Exp_Rev Access'!$F$7:$FS$310,140,FALSE)),"",VLOOKUP($B153,'[2]1516 Exp_Rev Access'!$F$7:$FS$310,140,FALSE))</f>
        <v>0</v>
      </c>
      <c r="FF153" s="90">
        <f>IF(ISNA(VLOOKUP($B153,'[2]1516 Exp_Rev Access'!$F$7:$FS$310,141,FALSE)),"",VLOOKUP($B153,'[2]1516 Exp_Rev Access'!$F$7:$FS$310,141,FALSE))</f>
        <v>0</v>
      </c>
      <c r="FG153" s="90">
        <f>IF(ISNA(VLOOKUP($B153,'[2]1516 Exp_Rev Access'!$F$7:$FS$310,142,FALSE)),"",VLOOKUP($B153,'[2]1516 Exp_Rev Access'!$F$7:$FS$310,142,FALSE))</f>
        <v>0</v>
      </c>
      <c r="FH153" s="90">
        <f>IF(ISNA(VLOOKUP($B153,'[2]1516 Exp_Rev Access'!$F$7:$FS$310,143,FALSE)),"",VLOOKUP($B153,'[2]1516 Exp_Rev Access'!$F$7:$FS$310,143,FALSE))</f>
        <v>0</v>
      </c>
      <c r="FI153" s="90">
        <f>IF(ISNA(VLOOKUP($B153,'[2]1516 Exp_Rev Access'!$F$7:$FS$310,144,FALSE)),"",VLOOKUP($B153,'[2]1516 Exp_Rev Access'!$F$7:$FS$310,144,FALSE))</f>
        <v>0</v>
      </c>
      <c r="FJ153" s="90">
        <f>IF(ISNA(VLOOKUP($B153,'[2]1516 Exp_Rev Access'!$F$7:$FS$310,145,FALSE)),"",VLOOKUP($B153,'[2]1516 Exp_Rev Access'!$F$7:$FS$310,145,FALSE))</f>
        <v>0</v>
      </c>
      <c r="FK153" s="90">
        <f>IF(ISNA(VLOOKUP($B153,'[2]1516 Exp_Rev Access'!$F$7:$FS$310,146,FALSE)),"",VLOOKUP($B153,'[2]1516 Exp_Rev Access'!$F$7:$FS$310,146,FALSE))</f>
        <v>0</v>
      </c>
      <c r="FL153" s="90">
        <f>IF(ISNA(VLOOKUP($B153,'[2]1516 Exp_Rev Access'!$F$7:$FS$310,1147,FALSE)),"",VLOOKUP($B153,'[2]1516 Exp_Rev Access'!$F$7:$FS$310,147,FALSE))</f>
        <v>0</v>
      </c>
      <c r="FM153" s="90">
        <f>IF(ISNA(VLOOKUP($B153,'[2]1516 Exp_Rev Access'!$F$7:$FS$310,148,FALSE)),"",VLOOKUP($B153,'[2]1516 Exp_Rev Access'!$F$7:$FS$310,148,FALSE))</f>
        <v>0</v>
      </c>
      <c r="FN153" s="90">
        <f>IF(ISNA(VLOOKUP($B153,'[2]1516 Exp_Rev Access'!$F$7:$FS$310,149,FALSE)),"",VLOOKUP($B153,'[2]1516 Exp_Rev Access'!$F$7:$FS$310,149,FALSE))</f>
        <v>0</v>
      </c>
      <c r="FO153" s="90">
        <f>IF(ISNA(VLOOKUP($B153,'[2]1516 Exp_Rev Access'!$F$7:$FS$310,150,FALSE)),"",VLOOKUP($B153,'[2]1516 Exp_Rev Access'!$F$7:$FS$310,150,FALSE))</f>
        <v>0</v>
      </c>
      <c r="FP153" s="90">
        <f>IF(ISNA(VLOOKUP($B153,'[2]1516 Exp_Rev Access'!$F$7:$FS$310,151,FALSE)),"",VLOOKUP($B153,'[2]1516 Exp_Rev Access'!$F$7:$FS$310,151,FALSE))</f>
        <v>0</v>
      </c>
      <c r="FQ153" s="90">
        <f>IF(ISNA(VLOOKUP($B153,'[2]1516 Exp_Rev Access'!$F$7:$FS$310,152,FALSE)),"",VLOOKUP($B153,'[2]1516 Exp_Rev Access'!$F$7:$FS$310,152,FALSE))</f>
        <v>0</v>
      </c>
      <c r="FR153" s="90">
        <f>IF(ISNA(VLOOKUP($B153,'[2]1516 Exp_Rev Access'!$F$7:$FS$310,153,FALSE)),"",VLOOKUP($B153,'[2]1516 Exp_Rev Access'!$F$7:$FS$310,153,FALSE))</f>
        <v>1849.9</v>
      </c>
      <c r="FS153" s="53">
        <f t="shared" si="397"/>
        <v>87537.389999999985</v>
      </c>
      <c r="FT153" s="92">
        <f t="shared" si="398"/>
        <v>4.3449426010707747E-2</v>
      </c>
      <c r="FU153" s="95">
        <f t="shared" si="399"/>
        <v>2058.2504114742533</v>
      </c>
      <c r="FV153" s="90">
        <f>IF(ISNA(VLOOKUP($B153,'[2]1516 Exp_Rev Access'!$F$7:$FS$310,154,FALSE)),"",VLOOKUP($B153,'[2]1516 Exp_Rev Access'!$F$7:$FS$310,154,FALSE))</f>
        <v>0</v>
      </c>
      <c r="FW153" s="90">
        <f>IF(ISNA(VLOOKUP($B153,'[2]1516 Exp_Rev Access'!$F$7:$FS$310,155,FALSE)),"",VLOOKUP($B153,'[2]1516 Exp_Rev Access'!$F$7:$FS$310,155,FALSE))</f>
        <v>0</v>
      </c>
      <c r="FX153" s="90">
        <f>IF(ISNA(VLOOKUP($B153,'[2]1516 Exp_Rev Access'!$F$7:$FS$310,156,FALSE)),"",VLOOKUP($B153,'[2]1516 Exp_Rev Access'!$F$7:$FS$310,156,FALSE))</f>
        <v>0</v>
      </c>
      <c r="FY153" s="90">
        <f>IF(ISNA(VLOOKUP($B153,'[2]1516 Exp_Rev Access'!$F$7:$FS$310,157,FALSE)),"",VLOOKUP($B153,'[2]1516 Exp_Rev Access'!$F$7:$FS$310,157,FALSE))</f>
        <v>0</v>
      </c>
      <c r="FZ153" s="90">
        <f>IF(ISNA(VLOOKUP($B153,'[2]1516 Exp_Rev Access'!$F$7:$FS$310,158,FALSE)),"",VLOOKUP($B153,'[2]1516 Exp_Rev Access'!$F$7:$FS$310,158,FALSE))</f>
        <v>0</v>
      </c>
      <c r="GA153" s="90">
        <f>IF(ISNA(VLOOKUP($B153,'[2]1516 Exp_Rev Access'!$F$7:$FS$310,159,FALSE)),"",VLOOKUP($B153,'[2]1516 Exp_Rev Access'!$F$7:$FS$310,159,FALSE))</f>
        <v>0</v>
      </c>
      <c r="GB153" s="90">
        <f>IF(ISNA(VLOOKUP($B153,'[2]1516 Exp_Rev Access'!$F$7:$FS$310,160,FALSE)),"",VLOOKUP($B153,'[2]1516 Exp_Rev Access'!$F$7:$FS$310,160,FALSE))</f>
        <v>0</v>
      </c>
      <c r="GC153" s="90">
        <f>IF(ISNA(VLOOKUP($B153,'[2]1516 Exp_Rev Access'!$F$7:$FS$310,161,FALSE)),"",VLOOKUP($B153,'[2]1516 Exp_Rev Access'!$F$7:$FS$310,161,FALSE))</f>
        <v>0</v>
      </c>
      <c r="GD153" s="90">
        <f>IF(ISNA(VLOOKUP($B153,'[2]1516 Exp_Rev Access'!$F$7:$FS$310,162,FALSE)),"",VLOOKUP($B153,'[2]1516 Exp_Rev Access'!$F$7:$FS$310,162,FALSE))</f>
        <v>0</v>
      </c>
      <c r="GE153" s="90">
        <f>IF(ISNA(VLOOKUP($B153,'[2]1516 Exp_Rev Access'!$F$7:$FS$310,163,FALSE)),"",VLOOKUP($B153,'[2]1516 Exp_Rev Access'!$F$7:$FS$310,163,FALSE))</f>
        <v>0</v>
      </c>
      <c r="GF153" s="90">
        <f>IF(ISNA(VLOOKUP($B153,'[2]1516 Exp_Rev Access'!$F$7:$FS$310,164,FALSE)),"",VLOOKUP($B153,'[2]1516 Exp_Rev Access'!$F$7:$FS$310,164,FALSE))</f>
        <v>0</v>
      </c>
      <c r="GG153" s="90">
        <f>IF(ISNA(VLOOKUP($B153,'[2]1516 Exp_Rev Access'!$F$7:$FS$310,165,FALSE)),"",VLOOKUP($B153,'[2]1516 Exp_Rev Access'!$F$7:$FS$310,165,FALSE))</f>
        <v>0</v>
      </c>
      <c r="GH153" s="90">
        <f>IF(ISNA(VLOOKUP($B153,'[2]1516 Exp_Rev Access'!$F$7:$FS$310,166,FALSE)),"",VLOOKUP($B153,'[2]1516 Exp_Rev Access'!$F$7:$FS$310,166,FALSE))</f>
        <v>0</v>
      </c>
      <c r="GI153" s="90">
        <f>IF(ISNA(VLOOKUP($B153,'[2]1516 Exp_Rev Access'!$F$7:$FS$310,167,FALSE)),"",VLOOKUP($B153,'[2]1516 Exp_Rev Access'!$F$7:$FS$310,167,FALSE))</f>
        <v>0</v>
      </c>
      <c r="GJ153" s="90">
        <f>IF(ISNA(VLOOKUP($B153,'[2]1516 Exp_Rev Access'!$F$7:$FS$310,168,FALSE)),"",VLOOKUP($B153,'[2]1516 Exp_Rev Access'!$F$7:$FS$310,168,FALSE))</f>
        <v>0</v>
      </c>
      <c r="GK153" s="90">
        <f>IF(ISNA(VLOOKUP($B153,'[2]1516 Exp_Rev Access'!$F$7:$FS$310,169,FALSE)),"",VLOOKUP($B153,'[2]1516 Exp_Rev Access'!$F$7:$FS$310,169,FALSE))</f>
        <v>0</v>
      </c>
      <c r="GL153" s="90">
        <f>IF(ISNA(VLOOKUP($B153,'[2]1516 Exp_Rev Access'!$F$7:$FS$310,170,FALSE)),"",VLOOKUP($B153,'[2]1516 Exp_Rev Access'!$F$7:$FS$310,170,FALSE))</f>
        <v>29552.03</v>
      </c>
      <c r="GM153" s="90">
        <f>IF(ISNA(VLOOKUP($B153,'[2]1516 Exp_Rev Access'!$F$7:$FT$310,171,FALSE)),"",VLOOKUP($B153,'[2]1516 Exp_Rev Access'!$F$7:$FT$310,171,FALSE))</f>
        <v>0</v>
      </c>
      <c r="GN153" s="90">
        <f>IF(ISNA(VLOOKUP($B153,'[2]1516 Exp_Rev Access'!$F$7:$FU$310,172,FALSE)),"",VLOOKUP($B153,'[2]1516 Exp_Rev Access'!$F$7:$FU$310,172,FALSE))</f>
        <v>0</v>
      </c>
      <c r="GO153" s="90">
        <f>IF(ISNA(VLOOKUP($B153,'[2]1516 Exp_Rev Access'!$F$7:$FV$310,173,FALSE)),"",VLOOKUP($B153,'[2]1516 Exp_Rev Access'!$F$7:$FV$310,173,FALSE))</f>
        <v>0</v>
      </c>
      <c r="GP153" s="90">
        <f>IF(ISNA(VLOOKUP($B153,'[2]1516 Exp_Rev Access'!$F$7:$GA$310,174,FALSE)),"",VLOOKUP($B153,'[2]1516 Exp_Rev Access'!$F$7:$GA$310,174,FALSE))</f>
        <v>0</v>
      </c>
      <c r="GQ153" s="90">
        <f>IF(ISNA(VLOOKUP($B153,'[2]1516 Exp_Rev Access'!$F$7:$GA$310,175,FALSE)),"",VLOOKUP($B153,'[2]1516 Exp_Rev Access'!$F$7:$GA$310,175,FALSE))</f>
        <v>0</v>
      </c>
      <c r="GR153" s="90">
        <f>IF(ISNA(VLOOKUP($B153,'[2]1516 Exp_Rev Access'!$F$7:$GA$310,176,FALSE)),"",VLOOKUP($B153,'[2]1516 Exp_Rev Access'!$F$7:$GA$310,176,FALSE))</f>
        <v>0</v>
      </c>
      <c r="GS153" s="90">
        <f>IF(ISNA(VLOOKUP($B153,'[2]1516 Exp_Rev Access'!$F$7:$GA$310,177,FALSE)),"",VLOOKUP($B153,'[2]1516 Exp_Rev Access'!$F$7:$GA$310,177,FALSE))</f>
        <v>0</v>
      </c>
      <c r="GT153" s="90">
        <f>IF(ISNA(VLOOKUP($B153,'[2]1516 Exp_Rev Access'!$F$7:$GA$310,178,FALSE)),"",VLOOKUP($B153,'[2]1516 Exp_Rev Access'!$F$7:$GA$310,178,FALSE))</f>
        <v>0</v>
      </c>
      <c r="GU153" s="53">
        <f t="shared" si="400"/>
        <v>29552.03</v>
      </c>
      <c r="GV153" s="92">
        <f t="shared" si="401"/>
        <v>1.4668231951526266E-2</v>
      </c>
      <c r="GW153" s="96">
        <f t="shared" si="402"/>
        <v>694.8513990124618</v>
      </c>
    </row>
    <row r="154" spans="1:222" x14ac:dyDescent="0.2">
      <c r="B154" s="87" t="s">
        <v>386</v>
      </c>
      <c r="C154" s="87" t="s">
        <v>387</v>
      </c>
      <c r="D154" s="88">
        <f>IF(ISNA(VLOOKUP($B154,'[2]1516 enrollment_Rev_Exp by size'!$A$6:$C$325,3,FALSE)),"",VLOOKUP($B154,'[2]1516 enrollment_Rev_Exp by size'!$A$6:$C$325,3,FALSE))</f>
        <v>19654.280000000006</v>
      </c>
      <c r="E154" s="89">
        <v>249162047.96000001</v>
      </c>
      <c r="F154" s="67">
        <f t="shared" si="380"/>
        <v>249162047.95999998</v>
      </c>
      <c r="G154" s="67">
        <f t="shared" si="381"/>
        <v>0</v>
      </c>
      <c r="H154" s="90">
        <f>IF(ISNA(VLOOKUP($B154,'[2]1516 Exp_Rev Access'!$F$7:$FS$310,2,FALSE)),"",VLOOKUP($B154,'[2]1516 Exp_Rev Access'!$F$7:$FS$310,2,FALSE))</f>
        <v>58188497.030000001</v>
      </c>
      <c r="I154" s="90">
        <f>IF(ISNA(VLOOKUP($B154,'[2]1516 Exp_Rev Access'!$F$7:$FS$310,3,FALSE)),"",VLOOKUP($B154,'[2]1516 Exp_Rev Access'!$F$7:$FS$310,3,FALSE))</f>
        <v>0</v>
      </c>
      <c r="J154" s="90">
        <f>IF(ISNA(VLOOKUP($B154,'[2]1516 Exp_Rev Access'!$F$7:$FS$310,4,FALSE)),"",VLOOKUP($B154,'[2]1516 Exp_Rev Access'!$F$7:$FS$310,4,FALSE))</f>
        <v>0</v>
      </c>
      <c r="K154" s="90">
        <f>IF(ISNA(VLOOKUP($B154,'[2]1516 Exp_Rev Access'!$F$7:$FS$310,5,FALSE)),"-",VLOOKUP($B154,'[2]1516 Exp_Rev Access'!$F$7:$FS$310,5,FALSE))</f>
        <v>0</v>
      </c>
      <c r="L154" s="90">
        <f>IF(ISNA(VLOOKUP($B154,'[2]1516 Exp_Rev Access'!$F$7:$FS$310,6,FALSE)),"",VLOOKUP($B154,'[2]1516 Exp_Rev Access'!$F$7:$FS$310,6,FALSE))</f>
        <v>0</v>
      </c>
      <c r="M154" s="90">
        <f>IF(ISNA(VLOOKUP($B154,'[2]1516 Exp_Rev Access'!$F$7:$FS$310,7,FALSE)),"",VLOOKUP($B154,'[2]1516 Exp_Rev Access'!$F$7:$FS$310,7,FALSE))</f>
        <v>0</v>
      </c>
      <c r="N154" s="53">
        <f t="shared" si="382"/>
        <v>58188497.030000001</v>
      </c>
      <c r="O154" s="91">
        <f t="shared" si="383"/>
        <v>0.23353675853291056</v>
      </c>
      <c r="P154" s="53">
        <f t="shared" si="384"/>
        <v>2960.6018144648383</v>
      </c>
      <c r="Q154" s="90">
        <f>IF(ISNA(VLOOKUP($B154,'[2]1516 Exp_Rev Access'!$F$7:$FS$310,8,FALSE)),"",VLOOKUP($B154,'[2]1516 Exp_Rev Access'!$F$7:$FS$310,8,FALSE))</f>
        <v>4456532.78</v>
      </c>
      <c r="R154" s="90">
        <f>IF(ISNA(VLOOKUP($B154,'[2]1516 Exp_Rev Access'!$F$7:$FS$310,9,FALSE)),"",VLOOKUP($B154,'[2]1516 Exp_Rev Access'!$F$7:$FS$310,9,FALSE))</f>
        <v>0</v>
      </c>
      <c r="S154" s="90">
        <f>IF(ISNA(VLOOKUP($B154,'[2]1516 Exp_Rev Access'!$F$7:$FS$310,10,FALSE)),"",VLOOKUP($B154,'[2]1516 Exp_Rev Access'!$F$7:$FS$310,10,FALSE))</f>
        <v>0</v>
      </c>
      <c r="T154" s="90">
        <f>IF(ISNA(VLOOKUP($B154,'[2]1516 Exp_Rev Access'!$F$7:$FS$310,11,FALSE)),"",VLOOKUP($B154,'[2]1516 Exp_Rev Access'!$F$7:$FS$310,11,FALSE))</f>
        <v>0</v>
      </c>
      <c r="U154" s="90">
        <f>IF(ISNA(VLOOKUP($B154,'[2]1516 Exp_Rev Access'!$F$7:$FS$310,12,FALSE)),"",VLOOKUP($B154,'[2]1516 Exp_Rev Access'!$F$7:$FS$310,12,FALSE))</f>
        <v>0</v>
      </c>
      <c r="V154" s="90">
        <f>IF(ISNA(VLOOKUP($B154,'[2]1516 Exp_Rev Access'!$F$7:$FS$310,13,FALSE)),"",VLOOKUP($B154,'[2]1516 Exp_Rev Access'!$F$7:$FS$310,13,FALSE))</f>
        <v>515338.37</v>
      </c>
      <c r="W154" s="90">
        <f>IF(ISNA(VLOOKUP($B154,'[2]1516 Exp_Rev Access'!$F$7:$FS$310,14,FALSE)),"",VLOOKUP($B154,'[2]1516 Exp_Rev Access'!$F$7:$FS$310,14,FALSE))</f>
        <v>0</v>
      </c>
      <c r="X154" s="90">
        <f>IF(ISNA(VLOOKUP($B154,'[2]1516 Exp_Rev Access'!$F$7:$FS$310,15,FALSE)),"",VLOOKUP($B154,'[2]1516 Exp_Rev Access'!$F$7:$FS$310,15,FALSE))</f>
        <v>8373355.2400000002</v>
      </c>
      <c r="Y154" s="90">
        <f>IF(ISNA(VLOOKUP($B154,'[2]1516 Exp_Rev Access'!$F$7:$FS$310,16,FALSE)),"",VLOOKUP($B154,'[2]1516 Exp_Rev Access'!$F$7:$FS$310,16,FALSE))</f>
        <v>490483.20000000001</v>
      </c>
      <c r="Z154" s="90">
        <f>IF(ISNA(VLOOKUP($B154,'[2]1516 Exp_Rev Access'!$F$7:$FS$310,17,FALSE)),"",VLOOKUP($B154,'[2]1516 Exp_Rev Access'!$F$7:$FS$310,17,FALSE))</f>
        <v>61291.839999999997</v>
      </c>
      <c r="AA154" s="90">
        <f>IF(ISNA(VLOOKUP($B154,'[2]1516 Exp_Rev Access'!$F$7:$FS$310,18,FALSE)),"",VLOOKUP($B154,'[2]1516 Exp_Rev Access'!$F$7:$FS$310,18,FALSE))</f>
        <v>0</v>
      </c>
      <c r="AB154" s="90">
        <f>IF(ISNA(VLOOKUP($B154,'[2]1516 Exp_Rev Access'!$F$7:$FS$310,19,FALSE)),"",VLOOKUP($B154,'[2]1516 Exp_Rev Access'!$F$7:$FS$310,19,FALSE))</f>
        <v>0</v>
      </c>
      <c r="AC154" s="90">
        <f>IF(ISNA(VLOOKUP($B154,'[2]1516 Exp_Rev Access'!$F$7:$FS$310,20,FALSE)),"",VLOOKUP($B154,'[2]1516 Exp_Rev Access'!$F$7:$FS$310,20,FALSE))</f>
        <v>744639.94</v>
      </c>
      <c r="AD154" s="90">
        <f>IF(ISNA(VLOOKUP($B154,'[2]1516 Exp_Rev Access'!$F$7:$FS$310,21,FALSE)),"",VLOOKUP($B154,'[2]1516 Exp_Rev Access'!$F$7:$FS$310,21,FALSE))</f>
        <v>3637093.74</v>
      </c>
      <c r="AE154" s="90">
        <f>IF(ISNA(VLOOKUP($B154,'[2]1516 Exp_Rev Access'!$F$7:$FS$310,22,FALSE)),"",VLOOKUP($B154,'[2]1516 Exp_Rev Access'!$F$7:$FS$310,22,FALSE))</f>
        <v>187352.53</v>
      </c>
      <c r="AF154" s="90">
        <f>IF(ISNA(VLOOKUP($B154,'[2]1516 Exp_Rev Access'!$F$7:$FS$310,23,FALSE)),"",VLOOKUP($B154,'[2]1516 Exp_Rev Access'!$F$7:$FS$310,23,FALSE))</f>
        <v>0</v>
      </c>
      <c r="AG154" s="90">
        <f>IF(ISNA(VLOOKUP($B154,'[2]1516 Exp_Rev Access'!$F$7:$FS$310,24,FALSE)),"",VLOOKUP($B154,'[2]1516 Exp_Rev Access'!$F$7:$FS$310,24,FALSE))</f>
        <v>3031908.76</v>
      </c>
      <c r="AH154" s="90">
        <f>IF(ISNA(VLOOKUP($B154,'[2]1516 Exp_Rev Access'!$F$7:$FS$310,25,FALSE)),"",VLOOKUP($B154,'[2]1516 Exp_Rev Access'!$F$7:$FS$310,25,FALSE))</f>
        <v>88201.49</v>
      </c>
      <c r="AI154" s="90">
        <f>IF(ISNA(VLOOKUP($B154,'[2]1516 Exp_Rev Access'!$F$7:$FS$310,26,FALSE)),"",VLOOKUP($B154,'[2]1516 Exp_Rev Access'!$F$7:$FS$310,26,FALSE))</f>
        <v>1805057.7</v>
      </c>
      <c r="AJ154" s="90">
        <f>IF(ISNA(VLOOKUP($B154,'[2]1516 Exp_Rev Access'!$F$7:$FS$310,27,FALSE)),"",VLOOKUP($B154,'[2]1516 Exp_Rev Access'!$F$7:$FS$310,27,FALSE))</f>
        <v>98974.86</v>
      </c>
      <c r="AK154" s="90">
        <f>IF(ISNA(VLOOKUP($B154,'[2]1516 Exp_Rev Access'!$F$7:$FS$310,28,FALSE)),"",VLOOKUP($B154,'[2]1516 Exp_Rev Access'!$F$7:$FS$310,28,FALSE))</f>
        <v>186608.39</v>
      </c>
      <c r="AL154" s="90">
        <f>IF(ISNA(VLOOKUP($B154,'[2]1516 Exp_Rev Access'!$F$7:$FS$310,29,FALSE)),"",VLOOKUP($B154,'[2]1516 Exp_Rev Access'!$F$7:$FS$310,29,FALSE))</f>
        <v>157453.98000000001</v>
      </c>
      <c r="AM154" s="53">
        <f t="shared" si="385"/>
        <v>23834292.819999997</v>
      </c>
      <c r="AN154" s="92">
        <f t="shared" si="386"/>
        <v>9.565779786745976E-2</v>
      </c>
      <c r="AO154" s="68">
        <f t="shared" si="387"/>
        <v>1212.6769751931888</v>
      </c>
      <c r="AP154" s="90">
        <f>IF(ISNA(VLOOKUP($B154,'[2]1516 Exp_Rev Access'!$F$7:$FS$310,30,FALSE)),"",VLOOKUP($B154,'[2]1516 Exp_Rev Access'!$F$7:$FS$310,30,FALSE))</f>
        <v>115433526.67</v>
      </c>
      <c r="AQ154" s="90">
        <f>IF(ISNA(VLOOKUP($B154,'[2]1516 Exp_Rev Access'!$F$7:$FS$310,31,FALSE)),"",VLOOKUP($B154,'[2]1516 Exp_Rev Access'!$F$7:$FS$310,31,FALSE))</f>
        <v>2847589.44</v>
      </c>
      <c r="AR154" s="90">
        <f>IF(ISNA(VLOOKUP($B154,'[2]1516 Exp_Rev Access'!$F$7:$FS$310,32,FALSE)),"",VLOOKUP($B154,'[2]1516 Exp_Rev Access'!$F$7:$FS$310,32,FALSE))</f>
        <v>0</v>
      </c>
      <c r="AS154" s="90">
        <f>IF(ISNA(VLOOKUP($B154,'[2]1516 Exp_Rev Access'!$F$7:$FS$310,33,FALSE)),"",VLOOKUP($B154,'[2]1516 Exp_Rev Access'!$F$7:$FS$310,33,FALSE))</f>
        <v>0</v>
      </c>
      <c r="AT154" s="90">
        <f>IF(ISNA(VLOOKUP($B154,'[2]1516 Exp_Rev Access'!$F$7:$FS$310,34,FALSE)),"",VLOOKUP($B154,'[2]1516 Exp_Rev Access'!$F$7:$FS$310,34,FALSE))</f>
        <v>0</v>
      </c>
      <c r="AU154" s="53">
        <f t="shared" si="388"/>
        <v>118281116.11</v>
      </c>
      <c r="AV154" s="93">
        <f t="shared" si="389"/>
        <v>0.47471562012922858</v>
      </c>
      <c r="AW154" s="53">
        <f t="shared" si="390"/>
        <v>6018.0844126571901</v>
      </c>
      <c r="AX154" s="90">
        <f>IF(ISNA(VLOOKUP($B154,'[2]1516 Exp_Rev Access'!$F$7:$FS$310,35,FALSE)),"",VLOOKUP($B154,'[2]1516 Exp_Rev Access'!$F$7:$FS$310,35,FALSE))</f>
        <v>0</v>
      </c>
      <c r="AY154" s="90">
        <f>IF(ISNA(VLOOKUP($B154,'[2]1516 Exp_Rev Access'!$F$7:$FS$310,36,FALSE)),"",VLOOKUP($B154,'[2]1516 Exp_Rev Access'!$F$7:$FS$310,36,FALSE))</f>
        <v>11724837.82</v>
      </c>
      <c r="AZ154" s="90">
        <f>IF(ISNA(VLOOKUP($B154,'[2]1516 Exp_Rev Access'!$F$7:$FS$310,37,FALSE)),"",VLOOKUP($B154,'[2]1516 Exp_Rev Access'!$F$7:$FS$310,37,FALSE))</f>
        <v>978490.42</v>
      </c>
      <c r="BA154" s="90">
        <f>IF(ISNA(VLOOKUP($B154,'[2]1516 Exp_Rev Access'!$F$7:$FS$310,38,FALSE)),"",VLOOKUP($B154,'[2]1516 Exp_Rev Access'!$F$7:$FS$310,38,FALSE))</f>
        <v>0</v>
      </c>
      <c r="BB154" s="90">
        <f>IF(ISNA(VLOOKUP($B154,'[2]1516 Exp_Rev Access'!$F$7:$FS$310,39,FALSE)),"",VLOOKUP($B154,'[2]1516 Exp_Rev Access'!$F$7:$FS$310,39,FALSE))</f>
        <v>0</v>
      </c>
      <c r="BC154" s="90">
        <f>IF(ISNA(VLOOKUP($B154,'[2]1516 Exp_Rev Access'!$F$7:$FS$310,40,FALSE)),"",VLOOKUP($B154,'[2]1516 Exp_Rev Access'!$F$7:$FS$310,40,FALSE))</f>
        <v>1705467.22</v>
      </c>
      <c r="BD154" s="90">
        <f>IF(ISNA(VLOOKUP($B154,'[2]1516 Exp_Rev Access'!$F$7:$FS$310,41,FALSE)),"",VLOOKUP($B154,'[2]1516 Exp_Rev Access'!$F$7:$FS$310,41,FALSE))</f>
        <v>0</v>
      </c>
      <c r="BE154" s="90">
        <f>IF(ISNA(VLOOKUP($B154,'[2]1516 Exp_Rev Access'!$F$7:$FS$310,42,FALSE)),"",VLOOKUP($B154,'[2]1516 Exp_Rev Access'!$F$7:$FS$310,42,FALSE))</f>
        <v>2414266.56</v>
      </c>
      <c r="BF154" s="90">
        <f>IF(ISNA(VLOOKUP($B154,'[2]1516 Exp_Rev Access'!$F$7:$FS$310,43,FALSE)),"",VLOOKUP($B154,'[2]1516 Exp_Rev Access'!$F$7:$FS$310,43,FALSE))</f>
        <v>0</v>
      </c>
      <c r="BG154" s="90">
        <f>IF(ISNA(VLOOKUP($B154,'[2]1516 Exp_Rev Access'!$F$7:$FS$310,44,FALSE)),"",VLOOKUP($B154,'[2]1516 Exp_Rev Access'!$F$7:$FS$310,44,FALSE))</f>
        <v>2760595.41</v>
      </c>
      <c r="BH154" s="90">
        <f>IF(ISNA(VLOOKUP($B154,'[2]1516 Exp_Rev Access'!$F$7:$FS$310,45,FALSE)),"",VLOOKUP($B154,'[2]1516 Exp_Rev Access'!$F$7:$FS$310,45,FALSE))</f>
        <v>186598.5</v>
      </c>
      <c r="BI154" s="90">
        <f>IF(ISNA(VLOOKUP($B154,'[2]1516 Exp_Rev Access'!$F$7:$FS$310,46,FALSE)),"",VLOOKUP($B154,'[2]1516 Exp_Rev Access'!$F$7:$FS$310,46,FALSE))</f>
        <v>0</v>
      </c>
      <c r="BJ154" s="90">
        <f>IF(ISNA(VLOOKUP($B154,'[2]1516 Exp_Rev Access'!$F$7:$FS$310,47,FALSE)),"",VLOOKUP($B154,'[2]1516 Exp_Rev Access'!$F$7:$FS$310,47,FALSE))</f>
        <v>48653.54</v>
      </c>
      <c r="BK154" s="90">
        <f>IF(ISNA(VLOOKUP($B154,'[2]1516 Exp_Rev Access'!$F$7:$FS$310,48,FALSE)),"",VLOOKUP($B154,'[2]1516 Exp_Rev Access'!$F$7:$FS$310,48,FALSE))</f>
        <v>6160675.8499999996</v>
      </c>
      <c r="BL154" s="90">
        <f>IF(ISNA(VLOOKUP($B154,'[2]1516 Exp_Rev Access'!$F$7:$FS$310,49,FALSE)),"",VLOOKUP($B154,'[2]1516 Exp_Rev Access'!$F$7:$FS$310,49,FALSE))</f>
        <v>448071.97</v>
      </c>
      <c r="BM154" s="90">
        <f>IF(ISNA(VLOOKUP($B154,'[2]1516 Exp_Rev Access'!$F$7:$FS$310,50,FALSE)),"",VLOOKUP($B154,'[2]1516 Exp_Rev Access'!$F$7:$FS$310,50,FALSE))</f>
        <v>0</v>
      </c>
      <c r="BN154" s="90">
        <f>IF(ISNA(VLOOKUP($B154,'[2]1516 Exp_Rev Access'!$F$7:$FS$310,51,FALSE)),"",VLOOKUP($B154,'[2]1516 Exp_Rev Access'!$F$7:$FS$310,51,FALSE))</f>
        <v>0</v>
      </c>
      <c r="BO154" s="90">
        <f>IF(ISNA(VLOOKUP($B154,'[2]1516 Exp_Rev Access'!$F$7:$FS$310,52,FALSE)),"",VLOOKUP($B154,'[2]1516 Exp_Rev Access'!$F$7:$FS$310,52,FALSE))</f>
        <v>0</v>
      </c>
      <c r="BP154" s="90">
        <f>IF(ISNA(VLOOKUP($B154,'[2]1516 Exp_Rev Access'!$F$7:$FS$310,53,FALSE)),"",VLOOKUP($B154,'[2]1516 Exp_Rev Access'!$F$7:$FS$310,53,FALSE))</f>
        <v>0</v>
      </c>
      <c r="BQ154" s="90">
        <f>IF(ISNA(VLOOKUP($B154,'[2]1516 Exp_Rev Access'!$F$7:$FS$310,54,FALSE)),"",VLOOKUP($B154,'[2]1516 Exp_Rev Access'!$F$7:$FS$310,54,FALSE))</f>
        <v>0</v>
      </c>
      <c r="BR154" s="90">
        <f>IF(ISNA(VLOOKUP($B154,'[2]1516 Exp_Rev Access'!$F$7:$FS$310,55,FALSE)),"",VLOOKUP($B154,'[2]1516 Exp_Rev Access'!$F$7:$FS$310,55,FALSE))</f>
        <v>0</v>
      </c>
      <c r="BS154" s="90">
        <f>IF(ISNA(VLOOKUP($B154,'[2]1516 Exp_Rev Access'!$F$7:$FS$310,56,FALSE)),"",VLOOKUP($B154,'[2]1516 Exp_Rev Access'!$F$7:$FS$310,56,FALSE))</f>
        <v>545846.68000000005</v>
      </c>
      <c r="BT154" s="90">
        <f>IF(ISNA(VLOOKUP($B154,'[2]1516 Exp_Rev Access'!$F$7:$FS$310,57,FALSE)),"",VLOOKUP($B154,'[2]1516 Exp_Rev Access'!$F$7:$FS$310,57,FALSE))</f>
        <v>0</v>
      </c>
      <c r="BU154" s="90">
        <f>IF(ISNA(VLOOKUP($B154,'[2]1516 Exp_Rev Access'!$F$7:$FS$310,58,FALSE)),"",VLOOKUP($B154,'[2]1516 Exp_Rev Access'!$F$7:$FS$310,58,FALSE))</f>
        <v>0</v>
      </c>
      <c r="BV154" s="53">
        <f t="shared" si="391"/>
        <v>26973503.969999999</v>
      </c>
      <c r="BW154" s="92">
        <f t="shared" si="392"/>
        <v>0.10825687214743986</v>
      </c>
      <c r="BX154" s="68">
        <f t="shared" si="393"/>
        <v>1372.3984786010981</v>
      </c>
      <c r="BY154" s="90">
        <f>IF(ISNA(VLOOKUP($B154,'[2]1516 Exp_Rev Access'!$F$7:$FS$310,59,FALSE)),"",VLOOKUP($B154,'[2]1516 Exp_Rev Access'!$F$7:$FS$310,59,FALSE))</f>
        <v>0</v>
      </c>
      <c r="BZ154" s="90">
        <f>IF(ISNA(VLOOKUP($B154,'[2]1516 Exp_Rev Access'!$F$7:$FS$310,60,FALSE)),"",VLOOKUP($B154,'[2]1516 Exp_Rev Access'!$F$7:$FS$310,60,FALSE))</f>
        <v>0</v>
      </c>
      <c r="CA154" s="90">
        <f>IF(ISNA(VLOOKUP($B154,'[2]1516 Exp_Rev Access'!$F$7:$FS$310,61,FALSE)),"",VLOOKUP($B154,'[2]1516 Exp_Rev Access'!$F$7:$FS$310,61,FALSE))</f>
        <v>0</v>
      </c>
      <c r="CB154" s="90">
        <f>IF(ISNA(VLOOKUP($B154,'[2]1516 Exp_Rev Access'!$F$7:$FS$310,62,FALSE)),"",VLOOKUP($B154,'[2]1516 Exp_Rev Access'!$F$7:$FS$310,62,FALSE))</f>
        <v>0</v>
      </c>
      <c r="CC154" s="90">
        <f>IF(ISNA(VLOOKUP($B154,'[2]1516 Exp_Rev Access'!$F$7:$FS$310,63,FALSE)),"",VLOOKUP($B154,'[2]1516 Exp_Rev Access'!$F$7:$FS$310,63,FALSE))</f>
        <v>8127</v>
      </c>
      <c r="CD154" s="90">
        <f>IF(ISNA(VLOOKUP($B154,'[2]1516 Exp_Rev Access'!$F$7:$FS$310,64,FALSE)),"",VLOOKUP($B154,'[2]1516 Exp_Rev Access'!$F$7:$FS$310,64,FALSE))</f>
        <v>0</v>
      </c>
      <c r="CE154" s="53">
        <f t="shared" si="394"/>
        <v>8127</v>
      </c>
      <c r="CF154" s="92">
        <f t="shared" si="395"/>
        <v>3.2617327022872652E-5</v>
      </c>
      <c r="CG154" s="94">
        <f t="shared" si="396"/>
        <v>0.41349772161585147</v>
      </c>
      <c r="CH154" s="90">
        <f>IF(ISNA(VLOOKUP($B154,'[2]1516 Exp_Rev Access'!$F$7:$FS$310,65,FALSE)),"",VLOOKUP($B154,'[2]1516 Exp_Rev Access'!$F$7:$FS$310,65,FALSE))</f>
        <v>0</v>
      </c>
      <c r="CI154" s="90">
        <f>IF(ISNA(VLOOKUP($B154,'[2]1516 Exp_Rev Access'!$F$7:$FS$310,66,FALSE)),"",VLOOKUP($B154,'[2]1516 Exp_Rev Access'!$F$7:$FS$310,66,FALSE))</f>
        <v>0</v>
      </c>
      <c r="CJ154" s="90">
        <f>IF(ISNA(VLOOKUP($B154,'[2]1516 Exp_Rev Access'!$F$7:$FS$310,67,FALSE)),"",VLOOKUP($B154,'[2]1516 Exp_Rev Access'!$F$7:$FS$310,67,FALSE))</f>
        <v>0</v>
      </c>
      <c r="CK154" s="90">
        <f>IF(ISNA(VLOOKUP($B154,'[2]1516 Exp_Rev Access'!$F$7:$FS$310,68,FALSE)),"",VLOOKUP($B154,'[2]1516 Exp_Rev Access'!$F$7:$FS$310,68,FALSE))</f>
        <v>0</v>
      </c>
      <c r="CL154" s="90">
        <f>IF(ISNA(VLOOKUP($B154,'[2]1516 Exp_Rev Access'!$F$7:$FS$310,69,FALSE)),"",VLOOKUP($B154,'[2]1516 Exp_Rev Access'!$F$7:$FS$310,69,FALSE))</f>
        <v>0</v>
      </c>
      <c r="CM154" s="90">
        <f>IF(ISNA(VLOOKUP($B154,'[2]1516 Exp_Rev Access'!$F$7:$FS$310,70,FALSE)),"",VLOOKUP($B154,'[2]1516 Exp_Rev Access'!$F$7:$FS$310,70,FALSE))</f>
        <v>0</v>
      </c>
      <c r="CN154" s="90">
        <f>IF(ISNA(VLOOKUP($B154,'[2]1516 Exp_Rev Access'!$F$7:$FS$310,71,FALSE)),"",VLOOKUP($B154,'[2]1516 Exp_Rev Access'!$F$7:$FS$310,71,FALSE))</f>
        <v>0</v>
      </c>
      <c r="CO154" s="90">
        <f>IF(ISNA(VLOOKUP($B154,'[2]1516 Exp_Rev Access'!$F$7:$FS$310,72,FALSE)),"",VLOOKUP($B154,'[2]1516 Exp_Rev Access'!$F$7:$FS$310,72,FALSE))</f>
        <v>0</v>
      </c>
      <c r="CP154" s="90">
        <f>IF(ISNA(VLOOKUP($B154,'[2]1516 Exp_Rev Access'!$F$7:$FS$310,73,FALSE)),"",VLOOKUP($B154,'[2]1516 Exp_Rev Access'!$F$7:$FS$310,73,FALSE))</f>
        <v>0</v>
      </c>
      <c r="CQ154" s="90">
        <f>IF(ISNA(VLOOKUP($B154,'[2]1516 Exp_Rev Access'!$F$7:$FS$310,74,FALSE)),"",VLOOKUP($B154,'[2]1516 Exp_Rev Access'!$F$7:$FS$310,74,FALSE))</f>
        <v>4236728.7300000004</v>
      </c>
      <c r="CR154" s="90">
        <f>IF(ISNA(VLOOKUP($B154,'[2]1516 Exp_Rev Access'!$F$7:$FS$310,75,FALSE)),"",VLOOKUP($B154,'[2]1516 Exp_Rev Access'!$F$7:$FS$310,75,FALSE))</f>
        <v>0</v>
      </c>
      <c r="CS154" s="90">
        <f>IF(ISNA(VLOOKUP($B154,'[2]1516 Exp_Rev Access'!$F$7:$FS$310,76,FALSE)),"",VLOOKUP($B154,'[2]1516 Exp_Rev Access'!$F$7:$FS$310,76,FALSE))</f>
        <v>74232</v>
      </c>
      <c r="CT154" s="90">
        <f>IF(ISNA(VLOOKUP($B154,'[2]1516 Exp_Rev Access'!$F$7:$FS$310,77,FALSE)),"",VLOOKUP($B154,'[2]1516 Exp_Rev Access'!$F$7:$FS$310,77,FALSE))</f>
        <v>0</v>
      </c>
      <c r="CU154" s="90">
        <f>IF(ISNA(VLOOKUP($B154,'[2]1516 Exp_Rev Access'!$F$7:$FS$310,78,FALSE)),"",VLOOKUP($B154,'[2]1516 Exp_Rev Access'!$F$7:$FS$310,78,FALSE))</f>
        <v>1642162.99</v>
      </c>
      <c r="CV154" s="90">
        <f>IF(ISNA(VLOOKUP($B154,'[2]1516 Exp_Rev Access'!$F$7:$FS$310,79,FALSE)),"",VLOOKUP($B154,'[2]1516 Exp_Rev Access'!$F$7:$FS$310,79,FALSE))</f>
        <v>444077.12</v>
      </c>
      <c r="CW154" s="90">
        <f>IF(ISNA(VLOOKUP($B154,'[2]1516 Exp_Rev Access'!$F$7:$FS$310,80,FALSE)),"",VLOOKUP($B154,'[2]1516 Exp_Rev Access'!$F$7:$FS$310,80,FALSE))</f>
        <v>0</v>
      </c>
      <c r="CX154" s="90">
        <f>IF(ISNA(VLOOKUP($B154,'[2]1516 Exp_Rev Access'!$F$7:$FS$310,81,FALSE)),"",VLOOKUP($B154,'[2]1516 Exp_Rev Access'!$F$7:$FS$310,81,FALSE))</f>
        <v>0</v>
      </c>
      <c r="CY154" s="90">
        <f>IF(ISNA(VLOOKUP($B154,'[2]1516 Exp_Rev Access'!$F$7:$FS$310,82,FALSE)),"",VLOOKUP($B154,'[2]1516 Exp_Rev Access'!$F$7:$FS$310,82,FALSE))</f>
        <v>0</v>
      </c>
      <c r="CZ154" s="90">
        <f>IF(ISNA(VLOOKUP($B154,'[2]1516 Exp_Rev Access'!$F$7:$FS$310,83,FALSE)),"",VLOOKUP($B154,'[2]1516 Exp_Rev Access'!$F$7:$FS$310,83,FALSE))</f>
        <v>0</v>
      </c>
      <c r="DA154" s="90">
        <f>IF(ISNA(VLOOKUP($B154,'[2]1516 Exp_Rev Access'!$F$7:$FS$310,84,FALSE)),"",VLOOKUP($B154,'[2]1516 Exp_Rev Access'!$F$7:$FS$310,84,FALSE))</f>
        <v>0</v>
      </c>
      <c r="DB154" s="90">
        <f>IF(ISNA(VLOOKUP($B154,'[2]1516 Exp_Rev Access'!$F$7:$FS$310,85,FALSE)),"",VLOOKUP($B154,'[2]1516 Exp_Rev Access'!$F$7:$FS$310,85,FALSE))</f>
        <v>299230.93</v>
      </c>
      <c r="DC154" s="90">
        <f>IF(ISNA(VLOOKUP($B154,'[2]1516 Exp_Rev Access'!$F$7:$FS$310,86,FALSE)),"",VLOOKUP($B154,'[2]1516 Exp_Rev Access'!$F$7:$FS$310,86,FALSE))</f>
        <v>0</v>
      </c>
      <c r="DD154" s="90">
        <f>IF(ISNA(VLOOKUP($B154,'[2]1516 Exp_Rev Access'!$F$7:$FS$310,87,FALSE)),"",VLOOKUP($B154,'[2]1516 Exp_Rev Access'!$F$7:$FS$310,87,FALSE))</f>
        <v>0</v>
      </c>
      <c r="DE154" s="90">
        <f>IF(ISNA(VLOOKUP($B154,'[2]1516 Exp_Rev Access'!$F$7:$FS$310,88,FALSE)),"",VLOOKUP($B154,'[2]1516 Exp_Rev Access'!$F$7:$FS$310,88,FALSE))</f>
        <v>0</v>
      </c>
      <c r="DF154" s="90">
        <f>IF(ISNA(VLOOKUP($B154,'[2]1516 Exp_Rev Access'!$F$7:$FS$310,89,FALSE)),"",VLOOKUP($B154,'[2]1516 Exp_Rev Access'!$F$7:$FS$310,89,FALSE))</f>
        <v>0</v>
      </c>
      <c r="DG154" s="90">
        <f>IF(ISNA(VLOOKUP($B154,'[2]1516 Exp_Rev Access'!$F$7:$FS$310,90,FALSE)),"",VLOOKUP($B154,'[2]1516 Exp_Rev Access'!$F$7:$FS$310,90,FALSE))</f>
        <v>29479.95</v>
      </c>
      <c r="DH154" s="90">
        <f>IF(ISNA(VLOOKUP($B154,'[2]1516 Exp_Rev Access'!$F$7:$FS$310,91,FALSE)),"",VLOOKUP($B154,'[2]1516 Exp_Rev Access'!$F$7:$FS$310,91,FALSE))</f>
        <v>24802.2</v>
      </c>
      <c r="DI154" s="90">
        <f>IF(ISNA(VLOOKUP($B154,'[2]1516 Exp_Rev Access'!$F$7:$FS$310,92,FALSE)),"",VLOOKUP($B154,'[2]1516 Exp_Rev Access'!$F$7:$FS$310,92,FALSE))</f>
        <v>1996651.73</v>
      </c>
      <c r="DJ154" s="90">
        <f>IF(ISNA(VLOOKUP($B154,'[2]1516 Exp_Rev Access'!$F$7:$FS$310,93,FALSE)),"",VLOOKUP($B154,'[2]1516 Exp_Rev Access'!$F$7:$FS$310,93,FALSE))</f>
        <v>0</v>
      </c>
      <c r="DK154" s="90">
        <f>IF(ISNA(VLOOKUP($B154,'[2]1516 Exp_Rev Access'!$F$7:$FS$310,94,FALSE)),"",VLOOKUP($B154,'[2]1516 Exp_Rev Access'!$F$7:$FS$310,94,FALSE))</f>
        <v>0</v>
      </c>
      <c r="DL154" s="90">
        <f>IF(ISNA(VLOOKUP($B154,'[2]1516 Exp_Rev Access'!$F$7:$FS$310,95,FALSE)),"",VLOOKUP($B154,'[2]1516 Exp_Rev Access'!$F$7:$FS$310,95,FALSE))</f>
        <v>0</v>
      </c>
      <c r="DM154" s="90">
        <f>IF(ISNA(VLOOKUP($B154,'[2]1516 Exp_Rev Access'!$F$7:$FS$310,96,FALSE)),"",VLOOKUP($B154,'[2]1516 Exp_Rev Access'!$F$7:$FS$310,96,FALSE))</f>
        <v>0</v>
      </c>
      <c r="DN154" s="90">
        <f>IF(ISNA(VLOOKUP($B154,'[2]1516 Exp_Rev Access'!$F$7:$FS$310,97,FALSE)),"",VLOOKUP($B154,'[2]1516 Exp_Rev Access'!$F$7:$FS$310,97,FALSE))</f>
        <v>0</v>
      </c>
      <c r="DO154" s="90">
        <f>IF(ISNA(VLOOKUP($B154,'[2]1516 Exp_Rev Access'!$F$7:$FS$310,98,FALSE)),"",VLOOKUP($B154,'[2]1516 Exp_Rev Access'!$F$7:$FS$310,98,FALSE))</f>
        <v>0</v>
      </c>
      <c r="DP154" s="90">
        <f>IF(ISNA(VLOOKUP($B154,'[2]1516 Exp_Rev Access'!$F$7:$FS$310,99,FALSE)),"",VLOOKUP($B154,'[2]1516 Exp_Rev Access'!$F$7:$FS$310,99,FALSE))</f>
        <v>0</v>
      </c>
      <c r="DQ154" s="90">
        <f>IF(ISNA(VLOOKUP($B154,'[2]1516 Exp_Rev Access'!$F$7:$FS$310,100,FALSE)),"",VLOOKUP($B154,'[2]1516 Exp_Rev Access'!$F$7:$FS$310,100,FALSE))</f>
        <v>0</v>
      </c>
      <c r="DR154" s="90">
        <f>IF(ISNA(VLOOKUP($B154,'[2]1516 Exp_Rev Access'!$F$7:$FS$310,101,FALSE)),"",VLOOKUP($B154,'[2]1516 Exp_Rev Access'!$F$7:$FS$310,101,FALSE))</f>
        <v>0</v>
      </c>
      <c r="DS154" s="90">
        <f>IF(ISNA(VLOOKUP($B154,'[2]1516 Exp_Rev Access'!$F$7:$FS$310,102,FALSE)),"",VLOOKUP($B154,'[2]1516 Exp_Rev Access'!$F$7:$FS$310,102,FALSE))</f>
        <v>0</v>
      </c>
      <c r="DT154" s="90">
        <f>IF(ISNA(VLOOKUP($B154,'[2]1516 Exp_Rev Access'!$F$7:$FS$310,103,FALSE)),"",VLOOKUP($B154,'[2]1516 Exp_Rev Access'!$F$7:$FS$310,103,FALSE))</f>
        <v>0</v>
      </c>
      <c r="DU154" s="90">
        <f>IF(ISNA(VLOOKUP($B154,'[2]1516 Exp_Rev Access'!$F$7:$FS$310,104,FALSE)),"",VLOOKUP($B154,'[2]1516 Exp_Rev Access'!$F$7:$FS$310,104,FALSE))</f>
        <v>0</v>
      </c>
      <c r="DV154" s="90">
        <f>IF(ISNA(VLOOKUP($B154,'[2]1516 Exp_Rev Access'!$F$7:$FS$310,105,FALSE)),"",VLOOKUP($B154,'[2]1516 Exp_Rev Access'!$F$7:$FS$310,105,FALSE))</f>
        <v>0</v>
      </c>
      <c r="DW154" s="90">
        <f>IF(ISNA(VLOOKUP($B154,'[2]1516 Exp_Rev Access'!$F$7:$FS$310,106,FALSE)),"",VLOOKUP($B154,'[2]1516 Exp_Rev Access'!$F$7:$FS$310,106,FALSE))</f>
        <v>0</v>
      </c>
      <c r="DX154" s="90">
        <f>IF(ISNA(VLOOKUP($B154,'[2]1516 Exp_Rev Access'!$F$7:$FS$310,107,FALSE)),"",VLOOKUP($B154,'[2]1516 Exp_Rev Access'!$F$7:$FS$310,107,FALSE))</f>
        <v>0</v>
      </c>
      <c r="DY154" s="90">
        <f>IF(ISNA(VLOOKUP($B154,'[2]1516 Exp_Rev Access'!$F$7:$FS$310,108,FALSE)),"",VLOOKUP($B154,'[2]1516 Exp_Rev Access'!$F$7:$FS$310,108,FALSE))</f>
        <v>0</v>
      </c>
      <c r="DZ154" s="90">
        <f>IF(ISNA(VLOOKUP($B154,'[2]1516 Exp_Rev Access'!$F$7:$FS$310,109,FALSE)),"",VLOOKUP($B154,'[2]1516 Exp_Rev Access'!$F$7:$FS$310,109,FALSE))</f>
        <v>0</v>
      </c>
      <c r="EA154" s="90">
        <f>IF(ISNA(VLOOKUP($B154,'[2]1516 Exp_Rev Access'!$F$7:$FS$310,110,FALSE)),"",VLOOKUP($B154,'[2]1516 Exp_Rev Access'!$F$7:$FS$310,110,FALSE))</f>
        <v>0</v>
      </c>
      <c r="EB154" s="90">
        <f>IF(ISNA(VLOOKUP($B154,'[2]1516 Exp_Rev Access'!$F$7:$FS$310,111,FALSE)),"",VLOOKUP($B154,'[2]1516 Exp_Rev Access'!$F$7:$FS$310,111,FALSE))</f>
        <v>0</v>
      </c>
      <c r="EC154" s="90">
        <f>IF(ISNA(VLOOKUP($B154,'[2]1516 Exp_Rev Access'!$F$7:$FS$310,112,FALSE)),"",VLOOKUP($B154,'[2]1516 Exp_Rev Access'!$F$7:$FS$310,112,FALSE))</f>
        <v>0</v>
      </c>
      <c r="ED154" s="90">
        <f>IF(ISNA(VLOOKUP($B154,'[2]1516 Exp_Rev Access'!$F$7:$FS$310,113,FALSE)),"",VLOOKUP($B154,'[2]1516 Exp_Rev Access'!$F$7:$FS$310,113,FALSE))</f>
        <v>0</v>
      </c>
      <c r="EE154" s="90">
        <f>IF(ISNA(VLOOKUP($B154,'[2]1516 Exp_Rev Access'!$F$7:$FS$310,114,FALSE)),"",VLOOKUP($B154,'[2]1516 Exp_Rev Access'!$F$7:$FS$310,114,FALSE))</f>
        <v>0</v>
      </c>
      <c r="EF154" s="90">
        <f>IF(ISNA(VLOOKUP($B154,'[2]1516 Exp_Rev Access'!$F$7:$FS$310,115,FALSE)),"",VLOOKUP($B154,'[2]1516 Exp_Rev Access'!$F$7:$FS$310,115,FALSE))</f>
        <v>0</v>
      </c>
      <c r="EG154" s="90">
        <f>IF(ISNA(VLOOKUP($B154,'[2]1516 Exp_Rev Access'!$F$7:$FS$310,116,FALSE)),"",VLOOKUP($B154,'[2]1516 Exp_Rev Access'!$F$7:$FS$310,116,FALSE))</f>
        <v>0</v>
      </c>
      <c r="EH154" s="90">
        <f>IF(ISNA(VLOOKUP($B154,'[2]1516 Exp_Rev Access'!$F$7:$FS$310,117,FALSE)),"",VLOOKUP($B154,'[2]1516 Exp_Rev Access'!$F$7:$FS$310,117,FALSE))</f>
        <v>0</v>
      </c>
      <c r="EI154" s="90">
        <f>IF(ISNA(VLOOKUP($B154,'[2]1516 Exp_Rev Access'!$F$7:$FS$310,118,FALSE)),"",VLOOKUP($B154,'[2]1516 Exp_Rev Access'!$F$7:$FS$310,118,FALSE))</f>
        <v>0</v>
      </c>
      <c r="EJ154" s="90">
        <f>IF(ISNA(VLOOKUP($B154,'[2]1516 Exp_Rev Access'!$F$7:$FS$310,119,FALSE)),"",VLOOKUP($B154,'[2]1516 Exp_Rev Access'!$F$7:$FS$310,119,FALSE))</f>
        <v>0</v>
      </c>
      <c r="EK154" s="90">
        <f>IF(ISNA(VLOOKUP($B154,'[2]1516 Exp_Rev Access'!$F$7:$FS$310,120,FALSE)),"",VLOOKUP($B154,'[2]1516 Exp_Rev Access'!$F$7:$FS$310,120,FALSE))</f>
        <v>0</v>
      </c>
      <c r="EL154" s="90">
        <f>IF(ISNA(VLOOKUP($B154,'[2]1516 Exp_Rev Access'!$F$7:$FS$310,121,FALSE)),"",VLOOKUP($B154,'[2]1516 Exp_Rev Access'!$F$7:$FS$310,121,FALSE))</f>
        <v>0</v>
      </c>
      <c r="EM154" s="90">
        <f>IF(ISNA(VLOOKUP($B154,'[2]1516 Exp_Rev Access'!$F$7:$FS$310,122,FALSE)),"",VLOOKUP($B154,'[2]1516 Exp_Rev Access'!$F$7:$FS$310,122,FALSE))</f>
        <v>0</v>
      </c>
      <c r="EN154" s="90">
        <f>IF(ISNA(VLOOKUP($B154,'[2]1516 Exp_Rev Access'!$F$7:$FS$310,123,FALSE)),"",VLOOKUP($B154,'[2]1516 Exp_Rev Access'!$F$7:$FS$310,123,FALSE))</f>
        <v>0</v>
      </c>
      <c r="EO154" s="90">
        <f>IF(ISNA(VLOOKUP($B154,'[2]1516 Exp_Rev Access'!$F$7:$FS$310,124,FALSE)),"",VLOOKUP($B154,'[2]1516 Exp_Rev Access'!$F$7:$FS$310,124,FALSE))</f>
        <v>0</v>
      </c>
      <c r="EP154" s="90">
        <f>IF(ISNA(VLOOKUP($B154,'[2]1516 Exp_Rev Access'!$F$7:$FS$310,125,FALSE)),"",VLOOKUP($B154,'[2]1516 Exp_Rev Access'!$F$7:$FS$310,125,FALSE))</f>
        <v>0</v>
      </c>
      <c r="EQ154" s="90">
        <f>IF(ISNA(VLOOKUP($B154,'[2]1516 Exp_Rev Access'!$F$7:$FS$310,126,FALSE)),"",VLOOKUP($B154,'[2]1516 Exp_Rev Access'!$F$7:$FS$310,126,FALSE))</f>
        <v>0</v>
      </c>
      <c r="ER154" s="90">
        <f>IF(ISNA(VLOOKUP($B154,'[2]1516 Exp_Rev Access'!$F$7:$FS$310,127,FALSE)),"",VLOOKUP($B154,'[2]1516 Exp_Rev Access'!$F$7:$FS$310,127,FALSE))</f>
        <v>0</v>
      </c>
      <c r="ES154" s="90">
        <f>IF(ISNA(VLOOKUP($B154,'[2]1516 Exp_Rev Access'!$F$7:$FS$310,128,FALSE)),"",VLOOKUP($B154,'[2]1516 Exp_Rev Access'!$F$7:$FS$310,128,FALSE))</f>
        <v>0</v>
      </c>
      <c r="ET154" s="90">
        <f>IF(ISNA(VLOOKUP($B154,'[2]1516 Exp_Rev Access'!$F$7:$FS$310,129,FALSE)),"",VLOOKUP($B154,'[2]1516 Exp_Rev Access'!$F$7:$FS$310,129,FALSE))</f>
        <v>0</v>
      </c>
      <c r="EU154" s="90">
        <f>IF(ISNA(VLOOKUP($B154,'[2]1516 Exp_Rev Access'!$F$7:$FS$310,130,FALSE)),"",VLOOKUP($B154,'[2]1516 Exp_Rev Access'!$F$7:$FS$310,130,FALSE))</f>
        <v>0</v>
      </c>
      <c r="EV154" s="90">
        <f>IF(ISNA(VLOOKUP($B154,'[2]1516 Exp_Rev Access'!$F$7:$FS$310,131,FALSE)),"",VLOOKUP($B154,'[2]1516 Exp_Rev Access'!$F$7:$FS$310,131,FALSE))</f>
        <v>23271.47</v>
      </c>
      <c r="EW154" s="90">
        <f>IF(ISNA(VLOOKUP($B154,'[2]1516 Exp_Rev Access'!$F$7:$FS$310,132,FALSE)),"",VLOOKUP($B154,'[2]1516 Exp_Rev Access'!$F$7:$FS$310,132,FALSE))</f>
        <v>0</v>
      </c>
      <c r="EX154" s="90">
        <f>IF(ISNA(VLOOKUP($B154,'[2]1516 Exp_Rev Access'!$F$7:$FS$310,133,FALSE)),"",VLOOKUP($B154,'[2]1516 Exp_Rev Access'!$F$7:$FS$310,133,FALSE))</f>
        <v>0</v>
      </c>
      <c r="EY154" s="90">
        <f>IF(ISNA(VLOOKUP($B154,'[2]1516 Exp_Rev Access'!$F$7:$FS$310,134,FALSE)),"",VLOOKUP($B154,'[2]1516 Exp_Rev Access'!$F$7:$FS$310,134,FALSE))</f>
        <v>0</v>
      </c>
      <c r="EZ154" s="90">
        <f>IF(ISNA(VLOOKUP($B154,'[2]1516 Exp_Rev Access'!$F$7:$FS$310,135,FALSE)),"",VLOOKUP($B154,'[2]1516 Exp_Rev Access'!$F$7:$FS$310,135,FALSE))</f>
        <v>0</v>
      </c>
      <c r="FA154" s="90">
        <f>IF(ISNA(VLOOKUP($B154,'[2]1516 Exp_Rev Access'!$F$7:$FS$310,136,FALSE)),"",VLOOKUP($B154,'[2]1516 Exp_Rev Access'!$F$7:$FS$310,136,FALSE))</f>
        <v>0</v>
      </c>
      <c r="FB154" s="90">
        <f>IF(ISNA(VLOOKUP($B154,'[2]1516 Exp_Rev Access'!$F$7:$FS$310,137,FALSE)),"",VLOOKUP($B154,'[2]1516 Exp_Rev Access'!$F$7:$FS$310,137,FALSE))</f>
        <v>0</v>
      </c>
      <c r="FC154" s="90">
        <f>IF(ISNA(VLOOKUP($B154,'[2]1516 Exp_Rev Access'!$F$7:$FS$310,138,FALSE)),"",VLOOKUP($B154,'[2]1516 Exp_Rev Access'!$F$7:$FS$310,138,FALSE))</f>
        <v>0</v>
      </c>
      <c r="FD154" s="90">
        <f>IF(ISNA(VLOOKUP($B154,'[2]1516 Exp_Rev Access'!$F$7:$FS$310,139,FALSE)),"",VLOOKUP($B154,'[2]1516 Exp_Rev Access'!$F$7:$FS$310,139,FALSE))</f>
        <v>0</v>
      </c>
      <c r="FE154" s="90">
        <f>IF(ISNA(VLOOKUP($B154,'[2]1516 Exp_Rev Access'!$F$7:$FS$310,140,FALSE)),"",VLOOKUP($B154,'[2]1516 Exp_Rev Access'!$F$7:$FS$310,140,FALSE))</f>
        <v>0</v>
      </c>
      <c r="FF154" s="90">
        <f>IF(ISNA(VLOOKUP($B154,'[2]1516 Exp_Rev Access'!$F$7:$FS$310,141,FALSE)),"",VLOOKUP($B154,'[2]1516 Exp_Rev Access'!$F$7:$FS$310,141,FALSE))</f>
        <v>0</v>
      </c>
      <c r="FG154" s="90">
        <f>IF(ISNA(VLOOKUP($B154,'[2]1516 Exp_Rev Access'!$F$7:$FS$310,142,FALSE)),"",VLOOKUP($B154,'[2]1516 Exp_Rev Access'!$F$7:$FS$310,142,FALSE))</f>
        <v>994934.92</v>
      </c>
      <c r="FH154" s="90">
        <f>IF(ISNA(VLOOKUP($B154,'[2]1516 Exp_Rev Access'!$F$7:$FS$310,143,FALSE)),"",VLOOKUP($B154,'[2]1516 Exp_Rev Access'!$F$7:$FS$310,143,FALSE))</f>
        <v>0</v>
      </c>
      <c r="FI154" s="90">
        <f>IF(ISNA(VLOOKUP($B154,'[2]1516 Exp_Rev Access'!$F$7:$FS$310,144,FALSE)),"",VLOOKUP($B154,'[2]1516 Exp_Rev Access'!$F$7:$FS$310,144,FALSE))</f>
        <v>0</v>
      </c>
      <c r="FJ154" s="90">
        <f>IF(ISNA(VLOOKUP($B154,'[2]1516 Exp_Rev Access'!$F$7:$FS$310,145,FALSE)),"",VLOOKUP($B154,'[2]1516 Exp_Rev Access'!$F$7:$FS$310,145,FALSE))</f>
        <v>0</v>
      </c>
      <c r="FK154" s="90">
        <f>IF(ISNA(VLOOKUP($B154,'[2]1516 Exp_Rev Access'!$F$7:$FS$310,146,FALSE)),"",VLOOKUP($B154,'[2]1516 Exp_Rev Access'!$F$7:$FS$310,146,FALSE))</f>
        <v>0</v>
      </c>
      <c r="FL154" s="90">
        <f>IF(ISNA(VLOOKUP($B154,'[2]1516 Exp_Rev Access'!$F$7:$FS$310,1147,FALSE)),"",VLOOKUP($B154,'[2]1516 Exp_Rev Access'!$F$7:$FS$310,147,FALSE))</f>
        <v>0</v>
      </c>
      <c r="FM154" s="90">
        <f>IF(ISNA(VLOOKUP($B154,'[2]1516 Exp_Rev Access'!$F$7:$FS$310,148,FALSE)),"",VLOOKUP($B154,'[2]1516 Exp_Rev Access'!$F$7:$FS$310,148,FALSE))</f>
        <v>0</v>
      </c>
      <c r="FN154" s="90">
        <f>IF(ISNA(VLOOKUP($B154,'[2]1516 Exp_Rev Access'!$F$7:$FS$310,149,FALSE)),"",VLOOKUP($B154,'[2]1516 Exp_Rev Access'!$F$7:$FS$310,149,FALSE))</f>
        <v>0</v>
      </c>
      <c r="FO154" s="90">
        <f>IF(ISNA(VLOOKUP($B154,'[2]1516 Exp_Rev Access'!$F$7:$FS$310,150,FALSE)),"",VLOOKUP($B154,'[2]1516 Exp_Rev Access'!$F$7:$FS$310,150,FALSE))</f>
        <v>0</v>
      </c>
      <c r="FP154" s="90">
        <f>IF(ISNA(VLOOKUP($B154,'[2]1516 Exp_Rev Access'!$F$7:$FS$310,151,FALSE)),"",VLOOKUP($B154,'[2]1516 Exp_Rev Access'!$F$7:$FS$310,151,FALSE))</f>
        <v>0</v>
      </c>
      <c r="FQ154" s="90">
        <f>IF(ISNA(VLOOKUP($B154,'[2]1516 Exp_Rev Access'!$F$7:$FS$310,152,FALSE)),"",VLOOKUP($B154,'[2]1516 Exp_Rev Access'!$F$7:$FS$310,152,FALSE))</f>
        <v>0</v>
      </c>
      <c r="FR154" s="90">
        <f>IF(ISNA(VLOOKUP($B154,'[2]1516 Exp_Rev Access'!$F$7:$FS$310,153,FALSE)),"",VLOOKUP($B154,'[2]1516 Exp_Rev Access'!$F$7:$FS$310,153,FALSE))</f>
        <v>479112.5</v>
      </c>
      <c r="FS154" s="53">
        <f t="shared" si="397"/>
        <v>10244684.540000001</v>
      </c>
      <c r="FT154" s="92">
        <f t="shared" si="398"/>
        <v>4.1116552957714742E-2</v>
      </c>
      <c r="FU154" s="95">
        <f t="shared" si="399"/>
        <v>521.24445871331829</v>
      </c>
      <c r="FV154" s="90">
        <f>IF(ISNA(VLOOKUP($B154,'[2]1516 Exp_Rev Access'!$F$7:$FS$310,154,FALSE)),"",VLOOKUP($B154,'[2]1516 Exp_Rev Access'!$F$7:$FS$310,154,FALSE))</f>
        <v>1138178</v>
      </c>
      <c r="FW154" s="90">
        <f>IF(ISNA(VLOOKUP($B154,'[2]1516 Exp_Rev Access'!$F$7:$FS$310,155,FALSE)),"",VLOOKUP($B154,'[2]1516 Exp_Rev Access'!$F$7:$FS$310,155,FALSE))</f>
        <v>45674.720000000001</v>
      </c>
      <c r="FX154" s="90">
        <f>IF(ISNA(VLOOKUP($B154,'[2]1516 Exp_Rev Access'!$F$7:$FS$310,156,FALSE)),"",VLOOKUP($B154,'[2]1516 Exp_Rev Access'!$F$7:$FS$310,156,FALSE))</f>
        <v>0</v>
      </c>
      <c r="FY154" s="90">
        <f>IF(ISNA(VLOOKUP($B154,'[2]1516 Exp_Rev Access'!$F$7:$FS$310,157,FALSE)),"",VLOOKUP($B154,'[2]1516 Exp_Rev Access'!$F$7:$FS$310,157,FALSE))</f>
        <v>0</v>
      </c>
      <c r="FZ154" s="90">
        <f>IF(ISNA(VLOOKUP($B154,'[2]1516 Exp_Rev Access'!$F$7:$FS$310,158,FALSE)),"",VLOOKUP($B154,'[2]1516 Exp_Rev Access'!$F$7:$FS$310,158,FALSE))</f>
        <v>0</v>
      </c>
      <c r="GA154" s="90">
        <f>IF(ISNA(VLOOKUP($B154,'[2]1516 Exp_Rev Access'!$F$7:$FS$310,159,FALSE)),"",VLOOKUP($B154,'[2]1516 Exp_Rev Access'!$F$7:$FS$310,159,FALSE))</f>
        <v>0</v>
      </c>
      <c r="GB154" s="90">
        <f>IF(ISNA(VLOOKUP($B154,'[2]1516 Exp_Rev Access'!$F$7:$FS$310,160,FALSE)),"",VLOOKUP($B154,'[2]1516 Exp_Rev Access'!$F$7:$FS$310,160,FALSE))</f>
        <v>0</v>
      </c>
      <c r="GC154" s="90">
        <f>IF(ISNA(VLOOKUP($B154,'[2]1516 Exp_Rev Access'!$F$7:$FS$310,161,FALSE)),"",VLOOKUP($B154,'[2]1516 Exp_Rev Access'!$F$7:$FS$310,161,FALSE))</f>
        <v>0</v>
      </c>
      <c r="GD154" s="90">
        <f>IF(ISNA(VLOOKUP($B154,'[2]1516 Exp_Rev Access'!$F$7:$FS$310,162,FALSE)),"",VLOOKUP($B154,'[2]1516 Exp_Rev Access'!$F$7:$FS$310,162,FALSE))</f>
        <v>63580.76</v>
      </c>
      <c r="GE154" s="90">
        <f>IF(ISNA(VLOOKUP($B154,'[2]1516 Exp_Rev Access'!$F$7:$FS$310,163,FALSE)),"",VLOOKUP($B154,'[2]1516 Exp_Rev Access'!$F$7:$FS$310,163,FALSE))</f>
        <v>0</v>
      </c>
      <c r="GF154" s="90">
        <f>IF(ISNA(VLOOKUP($B154,'[2]1516 Exp_Rev Access'!$F$7:$FS$310,164,FALSE)),"",VLOOKUP($B154,'[2]1516 Exp_Rev Access'!$F$7:$FS$310,164,FALSE))</f>
        <v>99004.79</v>
      </c>
      <c r="GG154" s="90">
        <f>IF(ISNA(VLOOKUP($B154,'[2]1516 Exp_Rev Access'!$F$7:$FS$310,165,FALSE)),"",VLOOKUP($B154,'[2]1516 Exp_Rev Access'!$F$7:$FS$310,165,FALSE))</f>
        <v>116881.7</v>
      </c>
      <c r="GH154" s="90">
        <f>IF(ISNA(VLOOKUP($B154,'[2]1516 Exp_Rev Access'!$F$7:$FS$310,166,FALSE)),"",VLOOKUP($B154,'[2]1516 Exp_Rev Access'!$F$7:$FS$310,166,FALSE))</f>
        <v>0</v>
      </c>
      <c r="GI154" s="90">
        <f>IF(ISNA(VLOOKUP($B154,'[2]1516 Exp_Rev Access'!$F$7:$FS$310,167,FALSE)),"",VLOOKUP($B154,'[2]1516 Exp_Rev Access'!$F$7:$FS$310,167,FALSE))</f>
        <v>0</v>
      </c>
      <c r="GJ154" s="90">
        <f>IF(ISNA(VLOOKUP($B154,'[2]1516 Exp_Rev Access'!$F$7:$FS$310,168,FALSE)),"",VLOOKUP($B154,'[2]1516 Exp_Rev Access'!$F$7:$FS$310,168,FALSE))</f>
        <v>556.20000000000005</v>
      </c>
      <c r="GK154" s="90">
        <f>IF(ISNA(VLOOKUP($B154,'[2]1516 Exp_Rev Access'!$F$7:$FS$310,169,FALSE)),"",VLOOKUP($B154,'[2]1516 Exp_Rev Access'!$F$7:$FS$310,169,FALSE))</f>
        <v>19330.88</v>
      </c>
      <c r="GL154" s="90">
        <f>IF(ISNA(VLOOKUP($B154,'[2]1516 Exp_Rev Access'!$F$7:$FS$310,170,FALSE)),"",VLOOKUP($B154,'[2]1516 Exp_Rev Access'!$F$7:$FS$310,170,FALSE))</f>
        <v>5910</v>
      </c>
      <c r="GM154" s="90">
        <f>IF(ISNA(VLOOKUP($B154,'[2]1516 Exp_Rev Access'!$F$7:$FT$310,171,FALSE)),"",VLOOKUP($B154,'[2]1516 Exp_Rev Access'!$F$7:$FT$310,171,FALSE))</f>
        <v>0</v>
      </c>
      <c r="GN154" s="90">
        <f>IF(ISNA(VLOOKUP($B154,'[2]1516 Exp_Rev Access'!$F$7:$FU$310,172,FALSE)),"",VLOOKUP($B154,'[2]1516 Exp_Rev Access'!$F$7:$FU$310,172,FALSE))</f>
        <v>0</v>
      </c>
      <c r="GO154" s="90">
        <f>IF(ISNA(VLOOKUP($B154,'[2]1516 Exp_Rev Access'!$F$7:$FV$310,173,FALSE)),"",VLOOKUP($B154,'[2]1516 Exp_Rev Access'!$F$7:$FV$310,173,FALSE))</f>
        <v>0</v>
      </c>
      <c r="GP154" s="90">
        <f>IF(ISNA(VLOOKUP($B154,'[2]1516 Exp_Rev Access'!$F$7:$GA$310,174,FALSE)),"",VLOOKUP($B154,'[2]1516 Exp_Rev Access'!$F$7:$GA$310,174,FALSE))</f>
        <v>0</v>
      </c>
      <c r="GQ154" s="90">
        <f>IF(ISNA(VLOOKUP($B154,'[2]1516 Exp_Rev Access'!$F$7:$GA$310,175,FALSE)),"",VLOOKUP($B154,'[2]1516 Exp_Rev Access'!$F$7:$GA$310,175,FALSE))</f>
        <v>51685.65</v>
      </c>
      <c r="GR154" s="90">
        <f>IF(ISNA(VLOOKUP($B154,'[2]1516 Exp_Rev Access'!$F$7:$GA$310,176,FALSE)),"",VLOOKUP($B154,'[2]1516 Exp_Rev Access'!$F$7:$GA$310,176,FALSE))</f>
        <v>0</v>
      </c>
      <c r="GS154" s="90">
        <f>IF(ISNA(VLOOKUP($B154,'[2]1516 Exp_Rev Access'!$F$7:$GA$310,177,FALSE)),"",VLOOKUP($B154,'[2]1516 Exp_Rev Access'!$F$7:$GA$310,177,FALSE))</f>
        <v>0</v>
      </c>
      <c r="GT154" s="90">
        <f>IF(ISNA(VLOOKUP($B154,'[2]1516 Exp_Rev Access'!$F$7:$GA$310,178,FALSE)),"",VLOOKUP($B154,'[2]1516 Exp_Rev Access'!$F$7:$GA$310,178,FALSE))</f>
        <v>10091023.789999999</v>
      </c>
      <c r="GU154" s="53">
        <f t="shared" si="400"/>
        <v>11631826.489999998</v>
      </c>
      <c r="GV154" s="92">
        <f t="shared" si="401"/>
        <v>4.6683781038223564E-2</v>
      </c>
      <c r="GW154" s="96">
        <f t="shared" si="402"/>
        <v>591.82155184519581</v>
      </c>
    </row>
    <row r="155" spans="1:222" x14ac:dyDescent="0.2">
      <c r="B155" s="87" t="s">
        <v>388</v>
      </c>
      <c r="C155" s="87" t="s">
        <v>389</v>
      </c>
      <c r="D155" s="88">
        <f>IF(ISNA(VLOOKUP($B155,'[2]1516 enrollment_Rev_Exp by size'!$A$6:$C$325,3,FALSE)),"",VLOOKUP($B155,'[2]1516 enrollment_Rev_Exp by size'!$A$6:$C$325,3,FALSE))</f>
        <v>2981.2899999999991</v>
      </c>
      <c r="E155" s="89">
        <v>41966046.280000001</v>
      </c>
      <c r="F155" s="67">
        <f t="shared" si="380"/>
        <v>41966046.279999994</v>
      </c>
      <c r="G155" s="67">
        <f t="shared" si="381"/>
        <v>0</v>
      </c>
      <c r="H155" s="90">
        <f>IF(ISNA(VLOOKUP($B155,'[2]1516 Exp_Rev Access'!$F$7:$FS$310,2,FALSE)),"",VLOOKUP($B155,'[2]1516 Exp_Rev Access'!$F$7:$FS$310,2,FALSE))</f>
        <v>10992984.289999999</v>
      </c>
      <c r="I155" s="90">
        <f>IF(ISNA(VLOOKUP($B155,'[2]1516 Exp_Rev Access'!$F$7:$FS$310,3,FALSE)),"",VLOOKUP($B155,'[2]1516 Exp_Rev Access'!$F$7:$FS$310,3,FALSE))</f>
        <v>0</v>
      </c>
      <c r="J155" s="90">
        <f>IF(ISNA(VLOOKUP($B155,'[2]1516 Exp_Rev Access'!$F$7:$FS$310,4,FALSE)),"",VLOOKUP($B155,'[2]1516 Exp_Rev Access'!$F$7:$FS$310,4,FALSE))</f>
        <v>0</v>
      </c>
      <c r="K155" s="90">
        <f>IF(ISNA(VLOOKUP($B155,'[2]1516 Exp_Rev Access'!$F$7:$FS$310,5,FALSE)),"-",VLOOKUP($B155,'[2]1516 Exp_Rev Access'!$F$7:$FS$310,5,FALSE))</f>
        <v>0</v>
      </c>
      <c r="L155" s="90">
        <f>IF(ISNA(VLOOKUP($B155,'[2]1516 Exp_Rev Access'!$F$7:$FS$310,6,FALSE)),"",VLOOKUP($B155,'[2]1516 Exp_Rev Access'!$F$7:$FS$310,6,FALSE))</f>
        <v>0</v>
      </c>
      <c r="M155" s="90">
        <f>IF(ISNA(VLOOKUP($B155,'[2]1516 Exp_Rev Access'!$F$7:$FS$310,7,FALSE)),"",VLOOKUP($B155,'[2]1516 Exp_Rev Access'!$F$7:$FS$310,7,FALSE))</f>
        <v>0</v>
      </c>
      <c r="N155" s="53">
        <f t="shared" si="382"/>
        <v>10992984.289999999</v>
      </c>
      <c r="O155" s="91">
        <f t="shared" si="383"/>
        <v>0.26194948689362213</v>
      </c>
      <c r="P155" s="53">
        <f t="shared" si="384"/>
        <v>3687.3247117858386</v>
      </c>
      <c r="Q155" s="90">
        <f>IF(ISNA(VLOOKUP($B155,'[2]1516 Exp_Rev Access'!$F$7:$FS$310,8,FALSE)),"",VLOOKUP($B155,'[2]1516 Exp_Rev Access'!$F$7:$FS$310,8,FALSE))</f>
        <v>10020.48</v>
      </c>
      <c r="R155" s="90">
        <f>IF(ISNA(VLOOKUP($B155,'[2]1516 Exp_Rev Access'!$F$7:$FS$310,9,FALSE)),"",VLOOKUP($B155,'[2]1516 Exp_Rev Access'!$F$7:$FS$310,9,FALSE))</f>
        <v>0</v>
      </c>
      <c r="S155" s="90">
        <f>IF(ISNA(VLOOKUP($B155,'[2]1516 Exp_Rev Access'!$F$7:$FS$310,10,FALSE)),"",VLOOKUP($B155,'[2]1516 Exp_Rev Access'!$F$7:$FS$310,10,FALSE))</f>
        <v>0</v>
      </c>
      <c r="T155" s="90">
        <f>IF(ISNA(VLOOKUP($B155,'[2]1516 Exp_Rev Access'!$F$7:$FS$310,11,FALSE)),"",VLOOKUP($B155,'[2]1516 Exp_Rev Access'!$F$7:$FS$310,11,FALSE))</f>
        <v>0</v>
      </c>
      <c r="U155" s="90">
        <f>IF(ISNA(VLOOKUP($B155,'[2]1516 Exp_Rev Access'!$F$7:$FS$310,12,FALSE)),"",VLOOKUP($B155,'[2]1516 Exp_Rev Access'!$F$7:$FS$310,12,FALSE))</f>
        <v>0</v>
      </c>
      <c r="V155" s="90">
        <f>IF(ISNA(VLOOKUP($B155,'[2]1516 Exp_Rev Access'!$F$7:$FS$310,13,FALSE)),"",VLOOKUP($B155,'[2]1516 Exp_Rev Access'!$F$7:$FS$310,13,FALSE))</f>
        <v>0</v>
      </c>
      <c r="W155" s="90">
        <f>IF(ISNA(VLOOKUP($B155,'[2]1516 Exp_Rev Access'!$F$7:$FS$310,14,FALSE)),"",VLOOKUP($B155,'[2]1516 Exp_Rev Access'!$F$7:$FS$310,14,FALSE))</f>
        <v>0</v>
      </c>
      <c r="X155" s="90">
        <f>IF(ISNA(VLOOKUP($B155,'[2]1516 Exp_Rev Access'!$F$7:$FS$310,15,FALSE)),"",VLOOKUP($B155,'[2]1516 Exp_Rev Access'!$F$7:$FS$310,15,FALSE))</f>
        <v>0</v>
      </c>
      <c r="Y155" s="90">
        <f>IF(ISNA(VLOOKUP($B155,'[2]1516 Exp_Rev Access'!$F$7:$FS$310,16,FALSE)),"",VLOOKUP($B155,'[2]1516 Exp_Rev Access'!$F$7:$FS$310,16,FALSE))</f>
        <v>207416.25</v>
      </c>
      <c r="Z155" s="90">
        <f>IF(ISNA(VLOOKUP($B155,'[2]1516 Exp_Rev Access'!$F$7:$FS$310,17,FALSE)),"",VLOOKUP($B155,'[2]1516 Exp_Rev Access'!$F$7:$FS$310,17,FALSE))</f>
        <v>0</v>
      </c>
      <c r="AA155" s="90">
        <f>IF(ISNA(VLOOKUP($B155,'[2]1516 Exp_Rev Access'!$F$7:$FS$310,18,FALSE)),"",VLOOKUP($B155,'[2]1516 Exp_Rev Access'!$F$7:$FS$310,18,FALSE))</f>
        <v>0</v>
      </c>
      <c r="AB155" s="90">
        <f>IF(ISNA(VLOOKUP($B155,'[2]1516 Exp_Rev Access'!$F$7:$FS$310,19,FALSE)),"",VLOOKUP($B155,'[2]1516 Exp_Rev Access'!$F$7:$FS$310,19,FALSE))</f>
        <v>0</v>
      </c>
      <c r="AC155" s="90">
        <f>IF(ISNA(VLOOKUP($B155,'[2]1516 Exp_Rev Access'!$F$7:$FS$310,20,FALSE)),"",VLOOKUP($B155,'[2]1516 Exp_Rev Access'!$F$7:$FS$310,20,FALSE))</f>
        <v>1370.19</v>
      </c>
      <c r="AD155" s="90">
        <f>IF(ISNA(VLOOKUP($B155,'[2]1516 Exp_Rev Access'!$F$7:$FS$310,21,FALSE)),"",VLOOKUP($B155,'[2]1516 Exp_Rev Access'!$F$7:$FS$310,21,FALSE))</f>
        <v>154946.82999999999</v>
      </c>
      <c r="AE155" s="90">
        <f>IF(ISNA(VLOOKUP($B155,'[2]1516 Exp_Rev Access'!$F$7:$FS$310,22,FALSE)),"",VLOOKUP($B155,'[2]1516 Exp_Rev Access'!$F$7:$FS$310,22,FALSE))</f>
        <v>32074.58</v>
      </c>
      <c r="AF155" s="90">
        <f>IF(ISNA(VLOOKUP($B155,'[2]1516 Exp_Rev Access'!$F$7:$FS$310,23,FALSE)),"",VLOOKUP($B155,'[2]1516 Exp_Rev Access'!$F$7:$FS$310,23,FALSE))</f>
        <v>0</v>
      </c>
      <c r="AG155" s="90">
        <f>IF(ISNA(VLOOKUP($B155,'[2]1516 Exp_Rev Access'!$F$7:$FS$310,24,FALSE)),"",VLOOKUP($B155,'[2]1516 Exp_Rev Access'!$F$7:$FS$310,24,FALSE))</f>
        <v>15230</v>
      </c>
      <c r="AH155" s="90">
        <f>IF(ISNA(VLOOKUP($B155,'[2]1516 Exp_Rev Access'!$F$7:$FS$310,25,FALSE)),"",VLOOKUP($B155,'[2]1516 Exp_Rev Access'!$F$7:$FS$310,25,FALSE))</f>
        <v>4050.54</v>
      </c>
      <c r="AI155" s="90">
        <f>IF(ISNA(VLOOKUP($B155,'[2]1516 Exp_Rev Access'!$F$7:$FS$310,26,FALSE)),"",VLOOKUP($B155,'[2]1516 Exp_Rev Access'!$F$7:$FS$310,26,FALSE))</f>
        <v>152782.14000000001</v>
      </c>
      <c r="AJ155" s="90">
        <f>IF(ISNA(VLOOKUP($B155,'[2]1516 Exp_Rev Access'!$F$7:$FS$310,27,FALSE)),"",VLOOKUP($B155,'[2]1516 Exp_Rev Access'!$F$7:$FS$310,27,FALSE))</f>
        <v>23513.759999999998</v>
      </c>
      <c r="AK155" s="90">
        <f>IF(ISNA(VLOOKUP($B155,'[2]1516 Exp_Rev Access'!$F$7:$FS$310,28,FALSE)),"",VLOOKUP($B155,'[2]1516 Exp_Rev Access'!$F$7:$FS$310,28,FALSE))</f>
        <v>55975.28</v>
      </c>
      <c r="AL155" s="90">
        <f>IF(ISNA(VLOOKUP($B155,'[2]1516 Exp_Rev Access'!$F$7:$FS$310,29,FALSE)),"",VLOOKUP($B155,'[2]1516 Exp_Rev Access'!$F$7:$FS$310,29,FALSE))</f>
        <v>1065.32</v>
      </c>
      <c r="AM155" s="53">
        <f t="shared" si="385"/>
        <v>658445.37</v>
      </c>
      <c r="AN155" s="92">
        <f t="shared" si="386"/>
        <v>1.5689954817444861E-2</v>
      </c>
      <c r="AO155" s="68">
        <f t="shared" si="387"/>
        <v>220.85921530612595</v>
      </c>
      <c r="AP155" s="90">
        <f>IF(ISNA(VLOOKUP($B155,'[2]1516 Exp_Rev Access'!$F$7:$FS$310,30,FALSE)),"",VLOOKUP($B155,'[2]1516 Exp_Rev Access'!$F$7:$FS$310,30,FALSE))</f>
        <v>17983903.949999999</v>
      </c>
      <c r="AQ155" s="90">
        <f>IF(ISNA(VLOOKUP($B155,'[2]1516 Exp_Rev Access'!$F$7:$FS$310,31,FALSE)),"",VLOOKUP($B155,'[2]1516 Exp_Rev Access'!$F$7:$FS$310,31,FALSE))</f>
        <v>407974.81</v>
      </c>
      <c r="AR155" s="90">
        <f>IF(ISNA(VLOOKUP($B155,'[2]1516 Exp_Rev Access'!$F$7:$FS$310,32,FALSE)),"",VLOOKUP($B155,'[2]1516 Exp_Rev Access'!$F$7:$FS$310,32,FALSE))</f>
        <v>0</v>
      </c>
      <c r="AS155" s="90">
        <f>IF(ISNA(VLOOKUP($B155,'[2]1516 Exp_Rev Access'!$F$7:$FS$310,33,FALSE)),"",VLOOKUP($B155,'[2]1516 Exp_Rev Access'!$F$7:$FS$310,33,FALSE))</f>
        <v>0</v>
      </c>
      <c r="AT155" s="90">
        <f>IF(ISNA(VLOOKUP($B155,'[2]1516 Exp_Rev Access'!$F$7:$FS$310,34,FALSE)),"",VLOOKUP($B155,'[2]1516 Exp_Rev Access'!$F$7:$FS$310,34,FALSE))</f>
        <v>0</v>
      </c>
      <c r="AU155" s="53">
        <f t="shared" si="388"/>
        <v>18391878.759999998</v>
      </c>
      <c r="AV155" s="93">
        <f t="shared" si="389"/>
        <v>0.4382561711267311</v>
      </c>
      <c r="AW155" s="53">
        <f t="shared" si="390"/>
        <v>6169.1008791496315</v>
      </c>
      <c r="AX155" s="90">
        <f>IF(ISNA(VLOOKUP($B155,'[2]1516 Exp_Rev Access'!$F$7:$FS$310,35,FALSE)),"",VLOOKUP($B155,'[2]1516 Exp_Rev Access'!$F$7:$FS$310,35,FALSE))</f>
        <v>370</v>
      </c>
      <c r="AY155" s="90">
        <f>IF(ISNA(VLOOKUP($B155,'[2]1516 Exp_Rev Access'!$F$7:$FS$310,36,FALSE)),"",VLOOKUP($B155,'[2]1516 Exp_Rev Access'!$F$7:$FS$310,36,FALSE))</f>
        <v>1703453.84</v>
      </c>
      <c r="AZ155" s="90">
        <f>IF(ISNA(VLOOKUP($B155,'[2]1516 Exp_Rev Access'!$F$7:$FS$310,37,FALSE)),"",VLOOKUP($B155,'[2]1516 Exp_Rev Access'!$F$7:$FS$310,37,FALSE))</f>
        <v>135538.54999999999</v>
      </c>
      <c r="BA155" s="90">
        <f>IF(ISNA(VLOOKUP($B155,'[2]1516 Exp_Rev Access'!$F$7:$FS$310,38,FALSE)),"",VLOOKUP($B155,'[2]1516 Exp_Rev Access'!$F$7:$FS$310,38,FALSE))</f>
        <v>0</v>
      </c>
      <c r="BB155" s="90">
        <f>IF(ISNA(VLOOKUP($B155,'[2]1516 Exp_Rev Access'!$F$7:$FS$310,39,FALSE)),"",VLOOKUP($B155,'[2]1516 Exp_Rev Access'!$F$7:$FS$310,39,FALSE))</f>
        <v>0</v>
      </c>
      <c r="BC155" s="90">
        <f>IF(ISNA(VLOOKUP($B155,'[2]1516 Exp_Rev Access'!$F$7:$FS$310,40,FALSE)),"",VLOOKUP($B155,'[2]1516 Exp_Rev Access'!$F$7:$FS$310,40,FALSE))</f>
        <v>1097225.53</v>
      </c>
      <c r="BD155" s="90">
        <f>IF(ISNA(VLOOKUP($B155,'[2]1516 Exp_Rev Access'!$F$7:$FS$310,41,FALSE)),"",VLOOKUP($B155,'[2]1516 Exp_Rev Access'!$F$7:$FS$310,41,FALSE))</f>
        <v>0</v>
      </c>
      <c r="BE155" s="90">
        <f>IF(ISNA(VLOOKUP($B155,'[2]1516 Exp_Rev Access'!$F$7:$FS$310,42,FALSE)),"",VLOOKUP($B155,'[2]1516 Exp_Rev Access'!$F$7:$FS$310,42,FALSE))</f>
        <v>603225.17000000004</v>
      </c>
      <c r="BF155" s="90">
        <f>IF(ISNA(VLOOKUP($B155,'[2]1516 Exp_Rev Access'!$F$7:$FS$310,43,FALSE)),"",VLOOKUP($B155,'[2]1516 Exp_Rev Access'!$F$7:$FS$310,43,FALSE))</f>
        <v>0</v>
      </c>
      <c r="BG155" s="90">
        <f>IF(ISNA(VLOOKUP($B155,'[2]1516 Exp_Rev Access'!$F$7:$FS$310,44,FALSE)),"",VLOOKUP($B155,'[2]1516 Exp_Rev Access'!$F$7:$FS$310,44,FALSE))</f>
        <v>1125236.1000000001</v>
      </c>
      <c r="BH155" s="90">
        <f>IF(ISNA(VLOOKUP($B155,'[2]1516 Exp_Rev Access'!$F$7:$FS$310,45,FALSE)),"",VLOOKUP($B155,'[2]1516 Exp_Rev Access'!$F$7:$FS$310,45,FALSE))</f>
        <v>25246.15</v>
      </c>
      <c r="BI155" s="90">
        <f>IF(ISNA(VLOOKUP($B155,'[2]1516 Exp_Rev Access'!$F$7:$FS$310,46,FALSE)),"",VLOOKUP($B155,'[2]1516 Exp_Rev Access'!$F$7:$FS$310,46,FALSE))</f>
        <v>0</v>
      </c>
      <c r="BJ155" s="90">
        <f>IF(ISNA(VLOOKUP($B155,'[2]1516 Exp_Rev Access'!$F$7:$FS$310,47,FALSE)),"",VLOOKUP($B155,'[2]1516 Exp_Rev Access'!$F$7:$FS$310,47,FALSE))</f>
        <v>57605.46</v>
      </c>
      <c r="BK155" s="90">
        <f>IF(ISNA(VLOOKUP($B155,'[2]1516 Exp_Rev Access'!$F$7:$FS$310,48,FALSE)),"",VLOOKUP($B155,'[2]1516 Exp_Rev Access'!$F$7:$FS$310,48,FALSE))</f>
        <v>589745.18000000005</v>
      </c>
      <c r="BL155" s="90">
        <f>IF(ISNA(VLOOKUP($B155,'[2]1516 Exp_Rev Access'!$F$7:$FS$310,49,FALSE)),"",VLOOKUP($B155,'[2]1516 Exp_Rev Access'!$F$7:$FS$310,49,FALSE))</f>
        <v>34784</v>
      </c>
      <c r="BM155" s="90">
        <f>IF(ISNA(VLOOKUP($B155,'[2]1516 Exp_Rev Access'!$F$7:$FS$310,50,FALSE)),"",VLOOKUP($B155,'[2]1516 Exp_Rev Access'!$F$7:$FS$310,50,FALSE))</f>
        <v>0</v>
      </c>
      <c r="BN155" s="90">
        <f>IF(ISNA(VLOOKUP($B155,'[2]1516 Exp_Rev Access'!$F$7:$FS$310,51,FALSE)),"",VLOOKUP($B155,'[2]1516 Exp_Rev Access'!$F$7:$FS$310,51,FALSE))</f>
        <v>0</v>
      </c>
      <c r="BO155" s="90">
        <f>IF(ISNA(VLOOKUP($B155,'[2]1516 Exp_Rev Access'!$F$7:$FS$310,52,FALSE)),"",VLOOKUP($B155,'[2]1516 Exp_Rev Access'!$F$7:$FS$310,52,FALSE))</f>
        <v>0</v>
      </c>
      <c r="BP155" s="90">
        <f>IF(ISNA(VLOOKUP($B155,'[2]1516 Exp_Rev Access'!$F$7:$FS$310,53,FALSE)),"",VLOOKUP($B155,'[2]1516 Exp_Rev Access'!$F$7:$FS$310,53,FALSE))</f>
        <v>0</v>
      </c>
      <c r="BQ155" s="90">
        <f>IF(ISNA(VLOOKUP($B155,'[2]1516 Exp_Rev Access'!$F$7:$FS$310,54,FALSE)),"",VLOOKUP($B155,'[2]1516 Exp_Rev Access'!$F$7:$FS$310,54,FALSE))</f>
        <v>436881.44</v>
      </c>
      <c r="BR155" s="90">
        <f>IF(ISNA(VLOOKUP($B155,'[2]1516 Exp_Rev Access'!$F$7:$FS$310,55,FALSE)),"",VLOOKUP($B155,'[2]1516 Exp_Rev Access'!$F$7:$FS$310,55,FALSE))</f>
        <v>0</v>
      </c>
      <c r="BS155" s="90">
        <f>IF(ISNA(VLOOKUP($B155,'[2]1516 Exp_Rev Access'!$F$7:$FS$310,56,FALSE)),"",VLOOKUP($B155,'[2]1516 Exp_Rev Access'!$F$7:$FS$310,56,FALSE))</f>
        <v>0</v>
      </c>
      <c r="BT155" s="90">
        <f>IF(ISNA(VLOOKUP($B155,'[2]1516 Exp_Rev Access'!$F$7:$FS$310,57,FALSE)),"",VLOOKUP($B155,'[2]1516 Exp_Rev Access'!$F$7:$FS$310,57,FALSE))</f>
        <v>0</v>
      </c>
      <c r="BU155" s="90">
        <f>IF(ISNA(VLOOKUP($B155,'[2]1516 Exp_Rev Access'!$F$7:$FS$310,58,FALSE)),"",VLOOKUP($B155,'[2]1516 Exp_Rev Access'!$F$7:$FS$310,58,FALSE))</f>
        <v>0</v>
      </c>
      <c r="BV155" s="53">
        <f t="shared" si="391"/>
        <v>5809311.4199999999</v>
      </c>
      <c r="BW155" s="92">
        <f t="shared" si="392"/>
        <v>0.13842884748398557</v>
      </c>
      <c r="BX155" s="68">
        <f t="shared" si="393"/>
        <v>1948.5898453354091</v>
      </c>
      <c r="BY155" s="90">
        <f>IF(ISNA(VLOOKUP($B155,'[2]1516 Exp_Rev Access'!$F$7:$FS$310,59,FALSE)),"",VLOOKUP($B155,'[2]1516 Exp_Rev Access'!$F$7:$FS$310,59,FALSE))</f>
        <v>0</v>
      </c>
      <c r="BZ155" s="90">
        <f>IF(ISNA(VLOOKUP($B155,'[2]1516 Exp_Rev Access'!$F$7:$FS$310,60,FALSE)),"",VLOOKUP($B155,'[2]1516 Exp_Rev Access'!$F$7:$FS$310,60,FALSE))</f>
        <v>0</v>
      </c>
      <c r="CA155" s="90">
        <f>IF(ISNA(VLOOKUP($B155,'[2]1516 Exp_Rev Access'!$F$7:$FS$310,61,FALSE)),"",VLOOKUP($B155,'[2]1516 Exp_Rev Access'!$F$7:$FS$310,61,FALSE))</f>
        <v>0</v>
      </c>
      <c r="CB155" s="90">
        <f>IF(ISNA(VLOOKUP($B155,'[2]1516 Exp_Rev Access'!$F$7:$FS$310,62,FALSE)),"",VLOOKUP($B155,'[2]1516 Exp_Rev Access'!$F$7:$FS$310,62,FALSE))</f>
        <v>0</v>
      </c>
      <c r="CC155" s="90">
        <f>IF(ISNA(VLOOKUP($B155,'[2]1516 Exp_Rev Access'!$F$7:$FS$310,63,FALSE)),"",VLOOKUP($B155,'[2]1516 Exp_Rev Access'!$F$7:$FS$310,63,FALSE))</f>
        <v>1255.4100000000001</v>
      </c>
      <c r="CD155" s="90">
        <f>IF(ISNA(VLOOKUP($B155,'[2]1516 Exp_Rev Access'!$F$7:$FS$310,64,FALSE)),"",VLOOKUP($B155,'[2]1516 Exp_Rev Access'!$F$7:$FS$310,64,FALSE))</f>
        <v>0</v>
      </c>
      <c r="CE155" s="53">
        <f t="shared" si="394"/>
        <v>1255.4100000000001</v>
      </c>
      <c r="CF155" s="92">
        <f t="shared" si="395"/>
        <v>2.9914898144653144E-5</v>
      </c>
      <c r="CG155" s="94">
        <f t="shared" si="396"/>
        <v>0.42109623686390807</v>
      </c>
      <c r="CH155" s="90">
        <f>IF(ISNA(VLOOKUP($B155,'[2]1516 Exp_Rev Access'!$F$7:$FS$310,65,FALSE)),"",VLOOKUP($B155,'[2]1516 Exp_Rev Access'!$F$7:$FS$310,65,FALSE))</f>
        <v>0</v>
      </c>
      <c r="CI155" s="90">
        <f>IF(ISNA(VLOOKUP($B155,'[2]1516 Exp_Rev Access'!$F$7:$FS$310,66,FALSE)),"",VLOOKUP($B155,'[2]1516 Exp_Rev Access'!$F$7:$FS$310,66,FALSE))</f>
        <v>0</v>
      </c>
      <c r="CJ155" s="90">
        <f>IF(ISNA(VLOOKUP($B155,'[2]1516 Exp_Rev Access'!$F$7:$FS$310,67,FALSE)),"",VLOOKUP($B155,'[2]1516 Exp_Rev Access'!$F$7:$FS$310,67,FALSE))</f>
        <v>0</v>
      </c>
      <c r="CK155" s="90">
        <f>IF(ISNA(VLOOKUP($B155,'[2]1516 Exp_Rev Access'!$F$7:$FS$310,68,FALSE)),"",VLOOKUP($B155,'[2]1516 Exp_Rev Access'!$F$7:$FS$310,68,FALSE))</f>
        <v>0</v>
      </c>
      <c r="CL155" s="90">
        <f>IF(ISNA(VLOOKUP($B155,'[2]1516 Exp_Rev Access'!$F$7:$FS$310,69,FALSE)),"",VLOOKUP($B155,'[2]1516 Exp_Rev Access'!$F$7:$FS$310,69,FALSE))</f>
        <v>0</v>
      </c>
      <c r="CM155" s="90">
        <f>IF(ISNA(VLOOKUP($B155,'[2]1516 Exp_Rev Access'!$F$7:$FS$310,70,FALSE)),"",VLOOKUP($B155,'[2]1516 Exp_Rev Access'!$F$7:$FS$310,70,FALSE))</f>
        <v>0</v>
      </c>
      <c r="CN155" s="90">
        <f>IF(ISNA(VLOOKUP($B155,'[2]1516 Exp_Rev Access'!$F$7:$FS$310,71,FALSE)),"",VLOOKUP($B155,'[2]1516 Exp_Rev Access'!$F$7:$FS$310,71,FALSE))</f>
        <v>0</v>
      </c>
      <c r="CO155" s="90">
        <f>IF(ISNA(VLOOKUP($B155,'[2]1516 Exp_Rev Access'!$F$7:$FS$310,72,FALSE)),"",VLOOKUP($B155,'[2]1516 Exp_Rev Access'!$F$7:$FS$310,72,FALSE))</f>
        <v>0</v>
      </c>
      <c r="CP155" s="90">
        <f>IF(ISNA(VLOOKUP($B155,'[2]1516 Exp_Rev Access'!$F$7:$FS$310,73,FALSE)),"",VLOOKUP($B155,'[2]1516 Exp_Rev Access'!$F$7:$FS$310,73,FALSE))</f>
        <v>0</v>
      </c>
      <c r="CQ155" s="90">
        <f>IF(ISNA(VLOOKUP($B155,'[2]1516 Exp_Rev Access'!$F$7:$FS$310,74,FALSE)),"",VLOOKUP($B155,'[2]1516 Exp_Rev Access'!$F$7:$FS$310,74,FALSE))</f>
        <v>613054</v>
      </c>
      <c r="CR155" s="90">
        <f>IF(ISNA(VLOOKUP($B155,'[2]1516 Exp_Rev Access'!$F$7:$FS$310,75,FALSE)),"",VLOOKUP($B155,'[2]1516 Exp_Rev Access'!$F$7:$FS$310,75,FALSE))</f>
        <v>0</v>
      </c>
      <c r="CS155" s="90">
        <f>IF(ISNA(VLOOKUP($B155,'[2]1516 Exp_Rev Access'!$F$7:$FS$310,76,FALSE)),"",VLOOKUP($B155,'[2]1516 Exp_Rev Access'!$F$7:$FS$310,76,FALSE))</f>
        <v>28526</v>
      </c>
      <c r="CT155" s="90">
        <f>IF(ISNA(VLOOKUP($B155,'[2]1516 Exp_Rev Access'!$F$7:$FS$310,77,FALSE)),"",VLOOKUP($B155,'[2]1516 Exp_Rev Access'!$F$7:$FS$310,77,FALSE))</f>
        <v>0</v>
      </c>
      <c r="CU155" s="90">
        <f>IF(ISNA(VLOOKUP($B155,'[2]1516 Exp_Rev Access'!$F$7:$FS$310,78,FALSE)),"",VLOOKUP($B155,'[2]1516 Exp_Rev Access'!$F$7:$FS$310,78,FALSE))</f>
        <v>2024005.16</v>
      </c>
      <c r="CV155" s="90">
        <f>IF(ISNA(VLOOKUP($B155,'[2]1516 Exp_Rev Access'!$F$7:$FS$310,79,FALSE)),"",VLOOKUP($B155,'[2]1516 Exp_Rev Access'!$F$7:$FS$310,79,FALSE))</f>
        <v>142667.76999999999</v>
      </c>
      <c r="CW155" s="90">
        <f>IF(ISNA(VLOOKUP($B155,'[2]1516 Exp_Rev Access'!$F$7:$FS$310,80,FALSE)),"",VLOOKUP($B155,'[2]1516 Exp_Rev Access'!$F$7:$FS$310,80,FALSE))</f>
        <v>0</v>
      </c>
      <c r="CX155" s="90">
        <f>IF(ISNA(VLOOKUP($B155,'[2]1516 Exp_Rev Access'!$F$7:$FS$310,81,FALSE)),"",VLOOKUP($B155,'[2]1516 Exp_Rev Access'!$F$7:$FS$310,81,FALSE))</f>
        <v>0</v>
      </c>
      <c r="CY155" s="90">
        <f>IF(ISNA(VLOOKUP($B155,'[2]1516 Exp_Rev Access'!$F$7:$FS$310,82,FALSE)),"",VLOOKUP($B155,'[2]1516 Exp_Rev Access'!$F$7:$FS$310,82,FALSE))</f>
        <v>0</v>
      </c>
      <c r="CZ155" s="90">
        <f>IF(ISNA(VLOOKUP($B155,'[2]1516 Exp_Rev Access'!$F$7:$FS$310,83,FALSE)),"",VLOOKUP($B155,'[2]1516 Exp_Rev Access'!$F$7:$FS$310,83,FALSE))</f>
        <v>0</v>
      </c>
      <c r="DA155" s="90">
        <f>IF(ISNA(VLOOKUP($B155,'[2]1516 Exp_Rev Access'!$F$7:$FS$310,84,FALSE)),"",VLOOKUP($B155,'[2]1516 Exp_Rev Access'!$F$7:$FS$310,84,FALSE))</f>
        <v>0</v>
      </c>
      <c r="DB155" s="90">
        <f>IF(ISNA(VLOOKUP($B155,'[2]1516 Exp_Rev Access'!$F$7:$FS$310,85,FALSE)),"",VLOOKUP($B155,'[2]1516 Exp_Rev Access'!$F$7:$FS$310,85,FALSE))</f>
        <v>175843.1</v>
      </c>
      <c r="DC155" s="90">
        <f>IF(ISNA(VLOOKUP($B155,'[2]1516 Exp_Rev Access'!$F$7:$FS$310,86,FALSE)),"",VLOOKUP($B155,'[2]1516 Exp_Rev Access'!$F$7:$FS$310,86,FALSE))</f>
        <v>0</v>
      </c>
      <c r="DD155" s="90">
        <f>IF(ISNA(VLOOKUP($B155,'[2]1516 Exp_Rev Access'!$F$7:$FS$310,87,FALSE)),"",VLOOKUP($B155,'[2]1516 Exp_Rev Access'!$F$7:$FS$310,87,FALSE))</f>
        <v>0</v>
      </c>
      <c r="DE155" s="90">
        <f>IF(ISNA(VLOOKUP($B155,'[2]1516 Exp_Rev Access'!$F$7:$FS$310,88,FALSE)),"",VLOOKUP($B155,'[2]1516 Exp_Rev Access'!$F$7:$FS$310,88,FALSE))</f>
        <v>0</v>
      </c>
      <c r="DF155" s="90">
        <f>IF(ISNA(VLOOKUP($B155,'[2]1516 Exp_Rev Access'!$F$7:$FS$310,89,FALSE)),"",VLOOKUP($B155,'[2]1516 Exp_Rev Access'!$F$7:$FS$310,89,FALSE))</f>
        <v>0</v>
      </c>
      <c r="DG155" s="90">
        <f>IF(ISNA(VLOOKUP($B155,'[2]1516 Exp_Rev Access'!$F$7:$FS$310,90,FALSE)),"",VLOOKUP($B155,'[2]1516 Exp_Rev Access'!$F$7:$FS$310,90,FALSE))</f>
        <v>79211.350000000006</v>
      </c>
      <c r="DH155" s="90">
        <f>IF(ISNA(VLOOKUP($B155,'[2]1516 Exp_Rev Access'!$F$7:$FS$310,91,FALSE)),"",VLOOKUP($B155,'[2]1516 Exp_Rev Access'!$F$7:$FS$310,91,FALSE))</f>
        <v>0</v>
      </c>
      <c r="DI155" s="90">
        <f>IF(ISNA(VLOOKUP($B155,'[2]1516 Exp_Rev Access'!$F$7:$FS$310,92,FALSE)),"",VLOOKUP($B155,'[2]1516 Exp_Rev Access'!$F$7:$FS$310,92,FALSE))</f>
        <v>1397233.42</v>
      </c>
      <c r="DJ155" s="90">
        <f>IF(ISNA(VLOOKUP($B155,'[2]1516 Exp_Rev Access'!$F$7:$FS$310,93,FALSE)),"",VLOOKUP($B155,'[2]1516 Exp_Rev Access'!$F$7:$FS$310,93,FALSE))</f>
        <v>0</v>
      </c>
      <c r="DK155" s="90">
        <f>IF(ISNA(VLOOKUP($B155,'[2]1516 Exp_Rev Access'!$F$7:$FS$310,94,FALSE)),"",VLOOKUP($B155,'[2]1516 Exp_Rev Access'!$F$7:$FS$310,94,FALSE))</f>
        <v>0</v>
      </c>
      <c r="DL155" s="90">
        <f>IF(ISNA(VLOOKUP($B155,'[2]1516 Exp_Rev Access'!$F$7:$FS$310,95,FALSE)),"",VLOOKUP($B155,'[2]1516 Exp_Rev Access'!$F$7:$FS$310,95,FALSE))</f>
        <v>0</v>
      </c>
      <c r="DM155" s="90">
        <f>IF(ISNA(VLOOKUP($B155,'[2]1516 Exp_Rev Access'!$F$7:$FS$310,96,FALSE)),"",VLOOKUP($B155,'[2]1516 Exp_Rev Access'!$F$7:$FS$310,96,FALSE))</f>
        <v>0</v>
      </c>
      <c r="DN155" s="90">
        <f>IF(ISNA(VLOOKUP($B155,'[2]1516 Exp_Rev Access'!$F$7:$FS$310,97,FALSE)),"",VLOOKUP($B155,'[2]1516 Exp_Rev Access'!$F$7:$FS$310,97,FALSE))</f>
        <v>0</v>
      </c>
      <c r="DO155" s="90">
        <f>IF(ISNA(VLOOKUP($B155,'[2]1516 Exp_Rev Access'!$F$7:$FS$310,98,FALSE)),"",VLOOKUP($B155,'[2]1516 Exp_Rev Access'!$F$7:$FS$310,98,FALSE))</f>
        <v>0</v>
      </c>
      <c r="DP155" s="90">
        <f>IF(ISNA(VLOOKUP($B155,'[2]1516 Exp_Rev Access'!$F$7:$FS$310,99,FALSE)),"",VLOOKUP($B155,'[2]1516 Exp_Rev Access'!$F$7:$FS$310,99,FALSE))</f>
        <v>0</v>
      </c>
      <c r="DQ155" s="90">
        <f>IF(ISNA(VLOOKUP($B155,'[2]1516 Exp_Rev Access'!$F$7:$FS$310,100,FALSE)),"",VLOOKUP($B155,'[2]1516 Exp_Rev Access'!$F$7:$FS$310,100,FALSE))</f>
        <v>0</v>
      </c>
      <c r="DR155" s="90">
        <f>IF(ISNA(VLOOKUP($B155,'[2]1516 Exp_Rev Access'!$F$7:$FS$310,101,FALSE)),"",VLOOKUP($B155,'[2]1516 Exp_Rev Access'!$F$7:$FS$310,101,FALSE))</f>
        <v>0</v>
      </c>
      <c r="DS155" s="90">
        <f>IF(ISNA(VLOOKUP($B155,'[2]1516 Exp_Rev Access'!$F$7:$FS$310,102,FALSE)),"",VLOOKUP($B155,'[2]1516 Exp_Rev Access'!$F$7:$FS$310,102,FALSE))</f>
        <v>0</v>
      </c>
      <c r="DT155" s="90">
        <f>IF(ISNA(VLOOKUP($B155,'[2]1516 Exp_Rev Access'!$F$7:$FS$310,103,FALSE)),"",VLOOKUP($B155,'[2]1516 Exp_Rev Access'!$F$7:$FS$310,103,FALSE))</f>
        <v>0</v>
      </c>
      <c r="DU155" s="90">
        <f>IF(ISNA(VLOOKUP($B155,'[2]1516 Exp_Rev Access'!$F$7:$FS$310,104,FALSE)),"",VLOOKUP($B155,'[2]1516 Exp_Rev Access'!$F$7:$FS$310,104,FALSE))</f>
        <v>0</v>
      </c>
      <c r="DV155" s="90">
        <f>IF(ISNA(VLOOKUP($B155,'[2]1516 Exp_Rev Access'!$F$7:$FS$310,105,FALSE)),"",VLOOKUP($B155,'[2]1516 Exp_Rev Access'!$F$7:$FS$310,105,FALSE))</f>
        <v>0</v>
      </c>
      <c r="DW155" s="90">
        <f>IF(ISNA(VLOOKUP($B155,'[2]1516 Exp_Rev Access'!$F$7:$FS$310,106,FALSE)),"",VLOOKUP($B155,'[2]1516 Exp_Rev Access'!$F$7:$FS$310,106,FALSE))</f>
        <v>0</v>
      </c>
      <c r="DX155" s="90">
        <f>IF(ISNA(VLOOKUP($B155,'[2]1516 Exp_Rev Access'!$F$7:$FS$310,107,FALSE)),"",VLOOKUP($B155,'[2]1516 Exp_Rev Access'!$F$7:$FS$310,107,FALSE))</f>
        <v>0</v>
      </c>
      <c r="DY155" s="90">
        <f>IF(ISNA(VLOOKUP($B155,'[2]1516 Exp_Rev Access'!$F$7:$FS$310,108,FALSE)),"",VLOOKUP($B155,'[2]1516 Exp_Rev Access'!$F$7:$FS$310,108,FALSE))</f>
        <v>0</v>
      </c>
      <c r="DZ155" s="90">
        <f>IF(ISNA(VLOOKUP($B155,'[2]1516 Exp_Rev Access'!$F$7:$FS$310,109,FALSE)),"",VLOOKUP($B155,'[2]1516 Exp_Rev Access'!$F$7:$FS$310,109,FALSE))</f>
        <v>0</v>
      </c>
      <c r="EA155" s="90">
        <f>IF(ISNA(VLOOKUP($B155,'[2]1516 Exp_Rev Access'!$F$7:$FS$310,110,FALSE)),"",VLOOKUP($B155,'[2]1516 Exp_Rev Access'!$F$7:$FS$310,110,FALSE))</f>
        <v>0</v>
      </c>
      <c r="EB155" s="90">
        <f>IF(ISNA(VLOOKUP($B155,'[2]1516 Exp_Rev Access'!$F$7:$FS$310,111,FALSE)),"",VLOOKUP($B155,'[2]1516 Exp_Rev Access'!$F$7:$FS$310,111,FALSE))</f>
        <v>0</v>
      </c>
      <c r="EC155" s="90">
        <f>IF(ISNA(VLOOKUP($B155,'[2]1516 Exp_Rev Access'!$F$7:$FS$310,112,FALSE)),"",VLOOKUP($B155,'[2]1516 Exp_Rev Access'!$F$7:$FS$310,112,FALSE))</f>
        <v>0</v>
      </c>
      <c r="ED155" s="90">
        <f>IF(ISNA(VLOOKUP($B155,'[2]1516 Exp_Rev Access'!$F$7:$FS$310,113,FALSE)),"",VLOOKUP($B155,'[2]1516 Exp_Rev Access'!$F$7:$FS$310,113,FALSE))</f>
        <v>0</v>
      </c>
      <c r="EE155" s="90">
        <f>IF(ISNA(VLOOKUP($B155,'[2]1516 Exp_Rev Access'!$F$7:$FS$310,114,FALSE)),"",VLOOKUP($B155,'[2]1516 Exp_Rev Access'!$F$7:$FS$310,114,FALSE))</f>
        <v>0</v>
      </c>
      <c r="EF155" s="90">
        <f>IF(ISNA(VLOOKUP($B155,'[2]1516 Exp_Rev Access'!$F$7:$FS$310,115,FALSE)),"",VLOOKUP($B155,'[2]1516 Exp_Rev Access'!$F$7:$FS$310,115,FALSE))</f>
        <v>0</v>
      </c>
      <c r="EG155" s="90">
        <f>IF(ISNA(VLOOKUP($B155,'[2]1516 Exp_Rev Access'!$F$7:$FS$310,116,FALSE)),"",VLOOKUP($B155,'[2]1516 Exp_Rev Access'!$F$7:$FS$310,116,FALSE))</f>
        <v>0</v>
      </c>
      <c r="EH155" s="90">
        <f>IF(ISNA(VLOOKUP($B155,'[2]1516 Exp_Rev Access'!$F$7:$FS$310,117,FALSE)),"",VLOOKUP($B155,'[2]1516 Exp_Rev Access'!$F$7:$FS$310,117,FALSE))</f>
        <v>0</v>
      </c>
      <c r="EI155" s="90">
        <f>IF(ISNA(VLOOKUP($B155,'[2]1516 Exp_Rev Access'!$F$7:$FS$310,118,FALSE)),"",VLOOKUP($B155,'[2]1516 Exp_Rev Access'!$F$7:$FS$310,118,FALSE))</f>
        <v>0</v>
      </c>
      <c r="EJ155" s="90">
        <f>IF(ISNA(VLOOKUP($B155,'[2]1516 Exp_Rev Access'!$F$7:$FS$310,119,FALSE)),"",VLOOKUP($B155,'[2]1516 Exp_Rev Access'!$F$7:$FS$310,119,FALSE))</f>
        <v>0</v>
      </c>
      <c r="EK155" s="90">
        <f>IF(ISNA(VLOOKUP($B155,'[2]1516 Exp_Rev Access'!$F$7:$FS$310,120,FALSE)),"",VLOOKUP($B155,'[2]1516 Exp_Rev Access'!$F$7:$FS$310,120,FALSE))</f>
        <v>0</v>
      </c>
      <c r="EL155" s="90">
        <f>IF(ISNA(VLOOKUP($B155,'[2]1516 Exp_Rev Access'!$F$7:$FS$310,121,FALSE)),"",VLOOKUP($B155,'[2]1516 Exp_Rev Access'!$F$7:$FS$310,121,FALSE))</f>
        <v>0</v>
      </c>
      <c r="EM155" s="90">
        <f>IF(ISNA(VLOOKUP($B155,'[2]1516 Exp_Rev Access'!$F$7:$FS$310,122,FALSE)),"",VLOOKUP($B155,'[2]1516 Exp_Rev Access'!$F$7:$FS$310,122,FALSE))</f>
        <v>0</v>
      </c>
      <c r="EN155" s="90">
        <f>IF(ISNA(VLOOKUP($B155,'[2]1516 Exp_Rev Access'!$F$7:$FS$310,123,FALSE)),"",VLOOKUP($B155,'[2]1516 Exp_Rev Access'!$F$7:$FS$310,123,FALSE))</f>
        <v>3195.49</v>
      </c>
      <c r="EO155" s="90">
        <f>IF(ISNA(VLOOKUP($B155,'[2]1516 Exp_Rev Access'!$F$7:$FS$310,124,FALSE)),"",VLOOKUP($B155,'[2]1516 Exp_Rev Access'!$F$7:$FS$310,124,FALSE))</f>
        <v>79370.12</v>
      </c>
      <c r="EP155" s="90">
        <f>IF(ISNA(VLOOKUP($B155,'[2]1516 Exp_Rev Access'!$F$7:$FS$310,125,FALSE)),"",VLOOKUP($B155,'[2]1516 Exp_Rev Access'!$F$7:$FS$310,125,FALSE))</f>
        <v>0</v>
      </c>
      <c r="EQ155" s="90">
        <f>IF(ISNA(VLOOKUP($B155,'[2]1516 Exp_Rev Access'!$F$7:$FS$310,126,FALSE)),"",VLOOKUP($B155,'[2]1516 Exp_Rev Access'!$F$7:$FS$310,126,FALSE))</f>
        <v>0</v>
      </c>
      <c r="ER155" s="90">
        <f>IF(ISNA(VLOOKUP($B155,'[2]1516 Exp_Rev Access'!$F$7:$FS$310,127,FALSE)),"",VLOOKUP($B155,'[2]1516 Exp_Rev Access'!$F$7:$FS$310,127,FALSE))</f>
        <v>0</v>
      </c>
      <c r="ES155" s="90">
        <f>IF(ISNA(VLOOKUP($B155,'[2]1516 Exp_Rev Access'!$F$7:$FS$310,128,FALSE)),"",VLOOKUP($B155,'[2]1516 Exp_Rev Access'!$F$7:$FS$310,128,FALSE))</f>
        <v>0</v>
      </c>
      <c r="ET155" s="90">
        <f>IF(ISNA(VLOOKUP($B155,'[2]1516 Exp_Rev Access'!$F$7:$FS$310,129,FALSE)),"",VLOOKUP($B155,'[2]1516 Exp_Rev Access'!$F$7:$FS$310,129,FALSE))</f>
        <v>878496.09</v>
      </c>
      <c r="EU155" s="90">
        <f>IF(ISNA(VLOOKUP($B155,'[2]1516 Exp_Rev Access'!$F$7:$FS$310,130,FALSE)),"",VLOOKUP($B155,'[2]1516 Exp_Rev Access'!$F$7:$FS$310,130,FALSE))</f>
        <v>0</v>
      </c>
      <c r="EV155" s="90">
        <f>IF(ISNA(VLOOKUP($B155,'[2]1516 Exp_Rev Access'!$F$7:$FS$310,131,FALSE)),"",VLOOKUP($B155,'[2]1516 Exp_Rev Access'!$F$7:$FS$310,131,FALSE))</f>
        <v>0</v>
      </c>
      <c r="EW155" s="90">
        <f>IF(ISNA(VLOOKUP($B155,'[2]1516 Exp_Rev Access'!$F$7:$FS$310,132,FALSE)),"",VLOOKUP($B155,'[2]1516 Exp_Rev Access'!$F$7:$FS$310,132,FALSE))</f>
        <v>0</v>
      </c>
      <c r="EX155" s="90">
        <f>IF(ISNA(VLOOKUP($B155,'[2]1516 Exp_Rev Access'!$F$7:$FS$310,133,FALSE)),"",VLOOKUP($B155,'[2]1516 Exp_Rev Access'!$F$7:$FS$310,133,FALSE))</f>
        <v>0</v>
      </c>
      <c r="EY155" s="90">
        <f>IF(ISNA(VLOOKUP($B155,'[2]1516 Exp_Rev Access'!$F$7:$FS$310,134,FALSE)),"",VLOOKUP($B155,'[2]1516 Exp_Rev Access'!$F$7:$FS$310,134,FALSE))</f>
        <v>0</v>
      </c>
      <c r="EZ155" s="90">
        <f>IF(ISNA(VLOOKUP($B155,'[2]1516 Exp_Rev Access'!$F$7:$FS$310,135,FALSE)),"",VLOOKUP($B155,'[2]1516 Exp_Rev Access'!$F$7:$FS$310,135,FALSE))</f>
        <v>0</v>
      </c>
      <c r="FA155" s="90">
        <f>IF(ISNA(VLOOKUP($B155,'[2]1516 Exp_Rev Access'!$F$7:$FS$310,136,FALSE)),"",VLOOKUP($B155,'[2]1516 Exp_Rev Access'!$F$7:$FS$310,136,FALSE))</f>
        <v>0</v>
      </c>
      <c r="FB155" s="90">
        <f>IF(ISNA(VLOOKUP($B155,'[2]1516 Exp_Rev Access'!$F$7:$FS$310,137,FALSE)),"",VLOOKUP($B155,'[2]1516 Exp_Rev Access'!$F$7:$FS$310,137,FALSE))</f>
        <v>0</v>
      </c>
      <c r="FC155" s="90">
        <f>IF(ISNA(VLOOKUP($B155,'[2]1516 Exp_Rev Access'!$F$7:$FS$310,138,FALSE)),"",VLOOKUP($B155,'[2]1516 Exp_Rev Access'!$F$7:$FS$310,138,FALSE))</f>
        <v>0</v>
      </c>
      <c r="FD155" s="90">
        <f>IF(ISNA(VLOOKUP($B155,'[2]1516 Exp_Rev Access'!$F$7:$FS$310,139,FALSE)),"",VLOOKUP($B155,'[2]1516 Exp_Rev Access'!$F$7:$FS$310,139,FALSE))</f>
        <v>0</v>
      </c>
      <c r="FE155" s="90">
        <f>IF(ISNA(VLOOKUP($B155,'[2]1516 Exp_Rev Access'!$F$7:$FS$310,140,FALSE)),"",VLOOKUP($B155,'[2]1516 Exp_Rev Access'!$F$7:$FS$310,140,FALSE))</f>
        <v>0</v>
      </c>
      <c r="FF155" s="90">
        <f>IF(ISNA(VLOOKUP($B155,'[2]1516 Exp_Rev Access'!$F$7:$FS$310,141,FALSE)),"",VLOOKUP($B155,'[2]1516 Exp_Rev Access'!$F$7:$FS$310,141,FALSE))</f>
        <v>0</v>
      </c>
      <c r="FG155" s="90">
        <f>IF(ISNA(VLOOKUP($B155,'[2]1516 Exp_Rev Access'!$F$7:$FS$310,142,FALSE)),"",VLOOKUP($B155,'[2]1516 Exp_Rev Access'!$F$7:$FS$310,142,FALSE))</f>
        <v>293589.95</v>
      </c>
      <c r="FH155" s="90">
        <f>IF(ISNA(VLOOKUP($B155,'[2]1516 Exp_Rev Access'!$F$7:$FS$310,143,FALSE)),"",VLOOKUP($B155,'[2]1516 Exp_Rev Access'!$F$7:$FS$310,143,FALSE))</f>
        <v>0</v>
      </c>
      <c r="FI155" s="90">
        <f>IF(ISNA(VLOOKUP($B155,'[2]1516 Exp_Rev Access'!$F$7:$FS$310,144,FALSE)),"",VLOOKUP($B155,'[2]1516 Exp_Rev Access'!$F$7:$FS$310,144,FALSE))</f>
        <v>89950</v>
      </c>
      <c r="FJ155" s="90">
        <f>IF(ISNA(VLOOKUP($B155,'[2]1516 Exp_Rev Access'!$F$7:$FS$310,145,FALSE)),"",VLOOKUP($B155,'[2]1516 Exp_Rev Access'!$F$7:$FS$310,145,FALSE))</f>
        <v>0</v>
      </c>
      <c r="FK155" s="90">
        <f>IF(ISNA(VLOOKUP($B155,'[2]1516 Exp_Rev Access'!$F$7:$FS$310,146,FALSE)),"",VLOOKUP($B155,'[2]1516 Exp_Rev Access'!$F$7:$FS$310,146,FALSE))</f>
        <v>0</v>
      </c>
      <c r="FL155" s="90">
        <f>IF(ISNA(VLOOKUP($B155,'[2]1516 Exp_Rev Access'!$F$7:$FS$310,1147,FALSE)),"",VLOOKUP($B155,'[2]1516 Exp_Rev Access'!$F$7:$FS$310,147,FALSE))</f>
        <v>0</v>
      </c>
      <c r="FM155" s="90">
        <f>IF(ISNA(VLOOKUP($B155,'[2]1516 Exp_Rev Access'!$F$7:$FS$310,148,FALSE)),"",VLOOKUP($B155,'[2]1516 Exp_Rev Access'!$F$7:$FS$310,148,FALSE))</f>
        <v>0</v>
      </c>
      <c r="FN155" s="90">
        <f>IF(ISNA(VLOOKUP($B155,'[2]1516 Exp_Rev Access'!$F$7:$FS$310,149,FALSE)),"",VLOOKUP($B155,'[2]1516 Exp_Rev Access'!$F$7:$FS$310,149,FALSE))</f>
        <v>0</v>
      </c>
      <c r="FO155" s="90">
        <f>IF(ISNA(VLOOKUP($B155,'[2]1516 Exp_Rev Access'!$F$7:$FS$310,150,FALSE)),"",VLOOKUP($B155,'[2]1516 Exp_Rev Access'!$F$7:$FS$310,150,FALSE))</f>
        <v>0</v>
      </c>
      <c r="FP155" s="90">
        <f>IF(ISNA(VLOOKUP($B155,'[2]1516 Exp_Rev Access'!$F$7:$FS$310,151,FALSE)),"",VLOOKUP($B155,'[2]1516 Exp_Rev Access'!$F$7:$FS$310,151,FALSE))</f>
        <v>0</v>
      </c>
      <c r="FQ155" s="90">
        <f>IF(ISNA(VLOOKUP($B155,'[2]1516 Exp_Rev Access'!$F$7:$FS$310,152,FALSE)),"",VLOOKUP($B155,'[2]1516 Exp_Rev Access'!$F$7:$FS$310,152,FALSE))</f>
        <v>0</v>
      </c>
      <c r="FR155" s="90">
        <f>IF(ISNA(VLOOKUP($B155,'[2]1516 Exp_Rev Access'!$F$7:$FS$310,153,FALSE)),"",VLOOKUP($B155,'[2]1516 Exp_Rev Access'!$F$7:$FS$310,153,FALSE))</f>
        <v>127976.85</v>
      </c>
      <c r="FS155" s="53">
        <f t="shared" si="397"/>
        <v>5933119.3000000007</v>
      </c>
      <c r="FT155" s="92">
        <f t="shared" si="398"/>
        <v>0.14137903915021849</v>
      </c>
      <c r="FU155" s="95">
        <f t="shared" si="399"/>
        <v>1990.1181367797171</v>
      </c>
      <c r="FV155" s="90">
        <f>IF(ISNA(VLOOKUP($B155,'[2]1516 Exp_Rev Access'!$F$7:$FS$310,154,FALSE)),"",VLOOKUP($B155,'[2]1516 Exp_Rev Access'!$F$7:$FS$310,154,FALSE))</f>
        <v>0</v>
      </c>
      <c r="FW155" s="90">
        <f>IF(ISNA(VLOOKUP($B155,'[2]1516 Exp_Rev Access'!$F$7:$FS$310,155,FALSE)),"",VLOOKUP($B155,'[2]1516 Exp_Rev Access'!$F$7:$FS$310,155,FALSE))</f>
        <v>0</v>
      </c>
      <c r="FX155" s="90">
        <f>IF(ISNA(VLOOKUP($B155,'[2]1516 Exp_Rev Access'!$F$7:$FS$310,156,FALSE)),"",VLOOKUP($B155,'[2]1516 Exp_Rev Access'!$F$7:$FS$310,156,FALSE))</f>
        <v>0</v>
      </c>
      <c r="FY155" s="90">
        <f>IF(ISNA(VLOOKUP($B155,'[2]1516 Exp_Rev Access'!$F$7:$FS$310,157,FALSE)),"",VLOOKUP($B155,'[2]1516 Exp_Rev Access'!$F$7:$FS$310,157,FALSE))</f>
        <v>0</v>
      </c>
      <c r="FZ155" s="90">
        <f>IF(ISNA(VLOOKUP($B155,'[2]1516 Exp_Rev Access'!$F$7:$FS$310,158,FALSE)),"",VLOOKUP($B155,'[2]1516 Exp_Rev Access'!$F$7:$FS$310,158,FALSE))</f>
        <v>0</v>
      </c>
      <c r="GA155" s="90">
        <f>IF(ISNA(VLOOKUP($B155,'[2]1516 Exp_Rev Access'!$F$7:$FS$310,159,FALSE)),"",VLOOKUP($B155,'[2]1516 Exp_Rev Access'!$F$7:$FS$310,159,FALSE))</f>
        <v>0</v>
      </c>
      <c r="GB155" s="90">
        <f>IF(ISNA(VLOOKUP($B155,'[2]1516 Exp_Rev Access'!$F$7:$FS$310,160,FALSE)),"",VLOOKUP($B155,'[2]1516 Exp_Rev Access'!$F$7:$FS$310,160,FALSE))</f>
        <v>0</v>
      </c>
      <c r="GC155" s="90">
        <f>IF(ISNA(VLOOKUP($B155,'[2]1516 Exp_Rev Access'!$F$7:$FS$310,161,FALSE)),"",VLOOKUP($B155,'[2]1516 Exp_Rev Access'!$F$7:$FS$310,161,FALSE))</f>
        <v>0</v>
      </c>
      <c r="GD155" s="90">
        <f>IF(ISNA(VLOOKUP($B155,'[2]1516 Exp_Rev Access'!$F$7:$FS$310,162,FALSE)),"",VLOOKUP($B155,'[2]1516 Exp_Rev Access'!$F$7:$FS$310,162,FALSE))</f>
        <v>159350.79999999999</v>
      </c>
      <c r="GE155" s="90">
        <f>IF(ISNA(VLOOKUP($B155,'[2]1516 Exp_Rev Access'!$F$7:$FS$310,163,FALSE)),"",VLOOKUP($B155,'[2]1516 Exp_Rev Access'!$F$7:$FS$310,163,FALSE))</f>
        <v>0</v>
      </c>
      <c r="GF155" s="90">
        <f>IF(ISNA(VLOOKUP($B155,'[2]1516 Exp_Rev Access'!$F$7:$FS$310,164,FALSE)),"",VLOOKUP($B155,'[2]1516 Exp_Rev Access'!$F$7:$FS$310,164,FALSE))</f>
        <v>0</v>
      </c>
      <c r="GG155" s="90">
        <f>IF(ISNA(VLOOKUP($B155,'[2]1516 Exp_Rev Access'!$F$7:$FS$310,165,FALSE)),"",VLOOKUP($B155,'[2]1516 Exp_Rev Access'!$F$7:$FS$310,165,FALSE))</f>
        <v>0</v>
      </c>
      <c r="GH155" s="90">
        <f>IF(ISNA(VLOOKUP($B155,'[2]1516 Exp_Rev Access'!$F$7:$FS$310,166,FALSE)),"",VLOOKUP($B155,'[2]1516 Exp_Rev Access'!$F$7:$FS$310,166,FALSE))</f>
        <v>0</v>
      </c>
      <c r="GI155" s="90">
        <f>IF(ISNA(VLOOKUP($B155,'[2]1516 Exp_Rev Access'!$F$7:$FS$310,167,FALSE)),"",VLOOKUP($B155,'[2]1516 Exp_Rev Access'!$F$7:$FS$310,167,FALSE))</f>
        <v>0</v>
      </c>
      <c r="GJ155" s="90">
        <f>IF(ISNA(VLOOKUP($B155,'[2]1516 Exp_Rev Access'!$F$7:$FS$310,168,FALSE)),"",VLOOKUP($B155,'[2]1516 Exp_Rev Access'!$F$7:$FS$310,168,FALSE))</f>
        <v>0</v>
      </c>
      <c r="GK155" s="90">
        <f>IF(ISNA(VLOOKUP($B155,'[2]1516 Exp_Rev Access'!$F$7:$FS$310,169,FALSE)),"",VLOOKUP($B155,'[2]1516 Exp_Rev Access'!$F$7:$FS$310,169,FALSE))</f>
        <v>19414.28</v>
      </c>
      <c r="GL155" s="90">
        <f>IF(ISNA(VLOOKUP($B155,'[2]1516 Exp_Rev Access'!$F$7:$FS$310,170,FALSE)),"",VLOOKUP($B155,'[2]1516 Exp_Rev Access'!$F$7:$FS$310,170,FALSE))</f>
        <v>0</v>
      </c>
      <c r="GM155" s="90">
        <f>IF(ISNA(VLOOKUP($B155,'[2]1516 Exp_Rev Access'!$F$7:$FT$310,171,FALSE)),"",VLOOKUP($B155,'[2]1516 Exp_Rev Access'!$F$7:$FT$310,171,FALSE))</f>
        <v>0</v>
      </c>
      <c r="GN155" s="90">
        <f>IF(ISNA(VLOOKUP($B155,'[2]1516 Exp_Rev Access'!$F$7:$FU$310,172,FALSE)),"",VLOOKUP($B155,'[2]1516 Exp_Rev Access'!$F$7:$FU$310,172,FALSE))</f>
        <v>0</v>
      </c>
      <c r="GO155" s="90">
        <f>IF(ISNA(VLOOKUP($B155,'[2]1516 Exp_Rev Access'!$F$7:$FV$310,173,FALSE)),"",VLOOKUP($B155,'[2]1516 Exp_Rev Access'!$F$7:$FV$310,173,FALSE))</f>
        <v>0</v>
      </c>
      <c r="GP155" s="90">
        <f>IF(ISNA(VLOOKUP($B155,'[2]1516 Exp_Rev Access'!$F$7:$GA$310,174,FALSE)),"",VLOOKUP($B155,'[2]1516 Exp_Rev Access'!$F$7:$GA$310,174,FALSE))</f>
        <v>0</v>
      </c>
      <c r="GQ155" s="90">
        <f>IF(ISNA(VLOOKUP($B155,'[2]1516 Exp_Rev Access'!$F$7:$GA$310,175,FALSE)),"",VLOOKUP($B155,'[2]1516 Exp_Rev Access'!$F$7:$GA$310,175,FALSE))</f>
        <v>286.64999999999998</v>
      </c>
      <c r="GR155" s="90">
        <f>IF(ISNA(VLOOKUP($B155,'[2]1516 Exp_Rev Access'!$F$7:$GA$310,176,FALSE)),"",VLOOKUP($B155,'[2]1516 Exp_Rev Access'!$F$7:$GA$310,176,FALSE))</f>
        <v>0</v>
      </c>
      <c r="GS155" s="90">
        <f>IF(ISNA(VLOOKUP($B155,'[2]1516 Exp_Rev Access'!$F$7:$GA$310,177,FALSE)),"",VLOOKUP($B155,'[2]1516 Exp_Rev Access'!$F$7:$GA$310,177,FALSE))</f>
        <v>0</v>
      </c>
      <c r="GT155" s="90">
        <f>IF(ISNA(VLOOKUP($B155,'[2]1516 Exp_Rev Access'!$F$7:$GA$310,178,FALSE)),"",VLOOKUP($B155,'[2]1516 Exp_Rev Access'!$F$7:$GA$310,178,FALSE))</f>
        <v>0</v>
      </c>
      <c r="GU155" s="53">
        <f t="shared" si="400"/>
        <v>179051.72999999998</v>
      </c>
      <c r="GV155" s="92">
        <f t="shared" si="401"/>
        <v>4.2665856298531434E-3</v>
      </c>
      <c r="GW155" s="96">
        <f t="shared" si="402"/>
        <v>60.05847468713209</v>
      </c>
    </row>
    <row r="156" spans="1:222" x14ac:dyDescent="0.2">
      <c r="B156" s="87" t="s">
        <v>390</v>
      </c>
      <c r="C156" s="87" t="s">
        <v>391</v>
      </c>
      <c r="D156" s="88">
        <f>IF(ISNA(VLOOKUP($B156,'[2]1516 enrollment_Rev_Exp by size'!$A$6:$C$325,3,FALSE)),"",VLOOKUP($B156,'[2]1516 enrollment_Rev_Exp by size'!$A$6:$C$325,3,FALSE))</f>
        <v>3159.6400000000003</v>
      </c>
      <c r="E156" s="89">
        <v>35868496.799999997</v>
      </c>
      <c r="F156" s="67">
        <f t="shared" si="380"/>
        <v>35868496.800000004</v>
      </c>
      <c r="G156" s="67">
        <f>F156-E156</f>
        <v>0</v>
      </c>
      <c r="H156" s="90">
        <f>IF(ISNA(VLOOKUP($B156,'[2]1516 Exp_Rev Access'!$F$7:$FS$310,2,FALSE)),"",VLOOKUP($B156,'[2]1516 Exp_Rev Access'!$F$7:$FS$310,2,FALSE))</f>
        <v>8207480.0999999996</v>
      </c>
      <c r="I156" s="90">
        <f>IF(ISNA(VLOOKUP($B156,'[2]1516 Exp_Rev Access'!$F$7:$FS$310,3,FALSE)),"",VLOOKUP($B156,'[2]1516 Exp_Rev Access'!$F$7:$FS$310,3,FALSE))</f>
        <v>0</v>
      </c>
      <c r="J156" s="90">
        <f>IF(ISNA(VLOOKUP($B156,'[2]1516 Exp_Rev Access'!$F$7:$FS$310,4,FALSE)),"",VLOOKUP($B156,'[2]1516 Exp_Rev Access'!$F$7:$FS$310,4,FALSE))</f>
        <v>0</v>
      </c>
      <c r="K156" s="90">
        <f>IF(ISNA(VLOOKUP($B156,'[2]1516 Exp_Rev Access'!$F$7:$FS$310,5,FALSE)),"-",VLOOKUP($B156,'[2]1516 Exp_Rev Access'!$F$7:$FS$310,5,FALSE))</f>
        <v>27744.53</v>
      </c>
      <c r="L156" s="90">
        <f>IF(ISNA(VLOOKUP($B156,'[2]1516 Exp_Rev Access'!$F$7:$FS$310,6,FALSE)),"",VLOOKUP($B156,'[2]1516 Exp_Rev Access'!$F$7:$FS$310,6,FALSE))</f>
        <v>0</v>
      </c>
      <c r="M156" s="90">
        <f>IF(ISNA(VLOOKUP($B156,'[2]1516 Exp_Rev Access'!$F$7:$FS$310,7,FALSE)),"",VLOOKUP($B156,'[2]1516 Exp_Rev Access'!$F$7:$FS$310,7,FALSE))</f>
        <v>0</v>
      </c>
      <c r="N156" s="53">
        <f>SUM(H156:M156)</f>
        <v>8235224.6299999999</v>
      </c>
      <c r="O156" s="91">
        <f>N156/E156</f>
        <v>0.22959491934995169</v>
      </c>
      <c r="P156" s="53">
        <f>N156/D156</f>
        <v>2606.3806731146583</v>
      </c>
      <c r="Q156" s="90">
        <f>IF(ISNA(VLOOKUP($B156,'[2]1516 Exp_Rev Access'!$F$7:$FS$310,8,FALSE)),"",VLOOKUP($B156,'[2]1516 Exp_Rev Access'!$F$7:$FS$310,8,FALSE))</f>
        <v>428934.75</v>
      </c>
      <c r="R156" s="90">
        <f>IF(ISNA(VLOOKUP($B156,'[2]1516 Exp_Rev Access'!$F$7:$FS$310,9,FALSE)),"",VLOOKUP($B156,'[2]1516 Exp_Rev Access'!$F$7:$FS$310,9,FALSE))</f>
        <v>0</v>
      </c>
      <c r="S156" s="90">
        <f>IF(ISNA(VLOOKUP($B156,'[2]1516 Exp_Rev Access'!$F$7:$FS$310,10,FALSE)),"",VLOOKUP($B156,'[2]1516 Exp_Rev Access'!$F$7:$FS$310,10,FALSE))</f>
        <v>0</v>
      </c>
      <c r="T156" s="90">
        <f>IF(ISNA(VLOOKUP($B156,'[2]1516 Exp_Rev Access'!$F$7:$FS$310,11,FALSE)),"",VLOOKUP($B156,'[2]1516 Exp_Rev Access'!$F$7:$FS$310,11,FALSE))</f>
        <v>0</v>
      </c>
      <c r="U156" s="90">
        <f>IF(ISNA(VLOOKUP($B156,'[2]1516 Exp_Rev Access'!$F$7:$FS$310,12,FALSE)),"",VLOOKUP($B156,'[2]1516 Exp_Rev Access'!$F$7:$FS$310,12,FALSE))</f>
        <v>0</v>
      </c>
      <c r="V156" s="90">
        <f>IF(ISNA(VLOOKUP($B156,'[2]1516 Exp_Rev Access'!$F$7:$FS$310,13,FALSE)),"",VLOOKUP($B156,'[2]1516 Exp_Rev Access'!$F$7:$FS$310,13,FALSE))</f>
        <v>1500</v>
      </c>
      <c r="W156" s="90">
        <f>IF(ISNA(VLOOKUP($B156,'[2]1516 Exp_Rev Access'!$F$7:$FS$310,14,FALSE)),"",VLOOKUP($B156,'[2]1516 Exp_Rev Access'!$F$7:$FS$310,14,FALSE))</f>
        <v>0</v>
      </c>
      <c r="X156" s="90">
        <f>IF(ISNA(VLOOKUP($B156,'[2]1516 Exp_Rev Access'!$F$7:$FS$310,15,FALSE)),"",VLOOKUP($B156,'[2]1516 Exp_Rev Access'!$F$7:$FS$310,15,FALSE))</f>
        <v>391931.1</v>
      </c>
      <c r="Y156" s="90">
        <f>IF(ISNA(VLOOKUP($B156,'[2]1516 Exp_Rev Access'!$F$7:$FS$310,16,FALSE)),"",VLOOKUP($B156,'[2]1516 Exp_Rev Access'!$F$7:$FS$310,16,FALSE))</f>
        <v>667297.54</v>
      </c>
      <c r="Z156" s="90">
        <f>IF(ISNA(VLOOKUP($B156,'[2]1516 Exp_Rev Access'!$F$7:$FS$310,17,FALSE)),"",VLOOKUP($B156,'[2]1516 Exp_Rev Access'!$F$7:$FS$310,17,FALSE))</f>
        <v>0</v>
      </c>
      <c r="AA156" s="90">
        <f>IF(ISNA(VLOOKUP($B156,'[2]1516 Exp_Rev Access'!$F$7:$FS$310,18,FALSE)),"",VLOOKUP($B156,'[2]1516 Exp_Rev Access'!$F$7:$FS$310,18,FALSE))</f>
        <v>0</v>
      </c>
      <c r="AB156" s="90">
        <f>IF(ISNA(VLOOKUP($B156,'[2]1516 Exp_Rev Access'!$F$7:$FS$310,19,FALSE)),"",VLOOKUP($B156,'[2]1516 Exp_Rev Access'!$F$7:$FS$310,19,FALSE))</f>
        <v>0</v>
      </c>
      <c r="AC156" s="90">
        <f>IF(ISNA(VLOOKUP($B156,'[2]1516 Exp_Rev Access'!$F$7:$FS$310,20,FALSE)),"",VLOOKUP($B156,'[2]1516 Exp_Rev Access'!$F$7:$FS$310,20,FALSE))</f>
        <v>0</v>
      </c>
      <c r="AD156" s="90">
        <f>IF(ISNA(VLOOKUP($B156,'[2]1516 Exp_Rev Access'!$F$7:$FS$310,21,FALSE)),"",VLOOKUP($B156,'[2]1516 Exp_Rev Access'!$F$7:$FS$310,21,FALSE))</f>
        <v>530780.81000000006</v>
      </c>
      <c r="AE156" s="90">
        <f>IF(ISNA(VLOOKUP($B156,'[2]1516 Exp_Rev Access'!$F$7:$FS$310,22,FALSE)),"",VLOOKUP($B156,'[2]1516 Exp_Rev Access'!$F$7:$FS$310,22,FALSE))</f>
        <v>39699.39</v>
      </c>
      <c r="AF156" s="90">
        <f>IF(ISNA(VLOOKUP($B156,'[2]1516 Exp_Rev Access'!$F$7:$FS$310,23,FALSE)),"",VLOOKUP($B156,'[2]1516 Exp_Rev Access'!$F$7:$FS$310,23,FALSE))</f>
        <v>0</v>
      </c>
      <c r="AG156" s="90">
        <f>IF(ISNA(VLOOKUP($B156,'[2]1516 Exp_Rev Access'!$F$7:$FS$310,24,FALSE)),"",VLOOKUP($B156,'[2]1516 Exp_Rev Access'!$F$7:$FS$310,24,FALSE))</f>
        <v>226024.23</v>
      </c>
      <c r="AH156" s="90">
        <f>IF(ISNA(VLOOKUP($B156,'[2]1516 Exp_Rev Access'!$F$7:$FS$310,25,FALSE)),"",VLOOKUP($B156,'[2]1516 Exp_Rev Access'!$F$7:$FS$310,25,FALSE))</f>
        <v>1744.78</v>
      </c>
      <c r="AI156" s="90">
        <f>IF(ISNA(VLOOKUP($B156,'[2]1516 Exp_Rev Access'!$F$7:$FS$310,26,FALSE)),"",VLOOKUP($B156,'[2]1516 Exp_Rev Access'!$F$7:$FS$310,26,FALSE))</f>
        <v>129335.53</v>
      </c>
      <c r="AJ156" s="90">
        <f>IF(ISNA(VLOOKUP($B156,'[2]1516 Exp_Rev Access'!$F$7:$FS$310,27,FALSE)),"",VLOOKUP($B156,'[2]1516 Exp_Rev Access'!$F$7:$FS$310,27,FALSE))</f>
        <v>0</v>
      </c>
      <c r="AK156" s="90">
        <f>IF(ISNA(VLOOKUP($B156,'[2]1516 Exp_Rev Access'!$F$7:$FS$310,28,FALSE)),"",VLOOKUP($B156,'[2]1516 Exp_Rev Access'!$F$7:$FS$310,28,FALSE))</f>
        <v>14232.66</v>
      </c>
      <c r="AL156" s="90">
        <f>IF(ISNA(VLOOKUP($B156,'[2]1516 Exp_Rev Access'!$F$7:$FS$310,29,FALSE)),"",VLOOKUP($B156,'[2]1516 Exp_Rev Access'!$F$7:$FS$310,29,FALSE))</f>
        <v>15432.68</v>
      </c>
      <c r="AM156" s="53">
        <f>SUM(Q156:AL156)</f>
        <v>2446913.4700000002</v>
      </c>
      <c r="AN156" s="92">
        <f>AM156/E156</f>
        <v>6.8219013571820503E-2</v>
      </c>
      <c r="AO156" s="68">
        <f>AM156/D156</f>
        <v>774.42793166310082</v>
      </c>
      <c r="AP156" s="90">
        <f>IF(ISNA(VLOOKUP($B156,'[2]1516 Exp_Rev Access'!$F$7:$FS$310,30,FALSE)),"",VLOOKUP($B156,'[2]1516 Exp_Rev Access'!$F$7:$FS$310,30,FALSE))</f>
        <v>18763989.359999999</v>
      </c>
      <c r="AQ156" s="90">
        <f>IF(ISNA(VLOOKUP($B156,'[2]1516 Exp_Rev Access'!$F$7:$FS$310,31,FALSE)),"",VLOOKUP($B156,'[2]1516 Exp_Rev Access'!$F$7:$FS$310,31,FALSE))</f>
        <v>378579.21</v>
      </c>
      <c r="AR156" s="90">
        <f>IF(ISNA(VLOOKUP($B156,'[2]1516 Exp_Rev Access'!$F$7:$FS$310,32,FALSE)),"",VLOOKUP($B156,'[2]1516 Exp_Rev Access'!$F$7:$FS$310,32,FALSE))</f>
        <v>0</v>
      </c>
      <c r="AS156" s="90">
        <f>IF(ISNA(VLOOKUP($B156,'[2]1516 Exp_Rev Access'!$F$7:$FS$310,33,FALSE)),"",VLOOKUP($B156,'[2]1516 Exp_Rev Access'!$F$7:$FS$310,33,FALSE))</f>
        <v>0</v>
      </c>
      <c r="AT156" s="90">
        <f>IF(ISNA(VLOOKUP($B156,'[2]1516 Exp_Rev Access'!$F$7:$FS$310,34,FALSE)),"",VLOOKUP($B156,'[2]1516 Exp_Rev Access'!$F$7:$FS$310,34,FALSE))</f>
        <v>0</v>
      </c>
      <c r="AU156" s="53">
        <f>SUM(AP156:AT156)</f>
        <v>19142568.57</v>
      </c>
      <c r="AV156" s="93">
        <f>AU156/E156</f>
        <v>0.53368750513124386</v>
      </c>
      <c r="AW156" s="53">
        <f>AU156/D156</f>
        <v>6058.4650688053061</v>
      </c>
      <c r="AX156" s="90">
        <f>IF(ISNA(VLOOKUP($B156,'[2]1516 Exp_Rev Access'!$F$7:$FS$310,35,FALSE)),"",VLOOKUP($B156,'[2]1516 Exp_Rev Access'!$F$7:$FS$310,35,FALSE))</f>
        <v>0</v>
      </c>
      <c r="AY156" s="90">
        <f>IF(ISNA(VLOOKUP($B156,'[2]1516 Exp_Rev Access'!$F$7:$FS$310,36,FALSE)),"",VLOOKUP($B156,'[2]1516 Exp_Rev Access'!$F$7:$FS$310,36,FALSE))</f>
        <v>1976378.67</v>
      </c>
      <c r="AZ156" s="90">
        <f>IF(ISNA(VLOOKUP($B156,'[2]1516 Exp_Rev Access'!$F$7:$FS$310,37,FALSE)),"",VLOOKUP($B156,'[2]1516 Exp_Rev Access'!$F$7:$FS$310,37,FALSE))</f>
        <v>261624.21</v>
      </c>
      <c r="BA156" s="90">
        <f>IF(ISNA(VLOOKUP($B156,'[2]1516 Exp_Rev Access'!$F$7:$FS$310,38,FALSE)),"",VLOOKUP($B156,'[2]1516 Exp_Rev Access'!$F$7:$FS$310,38,FALSE))</f>
        <v>0</v>
      </c>
      <c r="BB156" s="90">
        <f>IF(ISNA(VLOOKUP($B156,'[2]1516 Exp_Rev Access'!$F$7:$FS$310,39,FALSE)),"",VLOOKUP($B156,'[2]1516 Exp_Rev Access'!$F$7:$FS$310,39,FALSE))</f>
        <v>0</v>
      </c>
      <c r="BC156" s="90">
        <f>IF(ISNA(VLOOKUP($B156,'[2]1516 Exp_Rev Access'!$F$7:$FS$310,40,FALSE)),"",VLOOKUP($B156,'[2]1516 Exp_Rev Access'!$F$7:$FS$310,40,FALSE))</f>
        <v>264113.57</v>
      </c>
      <c r="BD156" s="90">
        <f>IF(ISNA(VLOOKUP($B156,'[2]1516 Exp_Rev Access'!$F$7:$FS$310,41,FALSE)),"",VLOOKUP($B156,'[2]1516 Exp_Rev Access'!$F$7:$FS$310,41,FALSE))</f>
        <v>0</v>
      </c>
      <c r="BE156" s="90">
        <f>IF(ISNA(VLOOKUP($B156,'[2]1516 Exp_Rev Access'!$F$7:$FS$310,42,FALSE)),"",VLOOKUP($B156,'[2]1516 Exp_Rev Access'!$F$7:$FS$310,42,FALSE))</f>
        <v>181066.09</v>
      </c>
      <c r="BF156" s="90">
        <f>IF(ISNA(VLOOKUP($B156,'[2]1516 Exp_Rev Access'!$F$7:$FS$310,43,FALSE)),"",VLOOKUP($B156,'[2]1516 Exp_Rev Access'!$F$7:$FS$310,43,FALSE))</f>
        <v>0</v>
      </c>
      <c r="BG156" s="90">
        <f>IF(ISNA(VLOOKUP($B156,'[2]1516 Exp_Rev Access'!$F$7:$FS$310,44,FALSE)),"",VLOOKUP($B156,'[2]1516 Exp_Rev Access'!$F$7:$FS$310,44,FALSE))</f>
        <v>133002.41</v>
      </c>
      <c r="BH156" s="90">
        <f>IF(ISNA(VLOOKUP($B156,'[2]1516 Exp_Rev Access'!$F$7:$FS$310,45,FALSE)),"",VLOOKUP($B156,'[2]1516 Exp_Rev Access'!$F$7:$FS$310,45,FALSE))</f>
        <v>30270.25</v>
      </c>
      <c r="BI156" s="90">
        <f>IF(ISNA(VLOOKUP($B156,'[2]1516 Exp_Rev Access'!$F$7:$FS$310,46,FALSE)),"",VLOOKUP($B156,'[2]1516 Exp_Rev Access'!$F$7:$FS$310,46,FALSE))</f>
        <v>0</v>
      </c>
      <c r="BJ156" s="90">
        <f>IF(ISNA(VLOOKUP($B156,'[2]1516 Exp_Rev Access'!$F$7:$FS$310,47,FALSE)),"",VLOOKUP($B156,'[2]1516 Exp_Rev Access'!$F$7:$FS$310,47,FALSE))</f>
        <v>5975.07</v>
      </c>
      <c r="BK156" s="90">
        <f>IF(ISNA(VLOOKUP($B156,'[2]1516 Exp_Rev Access'!$F$7:$FS$310,48,FALSE)),"",VLOOKUP($B156,'[2]1516 Exp_Rev Access'!$F$7:$FS$310,48,FALSE))</f>
        <v>1789396.75</v>
      </c>
      <c r="BL156" s="90">
        <f>IF(ISNA(VLOOKUP($B156,'[2]1516 Exp_Rev Access'!$F$7:$FS$310,49,FALSE)),"",VLOOKUP($B156,'[2]1516 Exp_Rev Access'!$F$7:$FS$310,49,FALSE))</f>
        <v>85285.11</v>
      </c>
      <c r="BM156" s="90">
        <f>IF(ISNA(VLOOKUP($B156,'[2]1516 Exp_Rev Access'!$F$7:$FS$310,50,FALSE)),"",VLOOKUP($B156,'[2]1516 Exp_Rev Access'!$F$7:$FS$310,50,FALSE))</f>
        <v>0</v>
      </c>
      <c r="BN156" s="90">
        <f>IF(ISNA(VLOOKUP($B156,'[2]1516 Exp_Rev Access'!$F$7:$FS$310,51,FALSE)),"",VLOOKUP($B156,'[2]1516 Exp_Rev Access'!$F$7:$FS$310,51,FALSE))</f>
        <v>0</v>
      </c>
      <c r="BO156" s="90">
        <f>IF(ISNA(VLOOKUP($B156,'[2]1516 Exp_Rev Access'!$F$7:$FS$310,52,FALSE)),"",VLOOKUP($B156,'[2]1516 Exp_Rev Access'!$F$7:$FS$310,52,FALSE))</f>
        <v>0</v>
      </c>
      <c r="BP156" s="90">
        <f>IF(ISNA(VLOOKUP($B156,'[2]1516 Exp_Rev Access'!$F$7:$FS$310,53,FALSE)),"",VLOOKUP($B156,'[2]1516 Exp_Rev Access'!$F$7:$FS$310,53,FALSE))</f>
        <v>0</v>
      </c>
      <c r="BQ156" s="90">
        <f>IF(ISNA(VLOOKUP($B156,'[2]1516 Exp_Rev Access'!$F$7:$FS$310,54,FALSE)),"",VLOOKUP($B156,'[2]1516 Exp_Rev Access'!$F$7:$FS$310,54,FALSE))</f>
        <v>0</v>
      </c>
      <c r="BR156" s="90">
        <f>IF(ISNA(VLOOKUP($B156,'[2]1516 Exp_Rev Access'!$F$7:$FS$310,55,FALSE)),"",VLOOKUP($B156,'[2]1516 Exp_Rev Access'!$F$7:$FS$310,55,FALSE))</f>
        <v>0</v>
      </c>
      <c r="BS156" s="90">
        <f>IF(ISNA(VLOOKUP($B156,'[2]1516 Exp_Rev Access'!$F$7:$FS$310,56,FALSE)),"",VLOOKUP($B156,'[2]1516 Exp_Rev Access'!$F$7:$FS$310,56,FALSE))</f>
        <v>0</v>
      </c>
      <c r="BT156" s="90">
        <f>IF(ISNA(VLOOKUP($B156,'[2]1516 Exp_Rev Access'!$F$7:$FS$310,57,FALSE)),"",VLOOKUP($B156,'[2]1516 Exp_Rev Access'!$F$7:$FS$310,57,FALSE))</f>
        <v>0</v>
      </c>
      <c r="BU156" s="90">
        <f>IF(ISNA(VLOOKUP($B156,'[2]1516 Exp_Rev Access'!$F$7:$FS$310,58,FALSE)),"",VLOOKUP($B156,'[2]1516 Exp_Rev Access'!$F$7:$FS$310,58,FALSE))</f>
        <v>0</v>
      </c>
      <c r="BV156" s="53">
        <f t="shared" si="391"/>
        <v>4727112.13</v>
      </c>
      <c r="BW156" s="92">
        <f t="shared" si="392"/>
        <v>0.13179008187485572</v>
      </c>
      <c r="BX156" s="68">
        <f t="shared" si="393"/>
        <v>1496.0920009874542</v>
      </c>
      <c r="BY156" s="90">
        <f>IF(ISNA(VLOOKUP($B156,'[2]1516 Exp_Rev Access'!$F$7:$FS$310,59,FALSE)),"",VLOOKUP($B156,'[2]1516 Exp_Rev Access'!$F$7:$FS$310,59,FALSE))</f>
        <v>0</v>
      </c>
      <c r="BZ156" s="90">
        <f>IF(ISNA(VLOOKUP($B156,'[2]1516 Exp_Rev Access'!$F$7:$FS$310,60,FALSE)),"",VLOOKUP($B156,'[2]1516 Exp_Rev Access'!$F$7:$FS$310,60,FALSE))</f>
        <v>0</v>
      </c>
      <c r="CA156" s="90">
        <f>IF(ISNA(VLOOKUP($B156,'[2]1516 Exp_Rev Access'!$F$7:$FS$310,61,FALSE)),"",VLOOKUP($B156,'[2]1516 Exp_Rev Access'!$F$7:$FS$310,61,FALSE))</f>
        <v>0</v>
      </c>
      <c r="CB156" s="90">
        <f>IF(ISNA(VLOOKUP($B156,'[2]1516 Exp_Rev Access'!$F$7:$FS$310,62,FALSE)),"",VLOOKUP($B156,'[2]1516 Exp_Rev Access'!$F$7:$FS$310,62,FALSE))</f>
        <v>0</v>
      </c>
      <c r="CC156" s="90">
        <f>IF(ISNA(VLOOKUP($B156,'[2]1516 Exp_Rev Access'!$F$7:$FS$310,63,FALSE)),"",VLOOKUP($B156,'[2]1516 Exp_Rev Access'!$F$7:$FS$310,63,FALSE))</f>
        <v>1295.98</v>
      </c>
      <c r="CD156" s="90">
        <f>IF(ISNA(VLOOKUP($B156,'[2]1516 Exp_Rev Access'!$F$7:$FS$310,64,FALSE)),"",VLOOKUP($B156,'[2]1516 Exp_Rev Access'!$F$7:$FS$310,64,FALSE))</f>
        <v>0</v>
      </c>
      <c r="CE156" s="53">
        <f>SUM(BY156:CD156)</f>
        <v>1295.98</v>
      </c>
      <c r="CF156" s="92">
        <f t="shared" si="395"/>
        <v>3.6131427732427307E-5</v>
      </c>
      <c r="CG156" s="94">
        <f t="shared" si="396"/>
        <v>0.41016698104847382</v>
      </c>
      <c r="CH156" s="90">
        <f>IF(ISNA(VLOOKUP($B156,'[2]1516 Exp_Rev Access'!$F$7:$FS$310,65,FALSE)),"",VLOOKUP($B156,'[2]1516 Exp_Rev Access'!$F$7:$FS$310,65,FALSE))</f>
        <v>0</v>
      </c>
      <c r="CI156" s="90">
        <f>IF(ISNA(VLOOKUP($B156,'[2]1516 Exp_Rev Access'!$F$7:$FS$310,66,FALSE)),"",VLOOKUP($B156,'[2]1516 Exp_Rev Access'!$F$7:$FS$310,66,FALSE))</f>
        <v>0</v>
      </c>
      <c r="CJ156" s="90">
        <f>IF(ISNA(VLOOKUP($B156,'[2]1516 Exp_Rev Access'!$F$7:$FS$310,67,FALSE)),"",VLOOKUP($B156,'[2]1516 Exp_Rev Access'!$F$7:$FS$310,67,FALSE))</f>
        <v>0</v>
      </c>
      <c r="CK156" s="90">
        <f>IF(ISNA(VLOOKUP($B156,'[2]1516 Exp_Rev Access'!$F$7:$FS$310,68,FALSE)),"",VLOOKUP($B156,'[2]1516 Exp_Rev Access'!$F$7:$FS$310,68,FALSE))</f>
        <v>0</v>
      </c>
      <c r="CL156" s="90">
        <f>IF(ISNA(VLOOKUP($B156,'[2]1516 Exp_Rev Access'!$F$7:$FS$310,69,FALSE)),"",VLOOKUP($B156,'[2]1516 Exp_Rev Access'!$F$7:$FS$310,69,FALSE))</f>
        <v>0</v>
      </c>
      <c r="CM156" s="90">
        <f>IF(ISNA(VLOOKUP($B156,'[2]1516 Exp_Rev Access'!$F$7:$FS$310,70,FALSE)),"",VLOOKUP($B156,'[2]1516 Exp_Rev Access'!$F$7:$FS$310,70,FALSE))</f>
        <v>0</v>
      </c>
      <c r="CN156" s="90">
        <f>IF(ISNA(VLOOKUP($B156,'[2]1516 Exp_Rev Access'!$F$7:$FS$310,71,FALSE)),"",VLOOKUP($B156,'[2]1516 Exp_Rev Access'!$F$7:$FS$310,71,FALSE))</f>
        <v>0</v>
      </c>
      <c r="CO156" s="90">
        <f>IF(ISNA(VLOOKUP($B156,'[2]1516 Exp_Rev Access'!$F$7:$FS$310,72,FALSE)),"",VLOOKUP($B156,'[2]1516 Exp_Rev Access'!$F$7:$FS$310,72,FALSE))</f>
        <v>0</v>
      </c>
      <c r="CP156" s="90">
        <f>IF(ISNA(VLOOKUP($B156,'[2]1516 Exp_Rev Access'!$F$7:$FS$310,73,FALSE)),"",VLOOKUP($B156,'[2]1516 Exp_Rev Access'!$F$7:$FS$310,73,FALSE))</f>
        <v>0</v>
      </c>
      <c r="CQ156" s="90">
        <f>IF(ISNA(VLOOKUP($B156,'[2]1516 Exp_Rev Access'!$F$7:$FS$310,74,FALSE)),"",VLOOKUP($B156,'[2]1516 Exp_Rev Access'!$F$7:$FS$310,74,FALSE))</f>
        <v>615890</v>
      </c>
      <c r="CR156" s="90">
        <f>IF(ISNA(VLOOKUP($B156,'[2]1516 Exp_Rev Access'!$F$7:$FS$310,75,FALSE)),"",VLOOKUP($B156,'[2]1516 Exp_Rev Access'!$F$7:$FS$310,75,FALSE))</f>
        <v>0</v>
      </c>
      <c r="CS156" s="90">
        <f>IF(ISNA(VLOOKUP($B156,'[2]1516 Exp_Rev Access'!$F$7:$FS$310,76,FALSE)),"",VLOOKUP($B156,'[2]1516 Exp_Rev Access'!$F$7:$FS$310,76,FALSE))</f>
        <v>16834</v>
      </c>
      <c r="CT156" s="90">
        <f>IF(ISNA(VLOOKUP($B156,'[2]1516 Exp_Rev Access'!$F$7:$FS$310,77,FALSE)),"",VLOOKUP($B156,'[2]1516 Exp_Rev Access'!$F$7:$FS$310,77,FALSE))</f>
        <v>0</v>
      </c>
      <c r="CU156" s="90">
        <f>IF(ISNA(VLOOKUP($B156,'[2]1516 Exp_Rev Access'!$F$7:$FS$310,78,FALSE)),"",VLOOKUP($B156,'[2]1516 Exp_Rev Access'!$F$7:$FS$310,78,FALSE))</f>
        <v>286833.96999999997</v>
      </c>
      <c r="CV156" s="90">
        <f>IF(ISNA(VLOOKUP($B156,'[2]1516 Exp_Rev Access'!$F$7:$FS$310,79,FALSE)),"",VLOOKUP($B156,'[2]1516 Exp_Rev Access'!$F$7:$FS$310,79,FALSE))</f>
        <v>47360.800000000003</v>
      </c>
      <c r="CW156" s="90">
        <f>IF(ISNA(VLOOKUP($B156,'[2]1516 Exp_Rev Access'!$F$7:$FS$310,80,FALSE)),"",VLOOKUP($B156,'[2]1516 Exp_Rev Access'!$F$7:$FS$310,80,FALSE))</f>
        <v>0</v>
      </c>
      <c r="CX156" s="90">
        <f>IF(ISNA(VLOOKUP($B156,'[2]1516 Exp_Rev Access'!$F$7:$FS$310,81,FALSE)),"",VLOOKUP($B156,'[2]1516 Exp_Rev Access'!$F$7:$FS$310,81,FALSE))</f>
        <v>0</v>
      </c>
      <c r="CY156" s="90">
        <f>IF(ISNA(VLOOKUP($B156,'[2]1516 Exp_Rev Access'!$F$7:$FS$310,82,FALSE)),"",VLOOKUP($B156,'[2]1516 Exp_Rev Access'!$F$7:$FS$310,82,FALSE))</f>
        <v>0</v>
      </c>
      <c r="CZ156" s="90">
        <f>IF(ISNA(VLOOKUP($B156,'[2]1516 Exp_Rev Access'!$F$7:$FS$310,83,FALSE)),"",VLOOKUP($B156,'[2]1516 Exp_Rev Access'!$F$7:$FS$310,83,FALSE))</f>
        <v>0</v>
      </c>
      <c r="DA156" s="90">
        <f>IF(ISNA(VLOOKUP($B156,'[2]1516 Exp_Rev Access'!$F$7:$FS$310,84,FALSE)),"",VLOOKUP($B156,'[2]1516 Exp_Rev Access'!$F$7:$FS$310,84,FALSE))</f>
        <v>0</v>
      </c>
      <c r="DB156" s="90">
        <f>IF(ISNA(VLOOKUP($B156,'[2]1516 Exp_Rev Access'!$F$7:$FS$310,85,FALSE)),"",VLOOKUP($B156,'[2]1516 Exp_Rev Access'!$F$7:$FS$310,85,FALSE))</f>
        <v>25896.59</v>
      </c>
      <c r="DC156" s="90">
        <f>IF(ISNA(VLOOKUP($B156,'[2]1516 Exp_Rev Access'!$F$7:$FS$310,86,FALSE)),"",VLOOKUP($B156,'[2]1516 Exp_Rev Access'!$F$7:$FS$310,86,FALSE))</f>
        <v>0</v>
      </c>
      <c r="DD156" s="90">
        <f>IF(ISNA(VLOOKUP($B156,'[2]1516 Exp_Rev Access'!$F$7:$FS$310,87,FALSE)),"",VLOOKUP($B156,'[2]1516 Exp_Rev Access'!$F$7:$FS$310,87,FALSE))</f>
        <v>0</v>
      </c>
      <c r="DE156" s="90">
        <f>IF(ISNA(VLOOKUP($B156,'[2]1516 Exp_Rev Access'!$F$7:$FS$310,88,FALSE)),"",VLOOKUP($B156,'[2]1516 Exp_Rev Access'!$F$7:$FS$310,88,FALSE))</f>
        <v>0</v>
      </c>
      <c r="DF156" s="90">
        <f>IF(ISNA(VLOOKUP($B156,'[2]1516 Exp_Rev Access'!$F$7:$FS$310,89,FALSE)),"",VLOOKUP($B156,'[2]1516 Exp_Rev Access'!$F$7:$FS$310,89,FALSE))</f>
        <v>0</v>
      </c>
      <c r="DG156" s="90">
        <f>IF(ISNA(VLOOKUP($B156,'[2]1516 Exp_Rev Access'!$F$7:$FS$310,90,FALSE)),"",VLOOKUP($B156,'[2]1516 Exp_Rev Access'!$F$7:$FS$310,90,FALSE))</f>
        <v>0</v>
      </c>
      <c r="DH156" s="90">
        <f>IF(ISNA(VLOOKUP($B156,'[2]1516 Exp_Rev Access'!$F$7:$FS$310,91,FALSE)),"",VLOOKUP($B156,'[2]1516 Exp_Rev Access'!$F$7:$FS$310,91,FALSE))</f>
        <v>0</v>
      </c>
      <c r="DI156" s="90">
        <f>IF(ISNA(VLOOKUP($B156,'[2]1516 Exp_Rev Access'!$F$7:$FS$310,92,FALSE)),"",VLOOKUP($B156,'[2]1516 Exp_Rev Access'!$F$7:$FS$310,92,FALSE))</f>
        <v>246119.61</v>
      </c>
      <c r="DJ156" s="90">
        <f>IF(ISNA(VLOOKUP($B156,'[2]1516 Exp_Rev Access'!$F$7:$FS$310,93,FALSE)),"",VLOOKUP($B156,'[2]1516 Exp_Rev Access'!$F$7:$FS$310,93,FALSE))</f>
        <v>0</v>
      </c>
      <c r="DK156" s="90">
        <f>IF(ISNA(VLOOKUP($B156,'[2]1516 Exp_Rev Access'!$F$7:$FS$310,94,FALSE)),"",VLOOKUP($B156,'[2]1516 Exp_Rev Access'!$F$7:$FS$310,94,FALSE))</f>
        <v>0</v>
      </c>
      <c r="DL156" s="90">
        <f>IF(ISNA(VLOOKUP($B156,'[2]1516 Exp_Rev Access'!$F$7:$FS$310,95,FALSE)),"",VLOOKUP($B156,'[2]1516 Exp_Rev Access'!$F$7:$FS$310,95,FALSE))</f>
        <v>0</v>
      </c>
      <c r="DM156" s="90">
        <f>IF(ISNA(VLOOKUP($B156,'[2]1516 Exp_Rev Access'!$F$7:$FS$310,96,FALSE)),"",VLOOKUP($B156,'[2]1516 Exp_Rev Access'!$F$7:$FS$310,96,FALSE))</f>
        <v>0</v>
      </c>
      <c r="DN156" s="90">
        <f>IF(ISNA(VLOOKUP($B156,'[2]1516 Exp_Rev Access'!$F$7:$FS$310,97,FALSE)),"",VLOOKUP($B156,'[2]1516 Exp_Rev Access'!$F$7:$FS$310,97,FALSE))</f>
        <v>0</v>
      </c>
      <c r="DO156" s="90">
        <f>IF(ISNA(VLOOKUP($B156,'[2]1516 Exp_Rev Access'!$F$7:$FS$310,98,FALSE)),"",VLOOKUP($B156,'[2]1516 Exp_Rev Access'!$F$7:$FS$310,98,FALSE))</f>
        <v>0</v>
      </c>
      <c r="DP156" s="90">
        <f>IF(ISNA(VLOOKUP($B156,'[2]1516 Exp_Rev Access'!$F$7:$FS$310,99,FALSE)),"",VLOOKUP($B156,'[2]1516 Exp_Rev Access'!$F$7:$FS$310,99,FALSE))</f>
        <v>0</v>
      </c>
      <c r="DQ156" s="90">
        <f>IF(ISNA(VLOOKUP($B156,'[2]1516 Exp_Rev Access'!$F$7:$FS$310,100,FALSE)),"",VLOOKUP($B156,'[2]1516 Exp_Rev Access'!$F$7:$FS$310,100,FALSE))</f>
        <v>0</v>
      </c>
      <c r="DR156" s="90">
        <f>IF(ISNA(VLOOKUP($B156,'[2]1516 Exp_Rev Access'!$F$7:$FS$310,101,FALSE)),"",VLOOKUP($B156,'[2]1516 Exp_Rev Access'!$F$7:$FS$310,101,FALSE))</f>
        <v>0</v>
      </c>
      <c r="DS156" s="90">
        <f>IF(ISNA(VLOOKUP($B156,'[2]1516 Exp_Rev Access'!$F$7:$FS$310,102,FALSE)),"",VLOOKUP($B156,'[2]1516 Exp_Rev Access'!$F$7:$FS$310,102,FALSE))</f>
        <v>0</v>
      </c>
      <c r="DT156" s="90">
        <f>IF(ISNA(VLOOKUP($B156,'[2]1516 Exp_Rev Access'!$F$7:$FS$310,103,FALSE)),"",VLOOKUP($B156,'[2]1516 Exp_Rev Access'!$F$7:$FS$310,103,FALSE))</f>
        <v>0</v>
      </c>
      <c r="DU156" s="90">
        <f>IF(ISNA(VLOOKUP($B156,'[2]1516 Exp_Rev Access'!$F$7:$FS$310,104,FALSE)),"",VLOOKUP($B156,'[2]1516 Exp_Rev Access'!$F$7:$FS$310,104,FALSE))</f>
        <v>0</v>
      </c>
      <c r="DV156" s="90">
        <f>IF(ISNA(VLOOKUP($B156,'[2]1516 Exp_Rev Access'!$F$7:$FS$310,105,FALSE)),"",VLOOKUP($B156,'[2]1516 Exp_Rev Access'!$F$7:$FS$310,105,FALSE))</f>
        <v>0</v>
      </c>
      <c r="DW156" s="90">
        <f>IF(ISNA(VLOOKUP($B156,'[2]1516 Exp_Rev Access'!$F$7:$FS$310,106,FALSE)),"",VLOOKUP($B156,'[2]1516 Exp_Rev Access'!$F$7:$FS$310,106,FALSE))</f>
        <v>0</v>
      </c>
      <c r="DX156" s="90">
        <f>IF(ISNA(VLOOKUP($B156,'[2]1516 Exp_Rev Access'!$F$7:$FS$310,107,FALSE)),"",VLOOKUP($B156,'[2]1516 Exp_Rev Access'!$F$7:$FS$310,107,FALSE))</f>
        <v>0</v>
      </c>
      <c r="DY156" s="90">
        <f>IF(ISNA(VLOOKUP($B156,'[2]1516 Exp_Rev Access'!$F$7:$FS$310,108,FALSE)),"",VLOOKUP($B156,'[2]1516 Exp_Rev Access'!$F$7:$FS$310,108,FALSE))</f>
        <v>0</v>
      </c>
      <c r="DZ156" s="90">
        <f>IF(ISNA(VLOOKUP($B156,'[2]1516 Exp_Rev Access'!$F$7:$FS$310,109,FALSE)),"",VLOOKUP($B156,'[2]1516 Exp_Rev Access'!$F$7:$FS$310,109,FALSE))</f>
        <v>0</v>
      </c>
      <c r="EA156" s="90">
        <f>IF(ISNA(VLOOKUP($B156,'[2]1516 Exp_Rev Access'!$F$7:$FS$310,110,FALSE)),"",VLOOKUP($B156,'[2]1516 Exp_Rev Access'!$F$7:$FS$310,110,FALSE))</f>
        <v>0</v>
      </c>
      <c r="EB156" s="90">
        <f>IF(ISNA(VLOOKUP($B156,'[2]1516 Exp_Rev Access'!$F$7:$FS$310,111,FALSE)),"",VLOOKUP($B156,'[2]1516 Exp_Rev Access'!$F$7:$FS$310,111,FALSE))</f>
        <v>0</v>
      </c>
      <c r="EC156" s="90">
        <f>IF(ISNA(VLOOKUP($B156,'[2]1516 Exp_Rev Access'!$F$7:$FS$310,112,FALSE)),"",VLOOKUP($B156,'[2]1516 Exp_Rev Access'!$F$7:$FS$310,112,FALSE))</f>
        <v>0</v>
      </c>
      <c r="ED156" s="90">
        <f>IF(ISNA(VLOOKUP($B156,'[2]1516 Exp_Rev Access'!$F$7:$FS$310,113,FALSE)),"",VLOOKUP($B156,'[2]1516 Exp_Rev Access'!$F$7:$FS$310,113,FALSE))</f>
        <v>0</v>
      </c>
      <c r="EE156" s="90">
        <f>IF(ISNA(VLOOKUP($B156,'[2]1516 Exp_Rev Access'!$F$7:$FS$310,114,FALSE)),"",VLOOKUP($B156,'[2]1516 Exp_Rev Access'!$F$7:$FS$310,114,FALSE))</f>
        <v>0</v>
      </c>
      <c r="EF156" s="90">
        <f>IF(ISNA(VLOOKUP($B156,'[2]1516 Exp_Rev Access'!$F$7:$FS$310,115,FALSE)),"",VLOOKUP($B156,'[2]1516 Exp_Rev Access'!$F$7:$FS$310,115,FALSE))</f>
        <v>0</v>
      </c>
      <c r="EG156" s="90">
        <f>IF(ISNA(VLOOKUP($B156,'[2]1516 Exp_Rev Access'!$F$7:$FS$310,116,FALSE)),"",VLOOKUP($B156,'[2]1516 Exp_Rev Access'!$F$7:$FS$310,116,FALSE))</f>
        <v>0</v>
      </c>
      <c r="EH156" s="90">
        <f>IF(ISNA(VLOOKUP($B156,'[2]1516 Exp_Rev Access'!$F$7:$FS$310,117,FALSE)),"",VLOOKUP($B156,'[2]1516 Exp_Rev Access'!$F$7:$FS$310,117,FALSE))</f>
        <v>0</v>
      </c>
      <c r="EI156" s="90">
        <f>IF(ISNA(VLOOKUP($B156,'[2]1516 Exp_Rev Access'!$F$7:$FS$310,118,FALSE)),"",VLOOKUP($B156,'[2]1516 Exp_Rev Access'!$F$7:$FS$310,118,FALSE))</f>
        <v>0</v>
      </c>
      <c r="EJ156" s="90">
        <f>IF(ISNA(VLOOKUP($B156,'[2]1516 Exp_Rev Access'!$F$7:$FS$310,119,FALSE)),"",VLOOKUP($B156,'[2]1516 Exp_Rev Access'!$F$7:$FS$310,119,FALSE))</f>
        <v>0</v>
      </c>
      <c r="EK156" s="90">
        <f>IF(ISNA(VLOOKUP($B156,'[2]1516 Exp_Rev Access'!$F$7:$FS$310,120,FALSE)),"",VLOOKUP($B156,'[2]1516 Exp_Rev Access'!$F$7:$FS$310,120,FALSE))</f>
        <v>0</v>
      </c>
      <c r="EL156" s="90">
        <f>IF(ISNA(VLOOKUP($B156,'[2]1516 Exp_Rev Access'!$F$7:$FS$310,121,FALSE)),"",VLOOKUP($B156,'[2]1516 Exp_Rev Access'!$F$7:$FS$310,121,FALSE))</f>
        <v>0</v>
      </c>
      <c r="EM156" s="90">
        <f>IF(ISNA(VLOOKUP($B156,'[2]1516 Exp_Rev Access'!$F$7:$FS$310,122,FALSE)),"",VLOOKUP($B156,'[2]1516 Exp_Rev Access'!$F$7:$FS$310,122,FALSE))</f>
        <v>0</v>
      </c>
      <c r="EN156" s="90">
        <f>IF(ISNA(VLOOKUP($B156,'[2]1516 Exp_Rev Access'!$F$7:$FS$310,123,FALSE)),"",VLOOKUP($B156,'[2]1516 Exp_Rev Access'!$F$7:$FS$310,123,FALSE))</f>
        <v>0</v>
      </c>
      <c r="EO156" s="90">
        <f>IF(ISNA(VLOOKUP($B156,'[2]1516 Exp_Rev Access'!$F$7:$FS$310,124,FALSE)),"",VLOOKUP($B156,'[2]1516 Exp_Rev Access'!$F$7:$FS$310,124,FALSE))</f>
        <v>0</v>
      </c>
      <c r="EP156" s="90">
        <f>IF(ISNA(VLOOKUP($B156,'[2]1516 Exp_Rev Access'!$F$7:$FS$310,125,FALSE)),"",VLOOKUP($B156,'[2]1516 Exp_Rev Access'!$F$7:$FS$310,125,FALSE))</f>
        <v>0</v>
      </c>
      <c r="EQ156" s="90">
        <f>IF(ISNA(VLOOKUP($B156,'[2]1516 Exp_Rev Access'!$F$7:$FS$310,126,FALSE)),"",VLOOKUP($B156,'[2]1516 Exp_Rev Access'!$F$7:$FS$310,126,FALSE))</f>
        <v>0</v>
      </c>
      <c r="ER156" s="90">
        <f>IF(ISNA(VLOOKUP($B156,'[2]1516 Exp_Rev Access'!$F$7:$FS$310,127,FALSE)),"",VLOOKUP($B156,'[2]1516 Exp_Rev Access'!$F$7:$FS$310,127,FALSE))</f>
        <v>0</v>
      </c>
      <c r="ES156" s="90">
        <f>IF(ISNA(VLOOKUP($B156,'[2]1516 Exp_Rev Access'!$F$7:$FS$310,128,FALSE)),"",VLOOKUP($B156,'[2]1516 Exp_Rev Access'!$F$7:$FS$310,128,FALSE))</f>
        <v>0</v>
      </c>
      <c r="ET156" s="90">
        <f>IF(ISNA(VLOOKUP($B156,'[2]1516 Exp_Rev Access'!$F$7:$FS$310,129,FALSE)),"",VLOOKUP($B156,'[2]1516 Exp_Rev Access'!$F$7:$FS$310,129,FALSE))</f>
        <v>0</v>
      </c>
      <c r="EU156" s="90">
        <f>IF(ISNA(VLOOKUP($B156,'[2]1516 Exp_Rev Access'!$F$7:$FS$310,130,FALSE)),"",VLOOKUP($B156,'[2]1516 Exp_Rev Access'!$F$7:$FS$310,130,FALSE))</f>
        <v>0</v>
      </c>
      <c r="EV156" s="90">
        <f>IF(ISNA(VLOOKUP($B156,'[2]1516 Exp_Rev Access'!$F$7:$FS$310,131,FALSE)),"",VLOOKUP($B156,'[2]1516 Exp_Rev Access'!$F$7:$FS$310,131,FALSE))</f>
        <v>9676.3700000000008</v>
      </c>
      <c r="EW156" s="90">
        <f>IF(ISNA(VLOOKUP($B156,'[2]1516 Exp_Rev Access'!$F$7:$FS$310,132,FALSE)),"",VLOOKUP($B156,'[2]1516 Exp_Rev Access'!$F$7:$FS$310,132,FALSE))</f>
        <v>0</v>
      </c>
      <c r="EX156" s="90">
        <f>IF(ISNA(VLOOKUP($B156,'[2]1516 Exp_Rev Access'!$F$7:$FS$310,133,FALSE)),"",VLOOKUP($B156,'[2]1516 Exp_Rev Access'!$F$7:$FS$310,133,FALSE))</f>
        <v>0</v>
      </c>
      <c r="EY156" s="90">
        <f>IF(ISNA(VLOOKUP($B156,'[2]1516 Exp_Rev Access'!$F$7:$FS$310,134,FALSE)),"",VLOOKUP($B156,'[2]1516 Exp_Rev Access'!$F$7:$FS$310,134,FALSE))</f>
        <v>0</v>
      </c>
      <c r="EZ156" s="90">
        <f>IF(ISNA(VLOOKUP($B156,'[2]1516 Exp_Rev Access'!$F$7:$FS$310,135,FALSE)),"",VLOOKUP($B156,'[2]1516 Exp_Rev Access'!$F$7:$FS$310,135,FALSE))</f>
        <v>0</v>
      </c>
      <c r="FA156" s="90">
        <f>IF(ISNA(VLOOKUP($B156,'[2]1516 Exp_Rev Access'!$F$7:$FS$310,136,FALSE)),"",VLOOKUP($B156,'[2]1516 Exp_Rev Access'!$F$7:$FS$310,136,FALSE))</f>
        <v>0</v>
      </c>
      <c r="FB156" s="90">
        <f>IF(ISNA(VLOOKUP($B156,'[2]1516 Exp_Rev Access'!$F$7:$FS$310,137,FALSE)),"",VLOOKUP($B156,'[2]1516 Exp_Rev Access'!$F$7:$FS$310,137,FALSE))</f>
        <v>0</v>
      </c>
      <c r="FC156" s="90">
        <f>IF(ISNA(VLOOKUP($B156,'[2]1516 Exp_Rev Access'!$F$7:$FS$310,138,FALSE)),"",VLOOKUP($B156,'[2]1516 Exp_Rev Access'!$F$7:$FS$310,138,FALSE))</f>
        <v>0</v>
      </c>
      <c r="FD156" s="90">
        <f>IF(ISNA(VLOOKUP($B156,'[2]1516 Exp_Rev Access'!$F$7:$FS$310,139,FALSE)),"",VLOOKUP($B156,'[2]1516 Exp_Rev Access'!$F$7:$FS$310,139,FALSE))</f>
        <v>0</v>
      </c>
      <c r="FE156" s="90">
        <f>IF(ISNA(VLOOKUP($B156,'[2]1516 Exp_Rev Access'!$F$7:$FS$310,140,FALSE)),"",VLOOKUP($B156,'[2]1516 Exp_Rev Access'!$F$7:$FS$310,140,FALSE))</f>
        <v>0</v>
      </c>
      <c r="FF156" s="90">
        <f>IF(ISNA(VLOOKUP($B156,'[2]1516 Exp_Rev Access'!$F$7:$FS$310,141,FALSE)),"",VLOOKUP($B156,'[2]1516 Exp_Rev Access'!$F$7:$FS$310,141,FALSE))</f>
        <v>0</v>
      </c>
      <c r="FG156" s="90">
        <f>IF(ISNA(VLOOKUP($B156,'[2]1516 Exp_Rev Access'!$F$7:$FS$310,142,FALSE)),"",VLOOKUP($B156,'[2]1516 Exp_Rev Access'!$F$7:$FS$310,142,FALSE))</f>
        <v>0</v>
      </c>
      <c r="FH156" s="90">
        <f>IF(ISNA(VLOOKUP($B156,'[2]1516 Exp_Rev Access'!$F$7:$FS$310,143,FALSE)),"",VLOOKUP($B156,'[2]1516 Exp_Rev Access'!$F$7:$FS$310,143,FALSE))</f>
        <v>0</v>
      </c>
      <c r="FI156" s="90">
        <f>IF(ISNA(VLOOKUP($B156,'[2]1516 Exp_Rev Access'!$F$7:$FS$310,144,FALSE)),"",VLOOKUP($B156,'[2]1516 Exp_Rev Access'!$F$7:$FS$310,144,FALSE))</f>
        <v>0</v>
      </c>
      <c r="FJ156" s="90">
        <f>IF(ISNA(VLOOKUP($B156,'[2]1516 Exp_Rev Access'!$F$7:$FS$310,145,FALSE)),"",VLOOKUP($B156,'[2]1516 Exp_Rev Access'!$F$7:$FS$310,145,FALSE))</f>
        <v>0</v>
      </c>
      <c r="FK156" s="90">
        <f>IF(ISNA(VLOOKUP($B156,'[2]1516 Exp_Rev Access'!$F$7:$FS$310,146,FALSE)),"",VLOOKUP($B156,'[2]1516 Exp_Rev Access'!$F$7:$FS$310,146,FALSE))</f>
        <v>0</v>
      </c>
      <c r="FL156" s="90">
        <f>IF(ISNA(VLOOKUP($B156,'[2]1516 Exp_Rev Access'!$F$7:$FS$310,1147,FALSE)),"",VLOOKUP($B156,'[2]1516 Exp_Rev Access'!$F$7:$FS$310,147,FALSE))</f>
        <v>0</v>
      </c>
      <c r="FM156" s="90">
        <f>IF(ISNA(VLOOKUP($B156,'[2]1516 Exp_Rev Access'!$F$7:$FS$310,148,FALSE)),"",VLOOKUP($B156,'[2]1516 Exp_Rev Access'!$F$7:$FS$310,148,FALSE))</f>
        <v>0</v>
      </c>
      <c r="FN156" s="90">
        <f>IF(ISNA(VLOOKUP($B156,'[2]1516 Exp_Rev Access'!$F$7:$FS$310,149,FALSE)),"",VLOOKUP($B156,'[2]1516 Exp_Rev Access'!$F$7:$FS$310,149,FALSE))</f>
        <v>0</v>
      </c>
      <c r="FO156" s="90">
        <f>IF(ISNA(VLOOKUP($B156,'[2]1516 Exp_Rev Access'!$F$7:$FS$310,150,FALSE)),"",VLOOKUP($B156,'[2]1516 Exp_Rev Access'!$F$7:$FS$310,150,FALSE))</f>
        <v>0</v>
      </c>
      <c r="FP156" s="90">
        <f>IF(ISNA(VLOOKUP($B156,'[2]1516 Exp_Rev Access'!$F$7:$FS$310,151,FALSE)),"",VLOOKUP($B156,'[2]1516 Exp_Rev Access'!$F$7:$FS$310,151,FALSE))</f>
        <v>0</v>
      </c>
      <c r="FQ156" s="90">
        <f>IF(ISNA(VLOOKUP($B156,'[2]1516 Exp_Rev Access'!$F$7:$FS$310,152,FALSE)),"",VLOOKUP($B156,'[2]1516 Exp_Rev Access'!$F$7:$FS$310,152,FALSE))</f>
        <v>0</v>
      </c>
      <c r="FR156" s="90">
        <f>IF(ISNA(VLOOKUP($B156,'[2]1516 Exp_Rev Access'!$F$7:$FS$310,153,FALSE)),"",VLOOKUP($B156,'[2]1516 Exp_Rev Access'!$F$7:$FS$310,153,FALSE))</f>
        <v>54059.68</v>
      </c>
      <c r="FS156" s="53">
        <f t="shared" si="397"/>
        <v>1302671.02</v>
      </c>
      <c r="FT156" s="92">
        <f t="shared" si="398"/>
        <v>3.6317970816106243E-2</v>
      </c>
      <c r="FU156" s="95">
        <f t="shared" si="399"/>
        <v>412.28463369244594</v>
      </c>
      <c r="FV156" s="90">
        <f>IF(ISNA(VLOOKUP($B156,'[2]1516 Exp_Rev Access'!$F$7:$FS$310,154,FALSE)),"",VLOOKUP($B156,'[2]1516 Exp_Rev Access'!$F$7:$FS$310,154,FALSE))</f>
        <v>0</v>
      </c>
      <c r="FW156" s="90">
        <f>IF(ISNA(VLOOKUP($B156,'[2]1516 Exp_Rev Access'!$F$7:$FS$310,155,FALSE)),"",VLOOKUP($B156,'[2]1516 Exp_Rev Access'!$F$7:$FS$310,155,FALSE))</f>
        <v>0</v>
      </c>
      <c r="FX156" s="90">
        <f>IF(ISNA(VLOOKUP($B156,'[2]1516 Exp_Rev Access'!$F$7:$FS$310,156,FALSE)),"",VLOOKUP($B156,'[2]1516 Exp_Rev Access'!$F$7:$FS$310,156,FALSE))</f>
        <v>0</v>
      </c>
      <c r="FY156" s="90">
        <f>IF(ISNA(VLOOKUP($B156,'[2]1516 Exp_Rev Access'!$F$7:$FS$310,157,FALSE)),"",VLOOKUP($B156,'[2]1516 Exp_Rev Access'!$F$7:$FS$310,157,FALSE))</f>
        <v>0</v>
      </c>
      <c r="FZ156" s="90">
        <f>IF(ISNA(VLOOKUP($B156,'[2]1516 Exp_Rev Access'!$F$7:$FS$310,158,FALSE)),"",VLOOKUP($B156,'[2]1516 Exp_Rev Access'!$F$7:$FS$310,158,FALSE))</f>
        <v>0</v>
      </c>
      <c r="GA156" s="90">
        <f>IF(ISNA(VLOOKUP($B156,'[2]1516 Exp_Rev Access'!$F$7:$FS$310,159,FALSE)),"",VLOOKUP($B156,'[2]1516 Exp_Rev Access'!$F$7:$FS$310,159,FALSE))</f>
        <v>0</v>
      </c>
      <c r="GB156" s="90">
        <f>IF(ISNA(VLOOKUP($B156,'[2]1516 Exp_Rev Access'!$F$7:$FS$310,160,FALSE)),"",VLOOKUP($B156,'[2]1516 Exp_Rev Access'!$F$7:$FS$310,160,FALSE))</f>
        <v>0</v>
      </c>
      <c r="GC156" s="90">
        <f>IF(ISNA(VLOOKUP($B156,'[2]1516 Exp_Rev Access'!$F$7:$FS$310,161,FALSE)),"",VLOOKUP($B156,'[2]1516 Exp_Rev Access'!$F$7:$FS$310,161,FALSE))</f>
        <v>0</v>
      </c>
      <c r="GD156" s="90">
        <f>IF(ISNA(VLOOKUP($B156,'[2]1516 Exp_Rev Access'!$F$7:$FS$310,162,FALSE)),"",VLOOKUP($B156,'[2]1516 Exp_Rev Access'!$F$7:$FS$310,162,FALSE))</f>
        <v>0</v>
      </c>
      <c r="GE156" s="90">
        <f>IF(ISNA(VLOOKUP($B156,'[2]1516 Exp_Rev Access'!$F$7:$FS$310,163,FALSE)),"",VLOOKUP($B156,'[2]1516 Exp_Rev Access'!$F$7:$FS$310,163,FALSE))</f>
        <v>0</v>
      </c>
      <c r="GF156" s="90">
        <f>IF(ISNA(VLOOKUP($B156,'[2]1516 Exp_Rev Access'!$F$7:$FS$310,164,FALSE)),"",VLOOKUP($B156,'[2]1516 Exp_Rev Access'!$F$7:$FS$310,164,FALSE))</f>
        <v>0</v>
      </c>
      <c r="GG156" s="90">
        <f>IF(ISNA(VLOOKUP($B156,'[2]1516 Exp_Rev Access'!$F$7:$FS$310,165,FALSE)),"",VLOOKUP($B156,'[2]1516 Exp_Rev Access'!$F$7:$FS$310,165,FALSE))</f>
        <v>0</v>
      </c>
      <c r="GH156" s="90">
        <f>IF(ISNA(VLOOKUP($B156,'[2]1516 Exp_Rev Access'!$F$7:$FS$310,166,FALSE)),"",VLOOKUP($B156,'[2]1516 Exp_Rev Access'!$F$7:$FS$310,166,FALSE))</f>
        <v>0</v>
      </c>
      <c r="GI156" s="90">
        <f>IF(ISNA(VLOOKUP($B156,'[2]1516 Exp_Rev Access'!$F$7:$FS$310,167,FALSE)),"",VLOOKUP($B156,'[2]1516 Exp_Rev Access'!$F$7:$FS$310,167,FALSE))</f>
        <v>0</v>
      </c>
      <c r="GJ156" s="90">
        <f>IF(ISNA(VLOOKUP($B156,'[2]1516 Exp_Rev Access'!$F$7:$FS$310,168,FALSE)),"",VLOOKUP($B156,'[2]1516 Exp_Rev Access'!$F$7:$FS$310,168,FALSE))</f>
        <v>0</v>
      </c>
      <c r="GK156" s="90">
        <f>IF(ISNA(VLOOKUP($B156,'[2]1516 Exp_Rev Access'!$F$7:$FS$310,169,FALSE)),"",VLOOKUP($B156,'[2]1516 Exp_Rev Access'!$F$7:$FS$310,169,FALSE))</f>
        <v>12711</v>
      </c>
      <c r="GL156" s="90">
        <f>IF(ISNA(VLOOKUP($B156,'[2]1516 Exp_Rev Access'!$F$7:$FS$310,170,FALSE)),"",VLOOKUP($B156,'[2]1516 Exp_Rev Access'!$F$7:$FS$310,170,FALSE))</f>
        <v>0</v>
      </c>
      <c r="GM156" s="90">
        <f>IF(ISNA(VLOOKUP($B156,'[2]1516 Exp_Rev Access'!$F$7:$FT$310,171,FALSE)),"",VLOOKUP($B156,'[2]1516 Exp_Rev Access'!$F$7:$FT$310,171,FALSE))</f>
        <v>0</v>
      </c>
      <c r="GN156" s="90">
        <f>IF(ISNA(VLOOKUP($B156,'[2]1516 Exp_Rev Access'!$F$7:$FU$310,172,FALSE)),"",VLOOKUP($B156,'[2]1516 Exp_Rev Access'!$F$7:$FU$310,172,FALSE))</f>
        <v>0</v>
      </c>
      <c r="GO156" s="90">
        <f>IF(ISNA(VLOOKUP($B156,'[2]1516 Exp_Rev Access'!$F$7:$FV$310,173,FALSE)),"",VLOOKUP($B156,'[2]1516 Exp_Rev Access'!$F$7:$FV$310,173,FALSE))</f>
        <v>0</v>
      </c>
      <c r="GP156" s="90">
        <f>IF(ISNA(VLOOKUP($B156,'[2]1516 Exp_Rev Access'!$F$7:$GA$310,174,FALSE)),"",VLOOKUP($B156,'[2]1516 Exp_Rev Access'!$F$7:$GA$310,174,FALSE))</f>
        <v>0</v>
      </c>
      <c r="GQ156" s="90">
        <f>IF(ISNA(VLOOKUP($B156,'[2]1516 Exp_Rev Access'!$F$7:$GA$310,175,FALSE)),"",VLOOKUP($B156,'[2]1516 Exp_Rev Access'!$F$7:$GA$310,175,FALSE))</f>
        <v>0</v>
      </c>
      <c r="GR156" s="90">
        <f>IF(ISNA(VLOOKUP($B156,'[2]1516 Exp_Rev Access'!$F$7:$GA$310,176,FALSE)),"",VLOOKUP($B156,'[2]1516 Exp_Rev Access'!$F$7:$GA$310,176,FALSE))</f>
        <v>0</v>
      </c>
      <c r="GS156" s="90">
        <f>IF(ISNA(VLOOKUP($B156,'[2]1516 Exp_Rev Access'!$F$7:$GA$310,177,FALSE)),"",VLOOKUP($B156,'[2]1516 Exp_Rev Access'!$F$7:$GA$310,177,FALSE))</f>
        <v>0</v>
      </c>
      <c r="GT156" s="90">
        <f>IF(ISNA(VLOOKUP($B156,'[2]1516 Exp_Rev Access'!$F$7:$GA$310,178,FALSE)),"",VLOOKUP($B156,'[2]1516 Exp_Rev Access'!$F$7:$GA$310,178,FALSE))</f>
        <v>0</v>
      </c>
      <c r="GU156" s="53">
        <f t="shared" si="400"/>
        <v>12711</v>
      </c>
      <c r="GV156" s="92">
        <f t="shared" si="401"/>
        <v>3.5437782828969851E-4</v>
      </c>
      <c r="GW156" s="96">
        <f t="shared" si="402"/>
        <v>4.0229266625311739</v>
      </c>
    </row>
    <row r="157" spans="1:222" x14ac:dyDescent="0.2">
      <c r="B157" s="87" t="s">
        <v>392</v>
      </c>
      <c r="C157" s="87" t="s">
        <v>393</v>
      </c>
      <c r="D157" s="88">
        <f>IF(ISNA(VLOOKUP($B157,'[2]1516 enrollment_Rev_Exp by size'!$A$6:$C$325,3,FALSE)),"",VLOOKUP($B157,'[2]1516 enrollment_Rev_Exp by size'!$A$6:$C$325,3,FALSE))</f>
        <v>15752.660000000002</v>
      </c>
      <c r="E157" s="89">
        <v>188577306.93000001</v>
      </c>
      <c r="F157" s="67">
        <f t="shared" si="380"/>
        <v>188577306.93000001</v>
      </c>
      <c r="G157" s="67">
        <f t="shared" si="381"/>
        <v>0</v>
      </c>
      <c r="H157" s="90">
        <f>IF(ISNA(VLOOKUP($B157,'[2]1516 Exp_Rev Access'!$F$7:$FS$310,2,FALSE)),"",VLOOKUP($B157,'[2]1516 Exp_Rev Access'!$F$7:$FS$310,2,FALSE))</f>
        <v>37524798.789999999</v>
      </c>
      <c r="I157" s="90">
        <f>IF(ISNA(VLOOKUP($B157,'[2]1516 Exp_Rev Access'!$F$7:$FS$310,3,FALSE)),"",VLOOKUP($B157,'[2]1516 Exp_Rev Access'!$F$7:$FS$310,3,FALSE))</f>
        <v>0</v>
      </c>
      <c r="J157" s="90">
        <f>IF(ISNA(VLOOKUP($B157,'[2]1516 Exp_Rev Access'!$F$7:$FS$310,4,FALSE)),"",VLOOKUP($B157,'[2]1516 Exp_Rev Access'!$F$7:$FS$310,4,FALSE))</f>
        <v>0</v>
      </c>
      <c r="K157" s="90">
        <f>IF(ISNA(VLOOKUP($B157,'[2]1516 Exp_Rev Access'!$F$7:$FS$310,5,FALSE)),"-",VLOOKUP($B157,'[2]1516 Exp_Rev Access'!$F$7:$FS$310,5,FALSE))</f>
        <v>855.47</v>
      </c>
      <c r="L157" s="90">
        <f>IF(ISNA(VLOOKUP($B157,'[2]1516 Exp_Rev Access'!$F$7:$FS$310,6,FALSE)),"",VLOOKUP($B157,'[2]1516 Exp_Rev Access'!$F$7:$FS$310,6,FALSE))</f>
        <v>0</v>
      </c>
      <c r="M157" s="90">
        <f>IF(ISNA(VLOOKUP($B157,'[2]1516 Exp_Rev Access'!$F$7:$FS$310,7,FALSE)),"",VLOOKUP($B157,'[2]1516 Exp_Rev Access'!$F$7:$FS$310,7,FALSE))</f>
        <v>0</v>
      </c>
      <c r="N157" s="53">
        <f t="shared" si="382"/>
        <v>37525654.259999998</v>
      </c>
      <c r="O157" s="91">
        <f t="shared" si="383"/>
        <v>0.198993478435502</v>
      </c>
      <c r="P157" s="53">
        <f t="shared" si="384"/>
        <v>2382.1788993097034</v>
      </c>
      <c r="Q157" s="90">
        <f>IF(ISNA(VLOOKUP($B157,'[2]1516 Exp_Rev Access'!$F$7:$FS$310,8,FALSE)),"",VLOOKUP($B157,'[2]1516 Exp_Rev Access'!$F$7:$FS$310,8,FALSE))</f>
        <v>163618.57</v>
      </c>
      <c r="R157" s="90">
        <f>IF(ISNA(VLOOKUP($B157,'[2]1516 Exp_Rev Access'!$F$7:$FS$310,9,FALSE)),"",VLOOKUP($B157,'[2]1516 Exp_Rev Access'!$F$7:$FS$310,9,FALSE))</f>
        <v>0</v>
      </c>
      <c r="S157" s="90">
        <f>IF(ISNA(VLOOKUP($B157,'[2]1516 Exp_Rev Access'!$F$7:$FS$310,10,FALSE)),"",VLOOKUP($B157,'[2]1516 Exp_Rev Access'!$F$7:$FS$310,10,FALSE))</f>
        <v>0</v>
      </c>
      <c r="T157" s="90">
        <f>IF(ISNA(VLOOKUP($B157,'[2]1516 Exp_Rev Access'!$F$7:$FS$310,11,FALSE)),"",VLOOKUP($B157,'[2]1516 Exp_Rev Access'!$F$7:$FS$310,11,FALSE))</f>
        <v>0</v>
      </c>
      <c r="U157" s="90">
        <f>IF(ISNA(VLOOKUP($B157,'[2]1516 Exp_Rev Access'!$F$7:$FS$310,12,FALSE)),"",VLOOKUP($B157,'[2]1516 Exp_Rev Access'!$F$7:$FS$310,12,FALSE))</f>
        <v>0</v>
      </c>
      <c r="V157" s="90">
        <f>IF(ISNA(VLOOKUP($B157,'[2]1516 Exp_Rev Access'!$F$7:$FS$310,13,FALSE)),"",VLOOKUP($B157,'[2]1516 Exp_Rev Access'!$F$7:$FS$310,13,FALSE))</f>
        <v>5750</v>
      </c>
      <c r="W157" s="90">
        <f>IF(ISNA(VLOOKUP($B157,'[2]1516 Exp_Rev Access'!$F$7:$FS$310,14,FALSE)),"",VLOOKUP($B157,'[2]1516 Exp_Rev Access'!$F$7:$FS$310,14,FALSE))</f>
        <v>0</v>
      </c>
      <c r="X157" s="90">
        <f>IF(ISNA(VLOOKUP($B157,'[2]1516 Exp_Rev Access'!$F$7:$FS$310,15,FALSE)),"",VLOOKUP($B157,'[2]1516 Exp_Rev Access'!$F$7:$FS$310,15,FALSE))</f>
        <v>0</v>
      </c>
      <c r="Y157" s="90">
        <f>IF(ISNA(VLOOKUP($B157,'[2]1516 Exp_Rev Access'!$F$7:$FS$310,16,FALSE)),"",VLOOKUP($B157,'[2]1516 Exp_Rev Access'!$F$7:$FS$310,16,FALSE))</f>
        <v>221266.65</v>
      </c>
      <c r="Z157" s="90">
        <f>IF(ISNA(VLOOKUP($B157,'[2]1516 Exp_Rev Access'!$F$7:$FS$310,17,FALSE)),"",VLOOKUP($B157,'[2]1516 Exp_Rev Access'!$F$7:$FS$310,17,FALSE))</f>
        <v>344767.44</v>
      </c>
      <c r="AA157" s="90">
        <f>IF(ISNA(VLOOKUP($B157,'[2]1516 Exp_Rev Access'!$F$7:$FS$310,18,FALSE)),"",VLOOKUP($B157,'[2]1516 Exp_Rev Access'!$F$7:$FS$310,18,FALSE))</f>
        <v>0</v>
      </c>
      <c r="AB157" s="90">
        <f>IF(ISNA(VLOOKUP($B157,'[2]1516 Exp_Rev Access'!$F$7:$FS$310,19,FALSE)),"",VLOOKUP($B157,'[2]1516 Exp_Rev Access'!$F$7:$FS$310,19,FALSE))</f>
        <v>0</v>
      </c>
      <c r="AC157" s="90">
        <f>IF(ISNA(VLOOKUP($B157,'[2]1516 Exp_Rev Access'!$F$7:$FS$310,20,FALSE)),"",VLOOKUP($B157,'[2]1516 Exp_Rev Access'!$F$7:$FS$310,20,FALSE))</f>
        <v>231726.03</v>
      </c>
      <c r="AD157" s="90">
        <f>IF(ISNA(VLOOKUP($B157,'[2]1516 Exp_Rev Access'!$F$7:$FS$310,21,FALSE)),"",VLOOKUP($B157,'[2]1516 Exp_Rev Access'!$F$7:$FS$310,21,FALSE))</f>
        <v>1304908.74</v>
      </c>
      <c r="AE157" s="90">
        <f>IF(ISNA(VLOOKUP($B157,'[2]1516 Exp_Rev Access'!$F$7:$FS$310,22,FALSE)),"",VLOOKUP($B157,'[2]1516 Exp_Rev Access'!$F$7:$FS$310,22,FALSE))</f>
        <v>111594.55</v>
      </c>
      <c r="AF157" s="90">
        <f>IF(ISNA(VLOOKUP($B157,'[2]1516 Exp_Rev Access'!$F$7:$FS$310,23,FALSE)),"",VLOOKUP($B157,'[2]1516 Exp_Rev Access'!$F$7:$FS$310,23,FALSE))</f>
        <v>0</v>
      </c>
      <c r="AG157" s="90">
        <f>IF(ISNA(VLOOKUP($B157,'[2]1516 Exp_Rev Access'!$F$7:$FS$310,24,FALSE)),"",VLOOKUP($B157,'[2]1516 Exp_Rev Access'!$F$7:$FS$310,24,FALSE))</f>
        <v>671406.78</v>
      </c>
      <c r="AH157" s="90">
        <f>IF(ISNA(VLOOKUP($B157,'[2]1516 Exp_Rev Access'!$F$7:$FS$310,25,FALSE)),"",VLOOKUP($B157,'[2]1516 Exp_Rev Access'!$F$7:$FS$310,25,FALSE))</f>
        <v>20944.900000000001</v>
      </c>
      <c r="AI157" s="90">
        <f>IF(ISNA(VLOOKUP($B157,'[2]1516 Exp_Rev Access'!$F$7:$FS$310,26,FALSE)),"",VLOOKUP($B157,'[2]1516 Exp_Rev Access'!$F$7:$FS$310,26,FALSE))</f>
        <v>228637.76</v>
      </c>
      <c r="AJ157" s="90">
        <f>IF(ISNA(VLOOKUP($B157,'[2]1516 Exp_Rev Access'!$F$7:$FS$310,27,FALSE)),"",VLOOKUP($B157,'[2]1516 Exp_Rev Access'!$F$7:$FS$310,27,FALSE))</f>
        <v>11110.91</v>
      </c>
      <c r="AK157" s="90">
        <f>IF(ISNA(VLOOKUP($B157,'[2]1516 Exp_Rev Access'!$F$7:$FS$310,28,FALSE)),"",VLOOKUP($B157,'[2]1516 Exp_Rev Access'!$F$7:$FS$310,28,FALSE))</f>
        <v>292205.96000000002</v>
      </c>
      <c r="AL157" s="90">
        <f>IF(ISNA(VLOOKUP($B157,'[2]1516 Exp_Rev Access'!$F$7:$FS$310,29,FALSE)),"",VLOOKUP($B157,'[2]1516 Exp_Rev Access'!$F$7:$FS$310,29,FALSE))</f>
        <v>389909.24</v>
      </c>
      <c r="AM157" s="53">
        <f t="shared" si="385"/>
        <v>3997847.5300000003</v>
      </c>
      <c r="AN157" s="92">
        <f t="shared" si="386"/>
        <v>2.1200045727050303E-2</v>
      </c>
      <c r="AO157" s="68">
        <f t="shared" si="387"/>
        <v>253.78872711021504</v>
      </c>
      <c r="AP157" s="90">
        <f>IF(ISNA(VLOOKUP($B157,'[2]1516 Exp_Rev Access'!$F$7:$FS$310,30,FALSE)),"",VLOOKUP($B157,'[2]1516 Exp_Rev Access'!$F$7:$FS$310,30,FALSE))</f>
        <v>95441176.530000001</v>
      </c>
      <c r="AQ157" s="90">
        <f>IF(ISNA(VLOOKUP($B157,'[2]1516 Exp_Rev Access'!$F$7:$FS$310,31,FALSE)),"",VLOOKUP($B157,'[2]1516 Exp_Rev Access'!$F$7:$FS$310,31,FALSE))</f>
        <v>2814088.5</v>
      </c>
      <c r="AR157" s="90">
        <f>IF(ISNA(VLOOKUP($B157,'[2]1516 Exp_Rev Access'!$F$7:$FS$310,32,FALSE)),"",VLOOKUP($B157,'[2]1516 Exp_Rev Access'!$F$7:$FS$310,32,FALSE))</f>
        <v>5521321.6399999997</v>
      </c>
      <c r="AS157" s="90">
        <f>IF(ISNA(VLOOKUP($B157,'[2]1516 Exp_Rev Access'!$F$7:$FS$310,33,FALSE)),"",VLOOKUP($B157,'[2]1516 Exp_Rev Access'!$F$7:$FS$310,33,FALSE))</f>
        <v>0</v>
      </c>
      <c r="AT157" s="90">
        <f>IF(ISNA(VLOOKUP($B157,'[2]1516 Exp_Rev Access'!$F$7:$FS$310,34,FALSE)),"",VLOOKUP($B157,'[2]1516 Exp_Rev Access'!$F$7:$FS$310,34,FALSE))</f>
        <v>0</v>
      </c>
      <c r="AU157" s="53">
        <f t="shared" si="388"/>
        <v>103776586.67</v>
      </c>
      <c r="AV157" s="93">
        <f t="shared" si="389"/>
        <v>0.55031322887924117</v>
      </c>
      <c r="AW157" s="53">
        <f t="shared" si="390"/>
        <v>6587.8770106128104</v>
      </c>
      <c r="AX157" s="90">
        <f>IF(ISNA(VLOOKUP($B157,'[2]1516 Exp_Rev Access'!$F$7:$FS$310,35,FALSE)),"",VLOOKUP($B157,'[2]1516 Exp_Rev Access'!$F$7:$FS$310,35,FALSE))</f>
        <v>2640</v>
      </c>
      <c r="AY157" s="90">
        <f>IF(ISNA(VLOOKUP($B157,'[2]1516 Exp_Rev Access'!$F$7:$FS$310,36,FALSE)),"",VLOOKUP($B157,'[2]1516 Exp_Rev Access'!$F$7:$FS$310,36,FALSE))</f>
        <v>11648017.550000001</v>
      </c>
      <c r="AZ157" s="90">
        <f>IF(ISNA(VLOOKUP($B157,'[2]1516 Exp_Rev Access'!$F$7:$FS$310,37,FALSE)),"",VLOOKUP($B157,'[2]1516 Exp_Rev Access'!$F$7:$FS$310,37,FALSE))</f>
        <v>669926.74</v>
      </c>
      <c r="BA157" s="90">
        <f>IF(ISNA(VLOOKUP($B157,'[2]1516 Exp_Rev Access'!$F$7:$FS$310,38,FALSE)),"",VLOOKUP($B157,'[2]1516 Exp_Rev Access'!$F$7:$FS$310,38,FALSE))</f>
        <v>0</v>
      </c>
      <c r="BB157" s="90">
        <f>IF(ISNA(VLOOKUP($B157,'[2]1516 Exp_Rev Access'!$F$7:$FS$310,39,FALSE)),"",VLOOKUP($B157,'[2]1516 Exp_Rev Access'!$F$7:$FS$310,39,FALSE))</f>
        <v>0</v>
      </c>
      <c r="BC157" s="90">
        <f>IF(ISNA(VLOOKUP($B157,'[2]1516 Exp_Rev Access'!$F$7:$FS$310,40,FALSE)),"",VLOOKUP($B157,'[2]1516 Exp_Rev Access'!$F$7:$FS$310,40,FALSE))</f>
        <v>4131615.58</v>
      </c>
      <c r="BD157" s="90">
        <f>IF(ISNA(VLOOKUP($B157,'[2]1516 Exp_Rev Access'!$F$7:$FS$310,41,FALSE)),"",VLOOKUP($B157,'[2]1516 Exp_Rev Access'!$F$7:$FS$310,41,FALSE))</f>
        <v>0</v>
      </c>
      <c r="BE157" s="90">
        <f>IF(ISNA(VLOOKUP($B157,'[2]1516 Exp_Rev Access'!$F$7:$FS$310,42,FALSE)),"",VLOOKUP($B157,'[2]1516 Exp_Rev Access'!$F$7:$FS$310,42,FALSE))</f>
        <v>761033.34</v>
      </c>
      <c r="BF157" s="90">
        <f>IF(ISNA(VLOOKUP($B157,'[2]1516 Exp_Rev Access'!$F$7:$FS$310,43,FALSE)),"",VLOOKUP($B157,'[2]1516 Exp_Rev Access'!$F$7:$FS$310,43,FALSE))</f>
        <v>0</v>
      </c>
      <c r="BG157" s="90">
        <f>IF(ISNA(VLOOKUP($B157,'[2]1516 Exp_Rev Access'!$F$7:$FS$310,44,FALSE)),"",VLOOKUP($B157,'[2]1516 Exp_Rev Access'!$F$7:$FS$310,44,FALSE))</f>
        <v>2688827.43</v>
      </c>
      <c r="BH157" s="90">
        <f>IF(ISNA(VLOOKUP($B157,'[2]1516 Exp_Rev Access'!$F$7:$FS$310,45,FALSE)),"",VLOOKUP($B157,'[2]1516 Exp_Rev Access'!$F$7:$FS$310,45,FALSE))</f>
        <v>156121.78</v>
      </c>
      <c r="BI157" s="90">
        <f>IF(ISNA(VLOOKUP($B157,'[2]1516 Exp_Rev Access'!$F$7:$FS$310,46,FALSE)),"",VLOOKUP($B157,'[2]1516 Exp_Rev Access'!$F$7:$FS$310,46,FALSE))</f>
        <v>0</v>
      </c>
      <c r="BJ157" s="90">
        <f>IF(ISNA(VLOOKUP($B157,'[2]1516 Exp_Rev Access'!$F$7:$FS$310,47,FALSE)),"",VLOOKUP($B157,'[2]1516 Exp_Rev Access'!$F$7:$FS$310,47,FALSE))</f>
        <v>168744.22</v>
      </c>
      <c r="BK157" s="90">
        <f>IF(ISNA(VLOOKUP($B157,'[2]1516 Exp_Rev Access'!$F$7:$FS$310,48,FALSE)),"",VLOOKUP($B157,'[2]1516 Exp_Rev Access'!$F$7:$FS$310,48,FALSE))</f>
        <v>6148688.7000000002</v>
      </c>
      <c r="BL157" s="90">
        <f>IF(ISNA(VLOOKUP($B157,'[2]1516 Exp_Rev Access'!$F$7:$FS$310,49,FALSE)),"",VLOOKUP($B157,'[2]1516 Exp_Rev Access'!$F$7:$FS$310,49,FALSE))</f>
        <v>2272.46</v>
      </c>
      <c r="BM157" s="90">
        <f>IF(ISNA(VLOOKUP($B157,'[2]1516 Exp_Rev Access'!$F$7:$FS$310,50,FALSE)),"",VLOOKUP($B157,'[2]1516 Exp_Rev Access'!$F$7:$FS$310,50,FALSE))</f>
        <v>0</v>
      </c>
      <c r="BN157" s="90">
        <f>IF(ISNA(VLOOKUP($B157,'[2]1516 Exp_Rev Access'!$F$7:$FS$310,51,FALSE)),"",VLOOKUP($B157,'[2]1516 Exp_Rev Access'!$F$7:$FS$310,51,FALSE))</f>
        <v>0</v>
      </c>
      <c r="BO157" s="90">
        <f>IF(ISNA(VLOOKUP($B157,'[2]1516 Exp_Rev Access'!$F$7:$FS$310,52,FALSE)),"",VLOOKUP($B157,'[2]1516 Exp_Rev Access'!$F$7:$FS$310,52,FALSE))</f>
        <v>0</v>
      </c>
      <c r="BP157" s="90">
        <f>IF(ISNA(VLOOKUP($B157,'[2]1516 Exp_Rev Access'!$F$7:$FS$310,53,FALSE)),"",VLOOKUP($B157,'[2]1516 Exp_Rev Access'!$F$7:$FS$310,53,FALSE))</f>
        <v>0</v>
      </c>
      <c r="BQ157" s="90">
        <f>IF(ISNA(VLOOKUP($B157,'[2]1516 Exp_Rev Access'!$F$7:$FS$310,54,FALSE)),"",VLOOKUP($B157,'[2]1516 Exp_Rev Access'!$F$7:$FS$310,54,FALSE))</f>
        <v>401478.39</v>
      </c>
      <c r="BR157" s="90">
        <f>IF(ISNA(VLOOKUP($B157,'[2]1516 Exp_Rev Access'!$F$7:$FS$310,55,FALSE)),"",VLOOKUP($B157,'[2]1516 Exp_Rev Access'!$F$7:$FS$310,55,FALSE))</f>
        <v>0</v>
      </c>
      <c r="BS157" s="90">
        <f>IF(ISNA(VLOOKUP($B157,'[2]1516 Exp_Rev Access'!$F$7:$FS$310,56,FALSE)),"",VLOOKUP($B157,'[2]1516 Exp_Rev Access'!$F$7:$FS$310,56,FALSE))</f>
        <v>0</v>
      </c>
      <c r="BT157" s="90">
        <f>IF(ISNA(VLOOKUP($B157,'[2]1516 Exp_Rev Access'!$F$7:$FS$310,57,FALSE)),"",VLOOKUP($B157,'[2]1516 Exp_Rev Access'!$F$7:$FS$310,57,FALSE))</f>
        <v>0</v>
      </c>
      <c r="BU157" s="90">
        <f>IF(ISNA(VLOOKUP($B157,'[2]1516 Exp_Rev Access'!$F$7:$FS$310,58,FALSE)),"",VLOOKUP($B157,'[2]1516 Exp_Rev Access'!$F$7:$FS$310,58,FALSE))</f>
        <v>0</v>
      </c>
      <c r="BV157" s="53">
        <f t="shared" si="391"/>
        <v>26779366.190000001</v>
      </c>
      <c r="BW157" s="92">
        <f t="shared" si="392"/>
        <v>0.14200736358983276</v>
      </c>
      <c r="BX157" s="68">
        <f t="shared" si="393"/>
        <v>1699.990108972072</v>
      </c>
      <c r="BY157" s="90">
        <f>IF(ISNA(VLOOKUP($B157,'[2]1516 Exp_Rev Access'!$F$7:$FS$310,59,FALSE)),"",VLOOKUP($B157,'[2]1516 Exp_Rev Access'!$F$7:$FS$310,59,FALSE))</f>
        <v>0</v>
      </c>
      <c r="BZ157" s="90">
        <f>IF(ISNA(VLOOKUP($B157,'[2]1516 Exp_Rev Access'!$F$7:$FS$310,60,FALSE)),"",VLOOKUP($B157,'[2]1516 Exp_Rev Access'!$F$7:$FS$310,60,FALSE))</f>
        <v>0</v>
      </c>
      <c r="CA157" s="90">
        <f>IF(ISNA(VLOOKUP($B157,'[2]1516 Exp_Rev Access'!$F$7:$FS$310,61,FALSE)),"",VLOOKUP($B157,'[2]1516 Exp_Rev Access'!$F$7:$FS$310,61,FALSE))</f>
        <v>0</v>
      </c>
      <c r="CB157" s="90">
        <f>IF(ISNA(VLOOKUP($B157,'[2]1516 Exp_Rev Access'!$F$7:$FS$310,62,FALSE)),"",VLOOKUP($B157,'[2]1516 Exp_Rev Access'!$F$7:$FS$310,62,FALSE))</f>
        <v>0</v>
      </c>
      <c r="CC157" s="90">
        <f>IF(ISNA(VLOOKUP($B157,'[2]1516 Exp_Rev Access'!$F$7:$FS$310,63,FALSE)),"",VLOOKUP($B157,'[2]1516 Exp_Rev Access'!$F$7:$FS$310,63,FALSE))</f>
        <v>6536.98</v>
      </c>
      <c r="CD157" s="90">
        <f>IF(ISNA(VLOOKUP($B157,'[2]1516 Exp_Rev Access'!$F$7:$FS$310,64,FALSE)),"",VLOOKUP($B157,'[2]1516 Exp_Rev Access'!$F$7:$FS$310,64,FALSE))</f>
        <v>0</v>
      </c>
      <c r="CE157" s="53">
        <f t="shared" si="394"/>
        <v>6536.98</v>
      </c>
      <c r="CF157" s="92">
        <f t="shared" si="395"/>
        <v>3.4664722422971764E-5</v>
      </c>
      <c r="CG157" s="94">
        <f t="shared" si="396"/>
        <v>0.41497626432615181</v>
      </c>
      <c r="CH157" s="90">
        <f>IF(ISNA(VLOOKUP($B157,'[2]1516 Exp_Rev Access'!$F$7:$FS$310,65,FALSE)),"",VLOOKUP($B157,'[2]1516 Exp_Rev Access'!$F$7:$FS$310,65,FALSE))</f>
        <v>448026</v>
      </c>
      <c r="CI157" s="90">
        <f>IF(ISNA(VLOOKUP($B157,'[2]1516 Exp_Rev Access'!$F$7:$FS$310,66,FALSE)),"",VLOOKUP($B157,'[2]1516 Exp_Rev Access'!$F$7:$FS$310,66,FALSE))</f>
        <v>0</v>
      </c>
      <c r="CJ157" s="90">
        <f>IF(ISNA(VLOOKUP($B157,'[2]1516 Exp_Rev Access'!$F$7:$FS$310,67,FALSE)),"",VLOOKUP($B157,'[2]1516 Exp_Rev Access'!$F$7:$FS$310,67,FALSE))</f>
        <v>0</v>
      </c>
      <c r="CK157" s="90">
        <f>IF(ISNA(VLOOKUP($B157,'[2]1516 Exp_Rev Access'!$F$7:$FS$310,68,FALSE)),"",VLOOKUP($B157,'[2]1516 Exp_Rev Access'!$F$7:$FS$310,68,FALSE))</f>
        <v>0</v>
      </c>
      <c r="CL157" s="90">
        <f>IF(ISNA(VLOOKUP($B157,'[2]1516 Exp_Rev Access'!$F$7:$FS$310,69,FALSE)),"",VLOOKUP($B157,'[2]1516 Exp_Rev Access'!$F$7:$FS$310,69,FALSE))</f>
        <v>0</v>
      </c>
      <c r="CM157" s="90">
        <f>IF(ISNA(VLOOKUP($B157,'[2]1516 Exp_Rev Access'!$F$7:$FS$310,70,FALSE)),"",VLOOKUP($B157,'[2]1516 Exp_Rev Access'!$F$7:$FS$310,70,FALSE))</f>
        <v>0</v>
      </c>
      <c r="CN157" s="90">
        <f>IF(ISNA(VLOOKUP($B157,'[2]1516 Exp_Rev Access'!$F$7:$FS$310,71,FALSE)),"",VLOOKUP($B157,'[2]1516 Exp_Rev Access'!$F$7:$FS$310,71,FALSE))</f>
        <v>0</v>
      </c>
      <c r="CO157" s="90">
        <f>IF(ISNA(VLOOKUP($B157,'[2]1516 Exp_Rev Access'!$F$7:$FS$310,72,FALSE)),"",VLOOKUP($B157,'[2]1516 Exp_Rev Access'!$F$7:$FS$310,72,FALSE))</f>
        <v>0</v>
      </c>
      <c r="CP157" s="90">
        <f>IF(ISNA(VLOOKUP($B157,'[2]1516 Exp_Rev Access'!$F$7:$FS$310,73,FALSE)),"",VLOOKUP($B157,'[2]1516 Exp_Rev Access'!$F$7:$FS$310,73,FALSE))</f>
        <v>0</v>
      </c>
      <c r="CQ157" s="90">
        <f>IF(ISNA(VLOOKUP($B157,'[2]1516 Exp_Rev Access'!$F$7:$FS$310,74,FALSE)),"",VLOOKUP($B157,'[2]1516 Exp_Rev Access'!$F$7:$FS$310,74,FALSE))</f>
        <v>2584763.92</v>
      </c>
      <c r="CR157" s="90">
        <f>IF(ISNA(VLOOKUP($B157,'[2]1516 Exp_Rev Access'!$F$7:$FS$310,75,FALSE)),"",VLOOKUP($B157,'[2]1516 Exp_Rev Access'!$F$7:$FS$310,75,FALSE))</f>
        <v>0</v>
      </c>
      <c r="CS157" s="90">
        <f>IF(ISNA(VLOOKUP($B157,'[2]1516 Exp_Rev Access'!$F$7:$FS$310,76,FALSE)),"",VLOOKUP($B157,'[2]1516 Exp_Rev Access'!$F$7:$FS$310,76,FALSE))</f>
        <v>126673</v>
      </c>
      <c r="CT157" s="90">
        <f>IF(ISNA(VLOOKUP($B157,'[2]1516 Exp_Rev Access'!$F$7:$FS$310,77,FALSE)),"",VLOOKUP($B157,'[2]1516 Exp_Rev Access'!$F$7:$FS$310,77,FALSE))</f>
        <v>0</v>
      </c>
      <c r="CU157" s="90">
        <f>IF(ISNA(VLOOKUP($B157,'[2]1516 Exp_Rev Access'!$F$7:$FS$310,78,FALSE)),"",VLOOKUP($B157,'[2]1516 Exp_Rev Access'!$F$7:$FS$310,78,FALSE))</f>
        <v>4062245.86</v>
      </c>
      <c r="CV157" s="90">
        <f>IF(ISNA(VLOOKUP($B157,'[2]1516 Exp_Rev Access'!$F$7:$FS$310,79,FALSE)),"",VLOOKUP($B157,'[2]1516 Exp_Rev Access'!$F$7:$FS$310,79,FALSE))</f>
        <v>342935.13</v>
      </c>
      <c r="CW157" s="90">
        <f>IF(ISNA(VLOOKUP($B157,'[2]1516 Exp_Rev Access'!$F$7:$FS$310,80,FALSE)),"",VLOOKUP($B157,'[2]1516 Exp_Rev Access'!$F$7:$FS$310,80,FALSE))</f>
        <v>0</v>
      </c>
      <c r="CX157" s="90">
        <f>IF(ISNA(VLOOKUP($B157,'[2]1516 Exp_Rev Access'!$F$7:$FS$310,81,FALSE)),"",VLOOKUP($B157,'[2]1516 Exp_Rev Access'!$F$7:$FS$310,81,FALSE))</f>
        <v>0</v>
      </c>
      <c r="CY157" s="90">
        <f>IF(ISNA(VLOOKUP($B157,'[2]1516 Exp_Rev Access'!$F$7:$FS$310,82,FALSE)),"",VLOOKUP($B157,'[2]1516 Exp_Rev Access'!$F$7:$FS$310,82,FALSE))</f>
        <v>0</v>
      </c>
      <c r="CZ157" s="90">
        <f>IF(ISNA(VLOOKUP($B157,'[2]1516 Exp_Rev Access'!$F$7:$FS$310,83,FALSE)),"",VLOOKUP($B157,'[2]1516 Exp_Rev Access'!$F$7:$FS$310,83,FALSE))</f>
        <v>0</v>
      </c>
      <c r="DA157" s="90">
        <f>IF(ISNA(VLOOKUP($B157,'[2]1516 Exp_Rev Access'!$F$7:$FS$310,84,FALSE)),"",VLOOKUP($B157,'[2]1516 Exp_Rev Access'!$F$7:$FS$310,84,FALSE))</f>
        <v>0</v>
      </c>
      <c r="DB157" s="90">
        <f>IF(ISNA(VLOOKUP($B157,'[2]1516 Exp_Rev Access'!$F$7:$FS$310,85,FALSE)),"",VLOOKUP($B157,'[2]1516 Exp_Rev Access'!$F$7:$FS$310,85,FALSE))</f>
        <v>290397.03000000003</v>
      </c>
      <c r="DC157" s="90">
        <f>IF(ISNA(VLOOKUP($B157,'[2]1516 Exp_Rev Access'!$F$7:$FS$310,86,FALSE)),"",VLOOKUP($B157,'[2]1516 Exp_Rev Access'!$F$7:$FS$310,86,FALSE))</f>
        <v>0</v>
      </c>
      <c r="DD157" s="90">
        <f>IF(ISNA(VLOOKUP($B157,'[2]1516 Exp_Rev Access'!$F$7:$FS$310,87,FALSE)),"",VLOOKUP($B157,'[2]1516 Exp_Rev Access'!$F$7:$FS$310,87,FALSE))</f>
        <v>0</v>
      </c>
      <c r="DE157" s="90">
        <f>IF(ISNA(VLOOKUP($B157,'[2]1516 Exp_Rev Access'!$F$7:$FS$310,88,FALSE)),"",VLOOKUP($B157,'[2]1516 Exp_Rev Access'!$F$7:$FS$310,88,FALSE))</f>
        <v>0</v>
      </c>
      <c r="DF157" s="90">
        <f>IF(ISNA(VLOOKUP($B157,'[2]1516 Exp_Rev Access'!$F$7:$FS$310,89,FALSE)),"",VLOOKUP($B157,'[2]1516 Exp_Rev Access'!$F$7:$FS$310,89,FALSE))</f>
        <v>0</v>
      </c>
      <c r="DG157" s="90">
        <f>IF(ISNA(VLOOKUP($B157,'[2]1516 Exp_Rev Access'!$F$7:$FS$310,90,FALSE)),"",VLOOKUP($B157,'[2]1516 Exp_Rev Access'!$F$7:$FS$310,90,FALSE))</f>
        <v>0</v>
      </c>
      <c r="DH157" s="90">
        <f>IF(ISNA(VLOOKUP($B157,'[2]1516 Exp_Rev Access'!$F$7:$FS$310,91,FALSE)),"",VLOOKUP($B157,'[2]1516 Exp_Rev Access'!$F$7:$FS$310,91,FALSE))</f>
        <v>188185.53</v>
      </c>
      <c r="DI157" s="90">
        <f>IF(ISNA(VLOOKUP($B157,'[2]1516 Exp_Rev Access'!$F$7:$FS$310,92,FALSE)),"",VLOOKUP($B157,'[2]1516 Exp_Rev Access'!$F$7:$FS$310,92,FALSE))</f>
        <v>4851095.4400000004</v>
      </c>
      <c r="DJ157" s="90">
        <f>IF(ISNA(VLOOKUP($B157,'[2]1516 Exp_Rev Access'!$F$7:$FS$310,93,FALSE)),"",VLOOKUP($B157,'[2]1516 Exp_Rev Access'!$F$7:$FS$310,93,FALSE))</f>
        <v>0</v>
      </c>
      <c r="DK157" s="90">
        <f>IF(ISNA(VLOOKUP($B157,'[2]1516 Exp_Rev Access'!$F$7:$FS$310,94,FALSE)),"",VLOOKUP($B157,'[2]1516 Exp_Rev Access'!$F$7:$FS$310,94,FALSE))</f>
        <v>0</v>
      </c>
      <c r="DL157" s="90">
        <f>IF(ISNA(VLOOKUP($B157,'[2]1516 Exp_Rev Access'!$F$7:$FS$310,95,FALSE)),"",VLOOKUP($B157,'[2]1516 Exp_Rev Access'!$F$7:$FS$310,95,FALSE))</f>
        <v>0</v>
      </c>
      <c r="DM157" s="90">
        <f>IF(ISNA(VLOOKUP($B157,'[2]1516 Exp_Rev Access'!$F$7:$FS$310,96,FALSE)),"",VLOOKUP($B157,'[2]1516 Exp_Rev Access'!$F$7:$FS$310,96,FALSE))</f>
        <v>0</v>
      </c>
      <c r="DN157" s="90">
        <f>IF(ISNA(VLOOKUP($B157,'[2]1516 Exp_Rev Access'!$F$7:$FS$310,97,FALSE)),"",VLOOKUP($B157,'[2]1516 Exp_Rev Access'!$F$7:$FS$310,97,FALSE))</f>
        <v>0</v>
      </c>
      <c r="DO157" s="90">
        <f>IF(ISNA(VLOOKUP($B157,'[2]1516 Exp_Rev Access'!$F$7:$FS$310,98,FALSE)),"",VLOOKUP($B157,'[2]1516 Exp_Rev Access'!$F$7:$FS$310,98,FALSE))</f>
        <v>0</v>
      </c>
      <c r="DP157" s="90">
        <f>IF(ISNA(VLOOKUP($B157,'[2]1516 Exp_Rev Access'!$F$7:$FS$310,99,FALSE)),"",VLOOKUP($B157,'[2]1516 Exp_Rev Access'!$F$7:$FS$310,99,FALSE))</f>
        <v>0</v>
      </c>
      <c r="DQ157" s="90">
        <f>IF(ISNA(VLOOKUP($B157,'[2]1516 Exp_Rev Access'!$F$7:$FS$310,100,FALSE)),"",VLOOKUP($B157,'[2]1516 Exp_Rev Access'!$F$7:$FS$310,100,FALSE))</f>
        <v>0</v>
      </c>
      <c r="DR157" s="90">
        <f>IF(ISNA(VLOOKUP($B157,'[2]1516 Exp_Rev Access'!$F$7:$FS$310,101,FALSE)),"",VLOOKUP($B157,'[2]1516 Exp_Rev Access'!$F$7:$FS$310,101,FALSE))</f>
        <v>0</v>
      </c>
      <c r="DS157" s="90">
        <f>IF(ISNA(VLOOKUP($B157,'[2]1516 Exp_Rev Access'!$F$7:$FS$310,102,FALSE)),"",VLOOKUP($B157,'[2]1516 Exp_Rev Access'!$F$7:$FS$310,102,FALSE))</f>
        <v>0</v>
      </c>
      <c r="DT157" s="90">
        <f>IF(ISNA(VLOOKUP($B157,'[2]1516 Exp_Rev Access'!$F$7:$FS$310,103,FALSE)),"",VLOOKUP($B157,'[2]1516 Exp_Rev Access'!$F$7:$FS$310,103,FALSE))</f>
        <v>0</v>
      </c>
      <c r="DU157" s="90">
        <f>IF(ISNA(VLOOKUP($B157,'[2]1516 Exp_Rev Access'!$F$7:$FS$310,104,FALSE)),"",VLOOKUP($B157,'[2]1516 Exp_Rev Access'!$F$7:$FS$310,104,FALSE))</f>
        <v>0</v>
      </c>
      <c r="DV157" s="90">
        <f>IF(ISNA(VLOOKUP($B157,'[2]1516 Exp_Rev Access'!$F$7:$FS$310,105,FALSE)),"",VLOOKUP($B157,'[2]1516 Exp_Rev Access'!$F$7:$FS$310,105,FALSE))</f>
        <v>0</v>
      </c>
      <c r="DW157" s="90">
        <f>IF(ISNA(VLOOKUP($B157,'[2]1516 Exp_Rev Access'!$F$7:$FS$310,106,FALSE)),"",VLOOKUP($B157,'[2]1516 Exp_Rev Access'!$F$7:$FS$310,106,FALSE))</f>
        <v>0</v>
      </c>
      <c r="DX157" s="90">
        <f>IF(ISNA(VLOOKUP($B157,'[2]1516 Exp_Rev Access'!$F$7:$FS$310,107,FALSE)),"",VLOOKUP($B157,'[2]1516 Exp_Rev Access'!$F$7:$FS$310,107,FALSE))</f>
        <v>0</v>
      </c>
      <c r="DY157" s="90">
        <f>IF(ISNA(VLOOKUP($B157,'[2]1516 Exp_Rev Access'!$F$7:$FS$310,108,FALSE)),"",VLOOKUP($B157,'[2]1516 Exp_Rev Access'!$F$7:$FS$310,108,FALSE))</f>
        <v>0</v>
      </c>
      <c r="DZ157" s="90">
        <f>IF(ISNA(VLOOKUP($B157,'[2]1516 Exp_Rev Access'!$F$7:$FS$310,109,FALSE)),"",VLOOKUP($B157,'[2]1516 Exp_Rev Access'!$F$7:$FS$310,109,FALSE))</f>
        <v>0</v>
      </c>
      <c r="EA157" s="90">
        <f>IF(ISNA(VLOOKUP($B157,'[2]1516 Exp_Rev Access'!$F$7:$FS$310,110,FALSE)),"",VLOOKUP($B157,'[2]1516 Exp_Rev Access'!$F$7:$FS$310,110,FALSE))</f>
        <v>0</v>
      </c>
      <c r="EB157" s="90">
        <f>IF(ISNA(VLOOKUP($B157,'[2]1516 Exp_Rev Access'!$F$7:$FS$310,111,FALSE)),"",VLOOKUP($B157,'[2]1516 Exp_Rev Access'!$F$7:$FS$310,111,FALSE))</f>
        <v>0</v>
      </c>
      <c r="EC157" s="90">
        <f>IF(ISNA(VLOOKUP($B157,'[2]1516 Exp_Rev Access'!$F$7:$FS$310,112,FALSE)),"",VLOOKUP($B157,'[2]1516 Exp_Rev Access'!$F$7:$FS$310,112,FALSE))</f>
        <v>0</v>
      </c>
      <c r="ED157" s="90">
        <f>IF(ISNA(VLOOKUP($B157,'[2]1516 Exp_Rev Access'!$F$7:$FS$310,113,FALSE)),"",VLOOKUP($B157,'[2]1516 Exp_Rev Access'!$F$7:$FS$310,113,FALSE))</f>
        <v>0</v>
      </c>
      <c r="EE157" s="90">
        <f>IF(ISNA(VLOOKUP($B157,'[2]1516 Exp_Rev Access'!$F$7:$FS$310,114,FALSE)),"",VLOOKUP($B157,'[2]1516 Exp_Rev Access'!$F$7:$FS$310,114,FALSE))</f>
        <v>0</v>
      </c>
      <c r="EF157" s="90">
        <f>IF(ISNA(VLOOKUP($B157,'[2]1516 Exp_Rev Access'!$F$7:$FS$310,115,FALSE)),"",VLOOKUP($B157,'[2]1516 Exp_Rev Access'!$F$7:$FS$310,115,FALSE))</f>
        <v>0</v>
      </c>
      <c r="EG157" s="90">
        <f>IF(ISNA(VLOOKUP($B157,'[2]1516 Exp_Rev Access'!$F$7:$FS$310,116,FALSE)),"",VLOOKUP($B157,'[2]1516 Exp_Rev Access'!$F$7:$FS$310,116,FALSE))</f>
        <v>50936.22</v>
      </c>
      <c r="EH157" s="90">
        <f>IF(ISNA(VLOOKUP($B157,'[2]1516 Exp_Rev Access'!$F$7:$FS$310,117,FALSE)),"",VLOOKUP($B157,'[2]1516 Exp_Rev Access'!$F$7:$FS$310,117,FALSE))</f>
        <v>0</v>
      </c>
      <c r="EI157" s="90">
        <f>IF(ISNA(VLOOKUP($B157,'[2]1516 Exp_Rev Access'!$F$7:$FS$310,118,FALSE)),"",VLOOKUP($B157,'[2]1516 Exp_Rev Access'!$F$7:$FS$310,118,FALSE))</f>
        <v>0</v>
      </c>
      <c r="EJ157" s="90">
        <f>IF(ISNA(VLOOKUP($B157,'[2]1516 Exp_Rev Access'!$F$7:$FS$310,119,FALSE)),"",VLOOKUP($B157,'[2]1516 Exp_Rev Access'!$F$7:$FS$310,119,FALSE))</f>
        <v>0</v>
      </c>
      <c r="EK157" s="90">
        <f>IF(ISNA(VLOOKUP($B157,'[2]1516 Exp_Rev Access'!$F$7:$FS$310,120,FALSE)),"",VLOOKUP($B157,'[2]1516 Exp_Rev Access'!$F$7:$FS$310,120,FALSE))</f>
        <v>0</v>
      </c>
      <c r="EL157" s="90">
        <f>IF(ISNA(VLOOKUP($B157,'[2]1516 Exp_Rev Access'!$F$7:$FS$310,121,FALSE)),"",VLOOKUP($B157,'[2]1516 Exp_Rev Access'!$F$7:$FS$310,121,FALSE))</f>
        <v>0</v>
      </c>
      <c r="EM157" s="90">
        <f>IF(ISNA(VLOOKUP($B157,'[2]1516 Exp_Rev Access'!$F$7:$FS$310,122,FALSE)),"",VLOOKUP($B157,'[2]1516 Exp_Rev Access'!$F$7:$FS$310,122,FALSE))</f>
        <v>0</v>
      </c>
      <c r="EN157" s="90">
        <f>IF(ISNA(VLOOKUP($B157,'[2]1516 Exp_Rev Access'!$F$7:$FS$310,123,FALSE)),"",VLOOKUP($B157,'[2]1516 Exp_Rev Access'!$F$7:$FS$310,123,FALSE))</f>
        <v>81922.81</v>
      </c>
      <c r="EO157" s="90">
        <f>IF(ISNA(VLOOKUP($B157,'[2]1516 Exp_Rev Access'!$F$7:$FS$310,124,FALSE)),"",VLOOKUP($B157,'[2]1516 Exp_Rev Access'!$F$7:$FS$310,124,FALSE))</f>
        <v>246241.34</v>
      </c>
      <c r="EP157" s="90">
        <f>IF(ISNA(VLOOKUP($B157,'[2]1516 Exp_Rev Access'!$F$7:$FS$310,125,FALSE)),"",VLOOKUP($B157,'[2]1516 Exp_Rev Access'!$F$7:$FS$310,125,FALSE))</f>
        <v>0</v>
      </c>
      <c r="EQ157" s="90">
        <f>IF(ISNA(VLOOKUP($B157,'[2]1516 Exp_Rev Access'!$F$7:$FS$310,126,FALSE)),"",VLOOKUP($B157,'[2]1516 Exp_Rev Access'!$F$7:$FS$310,126,FALSE))</f>
        <v>0</v>
      </c>
      <c r="ER157" s="90">
        <f>IF(ISNA(VLOOKUP($B157,'[2]1516 Exp_Rev Access'!$F$7:$FS$310,127,FALSE)),"",VLOOKUP($B157,'[2]1516 Exp_Rev Access'!$F$7:$FS$310,127,FALSE))</f>
        <v>0</v>
      </c>
      <c r="ES157" s="90">
        <f>IF(ISNA(VLOOKUP($B157,'[2]1516 Exp_Rev Access'!$F$7:$FS$310,128,FALSE)),"",VLOOKUP($B157,'[2]1516 Exp_Rev Access'!$F$7:$FS$310,128,FALSE))</f>
        <v>0</v>
      </c>
      <c r="ET157" s="90">
        <f>IF(ISNA(VLOOKUP($B157,'[2]1516 Exp_Rev Access'!$F$7:$FS$310,129,FALSE)),"",VLOOKUP($B157,'[2]1516 Exp_Rev Access'!$F$7:$FS$310,129,FALSE))</f>
        <v>1013667.18</v>
      </c>
      <c r="EU157" s="90">
        <f>IF(ISNA(VLOOKUP($B157,'[2]1516 Exp_Rev Access'!$F$7:$FS$310,130,FALSE)),"",VLOOKUP($B157,'[2]1516 Exp_Rev Access'!$F$7:$FS$310,130,FALSE))</f>
        <v>0</v>
      </c>
      <c r="EV157" s="90">
        <f>IF(ISNA(VLOOKUP($B157,'[2]1516 Exp_Rev Access'!$F$7:$FS$310,131,FALSE)),"",VLOOKUP($B157,'[2]1516 Exp_Rev Access'!$F$7:$FS$310,131,FALSE))</f>
        <v>299798.7</v>
      </c>
      <c r="EW157" s="90">
        <f>IF(ISNA(VLOOKUP($B157,'[2]1516 Exp_Rev Access'!$F$7:$FS$310,132,FALSE)),"",VLOOKUP($B157,'[2]1516 Exp_Rev Access'!$F$7:$FS$310,132,FALSE))</f>
        <v>0</v>
      </c>
      <c r="EX157" s="90">
        <f>IF(ISNA(VLOOKUP($B157,'[2]1516 Exp_Rev Access'!$F$7:$FS$310,133,FALSE)),"",VLOOKUP($B157,'[2]1516 Exp_Rev Access'!$F$7:$FS$310,133,FALSE))</f>
        <v>0</v>
      </c>
      <c r="EY157" s="90">
        <f>IF(ISNA(VLOOKUP($B157,'[2]1516 Exp_Rev Access'!$F$7:$FS$310,134,FALSE)),"",VLOOKUP($B157,'[2]1516 Exp_Rev Access'!$F$7:$FS$310,134,FALSE))</f>
        <v>0</v>
      </c>
      <c r="EZ157" s="90">
        <f>IF(ISNA(VLOOKUP($B157,'[2]1516 Exp_Rev Access'!$F$7:$FS$310,135,FALSE)),"",VLOOKUP($B157,'[2]1516 Exp_Rev Access'!$F$7:$FS$310,135,FALSE))</f>
        <v>0</v>
      </c>
      <c r="FA157" s="90">
        <f>IF(ISNA(VLOOKUP($B157,'[2]1516 Exp_Rev Access'!$F$7:$FS$310,136,FALSE)),"",VLOOKUP($B157,'[2]1516 Exp_Rev Access'!$F$7:$FS$310,136,FALSE))</f>
        <v>0</v>
      </c>
      <c r="FB157" s="90">
        <f>IF(ISNA(VLOOKUP($B157,'[2]1516 Exp_Rev Access'!$F$7:$FS$310,137,FALSE)),"",VLOOKUP($B157,'[2]1516 Exp_Rev Access'!$F$7:$FS$310,137,FALSE))</f>
        <v>0</v>
      </c>
      <c r="FC157" s="90">
        <f>IF(ISNA(VLOOKUP($B157,'[2]1516 Exp_Rev Access'!$F$7:$FS$310,138,FALSE)),"",VLOOKUP($B157,'[2]1516 Exp_Rev Access'!$F$7:$FS$310,138,FALSE))</f>
        <v>0</v>
      </c>
      <c r="FD157" s="90">
        <f>IF(ISNA(VLOOKUP($B157,'[2]1516 Exp_Rev Access'!$F$7:$FS$310,139,FALSE)),"",VLOOKUP($B157,'[2]1516 Exp_Rev Access'!$F$7:$FS$310,139,FALSE))</f>
        <v>0</v>
      </c>
      <c r="FE157" s="90">
        <f>IF(ISNA(VLOOKUP($B157,'[2]1516 Exp_Rev Access'!$F$7:$FS$310,140,FALSE)),"",VLOOKUP($B157,'[2]1516 Exp_Rev Access'!$F$7:$FS$310,140,FALSE))</f>
        <v>0</v>
      </c>
      <c r="FF157" s="90">
        <f>IF(ISNA(VLOOKUP($B157,'[2]1516 Exp_Rev Access'!$F$7:$FS$310,141,FALSE)),"",VLOOKUP($B157,'[2]1516 Exp_Rev Access'!$F$7:$FS$310,141,FALSE))</f>
        <v>0</v>
      </c>
      <c r="FG157" s="90">
        <f>IF(ISNA(VLOOKUP($B157,'[2]1516 Exp_Rev Access'!$F$7:$FS$310,142,FALSE)),"",VLOOKUP($B157,'[2]1516 Exp_Rev Access'!$F$7:$FS$310,142,FALSE))</f>
        <v>663299.82999999996</v>
      </c>
      <c r="FH157" s="90">
        <f>IF(ISNA(VLOOKUP($B157,'[2]1516 Exp_Rev Access'!$F$7:$FS$310,143,FALSE)),"",VLOOKUP($B157,'[2]1516 Exp_Rev Access'!$F$7:$FS$310,143,FALSE))</f>
        <v>0</v>
      </c>
      <c r="FI157" s="90">
        <f>IF(ISNA(VLOOKUP($B157,'[2]1516 Exp_Rev Access'!$F$7:$FS$310,144,FALSE)),"",VLOOKUP($B157,'[2]1516 Exp_Rev Access'!$F$7:$FS$310,144,FALSE))</f>
        <v>0</v>
      </c>
      <c r="FJ157" s="90">
        <f>IF(ISNA(VLOOKUP($B157,'[2]1516 Exp_Rev Access'!$F$7:$FS$310,145,FALSE)),"",VLOOKUP($B157,'[2]1516 Exp_Rev Access'!$F$7:$FS$310,145,FALSE))</f>
        <v>0</v>
      </c>
      <c r="FK157" s="90">
        <f>IF(ISNA(VLOOKUP($B157,'[2]1516 Exp_Rev Access'!$F$7:$FS$310,146,FALSE)),"",VLOOKUP($B157,'[2]1516 Exp_Rev Access'!$F$7:$FS$310,146,FALSE))</f>
        <v>0</v>
      </c>
      <c r="FL157" s="90">
        <f>IF(ISNA(VLOOKUP($B157,'[2]1516 Exp_Rev Access'!$F$7:$FS$310,1147,FALSE)),"",VLOOKUP($B157,'[2]1516 Exp_Rev Access'!$F$7:$FS$310,147,FALSE))</f>
        <v>0</v>
      </c>
      <c r="FM157" s="90">
        <f>IF(ISNA(VLOOKUP($B157,'[2]1516 Exp_Rev Access'!$F$7:$FS$310,148,FALSE)),"",VLOOKUP($B157,'[2]1516 Exp_Rev Access'!$F$7:$FS$310,148,FALSE))</f>
        <v>0</v>
      </c>
      <c r="FN157" s="90">
        <f>IF(ISNA(VLOOKUP($B157,'[2]1516 Exp_Rev Access'!$F$7:$FS$310,149,FALSE)),"",VLOOKUP($B157,'[2]1516 Exp_Rev Access'!$F$7:$FS$310,149,FALSE))</f>
        <v>0</v>
      </c>
      <c r="FO157" s="90">
        <f>IF(ISNA(VLOOKUP($B157,'[2]1516 Exp_Rev Access'!$F$7:$FS$310,150,FALSE)),"",VLOOKUP($B157,'[2]1516 Exp_Rev Access'!$F$7:$FS$310,150,FALSE))</f>
        <v>0</v>
      </c>
      <c r="FP157" s="90">
        <f>IF(ISNA(VLOOKUP($B157,'[2]1516 Exp_Rev Access'!$F$7:$FS$310,151,FALSE)),"",VLOOKUP($B157,'[2]1516 Exp_Rev Access'!$F$7:$FS$310,151,FALSE))</f>
        <v>0</v>
      </c>
      <c r="FQ157" s="90">
        <f>IF(ISNA(VLOOKUP($B157,'[2]1516 Exp_Rev Access'!$F$7:$FS$310,152,FALSE)),"",VLOOKUP($B157,'[2]1516 Exp_Rev Access'!$F$7:$FS$310,152,FALSE))</f>
        <v>0</v>
      </c>
      <c r="FR157" s="90">
        <f>IF(ISNA(VLOOKUP($B157,'[2]1516 Exp_Rev Access'!$F$7:$FS$310,153,FALSE)),"",VLOOKUP($B157,'[2]1516 Exp_Rev Access'!$F$7:$FS$310,153,FALSE))</f>
        <v>531919.37</v>
      </c>
      <c r="FS157" s="53">
        <f t="shared" si="397"/>
        <v>15782107.359999999</v>
      </c>
      <c r="FT157" s="92">
        <f t="shared" si="398"/>
        <v>8.369038468588548E-2</v>
      </c>
      <c r="FU157" s="95">
        <f t="shared" si="399"/>
        <v>1001.8693579370085</v>
      </c>
      <c r="FV157" s="90">
        <f>IF(ISNA(VLOOKUP($B157,'[2]1516 Exp_Rev Access'!$F$7:$FS$310,154,FALSE)),"",VLOOKUP($B157,'[2]1516 Exp_Rev Access'!$F$7:$FS$310,154,FALSE))</f>
        <v>8589.7800000000007</v>
      </c>
      <c r="FW157" s="90">
        <f>IF(ISNA(VLOOKUP($B157,'[2]1516 Exp_Rev Access'!$F$7:$FS$310,155,FALSE)),"",VLOOKUP($B157,'[2]1516 Exp_Rev Access'!$F$7:$FS$310,155,FALSE))</f>
        <v>28968.7</v>
      </c>
      <c r="FX157" s="90">
        <f>IF(ISNA(VLOOKUP($B157,'[2]1516 Exp_Rev Access'!$F$7:$FS$310,156,FALSE)),"",VLOOKUP($B157,'[2]1516 Exp_Rev Access'!$F$7:$FS$310,156,FALSE))</f>
        <v>0</v>
      </c>
      <c r="FY157" s="90">
        <f>IF(ISNA(VLOOKUP($B157,'[2]1516 Exp_Rev Access'!$F$7:$FS$310,157,FALSE)),"",VLOOKUP($B157,'[2]1516 Exp_Rev Access'!$F$7:$FS$310,157,FALSE))</f>
        <v>0</v>
      </c>
      <c r="FZ157" s="90">
        <f>IF(ISNA(VLOOKUP($B157,'[2]1516 Exp_Rev Access'!$F$7:$FS$310,158,FALSE)),"",VLOOKUP($B157,'[2]1516 Exp_Rev Access'!$F$7:$FS$310,158,FALSE))</f>
        <v>0</v>
      </c>
      <c r="GA157" s="90">
        <f>IF(ISNA(VLOOKUP($B157,'[2]1516 Exp_Rev Access'!$F$7:$FS$310,159,FALSE)),"",VLOOKUP($B157,'[2]1516 Exp_Rev Access'!$F$7:$FS$310,159,FALSE))</f>
        <v>0</v>
      </c>
      <c r="GB157" s="90">
        <f>IF(ISNA(VLOOKUP($B157,'[2]1516 Exp_Rev Access'!$F$7:$FS$310,160,FALSE)),"",VLOOKUP($B157,'[2]1516 Exp_Rev Access'!$F$7:$FS$310,160,FALSE))</f>
        <v>0</v>
      </c>
      <c r="GC157" s="90">
        <f>IF(ISNA(VLOOKUP($B157,'[2]1516 Exp_Rev Access'!$F$7:$FS$310,161,FALSE)),"",VLOOKUP($B157,'[2]1516 Exp_Rev Access'!$F$7:$FS$310,161,FALSE))</f>
        <v>0</v>
      </c>
      <c r="GD157" s="90">
        <f>IF(ISNA(VLOOKUP($B157,'[2]1516 Exp_Rev Access'!$F$7:$FS$310,162,FALSE)),"",VLOOKUP($B157,'[2]1516 Exp_Rev Access'!$F$7:$FS$310,162,FALSE))</f>
        <v>19265.849999999999</v>
      </c>
      <c r="GE157" s="90">
        <f>IF(ISNA(VLOOKUP($B157,'[2]1516 Exp_Rev Access'!$F$7:$FS$310,163,FALSE)),"",VLOOKUP($B157,'[2]1516 Exp_Rev Access'!$F$7:$FS$310,163,FALSE))</f>
        <v>538115.69999999995</v>
      </c>
      <c r="GF157" s="90">
        <f>IF(ISNA(VLOOKUP($B157,'[2]1516 Exp_Rev Access'!$F$7:$FS$310,164,FALSE)),"",VLOOKUP($B157,'[2]1516 Exp_Rev Access'!$F$7:$FS$310,164,FALSE))</f>
        <v>106018</v>
      </c>
      <c r="GG157" s="90">
        <f>IF(ISNA(VLOOKUP($B157,'[2]1516 Exp_Rev Access'!$F$7:$FS$310,165,FALSE)),"",VLOOKUP($B157,'[2]1516 Exp_Rev Access'!$F$7:$FS$310,165,FALSE))</f>
        <v>0</v>
      </c>
      <c r="GH157" s="90">
        <f>IF(ISNA(VLOOKUP($B157,'[2]1516 Exp_Rev Access'!$F$7:$FS$310,166,FALSE)),"",VLOOKUP($B157,'[2]1516 Exp_Rev Access'!$F$7:$FS$310,166,FALSE))</f>
        <v>0</v>
      </c>
      <c r="GI157" s="90">
        <f>IF(ISNA(VLOOKUP($B157,'[2]1516 Exp_Rev Access'!$F$7:$FS$310,167,FALSE)),"",VLOOKUP($B157,'[2]1516 Exp_Rev Access'!$F$7:$FS$310,167,FALSE))</f>
        <v>0</v>
      </c>
      <c r="GJ157" s="90">
        <f>IF(ISNA(VLOOKUP($B157,'[2]1516 Exp_Rev Access'!$F$7:$FS$310,168,FALSE)),"",VLOOKUP($B157,'[2]1516 Exp_Rev Access'!$F$7:$FS$310,168,FALSE))</f>
        <v>0</v>
      </c>
      <c r="GK157" s="90">
        <f>IF(ISNA(VLOOKUP($B157,'[2]1516 Exp_Rev Access'!$F$7:$FS$310,169,FALSE)),"",VLOOKUP($B157,'[2]1516 Exp_Rev Access'!$F$7:$FS$310,169,FALSE))</f>
        <v>0</v>
      </c>
      <c r="GL157" s="90">
        <f>IF(ISNA(VLOOKUP($B157,'[2]1516 Exp_Rev Access'!$F$7:$FS$310,170,FALSE)),"",VLOOKUP($B157,'[2]1516 Exp_Rev Access'!$F$7:$FS$310,170,FALSE))</f>
        <v>0</v>
      </c>
      <c r="GM157" s="90">
        <f>IF(ISNA(VLOOKUP($B157,'[2]1516 Exp_Rev Access'!$F$7:$FT$310,171,FALSE)),"",VLOOKUP($B157,'[2]1516 Exp_Rev Access'!$F$7:$FT$310,171,FALSE))</f>
        <v>0</v>
      </c>
      <c r="GN157" s="90">
        <f>IF(ISNA(VLOOKUP($B157,'[2]1516 Exp_Rev Access'!$F$7:$FU$310,172,FALSE)),"",VLOOKUP($B157,'[2]1516 Exp_Rev Access'!$F$7:$FU$310,172,FALSE))</f>
        <v>0</v>
      </c>
      <c r="GO157" s="90">
        <f>IF(ISNA(VLOOKUP($B157,'[2]1516 Exp_Rev Access'!$F$7:$FV$310,173,FALSE)),"",VLOOKUP($B157,'[2]1516 Exp_Rev Access'!$F$7:$FV$310,173,FALSE))</f>
        <v>0</v>
      </c>
      <c r="GP157" s="90">
        <f>IF(ISNA(VLOOKUP($B157,'[2]1516 Exp_Rev Access'!$F$7:$GA$310,174,FALSE)),"",VLOOKUP($B157,'[2]1516 Exp_Rev Access'!$F$7:$GA$310,174,FALSE))</f>
        <v>0</v>
      </c>
      <c r="GQ157" s="90">
        <f>IF(ISNA(VLOOKUP($B157,'[2]1516 Exp_Rev Access'!$F$7:$GA$310,175,FALSE)),"",VLOOKUP($B157,'[2]1516 Exp_Rev Access'!$F$7:$GA$310,175,FALSE))</f>
        <v>8249.91</v>
      </c>
      <c r="GR157" s="90">
        <f>IF(ISNA(VLOOKUP($B157,'[2]1516 Exp_Rev Access'!$F$7:$GA$310,176,FALSE)),"",VLOOKUP($B157,'[2]1516 Exp_Rev Access'!$F$7:$GA$310,176,FALSE))</f>
        <v>0</v>
      </c>
      <c r="GS157" s="90">
        <f>IF(ISNA(VLOOKUP($B157,'[2]1516 Exp_Rev Access'!$F$7:$GA$310,177,FALSE)),"",VLOOKUP($B157,'[2]1516 Exp_Rev Access'!$F$7:$GA$310,177,FALSE))</f>
        <v>0</v>
      </c>
      <c r="GT157" s="90">
        <f>IF(ISNA(VLOOKUP($B157,'[2]1516 Exp_Rev Access'!$F$7:$GA$310,178,FALSE)),"",VLOOKUP($B157,'[2]1516 Exp_Rev Access'!$F$7:$GA$310,178,FALSE))</f>
        <v>0</v>
      </c>
      <c r="GU157" s="53">
        <f t="shared" si="400"/>
        <v>709207.94</v>
      </c>
      <c r="GV157" s="92">
        <f t="shared" si="401"/>
        <v>3.7608339600652919E-3</v>
      </c>
      <c r="GW157" s="96">
        <f t="shared" si="402"/>
        <v>45.021471929185282</v>
      </c>
    </row>
    <row r="158" spans="1:222" x14ac:dyDescent="0.2">
      <c r="B158" s="87" t="s">
        <v>394</v>
      </c>
      <c r="C158" s="87" t="s">
        <v>395</v>
      </c>
      <c r="D158" s="88">
        <f>IF(ISNA(VLOOKUP($B158,'[2]1516 enrollment_Rev_Exp by size'!$A$6:$C$325,3,FALSE)),"",VLOOKUP($B158,'[2]1516 enrollment_Rev_Exp by size'!$A$6:$C$325,3,FALSE))</f>
        <v>7829.7900000000009</v>
      </c>
      <c r="E158" s="89">
        <v>84384991.260000005</v>
      </c>
      <c r="F158" s="67">
        <f t="shared" si="380"/>
        <v>84384991.25999999</v>
      </c>
      <c r="G158" s="67">
        <f t="shared" si="381"/>
        <v>0</v>
      </c>
      <c r="H158" s="90">
        <f>IF(ISNA(VLOOKUP($B158,'[2]1516 Exp_Rev Access'!$F$7:$FS$310,2,FALSE)),"",VLOOKUP($B158,'[2]1516 Exp_Rev Access'!$F$7:$FS$310,2,FALSE))</f>
        <v>16677856.25</v>
      </c>
      <c r="I158" s="90">
        <f>IF(ISNA(VLOOKUP($B158,'[2]1516 Exp_Rev Access'!$F$7:$FS$310,3,FALSE)),"",VLOOKUP($B158,'[2]1516 Exp_Rev Access'!$F$7:$FS$310,3,FALSE))</f>
        <v>0</v>
      </c>
      <c r="J158" s="90">
        <f>IF(ISNA(VLOOKUP($B158,'[2]1516 Exp_Rev Access'!$F$7:$FS$310,4,FALSE)),"",VLOOKUP($B158,'[2]1516 Exp_Rev Access'!$F$7:$FS$310,4,FALSE))</f>
        <v>519.91</v>
      </c>
      <c r="K158" s="90">
        <f>IF(ISNA(VLOOKUP($B158,'[2]1516 Exp_Rev Access'!$F$7:$FS$310,5,FALSE)),"-",VLOOKUP($B158,'[2]1516 Exp_Rev Access'!$F$7:$FS$310,5,FALSE))</f>
        <v>17608.39</v>
      </c>
      <c r="L158" s="90">
        <f>IF(ISNA(VLOOKUP($B158,'[2]1516 Exp_Rev Access'!$F$7:$FS$310,6,FALSE)),"",VLOOKUP($B158,'[2]1516 Exp_Rev Access'!$F$7:$FS$310,6,FALSE))</f>
        <v>0</v>
      </c>
      <c r="M158" s="90">
        <f>IF(ISNA(VLOOKUP($B158,'[2]1516 Exp_Rev Access'!$F$7:$FS$310,7,FALSE)),"",VLOOKUP($B158,'[2]1516 Exp_Rev Access'!$F$7:$FS$310,7,FALSE))</f>
        <v>0</v>
      </c>
      <c r="N158" s="53">
        <f t="shared" si="382"/>
        <v>16695984.550000001</v>
      </c>
      <c r="O158" s="91">
        <f t="shared" si="383"/>
        <v>0.19785490643185261</v>
      </c>
      <c r="P158" s="53">
        <f t="shared" si="384"/>
        <v>2132.366838701932</v>
      </c>
      <c r="Q158" s="90">
        <f>IF(ISNA(VLOOKUP($B158,'[2]1516 Exp_Rev Access'!$F$7:$FS$310,8,FALSE)),"",VLOOKUP($B158,'[2]1516 Exp_Rev Access'!$F$7:$FS$310,8,FALSE))</f>
        <v>730338.19</v>
      </c>
      <c r="R158" s="90">
        <f>IF(ISNA(VLOOKUP($B158,'[2]1516 Exp_Rev Access'!$F$7:$FS$310,9,FALSE)),"",VLOOKUP($B158,'[2]1516 Exp_Rev Access'!$F$7:$FS$310,9,FALSE))</f>
        <v>0</v>
      </c>
      <c r="S158" s="90">
        <f>IF(ISNA(VLOOKUP($B158,'[2]1516 Exp_Rev Access'!$F$7:$FS$310,10,FALSE)),"",VLOOKUP($B158,'[2]1516 Exp_Rev Access'!$F$7:$FS$310,10,FALSE))</f>
        <v>0</v>
      </c>
      <c r="T158" s="90">
        <f>IF(ISNA(VLOOKUP($B158,'[2]1516 Exp_Rev Access'!$F$7:$FS$310,11,FALSE)),"",VLOOKUP($B158,'[2]1516 Exp_Rev Access'!$F$7:$FS$310,11,FALSE))</f>
        <v>0</v>
      </c>
      <c r="U158" s="90">
        <f>IF(ISNA(VLOOKUP($B158,'[2]1516 Exp_Rev Access'!$F$7:$FS$310,12,FALSE)),"",VLOOKUP($B158,'[2]1516 Exp_Rev Access'!$F$7:$FS$310,12,FALSE))</f>
        <v>0</v>
      </c>
      <c r="V158" s="90">
        <f>IF(ISNA(VLOOKUP($B158,'[2]1516 Exp_Rev Access'!$F$7:$FS$310,13,FALSE)),"",VLOOKUP($B158,'[2]1516 Exp_Rev Access'!$F$7:$FS$310,13,FALSE))</f>
        <v>6450</v>
      </c>
      <c r="W158" s="90">
        <f>IF(ISNA(VLOOKUP($B158,'[2]1516 Exp_Rev Access'!$F$7:$FS$310,14,FALSE)),"",VLOOKUP($B158,'[2]1516 Exp_Rev Access'!$F$7:$FS$310,14,FALSE))</f>
        <v>0</v>
      </c>
      <c r="X158" s="90">
        <f>IF(ISNA(VLOOKUP($B158,'[2]1516 Exp_Rev Access'!$F$7:$FS$310,15,FALSE)),"",VLOOKUP($B158,'[2]1516 Exp_Rev Access'!$F$7:$FS$310,15,FALSE))</f>
        <v>1079480.0900000001</v>
      </c>
      <c r="Y158" s="90">
        <f>IF(ISNA(VLOOKUP($B158,'[2]1516 Exp_Rev Access'!$F$7:$FS$310,16,FALSE)),"",VLOOKUP($B158,'[2]1516 Exp_Rev Access'!$F$7:$FS$310,16,FALSE))</f>
        <v>146869.04999999999</v>
      </c>
      <c r="Z158" s="90">
        <f>IF(ISNA(VLOOKUP($B158,'[2]1516 Exp_Rev Access'!$F$7:$FS$310,17,FALSE)),"",VLOOKUP($B158,'[2]1516 Exp_Rev Access'!$F$7:$FS$310,17,FALSE))</f>
        <v>0</v>
      </c>
      <c r="AA158" s="90">
        <f>IF(ISNA(VLOOKUP($B158,'[2]1516 Exp_Rev Access'!$F$7:$FS$310,18,FALSE)),"",VLOOKUP($B158,'[2]1516 Exp_Rev Access'!$F$7:$FS$310,18,FALSE))</f>
        <v>0</v>
      </c>
      <c r="AB158" s="90">
        <f>IF(ISNA(VLOOKUP($B158,'[2]1516 Exp_Rev Access'!$F$7:$FS$310,19,FALSE)),"",VLOOKUP($B158,'[2]1516 Exp_Rev Access'!$F$7:$FS$310,19,FALSE))</f>
        <v>0</v>
      </c>
      <c r="AC158" s="90">
        <f>IF(ISNA(VLOOKUP($B158,'[2]1516 Exp_Rev Access'!$F$7:$FS$310,20,FALSE)),"",VLOOKUP($B158,'[2]1516 Exp_Rev Access'!$F$7:$FS$310,20,FALSE))</f>
        <v>3271.8</v>
      </c>
      <c r="AD158" s="90">
        <f>IF(ISNA(VLOOKUP($B158,'[2]1516 Exp_Rev Access'!$F$7:$FS$310,21,FALSE)),"",VLOOKUP($B158,'[2]1516 Exp_Rev Access'!$F$7:$FS$310,21,FALSE))</f>
        <v>864712.62</v>
      </c>
      <c r="AE158" s="90">
        <f>IF(ISNA(VLOOKUP($B158,'[2]1516 Exp_Rev Access'!$F$7:$FS$310,22,FALSE)),"",VLOOKUP($B158,'[2]1516 Exp_Rev Access'!$F$7:$FS$310,22,FALSE))</f>
        <v>104874.54</v>
      </c>
      <c r="AF158" s="90">
        <f>IF(ISNA(VLOOKUP($B158,'[2]1516 Exp_Rev Access'!$F$7:$FS$310,23,FALSE)),"",VLOOKUP($B158,'[2]1516 Exp_Rev Access'!$F$7:$FS$310,23,FALSE))</f>
        <v>0</v>
      </c>
      <c r="AG158" s="90">
        <f>IF(ISNA(VLOOKUP($B158,'[2]1516 Exp_Rev Access'!$F$7:$FS$310,24,FALSE)),"",VLOOKUP($B158,'[2]1516 Exp_Rev Access'!$F$7:$FS$310,24,FALSE))</f>
        <v>130446.98</v>
      </c>
      <c r="AH158" s="90">
        <f>IF(ISNA(VLOOKUP($B158,'[2]1516 Exp_Rev Access'!$F$7:$FS$310,25,FALSE)),"",VLOOKUP($B158,'[2]1516 Exp_Rev Access'!$F$7:$FS$310,25,FALSE))</f>
        <v>10910.06</v>
      </c>
      <c r="AI158" s="90">
        <f>IF(ISNA(VLOOKUP($B158,'[2]1516 Exp_Rev Access'!$F$7:$FS$310,26,FALSE)),"",VLOOKUP($B158,'[2]1516 Exp_Rev Access'!$F$7:$FS$310,26,FALSE))</f>
        <v>149573.70000000001</v>
      </c>
      <c r="AJ158" s="90">
        <f>IF(ISNA(VLOOKUP($B158,'[2]1516 Exp_Rev Access'!$F$7:$FS$310,27,FALSE)),"",VLOOKUP($B158,'[2]1516 Exp_Rev Access'!$F$7:$FS$310,27,FALSE))</f>
        <v>17980.77</v>
      </c>
      <c r="AK158" s="90">
        <f>IF(ISNA(VLOOKUP($B158,'[2]1516 Exp_Rev Access'!$F$7:$FS$310,28,FALSE)),"",VLOOKUP($B158,'[2]1516 Exp_Rev Access'!$F$7:$FS$310,28,FALSE))</f>
        <v>364489.3</v>
      </c>
      <c r="AL158" s="90">
        <f>IF(ISNA(VLOOKUP($B158,'[2]1516 Exp_Rev Access'!$F$7:$FS$310,29,FALSE)),"",VLOOKUP($B158,'[2]1516 Exp_Rev Access'!$F$7:$FS$310,29,FALSE))</f>
        <v>38863.589999999997</v>
      </c>
      <c r="AM158" s="53">
        <f t="shared" si="385"/>
        <v>3648260.69</v>
      </c>
      <c r="AN158" s="92">
        <f t="shared" si="386"/>
        <v>4.3233525719748943E-2</v>
      </c>
      <c r="AO158" s="68">
        <f t="shared" si="387"/>
        <v>465.94617352444953</v>
      </c>
      <c r="AP158" s="90">
        <f>IF(ISNA(VLOOKUP($B158,'[2]1516 Exp_Rev Access'!$F$7:$FS$310,30,FALSE)),"",VLOOKUP($B158,'[2]1516 Exp_Rev Access'!$F$7:$FS$310,30,FALSE))</f>
        <v>47215567.950000003</v>
      </c>
      <c r="AQ158" s="90">
        <f>IF(ISNA(VLOOKUP($B158,'[2]1516 Exp_Rev Access'!$F$7:$FS$310,31,FALSE)),"",VLOOKUP($B158,'[2]1516 Exp_Rev Access'!$F$7:$FS$310,31,FALSE))</f>
        <v>1448194.49</v>
      </c>
      <c r="AR158" s="90">
        <f>IF(ISNA(VLOOKUP($B158,'[2]1516 Exp_Rev Access'!$F$7:$FS$310,32,FALSE)),"",VLOOKUP($B158,'[2]1516 Exp_Rev Access'!$F$7:$FS$310,32,FALSE))</f>
        <v>1680432</v>
      </c>
      <c r="AS158" s="90">
        <f>IF(ISNA(VLOOKUP($B158,'[2]1516 Exp_Rev Access'!$F$7:$FS$310,33,FALSE)),"",VLOOKUP($B158,'[2]1516 Exp_Rev Access'!$F$7:$FS$310,33,FALSE))</f>
        <v>0</v>
      </c>
      <c r="AT158" s="90">
        <f>IF(ISNA(VLOOKUP($B158,'[2]1516 Exp_Rev Access'!$F$7:$FS$310,34,FALSE)),"",VLOOKUP($B158,'[2]1516 Exp_Rev Access'!$F$7:$FS$310,34,FALSE))</f>
        <v>0</v>
      </c>
      <c r="AU158" s="53">
        <f t="shared" si="388"/>
        <v>50344194.440000005</v>
      </c>
      <c r="AV158" s="93">
        <f t="shared" si="389"/>
        <v>0.5966012876020057</v>
      </c>
      <c r="AW158" s="53">
        <f t="shared" si="390"/>
        <v>6429.8269097894072</v>
      </c>
      <c r="AX158" s="90">
        <f>IF(ISNA(VLOOKUP($B158,'[2]1516 Exp_Rev Access'!$F$7:$FS$310,35,FALSE)),"",VLOOKUP($B158,'[2]1516 Exp_Rev Access'!$F$7:$FS$310,35,FALSE))</f>
        <v>670.42</v>
      </c>
      <c r="AY158" s="90">
        <f>IF(ISNA(VLOOKUP($B158,'[2]1516 Exp_Rev Access'!$F$7:$FS$310,36,FALSE)),"",VLOOKUP($B158,'[2]1516 Exp_Rev Access'!$F$7:$FS$310,36,FALSE))</f>
        <v>6250584.8600000003</v>
      </c>
      <c r="AZ158" s="90">
        <f>IF(ISNA(VLOOKUP($B158,'[2]1516 Exp_Rev Access'!$F$7:$FS$310,37,FALSE)),"",VLOOKUP($B158,'[2]1516 Exp_Rev Access'!$F$7:$FS$310,37,FALSE))</f>
        <v>414577.44</v>
      </c>
      <c r="BA158" s="90">
        <f>IF(ISNA(VLOOKUP($B158,'[2]1516 Exp_Rev Access'!$F$7:$FS$310,38,FALSE)),"",VLOOKUP($B158,'[2]1516 Exp_Rev Access'!$F$7:$FS$310,38,FALSE))</f>
        <v>0</v>
      </c>
      <c r="BB158" s="90">
        <f>IF(ISNA(VLOOKUP($B158,'[2]1516 Exp_Rev Access'!$F$7:$FS$310,39,FALSE)),"",VLOOKUP($B158,'[2]1516 Exp_Rev Access'!$F$7:$FS$310,39,FALSE))</f>
        <v>0</v>
      </c>
      <c r="BC158" s="90">
        <f>IF(ISNA(VLOOKUP($B158,'[2]1516 Exp_Rev Access'!$F$7:$FS$310,40,FALSE)),"",VLOOKUP($B158,'[2]1516 Exp_Rev Access'!$F$7:$FS$310,40,FALSE))</f>
        <v>583656.67000000004</v>
      </c>
      <c r="BD158" s="90">
        <f>IF(ISNA(VLOOKUP($B158,'[2]1516 Exp_Rev Access'!$F$7:$FS$310,41,FALSE)),"",VLOOKUP($B158,'[2]1516 Exp_Rev Access'!$F$7:$FS$310,41,FALSE))</f>
        <v>0</v>
      </c>
      <c r="BE158" s="90">
        <f>IF(ISNA(VLOOKUP($B158,'[2]1516 Exp_Rev Access'!$F$7:$FS$310,42,FALSE)),"",VLOOKUP($B158,'[2]1516 Exp_Rev Access'!$F$7:$FS$310,42,FALSE))</f>
        <v>363013.66</v>
      </c>
      <c r="BF158" s="90">
        <f>IF(ISNA(VLOOKUP($B158,'[2]1516 Exp_Rev Access'!$F$7:$FS$310,43,FALSE)),"",VLOOKUP($B158,'[2]1516 Exp_Rev Access'!$F$7:$FS$310,43,FALSE))</f>
        <v>0</v>
      </c>
      <c r="BG158" s="90">
        <f>IF(ISNA(VLOOKUP($B158,'[2]1516 Exp_Rev Access'!$F$7:$FS$310,44,FALSE)),"",VLOOKUP($B158,'[2]1516 Exp_Rev Access'!$F$7:$FS$310,44,FALSE))</f>
        <v>208095.05</v>
      </c>
      <c r="BH158" s="90">
        <f>IF(ISNA(VLOOKUP($B158,'[2]1516 Exp_Rev Access'!$F$7:$FS$310,45,FALSE)),"",VLOOKUP($B158,'[2]1516 Exp_Rev Access'!$F$7:$FS$310,45,FALSE))</f>
        <v>80719.23</v>
      </c>
      <c r="BI158" s="90">
        <f>IF(ISNA(VLOOKUP($B158,'[2]1516 Exp_Rev Access'!$F$7:$FS$310,46,FALSE)),"",VLOOKUP($B158,'[2]1516 Exp_Rev Access'!$F$7:$FS$310,46,FALSE))</f>
        <v>0</v>
      </c>
      <c r="BJ158" s="90">
        <f>IF(ISNA(VLOOKUP($B158,'[2]1516 Exp_Rev Access'!$F$7:$FS$310,47,FALSE)),"",VLOOKUP($B158,'[2]1516 Exp_Rev Access'!$F$7:$FS$310,47,FALSE))</f>
        <v>16497.22</v>
      </c>
      <c r="BK158" s="90">
        <f>IF(ISNA(VLOOKUP($B158,'[2]1516 Exp_Rev Access'!$F$7:$FS$310,48,FALSE)),"",VLOOKUP($B158,'[2]1516 Exp_Rev Access'!$F$7:$FS$310,48,FALSE))</f>
        <v>3223664.91</v>
      </c>
      <c r="BL158" s="90">
        <f>IF(ISNA(VLOOKUP($B158,'[2]1516 Exp_Rev Access'!$F$7:$FS$310,49,FALSE)),"",VLOOKUP($B158,'[2]1516 Exp_Rev Access'!$F$7:$FS$310,49,FALSE))</f>
        <v>70748.570000000007</v>
      </c>
      <c r="BM158" s="90">
        <f>IF(ISNA(VLOOKUP($B158,'[2]1516 Exp_Rev Access'!$F$7:$FS$310,50,FALSE)),"",VLOOKUP($B158,'[2]1516 Exp_Rev Access'!$F$7:$FS$310,50,FALSE))</f>
        <v>5344.29</v>
      </c>
      <c r="BN158" s="90">
        <f>IF(ISNA(VLOOKUP($B158,'[2]1516 Exp_Rev Access'!$F$7:$FS$310,51,FALSE)),"",VLOOKUP($B158,'[2]1516 Exp_Rev Access'!$F$7:$FS$310,51,FALSE))</f>
        <v>0</v>
      </c>
      <c r="BO158" s="90">
        <f>IF(ISNA(VLOOKUP($B158,'[2]1516 Exp_Rev Access'!$F$7:$FS$310,52,FALSE)),"",VLOOKUP($B158,'[2]1516 Exp_Rev Access'!$F$7:$FS$310,52,FALSE))</f>
        <v>0</v>
      </c>
      <c r="BP158" s="90">
        <f>IF(ISNA(VLOOKUP($B158,'[2]1516 Exp_Rev Access'!$F$7:$FS$310,53,FALSE)),"",VLOOKUP($B158,'[2]1516 Exp_Rev Access'!$F$7:$FS$310,53,FALSE))</f>
        <v>0</v>
      </c>
      <c r="BQ158" s="90">
        <f>IF(ISNA(VLOOKUP($B158,'[2]1516 Exp_Rev Access'!$F$7:$FS$310,54,FALSE)),"",VLOOKUP($B158,'[2]1516 Exp_Rev Access'!$F$7:$FS$310,54,FALSE))</f>
        <v>0</v>
      </c>
      <c r="BR158" s="90">
        <f>IF(ISNA(VLOOKUP($B158,'[2]1516 Exp_Rev Access'!$F$7:$FS$310,55,FALSE)),"",VLOOKUP($B158,'[2]1516 Exp_Rev Access'!$F$7:$FS$310,55,FALSE))</f>
        <v>0</v>
      </c>
      <c r="BS158" s="90">
        <f>IF(ISNA(VLOOKUP($B158,'[2]1516 Exp_Rev Access'!$F$7:$FS$310,56,FALSE)),"",VLOOKUP($B158,'[2]1516 Exp_Rev Access'!$F$7:$FS$310,56,FALSE))</f>
        <v>0</v>
      </c>
      <c r="BT158" s="90">
        <f>IF(ISNA(VLOOKUP($B158,'[2]1516 Exp_Rev Access'!$F$7:$FS$310,57,FALSE)),"",VLOOKUP($B158,'[2]1516 Exp_Rev Access'!$F$7:$FS$310,57,FALSE))</f>
        <v>0</v>
      </c>
      <c r="BU158" s="90">
        <f>IF(ISNA(VLOOKUP($B158,'[2]1516 Exp_Rev Access'!$F$7:$FS$310,58,FALSE)),"",VLOOKUP($B158,'[2]1516 Exp_Rev Access'!$F$7:$FS$310,58,FALSE))</f>
        <v>0</v>
      </c>
      <c r="BV158" s="53">
        <f t="shared" si="391"/>
        <v>11217572.32</v>
      </c>
      <c r="BW158" s="92">
        <f t="shared" si="392"/>
        <v>0.13293326399048086</v>
      </c>
      <c r="BX158" s="68">
        <f t="shared" si="393"/>
        <v>1432.6785673689842</v>
      </c>
      <c r="BY158" s="90">
        <f>IF(ISNA(VLOOKUP($B158,'[2]1516 Exp_Rev Access'!$F$7:$FS$310,59,FALSE)),"",VLOOKUP($B158,'[2]1516 Exp_Rev Access'!$F$7:$FS$310,59,FALSE))</f>
        <v>0</v>
      </c>
      <c r="BZ158" s="90">
        <f>IF(ISNA(VLOOKUP($B158,'[2]1516 Exp_Rev Access'!$F$7:$FS$310,60,FALSE)),"",VLOOKUP($B158,'[2]1516 Exp_Rev Access'!$F$7:$FS$310,60,FALSE))</f>
        <v>0</v>
      </c>
      <c r="CA158" s="90">
        <f>IF(ISNA(VLOOKUP($B158,'[2]1516 Exp_Rev Access'!$F$7:$FS$310,61,FALSE)),"",VLOOKUP($B158,'[2]1516 Exp_Rev Access'!$F$7:$FS$310,61,FALSE))</f>
        <v>0</v>
      </c>
      <c r="CB158" s="90">
        <f>IF(ISNA(VLOOKUP($B158,'[2]1516 Exp_Rev Access'!$F$7:$FS$310,62,FALSE)),"",VLOOKUP($B158,'[2]1516 Exp_Rev Access'!$F$7:$FS$310,62,FALSE))</f>
        <v>0</v>
      </c>
      <c r="CC158" s="90">
        <f>IF(ISNA(VLOOKUP($B158,'[2]1516 Exp_Rev Access'!$F$7:$FS$310,63,FALSE)),"",VLOOKUP($B158,'[2]1516 Exp_Rev Access'!$F$7:$FS$310,63,FALSE))</f>
        <v>3221.74</v>
      </c>
      <c r="CD158" s="90">
        <f>IF(ISNA(VLOOKUP($B158,'[2]1516 Exp_Rev Access'!$F$7:$FS$310,64,FALSE)),"",VLOOKUP($B158,'[2]1516 Exp_Rev Access'!$F$7:$FS$310,64,FALSE))</f>
        <v>0</v>
      </c>
      <c r="CE158" s="53">
        <f t="shared" si="394"/>
        <v>3221.74</v>
      </c>
      <c r="CF158" s="92">
        <f t="shared" si="395"/>
        <v>3.8179064213841569E-5</v>
      </c>
      <c r="CG158" s="94">
        <f t="shared" si="396"/>
        <v>0.41147208290388371</v>
      </c>
      <c r="CH158" s="90">
        <f>IF(ISNA(VLOOKUP($B158,'[2]1516 Exp_Rev Access'!$F$7:$FS$310,65,FALSE)),"",VLOOKUP($B158,'[2]1516 Exp_Rev Access'!$F$7:$FS$310,65,FALSE))</f>
        <v>4877.6000000000004</v>
      </c>
      <c r="CI158" s="90">
        <f>IF(ISNA(VLOOKUP($B158,'[2]1516 Exp_Rev Access'!$F$7:$FS$310,66,FALSE)),"",VLOOKUP($B158,'[2]1516 Exp_Rev Access'!$F$7:$FS$310,66,FALSE))</f>
        <v>0</v>
      </c>
      <c r="CJ158" s="90">
        <f>IF(ISNA(VLOOKUP($B158,'[2]1516 Exp_Rev Access'!$F$7:$FS$310,67,FALSE)),"",VLOOKUP($B158,'[2]1516 Exp_Rev Access'!$F$7:$FS$310,67,FALSE))</f>
        <v>0</v>
      </c>
      <c r="CK158" s="90">
        <f>IF(ISNA(VLOOKUP($B158,'[2]1516 Exp_Rev Access'!$F$7:$FS$310,68,FALSE)),"",VLOOKUP($B158,'[2]1516 Exp_Rev Access'!$F$7:$FS$310,68,FALSE))</f>
        <v>0</v>
      </c>
      <c r="CL158" s="90">
        <f>IF(ISNA(VLOOKUP($B158,'[2]1516 Exp_Rev Access'!$F$7:$FS$310,69,FALSE)),"",VLOOKUP($B158,'[2]1516 Exp_Rev Access'!$F$7:$FS$310,69,FALSE))</f>
        <v>0</v>
      </c>
      <c r="CM158" s="90">
        <f>IF(ISNA(VLOOKUP($B158,'[2]1516 Exp_Rev Access'!$F$7:$FS$310,70,FALSE)),"",VLOOKUP($B158,'[2]1516 Exp_Rev Access'!$F$7:$FS$310,70,FALSE))</f>
        <v>0</v>
      </c>
      <c r="CN158" s="90">
        <f>IF(ISNA(VLOOKUP($B158,'[2]1516 Exp_Rev Access'!$F$7:$FS$310,71,FALSE)),"",VLOOKUP($B158,'[2]1516 Exp_Rev Access'!$F$7:$FS$310,71,FALSE))</f>
        <v>0</v>
      </c>
      <c r="CO158" s="90">
        <f>IF(ISNA(VLOOKUP($B158,'[2]1516 Exp_Rev Access'!$F$7:$FS$310,72,FALSE)),"",VLOOKUP($B158,'[2]1516 Exp_Rev Access'!$F$7:$FS$310,72,FALSE))</f>
        <v>0</v>
      </c>
      <c r="CP158" s="90">
        <f>IF(ISNA(VLOOKUP($B158,'[2]1516 Exp_Rev Access'!$F$7:$FS$310,73,FALSE)),"",VLOOKUP($B158,'[2]1516 Exp_Rev Access'!$F$7:$FS$310,73,FALSE))</f>
        <v>0</v>
      </c>
      <c r="CQ158" s="90">
        <f>IF(ISNA(VLOOKUP($B158,'[2]1516 Exp_Rev Access'!$F$7:$FS$310,74,FALSE)),"",VLOOKUP($B158,'[2]1516 Exp_Rev Access'!$F$7:$FS$310,74,FALSE))</f>
        <v>1317020</v>
      </c>
      <c r="CR158" s="90">
        <f>IF(ISNA(VLOOKUP($B158,'[2]1516 Exp_Rev Access'!$F$7:$FS$310,75,FALSE)),"",VLOOKUP($B158,'[2]1516 Exp_Rev Access'!$F$7:$FS$310,75,FALSE))</f>
        <v>0</v>
      </c>
      <c r="CS158" s="90">
        <f>IF(ISNA(VLOOKUP($B158,'[2]1516 Exp_Rev Access'!$F$7:$FS$310,76,FALSE)),"",VLOOKUP($B158,'[2]1516 Exp_Rev Access'!$F$7:$FS$310,76,FALSE))</f>
        <v>12531.46</v>
      </c>
      <c r="CT158" s="90">
        <f>IF(ISNA(VLOOKUP($B158,'[2]1516 Exp_Rev Access'!$F$7:$FS$310,77,FALSE)),"",VLOOKUP($B158,'[2]1516 Exp_Rev Access'!$F$7:$FS$310,77,FALSE))</f>
        <v>0</v>
      </c>
      <c r="CU158" s="90">
        <f>IF(ISNA(VLOOKUP($B158,'[2]1516 Exp_Rev Access'!$F$7:$FS$310,78,FALSE)),"",VLOOKUP($B158,'[2]1516 Exp_Rev Access'!$F$7:$FS$310,78,FALSE))</f>
        <v>405727.01</v>
      </c>
      <c r="CV158" s="90">
        <f>IF(ISNA(VLOOKUP($B158,'[2]1516 Exp_Rev Access'!$F$7:$FS$310,79,FALSE)),"",VLOOKUP($B158,'[2]1516 Exp_Rev Access'!$F$7:$FS$310,79,FALSE))</f>
        <v>94455.679999999993</v>
      </c>
      <c r="CW158" s="90">
        <f>IF(ISNA(VLOOKUP($B158,'[2]1516 Exp_Rev Access'!$F$7:$FS$310,80,FALSE)),"",VLOOKUP($B158,'[2]1516 Exp_Rev Access'!$F$7:$FS$310,80,FALSE))</f>
        <v>0</v>
      </c>
      <c r="CX158" s="90">
        <f>IF(ISNA(VLOOKUP($B158,'[2]1516 Exp_Rev Access'!$F$7:$FS$310,81,FALSE)),"",VLOOKUP($B158,'[2]1516 Exp_Rev Access'!$F$7:$FS$310,81,FALSE))</f>
        <v>0</v>
      </c>
      <c r="CY158" s="90">
        <f>IF(ISNA(VLOOKUP($B158,'[2]1516 Exp_Rev Access'!$F$7:$FS$310,82,FALSE)),"",VLOOKUP($B158,'[2]1516 Exp_Rev Access'!$F$7:$FS$310,82,FALSE))</f>
        <v>0</v>
      </c>
      <c r="CZ158" s="90">
        <f>IF(ISNA(VLOOKUP($B158,'[2]1516 Exp_Rev Access'!$F$7:$FS$310,83,FALSE)),"",VLOOKUP($B158,'[2]1516 Exp_Rev Access'!$F$7:$FS$310,83,FALSE))</f>
        <v>0</v>
      </c>
      <c r="DA158" s="90">
        <f>IF(ISNA(VLOOKUP($B158,'[2]1516 Exp_Rev Access'!$F$7:$FS$310,84,FALSE)),"",VLOOKUP($B158,'[2]1516 Exp_Rev Access'!$F$7:$FS$310,84,FALSE))</f>
        <v>0</v>
      </c>
      <c r="DB158" s="90">
        <f>IF(ISNA(VLOOKUP($B158,'[2]1516 Exp_Rev Access'!$F$7:$FS$310,85,FALSE)),"",VLOOKUP($B158,'[2]1516 Exp_Rev Access'!$F$7:$FS$310,85,FALSE))</f>
        <v>17560.05</v>
      </c>
      <c r="DC158" s="90">
        <f>IF(ISNA(VLOOKUP($B158,'[2]1516 Exp_Rev Access'!$F$7:$FS$310,86,FALSE)),"",VLOOKUP($B158,'[2]1516 Exp_Rev Access'!$F$7:$FS$310,86,FALSE))</f>
        <v>0</v>
      </c>
      <c r="DD158" s="90">
        <f>IF(ISNA(VLOOKUP($B158,'[2]1516 Exp_Rev Access'!$F$7:$FS$310,87,FALSE)),"",VLOOKUP($B158,'[2]1516 Exp_Rev Access'!$F$7:$FS$310,87,FALSE))</f>
        <v>0</v>
      </c>
      <c r="DE158" s="90">
        <f>IF(ISNA(VLOOKUP($B158,'[2]1516 Exp_Rev Access'!$F$7:$FS$310,88,FALSE)),"",VLOOKUP($B158,'[2]1516 Exp_Rev Access'!$F$7:$FS$310,88,FALSE))</f>
        <v>0</v>
      </c>
      <c r="DF158" s="90">
        <f>IF(ISNA(VLOOKUP($B158,'[2]1516 Exp_Rev Access'!$F$7:$FS$310,89,FALSE)),"",VLOOKUP($B158,'[2]1516 Exp_Rev Access'!$F$7:$FS$310,89,FALSE))</f>
        <v>0</v>
      </c>
      <c r="DG158" s="90">
        <f>IF(ISNA(VLOOKUP($B158,'[2]1516 Exp_Rev Access'!$F$7:$FS$310,90,FALSE)),"",VLOOKUP($B158,'[2]1516 Exp_Rev Access'!$F$7:$FS$310,90,FALSE))</f>
        <v>0</v>
      </c>
      <c r="DH158" s="90">
        <f>IF(ISNA(VLOOKUP($B158,'[2]1516 Exp_Rev Access'!$F$7:$FS$310,91,FALSE)),"",VLOOKUP($B158,'[2]1516 Exp_Rev Access'!$F$7:$FS$310,91,FALSE))</f>
        <v>0</v>
      </c>
      <c r="DI158" s="90">
        <f>IF(ISNA(VLOOKUP($B158,'[2]1516 Exp_Rev Access'!$F$7:$FS$310,92,FALSE)),"",VLOOKUP($B158,'[2]1516 Exp_Rev Access'!$F$7:$FS$310,92,FALSE))</f>
        <v>481846.44</v>
      </c>
      <c r="DJ158" s="90">
        <f>IF(ISNA(VLOOKUP($B158,'[2]1516 Exp_Rev Access'!$F$7:$FS$310,93,FALSE)),"",VLOOKUP($B158,'[2]1516 Exp_Rev Access'!$F$7:$FS$310,93,FALSE))</f>
        <v>0</v>
      </c>
      <c r="DK158" s="90">
        <f>IF(ISNA(VLOOKUP($B158,'[2]1516 Exp_Rev Access'!$F$7:$FS$310,94,FALSE)),"",VLOOKUP($B158,'[2]1516 Exp_Rev Access'!$F$7:$FS$310,94,FALSE))</f>
        <v>0</v>
      </c>
      <c r="DL158" s="90">
        <f>IF(ISNA(VLOOKUP($B158,'[2]1516 Exp_Rev Access'!$F$7:$FS$310,95,FALSE)),"",VLOOKUP($B158,'[2]1516 Exp_Rev Access'!$F$7:$FS$310,95,FALSE))</f>
        <v>0</v>
      </c>
      <c r="DM158" s="90">
        <f>IF(ISNA(VLOOKUP($B158,'[2]1516 Exp_Rev Access'!$F$7:$FS$310,96,FALSE)),"",VLOOKUP($B158,'[2]1516 Exp_Rev Access'!$F$7:$FS$310,96,FALSE))</f>
        <v>0</v>
      </c>
      <c r="DN158" s="90">
        <f>IF(ISNA(VLOOKUP($B158,'[2]1516 Exp_Rev Access'!$F$7:$FS$310,97,FALSE)),"",VLOOKUP($B158,'[2]1516 Exp_Rev Access'!$F$7:$FS$310,97,FALSE))</f>
        <v>0</v>
      </c>
      <c r="DO158" s="90">
        <f>IF(ISNA(VLOOKUP($B158,'[2]1516 Exp_Rev Access'!$F$7:$FS$310,98,FALSE)),"",VLOOKUP($B158,'[2]1516 Exp_Rev Access'!$F$7:$FS$310,98,FALSE))</f>
        <v>0</v>
      </c>
      <c r="DP158" s="90">
        <f>IF(ISNA(VLOOKUP($B158,'[2]1516 Exp_Rev Access'!$F$7:$FS$310,99,FALSE)),"",VLOOKUP($B158,'[2]1516 Exp_Rev Access'!$F$7:$FS$310,99,FALSE))</f>
        <v>0</v>
      </c>
      <c r="DQ158" s="90">
        <f>IF(ISNA(VLOOKUP($B158,'[2]1516 Exp_Rev Access'!$F$7:$FS$310,100,FALSE)),"",VLOOKUP($B158,'[2]1516 Exp_Rev Access'!$F$7:$FS$310,100,FALSE))</f>
        <v>0</v>
      </c>
      <c r="DR158" s="90">
        <f>IF(ISNA(VLOOKUP($B158,'[2]1516 Exp_Rev Access'!$F$7:$FS$310,101,FALSE)),"",VLOOKUP($B158,'[2]1516 Exp_Rev Access'!$F$7:$FS$310,101,FALSE))</f>
        <v>0</v>
      </c>
      <c r="DS158" s="90">
        <f>IF(ISNA(VLOOKUP($B158,'[2]1516 Exp_Rev Access'!$F$7:$FS$310,102,FALSE)),"",VLOOKUP($B158,'[2]1516 Exp_Rev Access'!$F$7:$FS$310,102,FALSE))</f>
        <v>0</v>
      </c>
      <c r="DT158" s="90">
        <f>IF(ISNA(VLOOKUP($B158,'[2]1516 Exp_Rev Access'!$F$7:$FS$310,103,FALSE)),"",VLOOKUP($B158,'[2]1516 Exp_Rev Access'!$F$7:$FS$310,103,FALSE))</f>
        <v>0</v>
      </c>
      <c r="DU158" s="90">
        <f>IF(ISNA(VLOOKUP($B158,'[2]1516 Exp_Rev Access'!$F$7:$FS$310,104,FALSE)),"",VLOOKUP($B158,'[2]1516 Exp_Rev Access'!$F$7:$FS$310,104,FALSE))</f>
        <v>0</v>
      </c>
      <c r="DV158" s="90">
        <f>IF(ISNA(VLOOKUP($B158,'[2]1516 Exp_Rev Access'!$F$7:$FS$310,105,FALSE)),"",VLOOKUP($B158,'[2]1516 Exp_Rev Access'!$F$7:$FS$310,105,FALSE))</f>
        <v>0</v>
      </c>
      <c r="DW158" s="90">
        <f>IF(ISNA(VLOOKUP($B158,'[2]1516 Exp_Rev Access'!$F$7:$FS$310,106,FALSE)),"",VLOOKUP($B158,'[2]1516 Exp_Rev Access'!$F$7:$FS$310,106,FALSE))</f>
        <v>0</v>
      </c>
      <c r="DX158" s="90">
        <f>IF(ISNA(VLOOKUP($B158,'[2]1516 Exp_Rev Access'!$F$7:$FS$310,107,FALSE)),"",VLOOKUP($B158,'[2]1516 Exp_Rev Access'!$F$7:$FS$310,107,FALSE))</f>
        <v>0</v>
      </c>
      <c r="DY158" s="90">
        <f>IF(ISNA(VLOOKUP($B158,'[2]1516 Exp_Rev Access'!$F$7:$FS$310,108,FALSE)),"",VLOOKUP($B158,'[2]1516 Exp_Rev Access'!$F$7:$FS$310,108,FALSE))</f>
        <v>0</v>
      </c>
      <c r="DZ158" s="90">
        <f>IF(ISNA(VLOOKUP($B158,'[2]1516 Exp_Rev Access'!$F$7:$FS$310,109,FALSE)),"",VLOOKUP($B158,'[2]1516 Exp_Rev Access'!$F$7:$FS$310,109,FALSE))</f>
        <v>0</v>
      </c>
      <c r="EA158" s="90">
        <f>IF(ISNA(VLOOKUP($B158,'[2]1516 Exp_Rev Access'!$F$7:$FS$310,110,FALSE)),"",VLOOKUP($B158,'[2]1516 Exp_Rev Access'!$F$7:$FS$310,110,FALSE))</f>
        <v>0</v>
      </c>
      <c r="EB158" s="90">
        <f>IF(ISNA(VLOOKUP($B158,'[2]1516 Exp_Rev Access'!$F$7:$FS$310,111,FALSE)),"",VLOOKUP($B158,'[2]1516 Exp_Rev Access'!$F$7:$FS$310,111,FALSE))</f>
        <v>0</v>
      </c>
      <c r="EC158" s="90">
        <f>IF(ISNA(VLOOKUP($B158,'[2]1516 Exp_Rev Access'!$F$7:$FS$310,112,FALSE)),"",VLOOKUP($B158,'[2]1516 Exp_Rev Access'!$F$7:$FS$310,112,FALSE))</f>
        <v>0</v>
      </c>
      <c r="ED158" s="90">
        <f>IF(ISNA(VLOOKUP($B158,'[2]1516 Exp_Rev Access'!$F$7:$FS$310,113,FALSE)),"",VLOOKUP($B158,'[2]1516 Exp_Rev Access'!$F$7:$FS$310,113,FALSE))</f>
        <v>0</v>
      </c>
      <c r="EE158" s="90">
        <f>IF(ISNA(VLOOKUP($B158,'[2]1516 Exp_Rev Access'!$F$7:$FS$310,114,FALSE)),"",VLOOKUP($B158,'[2]1516 Exp_Rev Access'!$F$7:$FS$310,114,FALSE))</f>
        <v>0</v>
      </c>
      <c r="EF158" s="90">
        <f>IF(ISNA(VLOOKUP($B158,'[2]1516 Exp_Rev Access'!$F$7:$FS$310,115,FALSE)),"",VLOOKUP($B158,'[2]1516 Exp_Rev Access'!$F$7:$FS$310,115,FALSE))</f>
        <v>0</v>
      </c>
      <c r="EG158" s="90">
        <f>IF(ISNA(VLOOKUP($B158,'[2]1516 Exp_Rev Access'!$F$7:$FS$310,116,FALSE)),"",VLOOKUP($B158,'[2]1516 Exp_Rev Access'!$F$7:$FS$310,116,FALSE))</f>
        <v>0</v>
      </c>
      <c r="EH158" s="90">
        <f>IF(ISNA(VLOOKUP($B158,'[2]1516 Exp_Rev Access'!$F$7:$FS$310,117,FALSE)),"",VLOOKUP($B158,'[2]1516 Exp_Rev Access'!$F$7:$FS$310,117,FALSE))</f>
        <v>0</v>
      </c>
      <c r="EI158" s="90">
        <f>IF(ISNA(VLOOKUP($B158,'[2]1516 Exp_Rev Access'!$F$7:$FS$310,118,FALSE)),"",VLOOKUP($B158,'[2]1516 Exp_Rev Access'!$F$7:$FS$310,118,FALSE))</f>
        <v>0</v>
      </c>
      <c r="EJ158" s="90">
        <f>IF(ISNA(VLOOKUP($B158,'[2]1516 Exp_Rev Access'!$F$7:$FS$310,119,FALSE)),"",VLOOKUP($B158,'[2]1516 Exp_Rev Access'!$F$7:$FS$310,119,FALSE))</f>
        <v>0</v>
      </c>
      <c r="EK158" s="90">
        <f>IF(ISNA(VLOOKUP($B158,'[2]1516 Exp_Rev Access'!$F$7:$FS$310,120,FALSE)),"",VLOOKUP($B158,'[2]1516 Exp_Rev Access'!$F$7:$FS$310,120,FALSE))</f>
        <v>0</v>
      </c>
      <c r="EL158" s="90">
        <f>IF(ISNA(VLOOKUP($B158,'[2]1516 Exp_Rev Access'!$F$7:$FS$310,121,FALSE)),"",VLOOKUP($B158,'[2]1516 Exp_Rev Access'!$F$7:$FS$310,121,FALSE))</f>
        <v>0</v>
      </c>
      <c r="EM158" s="90">
        <f>IF(ISNA(VLOOKUP($B158,'[2]1516 Exp_Rev Access'!$F$7:$FS$310,122,FALSE)),"",VLOOKUP($B158,'[2]1516 Exp_Rev Access'!$F$7:$FS$310,122,FALSE))</f>
        <v>0</v>
      </c>
      <c r="EN158" s="90">
        <f>IF(ISNA(VLOOKUP($B158,'[2]1516 Exp_Rev Access'!$F$7:$FS$310,123,FALSE)),"",VLOOKUP($B158,'[2]1516 Exp_Rev Access'!$F$7:$FS$310,123,FALSE))</f>
        <v>0</v>
      </c>
      <c r="EO158" s="90">
        <f>IF(ISNA(VLOOKUP($B158,'[2]1516 Exp_Rev Access'!$F$7:$FS$310,124,FALSE)),"",VLOOKUP($B158,'[2]1516 Exp_Rev Access'!$F$7:$FS$310,124,FALSE))</f>
        <v>0</v>
      </c>
      <c r="EP158" s="90">
        <f>IF(ISNA(VLOOKUP($B158,'[2]1516 Exp_Rev Access'!$F$7:$FS$310,125,FALSE)),"",VLOOKUP($B158,'[2]1516 Exp_Rev Access'!$F$7:$FS$310,125,FALSE))</f>
        <v>0</v>
      </c>
      <c r="EQ158" s="90">
        <f>IF(ISNA(VLOOKUP($B158,'[2]1516 Exp_Rev Access'!$F$7:$FS$310,126,FALSE)),"",VLOOKUP($B158,'[2]1516 Exp_Rev Access'!$F$7:$FS$310,126,FALSE))</f>
        <v>0</v>
      </c>
      <c r="ER158" s="90">
        <f>IF(ISNA(VLOOKUP($B158,'[2]1516 Exp_Rev Access'!$F$7:$FS$310,127,FALSE)),"",VLOOKUP($B158,'[2]1516 Exp_Rev Access'!$F$7:$FS$310,127,FALSE))</f>
        <v>0</v>
      </c>
      <c r="ES158" s="90">
        <f>IF(ISNA(VLOOKUP($B158,'[2]1516 Exp_Rev Access'!$F$7:$FS$310,128,FALSE)),"",VLOOKUP($B158,'[2]1516 Exp_Rev Access'!$F$7:$FS$310,128,FALSE))</f>
        <v>0</v>
      </c>
      <c r="ET158" s="90">
        <f>IF(ISNA(VLOOKUP($B158,'[2]1516 Exp_Rev Access'!$F$7:$FS$310,129,FALSE)),"",VLOOKUP($B158,'[2]1516 Exp_Rev Access'!$F$7:$FS$310,129,FALSE))</f>
        <v>0</v>
      </c>
      <c r="EU158" s="90">
        <f>IF(ISNA(VLOOKUP($B158,'[2]1516 Exp_Rev Access'!$F$7:$FS$310,130,FALSE)),"",VLOOKUP($B158,'[2]1516 Exp_Rev Access'!$F$7:$FS$310,130,FALSE))</f>
        <v>0</v>
      </c>
      <c r="EV158" s="90">
        <f>IF(ISNA(VLOOKUP($B158,'[2]1516 Exp_Rev Access'!$F$7:$FS$310,131,FALSE)),"",VLOOKUP($B158,'[2]1516 Exp_Rev Access'!$F$7:$FS$310,131,FALSE))</f>
        <v>13360.77</v>
      </c>
      <c r="EW158" s="90">
        <f>IF(ISNA(VLOOKUP($B158,'[2]1516 Exp_Rev Access'!$F$7:$FS$310,132,FALSE)),"",VLOOKUP($B158,'[2]1516 Exp_Rev Access'!$F$7:$FS$310,132,FALSE))</f>
        <v>0</v>
      </c>
      <c r="EX158" s="90">
        <f>IF(ISNA(VLOOKUP($B158,'[2]1516 Exp_Rev Access'!$F$7:$FS$310,133,FALSE)),"",VLOOKUP($B158,'[2]1516 Exp_Rev Access'!$F$7:$FS$310,133,FALSE))</f>
        <v>0</v>
      </c>
      <c r="EY158" s="90">
        <f>IF(ISNA(VLOOKUP($B158,'[2]1516 Exp_Rev Access'!$F$7:$FS$310,134,FALSE)),"",VLOOKUP($B158,'[2]1516 Exp_Rev Access'!$F$7:$FS$310,134,FALSE))</f>
        <v>0</v>
      </c>
      <c r="EZ158" s="90">
        <f>IF(ISNA(VLOOKUP($B158,'[2]1516 Exp_Rev Access'!$F$7:$FS$310,135,FALSE)),"",VLOOKUP($B158,'[2]1516 Exp_Rev Access'!$F$7:$FS$310,135,FALSE))</f>
        <v>0</v>
      </c>
      <c r="FA158" s="90">
        <f>IF(ISNA(VLOOKUP($B158,'[2]1516 Exp_Rev Access'!$F$7:$FS$310,136,FALSE)),"",VLOOKUP($B158,'[2]1516 Exp_Rev Access'!$F$7:$FS$310,136,FALSE))</f>
        <v>0</v>
      </c>
      <c r="FB158" s="90">
        <f>IF(ISNA(VLOOKUP($B158,'[2]1516 Exp_Rev Access'!$F$7:$FS$310,137,FALSE)),"",VLOOKUP($B158,'[2]1516 Exp_Rev Access'!$F$7:$FS$310,137,FALSE))</f>
        <v>0</v>
      </c>
      <c r="FC158" s="90">
        <f>IF(ISNA(VLOOKUP($B158,'[2]1516 Exp_Rev Access'!$F$7:$FS$310,138,FALSE)),"",VLOOKUP($B158,'[2]1516 Exp_Rev Access'!$F$7:$FS$310,138,FALSE))</f>
        <v>0</v>
      </c>
      <c r="FD158" s="90">
        <f>IF(ISNA(VLOOKUP($B158,'[2]1516 Exp_Rev Access'!$F$7:$FS$310,139,FALSE)),"",VLOOKUP($B158,'[2]1516 Exp_Rev Access'!$F$7:$FS$310,139,FALSE))</f>
        <v>0</v>
      </c>
      <c r="FE158" s="90">
        <f>IF(ISNA(VLOOKUP($B158,'[2]1516 Exp_Rev Access'!$F$7:$FS$310,140,FALSE)),"",VLOOKUP($B158,'[2]1516 Exp_Rev Access'!$F$7:$FS$310,140,FALSE))</f>
        <v>0</v>
      </c>
      <c r="FF158" s="90">
        <f>IF(ISNA(VLOOKUP($B158,'[2]1516 Exp_Rev Access'!$F$7:$FS$310,141,FALSE)),"",VLOOKUP($B158,'[2]1516 Exp_Rev Access'!$F$7:$FS$310,141,FALSE))</f>
        <v>0</v>
      </c>
      <c r="FG158" s="90">
        <f>IF(ISNA(VLOOKUP($B158,'[2]1516 Exp_Rev Access'!$F$7:$FS$310,142,FALSE)),"",VLOOKUP($B158,'[2]1516 Exp_Rev Access'!$F$7:$FS$310,142,FALSE))</f>
        <v>0</v>
      </c>
      <c r="FH158" s="90">
        <f>IF(ISNA(VLOOKUP($B158,'[2]1516 Exp_Rev Access'!$F$7:$FS$310,143,FALSE)),"",VLOOKUP($B158,'[2]1516 Exp_Rev Access'!$F$7:$FS$310,143,FALSE))</f>
        <v>0</v>
      </c>
      <c r="FI158" s="90">
        <f>IF(ISNA(VLOOKUP($B158,'[2]1516 Exp_Rev Access'!$F$7:$FS$310,144,FALSE)),"",VLOOKUP($B158,'[2]1516 Exp_Rev Access'!$F$7:$FS$310,144,FALSE))</f>
        <v>0</v>
      </c>
      <c r="FJ158" s="90">
        <f>IF(ISNA(VLOOKUP($B158,'[2]1516 Exp_Rev Access'!$F$7:$FS$310,145,FALSE)),"",VLOOKUP($B158,'[2]1516 Exp_Rev Access'!$F$7:$FS$310,145,FALSE))</f>
        <v>0</v>
      </c>
      <c r="FK158" s="90">
        <f>IF(ISNA(VLOOKUP($B158,'[2]1516 Exp_Rev Access'!$F$7:$FS$310,146,FALSE)),"",VLOOKUP($B158,'[2]1516 Exp_Rev Access'!$F$7:$FS$310,146,FALSE))</f>
        <v>0</v>
      </c>
      <c r="FL158" s="90">
        <f>IF(ISNA(VLOOKUP($B158,'[2]1516 Exp_Rev Access'!$F$7:$FS$310,1147,FALSE)),"",VLOOKUP($B158,'[2]1516 Exp_Rev Access'!$F$7:$FS$310,147,FALSE))</f>
        <v>0</v>
      </c>
      <c r="FM158" s="90">
        <f>IF(ISNA(VLOOKUP($B158,'[2]1516 Exp_Rev Access'!$F$7:$FS$310,148,FALSE)),"",VLOOKUP($B158,'[2]1516 Exp_Rev Access'!$F$7:$FS$310,148,FALSE))</f>
        <v>0</v>
      </c>
      <c r="FN158" s="90">
        <f>IF(ISNA(VLOOKUP($B158,'[2]1516 Exp_Rev Access'!$F$7:$FS$310,149,FALSE)),"",VLOOKUP($B158,'[2]1516 Exp_Rev Access'!$F$7:$FS$310,149,FALSE))</f>
        <v>0</v>
      </c>
      <c r="FO158" s="90">
        <f>IF(ISNA(VLOOKUP($B158,'[2]1516 Exp_Rev Access'!$F$7:$FS$310,150,FALSE)),"",VLOOKUP($B158,'[2]1516 Exp_Rev Access'!$F$7:$FS$310,150,FALSE))</f>
        <v>0</v>
      </c>
      <c r="FP158" s="90">
        <f>IF(ISNA(VLOOKUP($B158,'[2]1516 Exp_Rev Access'!$F$7:$FS$310,151,FALSE)),"",VLOOKUP($B158,'[2]1516 Exp_Rev Access'!$F$7:$FS$310,151,FALSE))</f>
        <v>0</v>
      </c>
      <c r="FQ158" s="90">
        <f>IF(ISNA(VLOOKUP($B158,'[2]1516 Exp_Rev Access'!$F$7:$FS$310,152,FALSE)),"",VLOOKUP($B158,'[2]1516 Exp_Rev Access'!$F$7:$FS$310,152,FALSE))</f>
        <v>0</v>
      </c>
      <c r="FR158" s="90">
        <f>IF(ISNA(VLOOKUP($B158,'[2]1516 Exp_Rev Access'!$F$7:$FS$310,153,FALSE)),"",VLOOKUP($B158,'[2]1516 Exp_Rev Access'!$F$7:$FS$310,153,FALSE))</f>
        <v>120378.51</v>
      </c>
      <c r="FS158" s="53">
        <f t="shared" si="397"/>
        <v>2467757.52</v>
      </c>
      <c r="FT158" s="92">
        <f t="shared" si="398"/>
        <v>2.9244033603043829E-2</v>
      </c>
      <c r="FU158" s="95">
        <f t="shared" si="399"/>
        <v>315.17544148693639</v>
      </c>
      <c r="FV158" s="90">
        <f>IF(ISNA(VLOOKUP($B158,'[2]1516 Exp_Rev Access'!$F$7:$FS$310,154,FALSE)),"",VLOOKUP($B158,'[2]1516 Exp_Rev Access'!$F$7:$FS$310,154,FALSE))</f>
        <v>0</v>
      </c>
      <c r="FW158" s="90">
        <f>IF(ISNA(VLOOKUP($B158,'[2]1516 Exp_Rev Access'!$F$7:$FS$310,155,FALSE)),"",VLOOKUP($B158,'[2]1516 Exp_Rev Access'!$F$7:$FS$310,155,FALSE))</f>
        <v>0</v>
      </c>
      <c r="FX158" s="90">
        <f>IF(ISNA(VLOOKUP($B158,'[2]1516 Exp_Rev Access'!$F$7:$FS$310,156,FALSE)),"",VLOOKUP($B158,'[2]1516 Exp_Rev Access'!$F$7:$FS$310,156,FALSE))</f>
        <v>0</v>
      </c>
      <c r="FY158" s="90">
        <f>IF(ISNA(VLOOKUP($B158,'[2]1516 Exp_Rev Access'!$F$7:$FS$310,157,FALSE)),"",VLOOKUP($B158,'[2]1516 Exp_Rev Access'!$F$7:$FS$310,157,FALSE))</f>
        <v>0</v>
      </c>
      <c r="FZ158" s="90">
        <f>IF(ISNA(VLOOKUP($B158,'[2]1516 Exp_Rev Access'!$F$7:$FS$310,158,FALSE)),"",VLOOKUP($B158,'[2]1516 Exp_Rev Access'!$F$7:$FS$310,158,FALSE))</f>
        <v>0</v>
      </c>
      <c r="GA158" s="90">
        <f>IF(ISNA(VLOOKUP($B158,'[2]1516 Exp_Rev Access'!$F$7:$FS$310,159,FALSE)),"",VLOOKUP($B158,'[2]1516 Exp_Rev Access'!$F$7:$FS$310,159,FALSE))</f>
        <v>0</v>
      </c>
      <c r="GB158" s="90">
        <f>IF(ISNA(VLOOKUP($B158,'[2]1516 Exp_Rev Access'!$F$7:$FS$310,160,FALSE)),"",VLOOKUP($B158,'[2]1516 Exp_Rev Access'!$F$7:$FS$310,160,FALSE))</f>
        <v>0</v>
      </c>
      <c r="GC158" s="90">
        <f>IF(ISNA(VLOOKUP($B158,'[2]1516 Exp_Rev Access'!$F$7:$FS$310,161,FALSE)),"",VLOOKUP($B158,'[2]1516 Exp_Rev Access'!$F$7:$FS$310,161,FALSE))</f>
        <v>0</v>
      </c>
      <c r="GD158" s="90">
        <f>IF(ISNA(VLOOKUP($B158,'[2]1516 Exp_Rev Access'!$F$7:$FS$310,162,FALSE)),"",VLOOKUP($B158,'[2]1516 Exp_Rev Access'!$F$7:$FS$310,162,FALSE))</f>
        <v>0</v>
      </c>
      <c r="GE158" s="90">
        <f>IF(ISNA(VLOOKUP($B158,'[2]1516 Exp_Rev Access'!$F$7:$FS$310,163,FALSE)),"",VLOOKUP($B158,'[2]1516 Exp_Rev Access'!$F$7:$FS$310,163,FALSE))</f>
        <v>0</v>
      </c>
      <c r="GF158" s="90">
        <f>IF(ISNA(VLOOKUP($B158,'[2]1516 Exp_Rev Access'!$F$7:$FS$310,164,FALSE)),"",VLOOKUP($B158,'[2]1516 Exp_Rev Access'!$F$7:$FS$310,164,FALSE))</f>
        <v>0</v>
      </c>
      <c r="GG158" s="90">
        <f>IF(ISNA(VLOOKUP($B158,'[2]1516 Exp_Rev Access'!$F$7:$FS$310,165,FALSE)),"",VLOOKUP($B158,'[2]1516 Exp_Rev Access'!$F$7:$FS$310,165,FALSE))</f>
        <v>0</v>
      </c>
      <c r="GH158" s="90">
        <f>IF(ISNA(VLOOKUP($B158,'[2]1516 Exp_Rev Access'!$F$7:$FS$310,166,FALSE)),"",VLOOKUP($B158,'[2]1516 Exp_Rev Access'!$F$7:$FS$310,166,FALSE))</f>
        <v>0</v>
      </c>
      <c r="GI158" s="90">
        <f>IF(ISNA(VLOOKUP($B158,'[2]1516 Exp_Rev Access'!$F$7:$FS$310,167,FALSE)),"",VLOOKUP($B158,'[2]1516 Exp_Rev Access'!$F$7:$FS$310,167,FALSE))</f>
        <v>0</v>
      </c>
      <c r="GJ158" s="90">
        <f>IF(ISNA(VLOOKUP($B158,'[2]1516 Exp_Rev Access'!$F$7:$FS$310,168,FALSE)),"",VLOOKUP($B158,'[2]1516 Exp_Rev Access'!$F$7:$FS$310,168,FALSE))</f>
        <v>0</v>
      </c>
      <c r="GK158" s="90">
        <f>IF(ISNA(VLOOKUP($B158,'[2]1516 Exp_Rev Access'!$F$7:$FS$310,169,FALSE)),"",VLOOKUP($B158,'[2]1516 Exp_Rev Access'!$F$7:$FS$310,169,FALSE))</f>
        <v>0</v>
      </c>
      <c r="GL158" s="90">
        <f>IF(ISNA(VLOOKUP($B158,'[2]1516 Exp_Rev Access'!$F$7:$FS$310,170,FALSE)),"",VLOOKUP($B158,'[2]1516 Exp_Rev Access'!$F$7:$FS$310,170,FALSE))</f>
        <v>0</v>
      </c>
      <c r="GM158" s="90">
        <f>IF(ISNA(VLOOKUP($B158,'[2]1516 Exp_Rev Access'!$F$7:$FT$310,171,FALSE)),"",VLOOKUP($B158,'[2]1516 Exp_Rev Access'!$F$7:$FT$310,171,FALSE))</f>
        <v>0</v>
      </c>
      <c r="GN158" s="90">
        <f>IF(ISNA(VLOOKUP($B158,'[2]1516 Exp_Rev Access'!$F$7:$FU$310,172,FALSE)),"",VLOOKUP($B158,'[2]1516 Exp_Rev Access'!$F$7:$FU$310,172,FALSE))</f>
        <v>0</v>
      </c>
      <c r="GO158" s="90">
        <f>IF(ISNA(VLOOKUP($B158,'[2]1516 Exp_Rev Access'!$F$7:$FV$310,173,FALSE)),"",VLOOKUP($B158,'[2]1516 Exp_Rev Access'!$F$7:$FV$310,173,FALSE))</f>
        <v>0</v>
      </c>
      <c r="GP158" s="90">
        <f>IF(ISNA(VLOOKUP($B158,'[2]1516 Exp_Rev Access'!$F$7:$GA$310,174,FALSE)),"",VLOOKUP($B158,'[2]1516 Exp_Rev Access'!$F$7:$GA$310,174,FALSE))</f>
        <v>0</v>
      </c>
      <c r="GQ158" s="90">
        <f>IF(ISNA(VLOOKUP($B158,'[2]1516 Exp_Rev Access'!$F$7:$GA$310,175,FALSE)),"",VLOOKUP($B158,'[2]1516 Exp_Rev Access'!$F$7:$GA$310,175,FALSE))</f>
        <v>8000</v>
      </c>
      <c r="GR158" s="90">
        <f>IF(ISNA(VLOOKUP($B158,'[2]1516 Exp_Rev Access'!$F$7:$GA$310,176,FALSE)),"",VLOOKUP($B158,'[2]1516 Exp_Rev Access'!$F$7:$GA$310,176,FALSE))</f>
        <v>0</v>
      </c>
      <c r="GS158" s="90">
        <f>IF(ISNA(VLOOKUP($B158,'[2]1516 Exp_Rev Access'!$F$7:$GA$310,177,FALSE)),"",VLOOKUP($B158,'[2]1516 Exp_Rev Access'!$F$7:$GA$310,177,FALSE))</f>
        <v>0</v>
      </c>
      <c r="GT158" s="90">
        <f>IF(ISNA(VLOOKUP($B158,'[2]1516 Exp_Rev Access'!$F$7:$GA$310,178,FALSE)),"",VLOOKUP($B158,'[2]1516 Exp_Rev Access'!$F$7:$GA$310,178,FALSE))</f>
        <v>0</v>
      </c>
      <c r="GU158" s="53">
        <f t="shared" si="400"/>
        <v>8000</v>
      </c>
      <c r="GV158" s="92">
        <f t="shared" si="401"/>
        <v>9.4803588654184567E-5</v>
      </c>
      <c r="GW158" s="96">
        <f t="shared" si="402"/>
        <v>1.0217387694944564</v>
      </c>
    </row>
    <row r="159" spans="1:222" x14ac:dyDescent="0.2">
      <c r="B159" s="87" t="s">
        <v>396</v>
      </c>
      <c r="C159" s="87" t="s">
        <v>397</v>
      </c>
      <c r="D159" s="88">
        <f>IF(ISNA(VLOOKUP($B159,'[2]1516 enrollment_Rev_Exp by size'!$A$6:$C$325,3,FALSE)),"",VLOOKUP($B159,'[2]1516 enrollment_Rev_Exp by size'!$A$6:$C$325,3,FALSE))</f>
        <v>6643.17</v>
      </c>
      <c r="E159" s="89">
        <v>70282817.75</v>
      </c>
      <c r="F159" s="67">
        <f t="shared" si="380"/>
        <v>70282817.75</v>
      </c>
      <c r="G159" s="67">
        <f t="shared" si="381"/>
        <v>0</v>
      </c>
      <c r="H159" s="90">
        <f>IF(ISNA(VLOOKUP($B159,'[2]1516 Exp_Rev Access'!$F$7:$FS$310,2,FALSE)),"",VLOOKUP($B159,'[2]1516 Exp_Rev Access'!$F$7:$FS$310,2,FALSE))</f>
        <v>15839705.859999999</v>
      </c>
      <c r="I159" s="90">
        <f>IF(ISNA(VLOOKUP($B159,'[2]1516 Exp_Rev Access'!$F$7:$FS$310,3,FALSE)),"",VLOOKUP($B159,'[2]1516 Exp_Rev Access'!$F$7:$FS$310,3,FALSE))</f>
        <v>0</v>
      </c>
      <c r="J159" s="90">
        <f>IF(ISNA(VLOOKUP($B159,'[2]1516 Exp_Rev Access'!$F$7:$FS$310,4,FALSE)),"",VLOOKUP($B159,'[2]1516 Exp_Rev Access'!$F$7:$FS$310,4,FALSE))</f>
        <v>44086.51</v>
      </c>
      <c r="K159" s="90">
        <f>IF(ISNA(VLOOKUP($B159,'[2]1516 Exp_Rev Access'!$F$7:$FS$310,5,FALSE)),"-",VLOOKUP($B159,'[2]1516 Exp_Rev Access'!$F$7:$FS$310,5,FALSE))</f>
        <v>58235.35</v>
      </c>
      <c r="L159" s="90">
        <f>IF(ISNA(VLOOKUP($B159,'[2]1516 Exp_Rev Access'!$F$7:$FS$310,6,FALSE)),"",VLOOKUP($B159,'[2]1516 Exp_Rev Access'!$F$7:$FS$310,6,FALSE))</f>
        <v>0</v>
      </c>
      <c r="M159" s="90">
        <f>IF(ISNA(VLOOKUP($B159,'[2]1516 Exp_Rev Access'!$F$7:$FS$310,7,FALSE)),"",VLOOKUP($B159,'[2]1516 Exp_Rev Access'!$F$7:$FS$310,7,FALSE))</f>
        <v>0</v>
      </c>
      <c r="N159" s="53">
        <f t="shared" si="382"/>
        <v>15942027.719999999</v>
      </c>
      <c r="O159" s="91">
        <f t="shared" si="383"/>
        <v>0.22682681529227675</v>
      </c>
      <c r="P159" s="53">
        <f t="shared" si="384"/>
        <v>2399.7621195904967</v>
      </c>
      <c r="Q159" s="90">
        <f>IF(ISNA(VLOOKUP($B159,'[2]1516 Exp_Rev Access'!$F$7:$FS$310,8,FALSE)),"",VLOOKUP($B159,'[2]1516 Exp_Rev Access'!$F$7:$FS$310,8,FALSE))</f>
        <v>1162023.1399999999</v>
      </c>
      <c r="R159" s="90">
        <f>IF(ISNA(VLOOKUP($B159,'[2]1516 Exp_Rev Access'!$F$7:$FS$310,9,FALSE)),"",VLOOKUP($B159,'[2]1516 Exp_Rev Access'!$F$7:$FS$310,9,FALSE))</f>
        <v>0</v>
      </c>
      <c r="S159" s="90">
        <f>IF(ISNA(VLOOKUP($B159,'[2]1516 Exp_Rev Access'!$F$7:$FS$310,10,FALSE)),"",VLOOKUP($B159,'[2]1516 Exp_Rev Access'!$F$7:$FS$310,10,FALSE))</f>
        <v>0</v>
      </c>
      <c r="T159" s="90">
        <f>IF(ISNA(VLOOKUP($B159,'[2]1516 Exp_Rev Access'!$F$7:$FS$310,11,FALSE)),"",VLOOKUP($B159,'[2]1516 Exp_Rev Access'!$F$7:$FS$310,11,FALSE))</f>
        <v>0</v>
      </c>
      <c r="U159" s="90">
        <f>IF(ISNA(VLOOKUP($B159,'[2]1516 Exp_Rev Access'!$F$7:$FS$310,12,FALSE)),"",VLOOKUP($B159,'[2]1516 Exp_Rev Access'!$F$7:$FS$310,12,FALSE))</f>
        <v>72300</v>
      </c>
      <c r="V159" s="90">
        <f>IF(ISNA(VLOOKUP($B159,'[2]1516 Exp_Rev Access'!$F$7:$FS$310,13,FALSE)),"",VLOOKUP($B159,'[2]1516 Exp_Rev Access'!$F$7:$FS$310,13,FALSE))</f>
        <v>32295</v>
      </c>
      <c r="W159" s="90">
        <f>IF(ISNA(VLOOKUP($B159,'[2]1516 Exp_Rev Access'!$F$7:$FS$310,14,FALSE)),"",VLOOKUP($B159,'[2]1516 Exp_Rev Access'!$F$7:$FS$310,14,FALSE))</f>
        <v>0</v>
      </c>
      <c r="X159" s="90">
        <f>IF(ISNA(VLOOKUP($B159,'[2]1516 Exp_Rev Access'!$F$7:$FS$310,15,FALSE)),"",VLOOKUP($B159,'[2]1516 Exp_Rev Access'!$F$7:$FS$310,15,FALSE))</f>
        <v>0</v>
      </c>
      <c r="Y159" s="90">
        <f>IF(ISNA(VLOOKUP($B159,'[2]1516 Exp_Rev Access'!$F$7:$FS$310,16,FALSE)),"",VLOOKUP($B159,'[2]1516 Exp_Rev Access'!$F$7:$FS$310,16,FALSE))</f>
        <v>296869.8</v>
      </c>
      <c r="Z159" s="90">
        <f>IF(ISNA(VLOOKUP($B159,'[2]1516 Exp_Rev Access'!$F$7:$FS$310,17,FALSE)),"",VLOOKUP($B159,'[2]1516 Exp_Rev Access'!$F$7:$FS$310,17,FALSE))</f>
        <v>23308</v>
      </c>
      <c r="AA159" s="90">
        <f>IF(ISNA(VLOOKUP($B159,'[2]1516 Exp_Rev Access'!$F$7:$FS$310,18,FALSE)),"",VLOOKUP($B159,'[2]1516 Exp_Rev Access'!$F$7:$FS$310,18,FALSE))</f>
        <v>0</v>
      </c>
      <c r="AB159" s="90">
        <f>IF(ISNA(VLOOKUP($B159,'[2]1516 Exp_Rev Access'!$F$7:$FS$310,19,FALSE)),"",VLOOKUP($B159,'[2]1516 Exp_Rev Access'!$F$7:$FS$310,19,FALSE))</f>
        <v>11825.65</v>
      </c>
      <c r="AC159" s="90">
        <f>IF(ISNA(VLOOKUP($B159,'[2]1516 Exp_Rev Access'!$F$7:$FS$310,20,FALSE)),"",VLOOKUP($B159,'[2]1516 Exp_Rev Access'!$F$7:$FS$310,20,FALSE))</f>
        <v>103254.46</v>
      </c>
      <c r="AD159" s="90">
        <f>IF(ISNA(VLOOKUP($B159,'[2]1516 Exp_Rev Access'!$F$7:$FS$310,21,FALSE)),"",VLOOKUP($B159,'[2]1516 Exp_Rev Access'!$F$7:$FS$310,21,FALSE))</f>
        <v>867379.85</v>
      </c>
      <c r="AE159" s="90">
        <f>IF(ISNA(VLOOKUP($B159,'[2]1516 Exp_Rev Access'!$F$7:$FS$310,22,FALSE)),"",VLOOKUP($B159,'[2]1516 Exp_Rev Access'!$F$7:$FS$310,22,FALSE))</f>
        <v>78593.08</v>
      </c>
      <c r="AF159" s="90">
        <f>IF(ISNA(VLOOKUP($B159,'[2]1516 Exp_Rev Access'!$F$7:$FS$310,23,FALSE)),"",VLOOKUP($B159,'[2]1516 Exp_Rev Access'!$F$7:$FS$310,23,FALSE))</f>
        <v>0</v>
      </c>
      <c r="AG159" s="90">
        <f>IF(ISNA(VLOOKUP($B159,'[2]1516 Exp_Rev Access'!$F$7:$FS$310,24,FALSE)),"",VLOOKUP($B159,'[2]1516 Exp_Rev Access'!$F$7:$FS$310,24,FALSE))</f>
        <v>345222.27</v>
      </c>
      <c r="AH159" s="90">
        <f>IF(ISNA(VLOOKUP($B159,'[2]1516 Exp_Rev Access'!$F$7:$FS$310,25,FALSE)),"",VLOOKUP($B159,'[2]1516 Exp_Rev Access'!$F$7:$FS$310,25,FALSE))</f>
        <v>14671.25</v>
      </c>
      <c r="AI159" s="90">
        <f>IF(ISNA(VLOOKUP($B159,'[2]1516 Exp_Rev Access'!$F$7:$FS$310,26,FALSE)),"",VLOOKUP($B159,'[2]1516 Exp_Rev Access'!$F$7:$FS$310,26,FALSE))</f>
        <v>129308.43</v>
      </c>
      <c r="AJ159" s="90">
        <f>IF(ISNA(VLOOKUP($B159,'[2]1516 Exp_Rev Access'!$F$7:$FS$310,27,FALSE)),"",VLOOKUP($B159,'[2]1516 Exp_Rev Access'!$F$7:$FS$310,27,FALSE))</f>
        <v>727.88</v>
      </c>
      <c r="AK159" s="90">
        <f>IF(ISNA(VLOOKUP($B159,'[2]1516 Exp_Rev Access'!$F$7:$FS$310,28,FALSE)),"",VLOOKUP($B159,'[2]1516 Exp_Rev Access'!$F$7:$FS$310,28,FALSE))</f>
        <v>61409.24</v>
      </c>
      <c r="AL159" s="90">
        <f>IF(ISNA(VLOOKUP($B159,'[2]1516 Exp_Rev Access'!$F$7:$FS$310,29,FALSE)),"",VLOOKUP($B159,'[2]1516 Exp_Rev Access'!$F$7:$FS$310,29,FALSE))</f>
        <v>35917.86</v>
      </c>
      <c r="AM159" s="53">
        <f t="shared" si="385"/>
        <v>3235105.91</v>
      </c>
      <c r="AN159" s="92">
        <f t="shared" si="386"/>
        <v>4.6029826543202305E-2</v>
      </c>
      <c r="AO159" s="68">
        <f t="shared" si="387"/>
        <v>486.98225545936657</v>
      </c>
      <c r="AP159" s="90">
        <f>IF(ISNA(VLOOKUP($B159,'[2]1516 Exp_Rev Access'!$F$7:$FS$310,30,FALSE)),"",VLOOKUP($B159,'[2]1516 Exp_Rev Access'!$F$7:$FS$310,30,FALSE))</f>
        <v>38178507.299999997</v>
      </c>
      <c r="AQ159" s="90">
        <f>IF(ISNA(VLOOKUP($B159,'[2]1516 Exp_Rev Access'!$F$7:$FS$310,31,FALSE)),"",VLOOKUP($B159,'[2]1516 Exp_Rev Access'!$F$7:$FS$310,31,FALSE))</f>
        <v>1066613.46</v>
      </c>
      <c r="AR159" s="90">
        <f>IF(ISNA(VLOOKUP($B159,'[2]1516 Exp_Rev Access'!$F$7:$FS$310,32,FALSE)),"",VLOOKUP($B159,'[2]1516 Exp_Rev Access'!$F$7:$FS$310,32,FALSE))</f>
        <v>0</v>
      </c>
      <c r="AS159" s="90">
        <f>IF(ISNA(VLOOKUP($B159,'[2]1516 Exp_Rev Access'!$F$7:$FS$310,33,FALSE)),"",VLOOKUP($B159,'[2]1516 Exp_Rev Access'!$F$7:$FS$310,33,FALSE))</f>
        <v>251600.01</v>
      </c>
      <c r="AT159" s="90">
        <f>IF(ISNA(VLOOKUP($B159,'[2]1516 Exp_Rev Access'!$F$7:$FS$310,34,FALSE)),"",VLOOKUP($B159,'[2]1516 Exp_Rev Access'!$F$7:$FS$310,34,FALSE))</f>
        <v>0</v>
      </c>
      <c r="AU159" s="53">
        <f t="shared" si="388"/>
        <v>39496720.769999996</v>
      </c>
      <c r="AV159" s="93">
        <f t="shared" si="389"/>
        <v>0.56196837341513672</v>
      </c>
      <c r="AW159" s="53">
        <f t="shared" si="390"/>
        <v>5945.4628994892491</v>
      </c>
      <c r="AX159" s="90">
        <f>IF(ISNA(VLOOKUP($B159,'[2]1516 Exp_Rev Access'!$F$7:$FS$310,35,FALSE)),"",VLOOKUP($B159,'[2]1516 Exp_Rev Access'!$F$7:$FS$310,35,FALSE))</f>
        <v>0</v>
      </c>
      <c r="AY159" s="90">
        <f>IF(ISNA(VLOOKUP($B159,'[2]1516 Exp_Rev Access'!$F$7:$FS$310,36,FALSE)),"",VLOOKUP($B159,'[2]1516 Exp_Rev Access'!$F$7:$FS$310,36,FALSE))</f>
        <v>4342712.03</v>
      </c>
      <c r="AZ159" s="90">
        <f>IF(ISNA(VLOOKUP($B159,'[2]1516 Exp_Rev Access'!$F$7:$FS$310,37,FALSE)),"",VLOOKUP($B159,'[2]1516 Exp_Rev Access'!$F$7:$FS$310,37,FALSE))</f>
        <v>389631.63</v>
      </c>
      <c r="BA159" s="90">
        <f>IF(ISNA(VLOOKUP($B159,'[2]1516 Exp_Rev Access'!$F$7:$FS$310,38,FALSE)),"",VLOOKUP($B159,'[2]1516 Exp_Rev Access'!$F$7:$FS$310,38,FALSE))</f>
        <v>0</v>
      </c>
      <c r="BB159" s="90">
        <f>IF(ISNA(VLOOKUP($B159,'[2]1516 Exp_Rev Access'!$F$7:$FS$310,39,FALSE)),"",VLOOKUP($B159,'[2]1516 Exp_Rev Access'!$F$7:$FS$310,39,FALSE))</f>
        <v>0</v>
      </c>
      <c r="BC159" s="90">
        <f>IF(ISNA(VLOOKUP($B159,'[2]1516 Exp_Rev Access'!$F$7:$FS$310,40,FALSE)),"",VLOOKUP($B159,'[2]1516 Exp_Rev Access'!$F$7:$FS$310,40,FALSE))</f>
        <v>360798.18</v>
      </c>
      <c r="BD159" s="90">
        <f>IF(ISNA(VLOOKUP($B159,'[2]1516 Exp_Rev Access'!$F$7:$FS$310,41,FALSE)),"",VLOOKUP($B159,'[2]1516 Exp_Rev Access'!$F$7:$FS$310,41,FALSE))</f>
        <v>0</v>
      </c>
      <c r="BE159" s="90">
        <f>IF(ISNA(VLOOKUP($B159,'[2]1516 Exp_Rev Access'!$F$7:$FS$310,42,FALSE)),"",VLOOKUP($B159,'[2]1516 Exp_Rev Access'!$F$7:$FS$310,42,FALSE))</f>
        <v>301725.5</v>
      </c>
      <c r="BF159" s="90">
        <f>IF(ISNA(VLOOKUP($B159,'[2]1516 Exp_Rev Access'!$F$7:$FS$310,43,FALSE)),"",VLOOKUP($B159,'[2]1516 Exp_Rev Access'!$F$7:$FS$310,43,FALSE))</f>
        <v>0</v>
      </c>
      <c r="BG159" s="90">
        <f>IF(ISNA(VLOOKUP($B159,'[2]1516 Exp_Rev Access'!$F$7:$FS$310,44,FALSE)),"",VLOOKUP($B159,'[2]1516 Exp_Rev Access'!$F$7:$FS$310,44,FALSE))</f>
        <v>190784.76</v>
      </c>
      <c r="BH159" s="90">
        <f>IF(ISNA(VLOOKUP($B159,'[2]1516 Exp_Rev Access'!$F$7:$FS$310,45,FALSE)),"",VLOOKUP($B159,'[2]1516 Exp_Rev Access'!$F$7:$FS$310,45,FALSE))</f>
        <v>63468.81</v>
      </c>
      <c r="BI159" s="90">
        <f>IF(ISNA(VLOOKUP($B159,'[2]1516 Exp_Rev Access'!$F$7:$FS$310,46,FALSE)),"",VLOOKUP($B159,'[2]1516 Exp_Rev Access'!$F$7:$FS$310,46,FALSE))</f>
        <v>0</v>
      </c>
      <c r="BJ159" s="90">
        <f>IF(ISNA(VLOOKUP($B159,'[2]1516 Exp_Rev Access'!$F$7:$FS$310,47,FALSE)),"",VLOOKUP($B159,'[2]1516 Exp_Rev Access'!$F$7:$FS$310,47,FALSE))</f>
        <v>7057.64</v>
      </c>
      <c r="BK159" s="90">
        <f>IF(ISNA(VLOOKUP($B159,'[2]1516 Exp_Rev Access'!$F$7:$FS$310,48,FALSE)),"",VLOOKUP($B159,'[2]1516 Exp_Rev Access'!$F$7:$FS$310,48,FALSE))</f>
        <v>2910039.81</v>
      </c>
      <c r="BL159" s="90">
        <f>IF(ISNA(VLOOKUP($B159,'[2]1516 Exp_Rev Access'!$F$7:$FS$310,49,FALSE)),"",VLOOKUP($B159,'[2]1516 Exp_Rev Access'!$F$7:$FS$310,49,FALSE))</f>
        <v>0</v>
      </c>
      <c r="BM159" s="90">
        <f>IF(ISNA(VLOOKUP($B159,'[2]1516 Exp_Rev Access'!$F$7:$FS$310,50,FALSE)),"",VLOOKUP($B159,'[2]1516 Exp_Rev Access'!$F$7:$FS$310,50,FALSE))</f>
        <v>0</v>
      </c>
      <c r="BN159" s="90">
        <f>IF(ISNA(VLOOKUP($B159,'[2]1516 Exp_Rev Access'!$F$7:$FS$310,51,FALSE)),"",VLOOKUP($B159,'[2]1516 Exp_Rev Access'!$F$7:$FS$310,51,FALSE))</f>
        <v>0</v>
      </c>
      <c r="BO159" s="90">
        <f>IF(ISNA(VLOOKUP($B159,'[2]1516 Exp_Rev Access'!$F$7:$FS$310,52,FALSE)),"",VLOOKUP($B159,'[2]1516 Exp_Rev Access'!$F$7:$FS$310,52,FALSE))</f>
        <v>0</v>
      </c>
      <c r="BP159" s="90">
        <f>IF(ISNA(VLOOKUP($B159,'[2]1516 Exp_Rev Access'!$F$7:$FS$310,53,FALSE)),"",VLOOKUP($B159,'[2]1516 Exp_Rev Access'!$F$7:$FS$310,53,FALSE))</f>
        <v>0</v>
      </c>
      <c r="BQ159" s="90">
        <f>IF(ISNA(VLOOKUP($B159,'[2]1516 Exp_Rev Access'!$F$7:$FS$310,54,FALSE)),"",VLOOKUP($B159,'[2]1516 Exp_Rev Access'!$F$7:$FS$310,54,FALSE))</f>
        <v>0</v>
      </c>
      <c r="BR159" s="90">
        <f>IF(ISNA(VLOOKUP($B159,'[2]1516 Exp_Rev Access'!$F$7:$FS$310,55,FALSE)),"",VLOOKUP($B159,'[2]1516 Exp_Rev Access'!$F$7:$FS$310,55,FALSE))</f>
        <v>0</v>
      </c>
      <c r="BS159" s="90">
        <f>IF(ISNA(VLOOKUP($B159,'[2]1516 Exp_Rev Access'!$F$7:$FS$310,56,FALSE)),"",VLOOKUP($B159,'[2]1516 Exp_Rev Access'!$F$7:$FS$310,56,FALSE))</f>
        <v>0</v>
      </c>
      <c r="BT159" s="90">
        <f>IF(ISNA(VLOOKUP($B159,'[2]1516 Exp_Rev Access'!$F$7:$FS$310,57,FALSE)),"",VLOOKUP($B159,'[2]1516 Exp_Rev Access'!$F$7:$FS$310,57,FALSE))</f>
        <v>0</v>
      </c>
      <c r="BU159" s="90">
        <f>IF(ISNA(VLOOKUP($B159,'[2]1516 Exp_Rev Access'!$F$7:$FS$310,58,FALSE)),"",VLOOKUP($B159,'[2]1516 Exp_Rev Access'!$F$7:$FS$310,58,FALSE))</f>
        <v>0</v>
      </c>
      <c r="BV159" s="53">
        <f t="shared" si="391"/>
        <v>8566218.3599999994</v>
      </c>
      <c r="BW159" s="92">
        <f t="shared" si="392"/>
        <v>0.12188211335621926</v>
      </c>
      <c r="BX159" s="68">
        <f t="shared" si="393"/>
        <v>1289.4775175104655</v>
      </c>
      <c r="BY159" s="90">
        <f>IF(ISNA(VLOOKUP($B159,'[2]1516 Exp_Rev Access'!$F$7:$FS$310,59,FALSE)),"",VLOOKUP($B159,'[2]1516 Exp_Rev Access'!$F$7:$FS$310,59,FALSE))</f>
        <v>1480.69</v>
      </c>
      <c r="BZ159" s="90">
        <f>IF(ISNA(VLOOKUP($B159,'[2]1516 Exp_Rev Access'!$F$7:$FS$310,60,FALSE)),"",VLOOKUP($B159,'[2]1516 Exp_Rev Access'!$F$7:$FS$310,60,FALSE))</f>
        <v>0</v>
      </c>
      <c r="CA159" s="90">
        <f>IF(ISNA(VLOOKUP($B159,'[2]1516 Exp_Rev Access'!$F$7:$FS$310,61,FALSE)),"",VLOOKUP($B159,'[2]1516 Exp_Rev Access'!$F$7:$FS$310,61,FALSE))</f>
        <v>0</v>
      </c>
      <c r="CB159" s="90">
        <f>IF(ISNA(VLOOKUP($B159,'[2]1516 Exp_Rev Access'!$F$7:$FS$310,62,FALSE)),"",VLOOKUP($B159,'[2]1516 Exp_Rev Access'!$F$7:$FS$310,62,FALSE))</f>
        <v>0</v>
      </c>
      <c r="CC159" s="90">
        <f>IF(ISNA(VLOOKUP($B159,'[2]1516 Exp_Rev Access'!$F$7:$FS$310,63,FALSE)),"",VLOOKUP($B159,'[2]1516 Exp_Rev Access'!$F$7:$FS$310,63,FALSE))</f>
        <v>2702.74</v>
      </c>
      <c r="CD159" s="90">
        <f>IF(ISNA(VLOOKUP($B159,'[2]1516 Exp_Rev Access'!$F$7:$FS$310,64,FALSE)),"",VLOOKUP($B159,'[2]1516 Exp_Rev Access'!$F$7:$FS$310,64,FALSE))</f>
        <v>0</v>
      </c>
      <c r="CE159" s="53">
        <f t="shared" si="394"/>
        <v>4183.43</v>
      </c>
      <c r="CF159" s="92">
        <f t="shared" si="395"/>
        <v>5.9522798515004048E-5</v>
      </c>
      <c r="CG159" s="94">
        <f t="shared" si="396"/>
        <v>0.62973399747409753</v>
      </c>
      <c r="CH159" s="90">
        <f>IF(ISNA(VLOOKUP($B159,'[2]1516 Exp_Rev Access'!$F$7:$FS$310,65,FALSE)),"",VLOOKUP($B159,'[2]1516 Exp_Rev Access'!$F$7:$FS$310,65,FALSE))</f>
        <v>9610.1200000000008</v>
      </c>
      <c r="CI159" s="90">
        <f>IF(ISNA(VLOOKUP($B159,'[2]1516 Exp_Rev Access'!$F$7:$FS$310,66,FALSE)),"",VLOOKUP($B159,'[2]1516 Exp_Rev Access'!$F$7:$FS$310,66,FALSE))</f>
        <v>0</v>
      </c>
      <c r="CJ159" s="90">
        <f>IF(ISNA(VLOOKUP($B159,'[2]1516 Exp_Rev Access'!$F$7:$FS$310,67,FALSE)),"",VLOOKUP($B159,'[2]1516 Exp_Rev Access'!$F$7:$FS$310,67,FALSE))</f>
        <v>0</v>
      </c>
      <c r="CK159" s="90">
        <f>IF(ISNA(VLOOKUP($B159,'[2]1516 Exp_Rev Access'!$F$7:$FS$310,68,FALSE)),"",VLOOKUP($B159,'[2]1516 Exp_Rev Access'!$F$7:$FS$310,68,FALSE))</f>
        <v>0</v>
      </c>
      <c r="CL159" s="90">
        <f>IF(ISNA(VLOOKUP($B159,'[2]1516 Exp_Rev Access'!$F$7:$FS$310,69,FALSE)),"",VLOOKUP($B159,'[2]1516 Exp_Rev Access'!$F$7:$FS$310,69,FALSE))</f>
        <v>0</v>
      </c>
      <c r="CM159" s="90">
        <f>IF(ISNA(VLOOKUP($B159,'[2]1516 Exp_Rev Access'!$F$7:$FS$310,70,FALSE)),"",VLOOKUP($B159,'[2]1516 Exp_Rev Access'!$F$7:$FS$310,70,FALSE))</f>
        <v>0</v>
      </c>
      <c r="CN159" s="90">
        <f>IF(ISNA(VLOOKUP($B159,'[2]1516 Exp_Rev Access'!$F$7:$FS$310,71,FALSE)),"",VLOOKUP($B159,'[2]1516 Exp_Rev Access'!$F$7:$FS$310,71,FALSE))</f>
        <v>0</v>
      </c>
      <c r="CO159" s="90">
        <f>IF(ISNA(VLOOKUP($B159,'[2]1516 Exp_Rev Access'!$F$7:$FS$310,72,FALSE)),"",VLOOKUP($B159,'[2]1516 Exp_Rev Access'!$F$7:$FS$310,72,FALSE))</f>
        <v>0</v>
      </c>
      <c r="CP159" s="90">
        <f>IF(ISNA(VLOOKUP($B159,'[2]1516 Exp_Rev Access'!$F$7:$FS$310,73,FALSE)),"",VLOOKUP($B159,'[2]1516 Exp_Rev Access'!$F$7:$FS$310,73,FALSE))</f>
        <v>0</v>
      </c>
      <c r="CQ159" s="90">
        <f>IF(ISNA(VLOOKUP($B159,'[2]1516 Exp_Rev Access'!$F$7:$FS$310,74,FALSE)),"",VLOOKUP($B159,'[2]1516 Exp_Rev Access'!$F$7:$FS$310,74,FALSE))</f>
        <v>1083372.48</v>
      </c>
      <c r="CR159" s="90">
        <f>IF(ISNA(VLOOKUP($B159,'[2]1516 Exp_Rev Access'!$F$7:$FS$310,75,FALSE)),"",VLOOKUP($B159,'[2]1516 Exp_Rev Access'!$F$7:$FS$310,75,FALSE))</f>
        <v>0</v>
      </c>
      <c r="CS159" s="90">
        <f>IF(ISNA(VLOOKUP($B159,'[2]1516 Exp_Rev Access'!$F$7:$FS$310,76,FALSE)),"",VLOOKUP($B159,'[2]1516 Exp_Rev Access'!$F$7:$FS$310,76,FALSE))</f>
        <v>24797.81</v>
      </c>
      <c r="CT159" s="90">
        <f>IF(ISNA(VLOOKUP($B159,'[2]1516 Exp_Rev Access'!$F$7:$FS$310,77,FALSE)),"",VLOOKUP($B159,'[2]1516 Exp_Rev Access'!$F$7:$FS$310,77,FALSE))</f>
        <v>0</v>
      </c>
      <c r="CU159" s="90">
        <f>IF(ISNA(VLOOKUP($B159,'[2]1516 Exp_Rev Access'!$F$7:$FS$310,78,FALSE)),"",VLOOKUP($B159,'[2]1516 Exp_Rev Access'!$F$7:$FS$310,78,FALSE))</f>
        <v>474357.09</v>
      </c>
      <c r="CV159" s="90">
        <f>IF(ISNA(VLOOKUP($B159,'[2]1516 Exp_Rev Access'!$F$7:$FS$310,79,FALSE)),"",VLOOKUP($B159,'[2]1516 Exp_Rev Access'!$F$7:$FS$310,79,FALSE))</f>
        <v>96671.039999999994</v>
      </c>
      <c r="CW159" s="90">
        <f>IF(ISNA(VLOOKUP($B159,'[2]1516 Exp_Rev Access'!$F$7:$FS$310,80,FALSE)),"",VLOOKUP($B159,'[2]1516 Exp_Rev Access'!$F$7:$FS$310,80,FALSE))</f>
        <v>0</v>
      </c>
      <c r="CX159" s="90">
        <f>IF(ISNA(VLOOKUP($B159,'[2]1516 Exp_Rev Access'!$F$7:$FS$310,81,FALSE)),"",VLOOKUP($B159,'[2]1516 Exp_Rev Access'!$F$7:$FS$310,81,FALSE))</f>
        <v>0</v>
      </c>
      <c r="CY159" s="90">
        <f>IF(ISNA(VLOOKUP($B159,'[2]1516 Exp_Rev Access'!$F$7:$FS$310,82,FALSE)),"",VLOOKUP($B159,'[2]1516 Exp_Rev Access'!$F$7:$FS$310,82,FALSE))</f>
        <v>0</v>
      </c>
      <c r="CZ159" s="90">
        <f>IF(ISNA(VLOOKUP($B159,'[2]1516 Exp_Rev Access'!$F$7:$FS$310,83,FALSE)),"",VLOOKUP($B159,'[2]1516 Exp_Rev Access'!$F$7:$FS$310,83,FALSE))</f>
        <v>0</v>
      </c>
      <c r="DA159" s="90">
        <f>IF(ISNA(VLOOKUP($B159,'[2]1516 Exp_Rev Access'!$F$7:$FS$310,84,FALSE)),"",VLOOKUP($B159,'[2]1516 Exp_Rev Access'!$F$7:$FS$310,84,FALSE))</f>
        <v>0</v>
      </c>
      <c r="DB159" s="90">
        <f>IF(ISNA(VLOOKUP($B159,'[2]1516 Exp_Rev Access'!$F$7:$FS$310,85,FALSE)),"",VLOOKUP($B159,'[2]1516 Exp_Rev Access'!$F$7:$FS$310,85,FALSE))</f>
        <v>19855.29</v>
      </c>
      <c r="DC159" s="90">
        <f>IF(ISNA(VLOOKUP($B159,'[2]1516 Exp_Rev Access'!$F$7:$FS$310,86,FALSE)),"",VLOOKUP($B159,'[2]1516 Exp_Rev Access'!$F$7:$FS$310,86,FALSE))</f>
        <v>0</v>
      </c>
      <c r="DD159" s="90">
        <f>IF(ISNA(VLOOKUP($B159,'[2]1516 Exp_Rev Access'!$F$7:$FS$310,87,FALSE)),"",VLOOKUP($B159,'[2]1516 Exp_Rev Access'!$F$7:$FS$310,87,FALSE))</f>
        <v>0</v>
      </c>
      <c r="DE159" s="90">
        <f>IF(ISNA(VLOOKUP($B159,'[2]1516 Exp_Rev Access'!$F$7:$FS$310,88,FALSE)),"",VLOOKUP($B159,'[2]1516 Exp_Rev Access'!$F$7:$FS$310,88,FALSE))</f>
        <v>0</v>
      </c>
      <c r="DF159" s="90">
        <f>IF(ISNA(VLOOKUP($B159,'[2]1516 Exp_Rev Access'!$F$7:$FS$310,89,FALSE)),"",VLOOKUP($B159,'[2]1516 Exp_Rev Access'!$F$7:$FS$310,89,FALSE))</f>
        <v>0</v>
      </c>
      <c r="DG159" s="90">
        <f>IF(ISNA(VLOOKUP($B159,'[2]1516 Exp_Rev Access'!$F$7:$FS$310,90,FALSE)),"",VLOOKUP($B159,'[2]1516 Exp_Rev Access'!$F$7:$FS$310,90,FALSE))</f>
        <v>0</v>
      </c>
      <c r="DH159" s="90">
        <f>IF(ISNA(VLOOKUP($B159,'[2]1516 Exp_Rev Access'!$F$7:$FS$310,91,FALSE)),"",VLOOKUP($B159,'[2]1516 Exp_Rev Access'!$F$7:$FS$310,91,FALSE))</f>
        <v>0</v>
      </c>
      <c r="DI159" s="90">
        <f>IF(ISNA(VLOOKUP($B159,'[2]1516 Exp_Rev Access'!$F$7:$FS$310,92,FALSE)),"",VLOOKUP($B159,'[2]1516 Exp_Rev Access'!$F$7:$FS$310,92,FALSE))</f>
        <v>325704.17</v>
      </c>
      <c r="DJ159" s="90">
        <f>IF(ISNA(VLOOKUP($B159,'[2]1516 Exp_Rev Access'!$F$7:$FS$310,93,FALSE)),"",VLOOKUP($B159,'[2]1516 Exp_Rev Access'!$F$7:$FS$310,93,FALSE))</f>
        <v>0</v>
      </c>
      <c r="DK159" s="90">
        <f>IF(ISNA(VLOOKUP($B159,'[2]1516 Exp_Rev Access'!$F$7:$FS$310,94,FALSE)),"",VLOOKUP($B159,'[2]1516 Exp_Rev Access'!$F$7:$FS$310,94,FALSE))</f>
        <v>0</v>
      </c>
      <c r="DL159" s="90">
        <f>IF(ISNA(VLOOKUP($B159,'[2]1516 Exp_Rev Access'!$F$7:$FS$310,95,FALSE)),"",VLOOKUP($B159,'[2]1516 Exp_Rev Access'!$F$7:$FS$310,95,FALSE))</f>
        <v>0</v>
      </c>
      <c r="DM159" s="90">
        <f>IF(ISNA(VLOOKUP($B159,'[2]1516 Exp_Rev Access'!$F$7:$FS$310,96,FALSE)),"",VLOOKUP($B159,'[2]1516 Exp_Rev Access'!$F$7:$FS$310,96,FALSE))</f>
        <v>0</v>
      </c>
      <c r="DN159" s="90">
        <f>IF(ISNA(VLOOKUP($B159,'[2]1516 Exp_Rev Access'!$F$7:$FS$310,97,FALSE)),"",VLOOKUP($B159,'[2]1516 Exp_Rev Access'!$F$7:$FS$310,97,FALSE))</f>
        <v>0</v>
      </c>
      <c r="DO159" s="90">
        <f>IF(ISNA(VLOOKUP($B159,'[2]1516 Exp_Rev Access'!$F$7:$FS$310,98,FALSE)),"",VLOOKUP($B159,'[2]1516 Exp_Rev Access'!$F$7:$FS$310,98,FALSE))</f>
        <v>0</v>
      </c>
      <c r="DP159" s="90">
        <f>IF(ISNA(VLOOKUP($B159,'[2]1516 Exp_Rev Access'!$F$7:$FS$310,99,FALSE)),"",VLOOKUP($B159,'[2]1516 Exp_Rev Access'!$F$7:$FS$310,99,FALSE))</f>
        <v>0</v>
      </c>
      <c r="DQ159" s="90">
        <f>IF(ISNA(VLOOKUP($B159,'[2]1516 Exp_Rev Access'!$F$7:$FS$310,100,FALSE)),"",VLOOKUP($B159,'[2]1516 Exp_Rev Access'!$F$7:$FS$310,100,FALSE))</f>
        <v>0</v>
      </c>
      <c r="DR159" s="90">
        <f>IF(ISNA(VLOOKUP($B159,'[2]1516 Exp_Rev Access'!$F$7:$FS$310,101,FALSE)),"",VLOOKUP($B159,'[2]1516 Exp_Rev Access'!$F$7:$FS$310,101,FALSE))</f>
        <v>0</v>
      </c>
      <c r="DS159" s="90">
        <f>IF(ISNA(VLOOKUP($B159,'[2]1516 Exp_Rev Access'!$F$7:$FS$310,102,FALSE)),"",VLOOKUP($B159,'[2]1516 Exp_Rev Access'!$F$7:$FS$310,102,FALSE))</f>
        <v>0</v>
      </c>
      <c r="DT159" s="90">
        <f>IF(ISNA(VLOOKUP($B159,'[2]1516 Exp_Rev Access'!$F$7:$FS$310,103,FALSE)),"",VLOOKUP($B159,'[2]1516 Exp_Rev Access'!$F$7:$FS$310,103,FALSE))</f>
        <v>0</v>
      </c>
      <c r="DU159" s="90">
        <f>IF(ISNA(VLOOKUP($B159,'[2]1516 Exp_Rev Access'!$F$7:$FS$310,104,FALSE)),"",VLOOKUP($B159,'[2]1516 Exp_Rev Access'!$F$7:$FS$310,104,FALSE))</f>
        <v>0</v>
      </c>
      <c r="DV159" s="90">
        <f>IF(ISNA(VLOOKUP($B159,'[2]1516 Exp_Rev Access'!$F$7:$FS$310,105,FALSE)),"",VLOOKUP($B159,'[2]1516 Exp_Rev Access'!$F$7:$FS$310,105,FALSE))</f>
        <v>0</v>
      </c>
      <c r="DW159" s="90">
        <f>IF(ISNA(VLOOKUP($B159,'[2]1516 Exp_Rev Access'!$F$7:$FS$310,106,FALSE)),"",VLOOKUP($B159,'[2]1516 Exp_Rev Access'!$F$7:$FS$310,106,FALSE))</f>
        <v>0</v>
      </c>
      <c r="DX159" s="90">
        <f>IF(ISNA(VLOOKUP($B159,'[2]1516 Exp_Rev Access'!$F$7:$FS$310,107,FALSE)),"",VLOOKUP($B159,'[2]1516 Exp_Rev Access'!$F$7:$FS$310,107,FALSE))</f>
        <v>0</v>
      </c>
      <c r="DY159" s="90">
        <f>IF(ISNA(VLOOKUP($B159,'[2]1516 Exp_Rev Access'!$F$7:$FS$310,108,FALSE)),"",VLOOKUP($B159,'[2]1516 Exp_Rev Access'!$F$7:$FS$310,108,FALSE))</f>
        <v>0</v>
      </c>
      <c r="DZ159" s="90">
        <f>IF(ISNA(VLOOKUP($B159,'[2]1516 Exp_Rev Access'!$F$7:$FS$310,109,FALSE)),"",VLOOKUP($B159,'[2]1516 Exp_Rev Access'!$F$7:$FS$310,109,FALSE))</f>
        <v>0</v>
      </c>
      <c r="EA159" s="90">
        <f>IF(ISNA(VLOOKUP($B159,'[2]1516 Exp_Rev Access'!$F$7:$FS$310,110,FALSE)),"",VLOOKUP($B159,'[2]1516 Exp_Rev Access'!$F$7:$FS$310,110,FALSE))</f>
        <v>0</v>
      </c>
      <c r="EB159" s="90">
        <f>IF(ISNA(VLOOKUP($B159,'[2]1516 Exp_Rev Access'!$F$7:$FS$310,111,FALSE)),"",VLOOKUP($B159,'[2]1516 Exp_Rev Access'!$F$7:$FS$310,111,FALSE))</f>
        <v>0</v>
      </c>
      <c r="EC159" s="90">
        <f>IF(ISNA(VLOOKUP($B159,'[2]1516 Exp_Rev Access'!$F$7:$FS$310,112,FALSE)),"",VLOOKUP($B159,'[2]1516 Exp_Rev Access'!$F$7:$FS$310,112,FALSE))</f>
        <v>0</v>
      </c>
      <c r="ED159" s="90">
        <f>IF(ISNA(VLOOKUP($B159,'[2]1516 Exp_Rev Access'!$F$7:$FS$310,113,FALSE)),"",VLOOKUP($B159,'[2]1516 Exp_Rev Access'!$F$7:$FS$310,113,FALSE))</f>
        <v>0</v>
      </c>
      <c r="EE159" s="90">
        <f>IF(ISNA(VLOOKUP($B159,'[2]1516 Exp_Rev Access'!$F$7:$FS$310,114,FALSE)),"",VLOOKUP($B159,'[2]1516 Exp_Rev Access'!$F$7:$FS$310,114,FALSE))</f>
        <v>0</v>
      </c>
      <c r="EF159" s="90">
        <f>IF(ISNA(VLOOKUP($B159,'[2]1516 Exp_Rev Access'!$F$7:$FS$310,115,FALSE)),"",VLOOKUP($B159,'[2]1516 Exp_Rev Access'!$F$7:$FS$310,115,FALSE))</f>
        <v>0</v>
      </c>
      <c r="EG159" s="90">
        <f>IF(ISNA(VLOOKUP($B159,'[2]1516 Exp_Rev Access'!$F$7:$FS$310,116,FALSE)),"",VLOOKUP($B159,'[2]1516 Exp_Rev Access'!$F$7:$FS$310,116,FALSE))</f>
        <v>0</v>
      </c>
      <c r="EH159" s="90">
        <f>IF(ISNA(VLOOKUP($B159,'[2]1516 Exp_Rev Access'!$F$7:$FS$310,117,FALSE)),"",VLOOKUP($B159,'[2]1516 Exp_Rev Access'!$F$7:$FS$310,117,FALSE))</f>
        <v>0</v>
      </c>
      <c r="EI159" s="90">
        <f>IF(ISNA(VLOOKUP($B159,'[2]1516 Exp_Rev Access'!$F$7:$FS$310,118,FALSE)),"",VLOOKUP($B159,'[2]1516 Exp_Rev Access'!$F$7:$FS$310,118,FALSE))</f>
        <v>0</v>
      </c>
      <c r="EJ159" s="90">
        <f>IF(ISNA(VLOOKUP($B159,'[2]1516 Exp_Rev Access'!$F$7:$FS$310,119,FALSE)),"",VLOOKUP($B159,'[2]1516 Exp_Rev Access'!$F$7:$FS$310,119,FALSE))</f>
        <v>0</v>
      </c>
      <c r="EK159" s="90">
        <f>IF(ISNA(VLOOKUP($B159,'[2]1516 Exp_Rev Access'!$F$7:$FS$310,120,FALSE)),"",VLOOKUP($B159,'[2]1516 Exp_Rev Access'!$F$7:$FS$310,120,FALSE))</f>
        <v>0</v>
      </c>
      <c r="EL159" s="90">
        <f>IF(ISNA(VLOOKUP($B159,'[2]1516 Exp_Rev Access'!$F$7:$FS$310,121,FALSE)),"",VLOOKUP($B159,'[2]1516 Exp_Rev Access'!$F$7:$FS$310,121,FALSE))</f>
        <v>0</v>
      </c>
      <c r="EM159" s="90">
        <f>IF(ISNA(VLOOKUP($B159,'[2]1516 Exp_Rev Access'!$F$7:$FS$310,122,FALSE)),"",VLOOKUP($B159,'[2]1516 Exp_Rev Access'!$F$7:$FS$310,122,FALSE))</f>
        <v>0</v>
      </c>
      <c r="EN159" s="90">
        <f>IF(ISNA(VLOOKUP($B159,'[2]1516 Exp_Rev Access'!$F$7:$FS$310,123,FALSE)),"",VLOOKUP($B159,'[2]1516 Exp_Rev Access'!$F$7:$FS$310,123,FALSE))</f>
        <v>0</v>
      </c>
      <c r="EO159" s="90">
        <f>IF(ISNA(VLOOKUP($B159,'[2]1516 Exp_Rev Access'!$F$7:$FS$310,124,FALSE)),"",VLOOKUP($B159,'[2]1516 Exp_Rev Access'!$F$7:$FS$310,124,FALSE))</f>
        <v>0</v>
      </c>
      <c r="EP159" s="90">
        <f>IF(ISNA(VLOOKUP($B159,'[2]1516 Exp_Rev Access'!$F$7:$FS$310,125,FALSE)),"",VLOOKUP($B159,'[2]1516 Exp_Rev Access'!$F$7:$FS$310,125,FALSE))</f>
        <v>0</v>
      </c>
      <c r="EQ159" s="90">
        <f>IF(ISNA(VLOOKUP($B159,'[2]1516 Exp_Rev Access'!$F$7:$FS$310,126,FALSE)),"",VLOOKUP($B159,'[2]1516 Exp_Rev Access'!$F$7:$FS$310,126,FALSE))</f>
        <v>0</v>
      </c>
      <c r="ER159" s="90">
        <f>IF(ISNA(VLOOKUP($B159,'[2]1516 Exp_Rev Access'!$F$7:$FS$310,127,FALSE)),"",VLOOKUP($B159,'[2]1516 Exp_Rev Access'!$F$7:$FS$310,127,FALSE))</f>
        <v>0</v>
      </c>
      <c r="ES159" s="90">
        <f>IF(ISNA(VLOOKUP($B159,'[2]1516 Exp_Rev Access'!$F$7:$FS$310,128,FALSE)),"",VLOOKUP($B159,'[2]1516 Exp_Rev Access'!$F$7:$FS$310,128,FALSE))</f>
        <v>0</v>
      </c>
      <c r="ET159" s="90">
        <f>IF(ISNA(VLOOKUP($B159,'[2]1516 Exp_Rev Access'!$F$7:$FS$310,129,FALSE)),"",VLOOKUP($B159,'[2]1516 Exp_Rev Access'!$F$7:$FS$310,129,FALSE))</f>
        <v>0</v>
      </c>
      <c r="EU159" s="90">
        <f>IF(ISNA(VLOOKUP($B159,'[2]1516 Exp_Rev Access'!$F$7:$FS$310,130,FALSE)),"",VLOOKUP($B159,'[2]1516 Exp_Rev Access'!$F$7:$FS$310,130,FALSE))</f>
        <v>0</v>
      </c>
      <c r="EV159" s="90">
        <f>IF(ISNA(VLOOKUP($B159,'[2]1516 Exp_Rev Access'!$F$7:$FS$310,131,FALSE)),"",VLOOKUP($B159,'[2]1516 Exp_Rev Access'!$F$7:$FS$310,131,FALSE))</f>
        <v>5000.42</v>
      </c>
      <c r="EW159" s="90">
        <f>IF(ISNA(VLOOKUP($B159,'[2]1516 Exp_Rev Access'!$F$7:$FS$310,132,FALSE)),"",VLOOKUP($B159,'[2]1516 Exp_Rev Access'!$F$7:$FS$310,132,FALSE))</f>
        <v>0</v>
      </c>
      <c r="EX159" s="90">
        <f>IF(ISNA(VLOOKUP($B159,'[2]1516 Exp_Rev Access'!$F$7:$FS$310,133,FALSE)),"",VLOOKUP($B159,'[2]1516 Exp_Rev Access'!$F$7:$FS$310,133,FALSE))</f>
        <v>0</v>
      </c>
      <c r="EY159" s="90">
        <f>IF(ISNA(VLOOKUP($B159,'[2]1516 Exp_Rev Access'!$F$7:$FS$310,134,FALSE)),"",VLOOKUP($B159,'[2]1516 Exp_Rev Access'!$F$7:$FS$310,134,FALSE))</f>
        <v>0</v>
      </c>
      <c r="EZ159" s="90">
        <f>IF(ISNA(VLOOKUP($B159,'[2]1516 Exp_Rev Access'!$F$7:$FS$310,135,FALSE)),"",VLOOKUP($B159,'[2]1516 Exp_Rev Access'!$F$7:$FS$310,135,FALSE))</f>
        <v>0</v>
      </c>
      <c r="FA159" s="90">
        <f>IF(ISNA(VLOOKUP($B159,'[2]1516 Exp_Rev Access'!$F$7:$FS$310,136,FALSE)),"",VLOOKUP($B159,'[2]1516 Exp_Rev Access'!$F$7:$FS$310,136,FALSE))</f>
        <v>0</v>
      </c>
      <c r="FB159" s="90">
        <f>IF(ISNA(VLOOKUP($B159,'[2]1516 Exp_Rev Access'!$F$7:$FS$310,137,FALSE)),"",VLOOKUP($B159,'[2]1516 Exp_Rev Access'!$F$7:$FS$310,137,FALSE))</f>
        <v>0</v>
      </c>
      <c r="FC159" s="90">
        <f>IF(ISNA(VLOOKUP($B159,'[2]1516 Exp_Rev Access'!$F$7:$FS$310,138,FALSE)),"",VLOOKUP($B159,'[2]1516 Exp_Rev Access'!$F$7:$FS$310,138,FALSE))</f>
        <v>0</v>
      </c>
      <c r="FD159" s="90">
        <f>IF(ISNA(VLOOKUP($B159,'[2]1516 Exp_Rev Access'!$F$7:$FS$310,139,FALSE)),"",VLOOKUP($B159,'[2]1516 Exp_Rev Access'!$F$7:$FS$310,139,FALSE))</f>
        <v>0</v>
      </c>
      <c r="FE159" s="90">
        <f>IF(ISNA(VLOOKUP($B159,'[2]1516 Exp_Rev Access'!$F$7:$FS$310,140,FALSE)),"",VLOOKUP($B159,'[2]1516 Exp_Rev Access'!$F$7:$FS$310,140,FALSE))</f>
        <v>0</v>
      </c>
      <c r="FF159" s="90">
        <f>IF(ISNA(VLOOKUP($B159,'[2]1516 Exp_Rev Access'!$F$7:$FS$310,141,FALSE)),"",VLOOKUP($B159,'[2]1516 Exp_Rev Access'!$F$7:$FS$310,141,FALSE))</f>
        <v>0</v>
      </c>
      <c r="FG159" s="90">
        <f>IF(ISNA(VLOOKUP($B159,'[2]1516 Exp_Rev Access'!$F$7:$FS$310,142,FALSE)),"",VLOOKUP($B159,'[2]1516 Exp_Rev Access'!$F$7:$FS$310,142,FALSE))</f>
        <v>0</v>
      </c>
      <c r="FH159" s="90">
        <f>IF(ISNA(VLOOKUP($B159,'[2]1516 Exp_Rev Access'!$F$7:$FS$310,143,FALSE)),"",VLOOKUP($B159,'[2]1516 Exp_Rev Access'!$F$7:$FS$310,143,FALSE))</f>
        <v>0</v>
      </c>
      <c r="FI159" s="90">
        <f>IF(ISNA(VLOOKUP($B159,'[2]1516 Exp_Rev Access'!$F$7:$FS$310,144,FALSE)),"",VLOOKUP($B159,'[2]1516 Exp_Rev Access'!$F$7:$FS$310,144,FALSE))</f>
        <v>0</v>
      </c>
      <c r="FJ159" s="90">
        <f>IF(ISNA(VLOOKUP($B159,'[2]1516 Exp_Rev Access'!$F$7:$FS$310,145,FALSE)),"",VLOOKUP($B159,'[2]1516 Exp_Rev Access'!$F$7:$FS$310,145,FALSE))</f>
        <v>0</v>
      </c>
      <c r="FK159" s="90">
        <f>IF(ISNA(VLOOKUP($B159,'[2]1516 Exp_Rev Access'!$F$7:$FS$310,146,FALSE)),"",VLOOKUP($B159,'[2]1516 Exp_Rev Access'!$F$7:$FS$310,146,FALSE))</f>
        <v>0</v>
      </c>
      <c r="FL159" s="90">
        <f>IF(ISNA(VLOOKUP($B159,'[2]1516 Exp_Rev Access'!$F$7:$FS$310,1147,FALSE)),"",VLOOKUP($B159,'[2]1516 Exp_Rev Access'!$F$7:$FS$310,147,FALSE))</f>
        <v>0</v>
      </c>
      <c r="FM159" s="90">
        <f>IF(ISNA(VLOOKUP($B159,'[2]1516 Exp_Rev Access'!$F$7:$FS$310,148,FALSE)),"",VLOOKUP($B159,'[2]1516 Exp_Rev Access'!$F$7:$FS$310,148,FALSE))</f>
        <v>0</v>
      </c>
      <c r="FN159" s="90">
        <f>IF(ISNA(VLOOKUP($B159,'[2]1516 Exp_Rev Access'!$F$7:$FS$310,149,FALSE)),"",VLOOKUP($B159,'[2]1516 Exp_Rev Access'!$F$7:$FS$310,149,FALSE))</f>
        <v>0</v>
      </c>
      <c r="FO159" s="90">
        <f>IF(ISNA(VLOOKUP($B159,'[2]1516 Exp_Rev Access'!$F$7:$FS$310,150,FALSE)),"",VLOOKUP($B159,'[2]1516 Exp_Rev Access'!$F$7:$FS$310,150,FALSE))</f>
        <v>0</v>
      </c>
      <c r="FP159" s="90">
        <f>IF(ISNA(VLOOKUP($B159,'[2]1516 Exp_Rev Access'!$F$7:$FS$310,151,FALSE)),"",VLOOKUP($B159,'[2]1516 Exp_Rev Access'!$F$7:$FS$310,151,FALSE))</f>
        <v>0</v>
      </c>
      <c r="FQ159" s="90">
        <f>IF(ISNA(VLOOKUP($B159,'[2]1516 Exp_Rev Access'!$F$7:$FS$310,152,FALSE)),"",VLOOKUP($B159,'[2]1516 Exp_Rev Access'!$F$7:$FS$310,152,FALSE))</f>
        <v>0</v>
      </c>
      <c r="FR159" s="90">
        <f>IF(ISNA(VLOOKUP($B159,'[2]1516 Exp_Rev Access'!$F$7:$FS$310,153,FALSE)),"",VLOOKUP($B159,'[2]1516 Exp_Rev Access'!$F$7:$FS$310,153,FALSE))</f>
        <v>73471.960000000006</v>
      </c>
      <c r="FS159" s="53">
        <f t="shared" si="397"/>
        <v>2112840.3800000004</v>
      </c>
      <c r="FT159" s="92">
        <f t="shared" si="398"/>
        <v>3.006197599412554E-2</v>
      </c>
      <c r="FU159" s="95">
        <f t="shared" si="399"/>
        <v>318.04701369978494</v>
      </c>
      <c r="FV159" s="90">
        <f>IF(ISNA(VLOOKUP($B159,'[2]1516 Exp_Rev Access'!$F$7:$FS$310,154,FALSE)),"",VLOOKUP($B159,'[2]1516 Exp_Rev Access'!$F$7:$FS$310,154,FALSE))</f>
        <v>0</v>
      </c>
      <c r="FW159" s="90">
        <f>IF(ISNA(VLOOKUP($B159,'[2]1516 Exp_Rev Access'!$F$7:$FS$310,155,FALSE)),"",VLOOKUP($B159,'[2]1516 Exp_Rev Access'!$F$7:$FS$310,155,FALSE))</f>
        <v>0</v>
      </c>
      <c r="FX159" s="90">
        <f>IF(ISNA(VLOOKUP($B159,'[2]1516 Exp_Rev Access'!$F$7:$FS$310,156,FALSE)),"",VLOOKUP($B159,'[2]1516 Exp_Rev Access'!$F$7:$FS$310,156,FALSE))</f>
        <v>0</v>
      </c>
      <c r="FY159" s="90">
        <f>IF(ISNA(VLOOKUP($B159,'[2]1516 Exp_Rev Access'!$F$7:$FS$310,157,FALSE)),"",VLOOKUP($B159,'[2]1516 Exp_Rev Access'!$F$7:$FS$310,157,FALSE))</f>
        <v>0</v>
      </c>
      <c r="FZ159" s="90">
        <f>IF(ISNA(VLOOKUP($B159,'[2]1516 Exp_Rev Access'!$F$7:$FS$310,158,FALSE)),"",VLOOKUP($B159,'[2]1516 Exp_Rev Access'!$F$7:$FS$310,158,FALSE))</f>
        <v>0</v>
      </c>
      <c r="GA159" s="90">
        <f>IF(ISNA(VLOOKUP($B159,'[2]1516 Exp_Rev Access'!$F$7:$FS$310,159,FALSE)),"",VLOOKUP($B159,'[2]1516 Exp_Rev Access'!$F$7:$FS$310,159,FALSE))</f>
        <v>0</v>
      </c>
      <c r="GB159" s="90">
        <f>IF(ISNA(VLOOKUP($B159,'[2]1516 Exp_Rev Access'!$F$7:$FS$310,160,FALSE)),"",VLOOKUP($B159,'[2]1516 Exp_Rev Access'!$F$7:$FS$310,160,FALSE))</f>
        <v>0</v>
      </c>
      <c r="GC159" s="90">
        <f>IF(ISNA(VLOOKUP($B159,'[2]1516 Exp_Rev Access'!$F$7:$FS$310,161,FALSE)),"",VLOOKUP($B159,'[2]1516 Exp_Rev Access'!$F$7:$FS$310,161,FALSE))</f>
        <v>0</v>
      </c>
      <c r="GD159" s="90">
        <f>IF(ISNA(VLOOKUP($B159,'[2]1516 Exp_Rev Access'!$F$7:$FS$310,162,FALSE)),"",VLOOKUP($B159,'[2]1516 Exp_Rev Access'!$F$7:$FS$310,162,FALSE))</f>
        <v>0</v>
      </c>
      <c r="GE159" s="90">
        <f>IF(ISNA(VLOOKUP($B159,'[2]1516 Exp_Rev Access'!$F$7:$FS$310,163,FALSE)),"",VLOOKUP($B159,'[2]1516 Exp_Rev Access'!$F$7:$FS$310,163,FALSE))</f>
        <v>0</v>
      </c>
      <c r="GF159" s="90">
        <f>IF(ISNA(VLOOKUP($B159,'[2]1516 Exp_Rev Access'!$F$7:$FS$310,164,FALSE)),"",VLOOKUP($B159,'[2]1516 Exp_Rev Access'!$F$7:$FS$310,164,FALSE))</f>
        <v>0</v>
      </c>
      <c r="GG159" s="90">
        <f>IF(ISNA(VLOOKUP($B159,'[2]1516 Exp_Rev Access'!$F$7:$FS$310,165,FALSE)),"",VLOOKUP($B159,'[2]1516 Exp_Rev Access'!$F$7:$FS$310,165,FALSE))</f>
        <v>0</v>
      </c>
      <c r="GH159" s="90">
        <f>IF(ISNA(VLOOKUP($B159,'[2]1516 Exp_Rev Access'!$F$7:$FS$310,166,FALSE)),"",VLOOKUP($B159,'[2]1516 Exp_Rev Access'!$F$7:$FS$310,166,FALSE))</f>
        <v>0</v>
      </c>
      <c r="GI159" s="90">
        <f>IF(ISNA(VLOOKUP($B159,'[2]1516 Exp_Rev Access'!$F$7:$FS$310,167,FALSE)),"",VLOOKUP($B159,'[2]1516 Exp_Rev Access'!$F$7:$FS$310,167,FALSE))</f>
        <v>0</v>
      </c>
      <c r="GJ159" s="90">
        <f>IF(ISNA(VLOOKUP($B159,'[2]1516 Exp_Rev Access'!$F$7:$FS$310,168,FALSE)),"",VLOOKUP($B159,'[2]1516 Exp_Rev Access'!$F$7:$FS$310,168,FALSE))</f>
        <v>0</v>
      </c>
      <c r="GK159" s="90">
        <f>IF(ISNA(VLOOKUP($B159,'[2]1516 Exp_Rev Access'!$F$7:$FS$310,169,FALSE)),"",VLOOKUP($B159,'[2]1516 Exp_Rev Access'!$F$7:$FS$310,169,FALSE))</f>
        <v>0</v>
      </c>
      <c r="GL159" s="90">
        <f>IF(ISNA(VLOOKUP($B159,'[2]1516 Exp_Rev Access'!$F$7:$FS$310,170,FALSE)),"",VLOOKUP($B159,'[2]1516 Exp_Rev Access'!$F$7:$FS$310,170,FALSE))</f>
        <v>0</v>
      </c>
      <c r="GM159" s="90">
        <f>IF(ISNA(VLOOKUP($B159,'[2]1516 Exp_Rev Access'!$F$7:$FT$310,171,FALSE)),"",VLOOKUP($B159,'[2]1516 Exp_Rev Access'!$F$7:$FT$310,171,FALSE))</f>
        <v>0</v>
      </c>
      <c r="GN159" s="90">
        <f>IF(ISNA(VLOOKUP($B159,'[2]1516 Exp_Rev Access'!$F$7:$FU$310,172,FALSE)),"",VLOOKUP($B159,'[2]1516 Exp_Rev Access'!$F$7:$FU$310,172,FALSE))</f>
        <v>0</v>
      </c>
      <c r="GO159" s="90">
        <f>IF(ISNA(VLOOKUP($B159,'[2]1516 Exp_Rev Access'!$F$7:$FV$310,173,FALSE)),"",VLOOKUP($B159,'[2]1516 Exp_Rev Access'!$F$7:$FV$310,173,FALSE))</f>
        <v>0</v>
      </c>
      <c r="GP159" s="90">
        <f>IF(ISNA(VLOOKUP($B159,'[2]1516 Exp_Rev Access'!$F$7:$GA$310,174,FALSE)),"",VLOOKUP($B159,'[2]1516 Exp_Rev Access'!$F$7:$GA$310,174,FALSE))</f>
        <v>0</v>
      </c>
      <c r="GQ159" s="90">
        <f>IF(ISNA(VLOOKUP($B159,'[2]1516 Exp_Rev Access'!$F$7:$GA$310,175,FALSE)),"",VLOOKUP($B159,'[2]1516 Exp_Rev Access'!$F$7:$GA$310,175,FALSE))</f>
        <v>0</v>
      </c>
      <c r="GR159" s="90">
        <f>IF(ISNA(VLOOKUP($B159,'[2]1516 Exp_Rev Access'!$F$7:$GA$310,176,FALSE)),"",VLOOKUP($B159,'[2]1516 Exp_Rev Access'!$F$7:$GA$310,176,FALSE))</f>
        <v>0</v>
      </c>
      <c r="GS159" s="90">
        <f>IF(ISNA(VLOOKUP($B159,'[2]1516 Exp_Rev Access'!$F$7:$GA$310,177,FALSE)),"",VLOOKUP($B159,'[2]1516 Exp_Rev Access'!$F$7:$GA$310,177,FALSE))</f>
        <v>0</v>
      </c>
      <c r="GT159" s="90">
        <f>IF(ISNA(VLOOKUP($B159,'[2]1516 Exp_Rev Access'!$F$7:$GA$310,178,FALSE)),"",VLOOKUP($B159,'[2]1516 Exp_Rev Access'!$F$7:$GA$310,178,FALSE))</f>
        <v>925721.18</v>
      </c>
      <c r="GU159" s="53">
        <f t="shared" si="400"/>
        <v>925721.18</v>
      </c>
      <c r="GV159" s="92">
        <f t="shared" si="401"/>
        <v>1.3171372600524402E-2</v>
      </c>
      <c r="GW159" s="96">
        <f t="shared" si="402"/>
        <v>139.34931365598052</v>
      </c>
    </row>
    <row r="160" spans="1:222" x14ac:dyDescent="0.2">
      <c r="B160" s="87" t="s">
        <v>398</v>
      </c>
      <c r="C160" s="87" t="s">
        <v>399</v>
      </c>
      <c r="D160" s="88">
        <f>IF(ISNA(VLOOKUP($B160,'[2]1516 enrollment_Rev_Exp by size'!$A$6:$C$325,3,FALSE)),"",VLOOKUP($B160,'[2]1516 enrollment_Rev_Exp by size'!$A$6:$C$325,3,FALSE))</f>
        <v>19309.539999999997</v>
      </c>
      <c r="E160" s="89">
        <v>209881839.16</v>
      </c>
      <c r="F160" s="67">
        <f t="shared" si="380"/>
        <v>209881839.16</v>
      </c>
      <c r="G160" s="67">
        <f t="shared" si="381"/>
        <v>0</v>
      </c>
      <c r="H160" s="90">
        <f>IF(ISNA(VLOOKUP($B160,'[2]1516 Exp_Rev Access'!$F$7:$FS$310,2,FALSE)),"",VLOOKUP($B160,'[2]1516 Exp_Rev Access'!$F$7:$FS$310,2,FALSE))</f>
        <v>45203855.780000001</v>
      </c>
      <c r="I160" s="90">
        <f>IF(ISNA(VLOOKUP($B160,'[2]1516 Exp_Rev Access'!$F$7:$FS$310,3,FALSE)),"",VLOOKUP($B160,'[2]1516 Exp_Rev Access'!$F$7:$FS$310,3,FALSE))</f>
        <v>0</v>
      </c>
      <c r="J160" s="90">
        <f>IF(ISNA(VLOOKUP($B160,'[2]1516 Exp_Rev Access'!$F$7:$FS$310,4,FALSE)),"",VLOOKUP($B160,'[2]1516 Exp_Rev Access'!$F$7:$FS$310,4,FALSE))</f>
        <v>38751.25</v>
      </c>
      <c r="K160" s="90">
        <f>IF(ISNA(VLOOKUP($B160,'[2]1516 Exp_Rev Access'!$F$7:$FS$310,5,FALSE)),"-",VLOOKUP($B160,'[2]1516 Exp_Rev Access'!$F$7:$FS$310,5,FALSE))</f>
        <v>6002.52</v>
      </c>
      <c r="L160" s="90">
        <f>IF(ISNA(VLOOKUP($B160,'[2]1516 Exp_Rev Access'!$F$7:$FS$310,6,FALSE)),"",VLOOKUP($B160,'[2]1516 Exp_Rev Access'!$F$7:$FS$310,6,FALSE))</f>
        <v>0</v>
      </c>
      <c r="M160" s="90">
        <f>IF(ISNA(VLOOKUP($B160,'[2]1516 Exp_Rev Access'!$F$7:$FS$310,7,FALSE)),"",VLOOKUP($B160,'[2]1516 Exp_Rev Access'!$F$7:$FS$310,7,FALSE))</f>
        <v>0</v>
      </c>
      <c r="N160" s="53">
        <f t="shared" si="382"/>
        <v>45248609.550000004</v>
      </c>
      <c r="O160" s="91">
        <f t="shared" si="383"/>
        <v>0.215590875947611</v>
      </c>
      <c r="P160" s="53">
        <f t="shared" si="384"/>
        <v>2343.3292325969451</v>
      </c>
      <c r="Q160" s="90">
        <f>IF(ISNA(VLOOKUP($B160,'[2]1516 Exp_Rev Access'!$F$7:$FS$310,8,FALSE)),"",VLOOKUP($B160,'[2]1516 Exp_Rev Access'!$F$7:$FS$310,8,FALSE))</f>
        <v>4389792.1900000004</v>
      </c>
      <c r="R160" s="90">
        <f>IF(ISNA(VLOOKUP($B160,'[2]1516 Exp_Rev Access'!$F$7:$FS$310,9,FALSE)),"",VLOOKUP($B160,'[2]1516 Exp_Rev Access'!$F$7:$FS$310,9,FALSE))</f>
        <v>0</v>
      </c>
      <c r="S160" s="90">
        <f>IF(ISNA(VLOOKUP($B160,'[2]1516 Exp_Rev Access'!$F$7:$FS$310,10,FALSE)),"",VLOOKUP($B160,'[2]1516 Exp_Rev Access'!$F$7:$FS$310,10,FALSE))</f>
        <v>0</v>
      </c>
      <c r="T160" s="90">
        <f>IF(ISNA(VLOOKUP($B160,'[2]1516 Exp_Rev Access'!$F$7:$FS$310,11,FALSE)),"",VLOOKUP($B160,'[2]1516 Exp_Rev Access'!$F$7:$FS$310,11,FALSE))</f>
        <v>0</v>
      </c>
      <c r="U160" s="90">
        <f>IF(ISNA(VLOOKUP($B160,'[2]1516 Exp_Rev Access'!$F$7:$FS$310,12,FALSE)),"",VLOOKUP($B160,'[2]1516 Exp_Rev Access'!$F$7:$FS$310,12,FALSE))</f>
        <v>125079</v>
      </c>
      <c r="V160" s="90">
        <f>IF(ISNA(VLOOKUP($B160,'[2]1516 Exp_Rev Access'!$F$7:$FS$310,13,FALSE)),"",VLOOKUP($B160,'[2]1516 Exp_Rev Access'!$F$7:$FS$310,13,FALSE))</f>
        <v>161395</v>
      </c>
      <c r="W160" s="90">
        <f>IF(ISNA(VLOOKUP($B160,'[2]1516 Exp_Rev Access'!$F$7:$FS$310,14,FALSE)),"",VLOOKUP($B160,'[2]1516 Exp_Rev Access'!$F$7:$FS$310,14,FALSE))</f>
        <v>0</v>
      </c>
      <c r="X160" s="90">
        <f>IF(ISNA(VLOOKUP($B160,'[2]1516 Exp_Rev Access'!$F$7:$FS$310,15,FALSE)),"",VLOOKUP($B160,'[2]1516 Exp_Rev Access'!$F$7:$FS$310,15,FALSE))</f>
        <v>9004561.5899999999</v>
      </c>
      <c r="Y160" s="90">
        <f>IF(ISNA(VLOOKUP($B160,'[2]1516 Exp_Rev Access'!$F$7:$FS$310,16,FALSE)),"",VLOOKUP($B160,'[2]1516 Exp_Rev Access'!$F$7:$FS$310,16,FALSE))</f>
        <v>1469867.58</v>
      </c>
      <c r="Z160" s="90">
        <f>IF(ISNA(VLOOKUP($B160,'[2]1516 Exp_Rev Access'!$F$7:$FS$310,17,FALSE)),"",VLOOKUP($B160,'[2]1516 Exp_Rev Access'!$F$7:$FS$310,17,FALSE))</f>
        <v>0</v>
      </c>
      <c r="AA160" s="90">
        <f>IF(ISNA(VLOOKUP($B160,'[2]1516 Exp_Rev Access'!$F$7:$FS$310,18,FALSE)),"",VLOOKUP($B160,'[2]1516 Exp_Rev Access'!$F$7:$FS$310,18,FALSE))</f>
        <v>0</v>
      </c>
      <c r="AB160" s="90">
        <f>IF(ISNA(VLOOKUP($B160,'[2]1516 Exp_Rev Access'!$F$7:$FS$310,19,FALSE)),"",VLOOKUP($B160,'[2]1516 Exp_Rev Access'!$F$7:$FS$310,19,FALSE))</f>
        <v>0</v>
      </c>
      <c r="AC160" s="90">
        <f>IF(ISNA(VLOOKUP($B160,'[2]1516 Exp_Rev Access'!$F$7:$FS$310,20,FALSE)),"",VLOOKUP($B160,'[2]1516 Exp_Rev Access'!$F$7:$FS$310,20,FALSE))</f>
        <v>0</v>
      </c>
      <c r="AD160" s="90">
        <f>IF(ISNA(VLOOKUP($B160,'[2]1516 Exp_Rev Access'!$F$7:$FS$310,21,FALSE)),"",VLOOKUP($B160,'[2]1516 Exp_Rev Access'!$F$7:$FS$310,21,FALSE))</f>
        <v>3847022.63</v>
      </c>
      <c r="AE160" s="90">
        <f>IF(ISNA(VLOOKUP($B160,'[2]1516 Exp_Rev Access'!$F$7:$FS$310,22,FALSE)),"",VLOOKUP($B160,'[2]1516 Exp_Rev Access'!$F$7:$FS$310,22,FALSE))</f>
        <v>234184.33</v>
      </c>
      <c r="AF160" s="90">
        <f>IF(ISNA(VLOOKUP($B160,'[2]1516 Exp_Rev Access'!$F$7:$FS$310,23,FALSE)),"",VLOOKUP($B160,'[2]1516 Exp_Rev Access'!$F$7:$FS$310,23,FALSE))</f>
        <v>0</v>
      </c>
      <c r="AG160" s="90">
        <f>IF(ISNA(VLOOKUP($B160,'[2]1516 Exp_Rev Access'!$F$7:$FS$310,24,FALSE)),"",VLOOKUP($B160,'[2]1516 Exp_Rev Access'!$F$7:$FS$310,24,FALSE))</f>
        <v>1703232.34</v>
      </c>
      <c r="AH160" s="90">
        <f>IF(ISNA(VLOOKUP($B160,'[2]1516 Exp_Rev Access'!$F$7:$FS$310,25,FALSE)),"",VLOOKUP($B160,'[2]1516 Exp_Rev Access'!$F$7:$FS$310,25,FALSE))</f>
        <v>45141.15</v>
      </c>
      <c r="AI160" s="90">
        <f>IF(ISNA(VLOOKUP($B160,'[2]1516 Exp_Rev Access'!$F$7:$FS$310,26,FALSE)),"",VLOOKUP($B160,'[2]1516 Exp_Rev Access'!$F$7:$FS$310,26,FALSE))</f>
        <v>352407.62</v>
      </c>
      <c r="AJ160" s="90">
        <f>IF(ISNA(VLOOKUP($B160,'[2]1516 Exp_Rev Access'!$F$7:$FS$310,27,FALSE)),"",VLOOKUP($B160,'[2]1516 Exp_Rev Access'!$F$7:$FS$310,27,FALSE))</f>
        <v>113473.63</v>
      </c>
      <c r="AK160" s="90">
        <f>IF(ISNA(VLOOKUP($B160,'[2]1516 Exp_Rev Access'!$F$7:$FS$310,28,FALSE)),"",VLOOKUP($B160,'[2]1516 Exp_Rev Access'!$F$7:$FS$310,28,FALSE))</f>
        <v>1606648.43</v>
      </c>
      <c r="AL160" s="90">
        <f>IF(ISNA(VLOOKUP($B160,'[2]1516 Exp_Rev Access'!$F$7:$FS$310,29,FALSE)),"",VLOOKUP($B160,'[2]1516 Exp_Rev Access'!$F$7:$FS$310,29,FALSE))</f>
        <v>137981.54999999999</v>
      </c>
      <c r="AM160" s="53">
        <f t="shared" si="385"/>
        <v>23190787.039999999</v>
      </c>
      <c r="AN160" s="92">
        <f t="shared" si="386"/>
        <v>0.11049449124714826</v>
      </c>
      <c r="AO160" s="68">
        <f t="shared" si="387"/>
        <v>1201.0015277422456</v>
      </c>
      <c r="AP160" s="90">
        <f>IF(ISNA(VLOOKUP($B160,'[2]1516 Exp_Rev Access'!$F$7:$FS$310,30,FALSE)),"",VLOOKUP($B160,'[2]1516 Exp_Rev Access'!$F$7:$FS$310,30,FALSE))</f>
        <v>112020285.17</v>
      </c>
      <c r="AQ160" s="90">
        <f>IF(ISNA(VLOOKUP($B160,'[2]1516 Exp_Rev Access'!$F$7:$FS$310,31,FALSE)),"",VLOOKUP($B160,'[2]1516 Exp_Rev Access'!$F$7:$FS$310,31,FALSE))</f>
        <v>2267637.29</v>
      </c>
      <c r="AR160" s="90">
        <f>IF(ISNA(VLOOKUP($B160,'[2]1516 Exp_Rev Access'!$F$7:$FS$310,32,FALSE)),"",VLOOKUP($B160,'[2]1516 Exp_Rev Access'!$F$7:$FS$310,32,FALSE))</f>
        <v>0</v>
      </c>
      <c r="AS160" s="90">
        <f>IF(ISNA(VLOOKUP($B160,'[2]1516 Exp_Rev Access'!$F$7:$FS$310,33,FALSE)),"",VLOOKUP($B160,'[2]1516 Exp_Rev Access'!$F$7:$FS$310,33,FALSE))</f>
        <v>44842.82</v>
      </c>
      <c r="AT160" s="90">
        <f>IF(ISNA(VLOOKUP($B160,'[2]1516 Exp_Rev Access'!$F$7:$FS$310,34,FALSE)),"",VLOOKUP($B160,'[2]1516 Exp_Rev Access'!$F$7:$FS$310,34,FALSE))</f>
        <v>0</v>
      </c>
      <c r="AU160" s="53">
        <f t="shared" si="388"/>
        <v>114332765.28</v>
      </c>
      <c r="AV160" s="93">
        <f t="shared" si="389"/>
        <v>0.54474825329141641</v>
      </c>
      <c r="AW160" s="53">
        <f t="shared" si="390"/>
        <v>5921.050697220131</v>
      </c>
      <c r="AX160" s="90">
        <f>IF(ISNA(VLOOKUP($B160,'[2]1516 Exp_Rev Access'!$F$7:$FS$310,35,FALSE)),"",VLOOKUP($B160,'[2]1516 Exp_Rev Access'!$F$7:$FS$310,35,FALSE))</f>
        <v>0</v>
      </c>
      <c r="AY160" s="90">
        <f>IF(ISNA(VLOOKUP($B160,'[2]1516 Exp_Rev Access'!$F$7:$FS$310,36,FALSE)),"",VLOOKUP($B160,'[2]1516 Exp_Rev Access'!$F$7:$FS$310,36,FALSE))</f>
        <v>9342870.6999999993</v>
      </c>
      <c r="AZ160" s="90">
        <f>IF(ISNA(VLOOKUP($B160,'[2]1516 Exp_Rev Access'!$F$7:$FS$310,37,FALSE)),"",VLOOKUP($B160,'[2]1516 Exp_Rev Access'!$F$7:$FS$310,37,FALSE))</f>
        <v>763949.21</v>
      </c>
      <c r="BA160" s="90">
        <f>IF(ISNA(VLOOKUP($B160,'[2]1516 Exp_Rev Access'!$F$7:$FS$310,38,FALSE)),"",VLOOKUP($B160,'[2]1516 Exp_Rev Access'!$F$7:$FS$310,38,FALSE))</f>
        <v>0</v>
      </c>
      <c r="BB160" s="90">
        <f>IF(ISNA(VLOOKUP($B160,'[2]1516 Exp_Rev Access'!$F$7:$FS$310,39,FALSE)),"",VLOOKUP($B160,'[2]1516 Exp_Rev Access'!$F$7:$FS$310,39,FALSE))</f>
        <v>0</v>
      </c>
      <c r="BC160" s="90">
        <f>IF(ISNA(VLOOKUP($B160,'[2]1516 Exp_Rev Access'!$F$7:$FS$310,40,FALSE)),"",VLOOKUP($B160,'[2]1516 Exp_Rev Access'!$F$7:$FS$310,40,FALSE))</f>
        <v>821504.56</v>
      </c>
      <c r="BD160" s="90">
        <f>IF(ISNA(VLOOKUP($B160,'[2]1516 Exp_Rev Access'!$F$7:$FS$310,41,FALSE)),"",VLOOKUP($B160,'[2]1516 Exp_Rev Access'!$F$7:$FS$310,41,FALSE))</f>
        <v>1632289.45</v>
      </c>
      <c r="BE160" s="90">
        <f>IF(ISNA(VLOOKUP($B160,'[2]1516 Exp_Rev Access'!$F$7:$FS$310,42,FALSE)),"",VLOOKUP($B160,'[2]1516 Exp_Rev Access'!$F$7:$FS$310,42,FALSE))</f>
        <v>990398.13</v>
      </c>
      <c r="BF160" s="90">
        <f>IF(ISNA(VLOOKUP($B160,'[2]1516 Exp_Rev Access'!$F$7:$FS$310,43,FALSE)),"",VLOOKUP($B160,'[2]1516 Exp_Rev Access'!$F$7:$FS$310,43,FALSE))</f>
        <v>0</v>
      </c>
      <c r="BG160" s="90">
        <f>IF(ISNA(VLOOKUP($B160,'[2]1516 Exp_Rev Access'!$F$7:$FS$310,44,FALSE)),"",VLOOKUP($B160,'[2]1516 Exp_Rev Access'!$F$7:$FS$310,44,FALSE))</f>
        <v>1350223.4</v>
      </c>
      <c r="BH160" s="90">
        <f>IF(ISNA(VLOOKUP($B160,'[2]1516 Exp_Rev Access'!$F$7:$FS$310,45,FALSE)),"",VLOOKUP($B160,'[2]1516 Exp_Rev Access'!$F$7:$FS$310,45,FALSE))</f>
        <v>183240.46</v>
      </c>
      <c r="BI160" s="90">
        <f>IF(ISNA(VLOOKUP($B160,'[2]1516 Exp_Rev Access'!$F$7:$FS$310,46,FALSE)),"",VLOOKUP($B160,'[2]1516 Exp_Rev Access'!$F$7:$FS$310,46,FALSE))</f>
        <v>0</v>
      </c>
      <c r="BJ160" s="90">
        <f>IF(ISNA(VLOOKUP($B160,'[2]1516 Exp_Rev Access'!$F$7:$FS$310,47,FALSE)),"",VLOOKUP($B160,'[2]1516 Exp_Rev Access'!$F$7:$FS$310,47,FALSE))</f>
        <v>3889.6</v>
      </c>
      <c r="BK160" s="90">
        <f>IF(ISNA(VLOOKUP($B160,'[2]1516 Exp_Rev Access'!$F$7:$FS$310,48,FALSE)),"",VLOOKUP($B160,'[2]1516 Exp_Rev Access'!$F$7:$FS$310,48,FALSE))</f>
        <v>6039636.3300000001</v>
      </c>
      <c r="BL160" s="90">
        <f>IF(ISNA(VLOOKUP($B160,'[2]1516 Exp_Rev Access'!$F$7:$FS$310,49,FALSE)),"",VLOOKUP($B160,'[2]1516 Exp_Rev Access'!$F$7:$FS$310,49,FALSE))</f>
        <v>0</v>
      </c>
      <c r="BM160" s="90">
        <f>IF(ISNA(VLOOKUP($B160,'[2]1516 Exp_Rev Access'!$F$7:$FS$310,50,FALSE)),"",VLOOKUP($B160,'[2]1516 Exp_Rev Access'!$F$7:$FS$310,50,FALSE))</f>
        <v>0</v>
      </c>
      <c r="BN160" s="90">
        <f>IF(ISNA(VLOOKUP($B160,'[2]1516 Exp_Rev Access'!$F$7:$FS$310,51,FALSE)),"",VLOOKUP($B160,'[2]1516 Exp_Rev Access'!$F$7:$FS$310,51,FALSE))</f>
        <v>0</v>
      </c>
      <c r="BO160" s="90">
        <f>IF(ISNA(VLOOKUP($B160,'[2]1516 Exp_Rev Access'!$F$7:$FS$310,52,FALSE)),"",VLOOKUP($B160,'[2]1516 Exp_Rev Access'!$F$7:$FS$310,52,FALSE))</f>
        <v>0</v>
      </c>
      <c r="BP160" s="90">
        <f>IF(ISNA(VLOOKUP($B160,'[2]1516 Exp_Rev Access'!$F$7:$FS$310,53,FALSE)),"",VLOOKUP($B160,'[2]1516 Exp_Rev Access'!$F$7:$FS$310,53,FALSE))</f>
        <v>0</v>
      </c>
      <c r="BQ160" s="90">
        <f>IF(ISNA(VLOOKUP($B160,'[2]1516 Exp_Rev Access'!$F$7:$FS$310,54,FALSE)),"",VLOOKUP($B160,'[2]1516 Exp_Rev Access'!$F$7:$FS$310,54,FALSE))</f>
        <v>0</v>
      </c>
      <c r="BR160" s="90">
        <f>IF(ISNA(VLOOKUP($B160,'[2]1516 Exp_Rev Access'!$F$7:$FS$310,55,FALSE)),"",VLOOKUP($B160,'[2]1516 Exp_Rev Access'!$F$7:$FS$310,55,FALSE))</f>
        <v>0</v>
      </c>
      <c r="BS160" s="90">
        <f>IF(ISNA(VLOOKUP($B160,'[2]1516 Exp_Rev Access'!$F$7:$FS$310,56,FALSE)),"",VLOOKUP($B160,'[2]1516 Exp_Rev Access'!$F$7:$FS$310,56,FALSE))</f>
        <v>0</v>
      </c>
      <c r="BT160" s="90">
        <f>IF(ISNA(VLOOKUP($B160,'[2]1516 Exp_Rev Access'!$F$7:$FS$310,57,FALSE)),"",VLOOKUP($B160,'[2]1516 Exp_Rev Access'!$F$7:$FS$310,57,FALSE))</f>
        <v>0</v>
      </c>
      <c r="BU160" s="90">
        <f>IF(ISNA(VLOOKUP($B160,'[2]1516 Exp_Rev Access'!$F$7:$FS$310,58,FALSE)),"",VLOOKUP($B160,'[2]1516 Exp_Rev Access'!$F$7:$FS$310,58,FALSE))</f>
        <v>0</v>
      </c>
      <c r="BV160" s="53">
        <f t="shared" si="391"/>
        <v>21128001.840000004</v>
      </c>
      <c r="BW160" s="92">
        <f t="shared" si="392"/>
        <v>0.10066617447493119</v>
      </c>
      <c r="BX160" s="68">
        <f t="shared" si="393"/>
        <v>1094.1742703347675</v>
      </c>
      <c r="BY160" s="90">
        <f>IF(ISNA(VLOOKUP($B160,'[2]1516 Exp_Rev Access'!$F$7:$FS$310,59,FALSE)),"",VLOOKUP($B160,'[2]1516 Exp_Rev Access'!$F$7:$FS$310,59,FALSE))</f>
        <v>0</v>
      </c>
      <c r="BZ160" s="90">
        <f>IF(ISNA(VLOOKUP($B160,'[2]1516 Exp_Rev Access'!$F$7:$FS$310,60,FALSE)),"",VLOOKUP($B160,'[2]1516 Exp_Rev Access'!$F$7:$FS$310,60,FALSE))</f>
        <v>0</v>
      </c>
      <c r="CA160" s="90">
        <f>IF(ISNA(VLOOKUP($B160,'[2]1516 Exp_Rev Access'!$F$7:$FS$310,61,FALSE)),"",VLOOKUP($B160,'[2]1516 Exp_Rev Access'!$F$7:$FS$310,61,FALSE))</f>
        <v>0</v>
      </c>
      <c r="CB160" s="90">
        <f>IF(ISNA(VLOOKUP($B160,'[2]1516 Exp_Rev Access'!$F$7:$FS$310,62,FALSE)),"",VLOOKUP($B160,'[2]1516 Exp_Rev Access'!$F$7:$FS$310,62,FALSE))</f>
        <v>0</v>
      </c>
      <c r="CC160" s="90">
        <f>IF(ISNA(VLOOKUP($B160,'[2]1516 Exp_Rev Access'!$F$7:$FS$310,63,FALSE)),"",VLOOKUP($B160,'[2]1516 Exp_Rev Access'!$F$7:$FS$310,63,FALSE))</f>
        <v>7884.63</v>
      </c>
      <c r="CD160" s="90">
        <f>IF(ISNA(VLOOKUP($B160,'[2]1516 Exp_Rev Access'!$F$7:$FS$310,64,FALSE)),"",VLOOKUP($B160,'[2]1516 Exp_Rev Access'!$F$7:$FS$310,64,FALSE))</f>
        <v>0</v>
      </c>
      <c r="CE160" s="53">
        <f t="shared" si="394"/>
        <v>7884.63</v>
      </c>
      <c r="CF160" s="92">
        <f t="shared" si="395"/>
        <v>3.7566994988972255E-5</v>
      </c>
      <c r="CG160" s="94">
        <f t="shared" si="396"/>
        <v>0.40832821496524524</v>
      </c>
      <c r="CH160" s="90">
        <f>IF(ISNA(VLOOKUP($B160,'[2]1516 Exp_Rev Access'!$F$7:$FS$310,65,FALSE)),"",VLOOKUP($B160,'[2]1516 Exp_Rev Access'!$F$7:$FS$310,65,FALSE))</f>
        <v>0</v>
      </c>
      <c r="CI160" s="90">
        <f>IF(ISNA(VLOOKUP($B160,'[2]1516 Exp_Rev Access'!$F$7:$FS$310,66,FALSE)),"",VLOOKUP($B160,'[2]1516 Exp_Rev Access'!$F$7:$FS$310,66,FALSE))</f>
        <v>0</v>
      </c>
      <c r="CJ160" s="90">
        <f>IF(ISNA(VLOOKUP($B160,'[2]1516 Exp_Rev Access'!$F$7:$FS$310,67,FALSE)),"",VLOOKUP($B160,'[2]1516 Exp_Rev Access'!$F$7:$FS$310,67,FALSE))</f>
        <v>0</v>
      </c>
      <c r="CK160" s="90">
        <f>IF(ISNA(VLOOKUP($B160,'[2]1516 Exp_Rev Access'!$F$7:$FS$310,68,FALSE)),"",VLOOKUP($B160,'[2]1516 Exp_Rev Access'!$F$7:$FS$310,68,FALSE))</f>
        <v>0</v>
      </c>
      <c r="CL160" s="90">
        <f>IF(ISNA(VLOOKUP($B160,'[2]1516 Exp_Rev Access'!$F$7:$FS$310,69,FALSE)),"",VLOOKUP($B160,'[2]1516 Exp_Rev Access'!$F$7:$FS$310,69,FALSE))</f>
        <v>0</v>
      </c>
      <c r="CM160" s="90">
        <f>IF(ISNA(VLOOKUP($B160,'[2]1516 Exp_Rev Access'!$F$7:$FS$310,70,FALSE)),"",VLOOKUP($B160,'[2]1516 Exp_Rev Access'!$F$7:$FS$310,70,FALSE))</f>
        <v>0</v>
      </c>
      <c r="CN160" s="90">
        <f>IF(ISNA(VLOOKUP($B160,'[2]1516 Exp_Rev Access'!$F$7:$FS$310,71,FALSE)),"",VLOOKUP($B160,'[2]1516 Exp_Rev Access'!$F$7:$FS$310,71,FALSE))</f>
        <v>0</v>
      </c>
      <c r="CO160" s="90">
        <f>IF(ISNA(VLOOKUP($B160,'[2]1516 Exp_Rev Access'!$F$7:$FS$310,72,FALSE)),"",VLOOKUP($B160,'[2]1516 Exp_Rev Access'!$F$7:$FS$310,72,FALSE))</f>
        <v>0</v>
      </c>
      <c r="CP160" s="90">
        <f>IF(ISNA(VLOOKUP($B160,'[2]1516 Exp_Rev Access'!$F$7:$FS$310,73,FALSE)),"",VLOOKUP($B160,'[2]1516 Exp_Rev Access'!$F$7:$FS$310,73,FALSE))</f>
        <v>0</v>
      </c>
      <c r="CQ160" s="90">
        <f>IF(ISNA(VLOOKUP($B160,'[2]1516 Exp_Rev Access'!$F$7:$FS$310,74,FALSE)),"",VLOOKUP($B160,'[2]1516 Exp_Rev Access'!$F$7:$FS$310,74,FALSE))</f>
        <v>3275201</v>
      </c>
      <c r="CR160" s="90">
        <f>IF(ISNA(VLOOKUP($B160,'[2]1516 Exp_Rev Access'!$F$7:$FS$310,75,FALSE)),"",VLOOKUP($B160,'[2]1516 Exp_Rev Access'!$F$7:$FS$310,75,FALSE))</f>
        <v>0</v>
      </c>
      <c r="CS160" s="90">
        <f>IF(ISNA(VLOOKUP($B160,'[2]1516 Exp_Rev Access'!$F$7:$FS$310,76,FALSE)),"",VLOOKUP($B160,'[2]1516 Exp_Rev Access'!$F$7:$FS$310,76,FALSE))</f>
        <v>58918</v>
      </c>
      <c r="CT160" s="90">
        <f>IF(ISNA(VLOOKUP($B160,'[2]1516 Exp_Rev Access'!$F$7:$FS$310,77,FALSE)),"",VLOOKUP($B160,'[2]1516 Exp_Rev Access'!$F$7:$FS$310,77,FALSE))</f>
        <v>0</v>
      </c>
      <c r="CU160" s="90">
        <f>IF(ISNA(VLOOKUP($B160,'[2]1516 Exp_Rev Access'!$F$7:$FS$310,78,FALSE)),"",VLOOKUP($B160,'[2]1516 Exp_Rev Access'!$F$7:$FS$310,78,FALSE))</f>
        <v>489172.43</v>
      </c>
      <c r="CV160" s="90">
        <f>IF(ISNA(VLOOKUP($B160,'[2]1516 Exp_Rev Access'!$F$7:$FS$310,79,FALSE)),"",VLOOKUP($B160,'[2]1516 Exp_Rev Access'!$F$7:$FS$310,79,FALSE))</f>
        <v>182594</v>
      </c>
      <c r="CW160" s="90">
        <f>IF(ISNA(VLOOKUP($B160,'[2]1516 Exp_Rev Access'!$F$7:$FS$310,80,FALSE)),"",VLOOKUP($B160,'[2]1516 Exp_Rev Access'!$F$7:$FS$310,80,FALSE))</f>
        <v>0</v>
      </c>
      <c r="CX160" s="90">
        <f>IF(ISNA(VLOOKUP($B160,'[2]1516 Exp_Rev Access'!$F$7:$FS$310,81,FALSE)),"",VLOOKUP($B160,'[2]1516 Exp_Rev Access'!$F$7:$FS$310,81,FALSE))</f>
        <v>0</v>
      </c>
      <c r="CY160" s="90">
        <f>IF(ISNA(VLOOKUP($B160,'[2]1516 Exp_Rev Access'!$F$7:$FS$310,82,FALSE)),"",VLOOKUP($B160,'[2]1516 Exp_Rev Access'!$F$7:$FS$310,82,FALSE))</f>
        <v>300670.77</v>
      </c>
      <c r="CZ160" s="90">
        <f>IF(ISNA(VLOOKUP($B160,'[2]1516 Exp_Rev Access'!$F$7:$FS$310,83,FALSE)),"",VLOOKUP($B160,'[2]1516 Exp_Rev Access'!$F$7:$FS$310,83,FALSE))</f>
        <v>0</v>
      </c>
      <c r="DA160" s="90">
        <f>IF(ISNA(VLOOKUP($B160,'[2]1516 Exp_Rev Access'!$F$7:$FS$310,84,FALSE)),"",VLOOKUP($B160,'[2]1516 Exp_Rev Access'!$F$7:$FS$310,84,FALSE))</f>
        <v>0</v>
      </c>
      <c r="DB160" s="90">
        <f>IF(ISNA(VLOOKUP($B160,'[2]1516 Exp_Rev Access'!$F$7:$FS$310,85,FALSE)),"",VLOOKUP($B160,'[2]1516 Exp_Rev Access'!$F$7:$FS$310,85,FALSE))</f>
        <v>183606.58</v>
      </c>
      <c r="DC160" s="90">
        <f>IF(ISNA(VLOOKUP($B160,'[2]1516 Exp_Rev Access'!$F$7:$FS$310,86,FALSE)),"",VLOOKUP($B160,'[2]1516 Exp_Rev Access'!$F$7:$FS$310,86,FALSE))</f>
        <v>0</v>
      </c>
      <c r="DD160" s="90">
        <f>IF(ISNA(VLOOKUP($B160,'[2]1516 Exp_Rev Access'!$F$7:$FS$310,87,FALSE)),"",VLOOKUP($B160,'[2]1516 Exp_Rev Access'!$F$7:$FS$310,87,FALSE))</f>
        <v>0</v>
      </c>
      <c r="DE160" s="90">
        <f>IF(ISNA(VLOOKUP($B160,'[2]1516 Exp_Rev Access'!$F$7:$FS$310,88,FALSE)),"",VLOOKUP($B160,'[2]1516 Exp_Rev Access'!$F$7:$FS$310,88,FALSE))</f>
        <v>0</v>
      </c>
      <c r="DF160" s="90">
        <f>IF(ISNA(VLOOKUP($B160,'[2]1516 Exp_Rev Access'!$F$7:$FS$310,89,FALSE)),"",VLOOKUP($B160,'[2]1516 Exp_Rev Access'!$F$7:$FS$310,89,FALSE))</f>
        <v>0</v>
      </c>
      <c r="DG160" s="90">
        <f>IF(ISNA(VLOOKUP($B160,'[2]1516 Exp_Rev Access'!$F$7:$FS$310,90,FALSE)),"",VLOOKUP($B160,'[2]1516 Exp_Rev Access'!$F$7:$FS$310,90,FALSE))</f>
        <v>0</v>
      </c>
      <c r="DH160" s="90">
        <f>IF(ISNA(VLOOKUP($B160,'[2]1516 Exp_Rev Access'!$F$7:$FS$310,91,FALSE)),"",VLOOKUP($B160,'[2]1516 Exp_Rev Access'!$F$7:$FS$310,91,FALSE))</f>
        <v>0</v>
      </c>
      <c r="DI160" s="90">
        <f>IF(ISNA(VLOOKUP($B160,'[2]1516 Exp_Rev Access'!$F$7:$FS$310,92,FALSE)),"",VLOOKUP($B160,'[2]1516 Exp_Rev Access'!$F$7:$FS$310,92,FALSE))</f>
        <v>659322.77</v>
      </c>
      <c r="DJ160" s="90">
        <f>IF(ISNA(VLOOKUP($B160,'[2]1516 Exp_Rev Access'!$F$7:$FS$310,93,FALSE)),"",VLOOKUP($B160,'[2]1516 Exp_Rev Access'!$F$7:$FS$310,93,FALSE))</f>
        <v>0</v>
      </c>
      <c r="DK160" s="90">
        <f>IF(ISNA(VLOOKUP($B160,'[2]1516 Exp_Rev Access'!$F$7:$FS$310,94,FALSE)),"",VLOOKUP($B160,'[2]1516 Exp_Rev Access'!$F$7:$FS$310,94,FALSE))</f>
        <v>78965.14</v>
      </c>
      <c r="DL160" s="90">
        <f>IF(ISNA(VLOOKUP($B160,'[2]1516 Exp_Rev Access'!$F$7:$FS$310,95,FALSE)),"",VLOOKUP($B160,'[2]1516 Exp_Rev Access'!$F$7:$FS$310,95,FALSE))</f>
        <v>0</v>
      </c>
      <c r="DM160" s="90">
        <f>IF(ISNA(VLOOKUP($B160,'[2]1516 Exp_Rev Access'!$F$7:$FS$310,96,FALSE)),"",VLOOKUP($B160,'[2]1516 Exp_Rev Access'!$F$7:$FS$310,96,FALSE))</f>
        <v>0</v>
      </c>
      <c r="DN160" s="90">
        <f>IF(ISNA(VLOOKUP($B160,'[2]1516 Exp_Rev Access'!$F$7:$FS$310,97,FALSE)),"",VLOOKUP($B160,'[2]1516 Exp_Rev Access'!$F$7:$FS$310,97,FALSE))</f>
        <v>0</v>
      </c>
      <c r="DO160" s="90">
        <f>IF(ISNA(VLOOKUP($B160,'[2]1516 Exp_Rev Access'!$F$7:$FS$310,98,FALSE)),"",VLOOKUP($B160,'[2]1516 Exp_Rev Access'!$F$7:$FS$310,98,FALSE))</f>
        <v>0</v>
      </c>
      <c r="DP160" s="90">
        <f>IF(ISNA(VLOOKUP($B160,'[2]1516 Exp_Rev Access'!$F$7:$FS$310,99,FALSE)),"",VLOOKUP($B160,'[2]1516 Exp_Rev Access'!$F$7:$FS$310,99,FALSE))</f>
        <v>0</v>
      </c>
      <c r="DQ160" s="90">
        <f>IF(ISNA(VLOOKUP($B160,'[2]1516 Exp_Rev Access'!$F$7:$FS$310,100,FALSE)),"",VLOOKUP($B160,'[2]1516 Exp_Rev Access'!$F$7:$FS$310,100,FALSE))</f>
        <v>0</v>
      </c>
      <c r="DR160" s="90">
        <f>IF(ISNA(VLOOKUP($B160,'[2]1516 Exp_Rev Access'!$F$7:$FS$310,101,FALSE)),"",VLOOKUP($B160,'[2]1516 Exp_Rev Access'!$F$7:$FS$310,101,FALSE))</f>
        <v>0</v>
      </c>
      <c r="DS160" s="90">
        <f>IF(ISNA(VLOOKUP($B160,'[2]1516 Exp_Rev Access'!$F$7:$FS$310,102,FALSE)),"",VLOOKUP($B160,'[2]1516 Exp_Rev Access'!$F$7:$FS$310,102,FALSE))</f>
        <v>0</v>
      </c>
      <c r="DT160" s="90">
        <f>IF(ISNA(VLOOKUP($B160,'[2]1516 Exp_Rev Access'!$F$7:$FS$310,103,FALSE)),"",VLOOKUP($B160,'[2]1516 Exp_Rev Access'!$F$7:$FS$310,103,FALSE))</f>
        <v>0</v>
      </c>
      <c r="DU160" s="90">
        <f>IF(ISNA(VLOOKUP($B160,'[2]1516 Exp_Rev Access'!$F$7:$FS$310,104,FALSE)),"",VLOOKUP($B160,'[2]1516 Exp_Rev Access'!$F$7:$FS$310,104,FALSE))</f>
        <v>0</v>
      </c>
      <c r="DV160" s="90">
        <f>IF(ISNA(VLOOKUP($B160,'[2]1516 Exp_Rev Access'!$F$7:$FS$310,105,FALSE)),"",VLOOKUP($B160,'[2]1516 Exp_Rev Access'!$F$7:$FS$310,105,FALSE))</f>
        <v>0</v>
      </c>
      <c r="DW160" s="90">
        <f>IF(ISNA(VLOOKUP($B160,'[2]1516 Exp_Rev Access'!$F$7:$FS$310,106,FALSE)),"",VLOOKUP($B160,'[2]1516 Exp_Rev Access'!$F$7:$FS$310,106,FALSE))</f>
        <v>0</v>
      </c>
      <c r="DX160" s="90">
        <f>IF(ISNA(VLOOKUP($B160,'[2]1516 Exp_Rev Access'!$F$7:$FS$310,107,FALSE)),"",VLOOKUP($B160,'[2]1516 Exp_Rev Access'!$F$7:$FS$310,107,FALSE))</f>
        <v>0</v>
      </c>
      <c r="DY160" s="90">
        <f>IF(ISNA(VLOOKUP($B160,'[2]1516 Exp_Rev Access'!$F$7:$FS$310,108,FALSE)),"",VLOOKUP($B160,'[2]1516 Exp_Rev Access'!$F$7:$FS$310,108,FALSE))</f>
        <v>0</v>
      </c>
      <c r="DZ160" s="90">
        <f>IF(ISNA(VLOOKUP($B160,'[2]1516 Exp_Rev Access'!$F$7:$FS$310,109,FALSE)),"",VLOOKUP($B160,'[2]1516 Exp_Rev Access'!$F$7:$FS$310,109,FALSE))</f>
        <v>0</v>
      </c>
      <c r="EA160" s="90">
        <f>IF(ISNA(VLOOKUP($B160,'[2]1516 Exp_Rev Access'!$F$7:$FS$310,110,FALSE)),"",VLOOKUP($B160,'[2]1516 Exp_Rev Access'!$F$7:$FS$310,110,FALSE))</f>
        <v>0</v>
      </c>
      <c r="EB160" s="90">
        <f>IF(ISNA(VLOOKUP($B160,'[2]1516 Exp_Rev Access'!$F$7:$FS$310,111,FALSE)),"",VLOOKUP($B160,'[2]1516 Exp_Rev Access'!$F$7:$FS$310,111,FALSE))</f>
        <v>0</v>
      </c>
      <c r="EC160" s="90">
        <f>IF(ISNA(VLOOKUP($B160,'[2]1516 Exp_Rev Access'!$F$7:$FS$310,112,FALSE)),"",VLOOKUP($B160,'[2]1516 Exp_Rev Access'!$F$7:$FS$310,112,FALSE))</f>
        <v>134540.70000000001</v>
      </c>
      <c r="ED160" s="90">
        <f>IF(ISNA(VLOOKUP($B160,'[2]1516 Exp_Rev Access'!$F$7:$FS$310,113,FALSE)),"",VLOOKUP($B160,'[2]1516 Exp_Rev Access'!$F$7:$FS$310,113,FALSE))</f>
        <v>0</v>
      </c>
      <c r="EE160" s="90">
        <f>IF(ISNA(VLOOKUP($B160,'[2]1516 Exp_Rev Access'!$F$7:$FS$310,114,FALSE)),"",VLOOKUP($B160,'[2]1516 Exp_Rev Access'!$F$7:$FS$310,114,FALSE))</f>
        <v>0</v>
      </c>
      <c r="EF160" s="90">
        <f>IF(ISNA(VLOOKUP($B160,'[2]1516 Exp_Rev Access'!$F$7:$FS$310,115,FALSE)),"",VLOOKUP($B160,'[2]1516 Exp_Rev Access'!$F$7:$FS$310,115,FALSE))</f>
        <v>0</v>
      </c>
      <c r="EG160" s="90">
        <f>IF(ISNA(VLOOKUP($B160,'[2]1516 Exp_Rev Access'!$F$7:$FS$310,116,FALSE)),"",VLOOKUP($B160,'[2]1516 Exp_Rev Access'!$F$7:$FS$310,116,FALSE))</f>
        <v>0</v>
      </c>
      <c r="EH160" s="90">
        <f>IF(ISNA(VLOOKUP($B160,'[2]1516 Exp_Rev Access'!$F$7:$FS$310,117,FALSE)),"",VLOOKUP($B160,'[2]1516 Exp_Rev Access'!$F$7:$FS$310,117,FALSE))</f>
        <v>0</v>
      </c>
      <c r="EI160" s="90">
        <f>IF(ISNA(VLOOKUP($B160,'[2]1516 Exp_Rev Access'!$F$7:$FS$310,118,FALSE)),"",VLOOKUP($B160,'[2]1516 Exp_Rev Access'!$F$7:$FS$310,118,FALSE))</f>
        <v>0</v>
      </c>
      <c r="EJ160" s="90">
        <f>IF(ISNA(VLOOKUP($B160,'[2]1516 Exp_Rev Access'!$F$7:$FS$310,119,FALSE)),"",VLOOKUP($B160,'[2]1516 Exp_Rev Access'!$F$7:$FS$310,119,FALSE))</f>
        <v>0</v>
      </c>
      <c r="EK160" s="90">
        <f>IF(ISNA(VLOOKUP($B160,'[2]1516 Exp_Rev Access'!$F$7:$FS$310,120,FALSE)),"",VLOOKUP($B160,'[2]1516 Exp_Rev Access'!$F$7:$FS$310,120,FALSE))</f>
        <v>0</v>
      </c>
      <c r="EL160" s="90">
        <f>IF(ISNA(VLOOKUP($B160,'[2]1516 Exp_Rev Access'!$F$7:$FS$310,121,FALSE)),"",VLOOKUP($B160,'[2]1516 Exp_Rev Access'!$F$7:$FS$310,121,FALSE))</f>
        <v>0</v>
      </c>
      <c r="EM160" s="90">
        <f>IF(ISNA(VLOOKUP($B160,'[2]1516 Exp_Rev Access'!$F$7:$FS$310,122,FALSE)),"",VLOOKUP($B160,'[2]1516 Exp_Rev Access'!$F$7:$FS$310,122,FALSE))</f>
        <v>0</v>
      </c>
      <c r="EN160" s="90">
        <f>IF(ISNA(VLOOKUP($B160,'[2]1516 Exp_Rev Access'!$F$7:$FS$310,123,FALSE)),"",VLOOKUP($B160,'[2]1516 Exp_Rev Access'!$F$7:$FS$310,123,FALSE))</f>
        <v>95922.95</v>
      </c>
      <c r="EO160" s="90">
        <f>IF(ISNA(VLOOKUP($B160,'[2]1516 Exp_Rev Access'!$F$7:$FS$310,124,FALSE)),"",VLOOKUP($B160,'[2]1516 Exp_Rev Access'!$F$7:$FS$310,124,FALSE))</f>
        <v>0</v>
      </c>
      <c r="EP160" s="90">
        <f>IF(ISNA(VLOOKUP($B160,'[2]1516 Exp_Rev Access'!$F$7:$FS$310,125,FALSE)),"",VLOOKUP($B160,'[2]1516 Exp_Rev Access'!$F$7:$FS$310,125,FALSE))</f>
        <v>0</v>
      </c>
      <c r="EQ160" s="90">
        <f>IF(ISNA(VLOOKUP($B160,'[2]1516 Exp_Rev Access'!$F$7:$FS$310,126,FALSE)),"",VLOOKUP($B160,'[2]1516 Exp_Rev Access'!$F$7:$FS$310,126,FALSE))</f>
        <v>0</v>
      </c>
      <c r="ER160" s="90">
        <f>IF(ISNA(VLOOKUP($B160,'[2]1516 Exp_Rev Access'!$F$7:$FS$310,127,FALSE)),"",VLOOKUP($B160,'[2]1516 Exp_Rev Access'!$F$7:$FS$310,127,FALSE))</f>
        <v>0</v>
      </c>
      <c r="ES160" s="90">
        <f>IF(ISNA(VLOOKUP($B160,'[2]1516 Exp_Rev Access'!$F$7:$FS$310,128,FALSE)),"",VLOOKUP($B160,'[2]1516 Exp_Rev Access'!$F$7:$FS$310,128,FALSE))</f>
        <v>0</v>
      </c>
      <c r="ET160" s="90">
        <f>IF(ISNA(VLOOKUP($B160,'[2]1516 Exp_Rev Access'!$F$7:$FS$310,129,FALSE)),"",VLOOKUP($B160,'[2]1516 Exp_Rev Access'!$F$7:$FS$310,129,FALSE))</f>
        <v>0</v>
      </c>
      <c r="EU160" s="90">
        <f>IF(ISNA(VLOOKUP($B160,'[2]1516 Exp_Rev Access'!$F$7:$FS$310,130,FALSE)),"",VLOOKUP($B160,'[2]1516 Exp_Rev Access'!$F$7:$FS$310,130,FALSE))</f>
        <v>0</v>
      </c>
      <c r="EV160" s="90">
        <f>IF(ISNA(VLOOKUP($B160,'[2]1516 Exp_Rev Access'!$F$7:$FS$310,131,FALSE)),"",VLOOKUP($B160,'[2]1516 Exp_Rev Access'!$F$7:$FS$310,131,FALSE))</f>
        <v>1577.31</v>
      </c>
      <c r="EW160" s="90">
        <f>IF(ISNA(VLOOKUP($B160,'[2]1516 Exp_Rev Access'!$F$7:$FS$310,132,FALSE)),"",VLOOKUP($B160,'[2]1516 Exp_Rev Access'!$F$7:$FS$310,132,FALSE))</f>
        <v>0</v>
      </c>
      <c r="EX160" s="90">
        <f>IF(ISNA(VLOOKUP($B160,'[2]1516 Exp_Rev Access'!$F$7:$FS$310,133,FALSE)),"",VLOOKUP($B160,'[2]1516 Exp_Rev Access'!$F$7:$FS$310,133,FALSE))</f>
        <v>0</v>
      </c>
      <c r="EY160" s="90">
        <f>IF(ISNA(VLOOKUP($B160,'[2]1516 Exp_Rev Access'!$F$7:$FS$310,134,FALSE)),"",VLOOKUP($B160,'[2]1516 Exp_Rev Access'!$F$7:$FS$310,134,FALSE))</f>
        <v>0</v>
      </c>
      <c r="EZ160" s="90">
        <f>IF(ISNA(VLOOKUP($B160,'[2]1516 Exp_Rev Access'!$F$7:$FS$310,135,FALSE)),"",VLOOKUP($B160,'[2]1516 Exp_Rev Access'!$F$7:$FS$310,135,FALSE))</f>
        <v>0</v>
      </c>
      <c r="FA160" s="90">
        <f>IF(ISNA(VLOOKUP($B160,'[2]1516 Exp_Rev Access'!$F$7:$FS$310,136,FALSE)),"",VLOOKUP($B160,'[2]1516 Exp_Rev Access'!$F$7:$FS$310,136,FALSE))</f>
        <v>0</v>
      </c>
      <c r="FB160" s="90">
        <f>IF(ISNA(VLOOKUP($B160,'[2]1516 Exp_Rev Access'!$F$7:$FS$310,137,FALSE)),"",VLOOKUP($B160,'[2]1516 Exp_Rev Access'!$F$7:$FS$310,137,FALSE))</f>
        <v>0</v>
      </c>
      <c r="FC160" s="90">
        <f>IF(ISNA(VLOOKUP($B160,'[2]1516 Exp_Rev Access'!$F$7:$FS$310,138,FALSE)),"",VLOOKUP($B160,'[2]1516 Exp_Rev Access'!$F$7:$FS$310,138,FALSE))</f>
        <v>0</v>
      </c>
      <c r="FD160" s="90">
        <f>IF(ISNA(VLOOKUP($B160,'[2]1516 Exp_Rev Access'!$F$7:$FS$310,139,FALSE)),"",VLOOKUP($B160,'[2]1516 Exp_Rev Access'!$F$7:$FS$310,139,FALSE))</f>
        <v>0</v>
      </c>
      <c r="FE160" s="90">
        <f>IF(ISNA(VLOOKUP($B160,'[2]1516 Exp_Rev Access'!$F$7:$FS$310,140,FALSE)),"",VLOOKUP($B160,'[2]1516 Exp_Rev Access'!$F$7:$FS$310,140,FALSE))</f>
        <v>0</v>
      </c>
      <c r="FF160" s="90">
        <f>IF(ISNA(VLOOKUP($B160,'[2]1516 Exp_Rev Access'!$F$7:$FS$310,141,FALSE)),"",VLOOKUP($B160,'[2]1516 Exp_Rev Access'!$F$7:$FS$310,141,FALSE))</f>
        <v>0</v>
      </c>
      <c r="FG160" s="90">
        <f>IF(ISNA(VLOOKUP($B160,'[2]1516 Exp_Rev Access'!$F$7:$FS$310,142,FALSE)),"",VLOOKUP($B160,'[2]1516 Exp_Rev Access'!$F$7:$FS$310,142,FALSE))</f>
        <v>0</v>
      </c>
      <c r="FH160" s="90">
        <f>IF(ISNA(VLOOKUP($B160,'[2]1516 Exp_Rev Access'!$F$7:$FS$310,143,FALSE)),"",VLOOKUP($B160,'[2]1516 Exp_Rev Access'!$F$7:$FS$310,143,FALSE))</f>
        <v>0</v>
      </c>
      <c r="FI160" s="90">
        <f>IF(ISNA(VLOOKUP($B160,'[2]1516 Exp_Rev Access'!$F$7:$FS$310,144,FALSE)),"",VLOOKUP($B160,'[2]1516 Exp_Rev Access'!$F$7:$FS$310,144,FALSE))</f>
        <v>0</v>
      </c>
      <c r="FJ160" s="90">
        <f>IF(ISNA(VLOOKUP($B160,'[2]1516 Exp_Rev Access'!$F$7:$FS$310,145,FALSE)),"",VLOOKUP($B160,'[2]1516 Exp_Rev Access'!$F$7:$FS$310,145,FALSE))</f>
        <v>0</v>
      </c>
      <c r="FK160" s="90">
        <f>IF(ISNA(VLOOKUP($B160,'[2]1516 Exp_Rev Access'!$F$7:$FS$310,146,FALSE)),"",VLOOKUP($B160,'[2]1516 Exp_Rev Access'!$F$7:$FS$310,146,FALSE))</f>
        <v>0</v>
      </c>
      <c r="FL160" s="90">
        <f>IF(ISNA(VLOOKUP($B160,'[2]1516 Exp_Rev Access'!$F$7:$FS$310,1147,FALSE)),"",VLOOKUP($B160,'[2]1516 Exp_Rev Access'!$F$7:$FS$310,147,FALSE))</f>
        <v>0</v>
      </c>
      <c r="FM160" s="90">
        <f>IF(ISNA(VLOOKUP($B160,'[2]1516 Exp_Rev Access'!$F$7:$FS$310,148,FALSE)),"",VLOOKUP($B160,'[2]1516 Exp_Rev Access'!$F$7:$FS$310,148,FALSE))</f>
        <v>0</v>
      </c>
      <c r="FN160" s="90">
        <f>IF(ISNA(VLOOKUP($B160,'[2]1516 Exp_Rev Access'!$F$7:$FS$310,149,FALSE)),"",VLOOKUP($B160,'[2]1516 Exp_Rev Access'!$F$7:$FS$310,149,FALSE))</f>
        <v>0</v>
      </c>
      <c r="FO160" s="90">
        <f>IF(ISNA(VLOOKUP($B160,'[2]1516 Exp_Rev Access'!$F$7:$FS$310,150,FALSE)),"",VLOOKUP($B160,'[2]1516 Exp_Rev Access'!$F$7:$FS$310,150,FALSE))</f>
        <v>0</v>
      </c>
      <c r="FP160" s="90">
        <f>IF(ISNA(VLOOKUP($B160,'[2]1516 Exp_Rev Access'!$F$7:$FS$310,151,FALSE)),"",VLOOKUP($B160,'[2]1516 Exp_Rev Access'!$F$7:$FS$310,151,FALSE))</f>
        <v>0</v>
      </c>
      <c r="FQ160" s="90">
        <f>IF(ISNA(VLOOKUP($B160,'[2]1516 Exp_Rev Access'!$F$7:$FS$310,152,FALSE)),"",VLOOKUP($B160,'[2]1516 Exp_Rev Access'!$F$7:$FS$310,152,FALSE))</f>
        <v>0</v>
      </c>
      <c r="FR160" s="90">
        <f>IF(ISNA(VLOOKUP($B160,'[2]1516 Exp_Rev Access'!$F$7:$FS$310,153,FALSE)),"",VLOOKUP($B160,'[2]1516 Exp_Rev Access'!$F$7:$FS$310,153,FALSE))</f>
        <v>240613.72</v>
      </c>
      <c r="FS160" s="53">
        <f t="shared" si="397"/>
        <v>5701105.3700000001</v>
      </c>
      <c r="FT160" s="92">
        <f t="shared" si="398"/>
        <v>2.7163404860645685E-2</v>
      </c>
      <c r="FU160" s="95">
        <f t="shared" si="399"/>
        <v>295.24811932340185</v>
      </c>
      <c r="FV160" s="90">
        <f>IF(ISNA(VLOOKUP($B160,'[2]1516 Exp_Rev Access'!$F$7:$FS$310,154,FALSE)),"",VLOOKUP($B160,'[2]1516 Exp_Rev Access'!$F$7:$FS$310,154,FALSE))</f>
        <v>0</v>
      </c>
      <c r="FW160" s="90">
        <f>IF(ISNA(VLOOKUP($B160,'[2]1516 Exp_Rev Access'!$F$7:$FS$310,155,FALSE)),"",VLOOKUP($B160,'[2]1516 Exp_Rev Access'!$F$7:$FS$310,155,FALSE))</f>
        <v>0</v>
      </c>
      <c r="FX160" s="90">
        <f>IF(ISNA(VLOOKUP($B160,'[2]1516 Exp_Rev Access'!$F$7:$FS$310,156,FALSE)),"",VLOOKUP($B160,'[2]1516 Exp_Rev Access'!$F$7:$FS$310,156,FALSE))</f>
        <v>0</v>
      </c>
      <c r="FY160" s="90">
        <f>IF(ISNA(VLOOKUP($B160,'[2]1516 Exp_Rev Access'!$F$7:$FS$310,157,FALSE)),"",VLOOKUP($B160,'[2]1516 Exp_Rev Access'!$F$7:$FS$310,157,FALSE))</f>
        <v>0</v>
      </c>
      <c r="FZ160" s="90">
        <f>IF(ISNA(VLOOKUP($B160,'[2]1516 Exp_Rev Access'!$F$7:$FS$310,158,FALSE)),"",VLOOKUP($B160,'[2]1516 Exp_Rev Access'!$F$7:$FS$310,158,FALSE))</f>
        <v>0</v>
      </c>
      <c r="GA160" s="90">
        <f>IF(ISNA(VLOOKUP($B160,'[2]1516 Exp_Rev Access'!$F$7:$FS$310,159,FALSE)),"",VLOOKUP($B160,'[2]1516 Exp_Rev Access'!$F$7:$FS$310,159,FALSE))</f>
        <v>0</v>
      </c>
      <c r="GB160" s="90">
        <f>IF(ISNA(VLOOKUP($B160,'[2]1516 Exp_Rev Access'!$F$7:$FS$310,160,FALSE)),"",VLOOKUP($B160,'[2]1516 Exp_Rev Access'!$F$7:$FS$310,160,FALSE))</f>
        <v>0</v>
      </c>
      <c r="GC160" s="90">
        <f>IF(ISNA(VLOOKUP($B160,'[2]1516 Exp_Rev Access'!$F$7:$FS$310,161,FALSE)),"",VLOOKUP($B160,'[2]1516 Exp_Rev Access'!$F$7:$FS$310,161,FALSE))</f>
        <v>0</v>
      </c>
      <c r="GD160" s="90">
        <f>IF(ISNA(VLOOKUP($B160,'[2]1516 Exp_Rev Access'!$F$7:$FS$310,162,FALSE)),"",VLOOKUP($B160,'[2]1516 Exp_Rev Access'!$F$7:$FS$310,162,FALSE))</f>
        <v>0</v>
      </c>
      <c r="GE160" s="90">
        <f>IF(ISNA(VLOOKUP($B160,'[2]1516 Exp_Rev Access'!$F$7:$FS$310,163,FALSE)),"",VLOOKUP($B160,'[2]1516 Exp_Rev Access'!$F$7:$FS$310,163,FALSE))</f>
        <v>0</v>
      </c>
      <c r="GF160" s="90">
        <f>IF(ISNA(VLOOKUP($B160,'[2]1516 Exp_Rev Access'!$F$7:$FS$310,164,FALSE)),"",VLOOKUP($B160,'[2]1516 Exp_Rev Access'!$F$7:$FS$310,164,FALSE))</f>
        <v>272685.45</v>
      </c>
      <c r="GG160" s="90">
        <f>IF(ISNA(VLOOKUP($B160,'[2]1516 Exp_Rev Access'!$F$7:$FS$310,165,FALSE)),"",VLOOKUP($B160,'[2]1516 Exp_Rev Access'!$F$7:$FS$310,165,FALSE))</f>
        <v>0</v>
      </c>
      <c r="GH160" s="90">
        <f>IF(ISNA(VLOOKUP($B160,'[2]1516 Exp_Rev Access'!$F$7:$FS$310,166,FALSE)),"",VLOOKUP($B160,'[2]1516 Exp_Rev Access'!$F$7:$FS$310,166,FALSE))</f>
        <v>0</v>
      </c>
      <c r="GI160" s="90">
        <f>IF(ISNA(VLOOKUP($B160,'[2]1516 Exp_Rev Access'!$F$7:$FS$310,167,FALSE)),"",VLOOKUP($B160,'[2]1516 Exp_Rev Access'!$F$7:$FS$310,167,FALSE))</f>
        <v>0</v>
      </c>
      <c r="GJ160" s="90">
        <f>IF(ISNA(VLOOKUP($B160,'[2]1516 Exp_Rev Access'!$F$7:$FS$310,168,FALSE)),"",VLOOKUP($B160,'[2]1516 Exp_Rev Access'!$F$7:$FS$310,168,FALSE))</f>
        <v>0</v>
      </c>
      <c r="GK160" s="90">
        <f>IF(ISNA(VLOOKUP($B160,'[2]1516 Exp_Rev Access'!$F$7:$FS$310,169,FALSE)),"",VLOOKUP($B160,'[2]1516 Exp_Rev Access'!$F$7:$FS$310,169,FALSE))</f>
        <v>0</v>
      </c>
      <c r="GL160" s="90">
        <f>IF(ISNA(VLOOKUP($B160,'[2]1516 Exp_Rev Access'!$F$7:$FS$310,170,FALSE)),"",VLOOKUP($B160,'[2]1516 Exp_Rev Access'!$F$7:$FS$310,170,FALSE))</f>
        <v>0</v>
      </c>
      <c r="GM160" s="90">
        <f>IF(ISNA(VLOOKUP($B160,'[2]1516 Exp_Rev Access'!$F$7:$FT$310,171,FALSE)),"",VLOOKUP($B160,'[2]1516 Exp_Rev Access'!$F$7:$FT$310,171,FALSE))</f>
        <v>0</v>
      </c>
      <c r="GN160" s="90">
        <f>IF(ISNA(VLOOKUP($B160,'[2]1516 Exp_Rev Access'!$F$7:$FU$310,172,FALSE)),"",VLOOKUP($B160,'[2]1516 Exp_Rev Access'!$F$7:$FU$310,172,FALSE))</f>
        <v>0</v>
      </c>
      <c r="GO160" s="90">
        <f>IF(ISNA(VLOOKUP($B160,'[2]1516 Exp_Rev Access'!$F$7:$FV$310,173,FALSE)),"",VLOOKUP($B160,'[2]1516 Exp_Rev Access'!$F$7:$FV$310,173,FALSE))</f>
        <v>0</v>
      </c>
      <c r="GP160" s="90">
        <f>IF(ISNA(VLOOKUP($B160,'[2]1516 Exp_Rev Access'!$F$7:$GA$310,174,FALSE)),"",VLOOKUP($B160,'[2]1516 Exp_Rev Access'!$F$7:$GA$310,174,FALSE))</f>
        <v>0</v>
      </c>
      <c r="GQ160" s="90">
        <f>IF(ISNA(VLOOKUP($B160,'[2]1516 Exp_Rev Access'!$F$7:$GA$310,175,FALSE)),"",VLOOKUP($B160,'[2]1516 Exp_Rev Access'!$F$7:$GA$310,175,FALSE))</f>
        <v>0</v>
      </c>
      <c r="GR160" s="90">
        <f>IF(ISNA(VLOOKUP($B160,'[2]1516 Exp_Rev Access'!$F$7:$GA$310,176,FALSE)),"",VLOOKUP($B160,'[2]1516 Exp_Rev Access'!$F$7:$GA$310,176,FALSE))</f>
        <v>0</v>
      </c>
      <c r="GS160" s="90">
        <f>IF(ISNA(VLOOKUP($B160,'[2]1516 Exp_Rev Access'!$F$7:$GA$310,177,FALSE)),"",VLOOKUP($B160,'[2]1516 Exp_Rev Access'!$F$7:$GA$310,177,FALSE))</f>
        <v>0</v>
      </c>
      <c r="GT160" s="90">
        <f>IF(ISNA(VLOOKUP($B160,'[2]1516 Exp_Rev Access'!$F$7:$GA$310,178,FALSE)),"",VLOOKUP($B160,'[2]1516 Exp_Rev Access'!$F$7:$GA$310,178,FALSE))</f>
        <v>0</v>
      </c>
      <c r="GU160" s="53">
        <f t="shared" si="400"/>
        <v>272685.45</v>
      </c>
      <c r="GV160" s="92">
        <f t="shared" si="401"/>
        <v>1.2992331832585224E-3</v>
      </c>
      <c r="GW160" s="96">
        <f t="shared" si="402"/>
        <v>14.12179937999559</v>
      </c>
      <c r="HE160" s="97"/>
      <c r="HF160" s="97"/>
      <c r="HG160" s="97"/>
      <c r="HH160" s="97"/>
      <c r="HI160" s="97"/>
      <c r="HJ160" s="97"/>
      <c r="HK160" s="97"/>
      <c r="HL160" s="97"/>
      <c r="HM160" s="97"/>
      <c r="HN160" s="97"/>
    </row>
    <row r="161" spans="1:222" x14ac:dyDescent="0.2">
      <c r="B161" s="128" t="s">
        <v>400</v>
      </c>
      <c r="C161" s="87" t="s">
        <v>401</v>
      </c>
      <c r="D161" s="88">
        <f>IF(ISNA(VLOOKUP($B161,'[2]1516 enrollment_Rev_Exp by size'!$A$6:$C$325,3,FALSE)),"",VLOOKUP($B161,'[2]1516 enrollment_Rev_Exp by size'!$A$6:$C$325,3,FALSE))</f>
        <v>9343.32</v>
      </c>
      <c r="E161" s="89">
        <v>108979067.2</v>
      </c>
      <c r="F161" s="67">
        <f t="shared" si="380"/>
        <v>108979067.19999999</v>
      </c>
      <c r="G161" s="67">
        <f t="shared" si="381"/>
        <v>0</v>
      </c>
      <c r="H161" s="90">
        <f>IF(ISNA(VLOOKUP($B161,'[2]1516 Exp_Rev Access'!$F$7:$FS$310,2,FALSE)),"",VLOOKUP($B161,'[2]1516 Exp_Rev Access'!$F$7:$FS$310,2,FALSE))</f>
        <v>24539161.93</v>
      </c>
      <c r="I161" s="90">
        <f>IF(ISNA(VLOOKUP($B161,'[2]1516 Exp_Rev Access'!$F$7:$FS$310,3,FALSE)),"",VLOOKUP($B161,'[2]1516 Exp_Rev Access'!$F$7:$FS$310,3,FALSE))</f>
        <v>0</v>
      </c>
      <c r="J161" s="90">
        <f>IF(ISNA(VLOOKUP($B161,'[2]1516 Exp_Rev Access'!$F$7:$FS$310,4,FALSE)),"",VLOOKUP($B161,'[2]1516 Exp_Rev Access'!$F$7:$FS$310,4,FALSE))</f>
        <v>0</v>
      </c>
      <c r="K161" s="90">
        <f>IF(ISNA(VLOOKUP($B161,'[2]1516 Exp_Rev Access'!$F$7:$FS$310,5,FALSE)),"-",VLOOKUP($B161,'[2]1516 Exp_Rev Access'!$F$7:$FS$310,5,FALSE))</f>
        <v>0</v>
      </c>
      <c r="L161" s="90">
        <f>IF(ISNA(VLOOKUP($B161,'[2]1516 Exp_Rev Access'!$F$7:$FS$310,6,FALSE)),"",VLOOKUP($B161,'[2]1516 Exp_Rev Access'!$F$7:$FS$310,6,FALSE))</f>
        <v>0</v>
      </c>
      <c r="M161" s="90">
        <f>IF(ISNA(VLOOKUP($B161,'[2]1516 Exp_Rev Access'!$F$7:$FS$310,7,FALSE)),"",VLOOKUP($B161,'[2]1516 Exp_Rev Access'!$F$7:$FS$310,7,FALSE))</f>
        <v>0</v>
      </c>
      <c r="N161" s="53">
        <f t="shared" si="382"/>
        <v>24539161.93</v>
      </c>
      <c r="O161" s="91">
        <f t="shared" si="383"/>
        <v>0.22517316912765792</v>
      </c>
      <c r="P161" s="53">
        <f t="shared" si="384"/>
        <v>2626.3856883848566</v>
      </c>
      <c r="Q161" s="90">
        <f>IF(ISNA(VLOOKUP($B161,'[2]1516 Exp_Rev Access'!$F$7:$FS$310,8,FALSE)),"",VLOOKUP($B161,'[2]1516 Exp_Rev Access'!$F$7:$FS$310,8,FALSE))</f>
        <v>463162.32</v>
      </c>
      <c r="R161" s="90">
        <f>IF(ISNA(VLOOKUP($B161,'[2]1516 Exp_Rev Access'!$F$7:$FS$310,9,FALSE)),"",VLOOKUP($B161,'[2]1516 Exp_Rev Access'!$F$7:$FS$310,9,FALSE))</f>
        <v>0</v>
      </c>
      <c r="S161" s="90">
        <f>IF(ISNA(VLOOKUP($B161,'[2]1516 Exp_Rev Access'!$F$7:$FS$310,10,FALSE)),"",VLOOKUP($B161,'[2]1516 Exp_Rev Access'!$F$7:$FS$310,10,FALSE))</f>
        <v>0</v>
      </c>
      <c r="T161" s="90">
        <f>IF(ISNA(VLOOKUP($B161,'[2]1516 Exp_Rev Access'!$F$7:$FS$310,11,FALSE)),"",VLOOKUP($B161,'[2]1516 Exp_Rev Access'!$F$7:$FS$310,11,FALSE))</f>
        <v>0</v>
      </c>
      <c r="U161" s="90">
        <f>IF(ISNA(VLOOKUP($B161,'[2]1516 Exp_Rev Access'!$F$7:$FS$310,12,FALSE)),"",VLOOKUP($B161,'[2]1516 Exp_Rev Access'!$F$7:$FS$310,12,FALSE))</f>
        <v>0</v>
      </c>
      <c r="V161" s="90">
        <f>IF(ISNA(VLOOKUP($B161,'[2]1516 Exp_Rev Access'!$F$7:$FS$310,13,FALSE)),"",VLOOKUP($B161,'[2]1516 Exp_Rev Access'!$F$7:$FS$310,13,FALSE))</f>
        <v>37076</v>
      </c>
      <c r="W161" s="90">
        <f>IF(ISNA(VLOOKUP($B161,'[2]1516 Exp_Rev Access'!$F$7:$FS$310,14,FALSE)),"",VLOOKUP($B161,'[2]1516 Exp_Rev Access'!$F$7:$FS$310,14,FALSE))</f>
        <v>0</v>
      </c>
      <c r="X161" s="90">
        <f>IF(ISNA(VLOOKUP($B161,'[2]1516 Exp_Rev Access'!$F$7:$FS$310,15,FALSE)),"",VLOOKUP($B161,'[2]1516 Exp_Rev Access'!$F$7:$FS$310,15,FALSE))</f>
        <v>4078247.33</v>
      </c>
      <c r="Y161" s="90">
        <f>IF(ISNA(VLOOKUP($B161,'[2]1516 Exp_Rev Access'!$F$7:$FS$310,16,FALSE)),"",VLOOKUP($B161,'[2]1516 Exp_Rev Access'!$F$7:$FS$310,16,FALSE))</f>
        <v>191349.85</v>
      </c>
      <c r="Z161" s="90">
        <f>IF(ISNA(VLOOKUP($B161,'[2]1516 Exp_Rev Access'!$F$7:$FS$310,17,FALSE)),"",VLOOKUP($B161,'[2]1516 Exp_Rev Access'!$F$7:$FS$310,17,FALSE))</f>
        <v>0</v>
      </c>
      <c r="AA161" s="90">
        <f>IF(ISNA(VLOOKUP($B161,'[2]1516 Exp_Rev Access'!$F$7:$FS$310,18,FALSE)),"",VLOOKUP($B161,'[2]1516 Exp_Rev Access'!$F$7:$FS$310,18,FALSE))</f>
        <v>0</v>
      </c>
      <c r="AB161" s="90">
        <f>IF(ISNA(VLOOKUP($B161,'[2]1516 Exp_Rev Access'!$F$7:$FS$310,19,FALSE)),"",VLOOKUP($B161,'[2]1516 Exp_Rev Access'!$F$7:$FS$310,19,FALSE))</f>
        <v>10740.88</v>
      </c>
      <c r="AC161" s="90">
        <f>IF(ISNA(VLOOKUP($B161,'[2]1516 Exp_Rev Access'!$F$7:$FS$310,20,FALSE)),"",VLOOKUP($B161,'[2]1516 Exp_Rev Access'!$F$7:$FS$310,20,FALSE))</f>
        <v>419628.33</v>
      </c>
      <c r="AD161" s="90">
        <f>IF(ISNA(VLOOKUP($B161,'[2]1516 Exp_Rev Access'!$F$7:$FS$310,21,FALSE)),"",VLOOKUP($B161,'[2]1516 Exp_Rev Access'!$F$7:$FS$310,21,FALSE))</f>
        <v>953788.61</v>
      </c>
      <c r="AE161" s="90">
        <f>IF(ISNA(VLOOKUP($B161,'[2]1516 Exp_Rev Access'!$F$7:$FS$310,22,FALSE)),"",VLOOKUP($B161,'[2]1516 Exp_Rev Access'!$F$7:$FS$310,22,FALSE))</f>
        <v>164858.37</v>
      </c>
      <c r="AF161" s="90">
        <f>IF(ISNA(VLOOKUP($B161,'[2]1516 Exp_Rev Access'!$F$7:$FS$310,23,FALSE)),"",VLOOKUP($B161,'[2]1516 Exp_Rev Access'!$F$7:$FS$310,23,FALSE))</f>
        <v>0</v>
      </c>
      <c r="AG161" s="90">
        <f>IF(ISNA(VLOOKUP($B161,'[2]1516 Exp_Rev Access'!$F$7:$FS$310,24,FALSE)),"",VLOOKUP($B161,'[2]1516 Exp_Rev Access'!$F$7:$FS$310,24,FALSE))</f>
        <v>362008.95</v>
      </c>
      <c r="AH161" s="90">
        <f>IF(ISNA(VLOOKUP($B161,'[2]1516 Exp_Rev Access'!$F$7:$FS$310,25,FALSE)),"",VLOOKUP($B161,'[2]1516 Exp_Rev Access'!$F$7:$FS$310,25,FALSE))</f>
        <v>12999.23</v>
      </c>
      <c r="AI161" s="90">
        <f>IF(ISNA(VLOOKUP($B161,'[2]1516 Exp_Rev Access'!$F$7:$FS$310,26,FALSE)),"",VLOOKUP($B161,'[2]1516 Exp_Rev Access'!$F$7:$FS$310,26,FALSE))</f>
        <v>432067.2</v>
      </c>
      <c r="AJ161" s="90">
        <f>IF(ISNA(VLOOKUP($B161,'[2]1516 Exp_Rev Access'!$F$7:$FS$310,27,FALSE)),"",VLOOKUP($B161,'[2]1516 Exp_Rev Access'!$F$7:$FS$310,27,FALSE))</f>
        <v>6487.12</v>
      </c>
      <c r="AK161" s="90">
        <f>IF(ISNA(VLOOKUP($B161,'[2]1516 Exp_Rev Access'!$F$7:$FS$310,28,FALSE)),"",VLOOKUP($B161,'[2]1516 Exp_Rev Access'!$F$7:$FS$310,28,FALSE))</f>
        <v>122471.61</v>
      </c>
      <c r="AL161" s="90">
        <f>IF(ISNA(VLOOKUP($B161,'[2]1516 Exp_Rev Access'!$F$7:$FS$310,29,FALSE)),"",VLOOKUP($B161,'[2]1516 Exp_Rev Access'!$F$7:$FS$310,29,FALSE))</f>
        <v>74858.399999999994</v>
      </c>
      <c r="AM161" s="53">
        <f t="shared" si="385"/>
        <v>7329744.200000002</v>
      </c>
      <c r="AN161" s="92">
        <f t="shared" si="386"/>
        <v>6.7258276183887189E-2</v>
      </c>
      <c r="AO161" s="68">
        <f t="shared" si="387"/>
        <v>784.49033106005174</v>
      </c>
      <c r="AP161" s="90">
        <f>IF(ISNA(VLOOKUP($B161,'[2]1516 Exp_Rev Access'!$F$7:$FS$310,30,FALSE)),"",VLOOKUP($B161,'[2]1516 Exp_Rev Access'!$F$7:$FS$310,30,FALSE))</f>
        <v>55921369.539999999</v>
      </c>
      <c r="AQ161" s="90">
        <f>IF(ISNA(VLOOKUP($B161,'[2]1516 Exp_Rev Access'!$F$7:$FS$310,31,FALSE)),"",VLOOKUP($B161,'[2]1516 Exp_Rev Access'!$F$7:$FS$310,31,FALSE))</f>
        <v>1682281.67</v>
      </c>
      <c r="AR161" s="90">
        <f>IF(ISNA(VLOOKUP($B161,'[2]1516 Exp_Rev Access'!$F$7:$FS$310,32,FALSE)),"",VLOOKUP($B161,'[2]1516 Exp_Rev Access'!$F$7:$FS$310,32,FALSE))</f>
        <v>0</v>
      </c>
      <c r="AS161" s="90">
        <f>IF(ISNA(VLOOKUP($B161,'[2]1516 Exp_Rev Access'!$F$7:$FS$310,33,FALSE)),"",VLOOKUP($B161,'[2]1516 Exp_Rev Access'!$F$7:$FS$310,33,FALSE))</f>
        <v>0</v>
      </c>
      <c r="AT161" s="90">
        <f>IF(ISNA(VLOOKUP($B161,'[2]1516 Exp_Rev Access'!$F$7:$FS$310,34,FALSE)),"",VLOOKUP($B161,'[2]1516 Exp_Rev Access'!$F$7:$FS$310,34,FALSE))</f>
        <v>0</v>
      </c>
      <c r="AU161" s="53">
        <f t="shared" si="388"/>
        <v>57603651.210000001</v>
      </c>
      <c r="AV161" s="93">
        <f t="shared" si="389"/>
        <v>0.52857537406045996</v>
      </c>
      <c r="AW161" s="53">
        <f t="shared" si="390"/>
        <v>6165.2229839072197</v>
      </c>
      <c r="AX161" s="90">
        <f>IF(ISNA(VLOOKUP($B161,'[2]1516 Exp_Rev Access'!$F$7:$FS$310,35,FALSE)),"",VLOOKUP($B161,'[2]1516 Exp_Rev Access'!$F$7:$FS$310,35,FALSE))</f>
        <v>0</v>
      </c>
      <c r="AY161" s="90">
        <f>IF(ISNA(VLOOKUP($B161,'[2]1516 Exp_Rev Access'!$F$7:$FS$310,36,FALSE)),"",VLOOKUP($B161,'[2]1516 Exp_Rev Access'!$F$7:$FS$310,36,FALSE))</f>
        <v>6613051</v>
      </c>
      <c r="AZ161" s="90">
        <f>IF(ISNA(VLOOKUP($B161,'[2]1516 Exp_Rev Access'!$F$7:$FS$310,37,FALSE)),"",VLOOKUP($B161,'[2]1516 Exp_Rev Access'!$F$7:$FS$310,37,FALSE))</f>
        <v>541297.18999999994</v>
      </c>
      <c r="BA161" s="90">
        <f>IF(ISNA(VLOOKUP($B161,'[2]1516 Exp_Rev Access'!$F$7:$FS$310,38,FALSE)),"",VLOOKUP($B161,'[2]1516 Exp_Rev Access'!$F$7:$FS$310,38,FALSE))</f>
        <v>164605.53</v>
      </c>
      <c r="BB161" s="90">
        <f>IF(ISNA(VLOOKUP($B161,'[2]1516 Exp_Rev Access'!$F$7:$FS$310,39,FALSE)),"",VLOOKUP($B161,'[2]1516 Exp_Rev Access'!$F$7:$FS$310,39,FALSE))</f>
        <v>0</v>
      </c>
      <c r="BC161" s="90">
        <f>IF(ISNA(VLOOKUP($B161,'[2]1516 Exp_Rev Access'!$F$7:$FS$310,40,FALSE)),"",VLOOKUP($B161,'[2]1516 Exp_Rev Access'!$F$7:$FS$310,40,FALSE))</f>
        <v>1195501.8</v>
      </c>
      <c r="BD161" s="90">
        <f>IF(ISNA(VLOOKUP($B161,'[2]1516 Exp_Rev Access'!$F$7:$FS$310,41,FALSE)),"",VLOOKUP($B161,'[2]1516 Exp_Rev Access'!$F$7:$FS$310,41,FALSE))</f>
        <v>0</v>
      </c>
      <c r="BE161" s="90">
        <f>IF(ISNA(VLOOKUP($B161,'[2]1516 Exp_Rev Access'!$F$7:$FS$310,42,FALSE)),"",VLOOKUP($B161,'[2]1516 Exp_Rev Access'!$F$7:$FS$310,42,FALSE))</f>
        <v>523556.34</v>
      </c>
      <c r="BF161" s="90">
        <f>IF(ISNA(VLOOKUP($B161,'[2]1516 Exp_Rev Access'!$F$7:$FS$310,43,FALSE)),"",VLOOKUP($B161,'[2]1516 Exp_Rev Access'!$F$7:$FS$310,43,FALSE))</f>
        <v>0</v>
      </c>
      <c r="BG161" s="90">
        <f>IF(ISNA(VLOOKUP($B161,'[2]1516 Exp_Rev Access'!$F$7:$FS$310,44,FALSE)),"",VLOOKUP($B161,'[2]1516 Exp_Rev Access'!$F$7:$FS$310,44,FALSE))</f>
        <v>747916.14</v>
      </c>
      <c r="BH161" s="90">
        <f>IF(ISNA(VLOOKUP($B161,'[2]1516 Exp_Rev Access'!$F$7:$FS$310,45,FALSE)),"",VLOOKUP($B161,'[2]1516 Exp_Rev Access'!$F$7:$FS$310,45,FALSE))</f>
        <v>93001.01</v>
      </c>
      <c r="BI161" s="90">
        <f>IF(ISNA(VLOOKUP($B161,'[2]1516 Exp_Rev Access'!$F$7:$FS$310,46,FALSE)),"",VLOOKUP($B161,'[2]1516 Exp_Rev Access'!$F$7:$FS$310,46,FALSE))</f>
        <v>0</v>
      </c>
      <c r="BJ161" s="90">
        <f>IF(ISNA(VLOOKUP($B161,'[2]1516 Exp_Rev Access'!$F$7:$FS$310,47,FALSE)),"",VLOOKUP($B161,'[2]1516 Exp_Rev Access'!$F$7:$FS$310,47,FALSE))</f>
        <v>40626.35</v>
      </c>
      <c r="BK161" s="90">
        <f>IF(ISNA(VLOOKUP($B161,'[2]1516 Exp_Rev Access'!$F$7:$FS$310,48,FALSE)),"",VLOOKUP($B161,'[2]1516 Exp_Rev Access'!$F$7:$FS$310,48,FALSE))</f>
        <v>2858581.9</v>
      </c>
      <c r="BL161" s="90">
        <f>IF(ISNA(VLOOKUP($B161,'[2]1516 Exp_Rev Access'!$F$7:$FS$310,49,FALSE)),"",VLOOKUP($B161,'[2]1516 Exp_Rev Access'!$F$7:$FS$310,49,FALSE))</f>
        <v>28784.959999999999</v>
      </c>
      <c r="BM161" s="90">
        <f>IF(ISNA(VLOOKUP($B161,'[2]1516 Exp_Rev Access'!$F$7:$FS$310,50,FALSE)),"",VLOOKUP($B161,'[2]1516 Exp_Rev Access'!$F$7:$FS$310,50,FALSE))</f>
        <v>8923.39</v>
      </c>
      <c r="BN161" s="90">
        <f>IF(ISNA(VLOOKUP($B161,'[2]1516 Exp_Rev Access'!$F$7:$FS$310,51,FALSE)),"",VLOOKUP($B161,'[2]1516 Exp_Rev Access'!$F$7:$FS$310,51,FALSE))</f>
        <v>0</v>
      </c>
      <c r="BO161" s="90">
        <f>IF(ISNA(VLOOKUP($B161,'[2]1516 Exp_Rev Access'!$F$7:$FS$310,52,FALSE)),"",VLOOKUP($B161,'[2]1516 Exp_Rev Access'!$F$7:$FS$310,52,FALSE))</f>
        <v>353976.91</v>
      </c>
      <c r="BP161" s="90">
        <f>IF(ISNA(VLOOKUP($B161,'[2]1516 Exp_Rev Access'!$F$7:$FS$310,53,FALSE)),"",VLOOKUP($B161,'[2]1516 Exp_Rev Access'!$F$7:$FS$310,53,FALSE))</f>
        <v>0</v>
      </c>
      <c r="BQ161" s="90">
        <f>IF(ISNA(VLOOKUP($B161,'[2]1516 Exp_Rev Access'!$F$7:$FS$310,54,FALSE)),"",VLOOKUP($B161,'[2]1516 Exp_Rev Access'!$F$7:$FS$310,54,FALSE))</f>
        <v>0</v>
      </c>
      <c r="BR161" s="90">
        <f>IF(ISNA(VLOOKUP($B161,'[2]1516 Exp_Rev Access'!$F$7:$FS$310,55,FALSE)),"",VLOOKUP($B161,'[2]1516 Exp_Rev Access'!$F$7:$FS$310,55,FALSE))</f>
        <v>0</v>
      </c>
      <c r="BS161" s="90">
        <f>IF(ISNA(VLOOKUP($B161,'[2]1516 Exp_Rev Access'!$F$7:$FS$310,56,FALSE)),"",VLOOKUP($B161,'[2]1516 Exp_Rev Access'!$F$7:$FS$310,56,FALSE))</f>
        <v>0</v>
      </c>
      <c r="BT161" s="90">
        <f>IF(ISNA(VLOOKUP($B161,'[2]1516 Exp_Rev Access'!$F$7:$FS$310,57,FALSE)),"",VLOOKUP($B161,'[2]1516 Exp_Rev Access'!$F$7:$FS$310,57,FALSE))</f>
        <v>0</v>
      </c>
      <c r="BU161" s="90">
        <f>IF(ISNA(VLOOKUP($B161,'[2]1516 Exp_Rev Access'!$F$7:$FS$310,58,FALSE)),"",VLOOKUP($B161,'[2]1516 Exp_Rev Access'!$F$7:$FS$310,58,FALSE))</f>
        <v>0</v>
      </c>
      <c r="BV161" s="53">
        <f t="shared" si="391"/>
        <v>13169822.520000001</v>
      </c>
      <c r="BW161" s="92">
        <f t="shared" si="392"/>
        <v>0.12084726781364853</v>
      </c>
      <c r="BX161" s="68">
        <f t="shared" si="393"/>
        <v>1409.5442005625412</v>
      </c>
      <c r="BY161" s="90">
        <f>IF(ISNA(VLOOKUP($B161,'[2]1516 Exp_Rev Access'!$F$7:$FS$310,59,FALSE)),"",VLOOKUP($B161,'[2]1516 Exp_Rev Access'!$F$7:$FS$310,59,FALSE))</f>
        <v>0</v>
      </c>
      <c r="BZ161" s="90">
        <f>IF(ISNA(VLOOKUP($B161,'[2]1516 Exp_Rev Access'!$F$7:$FS$310,60,FALSE)),"",VLOOKUP($B161,'[2]1516 Exp_Rev Access'!$F$7:$FS$310,60,FALSE))</f>
        <v>0</v>
      </c>
      <c r="CA161" s="90">
        <f>IF(ISNA(VLOOKUP($B161,'[2]1516 Exp_Rev Access'!$F$7:$FS$310,61,FALSE)),"",VLOOKUP($B161,'[2]1516 Exp_Rev Access'!$F$7:$FS$310,61,FALSE))</f>
        <v>0</v>
      </c>
      <c r="CB161" s="90">
        <f>IF(ISNA(VLOOKUP($B161,'[2]1516 Exp_Rev Access'!$F$7:$FS$310,62,FALSE)),"",VLOOKUP($B161,'[2]1516 Exp_Rev Access'!$F$7:$FS$310,62,FALSE))</f>
        <v>0</v>
      </c>
      <c r="CC161" s="90">
        <f>IF(ISNA(VLOOKUP($B161,'[2]1516 Exp_Rev Access'!$F$7:$FS$310,63,FALSE)),"",VLOOKUP($B161,'[2]1516 Exp_Rev Access'!$F$7:$FS$310,63,FALSE))</f>
        <v>3849.33</v>
      </c>
      <c r="CD161" s="90">
        <f>IF(ISNA(VLOOKUP($B161,'[2]1516 Exp_Rev Access'!$F$7:$FS$310,64,FALSE)),"",VLOOKUP($B161,'[2]1516 Exp_Rev Access'!$F$7:$FS$310,64,FALSE))</f>
        <v>0</v>
      </c>
      <c r="CE161" s="53">
        <f t="shared" si="394"/>
        <v>3849.33</v>
      </c>
      <c r="CF161" s="92">
        <f t="shared" si="395"/>
        <v>3.5321737457484859E-5</v>
      </c>
      <c r="CG161" s="94">
        <f t="shared" si="396"/>
        <v>0.41198738778078886</v>
      </c>
      <c r="CH161" s="90">
        <f>IF(ISNA(VLOOKUP($B161,'[2]1516 Exp_Rev Access'!$F$7:$FS$310,65,FALSE)),"",VLOOKUP($B161,'[2]1516 Exp_Rev Access'!$F$7:$FS$310,65,FALSE))</f>
        <v>0</v>
      </c>
      <c r="CI161" s="90">
        <f>IF(ISNA(VLOOKUP($B161,'[2]1516 Exp_Rev Access'!$F$7:$FS$310,66,FALSE)),"",VLOOKUP($B161,'[2]1516 Exp_Rev Access'!$F$7:$FS$310,66,FALSE))</f>
        <v>0</v>
      </c>
      <c r="CJ161" s="90">
        <f>IF(ISNA(VLOOKUP($B161,'[2]1516 Exp_Rev Access'!$F$7:$FS$310,67,FALSE)),"",VLOOKUP($B161,'[2]1516 Exp_Rev Access'!$F$7:$FS$310,67,FALSE))</f>
        <v>0</v>
      </c>
      <c r="CK161" s="90">
        <f>IF(ISNA(VLOOKUP($B161,'[2]1516 Exp_Rev Access'!$F$7:$FS$310,68,FALSE)),"",VLOOKUP($B161,'[2]1516 Exp_Rev Access'!$F$7:$FS$310,68,FALSE))</f>
        <v>0</v>
      </c>
      <c r="CL161" s="90">
        <f>IF(ISNA(VLOOKUP($B161,'[2]1516 Exp_Rev Access'!$F$7:$FS$310,69,FALSE)),"",VLOOKUP($B161,'[2]1516 Exp_Rev Access'!$F$7:$FS$310,69,FALSE))</f>
        <v>0</v>
      </c>
      <c r="CM161" s="90">
        <f>IF(ISNA(VLOOKUP($B161,'[2]1516 Exp_Rev Access'!$F$7:$FS$310,70,FALSE)),"",VLOOKUP($B161,'[2]1516 Exp_Rev Access'!$F$7:$FS$310,70,FALSE))</f>
        <v>0</v>
      </c>
      <c r="CN161" s="90">
        <f>IF(ISNA(VLOOKUP($B161,'[2]1516 Exp_Rev Access'!$F$7:$FS$310,71,FALSE)),"",VLOOKUP($B161,'[2]1516 Exp_Rev Access'!$F$7:$FS$310,71,FALSE))</f>
        <v>0</v>
      </c>
      <c r="CO161" s="90">
        <f>IF(ISNA(VLOOKUP($B161,'[2]1516 Exp_Rev Access'!$F$7:$FS$310,72,FALSE)),"",VLOOKUP($B161,'[2]1516 Exp_Rev Access'!$F$7:$FS$310,72,FALSE))</f>
        <v>0</v>
      </c>
      <c r="CP161" s="90">
        <f>IF(ISNA(VLOOKUP($B161,'[2]1516 Exp_Rev Access'!$F$7:$FS$310,73,FALSE)),"",VLOOKUP($B161,'[2]1516 Exp_Rev Access'!$F$7:$FS$310,73,FALSE))</f>
        <v>0</v>
      </c>
      <c r="CQ161" s="90">
        <f>IF(ISNA(VLOOKUP($B161,'[2]1516 Exp_Rev Access'!$F$7:$FS$310,74,FALSE)),"",VLOOKUP($B161,'[2]1516 Exp_Rev Access'!$F$7:$FS$310,74,FALSE))</f>
        <v>2380648.2999999998</v>
      </c>
      <c r="CR161" s="90">
        <f>IF(ISNA(VLOOKUP($B161,'[2]1516 Exp_Rev Access'!$F$7:$FS$310,75,FALSE)),"",VLOOKUP($B161,'[2]1516 Exp_Rev Access'!$F$7:$FS$310,75,FALSE))</f>
        <v>0</v>
      </c>
      <c r="CS161" s="90">
        <f>IF(ISNA(VLOOKUP($B161,'[2]1516 Exp_Rev Access'!$F$7:$FS$310,76,FALSE)),"",VLOOKUP($B161,'[2]1516 Exp_Rev Access'!$F$7:$FS$310,76,FALSE))</f>
        <v>44215.839999999997</v>
      </c>
      <c r="CT161" s="90">
        <f>IF(ISNA(VLOOKUP($B161,'[2]1516 Exp_Rev Access'!$F$7:$FS$310,77,FALSE)),"",VLOOKUP($B161,'[2]1516 Exp_Rev Access'!$F$7:$FS$310,77,FALSE))</f>
        <v>0</v>
      </c>
      <c r="CU161" s="90">
        <f>IF(ISNA(VLOOKUP($B161,'[2]1516 Exp_Rev Access'!$F$7:$FS$310,78,FALSE)),"",VLOOKUP($B161,'[2]1516 Exp_Rev Access'!$F$7:$FS$310,78,FALSE))</f>
        <v>875050.68</v>
      </c>
      <c r="CV161" s="90">
        <f>IF(ISNA(VLOOKUP($B161,'[2]1516 Exp_Rev Access'!$F$7:$FS$310,79,FALSE)),"",VLOOKUP($B161,'[2]1516 Exp_Rev Access'!$F$7:$FS$310,79,FALSE))</f>
        <v>243656.36</v>
      </c>
      <c r="CW161" s="90">
        <f>IF(ISNA(VLOOKUP($B161,'[2]1516 Exp_Rev Access'!$F$7:$FS$310,80,FALSE)),"",VLOOKUP($B161,'[2]1516 Exp_Rev Access'!$F$7:$FS$310,80,FALSE))</f>
        <v>0</v>
      </c>
      <c r="CX161" s="90">
        <f>IF(ISNA(VLOOKUP($B161,'[2]1516 Exp_Rev Access'!$F$7:$FS$310,81,FALSE)),"",VLOOKUP($B161,'[2]1516 Exp_Rev Access'!$F$7:$FS$310,81,FALSE))</f>
        <v>0</v>
      </c>
      <c r="CY161" s="90">
        <f>IF(ISNA(VLOOKUP($B161,'[2]1516 Exp_Rev Access'!$F$7:$FS$310,82,FALSE)),"",VLOOKUP($B161,'[2]1516 Exp_Rev Access'!$F$7:$FS$310,82,FALSE))</f>
        <v>0</v>
      </c>
      <c r="CZ161" s="90">
        <f>IF(ISNA(VLOOKUP($B161,'[2]1516 Exp_Rev Access'!$F$7:$FS$310,83,FALSE)),"",VLOOKUP($B161,'[2]1516 Exp_Rev Access'!$F$7:$FS$310,83,FALSE))</f>
        <v>0</v>
      </c>
      <c r="DA161" s="90">
        <f>IF(ISNA(VLOOKUP($B161,'[2]1516 Exp_Rev Access'!$F$7:$FS$310,84,FALSE)),"",VLOOKUP($B161,'[2]1516 Exp_Rev Access'!$F$7:$FS$310,84,FALSE))</f>
        <v>0</v>
      </c>
      <c r="DB161" s="90">
        <f>IF(ISNA(VLOOKUP($B161,'[2]1516 Exp_Rev Access'!$F$7:$FS$310,85,FALSE)),"",VLOOKUP($B161,'[2]1516 Exp_Rev Access'!$F$7:$FS$310,85,FALSE))</f>
        <v>109381.22</v>
      </c>
      <c r="DC161" s="90">
        <f>IF(ISNA(VLOOKUP($B161,'[2]1516 Exp_Rev Access'!$F$7:$FS$310,86,FALSE)),"",VLOOKUP($B161,'[2]1516 Exp_Rev Access'!$F$7:$FS$310,86,FALSE))</f>
        <v>0</v>
      </c>
      <c r="DD161" s="90">
        <f>IF(ISNA(VLOOKUP($B161,'[2]1516 Exp_Rev Access'!$F$7:$FS$310,87,FALSE)),"",VLOOKUP($B161,'[2]1516 Exp_Rev Access'!$F$7:$FS$310,87,FALSE))</f>
        <v>0</v>
      </c>
      <c r="DE161" s="90">
        <f>IF(ISNA(VLOOKUP($B161,'[2]1516 Exp_Rev Access'!$F$7:$FS$310,88,FALSE)),"",VLOOKUP($B161,'[2]1516 Exp_Rev Access'!$F$7:$FS$310,88,FALSE))</f>
        <v>0</v>
      </c>
      <c r="DF161" s="90">
        <f>IF(ISNA(VLOOKUP($B161,'[2]1516 Exp_Rev Access'!$F$7:$FS$310,89,FALSE)),"",VLOOKUP($B161,'[2]1516 Exp_Rev Access'!$F$7:$FS$310,89,FALSE))</f>
        <v>0</v>
      </c>
      <c r="DG161" s="90">
        <f>IF(ISNA(VLOOKUP($B161,'[2]1516 Exp_Rev Access'!$F$7:$FS$310,90,FALSE)),"",VLOOKUP($B161,'[2]1516 Exp_Rev Access'!$F$7:$FS$310,90,FALSE))</f>
        <v>0</v>
      </c>
      <c r="DH161" s="90">
        <f>IF(ISNA(VLOOKUP($B161,'[2]1516 Exp_Rev Access'!$F$7:$FS$310,91,FALSE)),"",VLOOKUP($B161,'[2]1516 Exp_Rev Access'!$F$7:$FS$310,91,FALSE))</f>
        <v>0</v>
      </c>
      <c r="DI161" s="90">
        <f>IF(ISNA(VLOOKUP($B161,'[2]1516 Exp_Rev Access'!$F$7:$FS$310,92,FALSE)),"",VLOOKUP($B161,'[2]1516 Exp_Rev Access'!$F$7:$FS$310,92,FALSE))</f>
        <v>1183923.26</v>
      </c>
      <c r="DJ161" s="90">
        <f>IF(ISNA(VLOOKUP($B161,'[2]1516 Exp_Rev Access'!$F$7:$FS$310,93,FALSE)),"",VLOOKUP($B161,'[2]1516 Exp_Rev Access'!$F$7:$FS$310,93,FALSE))</f>
        <v>0</v>
      </c>
      <c r="DK161" s="90">
        <f>IF(ISNA(VLOOKUP($B161,'[2]1516 Exp_Rev Access'!$F$7:$FS$310,94,FALSE)),"",VLOOKUP($B161,'[2]1516 Exp_Rev Access'!$F$7:$FS$310,94,FALSE))</f>
        <v>0</v>
      </c>
      <c r="DL161" s="90">
        <f>IF(ISNA(VLOOKUP($B161,'[2]1516 Exp_Rev Access'!$F$7:$FS$310,95,FALSE)),"",VLOOKUP($B161,'[2]1516 Exp_Rev Access'!$F$7:$FS$310,95,FALSE))</f>
        <v>0</v>
      </c>
      <c r="DM161" s="90">
        <f>IF(ISNA(VLOOKUP($B161,'[2]1516 Exp_Rev Access'!$F$7:$FS$310,96,FALSE)),"",VLOOKUP($B161,'[2]1516 Exp_Rev Access'!$F$7:$FS$310,96,FALSE))</f>
        <v>0</v>
      </c>
      <c r="DN161" s="90">
        <f>IF(ISNA(VLOOKUP($B161,'[2]1516 Exp_Rev Access'!$F$7:$FS$310,97,FALSE)),"",VLOOKUP($B161,'[2]1516 Exp_Rev Access'!$F$7:$FS$310,97,FALSE))</f>
        <v>0</v>
      </c>
      <c r="DO161" s="90">
        <f>IF(ISNA(VLOOKUP($B161,'[2]1516 Exp_Rev Access'!$F$7:$FS$310,98,FALSE)),"",VLOOKUP($B161,'[2]1516 Exp_Rev Access'!$F$7:$FS$310,98,FALSE))</f>
        <v>0</v>
      </c>
      <c r="DP161" s="90">
        <f>IF(ISNA(VLOOKUP($B161,'[2]1516 Exp_Rev Access'!$F$7:$FS$310,99,FALSE)),"",VLOOKUP($B161,'[2]1516 Exp_Rev Access'!$F$7:$FS$310,99,FALSE))</f>
        <v>0</v>
      </c>
      <c r="DQ161" s="90">
        <f>IF(ISNA(VLOOKUP($B161,'[2]1516 Exp_Rev Access'!$F$7:$FS$310,100,FALSE)),"",VLOOKUP($B161,'[2]1516 Exp_Rev Access'!$F$7:$FS$310,100,FALSE))</f>
        <v>0</v>
      </c>
      <c r="DR161" s="90">
        <f>IF(ISNA(VLOOKUP($B161,'[2]1516 Exp_Rev Access'!$F$7:$FS$310,101,FALSE)),"",VLOOKUP($B161,'[2]1516 Exp_Rev Access'!$F$7:$FS$310,101,FALSE))</f>
        <v>0</v>
      </c>
      <c r="DS161" s="90">
        <f>IF(ISNA(VLOOKUP($B161,'[2]1516 Exp_Rev Access'!$F$7:$FS$310,102,FALSE)),"",VLOOKUP($B161,'[2]1516 Exp_Rev Access'!$F$7:$FS$310,102,FALSE))</f>
        <v>0</v>
      </c>
      <c r="DT161" s="90">
        <f>IF(ISNA(VLOOKUP($B161,'[2]1516 Exp_Rev Access'!$F$7:$FS$310,103,FALSE)),"",VLOOKUP($B161,'[2]1516 Exp_Rev Access'!$F$7:$FS$310,103,FALSE))</f>
        <v>0</v>
      </c>
      <c r="DU161" s="90">
        <f>IF(ISNA(VLOOKUP($B161,'[2]1516 Exp_Rev Access'!$F$7:$FS$310,104,FALSE)),"",VLOOKUP($B161,'[2]1516 Exp_Rev Access'!$F$7:$FS$310,104,FALSE))</f>
        <v>0</v>
      </c>
      <c r="DV161" s="90">
        <f>IF(ISNA(VLOOKUP($B161,'[2]1516 Exp_Rev Access'!$F$7:$FS$310,105,FALSE)),"",VLOOKUP($B161,'[2]1516 Exp_Rev Access'!$F$7:$FS$310,105,FALSE))</f>
        <v>0</v>
      </c>
      <c r="DW161" s="90">
        <f>IF(ISNA(VLOOKUP($B161,'[2]1516 Exp_Rev Access'!$F$7:$FS$310,106,FALSE)),"",VLOOKUP($B161,'[2]1516 Exp_Rev Access'!$F$7:$FS$310,106,FALSE))</f>
        <v>0</v>
      </c>
      <c r="DX161" s="90">
        <f>IF(ISNA(VLOOKUP($B161,'[2]1516 Exp_Rev Access'!$F$7:$FS$310,107,FALSE)),"",VLOOKUP($B161,'[2]1516 Exp_Rev Access'!$F$7:$FS$310,107,FALSE))</f>
        <v>0</v>
      </c>
      <c r="DY161" s="90">
        <f>IF(ISNA(VLOOKUP($B161,'[2]1516 Exp_Rev Access'!$F$7:$FS$310,108,FALSE)),"",VLOOKUP($B161,'[2]1516 Exp_Rev Access'!$F$7:$FS$310,108,FALSE))</f>
        <v>0</v>
      </c>
      <c r="DZ161" s="90">
        <f>IF(ISNA(VLOOKUP($B161,'[2]1516 Exp_Rev Access'!$F$7:$FS$310,109,FALSE)),"",VLOOKUP($B161,'[2]1516 Exp_Rev Access'!$F$7:$FS$310,109,FALSE))</f>
        <v>0</v>
      </c>
      <c r="EA161" s="90">
        <f>IF(ISNA(VLOOKUP($B161,'[2]1516 Exp_Rev Access'!$F$7:$FS$310,110,FALSE)),"",VLOOKUP($B161,'[2]1516 Exp_Rev Access'!$F$7:$FS$310,110,FALSE))</f>
        <v>0</v>
      </c>
      <c r="EB161" s="90">
        <f>IF(ISNA(VLOOKUP($B161,'[2]1516 Exp_Rev Access'!$F$7:$FS$310,111,FALSE)),"",VLOOKUP($B161,'[2]1516 Exp_Rev Access'!$F$7:$FS$310,111,FALSE))</f>
        <v>0</v>
      </c>
      <c r="EC161" s="90">
        <f>IF(ISNA(VLOOKUP($B161,'[2]1516 Exp_Rev Access'!$F$7:$FS$310,112,FALSE)),"",VLOOKUP($B161,'[2]1516 Exp_Rev Access'!$F$7:$FS$310,112,FALSE))</f>
        <v>0</v>
      </c>
      <c r="ED161" s="90">
        <f>IF(ISNA(VLOOKUP($B161,'[2]1516 Exp_Rev Access'!$F$7:$FS$310,113,FALSE)),"",VLOOKUP($B161,'[2]1516 Exp_Rev Access'!$F$7:$FS$310,113,FALSE))</f>
        <v>0</v>
      </c>
      <c r="EE161" s="90">
        <f>IF(ISNA(VLOOKUP($B161,'[2]1516 Exp_Rev Access'!$F$7:$FS$310,114,FALSE)),"",VLOOKUP($B161,'[2]1516 Exp_Rev Access'!$F$7:$FS$310,114,FALSE))</f>
        <v>0</v>
      </c>
      <c r="EF161" s="90">
        <f>IF(ISNA(VLOOKUP($B161,'[2]1516 Exp_Rev Access'!$F$7:$FS$310,115,FALSE)),"",VLOOKUP($B161,'[2]1516 Exp_Rev Access'!$F$7:$FS$310,115,FALSE))</f>
        <v>0</v>
      </c>
      <c r="EG161" s="90">
        <f>IF(ISNA(VLOOKUP($B161,'[2]1516 Exp_Rev Access'!$F$7:$FS$310,116,FALSE)),"",VLOOKUP($B161,'[2]1516 Exp_Rev Access'!$F$7:$FS$310,116,FALSE))</f>
        <v>0</v>
      </c>
      <c r="EH161" s="90">
        <f>IF(ISNA(VLOOKUP($B161,'[2]1516 Exp_Rev Access'!$F$7:$FS$310,117,FALSE)),"",VLOOKUP($B161,'[2]1516 Exp_Rev Access'!$F$7:$FS$310,117,FALSE))</f>
        <v>0</v>
      </c>
      <c r="EI161" s="90">
        <f>IF(ISNA(VLOOKUP($B161,'[2]1516 Exp_Rev Access'!$F$7:$FS$310,118,FALSE)),"",VLOOKUP($B161,'[2]1516 Exp_Rev Access'!$F$7:$FS$310,118,FALSE))</f>
        <v>0</v>
      </c>
      <c r="EJ161" s="90">
        <f>IF(ISNA(VLOOKUP($B161,'[2]1516 Exp_Rev Access'!$F$7:$FS$310,119,FALSE)),"",VLOOKUP($B161,'[2]1516 Exp_Rev Access'!$F$7:$FS$310,119,FALSE))</f>
        <v>0</v>
      </c>
      <c r="EK161" s="90">
        <f>IF(ISNA(VLOOKUP($B161,'[2]1516 Exp_Rev Access'!$F$7:$FS$310,120,FALSE)),"",VLOOKUP($B161,'[2]1516 Exp_Rev Access'!$F$7:$FS$310,120,FALSE))</f>
        <v>0</v>
      </c>
      <c r="EL161" s="90">
        <f>IF(ISNA(VLOOKUP($B161,'[2]1516 Exp_Rev Access'!$F$7:$FS$310,121,FALSE)),"",VLOOKUP($B161,'[2]1516 Exp_Rev Access'!$F$7:$FS$310,121,FALSE))</f>
        <v>0</v>
      </c>
      <c r="EM161" s="90">
        <f>IF(ISNA(VLOOKUP($B161,'[2]1516 Exp_Rev Access'!$F$7:$FS$310,122,FALSE)),"",VLOOKUP($B161,'[2]1516 Exp_Rev Access'!$F$7:$FS$310,122,FALSE))</f>
        <v>0</v>
      </c>
      <c r="EN161" s="90">
        <f>IF(ISNA(VLOOKUP($B161,'[2]1516 Exp_Rev Access'!$F$7:$FS$310,123,FALSE)),"",VLOOKUP($B161,'[2]1516 Exp_Rev Access'!$F$7:$FS$310,123,FALSE))</f>
        <v>0</v>
      </c>
      <c r="EO161" s="90">
        <f>IF(ISNA(VLOOKUP($B161,'[2]1516 Exp_Rev Access'!$F$7:$FS$310,124,FALSE)),"",VLOOKUP($B161,'[2]1516 Exp_Rev Access'!$F$7:$FS$310,124,FALSE))</f>
        <v>0</v>
      </c>
      <c r="EP161" s="90">
        <f>IF(ISNA(VLOOKUP($B161,'[2]1516 Exp_Rev Access'!$F$7:$FS$310,125,FALSE)),"",VLOOKUP($B161,'[2]1516 Exp_Rev Access'!$F$7:$FS$310,125,FALSE))</f>
        <v>0</v>
      </c>
      <c r="EQ161" s="90">
        <f>IF(ISNA(VLOOKUP($B161,'[2]1516 Exp_Rev Access'!$F$7:$FS$310,126,FALSE)),"",VLOOKUP($B161,'[2]1516 Exp_Rev Access'!$F$7:$FS$310,126,FALSE))</f>
        <v>0</v>
      </c>
      <c r="ER161" s="90">
        <f>IF(ISNA(VLOOKUP($B161,'[2]1516 Exp_Rev Access'!$F$7:$FS$310,127,FALSE)),"",VLOOKUP($B161,'[2]1516 Exp_Rev Access'!$F$7:$FS$310,127,FALSE))</f>
        <v>0</v>
      </c>
      <c r="ES161" s="90">
        <f>IF(ISNA(VLOOKUP($B161,'[2]1516 Exp_Rev Access'!$F$7:$FS$310,128,FALSE)),"",VLOOKUP($B161,'[2]1516 Exp_Rev Access'!$F$7:$FS$310,128,FALSE))</f>
        <v>0</v>
      </c>
      <c r="ET161" s="90">
        <f>IF(ISNA(VLOOKUP($B161,'[2]1516 Exp_Rev Access'!$F$7:$FS$310,129,FALSE)),"",VLOOKUP($B161,'[2]1516 Exp_Rev Access'!$F$7:$FS$310,129,FALSE))</f>
        <v>0</v>
      </c>
      <c r="EU161" s="90">
        <f>IF(ISNA(VLOOKUP($B161,'[2]1516 Exp_Rev Access'!$F$7:$FS$310,130,FALSE)),"",VLOOKUP($B161,'[2]1516 Exp_Rev Access'!$F$7:$FS$310,130,FALSE))</f>
        <v>0</v>
      </c>
      <c r="EV161" s="90">
        <f>IF(ISNA(VLOOKUP($B161,'[2]1516 Exp_Rev Access'!$F$7:$FS$310,131,FALSE)),"",VLOOKUP($B161,'[2]1516 Exp_Rev Access'!$F$7:$FS$310,131,FALSE))</f>
        <v>25092.05</v>
      </c>
      <c r="EW161" s="90">
        <f>IF(ISNA(VLOOKUP($B161,'[2]1516 Exp_Rev Access'!$F$7:$FS$310,132,FALSE)),"",VLOOKUP($B161,'[2]1516 Exp_Rev Access'!$F$7:$FS$310,132,FALSE))</f>
        <v>0</v>
      </c>
      <c r="EX161" s="90">
        <f>IF(ISNA(VLOOKUP($B161,'[2]1516 Exp_Rev Access'!$F$7:$FS$310,133,FALSE)),"",VLOOKUP($B161,'[2]1516 Exp_Rev Access'!$F$7:$FS$310,133,FALSE))</f>
        <v>0</v>
      </c>
      <c r="EY161" s="90">
        <f>IF(ISNA(VLOOKUP($B161,'[2]1516 Exp_Rev Access'!$F$7:$FS$310,134,FALSE)),"",VLOOKUP($B161,'[2]1516 Exp_Rev Access'!$F$7:$FS$310,134,FALSE))</f>
        <v>0</v>
      </c>
      <c r="EZ161" s="90">
        <f>IF(ISNA(VLOOKUP($B161,'[2]1516 Exp_Rev Access'!$F$7:$FS$310,135,FALSE)),"",VLOOKUP($B161,'[2]1516 Exp_Rev Access'!$F$7:$FS$310,135,FALSE))</f>
        <v>0</v>
      </c>
      <c r="FA161" s="90">
        <f>IF(ISNA(VLOOKUP($B161,'[2]1516 Exp_Rev Access'!$F$7:$FS$310,136,FALSE)),"",VLOOKUP($B161,'[2]1516 Exp_Rev Access'!$F$7:$FS$310,136,FALSE))</f>
        <v>0</v>
      </c>
      <c r="FB161" s="90">
        <f>IF(ISNA(VLOOKUP($B161,'[2]1516 Exp_Rev Access'!$F$7:$FS$310,137,FALSE)),"",VLOOKUP($B161,'[2]1516 Exp_Rev Access'!$F$7:$FS$310,137,FALSE))</f>
        <v>0</v>
      </c>
      <c r="FC161" s="90">
        <f>IF(ISNA(VLOOKUP($B161,'[2]1516 Exp_Rev Access'!$F$7:$FS$310,138,FALSE)),"",VLOOKUP($B161,'[2]1516 Exp_Rev Access'!$F$7:$FS$310,138,FALSE))</f>
        <v>0</v>
      </c>
      <c r="FD161" s="90">
        <f>IF(ISNA(VLOOKUP($B161,'[2]1516 Exp_Rev Access'!$F$7:$FS$310,139,FALSE)),"",VLOOKUP($B161,'[2]1516 Exp_Rev Access'!$F$7:$FS$310,139,FALSE))</f>
        <v>0</v>
      </c>
      <c r="FE161" s="90">
        <f>IF(ISNA(VLOOKUP($B161,'[2]1516 Exp_Rev Access'!$F$7:$FS$310,140,FALSE)),"",VLOOKUP($B161,'[2]1516 Exp_Rev Access'!$F$7:$FS$310,140,FALSE))</f>
        <v>0</v>
      </c>
      <c r="FF161" s="90">
        <f>IF(ISNA(VLOOKUP($B161,'[2]1516 Exp_Rev Access'!$F$7:$FS$310,141,FALSE)),"",VLOOKUP($B161,'[2]1516 Exp_Rev Access'!$F$7:$FS$310,141,FALSE))</f>
        <v>0</v>
      </c>
      <c r="FG161" s="90">
        <f>IF(ISNA(VLOOKUP($B161,'[2]1516 Exp_Rev Access'!$F$7:$FS$310,142,FALSE)),"",VLOOKUP($B161,'[2]1516 Exp_Rev Access'!$F$7:$FS$310,142,FALSE))</f>
        <v>466184.86</v>
      </c>
      <c r="FH161" s="90">
        <f>IF(ISNA(VLOOKUP($B161,'[2]1516 Exp_Rev Access'!$F$7:$FS$310,143,FALSE)),"",VLOOKUP($B161,'[2]1516 Exp_Rev Access'!$F$7:$FS$310,143,FALSE))</f>
        <v>0</v>
      </c>
      <c r="FI161" s="90">
        <f>IF(ISNA(VLOOKUP($B161,'[2]1516 Exp_Rev Access'!$F$7:$FS$310,144,FALSE)),"",VLOOKUP($B161,'[2]1516 Exp_Rev Access'!$F$7:$FS$310,144,FALSE))</f>
        <v>0</v>
      </c>
      <c r="FJ161" s="90">
        <f>IF(ISNA(VLOOKUP($B161,'[2]1516 Exp_Rev Access'!$F$7:$FS$310,145,FALSE)),"",VLOOKUP($B161,'[2]1516 Exp_Rev Access'!$F$7:$FS$310,145,FALSE))</f>
        <v>0</v>
      </c>
      <c r="FK161" s="90">
        <f>IF(ISNA(VLOOKUP($B161,'[2]1516 Exp_Rev Access'!$F$7:$FS$310,146,FALSE)),"",VLOOKUP($B161,'[2]1516 Exp_Rev Access'!$F$7:$FS$310,146,FALSE))</f>
        <v>0</v>
      </c>
      <c r="FL161" s="90">
        <f>IF(ISNA(VLOOKUP($B161,'[2]1516 Exp_Rev Access'!$F$7:$FS$310,1147,FALSE)),"",VLOOKUP($B161,'[2]1516 Exp_Rev Access'!$F$7:$FS$310,147,FALSE))</f>
        <v>0</v>
      </c>
      <c r="FM161" s="90">
        <f>IF(ISNA(VLOOKUP($B161,'[2]1516 Exp_Rev Access'!$F$7:$FS$310,148,FALSE)),"",VLOOKUP($B161,'[2]1516 Exp_Rev Access'!$F$7:$FS$310,148,FALSE))</f>
        <v>0</v>
      </c>
      <c r="FN161" s="90">
        <f>IF(ISNA(VLOOKUP($B161,'[2]1516 Exp_Rev Access'!$F$7:$FS$310,149,FALSE)),"",VLOOKUP($B161,'[2]1516 Exp_Rev Access'!$F$7:$FS$310,149,FALSE))</f>
        <v>0</v>
      </c>
      <c r="FO161" s="90">
        <f>IF(ISNA(VLOOKUP($B161,'[2]1516 Exp_Rev Access'!$F$7:$FS$310,150,FALSE)),"",VLOOKUP($B161,'[2]1516 Exp_Rev Access'!$F$7:$FS$310,150,FALSE))</f>
        <v>0</v>
      </c>
      <c r="FP161" s="90">
        <f>IF(ISNA(VLOOKUP($B161,'[2]1516 Exp_Rev Access'!$F$7:$FS$310,151,FALSE)),"",VLOOKUP($B161,'[2]1516 Exp_Rev Access'!$F$7:$FS$310,151,FALSE))</f>
        <v>0</v>
      </c>
      <c r="FQ161" s="90">
        <f>IF(ISNA(VLOOKUP($B161,'[2]1516 Exp_Rev Access'!$F$7:$FS$310,152,FALSE)),"",VLOOKUP($B161,'[2]1516 Exp_Rev Access'!$F$7:$FS$310,152,FALSE))</f>
        <v>0</v>
      </c>
      <c r="FR161" s="90">
        <f>IF(ISNA(VLOOKUP($B161,'[2]1516 Exp_Rev Access'!$F$7:$FS$310,153,FALSE)),"",VLOOKUP($B161,'[2]1516 Exp_Rev Access'!$F$7:$FS$310,153,FALSE))</f>
        <v>161402</v>
      </c>
      <c r="FS161" s="53">
        <f t="shared" si="397"/>
        <v>5489554.5700000003</v>
      </c>
      <c r="FT161" s="92">
        <f t="shared" si="398"/>
        <v>5.0372559713008816E-2</v>
      </c>
      <c r="FU161" s="95">
        <f t="shared" si="399"/>
        <v>587.53789552321882</v>
      </c>
      <c r="FV161" s="90">
        <f>IF(ISNA(VLOOKUP($B161,'[2]1516 Exp_Rev Access'!$F$7:$FS$310,154,FALSE)),"",VLOOKUP($B161,'[2]1516 Exp_Rev Access'!$F$7:$FS$310,154,FALSE))</f>
        <v>0</v>
      </c>
      <c r="FW161" s="90">
        <f>IF(ISNA(VLOOKUP($B161,'[2]1516 Exp_Rev Access'!$F$7:$FS$310,155,FALSE)),"",VLOOKUP($B161,'[2]1516 Exp_Rev Access'!$F$7:$FS$310,155,FALSE))</f>
        <v>0</v>
      </c>
      <c r="FX161" s="90">
        <f>IF(ISNA(VLOOKUP($B161,'[2]1516 Exp_Rev Access'!$F$7:$FS$310,156,FALSE)),"",VLOOKUP($B161,'[2]1516 Exp_Rev Access'!$F$7:$FS$310,156,FALSE))</f>
        <v>0</v>
      </c>
      <c r="FY161" s="90">
        <f>IF(ISNA(VLOOKUP($B161,'[2]1516 Exp_Rev Access'!$F$7:$FS$310,157,FALSE)),"",VLOOKUP($B161,'[2]1516 Exp_Rev Access'!$F$7:$FS$310,157,FALSE))</f>
        <v>0</v>
      </c>
      <c r="FZ161" s="90">
        <f>IF(ISNA(VLOOKUP($B161,'[2]1516 Exp_Rev Access'!$F$7:$FS$310,158,FALSE)),"",VLOOKUP($B161,'[2]1516 Exp_Rev Access'!$F$7:$FS$310,158,FALSE))</f>
        <v>0</v>
      </c>
      <c r="GA161" s="90">
        <f>IF(ISNA(VLOOKUP($B161,'[2]1516 Exp_Rev Access'!$F$7:$FS$310,159,FALSE)),"",VLOOKUP($B161,'[2]1516 Exp_Rev Access'!$F$7:$FS$310,159,FALSE))</f>
        <v>0</v>
      </c>
      <c r="GB161" s="90">
        <f>IF(ISNA(VLOOKUP($B161,'[2]1516 Exp_Rev Access'!$F$7:$FS$310,160,FALSE)),"",VLOOKUP($B161,'[2]1516 Exp_Rev Access'!$F$7:$FS$310,160,FALSE))</f>
        <v>0</v>
      </c>
      <c r="GC161" s="90">
        <f>IF(ISNA(VLOOKUP($B161,'[2]1516 Exp_Rev Access'!$F$7:$FS$310,161,FALSE)),"",VLOOKUP($B161,'[2]1516 Exp_Rev Access'!$F$7:$FS$310,161,FALSE))</f>
        <v>0</v>
      </c>
      <c r="GD161" s="90">
        <f>IF(ISNA(VLOOKUP($B161,'[2]1516 Exp_Rev Access'!$F$7:$FS$310,162,FALSE)),"",VLOOKUP($B161,'[2]1516 Exp_Rev Access'!$F$7:$FS$310,162,FALSE))</f>
        <v>3496.5</v>
      </c>
      <c r="GE161" s="90">
        <f>IF(ISNA(VLOOKUP($B161,'[2]1516 Exp_Rev Access'!$F$7:$FS$310,163,FALSE)),"",VLOOKUP($B161,'[2]1516 Exp_Rev Access'!$F$7:$FS$310,163,FALSE))</f>
        <v>0</v>
      </c>
      <c r="GF161" s="90">
        <f>IF(ISNA(VLOOKUP($B161,'[2]1516 Exp_Rev Access'!$F$7:$FS$310,164,FALSE)),"",VLOOKUP($B161,'[2]1516 Exp_Rev Access'!$F$7:$FS$310,164,FALSE))</f>
        <v>1635.6</v>
      </c>
      <c r="GG161" s="90">
        <f>IF(ISNA(VLOOKUP($B161,'[2]1516 Exp_Rev Access'!$F$7:$FS$310,165,FALSE)),"",VLOOKUP($B161,'[2]1516 Exp_Rev Access'!$F$7:$FS$310,165,FALSE))</f>
        <v>0</v>
      </c>
      <c r="GH161" s="90">
        <f>IF(ISNA(VLOOKUP($B161,'[2]1516 Exp_Rev Access'!$F$7:$FS$310,166,FALSE)),"",VLOOKUP($B161,'[2]1516 Exp_Rev Access'!$F$7:$FS$310,166,FALSE))</f>
        <v>0</v>
      </c>
      <c r="GI161" s="90">
        <f>IF(ISNA(VLOOKUP($B161,'[2]1516 Exp_Rev Access'!$F$7:$FS$310,167,FALSE)),"",VLOOKUP($B161,'[2]1516 Exp_Rev Access'!$F$7:$FS$310,167,FALSE))</f>
        <v>0</v>
      </c>
      <c r="GJ161" s="90">
        <f>IF(ISNA(VLOOKUP($B161,'[2]1516 Exp_Rev Access'!$F$7:$FS$310,168,FALSE)),"",VLOOKUP($B161,'[2]1516 Exp_Rev Access'!$F$7:$FS$310,168,FALSE))</f>
        <v>0</v>
      </c>
      <c r="GK161" s="90">
        <f>IF(ISNA(VLOOKUP($B161,'[2]1516 Exp_Rev Access'!$F$7:$FS$310,169,FALSE)),"",VLOOKUP($B161,'[2]1516 Exp_Rev Access'!$F$7:$FS$310,169,FALSE))</f>
        <v>23132.65</v>
      </c>
      <c r="GL161" s="90">
        <f>IF(ISNA(VLOOKUP($B161,'[2]1516 Exp_Rev Access'!$F$7:$FS$310,170,FALSE)),"",VLOOKUP($B161,'[2]1516 Exp_Rev Access'!$F$7:$FS$310,170,FALSE))</f>
        <v>0</v>
      </c>
      <c r="GM161" s="90">
        <f>IF(ISNA(VLOOKUP($B161,'[2]1516 Exp_Rev Access'!$F$7:$FT$310,171,FALSE)),"",VLOOKUP($B161,'[2]1516 Exp_Rev Access'!$F$7:$FT$310,171,FALSE))</f>
        <v>0</v>
      </c>
      <c r="GN161" s="90">
        <f>IF(ISNA(VLOOKUP($B161,'[2]1516 Exp_Rev Access'!$F$7:$FU$310,172,FALSE)),"",VLOOKUP($B161,'[2]1516 Exp_Rev Access'!$F$7:$FU$310,172,FALSE))</f>
        <v>0</v>
      </c>
      <c r="GO161" s="90">
        <f>IF(ISNA(VLOOKUP($B161,'[2]1516 Exp_Rev Access'!$F$7:$FV$310,173,FALSE)),"",VLOOKUP($B161,'[2]1516 Exp_Rev Access'!$F$7:$FV$310,173,FALSE))</f>
        <v>0</v>
      </c>
      <c r="GP161" s="90">
        <f>IF(ISNA(VLOOKUP($B161,'[2]1516 Exp_Rev Access'!$F$7:$GA$310,174,FALSE)),"",VLOOKUP($B161,'[2]1516 Exp_Rev Access'!$F$7:$GA$310,174,FALSE))</f>
        <v>0</v>
      </c>
      <c r="GQ161" s="90">
        <f>IF(ISNA(VLOOKUP($B161,'[2]1516 Exp_Rev Access'!$F$7:$GA$310,175,FALSE)),"",VLOOKUP($B161,'[2]1516 Exp_Rev Access'!$F$7:$GA$310,175,FALSE))</f>
        <v>2936.2</v>
      </c>
      <c r="GR161" s="90">
        <f>IF(ISNA(VLOOKUP($B161,'[2]1516 Exp_Rev Access'!$F$7:$GA$310,176,FALSE)),"",VLOOKUP($B161,'[2]1516 Exp_Rev Access'!$F$7:$GA$310,176,FALSE))</f>
        <v>0</v>
      </c>
      <c r="GS161" s="90">
        <f>IF(ISNA(VLOOKUP($B161,'[2]1516 Exp_Rev Access'!$F$7:$GA$310,177,FALSE)),"",VLOOKUP($B161,'[2]1516 Exp_Rev Access'!$F$7:$GA$310,177,FALSE))</f>
        <v>0</v>
      </c>
      <c r="GT161" s="90">
        <f>IF(ISNA(VLOOKUP($B161,'[2]1516 Exp_Rev Access'!$F$7:$GA$310,178,FALSE)),"",VLOOKUP($B161,'[2]1516 Exp_Rev Access'!$F$7:$GA$310,178,FALSE))</f>
        <v>812082.49</v>
      </c>
      <c r="GU161" s="53">
        <f t="shared" si="400"/>
        <v>843283.44</v>
      </c>
      <c r="GV161" s="92">
        <f t="shared" si="401"/>
        <v>7.7380313638801259E-3</v>
      </c>
      <c r="GW161" s="96">
        <f t="shared" si="402"/>
        <v>90.255224053120301</v>
      </c>
    </row>
    <row r="162" spans="1:222" x14ac:dyDescent="0.2">
      <c r="B162" s="87" t="s">
        <v>402</v>
      </c>
      <c r="C162" s="87" t="s">
        <v>403</v>
      </c>
      <c r="D162" s="88">
        <f>IF(ISNA(VLOOKUP($B162,'[2]1516 enrollment_Rev_Exp by size'!$A$6:$C$325,3,FALSE)),"",VLOOKUP($B162,'[2]1516 enrollment_Rev_Exp by size'!$A$6:$C$325,3,FALSE))</f>
        <v>27515.849999999995</v>
      </c>
      <c r="E162" s="89">
        <v>300827423.16000003</v>
      </c>
      <c r="F162" s="67">
        <f t="shared" si="380"/>
        <v>300827423.15999991</v>
      </c>
      <c r="G162" s="67">
        <f t="shared" si="381"/>
        <v>0</v>
      </c>
      <c r="H162" s="90">
        <f>IF(ISNA(VLOOKUP($B162,'[2]1516 Exp_Rev Access'!$F$7:$FS$310,2,FALSE)),"",VLOOKUP($B162,'[2]1516 Exp_Rev Access'!$F$7:$FS$310,2,FALSE))</f>
        <v>64032711.140000001</v>
      </c>
      <c r="I162" s="90">
        <f>IF(ISNA(VLOOKUP($B162,'[2]1516 Exp_Rev Access'!$F$7:$FS$310,3,FALSE)),"",VLOOKUP($B162,'[2]1516 Exp_Rev Access'!$F$7:$FS$310,3,FALSE))</f>
        <v>0</v>
      </c>
      <c r="J162" s="90">
        <f>IF(ISNA(VLOOKUP($B162,'[2]1516 Exp_Rev Access'!$F$7:$FS$310,4,FALSE)),"",VLOOKUP($B162,'[2]1516 Exp_Rev Access'!$F$7:$FS$310,4,FALSE))</f>
        <v>0</v>
      </c>
      <c r="K162" s="90">
        <f>IF(ISNA(VLOOKUP($B162,'[2]1516 Exp_Rev Access'!$F$7:$FS$310,5,FALSE)),"-",VLOOKUP($B162,'[2]1516 Exp_Rev Access'!$F$7:$FS$310,5,FALSE))</f>
        <v>181.93</v>
      </c>
      <c r="L162" s="90">
        <f>IF(ISNA(VLOOKUP($B162,'[2]1516 Exp_Rev Access'!$F$7:$FS$310,6,FALSE)),"",VLOOKUP($B162,'[2]1516 Exp_Rev Access'!$F$7:$FS$310,6,FALSE))</f>
        <v>0</v>
      </c>
      <c r="M162" s="90">
        <f>IF(ISNA(VLOOKUP($B162,'[2]1516 Exp_Rev Access'!$F$7:$FS$310,7,FALSE)),"",VLOOKUP($B162,'[2]1516 Exp_Rev Access'!$F$7:$FS$310,7,FALSE))</f>
        <v>0</v>
      </c>
      <c r="N162" s="53">
        <f t="shared" si="382"/>
        <v>64032893.07</v>
      </c>
      <c r="O162" s="91">
        <f t="shared" si="383"/>
        <v>0.21285590388461045</v>
      </c>
      <c r="P162" s="53">
        <f t="shared" si="384"/>
        <v>2327.1275672021766</v>
      </c>
      <c r="Q162" s="90">
        <f>IF(ISNA(VLOOKUP($B162,'[2]1516 Exp_Rev Access'!$F$7:$FS$310,8,FALSE)),"",VLOOKUP($B162,'[2]1516 Exp_Rev Access'!$F$7:$FS$310,8,FALSE))</f>
        <v>6289938.3600000003</v>
      </c>
      <c r="R162" s="90">
        <f>IF(ISNA(VLOOKUP($B162,'[2]1516 Exp_Rev Access'!$F$7:$FS$310,9,FALSE)),"",VLOOKUP($B162,'[2]1516 Exp_Rev Access'!$F$7:$FS$310,9,FALSE))</f>
        <v>0</v>
      </c>
      <c r="S162" s="90">
        <f>IF(ISNA(VLOOKUP($B162,'[2]1516 Exp_Rev Access'!$F$7:$FS$310,10,FALSE)),"",VLOOKUP($B162,'[2]1516 Exp_Rev Access'!$F$7:$FS$310,10,FALSE))</f>
        <v>0</v>
      </c>
      <c r="T162" s="90">
        <f>IF(ISNA(VLOOKUP($B162,'[2]1516 Exp_Rev Access'!$F$7:$FS$310,11,FALSE)),"",VLOOKUP($B162,'[2]1516 Exp_Rev Access'!$F$7:$FS$310,11,FALSE))</f>
        <v>36199</v>
      </c>
      <c r="U162" s="90">
        <f>IF(ISNA(VLOOKUP($B162,'[2]1516 Exp_Rev Access'!$F$7:$FS$310,12,FALSE)),"",VLOOKUP($B162,'[2]1516 Exp_Rev Access'!$F$7:$FS$310,12,FALSE))</f>
        <v>0</v>
      </c>
      <c r="V162" s="90">
        <f>IF(ISNA(VLOOKUP($B162,'[2]1516 Exp_Rev Access'!$F$7:$FS$310,13,FALSE)),"",VLOOKUP($B162,'[2]1516 Exp_Rev Access'!$F$7:$FS$310,13,FALSE))</f>
        <v>119385</v>
      </c>
      <c r="W162" s="90">
        <f>IF(ISNA(VLOOKUP($B162,'[2]1516 Exp_Rev Access'!$F$7:$FS$310,14,FALSE)),"",VLOOKUP($B162,'[2]1516 Exp_Rev Access'!$F$7:$FS$310,14,FALSE))</f>
        <v>0</v>
      </c>
      <c r="X162" s="90">
        <f>IF(ISNA(VLOOKUP($B162,'[2]1516 Exp_Rev Access'!$F$7:$FS$310,15,FALSE)),"",VLOOKUP($B162,'[2]1516 Exp_Rev Access'!$F$7:$FS$310,15,FALSE))</f>
        <v>1251544.4099999999</v>
      </c>
      <c r="Y162" s="90">
        <f>IF(ISNA(VLOOKUP($B162,'[2]1516 Exp_Rev Access'!$F$7:$FS$310,16,FALSE)),"",VLOOKUP($B162,'[2]1516 Exp_Rev Access'!$F$7:$FS$310,16,FALSE))</f>
        <v>1404213.13</v>
      </c>
      <c r="Z162" s="90">
        <f>IF(ISNA(VLOOKUP($B162,'[2]1516 Exp_Rev Access'!$F$7:$FS$310,17,FALSE)),"",VLOOKUP($B162,'[2]1516 Exp_Rev Access'!$F$7:$FS$310,17,FALSE))</f>
        <v>66331.86</v>
      </c>
      <c r="AA162" s="90">
        <f>IF(ISNA(VLOOKUP($B162,'[2]1516 Exp_Rev Access'!$F$7:$FS$310,18,FALSE)),"",VLOOKUP($B162,'[2]1516 Exp_Rev Access'!$F$7:$FS$310,18,FALSE))</f>
        <v>0</v>
      </c>
      <c r="AB162" s="90">
        <f>IF(ISNA(VLOOKUP($B162,'[2]1516 Exp_Rev Access'!$F$7:$FS$310,19,FALSE)),"",VLOOKUP($B162,'[2]1516 Exp_Rev Access'!$F$7:$FS$310,19,FALSE))</f>
        <v>0</v>
      </c>
      <c r="AC162" s="90">
        <f>IF(ISNA(VLOOKUP($B162,'[2]1516 Exp_Rev Access'!$F$7:$FS$310,20,FALSE)),"",VLOOKUP($B162,'[2]1516 Exp_Rev Access'!$F$7:$FS$310,20,FALSE))</f>
        <v>475128.67</v>
      </c>
      <c r="AD162" s="90">
        <f>IF(ISNA(VLOOKUP($B162,'[2]1516 Exp_Rev Access'!$F$7:$FS$310,21,FALSE)),"",VLOOKUP($B162,'[2]1516 Exp_Rev Access'!$F$7:$FS$310,21,FALSE))</f>
        <v>5318531.1900000004</v>
      </c>
      <c r="AE162" s="90">
        <f>IF(ISNA(VLOOKUP($B162,'[2]1516 Exp_Rev Access'!$F$7:$FS$310,22,FALSE)),"",VLOOKUP($B162,'[2]1516 Exp_Rev Access'!$F$7:$FS$310,22,FALSE))</f>
        <v>398924.03</v>
      </c>
      <c r="AF162" s="90">
        <f>IF(ISNA(VLOOKUP($B162,'[2]1516 Exp_Rev Access'!$F$7:$FS$310,23,FALSE)),"",VLOOKUP($B162,'[2]1516 Exp_Rev Access'!$F$7:$FS$310,23,FALSE))</f>
        <v>0</v>
      </c>
      <c r="AG162" s="90">
        <f>IF(ISNA(VLOOKUP($B162,'[2]1516 Exp_Rev Access'!$F$7:$FS$310,24,FALSE)),"",VLOOKUP($B162,'[2]1516 Exp_Rev Access'!$F$7:$FS$310,24,FALSE))</f>
        <v>1996132.63</v>
      </c>
      <c r="AH162" s="90">
        <f>IF(ISNA(VLOOKUP($B162,'[2]1516 Exp_Rev Access'!$F$7:$FS$310,25,FALSE)),"",VLOOKUP($B162,'[2]1516 Exp_Rev Access'!$F$7:$FS$310,25,FALSE))</f>
        <v>119933.04</v>
      </c>
      <c r="AI162" s="90">
        <f>IF(ISNA(VLOOKUP($B162,'[2]1516 Exp_Rev Access'!$F$7:$FS$310,26,FALSE)),"",VLOOKUP($B162,'[2]1516 Exp_Rev Access'!$F$7:$FS$310,26,FALSE))</f>
        <v>691506.03</v>
      </c>
      <c r="AJ162" s="90">
        <f>IF(ISNA(VLOOKUP($B162,'[2]1516 Exp_Rev Access'!$F$7:$FS$310,27,FALSE)),"",VLOOKUP($B162,'[2]1516 Exp_Rev Access'!$F$7:$FS$310,27,FALSE))</f>
        <v>0</v>
      </c>
      <c r="AK162" s="90">
        <f>IF(ISNA(VLOOKUP($B162,'[2]1516 Exp_Rev Access'!$F$7:$FS$310,28,FALSE)),"",VLOOKUP($B162,'[2]1516 Exp_Rev Access'!$F$7:$FS$310,28,FALSE))</f>
        <v>374405.08</v>
      </c>
      <c r="AL162" s="90">
        <f>IF(ISNA(VLOOKUP($B162,'[2]1516 Exp_Rev Access'!$F$7:$FS$310,29,FALSE)),"",VLOOKUP($B162,'[2]1516 Exp_Rev Access'!$F$7:$FS$310,29,FALSE))</f>
        <v>94897.86</v>
      </c>
      <c r="AM162" s="53">
        <f t="shared" si="385"/>
        <v>18637070.289999999</v>
      </c>
      <c r="AN162" s="92">
        <f t="shared" si="386"/>
        <v>6.1952697311400254E-2</v>
      </c>
      <c r="AO162" s="68">
        <f t="shared" si="387"/>
        <v>677.32126356263768</v>
      </c>
      <c r="AP162" s="90">
        <f>IF(ISNA(VLOOKUP($B162,'[2]1516 Exp_Rev Access'!$F$7:$FS$310,30,FALSE)),"",VLOOKUP($B162,'[2]1516 Exp_Rev Access'!$F$7:$FS$310,30,FALSE))</f>
        <v>158083757.94999999</v>
      </c>
      <c r="AQ162" s="90">
        <f>IF(ISNA(VLOOKUP($B162,'[2]1516 Exp_Rev Access'!$F$7:$FS$310,31,FALSE)),"",VLOOKUP($B162,'[2]1516 Exp_Rev Access'!$F$7:$FS$310,31,FALSE))</f>
        <v>4275008.3499999996</v>
      </c>
      <c r="AR162" s="90">
        <f>IF(ISNA(VLOOKUP($B162,'[2]1516 Exp_Rev Access'!$F$7:$FS$310,32,FALSE)),"",VLOOKUP($B162,'[2]1516 Exp_Rev Access'!$F$7:$FS$310,32,FALSE))</f>
        <v>0</v>
      </c>
      <c r="AS162" s="90">
        <f>IF(ISNA(VLOOKUP($B162,'[2]1516 Exp_Rev Access'!$F$7:$FS$310,33,FALSE)),"",VLOOKUP($B162,'[2]1516 Exp_Rev Access'!$F$7:$FS$310,33,FALSE))</f>
        <v>0</v>
      </c>
      <c r="AT162" s="90">
        <f>IF(ISNA(VLOOKUP($B162,'[2]1516 Exp_Rev Access'!$F$7:$FS$310,34,FALSE)),"",VLOOKUP($B162,'[2]1516 Exp_Rev Access'!$F$7:$FS$310,34,FALSE))</f>
        <v>0</v>
      </c>
      <c r="AU162" s="53">
        <f t="shared" si="388"/>
        <v>162358766.29999998</v>
      </c>
      <c r="AV162" s="93">
        <f t="shared" si="389"/>
        <v>0.53970733317635999</v>
      </c>
      <c r="AW162" s="53">
        <f t="shared" si="390"/>
        <v>5900.5542732643189</v>
      </c>
      <c r="AX162" s="90">
        <f>IF(ISNA(VLOOKUP($B162,'[2]1516 Exp_Rev Access'!$F$7:$FS$310,35,FALSE)),"",VLOOKUP($B162,'[2]1516 Exp_Rev Access'!$F$7:$FS$310,35,FALSE))</f>
        <v>0</v>
      </c>
      <c r="AY162" s="90">
        <f>IF(ISNA(VLOOKUP($B162,'[2]1516 Exp_Rev Access'!$F$7:$FS$310,36,FALSE)),"",VLOOKUP($B162,'[2]1516 Exp_Rev Access'!$F$7:$FS$310,36,FALSE))</f>
        <v>19516280.629999999</v>
      </c>
      <c r="AZ162" s="90">
        <f>IF(ISNA(VLOOKUP($B162,'[2]1516 Exp_Rev Access'!$F$7:$FS$310,37,FALSE)),"",VLOOKUP($B162,'[2]1516 Exp_Rev Access'!$F$7:$FS$310,37,FALSE))</f>
        <v>1681342.99</v>
      </c>
      <c r="BA162" s="90">
        <f>IF(ISNA(VLOOKUP($B162,'[2]1516 Exp_Rev Access'!$F$7:$FS$310,38,FALSE)),"",VLOOKUP($B162,'[2]1516 Exp_Rev Access'!$F$7:$FS$310,38,FALSE))</f>
        <v>0</v>
      </c>
      <c r="BB162" s="90">
        <f>IF(ISNA(VLOOKUP($B162,'[2]1516 Exp_Rev Access'!$F$7:$FS$310,39,FALSE)),"",VLOOKUP($B162,'[2]1516 Exp_Rev Access'!$F$7:$FS$310,39,FALSE))</f>
        <v>0</v>
      </c>
      <c r="BC162" s="90">
        <f>IF(ISNA(VLOOKUP($B162,'[2]1516 Exp_Rev Access'!$F$7:$FS$310,40,FALSE)),"",VLOOKUP($B162,'[2]1516 Exp_Rev Access'!$F$7:$FS$310,40,FALSE))</f>
        <v>1608006.87</v>
      </c>
      <c r="BD162" s="90">
        <f>IF(ISNA(VLOOKUP($B162,'[2]1516 Exp_Rev Access'!$F$7:$FS$310,41,FALSE)),"",VLOOKUP($B162,'[2]1516 Exp_Rev Access'!$F$7:$FS$310,41,FALSE))</f>
        <v>0</v>
      </c>
      <c r="BE162" s="90">
        <f>IF(ISNA(VLOOKUP($B162,'[2]1516 Exp_Rev Access'!$F$7:$FS$310,42,FALSE)),"",VLOOKUP($B162,'[2]1516 Exp_Rev Access'!$F$7:$FS$310,42,FALSE))</f>
        <v>1553720.16</v>
      </c>
      <c r="BF162" s="90">
        <f>IF(ISNA(VLOOKUP($B162,'[2]1516 Exp_Rev Access'!$F$7:$FS$310,43,FALSE)),"",VLOOKUP($B162,'[2]1516 Exp_Rev Access'!$F$7:$FS$310,43,FALSE))</f>
        <v>0</v>
      </c>
      <c r="BG162" s="90">
        <f>IF(ISNA(VLOOKUP($B162,'[2]1516 Exp_Rev Access'!$F$7:$FS$310,44,FALSE)),"",VLOOKUP($B162,'[2]1516 Exp_Rev Access'!$F$7:$FS$310,44,FALSE))</f>
        <v>2837082.39</v>
      </c>
      <c r="BH162" s="90">
        <f>IF(ISNA(VLOOKUP($B162,'[2]1516 Exp_Rev Access'!$F$7:$FS$310,45,FALSE)),"",VLOOKUP($B162,'[2]1516 Exp_Rev Access'!$F$7:$FS$310,45,FALSE))</f>
        <v>257367.88</v>
      </c>
      <c r="BI162" s="90">
        <f>IF(ISNA(VLOOKUP($B162,'[2]1516 Exp_Rev Access'!$F$7:$FS$310,46,FALSE)),"",VLOOKUP($B162,'[2]1516 Exp_Rev Access'!$F$7:$FS$310,46,FALSE))</f>
        <v>0</v>
      </c>
      <c r="BJ162" s="90">
        <f>IF(ISNA(VLOOKUP($B162,'[2]1516 Exp_Rev Access'!$F$7:$FS$310,47,FALSE)),"",VLOOKUP($B162,'[2]1516 Exp_Rev Access'!$F$7:$FS$310,47,FALSE))</f>
        <v>32714.560000000001</v>
      </c>
      <c r="BK162" s="90">
        <f>IF(ISNA(VLOOKUP($B162,'[2]1516 Exp_Rev Access'!$F$7:$FS$310,48,FALSE)),"",VLOOKUP($B162,'[2]1516 Exp_Rev Access'!$F$7:$FS$310,48,FALSE))</f>
        <v>9087743.2100000009</v>
      </c>
      <c r="BL162" s="90">
        <f>IF(ISNA(VLOOKUP($B162,'[2]1516 Exp_Rev Access'!$F$7:$FS$310,49,FALSE)),"",VLOOKUP($B162,'[2]1516 Exp_Rev Access'!$F$7:$FS$310,49,FALSE))</f>
        <v>0</v>
      </c>
      <c r="BM162" s="90">
        <f>IF(ISNA(VLOOKUP($B162,'[2]1516 Exp_Rev Access'!$F$7:$FS$310,50,FALSE)),"",VLOOKUP($B162,'[2]1516 Exp_Rev Access'!$F$7:$FS$310,50,FALSE))</f>
        <v>0</v>
      </c>
      <c r="BN162" s="90">
        <f>IF(ISNA(VLOOKUP($B162,'[2]1516 Exp_Rev Access'!$F$7:$FS$310,51,FALSE)),"",VLOOKUP($B162,'[2]1516 Exp_Rev Access'!$F$7:$FS$310,51,FALSE))</f>
        <v>0</v>
      </c>
      <c r="BO162" s="90">
        <f>IF(ISNA(VLOOKUP($B162,'[2]1516 Exp_Rev Access'!$F$7:$FS$310,52,FALSE)),"",VLOOKUP($B162,'[2]1516 Exp_Rev Access'!$F$7:$FS$310,52,FALSE))</f>
        <v>0</v>
      </c>
      <c r="BP162" s="90">
        <f>IF(ISNA(VLOOKUP($B162,'[2]1516 Exp_Rev Access'!$F$7:$FS$310,53,FALSE)),"",VLOOKUP($B162,'[2]1516 Exp_Rev Access'!$F$7:$FS$310,53,FALSE))</f>
        <v>0</v>
      </c>
      <c r="BQ162" s="90">
        <f>IF(ISNA(VLOOKUP($B162,'[2]1516 Exp_Rev Access'!$F$7:$FS$310,54,FALSE)),"",VLOOKUP($B162,'[2]1516 Exp_Rev Access'!$F$7:$FS$310,54,FALSE))</f>
        <v>0</v>
      </c>
      <c r="BR162" s="90">
        <f>IF(ISNA(VLOOKUP($B162,'[2]1516 Exp_Rev Access'!$F$7:$FS$310,55,FALSE)),"",VLOOKUP($B162,'[2]1516 Exp_Rev Access'!$F$7:$FS$310,55,FALSE))</f>
        <v>0</v>
      </c>
      <c r="BS162" s="90">
        <f>IF(ISNA(VLOOKUP($B162,'[2]1516 Exp_Rev Access'!$F$7:$FS$310,56,FALSE)),"",VLOOKUP($B162,'[2]1516 Exp_Rev Access'!$F$7:$FS$310,56,FALSE))</f>
        <v>15094.64</v>
      </c>
      <c r="BT162" s="90">
        <f>IF(ISNA(VLOOKUP($B162,'[2]1516 Exp_Rev Access'!$F$7:$FS$310,57,FALSE)),"",VLOOKUP($B162,'[2]1516 Exp_Rev Access'!$F$7:$FS$310,57,FALSE))</f>
        <v>0</v>
      </c>
      <c r="BU162" s="90">
        <f>IF(ISNA(VLOOKUP($B162,'[2]1516 Exp_Rev Access'!$F$7:$FS$310,58,FALSE)),"",VLOOKUP($B162,'[2]1516 Exp_Rev Access'!$F$7:$FS$310,58,FALSE))</f>
        <v>0</v>
      </c>
      <c r="BV162" s="53">
        <f t="shared" si="391"/>
        <v>36589353.329999998</v>
      </c>
      <c r="BW162" s="92">
        <f t="shared" si="392"/>
        <v>0.12162904879366448</v>
      </c>
      <c r="BX162" s="68">
        <f t="shared" si="393"/>
        <v>1329.7555165477354</v>
      </c>
      <c r="BY162" s="90">
        <f>IF(ISNA(VLOOKUP($B162,'[2]1516 Exp_Rev Access'!$F$7:$FS$310,59,FALSE)),"",VLOOKUP($B162,'[2]1516 Exp_Rev Access'!$F$7:$FS$310,59,FALSE))</f>
        <v>0</v>
      </c>
      <c r="BZ162" s="90">
        <f>IF(ISNA(VLOOKUP($B162,'[2]1516 Exp_Rev Access'!$F$7:$FS$310,60,FALSE)),"",VLOOKUP($B162,'[2]1516 Exp_Rev Access'!$F$7:$FS$310,60,FALSE))</f>
        <v>0</v>
      </c>
      <c r="CA162" s="90">
        <f>IF(ISNA(VLOOKUP($B162,'[2]1516 Exp_Rev Access'!$F$7:$FS$310,61,FALSE)),"",VLOOKUP($B162,'[2]1516 Exp_Rev Access'!$F$7:$FS$310,61,FALSE))</f>
        <v>0</v>
      </c>
      <c r="CB162" s="90">
        <f>IF(ISNA(VLOOKUP($B162,'[2]1516 Exp_Rev Access'!$F$7:$FS$310,62,FALSE)),"",VLOOKUP($B162,'[2]1516 Exp_Rev Access'!$F$7:$FS$310,62,FALSE))</f>
        <v>0</v>
      </c>
      <c r="CC162" s="90">
        <f>IF(ISNA(VLOOKUP($B162,'[2]1516 Exp_Rev Access'!$F$7:$FS$310,63,FALSE)),"",VLOOKUP($B162,'[2]1516 Exp_Rev Access'!$F$7:$FS$310,63,FALSE))</f>
        <v>11361.45</v>
      </c>
      <c r="CD162" s="90">
        <f>IF(ISNA(VLOOKUP($B162,'[2]1516 Exp_Rev Access'!$F$7:$FS$310,64,FALSE)),"",VLOOKUP($B162,'[2]1516 Exp_Rev Access'!$F$7:$FS$310,64,FALSE))</f>
        <v>0</v>
      </c>
      <c r="CE162" s="53">
        <f t="shared" si="394"/>
        <v>11361.45</v>
      </c>
      <c r="CF162" s="92">
        <f t="shared" si="395"/>
        <v>3.7767334775052162E-5</v>
      </c>
      <c r="CG162" s="94">
        <f t="shared" si="396"/>
        <v>0.41290565256025175</v>
      </c>
      <c r="CH162" s="90">
        <f>IF(ISNA(VLOOKUP($B162,'[2]1516 Exp_Rev Access'!$F$7:$FS$310,65,FALSE)),"",VLOOKUP($B162,'[2]1516 Exp_Rev Access'!$F$7:$FS$310,65,FALSE))</f>
        <v>0</v>
      </c>
      <c r="CI162" s="90">
        <f>IF(ISNA(VLOOKUP($B162,'[2]1516 Exp_Rev Access'!$F$7:$FS$310,66,FALSE)),"",VLOOKUP($B162,'[2]1516 Exp_Rev Access'!$F$7:$FS$310,66,FALSE))</f>
        <v>0</v>
      </c>
      <c r="CJ162" s="90">
        <f>IF(ISNA(VLOOKUP($B162,'[2]1516 Exp_Rev Access'!$F$7:$FS$310,67,FALSE)),"",VLOOKUP($B162,'[2]1516 Exp_Rev Access'!$F$7:$FS$310,67,FALSE))</f>
        <v>0</v>
      </c>
      <c r="CK162" s="90">
        <f>IF(ISNA(VLOOKUP($B162,'[2]1516 Exp_Rev Access'!$F$7:$FS$310,68,FALSE)),"",VLOOKUP($B162,'[2]1516 Exp_Rev Access'!$F$7:$FS$310,68,FALSE))</f>
        <v>0</v>
      </c>
      <c r="CL162" s="90">
        <f>IF(ISNA(VLOOKUP($B162,'[2]1516 Exp_Rev Access'!$F$7:$FS$310,69,FALSE)),"",VLOOKUP($B162,'[2]1516 Exp_Rev Access'!$F$7:$FS$310,69,FALSE))</f>
        <v>0</v>
      </c>
      <c r="CM162" s="90">
        <f>IF(ISNA(VLOOKUP($B162,'[2]1516 Exp_Rev Access'!$F$7:$FS$310,70,FALSE)),"",VLOOKUP($B162,'[2]1516 Exp_Rev Access'!$F$7:$FS$310,70,FALSE))</f>
        <v>0</v>
      </c>
      <c r="CN162" s="90">
        <f>IF(ISNA(VLOOKUP($B162,'[2]1516 Exp_Rev Access'!$F$7:$FS$310,71,FALSE)),"",VLOOKUP($B162,'[2]1516 Exp_Rev Access'!$F$7:$FS$310,71,FALSE))</f>
        <v>0</v>
      </c>
      <c r="CO162" s="90">
        <f>IF(ISNA(VLOOKUP($B162,'[2]1516 Exp_Rev Access'!$F$7:$FS$310,72,FALSE)),"",VLOOKUP($B162,'[2]1516 Exp_Rev Access'!$F$7:$FS$310,72,FALSE))</f>
        <v>0</v>
      </c>
      <c r="CP162" s="90">
        <f>IF(ISNA(VLOOKUP($B162,'[2]1516 Exp_Rev Access'!$F$7:$FS$310,73,FALSE)),"",VLOOKUP($B162,'[2]1516 Exp_Rev Access'!$F$7:$FS$310,73,FALSE))</f>
        <v>0</v>
      </c>
      <c r="CQ162" s="90">
        <f>IF(ISNA(VLOOKUP($B162,'[2]1516 Exp_Rev Access'!$F$7:$FS$310,74,FALSE)),"",VLOOKUP($B162,'[2]1516 Exp_Rev Access'!$F$7:$FS$310,74,FALSE))</f>
        <v>6026627</v>
      </c>
      <c r="CR162" s="90">
        <f>IF(ISNA(VLOOKUP($B162,'[2]1516 Exp_Rev Access'!$F$7:$FS$310,75,FALSE)),"",VLOOKUP($B162,'[2]1516 Exp_Rev Access'!$F$7:$FS$310,75,FALSE))</f>
        <v>0</v>
      </c>
      <c r="CS162" s="90">
        <f>IF(ISNA(VLOOKUP($B162,'[2]1516 Exp_Rev Access'!$F$7:$FS$310,76,FALSE)),"",VLOOKUP($B162,'[2]1516 Exp_Rev Access'!$F$7:$FS$310,76,FALSE))</f>
        <v>97774</v>
      </c>
      <c r="CT162" s="90">
        <f>IF(ISNA(VLOOKUP($B162,'[2]1516 Exp_Rev Access'!$F$7:$FS$310,77,FALSE)),"",VLOOKUP($B162,'[2]1516 Exp_Rev Access'!$F$7:$FS$310,77,FALSE))</f>
        <v>26613</v>
      </c>
      <c r="CU162" s="90">
        <f>IF(ISNA(VLOOKUP($B162,'[2]1516 Exp_Rev Access'!$F$7:$FS$310,78,FALSE)),"",VLOOKUP($B162,'[2]1516 Exp_Rev Access'!$F$7:$FS$310,78,FALSE))</f>
        <v>1533892.21</v>
      </c>
      <c r="CV162" s="90">
        <f>IF(ISNA(VLOOKUP($B162,'[2]1516 Exp_Rev Access'!$F$7:$FS$310,79,FALSE)),"",VLOOKUP($B162,'[2]1516 Exp_Rev Access'!$F$7:$FS$310,79,FALSE))</f>
        <v>478916</v>
      </c>
      <c r="CW162" s="90">
        <f>IF(ISNA(VLOOKUP($B162,'[2]1516 Exp_Rev Access'!$F$7:$FS$310,80,FALSE)),"",VLOOKUP($B162,'[2]1516 Exp_Rev Access'!$F$7:$FS$310,80,FALSE))</f>
        <v>0</v>
      </c>
      <c r="CX162" s="90">
        <f>IF(ISNA(VLOOKUP($B162,'[2]1516 Exp_Rev Access'!$F$7:$FS$310,81,FALSE)),"",VLOOKUP($B162,'[2]1516 Exp_Rev Access'!$F$7:$FS$310,81,FALSE))</f>
        <v>0</v>
      </c>
      <c r="CY162" s="90">
        <f>IF(ISNA(VLOOKUP($B162,'[2]1516 Exp_Rev Access'!$F$7:$FS$310,82,FALSE)),"",VLOOKUP($B162,'[2]1516 Exp_Rev Access'!$F$7:$FS$310,82,FALSE))</f>
        <v>0</v>
      </c>
      <c r="CZ162" s="90">
        <f>IF(ISNA(VLOOKUP($B162,'[2]1516 Exp_Rev Access'!$F$7:$FS$310,83,FALSE)),"",VLOOKUP($B162,'[2]1516 Exp_Rev Access'!$F$7:$FS$310,83,FALSE))</f>
        <v>0</v>
      </c>
      <c r="DA162" s="90">
        <f>IF(ISNA(VLOOKUP($B162,'[2]1516 Exp_Rev Access'!$F$7:$FS$310,84,FALSE)),"",VLOOKUP($B162,'[2]1516 Exp_Rev Access'!$F$7:$FS$310,84,FALSE))</f>
        <v>0</v>
      </c>
      <c r="DB162" s="90">
        <f>IF(ISNA(VLOOKUP($B162,'[2]1516 Exp_Rev Access'!$F$7:$FS$310,85,FALSE)),"",VLOOKUP($B162,'[2]1516 Exp_Rev Access'!$F$7:$FS$310,85,FALSE))</f>
        <v>312716.05</v>
      </c>
      <c r="DC162" s="90">
        <f>IF(ISNA(VLOOKUP($B162,'[2]1516 Exp_Rev Access'!$F$7:$FS$310,86,FALSE)),"",VLOOKUP($B162,'[2]1516 Exp_Rev Access'!$F$7:$FS$310,86,FALSE))</f>
        <v>0</v>
      </c>
      <c r="DD162" s="90">
        <f>IF(ISNA(VLOOKUP($B162,'[2]1516 Exp_Rev Access'!$F$7:$FS$310,87,FALSE)),"",VLOOKUP($B162,'[2]1516 Exp_Rev Access'!$F$7:$FS$310,87,FALSE))</f>
        <v>0</v>
      </c>
      <c r="DE162" s="90">
        <f>IF(ISNA(VLOOKUP($B162,'[2]1516 Exp_Rev Access'!$F$7:$FS$310,88,FALSE)),"",VLOOKUP($B162,'[2]1516 Exp_Rev Access'!$F$7:$FS$310,88,FALSE))</f>
        <v>0</v>
      </c>
      <c r="DF162" s="90">
        <f>IF(ISNA(VLOOKUP($B162,'[2]1516 Exp_Rev Access'!$F$7:$FS$310,89,FALSE)),"",VLOOKUP($B162,'[2]1516 Exp_Rev Access'!$F$7:$FS$310,89,FALSE))</f>
        <v>0</v>
      </c>
      <c r="DG162" s="90">
        <f>IF(ISNA(VLOOKUP($B162,'[2]1516 Exp_Rev Access'!$F$7:$FS$310,90,FALSE)),"",VLOOKUP($B162,'[2]1516 Exp_Rev Access'!$F$7:$FS$310,90,FALSE))</f>
        <v>0</v>
      </c>
      <c r="DH162" s="90">
        <f>IF(ISNA(VLOOKUP($B162,'[2]1516 Exp_Rev Access'!$F$7:$FS$310,91,FALSE)),"",VLOOKUP($B162,'[2]1516 Exp_Rev Access'!$F$7:$FS$310,91,FALSE))</f>
        <v>0</v>
      </c>
      <c r="DI162" s="90">
        <f>IF(ISNA(VLOOKUP($B162,'[2]1516 Exp_Rev Access'!$F$7:$FS$310,92,FALSE)),"",VLOOKUP($B162,'[2]1516 Exp_Rev Access'!$F$7:$FS$310,92,FALSE))</f>
        <v>1828006.93</v>
      </c>
      <c r="DJ162" s="90">
        <f>IF(ISNA(VLOOKUP($B162,'[2]1516 Exp_Rev Access'!$F$7:$FS$310,93,FALSE)),"",VLOOKUP($B162,'[2]1516 Exp_Rev Access'!$F$7:$FS$310,93,FALSE))</f>
        <v>0</v>
      </c>
      <c r="DK162" s="90">
        <f>IF(ISNA(VLOOKUP($B162,'[2]1516 Exp_Rev Access'!$F$7:$FS$310,94,FALSE)),"",VLOOKUP($B162,'[2]1516 Exp_Rev Access'!$F$7:$FS$310,94,FALSE))</f>
        <v>0</v>
      </c>
      <c r="DL162" s="90">
        <f>IF(ISNA(VLOOKUP($B162,'[2]1516 Exp_Rev Access'!$F$7:$FS$310,95,FALSE)),"",VLOOKUP($B162,'[2]1516 Exp_Rev Access'!$F$7:$FS$310,95,FALSE))</f>
        <v>0</v>
      </c>
      <c r="DM162" s="90">
        <f>IF(ISNA(VLOOKUP($B162,'[2]1516 Exp_Rev Access'!$F$7:$FS$310,96,FALSE)),"",VLOOKUP($B162,'[2]1516 Exp_Rev Access'!$F$7:$FS$310,96,FALSE))</f>
        <v>0</v>
      </c>
      <c r="DN162" s="90">
        <f>IF(ISNA(VLOOKUP($B162,'[2]1516 Exp_Rev Access'!$F$7:$FS$310,97,FALSE)),"",VLOOKUP($B162,'[2]1516 Exp_Rev Access'!$F$7:$FS$310,97,FALSE))</f>
        <v>0</v>
      </c>
      <c r="DO162" s="90">
        <f>IF(ISNA(VLOOKUP($B162,'[2]1516 Exp_Rev Access'!$F$7:$FS$310,98,FALSE)),"",VLOOKUP($B162,'[2]1516 Exp_Rev Access'!$F$7:$FS$310,98,FALSE))</f>
        <v>0</v>
      </c>
      <c r="DP162" s="90">
        <f>IF(ISNA(VLOOKUP($B162,'[2]1516 Exp_Rev Access'!$F$7:$FS$310,99,FALSE)),"",VLOOKUP($B162,'[2]1516 Exp_Rev Access'!$F$7:$FS$310,99,FALSE))</f>
        <v>0</v>
      </c>
      <c r="DQ162" s="90">
        <f>IF(ISNA(VLOOKUP($B162,'[2]1516 Exp_Rev Access'!$F$7:$FS$310,100,FALSE)),"",VLOOKUP($B162,'[2]1516 Exp_Rev Access'!$F$7:$FS$310,100,FALSE))</f>
        <v>0</v>
      </c>
      <c r="DR162" s="90">
        <f>IF(ISNA(VLOOKUP($B162,'[2]1516 Exp_Rev Access'!$F$7:$FS$310,101,FALSE)),"",VLOOKUP($B162,'[2]1516 Exp_Rev Access'!$F$7:$FS$310,101,FALSE))</f>
        <v>0</v>
      </c>
      <c r="DS162" s="90">
        <f>IF(ISNA(VLOOKUP($B162,'[2]1516 Exp_Rev Access'!$F$7:$FS$310,102,FALSE)),"",VLOOKUP($B162,'[2]1516 Exp_Rev Access'!$F$7:$FS$310,102,FALSE))</f>
        <v>0</v>
      </c>
      <c r="DT162" s="90">
        <f>IF(ISNA(VLOOKUP($B162,'[2]1516 Exp_Rev Access'!$F$7:$FS$310,103,FALSE)),"",VLOOKUP($B162,'[2]1516 Exp_Rev Access'!$F$7:$FS$310,103,FALSE))</f>
        <v>0</v>
      </c>
      <c r="DU162" s="90">
        <f>IF(ISNA(VLOOKUP($B162,'[2]1516 Exp_Rev Access'!$F$7:$FS$310,104,FALSE)),"",VLOOKUP($B162,'[2]1516 Exp_Rev Access'!$F$7:$FS$310,104,FALSE))</f>
        <v>0</v>
      </c>
      <c r="DV162" s="90">
        <f>IF(ISNA(VLOOKUP($B162,'[2]1516 Exp_Rev Access'!$F$7:$FS$310,105,FALSE)),"",VLOOKUP($B162,'[2]1516 Exp_Rev Access'!$F$7:$FS$310,105,FALSE))</f>
        <v>0</v>
      </c>
      <c r="DW162" s="90">
        <f>IF(ISNA(VLOOKUP($B162,'[2]1516 Exp_Rev Access'!$F$7:$FS$310,106,FALSE)),"",VLOOKUP($B162,'[2]1516 Exp_Rev Access'!$F$7:$FS$310,106,FALSE))</f>
        <v>0</v>
      </c>
      <c r="DX162" s="90">
        <f>IF(ISNA(VLOOKUP($B162,'[2]1516 Exp_Rev Access'!$F$7:$FS$310,107,FALSE)),"",VLOOKUP($B162,'[2]1516 Exp_Rev Access'!$F$7:$FS$310,107,FALSE))</f>
        <v>0</v>
      </c>
      <c r="DY162" s="90">
        <f>IF(ISNA(VLOOKUP($B162,'[2]1516 Exp_Rev Access'!$F$7:$FS$310,108,FALSE)),"",VLOOKUP($B162,'[2]1516 Exp_Rev Access'!$F$7:$FS$310,108,FALSE))</f>
        <v>0</v>
      </c>
      <c r="DZ162" s="90">
        <f>IF(ISNA(VLOOKUP($B162,'[2]1516 Exp_Rev Access'!$F$7:$FS$310,109,FALSE)),"",VLOOKUP($B162,'[2]1516 Exp_Rev Access'!$F$7:$FS$310,109,FALSE))</f>
        <v>0</v>
      </c>
      <c r="EA162" s="90">
        <f>IF(ISNA(VLOOKUP($B162,'[2]1516 Exp_Rev Access'!$F$7:$FS$310,110,FALSE)),"",VLOOKUP($B162,'[2]1516 Exp_Rev Access'!$F$7:$FS$310,110,FALSE))</f>
        <v>0</v>
      </c>
      <c r="EB162" s="90">
        <f>IF(ISNA(VLOOKUP($B162,'[2]1516 Exp_Rev Access'!$F$7:$FS$310,111,FALSE)),"",VLOOKUP($B162,'[2]1516 Exp_Rev Access'!$F$7:$FS$310,111,FALSE))</f>
        <v>0</v>
      </c>
      <c r="EC162" s="90">
        <f>IF(ISNA(VLOOKUP($B162,'[2]1516 Exp_Rev Access'!$F$7:$FS$310,112,FALSE)),"",VLOOKUP($B162,'[2]1516 Exp_Rev Access'!$F$7:$FS$310,112,FALSE))</f>
        <v>612769.15</v>
      </c>
      <c r="ED162" s="90">
        <f>IF(ISNA(VLOOKUP($B162,'[2]1516 Exp_Rev Access'!$F$7:$FS$310,113,FALSE)),"",VLOOKUP($B162,'[2]1516 Exp_Rev Access'!$F$7:$FS$310,113,FALSE))</f>
        <v>0</v>
      </c>
      <c r="EE162" s="90">
        <f>IF(ISNA(VLOOKUP($B162,'[2]1516 Exp_Rev Access'!$F$7:$FS$310,114,FALSE)),"",VLOOKUP($B162,'[2]1516 Exp_Rev Access'!$F$7:$FS$310,114,FALSE))</f>
        <v>0</v>
      </c>
      <c r="EF162" s="90">
        <f>IF(ISNA(VLOOKUP($B162,'[2]1516 Exp_Rev Access'!$F$7:$FS$310,115,FALSE)),"",VLOOKUP($B162,'[2]1516 Exp_Rev Access'!$F$7:$FS$310,115,FALSE))</f>
        <v>0</v>
      </c>
      <c r="EG162" s="90">
        <f>IF(ISNA(VLOOKUP($B162,'[2]1516 Exp_Rev Access'!$F$7:$FS$310,116,FALSE)),"",VLOOKUP($B162,'[2]1516 Exp_Rev Access'!$F$7:$FS$310,116,FALSE))</f>
        <v>56406</v>
      </c>
      <c r="EH162" s="90">
        <f>IF(ISNA(VLOOKUP($B162,'[2]1516 Exp_Rev Access'!$F$7:$FS$310,117,FALSE)),"",VLOOKUP($B162,'[2]1516 Exp_Rev Access'!$F$7:$FS$310,117,FALSE))</f>
        <v>0</v>
      </c>
      <c r="EI162" s="90">
        <f>IF(ISNA(VLOOKUP($B162,'[2]1516 Exp_Rev Access'!$F$7:$FS$310,118,FALSE)),"",VLOOKUP($B162,'[2]1516 Exp_Rev Access'!$F$7:$FS$310,118,FALSE))</f>
        <v>0</v>
      </c>
      <c r="EJ162" s="90">
        <f>IF(ISNA(VLOOKUP($B162,'[2]1516 Exp_Rev Access'!$F$7:$FS$310,119,FALSE)),"",VLOOKUP($B162,'[2]1516 Exp_Rev Access'!$F$7:$FS$310,119,FALSE))</f>
        <v>0</v>
      </c>
      <c r="EK162" s="90">
        <f>IF(ISNA(VLOOKUP($B162,'[2]1516 Exp_Rev Access'!$F$7:$FS$310,120,FALSE)),"",VLOOKUP($B162,'[2]1516 Exp_Rev Access'!$F$7:$FS$310,120,FALSE))</f>
        <v>0</v>
      </c>
      <c r="EL162" s="90">
        <f>IF(ISNA(VLOOKUP($B162,'[2]1516 Exp_Rev Access'!$F$7:$FS$310,121,FALSE)),"",VLOOKUP($B162,'[2]1516 Exp_Rev Access'!$F$7:$FS$310,121,FALSE))</f>
        <v>0</v>
      </c>
      <c r="EM162" s="90">
        <f>IF(ISNA(VLOOKUP($B162,'[2]1516 Exp_Rev Access'!$F$7:$FS$310,122,FALSE)),"",VLOOKUP($B162,'[2]1516 Exp_Rev Access'!$F$7:$FS$310,122,FALSE))</f>
        <v>0</v>
      </c>
      <c r="EN162" s="90">
        <f>IF(ISNA(VLOOKUP($B162,'[2]1516 Exp_Rev Access'!$F$7:$FS$310,123,FALSE)),"",VLOOKUP($B162,'[2]1516 Exp_Rev Access'!$F$7:$FS$310,123,FALSE))</f>
        <v>0</v>
      </c>
      <c r="EO162" s="90">
        <f>IF(ISNA(VLOOKUP($B162,'[2]1516 Exp_Rev Access'!$F$7:$FS$310,124,FALSE)),"",VLOOKUP($B162,'[2]1516 Exp_Rev Access'!$F$7:$FS$310,124,FALSE))</f>
        <v>0</v>
      </c>
      <c r="EP162" s="90">
        <f>IF(ISNA(VLOOKUP($B162,'[2]1516 Exp_Rev Access'!$F$7:$FS$310,125,FALSE)),"",VLOOKUP($B162,'[2]1516 Exp_Rev Access'!$F$7:$FS$310,125,FALSE))</f>
        <v>0</v>
      </c>
      <c r="EQ162" s="90">
        <f>IF(ISNA(VLOOKUP($B162,'[2]1516 Exp_Rev Access'!$F$7:$FS$310,126,FALSE)),"",VLOOKUP($B162,'[2]1516 Exp_Rev Access'!$F$7:$FS$310,126,FALSE))</f>
        <v>0</v>
      </c>
      <c r="ER162" s="90">
        <f>IF(ISNA(VLOOKUP($B162,'[2]1516 Exp_Rev Access'!$F$7:$FS$310,127,FALSE)),"",VLOOKUP($B162,'[2]1516 Exp_Rev Access'!$F$7:$FS$310,127,FALSE))</f>
        <v>0</v>
      </c>
      <c r="ES162" s="90">
        <f>IF(ISNA(VLOOKUP($B162,'[2]1516 Exp_Rev Access'!$F$7:$FS$310,128,FALSE)),"",VLOOKUP($B162,'[2]1516 Exp_Rev Access'!$F$7:$FS$310,128,FALSE))</f>
        <v>0</v>
      </c>
      <c r="ET162" s="90">
        <f>IF(ISNA(VLOOKUP($B162,'[2]1516 Exp_Rev Access'!$F$7:$FS$310,129,FALSE)),"",VLOOKUP($B162,'[2]1516 Exp_Rev Access'!$F$7:$FS$310,129,FALSE))</f>
        <v>0</v>
      </c>
      <c r="EU162" s="90">
        <f>IF(ISNA(VLOOKUP($B162,'[2]1516 Exp_Rev Access'!$F$7:$FS$310,130,FALSE)),"",VLOOKUP($B162,'[2]1516 Exp_Rev Access'!$F$7:$FS$310,130,FALSE))</f>
        <v>0</v>
      </c>
      <c r="EV162" s="90">
        <f>IF(ISNA(VLOOKUP($B162,'[2]1516 Exp_Rev Access'!$F$7:$FS$310,131,FALSE)),"",VLOOKUP($B162,'[2]1516 Exp_Rev Access'!$F$7:$FS$310,131,FALSE))</f>
        <v>82611.69</v>
      </c>
      <c r="EW162" s="90">
        <f>IF(ISNA(VLOOKUP($B162,'[2]1516 Exp_Rev Access'!$F$7:$FS$310,132,FALSE)),"",VLOOKUP($B162,'[2]1516 Exp_Rev Access'!$F$7:$FS$310,132,FALSE))</f>
        <v>0</v>
      </c>
      <c r="EX162" s="90">
        <f>IF(ISNA(VLOOKUP($B162,'[2]1516 Exp_Rev Access'!$F$7:$FS$310,133,FALSE)),"",VLOOKUP($B162,'[2]1516 Exp_Rev Access'!$F$7:$FS$310,133,FALSE))</f>
        <v>0</v>
      </c>
      <c r="EY162" s="90">
        <f>IF(ISNA(VLOOKUP($B162,'[2]1516 Exp_Rev Access'!$F$7:$FS$310,134,FALSE)),"",VLOOKUP($B162,'[2]1516 Exp_Rev Access'!$F$7:$FS$310,134,FALSE))</f>
        <v>0</v>
      </c>
      <c r="EZ162" s="90">
        <f>IF(ISNA(VLOOKUP($B162,'[2]1516 Exp_Rev Access'!$F$7:$FS$310,135,FALSE)),"",VLOOKUP($B162,'[2]1516 Exp_Rev Access'!$F$7:$FS$310,135,FALSE))</f>
        <v>0</v>
      </c>
      <c r="FA162" s="90">
        <f>IF(ISNA(VLOOKUP($B162,'[2]1516 Exp_Rev Access'!$F$7:$FS$310,136,FALSE)),"",VLOOKUP($B162,'[2]1516 Exp_Rev Access'!$F$7:$FS$310,136,FALSE))</f>
        <v>0</v>
      </c>
      <c r="FB162" s="90">
        <f>IF(ISNA(VLOOKUP($B162,'[2]1516 Exp_Rev Access'!$F$7:$FS$310,137,FALSE)),"",VLOOKUP($B162,'[2]1516 Exp_Rev Access'!$F$7:$FS$310,137,FALSE))</f>
        <v>0</v>
      </c>
      <c r="FC162" s="90">
        <f>IF(ISNA(VLOOKUP($B162,'[2]1516 Exp_Rev Access'!$F$7:$FS$310,138,FALSE)),"",VLOOKUP($B162,'[2]1516 Exp_Rev Access'!$F$7:$FS$310,138,FALSE))</f>
        <v>0</v>
      </c>
      <c r="FD162" s="90">
        <f>IF(ISNA(VLOOKUP($B162,'[2]1516 Exp_Rev Access'!$F$7:$FS$310,139,FALSE)),"",VLOOKUP($B162,'[2]1516 Exp_Rev Access'!$F$7:$FS$310,139,FALSE))</f>
        <v>0</v>
      </c>
      <c r="FE162" s="90">
        <f>IF(ISNA(VLOOKUP($B162,'[2]1516 Exp_Rev Access'!$F$7:$FS$310,140,FALSE)),"",VLOOKUP($B162,'[2]1516 Exp_Rev Access'!$F$7:$FS$310,140,FALSE))</f>
        <v>0</v>
      </c>
      <c r="FF162" s="90">
        <f>IF(ISNA(VLOOKUP($B162,'[2]1516 Exp_Rev Access'!$F$7:$FS$310,141,FALSE)),"",VLOOKUP($B162,'[2]1516 Exp_Rev Access'!$F$7:$FS$310,141,FALSE))</f>
        <v>0</v>
      </c>
      <c r="FG162" s="90">
        <f>IF(ISNA(VLOOKUP($B162,'[2]1516 Exp_Rev Access'!$F$7:$FS$310,142,FALSE)),"",VLOOKUP($B162,'[2]1516 Exp_Rev Access'!$F$7:$FS$310,142,FALSE))</f>
        <v>0</v>
      </c>
      <c r="FH162" s="90">
        <f>IF(ISNA(VLOOKUP($B162,'[2]1516 Exp_Rev Access'!$F$7:$FS$310,143,FALSE)),"",VLOOKUP($B162,'[2]1516 Exp_Rev Access'!$F$7:$FS$310,143,FALSE))</f>
        <v>0</v>
      </c>
      <c r="FI162" s="90">
        <f>IF(ISNA(VLOOKUP($B162,'[2]1516 Exp_Rev Access'!$F$7:$FS$310,144,FALSE)),"",VLOOKUP($B162,'[2]1516 Exp_Rev Access'!$F$7:$FS$310,144,FALSE))</f>
        <v>0</v>
      </c>
      <c r="FJ162" s="90">
        <f>IF(ISNA(VLOOKUP($B162,'[2]1516 Exp_Rev Access'!$F$7:$FS$310,145,FALSE)),"",VLOOKUP($B162,'[2]1516 Exp_Rev Access'!$F$7:$FS$310,145,FALSE))</f>
        <v>0</v>
      </c>
      <c r="FK162" s="90">
        <f>IF(ISNA(VLOOKUP($B162,'[2]1516 Exp_Rev Access'!$F$7:$FS$310,146,FALSE)),"",VLOOKUP($B162,'[2]1516 Exp_Rev Access'!$F$7:$FS$310,146,FALSE))</f>
        <v>0</v>
      </c>
      <c r="FL162" s="90">
        <f>IF(ISNA(VLOOKUP($B162,'[2]1516 Exp_Rev Access'!$F$7:$FS$310,1147,FALSE)),"",VLOOKUP($B162,'[2]1516 Exp_Rev Access'!$F$7:$FS$310,147,FALSE))</f>
        <v>0</v>
      </c>
      <c r="FM162" s="90">
        <f>IF(ISNA(VLOOKUP($B162,'[2]1516 Exp_Rev Access'!$F$7:$FS$310,148,FALSE)),"",VLOOKUP($B162,'[2]1516 Exp_Rev Access'!$F$7:$FS$310,148,FALSE))</f>
        <v>0</v>
      </c>
      <c r="FN162" s="90">
        <f>IF(ISNA(VLOOKUP($B162,'[2]1516 Exp_Rev Access'!$F$7:$FS$310,149,FALSE)),"",VLOOKUP($B162,'[2]1516 Exp_Rev Access'!$F$7:$FS$310,149,FALSE))</f>
        <v>0</v>
      </c>
      <c r="FO162" s="90">
        <f>IF(ISNA(VLOOKUP($B162,'[2]1516 Exp_Rev Access'!$F$7:$FS$310,150,FALSE)),"",VLOOKUP($B162,'[2]1516 Exp_Rev Access'!$F$7:$FS$310,150,FALSE))</f>
        <v>0</v>
      </c>
      <c r="FP162" s="90">
        <f>IF(ISNA(VLOOKUP($B162,'[2]1516 Exp_Rev Access'!$F$7:$FS$310,151,FALSE)),"",VLOOKUP($B162,'[2]1516 Exp_Rev Access'!$F$7:$FS$310,151,FALSE))</f>
        <v>0</v>
      </c>
      <c r="FQ162" s="90">
        <f>IF(ISNA(VLOOKUP($B162,'[2]1516 Exp_Rev Access'!$F$7:$FS$310,152,FALSE)),"",VLOOKUP($B162,'[2]1516 Exp_Rev Access'!$F$7:$FS$310,152,FALSE))</f>
        <v>0</v>
      </c>
      <c r="FR162" s="90">
        <f>IF(ISNA(VLOOKUP($B162,'[2]1516 Exp_Rev Access'!$F$7:$FS$310,153,FALSE)),"",VLOOKUP($B162,'[2]1516 Exp_Rev Access'!$F$7:$FS$310,153,FALSE))</f>
        <v>539582.91</v>
      </c>
      <c r="FS162" s="53">
        <f t="shared" si="397"/>
        <v>11595914.939999999</v>
      </c>
      <c r="FT162" s="92">
        <f t="shared" si="398"/>
        <v>3.854673492925717E-2</v>
      </c>
      <c r="FU162" s="98">
        <f t="shared" si="399"/>
        <v>421.42673913399011</v>
      </c>
      <c r="FV162" s="90">
        <f>IF(ISNA(VLOOKUP($B162,'[2]1516 Exp_Rev Access'!$F$7:$FS$310,154,FALSE)),"",VLOOKUP($B162,'[2]1516 Exp_Rev Access'!$F$7:$FS$310,154,FALSE))</f>
        <v>6251</v>
      </c>
      <c r="FW162" s="90">
        <f>IF(ISNA(VLOOKUP($B162,'[2]1516 Exp_Rev Access'!$F$7:$FS$310,155,FALSE)),"",VLOOKUP($B162,'[2]1516 Exp_Rev Access'!$F$7:$FS$310,155,FALSE))</f>
        <v>0</v>
      </c>
      <c r="FX162" s="90">
        <f>IF(ISNA(VLOOKUP($B162,'[2]1516 Exp_Rev Access'!$F$7:$FS$310,156,FALSE)),"",VLOOKUP($B162,'[2]1516 Exp_Rev Access'!$F$7:$FS$310,156,FALSE))</f>
        <v>0</v>
      </c>
      <c r="FY162" s="90">
        <f>IF(ISNA(VLOOKUP($B162,'[2]1516 Exp_Rev Access'!$F$7:$FS$310,157,FALSE)),"",VLOOKUP($B162,'[2]1516 Exp_Rev Access'!$F$7:$FS$310,157,FALSE))</f>
        <v>0</v>
      </c>
      <c r="FZ162" s="90">
        <f>IF(ISNA(VLOOKUP($B162,'[2]1516 Exp_Rev Access'!$F$7:$FS$310,158,FALSE)),"",VLOOKUP($B162,'[2]1516 Exp_Rev Access'!$F$7:$FS$310,158,FALSE))</f>
        <v>115336</v>
      </c>
      <c r="GA162" s="90">
        <f>IF(ISNA(VLOOKUP($B162,'[2]1516 Exp_Rev Access'!$F$7:$FS$310,159,FALSE)),"",VLOOKUP($B162,'[2]1516 Exp_Rev Access'!$F$7:$FS$310,159,FALSE))</f>
        <v>0</v>
      </c>
      <c r="GB162" s="90">
        <f>IF(ISNA(VLOOKUP($B162,'[2]1516 Exp_Rev Access'!$F$7:$FS$310,160,FALSE)),"",VLOOKUP($B162,'[2]1516 Exp_Rev Access'!$F$7:$FS$310,160,FALSE))</f>
        <v>0</v>
      </c>
      <c r="GC162" s="90">
        <f>IF(ISNA(VLOOKUP($B162,'[2]1516 Exp_Rev Access'!$F$7:$FS$310,161,FALSE)),"",VLOOKUP($B162,'[2]1516 Exp_Rev Access'!$F$7:$FS$310,161,FALSE))</f>
        <v>0</v>
      </c>
      <c r="GD162" s="90">
        <f>IF(ISNA(VLOOKUP($B162,'[2]1516 Exp_Rev Access'!$F$7:$FS$310,162,FALSE)),"",VLOOKUP($B162,'[2]1516 Exp_Rev Access'!$F$7:$FS$310,162,FALSE))</f>
        <v>0</v>
      </c>
      <c r="GE162" s="90">
        <f>IF(ISNA(VLOOKUP($B162,'[2]1516 Exp_Rev Access'!$F$7:$FS$310,163,FALSE)),"",VLOOKUP($B162,'[2]1516 Exp_Rev Access'!$F$7:$FS$310,163,FALSE))</f>
        <v>0</v>
      </c>
      <c r="GF162" s="90">
        <f>IF(ISNA(VLOOKUP($B162,'[2]1516 Exp_Rev Access'!$F$7:$FS$310,164,FALSE)),"",VLOOKUP($B162,'[2]1516 Exp_Rev Access'!$F$7:$FS$310,164,FALSE))</f>
        <v>30066.6</v>
      </c>
      <c r="GG162" s="90">
        <f>IF(ISNA(VLOOKUP($B162,'[2]1516 Exp_Rev Access'!$F$7:$FS$310,165,FALSE)),"",VLOOKUP($B162,'[2]1516 Exp_Rev Access'!$F$7:$FS$310,165,FALSE))</f>
        <v>0</v>
      </c>
      <c r="GH162" s="90">
        <f>IF(ISNA(VLOOKUP($B162,'[2]1516 Exp_Rev Access'!$F$7:$FS$310,166,FALSE)),"",VLOOKUP($B162,'[2]1516 Exp_Rev Access'!$F$7:$FS$310,166,FALSE))</f>
        <v>0</v>
      </c>
      <c r="GI162" s="90">
        <f>IF(ISNA(VLOOKUP($B162,'[2]1516 Exp_Rev Access'!$F$7:$FS$310,167,FALSE)),"",VLOOKUP($B162,'[2]1516 Exp_Rev Access'!$F$7:$FS$310,167,FALSE))</f>
        <v>0</v>
      </c>
      <c r="GJ162" s="90">
        <f>IF(ISNA(VLOOKUP($B162,'[2]1516 Exp_Rev Access'!$F$7:$FS$310,168,FALSE)),"",VLOOKUP($B162,'[2]1516 Exp_Rev Access'!$F$7:$FS$310,168,FALSE))</f>
        <v>0</v>
      </c>
      <c r="GK162" s="90">
        <f>IF(ISNA(VLOOKUP($B162,'[2]1516 Exp_Rev Access'!$F$7:$FS$310,169,FALSE)),"",VLOOKUP($B162,'[2]1516 Exp_Rev Access'!$F$7:$FS$310,169,FALSE))</f>
        <v>8279.8700000000008</v>
      </c>
      <c r="GL162" s="90">
        <f>IF(ISNA(VLOOKUP($B162,'[2]1516 Exp_Rev Access'!$F$7:$FS$310,170,FALSE)),"",VLOOKUP($B162,'[2]1516 Exp_Rev Access'!$F$7:$FS$310,170,FALSE))</f>
        <v>0</v>
      </c>
      <c r="GM162" s="90">
        <f>IF(ISNA(VLOOKUP($B162,'[2]1516 Exp_Rev Access'!$F$7:$FT$310,171,FALSE)),"",VLOOKUP($B162,'[2]1516 Exp_Rev Access'!$F$7:$FT$310,171,FALSE))</f>
        <v>0</v>
      </c>
      <c r="GN162" s="90">
        <f>IF(ISNA(VLOOKUP($B162,'[2]1516 Exp_Rev Access'!$F$7:$FU$310,172,FALSE)),"",VLOOKUP($B162,'[2]1516 Exp_Rev Access'!$F$7:$FU$310,172,FALSE))</f>
        <v>0</v>
      </c>
      <c r="GO162" s="90">
        <f>IF(ISNA(VLOOKUP($B162,'[2]1516 Exp_Rev Access'!$F$7:$FV$310,173,FALSE)),"",VLOOKUP($B162,'[2]1516 Exp_Rev Access'!$F$7:$FV$310,173,FALSE))</f>
        <v>0</v>
      </c>
      <c r="GP162" s="90">
        <f>IF(ISNA(VLOOKUP($B162,'[2]1516 Exp_Rev Access'!$F$7:$GA$310,174,FALSE)),"",VLOOKUP($B162,'[2]1516 Exp_Rev Access'!$F$7:$GA$310,174,FALSE))</f>
        <v>0</v>
      </c>
      <c r="GQ162" s="90">
        <f>IF(ISNA(VLOOKUP($B162,'[2]1516 Exp_Rev Access'!$F$7:$GA$310,175,FALSE)),"",VLOOKUP($B162,'[2]1516 Exp_Rev Access'!$F$7:$GA$310,175,FALSE))</f>
        <v>11676.75</v>
      </c>
      <c r="GR162" s="90">
        <f>IF(ISNA(VLOOKUP($B162,'[2]1516 Exp_Rev Access'!$F$7:$GA$310,176,FALSE)),"",VLOOKUP($B162,'[2]1516 Exp_Rev Access'!$F$7:$GA$310,176,FALSE))</f>
        <v>0</v>
      </c>
      <c r="GS162" s="90">
        <f>IF(ISNA(VLOOKUP($B162,'[2]1516 Exp_Rev Access'!$F$7:$GA$310,177,FALSE)),"",VLOOKUP($B162,'[2]1516 Exp_Rev Access'!$F$7:$GA$310,177,FALSE))</f>
        <v>0</v>
      </c>
      <c r="GT162" s="90">
        <f>IF(ISNA(VLOOKUP($B162,'[2]1516 Exp_Rev Access'!$F$7:$GA$310,178,FALSE)),"",VLOOKUP($B162,'[2]1516 Exp_Rev Access'!$F$7:$GA$310,178,FALSE))</f>
        <v>7430453.5599999996</v>
      </c>
      <c r="GU162" s="53">
        <f t="shared" si="400"/>
        <v>7602063.7799999993</v>
      </c>
      <c r="GV162" s="92">
        <f t="shared" si="401"/>
        <v>2.5270514569932397E-2</v>
      </c>
      <c r="GW162" s="96">
        <f t="shared" si="402"/>
        <v>276.27944548323967</v>
      </c>
    </row>
    <row r="163" spans="1:222" s="97" customFormat="1" x14ac:dyDescent="0.2">
      <c r="A163" s="86"/>
      <c r="B163" s="87" t="s">
        <v>404</v>
      </c>
      <c r="C163" s="87" t="s">
        <v>405</v>
      </c>
      <c r="D163" s="88">
        <f>IF(ISNA(VLOOKUP($B163,'[2]1516 enrollment_Rev_Exp by size'!$A$6:$C$325,3,FALSE)),"",VLOOKUP($B163,'[2]1516 enrollment_Rev_Exp by size'!$A$6:$C$325,3,FALSE))</f>
        <v>27484.86</v>
      </c>
      <c r="E163" s="89">
        <v>315496059.94</v>
      </c>
      <c r="F163" s="67">
        <f t="shared" si="380"/>
        <v>315496059.94</v>
      </c>
      <c r="G163" s="67">
        <f t="shared" si="381"/>
        <v>0</v>
      </c>
      <c r="H163" s="90">
        <f>IF(ISNA(VLOOKUP($B163,'[2]1516 Exp_Rev Access'!$F$7:$FS$310,2,FALSE)),"",VLOOKUP($B163,'[2]1516 Exp_Rev Access'!$F$7:$FS$310,2,FALSE))</f>
        <v>69045002.829999998</v>
      </c>
      <c r="I163" s="90">
        <f>IF(ISNA(VLOOKUP($B163,'[2]1516 Exp_Rev Access'!$F$7:$FS$310,3,FALSE)),"",VLOOKUP($B163,'[2]1516 Exp_Rev Access'!$F$7:$FS$310,3,FALSE))</f>
        <v>0</v>
      </c>
      <c r="J163" s="90">
        <f>IF(ISNA(VLOOKUP($B163,'[2]1516 Exp_Rev Access'!$F$7:$FS$310,4,FALSE)),"",VLOOKUP($B163,'[2]1516 Exp_Rev Access'!$F$7:$FS$310,4,FALSE))</f>
        <v>0</v>
      </c>
      <c r="K163" s="90">
        <f>IF(ISNA(VLOOKUP($B163,'[2]1516 Exp_Rev Access'!$F$7:$FS$310,5,FALSE)),"-",VLOOKUP($B163,'[2]1516 Exp_Rev Access'!$F$7:$FS$310,5,FALSE))</f>
        <v>999.62</v>
      </c>
      <c r="L163" s="90">
        <f>IF(ISNA(VLOOKUP($B163,'[2]1516 Exp_Rev Access'!$F$7:$FS$310,6,FALSE)),"",VLOOKUP($B163,'[2]1516 Exp_Rev Access'!$F$7:$FS$310,6,FALSE))</f>
        <v>0</v>
      </c>
      <c r="M163" s="90">
        <f>IF(ISNA(VLOOKUP($B163,'[2]1516 Exp_Rev Access'!$F$7:$FS$310,7,FALSE)),"",VLOOKUP($B163,'[2]1516 Exp_Rev Access'!$F$7:$FS$310,7,FALSE))</f>
        <v>0</v>
      </c>
      <c r="N163" s="53">
        <f t="shared" si="382"/>
        <v>69046002.450000003</v>
      </c>
      <c r="O163" s="91">
        <f t="shared" si="383"/>
        <v>0.21884901657133513</v>
      </c>
      <c r="P163" s="53">
        <f t="shared" si="384"/>
        <v>2512.1467764434674</v>
      </c>
      <c r="Q163" s="90">
        <f>IF(ISNA(VLOOKUP($B163,'[2]1516 Exp_Rev Access'!$F$7:$FS$310,8,FALSE)),"",VLOOKUP($B163,'[2]1516 Exp_Rev Access'!$F$7:$FS$310,8,FALSE))</f>
        <v>368089.69</v>
      </c>
      <c r="R163" s="90">
        <f>IF(ISNA(VLOOKUP($B163,'[2]1516 Exp_Rev Access'!$F$7:$FS$310,9,FALSE)),"",VLOOKUP($B163,'[2]1516 Exp_Rev Access'!$F$7:$FS$310,9,FALSE))</f>
        <v>0</v>
      </c>
      <c r="S163" s="90">
        <f>IF(ISNA(VLOOKUP($B163,'[2]1516 Exp_Rev Access'!$F$7:$FS$310,10,FALSE)),"",VLOOKUP($B163,'[2]1516 Exp_Rev Access'!$F$7:$FS$310,10,FALSE))</f>
        <v>0</v>
      </c>
      <c r="T163" s="90">
        <f>IF(ISNA(VLOOKUP($B163,'[2]1516 Exp_Rev Access'!$F$7:$FS$310,11,FALSE)),"",VLOOKUP($B163,'[2]1516 Exp_Rev Access'!$F$7:$FS$310,11,FALSE))</f>
        <v>0</v>
      </c>
      <c r="U163" s="90">
        <f>IF(ISNA(VLOOKUP($B163,'[2]1516 Exp_Rev Access'!$F$7:$FS$310,12,FALSE)),"",VLOOKUP($B163,'[2]1516 Exp_Rev Access'!$F$7:$FS$310,12,FALSE))</f>
        <v>0</v>
      </c>
      <c r="V163" s="90">
        <f>IF(ISNA(VLOOKUP($B163,'[2]1516 Exp_Rev Access'!$F$7:$FS$310,13,FALSE)),"",VLOOKUP($B163,'[2]1516 Exp_Rev Access'!$F$7:$FS$310,13,FALSE))</f>
        <v>0</v>
      </c>
      <c r="W163" s="90">
        <f>IF(ISNA(VLOOKUP($B163,'[2]1516 Exp_Rev Access'!$F$7:$FS$310,14,FALSE)),"",VLOOKUP($B163,'[2]1516 Exp_Rev Access'!$F$7:$FS$310,14,FALSE))</f>
        <v>1350</v>
      </c>
      <c r="X163" s="90">
        <f>IF(ISNA(VLOOKUP($B163,'[2]1516 Exp_Rev Access'!$F$7:$FS$310,15,FALSE)),"",VLOOKUP($B163,'[2]1516 Exp_Rev Access'!$F$7:$FS$310,15,FALSE))</f>
        <v>124935</v>
      </c>
      <c r="Y163" s="90">
        <f>IF(ISNA(VLOOKUP($B163,'[2]1516 Exp_Rev Access'!$F$7:$FS$310,16,FALSE)),"",VLOOKUP($B163,'[2]1516 Exp_Rev Access'!$F$7:$FS$310,16,FALSE))</f>
        <v>409633.34</v>
      </c>
      <c r="Z163" s="90">
        <f>IF(ISNA(VLOOKUP($B163,'[2]1516 Exp_Rev Access'!$F$7:$FS$310,17,FALSE)),"",VLOOKUP($B163,'[2]1516 Exp_Rev Access'!$F$7:$FS$310,17,FALSE))</f>
        <v>140888.29999999999</v>
      </c>
      <c r="AA163" s="90">
        <f>IF(ISNA(VLOOKUP($B163,'[2]1516 Exp_Rev Access'!$F$7:$FS$310,18,FALSE)),"",VLOOKUP($B163,'[2]1516 Exp_Rev Access'!$F$7:$FS$310,18,FALSE))</f>
        <v>0</v>
      </c>
      <c r="AB163" s="90">
        <f>IF(ISNA(VLOOKUP($B163,'[2]1516 Exp_Rev Access'!$F$7:$FS$310,19,FALSE)),"",VLOOKUP($B163,'[2]1516 Exp_Rev Access'!$F$7:$FS$310,19,FALSE))</f>
        <v>0</v>
      </c>
      <c r="AC163" s="90">
        <f>IF(ISNA(VLOOKUP($B163,'[2]1516 Exp_Rev Access'!$F$7:$FS$310,20,FALSE)),"",VLOOKUP($B163,'[2]1516 Exp_Rev Access'!$F$7:$FS$310,20,FALSE))</f>
        <v>87196.27</v>
      </c>
      <c r="AD163" s="90">
        <f>IF(ISNA(VLOOKUP($B163,'[2]1516 Exp_Rev Access'!$F$7:$FS$310,21,FALSE)),"",VLOOKUP($B163,'[2]1516 Exp_Rev Access'!$F$7:$FS$310,21,FALSE))</f>
        <v>2676477.23</v>
      </c>
      <c r="AE163" s="90">
        <f>IF(ISNA(VLOOKUP($B163,'[2]1516 Exp_Rev Access'!$F$7:$FS$310,22,FALSE)),"",VLOOKUP($B163,'[2]1516 Exp_Rev Access'!$F$7:$FS$310,22,FALSE))</f>
        <v>135104.88</v>
      </c>
      <c r="AF163" s="90">
        <f>IF(ISNA(VLOOKUP($B163,'[2]1516 Exp_Rev Access'!$F$7:$FS$310,23,FALSE)),"",VLOOKUP($B163,'[2]1516 Exp_Rev Access'!$F$7:$FS$310,23,FALSE))</f>
        <v>0</v>
      </c>
      <c r="AG163" s="90">
        <f>IF(ISNA(VLOOKUP($B163,'[2]1516 Exp_Rev Access'!$F$7:$FS$310,24,FALSE)),"",VLOOKUP($B163,'[2]1516 Exp_Rev Access'!$F$7:$FS$310,24,FALSE))</f>
        <v>295226.46000000002</v>
      </c>
      <c r="AH163" s="90">
        <f>IF(ISNA(VLOOKUP($B163,'[2]1516 Exp_Rev Access'!$F$7:$FS$310,25,FALSE)),"",VLOOKUP($B163,'[2]1516 Exp_Rev Access'!$F$7:$FS$310,25,FALSE))</f>
        <v>39836.58</v>
      </c>
      <c r="AI163" s="90">
        <f>IF(ISNA(VLOOKUP($B163,'[2]1516 Exp_Rev Access'!$F$7:$FS$310,26,FALSE)),"",VLOOKUP($B163,'[2]1516 Exp_Rev Access'!$F$7:$FS$310,26,FALSE))</f>
        <v>647821.37</v>
      </c>
      <c r="AJ163" s="90">
        <f>IF(ISNA(VLOOKUP($B163,'[2]1516 Exp_Rev Access'!$F$7:$FS$310,27,FALSE)),"",VLOOKUP($B163,'[2]1516 Exp_Rev Access'!$F$7:$FS$310,27,FALSE))</f>
        <v>506196.66</v>
      </c>
      <c r="AK163" s="90">
        <f>IF(ISNA(VLOOKUP($B163,'[2]1516 Exp_Rev Access'!$F$7:$FS$310,28,FALSE)),"",VLOOKUP($B163,'[2]1516 Exp_Rev Access'!$F$7:$FS$310,28,FALSE))</f>
        <v>540975.43000000005</v>
      </c>
      <c r="AL163" s="90">
        <f>IF(ISNA(VLOOKUP($B163,'[2]1516 Exp_Rev Access'!$F$7:$FS$310,29,FALSE)),"",VLOOKUP($B163,'[2]1516 Exp_Rev Access'!$F$7:$FS$310,29,FALSE))</f>
        <v>425491.14</v>
      </c>
      <c r="AM163" s="53">
        <f t="shared" si="385"/>
        <v>6399222.3499999996</v>
      </c>
      <c r="AN163" s="92">
        <f t="shared" si="386"/>
        <v>2.0283049972849052E-2</v>
      </c>
      <c r="AO163" s="68">
        <f t="shared" si="387"/>
        <v>232.82717648916528</v>
      </c>
      <c r="AP163" s="90">
        <f>IF(ISNA(VLOOKUP($B163,'[2]1516 Exp_Rev Access'!$F$7:$FS$310,30,FALSE)),"",VLOOKUP($B163,'[2]1516 Exp_Rev Access'!$F$7:$FS$310,30,FALSE))</f>
        <v>162949725.34999999</v>
      </c>
      <c r="AQ163" s="90">
        <f>IF(ISNA(VLOOKUP($B163,'[2]1516 Exp_Rev Access'!$F$7:$FS$310,31,FALSE)),"",VLOOKUP($B163,'[2]1516 Exp_Rev Access'!$F$7:$FS$310,31,FALSE))</f>
        <v>4051224</v>
      </c>
      <c r="AR163" s="90">
        <f>IF(ISNA(VLOOKUP($B163,'[2]1516 Exp_Rev Access'!$F$7:$FS$310,32,FALSE)),"",VLOOKUP($B163,'[2]1516 Exp_Rev Access'!$F$7:$FS$310,32,FALSE))</f>
        <v>6239028</v>
      </c>
      <c r="AS163" s="90">
        <f>IF(ISNA(VLOOKUP($B163,'[2]1516 Exp_Rev Access'!$F$7:$FS$310,33,FALSE)),"",VLOOKUP($B163,'[2]1516 Exp_Rev Access'!$F$7:$FS$310,33,FALSE))</f>
        <v>0</v>
      </c>
      <c r="AT163" s="90">
        <f>IF(ISNA(VLOOKUP($B163,'[2]1516 Exp_Rev Access'!$F$7:$FS$310,34,FALSE)),"",VLOOKUP($B163,'[2]1516 Exp_Rev Access'!$F$7:$FS$310,34,FALSE))</f>
        <v>0</v>
      </c>
      <c r="AU163" s="53">
        <f t="shared" si="388"/>
        <v>173239977.34999999</v>
      </c>
      <c r="AV163" s="93">
        <f t="shared" si="389"/>
        <v>0.54910345752953682</v>
      </c>
      <c r="AW163" s="53">
        <f t="shared" si="390"/>
        <v>6303.1056861850484</v>
      </c>
      <c r="AX163" s="90">
        <f>IF(ISNA(VLOOKUP($B163,'[2]1516 Exp_Rev Access'!$F$7:$FS$310,35,FALSE)),"",VLOOKUP($B163,'[2]1516 Exp_Rev Access'!$F$7:$FS$310,35,FALSE))</f>
        <v>0</v>
      </c>
      <c r="AY163" s="90">
        <f>IF(ISNA(VLOOKUP($B163,'[2]1516 Exp_Rev Access'!$F$7:$FS$310,36,FALSE)),"",VLOOKUP($B163,'[2]1516 Exp_Rev Access'!$F$7:$FS$310,36,FALSE))</f>
        <v>16740820.630000001</v>
      </c>
      <c r="AZ163" s="90">
        <f>IF(ISNA(VLOOKUP($B163,'[2]1516 Exp_Rev Access'!$F$7:$FS$310,37,FALSE)),"",VLOOKUP($B163,'[2]1516 Exp_Rev Access'!$F$7:$FS$310,37,FALSE))</f>
        <v>1159756.68</v>
      </c>
      <c r="BA163" s="90">
        <f>IF(ISNA(VLOOKUP($B163,'[2]1516 Exp_Rev Access'!$F$7:$FS$310,38,FALSE)),"",VLOOKUP($B163,'[2]1516 Exp_Rev Access'!$F$7:$FS$310,38,FALSE))</f>
        <v>0</v>
      </c>
      <c r="BB163" s="90">
        <f>IF(ISNA(VLOOKUP($B163,'[2]1516 Exp_Rev Access'!$F$7:$FS$310,39,FALSE)),"",VLOOKUP($B163,'[2]1516 Exp_Rev Access'!$F$7:$FS$310,39,FALSE))</f>
        <v>0</v>
      </c>
      <c r="BC163" s="90">
        <f>IF(ISNA(VLOOKUP($B163,'[2]1516 Exp_Rev Access'!$F$7:$FS$310,40,FALSE)),"",VLOOKUP($B163,'[2]1516 Exp_Rev Access'!$F$7:$FS$310,40,FALSE))</f>
        <v>7207949.6299999999</v>
      </c>
      <c r="BD163" s="90">
        <f>IF(ISNA(VLOOKUP($B163,'[2]1516 Exp_Rev Access'!$F$7:$FS$310,41,FALSE)),"",VLOOKUP($B163,'[2]1516 Exp_Rev Access'!$F$7:$FS$310,41,FALSE))</f>
        <v>0</v>
      </c>
      <c r="BE163" s="90">
        <f>IF(ISNA(VLOOKUP($B163,'[2]1516 Exp_Rev Access'!$F$7:$FS$310,42,FALSE)),"",VLOOKUP($B163,'[2]1516 Exp_Rev Access'!$F$7:$FS$310,42,FALSE))</f>
        <v>2117122.39</v>
      </c>
      <c r="BF163" s="90">
        <f>IF(ISNA(VLOOKUP($B163,'[2]1516 Exp_Rev Access'!$F$7:$FS$310,43,FALSE)),"",VLOOKUP($B163,'[2]1516 Exp_Rev Access'!$F$7:$FS$310,43,FALSE))</f>
        <v>115262.86</v>
      </c>
      <c r="BG163" s="90">
        <f>IF(ISNA(VLOOKUP($B163,'[2]1516 Exp_Rev Access'!$F$7:$FS$310,44,FALSE)),"",VLOOKUP($B163,'[2]1516 Exp_Rev Access'!$F$7:$FS$310,44,FALSE))</f>
        <v>5547017.5</v>
      </c>
      <c r="BH163" s="90">
        <f>IF(ISNA(VLOOKUP($B163,'[2]1516 Exp_Rev Access'!$F$7:$FS$310,45,FALSE)),"",VLOOKUP($B163,'[2]1516 Exp_Rev Access'!$F$7:$FS$310,45,FALSE))</f>
        <v>261882.18</v>
      </c>
      <c r="BI163" s="90">
        <f>IF(ISNA(VLOOKUP($B163,'[2]1516 Exp_Rev Access'!$F$7:$FS$310,46,FALSE)),"",VLOOKUP($B163,'[2]1516 Exp_Rev Access'!$F$7:$FS$310,46,FALSE))</f>
        <v>0</v>
      </c>
      <c r="BJ163" s="90">
        <f>IF(ISNA(VLOOKUP($B163,'[2]1516 Exp_Rev Access'!$F$7:$FS$310,47,FALSE)),"",VLOOKUP($B163,'[2]1516 Exp_Rev Access'!$F$7:$FS$310,47,FALSE))</f>
        <v>155907.38</v>
      </c>
      <c r="BK163" s="90">
        <f>IF(ISNA(VLOOKUP($B163,'[2]1516 Exp_Rev Access'!$F$7:$FS$310,48,FALSE)),"",VLOOKUP($B163,'[2]1516 Exp_Rev Access'!$F$7:$FS$310,48,FALSE))</f>
        <v>8583570.8200000003</v>
      </c>
      <c r="BL163" s="90">
        <f>IF(ISNA(VLOOKUP($B163,'[2]1516 Exp_Rev Access'!$F$7:$FS$310,49,FALSE)),"",VLOOKUP($B163,'[2]1516 Exp_Rev Access'!$F$7:$FS$310,49,FALSE))</f>
        <v>1060.3599999999999</v>
      </c>
      <c r="BM163" s="90">
        <f>IF(ISNA(VLOOKUP($B163,'[2]1516 Exp_Rev Access'!$F$7:$FS$310,50,FALSE)),"",VLOOKUP($B163,'[2]1516 Exp_Rev Access'!$F$7:$FS$310,50,FALSE))</f>
        <v>0</v>
      </c>
      <c r="BN163" s="90">
        <f>IF(ISNA(VLOOKUP($B163,'[2]1516 Exp_Rev Access'!$F$7:$FS$310,51,FALSE)),"",VLOOKUP($B163,'[2]1516 Exp_Rev Access'!$F$7:$FS$310,51,FALSE))</f>
        <v>0</v>
      </c>
      <c r="BO163" s="90">
        <f>IF(ISNA(VLOOKUP($B163,'[2]1516 Exp_Rev Access'!$F$7:$FS$310,52,FALSE)),"",VLOOKUP($B163,'[2]1516 Exp_Rev Access'!$F$7:$FS$310,52,FALSE))</f>
        <v>0</v>
      </c>
      <c r="BP163" s="90">
        <f>IF(ISNA(VLOOKUP($B163,'[2]1516 Exp_Rev Access'!$F$7:$FS$310,53,FALSE)),"",VLOOKUP($B163,'[2]1516 Exp_Rev Access'!$F$7:$FS$310,53,FALSE))</f>
        <v>0</v>
      </c>
      <c r="BQ163" s="90">
        <f>IF(ISNA(VLOOKUP($B163,'[2]1516 Exp_Rev Access'!$F$7:$FS$310,54,FALSE)),"",VLOOKUP($B163,'[2]1516 Exp_Rev Access'!$F$7:$FS$310,54,FALSE))</f>
        <v>0</v>
      </c>
      <c r="BR163" s="90">
        <f>IF(ISNA(VLOOKUP($B163,'[2]1516 Exp_Rev Access'!$F$7:$FS$310,55,FALSE)),"",VLOOKUP($B163,'[2]1516 Exp_Rev Access'!$F$7:$FS$310,55,FALSE))</f>
        <v>0</v>
      </c>
      <c r="BS163" s="90">
        <f>IF(ISNA(VLOOKUP($B163,'[2]1516 Exp_Rev Access'!$F$7:$FS$310,56,FALSE)),"",VLOOKUP($B163,'[2]1516 Exp_Rev Access'!$F$7:$FS$310,56,FALSE))</f>
        <v>0</v>
      </c>
      <c r="BT163" s="90">
        <f>IF(ISNA(VLOOKUP($B163,'[2]1516 Exp_Rev Access'!$F$7:$FS$310,57,FALSE)),"",VLOOKUP($B163,'[2]1516 Exp_Rev Access'!$F$7:$FS$310,57,FALSE))</f>
        <v>0</v>
      </c>
      <c r="BU163" s="90">
        <f>IF(ISNA(VLOOKUP($B163,'[2]1516 Exp_Rev Access'!$F$7:$FS$310,58,FALSE)),"",VLOOKUP($B163,'[2]1516 Exp_Rev Access'!$F$7:$FS$310,58,FALSE))</f>
        <v>0</v>
      </c>
      <c r="BV163" s="53">
        <f t="shared" si="391"/>
        <v>41890350.43</v>
      </c>
      <c r="BW163" s="92">
        <f t="shared" si="392"/>
        <v>0.13277614445634145</v>
      </c>
      <c r="BX163" s="68">
        <f t="shared" si="393"/>
        <v>1524.1245700360125</v>
      </c>
      <c r="BY163" s="90">
        <f>IF(ISNA(VLOOKUP($B163,'[2]1516 Exp_Rev Access'!$F$7:$FS$310,59,FALSE)),"",VLOOKUP($B163,'[2]1516 Exp_Rev Access'!$F$7:$FS$310,59,FALSE))</f>
        <v>0</v>
      </c>
      <c r="BZ163" s="90">
        <f>IF(ISNA(VLOOKUP($B163,'[2]1516 Exp_Rev Access'!$F$7:$FS$310,60,FALSE)),"",VLOOKUP($B163,'[2]1516 Exp_Rev Access'!$F$7:$FS$310,60,FALSE))</f>
        <v>798.08</v>
      </c>
      <c r="CA163" s="90">
        <f>IF(ISNA(VLOOKUP($B163,'[2]1516 Exp_Rev Access'!$F$7:$FS$310,61,FALSE)),"",VLOOKUP($B163,'[2]1516 Exp_Rev Access'!$F$7:$FS$310,61,FALSE))</f>
        <v>0</v>
      </c>
      <c r="CB163" s="90">
        <f>IF(ISNA(VLOOKUP($B163,'[2]1516 Exp_Rev Access'!$F$7:$FS$310,62,FALSE)),"",VLOOKUP($B163,'[2]1516 Exp_Rev Access'!$F$7:$FS$310,62,FALSE))</f>
        <v>0</v>
      </c>
      <c r="CC163" s="90">
        <f>IF(ISNA(VLOOKUP($B163,'[2]1516 Exp_Rev Access'!$F$7:$FS$310,63,FALSE)),"",VLOOKUP($B163,'[2]1516 Exp_Rev Access'!$F$7:$FS$310,63,FALSE))</f>
        <v>11108.23</v>
      </c>
      <c r="CD163" s="90">
        <f>IF(ISNA(VLOOKUP($B163,'[2]1516 Exp_Rev Access'!$F$7:$FS$310,64,FALSE)),"",VLOOKUP($B163,'[2]1516 Exp_Rev Access'!$F$7:$FS$310,64,FALSE))</f>
        <v>0</v>
      </c>
      <c r="CE163" s="53">
        <f t="shared" si="394"/>
        <v>11906.31</v>
      </c>
      <c r="CF163" s="92">
        <f t="shared" si="395"/>
        <v>3.7738379370773447E-5</v>
      </c>
      <c r="CG163" s="94">
        <f t="shared" si="396"/>
        <v>0.43319522093254248</v>
      </c>
      <c r="CH163" s="90">
        <f>IF(ISNA(VLOOKUP($B163,'[2]1516 Exp_Rev Access'!$F$7:$FS$310,65,FALSE)),"",VLOOKUP($B163,'[2]1516 Exp_Rev Access'!$F$7:$FS$310,65,FALSE))</f>
        <v>118625</v>
      </c>
      <c r="CI163" s="90">
        <f>IF(ISNA(VLOOKUP($B163,'[2]1516 Exp_Rev Access'!$F$7:$FS$310,66,FALSE)),"",VLOOKUP($B163,'[2]1516 Exp_Rev Access'!$F$7:$FS$310,66,FALSE))</f>
        <v>0</v>
      </c>
      <c r="CJ163" s="90">
        <f>IF(ISNA(VLOOKUP($B163,'[2]1516 Exp_Rev Access'!$F$7:$FS$310,67,FALSE)),"",VLOOKUP($B163,'[2]1516 Exp_Rev Access'!$F$7:$FS$310,67,FALSE))</f>
        <v>0</v>
      </c>
      <c r="CK163" s="90">
        <f>IF(ISNA(VLOOKUP($B163,'[2]1516 Exp_Rev Access'!$F$7:$FS$310,68,FALSE)),"",VLOOKUP($B163,'[2]1516 Exp_Rev Access'!$F$7:$FS$310,68,FALSE))</f>
        <v>0</v>
      </c>
      <c r="CL163" s="90">
        <f>IF(ISNA(VLOOKUP($B163,'[2]1516 Exp_Rev Access'!$F$7:$FS$310,69,FALSE)),"",VLOOKUP($B163,'[2]1516 Exp_Rev Access'!$F$7:$FS$310,69,FALSE))</f>
        <v>0</v>
      </c>
      <c r="CM163" s="90">
        <f>IF(ISNA(VLOOKUP($B163,'[2]1516 Exp_Rev Access'!$F$7:$FS$310,70,FALSE)),"",VLOOKUP($B163,'[2]1516 Exp_Rev Access'!$F$7:$FS$310,70,FALSE))</f>
        <v>0</v>
      </c>
      <c r="CN163" s="90">
        <f>IF(ISNA(VLOOKUP($B163,'[2]1516 Exp_Rev Access'!$F$7:$FS$310,71,FALSE)),"",VLOOKUP($B163,'[2]1516 Exp_Rev Access'!$F$7:$FS$310,71,FALSE))</f>
        <v>0</v>
      </c>
      <c r="CO163" s="90">
        <f>IF(ISNA(VLOOKUP($B163,'[2]1516 Exp_Rev Access'!$F$7:$FS$310,72,FALSE)),"",VLOOKUP($B163,'[2]1516 Exp_Rev Access'!$F$7:$FS$310,72,FALSE))</f>
        <v>0</v>
      </c>
      <c r="CP163" s="90">
        <f>IF(ISNA(VLOOKUP($B163,'[2]1516 Exp_Rev Access'!$F$7:$FS$310,73,FALSE)),"",VLOOKUP($B163,'[2]1516 Exp_Rev Access'!$F$7:$FS$310,73,FALSE))</f>
        <v>0</v>
      </c>
      <c r="CQ163" s="90">
        <f>IF(ISNA(VLOOKUP($B163,'[2]1516 Exp_Rev Access'!$F$7:$FS$310,74,FALSE)),"",VLOOKUP($B163,'[2]1516 Exp_Rev Access'!$F$7:$FS$310,74,FALSE))</f>
        <v>5785861</v>
      </c>
      <c r="CR163" s="90">
        <f>IF(ISNA(VLOOKUP($B163,'[2]1516 Exp_Rev Access'!$F$7:$FS$310,75,FALSE)),"",VLOOKUP($B163,'[2]1516 Exp_Rev Access'!$F$7:$FS$310,75,FALSE))</f>
        <v>0</v>
      </c>
      <c r="CS163" s="90">
        <f>IF(ISNA(VLOOKUP($B163,'[2]1516 Exp_Rev Access'!$F$7:$FS$310,76,FALSE)),"",VLOOKUP($B163,'[2]1516 Exp_Rev Access'!$F$7:$FS$310,76,FALSE))</f>
        <v>206312</v>
      </c>
      <c r="CT163" s="90">
        <f>IF(ISNA(VLOOKUP($B163,'[2]1516 Exp_Rev Access'!$F$7:$FS$310,77,FALSE)),"",VLOOKUP($B163,'[2]1516 Exp_Rev Access'!$F$7:$FS$310,77,FALSE))</f>
        <v>0</v>
      </c>
      <c r="CU163" s="90">
        <f>IF(ISNA(VLOOKUP($B163,'[2]1516 Exp_Rev Access'!$F$7:$FS$310,78,FALSE)),"",VLOOKUP($B163,'[2]1516 Exp_Rev Access'!$F$7:$FS$310,78,FALSE))</f>
        <v>7142380.2000000002</v>
      </c>
      <c r="CV163" s="90">
        <f>IF(ISNA(VLOOKUP($B163,'[2]1516 Exp_Rev Access'!$F$7:$FS$310,79,FALSE)),"",VLOOKUP($B163,'[2]1516 Exp_Rev Access'!$F$7:$FS$310,79,FALSE))</f>
        <v>687796.63</v>
      </c>
      <c r="CW163" s="90">
        <f>IF(ISNA(VLOOKUP($B163,'[2]1516 Exp_Rev Access'!$F$7:$FS$310,80,FALSE)),"",VLOOKUP($B163,'[2]1516 Exp_Rev Access'!$F$7:$FS$310,80,FALSE))</f>
        <v>0</v>
      </c>
      <c r="CX163" s="90">
        <f>IF(ISNA(VLOOKUP($B163,'[2]1516 Exp_Rev Access'!$F$7:$FS$310,81,FALSE)),"",VLOOKUP($B163,'[2]1516 Exp_Rev Access'!$F$7:$FS$310,81,FALSE))</f>
        <v>0</v>
      </c>
      <c r="CY163" s="90">
        <f>IF(ISNA(VLOOKUP($B163,'[2]1516 Exp_Rev Access'!$F$7:$FS$310,82,FALSE)),"",VLOOKUP($B163,'[2]1516 Exp_Rev Access'!$F$7:$FS$310,82,FALSE))</f>
        <v>0</v>
      </c>
      <c r="CZ163" s="90">
        <f>IF(ISNA(VLOOKUP($B163,'[2]1516 Exp_Rev Access'!$F$7:$FS$310,83,FALSE)),"",VLOOKUP($B163,'[2]1516 Exp_Rev Access'!$F$7:$FS$310,83,FALSE))</f>
        <v>0</v>
      </c>
      <c r="DA163" s="90">
        <f>IF(ISNA(VLOOKUP($B163,'[2]1516 Exp_Rev Access'!$F$7:$FS$310,84,FALSE)),"",VLOOKUP($B163,'[2]1516 Exp_Rev Access'!$F$7:$FS$310,84,FALSE))</f>
        <v>0</v>
      </c>
      <c r="DB163" s="90">
        <f>IF(ISNA(VLOOKUP($B163,'[2]1516 Exp_Rev Access'!$F$7:$FS$310,85,FALSE)),"",VLOOKUP($B163,'[2]1516 Exp_Rev Access'!$F$7:$FS$310,85,FALSE))</f>
        <v>572327.49</v>
      </c>
      <c r="DC163" s="90">
        <f>IF(ISNA(VLOOKUP($B163,'[2]1516 Exp_Rev Access'!$F$7:$FS$310,86,FALSE)),"",VLOOKUP($B163,'[2]1516 Exp_Rev Access'!$F$7:$FS$310,86,FALSE))</f>
        <v>0</v>
      </c>
      <c r="DD163" s="90">
        <f>IF(ISNA(VLOOKUP($B163,'[2]1516 Exp_Rev Access'!$F$7:$FS$310,87,FALSE)),"",VLOOKUP($B163,'[2]1516 Exp_Rev Access'!$F$7:$FS$310,87,FALSE))</f>
        <v>0</v>
      </c>
      <c r="DE163" s="90">
        <f>IF(ISNA(VLOOKUP($B163,'[2]1516 Exp_Rev Access'!$F$7:$FS$310,88,FALSE)),"",VLOOKUP($B163,'[2]1516 Exp_Rev Access'!$F$7:$FS$310,88,FALSE))</f>
        <v>0</v>
      </c>
      <c r="DF163" s="90">
        <f>IF(ISNA(VLOOKUP($B163,'[2]1516 Exp_Rev Access'!$F$7:$FS$310,89,FALSE)),"",VLOOKUP($B163,'[2]1516 Exp_Rev Access'!$F$7:$FS$310,89,FALSE))</f>
        <v>0</v>
      </c>
      <c r="DG163" s="90">
        <f>IF(ISNA(VLOOKUP($B163,'[2]1516 Exp_Rev Access'!$F$7:$FS$310,90,FALSE)),"",VLOOKUP($B163,'[2]1516 Exp_Rev Access'!$F$7:$FS$310,90,FALSE))</f>
        <v>47809.919999999998</v>
      </c>
      <c r="DH163" s="90">
        <f>IF(ISNA(VLOOKUP($B163,'[2]1516 Exp_Rev Access'!$F$7:$FS$310,91,FALSE)),"",VLOOKUP($B163,'[2]1516 Exp_Rev Access'!$F$7:$FS$310,91,FALSE))</f>
        <v>161565.35</v>
      </c>
      <c r="DI163" s="90">
        <f>IF(ISNA(VLOOKUP($B163,'[2]1516 Exp_Rev Access'!$F$7:$FS$310,92,FALSE)),"",VLOOKUP($B163,'[2]1516 Exp_Rev Access'!$F$7:$FS$310,92,FALSE))</f>
        <v>7372612.3499999996</v>
      </c>
      <c r="DJ163" s="90">
        <f>IF(ISNA(VLOOKUP($B163,'[2]1516 Exp_Rev Access'!$F$7:$FS$310,93,FALSE)),"",VLOOKUP($B163,'[2]1516 Exp_Rev Access'!$F$7:$FS$310,93,FALSE))</f>
        <v>0</v>
      </c>
      <c r="DK163" s="90">
        <f>IF(ISNA(VLOOKUP($B163,'[2]1516 Exp_Rev Access'!$F$7:$FS$310,94,FALSE)),"",VLOOKUP($B163,'[2]1516 Exp_Rev Access'!$F$7:$FS$310,94,FALSE))</f>
        <v>91146.87</v>
      </c>
      <c r="DL163" s="90">
        <f>IF(ISNA(VLOOKUP($B163,'[2]1516 Exp_Rev Access'!$F$7:$FS$310,95,FALSE)),"",VLOOKUP($B163,'[2]1516 Exp_Rev Access'!$F$7:$FS$310,95,FALSE))</f>
        <v>0</v>
      </c>
      <c r="DM163" s="90">
        <f>IF(ISNA(VLOOKUP($B163,'[2]1516 Exp_Rev Access'!$F$7:$FS$310,96,FALSE)),"",VLOOKUP($B163,'[2]1516 Exp_Rev Access'!$F$7:$FS$310,96,FALSE))</f>
        <v>0</v>
      </c>
      <c r="DN163" s="90">
        <f>IF(ISNA(VLOOKUP($B163,'[2]1516 Exp_Rev Access'!$F$7:$FS$310,97,FALSE)),"",VLOOKUP($B163,'[2]1516 Exp_Rev Access'!$F$7:$FS$310,97,FALSE))</f>
        <v>0</v>
      </c>
      <c r="DO163" s="90">
        <f>IF(ISNA(VLOOKUP($B163,'[2]1516 Exp_Rev Access'!$F$7:$FS$310,98,FALSE)),"",VLOOKUP($B163,'[2]1516 Exp_Rev Access'!$F$7:$FS$310,98,FALSE))</f>
        <v>0</v>
      </c>
      <c r="DP163" s="90">
        <f>IF(ISNA(VLOOKUP($B163,'[2]1516 Exp_Rev Access'!$F$7:$FS$310,99,FALSE)),"",VLOOKUP($B163,'[2]1516 Exp_Rev Access'!$F$7:$FS$310,99,FALSE))</f>
        <v>0</v>
      </c>
      <c r="DQ163" s="90">
        <f>IF(ISNA(VLOOKUP($B163,'[2]1516 Exp_Rev Access'!$F$7:$FS$310,100,FALSE)),"",VLOOKUP($B163,'[2]1516 Exp_Rev Access'!$F$7:$FS$310,100,FALSE))</f>
        <v>0</v>
      </c>
      <c r="DR163" s="90">
        <f>IF(ISNA(VLOOKUP($B163,'[2]1516 Exp_Rev Access'!$F$7:$FS$310,101,FALSE)),"",VLOOKUP($B163,'[2]1516 Exp_Rev Access'!$F$7:$FS$310,101,FALSE))</f>
        <v>0</v>
      </c>
      <c r="DS163" s="90">
        <f>IF(ISNA(VLOOKUP($B163,'[2]1516 Exp_Rev Access'!$F$7:$FS$310,102,FALSE)),"",VLOOKUP($B163,'[2]1516 Exp_Rev Access'!$F$7:$FS$310,102,FALSE))</f>
        <v>0</v>
      </c>
      <c r="DT163" s="90">
        <f>IF(ISNA(VLOOKUP($B163,'[2]1516 Exp_Rev Access'!$F$7:$FS$310,103,FALSE)),"",VLOOKUP($B163,'[2]1516 Exp_Rev Access'!$F$7:$FS$310,103,FALSE))</f>
        <v>0</v>
      </c>
      <c r="DU163" s="90">
        <f>IF(ISNA(VLOOKUP($B163,'[2]1516 Exp_Rev Access'!$F$7:$FS$310,104,FALSE)),"",VLOOKUP($B163,'[2]1516 Exp_Rev Access'!$F$7:$FS$310,104,FALSE))</f>
        <v>0</v>
      </c>
      <c r="DV163" s="90">
        <f>IF(ISNA(VLOOKUP($B163,'[2]1516 Exp_Rev Access'!$F$7:$FS$310,105,FALSE)),"",VLOOKUP($B163,'[2]1516 Exp_Rev Access'!$F$7:$FS$310,105,FALSE))</f>
        <v>0</v>
      </c>
      <c r="DW163" s="90">
        <f>IF(ISNA(VLOOKUP($B163,'[2]1516 Exp_Rev Access'!$F$7:$FS$310,106,FALSE)),"",VLOOKUP($B163,'[2]1516 Exp_Rev Access'!$F$7:$FS$310,106,FALSE))</f>
        <v>0</v>
      </c>
      <c r="DX163" s="90">
        <f>IF(ISNA(VLOOKUP($B163,'[2]1516 Exp_Rev Access'!$F$7:$FS$310,107,FALSE)),"",VLOOKUP($B163,'[2]1516 Exp_Rev Access'!$F$7:$FS$310,107,FALSE))</f>
        <v>0</v>
      </c>
      <c r="DY163" s="90">
        <f>IF(ISNA(VLOOKUP($B163,'[2]1516 Exp_Rev Access'!$F$7:$FS$310,108,FALSE)),"",VLOOKUP($B163,'[2]1516 Exp_Rev Access'!$F$7:$FS$310,108,FALSE))</f>
        <v>0</v>
      </c>
      <c r="DZ163" s="90">
        <f>IF(ISNA(VLOOKUP($B163,'[2]1516 Exp_Rev Access'!$F$7:$FS$310,109,FALSE)),"",VLOOKUP($B163,'[2]1516 Exp_Rev Access'!$F$7:$FS$310,109,FALSE))</f>
        <v>0</v>
      </c>
      <c r="EA163" s="90">
        <f>IF(ISNA(VLOOKUP($B163,'[2]1516 Exp_Rev Access'!$F$7:$FS$310,110,FALSE)),"",VLOOKUP($B163,'[2]1516 Exp_Rev Access'!$F$7:$FS$310,110,FALSE))</f>
        <v>0</v>
      </c>
      <c r="EB163" s="90">
        <f>IF(ISNA(VLOOKUP($B163,'[2]1516 Exp_Rev Access'!$F$7:$FS$310,111,FALSE)),"",VLOOKUP($B163,'[2]1516 Exp_Rev Access'!$F$7:$FS$310,111,FALSE))</f>
        <v>0</v>
      </c>
      <c r="EC163" s="90">
        <f>IF(ISNA(VLOOKUP($B163,'[2]1516 Exp_Rev Access'!$F$7:$FS$310,112,FALSE)),"",VLOOKUP($B163,'[2]1516 Exp_Rev Access'!$F$7:$FS$310,112,FALSE))</f>
        <v>0</v>
      </c>
      <c r="ED163" s="90">
        <f>IF(ISNA(VLOOKUP($B163,'[2]1516 Exp_Rev Access'!$F$7:$FS$310,113,FALSE)),"",VLOOKUP($B163,'[2]1516 Exp_Rev Access'!$F$7:$FS$310,113,FALSE))</f>
        <v>0</v>
      </c>
      <c r="EE163" s="90">
        <f>IF(ISNA(VLOOKUP($B163,'[2]1516 Exp_Rev Access'!$F$7:$FS$310,114,FALSE)),"",VLOOKUP($B163,'[2]1516 Exp_Rev Access'!$F$7:$FS$310,114,FALSE))</f>
        <v>0</v>
      </c>
      <c r="EF163" s="90">
        <f>IF(ISNA(VLOOKUP($B163,'[2]1516 Exp_Rev Access'!$F$7:$FS$310,115,FALSE)),"",VLOOKUP($B163,'[2]1516 Exp_Rev Access'!$F$7:$FS$310,115,FALSE))</f>
        <v>0</v>
      </c>
      <c r="EG163" s="90">
        <f>IF(ISNA(VLOOKUP($B163,'[2]1516 Exp_Rev Access'!$F$7:$FS$310,116,FALSE)),"",VLOOKUP($B163,'[2]1516 Exp_Rev Access'!$F$7:$FS$310,116,FALSE))</f>
        <v>71617</v>
      </c>
      <c r="EH163" s="90">
        <f>IF(ISNA(VLOOKUP($B163,'[2]1516 Exp_Rev Access'!$F$7:$FS$310,117,FALSE)),"",VLOOKUP($B163,'[2]1516 Exp_Rev Access'!$F$7:$FS$310,117,FALSE))</f>
        <v>0</v>
      </c>
      <c r="EI163" s="90">
        <f>IF(ISNA(VLOOKUP($B163,'[2]1516 Exp_Rev Access'!$F$7:$FS$310,118,FALSE)),"",VLOOKUP($B163,'[2]1516 Exp_Rev Access'!$F$7:$FS$310,118,FALSE))</f>
        <v>0</v>
      </c>
      <c r="EJ163" s="90">
        <f>IF(ISNA(VLOOKUP($B163,'[2]1516 Exp_Rev Access'!$F$7:$FS$310,119,FALSE)),"",VLOOKUP($B163,'[2]1516 Exp_Rev Access'!$F$7:$FS$310,119,FALSE))</f>
        <v>0</v>
      </c>
      <c r="EK163" s="90">
        <f>IF(ISNA(VLOOKUP($B163,'[2]1516 Exp_Rev Access'!$F$7:$FS$310,120,FALSE)),"",VLOOKUP($B163,'[2]1516 Exp_Rev Access'!$F$7:$FS$310,120,FALSE))</f>
        <v>0</v>
      </c>
      <c r="EL163" s="90">
        <f>IF(ISNA(VLOOKUP($B163,'[2]1516 Exp_Rev Access'!$F$7:$FS$310,121,FALSE)),"",VLOOKUP($B163,'[2]1516 Exp_Rev Access'!$F$7:$FS$310,121,FALSE))</f>
        <v>0</v>
      </c>
      <c r="EM163" s="90">
        <f>IF(ISNA(VLOOKUP($B163,'[2]1516 Exp_Rev Access'!$F$7:$FS$310,122,FALSE)),"",VLOOKUP($B163,'[2]1516 Exp_Rev Access'!$F$7:$FS$310,122,FALSE))</f>
        <v>0</v>
      </c>
      <c r="EN163" s="90">
        <f>IF(ISNA(VLOOKUP($B163,'[2]1516 Exp_Rev Access'!$F$7:$FS$310,123,FALSE)),"",VLOOKUP($B163,'[2]1516 Exp_Rev Access'!$F$7:$FS$310,123,FALSE))</f>
        <v>40802.230000000003</v>
      </c>
      <c r="EO163" s="90">
        <f>IF(ISNA(VLOOKUP($B163,'[2]1516 Exp_Rev Access'!$F$7:$FS$310,124,FALSE)),"",VLOOKUP($B163,'[2]1516 Exp_Rev Access'!$F$7:$FS$310,124,FALSE))</f>
        <v>0</v>
      </c>
      <c r="EP163" s="90">
        <f>IF(ISNA(VLOOKUP($B163,'[2]1516 Exp_Rev Access'!$F$7:$FS$310,125,FALSE)),"",VLOOKUP($B163,'[2]1516 Exp_Rev Access'!$F$7:$FS$310,125,FALSE))</f>
        <v>0</v>
      </c>
      <c r="EQ163" s="90">
        <f>IF(ISNA(VLOOKUP($B163,'[2]1516 Exp_Rev Access'!$F$7:$FS$310,126,FALSE)),"",VLOOKUP($B163,'[2]1516 Exp_Rev Access'!$F$7:$FS$310,126,FALSE))</f>
        <v>0</v>
      </c>
      <c r="ER163" s="90">
        <f>IF(ISNA(VLOOKUP($B163,'[2]1516 Exp_Rev Access'!$F$7:$FS$310,127,FALSE)),"",VLOOKUP($B163,'[2]1516 Exp_Rev Access'!$F$7:$FS$310,127,FALSE))</f>
        <v>0</v>
      </c>
      <c r="ES163" s="90">
        <f>IF(ISNA(VLOOKUP($B163,'[2]1516 Exp_Rev Access'!$F$7:$FS$310,128,FALSE)),"",VLOOKUP($B163,'[2]1516 Exp_Rev Access'!$F$7:$FS$310,128,FALSE))</f>
        <v>0</v>
      </c>
      <c r="ET163" s="90">
        <f>IF(ISNA(VLOOKUP($B163,'[2]1516 Exp_Rev Access'!$F$7:$FS$310,129,FALSE)),"",VLOOKUP($B163,'[2]1516 Exp_Rev Access'!$F$7:$FS$310,129,FALSE))</f>
        <v>1259495.1000000001</v>
      </c>
      <c r="EU163" s="90">
        <f>IF(ISNA(VLOOKUP($B163,'[2]1516 Exp_Rev Access'!$F$7:$FS$310,130,FALSE)),"",VLOOKUP($B163,'[2]1516 Exp_Rev Access'!$F$7:$FS$310,130,FALSE))</f>
        <v>0</v>
      </c>
      <c r="EV163" s="90">
        <f>IF(ISNA(VLOOKUP($B163,'[2]1516 Exp_Rev Access'!$F$7:$FS$310,131,FALSE)),"",VLOOKUP($B163,'[2]1516 Exp_Rev Access'!$F$7:$FS$310,131,FALSE))</f>
        <v>33216.839999999997</v>
      </c>
      <c r="EW163" s="90">
        <f>IF(ISNA(VLOOKUP($B163,'[2]1516 Exp_Rev Access'!$F$7:$FS$310,132,FALSE)),"",VLOOKUP($B163,'[2]1516 Exp_Rev Access'!$F$7:$FS$310,132,FALSE))</f>
        <v>0</v>
      </c>
      <c r="EX163" s="90">
        <f>IF(ISNA(VLOOKUP($B163,'[2]1516 Exp_Rev Access'!$F$7:$FS$310,133,FALSE)),"",VLOOKUP($B163,'[2]1516 Exp_Rev Access'!$F$7:$FS$310,133,FALSE))</f>
        <v>0</v>
      </c>
      <c r="EY163" s="90">
        <f>IF(ISNA(VLOOKUP($B163,'[2]1516 Exp_Rev Access'!$F$7:$FS$310,134,FALSE)),"",VLOOKUP($B163,'[2]1516 Exp_Rev Access'!$F$7:$FS$310,134,FALSE))</f>
        <v>0</v>
      </c>
      <c r="EZ163" s="90">
        <f>IF(ISNA(VLOOKUP($B163,'[2]1516 Exp_Rev Access'!$F$7:$FS$310,135,FALSE)),"",VLOOKUP($B163,'[2]1516 Exp_Rev Access'!$F$7:$FS$310,135,FALSE))</f>
        <v>0</v>
      </c>
      <c r="FA163" s="90">
        <f>IF(ISNA(VLOOKUP($B163,'[2]1516 Exp_Rev Access'!$F$7:$FS$310,136,FALSE)),"",VLOOKUP($B163,'[2]1516 Exp_Rev Access'!$F$7:$FS$310,136,FALSE))</f>
        <v>0</v>
      </c>
      <c r="FB163" s="90">
        <f>IF(ISNA(VLOOKUP($B163,'[2]1516 Exp_Rev Access'!$F$7:$FS$310,137,FALSE)),"",VLOOKUP($B163,'[2]1516 Exp_Rev Access'!$F$7:$FS$310,137,FALSE))</f>
        <v>0</v>
      </c>
      <c r="FC163" s="90">
        <f>IF(ISNA(VLOOKUP($B163,'[2]1516 Exp_Rev Access'!$F$7:$FS$310,138,FALSE)),"",VLOOKUP($B163,'[2]1516 Exp_Rev Access'!$F$7:$FS$310,138,FALSE))</f>
        <v>0</v>
      </c>
      <c r="FD163" s="90">
        <f>IF(ISNA(VLOOKUP($B163,'[2]1516 Exp_Rev Access'!$F$7:$FS$310,139,FALSE)),"",VLOOKUP($B163,'[2]1516 Exp_Rev Access'!$F$7:$FS$310,139,FALSE))</f>
        <v>0</v>
      </c>
      <c r="FE163" s="90">
        <f>IF(ISNA(VLOOKUP($B163,'[2]1516 Exp_Rev Access'!$F$7:$FS$310,140,FALSE)),"",VLOOKUP($B163,'[2]1516 Exp_Rev Access'!$F$7:$FS$310,140,FALSE))</f>
        <v>0</v>
      </c>
      <c r="FF163" s="90">
        <f>IF(ISNA(VLOOKUP($B163,'[2]1516 Exp_Rev Access'!$F$7:$FS$310,141,FALSE)),"",VLOOKUP($B163,'[2]1516 Exp_Rev Access'!$F$7:$FS$310,141,FALSE))</f>
        <v>0</v>
      </c>
      <c r="FG163" s="90">
        <f>IF(ISNA(VLOOKUP($B163,'[2]1516 Exp_Rev Access'!$F$7:$FS$310,142,FALSE)),"",VLOOKUP($B163,'[2]1516 Exp_Rev Access'!$F$7:$FS$310,142,FALSE))</f>
        <v>0</v>
      </c>
      <c r="FH163" s="90">
        <f>IF(ISNA(VLOOKUP($B163,'[2]1516 Exp_Rev Access'!$F$7:$FS$310,143,FALSE)),"",VLOOKUP($B163,'[2]1516 Exp_Rev Access'!$F$7:$FS$310,143,FALSE))</f>
        <v>0</v>
      </c>
      <c r="FI163" s="90">
        <f>IF(ISNA(VLOOKUP($B163,'[2]1516 Exp_Rev Access'!$F$7:$FS$310,144,FALSE)),"",VLOOKUP($B163,'[2]1516 Exp_Rev Access'!$F$7:$FS$310,144,FALSE))</f>
        <v>0</v>
      </c>
      <c r="FJ163" s="90">
        <f>IF(ISNA(VLOOKUP($B163,'[2]1516 Exp_Rev Access'!$F$7:$FS$310,145,FALSE)),"",VLOOKUP($B163,'[2]1516 Exp_Rev Access'!$F$7:$FS$310,145,FALSE))</f>
        <v>0</v>
      </c>
      <c r="FK163" s="90">
        <f>IF(ISNA(VLOOKUP($B163,'[2]1516 Exp_Rev Access'!$F$7:$FS$310,146,FALSE)),"",VLOOKUP($B163,'[2]1516 Exp_Rev Access'!$F$7:$FS$310,146,FALSE))</f>
        <v>0</v>
      </c>
      <c r="FL163" s="90">
        <f>IF(ISNA(VLOOKUP($B163,'[2]1516 Exp_Rev Access'!$F$7:$FS$310,1147,FALSE)),"",VLOOKUP($B163,'[2]1516 Exp_Rev Access'!$F$7:$FS$310,147,FALSE))</f>
        <v>0</v>
      </c>
      <c r="FM163" s="90">
        <f>IF(ISNA(VLOOKUP($B163,'[2]1516 Exp_Rev Access'!$F$7:$FS$310,148,FALSE)),"",VLOOKUP($B163,'[2]1516 Exp_Rev Access'!$F$7:$FS$310,148,FALSE))</f>
        <v>0</v>
      </c>
      <c r="FN163" s="90">
        <f>IF(ISNA(VLOOKUP($B163,'[2]1516 Exp_Rev Access'!$F$7:$FS$310,149,FALSE)),"",VLOOKUP($B163,'[2]1516 Exp_Rev Access'!$F$7:$FS$310,149,FALSE))</f>
        <v>0</v>
      </c>
      <c r="FO163" s="90">
        <f>IF(ISNA(VLOOKUP($B163,'[2]1516 Exp_Rev Access'!$F$7:$FS$310,150,FALSE)),"",VLOOKUP($B163,'[2]1516 Exp_Rev Access'!$F$7:$FS$310,150,FALSE))</f>
        <v>0</v>
      </c>
      <c r="FP163" s="90">
        <f>IF(ISNA(VLOOKUP($B163,'[2]1516 Exp_Rev Access'!$F$7:$FS$310,151,FALSE)),"",VLOOKUP($B163,'[2]1516 Exp_Rev Access'!$F$7:$FS$310,151,FALSE))</f>
        <v>0</v>
      </c>
      <c r="FQ163" s="90">
        <f>IF(ISNA(VLOOKUP($B163,'[2]1516 Exp_Rev Access'!$F$7:$FS$310,152,FALSE)),"",VLOOKUP($B163,'[2]1516 Exp_Rev Access'!$F$7:$FS$310,152,FALSE))</f>
        <v>0</v>
      </c>
      <c r="FR163" s="90">
        <f>IF(ISNA(VLOOKUP($B163,'[2]1516 Exp_Rev Access'!$F$7:$FS$310,153,FALSE)),"",VLOOKUP($B163,'[2]1516 Exp_Rev Access'!$F$7:$FS$310,153,FALSE))</f>
        <v>933821.93</v>
      </c>
      <c r="FS163" s="53">
        <f t="shared" si="397"/>
        <v>24525389.91</v>
      </c>
      <c r="FT163" s="92">
        <f t="shared" si="398"/>
        <v>7.7735962581162374E-2</v>
      </c>
      <c r="FU163" s="95">
        <f t="shared" si="399"/>
        <v>892.32362507940729</v>
      </c>
      <c r="FV163" s="90">
        <f>IF(ISNA(VLOOKUP($B163,'[2]1516 Exp_Rev Access'!$F$7:$FS$310,154,FALSE)),"",VLOOKUP($B163,'[2]1516 Exp_Rev Access'!$F$7:$FS$310,154,FALSE))</f>
        <v>4860.97</v>
      </c>
      <c r="FW163" s="90">
        <f>IF(ISNA(VLOOKUP($B163,'[2]1516 Exp_Rev Access'!$F$7:$FS$310,155,FALSE)),"",VLOOKUP($B163,'[2]1516 Exp_Rev Access'!$F$7:$FS$310,155,FALSE))</f>
        <v>1113.6500000000001</v>
      </c>
      <c r="FX163" s="90">
        <f>IF(ISNA(VLOOKUP($B163,'[2]1516 Exp_Rev Access'!$F$7:$FS$310,156,FALSE)),"",VLOOKUP($B163,'[2]1516 Exp_Rev Access'!$F$7:$FS$310,156,FALSE))</f>
        <v>0</v>
      </c>
      <c r="FY163" s="90">
        <f>IF(ISNA(VLOOKUP($B163,'[2]1516 Exp_Rev Access'!$F$7:$FS$310,157,FALSE)),"",VLOOKUP($B163,'[2]1516 Exp_Rev Access'!$F$7:$FS$310,157,FALSE))</f>
        <v>0</v>
      </c>
      <c r="FZ163" s="90">
        <f>IF(ISNA(VLOOKUP($B163,'[2]1516 Exp_Rev Access'!$F$7:$FS$310,158,FALSE)),"",VLOOKUP($B163,'[2]1516 Exp_Rev Access'!$F$7:$FS$310,158,FALSE))</f>
        <v>0</v>
      </c>
      <c r="GA163" s="90">
        <f>IF(ISNA(VLOOKUP($B163,'[2]1516 Exp_Rev Access'!$F$7:$FS$310,159,FALSE)),"",VLOOKUP($B163,'[2]1516 Exp_Rev Access'!$F$7:$FS$310,159,FALSE))</f>
        <v>0</v>
      </c>
      <c r="GB163" s="90">
        <f>IF(ISNA(VLOOKUP($B163,'[2]1516 Exp_Rev Access'!$F$7:$FS$310,160,FALSE)),"",VLOOKUP($B163,'[2]1516 Exp_Rev Access'!$F$7:$FS$310,160,FALSE))</f>
        <v>0</v>
      </c>
      <c r="GC163" s="90">
        <f>IF(ISNA(VLOOKUP($B163,'[2]1516 Exp_Rev Access'!$F$7:$FS$310,161,FALSE)),"",VLOOKUP($B163,'[2]1516 Exp_Rev Access'!$F$7:$FS$310,161,FALSE))</f>
        <v>0</v>
      </c>
      <c r="GD163" s="90">
        <f>IF(ISNA(VLOOKUP($B163,'[2]1516 Exp_Rev Access'!$F$7:$FS$310,162,FALSE)),"",VLOOKUP($B163,'[2]1516 Exp_Rev Access'!$F$7:$FS$310,162,FALSE))</f>
        <v>0</v>
      </c>
      <c r="GE163" s="90">
        <f>IF(ISNA(VLOOKUP($B163,'[2]1516 Exp_Rev Access'!$F$7:$FS$310,163,FALSE)),"",VLOOKUP($B163,'[2]1516 Exp_Rev Access'!$F$7:$FS$310,163,FALSE))</f>
        <v>0</v>
      </c>
      <c r="GF163" s="90">
        <f>IF(ISNA(VLOOKUP($B163,'[2]1516 Exp_Rev Access'!$F$7:$FS$310,164,FALSE)),"",VLOOKUP($B163,'[2]1516 Exp_Rev Access'!$F$7:$FS$310,164,FALSE))</f>
        <v>32752.73</v>
      </c>
      <c r="GG163" s="90">
        <f>IF(ISNA(VLOOKUP($B163,'[2]1516 Exp_Rev Access'!$F$7:$FS$310,165,FALSE)),"",VLOOKUP($B163,'[2]1516 Exp_Rev Access'!$F$7:$FS$310,165,FALSE))</f>
        <v>0</v>
      </c>
      <c r="GH163" s="90">
        <f>IF(ISNA(VLOOKUP($B163,'[2]1516 Exp_Rev Access'!$F$7:$FS$310,166,FALSE)),"",VLOOKUP($B163,'[2]1516 Exp_Rev Access'!$F$7:$FS$310,166,FALSE))</f>
        <v>0</v>
      </c>
      <c r="GI163" s="90">
        <f>IF(ISNA(VLOOKUP($B163,'[2]1516 Exp_Rev Access'!$F$7:$FS$310,167,FALSE)),"",VLOOKUP($B163,'[2]1516 Exp_Rev Access'!$F$7:$FS$310,167,FALSE))</f>
        <v>0</v>
      </c>
      <c r="GJ163" s="90">
        <f>IF(ISNA(VLOOKUP($B163,'[2]1516 Exp_Rev Access'!$F$7:$FS$310,168,FALSE)),"",VLOOKUP($B163,'[2]1516 Exp_Rev Access'!$F$7:$FS$310,168,FALSE))</f>
        <v>0</v>
      </c>
      <c r="GK163" s="90">
        <f>IF(ISNA(VLOOKUP($B163,'[2]1516 Exp_Rev Access'!$F$7:$FS$310,169,FALSE)),"",VLOOKUP($B163,'[2]1516 Exp_Rev Access'!$F$7:$FS$310,169,FALSE))</f>
        <v>146162.67000000001</v>
      </c>
      <c r="GL163" s="90">
        <f>IF(ISNA(VLOOKUP($B163,'[2]1516 Exp_Rev Access'!$F$7:$FS$310,170,FALSE)),"",VLOOKUP($B163,'[2]1516 Exp_Rev Access'!$F$7:$FS$310,170,FALSE))</f>
        <v>178488.77</v>
      </c>
      <c r="GM163" s="90">
        <f>IF(ISNA(VLOOKUP($B163,'[2]1516 Exp_Rev Access'!$F$7:$FT$310,171,FALSE)),"",VLOOKUP($B163,'[2]1516 Exp_Rev Access'!$F$7:$FT$310,171,FALSE))</f>
        <v>0</v>
      </c>
      <c r="GN163" s="90">
        <f>IF(ISNA(VLOOKUP($B163,'[2]1516 Exp_Rev Access'!$F$7:$FU$310,172,FALSE)),"",VLOOKUP($B163,'[2]1516 Exp_Rev Access'!$F$7:$FU$310,172,FALSE))</f>
        <v>0</v>
      </c>
      <c r="GO163" s="90">
        <f>IF(ISNA(VLOOKUP($B163,'[2]1516 Exp_Rev Access'!$F$7:$FV$310,173,FALSE)),"",VLOOKUP($B163,'[2]1516 Exp_Rev Access'!$F$7:$FV$310,173,FALSE))</f>
        <v>0</v>
      </c>
      <c r="GP163" s="90">
        <f>IF(ISNA(VLOOKUP($B163,'[2]1516 Exp_Rev Access'!$F$7:$GA$310,174,FALSE)),"",VLOOKUP($B163,'[2]1516 Exp_Rev Access'!$F$7:$GA$310,174,FALSE))</f>
        <v>0</v>
      </c>
      <c r="GQ163" s="90">
        <f>IF(ISNA(VLOOKUP($B163,'[2]1516 Exp_Rev Access'!$F$7:$GA$310,175,FALSE)),"",VLOOKUP($B163,'[2]1516 Exp_Rev Access'!$F$7:$GA$310,175,FALSE))</f>
        <v>19832.349999999999</v>
      </c>
      <c r="GR163" s="90">
        <f>IF(ISNA(VLOOKUP($B163,'[2]1516 Exp_Rev Access'!$F$7:$GA$310,176,FALSE)),"",VLOOKUP($B163,'[2]1516 Exp_Rev Access'!$F$7:$GA$310,176,FALSE))</f>
        <v>0</v>
      </c>
      <c r="GS163" s="90">
        <f>IF(ISNA(VLOOKUP($B163,'[2]1516 Exp_Rev Access'!$F$7:$GA$310,177,FALSE)),"",VLOOKUP($B163,'[2]1516 Exp_Rev Access'!$F$7:$GA$310,177,FALSE))</f>
        <v>0</v>
      </c>
      <c r="GT163" s="90">
        <f>IF(ISNA(VLOOKUP($B163,'[2]1516 Exp_Rev Access'!$F$7:$GA$310,178,FALSE)),"",VLOOKUP($B163,'[2]1516 Exp_Rev Access'!$F$7:$GA$310,178,FALSE))</f>
        <v>0</v>
      </c>
      <c r="GU163" s="53">
        <f t="shared" si="400"/>
        <v>383211.14</v>
      </c>
      <c r="GV163" s="92">
        <f t="shared" si="401"/>
        <v>1.2146305094043895E-3</v>
      </c>
      <c r="GW163" s="96">
        <f t="shared" si="402"/>
        <v>13.94262659515093</v>
      </c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</row>
    <row r="164" spans="1:222" x14ac:dyDescent="0.2">
      <c r="B164" s="87" t="s">
        <v>406</v>
      </c>
      <c r="C164" s="87" t="s">
        <v>407</v>
      </c>
      <c r="D164" s="88">
        <f>IF(ISNA(VLOOKUP($B164,'[2]1516 enrollment_Rev_Exp by size'!$A$6:$C$325,3,FALSE)),"",VLOOKUP($B164,'[2]1516 enrollment_Rev_Exp by size'!$A$6:$C$325,3,FALSE))</f>
        <v>20672.560000000001</v>
      </c>
      <c r="E164" s="89">
        <v>232553398.19999999</v>
      </c>
      <c r="F164" s="67">
        <f t="shared" si="380"/>
        <v>232553398.20000002</v>
      </c>
      <c r="G164" s="67">
        <f t="shared" si="381"/>
        <v>0</v>
      </c>
      <c r="H164" s="90">
        <f>IF(ISNA(VLOOKUP($B164,'[2]1516 Exp_Rev Access'!$F$7:$FS$310,2,FALSE)),"",VLOOKUP($B164,'[2]1516 Exp_Rev Access'!$F$7:$FS$310,2,FALSE))</f>
        <v>49138966.060000002</v>
      </c>
      <c r="I164" s="90">
        <f>IF(ISNA(VLOOKUP($B164,'[2]1516 Exp_Rev Access'!$F$7:$FS$310,3,FALSE)),"",VLOOKUP($B164,'[2]1516 Exp_Rev Access'!$F$7:$FS$310,3,FALSE))</f>
        <v>0</v>
      </c>
      <c r="J164" s="90">
        <f>IF(ISNA(VLOOKUP($B164,'[2]1516 Exp_Rev Access'!$F$7:$FS$310,4,FALSE)),"",VLOOKUP($B164,'[2]1516 Exp_Rev Access'!$F$7:$FS$310,4,FALSE))</f>
        <v>0</v>
      </c>
      <c r="K164" s="90">
        <f>IF(ISNA(VLOOKUP($B164,'[2]1516 Exp_Rev Access'!$F$7:$FS$310,5,FALSE)),"-",VLOOKUP($B164,'[2]1516 Exp_Rev Access'!$F$7:$FS$310,5,FALSE))</f>
        <v>387.44</v>
      </c>
      <c r="L164" s="90">
        <f>IF(ISNA(VLOOKUP($B164,'[2]1516 Exp_Rev Access'!$F$7:$FS$310,6,FALSE)),"",VLOOKUP($B164,'[2]1516 Exp_Rev Access'!$F$7:$FS$310,6,FALSE))</f>
        <v>0</v>
      </c>
      <c r="M164" s="90">
        <f>IF(ISNA(VLOOKUP($B164,'[2]1516 Exp_Rev Access'!$F$7:$FS$310,7,FALSE)),"",VLOOKUP($B164,'[2]1516 Exp_Rev Access'!$F$7:$FS$310,7,FALSE))</f>
        <v>0</v>
      </c>
      <c r="N164" s="53">
        <f t="shared" si="382"/>
        <v>49139353.5</v>
      </c>
      <c r="O164" s="91">
        <f t="shared" si="383"/>
        <v>0.21130352805139099</v>
      </c>
      <c r="P164" s="53">
        <f t="shared" si="384"/>
        <v>2377.0328154810045</v>
      </c>
      <c r="Q164" s="90">
        <f>IF(ISNA(VLOOKUP($B164,'[2]1516 Exp_Rev Access'!$F$7:$FS$310,8,FALSE)),"",VLOOKUP($B164,'[2]1516 Exp_Rev Access'!$F$7:$FS$310,8,FALSE))</f>
        <v>3717684.27</v>
      </c>
      <c r="R164" s="90">
        <f>IF(ISNA(VLOOKUP($B164,'[2]1516 Exp_Rev Access'!$F$7:$FS$310,9,FALSE)),"",VLOOKUP($B164,'[2]1516 Exp_Rev Access'!$F$7:$FS$310,9,FALSE))</f>
        <v>0</v>
      </c>
      <c r="S164" s="90">
        <f>IF(ISNA(VLOOKUP($B164,'[2]1516 Exp_Rev Access'!$F$7:$FS$310,10,FALSE)),"",VLOOKUP($B164,'[2]1516 Exp_Rev Access'!$F$7:$FS$310,10,FALSE))</f>
        <v>0</v>
      </c>
      <c r="T164" s="90">
        <f>IF(ISNA(VLOOKUP($B164,'[2]1516 Exp_Rev Access'!$F$7:$FS$310,11,FALSE)),"",VLOOKUP($B164,'[2]1516 Exp_Rev Access'!$F$7:$FS$310,11,FALSE))</f>
        <v>0</v>
      </c>
      <c r="U164" s="90">
        <f>IF(ISNA(VLOOKUP($B164,'[2]1516 Exp_Rev Access'!$F$7:$FS$310,12,FALSE)),"",VLOOKUP($B164,'[2]1516 Exp_Rev Access'!$F$7:$FS$310,12,FALSE))</f>
        <v>0</v>
      </c>
      <c r="V164" s="90">
        <f>IF(ISNA(VLOOKUP($B164,'[2]1516 Exp_Rev Access'!$F$7:$FS$310,13,FALSE)),"",VLOOKUP($B164,'[2]1516 Exp_Rev Access'!$F$7:$FS$310,13,FALSE))</f>
        <v>126136</v>
      </c>
      <c r="W164" s="90">
        <f>IF(ISNA(VLOOKUP($B164,'[2]1516 Exp_Rev Access'!$F$7:$FS$310,14,FALSE)),"",VLOOKUP($B164,'[2]1516 Exp_Rev Access'!$F$7:$FS$310,14,FALSE))</f>
        <v>0</v>
      </c>
      <c r="X164" s="90">
        <f>IF(ISNA(VLOOKUP($B164,'[2]1516 Exp_Rev Access'!$F$7:$FS$310,15,FALSE)),"",VLOOKUP($B164,'[2]1516 Exp_Rev Access'!$F$7:$FS$310,15,FALSE))</f>
        <v>0</v>
      </c>
      <c r="Y164" s="90">
        <f>IF(ISNA(VLOOKUP($B164,'[2]1516 Exp_Rev Access'!$F$7:$FS$310,16,FALSE)),"",VLOOKUP($B164,'[2]1516 Exp_Rev Access'!$F$7:$FS$310,16,FALSE))</f>
        <v>1258802.54</v>
      </c>
      <c r="Z164" s="90">
        <f>IF(ISNA(VLOOKUP($B164,'[2]1516 Exp_Rev Access'!$F$7:$FS$310,17,FALSE)),"",VLOOKUP($B164,'[2]1516 Exp_Rev Access'!$F$7:$FS$310,17,FALSE))</f>
        <v>1876.84</v>
      </c>
      <c r="AA164" s="90">
        <f>IF(ISNA(VLOOKUP($B164,'[2]1516 Exp_Rev Access'!$F$7:$FS$310,18,FALSE)),"",VLOOKUP($B164,'[2]1516 Exp_Rev Access'!$F$7:$FS$310,18,FALSE))</f>
        <v>0</v>
      </c>
      <c r="AB164" s="90">
        <f>IF(ISNA(VLOOKUP($B164,'[2]1516 Exp_Rev Access'!$F$7:$FS$310,19,FALSE)),"",VLOOKUP($B164,'[2]1516 Exp_Rev Access'!$F$7:$FS$310,19,FALSE))</f>
        <v>0</v>
      </c>
      <c r="AC164" s="90">
        <f>IF(ISNA(VLOOKUP($B164,'[2]1516 Exp_Rev Access'!$F$7:$FS$310,20,FALSE)),"",VLOOKUP($B164,'[2]1516 Exp_Rev Access'!$F$7:$FS$310,20,FALSE))</f>
        <v>159540.69</v>
      </c>
      <c r="AD164" s="90">
        <f>IF(ISNA(VLOOKUP($B164,'[2]1516 Exp_Rev Access'!$F$7:$FS$310,21,FALSE)),"",VLOOKUP($B164,'[2]1516 Exp_Rev Access'!$F$7:$FS$310,21,FALSE))</f>
        <v>3819249.64</v>
      </c>
      <c r="AE164" s="90">
        <f>IF(ISNA(VLOOKUP($B164,'[2]1516 Exp_Rev Access'!$F$7:$FS$310,22,FALSE)),"",VLOOKUP($B164,'[2]1516 Exp_Rev Access'!$F$7:$FS$310,22,FALSE))</f>
        <v>414136.58</v>
      </c>
      <c r="AF164" s="90">
        <f>IF(ISNA(VLOOKUP($B164,'[2]1516 Exp_Rev Access'!$F$7:$FS$310,23,FALSE)),"",VLOOKUP($B164,'[2]1516 Exp_Rev Access'!$F$7:$FS$310,23,FALSE))</f>
        <v>0</v>
      </c>
      <c r="AG164" s="90">
        <f>IF(ISNA(VLOOKUP($B164,'[2]1516 Exp_Rev Access'!$F$7:$FS$310,24,FALSE)),"",VLOOKUP($B164,'[2]1516 Exp_Rev Access'!$F$7:$FS$310,24,FALSE))</f>
        <v>753688.18</v>
      </c>
      <c r="AH164" s="90">
        <f>IF(ISNA(VLOOKUP($B164,'[2]1516 Exp_Rev Access'!$F$7:$FS$310,25,FALSE)),"",VLOOKUP($B164,'[2]1516 Exp_Rev Access'!$F$7:$FS$310,25,FALSE))</f>
        <v>44041.39</v>
      </c>
      <c r="AI164" s="90">
        <f>IF(ISNA(VLOOKUP($B164,'[2]1516 Exp_Rev Access'!$F$7:$FS$310,26,FALSE)),"",VLOOKUP($B164,'[2]1516 Exp_Rev Access'!$F$7:$FS$310,26,FALSE))</f>
        <v>917562.29</v>
      </c>
      <c r="AJ164" s="90">
        <f>IF(ISNA(VLOOKUP($B164,'[2]1516 Exp_Rev Access'!$F$7:$FS$310,27,FALSE)),"",VLOOKUP($B164,'[2]1516 Exp_Rev Access'!$F$7:$FS$310,27,FALSE))</f>
        <v>178132.19</v>
      </c>
      <c r="AK164" s="90">
        <f>IF(ISNA(VLOOKUP($B164,'[2]1516 Exp_Rev Access'!$F$7:$FS$310,28,FALSE)),"",VLOOKUP($B164,'[2]1516 Exp_Rev Access'!$F$7:$FS$310,28,FALSE))</f>
        <v>211823.87</v>
      </c>
      <c r="AL164" s="90">
        <f>IF(ISNA(VLOOKUP($B164,'[2]1516 Exp_Rev Access'!$F$7:$FS$310,29,FALSE)),"",VLOOKUP($B164,'[2]1516 Exp_Rev Access'!$F$7:$FS$310,29,FALSE))</f>
        <v>0</v>
      </c>
      <c r="AM164" s="53">
        <f t="shared" si="385"/>
        <v>11602674.48</v>
      </c>
      <c r="AN164" s="92">
        <f t="shared" si="386"/>
        <v>4.9892517459673914E-2</v>
      </c>
      <c r="AO164" s="68">
        <f t="shared" si="387"/>
        <v>561.25968336771064</v>
      </c>
      <c r="AP164" s="90">
        <f>IF(ISNA(VLOOKUP($B164,'[2]1516 Exp_Rev Access'!$F$7:$FS$310,30,FALSE)),"",VLOOKUP($B164,'[2]1516 Exp_Rev Access'!$F$7:$FS$310,30,FALSE))</f>
        <v>124359054.04000001</v>
      </c>
      <c r="AQ164" s="90">
        <f>IF(ISNA(VLOOKUP($B164,'[2]1516 Exp_Rev Access'!$F$7:$FS$310,31,FALSE)),"",VLOOKUP($B164,'[2]1516 Exp_Rev Access'!$F$7:$FS$310,31,FALSE))</f>
        <v>3658131.67</v>
      </c>
      <c r="AR164" s="90">
        <f>IF(ISNA(VLOOKUP($B164,'[2]1516 Exp_Rev Access'!$F$7:$FS$310,32,FALSE)),"",VLOOKUP($B164,'[2]1516 Exp_Rev Access'!$F$7:$FS$310,32,FALSE))</f>
        <v>0</v>
      </c>
      <c r="AS164" s="90">
        <f>IF(ISNA(VLOOKUP($B164,'[2]1516 Exp_Rev Access'!$F$7:$FS$310,33,FALSE)),"",VLOOKUP($B164,'[2]1516 Exp_Rev Access'!$F$7:$FS$310,33,FALSE))</f>
        <v>0</v>
      </c>
      <c r="AT164" s="90">
        <f>IF(ISNA(VLOOKUP($B164,'[2]1516 Exp_Rev Access'!$F$7:$FS$310,34,FALSE)),"",VLOOKUP($B164,'[2]1516 Exp_Rev Access'!$F$7:$FS$310,34,FALSE))</f>
        <v>0</v>
      </c>
      <c r="AU164" s="53">
        <f t="shared" si="388"/>
        <v>128017185.71000001</v>
      </c>
      <c r="AV164" s="93">
        <f t="shared" si="389"/>
        <v>0.55048512170053521</v>
      </c>
      <c r="AW164" s="53">
        <f t="shared" si="390"/>
        <v>6192.6140598938882</v>
      </c>
      <c r="AX164" s="90">
        <f>IF(ISNA(VLOOKUP($B164,'[2]1516 Exp_Rev Access'!$F$7:$FS$310,35,FALSE)),"",VLOOKUP($B164,'[2]1516 Exp_Rev Access'!$F$7:$FS$310,35,FALSE))</f>
        <v>1750.88</v>
      </c>
      <c r="AY164" s="90">
        <f>IF(ISNA(VLOOKUP($B164,'[2]1516 Exp_Rev Access'!$F$7:$FS$310,36,FALSE)),"",VLOOKUP($B164,'[2]1516 Exp_Rev Access'!$F$7:$FS$310,36,FALSE))</f>
        <v>16223045.34</v>
      </c>
      <c r="AZ164" s="90">
        <f>IF(ISNA(VLOOKUP($B164,'[2]1516 Exp_Rev Access'!$F$7:$FS$310,37,FALSE)),"",VLOOKUP($B164,'[2]1516 Exp_Rev Access'!$F$7:$FS$310,37,FALSE))</f>
        <v>1158211.21</v>
      </c>
      <c r="BA164" s="90">
        <f>IF(ISNA(VLOOKUP($B164,'[2]1516 Exp_Rev Access'!$F$7:$FS$310,38,FALSE)),"",VLOOKUP($B164,'[2]1516 Exp_Rev Access'!$F$7:$FS$310,38,FALSE))</f>
        <v>0</v>
      </c>
      <c r="BB164" s="90">
        <f>IF(ISNA(VLOOKUP($B164,'[2]1516 Exp_Rev Access'!$F$7:$FS$310,39,FALSE)),"",VLOOKUP($B164,'[2]1516 Exp_Rev Access'!$F$7:$FS$310,39,FALSE))</f>
        <v>0</v>
      </c>
      <c r="BC164" s="90">
        <f>IF(ISNA(VLOOKUP($B164,'[2]1516 Exp_Rev Access'!$F$7:$FS$310,40,FALSE)),"",VLOOKUP($B164,'[2]1516 Exp_Rev Access'!$F$7:$FS$310,40,FALSE))</f>
        <v>1660688.98</v>
      </c>
      <c r="BD164" s="90">
        <f>IF(ISNA(VLOOKUP($B164,'[2]1516 Exp_Rev Access'!$F$7:$FS$310,41,FALSE)),"",VLOOKUP($B164,'[2]1516 Exp_Rev Access'!$F$7:$FS$310,41,FALSE))</f>
        <v>112683.57</v>
      </c>
      <c r="BE164" s="90">
        <f>IF(ISNA(VLOOKUP($B164,'[2]1516 Exp_Rev Access'!$F$7:$FS$310,42,FALSE)),"",VLOOKUP($B164,'[2]1516 Exp_Rev Access'!$F$7:$FS$310,42,FALSE))</f>
        <v>1036875.02</v>
      </c>
      <c r="BF164" s="90">
        <f>IF(ISNA(VLOOKUP($B164,'[2]1516 Exp_Rev Access'!$F$7:$FS$310,43,FALSE)),"",VLOOKUP($B164,'[2]1516 Exp_Rev Access'!$F$7:$FS$310,43,FALSE))</f>
        <v>0</v>
      </c>
      <c r="BG164" s="90">
        <f>IF(ISNA(VLOOKUP($B164,'[2]1516 Exp_Rev Access'!$F$7:$FS$310,44,FALSE)),"",VLOOKUP($B164,'[2]1516 Exp_Rev Access'!$F$7:$FS$310,44,FALSE))</f>
        <v>1741311.3</v>
      </c>
      <c r="BH164" s="90">
        <f>IF(ISNA(VLOOKUP($B164,'[2]1516 Exp_Rev Access'!$F$7:$FS$310,45,FALSE)),"",VLOOKUP($B164,'[2]1516 Exp_Rev Access'!$F$7:$FS$310,45,FALSE))</f>
        <v>210919.19</v>
      </c>
      <c r="BI164" s="90">
        <f>IF(ISNA(VLOOKUP($B164,'[2]1516 Exp_Rev Access'!$F$7:$FS$310,46,FALSE)),"",VLOOKUP($B164,'[2]1516 Exp_Rev Access'!$F$7:$FS$310,46,FALSE))</f>
        <v>0</v>
      </c>
      <c r="BJ164" s="90">
        <f>IF(ISNA(VLOOKUP($B164,'[2]1516 Exp_Rev Access'!$F$7:$FS$310,47,FALSE)),"",VLOOKUP($B164,'[2]1516 Exp_Rev Access'!$F$7:$FS$310,47,FALSE))</f>
        <v>34959.24</v>
      </c>
      <c r="BK164" s="90">
        <f>IF(ISNA(VLOOKUP($B164,'[2]1516 Exp_Rev Access'!$F$7:$FS$310,48,FALSE)),"",VLOOKUP($B164,'[2]1516 Exp_Rev Access'!$F$7:$FS$310,48,FALSE))</f>
        <v>7649416.5599999996</v>
      </c>
      <c r="BL164" s="90">
        <f>IF(ISNA(VLOOKUP($B164,'[2]1516 Exp_Rev Access'!$F$7:$FS$310,49,FALSE)),"",VLOOKUP($B164,'[2]1516 Exp_Rev Access'!$F$7:$FS$310,49,FALSE))</f>
        <v>0</v>
      </c>
      <c r="BM164" s="90">
        <f>IF(ISNA(VLOOKUP($B164,'[2]1516 Exp_Rev Access'!$F$7:$FS$310,50,FALSE)),"",VLOOKUP($B164,'[2]1516 Exp_Rev Access'!$F$7:$FS$310,50,FALSE))</f>
        <v>19516.669999999998</v>
      </c>
      <c r="BN164" s="90">
        <f>IF(ISNA(VLOOKUP($B164,'[2]1516 Exp_Rev Access'!$F$7:$FS$310,51,FALSE)),"",VLOOKUP($B164,'[2]1516 Exp_Rev Access'!$F$7:$FS$310,51,FALSE))</f>
        <v>0</v>
      </c>
      <c r="BO164" s="90">
        <f>IF(ISNA(VLOOKUP($B164,'[2]1516 Exp_Rev Access'!$F$7:$FS$310,52,FALSE)),"",VLOOKUP($B164,'[2]1516 Exp_Rev Access'!$F$7:$FS$310,52,FALSE))</f>
        <v>0</v>
      </c>
      <c r="BP164" s="90">
        <f>IF(ISNA(VLOOKUP($B164,'[2]1516 Exp_Rev Access'!$F$7:$FS$310,53,FALSE)),"",VLOOKUP($B164,'[2]1516 Exp_Rev Access'!$F$7:$FS$310,53,FALSE))</f>
        <v>0</v>
      </c>
      <c r="BQ164" s="90">
        <f>IF(ISNA(VLOOKUP($B164,'[2]1516 Exp_Rev Access'!$F$7:$FS$310,54,FALSE)),"",VLOOKUP($B164,'[2]1516 Exp_Rev Access'!$F$7:$FS$310,54,FALSE))</f>
        <v>0</v>
      </c>
      <c r="BR164" s="90">
        <f>IF(ISNA(VLOOKUP($B164,'[2]1516 Exp_Rev Access'!$F$7:$FS$310,55,FALSE)),"",VLOOKUP($B164,'[2]1516 Exp_Rev Access'!$F$7:$FS$310,55,FALSE))</f>
        <v>0</v>
      </c>
      <c r="BS164" s="90">
        <f>IF(ISNA(VLOOKUP($B164,'[2]1516 Exp_Rev Access'!$F$7:$FS$310,56,FALSE)),"",VLOOKUP($B164,'[2]1516 Exp_Rev Access'!$F$7:$FS$310,56,FALSE))</f>
        <v>0</v>
      </c>
      <c r="BT164" s="90">
        <f>IF(ISNA(VLOOKUP($B164,'[2]1516 Exp_Rev Access'!$F$7:$FS$310,57,FALSE)),"",VLOOKUP($B164,'[2]1516 Exp_Rev Access'!$F$7:$FS$310,57,FALSE))</f>
        <v>0</v>
      </c>
      <c r="BU164" s="90">
        <f>IF(ISNA(VLOOKUP($B164,'[2]1516 Exp_Rev Access'!$F$7:$FS$310,58,FALSE)),"",VLOOKUP($B164,'[2]1516 Exp_Rev Access'!$F$7:$FS$310,58,FALSE))</f>
        <v>0</v>
      </c>
      <c r="BV164" s="53">
        <f t="shared" si="391"/>
        <v>29849377.960000001</v>
      </c>
      <c r="BW164" s="92">
        <f t="shared" si="392"/>
        <v>0.12835494209518716</v>
      </c>
      <c r="BX164" s="68">
        <f t="shared" si="393"/>
        <v>1443.912991908114</v>
      </c>
      <c r="BY164" s="90">
        <f>IF(ISNA(VLOOKUP($B164,'[2]1516 Exp_Rev Access'!$F$7:$FS$310,59,FALSE)),"",VLOOKUP($B164,'[2]1516 Exp_Rev Access'!$F$7:$FS$310,59,FALSE))</f>
        <v>0</v>
      </c>
      <c r="BZ164" s="90">
        <f>IF(ISNA(VLOOKUP($B164,'[2]1516 Exp_Rev Access'!$F$7:$FS$310,60,FALSE)),"",VLOOKUP($B164,'[2]1516 Exp_Rev Access'!$F$7:$FS$310,60,FALSE))</f>
        <v>0</v>
      </c>
      <c r="CA164" s="90">
        <f>IF(ISNA(VLOOKUP($B164,'[2]1516 Exp_Rev Access'!$F$7:$FS$310,61,FALSE)),"",VLOOKUP($B164,'[2]1516 Exp_Rev Access'!$F$7:$FS$310,61,FALSE))</f>
        <v>0</v>
      </c>
      <c r="CB164" s="90">
        <f>IF(ISNA(VLOOKUP($B164,'[2]1516 Exp_Rev Access'!$F$7:$FS$310,62,FALSE)),"",VLOOKUP($B164,'[2]1516 Exp_Rev Access'!$F$7:$FS$310,62,FALSE))</f>
        <v>0</v>
      </c>
      <c r="CC164" s="90">
        <f>IF(ISNA(VLOOKUP($B164,'[2]1516 Exp_Rev Access'!$F$7:$FS$310,63,FALSE)),"",VLOOKUP($B164,'[2]1516 Exp_Rev Access'!$F$7:$FS$310,63,FALSE))</f>
        <v>8557.36</v>
      </c>
      <c r="CD164" s="90">
        <f>IF(ISNA(VLOOKUP($B164,'[2]1516 Exp_Rev Access'!$F$7:$FS$310,64,FALSE)),"",VLOOKUP($B164,'[2]1516 Exp_Rev Access'!$F$7:$FS$310,64,FALSE))</f>
        <v>1483995.5</v>
      </c>
      <c r="CE164" s="53">
        <f t="shared" si="394"/>
        <v>1492552.86</v>
      </c>
      <c r="CF164" s="92">
        <f t="shared" si="395"/>
        <v>6.4181081487202285E-3</v>
      </c>
      <c r="CG164" s="94">
        <f t="shared" si="396"/>
        <v>72.199711114636983</v>
      </c>
      <c r="CH164" s="90">
        <f>IF(ISNA(VLOOKUP($B164,'[2]1516 Exp_Rev Access'!$F$7:$FS$310,65,FALSE)),"",VLOOKUP($B164,'[2]1516 Exp_Rev Access'!$F$7:$FS$310,65,FALSE))</f>
        <v>0</v>
      </c>
      <c r="CI164" s="90">
        <f>IF(ISNA(VLOOKUP($B164,'[2]1516 Exp_Rev Access'!$F$7:$FS$310,66,FALSE)),"",VLOOKUP($B164,'[2]1516 Exp_Rev Access'!$F$7:$FS$310,66,FALSE))</f>
        <v>0</v>
      </c>
      <c r="CJ164" s="90">
        <f>IF(ISNA(VLOOKUP($B164,'[2]1516 Exp_Rev Access'!$F$7:$FS$310,67,FALSE)),"",VLOOKUP($B164,'[2]1516 Exp_Rev Access'!$F$7:$FS$310,67,FALSE))</f>
        <v>0</v>
      </c>
      <c r="CK164" s="90">
        <f>IF(ISNA(VLOOKUP($B164,'[2]1516 Exp_Rev Access'!$F$7:$FS$310,68,FALSE)),"",VLOOKUP($B164,'[2]1516 Exp_Rev Access'!$F$7:$FS$310,68,FALSE))</f>
        <v>0</v>
      </c>
      <c r="CL164" s="90">
        <f>IF(ISNA(VLOOKUP($B164,'[2]1516 Exp_Rev Access'!$F$7:$FS$310,69,FALSE)),"",VLOOKUP($B164,'[2]1516 Exp_Rev Access'!$F$7:$FS$310,69,FALSE))</f>
        <v>0</v>
      </c>
      <c r="CM164" s="90">
        <f>IF(ISNA(VLOOKUP($B164,'[2]1516 Exp_Rev Access'!$F$7:$FS$310,70,FALSE)),"",VLOOKUP($B164,'[2]1516 Exp_Rev Access'!$F$7:$FS$310,70,FALSE))</f>
        <v>0</v>
      </c>
      <c r="CN164" s="90">
        <f>IF(ISNA(VLOOKUP($B164,'[2]1516 Exp_Rev Access'!$F$7:$FS$310,71,FALSE)),"",VLOOKUP($B164,'[2]1516 Exp_Rev Access'!$F$7:$FS$310,71,FALSE))</f>
        <v>0</v>
      </c>
      <c r="CO164" s="90">
        <f>IF(ISNA(VLOOKUP($B164,'[2]1516 Exp_Rev Access'!$F$7:$FS$310,72,FALSE)),"",VLOOKUP($B164,'[2]1516 Exp_Rev Access'!$F$7:$FS$310,72,FALSE))</f>
        <v>0</v>
      </c>
      <c r="CP164" s="90">
        <f>IF(ISNA(VLOOKUP($B164,'[2]1516 Exp_Rev Access'!$F$7:$FS$310,73,FALSE)),"",VLOOKUP($B164,'[2]1516 Exp_Rev Access'!$F$7:$FS$310,73,FALSE))</f>
        <v>0</v>
      </c>
      <c r="CQ164" s="90">
        <f>IF(ISNA(VLOOKUP($B164,'[2]1516 Exp_Rev Access'!$F$7:$FS$310,74,FALSE)),"",VLOOKUP($B164,'[2]1516 Exp_Rev Access'!$F$7:$FS$310,74,FALSE))</f>
        <v>4840807.5199999996</v>
      </c>
      <c r="CR164" s="90">
        <f>IF(ISNA(VLOOKUP($B164,'[2]1516 Exp_Rev Access'!$F$7:$FS$310,75,FALSE)),"",VLOOKUP($B164,'[2]1516 Exp_Rev Access'!$F$7:$FS$310,75,FALSE))</f>
        <v>0</v>
      </c>
      <c r="CS164" s="90">
        <f>IF(ISNA(VLOOKUP($B164,'[2]1516 Exp_Rev Access'!$F$7:$FS$310,76,FALSE)),"",VLOOKUP($B164,'[2]1516 Exp_Rev Access'!$F$7:$FS$310,76,FALSE))</f>
        <v>77592.28</v>
      </c>
      <c r="CT164" s="90">
        <f>IF(ISNA(VLOOKUP($B164,'[2]1516 Exp_Rev Access'!$F$7:$FS$310,77,FALSE)),"",VLOOKUP($B164,'[2]1516 Exp_Rev Access'!$F$7:$FS$310,77,FALSE))</f>
        <v>0</v>
      </c>
      <c r="CU164" s="90">
        <f>IF(ISNA(VLOOKUP($B164,'[2]1516 Exp_Rev Access'!$F$7:$FS$310,78,FALSE)),"",VLOOKUP($B164,'[2]1516 Exp_Rev Access'!$F$7:$FS$310,78,FALSE))</f>
        <v>1562210.52</v>
      </c>
      <c r="CV164" s="90">
        <f>IF(ISNA(VLOOKUP($B164,'[2]1516 Exp_Rev Access'!$F$7:$FS$310,79,FALSE)),"",VLOOKUP($B164,'[2]1516 Exp_Rev Access'!$F$7:$FS$310,79,FALSE))</f>
        <v>336333.04</v>
      </c>
      <c r="CW164" s="90">
        <f>IF(ISNA(VLOOKUP($B164,'[2]1516 Exp_Rev Access'!$F$7:$FS$310,80,FALSE)),"",VLOOKUP($B164,'[2]1516 Exp_Rev Access'!$F$7:$FS$310,80,FALSE))</f>
        <v>0</v>
      </c>
      <c r="CX164" s="90">
        <f>IF(ISNA(VLOOKUP($B164,'[2]1516 Exp_Rev Access'!$F$7:$FS$310,81,FALSE)),"",VLOOKUP($B164,'[2]1516 Exp_Rev Access'!$F$7:$FS$310,81,FALSE))</f>
        <v>0</v>
      </c>
      <c r="CY164" s="90">
        <f>IF(ISNA(VLOOKUP($B164,'[2]1516 Exp_Rev Access'!$F$7:$FS$310,82,FALSE)),"",VLOOKUP($B164,'[2]1516 Exp_Rev Access'!$F$7:$FS$310,82,FALSE))</f>
        <v>8863.0400000000009</v>
      </c>
      <c r="CZ164" s="90">
        <f>IF(ISNA(VLOOKUP($B164,'[2]1516 Exp_Rev Access'!$F$7:$FS$310,83,FALSE)),"",VLOOKUP($B164,'[2]1516 Exp_Rev Access'!$F$7:$FS$310,83,FALSE))</f>
        <v>0</v>
      </c>
      <c r="DA164" s="90">
        <f>IF(ISNA(VLOOKUP($B164,'[2]1516 Exp_Rev Access'!$F$7:$FS$310,84,FALSE)),"",VLOOKUP($B164,'[2]1516 Exp_Rev Access'!$F$7:$FS$310,84,FALSE))</f>
        <v>0</v>
      </c>
      <c r="DB164" s="90">
        <f>IF(ISNA(VLOOKUP($B164,'[2]1516 Exp_Rev Access'!$F$7:$FS$310,85,FALSE)),"",VLOOKUP($B164,'[2]1516 Exp_Rev Access'!$F$7:$FS$310,85,FALSE))</f>
        <v>196746.95</v>
      </c>
      <c r="DC164" s="90">
        <f>IF(ISNA(VLOOKUP($B164,'[2]1516 Exp_Rev Access'!$F$7:$FS$310,86,FALSE)),"",VLOOKUP($B164,'[2]1516 Exp_Rev Access'!$F$7:$FS$310,86,FALSE))</f>
        <v>0</v>
      </c>
      <c r="DD164" s="90">
        <f>IF(ISNA(VLOOKUP($B164,'[2]1516 Exp_Rev Access'!$F$7:$FS$310,87,FALSE)),"",VLOOKUP($B164,'[2]1516 Exp_Rev Access'!$F$7:$FS$310,87,FALSE))</f>
        <v>0</v>
      </c>
      <c r="DE164" s="90">
        <f>IF(ISNA(VLOOKUP($B164,'[2]1516 Exp_Rev Access'!$F$7:$FS$310,88,FALSE)),"",VLOOKUP($B164,'[2]1516 Exp_Rev Access'!$F$7:$FS$310,88,FALSE))</f>
        <v>0</v>
      </c>
      <c r="DF164" s="90">
        <f>IF(ISNA(VLOOKUP($B164,'[2]1516 Exp_Rev Access'!$F$7:$FS$310,89,FALSE)),"",VLOOKUP($B164,'[2]1516 Exp_Rev Access'!$F$7:$FS$310,89,FALSE))</f>
        <v>0</v>
      </c>
      <c r="DG164" s="90">
        <f>IF(ISNA(VLOOKUP($B164,'[2]1516 Exp_Rev Access'!$F$7:$FS$310,90,FALSE)),"",VLOOKUP($B164,'[2]1516 Exp_Rev Access'!$F$7:$FS$310,90,FALSE))</f>
        <v>0</v>
      </c>
      <c r="DH164" s="90">
        <f>IF(ISNA(VLOOKUP($B164,'[2]1516 Exp_Rev Access'!$F$7:$FS$310,91,FALSE)),"",VLOOKUP($B164,'[2]1516 Exp_Rev Access'!$F$7:$FS$310,91,FALSE))</f>
        <v>0</v>
      </c>
      <c r="DI164" s="90">
        <f>IF(ISNA(VLOOKUP($B164,'[2]1516 Exp_Rev Access'!$F$7:$FS$310,92,FALSE)),"",VLOOKUP($B164,'[2]1516 Exp_Rev Access'!$F$7:$FS$310,92,FALSE))</f>
        <v>1611558.3</v>
      </c>
      <c r="DJ164" s="90">
        <f>IF(ISNA(VLOOKUP($B164,'[2]1516 Exp_Rev Access'!$F$7:$FS$310,93,FALSE)),"",VLOOKUP($B164,'[2]1516 Exp_Rev Access'!$F$7:$FS$310,93,FALSE))</f>
        <v>0</v>
      </c>
      <c r="DK164" s="90">
        <f>IF(ISNA(VLOOKUP($B164,'[2]1516 Exp_Rev Access'!$F$7:$FS$310,94,FALSE)),"",VLOOKUP($B164,'[2]1516 Exp_Rev Access'!$F$7:$FS$310,94,FALSE))</f>
        <v>0</v>
      </c>
      <c r="DL164" s="90">
        <f>IF(ISNA(VLOOKUP($B164,'[2]1516 Exp_Rev Access'!$F$7:$FS$310,95,FALSE)),"",VLOOKUP($B164,'[2]1516 Exp_Rev Access'!$F$7:$FS$310,95,FALSE))</f>
        <v>0</v>
      </c>
      <c r="DM164" s="90">
        <f>IF(ISNA(VLOOKUP($B164,'[2]1516 Exp_Rev Access'!$F$7:$FS$310,96,FALSE)),"",VLOOKUP($B164,'[2]1516 Exp_Rev Access'!$F$7:$FS$310,96,FALSE))</f>
        <v>0</v>
      </c>
      <c r="DN164" s="90">
        <f>IF(ISNA(VLOOKUP($B164,'[2]1516 Exp_Rev Access'!$F$7:$FS$310,97,FALSE)),"",VLOOKUP($B164,'[2]1516 Exp_Rev Access'!$F$7:$FS$310,97,FALSE))</f>
        <v>0</v>
      </c>
      <c r="DO164" s="90">
        <f>IF(ISNA(VLOOKUP($B164,'[2]1516 Exp_Rev Access'!$F$7:$FS$310,98,FALSE)),"",VLOOKUP($B164,'[2]1516 Exp_Rev Access'!$F$7:$FS$310,98,FALSE))</f>
        <v>0</v>
      </c>
      <c r="DP164" s="90">
        <f>IF(ISNA(VLOOKUP($B164,'[2]1516 Exp_Rev Access'!$F$7:$FS$310,99,FALSE)),"",VLOOKUP($B164,'[2]1516 Exp_Rev Access'!$F$7:$FS$310,99,FALSE))</f>
        <v>0</v>
      </c>
      <c r="DQ164" s="90">
        <f>IF(ISNA(VLOOKUP($B164,'[2]1516 Exp_Rev Access'!$F$7:$FS$310,100,FALSE)),"",VLOOKUP($B164,'[2]1516 Exp_Rev Access'!$F$7:$FS$310,100,FALSE))</f>
        <v>0</v>
      </c>
      <c r="DR164" s="90">
        <f>IF(ISNA(VLOOKUP($B164,'[2]1516 Exp_Rev Access'!$F$7:$FS$310,101,FALSE)),"",VLOOKUP($B164,'[2]1516 Exp_Rev Access'!$F$7:$FS$310,101,FALSE))</f>
        <v>0</v>
      </c>
      <c r="DS164" s="90">
        <f>IF(ISNA(VLOOKUP($B164,'[2]1516 Exp_Rev Access'!$F$7:$FS$310,102,FALSE)),"",VLOOKUP($B164,'[2]1516 Exp_Rev Access'!$F$7:$FS$310,102,FALSE))</f>
        <v>0</v>
      </c>
      <c r="DT164" s="90">
        <f>IF(ISNA(VLOOKUP($B164,'[2]1516 Exp_Rev Access'!$F$7:$FS$310,103,FALSE)),"",VLOOKUP($B164,'[2]1516 Exp_Rev Access'!$F$7:$FS$310,103,FALSE))</f>
        <v>0</v>
      </c>
      <c r="DU164" s="90">
        <f>IF(ISNA(VLOOKUP($B164,'[2]1516 Exp_Rev Access'!$F$7:$FS$310,104,FALSE)),"",VLOOKUP($B164,'[2]1516 Exp_Rev Access'!$F$7:$FS$310,104,FALSE))</f>
        <v>0</v>
      </c>
      <c r="DV164" s="90">
        <f>IF(ISNA(VLOOKUP($B164,'[2]1516 Exp_Rev Access'!$F$7:$FS$310,105,FALSE)),"",VLOOKUP($B164,'[2]1516 Exp_Rev Access'!$F$7:$FS$310,105,FALSE))</f>
        <v>0</v>
      </c>
      <c r="DW164" s="90">
        <f>IF(ISNA(VLOOKUP($B164,'[2]1516 Exp_Rev Access'!$F$7:$FS$310,106,FALSE)),"",VLOOKUP($B164,'[2]1516 Exp_Rev Access'!$F$7:$FS$310,106,FALSE))</f>
        <v>0</v>
      </c>
      <c r="DX164" s="90">
        <f>IF(ISNA(VLOOKUP($B164,'[2]1516 Exp_Rev Access'!$F$7:$FS$310,107,FALSE)),"",VLOOKUP($B164,'[2]1516 Exp_Rev Access'!$F$7:$FS$310,107,FALSE))</f>
        <v>0</v>
      </c>
      <c r="DY164" s="90">
        <f>IF(ISNA(VLOOKUP($B164,'[2]1516 Exp_Rev Access'!$F$7:$FS$310,108,FALSE)),"",VLOOKUP($B164,'[2]1516 Exp_Rev Access'!$F$7:$FS$310,108,FALSE))</f>
        <v>0</v>
      </c>
      <c r="DZ164" s="90">
        <f>IF(ISNA(VLOOKUP($B164,'[2]1516 Exp_Rev Access'!$F$7:$FS$310,109,FALSE)),"",VLOOKUP($B164,'[2]1516 Exp_Rev Access'!$F$7:$FS$310,109,FALSE))</f>
        <v>0</v>
      </c>
      <c r="EA164" s="90">
        <f>IF(ISNA(VLOOKUP($B164,'[2]1516 Exp_Rev Access'!$F$7:$FS$310,110,FALSE)),"",VLOOKUP($B164,'[2]1516 Exp_Rev Access'!$F$7:$FS$310,110,FALSE))</f>
        <v>0</v>
      </c>
      <c r="EB164" s="90">
        <f>IF(ISNA(VLOOKUP($B164,'[2]1516 Exp_Rev Access'!$F$7:$FS$310,111,FALSE)),"",VLOOKUP($B164,'[2]1516 Exp_Rev Access'!$F$7:$FS$310,111,FALSE))</f>
        <v>0</v>
      </c>
      <c r="EC164" s="90">
        <f>IF(ISNA(VLOOKUP($B164,'[2]1516 Exp_Rev Access'!$F$7:$FS$310,112,FALSE)),"",VLOOKUP($B164,'[2]1516 Exp_Rev Access'!$F$7:$FS$310,112,FALSE))</f>
        <v>0</v>
      </c>
      <c r="ED164" s="90">
        <f>IF(ISNA(VLOOKUP($B164,'[2]1516 Exp_Rev Access'!$F$7:$FS$310,113,FALSE)),"",VLOOKUP($B164,'[2]1516 Exp_Rev Access'!$F$7:$FS$310,113,FALSE))</f>
        <v>0</v>
      </c>
      <c r="EE164" s="90">
        <f>IF(ISNA(VLOOKUP($B164,'[2]1516 Exp_Rev Access'!$F$7:$FS$310,114,FALSE)),"",VLOOKUP($B164,'[2]1516 Exp_Rev Access'!$F$7:$FS$310,114,FALSE))</f>
        <v>0</v>
      </c>
      <c r="EF164" s="90">
        <f>IF(ISNA(VLOOKUP($B164,'[2]1516 Exp_Rev Access'!$F$7:$FS$310,115,FALSE)),"",VLOOKUP($B164,'[2]1516 Exp_Rev Access'!$F$7:$FS$310,115,FALSE))</f>
        <v>0</v>
      </c>
      <c r="EG164" s="90">
        <f>IF(ISNA(VLOOKUP($B164,'[2]1516 Exp_Rev Access'!$F$7:$FS$310,116,FALSE)),"",VLOOKUP($B164,'[2]1516 Exp_Rev Access'!$F$7:$FS$310,116,FALSE))</f>
        <v>0</v>
      </c>
      <c r="EH164" s="90">
        <f>IF(ISNA(VLOOKUP($B164,'[2]1516 Exp_Rev Access'!$F$7:$FS$310,117,FALSE)),"",VLOOKUP($B164,'[2]1516 Exp_Rev Access'!$F$7:$FS$310,117,FALSE))</f>
        <v>0</v>
      </c>
      <c r="EI164" s="90">
        <f>IF(ISNA(VLOOKUP($B164,'[2]1516 Exp_Rev Access'!$F$7:$FS$310,118,FALSE)),"",VLOOKUP($B164,'[2]1516 Exp_Rev Access'!$F$7:$FS$310,118,FALSE))</f>
        <v>0</v>
      </c>
      <c r="EJ164" s="90">
        <f>IF(ISNA(VLOOKUP($B164,'[2]1516 Exp_Rev Access'!$F$7:$FS$310,119,FALSE)),"",VLOOKUP($B164,'[2]1516 Exp_Rev Access'!$F$7:$FS$310,119,FALSE))</f>
        <v>0</v>
      </c>
      <c r="EK164" s="90">
        <f>IF(ISNA(VLOOKUP($B164,'[2]1516 Exp_Rev Access'!$F$7:$FS$310,120,FALSE)),"",VLOOKUP($B164,'[2]1516 Exp_Rev Access'!$F$7:$FS$310,120,FALSE))</f>
        <v>0</v>
      </c>
      <c r="EL164" s="90">
        <f>IF(ISNA(VLOOKUP($B164,'[2]1516 Exp_Rev Access'!$F$7:$FS$310,121,FALSE)),"",VLOOKUP($B164,'[2]1516 Exp_Rev Access'!$F$7:$FS$310,121,FALSE))</f>
        <v>0</v>
      </c>
      <c r="EM164" s="90">
        <f>IF(ISNA(VLOOKUP($B164,'[2]1516 Exp_Rev Access'!$F$7:$FS$310,122,FALSE)),"",VLOOKUP($B164,'[2]1516 Exp_Rev Access'!$F$7:$FS$310,122,FALSE))</f>
        <v>0</v>
      </c>
      <c r="EN164" s="90">
        <f>IF(ISNA(VLOOKUP($B164,'[2]1516 Exp_Rev Access'!$F$7:$FS$310,123,FALSE)),"",VLOOKUP($B164,'[2]1516 Exp_Rev Access'!$F$7:$FS$310,123,FALSE))</f>
        <v>0</v>
      </c>
      <c r="EO164" s="90">
        <f>IF(ISNA(VLOOKUP($B164,'[2]1516 Exp_Rev Access'!$F$7:$FS$310,124,FALSE)),"",VLOOKUP($B164,'[2]1516 Exp_Rev Access'!$F$7:$FS$310,124,FALSE))</f>
        <v>0</v>
      </c>
      <c r="EP164" s="90">
        <f>IF(ISNA(VLOOKUP($B164,'[2]1516 Exp_Rev Access'!$F$7:$FS$310,125,FALSE)),"",VLOOKUP($B164,'[2]1516 Exp_Rev Access'!$F$7:$FS$310,125,FALSE))</f>
        <v>0</v>
      </c>
      <c r="EQ164" s="90">
        <f>IF(ISNA(VLOOKUP($B164,'[2]1516 Exp_Rev Access'!$F$7:$FS$310,126,FALSE)),"",VLOOKUP($B164,'[2]1516 Exp_Rev Access'!$F$7:$FS$310,126,FALSE))</f>
        <v>0</v>
      </c>
      <c r="ER164" s="90">
        <f>IF(ISNA(VLOOKUP($B164,'[2]1516 Exp_Rev Access'!$F$7:$FS$310,127,FALSE)),"",VLOOKUP($B164,'[2]1516 Exp_Rev Access'!$F$7:$FS$310,127,FALSE))</f>
        <v>0</v>
      </c>
      <c r="ES164" s="90">
        <f>IF(ISNA(VLOOKUP($B164,'[2]1516 Exp_Rev Access'!$F$7:$FS$310,128,FALSE)),"",VLOOKUP($B164,'[2]1516 Exp_Rev Access'!$F$7:$FS$310,128,FALSE))</f>
        <v>0</v>
      </c>
      <c r="ET164" s="90">
        <f>IF(ISNA(VLOOKUP($B164,'[2]1516 Exp_Rev Access'!$F$7:$FS$310,129,FALSE)),"",VLOOKUP($B164,'[2]1516 Exp_Rev Access'!$F$7:$FS$310,129,FALSE))</f>
        <v>0</v>
      </c>
      <c r="EU164" s="90">
        <f>IF(ISNA(VLOOKUP($B164,'[2]1516 Exp_Rev Access'!$F$7:$FS$310,130,FALSE)),"",VLOOKUP($B164,'[2]1516 Exp_Rev Access'!$F$7:$FS$310,130,FALSE))</f>
        <v>0</v>
      </c>
      <c r="EV164" s="90">
        <f>IF(ISNA(VLOOKUP($B164,'[2]1516 Exp_Rev Access'!$F$7:$FS$310,131,FALSE)),"",VLOOKUP($B164,'[2]1516 Exp_Rev Access'!$F$7:$FS$310,131,FALSE))</f>
        <v>48791.72</v>
      </c>
      <c r="EW164" s="90">
        <f>IF(ISNA(VLOOKUP($B164,'[2]1516 Exp_Rev Access'!$F$7:$FS$310,132,FALSE)),"",VLOOKUP($B164,'[2]1516 Exp_Rev Access'!$F$7:$FS$310,132,FALSE))</f>
        <v>0</v>
      </c>
      <c r="EX164" s="90">
        <f>IF(ISNA(VLOOKUP($B164,'[2]1516 Exp_Rev Access'!$F$7:$FS$310,133,FALSE)),"",VLOOKUP($B164,'[2]1516 Exp_Rev Access'!$F$7:$FS$310,133,FALSE))</f>
        <v>0</v>
      </c>
      <c r="EY164" s="90">
        <f>IF(ISNA(VLOOKUP($B164,'[2]1516 Exp_Rev Access'!$F$7:$FS$310,134,FALSE)),"",VLOOKUP($B164,'[2]1516 Exp_Rev Access'!$F$7:$FS$310,134,FALSE))</f>
        <v>0</v>
      </c>
      <c r="EZ164" s="90">
        <f>IF(ISNA(VLOOKUP($B164,'[2]1516 Exp_Rev Access'!$F$7:$FS$310,135,FALSE)),"",VLOOKUP($B164,'[2]1516 Exp_Rev Access'!$F$7:$FS$310,135,FALSE))</f>
        <v>0</v>
      </c>
      <c r="FA164" s="90">
        <f>IF(ISNA(VLOOKUP($B164,'[2]1516 Exp_Rev Access'!$F$7:$FS$310,136,FALSE)),"",VLOOKUP($B164,'[2]1516 Exp_Rev Access'!$F$7:$FS$310,136,FALSE))</f>
        <v>0</v>
      </c>
      <c r="FB164" s="90">
        <f>IF(ISNA(VLOOKUP($B164,'[2]1516 Exp_Rev Access'!$F$7:$FS$310,137,FALSE)),"",VLOOKUP($B164,'[2]1516 Exp_Rev Access'!$F$7:$FS$310,137,FALSE))</f>
        <v>0</v>
      </c>
      <c r="FC164" s="90">
        <f>IF(ISNA(VLOOKUP($B164,'[2]1516 Exp_Rev Access'!$F$7:$FS$310,138,FALSE)),"",VLOOKUP($B164,'[2]1516 Exp_Rev Access'!$F$7:$FS$310,138,FALSE))</f>
        <v>0</v>
      </c>
      <c r="FD164" s="90">
        <f>IF(ISNA(VLOOKUP($B164,'[2]1516 Exp_Rev Access'!$F$7:$FS$310,139,FALSE)),"",VLOOKUP($B164,'[2]1516 Exp_Rev Access'!$F$7:$FS$310,139,FALSE))</f>
        <v>0</v>
      </c>
      <c r="FE164" s="90">
        <f>IF(ISNA(VLOOKUP($B164,'[2]1516 Exp_Rev Access'!$F$7:$FS$310,140,FALSE)),"",VLOOKUP($B164,'[2]1516 Exp_Rev Access'!$F$7:$FS$310,140,FALSE))</f>
        <v>0</v>
      </c>
      <c r="FF164" s="90">
        <f>IF(ISNA(VLOOKUP($B164,'[2]1516 Exp_Rev Access'!$F$7:$FS$310,141,FALSE)),"",VLOOKUP($B164,'[2]1516 Exp_Rev Access'!$F$7:$FS$310,141,FALSE))</f>
        <v>0</v>
      </c>
      <c r="FG164" s="90">
        <f>IF(ISNA(VLOOKUP($B164,'[2]1516 Exp_Rev Access'!$F$7:$FS$310,142,FALSE)),"",VLOOKUP($B164,'[2]1516 Exp_Rev Access'!$F$7:$FS$310,142,FALSE))</f>
        <v>0</v>
      </c>
      <c r="FH164" s="90">
        <f>IF(ISNA(VLOOKUP($B164,'[2]1516 Exp_Rev Access'!$F$7:$FS$310,143,FALSE)),"",VLOOKUP($B164,'[2]1516 Exp_Rev Access'!$F$7:$FS$310,143,FALSE))</f>
        <v>0</v>
      </c>
      <c r="FI164" s="90">
        <f>IF(ISNA(VLOOKUP($B164,'[2]1516 Exp_Rev Access'!$F$7:$FS$310,144,FALSE)),"",VLOOKUP($B164,'[2]1516 Exp_Rev Access'!$F$7:$FS$310,144,FALSE))</f>
        <v>0</v>
      </c>
      <c r="FJ164" s="90">
        <f>IF(ISNA(VLOOKUP($B164,'[2]1516 Exp_Rev Access'!$F$7:$FS$310,145,FALSE)),"",VLOOKUP($B164,'[2]1516 Exp_Rev Access'!$F$7:$FS$310,145,FALSE))</f>
        <v>0</v>
      </c>
      <c r="FK164" s="90">
        <f>IF(ISNA(VLOOKUP($B164,'[2]1516 Exp_Rev Access'!$F$7:$FS$310,146,FALSE)),"",VLOOKUP($B164,'[2]1516 Exp_Rev Access'!$F$7:$FS$310,146,FALSE))</f>
        <v>0</v>
      </c>
      <c r="FL164" s="90">
        <f>IF(ISNA(VLOOKUP($B164,'[2]1516 Exp_Rev Access'!$F$7:$FS$310,1147,FALSE)),"",VLOOKUP($B164,'[2]1516 Exp_Rev Access'!$F$7:$FS$310,147,FALSE))</f>
        <v>0</v>
      </c>
      <c r="FM164" s="90">
        <f>IF(ISNA(VLOOKUP($B164,'[2]1516 Exp_Rev Access'!$F$7:$FS$310,148,FALSE)),"",VLOOKUP($B164,'[2]1516 Exp_Rev Access'!$F$7:$FS$310,148,FALSE))</f>
        <v>0</v>
      </c>
      <c r="FN164" s="90">
        <f>IF(ISNA(VLOOKUP($B164,'[2]1516 Exp_Rev Access'!$F$7:$FS$310,149,FALSE)),"",VLOOKUP($B164,'[2]1516 Exp_Rev Access'!$F$7:$FS$310,149,FALSE))</f>
        <v>0</v>
      </c>
      <c r="FO164" s="90">
        <f>IF(ISNA(VLOOKUP($B164,'[2]1516 Exp_Rev Access'!$F$7:$FS$310,150,FALSE)),"",VLOOKUP($B164,'[2]1516 Exp_Rev Access'!$F$7:$FS$310,150,FALSE))</f>
        <v>0</v>
      </c>
      <c r="FP164" s="90">
        <f>IF(ISNA(VLOOKUP($B164,'[2]1516 Exp_Rev Access'!$F$7:$FS$310,151,FALSE)),"",VLOOKUP($B164,'[2]1516 Exp_Rev Access'!$F$7:$FS$310,151,FALSE))</f>
        <v>0</v>
      </c>
      <c r="FQ164" s="90">
        <f>IF(ISNA(VLOOKUP($B164,'[2]1516 Exp_Rev Access'!$F$7:$FS$310,152,FALSE)),"",VLOOKUP($B164,'[2]1516 Exp_Rev Access'!$F$7:$FS$310,152,FALSE))</f>
        <v>0</v>
      </c>
      <c r="FR164" s="90">
        <f>IF(ISNA(VLOOKUP($B164,'[2]1516 Exp_Rev Access'!$F$7:$FS$310,153,FALSE)),"",VLOOKUP($B164,'[2]1516 Exp_Rev Access'!$F$7:$FS$310,153,FALSE))</f>
        <v>444383.2</v>
      </c>
      <c r="FS164" s="53">
        <f t="shared" si="397"/>
        <v>9127286.5700000003</v>
      </c>
      <c r="FT164" s="92">
        <f t="shared" si="398"/>
        <v>3.9248132431719505E-2</v>
      </c>
      <c r="FU164" s="95">
        <f t="shared" si="399"/>
        <v>441.51699499239572</v>
      </c>
      <c r="FV164" s="90">
        <f>IF(ISNA(VLOOKUP($B164,'[2]1516 Exp_Rev Access'!$F$7:$FS$310,154,FALSE)),"",VLOOKUP($B164,'[2]1516 Exp_Rev Access'!$F$7:$FS$310,154,FALSE))</f>
        <v>274159</v>
      </c>
      <c r="FW164" s="90">
        <f>IF(ISNA(VLOOKUP($B164,'[2]1516 Exp_Rev Access'!$F$7:$FS$310,155,FALSE)),"",VLOOKUP($B164,'[2]1516 Exp_Rev Access'!$F$7:$FS$310,155,FALSE))</f>
        <v>0</v>
      </c>
      <c r="FX164" s="90">
        <f>IF(ISNA(VLOOKUP($B164,'[2]1516 Exp_Rev Access'!$F$7:$FS$310,156,FALSE)),"",VLOOKUP($B164,'[2]1516 Exp_Rev Access'!$F$7:$FS$310,156,FALSE))</f>
        <v>0</v>
      </c>
      <c r="FY164" s="90">
        <f>IF(ISNA(VLOOKUP($B164,'[2]1516 Exp_Rev Access'!$F$7:$FS$310,157,FALSE)),"",VLOOKUP($B164,'[2]1516 Exp_Rev Access'!$F$7:$FS$310,157,FALSE))</f>
        <v>7269.93</v>
      </c>
      <c r="FZ164" s="90">
        <f>IF(ISNA(VLOOKUP($B164,'[2]1516 Exp_Rev Access'!$F$7:$FS$310,158,FALSE)),"",VLOOKUP($B164,'[2]1516 Exp_Rev Access'!$F$7:$FS$310,158,FALSE))</f>
        <v>0</v>
      </c>
      <c r="GA164" s="90">
        <f>IF(ISNA(VLOOKUP($B164,'[2]1516 Exp_Rev Access'!$F$7:$FS$310,159,FALSE)),"",VLOOKUP($B164,'[2]1516 Exp_Rev Access'!$F$7:$FS$310,159,FALSE))</f>
        <v>0</v>
      </c>
      <c r="GB164" s="90">
        <f>IF(ISNA(VLOOKUP($B164,'[2]1516 Exp_Rev Access'!$F$7:$FS$310,160,FALSE)),"",VLOOKUP($B164,'[2]1516 Exp_Rev Access'!$F$7:$FS$310,160,FALSE))</f>
        <v>87339.9</v>
      </c>
      <c r="GC164" s="90">
        <f>IF(ISNA(VLOOKUP($B164,'[2]1516 Exp_Rev Access'!$F$7:$FS$310,161,FALSE)),"",VLOOKUP($B164,'[2]1516 Exp_Rev Access'!$F$7:$FS$310,161,FALSE))</f>
        <v>0</v>
      </c>
      <c r="GD164" s="90">
        <f>IF(ISNA(VLOOKUP($B164,'[2]1516 Exp_Rev Access'!$F$7:$FS$310,162,FALSE)),"",VLOOKUP($B164,'[2]1516 Exp_Rev Access'!$F$7:$FS$310,162,FALSE))</f>
        <v>0</v>
      </c>
      <c r="GE164" s="90">
        <f>IF(ISNA(VLOOKUP($B164,'[2]1516 Exp_Rev Access'!$F$7:$FS$310,163,FALSE)),"",VLOOKUP($B164,'[2]1516 Exp_Rev Access'!$F$7:$FS$310,163,FALSE))</f>
        <v>0</v>
      </c>
      <c r="GF164" s="90">
        <f>IF(ISNA(VLOOKUP($B164,'[2]1516 Exp_Rev Access'!$F$7:$FS$310,164,FALSE)),"",VLOOKUP($B164,'[2]1516 Exp_Rev Access'!$F$7:$FS$310,164,FALSE))</f>
        <v>13595.84</v>
      </c>
      <c r="GG164" s="90">
        <f>IF(ISNA(VLOOKUP($B164,'[2]1516 Exp_Rev Access'!$F$7:$FS$310,165,FALSE)),"",VLOOKUP($B164,'[2]1516 Exp_Rev Access'!$F$7:$FS$310,165,FALSE))</f>
        <v>0</v>
      </c>
      <c r="GH164" s="90">
        <f>IF(ISNA(VLOOKUP($B164,'[2]1516 Exp_Rev Access'!$F$7:$FS$310,166,FALSE)),"",VLOOKUP($B164,'[2]1516 Exp_Rev Access'!$F$7:$FS$310,166,FALSE))</f>
        <v>199071.87</v>
      </c>
      <c r="GI164" s="90">
        <f>IF(ISNA(VLOOKUP($B164,'[2]1516 Exp_Rev Access'!$F$7:$FS$310,167,FALSE)),"",VLOOKUP($B164,'[2]1516 Exp_Rev Access'!$F$7:$FS$310,167,FALSE))</f>
        <v>0</v>
      </c>
      <c r="GJ164" s="90">
        <f>IF(ISNA(VLOOKUP($B164,'[2]1516 Exp_Rev Access'!$F$7:$FS$310,168,FALSE)),"",VLOOKUP($B164,'[2]1516 Exp_Rev Access'!$F$7:$FS$310,168,FALSE))</f>
        <v>2157.3000000000002</v>
      </c>
      <c r="GK164" s="90">
        <f>IF(ISNA(VLOOKUP($B164,'[2]1516 Exp_Rev Access'!$F$7:$FS$310,169,FALSE)),"",VLOOKUP($B164,'[2]1516 Exp_Rev Access'!$F$7:$FS$310,169,FALSE))</f>
        <v>152003.39000000001</v>
      </c>
      <c r="GL164" s="90">
        <f>IF(ISNA(VLOOKUP($B164,'[2]1516 Exp_Rev Access'!$F$7:$FS$310,170,FALSE)),"",VLOOKUP($B164,'[2]1516 Exp_Rev Access'!$F$7:$FS$310,170,FALSE))</f>
        <v>3526.38</v>
      </c>
      <c r="GM164" s="90">
        <f>IF(ISNA(VLOOKUP($B164,'[2]1516 Exp_Rev Access'!$F$7:$FT$310,171,FALSE)),"",VLOOKUP($B164,'[2]1516 Exp_Rev Access'!$F$7:$FT$310,171,FALSE))</f>
        <v>0</v>
      </c>
      <c r="GN164" s="90">
        <f>IF(ISNA(VLOOKUP($B164,'[2]1516 Exp_Rev Access'!$F$7:$FU$310,172,FALSE)),"",VLOOKUP($B164,'[2]1516 Exp_Rev Access'!$F$7:$FU$310,172,FALSE))</f>
        <v>0</v>
      </c>
      <c r="GO164" s="90">
        <f>IF(ISNA(VLOOKUP($B164,'[2]1516 Exp_Rev Access'!$F$7:$FV$310,173,FALSE)),"",VLOOKUP($B164,'[2]1516 Exp_Rev Access'!$F$7:$FV$310,173,FALSE))</f>
        <v>0</v>
      </c>
      <c r="GP164" s="90">
        <f>IF(ISNA(VLOOKUP($B164,'[2]1516 Exp_Rev Access'!$F$7:$GA$310,174,FALSE)),"",VLOOKUP($B164,'[2]1516 Exp_Rev Access'!$F$7:$GA$310,174,FALSE))</f>
        <v>0</v>
      </c>
      <c r="GQ164" s="90">
        <f>IF(ISNA(VLOOKUP($B164,'[2]1516 Exp_Rev Access'!$F$7:$GA$310,175,FALSE)),"",VLOOKUP($B164,'[2]1516 Exp_Rev Access'!$F$7:$GA$310,175,FALSE))</f>
        <v>6086.06</v>
      </c>
      <c r="GR164" s="90">
        <f>IF(ISNA(VLOOKUP($B164,'[2]1516 Exp_Rev Access'!$F$7:$GA$310,176,FALSE)),"",VLOOKUP($B164,'[2]1516 Exp_Rev Access'!$F$7:$GA$310,176,FALSE))</f>
        <v>0</v>
      </c>
      <c r="GS164" s="90">
        <f>IF(ISNA(VLOOKUP($B164,'[2]1516 Exp_Rev Access'!$F$7:$GA$310,177,FALSE)),"",VLOOKUP($B164,'[2]1516 Exp_Rev Access'!$F$7:$GA$310,177,FALSE))</f>
        <v>0</v>
      </c>
      <c r="GT164" s="90">
        <f>IF(ISNA(VLOOKUP($B164,'[2]1516 Exp_Rev Access'!$F$7:$GA$310,178,FALSE)),"",VLOOKUP($B164,'[2]1516 Exp_Rev Access'!$F$7:$GA$310,178,FALSE))</f>
        <v>2579757.4500000002</v>
      </c>
      <c r="GU164" s="53">
        <f t="shared" si="400"/>
        <v>3324967.12</v>
      </c>
      <c r="GV164" s="92">
        <f t="shared" si="401"/>
        <v>1.4297650112773111E-2</v>
      </c>
      <c r="GW164" s="96">
        <f t="shared" si="402"/>
        <v>160.83964056701251</v>
      </c>
    </row>
    <row r="165" spans="1:222" x14ac:dyDescent="0.2">
      <c r="B165" s="129" t="s">
        <v>408</v>
      </c>
      <c r="C165" s="87" t="s">
        <v>409</v>
      </c>
      <c r="D165" s="88" t="str">
        <f>IF(ISNA(VLOOKUP($B165,'[2]1516 enrollment_Rev_Exp by size'!$A$6:$C$325,3,FALSE)),"",VLOOKUP($B165,'[2]1516 enrollment_Rev_Exp by size'!$A$6:$C$325,3,FALSE))</f>
        <v/>
      </c>
      <c r="E165" s="89"/>
      <c r="F165" s="67"/>
      <c r="G165" s="67"/>
      <c r="H165" s="90"/>
      <c r="I165" s="90"/>
      <c r="J165" s="90"/>
      <c r="K165" s="90"/>
      <c r="L165" s="90"/>
      <c r="M165" s="90"/>
      <c r="N165" s="53"/>
      <c r="O165" s="91"/>
      <c r="P165" s="53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53"/>
      <c r="AN165" s="92"/>
      <c r="AO165" s="68"/>
      <c r="AP165" s="90"/>
      <c r="AQ165" s="90"/>
      <c r="AR165" s="90"/>
      <c r="AS165" s="90"/>
      <c r="AT165" s="90"/>
      <c r="AU165" s="53"/>
      <c r="AV165" s="93"/>
      <c r="AW165" s="53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53"/>
      <c r="BW165" s="92"/>
      <c r="BX165" s="68"/>
      <c r="BY165" s="90"/>
      <c r="BZ165" s="90"/>
      <c r="CA165" s="90"/>
      <c r="CB165" s="90"/>
      <c r="CC165" s="90"/>
      <c r="CD165" s="90"/>
      <c r="CE165" s="53"/>
      <c r="CF165" s="92"/>
      <c r="CG165" s="94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90"/>
      <c r="DH165" s="90"/>
      <c r="DI165" s="90"/>
      <c r="DJ165" s="90"/>
      <c r="DK165" s="90"/>
      <c r="DL165" s="90"/>
      <c r="DM165" s="90"/>
      <c r="DN165" s="90"/>
      <c r="DO165" s="90"/>
      <c r="DP165" s="90"/>
      <c r="DQ165" s="90"/>
      <c r="DR165" s="90"/>
      <c r="DS165" s="90"/>
      <c r="DT165" s="90"/>
      <c r="DU165" s="90"/>
      <c r="DV165" s="90"/>
      <c r="DW165" s="90"/>
      <c r="DX165" s="90"/>
      <c r="DY165" s="90"/>
      <c r="DZ165" s="90"/>
      <c r="EA165" s="90"/>
      <c r="EB165" s="90"/>
      <c r="EC165" s="90"/>
      <c r="ED165" s="90"/>
      <c r="EE165" s="90"/>
      <c r="EF165" s="90"/>
      <c r="EG165" s="90"/>
      <c r="EH165" s="90"/>
      <c r="EI165" s="90"/>
      <c r="EJ165" s="90"/>
      <c r="EK165" s="90"/>
      <c r="EL165" s="90"/>
      <c r="EM165" s="90"/>
      <c r="EN165" s="90"/>
      <c r="EO165" s="90"/>
      <c r="EP165" s="90"/>
      <c r="EQ165" s="90"/>
      <c r="ER165" s="90"/>
      <c r="ES165" s="90"/>
      <c r="ET165" s="90"/>
      <c r="EU165" s="90"/>
      <c r="EV165" s="90"/>
      <c r="EW165" s="90"/>
      <c r="EX165" s="90"/>
      <c r="EY165" s="90"/>
      <c r="EZ165" s="90"/>
      <c r="FA165" s="90"/>
      <c r="FB165" s="90"/>
      <c r="FC165" s="90"/>
      <c r="FD165" s="90"/>
      <c r="FE165" s="90"/>
      <c r="FF165" s="90"/>
      <c r="FG165" s="90"/>
      <c r="FH165" s="90"/>
      <c r="FI165" s="90"/>
      <c r="FJ165" s="90"/>
      <c r="FK165" s="90"/>
      <c r="FL165" s="90"/>
      <c r="FM165" s="90"/>
      <c r="FN165" s="90"/>
      <c r="FO165" s="90"/>
      <c r="FP165" s="90"/>
      <c r="FQ165" s="90"/>
      <c r="FR165" s="90"/>
      <c r="FS165" s="53"/>
      <c r="FT165" s="92"/>
      <c r="FU165" s="95"/>
      <c r="FV165" s="90"/>
      <c r="FW165" s="90"/>
      <c r="FX165" s="90"/>
      <c r="FY165" s="90"/>
      <c r="FZ165" s="90"/>
      <c r="GA165" s="90"/>
      <c r="GB165" s="90"/>
      <c r="GC165" s="90"/>
      <c r="GD165" s="90"/>
      <c r="GE165" s="90"/>
      <c r="GF165" s="90"/>
      <c r="GG165" s="90"/>
      <c r="GH165" s="90"/>
      <c r="GI165" s="90"/>
      <c r="GJ165" s="90"/>
      <c r="GK165" s="90"/>
      <c r="GL165" s="90"/>
      <c r="GM165" s="90"/>
      <c r="GN165" s="90"/>
      <c r="GO165" s="90"/>
      <c r="GP165" s="90"/>
      <c r="GQ165" s="90"/>
      <c r="GR165" s="90"/>
      <c r="GS165" s="90"/>
      <c r="GT165" s="90"/>
      <c r="GU165" s="53"/>
      <c r="GV165" s="92"/>
      <c r="GW165" s="96"/>
    </row>
    <row r="166" spans="1:222" x14ac:dyDescent="0.2">
      <c r="B166" s="130" t="s">
        <v>410</v>
      </c>
      <c r="C166" s="87" t="s">
        <v>411</v>
      </c>
      <c r="D166" s="88">
        <f>IF(ISNA(VLOOKUP($B166,'[2]1516 enrollment_Rev_Exp by size'!$A$6:$C$325,3,FALSE)),"",VLOOKUP($B166,'[2]1516 enrollment_Rev_Exp by size'!$A$6:$C$325,3,FALSE))</f>
        <v>416.69</v>
      </c>
      <c r="E166" s="89">
        <v>3079779.63</v>
      </c>
      <c r="F166" s="67">
        <f t="shared" si="380"/>
        <v>3079779.6300000004</v>
      </c>
      <c r="G166" s="67">
        <f t="shared" si="381"/>
        <v>0</v>
      </c>
      <c r="H166" s="90">
        <f>IF(ISNA(VLOOKUP($B166,'[2]1516 Exp_Rev Access'!$F$7:$FS$310,2,FALSE)),"",VLOOKUP($B166,'[2]1516 Exp_Rev Access'!$F$7:$FS$310,2,FALSE))</f>
        <v>0</v>
      </c>
      <c r="I166" s="90">
        <f>IF(ISNA(VLOOKUP($B166,'[2]1516 Exp_Rev Access'!$F$7:$FS$310,3,FALSE)),"",VLOOKUP($B166,'[2]1516 Exp_Rev Access'!$F$7:$FS$310,3,FALSE))</f>
        <v>0</v>
      </c>
      <c r="J166" s="90">
        <f>IF(ISNA(VLOOKUP($B166,'[2]1516 Exp_Rev Access'!$F$7:$FS$310,4,FALSE)),"",VLOOKUP($B166,'[2]1516 Exp_Rev Access'!$F$7:$FS$310,4,FALSE))</f>
        <v>0</v>
      </c>
      <c r="K166" s="90">
        <f>IF(ISNA(VLOOKUP($B166,'[2]1516 Exp_Rev Access'!$F$7:$FS$310,5,FALSE)),"-",VLOOKUP($B166,'[2]1516 Exp_Rev Access'!$F$7:$FS$310,5,FALSE))</f>
        <v>0</v>
      </c>
      <c r="L166" s="90">
        <f>IF(ISNA(VLOOKUP($B166,'[2]1516 Exp_Rev Access'!$F$7:$FS$310,6,FALSE)),"",VLOOKUP($B166,'[2]1516 Exp_Rev Access'!$F$7:$FS$310,6,FALSE))</f>
        <v>0</v>
      </c>
      <c r="M166" s="90">
        <f>IF(ISNA(VLOOKUP($B166,'[2]1516 Exp_Rev Access'!$F$7:$FS$310,7,FALSE)),"",VLOOKUP($B166,'[2]1516 Exp_Rev Access'!$F$7:$FS$310,7,FALSE))</f>
        <v>0</v>
      </c>
      <c r="N166" s="53">
        <f t="shared" si="382"/>
        <v>0</v>
      </c>
      <c r="O166" s="91"/>
      <c r="P166" s="53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53"/>
      <c r="AN166" s="92"/>
      <c r="AO166" s="68"/>
      <c r="AP166" s="90">
        <f>IF(ISNA(VLOOKUP($B166,'[2]1516 Exp_Rev Access'!$F$7:$FS$310,30,FALSE)),"",VLOOKUP($B166,'[2]1516 Exp_Rev Access'!$F$7:$FS$310,30,FALSE))</f>
        <v>2939058.58</v>
      </c>
      <c r="AQ166" s="90">
        <f>IF(ISNA(VLOOKUP($B166,'[2]1516 Exp_Rev Access'!$F$7:$FS$310,31,FALSE)),"",VLOOKUP($B166,'[2]1516 Exp_Rev Access'!$F$7:$FS$310,31,FALSE))</f>
        <v>0</v>
      </c>
      <c r="AR166" s="90">
        <f>IF(ISNA(VLOOKUP($B166,'[2]1516 Exp_Rev Access'!$F$7:$FS$310,32,FALSE)),"",VLOOKUP($B166,'[2]1516 Exp_Rev Access'!$F$7:$FS$310,32,FALSE))</f>
        <v>0</v>
      </c>
      <c r="AS166" s="90">
        <f>IF(ISNA(VLOOKUP($B166,'[2]1516 Exp_Rev Access'!$F$7:$FS$310,33,FALSE)),"",VLOOKUP($B166,'[2]1516 Exp_Rev Access'!$F$7:$FS$310,33,FALSE))</f>
        <v>0</v>
      </c>
      <c r="AT166" s="90">
        <f>IF(ISNA(VLOOKUP($B166,'[2]1516 Exp_Rev Access'!$F$7:$FS$310,34,FALSE)),"",VLOOKUP($B166,'[2]1516 Exp_Rev Access'!$F$7:$FS$310,34,FALSE))</f>
        <v>0</v>
      </c>
      <c r="AU166" s="53">
        <f t="shared" si="388"/>
        <v>2939058.58</v>
      </c>
      <c r="AV166" s="93">
        <f t="shared" si="389"/>
        <v>0.95430807820493313</v>
      </c>
      <c r="AW166" s="53">
        <f t="shared" si="390"/>
        <v>7053.3456046461397</v>
      </c>
      <c r="AX166" s="90">
        <f>IF(ISNA(VLOOKUP($B166,'[2]1516 Exp_Rev Access'!$F$7:$FS$310,35,FALSE)),"",VLOOKUP($B166,'[2]1516 Exp_Rev Access'!$F$7:$FS$310,35,FALSE))</f>
        <v>0</v>
      </c>
      <c r="AY166" s="90">
        <f>IF(ISNA(VLOOKUP($B166,'[2]1516 Exp_Rev Access'!$F$7:$FS$310,36,FALSE)),"",VLOOKUP($B166,'[2]1516 Exp_Rev Access'!$F$7:$FS$310,36,FALSE))</f>
        <v>0</v>
      </c>
      <c r="AZ166" s="90">
        <f>IF(ISNA(VLOOKUP($B166,'[2]1516 Exp_Rev Access'!$F$7:$FS$310,37,FALSE)),"",VLOOKUP($B166,'[2]1516 Exp_Rev Access'!$F$7:$FS$310,37,FALSE))</f>
        <v>0</v>
      </c>
      <c r="BA166" s="90">
        <f>IF(ISNA(VLOOKUP($B166,'[2]1516 Exp_Rev Access'!$F$7:$FS$310,38,FALSE)),"",VLOOKUP($B166,'[2]1516 Exp_Rev Access'!$F$7:$FS$310,38,FALSE))</f>
        <v>0</v>
      </c>
      <c r="BB166" s="90">
        <f>IF(ISNA(VLOOKUP($B166,'[2]1516 Exp_Rev Access'!$F$7:$FS$310,39,FALSE)),"",VLOOKUP($B166,'[2]1516 Exp_Rev Access'!$F$7:$FS$310,39,FALSE))</f>
        <v>0</v>
      </c>
      <c r="BC166" s="90">
        <f>IF(ISNA(VLOOKUP($B166,'[2]1516 Exp_Rev Access'!$F$7:$FS$310,40,FALSE)),"",VLOOKUP($B166,'[2]1516 Exp_Rev Access'!$F$7:$FS$310,40,FALSE))</f>
        <v>91106.89</v>
      </c>
      <c r="BD166" s="90">
        <f>IF(ISNA(VLOOKUP($B166,'[2]1516 Exp_Rev Access'!$F$7:$FS$310,41,FALSE)),"",VLOOKUP($B166,'[2]1516 Exp_Rev Access'!$F$7:$FS$310,41,FALSE))</f>
        <v>0</v>
      </c>
      <c r="BE166" s="90">
        <f>IF(ISNA(VLOOKUP($B166,'[2]1516 Exp_Rev Access'!$F$7:$FS$310,42,FALSE)),"",VLOOKUP($B166,'[2]1516 Exp_Rev Access'!$F$7:$FS$310,42,FALSE))</f>
        <v>1000</v>
      </c>
      <c r="BF166" s="90">
        <f>IF(ISNA(VLOOKUP($B166,'[2]1516 Exp_Rev Access'!$F$7:$FS$310,43,FALSE)),"",VLOOKUP($B166,'[2]1516 Exp_Rev Access'!$F$7:$FS$310,43,FALSE))</f>
        <v>0</v>
      </c>
      <c r="BG166" s="90">
        <f>IF(ISNA(VLOOKUP($B166,'[2]1516 Exp_Rev Access'!$F$7:$FS$310,44,FALSE)),"",VLOOKUP($B166,'[2]1516 Exp_Rev Access'!$F$7:$FS$310,44,FALSE))</f>
        <v>0</v>
      </c>
      <c r="BH166" s="90">
        <f>IF(ISNA(VLOOKUP($B166,'[2]1516 Exp_Rev Access'!$F$7:$FS$310,45,FALSE)),"",VLOOKUP($B166,'[2]1516 Exp_Rev Access'!$F$7:$FS$310,45,FALSE))</f>
        <v>0</v>
      </c>
      <c r="BI166" s="90">
        <f>IF(ISNA(VLOOKUP($B166,'[2]1516 Exp_Rev Access'!$F$7:$FS$310,46,FALSE)),"",VLOOKUP($B166,'[2]1516 Exp_Rev Access'!$F$7:$FS$310,46,FALSE))</f>
        <v>0</v>
      </c>
      <c r="BJ166" s="90">
        <f>IF(ISNA(VLOOKUP($B166,'[2]1516 Exp_Rev Access'!$F$7:$FS$310,47,FALSE)),"",VLOOKUP($B166,'[2]1516 Exp_Rev Access'!$F$7:$FS$310,47,FALSE))</f>
        <v>0</v>
      </c>
      <c r="BK166" s="90">
        <f>IF(ISNA(VLOOKUP($B166,'[2]1516 Exp_Rev Access'!$F$7:$FS$310,48,FALSE)),"",VLOOKUP($B166,'[2]1516 Exp_Rev Access'!$F$7:$FS$310,48,FALSE))</f>
        <v>0</v>
      </c>
      <c r="BL166" s="90">
        <f>IF(ISNA(VLOOKUP($B166,'[2]1516 Exp_Rev Access'!$F$7:$FS$310,49,FALSE)),"",VLOOKUP($B166,'[2]1516 Exp_Rev Access'!$F$7:$FS$310,49,FALSE))</f>
        <v>0</v>
      </c>
      <c r="BM166" s="90">
        <f>IF(ISNA(VLOOKUP($B166,'[2]1516 Exp_Rev Access'!$F$7:$FS$310,50,FALSE)),"",VLOOKUP($B166,'[2]1516 Exp_Rev Access'!$F$7:$FS$310,50,FALSE))</f>
        <v>0</v>
      </c>
      <c r="BN166" s="90">
        <f>IF(ISNA(VLOOKUP($B166,'[2]1516 Exp_Rev Access'!$F$7:$FS$310,51,FALSE)),"",VLOOKUP($B166,'[2]1516 Exp_Rev Access'!$F$7:$FS$310,51,FALSE))</f>
        <v>0</v>
      </c>
      <c r="BO166" s="90">
        <f>IF(ISNA(VLOOKUP($B166,'[2]1516 Exp_Rev Access'!$F$7:$FS$310,52,FALSE)),"",VLOOKUP($B166,'[2]1516 Exp_Rev Access'!$F$7:$FS$310,52,FALSE))</f>
        <v>0</v>
      </c>
      <c r="BP166" s="90">
        <f>IF(ISNA(VLOOKUP($B166,'[2]1516 Exp_Rev Access'!$F$7:$FS$310,53,FALSE)),"",VLOOKUP($B166,'[2]1516 Exp_Rev Access'!$F$7:$FS$310,53,FALSE))</f>
        <v>0</v>
      </c>
      <c r="BQ166" s="90">
        <f>IF(ISNA(VLOOKUP($B166,'[2]1516 Exp_Rev Access'!$F$7:$FS$310,54,FALSE)),"",VLOOKUP($B166,'[2]1516 Exp_Rev Access'!$F$7:$FS$310,54,FALSE))</f>
        <v>0</v>
      </c>
      <c r="BR166" s="90">
        <f>IF(ISNA(VLOOKUP($B166,'[2]1516 Exp_Rev Access'!$F$7:$FS$310,55,FALSE)),"",VLOOKUP($B166,'[2]1516 Exp_Rev Access'!$F$7:$FS$310,55,FALSE))</f>
        <v>0</v>
      </c>
      <c r="BS166" s="90">
        <f>IF(ISNA(VLOOKUP($B166,'[2]1516 Exp_Rev Access'!$F$7:$FS$310,56,FALSE)),"",VLOOKUP($B166,'[2]1516 Exp_Rev Access'!$F$7:$FS$310,56,FALSE))</f>
        <v>0</v>
      </c>
      <c r="BT166" s="90">
        <f>IF(ISNA(VLOOKUP($B166,'[2]1516 Exp_Rev Access'!$F$7:$FS$310,57,FALSE)),"",VLOOKUP($B166,'[2]1516 Exp_Rev Access'!$F$7:$FS$310,57,FALSE))</f>
        <v>0</v>
      </c>
      <c r="BU166" s="90">
        <f>IF(ISNA(VLOOKUP($B166,'[2]1516 Exp_Rev Access'!$F$7:$FS$310,58,FALSE)),"",VLOOKUP($B166,'[2]1516 Exp_Rev Access'!$F$7:$FS$310,58,FALSE))</f>
        <v>0</v>
      </c>
      <c r="BV166" s="53">
        <f t="shared" si="391"/>
        <v>92106.89</v>
      </c>
      <c r="BW166" s="92">
        <f t="shared" si="392"/>
        <v>2.9906974220749685E-2</v>
      </c>
      <c r="BX166" s="68">
        <f t="shared" si="393"/>
        <v>221.04415752717847</v>
      </c>
      <c r="BY166" s="90">
        <f>IF(ISNA(VLOOKUP($B166,'[2]1516 Exp_Rev Access'!$F$7:$FS$310,59,FALSE)),"",VLOOKUP($B166,'[2]1516 Exp_Rev Access'!$F$7:$FS$310,59,FALSE))</f>
        <v>0</v>
      </c>
      <c r="BZ166" s="90">
        <f>IF(ISNA(VLOOKUP($B166,'[2]1516 Exp_Rev Access'!$F$7:$FS$310,60,FALSE)),"",VLOOKUP($B166,'[2]1516 Exp_Rev Access'!$F$7:$FS$310,60,FALSE))</f>
        <v>0</v>
      </c>
      <c r="CA166" s="90">
        <f>IF(ISNA(VLOOKUP($B166,'[2]1516 Exp_Rev Access'!$F$7:$FS$310,61,FALSE)),"",VLOOKUP($B166,'[2]1516 Exp_Rev Access'!$F$7:$FS$310,61,FALSE))</f>
        <v>0</v>
      </c>
      <c r="CB166" s="90">
        <f>IF(ISNA(VLOOKUP($B166,'[2]1516 Exp_Rev Access'!$F$7:$FS$310,62,FALSE)),"",VLOOKUP($B166,'[2]1516 Exp_Rev Access'!$F$7:$FS$310,62,FALSE))</f>
        <v>0</v>
      </c>
      <c r="CC166" s="90">
        <f>IF(ISNA(VLOOKUP($B166,'[2]1516 Exp_Rev Access'!$F$7:$FS$310,63,FALSE)),"",VLOOKUP($B166,'[2]1516 Exp_Rev Access'!$F$7:$FS$310,63,FALSE))</f>
        <v>0</v>
      </c>
      <c r="CD166" s="90">
        <f>IF(ISNA(VLOOKUP($B166,'[2]1516 Exp_Rev Access'!$F$7:$FS$310,64,FALSE)),"",VLOOKUP($B166,'[2]1516 Exp_Rev Access'!$F$7:$FS$310,64,FALSE))</f>
        <v>0</v>
      </c>
      <c r="CE166" s="53">
        <f t="shared" si="394"/>
        <v>0</v>
      </c>
      <c r="CF166" s="92"/>
      <c r="CG166" s="94">
        <f t="shared" si="396"/>
        <v>0</v>
      </c>
      <c r="CH166" s="90">
        <f>IF(ISNA(VLOOKUP($B166,'[2]1516 Exp_Rev Access'!$F$7:$FS$310,65,FALSE)),"",VLOOKUP($B166,'[2]1516 Exp_Rev Access'!$F$7:$FS$310,65,FALSE))</f>
        <v>0</v>
      </c>
      <c r="CI166" s="90">
        <f>IF(ISNA(VLOOKUP($B166,'[2]1516 Exp_Rev Access'!$F$7:$FS$310,66,FALSE)),"",VLOOKUP($B166,'[2]1516 Exp_Rev Access'!$F$7:$FS$310,66,FALSE))</f>
        <v>0</v>
      </c>
      <c r="CJ166" s="90">
        <f>IF(ISNA(VLOOKUP($B166,'[2]1516 Exp_Rev Access'!$F$7:$FS$310,67,FALSE)),"",VLOOKUP($B166,'[2]1516 Exp_Rev Access'!$F$7:$FS$310,67,FALSE))</f>
        <v>0</v>
      </c>
      <c r="CK166" s="90">
        <f>IF(ISNA(VLOOKUP($B166,'[2]1516 Exp_Rev Access'!$F$7:$FS$310,68,FALSE)),"",VLOOKUP($B166,'[2]1516 Exp_Rev Access'!$F$7:$FS$310,68,FALSE))</f>
        <v>0</v>
      </c>
      <c r="CL166" s="90">
        <f>IF(ISNA(VLOOKUP($B166,'[2]1516 Exp_Rev Access'!$F$7:$FS$310,69,FALSE)),"",VLOOKUP($B166,'[2]1516 Exp_Rev Access'!$F$7:$FS$310,69,FALSE))</f>
        <v>0</v>
      </c>
      <c r="CM166" s="90">
        <f>IF(ISNA(VLOOKUP($B166,'[2]1516 Exp_Rev Access'!$F$7:$FS$310,70,FALSE)),"",VLOOKUP($B166,'[2]1516 Exp_Rev Access'!$F$7:$FS$310,70,FALSE))</f>
        <v>0</v>
      </c>
      <c r="CN166" s="90">
        <f>IF(ISNA(VLOOKUP($B166,'[2]1516 Exp_Rev Access'!$F$7:$FS$310,71,FALSE)),"",VLOOKUP($B166,'[2]1516 Exp_Rev Access'!$F$7:$FS$310,71,FALSE))</f>
        <v>0</v>
      </c>
      <c r="CO166" s="90">
        <f>IF(ISNA(VLOOKUP($B166,'[2]1516 Exp_Rev Access'!$F$7:$FS$310,72,FALSE)),"",VLOOKUP($B166,'[2]1516 Exp_Rev Access'!$F$7:$FS$310,72,FALSE))</f>
        <v>0</v>
      </c>
      <c r="CP166" s="90">
        <f>IF(ISNA(VLOOKUP($B166,'[2]1516 Exp_Rev Access'!$F$7:$FS$310,73,FALSE)),"",VLOOKUP($B166,'[2]1516 Exp_Rev Access'!$F$7:$FS$310,73,FALSE))</f>
        <v>0</v>
      </c>
      <c r="CQ166" s="90">
        <f>IF(ISNA(VLOOKUP($B166,'[2]1516 Exp_Rev Access'!$F$7:$FS$310,74,FALSE)),"",VLOOKUP($B166,'[2]1516 Exp_Rev Access'!$F$7:$FS$310,74,FALSE))</f>
        <v>0</v>
      </c>
      <c r="CR166" s="90">
        <f>IF(ISNA(VLOOKUP($B166,'[2]1516 Exp_Rev Access'!$F$7:$FS$310,75,FALSE)),"",VLOOKUP($B166,'[2]1516 Exp_Rev Access'!$F$7:$FS$310,75,FALSE))</f>
        <v>0</v>
      </c>
      <c r="CS166" s="90">
        <f>IF(ISNA(VLOOKUP($B166,'[2]1516 Exp_Rev Access'!$F$7:$FS$310,76,FALSE)),"",VLOOKUP($B166,'[2]1516 Exp_Rev Access'!$F$7:$FS$310,76,FALSE))</f>
        <v>0</v>
      </c>
      <c r="CT166" s="90">
        <f>IF(ISNA(VLOOKUP($B166,'[2]1516 Exp_Rev Access'!$F$7:$FS$310,77,FALSE)),"",VLOOKUP($B166,'[2]1516 Exp_Rev Access'!$F$7:$FS$310,77,FALSE))</f>
        <v>0</v>
      </c>
      <c r="CU166" s="90">
        <f>IF(ISNA(VLOOKUP($B166,'[2]1516 Exp_Rev Access'!$F$7:$FS$310,78,FALSE)),"",VLOOKUP($B166,'[2]1516 Exp_Rev Access'!$F$7:$FS$310,78,FALSE))</f>
        <v>0</v>
      </c>
      <c r="CV166" s="90">
        <f>IF(ISNA(VLOOKUP($B166,'[2]1516 Exp_Rev Access'!$F$7:$FS$310,79,FALSE)),"",VLOOKUP($B166,'[2]1516 Exp_Rev Access'!$F$7:$FS$310,79,FALSE))</f>
        <v>0</v>
      </c>
      <c r="CW166" s="90">
        <f>IF(ISNA(VLOOKUP($B166,'[2]1516 Exp_Rev Access'!$F$7:$FS$310,80,FALSE)),"",VLOOKUP($B166,'[2]1516 Exp_Rev Access'!$F$7:$FS$310,80,FALSE))</f>
        <v>0</v>
      </c>
      <c r="CX166" s="90">
        <f>IF(ISNA(VLOOKUP($B166,'[2]1516 Exp_Rev Access'!$F$7:$FS$310,81,FALSE)),"",VLOOKUP($B166,'[2]1516 Exp_Rev Access'!$F$7:$FS$310,81,FALSE))</f>
        <v>0</v>
      </c>
      <c r="CY166" s="90">
        <f>IF(ISNA(VLOOKUP($B166,'[2]1516 Exp_Rev Access'!$F$7:$FS$310,82,FALSE)),"",VLOOKUP($B166,'[2]1516 Exp_Rev Access'!$F$7:$FS$310,82,FALSE))</f>
        <v>0</v>
      </c>
      <c r="CZ166" s="90">
        <f>IF(ISNA(VLOOKUP($B166,'[2]1516 Exp_Rev Access'!$F$7:$FS$310,83,FALSE)),"",VLOOKUP($B166,'[2]1516 Exp_Rev Access'!$F$7:$FS$310,83,FALSE))</f>
        <v>0</v>
      </c>
      <c r="DA166" s="90">
        <f>IF(ISNA(VLOOKUP($B166,'[2]1516 Exp_Rev Access'!$F$7:$FS$310,84,FALSE)),"",VLOOKUP($B166,'[2]1516 Exp_Rev Access'!$F$7:$FS$310,84,FALSE))</f>
        <v>0</v>
      </c>
      <c r="DB166" s="90">
        <f>IF(ISNA(VLOOKUP($B166,'[2]1516 Exp_Rev Access'!$F$7:$FS$310,85,FALSE)),"",VLOOKUP($B166,'[2]1516 Exp_Rev Access'!$F$7:$FS$310,85,FALSE))</f>
        <v>0</v>
      </c>
      <c r="DC166" s="90">
        <f>IF(ISNA(VLOOKUP($B166,'[2]1516 Exp_Rev Access'!$F$7:$FS$310,86,FALSE)),"",VLOOKUP($B166,'[2]1516 Exp_Rev Access'!$F$7:$FS$310,86,FALSE))</f>
        <v>0</v>
      </c>
      <c r="DD166" s="90">
        <f>IF(ISNA(VLOOKUP($B166,'[2]1516 Exp_Rev Access'!$F$7:$FS$310,87,FALSE)),"",VLOOKUP($B166,'[2]1516 Exp_Rev Access'!$F$7:$FS$310,87,FALSE))</f>
        <v>0</v>
      </c>
      <c r="DE166" s="90">
        <f>IF(ISNA(VLOOKUP($B166,'[2]1516 Exp_Rev Access'!$F$7:$FS$310,88,FALSE)),"",VLOOKUP($B166,'[2]1516 Exp_Rev Access'!$F$7:$FS$310,88,FALSE))</f>
        <v>0</v>
      </c>
      <c r="DF166" s="90">
        <f>IF(ISNA(VLOOKUP($B166,'[2]1516 Exp_Rev Access'!$F$7:$FS$310,89,FALSE)),"",VLOOKUP($B166,'[2]1516 Exp_Rev Access'!$F$7:$FS$310,89,FALSE))</f>
        <v>0</v>
      </c>
      <c r="DG166" s="90">
        <f>IF(ISNA(VLOOKUP($B166,'[2]1516 Exp_Rev Access'!$F$7:$FS$310,90,FALSE)),"",VLOOKUP($B166,'[2]1516 Exp_Rev Access'!$F$7:$FS$310,90,FALSE))</f>
        <v>48614.16</v>
      </c>
      <c r="DH166" s="90">
        <f>IF(ISNA(VLOOKUP($B166,'[2]1516 Exp_Rev Access'!$F$7:$FS$310,91,FALSE)),"",VLOOKUP($B166,'[2]1516 Exp_Rev Access'!$F$7:$FS$310,91,FALSE))</f>
        <v>0</v>
      </c>
      <c r="DI166" s="90">
        <f>IF(ISNA(VLOOKUP($B166,'[2]1516 Exp_Rev Access'!$F$7:$FS$310,92,FALSE)),"",VLOOKUP($B166,'[2]1516 Exp_Rev Access'!$F$7:$FS$310,92,FALSE))</f>
        <v>0</v>
      </c>
      <c r="DJ166" s="90">
        <f>IF(ISNA(VLOOKUP($B166,'[2]1516 Exp_Rev Access'!$F$7:$FS$310,93,FALSE)),"",VLOOKUP($B166,'[2]1516 Exp_Rev Access'!$F$7:$FS$310,93,FALSE))</f>
        <v>0</v>
      </c>
      <c r="DK166" s="90">
        <f>IF(ISNA(VLOOKUP($B166,'[2]1516 Exp_Rev Access'!$F$7:$FS$310,94,FALSE)),"",VLOOKUP($B166,'[2]1516 Exp_Rev Access'!$F$7:$FS$310,94,FALSE))</f>
        <v>0</v>
      </c>
      <c r="DL166" s="90">
        <f>IF(ISNA(VLOOKUP($B166,'[2]1516 Exp_Rev Access'!$F$7:$FS$310,95,FALSE)),"",VLOOKUP($B166,'[2]1516 Exp_Rev Access'!$F$7:$FS$310,95,FALSE))</f>
        <v>0</v>
      </c>
      <c r="DM166" s="90">
        <f>IF(ISNA(VLOOKUP($B166,'[2]1516 Exp_Rev Access'!$F$7:$FS$310,96,FALSE)),"",VLOOKUP($B166,'[2]1516 Exp_Rev Access'!$F$7:$FS$310,96,FALSE))</f>
        <v>0</v>
      </c>
      <c r="DN166" s="90">
        <f>IF(ISNA(VLOOKUP($B166,'[2]1516 Exp_Rev Access'!$F$7:$FS$310,97,FALSE)),"",VLOOKUP($B166,'[2]1516 Exp_Rev Access'!$F$7:$FS$310,97,FALSE))</f>
        <v>0</v>
      </c>
      <c r="DO166" s="90">
        <f>IF(ISNA(VLOOKUP($B166,'[2]1516 Exp_Rev Access'!$F$7:$FS$310,98,FALSE)),"",VLOOKUP($B166,'[2]1516 Exp_Rev Access'!$F$7:$FS$310,98,FALSE))</f>
        <v>0</v>
      </c>
      <c r="DP166" s="90">
        <f>IF(ISNA(VLOOKUP($B166,'[2]1516 Exp_Rev Access'!$F$7:$FS$310,99,FALSE)),"",VLOOKUP($B166,'[2]1516 Exp_Rev Access'!$F$7:$FS$310,99,FALSE))</f>
        <v>0</v>
      </c>
      <c r="DQ166" s="90">
        <f>IF(ISNA(VLOOKUP($B166,'[2]1516 Exp_Rev Access'!$F$7:$FS$310,100,FALSE)),"",VLOOKUP($B166,'[2]1516 Exp_Rev Access'!$F$7:$FS$310,100,FALSE))</f>
        <v>0</v>
      </c>
      <c r="DR166" s="90">
        <f>IF(ISNA(VLOOKUP($B166,'[2]1516 Exp_Rev Access'!$F$7:$FS$310,101,FALSE)),"",VLOOKUP($B166,'[2]1516 Exp_Rev Access'!$F$7:$FS$310,101,FALSE))</f>
        <v>0</v>
      </c>
      <c r="DS166" s="90">
        <f>IF(ISNA(VLOOKUP($B166,'[2]1516 Exp_Rev Access'!$F$7:$FS$310,102,FALSE)),"",VLOOKUP($B166,'[2]1516 Exp_Rev Access'!$F$7:$FS$310,102,FALSE))</f>
        <v>0</v>
      </c>
      <c r="DT166" s="90">
        <f>IF(ISNA(VLOOKUP($B166,'[2]1516 Exp_Rev Access'!$F$7:$FS$310,103,FALSE)),"",VLOOKUP($B166,'[2]1516 Exp_Rev Access'!$F$7:$FS$310,103,FALSE))</f>
        <v>0</v>
      </c>
      <c r="DU166" s="90">
        <f>IF(ISNA(VLOOKUP($B166,'[2]1516 Exp_Rev Access'!$F$7:$FS$310,104,FALSE)),"",VLOOKUP($B166,'[2]1516 Exp_Rev Access'!$F$7:$FS$310,104,FALSE))</f>
        <v>0</v>
      </c>
      <c r="DV166" s="90">
        <f>IF(ISNA(VLOOKUP($B166,'[2]1516 Exp_Rev Access'!$F$7:$FS$310,105,FALSE)),"",VLOOKUP($B166,'[2]1516 Exp_Rev Access'!$F$7:$FS$310,105,FALSE))</f>
        <v>0</v>
      </c>
      <c r="DW166" s="90">
        <f>IF(ISNA(VLOOKUP($B166,'[2]1516 Exp_Rev Access'!$F$7:$FS$310,106,FALSE)),"",VLOOKUP($B166,'[2]1516 Exp_Rev Access'!$F$7:$FS$310,106,FALSE))</f>
        <v>0</v>
      </c>
      <c r="DX166" s="90">
        <f>IF(ISNA(VLOOKUP($B166,'[2]1516 Exp_Rev Access'!$F$7:$FS$310,107,FALSE)),"",VLOOKUP($B166,'[2]1516 Exp_Rev Access'!$F$7:$FS$310,107,FALSE))</f>
        <v>0</v>
      </c>
      <c r="DY166" s="90">
        <f>IF(ISNA(VLOOKUP($B166,'[2]1516 Exp_Rev Access'!$F$7:$FS$310,108,FALSE)),"",VLOOKUP($B166,'[2]1516 Exp_Rev Access'!$F$7:$FS$310,108,FALSE))</f>
        <v>0</v>
      </c>
      <c r="DZ166" s="90">
        <f>IF(ISNA(VLOOKUP($B166,'[2]1516 Exp_Rev Access'!$F$7:$FS$310,109,FALSE)),"",VLOOKUP($B166,'[2]1516 Exp_Rev Access'!$F$7:$FS$310,109,FALSE))</f>
        <v>0</v>
      </c>
      <c r="EA166" s="90">
        <f>IF(ISNA(VLOOKUP($B166,'[2]1516 Exp_Rev Access'!$F$7:$FS$310,110,FALSE)),"",VLOOKUP($B166,'[2]1516 Exp_Rev Access'!$F$7:$FS$310,110,FALSE))</f>
        <v>0</v>
      </c>
      <c r="EB166" s="90">
        <f>IF(ISNA(VLOOKUP($B166,'[2]1516 Exp_Rev Access'!$F$7:$FS$310,111,FALSE)),"",VLOOKUP($B166,'[2]1516 Exp_Rev Access'!$F$7:$FS$310,111,FALSE))</f>
        <v>0</v>
      </c>
      <c r="EC166" s="90">
        <f>IF(ISNA(VLOOKUP($B166,'[2]1516 Exp_Rev Access'!$F$7:$FS$310,112,FALSE)),"",VLOOKUP($B166,'[2]1516 Exp_Rev Access'!$F$7:$FS$310,112,FALSE))</f>
        <v>0</v>
      </c>
      <c r="ED166" s="90">
        <f>IF(ISNA(VLOOKUP($B166,'[2]1516 Exp_Rev Access'!$F$7:$FS$310,113,FALSE)),"",VLOOKUP($B166,'[2]1516 Exp_Rev Access'!$F$7:$FS$310,113,FALSE))</f>
        <v>0</v>
      </c>
      <c r="EE166" s="90">
        <f>IF(ISNA(VLOOKUP($B166,'[2]1516 Exp_Rev Access'!$F$7:$FS$310,114,FALSE)),"",VLOOKUP($B166,'[2]1516 Exp_Rev Access'!$F$7:$FS$310,114,FALSE))</f>
        <v>0</v>
      </c>
      <c r="EF166" s="90">
        <f>IF(ISNA(VLOOKUP($B166,'[2]1516 Exp_Rev Access'!$F$7:$FS$310,115,FALSE)),"",VLOOKUP($B166,'[2]1516 Exp_Rev Access'!$F$7:$FS$310,115,FALSE))</f>
        <v>0</v>
      </c>
      <c r="EG166" s="90">
        <f>IF(ISNA(VLOOKUP($B166,'[2]1516 Exp_Rev Access'!$F$7:$FS$310,116,FALSE)),"",VLOOKUP($B166,'[2]1516 Exp_Rev Access'!$F$7:$FS$310,116,FALSE))</f>
        <v>0</v>
      </c>
      <c r="EH166" s="90">
        <f>IF(ISNA(VLOOKUP($B166,'[2]1516 Exp_Rev Access'!$F$7:$FS$310,117,FALSE)),"",VLOOKUP($B166,'[2]1516 Exp_Rev Access'!$F$7:$FS$310,117,FALSE))</f>
        <v>0</v>
      </c>
      <c r="EI166" s="90">
        <f>IF(ISNA(VLOOKUP($B166,'[2]1516 Exp_Rev Access'!$F$7:$FS$310,118,FALSE)),"",VLOOKUP($B166,'[2]1516 Exp_Rev Access'!$F$7:$FS$310,118,FALSE))</f>
        <v>0</v>
      </c>
      <c r="EJ166" s="90">
        <f>IF(ISNA(VLOOKUP($B166,'[2]1516 Exp_Rev Access'!$F$7:$FS$310,119,FALSE)),"",VLOOKUP($B166,'[2]1516 Exp_Rev Access'!$F$7:$FS$310,119,FALSE))</f>
        <v>0</v>
      </c>
      <c r="EK166" s="90">
        <f>IF(ISNA(VLOOKUP($B166,'[2]1516 Exp_Rev Access'!$F$7:$FS$310,120,FALSE)),"",VLOOKUP($B166,'[2]1516 Exp_Rev Access'!$F$7:$FS$310,120,FALSE))</f>
        <v>0</v>
      </c>
      <c r="EL166" s="90">
        <f>IF(ISNA(VLOOKUP($B166,'[2]1516 Exp_Rev Access'!$F$7:$FS$310,121,FALSE)),"",VLOOKUP($B166,'[2]1516 Exp_Rev Access'!$F$7:$FS$310,121,FALSE))</f>
        <v>0</v>
      </c>
      <c r="EM166" s="90">
        <f>IF(ISNA(VLOOKUP($B166,'[2]1516 Exp_Rev Access'!$F$7:$FS$310,122,FALSE)),"",VLOOKUP($B166,'[2]1516 Exp_Rev Access'!$F$7:$FS$310,122,FALSE))</f>
        <v>0</v>
      </c>
      <c r="EN166" s="90">
        <f>IF(ISNA(VLOOKUP($B166,'[2]1516 Exp_Rev Access'!$F$7:$FS$310,123,FALSE)),"",VLOOKUP($B166,'[2]1516 Exp_Rev Access'!$F$7:$FS$310,123,FALSE))</f>
        <v>0</v>
      </c>
      <c r="EO166" s="90">
        <f>IF(ISNA(VLOOKUP($B166,'[2]1516 Exp_Rev Access'!$F$7:$FS$310,124,FALSE)),"",VLOOKUP($B166,'[2]1516 Exp_Rev Access'!$F$7:$FS$310,124,FALSE))</f>
        <v>0</v>
      </c>
      <c r="EP166" s="90">
        <f>IF(ISNA(VLOOKUP($B166,'[2]1516 Exp_Rev Access'!$F$7:$FS$310,125,FALSE)),"",VLOOKUP($B166,'[2]1516 Exp_Rev Access'!$F$7:$FS$310,125,FALSE))</f>
        <v>0</v>
      </c>
      <c r="EQ166" s="90">
        <f>IF(ISNA(VLOOKUP($B166,'[2]1516 Exp_Rev Access'!$F$7:$FS$310,126,FALSE)),"",VLOOKUP($B166,'[2]1516 Exp_Rev Access'!$F$7:$FS$310,126,FALSE))</f>
        <v>0</v>
      </c>
      <c r="ER166" s="90">
        <f>IF(ISNA(VLOOKUP($B166,'[2]1516 Exp_Rev Access'!$F$7:$FS$310,127,FALSE)),"",VLOOKUP($B166,'[2]1516 Exp_Rev Access'!$F$7:$FS$310,127,FALSE))</f>
        <v>0</v>
      </c>
      <c r="ES166" s="90">
        <f>IF(ISNA(VLOOKUP($B166,'[2]1516 Exp_Rev Access'!$F$7:$FS$310,128,FALSE)),"",VLOOKUP($B166,'[2]1516 Exp_Rev Access'!$F$7:$FS$310,128,FALSE))</f>
        <v>0</v>
      </c>
      <c r="ET166" s="90">
        <f>IF(ISNA(VLOOKUP($B166,'[2]1516 Exp_Rev Access'!$F$7:$FS$310,129,FALSE)),"",VLOOKUP($B166,'[2]1516 Exp_Rev Access'!$F$7:$FS$310,129,FALSE))</f>
        <v>0</v>
      </c>
      <c r="EU166" s="90">
        <f>IF(ISNA(VLOOKUP($B166,'[2]1516 Exp_Rev Access'!$F$7:$FS$310,130,FALSE)),"",VLOOKUP($B166,'[2]1516 Exp_Rev Access'!$F$7:$FS$310,130,FALSE))</f>
        <v>0</v>
      </c>
      <c r="EV166" s="90">
        <f>IF(ISNA(VLOOKUP($B166,'[2]1516 Exp_Rev Access'!$F$7:$FS$310,131,FALSE)),"",VLOOKUP($B166,'[2]1516 Exp_Rev Access'!$F$7:$FS$310,131,FALSE))</f>
        <v>0</v>
      </c>
      <c r="EW166" s="90">
        <f>IF(ISNA(VLOOKUP($B166,'[2]1516 Exp_Rev Access'!$F$7:$FS$310,132,FALSE)),"",VLOOKUP($B166,'[2]1516 Exp_Rev Access'!$F$7:$FS$310,132,FALSE))</f>
        <v>0</v>
      </c>
      <c r="EX166" s="90">
        <f>IF(ISNA(VLOOKUP($B166,'[2]1516 Exp_Rev Access'!$F$7:$FS$310,133,FALSE)),"",VLOOKUP($B166,'[2]1516 Exp_Rev Access'!$F$7:$FS$310,133,FALSE))</f>
        <v>0</v>
      </c>
      <c r="EY166" s="90">
        <f>IF(ISNA(VLOOKUP($B166,'[2]1516 Exp_Rev Access'!$F$7:$FS$310,134,FALSE)),"",VLOOKUP($B166,'[2]1516 Exp_Rev Access'!$F$7:$FS$310,134,FALSE))</f>
        <v>0</v>
      </c>
      <c r="EZ166" s="90">
        <f>IF(ISNA(VLOOKUP($B166,'[2]1516 Exp_Rev Access'!$F$7:$FS$310,135,FALSE)),"",VLOOKUP($B166,'[2]1516 Exp_Rev Access'!$F$7:$FS$310,135,FALSE))</f>
        <v>0</v>
      </c>
      <c r="FA166" s="90">
        <f>IF(ISNA(VLOOKUP($B166,'[2]1516 Exp_Rev Access'!$F$7:$FS$310,136,FALSE)),"",VLOOKUP($B166,'[2]1516 Exp_Rev Access'!$F$7:$FS$310,136,FALSE))</f>
        <v>0</v>
      </c>
      <c r="FB166" s="90">
        <f>IF(ISNA(VLOOKUP($B166,'[2]1516 Exp_Rev Access'!$F$7:$FS$310,137,FALSE)),"",VLOOKUP($B166,'[2]1516 Exp_Rev Access'!$F$7:$FS$310,137,FALSE))</f>
        <v>0</v>
      </c>
      <c r="FC166" s="90">
        <f>IF(ISNA(VLOOKUP($B166,'[2]1516 Exp_Rev Access'!$F$7:$FS$310,138,FALSE)),"",VLOOKUP($B166,'[2]1516 Exp_Rev Access'!$F$7:$FS$310,138,FALSE))</f>
        <v>0</v>
      </c>
      <c r="FD166" s="90">
        <f>IF(ISNA(VLOOKUP($B166,'[2]1516 Exp_Rev Access'!$F$7:$FS$310,139,FALSE)),"",VLOOKUP($B166,'[2]1516 Exp_Rev Access'!$F$7:$FS$310,139,FALSE))</f>
        <v>0</v>
      </c>
      <c r="FE166" s="90">
        <f>IF(ISNA(VLOOKUP($B166,'[2]1516 Exp_Rev Access'!$F$7:$FS$310,140,FALSE)),"",VLOOKUP($B166,'[2]1516 Exp_Rev Access'!$F$7:$FS$310,140,FALSE))</f>
        <v>0</v>
      </c>
      <c r="FF166" s="90">
        <f>IF(ISNA(VLOOKUP($B166,'[2]1516 Exp_Rev Access'!$F$7:$FS$310,141,FALSE)),"",VLOOKUP($B166,'[2]1516 Exp_Rev Access'!$F$7:$FS$310,141,FALSE))</f>
        <v>0</v>
      </c>
      <c r="FG166" s="90">
        <f>IF(ISNA(VLOOKUP($B166,'[2]1516 Exp_Rev Access'!$F$7:$FS$310,142,FALSE)),"",VLOOKUP($B166,'[2]1516 Exp_Rev Access'!$F$7:$FS$310,142,FALSE))</f>
        <v>0</v>
      </c>
      <c r="FH166" s="90">
        <f>IF(ISNA(VLOOKUP($B166,'[2]1516 Exp_Rev Access'!$F$7:$FS$310,143,FALSE)),"",VLOOKUP($B166,'[2]1516 Exp_Rev Access'!$F$7:$FS$310,143,FALSE))</f>
        <v>0</v>
      </c>
      <c r="FI166" s="90">
        <f>IF(ISNA(VLOOKUP($B166,'[2]1516 Exp_Rev Access'!$F$7:$FS$310,144,FALSE)),"",VLOOKUP($B166,'[2]1516 Exp_Rev Access'!$F$7:$FS$310,144,FALSE))</f>
        <v>0</v>
      </c>
      <c r="FJ166" s="90">
        <f>IF(ISNA(VLOOKUP($B166,'[2]1516 Exp_Rev Access'!$F$7:$FS$310,145,FALSE)),"",VLOOKUP($B166,'[2]1516 Exp_Rev Access'!$F$7:$FS$310,145,FALSE))</f>
        <v>0</v>
      </c>
      <c r="FK166" s="90">
        <f>IF(ISNA(VLOOKUP($B166,'[2]1516 Exp_Rev Access'!$F$7:$FS$310,146,FALSE)),"",VLOOKUP($B166,'[2]1516 Exp_Rev Access'!$F$7:$FS$310,146,FALSE))</f>
        <v>0</v>
      </c>
      <c r="FL166" s="90">
        <f>IF(ISNA(VLOOKUP($B166,'[2]1516 Exp_Rev Access'!$F$7:$FS$310,1147,FALSE)),"",VLOOKUP($B166,'[2]1516 Exp_Rev Access'!$F$7:$FS$310,147,FALSE))</f>
        <v>0</v>
      </c>
      <c r="FM166" s="90">
        <f>IF(ISNA(VLOOKUP($B166,'[2]1516 Exp_Rev Access'!$F$7:$FS$310,148,FALSE)),"",VLOOKUP($B166,'[2]1516 Exp_Rev Access'!$F$7:$FS$310,148,FALSE))</f>
        <v>0</v>
      </c>
      <c r="FN166" s="90">
        <f>IF(ISNA(VLOOKUP($B166,'[2]1516 Exp_Rev Access'!$F$7:$FS$310,149,FALSE)),"",VLOOKUP($B166,'[2]1516 Exp_Rev Access'!$F$7:$FS$310,149,FALSE))</f>
        <v>0</v>
      </c>
      <c r="FO166" s="90">
        <f>IF(ISNA(VLOOKUP($B166,'[2]1516 Exp_Rev Access'!$F$7:$FS$310,150,FALSE)),"",VLOOKUP($B166,'[2]1516 Exp_Rev Access'!$F$7:$FS$310,150,FALSE))</f>
        <v>0</v>
      </c>
      <c r="FP166" s="90">
        <f>IF(ISNA(VLOOKUP($B166,'[2]1516 Exp_Rev Access'!$F$7:$FS$310,151,FALSE)),"",VLOOKUP($B166,'[2]1516 Exp_Rev Access'!$F$7:$FS$310,151,FALSE))</f>
        <v>0</v>
      </c>
      <c r="FQ166" s="90">
        <f>IF(ISNA(VLOOKUP($B166,'[2]1516 Exp_Rev Access'!$F$7:$FS$310,152,FALSE)),"",VLOOKUP($B166,'[2]1516 Exp_Rev Access'!$F$7:$FS$310,152,FALSE))</f>
        <v>0</v>
      </c>
      <c r="FR166" s="90">
        <f>IF(ISNA(VLOOKUP($B166,'[2]1516 Exp_Rev Access'!$F$7:$FS$310,153,FALSE)),"",VLOOKUP($B166,'[2]1516 Exp_Rev Access'!$F$7:$FS$310,153,FALSE))</f>
        <v>0</v>
      </c>
      <c r="FS166" s="53">
        <f t="shared" si="397"/>
        <v>48614.16</v>
      </c>
      <c r="FT166" s="92">
        <f t="shared" si="398"/>
        <v>1.5784947574317195E-2</v>
      </c>
      <c r="FU166" s="95">
        <f t="shared" si="399"/>
        <v>116.66745062276513</v>
      </c>
      <c r="FV166" s="90">
        <f>IF(ISNA(VLOOKUP($B166,'[2]1516 Exp_Rev Access'!$F$7:$FS$310,154,FALSE)),"",VLOOKUP($B166,'[2]1516 Exp_Rev Access'!$F$7:$FS$310,154,FALSE))</f>
        <v>0</v>
      </c>
      <c r="FW166" s="90">
        <f>IF(ISNA(VLOOKUP($B166,'[2]1516 Exp_Rev Access'!$F$7:$FS$310,155,FALSE)),"",VLOOKUP($B166,'[2]1516 Exp_Rev Access'!$F$7:$FS$310,155,FALSE))</f>
        <v>0</v>
      </c>
      <c r="FX166" s="90">
        <f>IF(ISNA(VLOOKUP($B166,'[2]1516 Exp_Rev Access'!$F$7:$FS$310,156,FALSE)),"",VLOOKUP($B166,'[2]1516 Exp_Rev Access'!$F$7:$FS$310,156,FALSE))</f>
        <v>0</v>
      </c>
      <c r="FY166" s="90">
        <f>IF(ISNA(VLOOKUP($B166,'[2]1516 Exp_Rev Access'!$F$7:$FS$310,157,FALSE)),"",VLOOKUP($B166,'[2]1516 Exp_Rev Access'!$F$7:$FS$310,157,FALSE))</f>
        <v>0</v>
      </c>
      <c r="FZ166" s="90">
        <f>IF(ISNA(VLOOKUP($B166,'[2]1516 Exp_Rev Access'!$F$7:$FS$310,158,FALSE)),"",VLOOKUP($B166,'[2]1516 Exp_Rev Access'!$F$7:$FS$310,158,FALSE))</f>
        <v>0</v>
      </c>
      <c r="GA166" s="90">
        <f>IF(ISNA(VLOOKUP($B166,'[2]1516 Exp_Rev Access'!$F$7:$FS$310,159,FALSE)),"",VLOOKUP($B166,'[2]1516 Exp_Rev Access'!$F$7:$FS$310,159,FALSE))</f>
        <v>0</v>
      </c>
      <c r="GB166" s="90">
        <f>IF(ISNA(VLOOKUP($B166,'[2]1516 Exp_Rev Access'!$F$7:$FS$310,160,FALSE)),"",VLOOKUP($B166,'[2]1516 Exp_Rev Access'!$F$7:$FS$310,160,FALSE))</f>
        <v>0</v>
      </c>
      <c r="GC166" s="90">
        <f>IF(ISNA(VLOOKUP($B166,'[2]1516 Exp_Rev Access'!$F$7:$FS$310,161,FALSE)),"",VLOOKUP($B166,'[2]1516 Exp_Rev Access'!$F$7:$FS$310,161,FALSE))</f>
        <v>0</v>
      </c>
      <c r="GD166" s="90">
        <f>IF(ISNA(VLOOKUP($B166,'[2]1516 Exp_Rev Access'!$F$7:$FS$310,162,FALSE)),"",VLOOKUP($B166,'[2]1516 Exp_Rev Access'!$F$7:$FS$310,162,FALSE))</f>
        <v>0</v>
      </c>
      <c r="GE166" s="90">
        <f>IF(ISNA(VLOOKUP($B166,'[2]1516 Exp_Rev Access'!$F$7:$FS$310,163,FALSE)),"",VLOOKUP($B166,'[2]1516 Exp_Rev Access'!$F$7:$FS$310,163,FALSE))</f>
        <v>0</v>
      </c>
      <c r="GF166" s="90">
        <f>IF(ISNA(VLOOKUP($B166,'[2]1516 Exp_Rev Access'!$F$7:$FS$310,164,FALSE)),"",VLOOKUP($B166,'[2]1516 Exp_Rev Access'!$F$7:$FS$310,164,FALSE))</f>
        <v>0</v>
      </c>
      <c r="GG166" s="90">
        <f>IF(ISNA(VLOOKUP($B166,'[2]1516 Exp_Rev Access'!$F$7:$FS$310,165,FALSE)),"",VLOOKUP($B166,'[2]1516 Exp_Rev Access'!$F$7:$FS$310,165,FALSE))</f>
        <v>0</v>
      </c>
      <c r="GH166" s="90">
        <f>IF(ISNA(VLOOKUP($B166,'[2]1516 Exp_Rev Access'!$F$7:$FS$310,166,FALSE)),"",VLOOKUP($B166,'[2]1516 Exp_Rev Access'!$F$7:$FS$310,166,FALSE))</f>
        <v>0</v>
      </c>
      <c r="GI166" s="90">
        <f>IF(ISNA(VLOOKUP($B166,'[2]1516 Exp_Rev Access'!$F$7:$FS$310,167,FALSE)),"",VLOOKUP($B166,'[2]1516 Exp_Rev Access'!$F$7:$FS$310,167,FALSE))</f>
        <v>0</v>
      </c>
      <c r="GJ166" s="90">
        <f>IF(ISNA(VLOOKUP($B166,'[2]1516 Exp_Rev Access'!$F$7:$FS$310,168,FALSE)),"",VLOOKUP($B166,'[2]1516 Exp_Rev Access'!$F$7:$FS$310,168,FALSE))</f>
        <v>0</v>
      </c>
      <c r="GK166" s="90">
        <f>IF(ISNA(VLOOKUP($B166,'[2]1516 Exp_Rev Access'!$F$7:$FS$310,169,FALSE)),"",VLOOKUP($B166,'[2]1516 Exp_Rev Access'!$F$7:$FS$310,169,FALSE))</f>
        <v>0</v>
      </c>
      <c r="GL166" s="90">
        <f>IF(ISNA(VLOOKUP($B166,'[2]1516 Exp_Rev Access'!$F$7:$FS$310,170,FALSE)),"",VLOOKUP($B166,'[2]1516 Exp_Rev Access'!$F$7:$FS$310,170,FALSE))</f>
        <v>0</v>
      </c>
      <c r="GM166" s="90">
        <f>IF(ISNA(VLOOKUP($B166,'[2]1516 Exp_Rev Access'!$F$7:$FT$310,171,FALSE)),"",VLOOKUP($B166,'[2]1516 Exp_Rev Access'!$F$7:$FT$310,171,FALSE))</f>
        <v>0</v>
      </c>
      <c r="GN166" s="90">
        <f>IF(ISNA(VLOOKUP($B166,'[2]1516 Exp_Rev Access'!$F$7:$FU$310,172,FALSE)),"",VLOOKUP($B166,'[2]1516 Exp_Rev Access'!$F$7:$FU$310,172,FALSE))</f>
        <v>0</v>
      </c>
      <c r="GO166" s="90">
        <f>IF(ISNA(VLOOKUP($B166,'[2]1516 Exp_Rev Access'!$F$7:$FV$310,173,FALSE)),"",VLOOKUP($B166,'[2]1516 Exp_Rev Access'!$F$7:$FV$310,173,FALSE))</f>
        <v>0</v>
      </c>
      <c r="GP166" s="90">
        <f>IF(ISNA(VLOOKUP($B166,'[2]1516 Exp_Rev Access'!$F$7:$GA$310,174,FALSE)),"",VLOOKUP($B166,'[2]1516 Exp_Rev Access'!$F$7:$GA$310,174,FALSE))</f>
        <v>0</v>
      </c>
      <c r="GQ166" s="90">
        <f>IF(ISNA(VLOOKUP($B166,'[2]1516 Exp_Rev Access'!$F$7:$GA$310,175,FALSE)),"",VLOOKUP($B166,'[2]1516 Exp_Rev Access'!$F$7:$GA$310,175,FALSE))</f>
        <v>0</v>
      </c>
      <c r="GR166" s="90">
        <f>IF(ISNA(VLOOKUP($B166,'[2]1516 Exp_Rev Access'!$F$7:$GA$310,176,FALSE)),"",VLOOKUP($B166,'[2]1516 Exp_Rev Access'!$F$7:$GA$310,176,FALSE))</f>
        <v>0</v>
      </c>
      <c r="GS166" s="90">
        <f>IF(ISNA(VLOOKUP($B166,'[2]1516 Exp_Rev Access'!$F$7:$GA$310,177,FALSE)),"",VLOOKUP($B166,'[2]1516 Exp_Rev Access'!$F$7:$GA$310,177,FALSE))</f>
        <v>0</v>
      </c>
      <c r="GT166" s="90">
        <f>IF(ISNA(VLOOKUP($B166,'[2]1516 Exp_Rev Access'!$F$7:$GA$310,178,FALSE)),"",VLOOKUP($B166,'[2]1516 Exp_Rev Access'!$F$7:$GA$310,178,FALSE))</f>
        <v>0</v>
      </c>
      <c r="GU166" s="53">
        <f t="shared" si="400"/>
        <v>0</v>
      </c>
      <c r="GV166" s="92"/>
      <c r="GW166" s="96">
        <f t="shared" si="402"/>
        <v>0</v>
      </c>
    </row>
    <row r="167" spans="1:222" x14ac:dyDescent="0.2">
      <c r="A167" s="99"/>
      <c r="B167" s="100"/>
      <c r="C167" s="100" t="s">
        <v>185</v>
      </c>
      <c r="D167" s="101">
        <f>SUM(D146:D166)</f>
        <v>280874.77000000008</v>
      </c>
      <c r="E167" s="102">
        <f>SUM(E146:E166)</f>
        <v>3387847780.4299994</v>
      </c>
      <c r="F167" s="103">
        <f>SUM(F146:F166)</f>
        <v>3387847780.4299994</v>
      </c>
      <c r="G167" s="68">
        <f>F167-E167</f>
        <v>0</v>
      </c>
      <c r="H167" s="103">
        <f>SUM(H146:H166)</f>
        <v>760118698.99000001</v>
      </c>
      <c r="I167" s="103">
        <f t="shared" ref="I167:N167" si="403">SUM(I146:I166)</f>
        <v>0</v>
      </c>
      <c r="J167" s="103">
        <f t="shared" si="403"/>
        <v>91106.44</v>
      </c>
      <c r="K167" s="103">
        <f t="shared" si="403"/>
        <v>282142.70999999996</v>
      </c>
      <c r="L167" s="103">
        <f t="shared" si="403"/>
        <v>0</v>
      </c>
      <c r="M167" s="103">
        <f t="shared" si="403"/>
        <v>0</v>
      </c>
      <c r="N167" s="103">
        <f t="shared" si="403"/>
        <v>760491948.1400001</v>
      </c>
      <c r="O167" s="69">
        <f>N167/E167</f>
        <v>0.22447642203200624</v>
      </c>
      <c r="P167" s="103">
        <f>N167/D167</f>
        <v>2707.5836969621723</v>
      </c>
      <c r="Q167" s="103">
        <f t="shared" ref="Q167:AM167" si="404">SUM(Q146:Q166)</f>
        <v>30918524.010000002</v>
      </c>
      <c r="R167" s="103">
        <f t="shared" si="404"/>
        <v>0</v>
      </c>
      <c r="S167" s="103">
        <f t="shared" si="404"/>
        <v>9923</v>
      </c>
      <c r="T167" s="103">
        <f t="shared" si="404"/>
        <v>64772</v>
      </c>
      <c r="U167" s="103">
        <f t="shared" si="404"/>
        <v>513697</v>
      </c>
      <c r="V167" s="103">
        <f t="shared" si="404"/>
        <v>1171992.6200000001</v>
      </c>
      <c r="W167" s="103">
        <f t="shared" si="404"/>
        <v>1350</v>
      </c>
      <c r="X167" s="103">
        <f t="shared" si="404"/>
        <v>24599026.84</v>
      </c>
      <c r="Y167" s="103">
        <f t="shared" si="404"/>
        <v>8051139.459999999</v>
      </c>
      <c r="Z167" s="103">
        <f t="shared" si="404"/>
        <v>661490.78999999992</v>
      </c>
      <c r="AA167" s="103">
        <f t="shared" si="404"/>
        <v>155620.14000000001</v>
      </c>
      <c r="AB167" s="103">
        <f t="shared" si="404"/>
        <v>22566.53</v>
      </c>
      <c r="AC167" s="103">
        <f t="shared" si="404"/>
        <v>3892586.4399999995</v>
      </c>
      <c r="AD167" s="103">
        <f t="shared" si="404"/>
        <v>33531161.710000001</v>
      </c>
      <c r="AE167" s="103">
        <f t="shared" si="404"/>
        <v>3250431.2800000003</v>
      </c>
      <c r="AF167" s="103">
        <f t="shared" si="404"/>
        <v>0</v>
      </c>
      <c r="AG167" s="103">
        <f t="shared" si="404"/>
        <v>19236807.290000003</v>
      </c>
      <c r="AH167" s="103">
        <f t="shared" si="404"/>
        <v>531963.32999999996</v>
      </c>
      <c r="AI167" s="103">
        <f t="shared" si="404"/>
        <v>10306697.609999999</v>
      </c>
      <c r="AJ167" s="103">
        <f t="shared" si="404"/>
        <v>1424889.98</v>
      </c>
      <c r="AK167" s="103">
        <f t="shared" si="404"/>
        <v>14687340.919999998</v>
      </c>
      <c r="AL167" s="103">
        <f>SUM(AL146:AL166)</f>
        <v>4613117.4999999991</v>
      </c>
      <c r="AM167" s="103">
        <f t="shared" si="404"/>
        <v>157645098.44999999</v>
      </c>
      <c r="AN167" s="71">
        <f t="shared" si="386"/>
        <v>4.6532521136469426E-2</v>
      </c>
      <c r="AO167" s="70">
        <f t="shared" si="387"/>
        <v>561.26471754654199</v>
      </c>
      <c r="AP167" s="103">
        <f>SUM(AP146:AP166)</f>
        <v>1663385891.4899998</v>
      </c>
      <c r="AQ167" s="103">
        <f t="shared" ref="AQ167:AU167" si="405">SUM(AQ146:AQ166)</f>
        <v>48195130.500000007</v>
      </c>
      <c r="AR167" s="103">
        <f t="shared" si="405"/>
        <v>31034889.960000001</v>
      </c>
      <c r="AS167" s="103">
        <f t="shared" si="405"/>
        <v>301332.08</v>
      </c>
      <c r="AT167" s="103">
        <f t="shared" si="405"/>
        <v>0</v>
      </c>
      <c r="AU167" s="103">
        <f t="shared" si="405"/>
        <v>1742917244.03</v>
      </c>
      <c r="AV167" s="73">
        <f t="shared" si="389"/>
        <v>0.51446149797461738</v>
      </c>
      <c r="AW167" s="103">
        <f t="shared" si="390"/>
        <v>6205.3179216844555</v>
      </c>
      <c r="AX167" s="103">
        <f t="shared" ref="AX167:BV167" si="406">SUM(AX146:AX166)</f>
        <v>14401.02</v>
      </c>
      <c r="AY167" s="103">
        <f t="shared" si="406"/>
        <v>203551786.29999995</v>
      </c>
      <c r="AZ167" s="103">
        <f t="shared" si="406"/>
        <v>13896480.43</v>
      </c>
      <c r="BA167" s="103">
        <f t="shared" si="406"/>
        <v>164605.53</v>
      </c>
      <c r="BB167" s="103">
        <f t="shared" si="406"/>
        <v>0</v>
      </c>
      <c r="BC167" s="103">
        <f t="shared" si="406"/>
        <v>45834204.75999999</v>
      </c>
      <c r="BD167" s="103">
        <f t="shared" si="406"/>
        <v>2549482.4999999995</v>
      </c>
      <c r="BE167" s="103">
        <f t="shared" si="406"/>
        <v>21051984.350000001</v>
      </c>
      <c r="BF167" s="103">
        <f t="shared" si="406"/>
        <v>115262.86</v>
      </c>
      <c r="BG167" s="103">
        <f t="shared" si="406"/>
        <v>38565479.710000001</v>
      </c>
      <c r="BH167" s="103">
        <f t="shared" si="406"/>
        <v>2663721.71</v>
      </c>
      <c r="BI167" s="103">
        <f t="shared" si="406"/>
        <v>41127.03</v>
      </c>
      <c r="BJ167" s="103">
        <f t="shared" si="406"/>
        <v>1340605.8400000001</v>
      </c>
      <c r="BK167" s="103">
        <f t="shared" si="406"/>
        <v>109982542.59999999</v>
      </c>
      <c r="BL167" s="103">
        <f t="shared" si="406"/>
        <v>2289498.1399999992</v>
      </c>
      <c r="BM167" s="103">
        <f t="shared" si="406"/>
        <v>138831.16999999998</v>
      </c>
      <c r="BN167" s="103">
        <f t="shared" si="406"/>
        <v>0</v>
      </c>
      <c r="BO167" s="103">
        <f t="shared" si="406"/>
        <v>353976.91</v>
      </c>
      <c r="BP167" s="103">
        <f t="shared" si="406"/>
        <v>0</v>
      </c>
      <c r="BQ167" s="103">
        <f t="shared" si="406"/>
        <v>2528800.59</v>
      </c>
      <c r="BR167" s="103">
        <f t="shared" si="406"/>
        <v>0</v>
      </c>
      <c r="BS167" s="103">
        <f t="shared" si="406"/>
        <v>560941.32000000007</v>
      </c>
      <c r="BT167" s="103">
        <f t="shared" si="406"/>
        <v>0</v>
      </c>
      <c r="BU167" s="103">
        <f t="shared" si="406"/>
        <v>0</v>
      </c>
      <c r="BV167" s="103">
        <f t="shared" si="406"/>
        <v>445643732.76999992</v>
      </c>
      <c r="BW167" s="71">
        <f t="shared" si="392"/>
        <v>0.13154184061759616</v>
      </c>
      <c r="BX167" s="70">
        <f t="shared" si="393"/>
        <v>1586.6278511594323</v>
      </c>
      <c r="BY167" s="103">
        <f>SUM(BY146:BY166)</f>
        <v>1480.69</v>
      </c>
      <c r="BZ167" s="103">
        <f t="shared" ref="BZ167:CE167" si="407">SUM(BZ146:BZ166)</f>
        <v>25787.99</v>
      </c>
      <c r="CA167" s="103">
        <f t="shared" si="407"/>
        <v>0</v>
      </c>
      <c r="CB167" s="103">
        <f t="shared" si="407"/>
        <v>0</v>
      </c>
      <c r="CC167" s="103">
        <f t="shared" si="407"/>
        <v>115251.83000000002</v>
      </c>
      <c r="CD167" s="103">
        <f t="shared" si="407"/>
        <v>1483995.5</v>
      </c>
      <c r="CE167" s="103">
        <f t="shared" si="407"/>
        <v>1626516.01</v>
      </c>
      <c r="CF167" s="71">
        <f t="shared" si="395"/>
        <v>4.801030375082425E-4</v>
      </c>
      <c r="CG167" s="72">
        <f t="shared" si="396"/>
        <v>5.7908939631708449</v>
      </c>
      <c r="CH167" s="103">
        <f t="shared" ref="CH167:ES167" si="408">SUM(CH146:CH166)</f>
        <v>612469.37</v>
      </c>
      <c r="CI167" s="103">
        <f t="shared" si="408"/>
        <v>0</v>
      </c>
      <c r="CJ167" s="103">
        <f t="shared" si="408"/>
        <v>0</v>
      </c>
      <c r="CK167" s="103">
        <f t="shared" si="408"/>
        <v>0</v>
      </c>
      <c r="CL167" s="103">
        <f t="shared" si="408"/>
        <v>0</v>
      </c>
      <c r="CM167" s="103">
        <f t="shared" si="408"/>
        <v>745774</v>
      </c>
      <c r="CN167" s="103">
        <f t="shared" si="408"/>
        <v>0</v>
      </c>
      <c r="CO167" s="103">
        <f t="shared" si="408"/>
        <v>0</v>
      </c>
      <c r="CP167" s="103">
        <f t="shared" si="408"/>
        <v>0</v>
      </c>
      <c r="CQ167" s="103">
        <f t="shared" si="408"/>
        <v>61609581.239999995</v>
      </c>
      <c r="CR167" s="103">
        <f t="shared" si="408"/>
        <v>0</v>
      </c>
      <c r="CS167" s="103">
        <f t="shared" si="408"/>
        <v>1614834.8400000003</v>
      </c>
      <c r="CT167" s="103">
        <f t="shared" si="408"/>
        <v>115368.04000000001</v>
      </c>
      <c r="CU167" s="103">
        <f t="shared" si="408"/>
        <v>52732913.760000005</v>
      </c>
      <c r="CV167" s="103">
        <f t="shared" si="408"/>
        <v>7792562.54</v>
      </c>
      <c r="CW167" s="103">
        <f t="shared" si="408"/>
        <v>90213.93</v>
      </c>
      <c r="CX167" s="103">
        <f t="shared" si="408"/>
        <v>0</v>
      </c>
      <c r="CY167" s="103">
        <f t="shared" si="408"/>
        <v>644686.81000000006</v>
      </c>
      <c r="CZ167" s="103">
        <f t="shared" si="408"/>
        <v>834027.61</v>
      </c>
      <c r="DA167" s="103">
        <f t="shared" si="408"/>
        <v>486197.91</v>
      </c>
      <c r="DB167" s="103">
        <f t="shared" si="408"/>
        <v>4843979.4700000007</v>
      </c>
      <c r="DC167" s="103">
        <f t="shared" si="408"/>
        <v>0</v>
      </c>
      <c r="DD167" s="103">
        <f t="shared" si="408"/>
        <v>0</v>
      </c>
      <c r="DE167" s="103">
        <f t="shared" si="408"/>
        <v>0</v>
      </c>
      <c r="DF167" s="103">
        <f t="shared" si="408"/>
        <v>0</v>
      </c>
      <c r="DG167" s="103">
        <f t="shared" si="408"/>
        <v>642089.7300000001</v>
      </c>
      <c r="DH167" s="103">
        <f t="shared" si="408"/>
        <v>672198.33</v>
      </c>
      <c r="DI167" s="103">
        <f t="shared" si="408"/>
        <v>51171628.530000001</v>
      </c>
      <c r="DJ167" s="103">
        <f t="shared" si="408"/>
        <v>0</v>
      </c>
      <c r="DK167" s="103">
        <f t="shared" si="408"/>
        <v>1565861.75</v>
      </c>
      <c r="DL167" s="103">
        <f t="shared" si="408"/>
        <v>0</v>
      </c>
      <c r="DM167" s="103">
        <f t="shared" si="408"/>
        <v>0</v>
      </c>
      <c r="DN167" s="103">
        <f t="shared" si="408"/>
        <v>0</v>
      </c>
      <c r="DO167" s="103">
        <f t="shared" si="408"/>
        <v>0</v>
      </c>
      <c r="DP167" s="103">
        <f t="shared" si="408"/>
        <v>0</v>
      </c>
      <c r="DQ167" s="103">
        <f t="shared" si="408"/>
        <v>0</v>
      </c>
      <c r="DR167" s="103">
        <f t="shared" si="408"/>
        <v>0</v>
      </c>
      <c r="DS167" s="103">
        <f t="shared" si="408"/>
        <v>0</v>
      </c>
      <c r="DT167" s="103">
        <f t="shared" si="408"/>
        <v>0</v>
      </c>
      <c r="DU167" s="103">
        <f t="shared" si="408"/>
        <v>0</v>
      </c>
      <c r="DV167" s="103">
        <f t="shared" si="408"/>
        <v>0</v>
      </c>
      <c r="DW167" s="103">
        <f t="shared" si="408"/>
        <v>0</v>
      </c>
      <c r="DX167" s="103">
        <f t="shared" si="408"/>
        <v>609328.73</v>
      </c>
      <c r="DY167" s="103">
        <f t="shared" si="408"/>
        <v>534731.37</v>
      </c>
      <c r="DZ167" s="103">
        <f t="shared" si="408"/>
        <v>15000</v>
      </c>
      <c r="EA167" s="103">
        <f t="shared" si="408"/>
        <v>0</v>
      </c>
      <c r="EB167" s="103">
        <f t="shared" si="408"/>
        <v>0</v>
      </c>
      <c r="EC167" s="103">
        <f t="shared" si="408"/>
        <v>5160888.9300000006</v>
      </c>
      <c r="ED167" s="103">
        <f t="shared" si="408"/>
        <v>0</v>
      </c>
      <c r="EE167" s="103">
        <f t="shared" si="408"/>
        <v>0</v>
      </c>
      <c r="EF167" s="103">
        <f t="shared" si="408"/>
        <v>0</v>
      </c>
      <c r="EG167" s="103">
        <f t="shared" si="408"/>
        <v>478125.62</v>
      </c>
      <c r="EH167" s="103">
        <f t="shared" si="408"/>
        <v>0</v>
      </c>
      <c r="EI167" s="103">
        <f t="shared" si="408"/>
        <v>0</v>
      </c>
      <c r="EJ167" s="103">
        <f t="shared" si="408"/>
        <v>0</v>
      </c>
      <c r="EK167" s="103">
        <f t="shared" si="408"/>
        <v>0</v>
      </c>
      <c r="EL167" s="103">
        <f t="shared" si="408"/>
        <v>0</v>
      </c>
      <c r="EM167" s="103">
        <f t="shared" si="408"/>
        <v>0</v>
      </c>
      <c r="EN167" s="103">
        <f t="shared" si="408"/>
        <v>4107000.7600000002</v>
      </c>
      <c r="EO167" s="103">
        <f t="shared" si="408"/>
        <v>1080811.8800000001</v>
      </c>
      <c r="EP167" s="103">
        <f t="shared" si="408"/>
        <v>0</v>
      </c>
      <c r="EQ167" s="103">
        <f t="shared" si="408"/>
        <v>0</v>
      </c>
      <c r="ER167" s="103">
        <f t="shared" si="408"/>
        <v>0</v>
      </c>
      <c r="ES167" s="103">
        <f t="shared" si="408"/>
        <v>0</v>
      </c>
      <c r="ET167" s="103">
        <f t="shared" ref="ET167:FR167" si="409">SUM(ET146:ET166)</f>
        <v>5270231.63</v>
      </c>
      <c r="EU167" s="103">
        <f t="shared" si="409"/>
        <v>0</v>
      </c>
      <c r="EV167" s="103">
        <f t="shared" si="409"/>
        <v>1043620.1100000002</v>
      </c>
      <c r="EW167" s="103">
        <f t="shared" si="409"/>
        <v>0</v>
      </c>
      <c r="EX167" s="103">
        <f t="shared" si="409"/>
        <v>0</v>
      </c>
      <c r="EY167" s="103">
        <f t="shared" si="409"/>
        <v>0</v>
      </c>
      <c r="EZ167" s="103">
        <f t="shared" si="409"/>
        <v>0</v>
      </c>
      <c r="FA167" s="103">
        <f t="shared" si="409"/>
        <v>0</v>
      </c>
      <c r="FB167" s="103">
        <f t="shared" si="409"/>
        <v>2530</v>
      </c>
      <c r="FC167" s="103">
        <f t="shared" si="409"/>
        <v>3715.14</v>
      </c>
      <c r="FD167" s="103">
        <f t="shared" si="409"/>
        <v>0</v>
      </c>
      <c r="FE167" s="103">
        <f t="shared" si="409"/>
        <v>0</v>
      </c>
      <c r="FF167" s="103">
        <f t="shared" si="409"/>
        <v>0</v>
      </c>
      <c r="FG167" s="103">
        <f t="shared" si="409"/>
        <v>3311554.2600000002</v>
      </c>
      <c r="FH167" s="103">
        <f t="shared" si="409"/>
        <v>0</v>
      </c>
      <c r="FI167" s="103">
        <f t="shared" si="409"/>
        <v>91995</v>
      </c>
      <c r="FJ167" s="103">
        <f t="shared" si="409"/>
        <v>0</v>
      </c>
      <c r="FK167" s="103">
        <f t="shared" si="409"/>
        <v>0</v>
      </c>
      <c r="FL167" s="103">
        <f t="shared" si="409"/>
        <v>0</v>
      </c>
      <c r="FM167" s="103">
        <f t="shared" si="409"/>
        <v>97174.06</v>
      </c>
      <c r="FN167" s="103">
        <f t="shared" si="409"/>
        <v>0</v>
      </c>
      <c r="FO167" s="103">
        <f t="shared" si="409"/>
        <v>164138.19</v>
      </c>
      <c r="FP167" s="103">
        <f t="shared" si="409"/>
        <v>0</v>
      </c>
      <c r="FQ167" s="103">
        <f t="shared" si="409"/>
        <v>0</v>
      </c>
      <c r="FR167" s="103">
        <f t="shared" si="409"/>
        <v>6862777.209999999</v>
      </c>
      <c r="FS167" s="103">
        <f>SUM(FS146:FS166)</f>
        <v>215008010.75000003</v>
      </c>
      <c r="FT167" s="71">
        <f t="shared" si="398"/>
        <v>6.3464483850779838E-2</v>
      </c>
      <c r="FU167" s="117">
        <f t="shared" si="399"/>
        <v>765.49421206468628</v>
      </c>
      <c r="FV167" s="103">
        <f t="shared" ref="FV167:GU167" si="410">SUM(FV146:FV166)</f>
        <v>1511064.73</v>
      </c>
      <c r="FW167" s="103">
        <f t="shared" si="410"/>
        <v>1355181.1199999999</v>
      </c>
      <c r="FX167" s="103">
        <f t="shared" si="410"/>
        <v>0</v>
      </c>
      <c r="FY167" s="103">
        <f t="shared" si="410"/>
        <v>7269.93</v>
      </c>
      <c r="FZ167" s="103">
        <f t="shared" si="410"/>
        <v>115336</v>
      </c>
      <c r="GA167" s="103">
        <f>SUM(GA146:GA166)</f>
        <v>0</v>
      </c>
      <c r="GB167" s="103">
        <f t="shared" si="410"/>
        <v>87339.9</v>
      </c>
      <c r="GC167" s="103">
        <f t="shared" si="410"/>
        <v>0</v>
      </c>
      <c r="GD167" s="103">
        <f t="shared" si="410"/>
        <v>912485.42</v>
      </c>
      <c r="GE167" s="103">
        <f t="shared" si="410"/>
        <v>550639.69999999995</v>
      </c>
      <c r="GF167" s="103">
        <f t="shared" si="410"/>
        <v>15325872.609999999</v>
      </c>
      <c r="GG167" s="103">
        <f t="shared" si="410"/>
        <v>116881.7</v>
      </c>
      <c r="GH167" s="103">
        <f t="shared" si="410"/>
        <v>630633.51</v>
      </c>
      <c r="GI167" s="103">
        <f t="shared" si="410"/>
        <v>107600.08</v>
      </c>
      <c r="GJ167" s="103">
        <f t="shared" si="410"/>
        <v>2713.5</v>
      </c>
      <c r="GK167" s="103">
        <f t="shared" si="410"/>
        <v>4222929.6499999994</v>
      </c>
      <c r="GL167" s="103">
        <f t="shared" si="410"/>
        <v>374232.85</v>
      </c>
      <c r="GM167" s="103">
        <f t="shared" si="410"/>
        <v>0</v>
      </c>
      <c r="GN167" s="103">
        <f t="shared" si="410"/>
        <v>0</v>
      </c>
      <c r="GO167" s="103">
        <f t="shared" si="410"/>
        <v>0</v>
      </c>
      <c r="GP167" s="103">
        <f t="shared" si="410"/>
        <v>0</v>
      </c>
      <c r="GQ167" s="103">
        <f t="shared" si="410"/>
        <v>214443.14000000004</v>
      </c>
      <c r="GR167" s="103">
        <f t="shared" si="410"/>
        <v>0</v>
      </c>
      <c r="GS167" s="103">
        <f t="shared" si="410"/>
        <v>0</v>
      </c>
      <c r="GT167" s="103">
        <f t="shared" si="410"/>
        <v>38980606.439999998</v>
      </c>
      <c r="GU167" s="103">
        <f t="shared" si="410"/>
        <v>64515230.279999994</v>
      </c>
      <c r="GV167" s="71">
        <f t="shared" si="401"/>
        <v>1.9043131351022938E-2</v>
      </c>
      <c r="GW167" s="107">
        <f t="shared" si="402"/>
        <v>229.69393185439895</v>
      </c>
    </row>
    <row r="168" spans="1:222" ht="4.5" customHeight="1" x14ac:dyDescent="0.2">
      <c r="B168" s="87"/>
      <c r="C168" s="100"/>
      <c r="D168" s="120"/>
      <c r="E168" s="121"/>
      <c r="F168" s="81"/>
      <c r="G168" s="81"/>
      <c r="H168" s="81"/>
      <c r="I168" s="81"/>
      <c r="J168" s="81"/>
      <c r="K168" s="81"/>
      <c r="L168" s="81"/>
      <c r="M168" s="81"/>
      <c r="N168" s="81"/>
      <c r="O168" s="92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92"/>
      <c r="AO168" s="81"/>
      <c r="AP168" s="81"/>
      <c r="AQ168" s="81"/>
      <c r="AR168" s="81"/>
      <c r="AS168" s="81"/>
      <c r="AT168" s="81"/>
      <c r="AU168" s="81"/>
      <c r="AV168" s="92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1"/>
      <c r="BO168" s="81"/>
      <c r="BP168" s="81"/>
      <c r="BQ168" s="81"/>
      <c r="BR168" s="81"/>
      <c r="BS168" s="81"/>
      <c r="BT168" s="81"/>
      <c r="BU168" s="81"/>
      <c r="BV168" s="81"/>
      <c r="BW168" s="92"/>
      <c r="BX168" s="81"/>
      <c r="BY168" s="81"/>
      <c r="BZ168" s="81"/>
      <c r="CA168" s="81"/>
      <c r="CB168" s="81"/>
      <c r="CC168" s="81"/>
      <c r="CD168" s="81"/>
      <c r="CE168" s="81"/>
      <c r="CF168" s="92"/>
      <c r="CG168" s="81"/>
      <c r="CH168" s="81"/>
      <c r="CI168" s="81"/>
      <c r="CJ168" s="81"/>
      <c r="CK168" s="81"/>
      <c r="CL168" s="81"/>
      <c r="CM168" s="81"/>
      <c r="CN168" s="81"/>
      <c r="CO168" s="81"/>
      <c r="CP168" s="81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1"/>
      <c r="DH168" s="81"/>
      <c r="DI168" s="81"/>
      <c r="DJ168" s="81"/>
      <c r="DK168" s="81"/>
      <c r="DL168" s="81"/>
      <c r="DM168" s="81"/>
      <c r="DN168" s="81"/>
      <c r="DO168" s="81"/>
      <c r="DP168" s="81"/>
      <c r="DQ168" s="81"/>
      <c r="DR168" s="81"/>
      <c r="DS168" s="81"/>
      <c r="DT168" s="81"/>
      <c r="DU168" s="81"/>
      <c r="DV168" s="81"/>
      <c r="DW168" s="81"/>
      <c r="DX168" s="81"/>
      <c r="DY168" s="81"/>
      <c r="DZ168" s="81"/>
      <c r="EA168" s="81"/>
      <c r="EB168" s="81"/>
      <c r="EC168" s="81"/>
      <c r="ED168" s="81"/>
      <c r="EE168" s="81"/>
      <c r="EF168" s="81"/>
      <c r="EG168" s="81"/>
      <c r="EH168" s="81"/>
      <c r="EI168" s="81"/>
      <c r="EJ168" s="81"/>
      <c r="EK168" s="81"/>
      <c r="EL168" s="81"/>
      <c r="EM168" s="81"/>
      <c r="EN168" s="81"/>
      <c r="EO168" s="81"/>
      <c r="EP168" s="81"/>
      <c r="EQ168" s="81"/>
      <c r="ER168" s="81"/>
      <c r="ES168" s="81"/>
      <c r="ET168" s="81"/>
      <c r="EU168" s="81"/>
      <c r="EV168" s="81"/>
      <c r="EW168" s="81"/>
      <c r="EX168" s="81"/>
      <c r="EY168" s="81"/>
      <c r="EZ168" s="81"/>
      <c r="FA168" s="81"/>
      <c r="FB168" s="81"/>
      <c r="FC168" s="81"/>
      <c r="FD168" s="81"/>
      <c r="FE168" s="81"/>
      <c r="FF168" s="81"/>
      <c r="FG168" s="81"/>
      <c r="FH168" s="81"/>
      <c r="FI168" s="81"/>
      <c r="FJ168" s="81"/>
      <c r="FK168" s="81"/>
      <c r="FL168" s="81"/>
      <c r="FM168" s="81"/>
      <c r="FN168" s="81"/>
      <c r="FO168" s="81"/>
      <c r="FP168" s="81"/>
      <c r="FQ168" s="81"/>
      <c r="FR168" s="81"/>
      <c r="FS168" s="77"/>
      <c r="FT168" s="77"/>
      <c r="FU168" s="77"/>
      <c r="FV168" s="77"/>
      <c r="FW168" s="77"/>
      <c r="FX168" s="77"/>
      <c r="FY168" s="77"/>
      <c r="FZ168" s="77"/>
      <c r="GA168" s="77"/>
      <c r="GB168" s="77"/>
      <c r="GC168" s="77"/>
      <c r="GD168" s="77"/>
      <c r="GE168" s="77"/>
      <c r="GF168" s="77"/>
      <c r="GG168" s="77"/>
      <c r="GH168" s="77"/>
      <c r="GI168" s="77"/>
      <c r="GJ168" s="77"/>
      <c r="GK168" s="77"/>
      <c r="GL168" s="77"/>
      <c r="GM168" s="77"/>
      <c r="GN168" s="77"/>
      <c r="GO168" s="77"/>
      <c r="GP168" s="77"/>
      <c r="GQ168" s="77"/>
      <c r="GR168" s="77"/>
      <c r="GS168" s="77"/>
      <c r="GT168" s="77"/>
      <c r="GU168" s="77"/>
      <c r="GV168" s="77"/>
      <c r="GW168" s="108"/>
    </row>
    <row r="169" spans="1:222" ht="12.75" x14ac:dyDescent="0.2">
      <c r="A169" s="99" t="s">
        <v>412</v>
      </c>
      <c r="B169" s="87"/>
      <c r="C169" s="100"/>
      <c r="D169" s="120"/>
      <c r="E169" s="121"/>
      <c r="F169" s="81"/>
      <c r="G169" s="81"/>
      <c r="H169" s="81"/>
      <c r="I169" s="81"/>
      <c r="J169" s="81"/>
      <c r="K169" s="81"/>
      <c r="L169" s="81"/>
      <c r="M169" s="81"/>
      <c r="N169" s="81"/>
      <c r="O169" s="92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92"/>
      <c r="AO169" s="81"/>
      <c r="AP169" s="81"/>
      <c r="AQ169" s="81"/>
      <c r="AR169" s="81"/>
      <c r="AS169" s="81"/>
      <c r="AT169" s="81"/>
      <c r="AU169" s="81"/>
      <c r="AV169" s="92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1"/>
      <c r="BO169" s="81"/>
      <c r="BP169" s="81"/>
      <c r="BQ169" s="81"/>
      <c r="BR169" s="81"/>
      <c r="BS169" s="81"/>
      <c r="BT169" s="81"/>
      <c r="BU169" s="81"/>
      <c r="BV169" s="81"/>
      <c r="BW169" s="92"/>
      <c r="BX169" s="81"/>
      <c r="BY169" s="81"/>
      <c r="BZ169" s="81"/>
      <c r="CA169" s="81"/>
      <c r="CB169" s="81"/>
      <c r="CC169" s="81"/>
      <c r="CD169" s="81"/>
      <c r="CE169" s="81"/>
      <c r="CF169" s="92"/>
      <c r="CG169" s="81"/>
      <c r="CH169" s="81"/>
      <c r="CI169" s="81"/>
      <c r="CJ169" s="81"/>
      <c r="CK169" s="81"/>
      <c r="CL169" s="81"/>
      <c r="CM169" s="81"/>
      <c r="CN169" s="81"/>
      <c r="CO169" s="81"/>
      <c r="CP169" s="81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1"/>
      <c r="DH169" s="81"/>
      <c r="DI169" s="81"/>
      <c r="DJ169" s="81"/>
      <c r="DK169" s="81"/>
      <c r="DL169" s="81"/>
      <c r="DM169" s="81"/>
      <c r="DN169" s="81"/>
      <c r="DO169" s="81"/>
      <c r="DP169" s="81"/>
      <c r="DQ169" s="81"/>
      <c r="DR169" s="81"/>
      <c r="DS169" s="81"/>
      <c r="DT169" s="81"/>
      <c r="DU169" s="81"/>
      <c r="DV169" s="81"/>
      <c r="DW169" s="81"/>
      <c r="DX169" s="81"/>
      <c r="DY169" s="81"/>
      <c r="DZ169" s="81"/>
      <c r="EA169" s="81"/>
      <c r="EB169" s="81"/>
      <c r="EC169" s="81"/>
      <c r="ED169" s="81"/>
      <c r="EE169" s="81"/>
      <c r="EF169" s="81"/>
      <c r="EG169" s="81"/>
      <c r="EH169" s="81"/>
      <c r="EI169" s="81"/>
      <c r="EJ169" s="81"/>
      <c r="EK169" s="81"/>
      <c r="EL169" s="81"/>
      <c r="EM169" s="81"/>
      <c r="EN169" s="81"/>
      <c r="EO169" s="81"/>
      <c r="EP169" s="81"/>
      <c r="EQ169" s="81"/>
      <c r="ER169" s="81"/>
      <c r="ES169" s="81"/>
      <c r="ET169" s="81"/>
      <c r="EU169" s="81"/>
      <c r="EV169" s="81"/>
      <c r="EW169" s="81"/>
      <c r="EX169" s="81"/>
      <c r="EY169" s="81"/>
      <c r="EZ169" s="81"/>
      <c r="FA169" s="81"/>
      <c r="FB169" s="81"/>
      <c r="FC169" s="81"/>
      <c r="FD169" s="81"/>
      <c r="FE169" s="81"/>
      <c r="FF169" s="81"/>
      <c r="FG169" s="81"/>
      <c r="FH169" s="81"/>
      <c r="FI169" s="81"/>
      <c r="FJ169" s="81"/>
      <c r="FK169" s="81"/>
      <c r="FL169" s="81"/>
      <c r="FM169" s="81"/>
      <c r="FN169" s="81"/>
      <c r="FO169" s="81"/>
      <c r="FP169" s="81"/>
      <c r="FQ169" s="81"/>
      <c r="FR169" s="81"/>
      <c r="FS169" s="77"/>
      <c r="FT169" s="77"/>
      <c r="FU169" s="77"/>
      <c r="FV169" s="77"/>
      <c r="FW169" s="77"/>
      <c r="FX169" s="77"/>
      <c r="FY169" s="77"/>
      <c r="FZ169" s="77"/>
      <c r="GA169" s="77"/>
      <c r="GB169" s="77"/>
      <c r="GC169" s="77"/>
      <c r="GD169" s="77"/>
      <c r="GE169" s="77"/>
      <c r="GF169" s="77"/>
      <c r="GG169" s="77"/>
      <c r="GH169" s="77"/>
      <c r="GI169" s="77"/>
      <c r="GJ169" s="77"/>
      <c r="GK169" s="77"/>
      <c r="GL169" s="77"/>
      <c r="GM169" s="77"/>
      <c r="GN169" s="77"/>
      <c r="GO169" s="77"/>
      <c r="GP169" s="77"/>
      <c r="GQ169" s="77"/>
      <c r="GR169" s="77"/>
      <c r="GS169" s="77"/>
      <c r="GT169" s="77"/>
      <c r="GU169" s="77"/>
      <c r="GV169" s="77"/>
      <c r="GW169" s="108"/>
    </row>
    <row r="170" spans="1:222" x14ac:dyDescent="0.2">
      <c r="B170" s="87" t="s">
        <v>413</v>
      </c>
      <c r="C170" s="87" t="s">
        <v>414</v>
      </c>
      <c r="D170" s="88">
        <f>IF(ISNA(VLOOKUP($B170,'[2]1516 enrollment_Rev_Exp by size'!$A$6:$C$325,3,FALSE)),"",VLOOKUP($B170,'[2]1516 enrollment_Rev_Exp by size'!$A$6:$C$325,3,FALSE))</f>
        <v>5373.1699999999992</v>
      </c>
      <c r="E170" s="89">
        <v>64178556.979999997</v>
      </c>
      <c r="F170" s="67">
        <f t="shared" ref="F170:F175" si="411">N170+AM170+AU170+BV170+CE170+FS170+GU170</f>
        <v>64178556.979999997</v>
      </c>
      <c r="G170" s="67">
        <f t="shared" ref="G170:G176" si="412">F170-E170</f>
        <v>0</v>
      </c>
      <c r="H170" s="90">
        <f>IF(ISNA(VLOOKUP($B170,'[2]1516 Exp_Rev Access'!$F$7:$FS$310,2,FALSE)),"",VLOOKUP($B170,'[2]1516 Exp_Rev Access'!$F$7:$FS$310,2,FALSE))</f>
        <v>11360321.99</v>
      </c>
      <c r="I170" s="90">
        <f>IF(ISNA(VLOOKUP($B170,'[2]1516 Exp_Rev Access'!$F$7:$FS$310,3,FALSE)),"",VLOOKUP($B170,'[2]1516 Exp_Rev Access'!$F$7:$FS$310,3,FALSE))</f>
        <v>0</v>
      </c>
      <c r="J170" s="90">
        <f>IF(ISNA(VLOOKUP($B170,'[2]1516 Exp_Rev Access'!$F$7:$FS$310,4,FALSE)),"",VLOOKUP($B170,'[2]1516 Exp_Rev Access'!$F$7:$FS$310,4,FALSE))</f>
        <v>0</v>
      </c>
      <c r="K170" s="90">
        <f>IF(ISNA(VLOOKUP($B170,'[2]1516 Exp_Rev Access'!$F$7:$FS$310,5,FALSE)),"-",VLOOKUP($B170,'[2]1516 Exp_Rev Access'!$F$7:$FS$310,5,FALSE))</f>
        <v>1115.1199999999999</v>
      </c>
      <c r="L170" s="90">
        <f>IF(ISNA(VLOOKUP($B170,'[2]1516 Exp_Rev Access'!$F$7:$FS$310,6,FALSE)),"",VLOOKUP($B170,'[2]1516 Exp_Rev Access'!$F$7:$FS$310,6,FALSE))</f>
        <v>0</v>
      </c>
      <c r="M170" s="90">
        <f>IF(ISNA(VLOOKUP($B170,'[2]1516 Exp_Rev Access'!$F$7:$FS$310,7,FALSE)),"",VLOOKUP($B170,'[2]1516 Exp_Rev Access'!$F$7:$FS$310,7,FALSE))</f>
        <v>0</v>
      </c>
      <c r="N170" s="53">
        <f t="shared" ref="N170:N175" si="413">SUM(H170:M170)</f>
        <v>11361437.109999999</v>
      </c>
      <c r="O170" s="91">
        <f t="shared" ref="O170:O176" si="414">N170/E170</f>
        <v>0.17702855353292801</v>
      </c>
      <c r="P170" s="53">
        <f t="shared" ref="P170:P176" si="415">N170/D170</f>
        <v>2114.4756465922355</v>
      </c>
      <c r="Q170" s="90">
        <f>IF(ISNA(VLOOKUP($B170,'[2]1516 Exp_Rev Access'!$F$7:$FS$310,8,FALSE)),"",VLOOKUP($B170,'[2]1516 Exp_Rev Access'!$F$7:$FS$310,8,FALSE))</f>
        <v>55846.98</v>
      </c>
      <c r="R170" s="90">
        <f>IF(ISNA(VLOOKUP($B170,'[2]1516 Exp_Rev Access'!$F$7:$FS$310,9,FALSE)),"",VLOOKUP($B170,'[2]1516 Exp_Rev Access'!$F$7:$FS$310,9,FALSE))</f>
        <v>0</v>
      </c>
      <c r="S170" s="90">
        <f>IF(ISNA(VLOOKUP($B170,'[2]1516 Exp_Rev Access'!$F$7:$FS$310,10,FALSE)),"",VLOOKUP($B170,'[2]1516 Exp_Rev Access'!$F$7:$FS$310,10,FALSE))</f>
        <v>1935.93</v>
      </c>
      <c r="T170" s="90">
        <f>IF(ISNA(VLOOKUP($B170,'[2]1516 Exp_Rev Access'!$F$7:$FS$310,11,FALSE)),"",VLOOKUP($B170,'[2]1516 Exp_Rev Access'!$F$7:$FS$310,11,FALSE))</f>
        <v>113868</v>
      </c>
      <c r="U170" s="90">
        <f>IF(ISNA(VLOOKUP($B170,'[2]1516 Exp_Rev Access'!$F$7:$FS$310,12,FALSE)),"",VLOOKUP($B170,'[2]1516 Exp_Rev Access'!$F$7:$FS$310,12,FALSE))</f>
        <v>0</v>
      </c>
      <c r="V170" s="90">
        <f>IF(ISNA(VLOOKUP($B170,'[2]1516 Exp_Rev Access'!$F$7:$FS$310,13,FALSE)),"",VLOOKUP($B170,'[2]1516 Exp_Rev Access'!$F$7:$FS$310,13,FALSE))</f>
        <v>4340</v>
      </c>
      <c r="W170" s="90">
        <f>IF(ISNA(VLOOKUP($B170,'[2]1516 Exp_Rev Access'!$F$7:$FS$310,14,FALSE)),"",VLOOKUP($B170,'[2]1516 Exp_Rev Access'!$F$7:$FS$310,14,FALSE))</f>
        <v>0</v>
      </c>
      <c r="X170" s="90">
        <f>IF(ISNA(VLOOKUP($B170,'[2]1516 Exp_Rev Access'!$F$7:$FS$310,15,FALSE)),"",VLOOKUP($B170,'[2]1516 Exp_Rev Access'!$F$7:$FS$310,15,FALSE))</f>
        <v>0</v>
      </c>
      <c r="Y170" s="90">
        <f>IF(ISNA(VLOOKUP($B170,'[2]1516 Exp_Rev Access'!$F$7:$FS$310,16,FALSE)),"",VLOOKUP($B170,'[2]1516 Exp_Rev Access'!$F$7:$FS$310,16,FALSE))</f>
        <v>11746.8</v>
      </c>
      <c r="Z170" s="90">
        <f>IF(ISNA(VLOOKUP($B170,'[2]1516 Exp_Rev Access'!$F$7:$FS$310,17,FALSE)),"",VLOOKUP($B170,'[2]1516 Exp_Rev Access'!$F$7:$FS$310,17,FALSE))</f>
        <v>416</v>
      </c>
      <c r="AA170" s="90">
        <f>IF(ISNA(VLOOKUP($B170,'[2]1516 Exp_Rev Access'!$F$7:$FS$310,18,FALSE)),"",VLOOKUP($B170,'[2]1516 Exp_Rev Access'!$F$7:$FS$310,18,FALSE))</f>
        <v>53626.63</v>
      </c>
      <c r="AB170" s="90">
        <f>IF(ISNA(VLOOKUP($B170,'[2]1516 Exp_Rev Access'!$F$7:$FS$310,19,FALSE)),"",VLOOKUP($B170,'[2]1516 Exp_Rev Access'!$F$7:$FS$310,19,FALSE))</f>
        <v>0</v>
      </c>
      <c r="AC170" s="90">
        <f>IF(ISNA(VLOOKUP($B170,'[2]1516 Exp_Rev Access'!$F$7:$FS$310,20,FALSE)),"",VLOOKUP($B170,'[2]1516 Exp_Rev Access'!$F$7:$FS$310,20,FALSE))</f>
        <v>216407.31</v>
      </c>
      <c r="AD170" s="90">
        <f>IF(ISNA(VLOOKUP($B170,'[2]1516 Exp_Rev Access'!$F$7:$FS$310,21,FALSE)),"",VLOOKUP($B170,'[2]1516 Exp_Rev Access'!$F$7:$FS$310,21,FALSE))</f>
        <v>381882.78</v>
      </c>
      <c r="AE170" s="90">
        <f>IF(ISNA(VLOOKUP($B170,'[2]1516 Exp_Rev Access'!$F$7:$FS$310,22,FALSE)),"",VLOOKUP($B170,'[2]1516 Exp_Rev Access'!$F$7:$FS$310,22,FALSE))</f>
        <v>53337.99</v>
      </c>
      <c r="AF170" s="90">
        <f>IF(ISNA(VLOOKUP($B170,'[2]1516 Exp_Rev Access'!$F$7:$FS$310,23,FALSE)),"",VLOOKUP($B170,'[2]1516 Exp_Rev Access'!$F$7:$FS$310,23,FALSE))</f>
        <v>510.73</v>
      </c>
      <c r="AG170" s="90">
        <f>IF(ISNA(VLOOKUP($B170,'[2]1516 Exp_Rev Access'!$F$7:$FS$310,24,FALSE)),"",VLOOKUP($B170,'[2]1516 Exp_Rev Access'!$F$7:$FS$310,24,FALSE))</f>
        <v>27173.4</v>
      </c>
      <c r="AH170" s="90">
        <f>IF(ISNA(VLOOKUP($B170,'[2]1516 Exp_Rev Access'!$F$7:$FS$310,25,FALSE)),"",VLOOKUP($B170,'[2]1516 Exp_Rev Access'!$F$7:$FS$310,25,FALSE))</f>
        <v>8979.8799999999992</v>
      </c>
      <c r="AI170" s="90">
        <f>IF(ISNA(VLOOKUP($B170,'[2]1516 Exp_Rev Access'!$F$7:$FS$310,26,FALSE)),"",VLOOKUP($B170,'[2]1516 Exp_Rev Access'!$F$7:$FS$310,26,FALSE))</f>
        <v>102116.63</v>
      </c>
      <c r="AJ170" s="90">
        <f>IF(ISNA(VLOOKUP($B170,'[2]1516 Exp_Rev Access'!$F$7:$FS$310,27,FALSE)),"",VLOOKUP($B170,'[2]1516 Exp_Rev Access'!$F$7:$FS$310,27,FALSE))</f>
        <v>0</v>
      </c>
      <c r="AK170" s="90">
        <f>IF(ISNA(VLOOKUP($B170,'[2]1516 Exp_Rev Access'!$F$7:$FS$310,28,FALSE)),"",VLOOKUP($B170,'[2]1516 Exp_Rev Access'!$F$7:$FS$310,28,FALSE))</f>
        <v>135378.03</v>
      </c>
      <c r="AL170" s="90">
        <f>IF(ISNA(VLOOKUP($B170,'[2]1516 Exp_Rev Access'!$F$7:$FS$310,29,FALSE)),"",VLOOKUP($B170,'[2]1516 Exp_Rev Access'!$F$7:$FS$310,29,FALSE))</f>
        <v>162778.51999999999</v>
      </c>
      <c r="AM170" s="53">
        <f t="shared" ref="AM170:AM175" si="416">SUM(Q170:AL170)</f>
        <v>1330345.6100000001</v>
      </c>
      <c r="AN170" s="92">
        <f t="shared" ref="AN170:AN176" si="417">AM170/E170</f>
        <v>2.0728817732916252E-2</v>
      </c>
      <c r="AO170" s="68">
        <f t="shared" ref="AO170:AO176" si="418">AM170/D170</f>
        <v>247.59045591336218</v>
      </c>
      <c r="AP170" s="90">
        <f>IF(ISNA(VLOOKUP($B170,'[2]1516 Exp_Rev Access'!$F$7:$FS$310,30,FALSE)),"",VLOOKUP($B170,'[2]1516 Exp_Rev Access'!$F$7:$FS$310,30,FALSE))</f>
        <v>32133797.140000001</v>
      </c>
      <c r="AQ170" s="90">
        <f>IF(ISNA(VLOOKUP($B170,'[2]1516 Exp_Rev Access'!$F$7:$FS$310,31,FALSE)),"",VLOOKUP($B170,'[2]1516 Exp_Rev Access'!$F$7:$FS$310,31,FALSE))</f>
        <v>1110923.54</v>
      </c>
      <c r="AR170" s="90">
        <f>IF(ISNA(VLOOKUP($B170,'[2]1516 Exp_Rev Access'!$F$7:$FS$310,32,FALSE)),"",VLOOKUP($B170,'[2]1516 Exp_Rev Access'!$F$7:$FS$310,32,FALSE))</f>
        <v>2514725.08</v>
      </c>
      <c r="AS170" s="90">
        <f>IF(ISNA(VLOOKUP($B170,'[2]1516 Exp_Rev Access'!$F$7:$FS$310,33,FALSE)),"",VLOOKUP($B170,'[2]1516 Exp_Rev Access'!$F$7:$FS$310,33,FALSE))</f>
        <v>0</v>
      </c>
      <c r="AT170" s="90">
        <f>IF(ISNA(VLOOKUP($B170,'[2]1516 Exp_Rev Access'!$F$7:$FS$310,34,FALSE)),"",VLOOKUP($B170,'[2]1516 Exp_Rev Access'!$F$7:$FS$310,34,FALSE))</f>
        <v>0</v>
      </c>
      <c r="AU170" s="53">
        <f t="shared" ref="AU170:AU175" si="419">SUM(AP170:AT170)</f>
        <v>35759445.759999998</v>
      </c>
      <c r="AV170" s="93">
        <f t="shared" ref="AV170:AV176" si="420">AU170/E170</f>
        <v>0.55718681507818468</v>
      </c>
      <c r="AW170" s="53">
        <f t="shared" ref="AW170:AW176" si="421">AU170/D170</f>
        <v>6655.186000070722</v>
      </c>
      <c r="AX170" s="90">
        <f>IF(ISNA(VLOOKUP($B170,'[2]1516 Exp_Rev Access'!$F$7:$FS$310,35,FALSE)),"",VLOOKUP($B170,'[2]1516 Exp_Rev Access'!$F$7:$FS$310,35,FALSE))</f>
        <v>0</v>
      </c>
      <c r="AY170" s="90">
        <f>IF(ISNA(VLOOKUP($B170,'[2]1516 Exp_Rev Access'!$F$7:$FS$310,36,FALSE)),"",VLOOKUP($B170,'[2]1516 Exp_Rev Access'!$F$7:$FS$310,36,FALSE))</f>
        <v>4496074.8600000003</v>
      </c>
      <c r="AZ170" s="90">
        <f>IF(ISNA(VLOOKUP($B170,'[2]1516 Exp_Rev Access'!$F$7:$FS$310,37,FALSE)),"",VLOOKUP($B170,'[2]1516 Exp_Rev Access'!$F$7:$FS$310,37,FALSE))</f>
        <v>541424.31000000006</v>
      </c>
      <c r="BA170" s="90">
        <f>IF(ISNA(VLOOKUP($B170,'[2]1516 Exp_Rev Access'!$F$7:$FS$310,38,FALSE)),"",VLOOKUP($B170,'[2]1516 Exp_Rev Access'!$F$7:$FS$310,38,FALSE))</f>
        <v>0</v>
      </c>
      <c r="BB170" s="90">
        <f>IF(ISNA(VLOOKUP($B170,'[2]1516 Exp_Rev Access'!$F$7:$FS$310,39,FALSE)),"",VLOOKUP($B170,'[2]1516 Exp_Rev Access'!$F$7:$FS$310,39,FALSE))</f>
        <v>0</v>
      </c>
      <c r="BC170" s="90">
        <f>IF(ISNA(VLOOKUP($B170,'[2]1516 Exp_Rev Access'!$F$7:$FS$310,40,FALSE)),"",VLOOKUP($B170,'[2]1516 Exp_Rev Access'!$F$7:$FS$310,40,FALSE))</f>
        <v>1582197.16</v>
      </c>
      <c r="BD170" s="90">
        <f>IF(ISNA(VLOOKUP($B170,'[2]1516 Exp_Rev Access'!$F$7:$FS$310,41,FALSE)),"",VLOOKUP($B170,'[2]1516 Exp_Rev Access'!$F$7:$FS$310,41,FALSE))</f>
        <v>0</v>
      </c>
      <c r="BE170" s="90">
        <f>IF(ISNA(VLOOKUP($B170,'[2]1516 Exp_Rev Access'!$F$7:$FS$310,42,FALSE)),"",VLOOKUP($B170,'[2]1516 Exp_Rev Access'!$F$7:$FS$310,42,FALSE))</f>
        <v>683223.46</v>
      </c>
      <c r="BF170" s="90">
        <f>IF(ISNA(VLOOKUP($B170,'[2]1516 Exp_Rev Access'!$F$7:$FS$310,43,FALSE)),"",VLOOKUP($B170,'[2]1516 Exp_Rev Access'!$F$7:$FS$310,43,FALSE))</f>
        <v>0</v>
      </c>
      <c r="BG170" s="90">
        <f>IF(ISNA(VLOOKUP($B170,'[2]1516 Exp_Rev Access'!$F$7:$FS$310,44,FALSE)),"",VLOOKUP($B170,'[2]1516 Exp_Rev Access'!$F$7:$FS$310,44,FALSE))</f>
        <v>231907.47</v>
      </c>
      <c r="BH170" s="90">
        <f>IF(ISNA(VLOOKUP($B170,'[2]1516 Exp_Rev Access'!$F$7:$FS$310,45,FALSE)),"",VLOOKUP($B170,'[2]1516 Exp_Rev Access'!$F$7:$FS$310,45,FALSE))</f>
        <v>51046.95</v>
      </c>
      <c r="BI170" s="90">
        <f>IF(ISNA(VLOOKUP($B170,'[2]1516 Exp_Rev Access'!$F$7:$FS$310,46,FALSE)),"",VLOOKUP($B170,'[2]1516 Exp_Rev Access'!$F$7:$FS$310,46,FALSE))</f>
        <v>0</v>
      </c>
      <c r="BJ170" s="90">
        <f>IF(ISNA(VLOOKUP($B170,'[2]1516 Exp_Rev Access'!$F$7:$FS$310,47,FALSE)),"",VLOOKUP($B170,'[2]1516 Exp_Rev Access'!$F$7:$FS$310,47,FALSE))</f>
        <v>50712.44</v>
      </c>
      <c r="BK170" s="90">
        <f>IF(ISNA(VLOOKUP($B170,'[2]1516 Exp_Rev Access'!$F$7:$FS$310,48,FALSE)),"",VLOOKUP($B170,'[2]1516 Exp_Rev Access'!$F$7:$FS$310,48,FALSE))</f>
        <v>1595872.81</v>
      </c>
      <c r="BL170" s="90">
        <f>IF(ISNA(VLOOKUP($B170,'[2]1516 Exp_Rev Access'!$F$7:$FS$310,49,FALSE)),"",VLOOKUP($B170,'[2]1516 Exp_Rev Access'!$F$7:$FS$310,49,FALSE))</f>
        <v>821345.73</v>
      </c>
      <c r="BM170" s="90">
        <f>IF(ISNA(VLOOKUP($B170,'[2]1516 Exp_Rev Access'!$F$7:$FS$310,50,FALSE)),"",VLOOKUP($B170,'[2]1516 Exp_Rev Access'!$F$7:$FS$310,50,FALSE))</f>
        <v>0</v>
      </c>
      <c r="BN170" s="90">
        <f>IF(ISNA(VLOOKUP($B170,'[2]1516 Exp_Rev Access'!$F$7:$FS$310,51,FALSE)),"",VLOOKUP($B170,'[2]1516 Exp_Rev Access'!$F$7:$FS$310,51,FALSE))</f>
        <v>0</v>
      </c>
      <c r="BO170" s="90">
        <f>IF(ISNA(VLOOKUP($B170,'[2]1516 Exp_Rev Access'!$F$7:$FS$310,52,FALSE)),"",VLOOKUP($B170,'[2]1516 Exp_Rev Access'!$F$7:$FS$310,52,FALSE))</f>
        <v>0</v>
      </c>
      <c r="BP170" s="90">
        <f>IF(ISNA(VLOOKUP($B170,'[2]1516 Exp_Rev Access'!$F$7:$FS$310,53,FALSE)),"",VLOOKUP($B170,'[2]1516 Exp_Rev Access'!$F$7:$FS$310,53,FALSE))</f>
        <v>0</v>
      </c>
      <c r="BQ170" s="90">
        <f>IF(ISNA(VLOOKUP($B170,'[2]1516 Exp_Rev Access'!$F$7:$FS$310,54,FALSE)),"",VLOOKUP($B170,'[2]1516 Exp_Rev Access'!$F$7:$FS$310,54,FALSE))</f>
        <v>6979.48</v>
      </c>
      <c r="BR170" s="90">
        <f>IF(ISNA(VLOOKUP($B170,'[2]1516 Exp_Rev Access'!$F$7:$FS$310,55,FALSE)),"",VLOOKUP($B170,'[2]1516 Exp_Rev Access'!$F$7:$FS$310,55,FALSE))</f>
        <v>0</v>
      </c>
      <c r="BS170" s="90">
        <f>IF(ISNA(VLOOKUP($B170,'[2]1516 Exp_Rev Access'!$F$7:$FS$310,56,FALSE)),"",VLOOKUP($B170,'[2]1516 Exp_Rev Access'!$F$7:$FS$310,56,FALSE))</f>
        <v>0</v>
      </c>
      <c r="BT170" s="90">
        <f>IF(ISNA(VLOOKUP($B170,'[2]1516 Exp_Rev Access'!$F$7:$FS$310,57,FALSE)),"",VLOOKUP($B170,'[2]1516 Exp_Rev Access'!$F$7:$FS$310,57,FALSE))</f>
        <v>0</v>
      </c>
      <c r="BU170" s="90">
        <f>IF(ISNA(VLOOKUP($B170,'[2]1516 Exp_Rev Access'!$F$7:$FS$310,58,FALSE)),"",VLOOKUP($B170,'[2]1516 Exp_Rev Access'!$F$7:$FS$310,58,FALSE))</f>
        <v>0</v>
      </c>
      <c r="BV170" s="53">
        <f t="shared" ref="BV170:BV175" si="422">SUM(AX170:BU170)</f>
        <v>10060784.670000002</v>
      </c>
      <c r="BW170" s="92">
        <f t="shared" ref="BW170:BW176" si="423">BV170/E170</f>
        <v>0.15676240076783357</v>
      </c>
      <c r="BX170" s="68">
        <f t="shared" ref="BX170:BX176" si="424">BV170/D170</f>
        <v>1872.4113828522088</v>
      </c>
      <c r="BY170" s="90">
        <f>IF(ISNA(VLOOKUP($B170,'[2]1516 Exp_Rev Access'!$F$7:$FS$310,59,FALSE)),"",VLOOKUP($B170,'[2]1516 Exp_Rev Access'!$F$7:$FS$310,59,FALSE))</f>
        <v>0</v>
      </c>
      <c r="BZ170" s="90">
        <f>IF(ISNA(VLOOKUP($B170,'[2]1516 Exp_Rev Access'!$F$7:$FS$310,60,FALSE)),"",VLOOKUP($B170,'[2]1516 Exp_Rev Access'!$F$7:$FS$310,60,FALSE))</f>
        <v>307044.90000000002</v>
      </c>
      <c r="CA170" s="90">
        <f>IF(ISNA(VLOOKUP($B170,'[2]1516 Exp_Rev Access'!$F$7:$FS$310,61,FALSE)),"",VLOOKUP($B170,'[2]1516 Exp_Rev Access'!$F$7:$FS$310,61,FALSE))</f>
        <v>19085.52</v>
      </c>
      <c r="CB170" s="90">
        <f>IF(ISNA(VLOOKUP($B170,'[2]1516 Exp_Rev Access'!$F$7:$FS$310,62,FALSE)),"",VLOOKUP($B170,'[2]1516 Exp_Rev Access'!$F$7:$FS$310,62,FALSE))</f>
        <v>59120.66</v>
      </c>
      <c r="CC170" s="90">
        <f>IF(ISNA(VLOOKUP($B170,'[2]1516 Exp_Rev Access'!$F$7:$FS$310,63,FALSE)),"",VLOOKUP($B170,'[2]1516 Exp_Rev Access'!$F$7:$FS$310,63,FALSE))</f>
        <v>0</v>
      </c>
      <c r="CD170" s="90">
        <f>IF(ISNA(VLOOKUP($B170,'[2]1516 Exp_Rev Access'!$F$7:$FS$310,64,FALSE)),"",VLOOKUP($B170,'[2]1516 Exp_Rev Access'!$F$7:$FS$310,64,FALSE))</f>
        <v>0</v>
      </c>
      <c r="CE170" s="53">
        <f t="shared" ref="CE170:CE175" si="425">SUM(BY170:CD170)</f>
        <v>385251.08000000007</v>
      </c>
      <c r="CF170" s="92">
        <f>CE170/E170</f>
        <v>6.0028005945982257E-3</v>
      </c>
      <c r="CG170" s="94">
        <f t="shared" ref="CG170:CG176" si="426">CE170/D170</f>
        <v>71.699030553658289</v>
      </c>
      <c r="CH170" s="90">
        <f>IF(ISNA(VLOOKUP($B170,'[2]1516 Exp_Rev Access'!$F$7:$FS$310,65,FALSE)),"",VLOOKUP($B170,'[2]1516 Exp_Rev Access'!$F$7:$FS$310,65,FALSE))</f>
        <v>300</v>
      </c>
      <c r="CI170" s="90">
        <f>IF(ISNA(VLOOKUP($B170,'[2]1516 Exp_Rev Access'!$F$7:$FS$310,66,FALSE)),"",VLOOKUP($B170,'[2]1516 Exp_Rev Access'!$F$7:$FS$310,66,FALSE))</f>
        <v>0</v>
      </c>
      <c r="CJ170" s="90">
        <f>IF(ISNA(VLOOKUP($B170,'[2]1516 Exp_Rev Access'!$F$7:$FS$310,67,FALSE)),"",VLOOKUP($B170,'[2]1516 Exp_Rev Access'!$F$7:$FS$310,67,FALSE))</f>
        <v>0</v>
      </c>
      <c r="CK170" s="90">
        <f>IF(ISNA(VLOOKUP($B170,'[2]1516 Exp_Rev Access'!$F$7:$FS$310,68,FALSE)),"",VLOOKUP($B170,'[2]1516 Exp_Rev Access'!$F$7:$FS$310,68,FALSE))</f>
        <v>0</v>
      </c>
      <c r="CL170" s="90">
        <f>IF(ISNA(VLOOKUP($B170,'[2]1516 Exp_Rev Access'!$F$7:$FS$310,69,FALSE)),"",VLOOKUP($B170,'[2]1516 Exp_Rev Access'!$F$7:$FS$310,69,FALSE))</f>
        <v>0</v>
      </c>
      <c r="CM170" s="90">
        <f>IF(ISNA(VLOOKUP($B170,'[2]1516 Exp_Rev Access'!$F$7:$FS$310,70,FALSE)),"",VLOOKUP($B170,'[2]1516 Exp_Rev Access'!$F$7:$FS$310,70,FALSE))</f>
        <v>0</v>
      </c>
      <c r="CN170" s="90">
        <f>IF(ISNA(VLOOKUP($B170,'[2]1516 Exp_Rev Access'!$F$7:$FS$310,71,FALSE)),"",VLOOKUP($B170,'[2]1516 Exp_Rev Access'!$F$7:$FS$310,71,FALSE))</f>
        <v>0</v>
      </c>
      <c r="CO170" s="90">
        <f>IF(ISNA(VLOOKUP($B170,'[2]1516 Exp_Rev Access'!$F$7:$FS$310,72,FALSE)),"",VLOOKUP($B170,'[2]1516 Exp_Rev Access'!$F$7:$FS$310,72,FALSE))</f>
        <v>0</v>
      </c>
      <c r="CP170" s="90">
        <f>IF(ISNA(VLOOKUP($B170,'[2]1516 Exp_Rev Access'!$F$7:$FS$310,73,FALSE)),"",VLOOKUP($B170,'[2]1516 Exp_Rev Access'!$F$7:$FS$310,73,FALSE))</f>
        <v>0</v>
      </c>
      <c r="CQ170" s="90">
        <f>IF(ISNA(VLOOKUP($B170,'[2]1516 Exp_Rev Access'!$F$7:$FS$310,74,FALSE)),"",VLOOKUP($B170,'[2]1516 Exp_Rev Access'!$F$7:$FS$310,74,FALSE))</f>
        <v>1101823</v>
      </c>
      <c r="CR170" s="90">
        <f>IF(ISNA(VLOOKUP($B170,'[2]1516 Exp_Rev Access'!$F$7:$FS$310,75,FALSE)),"",VLOOKUP($B170,'[2]1516 Exp_Rev Access'!$F$7:$FS$310,75,FALSE))</f>
        <v>0</v>
      </c>
      <c r="CS170" s="90">
        <f>IF(ISNA(VLOOKUP($B170,'[2]1516 Exp_Rev Access'!$F$7:$FS$310,76,FALSE)),"",VLOOKUP($B170,'[2]1516 Exp_Rev Access'!$F$7:$FS$310,76,FALSE))</f>
        <v>60319</v>
      </c>
      <c r="CT170" s="90">
        <f>IF(ISNA(VLOOKUP($B170,'[2]1516 Exp_Rev Access'!$F$7:$FS$310,77,FALSE)),"",VLOOKUP($B170,'[2]1516 Exp_Rev Access'!$F$7:$FS$310,77,FALSE))</f>
        <v>22358.01</v>
      </c>
      <c r="CU170" s="90">
        <f>IF(ISNA(VLOOKUP($B170,'[2]1516 Exp_Rev Access'!$F$7:$FS$310,78,FALSE)),"",VLOOKUP($B170,'[2]1516 Exp_Rev Access'!$F$7:$FS$310,78,FALSE))</f>
        <v>1489478.04</v>
      </c>
      <c r="CV170" s="90">
        <f>IF(ISNA(VLOOKUP($B170,'[2]1516 Exp_Rev Access'!$F$7:$FS$310,79,FALSE)),"",VLOOKUP($B170,'[2]1516 Exp_Rev Access'!$F$7:$FS$310,79,FALSE))</f>
        <v>351355.56</v>
      </c>
      <c r="CW170" s="90">
        <f>IF(ISNA(VLOOKUP($B170,'[2]1516 Exp_Rev Access'!$F$7:$FS$310,80,FALSE)),"",VLOOKUP($B170,'[2]1516 Exp_Rev Access'!$F$7:$FS$310,80,FALSE))</f>
        <v>0</v>
      </c>
      <c r="CX170" s="90">
        <f>IF(ISNA(VLOOKUP($B170,'[2]1516 Exp_Rev Access'!$F$7:$FS$310,81,FALSE)),"",VLOOKUP($B170,'[2]1516 Exp_Rev Access'!$F$7:$FS$310,81,FALSE))</f>
        <v>0</v>
      </c>
      <c r="CY170" s="90">
        <f>IF(ISNA(VLOOKUP($B170,'[2]1516 Exp_Rev Access'!$F$7:$FS$310,82,FALSE)),"",VLOOKUP($B170,'[2]1516 Exp_Rev Access'!$F$7:$FS$310,82,FALSE))</f>
        <v>0</v>
      </c>
      <c r="CZ170" s="90">
        <f>IF(ISNA(VLOOKUP($B170,'[2]1516 Exp_Rev Access'!$F$7:$FS$310,83,FALSE)),"",VLOOKUP($B170,'[2]1516 Exp_Rev Access'!$F$7:$FS$310,83,FALSE))</f>
        <v>0</v>
      </c>
      <c r="DA170" s="90">
        <f>IF(ISNA(VLOOKUP($B170,'[2]1516 Exp_Rev Access'!$F$7:$FS$310,84,FALSE)),"",VLOOKUP($B170,'[2]1516 Exp_Rev Access'!$F$7:$FS$310,84,FALSE))</f>
        <v>0</v>
      </c>
      <c r="DB170" s="90">
        <f>IF(ISNA(VLOOKUP($B170,'[2]1516 Exp_Rev Access'!$F$7:$FS$310,85,FALSE)),"",VLOOKUP($B170,'[2]1516 Exp_Rev Access'!$F$7:$FS$310,85,FALSE))</f>
        <v>33030.22</v>
      </c>
      <c r="DC170" s="90">
        <f>IF(ISNA(VLOOKUP($B170,'[2]1516 Exp_Rev Access'!$F$7:$FS$310,86,FALSE)),"",VLOOKUP($B170,'[2]1516 Exp_Rev Access'!$F$7:$FS$310,86,FALSE))</f>
        <v>0</v>
      </c>
      <c r="DD170" s="90">
        <f>IF(ISNA(VLOOKUP($B170,'[2]1516 Exp_Rev Access'!$F$7:$FS$310,87,FALSE)),"",VLOOKUP($B170,'[2]1516 Exp_Rev Access'!$F$7:$FS$310,87,FALSE))</f>
        <v>0</v>
      </c>
      <c r="DE170" s="90">
        <f>IF(ISNA(VLOOKUP($B170,'[2]1516 Exp_Rev Access'!$F$7:$FS$310,88,FALSE)),"",VLOOKUP($B170,'[2]1516 Exp_Rev Access'!$F$7:$FS$310,88,FALSE))</f>
        <v>0</v>
      </c>
      <c r="DF170" s="90">
        <f>IF(ISNA(VLOOKUP($B170,'[2]1516 Exp_Rev Access'!$F$7:$FS$310,89,FALSE)),"",VLOOKUP($B170,'[2]1516 Exp_Rev Access'!$F$7:$FS$310,89,FALSE))</f>
        <v>0</v>
      </c>
      <c r="DG170" s="90">
        <f>IF(ISNA(VLOOKUP($B170,'[2]1516 Exp_Rev Access'!$F$7:$FS$310,90,FALSE)),"",VLOOKUP($B170,'[2]1516 Exp_Rev Access'!$F$7:$FS$310,90,FALSE))</f>
        <v>0</v>
      </c>
      <c r="DH170" s="90">
        <f>IF(ISNA(VLOOKUP($B170,'[2]1516 Exp_Rev Access'!$F$7:$FS$310,91,FALSE)),"",VLOOKUP($B170,'[2]1516 Exp_Rev Access'!$F$7:$FS$310,91,FALSE))</f>
        <v>0</v>
      </c>
      <c r="DI170" s="90">
        <f>IF(ISNA(VLOOKUP($B170,'[2]1516 Exp_Rev Access'!$F$7:$FS$310,92,FALSE)),"",VLOOKUP($B170,'[2]1516 Exp_Rev Access'!$F$7:$FS$310,92,FALSE))</f>
        <v>1713090.5</v>
      </c>
      <c r="DJ170" s="90">
        <f>IF(ISNA(VLOOKUP($B170,'[2]1516 Exp_Rev Access'!$F$7:$FS$310,93,FALSE)),"",VLOOKUP($B170,'[2]1516 Exp_Rev Access'!$F$7:$FS$310,93,FALSE))</f>
        <v>0</v>
      </c>
      <c r="DK170" s="90">
        <f>IF(ISNA(VLOOKUP($B170,'[2]1516 Exp_Rev Access'!$F$7:$FS$310,94,FALSE)),"",VLOOKUP($B170,'[2]1516 Exp_Rev Access'!$F$7:$FS$310,94,FALSE))</f>
        <v>56685.46</v>
      </c>
      <c r="DL170" s="90">
        <f>IF(ISNA(VLOOKUP($B170,'[2]1516 Exp_Rev Access'!$F$7:$FS$310,95,FALSE)),"",VLOOKUP($B170,'[2]1516 Exp_Rev Access'!$F$7:$FS$310,95,FALSE))</f>
        <v>0</v>
      </c>
      <c r="DM170" s="90">
        <f>IF(ISNA(VLOOKUP($B170,'[2]1516 Exp_Rev Access'!$F$7:$FS$310,96,FALSE)),"",VLOOKUP($B170,'[2]1516 Exp_Rev Access'!$F$7:$FS$310,96,FALSE))</f>
        <v>0</v>
      </c>
      <c r="DN170" s="90">
        <f>IF(ISNA(VLOOKUP($B170,'[2]1516 Exp_Rev Access'!$F$7:$FS$310,97,FALSE)),"",VLOOKUP($B170,'[2]1516 Exp_Rev Access'!$F$7:$FS$310,97,FALSE))</f>
        <v>0</v>
      </c>
      <c r="DO170" s="90">
        <f>IF(ISNA(VLOOKUP($B170,'[2]1516 Exp_Rev Access'!$F$7:$FS$310,98,FALSE)),"",VLOOKUP($B170,'[2]1516 Exp_Rev Access'!$F$7:$FS$310,98,FALSE))</f>
        <v>0</v>
      </c>
      <c r="DP170" s="90">
        <f>IF(ISNA(VLOOKUP($B170,'[2]1516 Exp_Rev Access'!$F$7:$FS$310,99,FALSE)),"",VLOOKUP($B170,'[2]1516 Exp_Rev Access'!$F$7:$FS$310,99,FALSE))</f>
        <v>0</v>
      </c>
      <c r="DQ170" s="90">
        <f>IF(ISNA(VLOOKUP($B170,'[2]1516 Exp_Rev Access'!$F$7:$FS$310,100,FALSE)),"",VLOOKUP($B170,'[2]1516 Exp_Rev Access'!$F$7:$FS$310,100,FALSE))</f>
        <v>0</v>
      </c>
      <c r="DR170" s="90">
        <f>IF(ISNA(VLOOKUP($B170,'[2]1516 Exp_Rev Access'!$F$7:$FS$310,101,FALSE)),"",VLOOKUP($B170,'[2]1516 Exp_Rev Access'!$F$7:$FS$310,101,FALSE))</f>
        <v>0</v>
      </c>
      <c r="DS170" s="90">
        <f>IF(ISNA(VLOOKUP($B170,'[2]1516 Exp_Rev Access'!$F$7:$FS$310,102,FALSE)),"",VLOOKUP($B170,'[2]1516 Exp_Rev Access'!$F$7:$FS$310,102,FALSE))</f>
        <v>0</v>
      </c>
      <c r="DT170" s="90">
        <f>IF(ISNA(VLOOKUP($B170,'[2]1516 Exp_Rev Access'!$F$7:$FS$310,103,FALSE)),"",VLOOKUP($B170,'[2]1516 Exp_Rev Access'!$F$7:$FS$310,103,FALSE))</f>
        <v>0</v>
      </c>
      <c r="DU170" s="90">
        <f>IF(ISNA(VLOOKUP($B170,'[2]1516 Exp_Rev Access'!$F$7:$FS$310,104,FALSE)),"",VLOOKUP($B170,'[2]1516 Exp_Rev Access'!$F$7:$FS$310,104,FALSE))</f>
        <v>0</v>
      </c>
      <c r="DV170" s="90">
        <f>IF(ISNA(VLOOKUP($B170,'[2]1516 Exp_Rev Access'!$F$7:$FS$310,105,FALSE)),"",VLOOKUP($B170,'[2]1516 Exp_Rev Access'!$F$7:$FS$310,105,FALSE))</f>
        <v>0</v>
      </c>
      <c r="DW170" s="90">
        <f>IF(ISNA(VLOOKUP($B170,'[2]1516 Exp_Rev Access'!$F$7:$FS$310,106,FALSE)),"",VLOOKUP($B170,'[2]1516 Exp_Rev Access'!$F$7:$FS$310,106,FALSE))</f>
        <v>0</v>
      </c>
      <c r="DX170" s="90">
        <f>IF(ISNA(VLOOKUP($B170,'[2]1516 Exp_Rev Access'!$F$7:$FS$310,107,FALSE)),"",VLOOKUP($B170,'[2]1516 Exp_Rev Access'!$F$7:$FS$310,107,FALSE))</f>
        <v>0</v>
      </c>
      <c r="DY170" s="90">
        <f>IF(ISNA(VLOOKUP($B170,'[2]1516 Exp_Rev Access'!$F$7:$FS$310,108,FALSE)),"",VLOOKUP($B170,'[2]1516 Exp_Rev Access'!$F$7:$FS$310,108,FALSE))</f>
        <v>0</v>
      </c>
      <c r="DZ170" s="90">
        <f>IF(ISNA(VLOOKUP($B170,'[2]1516 Exp_Rev Access'!$F$7:$FS$310,109,FALSE)),"",VLOOKUP($B170,'[2]1516 Exp_Rev Access'!$F$7:$FS$310,109,FALSE))</f>
        <v>0</v>
      </c>
      <c r="EA170" s="90">
        <f>IF(ISNA(VLOOKUP($B170,'[2]1516 Exp_Rev Access'!$F$7:$FS$310,110,FALSE)),"",VLOOKUP($B170,'[2]1516 Exp_Rev Access'!$F$7:$FS$310,110,FALSE))</f>
        <v>0</v>
      </c>
      <c r="EB170" s="90">
        <f>IF(ISNA(VLOOKUP($B170,'[2]1516 Exp_Rev Access'!$F$7:$FS$310,111,FALSE)),"",VLOOKUP($B170,'[2]1516 Exp_Rev Access'!$F$7:$FS$310,111,FALSE))</f>
        <v>0</v>
      </c>
      <c r="EC170" s="90">
        <f>IF(ISNA(VLOOKUP($B170,'[2]1516 Exp_Rev Access'!$F$7:$FS$310,112,FALSE)),"",VLOOKUP($B170,'[2]1516 Exp_Rev Access'!$F$7:$FS$310,112,FALSE))</f>
        <v>0</v>
      </c>
      <c r="ED170" s="90">
        <f>IF(ISNA(VLOOKUP($B170,'[2]1516 Exp_Rev Access'!$F$7:$FS$310,113,FALSE)),"",VLOOKUP($B170,'[2]1516 Exp_Rev Access'!$F$7:$FS$310,113,FALSE))</f>
        <v>0</v>
      </c>
      <c r="EE170" s="90">
        <f>IF(ISNA(VLOOKUP($B170,'[2]1516 Exp_Rev Access'!$F$7:$FS$310,114,FALSE)),"",VLOOKUP($B170,'[2]1516 Exp_Rev Access'!$F$7:$FS$310,114,FALSE))</f>
        <v>0</v>
      </c>
      <c r="EF170" s="90">
        <f>IF(ISNA(VLOOKUP($B170,'[2]1516 Exp_Rev Access'!$F$7:$FS$310,115,FALSE)),"",VLOOKUP($B170,'[2]1516 Exp_Rev Access'!$F$7:$FS$310,115,FALSE))</f>
        <v>0</v>
      </c>
      <c r="EG170" s="90">
        <f>IF(ISNA(VLOOKUP($B170,'[2]1516 Exp_Rev Access'!$F$7:$FS$310,116,FALSE)),"",VLOOKUP($B170,'[2]1516 Exp_Rev Access'!$F$7:$FS$310,116,FALSE))</f>
        <v>9424.65</v>
      </c>
      <c r="EH170" s="90">
        <f>IF(ISNA(VLOOKUP($B170,'[2]1516 Exp_Rev Access'!$F$7:$FS$310,117,FALSE)),"",VLOOKUP($B170,'[2]1516 Exp_Rev Access'!$F$7:$FS$310,117,FALSE))</f>
        <v>0</v>
      </c>
      <c r="EI170" s="90">
        <f>IF(ISNA(VLOOKUP($B170,'[2]1516 Exp_Rev Access'!$F$7:$FS$310,118,FALSE)),"",VLOOKUP($B170,'[2]1516 Exp_Rev Access'!$F$7:$FS$310,118,FALSE))</f>
        <v>0</v>
      </c>
      <c r="EJ170" s="90">
        <f>IF(ISNA(VLOOKUP($B170,'[2]1516 Exp_Rev Access'!$F$7:$FS$310,119,FALSE)),"",VLOOKUP($B170,'[2]1516 Exp_Rev Access'!$F$7:$FS$310,119,FALSE))</f>
        <v>0</v>
      </c>
      <c r="EK170" s="90">
        <f>IF(ISNA(VLOOKUP($B170,'[2]1516 Exp_Rev Access'!$F$7:$FS$310,120,FALSE)),"",VLOOKUP($B170,'[2]1516 Exp_Rev Access'!$F$7:$FS$310,120,FALSE))</f>
        <v>0</v>
      </c>
      <c r="EL170" s="90">
        <f>IF(ISNA(VLOOKUP($B170,'[2]1516 Exp_Rev Access'!$F$7:$FS$310,121,FALSE)),"",VLOOKUP($B170,'[2]1516 Exp_Rev Access'!$F$7:$FS$310,121,FALSE))</f>
        <v>0</v>
      </c>
      <c r="EM170" s="90">
        <f>IF(ISNA(VLOOKUP($B170,'[2]1516 Exp_Rev Access'!$F$7:$FS$310,122,FALSE)),"",VLOOKUP($B170,'[2]1516 Exp_Rev Access'!$F$7:$FS$310,122,FALSE))</f>
        <v>0</v>
      </c>
      <c r="EN170" s="90">
        <f>IF(ISNA(VLOOKUP($B170,'[2]1516 Exp_Rev Access'!$F$7:$FS$310,123,FALSE)),"",VLOOKUP($B170,'[2]1516 Exp_Rev Access'!$F$7:$FS$310,123,FALSE))</f>
        <v>217269.95</v>
      </c>
      <c r="EO170" s="90">
        <f>IF(ISNA(VLOOKUP($B170,'[2]1516 Exp_Rev Access'!$F$7:$FS$310,124,FALSE)),"",VLOOKUP($B170,'[2]1516 Exp_Rev Access'!$F$7:$FS$310,124,FALSE))</f>
        <v>0</v>
      </c>
      <c r="EP170" s="90">
        <f>IF(ISNA(VLOOKUP($B170,'[2]1516 Exp_Rev Access'!$F$7:$FS$310,125,FALSE)),"",VLOOKUP($B170,'[2]1516 Exp_Rev Access'!$F$7:$FS$310,125,FALSE))</f>
        <v>0</v>
      </c>
      <c r="EQ170" s="90">
        <f>IF(ISNA(VLOOKUP($B170,'[2]1516 Exp_Rev Access'!$F$7:$FS$310,126,FALSE)),"",VLOOKUP($B170,'[2]1516 Exp_Rev Access'!$F$7:$FS$310,126,FALSE))</f>
        <v>0</v>
      </c>
      <c r="ER170" s="90">
        <f>IF(ISNA(VLOOKUP($B170,'[2]1516 Exp_Rev Access'!$F$7:$FS$310,127,FALSE)),"",VLOOKUP($B170,'[2]1516 Exp_Rev Access'!$F$7:$FS$310,127,FALSE))</f>
        <v>0</v>
      </c>
      <c r="ES170" s="90">
        <f>IF(ISNA(VLOOKUP($B170,'[2]1516 Exp_Rev Access'!$F$7:$FS$310,128,FALSE)),"",VLOOKUP($B170,'[2]1516 Exp_Rev Access'!$F$7:$FS$310,128,FALSE))</f>
        <v>0</v>
      </c>
      <c r="ET170" s="90">
        <f>IF(ISNA(VLOOKUP($B170,'[2]1516 Exp_Rev Access'!$F$7:$FS$310,129,FALSE)),"",VLOOKUP($B170,'[2]1516 Exp_Rev Access'!$F$7:$FS$310,129,FALSE))</f>
        <v>0</v>
      </c>
      <c r="EU170" s="90">
        <f>IF(ISNA(VLOOKUP($B170,'[2]1516 Exp_Rev Access'!$F$7:$FS$310,130,FALSE)),"",VLOOKUP($B170,'[2]1516 Exp_Rev Access'!$F$7:$FS$310,130,FALSE))</f>
        <v>0</v>
      </c>
      <c r="EV170" s="90">
        <f>IF(ISNA(VLOOKUP($B170,'[2]1516 Exp_Rev Access'!$F$7:$FS$310,131,FALSE)),"",VLOOKUP($B170,'[2]1516 Exp_Rev Access'!$F$7:$FS$310,131,FALSE))</f>
        <v>0</v>
      </c>
      <c r="EW170" s="90">
        <f>IF(ISNA(VLOOKUP($B170,'[2]1516 Exp_Rev Access'!$F$7:$FS$310,132,FALSE)),"",VLOOKUP($B170,'[2]1516 Exp_Rev Access'!$F$7:$FS$310,132,FALSE))</f>
        <v>0</v>
      </c>
      <c r="EX170" s="90">
        <f>IF(ISNA(VLOOKUP($B170,'[2]1516 Exp_Rev Access'!$F$7:$FS$310,133,FALSE)),"",VLOOKUP($B170,'[2]1516 Exp_Rev Access'!$F$7:$FS$310,133,FALSE))</f>
        <v>0</v>
      </c>
      <c r="EY170" s="90">
        <f>IF(ISNA(VLOOKUP($B170,'[2]1516 Exp_Rev Access'!$F$7:$FS$310,134,FALSE)),"",VLOOKUP($B170,'[2]1516 Exp_Rev Access'!$F$7:$FS$310,134,FALSE))</f>
        <v>0</v>
      </c>
      <c r="EZ170" s="90">
        <f>IF(ISNA(VLOOKUP($B170,'[2]1516 Exp_Rev Access'!$F$7:$FS$310,135,FALSE)),"",VLOOKUP($B170,'[2]1516 Exp_Rev Access'!$F$7:$FS$310,135,FALSE))</f>
        <v>0</v>
      </c>
      <c r="FA170" s="90">
        <f>IF(ISNA(VLOOKUP($B170,'[2]1516 Exp_Rev Access'!$F$7:$FS$310,136,FALSE)),"",VLOOKUP($B170,'[2]1516 Exp_Rev Access'!$F$7:$FS$310,136,FALSE))</f>
        <v>0</v>
      </c>
      <c r="FB170" s="90">
        <f>IF(ISNA(VLOOKUP($B170,'[2]1516 Exp_Rev Access'!$F$7:$FS$310,137,FALSE)),"",VLOOKUP($B170,'[2]1516 Exp_Rev Access'!$F$7:$FS$310,137,FALSE))</f>
        <v>0</v>
      </c>
      <c r="FC170" s="90">
        <f>IF(ISNA(VLOOKUP($B170,'[2]1516 Exp_Rev Access'!$F$7:$FS$310,138,FALSE)),"",VLOOKUP($B170,'[2]1516 Exp_Rev Access'!$F$7:$FS$310,138,FALSE))</f>
        <v>0</v>
      </c>
      <c r="FD170" s="90">
        <f>IF(ISNA(VLOOKUP($B170,'[2]1516 Exp_Rev Access'!$F$7:$FS$310,139,FALSE)),"",VLOOKUP($B170,'[2]1516 Exp_Rev Access'!$F$7:$FS$310,139,FALSE))</f>
        <v>0</v>
      </c>
      <c r="FE170" s="90">
        <f>IF(ISNA(VLOOKUP($B170,'[2]1516 Exp_Rev Access'!$F$7:$FS$310,140,FALSE)),"",VLOOKUP($B170,'[2]1516 Exp_Rev Access'!$F$7:$FS$310,140,FALSE))</f>
        <v>0</v>
      </c>
      <c r="FF170" s="90">
        <f>IF(ISNA(VLOOKUP($B170,'[2]1516 Exp_Rev Access'!$F$7:$FS$310,141,FALSE)),"",VLOOKUP($B170,'[2]1516 Exp_Rev Access'!$F$7:$FS$310,141,FALSE))</f>
        <v>0</v>
      </c>
      <c r="FG170" s="90">
        <f>IF(ISNA(VLOOKUP($B170,'[2]1516 Exp_Rev Access'!$F$7:$FS$310,142,FALSE)),"",VLOOKUP($B170,'[2]1516 Exp_Rev Access'!$F$7:$FS$310,142,FALSE))</f>
        <v>0</v>
      </c>
      <c r="FH170" s="90">
        <f>IF(ISNA(VLOOKUP($B170,'[2]1516 Exp_Rev Access'!$F$7:$FS$310,143,FALSE)),"",VLOOKUP($B170,'[2]1516 Exp_Rev Access'!$F$7:$FS$310,143,FALSE))</f>
        <v>0</v>
      </c>
      <c r="FI170" s="90">
        <f>IF(ISNA(VLOOKUP($B170,'[2]1516 Exp_Rev Access'!$F$7:$FS$310,144,FALSE)),"",VLOOKUP($B170,'[2]1516 Exp_Rev Access'!$F$7:$FS$310,144,FALSE))</f>
        <v>0</v>
      </c>
      <c r="FJ170" s="90">
        <f>IF(ISNA(VLOOKUP($B170,'[2]1516 Exp_Rev Access'!$F$7:$FS$310,145,FALSE)),"",VLOOKUP($B170,'[2]1516 Exp_Rev Access'!$F$7:$FS$310,145,FALSE))</f>
        <v>0</v>
      </c>
      <c r="FK170" s="90">
        <f>IF(ISNA(VLOOKUP($B170,'[2]1516 Exp_Rev Access'!$F$7:$FS$310,146,FALSE)),"",VLOOKUP($B170,'[2]1516 Exp_Rev Access'!$F$7:$FS$310,146,FALSE))</f>
        <v>0</v>
      </c>
      <c r="FL170" s="90">
        <f>IF(ISNA(VLOOKUP($B170,'[2]1516 Exp_Rev Access'!$F$7:$FS$310,1147,FALSE)),"",VLOOKUP($B170,'[2]1516 Exp_Rev Access'!$F$7:$FS$310,147,FALSE))</f>
        <v>0</v>
      </c>
      <c r="FM170" s="90">
        <f>IF(ISNA(VLOOKUP($B170,'[2]1516 Exp_Rev Access'!$F$7:$FS$310,148,FALSE)),"",VLOOKUP($B170,'[2]1516 Exp_Rev Access'!$F$7:$FS$310,148,FALSE))</f>
        <v>0</v>
      </c>
      <c r="FN170" s="90">
        <f>IF(ISNA(VLOOKUP($B170,'[2]1516 Exp_Rev Access'!$F$7:$FS$310,149,FALSE)),"",VLOOKUP($B170,'[2]1516 Exp_Rev Access'!$F$7:$FS$310,149,FALSE))</f>
        <v>0</v>
      </c>
      <c r="FO170" s="90">
        <f>IF(ISNA(VLOOKUP($B170,'[2]1516 Exp_Rev Access'!$F$7:$FS$310,150,FALSE)),"",VLOOKUP($B170,'[2]1516 Exp_Rev Access'!$F$7:$FS$310,150,FALSE))</f>
        <v>0</v>
      </c>
      <c r="FP170" s="90">
        <f>IF(ISNA(VLOOKUP($B170,'[2]1516 Exp_Rev Access'!$F$7:$FS$310,151,FALSE)),"",VLOOKUP($B170,'[2]1516 Exp_Rev Access'!$F$7:$FS$310,151,FALSE))</f>
        <v>0</v>
      </c>
      <c r="FQ170" s="90">
        <f>IF(ISNA(VLOOKUP($B170,'[2]1516 Exp_Rev Access'!$F$7:$FS$310,152,FALSE)),"",VLOOKUP($B170,'[2]1516 Exp_Rev Access'!$F$7:$FS$310,152,FALSE))</f>
        <v>0</v>
      </c>
      <c r="FR170" s="90">
        <f>IF(ISNA(VLOOKUP($B170,'[2]1516 Exp_Rev Access'!$F$7:$FS$310,153,FALSE)),"",VLOOKUP($B170,'[2]1516 Exp_Rev Access'!$F$7:$FS$310,153,FALSE))</f>
        <v>192882</v>
      </c>
      <c r="FS170" s="53">
        <f t="shared" ref="FS170:FS175" si="427">SUM(CH170:FR170)</f>
        <v>5248016.3900000006</v>
      </c>
      <c r="FT170" s="92">
        <f t="shared" ref="FT170:FT176" si="428">FS170/E170</f>
        <v>8.1772115749430815E-2</v>
      </c>
      <c r="FU170" s="53">
        <f t="shared" ref="FU170:FU176" si="429">FS170/D170</f>
        <v>976.70767721847653</v>
      </c>
      <c r="FV170" s="90">
        <f>IF(ISNA(VLOOKUP($B170,'[2]1516 Exp_Rev Access'!$F$7:$FS$310,154,FALSE)),"",VLOOKUP($B170,'[2]1516 Exp_Rev Access'!$F$7:$FS$310,154,FALSE))</f>
        <v>100</v>
      </c>
      <c r="FW170" s="90">
        <f>IF(ISNA(VLOOKUP($B170,'[2]1516 Exp_Rev Access'!$F$7:$FS$310,155,FALSE)),"",VLOOKUP($B170,'[2]1516 Exp_Rev Access'!$F$7:$FS$310,155,FALSE))</f>
        <v>0</v>
      </c>
      <c r="FX170" s="90">
        <f>IF(ISNA(VLOOKUP($B170,'[2]1516 Exp_Rev Access'!$F$7:$FS$310,156,FALSE)),"",VLOOKUP($B170,'[2]1516 Exp_Rev Access'!$F$7:$FS$310,156,FALSE))</f>
        <v>0</v>
      </c>
      <c r="FY170" s="90">
        <f>IF(ISNA(VLOOKUP($B170,'[2]1516 Exp_Rev Access'!$F$7:$FS$310,157,FALSE)),"",VLOOKUP($B170,'[2]1516 Exp_Rev Access'!$F$7:$FS$310,157,FALSE))</f>
        <v>28113.98</v>
      </c>
      <c r="FZ170" s="90">
        <f>IF(ISNA(VLOOKUP($B170,'[2]1516 Exp_Rev Access'!$F$7:$FS$310,158,FALSE)),"",VLOOKUP($B170,'[2]1516 Exp_Rev Access'!$F$7:$FS$310,158,FALSE))</f>
        <v>0</v>
      </c>
      <c r="GA170" s="90">
        <f>IF(ISNA(VLOOKUP($B170,'[2]1516 Exp_Rev Access'!$F$7:$FS$310,159,FALSE)),"",VLOOKUP($B170,'[2]1516 Exp_Rev Access'!$F$7:$FS$310,159,FALSE))</f>
        <v>0</v>
      </c>
      <c r="GB170" s="90">
        <f>IF(ISNA(VLOOKUP($B170,'[2]1516 Exp_Rev Access'!$F$7:$FS$310,160,FALSE)),"",VLOOKUP($B170,'[2]1516 Exp_Rev Access'!$F$7:$FS$310,160,FALSE))</f>
        <v>0</v>
      </c>
      <c r="GC170" s="90">
        <f>IF(ISNA(VLOOKUP($B170,'[2]1516 Exp_Rev Access'!$F$7:$FS$310,161,FALSE)),"",VLOOKUP($B170,'[2]1516 Exp_Rev Access'!$F$7:$FS$310,161,FALSE))</f>
        <v>0</v>
      </c>
      <c r="GD170" s="90">
        <f>IF(ISNA(VLOOKUP($B170,'[2]1516 Exp_Rev Access'!$F$7:$FS$310,162,FALSE)),"",VLOOKUP($B170,'[2]1516 Exp_Rev Access'!$F$7:$FS$310,162,FALSE))</f>
        <v>0</v>
      </c>
      <c r="GE170" s="90">
        <f>IF(ISNA(VLOOKUP($B170,'[2]1516 Exp_Rev Access'!$F$7:$FS$310,163,FALSE)),"",VLOOKUP($B170,'[2]1516 Exp_Rev Access'!$F$7:$FS$310,163,FALSE))</f>
        <v>0</v>
      </c>
      <c r="GF170" s="90">
        <f>IF(ISNA(VLOOKUP($B170,'[2]1516 Exp_Rev Access'!$F$7:$FS$310,164,FALSE)),"",VLOOKUP($B170,'[2]1516 Exp_Rev Access'!$F$7:$FS$310,164,FALSE))</f>
        <v>0</v>
      </c>
      <c r="GG170" s="90">
        <f>IF(ISNA(VLOOKUP($B170,'[2]1516 Exp_Rev Access'!$F$7:$FS$310,165,FALSE)),"",VLOOKUP($B170,'[2]1516 Exp_Rev Access'!$F$7:$FS$310,165,FALSE))</f>
        <v>0</v>
      </c>
      <c r="GH170" s="90">
        <f>IF(ISNA(VLOOKUP($B170,'[2]1516 Exp_Rev Access'!$F$7:$FS$310,166,FALSE)),"",VLOOKUP($B170,'[2]1516 Exp_Rev Access'!$F$7:$FS$310,166,FALSE))</f>
        <v>0</v>
      </c>
      <c r="GI170" s="90">
        <f>IF(ISNA(VLOOKUP($B170,'[2]1516 Exp_Rev Access'!$F$7:$FS$310,167,FALSE)),"",VLOOKUP($B170,'[2]1516 Exp_Rev Access'!$F$7:$FS$310,167,FALSE))</f>
        <v>0</v>
      </c>
      <c r="GJ170" s="90">
        <f>IF(ISNA(VLOOKUP($B170,'[2]1516 Exp_Rev Access'!$F$7:$FS$310,168,FALSE)),"",VLOOKUP($B170,'[2]1516 Exp_Rev Access'!$F$7:$FS$310,168,FALSE))</f>
        <v>0</v>
      </c>
      <c r="GK170" s="90">
        <f>IF(ISNA(VLOOKUP($B170,'[2]1516 Exp_Rev Access'!$F$7:$FS$310,169,FALSE)),"",VLOOKUP($B170,'[2]1516 Exp_Rev Access'!$F$7:$FS$310,169,FALSE))</f>
        <v>5058.38</v>
      </c>
      <c r="GL170" s="90">
        <f>IF(ISNA(VLOOKUP($B170,'[2]1516 Exp_Rev Access'!$F$7:$FS$310,170,FALSE)),"",VLOOKUP($B170,'[2]1516 Exp_Rev Access'!$F$7:$FS$310,170,FALSE))</f>
        <v>0</v>
      </c>
      <c r="GM170" s="90">
        <f>IF(ISNA(VLOOKUP($B170,'[2]1516 Exp_Rev Access'!$F$7:$FT$310,171,FALSE)),"",VLOOKUP($B170,'[2]1516 Exp_Rev Access'!$F$7:$FT$310,171,FALSE))</f>
        <v>0</v>
      </c>
      <c r="GN170" s="90">
        <f>IF(ISNA(VLOOKUP($B170,'[2]1516 Exp_Rev Access'!$F$7:$FU$310,172,FALSE)),"",VLOOKUP($B170,'[2]1516 Exp_Rev Access'!$F$7:$FU$310,172,FALSE))</f>
        <v>0</v>
      </c>
      <c r="GO170" s="90">
        <f>IF(ISNA(VLOOKUP($B170,'[2]1516 Exp_Rev Access'!$F$7:$FV$310,173,FALSE)),"",VLOOKUP($B170,'[2]1516 Exp_Rev Access'!$F$7:$FV$310,173,FALSE))</f>
        <v>0</v>
      </c>
      <c r="GP170" s="90">
        <f>IF(ISNA(VLOOKUP($B170,'[2]1516 Exp_Rev Access'!$F$7:$GA$310,174,FALSE)),"",VLOOKUP($B170,'[2]1516 Exp_Rev Access'!$F$7:$GA$310,174,FALSE))</f>
        <v>0</v>
      </c>
      <c r="GQ170" s="90">
        <f>IF(ISNA(VLOOKUP($B170,'[2]1516 Exp_Rev Access'!$F$7:$GA$310,175,FALSE)),"",VLOOKUP($B170,'[2]1516 Exp_Rev Access'!$F$7:$GA$310,175,FALSE))</f>
        <v>4</v>
      </c>
      <c r="GR170" s="90">
        <f>IF(ISNA(VLOOKUP($B170,'[2]1516 Exp_Rev Access'!$F$7:$GA$310,176,FALSE)),"",VLOOKUP($B170,'[2]1516 Exp_Rev Access'!$F$7:$GA$310,176,FALSE))</f>
        <v>0</v>
      </c>
      <c r="GS170" s="90">
        <f>IF(ISNA(VLOOKUP($B170,'[2]1516 Exp_Rev Access'!$F$7:$GA$310,177,FALSE)),"",VLOOKUP($B170,'[2]1516 Exp_Rev Access'!$F$7:$GA$310,177,FALSE))</f>
        <v>0</v>
      </c>
      <c r="GT170" s="90">
        <f>IF(ISNA(VLOOKUP($B170,'[2]1516 Exp_Rev Access'!$F$7:$GA$310,178,FALSE)),"",VLOOKUP($B170,'[2]1516 Exp_Rev Access'!$F$7:$GA$310,178,FALSE))</f>
        <v>0</v>
      </c>
      <c r="GU170" s="53">
        <f>SUM(FV170:GT170)</f>
        <v>33276.36</v>
      </c>
      <c r="GV170" s="92">
        <f t="shared" ref="GV170:GV176" si="430">GU170/E170</f>
        <v>5.1849654410849298E-4</v>
      </c>
      <c r="GW170" s="114">
        <f t="shared" ref="GW170:GW176" si="431">GU170/D170</f>
        <v>6.1930592183013022</v>
      </c>
      <c r="HE170" s="97"/>
      <c r="HF170" s="97"/>
      <c r="HG170" s="97"/>
      <c r="HH170" s="97"/>
      <c r="HI170" s="97"/>
      <c r="HJ170" s="97"/>
      <c r="HK170" s="97"/>
      <c r="HL170" s="97"/>
      <c r="HM170" s="97"/>
      <c r="HN170" s="97"/>
    </row>
    <row r="171" spans="1:222" x14ac:dyDescent="0.2">
      <c r="B171" s="87" t="s">
        <v>415</v>
      </c>
      <c r="C171" s="87" t="s">
        <v>416</v>
      </c>
      <c r="D171" s="88">
        <f>IF(ISNA(VLOOKUP($B171,'[2]1516 enrollment_Rev_Exp by size'!$A$6:$C$325,3,FALSE)),"",VLOOKUP($B171,'[2]1516 enrollment_Rev_Exp by size'!$A$6:$C$325,3,FALSE))</f>
        <v>3769.74</v>
      </c>
      <c r="E171" s="89">
        <v>42786295.93</v>
      </c>
      <c r="F171" s="67">
        <f t="shared" si="411"/>
        <v>42786295.929999992</v>
      </c>
      <c r="G171" s="67">
        <f t="shared" si="412"/>
        <v>0</v>
      </c>
      <c r="H171" s="90">
        <f>IF(ISNA(VLOOKUP($B171,'[2]1516 Exp_Rev Access'!$F$7:$FS$310,2,FALSE)),"",VLOOKUP($B171,'[2]1516 Exp_Rev Access'!$F$7:$FS$310,2,FALSE))</f>
        <v>9579872.1699999999</v>
      </c>
      <c r="I171" s="90">
        <f>IF(ISNA(VLOOKUP($B171,'[2]1516 Exp_Rev Access'!$F$7:$FS$310,3,FALSE)),"",VLOOKUP($B171,'[2]1516 Exp_Rev Access'!$F$7:$FS$310,3,FALSE))</f>
        <v>61.94</v>
      </c>
      <c r="J171" s="90">
        <f>IF(ISNA(VLOOKUP($B171,'[2]1516 Exp_Rev Access'!$F$7:$FS$310,4,FALSE)),"",VLOOKUP($B171,'[2]1516 Exp_Rev Access'!$F$7:$FS$310,4,FALSE))</f>
        <v>0</v>
      </c>
      <c r="K171" s="90">
        <f>IF(ISNA(VLOOKUP($B171,'[2]1516 Exp_Rev Access'!$F$7:$FS$310,5,FALSE)),"-",VLOOKUP($B171,'[2]1516 Exp_Rev Access'!$F$7:$FS$310,5,FALSE))</f>
        <v>1467.76</v>
      </c>
      <c r="L171" s="90">
        <f>IF(ISNA(VLOOKUP($B171,'[2]1516 Exp_Rev Access'!$F$7:$FS$310,6,FALSE)),"",VLOOKUP($B171,'[2]1516 Exp_Rev Access'!$F$7:$FS$310,6,FALSE))</f>
        <v>0</v>
      </c>
      <c r="M171" s="90">
        <f>IF(ISNA(VLOOKUP($B171,'[2]1516 Exp_Rev Access'!$F$7:$FS$310,7,FALSE)),"",VLOOKUP($B171,'[2]1516 Exp_Rev Access'!$F$7:$FS$310,7,FALSE))</f>
        <v>0</v>
      </c>
      <c r="N171" s="53">
        <f t="shared" si="413"/>
        <v>9581401.8699999992</v>
      </c>
      <c r="O171" s="91">
        <f t="shared" si="414"/>
        <v>0.22393623149046452</v>
      </c>
      <c r="P171" s="53">
        <f t="shared" si="415"/>
        <v>2541.66119414071</v>
      </c>
      <c r="Q171" s="90">
        <f>IF(ISNA(VLOOKUP($B171,'[2]1516 Exp_Rev Access'!$F$7:$FS$310,8,FALSE)),"",VLOOKUP($B171,'[2]1516 Exp_Rev Access'!$F$7:$FS$310,8,FALSE))</f>
        <v>1056228.3</v>
      </c>
      <c r="R171" s="90">
        <f>IF(ISNA(VLOOKUP($B171,'[2]1516 Exp_Rev Access'!$F$7:$FS$310,9,FALSE)),"",VLOOKUP($B171,'[2]1516 Exp_Rev Access'!$F$7:$FS$310,9,FALSE))</f>
        <v>0</v>
      </c>
      <c r="S171" s="90">
        <f>IF(ISNA(VLOOKUP($B171,'[2]1516 Exp_Rev Access'!$F$7:$FS$310,10,FALSE)),"",VLOOKUP($B171,'[2]1516 Exp_Rev Access'!$F$7:$FS$310,10,FALSE))</f>
        <v>20921.25</v>
      </c>
      <c r="T171" s="90">
        <f>IF(ISNA(VLOOKUP($B171,'[2]1516 Exp_Rev Access'!$F$7:$FS$310,11,FALSE)),"",VLOOKUP($B171,'[2]1516 Exp_Rev Access'!$F$7:$FS$310,11,FALSE))</f>
        <v>0</v>
      </c>
      <c r="U171" s="90">
        <f>IF(ISNA(VLOOKUP($B171,'[2]1516 Exp_Rev Access'!$F$7:$FS$310,12,FALSE)),"",VLOOKUP($B171,'[2]1516 Exp_Rev Access'!$F$7:$FS$310,12,FALSE))</f>
        <v>0</v>
      </c>
      <c r="V171" s="90">
        <f>IF(ISNA(VLOOKUP($B171,'[2]1516 Exp_Rev Access'!$F$7:$FS$310,13,FALSE)),"",VLOOKUP($B171,'[2]1516 Exp_Rev Access'!$F$7:$FS$310,13,FALSE))</f>
        <v>0</v>
      </c>
      <c r="W171" s="90">
        <f>IF(ISNA(VLOOKUP($B171,'[2]1516 Exp_Rev Access'!$F$7:$FS$310,14,FALSE)),"",VLOOKUP($B171,'[2]1516 Exp_Rev Access'!$F$7:$FS$310,14,FALSE))</f>
        <v>0</v>
      </c>
      <c r="X171" s="90">
        <f>IF(ISNA(VLOOKUP($B171,'[2]1516 Exp_Rev Access'!$F$7:$FS$310,15,FALSE)),"",VLOOKUP($B171,'[2]1516 Exp_Rev Access'!$F$7:$FS$310,15,FALSE))</f>
        <v>0</v>
      </c>
      <c r="Y171" s="90">
        <f>IF(ISNA(VLOOKUP($B171,'[2]1516 Exp_Rev Access'!$F$7:$FS$310,16,FALSE)),"",VLOOKUP($B171,'[2]1516 Exp_Rev Access'!$F$7:$FS$310,16,FALSE))</f>
        <v>100407.25</v>
      </c>
      <c r="Z171" s="90">
        <f>IF(ISNA(VLOOKUP($B171,'[2]1516 Exp_Rev Access'!$F$7:$FS$310,17,FALSE)),"",VLOOKUP($B171,'[2]1516 Exp_Rev Access'!$F$7:$FS$310,17,FALSE))</f>
        <v>5321</v>
      </c>
      <c r="AA171" s="90">
        <f>IF(ISNA(VLOOKUP($B171,'[2]1516 Exp_Rev Access'!$F$7:$FS$310,18,FALSE)),"",VLOOKUP($B171,'[2]1516 Exp_Rev Access'!$F$7:$FS$310,18,FALSE))</f>
        <v>0</v>
      </c>
      <c r="AB171" s="90">
        <f>IF(ISNA(VLOOKUP($B171,'[2]1516 Exp_Rev Access'!$F$7:$FS$310,19,FALSE)),"",VLOOKUP($B171,'[2]1516 Exp_Rev Access'!$F$7:$FS$310,19,FALSE))</f>
        <v>0</v>
      </c>
      <c r="AC171" s="90">
        <f>IF(ISNA(VLOOKUP($B171,'[2]1516 Exp_Rev Access'!$F$7:$FS$310,20,FALSE)),"",VLOOKUP($B171,'[2]1516 Exp_Rev Access'!$F$7:$FS$310,20,FALSE))</f>
        <v>45979.94</v>
      </c>
      <c r="AD171" s="90">
        <f>IF(ISNA(VLOOKUP($B171,'[2]1516 Exp_Rev Access'!$F$7:$FS$310,21,FALSE)),"",VLOOKUP($B171,'[2]1516 Exp_Rev Access'!$F$7:$FS$310,21,FALSE))</f>
        <v>749463.06</v>
      </c>
      <c r="AE171" s="90">
        <f>IF(ISNA(VLOOKUP($B171,'[2]1516 Exp_Rev Access'!$F$7:$FS$310,22,FALSE)),"",VLOOKUP($B171,'[2]1516 Exp_Rev Access'!$F$7:$FS$310,22,FALSE))</f>
        <v>11289.78</v>
      </c>
      <c r="AF171" s="90">
        <f>IF(ISNA(VLOOKUP($B171,'[2]1516 Exp_Rev Access'!$F$7:$FS$310,23,FALSE)),"",VLOOKUP($B171,'[2]1516 Exp_Rev Access'!$F$7:$FS$310,23,FALSE))</f>
        <v>0</v>
      </c>
      <c r="AG171" s="90">
        <f>IF(ISNA(VLOOKUP($B171,'[2]1516 Exp_Rev Access'!$F$7:$FS$310,24,FALSE)),"",VLOOKUP($B171,'[2]1516 Exp_Rev Access'!$F$7:$FS$310,24,FALSE))</f>
        <v>1025855.54</v>
      </c>
      <c r="AH171" s="90">
        <f>IF(ISNA(VLOOKUP($B171,'[2]1516 Exp_Rev Access'!$F$7:$FS$310,25,FALSE)),"",VLOOKUP($B171,'[2]1516 Exp_Rev Access'!$F$7:$FS$310,25,FALSE))</f>
        <v>8539.7800000000007</v>
      </c>
      <c r="AI171" s="90">
        <f>IF(ISNA(VLOOKUP($B171,'[2]1516 Exp_Rev Access'!$F$7:$FS$310,26,FALSE)),"",VLOOKUP($B171,'[2]1516 Exp_Rev Access'!$F$7:$FS$310,26,FALSE))</f>
        <v>207074.07</v>
      </c>
      <c r="AJ171" s="90">
        <f>IF(ISNA(VLOOKUP($B171,'[2]1516 Exp_Rev Access'!$F$7:$FS$310,27,FALSE)),"",VLOOKUP($B171,'[2]1516 Exp_Rev Access'!$F$7:$FS$310,27,FALSE))</f>
        <v>0</v>
      </c>
      <c r="AK171" s="90">
        <f>IF(ISNA(VLOOKUP($B171,'[2]1516 Exp_Rev Access'!$F$7:$FS$310,28,FALSE)),"",VLOOKUP($B171,'[2]1516 Exp_Rev Access'!$F$7:$FS$310,28,FALSE))</f>
        <v>141879.67000000001</v>
      </c>
      <c r="AL171" s="90">
        <f>IF(ISNA(VLOOKUP($B171,'[2]1516 Exp_Rev Access'!$F$7:$FS$310,29,FALSE)),"",VLOOKUP($B171,'[2]1516 Exp_Rev Access'!$F$7:$FS$310,29,FALSE))</f>
        <v>43905.87</v>
      </c>
      <c r="AM171" s="53">
        <f t="shared" si="416"/>
        <v>3416865.51</v>
      </c>
      <c r="AN171" s="92">
        <f t="shared" si="417"/>
        <v>7.9858876206300292E-2</v>
      </c>
      <c r="AO171" s="68">
        <f t="shared" si="418"/>
        <v>906.39288385936425</v>
      </c>
      <c r="AP171" s="90">
        <f>IF(ISNA(VLOOKUP($B171,'[2]1516 Exp_Rev Access'!$F$7:$FS$310,30,FALSE)),"",VLOOKUP($B171,'[2]1516 Exp_Rev Access'!$F$7:$FS$310,30,FALSE))</f>
        <v>22835950.699999999</v>
      </c>
      <c r="AQ171" s="90">
        <f>IF(ISNA(VLOOKUP($B171,'[2]1516 Exp_Rev Access'!$F$7:$FS$310,31,FALSE)),"",VLOOKUP($B171,'[2]1516 Exp_Rev Access'!$F$7:$FS$310,31,FALSE))</f>
        <v>514041.52</v>
      </c>
      <c r="AR171" s="90">
        <f>IF(ISNA(VLOOKUP($B171,'[2]1516 Exp_Rev Access'!$F$7:$FS$310,32,FALSE)),"",VLOOKUP($B171,'[2]1516 Exp_Rev Access'!$F$7:$FS$310,32,FALSE))</f>
        <v>0</v>
      </c>
      <c r="AS171" s="90">
        <f>IF(ISNA(VLOOKUP($B171,'[2]1516 Exp_Rev Access'!$F$7:$FS$310,33,FALSE)),"",VLOOKUP($B171,'[2]1516 Exp_Rev Access'!$F$7:$FS$310,33,FALSE))</f>
        <v>0</v>
      </c>
      <c r="AT171" s="90">
        <f>IF(ISNA(VLOOKUP($B171,'[2]1516 Exp_Rev Access'!$F$7:$FS$310,34,FALSE)),"",VLOOKUP($B171,'[2]1516 Exp_Rev Access'!$F$7:$FS$310,34,FALSE))</f>
        <v>0</v>
      </c>
      <c r="AU171" s="53">
        <f t="shared" si="419"/>
        <v>23349992.219999999</v>
      </c>
      <c r="AV171" s="93">
        <f t="shared" si="420"/>
        <v>0.54573530408431403</v>
      </c>
      <c r="AW171" s="53">
        <f t="shared" si="421"/>
        <v>6194.0590650814111</v>
      </c>
      <c r="AX171" s="90">
        <f>IF(ISNA(VLOOKUP($B171,'[2]1516 Exp_Rev Access'!$F$7:$FS$310,35,FALSE)),"",VLOOKUP($B171,'[2]1516 Exp_Rev Access'!$F$7:$FS$310,35,FALSE))</f>
        <v>490</v>
      </c>
      <c r="AY171" s="90">
        <f>IF(ISNA(VLOOKUP($B171,'[2]1516 Exp_Rev Access'!$F$7:$FS$310,36,FALSE)),"",VLOOKUP($B171,'[2]1516 Exp_Rev Access'!$F$7:$FS$310,36,FALSE))</f>
        <v>3133429.62</v>
      </c>
      <c r="AZ171" s="90">
        <f>IF(ISNA(VLOOKUP($B171,'[2]1516 Exp_Rev Access'!$F$7:$FS$310,37,FALSE)),"",VLOOKUP($B171,'[2]1516 Exp_Rev Access'!$F$7:$FS$310,37,FALSE))</f>
        <v>98478.75</v>
      </c>
      <c r="BA171" s="90">
        <f>IF(ISNA(VLOOKUP($B171,'[2]1516 Exp_Rev Access'!$F$7:$FS$310,38,FALSE)),"",VLOOKUP($B171,'[2]1516 Exp_Rev Access'!$F$7:$FS$310,38,FALSE))</f>
        <v>0</v>
      </c>
      <c r="BB171" s="90">
        <f>IF(ISNA(VLOOKUP($B171,'[2]1516 Exp_Rev Access'!$F$7:$FS$310,39,FALSE)),"",VLOOKUP($B171,'[2]1516 Exp_Rev Access'!$F$7:$FS$310,39,FALSE))</f>
        <v>0</v>
      </c>
      <c r="BC171" s="90">
        <f>IF(ISNA(VLOOKUP($B171,'[2]1516 Exp_Rev Access'!$F$7:$FS$310,40,FALSE)),"",VLOOKUP($B171,'[2]1516 Exp_Rev Access'!$F$7:$FS$310,40,FALSE))</f>
        <v>155178.98000000001</v>
      </c>
      <c r="BD171" s="90">
        <f>IF(ISNA(VLOOKUP($B171,'[2]1516 Exp_Rev Access'!$F$7:$FS$310,41,FALSE)),"",VLOOKUP($B171,'[2]1516 Exp_Rev Access'!$F$7:$FS$310,41,FALSE))</f>
        <v>0</v>
      </c>
      <c r="BE171" s="90">
        <f>IF(ISNA(VLOOKUP($B171,'[2]1516 Exp_Rev Access'!$F$7:$FS$310,42,FALSE)),"",VLOOKUP($B171,'[2]1516 Exp_Rev Access'!$F$7:$FS$310,42,FALSE))</f>
        <v>221562.58</v>
      </c>
      <c r="BF171" s="90">
        <f>IF(ISNA(VLOOKUP($B171,'[2]1516 Exp_Rev Access'!$F$7:$FS$310,43,FALSE)),"",VLOOKUP($B171,'[2]1516 Exp_Rev Access'!$F$7:$FS$310,43,FALSE))</f>
        <v>0</v>
      </c>
      <c r="BG171" s="90">
        <f>IF(ISNA(VLOOKUP($B171,'[2]1516 Exp_Rev Access'!$F$7:$FS$310,44,FALSE)),"",VLOOKUP($B171,'[2]1516 Exp_Rev Access'!$F$7:$FS$310,44,FALSE))</f>
        <v>32677.58</v>
      </c>
      <c r="BH171" s="90">
        <f>IF(ISNA(VLOOKUP($B171,'[2]1516 Exp_Rev Access'!$F$7:$FS$310,45,FALSE)),"",VLOOKUP($B171,'[2]1516 Exp_Rev Access'!$F$7:$FS$310,45,FALSE))</f>
        <v>38330.19</v>
      </c>
      <c r="BI171" s="90">
        <f>IF(ISNA(VLOOKUP($B171,'[2]1516 Exp_Rev Access'!$F$7:$FS$310,46,FALSE)),"",VLOOKUP($B171,'[2]1516 Exp_Rev Access'!$F$7:$FS$310,46,FALSE))</f>
        <v>0</v>
      </c>
      <c r="BJ171" s="90">
        <f>IF(ISNA(VLOOKUP($B171,'[2]1516 Exp_Rev Access'!$F$7:$FS$310,47,FALSE)),"",VLOOKUP($B171,'[2]1516 Exp_Rev Access'!$F$7:$FS$310,47,FALSE))</f>
        <v>355.2</v>
      </c>
      <c r="BK171" s="90">
        <f>IF(ISNA(VLOOKUP($B171,'[2]1516 Exp_Rev Access'!$F$7:$FS$310,48,FALSE)),"",VLOOKUP($B171,'[2]1516 Exp_Rev Access'!$F$7:$FS$310,48,FALSE))</f>
        <v>1131101.79</v>
      </c>
      <c r="BL171" s="90">
        <f>IF(ISNA(VLOOKUP($B171,'[2]1516 Exp_Rev Access'!$F$7:$FS$310,49,FALSE)),"",VLOOKUP($B171,'[2]1516 Exp_Rev Access'!$F$7:$FS$310,49,FALSE))</f>
        <v>0</v>
      </c>
      <c r="BM171" s="90">
        <f>IF(ISNA(VLOOKUP($B171,'[2]1516 Exp_Rev Access'!$F$7:$FS$310,50,FALSE)),"",VLOOKUP($B171,'[2]1516 Exp_Rev Access'!$F$7:$FS$310,50,FALSE))</f>
        <v>0</v>
      </c>
      <c r="BN171" s="90">
        <f>IF(ISNA(VLOOKUP($B171,'[2]1516 Exp_Rev Access'!$F$7:$FS$310,51,FALSE)),"",VLOOKUP($B171,'[2]1516 Exp_Rev Access'!$F$7:$FS$310,51,FALSE))</f>
        <v>0</v>
      </c>
      <c r="BO171" s="90">
        <f>IF(ISNA(VLOOKUP($B171,'[2]1516 Exp_Rev Access'!$F$7:$FS$310,52,FALSE)),"",VLOOKUP($B171,'[2]1516 Exp_Rev Access'!$F$7:$FS$310,52,FALSE))</f>
        <v>0</v>
      </c>
      <c r="BP171" s="90">
        <f>IF(ISNA(VLOOKUP($B171,'[2]1516 Exp_Rev Access'!$F$7:$FS$310,53,FALSE)),"",VLOOKUP($B171,'[2]1516 Exp_Rev Access'!$F$7:$FS$310,53,FALSE))</f>
        <v>0</v>
      </c>
      <c r="BQ171" s="90">
        <f>IF(ISNA(VLOOKUP($B171,'[2]1516 Exp_Rev Access'!$F$7:$FS$310,54,FALSE)),"",VLOOKUP($B171,'[2]1516 Exp_Rev Access'!$F$7:$FS$310,54,FALSE))</f>
        <v>0</v>
      </c>
      <c r="BR171" s="90">
        <f>IF(ISNA(VLOOKUP($B171,'[2]1516 Exp_Rev Access'!$F$7:$FS$310,55,FALSE)),"",VLOOKUP($B171,'[2]1516 Exp_Rev Access'!$F$7:$FS$310,55,FALSE))</f>
        <v>0</v>
      </c>
      <c r="BS171" s="90">
        <f>IF(ISNA(VLOOKUP($B171,'[2]1516 Exp_Rev Access'!$F$7:$FS$310,56,FALSE)),"",VLOOKUP($B171,'[2]1516 Exp_Rev Access'!$F$7:$FS$310,56,FALSE))</f>
        <v>0</v>
      </c>
      <c r="BT171" s="90">
        <f>IF(ISNA(VLOOKUP($B171,'[2]1516 Exp_Rev Access'!$F$7:$FS$310,57,FALSE)),"",VLOOKUP($B171,'[2]1516 Exp_Rev Access'!$F$7:$FS$310,57,FALSE))</f>
        <v>0</v>
      </c>
      <c r="BU171" s="90">
        <f>IF(ISNA(VLOOKUP($B171,'[2]1516 Exp_Rev Access'!$F$7:$FS$310,58,FALSE)),"",VLOOKUP($B171,'[2]1516 Exp_Rev Access'!$F$7:$FS$310,58,FALSE))</f>
        <v>0</v>
      </c>
      <c r="BV171" s="53">
        <f t="shared" si="422"/>
        <v>4811604.6900000004</v>
      </c>
      <c r="BW171" s="92">
        <f t="shared" si="423"/>
        <v>0.11245667766782073</v>
      </c>
      <c r="BX171" s="68">
        <f t="shared" si="424"/>
        <v>1276.3757420936195</v>
      </c>
      <c r="BY171" s="90">
        <f>IF(ISNA(VLOOKUP($B171,'[2]1516 Exp_Rev Access'!$F$7:$FS$310,59,FALSE)),"",VLOOKUP($B171,'[2]1516 Exp_Rev Access'!$F$7:$FS$310,59,FALSE))</f>
        <v>0</v>
      </c>
      <c r="BZ171" s="90">
        <f>IF(ISNA(VLOOKUP($B171,'[2]1516 Exp_Rev Access'!$F$7:$FS$310,60,FALSE)),"",VLOOKUP($B171,'[2]1516 Exp_Rev Access'!$F$7:$FS$310,60,FALSE))</f>
        <v>0</v>
      </c>
      <c r="CA171" s="90">
        <f>IF(ISNA(VLOOKUP($B171,'[2]1516 Exp_Rev Access'!$F$7:$FS$310,61,FALSE)),"",VLOOKUP($B171,'[2]1516 Exp_Rev Access'!$F$7:$FS$310,61,FALSE))</f>
        <v>0</v>
      </c>
      <c r="CB171" s="90">
        <f>IF(ISNA(VLOOKUP($B171,'[2]1516 Exp_Rev Access'!$F$7:$FS$310,62,FALSE)),"",VLOOKUP($B171,'[2]1516 Exp_Rev Access'!$F$7:$FS$310,62,FALSE))</f>
        <v>0</v>
      </c>
      <c r="CC171" s="90">
        <f>IF(ISNA(VLOOKUP($B171,'[2]1516 Exp_Rev Access'!$F$7:$FS$310,63,FALSE)),"",VLOOKUP($B171,'[2]1516 Exp_Rev Access'!$F$7:$FS$310,63,FALSE))</f>
        <v>0</v>
      </c>
      <c r="CD171" s="90">
        <f>IF(ISNA(VLOOKUP($B171,'[2]1516 Exp_Rev Access'!$F$7:$FS$310,64,FALSE)),"",VLOOKUP($B171,'[2]1516 Exp_Rev Access'!$F$7:$FS$310,64,FALSE))</f>
        <v>0</v>
      </c>
      <c r="CE171" s="53">
        <f t="shared" si="425"/>
        <v>0</v>
      </c>
      <c r="CF171" s="92"/>
      <c r="CG171" s="94">
        <f t="shared" si="426"/>
        <v>0</v>
      </c>
      <c r="CH171" s="90">
        <f>IF(ISNA(VLOOKUP($B171,'[2]1516 Exp_Rev Access'!$F$7:$FS$310,65,FALSE)),"",VLOOKUP($B171,'[2]1516 Exp_Rev Access'!$F$7:$FS$310,65,FALSE))</f>
        <v>0</v>
      </c>
      <c r="CI171" s="90">
        <f>IF(ISNA(VLOOKUP($B171,'[2]1516 Exp_Rev Access'!$F$7:$FS$310,66,FALSE)),"",VLOOKUP($B171,'[2]1516 Exp_Rev Access'!$F$7:$FS$310,66,FALSE))</f>
        <v>0</v>
      </c>
      <c r="CJ171" s="90">
        <f>IF(ISNA(VLOOKUP($B171,'[2]1516 Exp_Rev Access'!$F$7:$FS$310,67,FALSE)),"",VLOOKUP($B171,'[2]1516 Exp_Rev Access'!$F$7:$FS$310,67,FALSE))</f>
        <v>0</v>
      </c>
      <c r="CK171" s="90">
        <f>IF(ISNA(VLOOKUP($B171,'[2]1516 Exp_Rev Access'!$F$7:$FS$310,68,FALSE)),"",VLOOKUP($B171,'[2]1516 Exp_Rev Access'!$F$7:$FS$310,68,FALSE))</f>
        <v>0</v>
      </c>
      <c r="CL171" s="90">
        <f>IF(ISNA(VLOOKUP($B171,'[2]1516 Exp_Rev Access'!$F$7:$FS$310,69,FALSE)),"",VLOOKUP($B171,'[2]1516 Exp_Rev Access'!$F$7:$FS$310,69,FALSE))</f>
        <v>0</v>
      </c>
      <c r="CM171" s="90">
        <f>IF(ISNA(VLOOKUP($B171,'[2]1516 Exp_Rev Access'!$F$7:$FS$310,70,FALSE)),"",VLOOKUP($B171,'[2]1516 Exp_Rev Access'!$F$7:$FS$310,70,FALSE))</f>
        <v>0</v>
      </c>
      <c r="CN171" s="90">
        <f>IF(ISNA(VLOOKUP($B171,'[2]1516 Exp_Rev Access'!$F$7:$FS$310,71,FALSE)),"",VLOOKUP($B171,'[2]1516 Exp_Rev Access'!$F$7:$FS$310,71,FALSE))</f>
        <v>0</v>
      </c>
      <c r="CO171" s="90">
        <f>IF(ISNA(VLOOKUP($B171,'[2]1516 Exp_Rev Access'!$F$7:$FS$310,72,FALSE)),"",VLOOKUP($B171,'[2]1516 Exp_Rev Access'!$F$7:$FS$310,72,FALSE))</f>
        <v>0</v>
      </c>
      <c r="CP171" s="90">
        <f>IF(ISNA(VLOOKUP($B171,'[2]1516 Exp_Rev Access'!$F$7:$FS$310,73,FALSE)),"",VLOOKUP($B171,'[2]1516 Exp_Rev Access'!$F$7:$FS$310,73,FALSE))</f>
        <v>0</v>
      </c>
      <c r="CQ171" s="90">
        <f>IF(ISNA(VLOOKUP($B171,'[2]1516 Exp_Rev Access'!$F$7:$FS$310,74,FALSE)),"",VLOOKUP($B171,'[2]1516 Exp_Rev Access'!$F$7:$FS$310,74,FALSE))</f>
        <v>935865</v>
      </c>
      <c r="CR171" s="90">
        <f>IF(ISNA(VLOOKUP($B171,'[2]1516 Exp_Rev Access'!$F$7:$FS$310,75,FALSE)),"",VLOOKUP($B171,'[2]1516 Exp_Rev Access'!$F$7:$FS$310,75,FALSE))</f>
        <v>0</v>
      </c>
      <c r="CS171" s="90">
        <f>IF(ISNA(VLOOKUP($B171,'[2]1516 Exp_Rev Access'!$F$7:$FS$310,76,FALSE)),"",VLOOKUP($B171,'[2]1516 Exp_Rev Access'!$F$7:$FS$310,76,FALSE))</f>
        <v>12155</v>
      </c>
      <c r="CT171" s="90">
        <f>IF(ISNA(VLOOKUP($B171,'[2]1516 Exp_Rev Access'!$F$7:$FS$310,77,FALSE)),"",VLOOKUP($B171,'[2]1516 Exp_Rev Access'!$F$7:$FS$310,77,FALSE))</f>
        <v>0</v>
      </c>
      <c r="CU171" s="90">
        <f>IF(ISNA(VLOOKUP($B171,'[2]1516 Exp_Rev Access'!$F$7:$FS$310,78,FALSE)),"",VLOOKUP($B171,'[2]1516 Exp_Rev Access'!$F$7:$FS$310,78,FALSE))</f>
        <v>116621</v>
      </c>
      <c r="CV171" s="90">
        <f>IF(ISNA(VLOOKUP($B171,'[2]1516 Exp_Rev Access'!$F$7:$FS$310,79,FALSE)),"",VLOOKUP($B171,'[2]1516 Exp_Rev Access'!$F$7:$FS$310,79,FALSE))</f>
        <v>73598.259999999995</v>
      </c>
      <c r="CW171" s="90">
        <f>IF(ISNA(VLOOKUP($B171,'[2]1516 Exp_Rev Access'!$F$7:$FS$310,80,FALSE)),"",VLOOKUP($B171,'[2]1516 Exp_Rev Access'!$F$7:$FS$310,80,FALSE))</f>
        <v>0</v>
      </c>
      <c r="CX171" s="90">
        <f>IF(ISNA(VLOOKUP($B171,'[2]1516 Exp_Rev Access'!$F$7:$FS$310,81,FALSE)),"",VLOOKUP($B171,'[2]1516 Exp_Rev Access'!$F$7:$FS$310,81,FALSE))</f>
        <v>0</v>
      </c>
      <c r="CY171" s="90">
        <f>IF(ISNA(VLOOKUP($B171,'[2]1516 Exp_Rev Access'!$F$7:$FS$310,82,FALSE)),"",VLOOKUP($B171,'[2]1516 Exp_Rev Access'!$F$7:$FS$310,82,FALSE))</f>
        <v>0</v>
      </c>
      <c r="CZ171" s="90">
        <f>IF(ISNA(VLOOKUP($B171,'[2]1516 Exp_Rev Access'!$F$7:$FS$310,83,FALSE)),"",VLOOKUP($B171,'[2]1516 Exp_Rev Access'!$F$7:$FS$310,83,FALSE))</f>
        <v>0</v>
      </c>
      <c r="DA171" s="90">
        <f>IF(ISNA(VLOOKUP($B171,'[2]1516 Exp_Rev Access'!$F$7:$FS$310,84,FALSE)),"",VLOOKUP($B171,'[2]1516 Exp_Rev Access'!$F$7:$FS$310,84,FALSE))</f>
        <v>0</v>
      </c>
      <c r="DB171" s="90">
        <f>IF(ISNA(VLOOKUP($B171,'[2]1516 Exp_Rev Access'!$F$7:$FS$310,85,FALSE)),"",VLOOKUP($B171,'[2]1516 Exp_Rev Access'!$F$7:$FS$310,85,FALSE))</f>
        <v>0</v>
      </c>
      <c r="DC171" s="90">
        <f>IF(ISNA(VLOOKUP($B171,'[2]1516 Exp_Rev Access'!$F$7:$FS$310,86,FALSE)),"",VLOOKUP($B171,'[2]1516 Exp_Rev Access'!$F$7:$FS$310,86,FALSE))</f>
        <v>0</v>
      </c>
      <c r="DD171" s="90">
        <f>IF(ISNA(VLOOKUP($B171,'[2]1516 Exp_Rev Access'!$F$7:$FS$310,87,FALSE)),"",VLOOKUP($B171,'[2]1516 Exp_Rev Access'!$F$7:$FS$310,87,FALSE))</f>
        <v>0</v>
      </c>
      <c r="DE171" s="90">
        <f>IF(ISNA(VLOOKUP($B171,'[2]1516 Exp_Rev Access'!$F$7:$FS$310,88,FALSE)),"",VLOOKUP($B171,'[2]1516 Exp_Rev Access'!$F$7:$FS$310,88,FALSE))</f>
        <v>0</v>
      </c>
      <c r="DF171" s="90">
        <f>IF(ISNA(VLOOKUP($B171,'[2]1516 Exp_Rev Access'!$F$7:$FS$310,89,FALSE)),"",VLOOKUP($B171,'[2]1516 Exp_Rev Access'!$F$7:$FS$310,89,FALSE))</f>
        <v>0</v>
      </c>
      <c r="DG171" s="90">
        <f>IF(ISNA(VLOOKUP($B171,'[2]1516 Exp_Rev Access'!$F$7:$FS$310,90,FALSE)),"",VLOOKUP($B171,'[2]1516 Exp_Rev Access'!$F$7:$FS$310,90,FALSE))</f>
        <v>0</v>
      </c>
      <c r="DH171" s="90">
        <f>IF(ISNA(VLOOKUP($B171,'[2]1516 Exp_Rev Access'!$F$7:$FS$310,91,FALSE)),"",VLOOKUP($B171,'[2]1516 Exp_Rev Access'!$F$7:$FS$310,91,FALSE))</f>
        <v>0</v>
      </c>
      <c r="DI171" s="90">
        <f>IF(ISNA(VLOOKUP($B171,'[2]1516 Exp_Rev Access'!$F$7:$FS$310,92,FALSE)),"",VLOOKUP($B171,'[2]1516 Exp_Rev Access'!$F$7:$FS$310,92,FALSE))</f>
        <v>129353.13</v>
      </c>
      <c r="DJ171" s="90">
        <f>IF(ISNA(VLOOKUP($B171,'[2]1516 Exp_Rev Access'!$F$7:$FS$310,93,FALSE)),"",VLOOKUP($B171,'[2]1516 Exp_Rev Access'!$F$7:$FS$310,93,FALSE))</f>
        <v>0</v>
      </c>
      <c r="DK171" s="90">
        <f>IF(ISNA(VLOOKUP($B171,'[2]1516 Exp_Rev Access'!$F$7:$FS$310,94,FALSE)),"",VLOOKUP($B171,'[2]1516 Exp_Rev Access'!$F$7:$FS$310,94,FALSE))</f>
        <v>0</v>
      </c>
      <c r="DL171" s="90">
        <f>IF(ISNA(VLOOKUP($B171,'[2]1516 Exp_Rev Access'!$F$7:$FS$310,95,FALSE)),"",VLOOKUP($B171,'[2]1516 Exp_Rev Access'!$F$7:$FS$310,95,FALSE))</f>
        <v>0</v>
      </c>
      <c r="DM171" s="90">
        <f>IF(ISNA(VLOOKUP($B171,'[2]1516 Exp_Rev Access'!$F$7:$FS$310,96,FALSE)),"",VLOOKUP($B171,'[2]1516 Exp_Rev Access'!$F$7:$FS$310,96,FALSE))</f>
        <v>0</v>
      </c>
      <c r="DN171" s="90">
        <f>IF(ISNA(VLOOKUP($B171,'[2]1516 Exp_Rev Access'!$F$7:$FS$310,97,FALSE)),"",VLOOKUP($B171,'[2]1516 Exp_Rev Access'!$F$7:$FS$310,97,FALSE))</f>
        <v>0</v>
      </c>
      <c r="DO171" s="90">
        <f>IF(ISNA(VLOOKUP($B171,'[2]1516 Exp_Rev Access'!$F$7:$FS$310,98,FALSE)),"",VLOOKUP($B171,'[2]1516 Exp_Rev Access'!$F$7:$FS$310,98,FALSE))</f>
        <v>0</v>
      </c>
      <c r="DP171" s="90">
        <f>IF(ISNA(VLOOKUP($B171,'[2]1516 Exp_Rev Access'!$F$7:$FS$310,99,FALSE)),"",VLOOKUP($B171,'[2]1516 Exp_Rev Access'!$F$7:$FS$310,99,FALSE))</f>
        <v>0</v>
      </c>
      <c r="DQ171" s="90">
        <f>IF(ISNA(VLOOKUP($B171,'[2]1516 Exp_Rev Access'!$F$7:$FS$310,100,FALSE)),"",VLOOKUP($B171,'[2]1516 Exp_Rev Access'!$F$7:$FS$310,100,FALSE))</f>
        <v>0</v>
      </c>
      <c r="DR171" s="90">
        <f>IF(ISNA(VLOOKUP($B171,'[2]1516 Exp_Rev Access'!$F$7:$FS$310,101,FALSE)),"",VLOOKUP($B171,'[2]1516 Exp_Rev Access'!$F$7:$FS$310,101,FALSE))</f>
        <v>0</v>
      </c>
      <c r="DS171" s="90">
        <f>IF(ISNA(VLOOKUP($B171,'[2]1516 Exp_Rev Access'!$F$7:$FS$310,102,FALSE)),"",VLOOKUP($B171,'[2]1516 Exp_Rev Access'!$F$7:$FS$310,102,FALSE))</f>
        <v>0</v>
      </c>
      <c r="DT171" s="90">
        <f>IF(ISNA(VLOOKUP($B171,'[2]1516 Exp_Rev Access'!$F$7:$FS$310,103,FALSE)),"",VLOOKUP($B171,'[2]1516 Exp_Rev Access'!$F$7:$FS$310,103,FALSE))</f>
        <v>0</v>
      </c>
      <c r="DU171" s="90">
        <f>IF(ISNA(VLOOKUP($B171,'[2]1516 Exp_Rev Access'!$F$7:$FS$310,104,FALSE)),"",VLOOKUP($B171,'[2]1516 Exp_Rev Access'!$F$7:$FS$310,104,FALSE))</f>
        <v>0</v>
      </c>
      <c r="DV171" s="90">
        <f>IF(ISNA(VLOOKUP($B171,'[2]1516 Exp_Rev Access'!$F$7:$FS$310,105,FALSE)),"",VLOOKUP($B171,'[2]1516 Exp_Rev Access'!$F$7:$FS$310,105,FALSE))</f>
        <v>0</v>
      </c>
      <c r="DW171" s="90">
        <f>IF(ISNA(VLOOKUP($B171,'[2]1516 Exp_Rev Access'!$F$7:$FS$310,106,FALSE)),"",VLOOKUP($B171,'[2]1516 Exp_Rev Access'!$F$7:$FS$310,106,FALSE))</f>
        <v>0</v>
      </c>
      <c r="DX171" s="90">
        <f>IF(ISNA(VLOOKUP($B171,'[2]1516 Exp_Rev Access'!$F$7:$FS$310,107,FALSE)),"",VLOOKUP($B171,'[2]1516 Exp_Rev Access'!$F$7:$FS$310,107,FALSE))</f>
        <v>0</v>
      </c>
      <c r="DY171" s="90">
        <f>IF(ISNA(VLOOKUP($B171,'[2]1516 Exp_Rev Access'!$F$7:$FS$310,108,FALSE)),"",VLOOKUP($B171,'[2]1516 Exp_Rev Access'!$F$7:$FS$310,108,FALSE))</f>
        <v>0</v>
      </c>
      <c r="DZ171" s="90">
        <f>IF(ISNA(VLOOKUP($B171,'[2]1516 Exp_Rev Access'!$F$7:$FS$310,109,FALSE)),"",VLOOKUP($B171,'[2]1516 Exp_Rev Access'!$F$7:$FS$310,109,FALSE))</f>
        <v>0</v>
      </c>
      <c r="EA171" s="90">
        <f>IF(ISNA(VLOOKUP($B171,'[2]1516 Exp_Rev Access'!$F$7:$FS$310,110,FALSE)),"",VLOOKUP($B171,'[2]1516 Exp_Rev Access'!$F$7:$FS$310,110,FALSE))</f>
        <v>0</v>
      </c>
      <c r="EB171" s="90">
        <f>IF(ISNA(VLOOKUP($B171,'[2]1516 Exp_Rev Access'!$F$7:$FS$310,111,FALSE)),"",VLOOKUP($B171,'[2]1516 Exp_Rev Access'!$F$7:$FS$310,111,FALSE))</f>
        <v>0</v>
      </c>
      <c r="EC171" s="90">
        <f>IF(ISNA(VLOOKUP($B171,'[2]1516 Exp_Rev Access'!$F$7:$FS$310,112,FALSE)),"",VLOOKUP($B171,'[2]1516 Exp_Rev Access'!$F$7:$FS$310,112,FALSE))</f>
        <v>0</v>
      </c>
      <c r="ED171" s="90">
        <f>IF(ISNA(VLOOKUP($B171,'[2]1516 Exp_Rev Access'!$F$7:$FS$310,113,FALSE)),"",VLOOKUP($B171,'[2]1516 Exp_Rev Access'!$F$7:$FS$310,113,FALSE))</f>
        <v>0</v>
      </c>
      <c r="EE171" s="90">
        <f>IF(ISNA(VLOOKUP($B171,'[2]1516 Exp_Rev Access'!$F$7:$FS$310,114,FALSE)),"",VLOOKUP($B171,'[2]1516 Exp_Rev Access'!$F$7:$FS$310,114,FALSE))</f>
        <v>0</v>
      </c>
      <c r="EF171" s="90">
        <f>IF(ISNA(VLOOKUP($B171,'[2]1516 Exp_Rev Access'!$F$7:$FS$310,115,FALSE)),"",VLOOKUP($B171,'[2]1516 Exp_Rev Access'!$F$7:$FS$310,115,FALSE))</f>
        <v>0</v>
      </c>
      <c r="EG171" s="90">
        <f>IF(ISNA(VLOOKUP($B171,'[2]1516 Exp_Rev Access'!$F$7:$FS$310,116,FALSE)),"",VLOOKUP($B171,'[2]1516 Exp_Rev Access'!$F$7:$FS$310,116,FALSE))</f>
        <v>10985</v>
      </c>
      <c r="EH171" s="90">
        <f>IF(ISNA(VLOOKUP($B171,'[2]1516 Exp_Rev Access'!$F$7:$FS$310,117,FALSE)),"",VLOOKUP($B171,'[2]1516 Exp_Rev Access'!$F$7:$FS$310,117,FALSE))</f>
        <v>0</v>
      </c>
      <c r="EI171" s="90">
        <f>IF(ISNA(VLOOKUP($B171,'[2]1516 Exp_Rev Access'!$F$7:$FS$310,118,FALSE)),"",VLOOKUP($B171,'[2]1516 Exp_Rev Access'!$F$7:$FS$310,118,FALSE))</f>
        <v>0</v>
      </c>
      <c r="EJ171" s="90">
        <f>IF(ISNA(VLOOKUP($B171,'[2]1516 Exp_Rev Access'!$F$7:$FS$310,119,FALSE)),"",VLOOKUP($B171,'[2]1516 Exp_Rev Access'!$F$7:$FS$310,119,FALSE))</f>
        <v>0</v>
      </c>
      <c r="EK171" s="90">
        <f>IF(ISNA(VLOOKUP($B171,'[2]1516 Exp_Rev Access'!$F$7:$FS$310,120,FALSE)),"",VLOOKUP($B171,'[2]1516 Exp_Rev Access'!$F$7:$FS$310,120,FALSE))</f>
        <v>0</v>
      </c>
      <c r="EL171" s="90">
        <f>IF(ISNA(VLOOKUP($B171,'[2]1516 Exp_Rev Access'!$F$7:$FS$310,121,FALSE)),"",VLOOKUP($B171,'[2]1516 Exp_Rev Access'!$F$7:$FS$310,121,FALSE))</f>
        <v>0</v>
      </c>
      <c r="EM171" s="90">
        <f>IF(ISNA(VLOOKUP($B171,'[2]1516 Exp_Rev Access'!$F$7:$FS$310,122,FALSE)),"",VLOOKUP($B171,'[2]1516 Exp_Rev Access'!$F$7:$FS$310,122,FALSE))</f>
        <v>0</v>
      </c>
      <c r="EN171" s="90">
        <f>IF(ISNA(VLOOKUP($B171,'[2]1516 Exp_Rev Access'!$F$7:$FS$310,123,FALSE)),"",VLOOKUP($B171,'[2]1516 Exp_Rev Access'!$F$7:$FS$310,123,FALSE))</f>
        <v>0</v>
      </c>
      <c r="EO171" s="90">
        <f>IF(ISNA(VLOOKUP($B171,'[2]1516 Exp_Rev Access'!$F$7:$FS$310,124,FALSE)),"",VLOOKUP($B171,'[2]1516 Exp_Rev Access'!$F$7:$FS$310,124,FALSE))</f>
        <v>0</v>
      </c>
      <c r="EP171" s="90">
        <f>IF(ISNA(VLOOKUP($B171,'[2]1516 Exp_Rev Access'!$F$7:$FS$310,125,FALSE)),"",VLOOKUP($B171,'[2]1516 Exp_Rev Access'!$F$7:$FS$310,125,FALSE))</f>
        <v>0</v>
      </c>
      <c r="EQ171" s="90">
        <f>IF(ISNA(VLOOKUP($B171,'[2]1516 Exp_Rev Access'!$F$7:$FS$310,126,FALSE)),"",VLOOKUP($B171,'[2]1516 Exp_Rev Access'!$F$7:$FS$310,126,FALSE))</f>
        <v>0</v>
      </c>
      <c r="ER171" s="90">
        <f>IF(ISNA(VLOOKUP($B171,'[2]1516 Exp_Rev Access'!$F$7:$FS$310,127,FALSE)),"",VLOOKUP($B171,'[2]1516 Exp_Rev Access'!$F$7:$FS$310,127,FALSE))</f>
        <v>0</v>
      </c>
      <c r="ES171" s="90">
        <f>IF(ISNA(VLOOKUP($B171,'[2]1516 Exp_Rev Access'!$F$7:$FS$310,128,FALSE)),"",VLOOKUP($B171,'[2]1516 Exp_Rev Access'!$F$7:$FS$310,128,FALSE))</f>
        <v>0</v>
      </c>
      <c r="ET171" s="90">
        <f>IF(ISNA(VLOOKUP($B171,'[2]1516 Exp_Rev Access'!$F$7:$FS$310,129,FALSE)),"",VLOOKUP($B171,'[2]1516 Exp_Rev Access'!$F$7:$FS$310,129,FALSE))</f>
        <v>0</v>
      </c>
      <c r="EU171" s="90">
        <f>IF(ISNA(VLOOKUP($B171,'[2]1516 Exp_Rev Access'!$F$7:$FS$310,130,FALSE)),"",VLOOKUP($B171,'[2]1516 Exp_Rev Access'!$F$7:$FS$310,130,FALSE))</f>
        <v>0</v>
      </c>
      <c r="EV171" s="90">
        <f>IF(ISNA(VLOOKUP($B171,'[2]1516 Exp_Rev Access'!$F$7:$FS$310,131,FALSE)),"",VLOOKUP($B171,'[2]1516 Exp_Rev Access'!$F$7:$FS$310,131,FALSE))</f>
        <v>0</v>
      </c>
      <c r="EW171" s="90">
        <f>IF(ISNA(VLOOKUP($B171,'[2]1516 Exp_Rev Access'!$F$7:$FS$310,132,FALSE)),"",VLOOKUP($B171,'[2]1516 Exp_Rev Access'!$F$7:$FS$310,132,FALSE))</f>
        <v>0</v>
      </c>
      <c r="EX171" s="90">
        <f>IF(ISNA(VLOOKUP($B171,'[2]1516 Exp_Rev Access'!$F$7:$FS$310,133,FALSE)),"",VLOOKUP($B171,'[2]1516 Exp_Rev Access'!$F$7:$FS$310,133,FALSE))</f>
        <v>0</v>
      </c>
      <c r="EY171" s="90">
        <f>IF(ISNA(VLOOKUP($B171,'[2]1516 Exp_Rev Access'!$F$7:$FS$310,134,FALSE)),"",VLOOKUP($B171,'[2]1516 Exp_Rev Access'!$F$7:$FS$310,134,FALSE))</f>
        <v>0</v>
      </c>
      <c r="EZ171" s="90">
        <f>IF(ISNA(VLOOKUP($B171,'[2]1516 Exp_Rev Access'!$F$7:$FS$310,135,FALSE)),"",VLOOKUP($B171,'[2]1516 Exp_Rev Access'!$F$7:$FS$310,135,FALSE))</f>
        <v>0</v>
      </c>
      <c r="FA171" s="90">
        <f>IF(ISNA(VLOOKUP($B171,'[2]1516 Exp_Rev Access'!$F$7:$FS$310,136,FALSE)),"",VLOOKUP($B171,'[2]1516 Exp_Rev Access'!$F$7:$FS$310,136,FALSE))</f>
        <v>0</v>
      </c>
      <c r="FB171" s="90">
        <f>IF(ISNA(VLOOKUP($B171,'[2]1516 Exp_Rev Access'!$F$7:$FS$310,137,FALSE)),"",VLOOKUP($B171,'[2]1516 Exp_Rev Access'!$F$7:$FS$310,137,FALSE))</f>
        <v>0</v>
      </c>
      <c r="FC171" s="90">
        <f>IF(ISNA(VLOOKUP($B171,'[2]1516 Exp_Rev Access'!$F$7:$FS$310,138,FALSE)),"",VLOOKUP($B171,'[2]1516 Exp_Rev Access'!$F$7:$FS$310,138,FALSE))</f>
        <v>0</v>
      </c>
      <c r="FD171" s="90">
        <f>IF(ISNA(VLOOKUP($B171,'[2]1516 Exp_Rev Access'!$F$7:$FS$310,139,FALSE)),"",VLOOKUP($B171,'[2]1516 Exp_Rev Access'!$F$7:$FS$310,139,FALSE))</f>
        <v>0</v>
      </c>
      <c r="FE171" s="90">
        <f>IF(ISNA(VLOOKUP($B171,'[2]1516 Exp_Rev Access'!$F$7:$FS$310,140,FALSE)),"",VLOOKUP($B171,'[2]1516 Exp_Rev Access'!$F$7:$FS$310,140,FALSE))</f>
        <v>0</v>
      </c>
      <c r="FF171" s="90">
        <f>IF(ISNA(VLOOKUP($B171,'[2]1516 Exp_Rev Access'!$F$7:$FS$310,141,FALSE)),"",VLOOKUP($B171,'[2]1516 Exp_Rev Access'!$F$7:$FS$310,141,FALSE))</f>
        <v>0</v>
      </c>
      <c r="FG171" s="90">
        <f>IF(ISNA(VLOOKUP($B171,'[2]1516 Exp_Rev Access'!$F$7:$FS$310,142,FALSE)),"",VLOOKUP($B171,'[2]1516 Exp_Rev Access'!$F$7:$FS$310,142,FALSE))</f>
        <v>0</v>
      </c>
      <c r="FH171" s="90">
        <f>IF(ISNA(VLOOKUP($B171,'[2]1516 Exp_Rev Access'!$F$7:$FS$310,143,FALSE)),"",VLOOKUP($B171,'[2]1516 Exp_Rev Access'!$F$7:$FS$310,143,FALSE))</f>
        <v>0</v>
      </c>
      <c r="FI171" s="90">
        <f>IF(ISNA(VLOOKUP($B171,'[2]1516 Exp_Rev Access'!$F$7:$FS$310,144,FALSE)),"",VLOOKUP($B171,'[2]1516 Exp_Rev Access'!$F$7:$FS$310,144,FALSE))</f>
        <v>0</v>
      </c>
      <c r="FJ171" s="90">
        <f>IF(ISNA(VLOOKUP($B171,'[2]1516 Exp_Rev Access'!$F$7:$FS$310,145,FALSE)),"",VLOOKUP($B171,'[2]1516 Exp_Rev Access'!$F$7:$FS$310,145,FALSE))</f>
        <v>0</v>
      </c>
      <c r="FK171" s="90">
        <f>IF(ISNA(VLOOKUP($B171,'[2]1516 Exp_Rev Access'!$F$7:$FS$310,146,FALSE)),"",VLOOKUP($B171,'[2]1516 Exp_Rev Access'!$F$7:$FS$310,146,FALSE))</f>
        <v>0</v>
      </c>
      <c r="FL171" s="90">
        <f>IF(ISNA(VLOOKUP($B171,'[2]1516 Exp_Rev Access'!$F$7:$FS$310,1147,FALSE)),"",VLOOKUP($B171,'[2]1516 Exp_Rev Access'!$F$7:$FS$310,147,FALSE))</f>
        <v>0</v>
      </c>
      <c r="FM171" s="90">
        <f>IF(ISNA(VLOOKUP($B171,'[2]1516 Exp_Rev Access'!$F$7:$FS$310,148,FALSE)),"",VLOOKUP($B171,'[2]1516 Exp_Rev Access'!$F$7:$FS$310,148,FALSE))</f>
        <v>0</v>
      </c>
      <c r="FN171" s="90">
        <f>IF(ISNA(VLOOKUP($B171,'[2]1516 Exp_Rev Access'!$F$7:$FS$310,149,FALSE)),"",VLOOKUP($B171,'[2]1516 Exp_Rev Access'!$F$7:$FS$310,149,FALSE))</f>
        <v>0</v>
      </c>
      <c r="FO171" s="90">
        <f>IF(ISNA(VLOOKUP($B171,'[2]1516 Exp_Rev Access'!$F$7:$FS$310,150,FALSE)),"",VLOOKUP($B171,'[2]1516 Exp_Rev Access'!$F$7:$FS$310,150,FALSE))</f>
        <v>0</v>
      </c>
      <c r="FP171" s="90">
        <f>IF(ISNA(VLOOKUP($B171,'[2]1516 Exp_Rev Access'!$F$7:$FS$310,151,FALSE)),"",VLOOKUP($B171,'[2]1516 Exp_Rev Access'!$F$7:$FS$310,151,FALSE))</f>
        <v>0</v>
      </c>
      <c r="FQ171" s="90">
        <f>IF(ISNA(VLOOKUP($B171,'[2]1516 Exp_Rev Access'!$F$7:$FS$310,152,FALSE)),"",VLOOKUP($B171,'[2]1516 Exp_Rev Access'!$F$7:$FS$310,152,FALSE))</f>
        <v>0</v>
      </c>
      <c r="FR171" s="90">
        <f>IF(ISNA(VLOOKUP($B171,'[2]1516 Exp_Rev Access'!$F$7:$FS$310,153,FALSE)),"",VLOOKUP($B171,'[2]1516 Exp_Rev Access'!$F$7:$FS$310,153,FALSE))</f>
        <v>55223.95</v>
      </c>
      <c r="FS171" s="53">
        <f t="shared" si="427"/>
        <v>1333801.3400000001</v>
      </c>
      <c r="FT171" s="92">
        <f t="shared" si="428"/>
        <v>3.1173564128620754E-2</v>
      </c>
      <c r="FU171" s="53">
        <f t="shared" si="429"/>
        <v>353.81786011767394</v>
      </c>
      <c r="FV171" s="90">
        <f>IF(ISNA(VLOOKUP($B171,'[2]1516 Exp_Rev Access'!$F$7:$FS$310,154,FALSE)),"",VLOOKUP($B171,'[2]1516 Exp_Rev Access'!$F$7:$FS$310,154,FALSE))</f>
        <v>0</v>
      </c>
      <c r="FW171" s="90">
        <f>IF(ISNA(VLOOKUP($B171,'[2]1516 Exp_Rev Access'!$F$7:$FS$310,155,FALSE)),"",VLOOKUP($B171,'[2]1516 Exp_Rev Access'!$F$7:$FS$310,155,FALSE))</f>
        <v>0</v>
      </c>
      <c r="FX171" s="90">
        <f>IF(ISNA(VLOOKUP($B171,'[2]1516 Exp_Rev Access'!$F$7:$FS$310,156,FALSE)),"",VLOOKUP($B171,'[2]1516 Exp_Rev Access'!$F$7:$FS$310,156,FALSE))</f>
        <v>0</v>
      </c>
      <c r="FY171" s="90">
        <f>IF(ISNA(VLOOKUP($B171,'[2]1516 Exp_Rev Access'!$F$7:$FS$310,157,FALSE)),"",VLOOKUP($B171,'[2]1516 Exp_Rev Access'!$F$7:$FS$310,157,FALSE))</f>
        <v>0</v>
      </c>
      <c r="FZ171" s="90">
        <f>IF(ISNA(VLOOKUP($B171,'[2]1516 Exp_Rev Access'!$F$7:$FS$310,158,FALSE)),"",VLOOKUP($B171,'[2]1516 Exp_Rev Access'!$F$7:$FS$310,158,FALSE))</f>
        <v>0</v>
      </c>
      <c r="GA171" s="90">
        <f>IF(ISNA(VLOOKUP($B171,'[2]1516 Exp_Rev Access'!$F$7:$FS$310,159,FALSE)),"",VLOOKUP($B171,'[2]1516 Exp_Rev Access'!$F$7:$FS$310,159,FALSE))</f>
        <v>0</v>
      </c>
      <c r="GB171" s="90">
        <f>IF(ISNA(VLOOKUP($B171,'[2]1516 Exp_Rev Access'!$F$7:$FS$310,160,FALSE)),"",VLOOKUP($B171,'[2]1516 Exp_Rev Access'!$F$7:$FS$310,160,FALSE))</f>
        <v>0</v>
      </c>
      <c r="GC171" s="90">
        <f>IF(ISNA(VLOOKUP($B171,'[2]1516 Exp_Rev Access'!$F$7:$FS$310,161,FALSE)),"",VLOOKUP($B171,'[2]1516 Exp_Rev Access'!$F$7:$FS$310,161,FALSE))</f>
        <v>0</v>
      </c>
      <c r="GD171" s="90">
        <f>IF(ISNA(VLOOKUP($B171,'[2]1516 Exp_Rev Access'!$F$7:$FS$310,162,FALSE)),"",VLOOKUP($B171,'[2]1516 Exp_Rev Access'!$F$7:$FS$310,162,FALSE))</f>
        <v>0</v>
      </c>
      <c r="GE171" s="90">
        <f>IF(ISNA(VLOOKUP($B171,'[2]1516 Exp_Rev Access'!$F$7:$FS$310,163,FALSE)),"",VLOOKUP($B171,'[2]1516 Exp_Rev Access'!$F$7:$FS$310,163,FALSE))</f>
        <v>0</v>
      </c>
      <c r="GF171" s="90">
        <f>IF(ISNA(VLOOKUP($B171,'[2]1516 Exp_Rev Access'!$F$7:$FS$310,164,FALSE)),"",VLOOKUP($B171,'[2]1516 Exp_Rev Access'!$F$7:$FS$310,164,FALSE))</f>
        <v>0</v>
      </c>
      <c r="GG171" s="90">
        <f>IF(ISNA(VLOOKUP($B171,'[2]1516 Exp_Rev Access'!$F$7:$FS$310,165,FALSE)),"",VLOOKUP($B171,'[2]1516 Exp_Rev Access'!$F$7:$FS$310,165,FALSE))</f>
        <v>0</v>
      </c>
      <c r="GH171" s="90">
        <f>IF(ISNA(VLOOKUP($B171,'[2]1516 Exp_Rev Access'!$F$7:$FS$310,166,FALSE)),"",VLOOKUP($B171,'[2]1516 Exp_Rev Access'!$F$7:$FS$310,166,FALSE))</f>
        <v>0</v>
      </c>
      <c r="GI171" s="90">
        <f>IF(ISNA(VLOOKUP($B171,'[2]1516 Exp_Rev Access'!$F$7:$FS$310,167,FALSE)),"",VLOOKUP($B171,'[2]1516 Exp_Rev Access'!$F$7:$FS$310,167,FALSE))</f>
        <v>0</v>
      </c>
      <c r="GJ171" s="90">
        <f>IF(ISNA(VLOOKUP($B171,'[2]1516 Exp_Rev Access'!$F$7:$FS$310,168,FALSE)),"",VLOOKUP($B171,'[2]1516 Exp_Rev Access'!$F$7:$FS$310,168,FALSE))</f>
        <v>0</v>
      </c>
      <c r="GK171" s="90">
        <f>IF(ISNA(VLOOKUP($B171,'[2]1516 Exp_Rev Access'!$F$7:$FS$310,169,FALSE)),"",VLOOKUP($B171,'[2]1516 Exp_Rev Access'!$F$7:$FS$310,169,FALSE))</f>
        <v>2215.0300000000002</v>
      </c>
      <c r="GL171" s="90">
        <f>IF(ISNA(VLOOKUP($B171,'[2]1516 Exp_Rev Access'!$F$7:$FS$310,170,FALSE)),"",VLOOKUP($B171,'[2]1516 Exp_Rev Access'!$F$7:$FS$310,170,FALSE))</f>
        <v>0</v>
      </c>
      <c r="GM171" s="90">
        <f>IF(ISNA(VLOOKUP($B171,'[2]1516 Exp_Rev Access'!$F$7:$FT$310,171,FALSE)),"",VLOOKUP($B171,'[2]1516 Exp_Rev Access'!$F$7:$FT$310,171,FALSE))</f>
        <v>0</v>
      </c>
      <c r="GN171" s="90">
        <f>IF(ISNA(VLOOKUP($B171,'[2]1516 Exp_Rev Access'!$F$7:$FU$310,172,FALSE)),"",VLOOKUP($B171,'[2]1516 Exp_Rev Access'!$F$7:$FU$310,172,FALSE))</f>
        <v>0</v>
      </c>
      <c r="GO171" s="90">
        <f>IF(ISNA(VLOOKUP($B171,'[2]1516 Exp_Rev Access'!$F$7:$FV$310,173,FALSE)),"",VLOOKUP($B171,'[2]1516 Exp_Rev Access'!$F$7:$FV$310,173,FALSE))</f>
        <v>0</v>
      </c>
      <c r="GP171" s="90">
        <f>IF(ISNA(VLOOKUP($B171,'[2]1516 Exp_Rev Access'!$F$7:$GA$310,174,FALSE)),"",VLOOKUP($B171,'[2]1516 Exp_Rev Access'!$F$7:$GA$310,174,FALSE))</f>
        <v>0</v>
      </c>
      <c r="GQ171" s="90">
        <f>IF(ISNA(VLOOKUP($B171,'[2]1516 Exp_Rev Access'!$F$7:$GA$310,175,FALSE)),"",VLOOKUP($B171,'[2]1516 Exp_Rev Access'!$F$7:$GA$310,175,FALSE))</f>
        <v>0</v>
      </c>
      <c r="GR171" s="90">
        <f>IF(ISNA(VLOOKUP($B171,'[2]1516 Exp_Rev Access'!$F$7:$GA$310,176,FALSE)),"",VLOOKUP($B171,'[2]1516 Exp_Rev Access'!$F$7:$GA$310,176,FALSE))</f>
        <v>0</v>
      </c>
      <c r="GS171" s="90">
        <f>IF(ISNA(VLOOKUP($B171,'[2]1516 Exp_Rev Access'!$F$7:$GA$310,177,FALSE)),"",VLOOKUP($B171,'[2]1516 Exp_Rev Access'!$F$7:$GA$310,177,FALSE))</f>
        <v>0</v>
      </c>
      <c r="GT171" s="90">
        <f>IF(ISNA(VLOOKUP($B171,'[2]1516 Exp_Rev Access'!$F$7:$GA$310,178,FALSE)),"",VLOOKUP($B171,'[2]1516 Exp_Rev Access'!$F$7:$GA$310,178,FALSE))</f>
        <v>290415.27</v>
      </c>
      <c r="GU171" s="53">
        <f t="shared" ref="GU171:GU175" si="432">SUM(FV171:GT171)</f>
        <v>292630.30000000005</v>
      </c>
      <c r="GV171" s="92">
        <f t="shared" si="430"/>
        <v>6.8393464224796256E-3</v>
      </c>
      <c r="GW171" s="114">
        <f t="shared" si="431"/>
        <v>77.62612275647659</v>
      </c>
    </row>
    <row r="172" spans="1:222" x14ac:dyDescent="0.2">
      <c r="B172" s="87" t="s">
        <v>417</v>
      </c>
      <c r="C172" s="87" t="s">
        <v>418</v>
      </c>
      <c r="D172" s="88">
        <f>IF(ISNA(VLOOKUP($B172,'[2]1516 enrollment_Rev_Exp by size'!$A$6:$C$325,3,FALSE)),"",VLOOKUP($B172,'[2]1516 enrollment_Rev_Exp by size'!$A$6:$C$325,3,FALSE))</f>
        <v>6013.880000000001</v>
      </c>
      <c r="E172" s="89">
        <v>70903347.819999993</v>
      </c>
      <c r="F172" s="67">
        <f t="shared" si="411"/>
        <v>70903347.820000008</v>
      </c>
      <c r="G172" s="67">
        <f t="shared" si="412"/>
        <v>0</v>
      </c>
      <c r="H172" s="90">
        <f>IF(ISNA(VLOOKUP($B172,'[2]1516 Exp_Rev Access'!$F$7:$FS$310,2,FALSE)),"",VLOOKUP($B172,'[2]1516 Exp_Rev Access'!$F$7:$FS$310,2,FALSE))</f>
        <v>16834219.280000001</v>
      </c>
      <c r="I172" s="90">
        <f>IF(ISNA(VLOOKUP($B172,'[2]1516 Exp_Rev Access'!$F$7:$FS$310,3,FALSE)),"",VLOOKUP($B172,'[2]1516 Exp_Rev Access'!$F$7:$FS$310,3,FALSE))</f>
        <v>0</v>
      </c>
      <c r="J172" s="90">
        <f>IF(ISNA(VLOOKUP($B172,'[2]1516 Exp_Rev Access'!$F$7:$FS$310,4,FALSE)),"",VLOOKUP($B172,'[2]1516 Exp_Rev Access'!$F$7:$FS$310,4,FALSE))</f>
        <v>0</v>
      </c>
      <c r="K172" s="90">
        <f>IF(ISNA(VLOOKUP($B172,'[2]1516 Exp_Rev Access'!$F$7:$FS$310,5,FALSE)),"-",VLOOKUP($B172,'[2]1516 Exp_Rev Access'!$F$7:$FS$310,5,FALSE))</f>
        <v>11392.32</v>
      </c>
      <c r="L172" s="90">
        <f>IF(ISNA(VLOOKUP($B172,'[2]1516 Exp_Rev Access'!$F$7:$FS$310,6,FALSE)),"",VLOOKUP($B172,'[2]1516 Exp_Rev Access'!$F$7:$FS$310,6,FALSE))</f>
        <v>0</v>
      </c>
      <c r="M172" s="90">
        <f>IF(ISNA(VLOOKUP($B172,'[2]1516 Exp_Rev Access'!$F$7:$FS$310,7,FALSE)),"",VLOOKUP($B172,'[2]1516 Exp_Rev Access'!$F$7:$FS$310,7,FALSE))</f>
        <v>0</v>
      </c>
      <c r="N172" s="53">
        <f t="shared" si="413"/>
        <v>16845611.600000001</v>
      </c>
      <c r="O172" s="91">
        <f t="shared" si="414"/>
        <v>0.23758556003258696</v>
      </c>
      <c r="P172" s="53">
        <f t="shared" si="415"/>
        <v>2801.1220044297525</v>
      </c>
      <c r="Q172" s="90">
        <f>IF(ISNA(VLOOKUP($B172,'[2]1516 Exp_Rev Access'!$F$7:$FS$310,8,FALSE)),"",VLOOKUP($B172,'[2]1516 Exp_Rev Access'!$F$7:$FS$310,8,FALSE))</f>
        <v>96924.17</v>
      </c>
      <c r="R172" s="90">
        <f>IF(ISNA(VLOOKUP($B172,'[2]1516 Exp_Rev Access'!$F$7:$FS$310,9,FALSE)),"",VLOOKUP($B172,'[2]1516 Exp_Rev Access'!$F$7:$FS$310,9,FALSE))</f>
        <v>0</v>
      </c>
      <c r="S172" s="90">
        <f>IF(ISNA(VLOOKUP($B172,'[2]1516 Exp_Rev Access'!$F$7:$FS$310,10,FALSE)),"",VLOOKUP($B172,'[2]1516 Exp_Rev Access'!$F$7:$FS$310,10,FALSE))</f>
        <v>310</v>
      </c>
      <c r="T172" s="90">
        <f>IF(ISNA(VLOOKUP($B172,'[2]1516 Exp_Rev Access'!$F$7:$FS$310,11,FALSE)),"",VLOOKUP($B172,'[2]1516 Exp_Rev Access'!$F$7:$FS$310,11,FALSE))</f>
        <v>0</v>
      </c>
      <c r="U172" s="90">
        <f>IF(ISNA(VLOOKUP($B172,'[2]1516 Exp_Rev Access'!$F$7:$FS$310,12,FALSE)),"",VLOOKUP($B172,'[2]1516 Exp_Rev Access'!$F$7:$FS$310,12,FALSE))</f>
        <v>0</v>
      </c>
      <c r="V172" s="90">
        <f>IF(ISNA(VLOOKUP($B172,'[2]1516 Exp_Rev Access'!$F$7:$FS$310,13,FALSE)),"",VLOOKUP($B172,'[2]1516 Exp_Rev Access'!$F$7:$FS$310,13,FALSE))</f>
        <v>9525</v>
      </c>
      <c r="W172" s="90">
        <f>IF(ISNA(VLOOKUP($B172,'[2]1516 Exp_Rev Access'!$F$7:$FS$310,14,FALSE)),"",VLOOKUP($B172,'[2]1516 Exp_Rev Access'!$F$7:$FS$310,14,FALSE))</f>
        <v>56928</v>
      </c>
      <c r="X172" s="90">
        <f>IF(ISNA(VLOOKUP($B172,'[2]1516 Exp_Rev Access'!$F$7:$FS$310,15,FALSE)),"",VLOOKUP($B172,'[2]1516 Exp_Rev Access'!$F$7:$FS$310,15,FALSE))</f>
        <v>0</v>
      </c>
      <c r="Y172" s="90">
        <f>IF(ISNA(VLOOKUP($B172,'[2]1516 Exp_Rev Access'!$F$7:$FS$310,16,FALSE)),"",VLOOKUP($B172,'[2]1516 Exp_Rev Access'!$F$7:$FS$310,16,FALSE))</f>
        <v>52189.52</v>
      </c>
      <c r="Z172" s="90">
        <f>IF(ISNA(VLOOKUP($B172,'[2]1516 Exp_Rev Access'!$F$7:$FS$310,17,FALSE)),"",VLOOKUP($B172,'[2]1516 Exp_Rev Access'!$F$7:$FS$310,17,FALSE))</f>
        <v>51598.27</v>
      </c>
      <c r="AA172" s="90">
        <f>IF(ISNA(VLOOKUP($B172,'[2]1516 Exp_Rev Access'!$F$7:$FS$310,18,FALSE)),"",VLOOKUP($B172,'[2]1516 Exp_Rev Access'!$F$7:$FS$310,18,FALSE))</f>
        <v>0</v>
      </c>
      <c r="AB172" s="90">
        <f>IF(ISNA(VLOOKUP($B172,'[2]1516 Exp_Rev Access'!$F$7:$FS$310,19,FALSE)),"",VLOOKUP($B172,'[2]1516 Exp_Rev Access'!$F$7:$FS$310,19,FALSE))</f>
        <v>0</v>
      </c>
      <c r="AC172" s="90">
        <f>IF(ISNA(VLOOKUP($B172,'[2]1516 Exp_Rev Access'!$F$7:$FS$310,20,FALSE)),"",VLOOKUP($B172,'[2]1516 Exp_Rev Access'!$F$7:$FS$310,20,FALSE))</f>
        <v>197641.9</v>
      </c>
      <c r="AD172" s="90">
        <f>IF(ISNA(VLOOKUP($B172,'[2]1516 Exp_Rev Access'!$F$7:$FS$310,21,FALSE)),"",VLOOKUP($B172,'[2]1516 Exp_Rev Access'!$F$7:$FS$310,21,FALSE))</f>
        <v>735814.67</v>
      </c>
      <c r="AE172" s="90">
        <f>IF(ISNA(VLOOKUP($B172,'[2]1516 Exp_Rev Access'!$F$7:$FS$310,22,FALSE)),"",VLOOKUP($B172,'[2]1516 Exp_Rev Access'!$F$7:$FS$310,22,FALSE))</f>
        <v>60388.51</v>
      </c>
      <c r="AF172" s="90">
        <f>IF(ISNA(VLOOKUP($B172,'[2]1516 Exp_Rev Access'!$F$7:$FS$310,23,FALSE)),"",VLOOKUP($B172,'[2]1516 Exp_Rev Access'!$F$7:$FS$310,23,FALSE))</f>
        <v>0</v>
      </c>
      <c r="AG172" s="90">
        <f>IF(ISNA(VLOOKUP($B172,'[2]1516 Exp_Rev Access'!$F$7:$FS$310,24,FALSE)),"",VLOOKUP($B172,'[2]1516 Exp_Rev Access'!$F$7:$FS$310,24,FALSE))</f>
        <v>305219.63</v>
      </c>
      <c r="AH172" s="90">
        <f>IF(ISNA(VLOOKUP($B172,'[2]1516 Exp_Rev Access'!$F$7:$FS$310,25,FALSE)),"",VLOOKUP($B172,'[2]1516 Exp_Rev Access'!$F$7:$FS$310,25,FALSE))</f>
        <v>13280.45</v>
      </c>
      <c r="AI172" s="90">
        <f>IF(ISNA(VLOOKUP($B172,'[2]1516 Exp_Rev Access'!$F$7:$FS$310,26,FALSE)),"",VLOOKUP($B172,'[2]1516 Exp_Rev Access'!$F$7:$FS$310,26,FALSE))</f>
        <v>151584.18</v>
      </c>
      <c r="AJ172" s="90">
        <f>IF(ISNA(VLOOKUP($B172,'[2]1516 Exp_Rev Access'!$F$7:$FS$310,27,FALSE)),"",VLOOKUP($B172,'[2]1516 Exp_Rev Access'!$F$7:$FS$310,27,FALSE))</f>
        <v>7198.7</v>
      </c>
      <c r="AK172" s="90">
        <f>IF(ISNA(VLOOKUP($B172,'[2]1516 Exp_Rev Access'!$F$7:$FS$310,28,FALSE)),"",VLOOKUP($B172,'[2]1516 Exp_Rev Access'!$F$7:$FS$310,28,FALSE))</f>
        <v>43401.13</v>
      </c>
      <c r="AL172" s="90">
        <f>IF(ISNA(VLOOKUP($B172,'[2]1516 Exp_Rev Access'!$F$7:$FS$310,29,FALSE)),"",VLOOKUP($B172,'[2]1516 Exp_Rev Access'!$F$7:$FS$310,29,FALSE))</f>
        <v>95843.32</v>
      </c>
      <c r="AM172" s="53">
        <f t="shared" si="416"/>
        <v>1877847.4499999997</v>
      </c>
      <c r="AN172" s="92">
        <f t="shared" si="417"/>
        <v>2.6484609087390761E-2</v>
      </c>
      <c r="AO172" s="68">
        <f t="shared" si="418"/>
        <v>312.25223150445294</v>
      </c>
      <c r="AP172" s="90">
        <f>IF(ISNA(VLOOKUP($B172,'[2]1516 Exp_Rev Access'!$F$7:$FS$310,30,FALSE)),"",VLOOKUP($B172,'[2]1516 Exp_Rev Access'!$F$7:$FS$310,30,FALSE))</f>
        <v>36620455.840000004</v>
      </c>
      <c r="AQ172" s="90">
        <f>IF(ISNA(VLOOKUP($B172,'[2]1516 Exp_Rev Access'!$F$7:$FS$310,31,FALSE)),"",VLOOKUP($B172,'[2]1516 Exp_Rev Access'!$F$7:$FS$310,31,FALSE))</f>
        <v>1003376.38</v>
      </c>
      <c r="AR172" s="90">
        <f>IF(ISNA(VLOOKUP($B172,'[2]1516 Exp_Rev Access'!$F$7:$FS$310,32,FALSE)),"",VLOOKUP($B172,'[2]1516 Exp_Rev Access'!$F$7:$FS$310,32,FALSE))</f>
        <v>0</v>
      </c>
      <c r="AS172" s="90">
        <f>IF(ISNA(VLOOKUP($B172,'[2]1516 Exp_Rev Access'!$F$7:$FS$310,33,FALSE)),"",VLOOKUP($B172,'[2]1516 Exp_Rev Access'!$F$7:$FS$310,33,FALSE))</f>
        <v>0</v>
      </c>
      <c r="AT172" s="90">
        <f>IF(ISNA(VLOOKUP($B172,'[2]1516 Exp_Rev Access'!$F$7:$FS$310,34,FALSE)),"",VLOOKUP($B172,'[2]1516 Exp_Rev Access'!$F$7:$FS$310,34,FALSE))</f>
        <v>0</v>
      </c>
      <c r="AU172" s="53">
        <f t="shared" si="419"/>
        <v>37623832.220000006</v>
      </c>
      <c r="AV172" s="93">
        <f t="shared" si="420"/>
        <v>0.530635483045376</v>
      </c>
      <c r="AW172" s="53">
        <f t="shared" si="421"/>
        <v>6256.1661057420497</v>
      </c>
      <c r="AX172" s="90">
        <f>IF(ISNA(VLOOKUP($B172,'[2]1516 Exp_Rev Access'!$F$7:$FS$310,35,FALSE)),"",VLOOKUP($B172,'[2]1516 Exp_Rev Access'!$F$7:$FS$310,35,FALSE))</f>
        <v>16810.099999999999</v>
      </c>
      <c r="AY172" s="90">
        <f>IF(ISNA(VLOOKUP($B172,'[2]1516 Exp_Rev Access'!$F$7:$FS$310,36,FALSE)),"",VLOOKUP($B172,'[2]1516 Exp_Rev Access'!$F$7:$FS$310,36,FALSE))</f>
        <v>5234927.08</v>
      </c>
      <c r="AZ172" s="90">
        <f>IF(ISNA(VLOOKUP($B172,'[2]1516 Exp_Rev Access'!$F$7:$FS$310,37,FALSE)),"",VLOOKUP($B172,'[2]1516 Exp_Rev Access'!$F$7:$FS$310,37,FALSE))</f>
        <v>225557.17</v>
      </c>
      <c r="BA172" s="90">
        <f>IF(ISNA(VLOOKUP($B172,'[2]1516 Exp_Rev Access'!$F$7:$FS$310,38,FALSE)),"",VLOOKUP($B172,'[2]1516 Exp_Rev Access'!$F$7:$FS$310,38,FALSE))</f>
        <v>0</v>
      </c>
      <c r="BB172" s="90">
        <f>IF(ISNA(VLOOKUP($B172,'[2]1516 Exp_Rev Access'!$F$7:$FS$310,39,FALSE)),"",VLOOKUP($B172,'[2]1516 Exp_Rev Access'!$F$7:$FS$310,39,FALSE))</f>
        <v>0</v>
      </c>
      <c r="BC172" s="90">
        <f>IF(ISNA(VLOOKUP($B172,'[2]1516 Exp_Rev Access'!$F$7:$FS$310,40,FALSE)),"",VLOOKUP($B172,'[2]1516 Exp_Rev Access'!$F$7:$FS$310,40,FALSE))</f>
        <v>974441.54</v>
      </c>
      <c r="BD172" s="90">
        <f>IF(ISNA(VLOOKUP($B172,'[2]1516 Exp_Rev Access'!$F$7:$FS$310,41,FALSE)),"",VLOOKUP($B172,'[2]1516 Exp_Rev Access'!$F$7:$FS$310,41,FALSE))</f>
        <v>0</v>
      </c>
      <c r="BE172" s="90">
        <f>IF(ISNA(VLOOKUP($B172,'[2]1516 Exp_Rev Access'!$F$7:$FS$310,42,FALSE)),"",VLOOKUP($B172,'[2]1516 Exp_Rev Access'!$F$7:$FS$310,42,FALSE))</f>
        <v>267816.57</v>
      </c>
      <c r="BF172" s="90">
        <f>IF(ISNA(VLOOKUP($B172,'[2]1516 Exp_Rev Access'!$F$7:$FS$310,43,FALSE)),"",VLOOKUP($B172,'[2]1516 Exp_Rev Access'!$F$7:$FS$310,43,FALSE))</f>
        <v>0</v>
      </c>
      <c r="BG172" s="90">
        <f>IF(ISNA(VLOOKUP($B172,'[2]1516 Exp_Rev Access'!$F$7:$FS$310,44,FALSE)),"",VLOOKUP($B172,'[2]1516 Exp_Rev Access'!$F$7:$FS$310,44,FALSE))</f>
        <v>233218.02</v>
      </c>
      <c r="BH172" s="90">
        <f>IF(ISNA(VLOOKUP($B172,'[2]1516 Exp_Rev Access'!$F$7:$FS$310,45,FALSE)),"",VLOOKUP($B172,'[2]1516 Exp_Rev Access'!$F$7:$FS$310,45,FALSE))</f>
        <v>61547.57</v>
      </c>
      <c r="BI172" s="90">
        <f>IF(ISNA(VLOOKUP($B172,'[2]1516 Exp_Rev Access'!$F$7:$FS$310,46,FALSE)),"",VLOOKUP($B172,'[2]1516 Exp_Rev Access'!$F$7:$FS$310,46,FALSE))</f>
        <v>0</v>
      </c>
      <c r="BJ172" s="90">
        <f>IF(ISNA(VLOOKUP($B172,'[2]1516 Exp_Rev Access'!$F$7:$FS$310,47,FALSE)),"",VLOOKUP($B172,'[2]1516 Exp_Rev Access'!$F$7:$FS$310,47,FALSE))</f>
        <v>31121.83</v>
      </c>
      <c r="BK172" s="90">
        <f>IF(ISNA(VLOOKUP($B172,'[2]1516 Exp_Rev Access'!$F$7:$FS$310,48,FALSE)),"",VLOOKUP($B172,'[2]1516 Exp_Rev Access'!$F$7:$FS$310,48,FALSE))</f>
        <v>2445381.63</v>
      </c>
      <c r="BL172" s="90">
        <f>IF(ISNA(VLOOKUP($B172,'[2]1516 Exp_Rev Access'!$F$7:$FS$310,49,FALSE)),"",VLOOKUP($B172,'[2]1516 Exp_Rev Access'!$F$7:$FS$310,49,FALSE))</f>
        <v>0</v>
      </c>
      <c r="BM172" s="90">
        <f>IF(ISNA(VLOOKUP($B172,'[2]1516 Exp_Rev Access'!$F$7:$FS$310,50,FALSE)),"",VLOOKUP($B172,'[2]1516 Exp_Rev Access'!$F$7:$FS$310,50,FALSE))</f>
        <v>92.94</v>
      </c>
      <c r="BN172" s="90">
        <f>IF(ISNA(VLOOKUP($B172,'[2]1516 Exp_Rev Access'!$F$7:$FS$310,51,FALSE)),"",VLOOKUP($B172,'[2]1516 Exp_Rev Access'!$F$7:$FS$310,51,FALSE))</f>
        <v>0</v>
      </c>
      <c r="BO172" s="90">
        <f>IF(ISNA(VLOOKUP($B172,'[2]1516 Exp_Rev Access'!$F$7:$FS$310,52,FALSE)),"",VLOOKUP($B172,'[2]1516 Exp_Rev Access'!$F$7:$FS$310,52,FALSE))</f>
        <v>0</v>
      </c>
      <c r="BP172" s="90">
        <f>IF(ISNA(VLOOKUP($B172,'[2]1516 Exp_Rev Access'!$F$7:$FS$310,53,FALSE)),"",VLOOKUP($B172,'[2]1516 Exp_Rev Access'!$F$7:$FS$310,53,FALSE))</f>
        <v>0</v>
      </c>
      <c r="BQ172" s="90">
        <f>IF(ISNA(VLOOKUP($B172,'[2]1516 Exp_Rev Access'!$F$7:$FS$310,54,FALSE)),"",VLOOKUP($B172,'[2]1516 Exp_Rev Access'!$F$7:$FS$310,54,FALSE))</f>
        <v>0</v>
      </c>
      <c r="BR172" s="90">
        <f>IF(ISNA(VLOOKUP($B172,'[2]1516 Exp_Rev Access'!$F$7:$FS$310,55,FALSE)),"",VLOOKUP($B172,'[2]1516 Exp_Rev Access'!$F$7:$FS$310,55,FALSE))</f>
        <v>0</v>
      </c>
      <c r="BS172" s="90">
        <f>IF(ISNA(VLOOKUP($B172,'[2]1516 Exp_Rev Access'!$F$7:$FS$310,56,FALSE)),"",VLOOKUP($B172,'[2]1516 Exp_Rev Access'!$F$7:$FS$310,56,FALSE))</f>
        <v>0</v>
      </c>
      <c r="BT172" s="90">
        <f>IF(ISNA(VLOOKUP($B172,'[2]1516 Exp_Rev Access'!$F$7:$FS$310,57,FALSE)),"",VLOOKUP($B172,'[2]1516 Exp_Rev Access'!$F$7:$FS$310,57,FALSE))</f>
        <v>0</v>
      </c>
      <c r="BU172" s="90">
        <f>IF(ISNA(VLOOKUP($B172,'[2]1516 Exp_Rev Access'!$F$7:$FS$310,58,FALSE)),"",VLOOKUP($B172,'[2]1516 Exp_Rev Access'!$F$7:$FS$310,58,FALSE))</f>
        <v>0</v>
      </c>
      <c r="BV172" s="53">
        <f t="shared" si="422"/>
        <v>9490914.4499999993</v>
      </c>
      <c r="BW172" s="92">
        <f t="shared" si="423"/>
        <v>0.13385707081271075</v>
      </c>
      <c r="BX172" s="68">
        <f t="shared" si="424"/>
        <v>1578.1682457914021</v>
      </c>
      <c r="BY172" s="90">
        <f>IF(ISNA(VLOOKUP($B172,'[2]1516 Exp_Rev Access'!$F$7:$FS$310,59,FALSE)),"",VLOOKUP($B172,'[2]1516 Exp_Rev Access'!$F$7:$FS$310,59,FALSE))</f>
        <v>87667.98</v>
      </c>
      <c r="BZ172" s="90">
        <f>IF(ISNA(VLOOKUP($B172,'[2]1516 Exp_Rev Access'!$F$7:$FS$310,60,FALSE)),"",VLOOKUP($B172,'[2]1516 Exp_Rev Access'!$F$7:$FS$310,60,FALSE))</f>
        <v>910217.87</v>
      </c>
      <c r="CA172" s="90">
        <f>IF(ISNA(VLOOKUP($B172,'[2]1516 Exp_Rev Access'!$F$7:$FS$310,61,FALSE)),"",VLOOKUP($B172,'[2]1516 Exp_Rev Access'!$F$7:$FS$310,61,FALSE))</f>
        <v>132632.60999999999</v>
      </c>
      <c r="CB172" s="90">
        <f>IF(ISNA(VLOOKUP($B172,'[2]1516 Exp_Rev Access'!$F$7:$FS$310,62,FALSE)),"",VLOOKUP($B172,'[2]1516 Exp_Rev Access'!$F$7:$FS$310,62,FALSE))</f>
        <v>0</v>
      </c>
      <c r="CC172" s="90">
        <f>IF(ISNA(VLOOKUP($B172,'[2]1516 Exp_Rev Access'!$F$7:$FS$310,63,FALSE)),"",VLOOKUP($B172,'[2]1516 Exp_Rev Access'!$F$7:$FS$310,63,FALSE))</f>
        <v>0</v>
      </c>
      <c r="CD172" s="90">
        <f>IF(ISNA(VLOOKUP($B172,'[2]1516 Exp_Rev Access'!$F$7:$FS$310,64,FALSE)),"",VLOOKUP($B172,'[2]1516 Exp_Rev Access'!$F$7:$FS$310,64,FALSE))</f>
        <v>0</v>
      </c>
      <c r="CE172" s="53">
        <f t="shared" si="425"/>
        <v>1130518.46</v>
      </c>
      <c r="CF172" s="92">
        <f>CE172/E172</f>
        <v>1.5944500432758271E-2</v>
      </c>
      <c r="CG172" s="94">
        <f t="shared" si="426"/>
        <v>187.98487166355162</v>
      </c>
      <c r="CH172" s="90">
        <f>IF(ISNA(VLOOKUP($B172,'[2]1516 Exp_Rev Access'!$F$7:$FS$310,65,FALSE)),"",VLOOKUP($B172,'[2]1516 Exp_Rev Access'!$F$7:$FS$310,65,FALSE))</f>
        <v>0</v>
      </c>
      <c r="CI172" s="90">
        <f>IF(ISNA(VLOOKUP($B172,'[2]1516 Exp_Rev Access'!$F$7:$FS$310,66,FALSE)),"",VLOOKUP($B172,'[2]1516 Exp_Rev Access'!$F$7:$FS$310,66,FALSE))</f>
        <v>0</v>
      </c>
      <c r="CJ172" s="90">
        <f>IF(ISNA(VLOOKUP($B172,'[2]1516 Exp_Rev Access'!$F$7:$FS$310,67,FALSE)),"",VLOOKUP($B172,'[2]1516 Exp_Rev Access'!$F$7:$FS$310,67,FALSE))</f>
        <v>0</v>
      </c>
      <c r="CK172" s="90">
        <f>IF(ISNA(VLOOKUP($B172,'[2]1516 Exp_Rev Access'!$F$7:$FS$310,68,FALSE)),"",VLOOKUP($B172,'[2]1516 Exp_Rev Access'!$F$7:$FS$310,68,FALSE))</f>
        <v>0</v>
      </c>
      <c r="CL172" s="90">
        <f>IF(ISNA(VLOOKUP($B172,'[2]1516 Exp_Rev Access'!$F$7:$FS$310,69,FALSE)),"",VLOOKUP($B172,'[2]1516 Exp_Rev Access'!$F$7:$FS$310,69,FALSE))</f>
        <v>0</v>
      </c>
      <c r="CM172" s="90">
        <f>IF(ISNA(VLOOKUP($B172,'[2]1516 Exp_Rev Access'!$F$7:$FS$310,70,FALSE)),"",VLOOKUP($B172,'[2]1516 Exp_Rev Access'!$F$7:$FS$310,70,FALSE))</f>
        <v>0</v>
      </c>
      <c r="CN172" s="90">
        <f>IF(ISNA(VLOOKUP($B172,'[2]1516 Exp_Rev Access'!$F$7:$FS$310,71,FALSE)),"",VLOOKUP($B172,'[2]1516 Exp_Rev Access'!$F$7:$FS$310,71,FALSE))</f>
        <v>0</v>
      </c>
      <c r="CO172" s="90">
        <f>IF(ISNA(VLOOKUP($B172,'[2]1516 Exp_Rev Access'!$F$7:$FS$310,72,FALSE)),"",VLOOKUP($B172,'[2]1516 Exp_Rev Access'!$F$7:$FS$310,72,FALSE))</f>
        <v>0</v>
      </c>
      <c r="CP172" s="90">
        <f>IF(ISNA(VLOOKUP($B172,'[2]1516 Exp_Rev Access'!$F$7:$FS$310,73,FALSE)),"",VLOOKUP($B172,'[2]1516 Exp_Rev Access'!$F$7:$FS$310,73,FALSE))</f>
        <v>0</v>
      </c>
      <c r="CQ172" s="90">
        <f>IF(ISNA(VLOOKUP($B172,'[2]1516 Exp_Rev Access'!$F$7:$FS$310,74,FALSE)),"",VLOOKUP($B172,'[2]1516 Exp_Rev Access'!$F$7:$FS$310,74,FALSE))</f>
        <v>1246691</v>
      </c>
      <c r="CR172" s="90">
        <f>IF(ISNA(VLOOKUP($B172,'[2]1516 Exp_Rev Access'!$F$7:$FS$310,75,FALSE)),"",VLOOKUP($B172,'[2]1516 Exp_Rev Access'!$F$7:$FS$310,75,FALSE))</f>
        <v>0</v>
      </c>
      <c r="CS172" s="90">
        <f>IF(ISNA(VLOOKUP($B172,'[2]1516 Exp_Rev Access'!$F$7:$FS$310,76,FALSE)),"",VLOOKUP($B172,'[2]1516 Exp_Rev Access'!$F$7:$FS$310,76,FALSE))</f>
        <v>28671</v>
      </c>
      <c r="CT172" s="90">
        <f>IF(ISNA(VLOOKUP($B172,'[2]1516 Exp_Rev Access'!$F$7:$FS$310,77,FALSE)),"",VLOOKUP($B172,'[2]1516 Exp_Rev Access'!$F$7:$FS$310,77,FALSE))</f>
        <v>0</v>
      </c>
      <c r="CU172" s="90">
        <f>IF(ISNA(VLOOKUP($B172,'[2]1516 Exp_Rev Access'!$F$7:$FS$310,78,FALSE)),"",VLOOKUP($B172,'[2]1516 Exp_Rev Access'!$F$7:$FS$310,78,FALSE))</f>
        <v>575456.30000000005</v>
      </c>
      <c r="CV172" s="90">
        <f>IF(ISNA(VLOOKUP($B172,'[2]1516 Exp_Rev Access'!$F$7:$FS$310,79,FALSE)),"",VLOOKUP($B172,'[2]1516 Exp_Rev Access'!$F$7:$FS$310,79,FALSE))</f>
        <v>219982.62</v>
      </c>
      <c r="CW172" s="90">
        <f>IF(ISNA(VLOOKUP($B172,'[2]1516 Exp_Rev Access'!$F$7:$FS$310,80,FALSE)),"",VLOOKUP($B172,'[2]1516 Exp_Rev Access'!$F$7:$FS$310,80,FALSE))</f>
        <v>0</v>
      </c>
      <c r="CX172" s="90">
        <f>IF(ISNA(VLOOKUP($B172,'[2]1516 Exp_Rev Access'!$F$7:$FS$310,81,FALSE)),"",VLOOKUP($B172,'[2]1516 Exp_Rev Access'!$F$7:$FS$310,81,FALSE))</f>
        <v>0</v>
      </c>
      <c r="CY172" s="90">
        <f>IF(ISNA(VLOOKUP($B172,'[2]1516 Exp_Rev Access'!$F$7:$FS$310,82,FALSE)),"",VLOOKUP($B172,'[2]1516 Exp_Rev Access'!$F$7:$FS$310,82,FALSE))</f>
        <v>0</v>
      </c>
      <c r="CZ172" s="90">
        <f>IF(ISNA(VLOOKUP($B172,'[2]1516 Exp_Rev Access'!$F$7:$FS$310,83,FALSE)),"",VLOOKUP($B172,'[2]1516 Exp_Rev Access'!$F$7:$FS$310,83,FALSE))</f>
        <v>0</v>
      </c>
      <c r="DA172" s="90">
        <f>IF(ISNA(VLOOKUP($B172,'[2]1516 Exp_Rev Access'!$F$7:$FS$310,84,FALSE)),"",VLOOKUP($B172,'[2]1516 Exp_Rev Access'!$F$7:$FS$310,84,FALSE))</f>
        <v>0</v>
      </c>
      <c r="DB172" s="90">
        <f>IF(ISNA(VLOOKUP($B172,'[2]1516 Exp_Rev Access'!$F$7:$FS$310,85,FALSE)),"",VLOOKUP($B172,'[2]1516 Exp_Rev Access'!$F$7:$FS$310,85,FALSE))</f>
        <v>29430.55</v>
      </c>
      <c r="DC172" s="90">
        <f>IF(ISNA(VLOOKUP($B172,'[2]1516 Exp_Rev Access'!$F$7:$FS$310,86,FALSE)),"",VLOOKUP($B172,'[2]1516 Exp_Rev Access'!$F$7:$FS$310,86,FALSE))</f>
        <v>0</v>
      </c>
      <c r="DD172" s="90">
        <f>IF(ISNA(VLOOKUP($B172,'[2]1516 Exp_Rev Access'!$F$7:$FS$310,87,FALSE)),"",VLOOKUP($B172,'[2]1516 Exp_Rev Access'!$F$7:$FS$310,87,FALSE))</f>
        <v>0</v>
      </c>
      <c r="DE172" s="90">
        <f>IF(ISNA(VLOOKUP($B172,'[2]1516 Exp_Rev Access'!$F$7:$FS$310,88,FALSE)),"",VLOOKUP($B172,'[2]1516 Exp_Rev Access'!$F$7:$FS$310,88,FALSE))</f>
        <v>0</v>
      </c>
      <c r="DF172" s="90">
        <f>IF(ISNA(VLOOKUP($B172,'[2]1516 Exp_Rev Access'!$F$7:$FS$310,89,FALSE)),"",VLOOKUP($B172,'[2]1516 Exp_Rev Access'!$F$7:$FS$310,89,FALSE))</f>
        <v>0</v>
      </c>
      <c r="DG172" s="90">
        <f>IF(ISNA(VLOOKUP($B172,'[2]1516 Exp_Rev Access'!$F$7:$FS$310,90,FALSE)),"",VLOOKUP($B172,'[2]1516 Exp_Rev Access'!$F$7:$FS$310,90,FALSE))</f>
        <v>0</v>
      </c>
      <c r="DH172" s="90">
        <f>IF(ISNA(VLOOKUP($B172,'[2]1516 Exp_Rev Access'!$F$7:$FS$310,91,FALSE)),"",VLOOKUP($B172,'[2]1516 Exp_Rev Access'!$F$7:$FS$310,91,FALSE))</f>
        <v>0</v>
      </c>
      <c r="DI172" s="90">
        <f>IF(ISNA(VLOOKUP($B172,'[2]1516 Exp_Rev Access'!$F$7:$FS$310,92,FALSE)),"",VLOOKUP($B172,'[2]1516 Exp_Rev Access'!$F$7:$FS$310,92,FALSE))</f>
        <v>974508.45</v>
      </c>
      <c r="DJ172" s="90">
        <f>IF(ISNA(VLOOKUP($B172,'[2]1516 Exp_Rev Access'!$F$7:$FS$310,93,FALSE)),"",VLOOKUP($B172,'[2]1516 Exp_Rev Access'!$F$7:$FS$310,93,FALSE))</f>
        <v>0</v>
      </c>
      <c r="DK172" s="90">
        <f>IF(ISNA(VLOOKUP($B172,'[2]1516 Exp_Rev Access'!$F$7:$FS$310,94,FALSE)),"",VLOOKUP($B172,'[2]1516 Exp_Rev Access'!$F$7:$FS$310,94,FALSE))</f>
        <v>178541.49</v>
      </c>
      <c r="DL172" s="90">
        <f>IF(ISNA(VLOOKUP($B172,'[2]1516 Exp_Rev Access'!$F$7:$FS$310,95,FALSE)),"",VLOOKUP($B172,'[2]1516 Exp_Rev Access'!$F$7:$FS$310,95,FALSE))</f>
        <v>0</v>
      </c>
      <c r="DM172" s="90">
        <f>IF(ISNA(VLOOKUP($B172,'[2]1516 Exp_Rev Access'!$F$7:$FS$310,96,FALSE)),"",VLOOKUP($B172,'[2]1516 Exp_Rev Access'!$F$7:$FS$310,96,FALSE))</f>
        <v>0</v>
      </c>
      <c r="DN172" s="90">
        <f>IF(ISNA(VLOOKUP($B172,'[2]1516 Exp_Rev Access'!$F$7:$FS$310,97,FALSE)),"",VLOOKUP($B172,'[2]1516 Exp_Rev Access'!$F$7:$FS$310,97,FALSE))</f>
        <v>0</v>
      </c>
      <c r="DO172" s="90">
        <f>IF(ISNA(VLOOKUP($B172,'[2]1516 Exp_Rev Access'!$F$7:$FS$310,98,FALSE)),"",VLOOKUP($B172,'[2]1516 Exp_Rev Access'!$F$7:$FS$310,98,FALSE))</f>
        <v>0</v>
      </c>
      <c r="DP172" s="90">
        <f>IF(ISNA(VLOOKUP($B172,'[2]1516 Exp_Rev Access'!$F$7:$FS$310,99,FALSE)),"",VLOOKUP($B172,'[2]1516 Exp_Rev Access'!$F$7:$FS$310,99,FALSE))</f>
        <v>0</v>
      </c>
      <c r="DQ172" s="90">
        <f>IF(ISNA(VLOOKUP($B172,'[2]1516 Exp_Rev Access'!$F$7:$FS$310,100,FALSE)),"",VLOOKUP($B172,'[2]1516 Exp_Rev Access'!$F$7:$FS$310,100,FALSE))</f>
        <v>0</v>
      </c>
      <c r="DR172" s="90">
        <f>IF(ISNA(VLOOKUP($B172,'[2]1516 Exp_Rev Access'!$F$7:$FS$310,101,FALSE)),"",VLOOKUP($B172,'[2]1516 Exp_Rev Access'!$F$7:$FS$310,101,FALSE))</f>
        <v>0</v>
      </c>
      <c r="DS172" s="90">
        <f>IF(ISNA(VLOOKUP($B172,'[2]1516 Exp_Rev Access'!$F$7:$FS$310,102,FALSE)),"",VLOOKUP($B172,'[2]1516 Exp_Rev Access'!$F$7:$FS$310,102,FALSE))</f>
        <v>0</v>
      </c>
      <c r="DT172" s="90">
        <f>IF(ISNA(VLOOKUP($B172,'[2]1516 Exp_Rev Access'!$F$7:$FS$310,103,FALSE)),"",VLOOKUP($B172,'[2]1516 Exp_Rev Access'!$F$7:$FS$310,103,FALSE))</f>
        <v>0</v>
      </c>
      <c r="DU172" s="90">
        <f>IF(ISNA(VLOOKUP($B172,'[2]1516 Exp_Rev Access'!$F$7:$FS$310,104,FALSE)),"",VLOOKUP($B172,'[2]1516 Exp_Rev Access'!$F$7:$FS$310,104,FALSE))</f>
        <v>0</v>
      </c>
      <c r="DV172" s="90">
        <f>IF(ISNA(VLOOKUP($B172,'[2]1516 Exp_Rev Access'!$F$7:$FS$310,105,FALSE)),"",VLOOKUP($B172,'[2]1516 Exp_Rev Access'!$F$7:$FS$310,105,FALSE))</f>
        <v>0</v>
      </c>
      <c r="DW172" s="90">
        <f>IF(ISNA(VLOOKUP($B172,'[2]1516 Exp_Rev Access'!$F$7:$FS$310,106,FALSE)),"",VLOOKUP($B172,'[2]1516 Exp_Rev Access'!$F$7:$FS$310,106,FALSE))</f>
        <v>0</v>
      </c>
      <c r="DX172" s="90">
        <f>IF(ISNA(VLOOKUP($B172,'[2]1516 Exp_Rev Access'!$F$7:$FS$310,107,FALSE)),"",VLOOKUP($B172,'[2]1516 Exp_Rev Access'!$F$7:$FS$310,107,FALSE))</f>
        <v>0</v>
      </c>
      <c r="DY172" s="90">
        <f>IF(ISNA(VLOOKUP($B172,'[2]1516 Exp_Rev Access'!$F$7:$FS$310,108,FALSE)),"",VLOOKUP($B172,'[2]1516 Exp_Rev Access'!$F$7:$FS$310,108,FALSE))</f>
        <v>0</v>
      </c>
      <c r="DZ172" s="90">
        <f>IF(ISNA(VLOOKUP($B172,'[2]1516 Exp_Rev Access'!$F$7:$FS$310,109,FALSE)),"",VLOOKUP($B172,'[2]1516 Exp_Rev Access'!$F$7:$FS$310,109,FALSE))</f>
        <v>0</v>
      </c>
      <c r="EA172" s="90">
        <f>IF(ISNA(VLOOKUP($B172,'[2]1516 Exp_Rev Access'!$F$7:$FS$310,110,FALSE)),"",VLOOKUP($B172,'[2]1516 Exp_Rev Access'!$F$7:$FS$310,110,FALSE))</f>
        <v>0</v>
      </c>
      <c r="EB172" s="90">
        <f>IF(ISNA(VLOOKUP($B172,'[2]1516 Exp_Rev Access'!$F$7:$FS$310,111,FALSE)),"",VLOOKUP($B172,'[2]1516 Exp_Rev Access'!$F$7:$FS$310,111,FALSE))</f>
        <v>0</v>
      </c>
      <c r="EC172" s="90">
        <f>IF(ISNA(VLOOKUP($B172,'[2]1516 Exp_Rev Access'!$F$7:$FS$310,112,FALSE)),"",VLOOKUP($B172,'[2]1516 Exp_Rev Access'!$F$7:$FS$310,112,FALSE))</f>
        <v>0</v>
      </c>
      <c r="ED172" s="90">
        <f>IF(ISNA(VLOOKUP($B172,'[2]1516 Exp_Rev Access'!$F$7:$FS$310,113,FALSE)),"",VLOOKUP($B172,'[2]1516 Exp_Rev Access'!$F$7:$FS$310,113,FALSE))</f>
        <v>200916.14</v>
      </c>
      <c r="EE172" s="90">
        <f>IF(ISNA(VLOOKUP($B172,'[2]1516 Exp_Rev Access'!$F$7:$FS$310,114,FALSE)),"",VLOOKUP($B172,'[2]1516 Exp_Rev Access'!$F$7:$FS$310,114,FALSE))</f>
        <v>0</v>
      </c>
      <c r="EF172" s="90">
        <f>IF(ISNA(VLOOKUP($B172,'[2]1516 Exp_Rev Access'!$F$7:$FS$310,115,FALSE)),"",VLOOKUP($B172,'[2]1516 Exp_Rev Access'!$F$7:$FS$310,115,FALSE))</f>
        <v>0</v>
      </c>
      <c r="EG172" s="90">
        <f>IF(ISNA(VLOOKUP($B172,'[2]1516 Exp_Rev Access'!$F$7:$FS$310,116,FALSE)),"",VLOOKUP($B172,'[2]1516 Exp_Rev Access'!$F$7:$FS$310,116,FALSE))</f>
        <v>93965.09</v>
      </c>
      <c r="EH172" s="90">
        <f>IF(ISNA(VLOOKUP($B172,'[2]1516 Exp_Rev Access'!$F$7:$FS$310,117,FALSE)),"",VLOOKUP($B172,'[2]1516 Exp_Rev Access'!$F$7:$FS$310,117,FALSE))</f>
        <v>0</v>
      </c>
      <c r="EI172" s="90">
        <f>IF(ISNA(VLOOKUP($B172,'[2]1516 Exp_Rev Access'!$F$7:$FS$310,118,FALSE)),"",VLOOKUP($B172,'[2]1516 Exp_Rev Access'!$F$7:$FS$310,118,FALSE))</f>
        <v>0</v>
      </c>
      <c r="EJ172" s="90">
        <f>IF(ISNA(VLOOKUP($B172,'[2]1516 Exp_Rev Access'!$F$7:$FS$310,119,FALSE)),"",VLOOKUP($B172,'[2]1516 Exp_Rev Access'!$F$7:$FS$310,119,FALSE))</f>
        <v>0</v>
      </c>
      <c r="EK172" s="90">
        <f>IF(ISNA(VLOOKUP($B172,'[2]1516 Exp_Rev Access'!$F$7:$FS$310,120,FALSE)),"",VLOOKUP($B172,'[2]1516 Exp_Rev Access'!$F$7:$FS$310,120,FALSE))</f>
        <v>0</v>
      </c>
      <c r="EL172" s="90">
        <f>IF(ISNA(VLOOKUP($B172,'[2]1516 Exp_Rev Access'!$F$7:$FS$310,121,FALSE)),"",VLOOKUP($B172,'[2]1516 Exp_Rev Access'!$F$7:$FS$310,121,FALSE))</f>
        <v>0</v>
      </c>
      <c r="EM172" s="90">
        <f>IF(ISNA(VLOOKUP($B172,'[2]1516 Exp_Rev Access'!$F$7:$FS$310,122,FALSE)),"",VLOOKUP($B172,'[2]1516 Exp_Rev Access'!$F$7:$FS$310,122,FALSE))</f>
        <v>0</v>
      </c>
      <c r="EN172" s="90">
        <f>IF(ISNA(VLOOKUP($B172,'[2]1516 Exp_Rev Access'!$F$7:$FS$310,123,FALSE)),"",VLOOKUP($B172,'[2]1516 Exp_Rev Access'!$F$7:$FS$310,123,FALSE))</f>
        <v>166628.43</v>
      </c>
      <c r="EO172" s="90">
        <f>IF(ISNA(VLOOKUP($B172,'[2]1516 Exp_Rev Access'!$F$7:$FS$310,124,FALSE)),"",VLOOKUP($B172,'[2]1516 Exp_Rev Access'!$F$7:$FS$310,124,FALSE))</f>
        <v>0</v>
      </c>
      <c r="EP172" s="90">
        <f>IF(ISNA(VLOOKUP($B172,'[2]1516 Exp_Rev Access'!$F$7:$FS$310,125,FALSE)),"",VLOOKUP($B172,'[2]1516 Exp_Rev Access'!$F$7:$FS$310,125,FALSE))</f>
        <v>0</v>
      </c>
      <c r="EQ172" s="90">
        <f>IF(ISNA(VLOOKUP($B172,'[2]1516 Exp_Rev Access'!$F$7:$FS$310,126,FALSE)),"",VLOOKUP($B172,'[2]1516 Exp_Rev Access'!$F$7:$FS$310,126,FALSE))</f>
        <v>0</v>
      </c>
      <c r="ER172" s="90">
        <f>IF(ISNA(VLOOKUP($B172,'[2]1516 Exp_Rev Access'!$F$7:$FS$310,127,FALSE)),"",VLOOKUP($B172,'[2]1516 Exp_Rev Access'!$F$7:$FS$310,127,FALSE))</f>
        <v>0</v>
      </c>
      <c r="ES172" s="90">
        <f>IF(ISNA(VLOOKUP($B172,'[2]1516 Exp_Rev Access'!$F$7:$FS$310,128,FALSE)),"",VLOOKUP($B172,'[2]1516 Exp_Rev Access'!$F$7:$FS$310,128,FALSE))</f>
        <v>0</v>
      </c>
      <c r="ET172" s="90">
        <f>IF(ISNA(VLOOKUP($B172,'[2]1516 Exp_Rev Access'!$F$7:$FS$310,129,FALSE)),"",VLOOKUP($B172,'[2]1516 Exp_Rev Access'!$F$7:$FS$310,129,FALSE))</f>
        <v>0</v>
      </c>
      <c r="EU172" s="90">
        <f>IF(ISNA(VLOOKUP($B172,'[2]1516 Exp_Rev Access'!$F$7:$FS$310,130,FALSE)),"",VLOOKUP($B172,'[2]1516 Exp_Rev Access'!$F$7:$FS$310,130,FALSE))</f>
        <v>0</v>
      </c>
      <c r="EV172" s="90">
        <f>IF(ISNA(VLOOKUP($B172,'[2]1516 Exp_Rev Access'!$F$7:$FS$310,131,FALSE)),"",VLOOKUP($B172,'[2]1516 Exp_Rev Access'!$F$7:$FS$310,131,FALSE))</f>
        <v>1966.25</v>
      </c>
      <c r="EW172" s="90">
        <f>IF(ISNA(VLOOKUP($B172,'[2]1516 Exp_Rev Access'!$F$7:$FS$310,132,FALSE)),"",VLOOKUP($B172,'[2]1516 Exp_Rev Access'!$F$7:$FS$310,132,FALSE))</f>
        <v>0</v>
      </c>
      <c r="EX172" s="90">
        <f>IF(ISNA(VLOOKUP($B172,'[2]1516 Exp_Rev Access'!$F$7:$FS$310,133,FALSE)),"",VLOOKUP($B172,'[2]1516 Exp_Rev Access'!$F$7:$FS$310,133,FALSE))</f>
        <v>0</v>
      </c>
      <c r="EY172" s="90">
        <f>IF(ISNA(VLOOKUP($B172,'[2]1516 Exp_Rev Access'!$F$7:$FS$310,134,FALSE)),"",VLOOKUP($B172,'[2]1516 Exp_Rev Access'!$F$7:$FS$310,134,FALSE))</f>
        <v>0</v>
      </c>
      <c r="EZ172" s="90">
        <f>IF(ISNA(VLOOKUP($B172,'[2]1516 Exp_Rev Access'!$F$7:$FS$310,135,FALSE)),"",VLOOKUP($B172,'[2]1516 Exp_Rev Access'!$F$7:$FS$310,135,FALSE))</f>
        <v>0</v>
      </c>
      <c r="FA172" s="90">
        <f>IF(ISNA(VLOOKUP($B172,'[2]1516 Exp_Rev Access'!$F$7:$FS$310,136,FALSE)),"",VLOOKUP($B172,'[2]1516 Exp_Rev Access'!$F$7:$FS$310,136,FALSE))</f>
        <v>0</v>
      </c>
      <c r="FB172" s="90">
        <f>IF(ISNA(VLOOKUP($B172,'[2]1516 Exp_Rev Access'!$F$7:$FS$310,137,FALSE)),"",VLOOKUP($B172,'[2]1516 Exp_Rev Access'!$F$7:$FS$310,137,FALSE))</f>
        <v>0</v>
      </c>
      <c r="FC172" s="90">
        <f>IF(ISNA(VLOOKUP($B172,'[2]1516 Exp_Rev Access'!$F$7:$FS$310,138,FALSE)),"",VLOOKUP($B172,'[2]1516 Exp_Rev Access'!$F$7:$FS$310,138,FALSE))</f>
        <v>0</v>
      </c>
      <c r="FD172" s="90">
        <f>IF(ISNA(VLOOKUP($B172,'[2]1516 Exp_Rev Access'!$F$7:$FS$310,139,FALSE)),"",VLOOKUP($B172,'[2]1516 Exp_Rev Access'!$F$7:$FS$310,139,FALSE))</f>
        <v>0</v>
      </c>
      <c r="FE172" s="90">
        <f>IF(ISNA(VLOOKUP($B172,'[2]1516 Exp_Rev Access'!$F$7:$FS$310,140,FALSE)),"",VLOOKUP($B172,'[2]1516 Exp_Rev Access'!$F$7:$FS$310,140,FALSE))</f>
        <v>0</v>
      </c>
      <c r="FF172" s="90">
        <f>IF(ISNA(VLOOKUP($B172,'[2]1516 Exp_Rev Access'!$F$7:$FS$310,141,FALSE)),"",VLOOKUP($B172,'[2]1516 Exp_Rev Access'!$F$7:$FS$310,141,FALSE))</f>
        <v>0</v>
      </c>
      <c r="FG172" s="90">
        <f>IF(ISNA(VLOOKUP($B172,'[2]1516 Exp_Rev Access'!$F$7:$FS$310,142,FALSE)),"",VLOOKUP($B172,'[2]1516 Exp_Rev Access'!$F$7:$FS$310,142,FALSE))</f>
        <v>0</v>
      </c>
      <c r="FH172" s="90">
        <f>IF(ISNA(VLOOKUP($B172,'[2]1516 Exp_Rev Access'!$F$7:$FS$310,143,FALSE)),"",VLOOKUP($B172,'[2]1516 Exp_Rev Access'!$F$7:$FS$310,143,FALSE))</f>
        <v>0</v>
      </c>
      <c r="FI172" s="90">
        <f>IF(ISNA(VLOOKUP($B172,'[2]1516 Exp_Rev Access'!$F$7:$FS$310,144,FALSE)),"",VLOOKUP($B172,'[2]1516 Exp_Rev Access'!$F$7:$FS$310,144,FALSE))</f>
        <v>0</v>
      </c>
      <c r="FJ172" s="90">
        <f>IF(ISNA(VLOOKUP($B172,'[2]1516 Exp_Rev Access'!$F$7:$FS$310,145,FALSE)),"",VLOOKUP($B172,'[2]1516 Exp_Rev Access'!$F$7:$FS$310,145,FALSE))</f>
        <v>0</v>
      </c>
      <c r="FK172" s="90">
        <f>IF(ISNA(VLOOKUP($B172,'[2]1516 Exp_Rev Access'!$F$7:$FS$310,146,FALSE)),"",VLOOKUP($B172,'[2]1516 Exp_Rev Access'!$F$7:$FS$310,146,FALSE))</f>
        <v>0</v>
      </c>
      <c r="FL172" s="90">
        <f>IF(ISNA(VLOOKUP($B172,'[2]1516 Exp_Rev Access'!$F$7:$FS$310,1147,FALSE)),"",VLOOKUP($B172,'[2]1516 Exp_Rev Access'!$F$7:$FS$310,147,FALSE))</f>
        <v>0</v>
      </c>
      <c r="FM172" s="90">
        <f>IF(ISNA(VLOOKUP($B172,'[2]1516 Exp_Rev Access'!$F$7:$FS$310,148,FALSE)),"",VLOOKUP($B172,'[2]1516 Exp_Rev Access'!$F$7:$FS$310,148,FALSE))</f>
        <v>0</v>
      </c>
      <c r="FN172" s="90">
        <f>IF(ISNA(VLOOKUP($B172,'[2]1516 Exp_Rev Access'!$F$7:$FS$310,149,FALSE)),"",VLOOKUP($B172,'[2]1516 Exp_Rev Access'!$F$7:$FS$310,149,FALSE))</f>
        <v>0</v>
      </c>
      <c r="FO172" s="90">
        <f>IF(ISNA(VLOOKUP($B172,'[2]1516 Exp_Rev Access'!$F$7:$FS$310,150,FALSE)),"",VLOOKUP($B172,'[2]1516 Exp_Rev Access'!$F$7:$FS$310,150,FALSE))</f>
        <v>0</v>
      </c>
      <c r="FP172" s="90">
        <f>IF(ISNA(VLOOKUP($B172,'[2]1516 Exp_Rev Access'!$F$7:$FS$310,151,FALSE)),"",VLOOKUP($B172,'[2]1516 Exp_Rev Access'!$F$7:$FS$310,151,FALSE))</f>
        <v>0</v>
      </c>
      <c r="FQ172" s="90">
        <f>IF(ISNA(VLOOKUP($B172,'[2]1516 Exp_Rev Access'!$F$7:$FS$310,152,FALSE)),"",VLOOKUP($B172,'[2]1516 Exp_Rev Access'!$F$7:$FS$310,152,FALSE))</f>
        <v>0</v>
      </c>
      <c r="FR172" s="90">
        <f>IF(ISNA(VLOOKUP($B172,'[2]1516 Exp_Rev Access'!$F$7:$FS$310,153,FALSE)),"",VLOOKUP($B172,'[2]1516 Exp_Rev Access'!$F$7:$FS$310,153,FALSE))</f>
        <v>161317.88</v>
      </c>
      <c r="FS172" s="53">
        <f t="shared" si="427"/>
        <v>3878075.2</v>
      </c>
      <c r="FT172" s="92">
        <f t="shared" si="428"/>
        <v>5.4695233994382642E-2</v>
      </c>
      <c r="FU172" s="53">
        <f t="shared" si="429"/>
        <v>644.85410417234789</v>
      </c>
      <c r="FV172" s="90">
        <f>IF(ISNA(VLOOKUP($B172,'[2]1516 Exp_Rev Access'!$F$7:$FS$310,154,FALSE)),"",VLOOKUP($B172,'[2]1516 Exp_Rev Access'!$F$7:$FS$310,154,FALSE))</f>
        <v>0</v>
      </c>
      <c r="FW172" s="90">
        <f>IF(ISNA(VLOOKUP($B172,'[2]1516 Exp_Rev Access'!$F$7:$FS$310,155,FALSE)),"",VLOOKUP($B172,'[2]1516 Exp_Rev Access'!$F$7:$FS$310,155,FALSE))</f>
        <v>0</v>
      </c>
      <c r="FX172" s="90">
        <f>IF(ISNA(VLOOKUP($B172,'[2]1516 Exp_Rev Access'!$F$7:$FS$310,156,FALSE)),"",VLOOKUP($B172,'[2]1516 Exp_Rev Access'!$F$7:$FS$310,156,FALSE))</f>
        <v>0</v>
      </c>
      <c r="FY172" s="90">
        <f>IF(ISNA(VLOOKUP($B172,'[2]1516 Exp_Rev Access'!$F$7:$FS$310,157,FALSE)),"",VLOOKUP($B172,'[2]1516 Exp_Rev Access'!$F$7:$FS$310,157,FALSE))</f>
        <v>0</v>
      </c>
      <c r="FZ172" s="90">
        <f>IF(ISNA(VLOOKUP($B172,'[2]1516 Exp_Rev Access'!$F$7:$FS$310,158,FALSE)),"",VLOOKUP($B172,'[2]1516 Exp_Rev Access'!$F$7:$FS$310,158,FALSE))</f>
        <v>0</v>
      </c>
      <c r="GA172" s="90">
        <f>IF(ISNA(VLOOKUP($B172,'[2]1516 Exp_Rev Access'!$F$7:$FS$310,159,FALSE)),"",VLOOKUP($B172,'[2]1516 Exp_Rev Access'!$F$7:$FS$310,159,FALSE))</f>
        <v>0</v>
      </c>
      <c r="GB172" s="90">
        <f>IF(ISNA(VLOOKUP($B172,'[2]1516 Exp_Rev Access'!$F$7:$FS$310,160,FALSE)),"",VLOOKUP($B172,'[2]1516 Exp_Rev Access'!$F$7:$FS$310,160,FALSE))</f>
        <v>0</v>
      </c>
      <c r="GC172" s="90">
        <f>IF(ISNA(VLOOKUP($B172,'[2]1516 Exp_Rev Access'!$F$7:$FS$310,161,FALSE)),"",VLOOKUP($B172,'[2]1516 Exp_Rev Access'!$F$7:$FS$310,161,FALSE))</f>
        <v>0</v>
      </c>
      <c r="GD172" s="90">
        <f>IF(ISNA(VLOOKUP($B172,'[2]1516 Exp_Rev Access'!$F$7:$FS$310,162,FALSE)),"",VLOOKUP($B172,'[2]1516 Exp_Rev Access'!$F$7:$FS$310,162,FALSE))</f>
        <v>0</v>
      </c>
      <c r="GE172" s="90">
        <f>IF(ISNA(VLOOKUP($B172,'[2]1516 Exp_Rev Access'!$F$7:$FS$310,163,FALSE)),"",VLOOKUP($B172,'[2]1516 Exp_Rev Access'!$F$7:$FS$310,163,FALSE))</f>
        <v>0</v>
      </c>
      <c r="GF172" s="90">
        <f>IF(ISNA(VLOOKUP($B172,'[2]1516 Exp_Rev Access'!$F$7:$FS$310,164,FALSE)),"",VLOOKUP($B172,'[2]1516 Exp_Rev Access'!$F$7:$FS$310,164,FALSE))</f>
        <v>0</v>
      </c>
      <c r="GG172" s="90">
        <f>IF(ISNA(VLOOKUP($B172,'[2]1516 Exp_Rev Access'!$F$7:$FS$310,165,FALSE)),"",VLOOKUP($B172,'[2]1516 Exp_Rev Access'!$F$7:$FS$310,165,FALSE))</f>
        <v>0</v>
      </c>
      <c r="GH172" s="90">
        <f>IF(ISNA(VLOOKUP($B172,'[2]1516 Exp_Rev Access'!$F$7:$FS$310,166,FALSE)),"",VLOOKUP($B172,'[2]1516 Exp_Rev Access'!$F$7:$FS$310,166,FALSE))</f>
        <v>0</v>
      </c>
      <c r="GI172" s="90">
        <f>IF(ISNA(VLOOKUP($B172,'[2]1516 Exp_Rev Access'!$F$7:$FS$310,167,FALSE)),"",VLOOKUP($B172,'[2]1516 Exp_Rev Access'!$F$7:$FS$310,167,FALSE))</f>
        <v>0</v>
      </c>
      <c r="GJ172" s="90">
        <f>IF(ISNA(VLOOKUP($B172,'[2]1516 Exp_Rev Access'!$F$7:$FS$310,168,FALSE)),"",VLOOKUP($B172,'[2]1516 Exp_Rev Access'!$F$7:$FS$310,168,FALSE))</f>
        <v>0</v>
      </c>
      <c r="GK172" s="90">
        <f>IF(ISNA(VLOOKUP($B172,'[2]1516 Exp_Rev Access'!$F$7:$FS$310,169,FALSE)),"",VLOOKUP($B172,'[2]1516 Exp_Rev Access'!$F$7:$FS$310,169,FALSE))</f>
        <v>37790.839999999997</v>
      </c>
      <c r="GL172" s="90">
        <f>IF(ISNA(VLOOKUP($B172,'[2]1516 Exp_Rev Access'!$F$7:$FS$310,170,FALSE)),"",VLOOKUP($B172,'[2]1516 Exp_Rev Access'!$F$7:$FS$310,170,FALSE))</f>
        <v>0</v>
      </c>
      <c r="GM172" s="90">
        <f>IF(ISNA(VLOOKUP($B172,'[2]1516 Exp_Rev Access'!$F$7:$FT$310,171,FALSE)),"",VLOOKUP($B172,'[2]1516 Exp_Rev Access'!$F$7:$FT$310,171,FALSE))</f>
        <v>0</v>
      </c>
      <c r="GN172" s="90">
        <f>IF(ISNA(VLOOKUP($B172,'[2]1516 Exp_Rev Access'!$F$7:$FU$310,172,FALSE)),"",VLOOKUP($B172,'[2]1516 Exp_Rev Access'!$F$7:$FU$310,172,FALSE))</f>
        <v>0</v>
      </c>
      <c r="GO172" s="90">
        <f>IF(ISNA(VLOOKUP($B172,'[2]1516 Exp_Rev Access'!$F$7:$FV$310,173,FALSE)),"",VLOOKUP($B172,'[2]1516 Exp_Rev Access'!$F$7:$FV$310,173,FALSE))</f>
        <v>0</v>
      </c>
      <c r="GP172" s="90">
        <f>IF(ISNA(VLOOKUP($B172,'[2]1516 Exp_Rev Access'!$F$7:$GA$310,174,FALSE)),"",VLOOKUP($B172,'[2]1516 Exp_Rev Access'!$F$7:$GA$310,174,FALSE))</f>
        <v>0</v>
      </c>
      <c r="GQ172" s="90">
        <f>IF(ISNA(VLOOKUP($B172,'[2]1516 Exp_Rev Access'!$F$7:$GA$310,175,FALSE)),"",VLOOKUP($B172,'[2]1516 Exp_Rev Access'!$F$7:$GA$310,175,FALSE))</f>
        <v>18757.599999999999</v>
      </c>
      <c r="GR172" s="90">
        <f>IF(ISNA(VLOOKUP($B172,'[2]1516 Exp_Rev Access'!$F$7:$GA$310,176,FALSE)),"",VLOOKUP($B172,'[2]1516 Exp_Rev Access'!$F$7:$GA$310,176,FALSE))</f>
        <v>0</v>
      </c>
      <c r="GS172" s="90">
        <f>IF(ISNA(VLOOKUP($B172,'[2]1516 Exp_Rev Access'!$F$7:$GA$310,177,FALSE)),"",VLOOKUP($B172,'[2]1516 Exp_Rev Access'!$F$7:$GA$310,177,FALSE))</f>
        <v>0</v>
      </c>
      <c r="GT172" s="90">
        <f>IF(ISNA(VLOOKUP($B172,'[2]1516 Exp_Rev Access'!$F$7:$GA$310,178,FALSE)),"",VLOOKUP($B172,'[2]1516 Exp_Rev Access'!$F$7:$GA$310,178,FALSE))</f>
        <v>0</v>
      </c>
      <c r="GU172" s="53">
        <f t="shared" si="432"/>
        <v>56548.439999999995</v>
      </c>
      <c r="GV172" s="92">
        <f t="shared" si="430"/>
        <v>7.9754259479478552E-4</v>
      </c>
      <c r="GW172" s="96">
        <f t="shared" si="431"/>
        <v>9.4029877549934469</v>
      </c>
    </row>
    <row r="173" spans="1:222" s="97" customFormat="1" x14ac:dyDescent="0.2">
      <c r="A173" s="86"/>
      <c r="B173" s="87" t="s">
        <v>419</v>
      </c>
      <c r="C173" s="87" t="s">
        <v>420</v>
      </c>
      <c r="D173" s="88">
        <f>IF(ISNA(VLOOKUP($B173,'[2]1516 enrollment_Rev_Exp by size'!$A$6:$C$325,3,FALSE)),"",VLOOKUP($B173,'[2]1516 enrollment_Rev_Exp by size'!$A$6:$C$325,3,FALSE))</f>
        <v>11073.5</v>
      </c>
      <c r="E173" s="89">
        <v>128828241.31999999</v>
      </c>
      <c r="F173" s="67">
        <f t="shared" si="411"/>
        <v>128828241.31999999</v>
      </c>
      <c r="G173" s="67">
        <f t="shared" si="412"/>
        <v>0</v>
      </c>
      <c r="H173" s="90">
        <f>IF(ISNA(VLOOKUP($B173,'[2]1516 Exp_Rev Access'!$F$7:$FS$310,2,FALSE)),"",VLOOKUP($B173,'[2]1516 Exp_Rev Access'!$F$7:$FS$310,2,FALSE))</f>
        <v>20764314.27</v>
      </c>
      <c r="I173" s="90">
        <f>IF(ISNA(VLOOKUP($B173,'[2]1516 Exp_Rev Access'!$F$7:$FS$310,3,FALSE)),"",VLOOKUP($B173,'[2]1516 Exp_Rev Access'!$F$7:$FS$310,3,FALSE))</f>
        <v>5455.78</v>
      </c>
      <c r="J173" s="90">
        <f>IF(ISNA(VLOOKUP($B173,'[2]1516 Exp_Rev Access'!$F$7:$FS$310,4,FALSE)),"",VLOOKUP($B173,'[2]1516 Exp_Rev Access'!$F$7:$FS$310,4,FALSE))</f>
        <v>27431.279999999999</v>
      </c>
      <c r="K173" s="90">
        <f>IF(ISNA(VLOOKUP($B173,'[2]1516 Exp_Rev Access'!$F$7:$FS$310,5,FALSE)),"-",VLOOKUP($B173,'[2]1516 Exp_Rev Access'!$F$7:$FS$310,5,FALSE))</f>
        <v>29097.59</v>
      </c>
      <c r="L173" s="90">
        <f>IF(ISNA(VLOOKUP($B173,'[2]1516 Exp_Rev Access'!$F$7:$FS$310,6,FALSE)),"",VLOOKUP($B173,'[2]1516 Exp_Rev Access'!$F$7:$FS$310,6,FALSE))</f>
        <v>0</v>
      </c>
      <c r="M173" s="90">
        <f>IF(ISNA(VLOOKUP($B173,'[2]1516 Exp_Rev Access'!$F$7:$FS$310,7,FALSE)),"",VLOOKUP($B173,'[2]1516 Exp_Rev Access'!$F$7:$FS$310,7,FALSE))</f>
        <v>0</v>
      </c>
      <c r="N173" s="53">
        <f t="shared" si="413"/>
        <v>20826298.920000002</v>
      </c>
      <c r="O173" s="91">
        <f t="shared" si="414"/>
        <v>0.16165942115338661</v>
      </c>
      <c r="P173" s="53">
        <f t="shared" si="415"/>
        <v>1880.7331846299726</v>
      </c>
      <c r="Q173" s="90">
        <f>IF(ISNA(VLOOKUP($B173,'[2]1516 Exp_Rev Access'!$F$7:$FS$310,8,FALSE)),"",VLOOKUP($B173,'[2]1516 Exp_Rev Access'!$F$7:$FS$310,8,FALSE))</f>
        <v>230483.07</v>
      </c>
      <c r="R173" s="90">
        <f>IF(ISNA(VLOOKUP($B173,'[2]1516 Exp_Rev Access'!$F$7:$FS$310,9,FALSE)),"",VLOOKUP($B173,'[2]1516 Exp_Rev Access'!$F$7:$FS$310,9,FALSE))</f>
        <v>0</v>
      </c>
      <c r="S173" s="90">
        <f>IF(ISNA(VLOOKUP($B173,'[2]1516 Exp_Rev Access'!$F$7:$FS$310,10,FALSE)),"",VLOOKUP($B173,'[2]1516 Exp_Rev Access'!$F$7:$FS$310,10,FALSE))</f>
        <v>22121.75</v>
      </c>
      <c r="T173" s="90">
        <f>IF(ISNA(VLOOKUP($B173,'[2]1516 Exp_Rev Access'!$F$7:$FS$310,11,FALSE)),"",VLOOKUP($B173,'[2]1516 Exp_Rev Access'!$F$7:$FS$310,11,FALSE))</f>
        <v>0</v>
      </c>
      <c r="U173" s="90">
        <f>IF(ISNA(VLOOKUP($B173,'[2]1516 Exp_Rev Access'!$F$7:$FS$310,12,FALSE)),"",VLOOKUP($B173,'[2]1516 Exp_Rev Access'!$F$7:$FS$310,12,FALSE))</f>
        <v>0</v>
      </c>
      <c r="V173" s="90">
        <f>IF(ISNA(VLOOKUP($B173,'[2]1516 Exp_Rev Access'!$F$7:$FS$310,13,FALSE)),"",VLOOKUP($B173,'[2]1516 Exp_Rev Access'!$F$7:$FS$310,13,FALSE))</f>
        <v>64933</v>
      </c>
      <c r="W173" s="90">
        <f>IF(ISNA(VLOOKUP($B173,'[2]1516 Exp_Rev Access'!$F$7:$FS$310,14,FALSE)),"",VLOOKUP($B173,'[2]1516 Exp_Rev Access'!$F$7:$FS$310,14,FALSE))</f>
        <v>131656.5</v>
      </c>
      <c r="X173" s="90">
        <f>IF(ISNA(VLOOKUP($B173,'[2]1516 Exp_Rev Access'!$F$7:$FS$310,15,FALSE)),"",VLOOKUP($B173,'[2]1516 Exp_Rev Access'!$F$7:$FS$310,15,FALSE))</f>
        <v>0</v>
      </c>
      <c r="Y173" s="90">
        <f>IF(ISNA(VLOOKUP($B173,'[2]1516 Exp_Rev Access'!$F$7:$FS$310,16,FALSE)),"",VLOOKUP($B173,'[2]1516 Exp_Rev Access'!$F$7:$FS$310,16,FALSE))</f>
        <v>62815.32</v>
      </c>
      <c r="Z173" s="90">
        <f>IF(ISNA(VLOOKUP($B173,'[2]1516 Exp_Rev Access'!$F$7:$FS$310,17,FALSE)),"",VLOOKUP($B173,'[2]1516 Exp_Rev Access'!$F$7:$FS$310,17,FALSE))</f>
        <v>21593.200000000001</v>
      </c>
      <c r="AA173" s="90">
        <f>IF(ISNA(VLOOKUP($B173,'[2]1516 Exp_Rev Access'!$F$7:$FS$310,18,FALSE)),"",VLOOKUP($B173,'[2]1516 Exp_Rev Access'!$F$7:$FS$310,18,FALSE))</f>
        <v>0</v>
      </c>
      <c r="AB173" s="90">
        <f>IF(ISNA(VLOOKUP($B173,'[2]1516 Exp_Rev Access'!$F$7:$FS$310,19,FALSE)),"",VLOOKUP($B173,'[2]1516 Exp_Rev Access'!$F$7:$FS$310,19,FALSE))</f>
        <v>0</v>
      </c>
      <c r="AC173" s="90">
        <f>IF(ISNA(VLOOKUP($B173,'[2]1516 Exp_Rev Access'!$F$7:$FS$310,20,FALSE)),"",VLOOKUP($B173,'[2]1516 Exp_Rev Access'!$F$7:$FS$310,20,FALSE))</f>
        <v>501605.05</v>
      </c>
      <c r="AD173" s="90">
        <f>IF(ISNA(VLOOKUP($B173,'[2]1516 Exp_Rev Access'!$F$7:$FS$310,21,FALSE)),"",VLOOKUP($B173,'[2]1516 Exp_Rev Access'!$F$7:$FS$310,21,FALSE))</f>
        <v>1268035.29</v>
      </c>
      <c r="AE173" s="90">
        <f>IF(ISNA(VLOOKUP($B173,'[2]1516 Exp_Rev Access'!$F$7:$FS$310,22,FALSE)),"",VLOOKUP($B173,'[2]1516 Exp_Rev Access'!$F$7:$FS$310,22,FALSE))</f>
        <v>83244.62</v>
      </c>
      <c r="AF173" s="90">
        <f>IF(ISNA(VLOOKUP($B173,'[2]1516 Exp_Rev Access'!$F$7:$FS$310,23,FALSE)),"",VLOOKUP($B173,'[2]1516 Exp_Rev Access'!$F$7:$FS$310,23,FALSE))</f>
        <v>0</v>
      </c>
      <c r="AG173" s="90">
        <f>IF(ISNA(VLOOKUP($B173,'[2]1516 Exp_Rev Access'!$F$7:$FS$310,24,FALSE)),"",VLOOKUP($B173,'[2]1516 Exp_Rev Access'!$F$7:$FS$310,24,FALSE))</f>
        <v>245578.67</v>
      </c>
      <c r="AH173" s="90">
        <f>IF(ISNA(VLOOKUP($B173,'[2]1516 Exp_Rev Access'!$F$7:$FS$310,25,FALSE)),"",VLOOKUP($B173,'[2]1516 Exp_Rev Access'!$F$7:$FS$310,25,FALSE))</f>
        <v>29891.1</v>
      </c>
      <c r="AI173" s="90">
        <f>IF(ISNA(VLOOKUP($B173,'[2]1516 Exp_Rev Access'!$F$7:$FS$310,26,FALSE)),"",VLOOKUP($B173,'[2]1516 Exp_Rev Access'!$F$7:$FS$310,26,FALSE))</f>
        <v>316075.55</v>
      </c>
      <c r="AJ173" s="90">
        <f>IF(ISNA(VLOOKUP($B173,'[2]1516 Exp_Rev Access'!$F$7:$FS$310,27,FALSE)),"",VLOOKUP($B173,'[2]1516 Exp_Rev Access'!$F$7:$FS$310,27,FALSE))</f>
        <v>0</v>
      </c>
      <c r="AK173" s="90">
        <f>IF(ISNA(VLOOKUP($B173,'[2]1516 Exp_Rev Access'!$F$7:$FS$310,28,FALSE)),"",VLOOKUP($B173,'[2]1516 Exp_Rev Access'!$F$7:$FS$310,28,FALSE))</f>
        <v>15048.2</v>
      </c>
      <c r="AL173" s="90">
        <f>IF(ISNA(VLOOKUP($B173,'[2]1516 Exp_Rev Access'!$F$7:$FS$310,29,FALSE)),"",VLOOKUP($B173,'[2]1516 Exp_Rev Access'!$F$7:$FS$310,29,FALSE))</f>
        <v>277904.59999999998</v>
      </c>
      <c r="AM173" s="53">
        <f t="shared" si="416"/>
        <v>3270985.92</v>
      </c>
      <c r="AN173" s="92">
        <f t="shared" si="417"/>
        <v>2.5390286217407163E-2</v>
      </c>
      <c r="AO173" s="68">
        <f t="shared" si="418"/>
        <v>295.38862328983606</v>
      </c>
      <c r="AP173" s="90">
        <f>IF(ISNA(VLOOKUP($B173,'[2]1516 Exp_Rev Access'!$F$7:$FS$310,30,FALSE)),"",VLOOKUP($B173,'[2]1516 Exp_Rev Access'!$F$7:$FS$310,30,FALSE))</f>
        <v>65974541.619999997</v>
      </c>
      <c r="AQ173" s="90">
        <f>IF(ISNA(VLOOKUP($B173,'[2]1516 Exp_Rev Access'!$F$7:$FS$310,31,FALSE)),"",VLOOKUP($B173,'[2]1516 Exp_Rev Access'!$F$7:$FS$310,31,FALSE))</f>
        <v>2651073.2799999998</v>
      </c>
      <c r="AR173" s="90">
        <f>IF(ISNA(VLOOKUP($B173,'[2]1516 Exp_Rev Access'!$F$7:$FS$310,32,FALSE)),"",VLOOKUP($B173,'[2]1516 Exp_Rev Access'!$F$7:$FS$310,32,FALSE))</f>
        <v>4601455.5199999996</v>
      </c>
      <c r="AS173" s="90">
        <f>IF(ISNA(VLOOKUP($B173,'[2]1516 Exp_Rev Access'!$F$7:$FS$310,33,FALSE)),"",VLOOKUP($B173,'[2]1516 Exp_Rev Access'!$F$7:$FS$310,33,FALSE))</f>
        <v>368651.98</v>
      </c>
      <c r="AT173" s="90">
        <f>IF(ISNA(VLOOKUP($B173,'[2]1516 Exp_Rev Access'!$F$7:$FS$310,34,FALSE)),"",VLOOKUP($B173,'[2]1516 Exp_Rev Access'!$F$7:$FS$310,34,FALSE))</f>
        <v>0</v>
      </c>
      <c r="AU173" s="53">
        <f t="shared" si="419"/>
        <v>73595722.399999991</v>
      </c>
      <c r="AV173" s="93">
        <f t="shared" si="420"/>
        <v>0.57127010076302731</v>
      </c>
      <c r="AW173" s="53">
        <f t="shared" si="421"/>
        <v>6646.1121054770392</v>
      </c>
      <c r="AX173" s="90">
        <f>IF(ISNA(VLOOKUP($B173,'[2]1516 Exp_Rev Access'!$F$7:$FS$310,35,FALSE)),"",VLOOKUP($B173,'[2]1516 Exp_Rev Access'!$F$7:$FS$310,35,FALSE))</f>
        <v>0</v>
      </c>
      <c r="AY173" s="90">
        <f>IF(ISNA(VLOOKUP($B173,'[2]1516 Exp_Rev Access'!$F$7:$FS$310,36,FALSE)),"",VLOOKUP($B173,'[2]1516 Exp_Rev Access'!$F$7:$FS$310,36,FALSE))</f>
        <v>10384028.609999999</v>
      </c>
      <c r="AZ173" s="90">
        <f>IF(ISNA(VLOOKUP($B173,'[2]1516 Exp_Rev Access'!$F$7:$FS$310,37,FALSE)),"",VLOOKUP($B173,'[2]1516 Exp_Rev Access'!$F$7:$FS$310,37,FALSE))</f>
        <v>949212.02</v>
      </c>
      <c r="BA173" s="90">
        <f>IF(ISNA(VLOOKUP($B173,'[2]1516 Exp_Rev Access'!$F$7:$FS$310,38,FALSE)),"",VLOOKUP($B173,'[2]1516 Exp_Rev Access'!$F$7:$FS$310,38,FALSE))</f>
        <v>0</v>
      </c>
      <c r="BB173" s="90">
        <f>IF(ISNA(VLOOKUP($B173,'[2]1516 Exp_Rev Access'!$F$7:$FS$310,39,FALSE)),"",VLOOKUP($B173,'[2]1516 Exp_Rev Access'!$F$7:$FS$310,39,FALSE))</f>
        <v>0</v>
      </c>
      <c r="BC173" s="90">
        <f>IF(ISNA(VLOOKUP($B173,'[2]1516 Exp_Rev Access'!$F$7:$FS$310,40,FALSE)),"",VLOOKUP($B173,'[2]1516 Exp_Rev Access'!$F$7:$FS$310,40,FALSE))</f>
        <v>1991904.32</v>
      </c>
      <c r="BD173" s="90">
        <f>IF(ISNA(VLOOKUP($B173,'[2]1516 Exp_Rev Access'!$F$7:$FS$310,41,FALSE)),"",VLOOKUP($B173,'[2]1516 Exp_Rev Access'!$F$7:$FS$310,41,FALSE))</f>
        <v>0</v>
      </c>
      <c r="BE173" s="90">
        <f>IF(ISNA(VLOOKUP($B173,'[2]1516 Exp_Rev Access'!$F$7:$FS$310,42,FALSE)),"",VLOOKUP($B173,'[2]1516 Exp_Rev Access'!$F$7:$FS$310,42,FALSE))</f>
        <v>571487.97</v>
      </c>
      <c r="BF173" s="90">
        <f>IF(ISNA(VLOOKUP($B173,'[2]1516 Exp_Rev Access'!$F$7:$FS$310,43,FALSE)),"",VLOOKUP($B173,'[2]1516 Exp_Rev Access'!$F$7:$FS$310,43,FALSE))</f>
        <v>0</v>
      </c>
      <c r="BG173" s="90">
        <f>IF(ISNA(VLOOKUP($B173,'[2]1516 Exp_Rev Access'!$F$7:$FS$310,44,FALSE)),"",VLOOKUP($B173,'[2]1516 Exp_Rev Access'!$F$7:$FS$310,44,FALSE))</f>
        <v>335158.03999999998</v>
      </c>
      <c r="BH173" s="90">
        <f>IF(ISNA(VLOOKUP($B173,'[2]1516 Exp_Rev Access'!$F$7:$FS$310,45,FALSE)),"",VLOOKUP($B173,'[2]1516 Exp_Rev Access'!$F$7:$FS$310,45,FALSE))</f>
        <v>112959.73</v>
      </c>
      <c r="BI173" s="90">
        <f>IF(ISNA(VLOOKUP($B173,'[2]1516 Exp_Rev Access'!$F$7:$FS$310,46,FALSE)),"",VLOOKUP($B173,'[2]1516 Exp_Rev Access'!$F$7:$FS$310,46,FALSE))</f>
        <v>0</v>
      </c>
      <c r="BJ173" s="90">
        <f>IF(ISNA(VLOOKUP($B173,'[2]1516 Exp_Rev Access'!$F$7:$FS$310,47,FALSE)),"",VLOOKUP($B173,'[2]1516 Exp_Rev Access'!$F$7:$FS$310,47,FALSE))</f>
        <v>72493.19</v>
      </c>
      <c r="BK173" s="90">
        <f>IF(ISNA(VLOOKUP($B173,'[2]1516 Exp_Rev Access'!$F$7:$FS$310,48,FALSE)),"",VLOOKUP($B173,'[2]1516 Exp_Rev Access'!$F$7:$FS$310,48,FALSE))</f>
        <v>4081196.34</v>
      </c>
      <c r="BL173" s="90">
        <f>IF(ISNA(VLOOKUP($B173,'[2]1516 Exp_Rev Access'!$F$7:$FS$310,49,FALSE)),"",VLOOKUP($B173,'[2]1516 Exp_Rev Access'!$F$7:$FS$310,49,FALSE))</f>
        <v>15850</v>
      </c>
      <c r="BM173" s="90">
        <f>IF(ISNA(VLOOKUP($B173,'[2]1516 Exp_Rev Access'!$F$7:$FS$310,50,FALSE)),"",VLOOKUP($B173,'[2]1516 Exp_Rev Access'!$F$7:$FS$310,50,FALSE))</f>
        <v>0</v>
      </c>
      <c r="BN173" s="90">
        <f>IF(ISNA(VLOOKUP($B173,'[2]1516 Exp_Rev Access'!$F$7:$FS$310,51,FALSE)),"",VLOOKUP($B173,'[2]1516 Exp_Rev Access'!$F$7:$FS$310,51,FALSE))</f>
        <v>0</v>
      </c>
      <c r="BO173" s="90">
        <f>IF(ISNA(VLOOKUP($B173,'[2]1516 Exp_Rev Access'!$F$7:$FS$310,52,FALSE)),"",VLOOKUP($B173,'[2]1516 Exp_Rev Access'!$F$7:$FS$310,52,FALSE))</f>
        <v>0</v>
      </c>
      <c r="BP173" s="90">
        <f>IF(ISNA(VLOOKUP($B173,'[2]1516 Exp_Rev Access'!$F$7:$FS$310,53,FALSE)),"",VLOOKUP($B173,'[2]1516 Exp_Rev Access'!$F$7:$FS$310,53,FALSE))</f>
        <v>0</v>
      </c>
      <c r="BQ173" s="90">
        <f>IF(ISNA(VLOOKUP($B173,'[2]1516 Exp_Rev Access'!$F$7:$FS$310,54,FALSE)),"",VLOOKUP($B173,'[2]1516 Exp_Rev Access'!$F$7:$FS$310,54,FALSE))</f>
        <v>0</v>
      </c>
      <c r="BR173" s="90">
        <f>IF(ISNA(VLOOKUP($B173,'[2]1516 Exp_Rev Access'!$F$7:$FS$310,55,FALSE)),"",VLOOKUP($B173,'[2]1516 Exp_Rev Access'!$F$7:$FS$310,55,FALSE))</f>
        <v>0</v>
      </c>
      <c r="BS173" s="90">
        <f>IF(ISNA(VLOOKUP($B173,'[2]1516 Exp_Rev Access'!$F$7:$FS$310,56,FALSE)),"",VLOOKUP($B173,'[2]1516 Exp_Rev Access'!$F$7:$FS$310,56,FALSE))</f>
        <v>0</v>
      </c>
      <c r="BT173" s="90">
        <f>IF(ISNA(VLOOKUP($B173,'[2]1516 Exp_Rev Access'!$F$7:$FS$310,57,FALSE)),"",VLOOKUP($B173,'[2]1516 Exp_Rev Access'!$F$7:$FS$310,57,FALSE))</f>
        <v>0</v>
      </c>
      <c r="BU173" s="90">
        <f>IF(ISNA(VLOOKUP($B173,'[2]1516 Exp_Rev Access'!$F$7:$FS$310,58,FALSE)),"",VLOOKUP($B173,'[2]1516 Exp_Rev Access'!$F$7:$FS$310,58,FALSE))</f>
        <v>0</v>
      </c>
      <c r="BV173" s="53">
        <f t="shared" si="422"/>
        <v>18514290.219999999</v>
      </c>
      <c r="BW173" s="92">
        <f t="shared" si="423"/>
        <v>0.14371297807296651</v>
      </c>
      <c r="BX173" s="68">
        <f t="shared" si="424"/>
        <v>1671.9456558450354</v>
      </c>
      <c r="BY173" s="90">
        <f>IF(ISNA(VLOOKUP($B173,'[2]1516 Exp_Rev Access'!$F$7:$FS$310,59,FALSE)),"",VLOOKUP($B173,'[2]1516 Exp_Rev Access'!$F$7:$FS$310,59,FALSE))</f>
        <v>0</v>
      </c>
      <c r="BZ173" s="90">
        <f>IF(ISNA(VLOOKUP($B173,'[2]1516 Exp_Rev Access'!$F$7:$FS$310,60,FALSE)),"",VLOOKUP($B173,'[2]1516 Exp_Rev Access'!$F$7:$FS$310,60,FALSE))</f>
        <v>4385809.09</v>
      </c>
      <c r="CA173" s="90">
        <f>IF(ISNA(VLOOKUP($B173,'[2]1516 Exp_Rev Access'!$F$7:$FS$310,61,FALSE)),"",VLOOKUP($B173,'[2]1516 Exp_Rev Access'!$F$7:$FS$310,61,FALSE))</f>
        <v>381310.41</v>
      </c>
      <c r="CB173" s="90">
        <f>IF(ISNA(VLOOKUP($B173,'[2]1516 Exp_Rev Access'!$F$7:$FS$310,62,FALSE)),"",VLOOKUP($B173,'[2]1516 Exp_Rev Access'!$F$7:$FS$310,62,FALSE))</f>
        <v>0</v>
      </c>
      <c r="CC173" s="90">
        <f>IF(ISNA(VLOOKUP($B173,'[2]1516 Exp_Rev Access'!$F$7:$FS$310,63,FALSE)),"",VLOOKUP($B173,'[2]1516 Exp_Rev Access'!$F$7:$FS$310,63,FALSE))</f>
        <v>0</v>
      </c>
      <c r="CD173" s="90">
        <f>IF(ISNA(VLOOKUP($B173,'[2]1516 Exp_Rev Access'!$F$7:$FS$310,64,FALSE)),"",VLOOKUP($B173,'[2]1516 Exp_Rev Access'!$F$7:$FS$310,64,FALSE))</f>
        <v>0</v>
      </c>
      <c r="CE173" s="53">
        <f t="shared" si="425"/>
        <v>4767119.5</v>
      </c>
      <c r="CF173" s="92">
        <f>CE173/E173</f>
        <v>3.7003683750978338E-2</v>
      </c>
      <c r="CG173" s="94">
        <f t="shared" si="426"/>
        <v>430.49799069851446</v>
      </c>
      <c r="CH173" s="90">
        <f>IF(ISNA(VLOOKUP($B173,'[2]1516 Exp_Rev Access'!$F$7:$FS$310,65,FALSE)),"",VLOOKUP($B173,'[2]1516 Exp_Rev Access'!$F$7:$FS$310,65,FALSE))</f>
        <v>0</v>
      </c>
      <c r="CI173" s="90">
        <f>IF(ISNA(VLOOKUP($B173,'[2]1516 Exp_Rev Access'!$F$7:$FS$310,66,FALSE)),"",VLOOKUP($B173,'[2]1516 Exp_Rev Access'!$F$7:$FS$310,66,FALSE))</f>
        <v>0</v>
      </c>
      <c r="CJ173" s="90">
        <f>IF(ISNA(VLOOKUP($B173,'[2]1516 Exp_Rev Access'!$F$7:$FS$310,67,FALSE)),"",VLOOKUP($B173,'[2]1516 Exp_Rev Access'!$F$7:$FS$310,67,FALSE))</f>
        <v>0</v>
      </c>
      <c r="CK173" s="90">
        <f>IF(ISNA(VLOOKUP($B173,'[2]1516 Exp_Rev Access'!$F$7:$FS$310,68,FALSE)),"",VLOOKUP($B173,'[2]1516 Exp_Rev Access'!$F$7:$FS$310,68,FALSE))</f>
        <v>0</v>
      </c>
      <c r="CL173" s="90">
        <f>IF(ISNA(VLOOKUP($B173,'[2]1516 Exp_Rev Access'!$F$7:$FS$310,69,FALSE)),"",VLOOKUP($B173,'[2]1516 Exp_Rev Access'!$F$7:$FS$310,69,FALSE))</f>
        <v>0</v>
      </c>
      <c r="CM173" s="90">
        <f>IF(ISNA(VLOOKUP($B173,'[2]1516 Exp_Rev Access'!$F$7:$FS$310,70,FALSE)),"",VLOOKUP($B173,'[2]1516 Exp_Rev Access'!$F$7:$FS$310,70,FALSE))</f>
        <v>0</v>
      </c>
      <c r="CN173" s="90">
        <f>IF(ISNA(VLOOKUP($B173,'[2]1516 Exp_Rev Access'!$F$7:$FS$310,71,FALSE)),"",VLOOKUP($B173,'[2]1516 Exp_Rev Access'!$F$7:$FS$310,71,FALSE))</f>
        <v>0</v>
      </c>
      <c r="CO173" s="90">
        <f>IF(ISNA(VLOOKUP($B173,'[2]1516 Exp_Rev Access'!$F$7:$FS$310,72,FALSE)),"",VLOOKUP($B173,'[2]1516 Exp_Rev Access'!$F$7:$FS$310,72,FALSE))</f>
        <v>0</v>
      </c>
      <c r="CP173" s="90">
        <f>IF(ISNA(VLOOKUP($B173,'[2]1516 Exp_Rev Access'!$F$7:$FS$310,73,FALSE)),"",VLOOKUP($B173,'[2]1516 Exp_Rev Access'!$F$7:$FS$310,73,FALSE))</f>
        <v>0</v>
      </c>
      <c r="CQ173" s="90">
        <f>IF(ISNA(VLOOKUP($B173,'[2]1516 Exp_Rev Access'!$F$7:$FS$310,74,FALSE)),"",VLOOKUP($B173,'[2]1516 Exp_Rev Access'!$F$7:$FS$310,74,FALSE))</f>
        <v>2320083</v>
      </c>
      <c r="CR173" s="90">
        <f>IF(ISNA(VLOOKUP($B173,'[2]1516 Exp_Rev Access'!$F$7:$FS$310,75,FALSE)),"",VLOOKUP($B173,'[2]1516 Exp_Rev Access'!$F$7:$FS$310,75,FALSE))</f>
        <v>0</v>
      </c>
      <c r="CS173" s="90">
        <f>IF(ISNA(VLOOKUP($B173,'[2]1516 Exp_Rev Access'!$F$7:$FS$310,76,FALSE)),"",VLOOKUP($B173,'[2]1516 Exp_Rev Access'!$F$7:$FS$310,76,FALSE))</f>
        <v>48363</v>
      </c>
      <c r="CT173" s="90">
        <f>IF(ISNA(VLOOKUP($B173,'[2]1516 Exp_Rev Access'!$F$7:$FS$310,77,FALSE)),"",VLOOKUP($B173,'[2]1516 Exp_Rev Access'!$F$7:$FS$310,77,FALSE))</f>
        <v>0</v>
      </c>
      <c r="CU173" s="90">
        <f>IF(ISNA(VLOOKUP($B173,'[2]1516 Exp_Rev Access'!$F$7:$FS$310,78,FALSE)),"",VLOOKUP($B173,'[2]1516 Exp_Rev Access'!$F$7:$FS$310,78,FALSE))</f>
        <v>968433.56</v>
      </c>
      <c r="CV173" s="90">
        <f>IF(ISNA(VLOOKUP($B173,'[2]1516 Exp_Rev Access'!$F$7:$FS$310,79,FALSE)),"",VLOOKUP($B173,'[2]1516 Exp_Rev Access'!$F$7:$FS$310,79,FALSE))</f>
        <v>276899.34999999998</v>
      </c>
      <c r="CW173" s="90">
        <f>IF(ISNA(VLOOKUP($B173,'[2]1516 Exp_Rev Access'!$F$7:$FS$310,80,FALSE)),"",VLOOKUP($B173,'[2]1516 Exp_Rev Access'!$F$7:$FS$310,80,FALSE))</f>
        <v>0</v>
      </c>
      <c r="CX173" s="90">
        <f>IF(ISNA(VLOOKUP($B173,'[2]1516 Exp_Rev Access'!$F$7:$FS$310,81,FALSE)),"",VLOOKUP($B173,'[2]1516 Exp_Rev Access'!$F$7:$FS$310,81,FALSE))</f>
        <v>0</v>
      </c>
      <c r="CY173" s="90">
        <f>IF(ISNA(VLOOKUP($B173,'[2]1516 Exp_Rev Access'!$F$7:$FS$310,82,FALSE)),"",VLOOKUP($B173,'[2]1516 Exp_Rev Access'!$F$7:$FS$310,82,FALSE))</f>
        <v>0</v>
      </c>
      <c r="CZ173" s="90">
        <f>IF(ISNA(VLOOKUP($B173,'[2]1516 Exp_Rev Access'!$F$7:$FS$310,83,FALSE)),"",VLOOKUP($B173,'[2]1516 Exp_Rev Access'!$F$7:$FS$310,83,FALSE))</f>
        <v>0</v>
      </c>
      <c r="DA173" s="90">
        <f>IF(ISNA(VLOOKUP($B173,'[2]1516 Exp_Rev Access'!$F$7:$FS$310,84,FALSE)),"",VLOOKUP($B173,'[2]1516 Exp_Rev Access'!$F$7:$FS$310,84,FALSE))</f>
        <v>0</v>
      </c>
      <c r="DB173" s="90">
        <f>IF(ISNA(VLOOKUP($B173,'[2]1516 Exp_Rev Access'!$F$7:$FS$310,85,FALSE)),"",VLOOKUP($B173,'[2]1516 Exp_Rev Access'!$F$7:$FS$310,85,FALSE))</f>
        <v>40670.89</v>
      </c>
      <c r="DC173" s="90">
        <f>IF(ISNA(VLOOKUP($B173,'[2]1516 Exp_Rev Access'!$F$7:$FS$310,86,FALSE)),"",VLOOKUP($B173,'[2]1516 Exp_Rev Access'!$F$7:$FS$310,86,FALSE))</f>
        <v>0</v>
      </c>
      <c r="DD173" s="90">
        <f>IF(ISNA(VLOOKUP($B173,'[2]1516 Exp_Rev Access'!$F$7:$FS$310,87,FALSE)),"",VLOOKUP($B173,'[2]1516 Exp_Rev Access'!$F$7:$FS$310,87,FALSE))</f>
        <v>0</v>
      </c>
      <c r="DE173" s="90">
        <f>IF(ISNA(VLOOKUP($B173,'[2]1516 Exp_Rev Access'!$F$7:$FS$310,88,FALSE)),"",VLOOKUP($B173,'[2]1516 Exp_Rev Access'!$F$7:$FS$310,88,FALSE))</f>
        <v>0</v>
      </c>
      <c r="DF173" s="90">
        <f>IF(ISNA(VLOOKUP($B173,'[2]1516 Exp_Rev Access'!$F$7:$FS$310,89,FALSE)),"",VLOOKUP($B173,'[2]1516 Exp_Rev Access'!$F$7:$FS$310,89,FALSE))</f>
        <v>0</v>
      </c>
      <c r="DG173" s="90">
        <f>IF(ISNA(VLOOKUP($B173,'[2]1516 Exp_Rev Access'!$F$7:$FS$310,90,FALSE)),"",VLOOKUP($B173,'[2]1516 Exp_Rev Access'!$F$7:$FS$310,90,FALSE))</f>
        <v>0</v>
      </c>
      <c r="DH173" s="90">
        <f>IF(ISNA(VLOOKUP($B173,'[2]1516 Exp_Rev Access'!$F$7:$FS$310,91,FALSE)),"",VLOOKUP($B173,'[2]1516 Exp_Rev Access'!$F$7:$FS$310,91,FALSE))</f>
        <v>0</v>
      </c>
      <c r="DI173" s="90">
        <f>IF(ISNA(VLOOKUP($B173,'[2]1516 Exp_Rev Access'!$F$7:$FS$310,92,FALSE)),"",VLOOKUP($B173,'[2]1516 Exp_Rev Access'!$F$7:$FS$310,92,FALSE))</f>
        <v>1944021.1</v>
      </c>
      <c r="DJ173" s="90">
        <f>IF(ISNA(VLOOKUP($B173,'[2]1516 Exp_Rev Access'!$F$7:$FS$310,93,FALSE)),"",VLOOKUP($B173,'[2]1516 Exp_Rev Access'!$F$7:$FS$310,93,FALSE))</f>
        <v>0</v>
      </c>
      <c r="DK173" s="90">
        <f>IF(ISNA(VLOOKUP($B173,'[2]1516 Exp_Rev Access'!$F$7:$FS$310,94,FALSE)),"",VLOOKUP($B173,'[2]1516 Exp_Rev Access'!$F$7:$FS$310,94,FALSE))</f>
        <v>1209827.3400000001</v>
      </c>
      <c r="DL173" s="90">
        <f>IF(ISNA(VLOOKUP($B173,'[2]1516 Exp_Rev Access'!$F$7:$FS$310,95,FALSE)),"",VLOOKUP($B173,'[2]1516 Exp_Rev Access'!$F$7:$FS$310,95,FALSE))</f>
        <v>0</v>
      </c>
      <c r="DM173" s="90">
        <f>IF(ISNA(VLOOKUP($B173,'[2]1516 Exp_Rev Access'!$F$7:$FS$310,96,FALSE)),"",VLOOKUP($B173,'[2]1516 Exp_Rev Access'!$F$7:$FS$310,96,FALSE))</f>
        <v>0</v>
      </c>
      <c r="DN173" s="90">
        <f>IF(ISNA(VLOOKUP($B173,'[2]1516 Exp_Rev Access'!$F$7:$FS$310,97,FALSE)),"",VLOOKUP($B173,'[2]1516 Exp_Rev Access'!$F$7:$FS$310,97,FALSE))</f>
        <v>0</v>
      </c>
      <c r="DO173" s="90">
        <f>IF(ISNA(VLOOKUP($B173,'[2]1516 Exp_Rev Access'!$F$7:$FS$310,98,FALSE)),"",VLOOKUP($B173,'[2]1516 Exp_Rev Access'!$F$7:$FS$310,98,FALSE))</f>
        <v>0</v>
      </c>
      <c r="DP173" s="90">
        <f>IF(ISNA(VLOOKUP($B173,'[2]1516 Exp_Rev Access'!$F$7:$FS$310,99,FALSE)),"",VLOOKUP($B173,'[2]1516 Exp_Rev Access'!$F$7:$FS$310,99,FALSE))</f>
        <v>0</v>
      </c>
      <c r="DQ173" s="90">
        <f>IF(ISNA(VLOOKUP($B173,'[2]1516 Exp_Rev Access'!$F$7:$FS$310,100,FALSE)),"",VLOOKUP($B173,'[2]1516 Exp_Rev Access'!$F$7:$FS$310,100,FALSE))</f>
        <v>0</v>
      </c>
      <c r="DR173" s="90">
        <f>IF(ISNA(VLOOKUP($B173,'[2]1516 Exp_Rev Access'!$F$7:$FS$310,101,FALSE)),"",VLOOKUP($B173,'[2]1516 Exp_Rev Access'!$F$7:$FS$310,101,FALSE))</f>
        <v>0</v>
      </c>
      <c r="DS173" s="90">
        <f>IF(ISNA(VLOOKUP($B173,'[2]1516 Exp_Rev Access'!$F$7:$FS$310,102,FALSE)),"",VLOOKUP($B173,'[2]1516 Exp_Rev Access'!$F$7:$FS$310,102,FALSE))</f>
        <v>0</v>
      </c>
      <c r="DT173" s="90">
        <f>IF(ISNA(VLOOKUP($B173,'[2]1516 Exp_Rev Access'!$F$7:$FS$310,103,FALSE)),"",VLOOKUP($B173,'[2]1516 Exp_Rev Access'!$F$7:$FS$310,103,FALSE))</f>
        <v>0</v>
      </c>
      <c r="DU173" s="90">
        <f>IF(ISNA(VLOOKUP($B173,'[2]1516 Exp_Rev Access'!$F$7:$FS$310,104,FALSE)),"",VLOOKUP($B173,'[2]1516 Exp_Rev Access'!$F$7:$FS$310,104,FALSE))</f>
        <v>0</v>
      </c>
      <c r="DV173" s="90">
        <f>IF(ISNA(VLOOKUP($B173,'[2]1516 Exp_Rev Access'!$F$7:$FS$310,105,FALSE)),"",VLOOKUP($B173,'[2]1516 Exp_Rev Access'!$F$7:$FS$310,105,FALSE))</f>
        <v>0</v>
      </c>
      <c r="DW173" s="90">
        <f>IF(ISNA(VLOOKUP($B173,'[2]1516 Exp_Rev Access'!$F$7:$FS$310,106,FALSE)),"",VLOOKUP($B173,'[2]1516 Exp_Rev Access'!$F$7:$FS$310,106,FALSE))</f>
        <v>0</v>
      </c>
      <c r="DX173" s="90">
        <f>IF(ISNA(VLOOKUP($B173,'[2]1516 Exp_Rev Access'!$F$7:$FS$310,107,FALSE)),"",VLOOKUP($B173,'[2]1516 Exp_Rev Access'!$F$7:$FS$310,107,FALSE))</f>
        <v>0</v>
      </c>
      <c r="DY173" s="90">
        <f>IF(ISNA(VLOOKUP($B173,'[2]1516 Exp_Rev Access'!$F$7:$FS$310,108,FALSE)),"",VLOOKUP($B173,'[2]1516 Exp_Rev Access'!$F$7:$FS$310,108,FALSE))</f>
        <v>0</v>
      </c>
      <c r="DZ173" s="90">
        <f>IF(ISNA(VLOOKUP($B173,'[2]1516 Exp_Rev Access'!$F$7:$FS$310,109,FALSE)),"",VLOOKUP($B173,'[2]1516 Exp_Rev Access'!$F$7:$FS$310,109,FALSE))</f>
        <v>0</v>
      </c>
      <c r="EA173" s="90">
        <f>IF(ISNA(VLOOKUP($B173,'[2]1516 Exp_Rev Access'!$F$7:$FS$310,110,FALSE)),"",VLOOKUP($B173,'[2]1516 Exp_Rev Access'!$F$7:$FS$310,110,FALSE))</f>
        <v>0</v>
      </c>
      <c r="EB173" s="90">
        <f>IF(ISNA(VLOOKUP($B173,'[2]1516 Exp_Rev Access'!$F$7:$FS$310,111,FALSE)),"",VLOOKUP($B173,'[2]1516 Exp_Rev Access'!$F$7:$FS$310,111,FALSE))</f>
        <v>0</v>
      </c>
      <c r="EC173" s="90">
        <f>IF(ISNA(VLOOKUP($B173,'[2]1516 Exp_Rev Access'!$F$7:$FS$310,112,FALSE)),"",VLOOKUP($B173,'[2]1516 Exp_Rev Access'!$F$7:$FS$310,112,FALSE))</f>
        <v>0</v>
      </c>
      <c r="ED173" s="90">
        <f>IF(ISNA(VLOOKUP($B173,'[2]1516 Exp_Rev Access'!$F$7:$FS$310,113,FALSE)),"",VLOOKUP($B173,'[2]1516 Exp_Rev Access'!$F$7:$FS$310,113,FALSE))</f>
        <v>0</v>
      </c>
      <c r="EE173" s="90">
        <f>IF(ISNA(VLOOKUP($B173,'[2]1516 Exp_Rev Access'!$F$7:$FS$310,114,FALSE)),"",VLOOKUP($B173,'[2]1516 Exp_Rev Access'!$F$7:$FS$310,114,FALSE))</f>
        <v>0</v>
      </c>
      <c r="EF173" s="90">
        <f>IF(ISNA(VLOOKUP($B173,'[2]1516 Exp_Rev Access'!$F$7:$FS$310,115,FALSE)),"",VLOOKUP($B173,'[2]1516 Exp_Rev Access'!$F$7:$FS$310,115,FALSE))</f>
        <v>0</v>
      </c>
      <c r="EG173" s="90">
        <f>IF(ISNA(VLOOKUP($B173,'[2]1516 Exp_Rev Access'!$F$7:$FS$310,116,FALSE)),"",VLOOKUP($B173,'[2]1516 Exp_Rev Access'!$F$7:$FS$310,116,FALSE))</f>
        <v>47191.31</v>
      </c>
      <c r="EH173" s="90">
        <f>IF(ISNA(VLOOKUP($B173,'[2]1516 Exp_Rev Access'!$F$7:$FS$310,117,FALSE)),"",VLOOKUP($B173,'[2]1516 Exp_Rev Access'!$F$7:$FS$310,117,FALSE))</f>
        <v>0</v>
      </c>
      <c r="EI173" s="90">
        <f>IF(ISNA(VLOOKUP($B173,'[2]1516 Exp_Rev Access'!$F$7:$FS$310,118,FALSE)),"",VLOOKUP($B173,'[2]1516 Exp_Rev Access'!$F$7:$FS$310,118,FALSE))</f>
        <v>0</v>
      </c>
      <c r="EJ173" s="90">
        <f>IF(ISNA(VLOOKUP($B173,'[2]1516 Exp_Rev Access'!$F$7:$FS$310,119,FALSE)),"",VLOOKUP($B173,'[2]1516 Exp_Rev Access'!$F$7:$FS$310,119,FALSE))</f>
        <v>0</v>
      </c>
      <c r="EK173" s="90">
        <f>IF(ISNA(VLOOKUP($B173,'[2]1516 Exp_Rev Access'!$F$7:$FS$310,120,FALSE)),"",VLOOKUP($B173,'[2]1516 Exp_Rev Access'!$F$7:$FS$310,120,FALSE))</f>
        <v>0</v>
      </c>
      <c r="EL173" s="90">
        <f>IF(ISNA(VLOOKUP($B173,'[2]1516 Exp_Rev Access'!$F$7:$FS$310,121,FALSE)),"",VLOOKUP($B173,'[2]1516 Exp_Rev Access'!$F$7:$FS$310,121,FALSE))</f>
        <v>0</v>
      </c>
      <c r="EM173" s="90">
        <f>IF(ISNA(VLOOKUP($B173,'[2]1516 Exp_Rev Access'!$F$7:$FS$310,122,FALSE)),"",VLOOKUP($B173,'[2]1516 Exp_Rev Access'!$F$7:$FS$310,122,FALSE))</f>
        <v>0</v>
      </c>
      <c r="EN173" s="90">
        <f>IF(ISNA(VLOOKUP($B173,'[2]1516 Exp_Rev Access'!$F$7:$FS$310,123,FALSE)),"",VLOOKUP($B173,'[2]1516 Exp_Rev Access'!$F$7:$FS$310,123,FALSE))</f>
        <v>1356.92</v>
      </c>
      <c r="EO173" s="90">
        <f>IF(ISNA(VLOOKUP($B173,'[2]1516 Exp_Rev Access'!$F$7:$FS$310,124,FALSE)),"",VLOOKUP($B173,'[2]1516 Exp_Rev Access'!$F$7:$FS$310,124,FALSE))</f>
        <v>80478.539999999994</v>
      </c>
      <c r="EP173" s="90">
        <f>IF(ISNA(VLOOKUP($B173,'[2]1516 Exp_Rev Access'!$F$7:$FS$310,125,FALSE)),"",VLOOKUP($B173,'[2]1516 Exp_Rev Access'!$F$7:$FS$310,125,FALSE))</f>
        <v>0</v>
      </c>
      <c r="EQ173" s="90">
        <f>IF(ISNA(VLOOKUP($B173,'[2]1516 Exp_Rev Access'!$F$7:$FS$310,126,FALSE)),"",VLOOKUP($B173,'[2]1516 Exp_Rev Access'!$F$7:$FS$310,126,FALSE))</f>
        <v>0</v>
      </c>
      <c r="ER173" s="90">
        <f>IF(ISNA(VLOOKUP($B173,'[2]1516 Exp_Rev Access'!$F$7:$FS$310,127,FALSE)),"",VLOOKUP($B173,'[2]1516 Exp_Rev Access'!$F$7:$FS$310,127,FALSE))</f>
        <v>0</v>
      </c>
      <c r="ES173" s="90">
        <f>IF(ISNA(VLOOKUP($B173,'[2]1516 Exp_Rev Access'!$F$7:$FS$310,128,FALSE)),"",VLOOKUP($B173,'[2]1516 Exp_Rev Access'!$F$7:$FS$310,128,FALSE))</f>
        <v>0</v>
      </c>
      <c r="ET173" s="90">
        <f>IF(ISNA(VLOOKUP($B173,'[2]1516 Exp_Rev Access'!$F$7:$FS$310,129,FALSE)),"",VLOOKUP($B173,'[2]1516 Exp_Rev Access'!$F$7:$FS$310,129,FALSE))</f>
        <v>0</v>
      </c>
      <c r="EU173" s="90">
        <f>IF(ISNA(VLOOKUP($B173,'[2]1516 Exp_Rev Access'!$F$7:$FS$310,130,FALSE)),"",VLOOKUP($B173,'[2]1516 Exp_Rev Access'!$F$7:$FS$310,130,FALSE))</f>
        <v>0</v>
      </c>
      <c r="EV173" s="90">
        <f>IF(ISNA(VLOOKUP($B173,'[2]1516 Exp_Rev Access'!$F$7:$FS$310,131,FALSE)),"",VLOOKUP($B173,'[2]1516 Exp_Rev Access'!$F$7:$FS$310,131,FALSE))</f>
        <v>6715.32</v>
      </c>
      <c r="EW173" s="90">
        <f>IF(ISNA(VLOOKUP($B173,'[2]1516 Exp_Rev Access'!$F$7:$FS$310,132,FALSE)),"",VLOOKUP($B173,'[2]1516 Exp_Rev Access'!$F$7:$FS$310,132,FALSE))</f>
        <v>0</v>
      </c>
      <c r="EX173" s="90">
        <f>IF(ISNA(VLOOKUP($B173,'[2]1516 Exp_Rev Access'!$F$7:$FS$310,133,FALSE)),"",VLOOKUP($B173,'[2]1516 Exp_Rev Access'!$F$7:$FS$310,133,FALSE))</f>
        <v>0</v>
      </c>
      <c r="EY173" s="90">
        <f>IF(ISNA(VLOOKUP($B173,'[2]1516 Exp_Rev Access'!$F$7:$FS$310,134,FALSE)),"",VLOOKUP($B173,'[2]1516 Exp_Rev Access'!$F$7:$FS$310,134,FALSE))</f>
        <v>0</v>
      </c>
      <c r="EZ173" s="90">
        <f>IF(ISNA(VLOOKUP($B173,'[2]1516 Exp_Rev Access'!$F$7:$FS$310,135,FALSE)),"",VLOOKUP($B173,'[2]1516 Exp_Rev Access'!$F$7:$FS$310,135,FALSE))</f>
        <v>0</v>
      </c>
      <c r="FA173" s="90">
        <f>IF(ISNA(VLOOKUP($B173,'[2]1516 Exp_Rev Access'!$F$7:$FS$310,136,FALSE)),"",VLOOKUP($B173,'[2]1516 Exp_Rev Access'!$F$7:$FS$310,136,FALSE))</f>
        <v>0</v>
      </c>
      <c r="FB173" s="90">
        <f>IF(ISNA(VLOOKUP($B173,'[2]1516 Exp_Rev Access'!$F$7:$FS$310,137,FALSE)),"",VLOOKUP($B173,'[2]1516 Exp_Rev Access'!$F$7:$FS$310,137,FALSE))</f>
        <v>0</v>
      </c>
      <c r="FC173" s="90">
        <f>IF(ISNA(VLOOKUP($B173,'[2]1516 Exp_Rev Access'!$F$7:$FS$310,138,FALSE)),"",VLOOKUP($B173,'[2]1516 Exp_Rev Access'!$F$7:$FS$310,138,FALSE))</f>
        <v>0</v>
      </c>
      <c r="FD173" s="90">
        <f>IF(ISNA(VLOOKUP($B173,'[2]1516 Exp_Rev Access'!$F$7:$FS$310,139,FALSE)),"",VLOOKUP($B173,'[2]1516 Exp_Rev Access'!$F$7:$FS$310,139,FALSE))</f>
        <v>0</v>
      </c>
      <c r="FE173" s="90">
        <f>IF(ISNA(VLOOKUP($B173,'[2]1516 Exp_Rev Access'!$F$7:$FS$310,140,FALSE)),"",VLOOKUP($B173,'[2]1516 Exp_Rev Access'!$F$7:$FS$310,140,FALSE))</f>
        <v>0</v>
      </c>
      <c r="FF173" s="90">
        <f>IF(ISNA(VLOOKUP($B173,'[2]1516 Exp_Rev Access'!$F$7:$FS$310,141,FALSE)),"",VLOOKUP($B173,'[2]1516 Exp_Rev Access'!$F$7:$FS$310,141,FALSE))</f>
        <v>0</v>
      </c>
      <c r="FG173" s="90">
        <f>IF(ISNA(VLOOKUP($B173,'[2]1516 Exp_Rev Access'!$F$7:$FS$310,142,FALSE)),"",VLOOKUP($B173,'[2]1516 Exp_Rev Access'!$F$7:$FS$310,142,FALSE))</f>
        <v>0</v>
      </c>
      <c r="FH173" s="90">
        <f>IF(ISNA(VLOOKUP($B173,'[2]1516 Exp_Rev Access'!$F$7:$FS$310,143,FALSE)),"",VLOOKUP($B173,'[2]1516 Exp_Rev Access'!$F$7:$FS$310,143,FALSE))</f>
        <v>0</v>
      </c>
      <c r="FI173" s="90">
        <f>IF(ISNA(VLOOKUP($B173,'[2]1516 Exp_Rev Access'!$F$7:$FS$310,144,FALSE)),"",VLOOKUP($B173,'[2]1516 Exp_Rev Access'!$F$7:$FS$310,144,FALSE))</f>
        <v>0</v>
      </c>
      <c r="FJ173" s="90">
        <f>IF(ISNA(VLOOKUP($B173,'[2]1516 Exp_Rev Access'!$F$7:$FS$310,145,FALSE)),"",VLOOKUP($B173,'[2]1516 Exp_Rev Access'!$F$7:$FS$310,145,FALSE))</f>
        <v>0</v>
      </c>
      <c r="FK173" s="90">
        <f>IF(ISNA(VLOOKUP($B173,'[2]1516 Exp_Rev Access'!$F$7:$FS$310,146,FALSE)),"",VLOOKUP($B173,'[2]1516 Exp_Rev Access'!$F$7:$FS$310,146,FALSE))</f>
        <v>0</v>
      </c>
      <c r="FL173" s="90">
        <f>IF(ISNA(VLOOKUP($B173,'[2]1516 Exp_Rev Access'!$F$7:$FS$310,1147,FALSE)),"",VLOOKUP($B173,'[2]1516 Exp_Rev Access'!$F$7:$FS$310,147,FALSE))</f>
        <v>0</v>
      </c>
      <c r="FM173" s="90">
        <f>IF(ISNA(VLOOKUP($B173,'[2]1516 Exp_Rev Access'!$F$7:$FS$310,148,FALSE)),"",VLOOKUP($B173,'[2]1516 Exp_Rev Access'!$F$7:$FS$310,148,FALSE))</f>
        <v>0</v>
      </c>
      <c r="FN173" s="90">
        <f>IF(ISNA(VLOOKUP($B173,'[2]1516 Exp_Rev Access'!$F$7:$FS$310,149,FALSE)),"",VLOOKUP($B173,'[2]1516 Exp_Rev Access'!$F$7:$FS$310,149,FALSE))</f>
        <v>0</v>
      </c>
      <c r="FO173" s="90">
        <f>IF(ISNA(VLOOKUP($B173,'[2]1516 Exp_Rev Access'!$F$7:$FS$310,150,FALSE)),"",VLOOKUP($B173,'[2]1516 Exp_Rev Access'!$F$7:$FS$310,150,FALSE))</f>
        <v>0</v>
      </c>
      <c r="FP173" s="90">
        <f>IF(ISNA(VLOOKUP($B173,'[2]1516 Exp_Rev Access'!$F$7:$FS$310,151,FALSE)),"",VLOOKUP($B173,'[2]1516 Exp_Rev Access'!$F$7:$FS$310,151,FALSE))</f>
        <v>0</v>
      </c>
      <c r="FQ173" s="90">
        <f>IF(ISNA(VLOOKUP($B173,'[2]1516 Exp_Rev Access'!$F$7:$FS$310,152,FALSE)),"",VLOOKUP($B173,'[2]1516 Exp_Rev Access'!$F$7:$FS$310,152,FALSE))</f>
        <v>0</v>
      </c>
      <c r="FR173" s="90">
        <f>IF(ISNA(VLOOKUP($B173,'[2]1516 Exp_Rev Access'!$F$7:$FS$310,153,FALSE)),"",VLOOKUP($B173,'[2]1516 Exp_Rev Access'!$F$7:$FS$310,153,FALSE))</f>
        <v>281999.33</v>
      </c>
      <c r="FS173" s="53">
        <f t="shared" si="427"/>
        <v>7226039.6600000001</v>
      </c>
      <c r="FT173" s="92">
        <f t="shared" si="428"/>
        <v>5.6090493714425878E-2</v>
      </c>
      <c r="FU173" s="53">
        <f t="shared" si="429"/>
        <v>652.55245947532399</v>
      </c>
      <c r="FV173" s="90">
        <f>IF(ISNA(VLOOKUP($B173,'[2]1516 Exp_Rev Access'!$F$7:$FS$310,154,FALSE)),"",VLOOKUP($B173,'[2]1516 Exp_Rev Access'!$F$7:$FS$310,154,FALSE))</f>
        <v>0</v>
      </c>
      <c r="FW173" s="90">
        <f>IF(ISNA(VLOOKUP($B173,'[2]1516 Exp_Rev Access'!$F$7:$FS$310,155,FALSE)),"",VLOOKUP($B173,'[2]1516 Exp_Rev Access'!$F$7:$FS$310,155,FALSE))</f>
        <v>499634.69</v>
      </c>
      <c r="FX173" s="90">
        <f>IF(ISNA(VLOOKUP($B173,'[2]1516 Exp_Rev Access'!$F$7:$FS$310,156,FALSE)),"",VLOOKUP($B173,'[2]1516 Exp_Rev Access'!$F$7:$FS$310,156,FALSE))</f>
        <v>0</v>
      </c>
      <c r="FY173" s="90">
        <f>IF(ISNA(VLOOKUP($B173,'[2]1516 Exp_Rev Access'!$F$7:$FS$310,157,FALSE)),"",VLOOKUP($B173,'[2]1516 Exp_Rev Access'!$F$7:$FS$310,157,FALSE))</f>
        <v>0</v>
      </c>
      <c r="FZ173" s="90">
        <f>IF(ISNA(VLOOKUP($B173,'[2]1516 Exp_Rev Access'!$F$7:$FS$310,158,FALSE)),"",VLOOKUP($B173,'[2]1516 Exp_Rev Access'!$F$7:$FS$310,158,FALSE))</f>
        <v>0</v>
      </c>
      <c r="GA173" s="90">
        <f>IF(ISNA(VLOOKUP($B173,'[2]1516 Exp_Rev Access'!$F$7:$FS$310,159,FALSE)),"",VLOOKUP($B173,'[2]1516 Exp_Rev Access'!$F$7:$FS$310,159,FALSE))</f>
        <v>0</v>
      </c>
      <c r="GB173" s="90">
        <f>IF(ISNA(VLOOKUP($B173,'[2]1516 Exp_Rev Access'!$F$7:$FS$310,160,FALSE)),"",VLOOKUP($B173,'[2]1516 Exp_Rev Access'!$F$7:$FS$310,160,FALSE))</f>
        <v>0</v>
      </c>
      <c r="GC173" s="90">
        <f>IF(ISNA(VLOOKUP($B173,'[2]1516 Exp_Rev Access'!$F$7:$FS$310,161,FALSE)),"",VLOOKUP($B173,'[2]1516 Exp_Rev Access'!$F$7:$FS$310,161,FALSE))</f>
        <v>0</v>
      </c>
      <c r="GD173" s="90">
        <f>IF(ISNA(VLOOKUP($B173,'[2]1516 Exp_Rev Access'!$F$7:$FS$310,162,FALSE)),"",VLOOKUP($B173,'[2]1516 Exp_Rev Access'!$F$7:$FS$310,162,FALSE))</f>
        <v>102951.15</v>
      </c>
      <c r="GE173" s="90">
        <f>IF(ISNA(VLOOKUP($B173,'[2]1516 Exp_Rev Access'!$F$7:$FS$310,163,FALSE)),"",VLOOKUP($B173,'[2]1516 Exp_Rev Access'!$F$7:$FS$310,163,FALSE))</f>
        <v>0</v>
      </c>
      <c r="GF173" s="90">
        <f>IF(ISNA(VLOOKUP($B173,'[2]1516 Exp_Rev Access'!$F$7:$FS$310,164,FALSE)),"",VLOOKUP($B173,'[2]1516 Exp_Rev Access'!$F$7:$FS$310,164,FALSE))</f>
        <v>0</v>
      </c>
      <c r="GG173" s="90">
        <f>IF(ISNA(VLOOKUP($B173,'[2]1516 Exp_Rev Access'!$F$7:$FS$310,165,FALSE)),"",VLOOKUP($B173,'[2]1516 Exp_Rev Access'!$F$7:$FS$310,165,FALSE))</f>
        <v>0</v>
      </c>
      <c r="GH173" s="90">
        <f>IF(ISNA(VLOOKUP($B173,'[2]1516 Exp_Rev Access'!$F$7:$FS$310,166,FALSE)),"",VLOOKUP($B173,'[2]1516 Exp_Rev Access'!$F$7:$FS$310,166,FALSE))</f>
        <v>0</v>
      </c>
      <c r="GI173" s="90">
        <f>IF(ISNA(VLOOKUP($B173,'[2]1516 Exp_Rev Access'!$F$7:$FS$310,167,FALSE)),"",VLOOKUP($B173,'[2]1516 Exp_Rev Access'!$F$7:$FS$310,167,FALSE))</f>
        <v>0</v>
      </c>
      <c r="GJ173" s="90">
        <f>IF(ISNA(VLOOKUP($B173,'[2]1516 Exp_Rev Access'!$F$7:$FS$310,168,FALSE)),"",VLOOKUP($B173,'[2]1516 Exp_Rev Access'!$F$7:$FS$310,168,FALSE))</f>
        <v>0</v>
      </c>
      <c r="GK173" s="90">
        <f>IF(ISNA(VLOOKUP($B173,'[2]1516 Exp_Rev Access'!$F$7:$FS$310,169,FALSE)),"",VLOOKUP($B173,'[2]1516 Exp_Rev Access'!$F$7:$FS$310,169,FALSE))</f>
        <v>13407.32</v>
      </c>
      <c r="GL173" s="90">
        <f>IF(ISNA(VLOOKUP($B173,'[2]1516 Exp_Rev Access'!$F$7:$FS$310,170,FALSE)),"",VLOOKUP($B173,'[2]1516 Exp_Rev Access'!$F$7:$FS$310,170,FALSE))</f>
        <v>0</v>
      </c>
      <c r="GM173" s="90">
        <f>IF(ISNA(VLOOKUP($B173,'[2]1516 Exp_Rev Access'!$F$7:$FT$310,171,FALSE)),"",VLOOKUP($B173,'[2]1516 Exp_Rev Access'!$F$7:$FT$310,171,FALSE))</f>
        <v>0</v>
      </c>
      <c r="GN173" s="90">
        <f>IF(ISNA(VLOOKUP($B173,'[2]1516 Exp_Rev Access'!$F$7:$FU$310,172,FALSE)),"",VLOOKUP($B173,'[2]1516 Exp_Rev Access'!$F$7:$FU$310,172,FALSE))</f>
        <v>0</v>
      </c>
      <c r="GO173" s="90">
        <f>IF(ISNA(VLOOKUP($B173,'[2]1516 Exp_Rev Access'!$F$7:$FV$310,173,FALSE)),"",VLOOKUP($B173,'[2]1516 Exp_Rev Access'!$F$7:$FV$310,173,FALSE))</f>
        <v>0</v>
      </c>
      <c r="GP173" s="90">
        <f>IF(ISNA(VLOOKUP($B173,'[2]1516 Exp_Rev Access'!$F$7:$GA$310,174,FALSE)),"",VLOOKUP($B173,'[2]1516 Exp_Rev Access'!$F$7:$GA$310,174,FALSE))</f>
        <v>0</v>
      </c>
      <c r="GQ173" s="90">
        <f>IF(ISNA(VLOOKUP($B173,'[2]1516 Exp_Rev Access'!$F$7:$GA$310,175,FALSE)),"",VLOOKUP($B173,'[2]1516 Exp_Rev Access'!$F$7:$GA$310,175,FALSE))</f>
        <v>11791.54</v>
      </c>
      <c r="GR173" s="90">
        <f>IF(ISNA(VLOOKUP($B173,'[2]1516 Exp_Rev Access'!$F$7:$GA$310,176,FALSE)),"",VLOOKUP($B173,'[2]1516 Exp_Rev Access'!$F$7:$GA$310,176,FALSE))</f>
        <v>0</v>
      </c>
      <c r="GS173" s="90">
        <f>IF(ISNA(VLOOKUP($B173,'[2]1516 Exp_Rev Access'!$F$7:$GA$310,177,FALSE)),"",VLOOKUP($B173,'[2]1516 Exp_Rev Access'!$F$7:$GA$310,177,FALSE))</f>
        <v>0</v>
      </c>
      <c r="GT173" s="90">
        <f>IF(ISNA(VLOOKUP($B173,'[2]1516 Exp_Rev Access'!$F$7:$GA$310,178,FALSE)),"",VLOOKUP($B173,'[2]1516 Exp_Rev Access'!$F$7:$GA$310,178,FALSE))</f>
        <v>0</v>
      </c>
      <c r="GU173" s="53">
        <f t="shared" si="432"/>
        <v>627784.69999999995</v>
      </c>
      <c r="GV173" s="92">
        <f t="shared" si="430"/>
        <v>4.8730363278081893E-3</v>
      </c>
      <c r="GW173" s="114">
        <f t="shared" si="431"/>
        <v>56.692527204587527</v>
      </c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</row>
    <row r="174" spans="1:222" x14ac:dyDescent="0.2">
      <c r="B174" s="87" t="s">
        <v>421</v>
      </c>
      <c r="C174" s="87" t="s">
        <v>422</v>
      </c>
      <c r="D174" s="88">
        <f>IF(ISNA(VLOOKUP($B174,'[2]1516 enrollment_Rev_Exp by size'!$A$6:$C$325,3,FALSE)),"",VLOOKUP($B174,'[2]1516 enrollment_Rev_Exp by size'!$A$6:$C$325,3,FALSE))</f>
        <v>9745.84</v>
      </c>
      <c r="E174" s="89">
        <v>110704301.77</v>
      </c>
      <c r="F174" s="67">
        <f t="shared" si="411"/>
        <v>110704301.77</v>
      </c>
      <c r="G174" s="67">
        <f t="shared" si="412"/>
        <v>0</v>
      </c>
      <c r="H174" s="90">
        <f>IF(ISNA(VLOOKUP($B174,'[2]1516 Exp_Rev Access'!$F$7:$FS$310,2,FALSE)),"",VLOOKUP($B174,'[2]1516 Exp_Rev Access'!$F$7:$FS$310,2,FALSE))</f>
        <v>22704728.77</v>
      </c>
      <c r="I174" s="90">
        <f>IF(ISNA(VLOOKUP($B174,'[2]1516 Exp_Rev Access'!$F$7:$FS$310,3,FALSE)),"",VLOOKUP($B174,'[2]1516 Exp_Rev Access'!$F$7:$FS$310,3,FALSE))</f>
        <v>678.89</v>
      </c>
      <c r="J174" s="90">
        <f>IF(ISNA(VLOOKUP($B174,'[2]1516 Exp_Rev Access'!$F$7:$FS$310,4,FALSE)),"",VLOOKUP($B174,'[2]1516 Exp_Rev Access'!$F$7:$FS$310,4,FALSE))</f>
        <v>0</v>
      </c>
      <c r="K174" s="90">
        <f>IF(ISNA(VLOOKUP($B174,'[2]1516 Exp_Rev Access'!$F$7:$FS$310,5,FALSE)),"-",VLOOKUP($B174,'[2]1516 Exp_Rev Access'!$F$7:$FS$310,5,FALSE))</f>
        <v>23334.12</v>
      </c>
      <c r="L174" s="90">
        <f>IF(ISNA(VLOOKUP($B174,'[2]1516 Exp_Rev Access'!$F$7:$FS$310,6,FALSE)),"",VLOOKUP($B174,'[2]1516 Exp_Rev Access'!$F$7:$FS$310,6,FALSE))</f>
        <v>0</v>
      </c>
      <c r="M174" s="90">
        <f>IF(ISNA(VLOOKUP($B174,'[2]1516 Exp_Rev Access'!$F$7:$FS$310,7,FALSE)),"",VLOOKUP($B174,'[2]1516 Exp_Rev Access'!$F$7:$FS$310,7,FALSE))</f>
        <v>0</v>
      </c>
      <c r="N174" s="53">
        <f t="shared" si="413"/>
        <v>22728741.780000001</v>
      </c>
      <c r="O174" s="91">
        <f t="shared" si="414"/>
        <v>0.20531037562769139</v>
      </c>
      <c r="P174" s="53">
        <f t="shared" si="415"/>
        <v>2332.1480529128326</v>
      </c>
      <c r="Q174" s="90">
        <f>IF(ISNA(VLOOKUP($B174,'[2]1516 Exp_Rev Access'!$F$7:$FS$310,8,FALSE)),"",VLOOKUP($B174,'[2]1516 Exp_Rev Access'!$F$7:$FS$310,8,FALSE))</f>
        <v>287813.33</v>
      </c>
      <c r="R174" s="90">
        <f>IF(ISNA(VLOOKUP($B174,'[2]1516 Exp_Rev Access'!$F$7:$FS$310,9,FALSE)),"",VLOOKUP($B174,'[2]1516 Exp_Rev Access'!$F$7:$FS$310,9,FALSE))</f>
        <v>0</v>
      </c>
      <c r="S174" s="90">
        <f>IF(ISNA(VLOOKUP($B174,'[2]1516 Exp_Rev Access'!$F$7:$FS$310,10,FALSE)),"",VLOOKUP($B174,'[2]1516 Exp_Rev Access'!$F$7:$FS$310,10,FALSE))</f>
        <v>49247.4</v>
      </c>
      <c r="T174" s="90">
        <f>IF(ISNA(VLOOKUP($B174,'[2]1516 Exp_Rev Access'!$F$7:$FS$310,11,FALSE)),"",VLOOKUP($B174,'[2]1516 Exp_Rev Access'!$F$7:$FS$310,11,FALSE))</f>
        <v>0</v>
      </c>
      <c r="U174" s="90">
        <f>IF(ISNA(VLOOKUP($B174,'[2]1516 Exp_Rev Access'!$F$7:$FS$310,12,FALSE)),"",VLOOKUP($B174,'[2]1516 Exp_Rev Access'!$F$7:$FS$310,12,FALSE))</f>
        <v>0</v>
      </c>
      <c r="V174" s="90">
        <f>IF(ISNA(VLOOKUP($B174,'[2]1516 Exp_Rev Access'!$F$7:$FS$310,13,FALSE)),"",VLOOKUP($B174,'[2]1516 Exp_Rev Access'!$F$7:$FS$310,13,FALSE))</f>
        <v>58995</v>
      </c>
      <c r="W174" s="90">
        <f>IF(ISNA(VLOOKUP($B174,'[2]1516 Exp_Rev Access'!$F$7:$FS$310,14,FALSE)),"",VLOOKUP($B174,'[2]1516 Exp_Rev Access'!$F$7:$FS$310,14,FALSE))</f>
        <v>0</v>
      </c>
      <c r="X174" s="90">
        <f>IF(ISNA(VLOOKUP($B174,'[2]1516 Exp_Rev Access'!$F$7:$FS$310,15,FALSE)),"",VLOOKUP($B174,'[2]1516 Exp_Rev Access'!$F$7:$FS$310,15,FALSE))</f>
        <v>0</v>
      </c>
      <c r="Y174" s="90">
        <f>IF(ISNA(VLOOKUP($B174,'[2]1516 Exp_Rev Access'!$F$7:$FS$310,16,FALSE)),"",VLOOKUP($B174,'[2]1516 Exp_Rev Access'!$F$7:$FS$310,16,FALSE))</f>
        <v>47575.12</v>
      </c>
      <c r="Z174" s="90">
        <f>IF(ISNA(VLOOKUP($B174,'[2]1516 Exp_Rev Access'!$F$7:$FS$310,17,FALSE)),"",VLOOKUP($B174,'[2]1516 Exp_Rev Access'!$F$7:$FS$310,17,FALSE))</f>
        <v>81425.279999999999</v>
      </c>
      <c r="AA174" s="90">
        <f>IF(ISNA(VLOOKUP($B174,'[2]1516 Exp_Rev Access'!$F$7:$FS$310,18,FALSE)),"",VLOOKUP($B174,'[2]1516 Exp_Rev Access'!$F$7:$FS$310,18,FALSE))</f>
        <v>0</v>
      </c>
      <c r="AB174" s="90">
        <f>IF(ISNA(VLOOKUP($B174,'[2]1516 Exp_Rev Access'!$F$7:$FS$310,19,FALSE)),"",VLOOKUP($B174,'[2]1516 Exp_Rev Access'!$F$7:$FS$310,19,FALSE))</f>
        <v>0</v>
      </c>
      <c r="AC174" s="90">
        <f>IF(ISNA(VLOOKUP($B174,'[2]1516 Exp_Rev Access'!$F$7:$FS$310,20,FALSE)),"",VLOOKUP($B174,'[2]1516 Exp_Rev Access'!$F$7:$FS$310,20,FALSE))</f>
        <v>434147.76</v>
      </c>
      <c r="AD174" s="90">
        <f>IF(ISNA(VLOOKUP($B174,'[2]1516 Exp_Rev Access'!$F$7:$FS$310,21,FALSE)),"",VLOOKUP($B174,'[2]1516 Exp_Rev Access'!$F$7:$FS$310,21,FALSE))</f>
        <v>1159408.8500000001</v>
      </c>
      <c r="AE174" s="90">
        <f>IF(ISNA(VLOOKUP($B174,'[2]1516 Exp_Rev Access'!$F$7:$FS$310,22,FALSE)),"",VLOOKUP($B174,'[2]1516 Exp_Rev Access'!$F$7:$FS$310,22,FALSE))</f>
        <v>80056.179999999993</v>
      </c>
      <c r="AF174" s="90">
        <f>IF(ISNA(VLOOKUP($B174,'[2]1516 Exp_Rev Access'!$F$7:$FS$310,23,FALSE)),"",VLOOKUP($B174,'[2]1516 Exp_Rev Access'!$F$7:$FS$310,23,FALSE))</f>
        <v>0</v>
      </c>
      <c r="AG174" s="90">
        <f>IF(ISNA(VLOOKUP($B174,'[2]1516 Exp_Rev Access'!$F$7:$FS$310,24,FALSE)),"",VLOOKUP($B174,'[2]1516 Exp_Rev Access'!$F$7:$FS$310,24,FALSE))</f>
        <v>233713.58</v>
      </c>
      <c r="AH174" s="90">
        <f>IF(ISNA(VLOOKUP($B174,'[2]1516 Exp_Rev Access'!$F$7:$FS$310,25,FALSE)),"",VLOOKUP($B174,'[2]1516 Exp_Rev Access'!$F$7:$FS$310,25,FALSE))</f>
        <v>22542.11</v>
      </c>
      <c r="AI174" s="90">
        <f>IF(ISNA(VLOOKUP($B174,'[2]1516 Exp_Rev Access'!$F$7:$FS$310,26,FALSE)),"",VLOOKUP($B174,'[2]1516 Exp_Rev Access'!$F$7:$FS$310,26,FALSE))</f>
        <v>141665.42000000001</v>
      </c>
      <c r="AJ174" s="90">
        <f>IF(ISNA(VLOOKUP($B174,'[2]1516 Exp_Rev Access'!$F$7:$FS$310,27,FALSE)),"",VLOOKUP($B174,'[2]1516 Exp_Rev Access'!$F$7:$FS$310,27,FALSE))</f>
        <v>22598.87</v>
      </c>
      <c r="AK174" s="90">
        <f>IF(ISNA(VLOOKUP($B174,'[2]1516 Exp_Rev Access'!$F$7:$FS$310,28,FALSE)),"",VLOOKUP($B174,'[2]1516 Exp_Rev Access'!$F$7:$FS$310,28,FALSE))</f>
        <v>62174.57</v>
      </c>
      <c r="AL174" s="90">
        <f>IF(ISNA(VLOOKUP($B174,'[2]1516 Exp_Rev Access'!$F$7:$FS$310,29,FALSE)),"",VLOOKUP($B174,'[2]1516 Exp_Rev Access'!$F$7:$FS$310,29,FALSE))</f>
        <v>118457.38</v>
      </c>
      <c r="AM174" s="53">
        <f t="shared" si="416"/>
        <v>2799820.85</v>
      </c>
      <c r="AN174" s="92">
        <f t="shared" si="417"/>
        <v>2.5290985130974646E-2</v>
      </c>
      <c r="AO174" s="68">
        <f t="shared" si="418"/>
        <v>287.28368719371548</v>
      </c>
      <c r="AP174" s="90">
        <f>IF(ISNA(VLOOKUP($B174,'[2]1516 Exp_Rev Access'!$F$7:$FS$310,30,FALSE)),"",VLOOKUP($B174,'[2]1516 Exp_Rev Access'!$F$7:$FS$310,30,FALSE))</f>
        <v>57874336.43</v>
      </c>
      <c r="AQ174" s="90">
        <f>IF(ISNA(VLOOKUP($B174,'[2]1516 Exp_Rev Access'!$F$7:$FS$310,31,FALSE)),"",VLOOKUP($B174,'[2]1516 Exp_Rev Access'!$F$7:$FS$310,31,FALSE))</f>
        <v>1902421.49</v>
      </c>
      <c r="AR174" s="90">
        <f>IF(ISNA(VLOOKUP($B174,'[2]1516 Exp_Rev Access'!$F$7:$FS$310,32,FALSE)),"",VLOOKUP($B174,'[2]1516 Exp_Rev Access'!$F$7:$FS$310,32,FALSE))</f>
        <v>2477575.4</v>
      </c>
      <c r="AS174" s="90">
        <f>IF(ISNA(VLOOKUP($B174,'[2]1516 Exp_Rev Access'!$F$7:$FS$310,33,FALSE)),"",VLOOKUP($B174,'[2]1516 Exp_Rev Access'!$F$7:$FS$310,33,FALSE))</f>
        <v>0</v>
      </c>
      <c r="AT174" s="90">
        <f>IF(ISNA(VLOOKUP($B174,'[2]1516 Exp_Rev Access'!$F$7:$FS$310,34,FALSE)),"",VLOOKUP($B174,'[2]1516 Exp_Rev Access'!$F$7:$FS$310,34,FALSE))</f>
        <v>0</v>
      </c>
      <c r="AU174" s="53">
        <f t="shared" si="419"/>
        <v>62254333.32</v>
      </c>
      <c r="AV174" s="93">
        <f t="shared" si="420"/>
        <v>0.56234791534424766</v>
      </c>
      <c r="AW174" s="53">
        <f t="shared" si="421"/>
        <v>6387.7852827462793</v>
      </c>
      <c r="AX174" s="90">
        <f>IF(ISNA(VLOOKUP($B174,'[2]1516 Exp_Rev Access'!$F$7:$FS$310,35,FALSE)),"",VLOOKUP($B174,'[2]1516 Exp_Rev Access'!$F$7:$FS$310,35,FALSE))</f>
        <v>0</v>
      </c>
      <c r="AY174" s="90">
        <f>IF(ISNA(VLOOKUP($B174,'[2]1516 Exp_Rev Access'!$F$7:$FS$310,36,FALSE)),"",VLOOKUP($B174,'[2]1516 Exp_Rev Access'!$F$7:$FS$310,36,FALSE))</f>
        <v>8483831.8900000006</v>
      </c>
      <c r="AZ174" s="90">
        <f>IF(ISNA(VLOOKUP($B174,'[2]1516 Exp_Rev Access'!$F$7:$FS$310,37,FALSE)),"",VLOOKUP($B174,'[2]1516 Exp_Rev Access'!$F$7:$FS$310,37,FALSE))</f>
        <v>468132.51</v>
      </c>
      <c r="BA174" s="90">
        <f>IF(ISNA(VLOOKUP($B174,'[2]1516 Exp_Rev Access'!$F$7:$FS$310,38,FALSE)),"",VLOOKUP($B174,'[2]1516 Exp_Rev Access'!$F$7:$FS$310,38,FALSE))</f>
        <v>0</v>
      </c>
      <c r="BB174" s="90">
        <f>IF(ISNA(VLOOKUP($B174,'[2]1516 Exp_Rev Access'!$F$7:$FS$310,39,FALSE)),"",VLOOKUP($B174,'[2]1516 Exp_Rev Access'!$F$7:$FS$310,39,FALSE))</f>
        <v>0</v>
      </c>
      <c r="BC174" s="90">
        <f>IF(ISNA(VLOOKUP($B174,'[2]1516 Exp_Rev Access'!$F$7:$FS$310,40,FALSE)),"",VLOOKUP($B174,'[2]1516 Exp_Rev Access'!$F$7:$FS$310,40,FALSE))</f>
        <v>1879917.76</v>
      </c>
      <c r="BD174" s="90">
        <f>IF(ISNA(VLOOKUP($B174,'[2]1516 Exp_Rev Access'!$F$7:$FS$310,41,FALSE)),"",VLOOKUP($B174,'[2]1516 Exp_Rev Access'!$F$7:$FS$310,41,FALSE))</f>
        <v>0</v>
      </c>
      <c r="BE174" s="90">
        <f>IF(ISNA(VLOOKUP($B174,'[2]1516 Exp_Rev Access'!$F$7:$FS$310,42,FALSE)),"",VLOOKUP($B174,'[2]1516 Exp_Rev Access'!$F$7:$FS$310,42,FALSE))</f>
        <v>427472.56</v>
      </c>
      <c r="BF174" s="90">
        <f>IF(ISNA(VLOOKUP($B174,'[2]1516 Exp_Rev Access'!$F$7:$FS$310,43,FALSE)),"",VLOOKUP($B174,'[2]1516 Exp_Rev Access'!$F$7:$FS$310,43,FALSE))</f>
        <v>0</v>
      </c>
      <c r="BG174" s="90">
        <f>IF(ISNA(VLOOKUP($B174,'[2]1516 Exp_Rev Access'!$F$7:$FS$310,44,FALSE)),"",VLOOKUP($B174,'[2]1516 Exp_Rev Access'!$F$7:$FS$310,44,FALSE))</f>
        <v>104384.49</v>
      </c>
      <c r="BH174" s="90">
        <f>IF(ISNA(VLOOKUP($B174,'[2]1516 Exp_Rev Access'!$F$7:$FS$310,45,FALSE)),"",VLOOKUP($B174,'[2]1516 Exp_Rev Access'!$F$7:$FS$310,45,FALSE))</f>
        <v>96683.63</v>
      </c>
      <c r="BI174" s="90">
        <f>IF(ISNA(VLOOKUP($B174,'[2]1516 Exp_Rev Access'!$F$7:$FS$310,46,FALSE)),"",VLOOKUP($B174,'[2]1516 Exp_Rev Access'!$F$7:$FS$310,46,FALSE))</f>
        <v>0</v>
      </c>
      <c r="BJ174" s="90">
        <f>IF(ISNA(VLOOKUP($B174,'[2]1516 Exp_Rev Access'!$F$7:$FS$310,47,FALSE)),"",VLOOKUP($B174,'[2]1516 Exp_Rev Access'!$F$7:$FS$310,47,FALSE))</f>
        <v>61834.3</v>
      </c>
      <c r="BK174" s="90">
        <f>IF(ISNA(VLOOKUP($B174,'[2]1516 Exp_Rev Access'!$F$7:$FS$310,48,FALSE)),"",VLOOKUP($B174,'[2]1516 Exp_Rev Access'!$F$7:$FS$310,48,FALSE))</f>
        <v>4019192.05</v>
      </c>
      <c r="BL174" s="90">
        <f>IF(ISNA(VLOOKUP($B174,'[2]1516 Exp_Rev Access'!$F$7:$FS$310,49,FALSE)),"",VLOOKUP($B174,'[2]1516 Exp_Rev Access'!$F$7:$FS$310,49,FALSE))</f>
        <v>0</v>
      </c>
      <c r="BM174" s="90">
        <f>IF(ISNA(VLOOKUP($B174,'[2]1516 Exp_Rev Access'!$F$7:$FS$310,50,FALSE)),"",VLOOKUP($B174,'[2]1516 Exp_Rev Access'!$F$7:$FS$310,50,FALSE))</f>
        <v>0</v>
      </c>
      <c r="BN174" s="90">
        <f>IF(ISNA(VLOOKUP($B174,'[2]1516 Exp_Rev Access'!$F$7:$FS$310,51,FALSE)),"",VLOOKUP($B174,'[2]1516 Exp_Rev Access'!$F$7:$FS$310,51,FALSE))</f>
        <v>0</v>
      </c>
      <c r="BO174" s="90">
        <f>IF(ISNA(VLOOKUP($B174,'[2]1516 Exp_Rev Access'!$F$7:$FS$310,52,FALSE)),"",VLOOKUP($B174,'[2]1516 Exp_Rev Access'!$F$7:$FS$310,52,FALSE))</f>
        <v>0</v>
      </c>
      <c r="BP174" s="90">
        <f>IF(ISNA(VLOOKUP($B174,'[2]1516 Exp_Rev Access'!$F$7:$FS$310,53,FALSE)),"",VLOOKUP($B174,'[2]1516 Exp_Rev Access'!$F$7:$FS$310,53,FALSE))</f>
        <v>0</v>
      </c>
      <c r="BQ174" s="90">
        <f>IF(ISNA(VLOOKUP($B174,'[2]1516 Exp_Rev Access'!$F$7:$FS$310,54,FALSE)),"",VLOOKUP($B174,'[2]1516 Exp_Rev Access'!$F$7:$FS$310,54,FALSE))</f>
        <v>0</v>
      </c>
      <c r="BR174" s="90">
        <f>IF(ISNA(VLOOKUP($B174,'[2]1516 Exp_Rev Access'!$F$7:$FS$310,55,FALSE)),"",VLOOKUP($B174,'[2]1516 Exp_Rev Access'!$F$7:$FS$310,55,FALSE))</f>
        <v>0</v>
      </c>
      <c r="BS174" s="90">
        <f>IF(ISNA(VLOOKUP($B174,'[2]1516 Exp_Rev Access'!$F$7:$FS$310,56,FALSE)),"",VLOOKUP($B174,'[2]1516 Exp_Rev Access'!$F$7:$FS$310,56,FALSE))</f>
        <v>0</v>
      </c>
      <c r="BT174" s="90">
        <f>IF(ISNA(VLOOKUP($B174,'[2]1516 Exp_Rev Access'!$F$7:$FS$310,57,FALSE)),"",VLOOKUP($B174,'[2]1516 Exp_Rev Access'!$F$7:$FS$310,57,FALSE))</f>
        <v>0</v>
      </c>
      <c r="BU174" s="90">
        <f>IF(ISNA(VLOOKUP($B174,'[2]1516 Exp_Rev Access'!$F$7:$FS$310,58,FALSE)),"",VLOOKUP($B174,'[2]1516 Exp_Rev Access'!$F$7:$FS$310,58,FALSE))</f>
        <v>0</v>
      </c>
      <c r="BV174" s="53">
        <f t="shared" si="422"/>
        <v>15541449.190000001</v>
      </c>
      <c r="BW174" s="92">
        <f t="shared" si="423"/>
        <v>0.1403870395415078</v>
      </c>
      <c r="BX174" s="68">
        <f t="shared" si="424"/>
        <v>1594.6751834628931</v>
      </c>
      <c r="BY174" s="90">
        <f>IF(ISNA(VLOOKUP($B174,'[2]1516 Exp_Rev Access'!$F$7:$FS$310,59,FALSE)),"",VLOOKUP($B174,'[2]1516 Exp_Rev Access'!$F$7:$FS$310,59,FALSE))</f>
        <v>0</v>
      </c>
      <c r="BZ174" s="90">
        <f>IF(ISNA(VLOOKUP($B174,'[2]1516 Exp_Rev Access'!$F$7:$FS$310,60,FALSE)),"",VLOOKUP($B174,'[2]1516 Exp_Rev Access'!$F$7:$FS$310,60,FALSE))</f>
        <v>192260.16</v>
      </c>
      <c r="CA174" s="90">
        <f>IF(ISNA(VLOOKUP($B174,'[2]1516 Exp_Rev Access'!$F$7:$FS$310,61,FALSE)),"",VLOOKUP($B174,'[2]1516 Exp_Rev Access'!$F$7:$FS$310,61,FALSE))</f>
        <v>53955.19</v>
      </c>
      <c r="CB174" s="90">
        <f>IF(ISNA(VLOOKUP($B174,'[2]1516 Exp_Rev Access'!$F$7:$FS$310,62,FALSE)),"",VLOOKUP($B174,'[2]1516 Exp_Rev Access'!$F$7:$FS$310,62,FALSE))</f>
        <v>0</v>
      </c>
      <c r="CC174" s="90">
        <f>IF(ISNA(VLOOKUP($B174,'[2]1516 Exp_Rev Access'!$F$7:$FS$310,63,FALSE)),"",VLOOKUP($B174,'[2]1516 Exp_Rev Access'!$F$7:$FS$310,63,FALSE))</f>
        <v>0</v>
      </c>
      <c r="CD174" s="90">
        <f>IF(ISNA(VLOOKUP($B174,'[2]1516 Exp_Rev Access'!$F$7:$FS$310,64,FALSE)),"",VLOOKUP($B174,'[2]1516 Exp_Rev Access'!$F$7:$FS$310,64,FALSE))</f>
        <v>0</v>
      </c>
      <c r="CE174" s="53">
        <f t="shared" si="425"/>
        <v>246215.35</v>
      </c>
      <c r="CF174" s="92">
        <f>CE174/E174</f>
        <v>2.2240811428587363E-3</v>
      </c>
      <c r="CG174" s="94">
        <f t="shared" si="426"/>
        <v>25.263635561429286</v>
      </c>
      <c r="CH174" s="90">
        <f>IF(ISNA(VLOOKUP($B174,'[2]1516 Exp_Rev Access'!$F$7:$FS$310,65,FALSE)),"",VLOOKUP($B174,'[2]1516 Exp_Rev Access'!$F$7:$FS$310,65,FALSE))</f>
        <v>0</v>
      </c>
      <c r="CI174" s="90">
        <f>IF(ISNA(VLOOKUP($B174,'[2]1516 Exp_Rev Access'!$F$7:$FS$310,66,FALSE)),"",VLOOKUP($B174,'[2]1516 Exp_Rev Access'!$F$7:$FS$310,66,FALSE))</f>
        <v>0</v>
      </c>
      <c r="CJ174" s="90">
        <f>IF(ISNA(VLOOKUP($B174,'[2]1516 Exp_Rev Access'!$F$7:$FS$310,67,FALSE)),"",VLOOKUP($B174,'[2]1516 Exp_Rev Access'!$F$7:$FS$310,67,FALSE))</f>
        <v>0</v>
      </c>
      <c r="CK174" s="90">
        <f>IF(ISNA(VLOOKUP($B174,'[2]1516 Exp_Rev Access'!$F$7:$FS$310,68,FALSE)),"",VLOOKUP($B174,'[2]1516 Exp_Rev Access'!$F$7:$FS$310,68,FALSE))</f>
        <v>0</v>
      </c>
      <c r="CL174" s="90">
        <f>IF(ISNA(VLOOKUP($B174,'[2]1516 Exp_Rev Access'!$F$7:$FS$310,69,FALSE)),"",VLOOKUP($B174,'[2]1516 Exp_Rev Access'!$F$7:$FS$310,69,FALSE))</f>
        <v>0</v>
      </c>
      <c r="CM174" s="90">
        <f>IF(ISNA(VLOOKUP($B174,'[2]1516 Exp_Rev Access'!$F$7:$FS$310,70,FALSE)),"",VLOOKUP($B174,'[2]1516 Exp_Rev Access'!$F$7:$FS$310,70,FALSE))</f>
        <v>0</v>
      </c>
      <c r="CN174" s="90">
        <f>IF(ISNA(VLOOKUP($B174,'[2]1516 Exp_Rev Access'!$F$7:$FS$310,71,FALSE)),"",VLOOKUP($B174,'[2]1516 Exp_Rev Access'!$F$7:$FS$310,71,FALSE))</f>
        <v>0</v>
      </c>
      <c r="CO174" s="90">
        <f>IF(ISNA(VLOOKUP($B174,'[2]1516 Exp_Rev Access'!$F$7:$FS$310,72,FALSE)),"",VLOOKUP($B174,'[2]1516 Exp_Rev Access'!$F$7:$FS$310,72,FALSE))</f>
        <v>7139.56</v>
      </c>
      <c r="CP174" s="90">
        <f>IF(ISNA(VLOOKUP($B174,'[2]1516 Exp_Rev Access'!$F$7:$FS$310,73,FALSE)),"",VLOOKUP($B174,'[2]1516 Exp_Rev Access'!$F$7:$FS$310,73,FALSE))</f>
        <v>0</v>
      </c>
      <c r="CQ174" s="90">
        <f>IF(ISNA(VLOOKUP($B174,'[2]1516 Exp_Rev Access'!$F$7:$FS$310,74,FALSE)),"",VLOOKUP($B174,'[2]1516 Exp_Rev Access'!$F$7:$FS$310,74,FALSE))</f>
        <v>1966885.81</v>
      </c>
      <c r="CR174" s="90">
        <f>IF(ISNA(VLOOKUP($B174,'[2]1516 Exp_Rev Access'!$F$7:$FS$310,75,FALSE)),"",VLOOKUP($B174,'[2]1516 Exp_Rev Access'!$F$7:$FS$310,75,FALSE))</f>
        <v>0</v>
      </c>
      <c r="CS174" s="90">
        <f>IF(ISNA(VLOOKUP($B174,'[2]1516 Exp_Rev Access'!$F$7:$FS$310,76,FALSE)),"",VLOOKUP($B174,'[2]1516 Exp_Rev Access'!$F$7:$FS$310,76,FALSE))</f>
        <v>76178</v>
      </c>
      <c r="CT174" s="90">
        <f>IF(ISNA(VLOOKUP($B174,'[2]1516 Exp_Rev Access'!$F$7:$FS$310,77,FALSE)),"",VLOOKUP($B174,'[2]1516 Exp_Rev Access'!$F$7:$FS$310,77,FALSE))</f>
        <v>0</v>
      </c>
      <c r="CU174" s="90">
        <f>IF(ISNA(VLOOKUP($B174,'[2]1516 Exp_Rev Access'!$F$7:$FS$310,78,FALSE)),"",VLOOKUP($B174,'[2]1516 Exp_Rev Access'!$F$7:$FS$310,78,FALSE))</f>
        <v>1972061.13</v>
      </c>
      <c r="CV174" s="90">
        <f>IF(ISNA(VLOOKUP($B174,'[2]1516 Exp_Rev Access'!$F$7:$FS$310,79,FALSE)),"",VLOOKUP($B174,'[2]1516 Exp_Rev Access'!$F$7:$FS$310,79,FALSE))</f>
        <v>328253.13</v>
      </c>
      <c r="CW174" s="90">
        <f>IF(ISNA(VLOOKUP($B174,'[2]1516 Exp_Rev Access'!$F$7:$FS$310,80,FALSE)),"",VLOOKUP($B174,'[2]1516 Exp_Rev Access'!$F$7:$FS$310,80,FALSE))</f>
        <v>0</v>
      </c>
      <c r="CX174" s="90">
        <f>IF(ISNA(VLOOKUP($B174,'[2]1516 Exp_Rev Access'!$F$7:$FS$310,81,FALSE)),"",VLOOKUP($B174,'[2]1516 Exp_Rev Access'!$F$7:$FS$310,81,FALSE))</f>
        <v>0</v>
      </c>
      <c r="CY174" s="90">
        <f>IF(ISNA(VLOOKUP($B174,'[2]1516 Exp_Rev Access'!$F$7:$FS$310,82,FALSE)),"",VLOOKUP($B174,'[2]1516 Exp_Rev Access'!$F$7:$FS$310,82,FALSE))</f>
        <v>0</v>
      </c>
      <c r="CZ174" s="90">
        <f>IF(ISNA(VLOOKUP($B174,'[2]1516 Exp_Rev Access'!$F$7:$FS$310,83,FALSE)),"",VLOOKUP($B174,'[2]1516 Exp_Rev Access'!$F$7:$FS$310,83,FALSE))</f>
        <v>0</v>
      </c>
      <c r="DA174" s="90">
        <f>IF(ISNA(VLOOKUP($B174,'[2]1516 Exp_Rev Access'!$F$7:$FS$310,84,FALSE)),"",VLOOKUP($B174,'[2]1516 Exp_Rev Access'!$F$7:$FS$310,84,FALSE))</f>
        <v>0</v>
      </c>
      <c r="DB174" s="90">
        <f>IF(ISNA(VLOOKUP($B174,'[2]1516 Exp_Rev Access'!$F$7:$FS$310,85,FALSE)),"",VLOOKUP($B174,'[2]1516 Exp_Rev Access'!$F$7:$FS$310,85,FALSE))</f>
        <v>15385.25</v>
      </c>
      <c r="DC174" s="90">
        <f>IF(ISNA(VLOOKUP($B174,'[2]1516 Exp_Rev Access'!$F$7:$FS$310,86,FALSE)),"",VLOOKUP($B174,'[2]1516 Exp_Rev Access'!$F$7:$FS$310,86,FALSE))</f>
        <v>0</v>
      </c>
      <c r="DD174" s="90">
        <f>IF(ISNA(VLOOKUP($B174,'[2]1516 Exp_Rev Access'!$F$7:$FS$310,87,FALSE)),"",VLOOKUP($B174,'[2]1516 Exp_Rev Access'!$F$7:$FS$310,87,FALSE))</f>
        <v>0</v>
      </c>
      <c r="DE174" s="90">
        <f>IF(ISNA(VLOOKUP($B174,'[2]1516 Exp_Rev Access'!$F$7:$FS$310,88,FALSE)),"",VLOOKUP($B174,'[2]1516 Exp_Rev Access'!$F$7:$FS$310,88,FALSE))</f>
        <v>0</v>
      </c>
      <c r="DF174" s="90">
        <f>IF(ISNA(VLOOKUP($B174,'[2]1516 Exp_Rev Access'!$F$7:$FS$310,89,FALSE)),"",VLOOKUP($B174,'[2]1516 Exp_Rev Access'!$F$7:$FS$310,89,FALSE))</f>
        <v>0</v>
      </c>
      <c r="DG174" s="90">
        <f>IF(ISNA(VLOOKUP($B174,'[2]1516 Exp_Rev Access'!$F$7:$FS$310,90,FALSE)),"",VLOOKUP($B174,'[2]1516 Exp_Rev Access'!$F$7:$FS$310,90,FALSE))</f>
        <v>0</v>
      </c>
      <c r="DH174" s="90">
        <f>IF(ISNA(VLOOKUP($B174,'[2]1516 Exp_Rev Access'!$F$7:$FS$310,91,FALSE)),"",VLOOKUP($B174,'[2]1516 Exp_Rev Access'!$F$7:$FS$310,91,FALSE))</f>
        <v>47861.1</v>
      </c>
      <c r="DI174" s="90">
        <f>IF(ISNA(VLOOKUP($B174,'[2]1516 Exp_Rev Access'!$F$7:$FS$310,92,FALSE)),"",VLOOKUP($B174,'[2]1516 Exp_Rev Access'!$F$7:$FS$310,92,FALSE))</f>
        <v>2048797.87</v>
      </c>
      <c r="DJ174" s="90">
        <f>IF(ISNA(VLOOKUP($B174,'[2]1516 Exp_Rev Access'!$F$7:$FS$310,93,FALSE)),"",VLOOKUP($B174,'[2]1516 Exp_Rev Access'!$F$7:$FS$310,93,FALSE))</f>
        <v>0</v>
      </c>
      <c r="DK174" s="90">
        <f>IF(ISNA(VLOOKUP($B174,'[2]1516 Exp_Rev Access'!$F$7:$FS$310,94,FALSE)),"",VLOOKUP($B174,'[2]1516 Exp_Rev Access'!$F$7:$FS$310,94,FALSE))</f>
        <v>77980.98</v>
      </c>
      <c r="DL174" s="90">
        <f>IF(ISNA(VLOOKUP($B174,'[2]1516 Exp_Rev Access'!$F$7:$FS$310,95,FALSE)),"",VLOOKUP($B174,'[2]1516 Exp_Rev Access'!$F$7:$FS$310,95,FALSE))</f>
        <v>0</v>
      </c>
      <c r="DM174" s="90">
        <f>IF(ISNA(VLOOKUP($B174,'[2]1516 Exp_Rev Access'!$F$7:$FS$310,96,FALSE)),"",VLOOKUP($B174,'[2]1516 Exp_Rev Access'!$F$7:$FS$310,96,FALSE))</f>
        <v>0</v>
      </c>
      <c r="DN174" s="90">
        <f>IF(ISNA(VLOOKUP($B174,'[2]1516 Exp_Rev Access'!$F$7:$FS$310,97,FALSE)),"",VLOOKUP($B174,'[2]1516 Exp_Rev Access'!$F$7:$FS$310,97,FALSE))</f>
        <v>0</v>
      </c>
      <c r="DO174" s="90">
        <f>IF(ISNA(VLOOKUP($B174,'[2]1516 Exp_Rev Access'!$F$7:$FS$310,98,FALSE)),"",VLOOKUP($B174,'[2]1516 Exp_Rev Access'!$F$7:$FS$310,98,FALSE))</f>
        <v>0</v>
      </c>
      <c r="DP174" s="90">
        <f>IF(ISNA(VLOOKUP($B174,'[2]1516 Exp_Rev Access'!$F$7:$FS$310,99,FALSE)),"",VLOOKUP($B174,'[2]1516 Exp_Rev Access'!$F$7:$FS$310,99,FALSE))</f>
        <v>0</v>
      </c>
      <c r="DQ174" s="90">
        <f>IF(ISNA(VLOOKUP($B174,'[2]1516 Exp_Rev Access'!$F$7:$FS$310,100,FALSE)),"",VLOOKUP($B174,'[2]1516 Exp_Rev Access'!$F$7:$FS$310,100,FALSE))</f>
        <v>0</v>
      </c>
      <c r="DR174" s="90">
        <f>IF(ISNA(VLOOKUP($B174,'[2]1516 Exp_Rev Access'!$F$7:$FS$310,101,FALSE)),"",VLOOKUP($B174,'[2]1516 Exp_Rev Access'!$F$7:$FS$310,101,FALSE))</f>
        <v>0</v>
      </c>
      <c r="DS174" s="90">
        <f>IF(ISNA(VLOOKUP($B174,'[2]1516 Exp_Rev Access'!$F$7:$FS$310,102,FALSE)),"",VLOOKUP($B174,'[2]1516 Exp_Rev Access'!$F$7:$FS$310,102,FALSE))</f>
        <v>0</v>
      </c>
      <c r="DT174" s="90">
        <f>IF(ISNA(VLOOKUP($B174,'[2]1516 Exp_Rev Access'!$F$7:$FS$310,103,FALSE)),"",VLOOKUP($B174,'[2]1516 Exp_Rev Access'!$F$7:$FS$310,103,FALSE))</f>
        <v>0</v>
      </c>
      <c r="DU174" s="90">
        <f>IF(ISNA(VLOOKUP($B174,'[2]1516 Exp_Rev Access'!$F$7:$FS$310,104,FALSE)),"",VLOOKUP($B174,'[2]1516 Exp_Rev Access'!$F$7:$FS$310,104,FALSE))</f>
        <v>0</v>
      </c>
      <c r="DV174" s="90">
        <f>IF(ISNA(VLOOKUP($B174,'[2]1516 Exp_Rev Access'!$F$7:$FS$310,105,FALSE)),"",VLOOKUP($B174,'[2]1516 Exp_Rev Access'!$F$7:$FS$310,105,FALSE))</f>
        <v>0</v>
      </c>
      <c r="DW174" s="90">
        <f>IF(ISNA(VLOOKUP($B174,'[2]1516 Exp_Rev Access'!$F$7:$FS$310,106,FALSE)),"",VLOOKUP($B174,'[2]1516 Exp_Rev Access'!$F$7:$FS$310,106,FALSE))</f>
        <v>0</v>
      </c>
      <c r="DX174" s="90">
        <f>IF(ISNA(VLOOKUP($B174,'[2]1516 Exp_Rev Access'!$F$7:$FS$310,107,FALSE)),"",VLOOKUP($B174,'[2]1516 Exp_Rev Access'!$F$7:$FS$310,107,FALSE))</f>
        <v>0</v>
      </c>
      <c r="DY174" s="90">
        <f>IF(ISNA(VLOOKUP($B174,'[2]1516 Exp_Rev Access'!$F$7:$FS$310,108,FALSE)),"",VLOOKUP($B174,'[2]1516 Exp_Rev Access'!$F$7:$FS$310,108,FALSE))</f>
        <v>0</v>
      </c>
      <c r="DZ174" s="90">
        <f>IF(ISNA(VLOOKUP($B174,'[2]1516 Exp_Rev Access'!$F$7:$FS$310,109,FALSE)),"",VLOOKUP($B174,'[2]1516 Exp_Rev Access'!$F$7:$FS$310,109,FALSE))</f>
        <v>0</v>
      </c>
      <c r="EA174" s="90">
        <f>IF(ISNA(VLOOKUP($B174,'[2]1516 Exp_Rev Access'!$F$7:$FS$310,110,FALSE)),"",VLOOKUP($B174,'[2]1516 Exp_Rev Access'!$F$7:$FS$310,110,FALSE))</f>
        <v>0</v>
      </c>
      <c r="EB174" s="90">
        <f>IF(ISNA(VLOOKUP($B174,'[2]1516 Exp_Rev Access'!$F$7:$FS$310,111,FALSE)),"",VLOOKUP($B174,'[2]1516 Exp_Rev Access'!$F$7:$FS$310,111,FALSE))</f>
        <v>0</v>
      </c>
      <c r="EC174" s="90">
        <f>IF(ISNA(VLOOKUP($B174,'[2]1516 Exp_Rev Access'!$F$7:$FS$310,112,FALSE)),"",VLOOKUP($B174,'[2]1516 Exp_Rev Access'!$F$7:$FS$310,112,FALSE))</f>
        <v>0</v>
      </c>
      <c r="ED174" s="90">
        <f>IF(ISNA(VLOOKUP($B174,'[2]1516 Exp_Rev Access'!$F$7:$FS$310,113,FALSE)),"",VLOOKUP($B174,'[2]1516 Exp_Rev Access'!$F$7:$FS$310,113,FALSE))</f>
        <v>0</v>
      </c>
      <c r="EE174" s="90">
        <f>IF(ISNA(VLOOKUP($B174,'[2]1516 Exp_Rev Access'!$F$7:$FS$310,114,FALSE)),"",VLOOKUP($B174,'[2]1516 Exp_Rev Access'!$F$7:$FS$310,114,FALSE))</f>
        <v>0</v>
      </c>
      <c r="EF174" s="90">
        <f>IF(ISNA(VLOOKUP($B174,'[2]1516 Exp_Rev Access'!$F$7:$FS$310,115,FALSE)),"",VLOOKUP($B174,'[2]1516 Exp_Rev Access'!$F$7:$FS$310,115,FALSE))</f>
        <v>0</v>
      </c>
      <c r="EG174" s="90">
        <f>IF(ISNA(VLOOKUP($B174,'[2]1516 Exp_Rev Access'!$F$7:$FS$310,116,FALSE)),"",VLOOKUP($B174,'[2]1516 Exp_Rev Access'!$F$7:$FS$310,116,FALSE))</f>
        <v>38026</v>
      </c>
      <c r="EH174" s="90">
        <f>IF(ISNA(VLOOKUP($B174,'[2]1516 Exp_Rev Access'!$F$7:$FS$310,117,FALSE)),"",VLOOKUP($B174,'[2]1516 Exp_Rev Access'!$F$7:$FS$310,117,FALSE))</f>
        <v>0</v>
      </c>
      <c r="EI174" s="90">
        <f>IF(ISNA(VLOOKUP($B174,'[2]1516 Exp_Rev Access'!$F$7:$FS$310,118,FALSE)),"",VLOOKUP($B174,'[2]1516 Exp_Rev Access'!$F$7:$FS$310,118,FALSE))</f>
        <v>0</v>
      </c>
      <c r="EJ174" s="90">
        <f>IF(ISNA(VLOOKUP($B174,'[2]1516 Exp_Rev Access'!$F$7:$FS$310,119,FALSE)),"",VLOOKUP($B174,'[2]1516 Exp_Rev Access'!$F$7:$FS$310,119,FALSE))</f>
        <v>0</v>
      </c>
      <c r="EK174" s="90">
        <f>IF(ISNA(VLOOKUP($B174,'[2]1516 Exp_Rev Access'!$F$7:$FS$310,120,FALSE)),"",VLOOKUP($B174,'[2]1516 Exp_Rev Access'!$F$7:$FS$310,120,FALSE))</f>
        <v>0</v>
      </c>
      <c r="EL174" s="90">
        <f>IF(ISNA(VLOOKUP($B174,'[2]1516 Exp_Rev Access'!$F$7:$FS$310,121,FALSE)),"",VLOOKUP($B174,'[2]1516 Exp_Rev Access'!$F$7:$FS$310,121,FALSE))</f>
        <v>0</v>
      </c>
      <c r="EM174" s="90">
        <f>IF(ISNA(VLOOKUP($B174,'[2]1516 Exp_Rev Access'!$F$7:$FS$310,122,FALSE)),"",VLOOKUP($B174,'[2]1516 Exp_Rev Access'!$F$7:$FS$310,122,FALSE))</f>
        <v>0</v>
      </c>
      <c r="EN174" s="90">
        <f>IF(ISNA(VLOOKUP($B174,'[2]1516 Exp_Rev Access'!$F$7:$FS$310,123,FALSE)),"",VLOOKUP($B174,'[2]1516 Exp_Rev Access'!$F$7:$FS$310,123,FALSE))</f>
        <v>0</v>
      </c>
      <c r="EO174" s="90">
        <f>IF(ISNA(VLOOKUP($B174,'[2]1516 Exp_Rev Access'!$F$7:$FS$310,124,FALSE)),"",VLOOKUP($B174,'[2]1516 Exp_Rev Access'!$F$7:$FS$310,124,FALSE))</f>
        <v>115300.29</v>
      </c>
      <c r="EP174" s="90">
        <f>IF(ISNA(VLOOKUP($B174,'[2]1516 Exp_Rev Access'!$F$7:$FS$310,125,FALSE)),"",VLOOKUP($B174,'[2]1516 Exp_Rev Access'!$F$7:$FS$310,125,FALSE))</f>
        <v>0</v>
      </c>
      <c r="EQ174" s="90">
        <f>IF(ISNA(VLOOKUP($B174,'[2]1516 Exp_Rev Access'!$F$7:$FS$310,126,FALSE)),"",VLOOKUP($B174,'[2]1516 Exp_Rev Access'!$F$7:$FS$310,126,FALSE))</f>
        <v>0</v>
      </c>
      <c r="ER174" s="90">
        <f>IF(ISNA(VLOOKUP($B174,'[2]1516 Exp_Rev Access'!$F$7:$FS$310,127,FALSE)),"",VLOOKUP($B174,'[2]1516 Exp_Rev Access'!$F$7:$FS$310,127,FALSE))</f>
        <v>0</v>
      </c>
      <c r="ES174" s="90">
        <f>IF(ISNA(VLOOKUP($B174,'[2]1516 Exp_Rev Access'!$F$7:$FS$310,128,FALSE)),"",VLOOKUP($B174,'[2]1516 Exp_Rev Access'!$F$7:$FS$310,128,FALSE))</f>
        <v>0</v>
      </c>
      <c r="ET174" s="90">
        <f>IF(ISNA(VLOOKUP($B174,'[2]1516 Exp_Rev Access'!$F$7:$FS$310,129,FALSE)),"",VLOOKUP($B174,'[2]1516 Exp_Rev Access'!$F$7:$FS$310,129,FALSE))</f>
        <v>0</v>
      </c>
      <c r="EU174" s="90">
        <f>IF(ISNA(VLOOKUP($B174,'[2]1516 Exp_Rev Access'!$F$7:$FS$310,130,FALSE)),"",VLOOKUP($B174,'[2]1516 Exp_Rev Access'!$F$7:$FS$310,130,FALSE))</f>
        <v>0</v>
      </c>
      <c r="EV174" s="90">
        <f>IF(ISNA(VLOOKUP($B174,'[2]1516 Exp_Rev Access'!$F$7:$FS$310,131,FALSE)),"",VLOOKUP($B174,'[2]1516 Exp_Rev Access'!$F$7:$FS$310,131,FALSE))</f>
        <v>35277.870000000003</v>
      </c>
      <c r="EW174" s="90">
        <f>IF(ISNA(VLOOKUP($B174,'[2]1516 Exp_Rev Access'!$F$7:$FS$310,132,FALSE)),"",VLOOKUP($B174,'[2]1516 Exp_Rev Access'!$F$7:$FS$310,132,FALSE))</f>
        <v>0</v>
      </c>
      <c r="EX174" s="90">
        <f>IF(ISNA(VLOOKUP($B174,'[2]1516 Exp_Rev Access'!$F$7:$FS$310,133,FALSE)),"",VLOOKUP($B174,'[2]1516 Exp_Rev Access'!$F$7:$FS$310,133,FALSE))</f>
        <v>0</v>
      </c>
      <c r="EY174" s="90">
        <f>IF(ISNA(VLOOKUP($B174,'[2]1516 Exp_Rev Access'!$F$7:$FS$310,134,FALSE)),"",VLOOKUP($B174,'[2]1516 Exp_Rev Access'!$F$7:$FS$310,134,FALSE))</f>
        <v>0</v>
      </c>
      <c r="EZ174" s="90">
        <f>IF(ISNA(VLOOKUP($B174,'[2]1516 Exp_Rev Access'!$F$7:$FS$310,135,FALSE)),"",VLOOKUP($B174,'[2]1516 Exp_Rev Access'!$F$7:$FS$310,135,FALSE))</f>
        <v>0</v>
      </c>
      <c r="FA174" s="90">
        <f>IF(ISNA(VLOOKUP($B174,'[2]1516 Exp_Rev Access'!$F$7:$FS$310,136,FALSE)),"",VLOOKUP($B174,'[2]1516 Exp_Rev Access'!$F$7:$FS$310,136,FALSE))</f>
        <v>0</v>
      </c>
      <c r="FB174" s="90">
        <f>IF(ISNA(VLOOKUP($B174,'[2]1516 Exp_Rev Access'!$F$7:$FS$310,137,FALSE)),"",VLOOKUP($B174,'[2]1516 Exp_Rev Access'!$F$7:$FS$310,137,FALSE))</f>
        <v>0</v>
      </c>
      <c r="FC174" s="90">
        <f>IF(ISNA(VLOOKUP($B174,'[2]1516 Exp_Rev Access'!$F$7:$FS$310,138,FALSE)),"",VLOOKUP($B174,'[2]1516 Exp_Rev Access'!$F$7:$FS$310,138,FALSE))</f>
        <v>0</v>
      </c>
      <c r="FD174" s="90">
        <f>IF(ISNA(VLOOKUP($B174,'[2]1516 Exp_Rev Access'!$F$7:$FS$310,139,FALSE)),"",VLOOKUP($B174,'[2]1516 Exp_Rev Access'!$F$7:$FS$310,139,FALSE))</f>
        <v>0</v>
      </c>
      <c r="FE174" s="90">
        <f>IF(ISNA(VLOOKUP($B174,'[2]1516 Exp_Rev Access'!$F$7:$FS$310,140,FALSE)),"",VLOOKUP($B174,'[2]1516 Exp_Rev Access'!$F$7:$FS$310,140,FALSE))</f>
        <v>0</v>
      </c>
      <c r="FF174" s="90">
        <f>IF(ISNA(VLOOKUP($B174,'[2]1516 Exp_Rev Access'!$F$7:$FS$310,141,FALSE)),"",VLOOKUP($B174,'[2]1516 Exp_Rev Access'!$F$7:$FS$310,141,FALSE))</f>
        <v>0</v>
      </c>
      <c r="FG174" s="90">
        <f>IF(ISNA(VLOOKUP($B174,'[2]1516 Exp_Rev Access'!$F$7:$FS$310,142,FALSE)),"",VLOOKUP($B174,'[2]1516 Exp_Rev Access'!$F$7:$FS$310,142,FALSE))</f>
        <v>29270.69</v>
      </c>
      <c r="FH174" s="90">
        <f>IF(ISNA(VLOOKUP($B174,'[2]1516 Exp_Rev Access'!$F$7:$FS$310,143,FALSE)),"",VLOOKUP($B174,'[2]1516 Exp_Rev Access'!$F$7:$FS$310,143,FALSE))</f>
        <v>0</v>
      </c>
      <c r="FI174" s="90">
        <f>IF(ISNA(VLOOKUP($B174,'[2]1516 Exp_Rev Access'!$F$7:$FS$310,144,FALSE)),"",VLOOKUP($B174,'[2]1516 Exp_Rev Access'!$F$7:$FS$310,144,FALSE))</f>
        <v>0</v>
      </c>
      <c r="FJ174" s="90">
        <f>IF(ISNA(VLOOKUP($B174,'[2]1516 Exp_Rev Access'!$F$7:$FS$310,145,FALSE)),"",VLOOKUP($B174,'[2]1516 Exp_Rev Access'!$F$7:$FS$310,145,FALSE))</f>
        <v>0</v>
      </c>
      <c r="FK174" s="90">
        <f>IF(ISNA(VLOOKUP($B174,'[2]1516 Exp_Rev Access'!$F$7:$FS$310,146,FALSE)),"",VLOOKUP($B174,'[2]1516 Exp_Rev Access'!$F$7:$FS$310,146,FALSE))</f>
        <v>0</v>
      </c>
      <c r="FL174" s="90">
        <f>IF(ISNA(VLOOKUP($B174,'[2]1516 Exp_Rev Access'!$F$7:$FS$310,1147,FALSE)),"",VLOOKUP($B174,'[2]1516 Exp_Rev Access'!$F$7:$FS$310,147,FALSE))</f>
        <v>0</v>
      </c>
      <c r="FM174" s="90">
        <f>IF(ISNA(VLOOKUP($B174,'[2]1516 Exp_Rev Access'!$F$7:$FS$310,148,FALSE)),"",VLOOKUP($B174,'[2]1516 Exp_Rev Access'!$F$7:$FS$310,148,FALSE))</f>
        <v>0</v>
      </c>
      <c r="FN174" s="90">
        <f>IF(ISNA(VLOOKUP($B174,'[2]1516 Exp_Rev Access'!$F$7:$FS$310,149,FALSE)),"",VLOOKUP($B174,'[2]1516 Exp_Rev Access'!$F$7:$FS$310,149,FALSE))</f>
        <v>0</v>
      </c>
      <c r="FO174" s="90">
        <f>IF(ISNA(VLOOKUP($B174,'[2]1516 Exp_Rev Access'!$F$7:$FS$310,150,FALSE)),"",VLOOKUP($B174,'[2]1516 Exp_Rev Access'!$F$7:$FS$310,150,FALSE))</f>
        <v>0</v>
      </c>
      <c r="FP174" s="90">
        <f>IF(ISNA(VLOOKUP($B174,'[2]1516 Exp_Rev Access'!$F$7:$FS$310,151,FALSE)),"",VLOOKUP($B174,'[2]1516 Exp_Rev Access'!$F$7:$FS$310,151,FALSE))</f>
        <v>0</v>
      </c>
      <c r="FQ174" s="90">
        <f>IF(ISNA(VLOOKUP($B174,'[2]1516 Exp_Rev Access'!$F$7:$FS$310,152,FALSE)),"",VLOOKUP($B174,'[2]1516 Exp_Rev Access'!$F$7:$FS$310,152,FALSE))</f>
        <v>0</v>
      </c>
      <c r="FR174" s="90">
        <f>IF(ISNA(VLOOKUP($B174,'[2]1516 Exp_Rev Access'!$F$7:$FS$310,153,FALSE)),"",VLOOKUP($B174,'[2]1516 Exp_Rev Access'!$F$7:$FS$310,153,FALSE))</f>
        <v>324526.23</v>
      </c>
      <c r="FS174" s="53">
        <f t="shared" si="427"/>
        <v>7082943.9100000001</v>
      </c>
      <c r="FT174" s="92">
        <f t="shared" si="428"/>
        <v>6.3980746879336026E-2</v>
      </c>
      <c r="FU174" s="53">
        <f t="shared" si="429"/>
        <v>726.76587241325535</v>
      </c>
      <c r="FV174" s="90">
        <f>IF(ISNA(VLOOKUP($B174,'[2]1516 Exp_Rev Access'!$F$7:$FS$310,154,FALSE)),"",VLOOKUP($B174,'[2]1516 Exp_Rev Access'!$F$7:$FS$310,154,FALSE))</f>
        <v>0</v>
      </c>
      <c r="FW174" s="90">
        <f>IF(ISNA(VLOOKUP($B174,'[2]1516 Exp_Rev Access'!$F$7:$FS$310,155,FALSE)),"",VLOOKUP($B174,'[2]1516 Exp_Rev Access'!$F$7:$FS$310,155,FALSE))</f>
        <v>0</v>
      </c>
      <c r="FX174" s="90">
        <f>IF(ISNA(VLOOKUP($B174,'[2]1516 Exp_Rev Access'!$F$7:$FS$310,156,FALSE)),"",VLOOKUP($B174,'[2]1516 Exp_Rev Access'!$F$7:$FS$310,156,FALSE))</f>
        <v>0</v>
      </c>
      <c r="FY174" s="90">
        <f>IF(ISNA(VLOOKUP($B174,'[2]1516 Exp_Rev Access'!$F$7:$FS$310,157,FALSE)),"",VLOOKUP($B174,'[2]1516 Exp_Rev Access'!$F$7:$FS$310,157,FALSE))</f>
        <v>0</v>
      </c>
      <c r="FZ174" s="90">
        <f>IF(ISNA(VLOOKUP($B174,'[2]1516 Exp_Rev Access'!$F$7:$FS$310,158,FALSE)),"",VLOOKUP($B174,'[2]1516 Exp_Rev Access'!$F$7:$FS$310,158,FALSE))</f>
        <v>0</v>
      </c>
      <c r="GA174" s="90">
        <f>IF(ISNA(VLOOKUP($B174,'[2]1516 Exp_Rev Access'!$F$7:$FS$310,159,FALSE)),"",VLOOKUP($B174,'[2]1516 Exp_Rev Access'!$F$7:$FS$310,159,FALSE))</f>
        <v>0</v>
      </c>
      <c r="GB174" s="90">
        <f>IF(ISNA(VLOOKUP($B174,'[2]1516 Exp_Rev Access'!$F$7:$FS$310,160,FALSE)),"",VLOOKUP($B174,'[2]1516 Exp_Rev Access'!$F$7:$FS$310,160,FALSE))</f>
        <v>0</v>
      </c>
      <c r="GC174" s="90">
        <f>IF(ISNA(VLOOKUP($B174,'[2]1516 Exp_Rev Access'!$F$7:$FS$310,161,FALSE)),"",VLOOKUP($B174,'[2]1516 Exp_Rev Access'!$F$7:$FS$310,161,FALSE))</f>
        <v>0</v>
      </c>
      <c r="GD174" s="90">
        <f>IF(ISNA(VLOOKUP($B174,'[2]1516 Exp_Rev Access'!$F$7:$FS$310,162,FALSE)),"",VLOOKUP($B174,'[2]1516 Exp_Rev Access'!$F$7:$FS$310,162,FALSE))</f>
        <v>0</v>
      </c>
      <c r="GE174" s="90">
        <f>IF(ISNA(VLOOKUP($B174,'[2]1516 Exp_Rev Access'!$F$7:$FS$310,163,FALSE)),"",VLOOKUP($B174,'[2]1516 Exp_Rev Access'!$F$7:$FS$310,163,FALSE))</f>
        <v>0</v>
      </c>
      <c r="GF174" s="90">
        <f>IF(ISNA(VLOOKUP($B174,'[2]1516 Exp_Rev Access'!$F$7:$FS$310,164,FALSE)),"",VLOOKUP($B174,'[2]1516 Exp_Rev Access'!$F$7:$FS$310,164,FALSE))</f>
        <v>0</v>
      </c>
      <c r="GG174" s="90">
        <f>IF(ISNA(VLOOKUP($B174,'[2]1516 Exp_Rev Access'!$F$7:$FS$310,165,FALSE)),"",VLOOKUP($B174,'[2]1516 Exp_Rev Access'!$F$7:$FS$310,165,FALSE))</f>
        <v>0</v>
      </c>
      <c r="GH174" s="90">
        <f>IF(ISNA(VLOOKUP($B174,'[2]1516 Exp_Rev Access'!$F$7:$FS$310,166,FALSE)),"",VLOOKUP($B174,'[2]1516 Exp_Rev Access'!$F$7:$FS$310,166,FALSE))</f>
        <v>0</v>
      </c>
      <c r="GI174" s="90">
        <f>IF(ISNA(VLOOKUP($B174,'[2]1516 Exp_Rev Access'!$F$7:$FS$310,167,FALSE)),"",VLOOKUP($B174,'[2]1516 Exp_Rev Access'!$F$7:$FS$310,167,FALSE))</f>
        <v>0</v>
      </c>
      <c r="GJ174" s="90">
        <f>IF(ISNA(VLOOKUP($B174,'[2]1516 Exp_Rev Access'!$F$7:$FS$310,168,FALSE)),"",VLOOKUP($B174,'[2]1516 Exp_Rev Access'!$F$7:$FS$310,168,FALSE))</f>
        <v>0</v>
      </c>
      <c r="GK174" s="90">
        <f>IF(ISNA(VLOOKUP($B174,'[2]1516 Exp_Rev Access'!$F$7:$FS$310,169,FALSE)),"",VLOOKUP($B174,'[2]1516 Exp_Rev Access'!$F$7:$FS$310,169,FALSE))</f>
        <v>46375.37</v>
      </c>
      <c r="GL174" s="90">
        <f>IF(ISNA(VLOOKUP($B174,'[2]1516 Exp_Rev Access'!$F$7:$FS$310,170,FALSE)),"",VLOOKUP($B174,'[2]1516 Exp_Rev Access'!$F$7:$FS$310,170,FALSE))</f>
        <v>0</v>
      </c>
      <c r="GM174" s="90">
        <f>IF(ISNA(VLOOKUP($B174,'[2]1516 Exp_Rev Access'!$F$7:$FT$310,171,FALSE)),"",VLOOKUP($B174,'[2]1516 Exp_Rev Access'!$F$7:$FT$310,171,FALSE))</f>
        <v>0</v>
      </c>
      <c r="GN174" s="90">
        <f>IF(ISNA(VLOOKUP($B174,'[2]1516 Exp_Rev Access'!$F$7:$FU$310,172,FALSE)),"",VLOOKUP($B174,'[2]1516 Exp_Rev Access'!$F$7:$FU$310,172,FALSE))</f>
        <v>0</v>
      </c>
      <c r="GO174" s="90">
        <f>IF(ISNA(VLOOKUP($B174,'[2]1516 Exp_Rev Access'!$F$7:$FV$310,173,FALSE)),"",VLOOKUP($B174,'[2]1516 Exp_Rev Access'!$F$7:$FV$310,173,FALSE))</f>
        <v>0</v>
      </c>
      <c r="GP174" s="90">
        <f>IF(ISNA(VLOOKUP($B174,'[2]1516 Exp_Rev Access'!$F$7:$GA$310,174,FALSE)),"",VLOOKUP($B174,'[2]1516 Exp_Rev Access'!$F$7:$GA$310,174,FALSE))</f>
        <v>0</v>
      </c>
      <c r="GQ174" s="90">
        <f>IF(ISNA(VLOOKUP($B174,'[2]1516 Exp_Rev Access'!$F$7:$GA$310,175,FALSE)),"",VLOOKUP($B174,'[2]1516 Exp_Rev Access'!$F$7:$GA$310,175,FALSE))</f>
        <v>4422</v>
      </c>
      <c r="GR174" s="90">
        <f>IF(ISNA(VLOOKUP($B174,'[2]1516 Exp_Rev Access'!$F$7:$GA$310,176,FALSE)),"",VLOOKUP($B174,'[2]1516 Exp_Rev Access'!$F$7:$GA$310,176,FALSE))</f>
        <v>0</v>
      </c>
      <c r="GS174" s="90">
        <f>IF(ISNA(VLOOKUP($B174,'[2]1516 Exp_Rev Access'!$F$7:$GA$310,177,FALSE)),"",VLOOKUP($B174,'[2]1516 Exp_Rev Access'!$F$7:$GA$310,177,FALSE))</f>
        <v>0</v>
      </c>
      <c r="GT174" s="90">
        <f>IF(ISNA(VLOOKUP($B174,'[2]1516 Exp_Rev Access'!$F$7:$GA$310,178,FALSE)),"",VLOOKUP($B174,'[2]1516 Exp_Rev Access'!$F$7:$GA$310,178,FALSE))</f>
        <v>0</v>
      </c>
      <c r="GU174" s="53">
        <f t="shared" si="432"/>
        <v>50797.37</v>
      </c>
      <c r="GV174" s="92">
        <f t="shared" si="430"/>
        <v>4.5885633338383687E-4</v>
      </c>
      <c r="GW174" s="114">
        <f t="shared" si="431"/>
        <v>5.2122105431650843</v>
      </c>
    </row>
    <row r="175" spans="1:222" x14ac:dyDescent="0.2">
      <c r="B175" s="130" t="s">
        <v>423</v>
      </c>
      <c r="C175" s="87" t="s">
        <v>424</v>
      </c>
      <c r="D175" s="88">
        <f>IF(ISNA(VLOOKUP($B175,'[2]1516 enrollment_Rev_Exp by size'!$A$6:$C$325,3,FALSE)),"",VLOOKUP($B175,'[2]1516 enrollment_Rev_Exp by size'!$A$6:$C$325,3,FALSE))</f>
        <v>78.52000000000001</v>
      </c>
      <c r="E175" s="89">
        <v>1740281.51</v>
      </c>
      <c r="F175" s="67">
        <f t="shared" si="411"/>
        <v>1740281.51</v>
      </c>
      <c r="G175" s="67">
        <f t="shared" si="412"/>
        <v>0</v>
      </c>
      <c r="H175" s="90">
        <f>IF(ISNA(VLOOKUP($B175,'[2]1516 Exp_Rev Access'!$F$7:$FS$310,2,FALSE)),"",VLOOKUP($B175,'[2]1516 Exp_Rev Access'!$F$7:$FS$310,2,FALSE))</f>
        <v>0</v>
      </c>
      <c r="I175" s="90">
        <f>IF(ISNA(VLOOKUP($B175,'[2]1516 Exp_Rev Access'!$F$7:$FS$310,3,FALSE)),"",VLOOKUP($B175,'[2]1516 Exp_Rev Access'!$F$7:$FS$310,3,FALSE))</f>
        <v>0</v>
      </c>
      <c r="J175" s="90">
        <f>IF(ISNA(VLOOKUP($B175,'[2]1516 Exp_Rev Access'!$F$7:$FS$310,4,FALSE)),"",VLOOKUP($B175,'[2]1516 Exp_Rev Access'!$F$7:$FS$310,4,FALSE))</f>
        <v>0</v>
      </c>
      <c r="K175" s="90">
        <f>IF(ISNA(VLOOKUP($B175,'[2]1516 Exp_Rev Access'!$F$7:$FS$310,5,FALSE)),"-",VLOOKUP($B175,'[2]1516 Exp_Rev Access'!$F$7:$FS$310,5,FALSE))</f>
        <v>0</v>
      </c>
      <c r="L175" s="90">
        <f>IF(ISNA(VLOOKUP($B175,'[2]1516 Exp_Rev Access'!$F$7:$FS$310,6,FALSE)),"",VLOOKUP($B175,'[2]1516 Exp_Rev Access'!$F$7:$FS$310,6,FALSE))</f>
        <v>0</v>
      </c>
      <c r="M175" s="90">
        <f>IF(ISNA(VLOOKUP($B175,'[2]1516 Exp_Rev Access'!$F$7:$FS$310,7,FALSE)),"",VLOOKUP($B175,'[2]1516 Exp_Rev Access'!$F$7:$FS$310,7,FALSE))</f>
        <v>0</v>
      </c>
      <c r="N175" s="53">
        <f t="shared" si="413"/>
        <v>0</v>
      </c>
      <c r="O175" s="91"/>
      <c r="P175" s="53"/>
      <c r="Q175" s="90">
        <f>IF(ISNA(VLOOKUP($B175,'[2]1516 Exp_Rev Access'!$F$7:$FS$310,8,FALSE)),"",VLOOKUP($B175,'[2]1516 Exp_Rev Access'!$F$7:$FS$310,8,FALSE))</f>
        <v>0</v>
      </c>
      <c r="R175" s="90">
        <f>IF(ISNA(VLOOKUP($B175,'[2]1516 Exp_Rev Access'!$F$7:$FS$310,9,FALSE)),"",VLOOKUP($B175,'[2]1516 Exp_Rev Access'!$F$7:$FS$310,9,FALSE))</f>
        <v>0</v>
      </c>
      <c r="S175" s="90">
        <f>IF(ISNA(VLOOKUP($B175,'[2]1516 Exp_Rev Access'!$F$7:$FS$310,10,FALSE)),"",VLOOKUP($B175,'[2]1516 Exp_Rev Access'!$F$7:$FS$310,10,FALSE))</f>
        <v>0</v>
      </c>
      <c r="T175" s="90">
        <f>IF(ISNA(VLOOKUP($B175,'[2]1516 Exp_Rev Access'!$F$7:$FS$310,11,FALSE)),"",VLOOKUP($B175,'[2]1516 Exp_Rev Access'!$F$7:$FS$310,11,FALSE))</f>
        <v>0</v>
      </c>
      <c r="U175" s="90">
        <f>IF(ISNA(VLOOKUP($B175,'[2]1516 Exp_Rev Access'!$F$7:$FS$310,12,FALSE)),"",VLOOKUP($B175,'[2]1516 Exp_Rev Access'!$F$7:$FS$310,12,FALSE))</f>
        <v>0</v>
      </c>
      <c r="V175" s="90">
        <f>IF(ISNA(VLOOKUP($B175,'[2]1516 Exp_Rev Access'!$F$7:$FS$310,13,FALSE)),"",VLOOKUP($B175,'[2]1516 Exp_Rev Access'!$F$7:$FS$310,13,FALSE))</f>
        <v>0</v>
      </c>
      <c r="W175" s="90">
        <f>IF(ISNA(VLOOKUP($B175,'[2]1516 Exp_Rev Access'!$F$7:$FS$310,14,FALSE)),"",VLOOKUP($B175,'[2]1516 Exp_Rev Access'!$F$7:$FS$310,14,FALSE))</f>
        <v>0</v>
      </c>
      <c r="X175" s="90">
        <f>IF(ISNA(VLOOKUP($B175,'[2]1516 Exp_Rev Access'!$F$7:$FS$310,15,FALSE)),"",VLOOKUP($B175,'[2]1516 Exp_Rev Access'!$F$7:$FS$310,15,FALSE))</f>
        <v>0</v>
      </c>
      <c r="Y175" s="90">
        <f>IF(ISNA(VLOOKUP($B175,'[2]1516 Exp_Rev Access'!$F$7:$FS$310,16,FALSE)),"",VLOOKUP($B175,'[2]1516 Exp_Rev Access'!$F$7:$FS$310,16,FALSE))</f>
        <v>0</v>
      </c>
      <c r="Z175" s="90">
        <f>IF(ISNA(VLOOKUP($B175,'[2]1516 Exp_Rev Access'!$F$7:$FS$310,17,FALSE)),"",VLOOKUP($B175,'[2]1516 Exp_Rev Access'!$F$7:$FS$310,17,FALSE))</f>
        <v>0</v>
      </c>
      <c r="AA175" s="90">
        <f>IF(ISNA(VLOOKUP($B175,'[2]1516 Exp_Rev Access'!$F$7:$FS$310,18,FALSE)),"",VLOOKUP($B175,'[2]1516 Exp_Rev Access'!$F$7:$FS$310,18,FALSE))</f>
        <v>0</v>
      </c>
      <c r="AB175" s="90">
        <f>IF(ISNA(VLOOKUP($B175,'[2]1516 Exp_Rev Access'!$F$7:$FS$310,19,FALSE)),"",VLOOKUP($B175,'[2]1516 Exp_Rev Access'!$F$7:$FS$310,19,FALSE))</f>
        <v>0</v>
      </c>
      <c r="AC175" s="90">
        <f>IF(ISNA(VLOOKUP($B175,'[2]1516 Exp_Rev Access'!$F$7:$FS$310,20,FALSE)),"",VLOOKUP($B175,'[2]1516 Exp_Rev Access'!$F$7:$FS$310,20,FALSE))</f>
        <v>0</v>
      </c>
      <c r="AD175" s="90">
        <f>IF(ISNA(VLOOKUP($B175,'[2]1516 Exp_Rev Access'!$F$7:$FS$310,21,FALSE)),"",VLOOKUP($B175,'[2]1516 Exp_Rev Access'!$F$7:$FS$310,21,FALSE))</f>
        <v>0</v>
      </c>
      <c r="AE175" s="90">
        <f>IF(ISNA(VLOOKUP($B175,'[2]1516 Exp_Rev Access'!$F$7:$FS$310,22,FALSE)),"",VLOOKUP($B175,'[2]1516 Exp_Rev Access'!$F$7:$FS$310,22,FALSE))</f>
        <v>0</v>
      </c>
      <c r="AF175" s="90">
        <f>IF(ISNA(VLOOKUP($B175,'[2]1516 Exp_Rev Access'!$F$7:$FS$310,23,FALSE)),"",VLOOKUP($B175,'[2]1516 Exp_Rev Access'!$F$7:$FS$310,23,FALSE))</f>
        <v>0</v>
      </c>
      <c r="AG175" s="90">
        <f>IF(ISNA(VLOOKUP($B175,'[2]1516 Exp_Rev Access'!$F$7:$FS$310,24,FALSE)),"",VLOOKUP($B175,'[2]1516 Exp_Rev Access'!$F$7:$FS$310,24,FALSE))</f>
        <v>0</v>
      </c>
      <c r="AH175" s="90">
        <f>IF(ISNA(VLOOKUP($B175,'[2]1516 Exp_Rev Access'!$F$7:$FS$310,25,FALSE)),"",VLOOKUP($B175,'[2]1516 Exp_Rev Access'!$F$7:$FS$310,25,FALSE))</f>
        <v>0</v>
      </c>
      <c r="AI175" s="90">
        <f>IF(ISNA(VLOOKUP($B175,'[2]1516 Exp_Rev Access'!$F$7:$FS$310,26,FALSE)),"",VLOOKUP($B175,'[2]1516 Exp_Rev Access'!$F$7:$FS$310,26,FALSE))</f>
        <v>0</v>
      </c>
      <c r="AJ175" s="90">
        <f>IF(ISNA(VLOOKUP($B175,'[2]1516 Exp_Rev Access'!$F$7:$FS$310,27,FALSE)),"",VLOOKUP($B175,'[2]1516 Exp_Rev Access'!$F$7:$FS$310,27,FALSE))</f>
        <v>0</v>
      </c>
      <c r="AK175" s="90">
        <f>IF(ISNA(VLOOKUP($B175,'[2]1516 Exp_Rev Access'!$F$7:$FS$310,28,FALSE)),"",VLOOKUP($B175,'[2]1516 Exp_Rev Access'!$F$7:$FS$310,28,FALSE))</f>
        <v>0</v>
      </c>
      <c r="AL175" s="90">
        <f>IF(ISNA(VLOOKUP($B175,'[2]1516 Exp_Rev Access'!$F$7:$FS$310,29,FALSE)),"",VLOOKUP($B175,'[2]1516 Exp_Rev Access'!$F$7:$FS$310,29,FALSE))</f>
        <v>0</v>
      </c>
      <c r="AM175" s="53">
        <f t="shared" si="416"/>
        <v>0</v>
      </c>
      <c r="AN175" s="92"/>
      <c r="AO175" s="68"/>
      <c r="AP175" s="90">
        <f>IF(ISNA(VLOOKUP($B175,'[2]1516 Exp_Rev Access'!$F$7:$FS$310,30,FALSE)),"",VLOOKUP($B175,'[2]1516 Exp_Rev Access'!$F$7:$FS$310,30,FALSE))</f>
        <v>1225810.78</v>
      </c>
      <c r="AQ175" s="90">
        <f>IF(ISNA(VLOOKUP($B175,'[2]1516 Exp_Rev Access'!$F$7:$FS$310,31,FALSE)),"",VLOOKUP($B175,'[2]1516 Exp_Rev Access'!$F$7:$FS$310,31,FALSE))</f>
        <v>21032.74</v>
      </c>
      <c r="AR175" s="90">
        <f>IF(ISNA(VLOOKUP($B175,'[2]1516 Exp_Rev Access'!$F$7:$FS$310,32,FALSE)),"",VLOOKUP($B175,'[2]1516 Exp_Rev Access'!$F$7:$FS$310,32,FALSE))</f>
        <v>0</v>
      </c>
      <c r="AS175" s="90">
        <f>IF(ISNA(VLOOKUP($B175,'[2]1516 Exp_Rev Access'!$F$7:$FS$310,33,FALSE)),"",VLOOKUP($B175,'[2]1516 Exp_Rev Access'!$F$7:$FS$310,33,FALSE))</f>
        <v>0</v>
      </c>
      <c r="AT175" s="90">
        <f>IF(ISNA(VLOOKUP($B175,'[2]1516 Exp_Rev Access'!$F$7:$FS$310,34,FALSE)),"",VLOOKUP($B175,'[2]1516 Exp_Rev Access'!$F$7:$FS$310,34,FALSE))</f>
        <v>0</v>
      </c>
      <c r="AU175" s="53">
        <f t="shared" si="419"/>
        <v>1246843.52</v>
      </c>
      <c r="AV175" s="93">
        <f t="shared" si="420"/>
        <v>0.71646082132999278</v>
      </c>
      <c r="AW175" s="53">
        <f t="shared" si="421"/>
        <v>15879.311258278143</v>
      </c>
      <c r="AX175" s="90">
        <f>IF(ISNA(VLOOKUP($B175,'[2]1516 Exp_Rev Access'!$F$7:$FS$310,35,FALSE)),"",VLOOKUP($B175,'[2]1516 Exp_Rev Access'!$F$7:$FS$310,35,FALSE))</f>
        <v>0</v>
      </c>
      <c r="AY175" s="90">
        <f>IF(ISNA(VLOOKUP($B175,'[2]1516 Exp_Rev Access'!$F$7:$FS$310,36,FALSE)),"",VLOOKUP($B175,'[2]1516 Exp_Rev Access'!$F$7:$FS$310,36,FALSE))</f>
        <v>48263.26</v>
      </c>
      <c r="AZ175" s="90">
        <f>IF(ISNA(VLOOKUP($B175,'[2]1516 Exp_Rev Access'!$F$7:$FS$310,37,FALSE)),"",VLOOKUP($B175,'[2]1516 Exp_Rev Access'!$F$7:$FS$310,37,FALSE))</f>
        <v>0</v>
      </c>
      <c r="BA175" s="90">
        <f>IF(ISNA(VLOOKUP($B175,'[2]1516 Exp_Rev Access'!$F$7:$FS$310,38,FALSE)),"",VLOOKUP($B175,'[2]1516 Exp_Rev Access'!$F$7:$FS$310,38,FALSE))</f>
        <v>0</v>
      </c>
      <c r="BB175" s="90">
        <f>IF(ISNA(VLOOKUP($B175,'[2]1516 Exp_Rev Access'!$F$7:$FS$310,39,FALSE)),"",VLOOKUP($B175,'[2]1516 Exp_Rev Access'!$F$7:$FS$310,39,FALSE))</f>
        <v>0</v>
      </c>
      <c r="BC175" s="90">
        <f>IF(ISNA(VLOOKUP($B175,'[2]1516 Exp_Rev Access'!$F$7:$FS$310,40,FALSE)),"",VLOOKUP($B175,'[2]1516 Exp_Rev Access'!$F$7:$FS$310,40,FALSE))</f>
        <v>19553.77</v>
      </c>
      <c r="BD175" s="90">
        <f>IF(ISNA(VLOOKUP($B175,'[2]1516 Exp_Rev Access'!$F$7:$FS$310,41,FALSE)),"",VLOOKUP($B175,'[2]1516 Exp_Rev Access'!$F$7:$FS$310,41,FALSE))</f>
        <v>0</v>
      </c>
      <c r="BE175" s="90">
        <f>IF(ISNA(VLOOKUP($B175,'[2]1516 Exp_Rev Access'!$F$7:$FS$310,42,FALSE)),"",VLOOKUP($B175,'[2]1516 Exp_Rev Access'!$F$7:$FS$310,42,FALSE))</f>
        <v>0</v>
      </c>
      <c r="BF175" s="90">
        <f>IF(ISNA(VLOOKUP($B175,'[2]1516 Exp_Rev Access'!$F$7:$FS$310,43,FALSE)),"",VLOOKUP($B175,'[2]1516 Exp_Rev Access'!$F$7:$FS$310,43,FALSE))</f>
        <v>0</v>
      </c>
      <c r="BG175" s="90">
        <f>IF(ISNA(VLOOKUP($B175,'[2]1516 Exp_Rev Access'!$F$7:$FS$310,44,FALSE)),"",VLOOKUP($B175,'[2]1516 Exp_Rev Access'!$F$7:$FS$310,44,FALSE))</f>
        <v>0</v>
      </c>
      <c r="BH175" s="90">
        <f>IF(ISNA(VLOOKUP($B175,'[2]1516 Exp_Rev Access'!$F$7:$FS$310,45,FALSE)),"",VLOOKUP($B175,'[2]1516 Exp_Rev Access'!$F$7:$FS$310,45,FALSE))</f>
        <v>0</v>
      </c>
      <c r="BI175" s="90">
        <f>IF(ISNA(VLOOKUP($B175,'[2]1516 Exp_Rev Access'!$F$7:$FS$310,46,FALSE)),"",VLOOKUP($B175,'[2]1516 Exp_Rev Access'!$F$7:$FS$310,46,FALSE))</f>
        <v>0</v>
      </c>
      <c r="BJ175" s="90">
        <f>IF(ISNA(VLOOKUP($B175,'[2]1516 Exp_Rev Access'!$F$7:$FS$310,47,FALSE)),"",VLOOKUP($B175,'[2]1516 Exp_Rev Access'!$F$7:$FS$310,47,FALSE))</f>
        <v>61.64</v>
      </c>
      <c r="BK175" s="90">
        <f>IF(ISNA(VLOOKUP($B175,'[2]1516 Exp_Rev Access'!$F$7:$FS$310,48,FALSE)),"",VLOOKUP($B175,'[2]1516 Exp_Rev Access'!$F$7:$FS$310,48,FALSE))</f>
        <v>56853.39</v>
      </c>
      <c r="BL175" s="90">
        <f>IF(ISNA(VLOOKUP($B175,'[2]1516 Exp_Rev Access'!$F$7:$FS$310,49,FALSE)),"",VLOOKUP($B175,'[2]1516 Exp_Rev Access'!$F$7:$FS$310,49,FALSE))</f>
        <v>0</v>
      </c>
      <c r="BM175" s="90">
        <f>IF(ISNA(VLOOKUP($B175,'[2]1516 Exp_Rev Access'!$F$7:$FS$310,50,FALSE)),"",VLOOKUP($B175,'[2]1516 Exp_Rev Access'!$F$7:$FS$310,50,FALSE))</f>
        <v>0</v>
      </c>
      <c r="BN175" s="90">
        <f>IF(ISNA(VLOOKUP($B175,'[2]1516 Exp_Rev Access'!$F$7:$FS$310,51,FALSE)),"",VLOOKUP($B175,'[2]1516 Exp_Rev Access'!$F$7:$FS$310,51,FALSE))</f>
        <v>0</v>
      </c>
      <c r="BO175" s="90">
        <f>IF(ISNA(VLOOKUP($B175,'[2]1516 Exp_Rev Access'!$F$7:$FS$310,52,FALSE)),"",VLOOKUP($B175,'[2]1516 Exp_Rev Access'!$F$7:$FS$310,52,FALSE))</f>
        <v>0</v>
      </c>
      <c r="BP175" s="90">
        <f>IF(ISNA(VLOOKUP($B175,'[2]1516 Exp_Rev Access'!$F$7:$FS$310,53,FALSE)),"",VLOOKUP($B175,'[2]1516 Exp_Rev Access'!$F$7:$FS$310,53,FALSE))</f>
        <v>0</v>
      </c>
      <c r="BQ175" s="90">
        <f>IF(ISNA(VLOOKUP($B175,'[2]1516 Exp_Rev Access'!$F$7:$FS$310,54,FALSE)),"",VLOOKUP($B175,'[2]1516 Exp_Rev Access'!$F$7:$FS$310,54,FALSE))</f>
        <v>0</v>
      </c>
      <c r="BR175" s="90">
        <f>IF(ISNA(VLOOKUP($B175,'[2]1516 Exp_Rev Access'!$F$7:$FS$310,55,FALSE)),"",VLOOKUP($B175,'[2]1516 Exp_Rev Access'!$F$7:$FS$310,55,FALSE))</f>
        <v>0</v>
      </c>
      <c r="BS175" s="90">
        <f>IF(ISNA(VLOOKUP($B175,'[2]1516 Exp_Rev Access'!$F$7:$FS$310,56,FALSE)),"",VLOOKUP($B175,'[2]1516 Exp_Rev Access'!$F$7:$FS$310,56,FALSE))</f>
        <v>0</v>
      </c>
      <c r="BT175" s="90">
        <f>IF(ISNA(VLOOKUP($B175,'[2]1516 Exp_Rev Access'!$F$7:$FS$310,57,FALSE)),"",VLOOKUP($B175,'[2]1516 Exp_Rev Access'!$F$7:$FS$310,57,FALSE))</f>
        <v>0</v>
      </c>
      <c r="BU175" s="90">
        <f>IF(ISNA(VLOOKUP($B175,'[2]1516 Exp_Rev Access'!$F$7:$FS$310,58,FALSE)),"",VLOOKUP($B175,'[2]1516 Exp_Rev Access'!$F$7:$FS$310,58,FALSE))</f>
        <v>0</v>
      </c>
      <c r="BV175" s="53">
        <f t="shared" si="422"/>
        <v>124732.06</v>
      </c>
      <c r="BW175" s="92">
        <f t="shared" si="423"/>
        <v>7.1673496088572472E-2</v>
      </c>
      <c r="BX175" s="68">
        <f t="shared" si="424"/>
        <v>1588.5387162506365</v>
      </c>
      <c r="BY175" s="90">
        <f>IF(ISNA(VLOOKUP($B175,'[2]1516 Exp_Rev Access'!$F$7:$FS$310,59,FALSE)),"",VLOOKUP($B175,'[2]1516 Exp_Rev Access'!$F$7:$FS$310,59,FALSE))</f>
        <v>0</v>
      </c>
      <c r="BZ175" s="90">
        <f>IF(ISNA(VLOOKUP($B175,'[2]1516 Exp_Rev Access'!$F$7:$FS$310,60,FALSE)),"",VLOOKUP($B175,'[2]1516 Exp_Rev Access'!$F$7:$FS$310,60,FALSE))</f>
        <v>6044.4</v>
      </c>
      <c r="CA175" s="90">
        <f>IF(ISNA(VLOOKUP($B175,'[2]1516 Exp_Rev Access'!$F$7:$FS$310,61,FALSE)),"",VLOOKUP($B175,'[2]1516 Exp_Rev Access'!$F$7:$FS$310,61,FALSE))</f>
        <v>258624.3</v>
      </c>
      <c r="CB175" s="90">
        <f>IF(ISNA(VLOOKUP($B175,'[2]1516 Exp_Rev Access'!$F$7:$FS$310,62,FALSE)),"",VLOOKUP($B175,'[2]1516 Exp_Rev Access'!$F$7:$FS$310,62,FALSE))</f>
        <v>0</v>
      </c>
      <c r="CC175" s="90">
        <f>IF(ISNA(VLOOKUP($B175,'[2]1516 Exp_Rev Access'!$F$7:$FS$310,63,FALSE)),"",VLOOKUP($B175,'[2]1516 Exp_Rev Access'!$F$7:$FS$310,63,FALSE))</f>
        <v>0</v>
      </c>
      <c r="CD175" s="90">
        <f>IF(ISNA(VLOOKUP($B175,'[2]1516 Exp_Rev Access'!$F$7:$FS$310,64,FALSE)),"",VLOOKUP($B175,'[2]1516 Exp_Rev Access'!$F$7:$FS$310,64,FALSE))</f>
        <v>0</v>
      </c>
      <c r="CE175" s="53">
        <f t="shared" si="425"/>
        <v>264668.7</v>
      </c>
      <c r="CF175" s="92">
        <f>CE175/E175</f>
        <v>0.15208384303295849</v>
      </c>
      <c r="CG175" s="94">
        <f t="shared" si="426"/>
        <v>3370.7170147733059</v>
      </c>
      <c r="CH175" s="90">
        <f>IF(ISNA(VLOOKUP($B175,'[2]1516 Exp_Rev Access'!$F$7:$FS$310,65,FALSE)),"",VLOOKUP($B175,'[2]1516 Exp_Rev Access'!$F$7:$FS$310,65,FALSE))</f>
        <v>0</v>
      </c>
      <c r="CI175" s="90">
        <f>IF(ISNA(VLOOKUP($B175,'[2]1516 Exp_Rev Access'!$F$7:$FS$310,66,FALSE)),"",VLOOKUP($B175,'[2]1516 Exp_Rev Access'!$F$7:$FS$310,66,FALSE))</f>
        <v>0</v>
      </c>
      <c r="CJ175" s="90">
        <f>IF(ISNA(VLOOKUP($B175,'[2]1516 Exp_Rev Access'!$F$7:$FS$310,67,FALSE)),"",VLOOKUP($B175,'[2]1516 Exp_Rev Access'!$F$7:$FS$310,67,FALSE))</f>
        <v>0</v>
      </c>
      <c r="CK175" s="90">
        <f>IF(ISNA(VLOOKUP($B175,'[2]1516 Exp_Rev Access'!$F$7:$FS$310,68,FALSE)),"",VLOOKUP($B175,'[2]1516 Exp_Rev Access'!$F$7:$FS$310,68,FALSE))</f>
        <v>0</v>
      </c>
      <c r="CL175" s="90">
        <f>IF(ISNA(VLOOKUP($B175,'[2]1516 Exp_Rev Access'!$F$7:$FS$310,69,FALSE)),"",VLOOKUP($B175,'[2]1516 Exp_Rev Access'!$F$7:$FS$310,69,FALSE))</f>
        <v>0</v>
      </c>
      <c r="CM175" s="90">
        <f>IF(ISNA(VLOOKUP($B175,'[2]1516 Exp_Rev Access'!$F$7:$FS$310,70,FALSE)),"",VLOOKUP($B175,'[2]1516 Exp_Rev Access'!$F$7:$FS$310,70,FALSE))</f>
        <v>0</v>
      </c>
      <c r="CN175" s="90">
        <f>IF(ISNA(VLOOKUP($B175,'[2]1516 Exp_Rev Access'!$F$7:$FS$310,71,FALSE)),"",VLOOKUP($B175,'[2]1516 Exp_Rev Access'!$F$7:$FS$310,71,FALSE))</f>
        <v>0</v>
      </c>
      <c r="CO175" s="90">
        <f>IF(ISNA(VLOOKUP($B175,'[2]1516 Exp_Rev Access'!$F$7:$FS$310,72,FALSE)),"",VLOOKUP($B175,'[2]1516 Exp_Rev Access'!$F$7:$FS$310,72,FALSE))</f>
        <v>0</v>
      </c>
      <c r="CP175" s="90">
        <f>IF(ISNA(VLOOKUP($B175,'[2]1516 Exp_Rev Access'!$F$7:$FS$310,73,FALSE)),"",VLOOKUP($B175,'[2]1516 Exp_Rev Access'!$F$7:$FS$310,73,FALSE))</f>
        <v>0</v>
      </c>
      <c r="CQ175" s="90">
        <f>IF(ISNA(VLOOKUP($B175,'[2]1516 Exp_Rev Access'!$F$7:$FS$310,74,FALSE)),"",VLOOKUP($B175,'[2]1516 Exp_Rev Access'!$F$7:$FS$310,74,FALSE))</f>
        <v>46380</v>
      </c>
      <c r="CR175" s="90">
        <f>IF(ISNA(VLOOKUP($B175,'[2]1516 Exp_Rev Access'!$F$7:$FS$310,75,FALSE)),"",VLOOKUP($B175,'[2]1516 Exp_Rev Access'!$F$7:$FS$310,75,FALSE))</f>
        <v>0</v>
      </c>
      <c r="CS175" s="90">
        <f>IF(ISNA(VLOOKUP($B175,'[2]1516 Exp_Rev Access'!$F$7:$FS$310,76,FALSE)),"",VLOOKUP($B175,'[2]1516 Exp_Rev Access'!$F$7:$FS$310,76,FALSE))</f>
        <v>0</v>
      </c>
      <c r="CT175" s="90">
        <f>IF(ISNA(VLOOKUP($B175,'[2]1516 Exp_Rev Access'!$F$7:$FS$310,77,FALSE)),"",VLOOKUP($B175,'[2]1516 Exp_Rev Access'!$F$7:$FS$310,77,FALSE))</f>
        <v>0</v>
      </c>
      <c r="CU175" s="90">
        <f>IF(ISNA(VLOOKUP($B175,'[2]1516 Exp_Rev Access'!$F$7:$FS$310,78,FALSE)),"",VLOOKUP($B175,'[2]1516 Exp_Rev Access'!$F$7:$FS$310,78,FALSE))</f>
        <v>56853.39</v>
      </c>
      <c r="CV175" s="90">
        <f>IF(ISNA(VLOOKUP($B175,'[2]1516 Exp_Rev Access'!$F$7:$FS$310,79,FALSE)),"",VLOOKUP($B175,'[2]1516 Exp_Rev Access'!$F$7:$FS$310,79,FALSE))</f>
        <v>0</v>
      </c>
      <c r="CW175" s="90">
        <f>IF(ISNA(VLOOKUP($B175,'[2]1516 Exp_Rev Access'!$F$7:$FS$310,80,FALSE)),"",VLOOKUP($B175,'[2]1516 Exp_Rev Access'!$F$7:$FS$310,80,FALSE))</f>
        <v>0</v>
      </c>
      <c r="CX175" s="90">
        <f>IF(ISNA(VLOOKUP($B175,'[2]1516 Exp_Rev Access'!$F$7:$FS$310,81,FALSE)),"",VLOOKUP($B175,'[2]1516 Exp_Rev Access'!$F$7:$FS$310,81,FALSE))</f>
        <v>0</v>
      </c>
      <c r="CY175" s="90">
        <f>IF(ISNA(VLOOKUP($B175,'[2]1516 Exp_Rev Access'!$F$7:$FS$310,82,FALSE)),"",VLOOKUP($B175,'[2]1516 Exp_Rev Access'!$F$7:$FS$310,82,FALSE))</f>
        <v>0</v>
      </c>
      <c r="CZ175" s="90">
        <f>IF(ISNA(VLOOKUP($B175,'[2]1516 Exp_Rev Access'!$F$7:$FS$310,83,FALSE)),"",VLOOKUP($B175,'[2]1516 Exp_Rev Access'!$F$7:$FS$310,83,FALSE))</f>
        <v>0</v>
      </c>
      <c r="DA175" s="90">
        <f>IF(ISNA(VLOOKUP($B175,'[2]1516 Exp_Rev Access'!$F$7:$FS$310,84,FALSE)),"",VLOOKUP($B175,'[2]1516 Exp_Rev Access'!$F$7:$FS$310,84,FALSE))</f>
        <v>0</v>
      </c>
      <c r="DB175" s="90">
        <f>IF(ISNA(VLOOKUP($B175,'[2]1516 Exp_Rev Access'!$F$7:$FS$310,85,FALSE)),"",VLOOKUP($B175,'[2]1516 Exp_Rev Access'!$F$7:$FS$310,85,FALSE))</f>
        <v>0</v>
      </c>
      <c r="DC175" s="90">
        <f>IF(ISNA(VLOOKUP($B175,'[2]1516 Exp_Rev Access'!$F$7:$FS$310,86,FALSE)),"",VLOOKUP($B175,'[2]1516 Exp_Rev Access'!$F$7:$FS$310,86,FALSE))</f>
        <v>0</v>
      </c>
      <c r="DD175" s="90">
        <f>IF(ISNA(VLOOKUP($B175,'[2]1516 Exp_Rev Access'!$F$7:$FS$310,87,FALSE)),"",VLOOKUP($B175,'[2]1516 Exp_Rev Access'!$F$7:$FS$310,87,FALSE))</f>
        <v>0</v>
      </c>
      <c r="DE175" s="90">
        <f>IF(ISNA(VLOOKUP($B175,'[2]1516 Exp_Rev Access'!$F$7:$FS$310,88,FALSE)),"",VLOOKUP($B175,'[2]1516 Exp_Rev Access'!$F$7:$FS$310,88,FALSE))</f>
        <v>0</v>
      </c>
      <c r="DF175" s="90">
        <f>IF(ISNA(VLOOKUP($B175,'[2]1516 Exp_Rev Access'!$F$7:$FS$310,89,FALSE)),"",VLOOKUP($B175,'[2]1516 Exp_Rev Access'!$F$7:$FS$310,89,FALSE))</f>
        <v>0</v>
      </c>
      <c r="DG175" s="90">
        <f>IF(ISNA(VLOOKUP($B175,'[2]1516 Exp_Rev Access'!$F$7:$FS$310,90,FALSE)),"",VLOOKUP($B175,'[2]1516 Exp_Rev Access'!$F$7:$FS$310,90,FALSE))</f>
        <v>0</v>
      </c>
      <c r="DH175" s="90">
        <f>IF(ISNA(VLOOKUP($B175,'[2]1516 Exp_Rev Access'!$F$7:$FS$310,91,FALSE)),"",VLOOKUP($B175,'[2]1516 Exp_Rev Access'!$F$7:$FS$310,91,FALSE))</f>
        <v>0</v>
      </c>
      <c r="DI175" s="90">
        <f>IF(ISNA(VLOOKUP($B175,'[2]1516 Exp_Rev Access'!$F$7:$FS$310,92,FALSE)),"",VLOOKUP($B175,'[2]1516 Exp_Rev Access'!$F$7:$FS$310,92,FALSE))</f>
        <v>0</v>
      </c>
      <c r="DJ175" s="90">
        <f>IF(ISNA(VLOOKUP($B175,'[2]1516 Exp_Rev Access'!$F$7:$FS$310,93,FALSE)),"",VLOOKUP($B175,'[2]1516 Exp_Rev Access'!$F$7:$FS$310,93,FALSE))</f>
        <v>0</v>
      </c>
      <c r="DK175" s="90">
        <f>IF(ISNA(VLOOKUP($B175,'[2]1516 Exp_Rev Access'!$F$7:$FS$310,94,FALSE)),"",VLOOKUP($B175,'[2]1516 Exp_Rev Access'!$F$7:$FS$310,94,FALSE))</f>
        <v>0</v>
      </c>
      <c r="DL175" s="90">
        <f>IF(ISNA(VLOOKUP($B175,'[2]1516 Exp_Rev Access'!$F$7:$FS$310,95,FALSE)),"",VLOOKUP($B175,'[2]1516 Exp_Rev Access'!$F$7:$FS$310,95,FALSE))</f>
        <v>0</v>
      </c>
      <c r="DM175" s="90">
        <f>IF(ISNA(VLOOKUP($B175,'[2]1516 Exp_Rev Access'!$F$7:$FS$310,96,FALSE)),"",VLOOKUP($B175,'[2]1516 Exp_Rev Access'!$F$7:$FS$310,96,FALSE))</f>
        <v>0</v>
      </c>
      <c r="DN175" s="90">
        <f>IF(ISNA(VLOOKUP($B175,'[2]1516 Exp_Rev Access'!$F$7:$FS$310,97,FALSE)),"",VLOOKUP($B175,'[2]1516 Exp_Rev Access'!$F$7:$FS$310,97,FALSE))</f>
        <v>0</v>
      </c>
      <c r="DO175" s="90">
        <f>IF(ISNA(VLOOKUP($B175,'[2]1516 Exp_Rev Access'!$F$7:$FS$310,98,FALSE)),"",VLOOKUP($B175,'[2]1516 Exp_Rev Access'!$F$7:$FS$310,98,FALSE))</f>
        <v>0</v>
      </c>
      <c r="DP175" s="90">
        <f>IF(ISNA(VLOOKUP($B175,'[2]1516 Exp_Rev Access'!$F$7:$FS$310,99,FALSE)),"",VLOOKUP($B175,'[2]1516 Exp_Rev Access'!$F$7:$FS$310,99,FALSE))</f>
        <v>0</v>
      </c>
      <c r="DQ175" s="90">
        <f>IF(ISNA(VLOOKUP($B175,'[2]1516 Exp_Rev Access'!$F$7:$FS$310,100,FALSE)),"",VLOOKUP($B175,'[2]1516 Exp_Rev Access'!$F$7:$FS$310,100,FALSE))</f>
        <v>0</v>
      </c>
      <c r="DR175" s="90">
        <f>IF(ISNA(VLOOKUP($B175,'[2]1516 Exp_Rev Access'!$F$7:$FS$310,101,FALSE)),"",VLOOKUP($B175,'[2]1516 Exp_Rev Access'!$F$7:$FS$310,101,FALSE))</f>
        <v>0</v>
      </c>
      <c r="DS175" s="90">
        <f>IF(ISNA(VLOOKUP($B175,'[2]1516 Exp_Rev Access'!$F$7:$FS$310,102,FALSE)),"",VLOOKUP($B175,'[2]1516 Exp_Rev Access'!$F$7:$FS$310,102,FALSE))</f>
        <v>0</v>
      </c>
      <c r="DT175" s="90">
        <f>IF(ISNA(VLOOKUP($B175,'[2]1516 Exp_Rev Access'!$F$7:$FS$310,103,FALSE)),"",VLOOKUP($B175,'[2]1516 Exp_Rev Access'!$F$7:$FS$310,103,FALSE))</f>
        <v>0</v>
      </c>
      <c r="DU175" s="90">
        <f>IF(ISNA(VLOOKUP($B175,'[2]1516 Exp_Rev Access'!$F$7:$FS$310,104,FALSE)),"",VLOOKUP($B175,'[2]1516 Exp_Rev Access'!$F$7:$FS$310,104,FALSE))</f>
        <v>0</v>
      </c>
      <c r="DV175" s="90">
        <f>IF(ISNA(VLOOKUP($B175,'[2]1516 Exp_Rev Access'!$F$7:$FS$310,105,FALSE)),"",VLOOKUP($B175,'[2]1516 Exp_Rev Access'!$F$7:$FS$310,105,FALSE))</f>
        <v>0</v>
      </c>
      <c r="DW175" s="90">
        <f>IF(ISNA(VLOOKUP($B175,'[2]1516 Exp_Rev Access'!$F$7:$FS$310,106,FALSE)),"",VLOOKUP($B175,'[2]1516 Exp_Rev Access'!$F$7:$FS$310,106,FALSE))</f>
        <v>0</v>
      </c>
      <c r="DX175" s="90">
        <f>IF(ISNA(VLOOKUP($B175,'[2]1516 Exp_Rev Access'!$F$7:$FS$310,107,FALSE)),"",VLOOKUP($B175,'[2]1516 Exp_Rev Access'!$F$7:$FS$310,107,FALSE))</f>
        <v>0</v>
      </c>
      <c r="DY175" s="90">
        <f>IF(ISNA(VLOOKUP($B175,'[2]1516 Exp_Rev Access'!$F$7:$FS$310,108,FALSE)),"",VLOOKUP($B175,'[2]1516 Exp_Rev Access'!$F$7:$FS$310,108,FALSE))</f>
        <v>0</v>
      </c>
      <c r="DZ175" s="90">
        <f>IF(ISNA(VLOOKUP($B175,'[2]1516 Exp_Rev Access'!$F$7:$FS$310,109,FALSE)),"",VLOOKUP($B175,'[2]1516 Exp_Rev Access'!$F$7:$FS$310,109,FALSE))</f>
        <v>0</v>
      </c>
      <c r="EA175" s="90">
        <f>IF(ISNA(VLOOKUP($B175,'[2]1516 Exp_Rev Access'!$F$7:$FS$310,110,FALSE)),"",VLOOKUP($B175,'[2]1516 Exp_Rev Access'!$F$7:$FS$310,110,FALSE))</f>
        <v>0</v>
      </c>
      <c r="EB175" s="90">
        <f>IF(ISNA(VLOOKUP($B175,'[2]1516 Exp_Rev Access'!$F$7:$FS$310,111,FALSE)),"",VLOOKUP($B175,'[2]1516 Exp_Rev Access'!$F$7:$FS$310,111,FALSE))</f>
        <v>0</v>
      </c>
      <c r="EC175" s="90">
        <f>IF(ISNA(VLOOKUP($B175,'[2]1516 Exp_Rev Access'!$F$7:$FS$310,112,FALSE)),"",VLOOKUP($B175,'[2]1516 Exp_Rev Access'!$F$7:$FS$310,112,FALSE))</f>
        <v>0</v>
      </c>
      <c r="ED175" s="90">
        <f>IF(ISNA(VLOOKUP($B175,'[2]1516 Exp_Rev Access'!$F$7:$FS$310,113,FALSE)),"",VLOOKUP($B175,'[2]1516 Exp_Rev Access'!$F$7:$FS$310,113,FALSE))</f>
        <v>0</v>
      </c>
      <c r="EE175" s="90">
        <f>IF(ISNA(VLOOKUP($B175,'[2]1516 Exp_Rev Access'!$F$7:$FS$310,114,FALSE)),"",VLOOKUP($B175,'[2]1516 Exp_Rev Access'!$F$7:$FS$310,114,FALSE))</f>
        <v>0</v>
      </c>
      <c r="EF175" s="90">
        <f>IF(ISNA(VLOOKUP($B175,'[2]1516 Exp_Rev Access'!$F$7:$FS$310,115,FALSE)),"",VLOOKUP($B175,'[2]1516 Exp_Rev Access'!$F$7:$FS$310,115,FALSE))</f>
        <v>0</v>
      </c>
      <c r="EG175" s="90">
        <f>IF(ISNA(VLOOKUP($B175,'[2]1516 Exp_Rev Access'!$F$7:$FS$310,116,FALSE)),"",VLOOKUP($B175,'[2]1516 Exp_Rev Access'!$F$7:$FS$310,116,FALSE))</f>
        <v>0</v>
      </c>
      <c r="EH175" s="90">
        <f>IF(ISNA(VLOOKUP($B175,'[2]1516 Exp_Rev Access'!$F$7:$FS$310,117,FALSE)),"",VLOOKUP($B175,'[2]1516 Exp_Rev Access'!$F$7:$FS$310,117,FALSE))</f>
        <v>0</v>
      </c>
      <c r="EI175" s="90">
        <f>IF(ISNA(VLOOKUP($B175,'[2]1516 Exp_Rev Access'!$F$7:$FS$310,118,FALSE)),"",VLOOKUP($B175,'[2]1516 Exp_Rev Access'!$F$7:$FS$310,118,FALSE))</f>
        <v>0</v>
      </c>
      <c r="EJ175" s="90">
        <f>IF(ISNA(VLOOKUP($B175,'[2]1516 Exp_Rev Access'!$F$7:$FS$310,119,FALSE)),"",VLOOKUP($B175,'[2]1516 Exp_Rev Access'!$F$7:$FS$310,119,FALSE))</f>
        <v>0</v>
      </c>
      <c r="EK175" s="90">
        <f>IF(ISNA(VLOOKUP($B175,'[2]1516 Exp_Rev Access'!$F$7:$FS$310,120,FALSE)),"",VLOOKUP($B175,'[2]1516 Exp_Rev Access'!$F$7:$FS$310,120,FALSE))</f>
        <v>0</v>
      </c>
      <c r="EL175" s="90">
        <f>IF(ISNA(VLOOKUP($B175,'[2]1516 Exp_Rev Access'!$F$7:$FS$310,121,FALSE)),"",VLOOKUP($B175,'[2]1516 Exp_Rev Access'!$F$7:$FS$310,121,FALSE))</f>
        <v>0</v>
      </c>
      <c r="EM175" s="90">
        <f>IF(ISNA(VLOOKUP($B175,'[2]1516 Exp_Rev Access'!$F$7:$FS$310,122,FALSE)),"",VLOOKUP($B175,'[2]1516 Exp_Rev Access'!$F$7:$FS$310,122,FALSE))</f>
        <v>0</v>
      </c>
      <c r="EN175" s="90">
        <f>IF(ISNA(VLOOKUP($B175,'[2]1516 Exp_Rev Access'!$F$7:$FS$310,123,FALSE)),"",VLOOKUP($B175,'[2]1516 Exp_Rev Access'!$F$7:$FS$310,123,FALSE))</f>
        <v>0</v>
      </c>
      <c r="EO175" s="90">
        <f>IF(ISNA(VLOOKUP($B175,'[2]1516 Exp_Rev Access'!$F$7:$FS$310,124,FALSE)),"",VLOOKUP($B175,'[2]1516 Exp_Rev Access'!$F$7:$FS$310,124,FALSE))</f>
        <v>0</v>
      </c>
      <c r="EP175" s="90">
        <f>IF(ISNA(VLOOKUP($B175,'[2]1516 Exp_Rev Access'!$F$7:$FS$310,125,FALSE)),"",VLOOKUP($B175,'[2]1516 Exp_Rev Access'!$F$7:$FS$310,125,FALSE))</f>
        <v>0</v>
      </c>
      <c r="EQ175" s="90">
        <f>IF(ISNA(VLOOKUP($B175,'[2]1516 Exp_Rev Access'!$F$7:$FS$310,126,FALSE)),"",VLOOKUP($B175,'[2]1516 Exp_Rev Access'!$F$7:$FS$310,126,FALSE))</f>
        <v>0</v>
      </c>
      <c r="ER175" s="90">
        <f>IF(ISNA(VLOOKUP($B175,'[2]1516 Exp_Rev Access'!$F$7:$FS$310,127,FALSE)),"",VLOOKUP($B175,'[2]1516 Exp_Rev Access'!$F$7:$FS$310,127,FALSE))</f>
        <v>0</v>
      </c>
      <c r="ES175" s="90">
        <f>IF(ISNA(VLOOKUP($B175,'[2]1516 Exp_Rev Access'!$F$7:$FS$310,128,FALSE)),"",VLOOKUP($B175,'[2]1516 Exp_Rev Access'!$F$7:$FS$310,128,FALSE))</f>
        <v>0</v>
      </c>
      <c r="ET175" s="90">
        <f>IF(ISNA(VLOOKUP($B175,'[2]1516 Exp_Rev Access'!$F$7:$FS$310,129,FALSE)),"",VLOOKUP($B175,'[2]1516 Exp_Rev Access'!$F$7:$FS$310,129,FALSE))</f>
        <v>0</v>
      </c>
      <c r="EU175" s="90">
        <f>IF(ISNA(VLOOKUP($B175,'[2]1516 Exp_Rev Access'!$F$7:$FS$310,130,FALSE)),"",VLOOKUP($B175,'[2]1516 Exp_Rev Access'!$F$7:$FS$310,130,FALSE))</f>
        <v>0</v>
      </c>
      <c r="EV175" s="90">
        <f>IF(ISNA(VLOOKUP($B175,'[2]1516 Exp_Rev Access'!$F$7:$FS$310,131,FALSE)),"",VLOOKUP($B175,'[2]1516 Exp_Rev Access'!$F$7:$FS$310,131,FALSE))</f>
        <v>0</v>
      </c>
      <c r="EW175" s="90">
        <f>IF(ISNA(VLOOKUP($B175,'[2]1516 Exp_Rev Access'!$F$7:$FS$310,132,FALSE)),"",VLOOKUP($B175,'[2]1516 Exp_Rev Access'!$F$7:$FS$310,132,FALSE))</f>
        <v>0</v>
      </c>
      <c r="EX175" s="90">
        <f>IF(ISNA(VLOOKUP($B175,'[2]1516 Exp_Rev Access'!$F$7:$FS$310,133,FALSE)),"",VLOOKUP($B175,'[2]1516 Exp_Rev Access'!$F$7:$FS$310,133,FALSE))</f>
        <v>0</v>
      </c>
      <c r="EY175" s="90">
        <f>IF(ISNA(VLOOKUP($B175,'[2]1516 Exp_Rev Access'!$F$7:$FS$310,134,FALSE)),"",VLOOKUP($B175,'[2]1516 Exp_Rev Access'!$F$7:$FS$310,134,FALSE))</f>
        <v>0</v>
      </c>
      <c r="EZ175" s="90">
        <f>IF(ISNA(VLOOKUP($B175,'[2]1516 Exp_Rev Access'!$F$7:$FS$310,135,FALSE)),"",VLOOKUP($B175,'[2]1516 Exp_Rev Access'!$F$7:$FS$310,135,FALSE))</f>
        <v>0</v>
      </c>
      <c r="FA175" s="90">
        <f>IF(ISNA(VLOOKUP($B175,'[2]1516 Exp_Rev Access'!$F$7:$FS$310,136,FALSE)),"",VLOOKUP($B175,'[2]1516 Exp_Rev Access'!$F$7:$FS$310,136,FALSE))</f>
        <v>0</v>
      </c>
      <c r="FB175" s="90">
        <f>IF(ISNA(VLOOKUP($B175,'[2]1516 Exp_Rev Access'!$F$7:$FS$310,137,FALSE)),"",VLOOKUP($B175,'[2]1516 Exp_Rev Access'!$F$7:$FS$310,137,FALSE))</f>
        <v>0</v>
      </c>
      <c r="FC175" s="90">
        <f>IF(ISNA(VLOOKUP($B175,'[2]1516 Exp_Rev Access'!$F$7:$FS$310,138,FALSE)),"",VLOOKUP($B175,'[2]1516 Exp_Rev Access'!$F$7:$FS$310,138,FALSE))</f>
        <v>0</v>
      </c>
      <c r="FD175" s="90">
        <f>IF(ISNA(VLOOKUP($B175,'[2]1516 Exp_Rev Access'!$F$7:$FS$310,139,FALSE)),"",VLOOKUP($B175,'[2]1516 Exp_Rev Access'!$F$7:$FS$310,139,FALSE))</f>
        <v>0</v>
      </c>
      <c r="FE175" s="90">
        <f>IF(ISNA(VLOOKUP($B175,'[2]1516 Exp_Rev Access'!$F$7:$FS$310,140,FALSE)),"",VLOOKUP($B175,'[2]1516 Exp_Rev Access'!$F$7:$FS$310,140,FALSE))</f>
        <v>0</v>
      </c>
      <c r="FF175" s="90">
        <f>IF(ISNA(VLOOKUP($B175,'[2]1516 Exp_Rev Access'!$F$7:$FS$310,141,FALSE)),"",VLOOKUP($B175,'[2]1516 Exp_Rev Access'!$F$7:$FS$310,141,FALSE))</f>
        <v>0</v>
      </c>
      <c r="FG175" s="90">
        <f>IF(ISNA(VLOOKUP($B175,'[2]1516 Exp_Rev Access'!$F$7:$FS$310,142,FALSE)),"",VLOOKUP($B175,'[2]1516 Exp_Rev Access'!$F$7:$FS$310,142,FALSE))</f>
        <v>0</v>
      </c>
      <c r="FH175" s="90">
        <f>IF(ISNA(VLOOKUP($B175,'[2]1516 Exp_Rev Access'!$F$7:$FS$310,143,FALSE)),"",VLOOKUP($B175,'[2]1516 Exp_Rev Access'!$F$7:$FS$310,143,FALSE))</f>
        <v>0</v>
      </c>
      <c r="FI175" s="90">
        <f>IF(ISNA(VLOOKUP($B175,'[2]1516 Exp_Rev Access'!$F$7:$FS$310,144,FALSE)),"",VLOOKUP($B175,'[2]1516 Exp_Rev Access'!$F$7:$FS$310,144,FALSE))</f>
        <v>0</v>
      </c>
      <c r="FJ175" s="90">
        <f>IF(ISNA(VLOOKUP($B175,'[2]1516 Exp_Rev Access'!$F$7:$FS$310,145,FALSE)),"",VLOOKUP($B175,'[2]1516 Exp_Rev Access'!$F$7:$FS$310,145,FALSE))</f>
        <v>0</v>
      </c>
      <c r="FK175" s="90">
        <f>IF(ISNA(VLOOKUP($B175,'[2]1516 Exp_Rev Access'!$F$7:$FS$310,146,FALSE)),"",VLOOKUP($B175,'[2]1516 Exp_Rev Access'!$F$7:$FS$310,146,FALSE))</f>
        <v>0</v>
      </c>
      <c r="FL175" s="90">
        <f>IF(ISNA(VLOOKUP($B175,'[2]1516 Exp_Rev Access'!$F$7:$FS$310,1147,FALSE)),"",VLOOKUP($B175,'[2]1516 Exp_Rev Access'!$F$7:$FS$310,147,FALSE))</f>
        <v>0</v>
      </c>
      <c r="FM175" s="90">
        <f>IF(ISNA(VLOOKUP($B175,'[2]1516 Exp_Rev Access'!$F$7:$FS$310,148,FALSE)),"",VLOOKUP($B175,'[2]1516 Exp_Rev Access'!$F$7:$FS$310,148,FALSE))</f>
        <v>0</v>
      </c>
      <c r="FN175" s="90">
        <f>IF(ISNA(VLOOKUP($B175,'[2]1516 Exp_Rev Access'!$F$7:$FS$310,149,FALSE)),"",VLOOKUP($B175,'[2]1516 Exp_Rev Access'!$F$7:$FS$310,149,FALSE))</f>
        <v>0</v>
      </c>
      <c r="FO175" s="90">
        <f>IF(ISNA(VLOOKUP($B175,'[2]1516 Exp_Rev Access'!$F$7:$FS$310,150,FALSE)),"",VLOOKUP($B175,'[2]1516 Exp_Rev Access'!$F$7:$FS$310,150,FALSE))</f>
        <v>0</v>
      </c>
      <c r="FP175" s="90">
        <f>IF(ISNA(VLOOKUP($B175,'[2]1516 Exp_Rev Access'!$F$7:$FS$310,151,FALSE)),"",VLOOKUP($B175,'[2]1516 Exp_Rev Access'!$F$7:$FS$310,151,FALSE))</f>
        <v>803.84</v>
      </c>
      <c r="FQ175" s="90">
        <f>IF(ISNA(VLOOKUP($B175,'[2]1516 Exp_Rev Access'!$F$7:$FS$310,152,FALSE)),"",VLOOKUP($B175,'[2]1516 Exp_Rev Access'!$F$7:$FS$310,152,FALSE))</f>
        <v>0</v>
      </c>
      <c r="FR175" s="90">
        <f>IF(ISNA(VLOOKUP($B175,'[2]1516 Exp_Rev Access'!$F$7:$FS$310,153,FALSE)),"",VLOOKUP($B175,'[2]1516 Exp_Rev Access'!$F$7:$FS$310,153,FALSE))</f>
        <v>0</v>
      </c>
      <c r="FS175" s="53">
        <f t="shared" si="427"/>
        <v>104037.23</v>
      </c>
      <c r="FT175" s="92">
        <f t="shared" si="428"/>
        <v>5.9781839548476268E-2</v>
      </c>
      <c r="FU175" s="53">
        <f t="shared" si="429"/>
        <v>1324.9774579724908</v>
      </c>
      <c r="FV175" s="90">
        <f>IF(ISNA(VLOOKUP($B175,'[2]1516 Exp_Rev Access'!$F$7:$FS$310,154,FALSE)),"",VLOOKUP($B175,'[2]1516 Exp_Rev Access'!$F$7:$FS$310,154,FALSE))</f>
        <v>0</v>
      </c>
      <c r="FW175" s="90">
        <f>IF(ISNA(VLOOKUP($B175,'[2]1516 Exp_Rev Access'!$F$7:$FS$310,155,FALSE)),"",VLOOKUP($B175,'[2]1516 Exp_Rev Access'!$F$7:$FS$310,155,FALSE))</f>
        <v>0</v>
      </c>
      <c r="FX175" s="90">
        <f>IF(ISNA(VLOOKUP($B175,'[2]1516 Exp_Rev Access'!$F$7:$FS$310,156,FALSE)),"",VLOOKUP($B175,'[2]1516 Exp_Rev Access'!$F$7:$FS$310,156,FALSE))</f>
        <v>0</v>
      </c>
      <c r="FY175" s="90">
        <f>IF(ISNA(VLOOKUP($B175,'[2]1516 Exp_Rev Access'!$F$7:$FS$310,157,FALSE)),"",VLOOKUP($B175,'[2]1516 Exp_Rev Access'!$F$7:$FS$310,157,FALSE))</f>
        <v>0</v>
      </c>
      <c r="FZ175" s="90">
        <f>IF(ISNA(VLOOKUP($B175,'[2]1516 Exp_Rev Access'!$F$7:$FS$310,158,FALSE)),"",VLOOKUP($B175,'[2]1516 Exp_Rev Access'!$F$7:$FS$310,158,FALSE))</f>
        <v>0</v>
      </c>
      <c r="GA175" s="90">
        <f>IF(ISNA(VLOOKUP($B175,'[2]1516 Exp_Rev Access'!$F$7:$FS$310,159,FALSE)),"",VLOOKUP($B175,'[2]1516 Exp_Rev Access'!$F$7:$FS$310,159,FALSE))</f>
        <v>0</v>
      </c>
      <c r="GB175" s="90">
        <f>IF(ISNA(VLOOKUP($B175,'[2]1516 Exp_Rev Access'!$F$7:$FS$310,160,FALSE)),"",VLOOKUP($B175,'[2]1516 Exp_Rev Access'!$F$7:$FS$310,160,FALSE))</f>
        <v>0</v>
      </c>
      <c r="GC175" s="90">
        <f>IF(ISNA(VLOOKUP($B175,'[2]1516 Exp_Rev Access'!$F$7:$FS$310,161,FALSE)),"",VLOOKUP($B175,'[2]1516 Exp_Rev Access'!$F$7:$FS$310,161,FALSE))</f>
        <v>0</v>
      </c>
      <c r="GD175" s="90">
        <f>IF(ISNA(VLOOKUP($B175,'[2]1516 Exp_Rev Access'!$F$7:$FS$310,162,FALSE)),"",VLOOKUP($B175,'[2]1516 Exp_Rev Access'!$F$7:$FS$310,162,FALSE))</f>
        <v>0</v>
      </c>
      <c r="GE175" s="90">
        <f>IF(ISNA(VLOOKUP($B175,'[2]1516 Exp_Rev Access'!$F$7:$FS$310,163,FALSE)),"",VLOOKUP($B175,'[2]1516 Exp_Rev Access'!$F$7:$FS$310,163,FALSE))</f>
        <v>0</v>
      </c>
      <c r="GF175" s="90">
        <f>IF(ISNA(VLOOKUP($B175,'[2]1516 Exp_Rev Access'!$F$7:$FS$310,164,FALSE)),"",VLOOKUP($B175,'[2]1516 Exp_Rev Access'!$F$7:$FS$310,164,FALSE))</f>
        <v>0</v>
      </c>
      <c r="GG175" s="90">
        <f>IF(ISNA(VLOOKUP($B175,'[2]1516 Exp_Rev Access'!$F$7:$FS$310,165,FALSE)),"",VLOOKUP($B175,'[2]1516 Exp_Rev Access'!$F$7:$FS$310,165,FALSE))</f>
        <v>0</v>
      </c>
      <c r="GH175" s="90">
        <f>IF(ISNA(VLOOKUP($B175,'[2]1516 Exp_Rev Access'!$F$7:$FS$310,166,FALSE)),"",VLOOKUP($B175,'[2]1516 Exp_Rev Access'!$F$7:$FS$310,166,FALSE))</f>
        <v>0</v>
      </c>
      <c r="GI175" s="90">
        <f>IF(ISNA(VLOOKUP($B175,'[2]1516 Exp_Rev Access'!$F$7:$FS$310,167,FALSE)),"",VLOOKUP($B175,'[2]1516 Exp_Rev Access'!$F$7:$FS$310,167,FALSE))</f>
        <v>0</v>
      </c>
      <c r="GJ175" s="90">
        <f>IF(ISNA(VLOOKUP($B175,'[2]1516 Exp_Rev Access'!$F$7:$FS$310,168,FALSE)),"",VLOOKUP($B175,'[2]1516 Exp_Rev Access'!$F$7:$FS$310,168,FALSE))</f>
        <v>0</v>
      </c>
      <c r="GK175" s="90">
        <f>IF(ISNA(VLOOKUP($B175,'[2]1516 Exp_Rev Access'!$F$7:$FS$310,169,FALSE)),"",VLOOKUP($B175,'[2]1516 Exp_Rev Access'!$F$7:$FS$310,169,FALSE))</f>
        <v>0</v>
      </c>
      <c r="GL175" s="90">
        <f>IF(ISNA(VLOOKUP($B175,'[2]1516 Exp_Rev Access'!$F$7:$FS$310,170,FALSE)),"",VLOOKUP($B175,'[2]1516 Exp_Rev Access'!$F$7:$FS$310,170,FALSE))</f>
        <v>0</v>
      </c>
      <c r="GM175" s="90">
        <f>IF(ISNA(VLOOKUP($B175,'[2]1516 Exp_Rev Access'!$F$7:$FT$310,171,FALSE)),"",VLOOKUP($B175,'[2]1516 Exp_Rev Access'!$F$7:$FT$310,171,FALSE))</f>
        <v>0</v>
      </c>
      <c r="GN175" s="90">
        <f>IF(ISNA(VLOOKUP($B175,'[2]1516 Exp_Rev Access'!$F$7:$FU$310,172,FALSE)),"",VLOOKUP($B175,'[2]1516 Exp_Rev Access'!$F$7:$FU$310,172,FALSE))</f>
        <v>0</v>
      </c>
      <c r="GO175" s="90">
        <f>IF(ISNA(VLOOKUP($B175,'[2]1516 Exp_Rev Access'!$F$7:$FV$310,173,FALSE)),"",VLOOKUP($B175,'[2]1516 Exp_Rev Access'!$F$7:$FV$310,173,FALSE))</f>
        <v>0</v>
      </c>
      <c r="GP175" s="90">
        <f>IF(ISNA(VLOOKUP($B175,'[2]1516 Exp_Rev Access'!$F$7:$GA$310,174,FALSE)),"",VLOOKUP($B175,'[2]1516 Exp_Rev Access'!$F$7:$GA$310,174,FALSE))</f>
        <v>0</v>
      </c>
      <c r="GQ175" s="90">
        <f>IF(ISNA(VLOOKUP($B175,'[2]1516 Exp_Rev Access'!$F$7:$GA$310,175,FALSE)),"",VLOOKUP($B175,'[2]1516 Exp_Rev Access'!$F$7:$GA$310,175,FALSE))</f>
        <v>0</v>
      </c>
      <c r="GR175" s="90">
        <f>IF(ISNA(VLOOKUP($B175,'[2]1516 Exp_Rev Access'!$F$7:$GA$310,176,FALSE)),"",VLOOKUP($B175,'[2]1516 Exp_Rev Access'!$F$7:$GA$310,176,FALSE))</f>
        <v>0</v>
      </c>
      <c r="GS175" s="90">
        <f>IF(ISNA(VLOOKUP($B175,'[2]1516 Exp_Rev Access'!$F$7:$GA$310,177,FALSE)),"",VLOOKUP($B175,'[2]1516 Exp_Rev Access'!$F$7:$GA$310,177,FALSE))</f>
        <v>0</v>
      </c>
      <c r="GT175" s="90">
        <f>IF(ISNA(VLOOKUP($B175,'[2]1516 Exp_Rev Access'!$F$7:$GA$310,178,FALSE)),"",VLOOKUP($B175,'[2]1516 Exp_Rev Access'!$F$7:$GA$310,178,FALSE))</f>
        <v>0</v>
      </c>
      <c r="GU175" s="53">
        <f t="shared" si="432"/>
        <v>0</v>
      </c>
      <c r="GV175" s="92"/>
      <c r="GW175" s="114">
        <f t="shared" si="431"/>
        <v>0</v>
      </c>
    </row>
    <row r="176" spans="1:222" x14ac:dyDescent="0.2">
      <c r="A176" s="99"/>
      <c r="B176" s="100"/>
      <c r="C176" s="100" t="s">
        <v>185</v>
      </c>
      <c r="D176" s="101">
        <f>SUM(D170:D175)</f>
        <v>36054.65</v>
      </c>
      <c r="E176" s="102">
        <f>SUM(E170:E175)</f>
        <v>419141025.32999992</v>
      </c>
      <c r="F176" s="103">
        <f>SUM(F170:F175)</f>
        <v>419141025.32999998</v>
      </c>
      <c r="G176" s="68">
        <f t="shared" si="412"/>
        <v>0</v>
      </c>
      <c r="H176" s="103">
        <f>SUM(H170:H175)</f>
        <v>81243456.479999989</v>
      </c>
      <c r="I176" s="103">
        <f t="shared" ref="I176:N176" si="433">SUM(I170:I174)</f>
        <v>6196.61</v>
      </c>
      <c r="J176" s="103">
        <f t="shared" si="433"/>
        <v>27431.279999999999</v>
      </c>
      <c r="K176" s="103">
        <f t="shared" si="433"/>
        <v>66406.91</v>
      </c>
      <c r="L176" s="103">
        <f t="shared" si="433"/>
        <v>0</v>
      </c>
      <c r="M176" s="103">
        <f t="shared" si="433"/>
        <v>0</v>
      </c>
      <c r="N176" s="103">
        <f t="shared" si="433"/>
        <v>81343491.280000001</v>
      </c>
      <c r="O176" s="69">
        <f t="shared" si="414"/>
        <v>0.1940718907579049</v>
      </c>
      <c r="P176" s="103">
        <f t="shared" si="415"/>
        <v>2256.1165142360278</v>
      </c>
      <c r="Q176" s="103">
        <f t="shared" ref="Q176:AM176" si="434">SUM(Q170:Q174)</f>
        <v>1727295.85</v>
      </c>
      <c r="R176" s="103">
        <f t="shared" si="434"/>
        <v>0</v>
      </c>
      <c r="S176" s="103">
        <f t="shared" si="434"/>
        <v>94536.33</v>
      </c>
      <c r="T176" s="103">
        <f t="shared" si="434"/>
        <v>113868</v>
      </c>
      <c r="U176" s="103">
        <f t="shared" si="434"/>
        <v>0</v>
      </c>
      <c r="V176" s="103">
        <f t="shared" si="434"/>
        <v>137793</v>
      </c>
      <c r="W176" s="103">
        <f t="shared" si="434"/>
        <v>188584.5</v>
      </c>
      <c r="X176" s="103">
        <f t="shared" si="434"/>
        <v>0</v>
      </c>
      <c r="Y176" s="103">
        <f t="shared" si="434"/>
        <v>274734.01</v>
      </c>
      <c r="Z176" s="103">
        <f t="shared" si="434"/>
        <v>160353.75</v>
      </c>
      <c r="AA176" s="103">
        <f t="shared" si="434"/>
        <v>53626.63</v>
      </c>
      <c r="AB176" s="103">
        <f t="shared" si="434"/>
        <v>0</v>
      </c>
      <c r="AC176" s="103">
        <f t="shared" si="434"/>
        <v>1395781.96</v>
      </c>
      <c r="AD176" s="103">
        <f t="shared" si="434"/>
        <v>4294604.6500000004</v>
      </c>
      <c r="AE176" s="103">
        <f t="shared" si="434"/>
        <v>288317.07999999996</v>
      </c>
      <c r="AF176" s="103">
        <f t="shared" si="434"/>
        <v>510.73</v>
      </c>
      <c r="AG176" s="103">
        <f t="shared" si="434"/>
        <v>1837540.8199999998</v>
      </c>
      <c r="AH176" s="103">
        <f t="shared" si="434"/>
        <v>83233.320000000007</v>
      </c>
      <c r="AI176" s="103">
        <f t="shared" si="434"/>
        <v>918515.85</v>
      </c>
      <c r="AJ176" s="103">
        <f t="shared" si="434"/>
        <v>29797.57</v>
      </c>
      <c r="AK176" s="103">
        <f t="shared" si="434"/>
        <v>397881.60000000003</v>
      </c>
      <c r="AL176" s="103">
        <f>SUM(AL170:AL174)</f>
        <v>698889.69</v>
      </c>
      <c r="AM176" s="103">
        <f t="shared" si="434"/>
        <v>12695865.34</v>
      </c>
      <c r="AN176" s="71">
        <f t="shared" si="417"/>
        <v>3.0290199652978939E-2</v>
      </c>
      <c r="AO176" s="70">
        <f t="shared" si="418"/>
        <v>352.12837567415022</v>
      </c>
      <c r="AP176" s="103">
        <f>SUM(AP170:AP175)</f>
        <v>216664892.51000002</v>
      </c>
      <c r="AQ176" s="103">
        <f t="shared" ref="AQ176:AT176" si="435">SUM(AQ170:AQ175)</f>
        <v>7202868.9500000002</v>
      </c>
      <c r="AR176" s="103">
        <f t="shared" si="435"/>
        <v>9593756</v>
      </c>
      <c r="AS176" s="103">
        <f t="shared" si="435"/>
        <v>368651.98</v>
      </c>
      <c r="AT176" s="103">
        <f t="shared" si="435"/>
        <v>0</v>
      </c>
      <c r="AU176" s="103">
        <f>SUM(AU170:AU175)</f>
        <v>233830169.44</v>
      </c>
      <c r="AV176" s="73">
        <f t="shared" si="420"/>
        <v>0.55787946134812216</v>
      </c>
      <c r="AW176" s="103">
        <f t="shared" si="421"/>
        <v>6485.437230426588</v>
      </c>
      <c r="AX176" s="103">
        <f>SUM(AX170:AX175)</f>
        <v>17300.099999999999</v>
      </c>
      <c r="AY176" s="103">
        <f t="shared" ref="AY176:BU176" si="436">SUM(AY170:AY175)</f>
        <v>31780555.320000004</v>
      </c>
      <c r="AZ176" s="103">
        <f t="shared" si="436"/>
        <v>2282804.7599999998</v>
      </c>
      <c r="BA176" s="103">
        <f t="shared" si="436"/>
        <v>0</v>
      </c>
      <c r="BB176" s="103">
        <f t="shared" si="436"/>
        <v>0</v>
      </c>
      <c r="BC176" s="103">
        <f t="shared" si="436"/>
        <v>6603193.5299999993</v>
      </c>
      <c r="BD176" s="103">
        <f t="shared" si="436"/>
        <v>0</v>
      </c>
      <c r="BE176" s="103">
        <f t="shared" si="436"/>
        <v>2171563.1399999997</v>
      </c>
      <c r="BF176" s="103">
        <f t="shared" si="436"/>
        <v>0</v>
      </c>
      <c r="BG176" s="103">
        <f t="shared" si="436"/>
        <v>937345.59999999986</v>
      </c>
      <c r="BH176" s="103">
        <f t="shared" si="436"/>
        <v>360568.07</v>
      </c>
      <c r="BI176" s="103">
        <f t="shared" si="436"/>
        <v>0</v>
      </c>
      <c r="BJ176" s="103">
        <f t="shared" si="436"/>
        <v>216578.60000000003</v>
      </c>
      <c r="BK176" s="103">
        <f t="shared" si="436"/>
        <v>13329598.010000002</v>
      </c>
      <c r="BL176" s="103">
        <f t="shared" si="436"/>
        <v>837195.73</v>
      </c>
      <c r="BM176" s="103">
        <f t="shared" si="436"/>
        <v>92.94</v>
      </c>
      <c r="BN176" s="103">
        <f t="shared" si="436"/>
        <v>0</v>
      </c>
      <c r="BO176" s="103">
        <f t="shared" si="436"/>
        <v>0</v>
      </c>
      <c r="BP176" s="103">
        <f t="shared" si="436"/>
        <v>0</v>
      </c>
      <c r="BQ176" s="103">
        <f t="shared" si="436"/>
        <v>6979.48</v>
      </c>
      <c r="BR176" s="103">
        <f t="shared" si="436"/>
        <v>0</v>
      </c>
      <c r="BS176" s="103">
        <f t="shared" si="436"/>
        <v>0</v>
      </c>
      <c r="BT176" s="103">
        <f t="shared" si="436"/>
        <v>0</v>
      </c>
      <c r="BU176" s="103">
        <f t="shared" si="436"/>
        <v>0</v>
      </c>
      <c r="BV176" s="103">
        <f>SUM(BV170:BV175)</f>
        <v>58543775.280000001</v>
      </c>
      <c r="BW176" s="71">
        <f t="shared" si="423"/>
        <v>0.13967560258246509</v>
      </c>
      <c r="BX176" s="70">
        <f t="shared" si="424"/>
        <v>1623.7510357193871</v>
      </c>
      <c r="BY176" s="103">
        <f>SUM(BY170:BY175)</f>
        <v>87667.98</v>
      </c>
      <c r="BZ176" s="103">
        <f t="shared" ref="BZ176:CE176" si="437">SUM(BZ170:BZ175)</f>
        <v>5801376.4199999999</v>
      </c>
      <c r="CA176" s="103">
        <f t="shared" si="437"/>
        <v>845608.03</v>
      </c>
      <c r="CB176" s="103">
        <f t="shared" si="437"/>
        <v>59120.66</v>
      </c>
      <c r="CC176" s="103">
        <f t="shared" si="437"/>
        <v>0</v>
      </c>
      <c r="CD176" s="103">
        <f t="shared" si="437"/>
        <v>0</v>
      </c>
      <c r="CE176" s="103">
        <f t="shared" si="437"/>
        <v>6793773.0899999999</v>
      </c>
      <c r="CF176" s="71">
        <f>CE176/E176</f>
        <v>1.62088000921673E-2</v>
      </c>
      <c r="CG176" s="72">
        <f t="shared" si="426"/>
        <v>188.42987215241305</v>
      </c>
      <c r="CH176" s="103">
        <f>SUM(CH170:CH175)</f>
        <v>300</v>
      </c>
      <c r="CI176" s="103">
        <f t="shared" ref="CI176:ET176" si="438">SUM(CI170:CI175)</f>
        <v>0</v>
      </c>
      <c r="CJ176" s="103">
        <f t="shared" si="438"/>
        <v>0</v>
      </c>
      <c r="CK176" s="103">
        <f t="shared" si="438"/>
        <v>0</v>
      </c>
      <c r="CL176" s="103">
        <f t="shared" si="438"/>
        <v>0</v>
      </c>
      <c r="CM176" s="103">
        <f t="shared" si="438"/>
        <v>0</v>
      </c>
      <c r="CN176" s="103">
        <f t="shared" si="438"/>
        <v>0</v>
      </c>
      <c r="CO176" s="103">
        <f t="shared" si="438"/>
        <v>7139.56</v>
      </c>
      <c r="CP176" s="103">
        <f t="shared" si="438"/>
        <v>0</v>
      </c>
      <c r="CQ176" s="103">
        <f t="shared" si="438"/>
        <v>7617727.8100000005</v>
      </c>
      <c r="CR176" s="103">
        <f t="shared" si="438"/>
        <v>0</v>
      </c>
      <c r="CS176" s="103">
        <f t="shared" si="438"/>
        <v>225686</v>
      </c>
      <c r="CT176" s="103">
        <f t="shared" si="438"/>
        <v>22358.01</v>
      </c>
      <c r="CU176" s="103">
        <f t="shared" si="438"/>
        <v>5178903.419999999</v>
      </c>
      <c r="CV176" s="103">
        <f t="shared" si="438"/>
        <v>1250088.92</v>
      </c>
      <c r="CW176" s="103">
        <f t="shared" si="438"/>
        <v>0</v>
      </c>
      <c r="CX176" s="103">
        <f t="shared" si="438"/>
        <v>0</v>
      </c>
      <c r="CY176" s="103">
        <f t="shared" si="438"/>
        <v>0</v>
      </c>
      <c r="CZ176" s="103">
        <f t="shared" si="438"/>
        <v>0</v>
      </c>
      <c r="DA176" s="103">
        <f t="shared" si="438"/>
        <v>0</v>
      </c>
      <c r="DB176" s="103">
        <f t="shared" si="438"/>
        <v>118516.91</v>
      </c>
      <c r="DC176" s="103">
        <f t="shared" si="438"/>
        <v>0</v>
      </c>
      <c r="DD176" s="103">
        <f t="shared" si="438"/>
        <v>0</v>
      </c>
      <c r="DE176" s="103">
        <f t="shared" si="438"/>
        <v>0</v>
      </c>
      <c r="DF176" s="103">
        <f t="shared" si="438"/>
        <v>0</v>
      </c>
      <c r="DG176" s="103">
        <f t="shared" si="438"/>
        <v>0</v>
      </c>
      <c r="DH176" s="103">
        <f t="shared" si="438"/>
        <v>47861.1</v>
      </c>
      <c r="DI176" s="103">
        <f t="shared" si="438"/>
        <v>6809771.0499999998</v>
      </c>
      <c r="DJ176" s="103">
        <f t="shared" si="438"/>
        <v>0</v>
      </c>
      <c r="DK176" s="103">
        <f t="shared" si="438"/>
        <v>1523035.27</v>
      </c>
      <c r="DL176" s="103">
        <f t="shared" si="438"/>
        <v>0</v>
      </c>
      <c r="DM176" s="103">
        <f t="shared" si="438"/>
        <v>0</v>
      </c>
      <c r="DN176" s="103">
        <f t="shared" si="438"/>
        <v>0</v>
      </c>
      <c r="DO176" s="103">
        <f t="shared" si="438"/>
        <v>0</v>
      </c>
      <c r="DP176" s="103">
        <f t="shared" si="438"/>
        <v>0</v>
      </c>
      <c r="DQ176" s="103">
        <f t="shared" si="438"/>
        <v>0</v>
      </c>
      <c r="DR176" s="103">
        <f t="shared" si="438"/>
        <v>0</v>
      </c>
      <c r="DS176" s="103">
        <f t="shared" si="438"/>
        <v>0</v>
      </c>
      <c r="DT176" s="103">
        <f t="shared" si="438"/>
        <v>0</v>
      </c>
      <c r="DU176" s="103">
        <f t="shared" si="438"/>
        <v>0</v>
      </c>
      <c r="DV176" s="103">
        <f t="shared" si="438"/>
        <v>0</v>
      </c>
      <c r="DW176" s="103">
        <f t="shared" si="438"/>
        <v>0</v>
      </c>
      <c r="DX176" s="103">
        <f t="shared" si="438"/>
        <v>0</v>
      </c>
      <c r="DY176" s="103">
        <f t="shared" si="438"/>
        <v>0</v>
      </c>
      <c r="DZ176" s="103">
        <f t="shared" si="438"/>
        <v>0</v>
      </c>
      <c r="EA176" s="103">
        <f t="shared" si="438"/>
        <v>0</v>
      </c>
      <c r="EB176" s="103">
        <f t="shared" si="438"/>
        <v>0</v>
      </c>
      <c r="EC176" s="103">
        <f t="shared" si="438"/>
        <v>0</v>
      </c>
      <c r="ED176" s="103">
        <f t="shared" si="438"/>
        <v>200916.14</v>
      </c>
      <c r="EE176" s="103">
        <f t="shared" si="438"/>
        <v>0</v>
      </c>
      <c r="EF176" s="103">
        <f t="shared" si="438"/>
        <v>0</v>
      </c>
      <c r="EG176" s="103">
        <f t="shared" si="438"/>
        <v>199592.05</v>
      </c>
      <c r="EH176" s="103">
        <f t="shared" si="438"/>
        <v>0</v>
      </c>
      <c r="EI176" s="103">
        <f t="shared" si="438"/>
        <v>0</v>
      </c>
      <c r="EJ176" s="103">
        <f t="shared" si="438"/>
        <v>0</v>
      </c>
      <c r="EK176" s="103">
        <f t="shared" si="438"/>
        <v>0</v>
      </c>
      <c r="EL176" s="103">
        <f t="shared" si="438"/>
        <v>0</v>
      </c>
      <c r="EM176" s="103">
        <f t="shared" si="438"/>
        <v>0</v>
      </c>
      <c r="EN176" s="103">
        <f t="shared" si="438"/>
        <v>385255.3</v>
      </c>
      <c r="EO176" s="103">
        <f t="shared" si="438"/>
        <v>195778.83</v>
      </c>
      <c r="EP176" s="103">
        <f t="shared" si="438"/>
        <v>0</v>
      </c>
      <c r="EQ176" s="103">
        <f t="shared" si="438"/>
        <v>0</v>
      </c>
      <c r="ER176" s="103">
        <f t="shared" si="438"/>
        <v>0</v>
      </c>
      <c r="ES176" s="103">
        <f t="shared" si="438"/>
        <v>0</v>
      </c>
      <c r="ET176" s="103">
        <f t="shared" si="438"/>
        <v>0</v>
      </c>
      <c r="EU176" s="103">
        <f t="shared" ref="EU176:FR176" si="439">SUM(EU170:EU175)</f>
        <v>0</v>
      </c>
      <c r="EV176" s="103">
        <f t="shared" si="439"/>
        <v>43959.44</v>
      </c>
      <c r="EW176" s="103">
        <f t="shared" si="439"/>
        <v>0</v>
      </c>
      <c r="EX176" s="103">
        <f t="shared" si="439"/>
        <v>0</v>
      </c>
      <c r="EY176" s="103">
        <f t="shared" si="439"/>
        <v>0</v>
      </c>
      <c r="EZ176" s="103">
        <f t="shared" si="439"/>
        <v>0</v>
      </c>
      <c r="FA176" s="103">
        <f t="shared" si="439"/>
        <v>0</v>
      </c>
      <c r="FB176" s="103">
        <f t="shared" si="439"/>
        <v>0</v>
      </c>
      <c r="FC176" s="103">
        <f t="shared" si="439"/>
        <v>0</v>
      </c>
      <c r="FD176" s="103">
        <f t="shared" si="439"/>
        <v>0</v>
      </c>
      <c r="FE176" s="103">
        <f t="shared" si="439"/>
        <v>0</v>
      </c>
      <c r="FF176" s="103">
        <f t="shared" si="439"/>
        <v>0</v>
      </c>
      <c r="FG176" s="103">
        <f t="shared" si="439"/>
        <v>29270.69</v>
      </c>
      <c r="FH176" s="103">
        <f t="shared" si="439"/>
        <v>0</v>
      </c>
      <c r="FI176" s="103">
        <f t="shared" si="439"/>
        <v>0</v>
      </c>
      <c r="FJ176" s="103">
        <f t="shared" si="439"/>
        <v>0</v>
      </c>
      <c r="FK176" s="103">
        <f t="shared" si="439"/>
        <v>0</v>
      </c>
      <c r="FL176" s="103">
        <f t="shared" si="439"/>
        <v>0</v>
      </c>
      <c r="FM176" s="103">
        <f t="shared" si="439"/>
        <v>0</v>
      </c>
      <c r="FN176" s="103">
        <f t="shared" si="439"/>
        <v>0</v>
      </c>
      <c r="FO176" s="103">
        <f t="shared" si="439"/>
        <v>0</v>
      </c>
      <c r="FP176" s="103">
        <f t="shared" si="439"/>
        <v>803.84</v>
      </c>
      <c r="FQ176" s="103">
        <f t="shared" si="439"/>
        <v>0</v>
      </c>
      <c r="FR176" s="103">
        <f t="shared" si="439"/>
        <v>1015949.39</v>
      </c>
      <c r="FS176" s="103">
        <f>SUM(FS170:FS175)</f>
        <v>24872913.73</v>
      </c>
      <c r="FT176" s="71">
        <f t="shared" si="428"/>
        <v>5.9342589312074499E-2</v>
      </c>
      <c r="FU176" s="103">
        <f t="shared" si="429"/>
        <v>689.86701382484648</v>
      </c>
      <c r="FV176" s="103">
        <f>SUM(FV170:FV175)</f>
        <v>100</v>
      </c>
      <c r="FW176" s="103">
        <f t="shared" ref="FW176:GU176" si="440">SUM(FW170:FW175)</f>
        <v>499634.69</v>
      </c>
      <c r="FX176" s="103">
        <f t="shared" si="440"/>
        <v>0</v>
      </c>
      <c r="FY176" s="103">
        <f t="shared" si="440"/>
        <v>28113.98</v>
      </c>
      <c r="FZ176" s="103">
        <f t="shared" si="440"/>
        <v>0</v>
      </c>
      <c r="GA176" s="103">
        <f t="shared" si="440"/>
        <v>0</v>
      </c>
      <c r="GB176" s="103">
        <f t="shared" si="440"/>
        <v>0</v>
      </c>
      <c r="GC176" s="103">
        <f t="shared" si="440"/>
        <v>0</v>
      </c>
      <c r="GD176" s="103">
        <f t="shared" si="440"/>
        <v>102951.15</v>
      </c>
      <c r="GE176" s="103">
        <f t="shared" si="440"/>
        <v>0</v>
      </c>
      <c r="GF176" s="103">
        <f t="shared" si="440"/>
        <v>0</v>
      </c>
      <c r="GG176" s="103">
        <f t="shared" si="440"/>
        <v>0</v>
      </c>
      <c r="GH176" s="103">
        <f t="shared" si="440"/>
        <v>0</v>
      </c>
      <c r="GI176" s="103">
        <f t="shared" si="440"/>
        <v>0</v>
      </c>
      <c r="GJ176" s="103">
        <f t="shared" si="440"/>
        <v>0</v>
      </c>
      <c r="GK176" s="103">
        <f t="shared" si="440"/>
        <v>104846.94</v>
      </c>
      <c r="GL176" s="103">
        <f t="shared" si="440"/>
        <v>0</v>
      </c>
      <c r="GM176" s="103">
        <f t="shared" si="440"/>
        <v>0</v>
      </c>
      <c r="GN176" s="103">
        <f t="shared" si="440"/>
        <v>0</v>
      </c>
      <c r="GO176" s="103">
        <f t="shared" si="440"/>
        <v>0</v>
      </c>
      <c r="GP176" s="103">
        <f t="shared" si="440"/>
        <v>0</v>
      </c>
      <c r="GQ176" s="103">
        <f t="shared" si="440"/>
        <v>34975.14</v>
      </c>
      <c r="GR176" s="103">
        <f t="shared" si="440"/>
        <v>0</v>
      </c>
      <c r="GS176" s="103">
        <f t="shared" si="440"/>
        <v>0</v>
      </c>
      <c r="GT176" s="103">
        <f t="shared" si="440"/>
        <v>290415.27</v>
      </c>
      <c r="GU176" s="103">
        <f t="shared" si="440"/>
        <v>1061037.1700000002</v>
      </c>
      <c r="GV176" s="71">
        <f t="shared" si="430"/>
        <v>2.5314562542872528E-3</v>
      </c>
      <c r="GW176" s="107">
        <f t="shared" si="431"/>
        <v>29.4285805020989</v>
      </c>
    </row>
    <row r="177" spans="1:222" ht="4.5" customHeight="1" x14ac:dyDescent="0.2">
      <c r="E177" s="121"/>
      <c r="F177" s="81"/>
      <c r="G177" s="81"/>
      <c r="H177" s="81"/>
      <c r="I177" s="81"/>
      <c r="J177" s="81"/>
      <c r="K177" s="81"/>
      <c r="L177" s="81"/>
      <c r="M177" s="81"/>
      <c r="N177" s="81"/>
      <c r="O177" s="126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92"/>
      <c r="AO177" s="81"/>
      <c r="AP177" s="81"/>
      <c r="AQ177" s="81"/>
      <c r="AR177" s="81"/>
      <c r="AS177" s="81"/>
      <c r="AT177" s="81"/>
      <c r="AU177" s="81"/>
      <c r="AV177" s="92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1"/>
      <c r="BO177" s="81"/>
      <c r="BP177" s="81"/>
      <c r="BQ177" s="81"/>
      <c r="BR177" s="81"/>
      <c r="BS177" s="81"/>
      <c r="BT177" s="81"/>
      <c r="BU177" s="81"/>
      <c r="BV177" s="81"/>
      <c r="BW177" s="92"/>
      <c r="BX177" s="81"/>
      <c r="BY177" s="81"/>
      <c r="BZ177" s="81"/>
      <c r="CA177" s="81"/>
      <c r="CB177" s="81"/>
      <c r="CC177" s="81"/>
      <c r="CD177" s="81"/>
      <c r="CE177" s="81"/>
      <c r="CF177" s="92"/>
      <c r="CG177" s="81"/>
      <c r="CH177" s="81"/>
      <c r="CI177" s="81"/>
      <c r="CJ177" s="81"/>
      <c r="CK177" s="81"/>
      <c r="CL177" s="81"/>
      <c r="CM177" s="81"/>
      <c r="CN177" s="81"/>
      <c r="CO177" s="81"/>
      <c r="CP177" s="81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1"/>
      <c r="DH177" s="81"/>
      <c r="DI177" s="81"/>
      <c r="DJ177" s="81"/>
      <c r="DK177" s="81"/>
      <c r="DL177" s="81"/>
      <c r="DM177" s="81"/>
      <c r="DN177" s="81"/>
      <c r="DO177" s="81"/>
      <c r="DP177" s="81"/>
      <c r="DQ177" s="81"/>
      <c r="DR177" s="81"/>
      <c r="DS177" s="81"/>
      <c r="DT177" s="81"/>
      <c r="DU177" s="81"/>
      <c r="DV177" s="81"/>
      <c r="DW177" s="81"/>
      <c r="DX177" s="81"/>
      <c r="DY177" s="81"/>
      <c r="DZ177" s="81"/>
      <c r="EA177" s="81"/>
      <c r="EB177" s="81"/>
      <c r="EC177" s="81"/>
      <c r="ED177" s="81"/>
      <c r="EE177" s="81"/>
      <c r="EF177" s="81"/>
      <c r="EG177" s="81"/>
      <c r="EH177" s="81"/>
      <c r="EI177" s="81"/>
      <c r="EJ177" s="81"/>
      <c r="EK177" s="81"/>
      <c r="EL177" s="81"/>
      <c r="EM177" s="81"/>
      <c r="EN177" s="81"/>
      <c r="EO177" s="81"/>
      <c r="EP177" s="81"/>
      <c r="EQ177" s="81"/>
      <c r="ER177" s="81"/>
      <c r="ES177" s="81"/>
      <c r="ET177" s="81"/>
      <c r="EU177" s="81"/>
      <c r="EV177" s="81"/>
      <c r="EW177" s="81"/>
      <c r="EX177" s="81"/>
      <c r="EY177" s="81"/>
      <c r="EZ177" s="81"/>
      <c r="FA177" s="81"/>
      <c r="FB177" s="81"/>
      <c r="FC177" s="81"/>
      <c r="FD177" s="81"/>
      <c r="FE177" s="81"/>
      <c r="FF177" s="81"/>
      <c r="FG177" s="81"/>
      <c r="FH177" s="81"/>
      <c r="FI177" s="81"/>
      <c r="FJ177" s="81"/>
      <c r="FK177" s="81"/>
      <c r="FL177" s="81"/>
      <c r="FM177" s="81"/>
      <c r="FN177" s="81"/>
      <c r="FO177" s="81"/>
      <c r="FP177" s="81"/>
      <c r="FQ177" s="81"/>
      <c r="FR177" s="81"/>
      <c r="FS177" s="77"/>
      <c r="FT177" s="77"/>
      <c r="FU177" s="77"/>
      <c r="FV177" s="77"/>
      <c r="FW177" s="77"/>
      <c r="FX177" s="77"/>
      <c r="FY177" s="77"/>
      <c r="FZ177" s="77"/>
      <c r="GA177" s="77"/>
      <c r="GB177" s="77"/>
      <c r="GC177" s="77"/>
      <c r="GD177" s="77"/>
      <c r="GE177" s="77"/>
      <c r="GF177" s="77"/>
      <c r="GG177" s="77"/>
      <c r="GH177" s="77"/>
      <c r="GI177" s="77"/>
      <c r="GJ177" s="77"/>
      <c r="GK177" s="77"/>
      <c r="GL177" s="77"/>
      <c r="GM177" s="77"/>
      <c r="GN177" s="77"/>
      <c r="GO177" s="77"/>
      <c r="GP177" s="77"/>
      <c r="GQ177" s="77"/>
      <c r="GR177" s="77"/>
      <c r="GS177" s="77"/>
      <c r="GT177" s="77"/>
      <c r="GU177" s="77"/>
      <c r="GV177" s="77"/>
      <c r="GW177" s="108"/>
    </row>
    <row r="178" spans="1:222" ht="12.75" x14ac:dyDescent="0.2">
      <c r="A178" s="99" t="s">
        <v>425</v>
      </c>
      <c r="B178" s="87"/>
      <c r="C178" s="100"/>
      <c r="D178" s="120"/>
      <c r="E178" s="121"/>
      <c r="F178" s="81"/>
      <c r="G178" s="81"/>
      <c r="H178" s="81"/>
      <c r="I178" s="81"/>
      <c r="J178" s="81"/>
      <c r="K178" s="81"/>
      <c r="L178" s="81"/>
      <c r="M178" s="81"/>
      <c r="N178" s="81"/>
      <c r="O178" s="92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92"/>
      <c r="AO178" s="81"/>
      <c r="AP178" s="81"/>
      <c r="AQ178" s="81"/>
      <c r="AR178" s="81"/>
      <c r="AS178" s="81"/>
      <c r="AT178" s="81"/>
      <c r="AU178" s="81"/>
      <c r="AV178" s="92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1"/>
      <c r="BO178" s="81"/>
      <c r="BP178" s="81"/>
      <c r="BQ178" s="81"/>
      <c r="BR178" s="81"/>
      <c r="BS178" s="81"/>
      <c r="BT178" s="81"/>
      <c r="BU178" s="81"/>
      <c r="BV178" s="81"/>
      <c r="BW178" s="92"/>
      <c r="BX178" s="81"/>
      <c r="BY178" s="81"/>
      <c r="BZ178" s="81"/>
      <c r="CA178" s="81"/>
      <c r="CB178" s="81"/>
      <c r="CC178" s="81"/>
      <c r="CD178" s="81"/>
      <c r="CE178" s="81"/>
      <c r="CF178" s="92"/>
      <c r="CG178" s="81"/>
      <c r="CH178" s="81"/>
      <c r="CI178" s="81"/>
      <c r="CJ178" s="81"/>
      <c r="CK178" s="81"/>
      <c r="CL178" s="81"/>
      <c r="CM178" s="81"/>
      <c r="CN178" s="81"/>
      <c r="CO178" s="81"/>
      <c r="CP178" s="81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1"/>
      <c r="DH178" s="81"/>
      <c r="DI178" s="81"/>
      <c r="DJ178" s="81"/>
      <c r="DK178" s="81"/>
      <c r="DL178" s="81"/>
      <c r="DM178" s="81"/>
      <c r="DN178" s="81"/>
      <c r="DO178" s="81"/>
      <c r="DP178" s="81"/>
      <c r="DQ178" s="81"/>
      <c r="DR178" s="81"/>
      <c r="DS178" s="81"/>
      <c r="DT178" s="81"/>
      <c r="DU178" s="81"/>
      <c r="DV178" s="81"/>
      <c r="DW178" s="81"/>
      <c r="DX178" s="81"/>
      <c r="DY178" s="81"/>
      <c r="DZ178" s="81"/>
      <c r="EA178" s="81"/>
      <c r="EB178" s="81"/>
      <c r="EC178" s="81"/>
      <c r="ED178" s="81"/>
      <c r="EE178" s="81"/>
      <c r="EF178" s="81"/>
      <c r="EG178" s="81"/>
      <c r="EH178" s="81"/>
      <c r="EI178" s="81"/>
      <c r="EJ178" s="81"/>
      <c r="EK178" s="81"/>
      <c r="EL178" s="81"/>
      <c r="EM178" s="81"/>
      <c r="EN178" s="81"/>
      <c r="EO178" s="81"/>
      <c r="EP178" s="81"/>
      <c r="EQ178" s="81"/>
      <c r="ER178" s="81"/>
      <c r="ES178" s="81"/>
      <c r="ET178" s="81"/>
      <c r="EU178" s="81"/>
      <c r="EV178" s="81"/>
      <c r="EW178" s="81"/>
      <c r="EX178" s="81"/>
      <c r="EY178" s="81"/>
      <c r="EZ178" s="81"/>
      <c r="FA178" s="81"/>
      <c r="FB178" s="81"/>
      <c r="FC178" s="81"/>
      <c r="FD178" s="81"/>
      <c r="FE178" s="81"/>
      <c r="FF178" s="81"/>
      <c r="FG178" s="81"/>
      <c r="FH178" s="81"/>
      <c r="FI178" s="81"/>
      <c r="FJ178" s="81"/>
      <c r="FK178" s="81"/>
      <c r="FL178" s="81"/>
      <c r="FM178" s="81"/>
      <c r="FN178" s="81"/>
      <c r="FO178" s="81"/>
      <c r="FP178" s="81"/>
      <c r="FQ178" s="81"/>
      <c r="FR178" s="81"/>
      <c r="FS178" s="77"/>
      <c r="FT178" s="77"/>
      <c r="FU178" s="77"/>
      <c r="FV178" s="77"/>
      <c r="FW178" s="77"/>
      <c r="FX178" s="77"/>
      <c r="FY178" s="77"/>
      <c r="FZ178" s="77"/>
      <c r="GA178" s="77"/>
      <c r="GB178" s="77"/>
      <c r="GC178" s="77"/>
      <c r="GD178" s="77"/>
      <c r="GE178" s="77"/>
      <c r="GF178" s="77"/>
      <c r="GG178" s="77"/>
      <c r="GH178" s="77"/>
      <c r="GI178" s="77"/>
      <c r="GJ178" s="77"/>
      <c r="GK178" s="77"/>
      <c r="GL178" s="77"/>
      <c r="GM178" s="77"/>
      <c r="GN178" s="77"/>
      <c r="GO178" s="77"/>
      <c r="GP178" s="77"/>
      <c r="GQ178" s="77"/>
      <c r="GR178" s="77"/>
      <c r="GS178" s="77"/>
      <c r="GT178" s="77"/>
      <c r="GU178" s="77"/>
      <c r="GV178" s="92"/>
      <c r="GW178" s="114"/>
    </row>
    <row r="179" spans="1:222" x14ac:dyDescent="0.2">
      <c r="B179" s="87" t="s">
        <v>426</v>
      </c>
      <c r="C179" s="87" t="s">
        <v>427</v>
      </c>
      <c r="D179" s="88">
        <f>IF(ISNA(VLOOKUP($B179,'[2]1516 enrollment_Rev_Exp by size'!$A$6:$C$325,3,FALSE)),"",VLOOKUP($B179,'[2]1516 enrollment_Rev_Exp by size'!$A$6:$C$325,3,FALSE))</f>
        <v>34.82</v>
      </c>
      <c r="E179" s="89">
        <v>675199.39</v>
      </c>
      <c r="F179" s="67">
        <f t="shared" ref="F179:F184" si="441">N179+AM179+AU179+BV179+CE179+FS179+GU179</f>
        <v>675199.39</v>
      </c>
      <c r="G179" s="67">
        <f t="shared" ref="G179:G184" si="442">F179-E179</f>
        <v>0</v>
      </c>
      <c r="H179" s="90">
        <f>IF(ISNA(VLOOKUP($B179,'[2]1516 Exp_Rev Access'!$F$7:$FS$310,2,FALSE)),"",VLOOKUP($B179,'[2]1516 Exp_Rev Access'!$F$7:$FS$310,2,FALSE))</f>
        <v>247573.78</v>
      </c>
      <c r="I179" s="90">
        <f>IF(ISNA(VLOOKUP($B179,'[2]1516 Exp_Rev Access'!$F$7:$FS$310,3,FALSE)),"",VLOOKUP($B179,'[2]1516 Exp_Rev Access'!$F$7:$FS$310,3,FALSE))</f>
        <v>0</v>
      </c>
      <c r="J179" s="90">
        <f>IF(ISNA(VLOOKUP($B179,'[2]1516 Exp_Rev Access'!$F$7:$FS$310,4,FALSE)),"",VLOOKUP($B179,'[2]1516 Exp_Rev Access'!$F$7:$FS$310,4,FALSE))</f>
        <v>1828.36</v>
      </c>
      <c r="K179" s="90">
        <f>IF(ISNA(VLOOKUP($B179,'[2]1516 Exp_Rev Access'!$F$7:$FS$310,5,FALSE)),"-",VLOOKUP($B179,'[2]1516 Exp_Rev Access'!$F$7:$FS$310,5,FALSE))</f>
        <v>37.31</v>
      </c>
      <c r="L179" s="90">
        <f>IF(ISNA(VLOOKUP($B179,'[2]1516 Exp_Rev Access'!$F$7:$FS$310,6,FALSE)),"",VLOOKUP($B179,'[2]1516 Exp_Rev Access'!$F$7:$FS$310,6,FALSE))</f>
        <v>0</v>
      </c>
      <c r="M179" s="90">
        <f>IF(ISNA(VLOOKUP($B179,'[2]1516 Exp_Rev Access'!$F$7:$FS$310,7,FALSE)),"",VLOOKUP($B179,'[2]1516 Exp_Rev Access'!$F$7:$FS$310,7,FALSE))</f>
        <v>0</v>
      </c>
      <c r="N179" s="53">
        <f t="shared" ref="N179:N184" si="443">SUM(H179:M179)</f>
        <v>249439.44999999998</v>
      </c>
      <c r="O179" s="91">
        <f t="shared" ref="O179:O184" si="444">N179/E179</f>
        <v>0.36943079880448348</v>
      </c>
      <c r="P179" s="53">
        <f t="shared" ref="P179:P184" si="445">N179/D179</f>
        <v>7163.6832280298677</v>
      </c>
      <c r="Q179" s="90">
        <f>IF(ISNA(VLOOKUP($B179,'[2]1516 Exp_Rev Access'!$F$7:$FS$310,8,FALSE)),"",VLOOKUP($B179,'[2]1516 Exp_Rev Access'!$F$7:$FS$310,8,FALSE))</f>
        <v>0</v>
      </c>
      <c r="R179" s="90">
        <f>IF(ISNA(VLOOKUP($B179,'[2]1516 Exp_Rev Access'!$F$7:$FS$310,9,FALSE)),"",VLOOKUP($B179,'[2]1516 Exp_Rev Access'!$F$7:$FS$310,9,FALSE))</f>
        <v>0</v>
      </c>
      <c r="S179" s="90">
        <f>IF(ISNA(VLOOKUP($B179,'[2]1516 Exp_Rev Access'!$F$7:$FS$310,10,FALSE)),"",VLOOKUP($B179,'[2]1516 Exp_Rev Access'!$F$7:$FS$310,10,FALSE))</f>
        <v>0</v>
      </c>
      <c r="T179" s="90">
        <f>IF(ISNA(VLOOKUP($B179,'[2]1516 Exp_Rev Access'!$F$7:$FS$310,11,FALSE)),"",VLOOKUP($B179,'[2]1516 Exp_Rev Access'!$F$7:$FS$310,11,FALSE))</f>
        <v>0</v>
      </c>
      <c r="U179" s="90">
        <f>IF(ISNA(VLOOKUP($B179,'[2]1516 Exp_Rev Access'!$F$7:$FS$310,12,FALSE)),"",VLOOKUP($B179,'[2]1516 Exp_Rev Access'!$F$7:$FS$310,12,FALSE))</f>
        <v>0</v>
      </c>
      <c r="V179" s="90">
        <f>IF(ISNA(VLOOKUP($B179,'[2]1516 Exp_Rev Access'!$F$7:$FS$310,13,FALSE)),"",VLOOKUP($B179,'[2]1516 Exp_Rev Access'!$F$7:$FS$310,13,FALSE))</f>
        <v>0</v>
      </c>
      <c r="W179" s="90">
        <f>IF(ISNA(VLOOKUP($B179,'[2]1516 Exp_Rev Access'!$F$7:$FS$310,14,FALSE)),"",VLOOKUP($B179,'[2]1516 Exp_Rev Access'!$F$7:$FS$310,14,FALSE))</f>
        <v>0</v>
      </c>
      <c r="X179" s="90">
        <f>IF(ISNA(VLOOKUP($B179,'[2]1516 Exp_Rev Access'!$F$7:$FS$310,15,FALSE)),"",VLOOKUP($B179,'[2]1516 Exp_Rev Access'!$F$7:$FS$310,15,FALSE))</f>
        <v>0</v>
      </c>
      <c r="Y179" s="90">
        <f>IF(ISNA(VLOOKUP($B179,'[2]1516 Exp_Rev Access'!$F$7:$FS$310,16,FALSE)),"",VLOOKUP($B179,'[2]1516 Exp_Rev Access'!$F$7:$FS$310,16,FALSE))</f>
        <v>0</v>
      </c>
      <c r="Z179" s="90">
        <f>IF(ISNA(VLOOKUP($B179,'[2]1516 Exp_Rev Access'!$F$7:$FS$310,17,FALSE)),"",VLOOKUP($B179,'[2]1516 Exp_Rev Access'!$F$7:$FS$310,17,FALSE))</f>
        <v>0</v>
      </c>
      <c r="AA179" s="90">
        <f>IF(ISNA(VLOOKUP($B179,'[2]1516 Exp_Rev Access'!$F$7:$FS$310,18,FALSE)),"",VLOOKUP($B179,'[2]1516 Exp_Rev Access'!$F$7:$FS$310,18,FALSE))</f>
        <v>0</v>
      </c>
      <c r="AB179" s="90">
        <f>IF(ISNA(VLOOKUP($B179,'[2]1516 Exp_Rev Access'!$F$7:$FS$310,19,FALSE)),"",VLOOKUP($B179,'[2]1516 Exp_Rev Access'!$F$7:$FS$310,19,FALSE))</f>
        <v>0</v>
      </c>
      <c r="AC179" s="90">
        <f>IF(ISNA(VLOOKUP($B179,'[2]1516 Exp_Rev Access'!$F$7:$FS$310,20,FALSE)),"",VLOOKUP($B179,'[2]1516 Exp_Rev Access'!$F$7:$FS$310,20,FALSE))</f>
        <v>0</v>
      </c>
      <c r="AD179" s="90">
        <f>IF(ISNA(VLOOKUP($B179,'[2]1516 Exp_Rev Access'!$F$7:$FS$310,21,FALSE)),"",VLOOKUP($B179,'[2]1516 Exp_Rev Access'!$F$7:$FS$310,21,FALSE))</f>
        <v>0</v>
      </c>
      <c r="AE179" s="90">
        <f>IF(ISNA(VLOOKUP($B179,'[2]1516 Exp_Rev Access'!$F$7:$FS$310,22,FALSE)),"",VLOOKUP($B179,'[2]1516 Exp_Rev Access'!$F$7:$FS$310,22,FALSE))</f>
        <v>0.3</v>
      </c>
      <c r="AF179" s="90">
        <f>IF(ISNA(VLOOKUP($B179,'[2]1516 Exp_Rev Access'!$F$7:$FS$310,23,FALSE)),"",VLOOKUP($B179,'[2]1516 Exp_Rev Access'!$F$7:$FS$310,23,FALSE))</f>
        <v>0</v>
      </c>
      <c r="AG179" s="90">
        <f>IF(ISNA(VLOOKUP($B179,'[2]1516 Exp_Rev Access'!$F$7:$FS$310,24,FALSE)),"",VLOOKUP($B179,'[2]1516 Exp_Rev Access'!$F$7:$FS$310,24,FALSE))</f>
        <v>200</v>
      </c>
      <c r="AH179" s="90">
        <f>IF(ISNA(VLOOKUP($B179,'[2]1516 Exp_Rev Access'!$F$7:$FS$310,25,FALSE)),"",VLOOKUP($B179,'[2]1516 Exp_Rev Access'!$F$7:$FS$310,25,FALSE))</f>
        <v>0</v>
      </c>
      <c r="AI179" s="90">
        <f>IF(ISNA(VLOOKUP($B179,'[2]1516 Exp_Rev Access'!$F$7:$FS$310,26,FALSE)),"",VLOOKUP($B179,'[2]1516 Exp_Rev Access'!$F$7:$FS$310,26,FALSE))</f>
        <v>75</v>
      </c>
      <c r="AJ179" s="90">
        <f>IF(ISNA(VLOOKUP($B179,'[2]1516 Exp_Rev Access'!$F$7:$FS$310,27,FALSE)),"",VLOOKUP($B179,'[2]1516 Exp_Rev Access'!$F$7:$FS$310,27,FALSE))</f>
        <v>0</v>
      </c>
      <c r="AK179" s="90">
        <f>IF(ISNA(VLOOKUP($B179,'[2]1516 Exp_Rev Access'!$F$7:$FS$310,28,FALSE)),"",VLOOKUP($B179,'[2]1516 Exp_Rev Access'!$F$7:$FS$310,28,FALSE))</f>
        <v>0</v>
      </c>
      <c r="AL179" s="90">
        <f>IF(ISNA(VLOOKUP($B179,'[2]1516 Exp_Rev Access'!$F$7:$FS$310,29,FALSE)),"",VLOOKUP($B179,'[2]1516 Exp_Rev Access'!$F$7:$FS$310,29,FALSE))</f>
        <v>0</v>
      </c>
      <c r="AM179" s="53">
        <f t="shared" ref="AM179:AM184" si="446">SUM(Q179:AL179)</f>
        <v>275.3</v>
      </c>
      <c r="AN179" s="92">
        <f t="shared" ref="AN179:AN185" si="447">AM179/E179</f>
        <v>4.077314110132712E-4</v>
      </c>
      <c r="AO179" s="68">
        <f t="shared" ref="AO179:AO185" si="448">AM179/D179</f>
        <v>7.906375646180356</v>
      </c>
      <c r="AP179" s="90">
        <f>IF(ISNA(VLOOKUP($B179,'[2]1516 Exp_Rev Access'!$F$7:$FS$310,30,FALSE)),"",VLOOKUP($B179,'[2]1516 Exp_Rev Access'!$F$7:$FS$310,30,FALSE))</f>
        <v>357397.2</v>
      </c>
      <c r="AQ179" s="90">
        <f>IF(ISNA(VLOOKUP($B179,'[2]1516 Exp_Rev Access'!$F$7:$FS$310,31,FALSE)),"",VLOOKUP($B179,'[2]1516 Exp_Rev Access'!$F$7:$FS$310,31,FALSE))</f>
        <v>916.66</v>
      </c>
      <c r="AR179" s="90">
        <f>IF(ISNA(VLOOKUP($B179,'[2]1516 Exp_Rev Access'!$F$7:$FS$310,32,FALSE)),"",VLOOKUP($B179,'[2]1516 Exp_Rev Access'!$F$7:$FS$310,32,FALSE))</f>
        <v>0</v>
      </c>
      <c r="AS179" s="90">
        <f>IF(ISNA(VLOOKUP($B179,'[2]1516 Exp_Rev Access'!$F$7:$FS$310,33,FALSE)),"",VLOOKUP($B179,'[2]1516 Exp_Rev Access'!$F$7:$FS$310,33,FALSE))</f>
        <v>0</v>
      </c>
      <c r="AT179" s="90">
        <f>IF(ISNA(VLOOKUP($B179,'[2]1516 Exp_Rev Access'!$F$7:$FS$310,34,FALSE)),"",VLOOKUP($B179,'[2]1516 Exp_Rev Access'!$F$7:$FS$310,34,FALSE))</f>
        <v>0</v>
      </c>
      <c r="AU179" s="53">
        <f t="shared" ref="AU179:AU184" si="449">SUM(AP179:AT179)</f>
        <v>358313.86</v>
      </c>
      <c r="AV179" s="93">
        <f t="shared" ref="AV179:AV185" si="450">AU179/E179</f>
        <v>0.53067858962372583</v>
      </c>
      <c r="AW179" s="53">
        <f t="shared" ref="AW179:AW185" si="451">AU179/D179</f>
        <v>10290.461229178632</v>
      </c>
      <c r="AX179" s="90">
        <f>IF(ISNA(VLOOKUP($B179,'[2]1516 Exp_Rev Access'!$F$7:$FS$310,35,FALSE)),"",VLOOKUP($B179,'[2]1516 Exp_Rev Access'!$F$7:$FS$310,35,FALSE))</f>
        <v>0</v>
      </c>
      <c r="AY179" s="90">
        <f>IF(ISNA(VLOOKUP($B179,'[2]1516 Exp_Rev Access'!$F$7:$FS$310,36,FALSE)),"",VLOOKUP($B179,'[2]1516 Exp_Rev Access'!$F$7:$FS$310,36,FALSE))</f>
        <v>27739.01</v>
      </c>
      <c r="AZ179" s="90">
        <f>IF(ISNA(VLOOKUP($B179,'[2]1516 Exp_Rev Access'!$F$7:$FS$310,37,FALSE)),"",VLOOKUP($B179,'[2]1516 Exp_Rev Access'!$F$7:$FS$310,37,FALSE))</f>
        <v>0</v>
      </c>
      <c r="BA179" s="90">
        <f>IF(ISNA(VLOOKUP($B179,'[2]1516 Exp_Rev Access'!$F$7:$FS$310,38,FALSE)),"",VLOOKUP($B179,'[2]1516 Exp_Rev Access'!$F$7:$FS$310,38,FALSE))</f>
        <v>0</v>
      </c>
      <c r="BB179" s="90">
        <f>IF(ISNA(VLOOKUP($B179,'[2]1516 Exp_Rev Access'!$F$7:$FS$310,39,FALSE)),"",VLOOKUP($B179,'[2]1516 Exp_Rev Access'!$F$7:$FS$310,39,FALSE))</f>
        <v>0</v>
      </c>
      <c r="BC179" s="90">
        <f>IF(ISNA(VLOOKUP($B179,'[2]1516 Exp_Rev Access'!$F$7:$FS$310,40,FALSE)),"",VLOOKUP($B179,'[2]1516 Exp_Rev Access'!$F$7:$FS$310,40,FALSE))</f>
        <v>0</v>
      </c>
      <c r="BD179" s="90">
        <f>IF(ISNA(VLOOKUP($B179,'[2]1516 Exp_Rev Access'!$F$7:$FS$310,41,FALSE)),"",VLOOKUP($B179,'[2]1516 Exp_Rev Access'!$F$7:$FS$310,41,FALSE))</f>
        <v>0</v>
      </c>
      <c r="BE179" s="90">
        <f>IF(ISNA(VLOOKUP($B179,'[2]1516 Exp_Rev Access'!$F$7:$FS$310,42,FALSE)),"",VLOOKUP($B179,'[2]1516 Exp_Rev Access'!$F$7:$FS$310,42,FALSE))</f>
        <v>6221.37</v>
      </c>
      <c r="BF179" s="90">
        <f>IF(ISNA(VLOOKUP($B179,'[2]1516 Exp_Rev Access'!$F$7:$FS$310,43,FALSE)),"",VLOOKUP($B179,'[2]1516 Exp_Rev Access'!$F$7:$FS$310,43,FALSE))</f>
        <v>0</v>
      </c>
      <c r="BG179" s="90">
        <f>IF(ISNA(VLOOKUP($B179,'[2]1516 Exp_Rev Access'!$F$7:$FS$310,44,FALSE)),"",VLOOKUP($B179,'[2]1516 Exp_Rev Access'!$F$7:$FS$310,44,FALSE))</f>
        <v>0</v>
      </c>
      <c r="BH179" s="90">
        <f>IF(ISNA(VLOOKUP($B179,'[2]1516 Exp_Rev Access'!$F$7:$FS$310,45,FALSE)),"",VLOOKUP($B179,'[2]1516 Exp_Rev Access'!$F$7:$FS$310,45,FALSE))</f>
        <v>0</v>
      </c>
      <c r="BI179" s="90">
        <f>IF(ISNA(VLOOKUP($B179,'[2]1516 Exp_Rev Access'!$F$7:$FS$310,46,FALSE)),"",VLOOKUP($B179,'[2]1516 Exp_Rev Access'!$F$7:$FS$310,46,FALSE))</f>
        <v>0</v>
      </c>
      <c r="BJ179" s="90">
        <f>IF(ISNA(VLOOKUP($B179,'[2]1516 Exp_Rev Access'!$F$7:$FS$310,47,FALSE)),"",VLOOKUP($B179,'[2]1516 Exp_Rev Access'!$F$7:$FS$310,47,FALSE))</f>
        <v>0</v>
      </c>
      <c r="BK179" s="90">
        <f>IF(ISNA(VLOOKUP($B179,'[2]1516 Exp_Rev Access'!$F$7:$FS$310,48,FALSE)),"",VLOOKUP($B179,'[2]1516 Exp_Rev Access'!$F$7:$FS$310,48,FALSE))</f>
        <v>0</v>
      </c>
      <c r="BL179" s="90">
        <f>IF(ISNA(VLOOKUP($B179,'[2]1516 Exp_Rev Access'!$F$7:$FS$310,49,FALSE)),"",VLOOKUP($B179,'[2]1516 Exp_Rev Access'!$F$7:$FS$310,49,FALSE))</f>
        <v>0</v>
      </c>
      <c r="BM179" s="90">
        <f>IF(ISNA(VLOOKUP($B179,'[2]1516 Exp_Rev Access'!$F$7:$FS$310,50,FALSE)),"",VLOOKUP($B179,'[2]1516 Exp_Rev Access'!$F$7:$FS$310,50,FALSE))</f>
        <v>0</v>
      </c>
      <c r="BN179" s="90">
        <f>IF(ISNA(VLOOKUP($B179,'[2]1516 Exp_Rev Access'!$F$7:$FS$310,51,FALSE)),"",VLOOKUP($B179,'[2]1516 Exp_Rev Access'!$F$7:$FS$310,51,FALSE))</f>
        <v>0</v>
      </c>
      <c r="BO179" s="90">
        <f>IF(ISNA(VLOOKUP($B179,'[2]1516 Exp_Rev Access'!$F$7:$FS$310,52,FALSE)),"",VLOOKUP($B179,'[2]1516 Exp_Rev Access'!$F$7:$FS$310,52,FALSE))</f>
        <v>0</v>
      </c>
      <c r="BP179" s="90">
        <f>IF(ISNA(VLOOKUP($B179,'[2]1516 Exp_Rev Access'!$F$7:$FS$310,53,FALSE)),"",VLOOKUP($B179,'[2]1516 Exp_Rev Access'!$F$7:$FS$310,53,FALSE))</f>
        <v>0</v>
      </c>
      <c r="BQ179" s="90">
        <f>IF(ISNA(VLOOKUP($B179,'[2]1516 Exp_Rev Access'!$F$7:$FS$310,54,FALSE)),"",VLOOKUP($B179,'[2]1516 Exp_Rev Access'!$F$7:$FS$310,54,FALSE))</f>
        <v>0</v>
      </c>
      <c r="BR179" s="90">
        <f>IF(ISNA(VLOOKUP($B179,'[2]1516 Exp_Rev Access'!$F$7:$FS$310,55,FALSE)),"",VLOOKUP($B179,'[2]1516 Exp_Rev Access'!$F$7:$FS$310,55,FALSE))</f>
        <v>0</v>
      </c>
      <c r="BS179" s="90">
        <f>IF(ISNA(VLOOKUP($B179,'[2]1516 Exp_Rev Access'!$F$7:$FS$310,56,FALSE)),"",VLOOKUP($B179,'[2]1516 Exp_Rev Access'!$F$7:$FS$310,56,FALSE))</f>
        <v>0</v>
      </c>
      <c r="BT179" s="90">
        <f>IF(ISNA(VLOOKUP($B179,'[2]1516 Exp_Rev Access'!$F$7:$FS$310,57,FALSE)),"",VLOOKUP($B179,'[2]1516 Exp_Rev Access'!$F$7:$FS$310,57,FALSE))</f>
        <v>0</v>
      </c>
      <c r="BU179" s="90">
        <f>IF(ISNA(VLOOKUP($B179,'[2]1516 Exp_Rev Access'!$F$7:$FS$310,58,FALSE)),"",VLOOKUP($B179,'[2]1516 Exp_Rev Access'!$F$7:$FS$310,58,FALSE))</f>
        <v>0</v>
      </c>
      <c r="BV179" s="53">
        <f t="shared" ref="BV179:BV184" si="452">SUM(AX179:BU179)</f>
        <v>33960.379999999997</v>
      </c>
      <c r="BW179" s="92">
        <f t="shared" ref="BW179:BW185" si="453">BV179/E179</f>
        <v>5.029681676697012E-2</v>
      </c>
      <c r="BX179" s="68">
        <f t="shared" ref="BX179:BX185" si="454">BV179/D179</f>
        <v>975.31246410109122</v>
      </c>
      <c r="BY179" s="90">
        <f>IF(ISNA(VLOOKUP($B179,'[2]1516 Exp_Rev Access'!$F$7:$FS$310,59,FALSE)),"",VLOOKUP($B179,'[2]1516 Exp_Rev Access'!$F$7:$FS$310,59,FALSE))</f>
        <v>31197.45</v>
      </c>
      <c r="BZ179" s="90">
        <f>IF(ISNA(VLOOKUP($B179,'[2]1516 Exp_Rev Access'!$F$7:$FS$310,60,FALSE)),"",VLOOKUP($B179,'[2]1516 Exp_Rev Access'!$F$7:$FS$310,60,FALSE))</f>
        <v>0</v>
      </c>
      <c r="CA179" s="90">
        <f>IF(ISNA(VLOOKUP($B179,'[2]1516 Exp_Rev Access'!$F$7:$FS$310,61,FALSE)),"",VLOOKUP($B179,'[2]1516 Exp_Rev Access'!$F$7:$FS$310,61,FALSE))</f>
        <v>0</v>
      </c>
      <c r="CB179" s="90">
        <f>IF(ISNA(VLOOKUP($B179,'[2]1516 Exp_Rev Access'!$F$7:$FS$310,62,FALSE)),"",VLOOKUP($B179,'[2]1516 Exp_Rev Access'!$F$7:$FS$310,62,FALSE))</f>
        <v>0</v>
      </c>
      <c r="CC179" s="90">
        <f>IF(ISNA(VLOOKUP($B179,'[2]1516 Exp_Rev Access'!$F$7:$FS$310,63,FALSE)),"",VLOOKUP($B179,'[2]1516 Exp_Rev Access'!$F$7:$FS$310,63,FALSE))</f>
        <v>2012.95</v>
      </c>
      <c r="CD179" s="90">
        <f>IF(ISNA(VLOOKUP($B179,'[2]1516 Exp_Rev Access'!$F$7:$FS$310,64,FALSE)),"",VLOOKUP($B179,'[2]1516 Exp_Rev Access'!$F$7:$FS$310,64,FALSE))</f>
        <v>0</v>
      </c>
      <c r="CE179" s="53">
        <f t="shared" ref="CE179:CE184" si="455">SUM(BY179:CD179)</f>
        <v>33210.400000000001</v>
      </c>
      <c r="CF179" s="92">
        <f t="shared" ref="CF179:CF185" si="456">CE179/E179</f>
        <v>4.9186063393807274E-2</v>
      </c>
      <c r="CG179" s="94">
        <f t="shared" ref="CG179:CG185" si="457">CE179/D179</f>
        <v>953.77369327972428</v>
      </c>
      <c r="CH179" s="90">
        <f>IF(ISNA(VLOOKUP($B179,'[2]1516 Exp_Rev Access'!$F$7:$FS$310,65,FALSE)),"",VLOOKUP($B179,'[2]1516 Exp_Rev Access'!$F$7:$FS$310,65,FALSE))</f>
        <v>0</v>
      </c>
      <c r="CI179" s="90">
        <f>IF(ISNA(VLOOKUP($B179,'[2]1516 Exp_Rev Access'!$F$7:$FS$310,66,FALSE)),"",VLOOKUP($B179,'[2]1516 Exp_Rev Access'!$F$7:$FS$310,66,FALSE))</f>
        <v>0</v>
      </c>
      <c r="CJ179" s="90">
        <f>IF(ISNA(VLOOKUP($B179,'[2]1516 Exp_Rev Access'!$F$7:$FS$310,67,FALSE)),"",VLOOKUP($B179,'[2]1516 Exp_Rev Access'!$F$7:$FS$310,67,FALSE))</f>
        <v>0</v>
      </c>
      <c r="CK179" s="90">
        <f>IF(ISNA(VLOOKUP($B179,'[2]1516 Exp_Rev Access'!$F$7:$FS$310,68,FALSE)),"",VLOOKUP($B179,'[2]1516 Exp_Rev Access'!$F$7:$FS$310,68,FALSE))</f>
        <v>0</v>
      </c>
      <c r="CL179" s="90">
        <f>IF(ISNA(VLOOKUP($B179,'[2]1516 Exp_Rev Access'!$F$7:$FS$310,69,FALSE)),"",VLOOKUP($B179,'[2]1516 Exp_Rev Access'!$F$7:$FS$310,69,FALSE))</f>
        <v>0</v>
      </c>
      <c r="CM179" s="90">
        <f>IF(ISNA(VLOOKUP($B179,'[2]1516 Exp_Rev Access'!$F$7:$FS$310,70,FALSE)),"",VLOOKUP($B179,'[2]1516 Exp_Rev Access'!$F$7:$FS$310,70,FALSE))</f>
        <v>0</v>
      </c>
      <c r="CN179" s="90">
        <f>IF(ISNA(VLOOKUP($B179,'[2]1516 Exp_Rev Access'!$F$7:$FS$310,71,FALSE)),"",VLOOKUP($B179,'[2]1516 Exp_Rev Access'!$F$7:$FS$310,71,FALSE))</f>
        <v>0</v>
      </c>
      <c r="CO179" s="90">
        <f>IF(ISNA(VLOOKUP($B179,'[2]1516 Exp_Rev Access'!$F$7:$FS$310,72,FALSE)),"",VLOOKUP($B179,'[2]1516 Exp_Rev Access'!$F$7:$FS$310,72,FALSE))</f>
        <v>0</v>
      </c>
      <c r="CP179" s="90">
        <f>IF(ISNA(VLOOKUP($B179,'[2]1516 Exp_Rev Access'!$F$7:$FS$310,73,FALSE)),"",VLOOKUP($B179,'[2]1516 Exp_Rev Access'!$F$7:$FS$310,73,FALSE))</f>
        <v>0</v>
      </c>
      <c r="CQ179" s="90">
        <f>IF(ISNA(VLOOKUP($B179,'[2]1516 Exp_Rev Access'!$F$7:$FS$310,74,FALSE)),"",VLOOKUP($B179,'[2]1516 Exp_Rev Access'!$F$7:$FS$310,74,FALSE))</f>
        <v>0</v>
      </c>
      <c r="CR179" s="90">
        <f>IF(ISNA(VLOOKUP($B179,'[2]1516 Exp_Rev Access'!$F$7:$FS$310,75,FALSE)),"",VLOOKUP($B179,'[2]1516 Exp_Rev Access'!$F$7:$FS$310,75,FALSE))</f>
        <v>0</v>
      </c>
      <c r="CS179" s="90">
        <f>IF(ISNA(VLOOKUP($B179,'[2]1516 Exp_Rev Access'!$F$7:$FS$310,76,FALSE)),"",VLOOKUP($B179,'[2]1516 Exp_Rev Access'!$F$7:$FS$310,76,FALSE))</f>
        <v>0</v>
      </c>
      <c r="CT179" s="90">
        <f>IF(ISNA(VLOOKUP($B179,'[2]1516 Exp_Rev Access'!$F$7:$FS$310,77,FALSE)),"",VLOOKUP($B179,'[2]1516 Exp_Rev Access'!$F$7:$FS$310,77,FALSE))</f>
        <v>0</v>
      </c>
      <c r="CU179" s="90">
        <f>IF(ISNA(VLOOKUP($B179,'[2]1516 Exp_Rev Access'!$F$7:$FS$310,78,FALSE)),"",VLOOKUP($B179,'[2]1516 Exp_Rev Access'!$F$7:$FS$310,78,FALSE))</f>
        <v>0</v>
      </c>
      <c r="CV179" s="90">
        <f>IF(ISNA(VLOOKUP($B179,'[2]1516 Exp_Rev Access'!$F$7:$FS$310,79,FALSE)),"",VLOOKUP($B179,'[2]1516 Exp_Rev Access'!$F$7:$FS$310,79,FALSE))</f>
        <v>0</v>
      </c>
      <c r="CW179" s="90">
        <f>IF(ISNA(VLOOKUP($B179,'[2]1516 Exp_Rev Access'!$F$7:$FS$310,80,FALSE)),"",VLOOKUP($B179,'[2]1516 Exp_Rev Access'!$F$7:$FS$310,80,FALSE))</f>
        <v>0</v>
      </c>
      <c r="CX179" s="90">
        <f>IF(ISNA(VLOOKUP($B179,'[2]1516 Exp_Rev Access'!$F$7:$FS$310,81,FALSE)),"",VLOOKUP($B179,'[2]1516 Exp_Rev Access'!$F$7:$FS$310,81,FALSE))</f>
        <v>0</v>
      </c>
      <c r="CY179" s="90">
        <f>IF(ISNA(VLOOKUP($B179,'[2]1516 Exp_Rev Access'!$F$7:$FS$310,82,FALSE)),"",VLOOKUP($B179,'[2]1516 Exp_Rev Access'!$F$7:$FS$310,82,FALSE))</f>
        <v>0</v>
      </c>
      <c r="CZ179" s="90">
        <f>IF(ISNA(VLOOKUP($B179,'[2]1516 Exp_Rev Access'!$F$7:$FS$310,83,FALSE)),"",VLOOKUP($B179,'[2]1516 Exp_Rev Access'!$F$7:$FS$310,83,FALSE))</f>
        <v>0</v>
      </c>
      <c r="DA179" s="90">
        <f>IF(ISNA(VLOOKUP($B179,'[2]1516 Exp_Rev Access'!$F$7:$FS$310,84,FALSE)),"",VLOOKUP($B179,'[2]1516 Exp_Rev Access'!$F$7:$FS$310,84,FALSE))</f>
        <v>0</v>
      </c>
      <c r="DB179" s="90">
        <f>IF(ISNA(VLOOKUP($B179,'[2]1516 Exp_Rev Access'!$F$7:$FS$310,85,FALSE)),"",VLOOKUP($B179,'[2]1516 Exp_Rev Access'!$F$7:$FS$310,85,FALSE))</f>
        <v>0</v>
      </c>
      <c r="DC179" s="90">
        <f>IF(ISNA(VLOOKUP($B179,'[2]1516 Exp_Rev Access'!$F$7:$FS$310,86,FALSE)),"",VLOOKUP($B179,'[2]1516 Exp_Rev Access'!$F$7:$FS$310,86,FALSE))</f>
        <v>0</v>
      </c>
      <c r="DD179" s="90">
        <f>IF(ISNA(VLOOKUP($B179,'[2]1516 Exp_Rev Access'!$F$7:$FS$310,87,FALSE)),"",VLOOKUP($B179,'[2]1516 Exp_Rev Access'!$F$7:$FS$310,87,FALSE))</f>
        <v>0</v>
      </c>
      <c r="DE179" s="90">
        <f>IF(ISNA(VLOOKUP($B179,'[2]1516 Exp_Rev Access'!$F$7:$FS$310,88,FALSE)),"",VLOOKUP($B179,'[2]1516 Exp_Rev Access'!$F$7:$FS$310,88,FALSE))</f>
        <v>0</v>
      </c>
      <c r="DF179" s="90">
        <f>IF(ISNA(VLOOKUP($B179,'[2]1516 Exp_Rev Access'!$F$7:$FS$310,89,FALSE)),"",VLOOKUP($B179,'[2]1516 Exp_Rev Access'!$F$7:$FS$310,89,FALSE))</f>
        <v>0</v>
      </c>
      <c r="DG179" s="90">
        <f>IF(ISNA(VLOOKUP($B179,'[2]1516 Exp_Rev Access'!$F$7:$FS$310,90,FALSE)),"",VLOOKUP($B179,'[2]1516 Exp_Rev Access'!$F$7:$FS$310,90,FALSE))</f>
        <v>0</v>
      </c>
      <c r="DH179" s="90">
        <f>IF(ISNA(VLOOKUP($B179,'[2]1516 Exp_Rev Access'!$F$7:$FS$310,91,FALSE)),"",VLOOKUP($B179,'[2]1516 Exp_Rev Access'!$F$7:$FS$310,91,FALSE))</f>
        <v>0</v>
      </c>
      <c r="DI179" s="90">
        <f>IF(ISNA(VLOOKUP($B179,'[2]1516 Exp_Rev Access'!$F$7:$FS$310,92,FALSE)),"",VLOOKUP($B179,'[2]1516 Exp_Rev Access'!$F$7:$FS$310,92,FALSE))</f>
        <v>0</v>
      </c>
      <c r="DJ179" s="90">
        <f>IF(ISNA(VLOOKUP($B179,'[2]1516 Exp_Rev Access'!$F$7:$FS$310,93,FALSE)),"",VLOOKUP($B179,'[2]1516 Exp_Rev Access'!$F$7:$FS$310,93,FALSE))</f>
        <v>0</v>
      </c>
      <c r="DK179" s="90">
        <f>IF(ISNA(VLOOKUP($B179,'[2]1516 Exp_Rev Access'!$F$7:$FS$310,94,FALSE)),"",VLOOKUP($B179,'[2]1516 Exp_Rev Access'!$F$7:$FS$310,94,FALSE))</f>
        <v>0</v>
      </c>
      <c r="DL179" s="90">
        <f>IF(ISNA(VLOOKUP($B179,'[2]1516 Exp_Rev Access'!$F$7:$FS$310,95,FALSE)),"",VLOOKUP($B179,'[2]1516 Exp_Rev Access'!$F$7:$FS$310,95,FALSE))</f>
        <v>0</v>
      </c>
      <c r="DM179" s="90">
        <f>IF(ISNA(VLOOKUP($B179,'[2]1516 Exp_Rev Access'!$F$7:$FS$310,96,FALSE)),"",VLOOKUP($B179,'[2]1516 Exp_Rev Access'!$F$7:$FS$310,96,FALSE))</f>
        <v>0</v>
      </c>
      <c r="DN179" s="90">
        <f>IF(ISNA(VLOOKUP($B179,'[2]1516 Exp_Rev Access'!$F$7:$FS$310,97,FALSE)),"",VLOOKUP($B179,'[2]1516 Exp_Rev Access'!$F$7:$FS$310,97,FALSE))</f>
        <v>0</v>
      </c>
      <c r="DO179" s="90">
        <f>IF(ISNA(VLOOKUP($B179,'[2]1516 Exp_Rev Access'!$F$7:$FS$310,98,FALSE)),"",VLOOKUP($B179,'[2]1516 Exp_Rev Access'!$F$7:$FS$310,98,FALSE))</f>
        <v>0</v>
      </c>
      <c r="DP179" s="90">
        <f>IF(ISNA(VLOOKUP($B179,'[2]1516 Exp_Rev Access'!$F$7:$FS$310,99,FALSE)),"",VLOOKUP($B179,'[2]1516 Exp_Rev Access'!$F$7:$FS$310,99,FALSE))</f>
        <v>0</v>
      </c>
      <c r="DQ179" s="90">
        <f>IF(ISNA(VLOOKUP($B179,'[2]1516 Exp_Rev Access'!$F$7:$FS$310,100,FALSE)),"",VLOOKUP($B179,'[2]1516 Exp_Rev Access'!$F$7:$FS$310,100,FALSE))</f>
        <v>0</v>
      </c>
      <c r="DR179" s="90">
        <f>IF(ISNA(VLOOKUP($B179,'[2]1516 Exp_Rev Access'!$F$7:$FS$310,101,FALSE)),"",VLOOKUP($B179,'[2]1516 Exp_Rev Access'!$F$7:$FS$310,101,FALSE))</f>
        <v>0</v>
      </c>
      <c r="DS179" s="90">
        <f>IF(ISNA(VLOOKUP($B179,'[2]1516 Exp_Rev Access'!$F$7:$FS$310,102,FALSE)),"",VLOOKUP($B179,'[2]1516 Exp_Rev Access'!$F$7:$FS$310,102,FALSE))</f>
        <v>0</v>
      </c>
      <c r="DT179" s="90">
        <f>IF(ISNA(VLOOKUP($B179,'[2]1516 Exp_Rev Access'!$F$7:$FS$310,103,FALSE)),"",VLOOKUP($B179,'[2]1516 Exp_Rev Access'!$F$7:$FS$310,103,FALSE))</f>
        <v>0</v>
      </c>
      <c r="DU179" s="90">
        <f>IF(ISNA(VLOOKUP($B179,'[2]1516 Exp_Rev Access'!$F$7:$FS$310,104,FALSE)),"",VLOOKUP($B179,'[2]1516 Exp_Rev Access'!$F$7:$FS$310,104,FALSE))</f>
        <v>0</v>
      </c>
      <c r="DV179" s="90">
        <f>IF(ISNA(VLOOKUP($B179,'[2]1516 Exp_Rev Access'!$F$7:$FS$310,105,FALSE)),"",VLOOKUP($B179,'[2]1516 Exp_Rev Access'!$F$7:$FS$310,105,FALSE))</f>
        <v>0</v>
      </c>
      <c r="DW179" s="90">
        <f>IF(ISNA(VLOOKUP($B179,'[2]1516 Exp_Rev Access'!$F$7:$FS$310,106,FALSE)),"",VLOOKUP($B179,'[2]1516 Exp_Rev Access'!$F$7:$FS$310,106,FALSE))</f>
        <v>0</v>
      </c>
      <c r="DX179" s="90">
        <f>IF(ISNA(VLOOKUP($B179,'[2]1516 Exp_Rev Access'!$F$7:$FS$310,107,FALSE)),"",VLOOKUP($B179,'[2]1516 Exp_Rev Access'!$F$7:$FS$310,107,FALSE))</f>
        <v>0</v>
      </c>
      <c r="DY179" s="90">
        <f>IF(ISNA(VLOOKUP($B179,'[2]1516 Exp_Rev Access'!$F$7:$FS$310,108,FALSE)),"",VLOOKUP($B179,'[2]1516 Exp_Rev Access'!$F$7:$FS$310,108,FALSE))</f>
        <v>0</v>
      </c>
      <c r="DZ179" s="90">
        <f>IF(ISNA(VLOOKUP($B179,'[2]1516 Exp_Rev Access'!$F$7:$FS$310,109,FALSE)),"",VLOOKUP($B179,'[2]1516 Exp_Rev Access'!$F$7:$FS$310,109,FALSE))</f>
        <v>0</v>
      </c>
      <c r="EA179" s="90">
        <f>IF(ISNA(VLOOKUP($B179,'[2]1516 Exp_Rev Access'!$F$7:$FS$310,110,FALSE)),"",VLOOKUP($B179,'[2]1516 Exp_Rev Access'!$F$7:$FS$310,110,FALSE))</f>
        <v>0</v>
      </c>
      <c r="EB179" s="90">
        <f>IF(ISNA(VLOOKUP($B179,'[2]1516 Exp_Rev Access'!$F$7:$FS$310,111,FALSE)),"",VLOOKUP($B179,'[2]1516 Exp_Rev Access'!$F$7:$FS$310,111,FALSE))</f>
        <v>0</v>
      </c>
      <c r="EC179" s="90">
        <f>IF(ISNA(VLOOKUP($B179,'[2]1516 Exp_Rev Access'!$F$7:$FS$310,112,FALSE)),"",VLOOKUP($B179,'[2]1516 Exp_Rev Access'!$F$7:$FS$310,112,FALSE))</f>
        <v>0</v>
      </c>
      <c r="ED179" s="90">
        <f>IF(ISNA(VLOOKUP($B179,'[2]1516 Exp_Rev Access'!$F$7:$FS$310,113,FALSE)),"",VLOOKUP($B179,'[2]1516 Exp_Rev Access'!$F$7:$FS$310,113,FALSE))</f>
        <v>0</v>
      </c>
      <c r="EE179" s="90">
        <f>IF(ISNA(VLOOKUP($B179,'[2]1516 Exp_Rev Access'!$F$7:$FS$310,114,FALSE)),"",VLOOKUP($B179,'[2]1516 Exp_Rev Access'!$F$7:$FS$310,114,FALSE))</f>
        <v>0</v>
      </c>
      <c r="EF179" s="90">
        <f>IF(ISNA(VLOOKUP($B179,'[2]1516 Exp_Rev Access'!$F$7:$FS$310,115,FALSE)),"",VLOOKUP($B179,'[2]1516 Exp_Rev Access'!$F$7:$FS$310,115,FALSE))</f>
        <v>0</v>
      </c>
      <c r="EG179" s="90">
        <f>IF(ISNA(VLOOKUP($B179,'[2]1516 Exp_Rev Access'!$F$7:$FS$310,116,FALSE)),"",VLOOKUP($B179,'[2]1516 Exp_Rev Access'!$F$7:$FS$310,116,FALSE))</f>
        <v>0</v>
      </c>
      <c r="EH179" s="90">
        <f>IF(ISNA(VLOOKUP($B179,'[2]1516 Exp_Rev Access'!$F$7:$FS$310,117,FALSE)),"",VLOOKUP($B179,'[2]1516 Exp_Rev Access'!$F$7:$FS$310,117,FALSE))</f>
        <v>0</v>
      </c>
      <c r="EI179" s="90">
        <f>IF(ISNA(VLOOKUP($B179,'[2]1516 Exp_Rev Access'!$F$7:$FS$310,118,FALSE)),"",VLOOKUP($B179,'[2]1516 Exp_Rev Access'!$F$7:$FS$310,118,FALSE))</f>
        <v>0</v>
      </c>
      <c r="EJ179" s="90">
        <f>IF(ISNA(VLOOKUP($B179,'[2]1516 Exp_Rev Access'!$F$7:$FS$310,119,FALSE)),"",VLOOKUP($B179,'[2]1516 Exp_Rev Access'!$F$7:$FS$310,119,FALSE))</f>
        <v>0</v>
      </c>
      <c r="EK179" s="90">
        <f>IF(ISNA(VLOOKUP($B179,'[2]1516 Exp_Rev Access'!$F$7:$FS$310,120,FALSE)),"",VLOOKUP($B179,'[2]1516 Exp_Rev Access'!$F$7:$FS$310,120,FALSE))</f>
        <v>0</v>
      </c>
      <c r="EL179" s="90">
        <f>IF(ISNA(VLOOKUP($B179,'[2]1516 Exp_Rev Access'!$F$7:$FS$310,121,FALSE)),"",VLOOKUP($B179,'[2]1516 Exp_Rev Access'!$F$7:$FS$310,121,FALSE))</f>
        <v>0</v>
      </c>
      <c r="EM179" s="90">
        <f>IF(ISNA(VLOOKUP($B179,'[2]1516 Exp_Rev Access'!$F$7:$FS$310,122,FALSE)),"",VLOOKUP($B179,'[2]1516 Exp_Rev Access'!$F$7:$FS$310,122,FALSE))</f>
        <v>0</v>
      </c>
      <c r="EN179" s="90">
        <f>IF(ISNA(VLOOKUP($B179,'[2]1516 Exp_Rev Access'!$F$7:$FS$310,123,FALSE)),"",VLOOKUP($B179,'[2]1516 Exp_Rev Access'!$F$7:$FS$310,123,FALSE))</f>
        <v>0</v>
      </c>
      <c r="EO179" s="90">
        <f>IF(ISNA(VLOOKUP($B179,'[2]1516 Exp_Rev Access'!$F$7:$FS$310,124,FALSE)),"",VLOOKUP($B179,'[2]1516 Exp_Rev Access'!$F$7:$FS$310,124,FALSE))</f>
        <v>0</v>
      </c>
      <c r="EP179" s="90">
        <f>IF(ISNA(VLOOKUP($B179,'[2]1516 Exp_Rev Access'!$F$7:$FS$310,125,FALSE)),"",VLOOKUP($B179,'[2]1516 Exp_Rev Access'!$F$7:$FS$310,125,FALSE))</f>
        <v>0</v>
      </c>
      <c r="EQ179" s="90">
        <f>IF(ISNA(VLOOKUP($B179,'[2]1516 Exp_Rev Access'!$F$7:$FS$310,126,FALSE)),"",VLOOKUP($B179,'[2]1516 Exp_Rev Access'!$F$7:$FS$310,126,FALSE))</f>
        <v>0</v>
      </c>
      <c r="ER179" s="90">
        <f>IF(ISNA(VLOOKUP($B179,'[2]1516 Exp_Rev Access'!$F$7:$FS$310,127,FALSE)),"",VLOOKUP($B179,'[2]1516 Exp_Rev Access'!$F$7:$FS$310,127,FALSE))</f>
        <v>0</v>
      </c>
      <c r="ES179" s="90">
        <f>IF(ISNA(VLOOKUP($B179,'[2]1516 Exp_Rev Access'!$F$7:$FS$310,128,FALSE)),"",VLOOKUP($B179,'[2]1516 Exp_Rev Access'!$F$7:$FS$310,128,FALSE))</f>
        <v>0</v>
      </c>
      <c r="ET179" s="90">
        <f>IF(ISNA(VLOOKUP($B179,'[2]1516 Exp_Rev Access'!$F$7:$FS$310,129,FALSE)),"",VLOOKUP($B179,'[2]1516 Exp_Rev Access'!$F$7:$FS$310,129,FALSE))</f>
        <v>0</v>
      </c>
      <c r="EU179" s="90">
        <f>IF(ISNA(VLOOKUP($B179,'[2]1516 Exp_Rev Access'!$F$7:$FS$310,130,FALSE)),"",VLOOKUP($B179,'[2]1516 Exp_Rev Access'!$F$7:$FS$310,130,FALSE))</f>
        <v>0</v>
      </c>
      <c r="EV179" s="90">
        <f>IF(ISNA(VLOOKUP($B179,'[2]1516 Exp_Rev Access'!$F$7:$FS$310,131,FALSE)),"",VLOOKUP($B179,'[2]1516 Exp_Rev Access'!$F$7:$FS$310,131,FALSE))</f>
        <v>0</v>
      </c>
      <c r="EW179" s="90">
        <f>IF(ISNA(VLOOKUP($B179,'[2]1516 Exp_Rev Access'!$F$7:$FS$310,132,FALSE)),"",VLOOKUP($B179,'[2]1516 Exp_Rev Access'!$F$7:$FS$310,132,FALSE))</f>
        <v>0</v>
      </c>
      <c r="EX179" s="90">
        <f>IF(ISNA(VLOOKUP($B179,'[2]1516 Exp_Rev Access'!$F$7:$FS$310,133,FALSE)),"",VLOOKUP($B179,'[2]1516 Exp_Rev Access'!$F$7:$FS$310,133,FALSE))</f>
        <v>0</v>
      </c>
      <c r="EY179" s="90">
        <f>IF(ISNA(VLOOKUP($B179,'[2]1516 Exp_Rev Access'!$F$7:$FS$310,134,FALSE)),"",VLOOKUP($B179,'[2]1516 Exp_Rev Access'!$F$7:$FS$310,134,FALSE))</f>
        <v>0</v>
      </c>
      <c r="EZ179" s="90">
        <f>IF(ISNA(VLOOKUP($B179,'[2]1516 Exp_Rev Access'!$F$7:$FS$310,135,FALSE)),"",VLOOKUP($B179,'[2]1516 Exp_Rev Access'!$F$7:$FS$310,135,FALSE))</f>
        <v>0</v>
      </c>
      <c r="FA179" s="90">
        <f>IF(ISNA(VLOOKUP($B179,'[2]1516 Exp_Rev Access'!$F$7:$FS$310,136,FALSE)),"",VLOOKUP($B179,'[2]1516 Exp_Rev Access'!$F$7:$FS$310,136,FALSE))</f>
        <v>0</v>
      </c>
      <c r="FB179" s="90">
        <f>IF(ISNA(VLOOKUP($B179,'[2]1516 Exp_Rev Access'!$F$7:$FS$310,137,FALSE)),"",VLOOKUP($B179,'[2]1516 Exp_Rev Access'!$F$7:$FS$310,137,FALSE))</f>
        <v>0</v>
      </c>
      <c r="FC179" s="90">
        <f>IF(ISNA(VLOOKUP($B179,'[2]1516 Exp_Rev Access'!$F$7:$FS$310,138,FALSE)),"",VLOOKUP($B179,'[2]1516 Exp_Rev Access'!$F$7:$FS$310,138,FALSE))</f>
        <v>0</v>
      </c>
      <c r="FD179" s="90">
        <f>IF(ISNA(VLOOKUP($B179,'[2]1516 Exp_Rev Access'!$F$7:$FS$310,139,FALSE)),"",VLOOKUP($B179,'[2]1516 Exp_Rev Access'!$F$7:$FS$310,139,FALSE))</f>
        <v>0</v>
      </c>
      <c r="FE179" s="90">
        <f>IF(ISNA(VLOOKUP($B179,'[2]1516 Exp_Rev Access'!$F$7:$FS$310,140,FALSE)),"",VLOOKUP($B179,'[2]1516 Exp_Rev Access'!$F$7:$FS$310,140,FALSE))</f>
        <v>0</v>
      </c>
      <c r="FF179" s="90">
        <f>IF(ISNA(VLOOKUP($B179,'[2]1516 Exp_Rev Access'!$F$7:$FS$310,141,FALSE)),"",VLOOKUP($B179,'[2]1516 Exp_Rev Access'!$F$7:$FS$310,141,FALSE))</f>
        <v>0</v>
      </c>
      <c r="FG179" s="90">
        <f>IF(ISNA(VLOOKUP($B179,'[2]1516 Exp_Rev Access'!$F$7:$FS$310,142,FALSE)),"",VLOOKUP($B179,'[2]1516 Exp_Rev Access'!$F$7:$FS$310,142,FALSE))</f>
        <v>0</v>
      </c>
      <c r="FH179" s="90">
        <f>IF(ISNA(VLOOKUP($B179,'[2]1516 Exp_Rev Access'!$F$7:$FS$310,143,FALSE)),"",VLOOKUP($B179,'[2]1516 Exp_Rev Access'!$F$7:$FS$310,143,FALSE))</f>
        <v>0</v>
      </c>
      <c r="FI179" s="90">
        <f>IF(ISNA(VLOOKUP($B179,'[2]1516 Exp_Rev Access'!$F$7:$FS$310,144,FALSE)),"",VLOOKUP($B179,'[2]1516 Exp_Rev Access'!$F$7:$FS$310,144,FALSE))</f>
        <v>0</v>
      </c>
      <c r="FJ179" s="90">
        <f>IF(ISNA(VLOOKUP($B179,'[2]1516 Exp_Rev Access'!$F$7:$FS$310,145,FALSE)),"",VLOOKUP($B179,'[2]1516 Exp_Rev Access'!$F$7:$FS$310,145,FALSE))</f>
        <v>0</v>
      </c>
      <c r="FK179" s="90">
        <f>IF(ISNA(VLOOKUP($B179,'[2]1516 Exp_Rev Access'!$F$7:$FS$310,146,FALSE)),"",VLOOKUP($B179,'[2]1516 Exp_Rev Access'!$F$7:$FS$310,146,FALSE))</f>
        <v>0</v>
      </c>
      <c r="FL179" s="90">
        <f>IF(ISNA(VLOOKUP($B179,'[2]1516 Exp_Rev Access'!$F$7:$FS$310,1147,FALSE)),"",VLOOKUP($B179,'[2]1516 Exp_Rev Access'!$F$7:$FS$310,147,FALSE))</f>
        <v>0</v>
      </c>
      <c r="FM179" s="90">
        <f>IF(ISNA(VLOOKUP($B179,'[2]1516 Exp_Rev Access'!$F$7:$FS$310,148,FALSE)),"",VLOOKUP($B179,'[2]1516 Exp_Rev Access'!$F$7:$FS$310,148,FALSE))</f>
        <v>0</v>
      </c>
      <c r="FN179" s="90">
        <f>IF(ISNA(VLOOKUP($B179,'[2]1516 Exp_Rev Access'!$F$7:$FS$310,149,FALSE)),"",VLOOKUP($B179,'[2]1516 Exp_Rev Access'!$F$7:$FS$310,149,FALSE))</f>
        <v>0</v>
      </c>
      <c r="FO179" s="90">
        <f>IF(ISNA(VLOOKUP($B179,'[2]1516 Exp_Rev Access'!$F$7:$FS$310,150,FALSE)),"",VLOOKUP($B179,'[2]1516 Exp_Rev Access'!$F$7:$FS$310,150,FALSE))</f>
        <v>0</v>
      </c>
      <c r="FP179" s="90">
        <f>IF(ISNA(VLOOKUP($B179,'[2]1516 Exp_Rev Access'!$F$7:$FS$310,151,FALSE)),"",VLOOKUP($B179,'[2]1516 Exp_Rev Access'!$F$7:$FS$310,151,FALSE))</f>
        <v>0</v>
      </c>
      <c r="FQ179" s="90">
        <f>IF(ISNA(VLOOKUP($B179,'[2]1516 Exp_Rev Access'!$F$7:$FS$310,152,FALSE)),"",VLOOKUP($B179,'[2]1516 Exp_Rev Access'!$F$7:$FS$310,152,FALSE))</f>
        <v>0</v>
      </c>
      <c r="FR179" s="90">
        <f>IF(ISNA(VLOOKUP($B179,'[2]1516 Exp_Rev Access'!$F$7:$FS$310,153,FALSE)),"",VLOOKUP($B179,'[2]1516 Exp_Rev Access'!$F$7:$FS$310,153,FALSE))</f>
        <v>0</v>
      </c>
      <c r="FS179" s="53">
        <f t="shared" ref="FS179:FS184" si="458">SUM(CH179:FR179)</f>
        <v>0</v>
      </c>
      <c r="FT179" s="92"/>
      <c r="FU179" s="53"/>
      <c r="FV179" s="90">
        <f>IF(ISNA(VLOOKUP($B179,'[2]1516 Exp_Rev Access'!$F$7:$FS$310,154,FALSE)),"",VLOOKUP($B179,'[2]1516 Exp_Rev Access'!$F$7:$FS$310,154,FALSE))</f>
        <v>0</v>
      </c>
      <c r="FW179" s="90">
        <f>IF(ISNA(VLOOKUP($B179,'[2]1516 Exp_Rev Access'!$F$7:$FS$310,155,FALSE)),"",VLOOKUP($B179,'[2]1516 Exp_Rev Access'!$F$7:$FS$310,155,FALSE))</f>
        <v>0</v>
      </c>
      <c r="FX179" s="90">
        <f>IF(ISNA(VLOOKUP($B179,'[2]1516 Exp_Rev Access'!$F$7:$FS$310,156,FALSE)),"",VLOOKUP($B179,'[2]1516 Exp_Rev Access'!$F$7:$FS$310,156,FALSE))</f>
        <v>0</v>
      </c>
      <c r="FY179" s="90">
        <f>IF(ISNA(VLOOKUP($B179,'[2]1516 Exp_Rev Access'!$F$7:$FS$310,157,FALSE)),"",VLOOKUP($B179,'[2]1516 Exp_Rev Access'!$F$7:$FS$310,157,FALSE))</f>
        <v>0</v>
      </c>
      <c r="FZ179" s="90">
        <f>IF(ISNA(VLOOKUP($B179,'[2]1516 Exp_Rev Access'!$F$7:$FS$310,158,FALSE)),"",VLOOKUP($B179,'[2]1516 Exp_Rev Access'!$F$7:$FS$310,158,FALSE))</f>
        <v>0</v>
      </c>
      <c r="GA179" s="90">
        <f>IF(ISNA(VLOOKUP($B179,'[2]1516 Exp_Rev Access'!$F$7:$FS$310,159,FALSE)),"",VLOOKUP($B179,'[2]1516 Exp_Rev Access'!$F$7:$FS$310,159,FALSE))</f>
        <v>0</v>
      </c>
      <c r="GB179" s="90">
        <f>IF(ISNA(VLOOKUP($B179,'[2]1516 Exp_Rev Access'!$F$7:$FS$310,160,FALSE)),"",VLOOKUP($B179,'[2]1516 Exp_Rev Access'!$F$7:$FS$310,160,FALSE))</f>
        <v>0</v>
      </c>
      <c r="GC179" s="90">
        <f>IF(ISNA(VLOOKUP($B179,'[2]1516 Exp_Rev Access'!$F$7:$FS$310,161,FALSE)),"",VLOOKUP($B179,'[2]1516 Exp_Rev Access'!$F$7:$FS$310,161,FALSE))</f>
        <v>0</v>
      </c>
      <c r="GD179" s="90">
        <f>IF(ISNA(VLOOKUP($B179,'[2]1516 Exp_Rev Access'!$F$7:$FS$310,162,FALSE)),"",VLOOKUP($B179,'[2]1516 Exp_Rev Access'!$F$7:$FS$310,162,FALSE))</f>
        <v>0</v>
      </c>
      <c r="GE179" s="90">
        <f>IF(ISNA(VLOOKUP($B179,'[2]1516 Exp_Rev Access'!$F$7:$FS$310,163,FALSE)),"",VLOOKUP($B179,'[2]1516 Exp_Rev Access'!$F$7:$FS$310,163,FALSE))</f>
        <v>0</v>
      </c>
      <c r="GF179" s="90">
        <f>IF(ISNA(VLOOKUP($B179,'[2]1516 Exp_Rev Access'!$F$7:$FS$310,164,FALSE)),"",VLOOKUP($B179,'[2]1516 Exp_Rev Access'!$F$7:$FS$310,164,FALSE))</f>
        <v>0</v>
      </c>
      <c r="GG179" s="90">
        <f>IF(ISNA(VLOOKUP($B179,'[2]1516 Exp_Rev Access'!$F$7:$FS$310,165,FALSE)),"",VLOOKUP($B179,'[2]1516 Exp_Rev Access'!$F$7:$FS$310,165,FALSE))</f>
        <v>0</v>
      </c>
      <c r="GH179" s="90">
        <f>IF(ISNA(VLOOKUP($B179,'[2]1516 Exp_Rev Access'!$F$7:$FS$310,166,FALSE)),"",VLOOKUP($B179,'[2]1516 Exp_Rev Access'!$F$7:$FS$310,166,FALSE))</f>
        <v>0</v>
      </c>
      <c r="GI179" s="90">
        <f>IF(ISNA(VLOOKUP($B179,'[2]1516 Exp_Rev Access'!$F$7:$FS$310,167,FALSE)),"",VLOOKUP($B179,'[2]1516 Exp_Rev Access'!$F$7:$FS$310,167,FALSE))</f>
        <v>0</v>
      </c>
      <c r="GJ179" s="90">
        <f>IF(ISNA(VLOOKUP($B179,'[2]1516 Exp_Rev Access'!$F$7:$FS$310,168,FALSE)),"",VLOOKUP($B179,'[2]1516 Exp_Rev Access'!$F$7:$FS$310,168,FALSE))</f>
        <v>0</v>
      </c>
      <c r="GK179" s="90">
        <f>IF(ISNA(VLOOKUP($B179,'[2]1516 Exp_Rev Access'!$F$7:$FS$310,169,FALSE)),"",VLOOKUP($B179,'[2]1516 Exp_Rev Access'!$F$7:$FS$310,169,FALSE))</f>
        <v>0</v>
      </c>
      <c r="GL179" s="90">
        <f>IF(ISNA(VLOOKUP($B179,'[2]1516 Exp_Rev Access'!$F$7:$FS$310,170,FALSE)),"",VLOOKUP($B179,'[2]1516 Exp_Rev Access'!$F$7:$FS$310,170,FALSE))</f>
        <v>0</v>
      </c>
      <c r="GM179" s="90">
        <f>IF(ISNA(VLOOKUP($B179,'[2]1516 Exp_Rev Access'!$F$7:$FT$310,171,FALSE)),"",VLOOKUP($B179,'[2]1516 Exp_Rev Access'!$F$7:$FT$310,171,FALSE))</f>
        <v>0</v>
      </c>
      <c r="GN179" s="90">
        <f>IF(ISNA(VLOOKUP($B179,'[2]1516 Exp_Rev Access'!$F$7:$FU$310,172,FALSE)),"",VLOOKUP($B179,'[2]1516 Exp_Rev Access'!$F$7:$FU$310,172,FALSE))</f>
        <v>0</v>
      </c>
      <c r="GO179" s="90">
        <f>IF(ISNA(VLOOKUP($B179,'[2]1516 Exp_Rev Access'!$F$7:$FV$310,173,FALSE)),"",VLOOKUP($B179,'[2]1516 Exp_Rev Access'!$F$7:$FV$310,173,FALSE))</f>
        <v>0</v>
      </c>
      <c r="GP179" s="90">
        <f>IF(ISNA(VLOOKUP($B179,'[2]1516 Exp_Rev Access'!$F$7:$GA$310,174,FALSE)),"",VLOOKUP($B179,'[2]1516 Exp_Rev Access'!$F$7:$GA$310,174,FALSE))</f>
        <v>0</v>
      </c>
      <c r="GQ179" s="90">
        <f>IF(ISNA(VLOOKUP($B179,'[2]1516 Exp_Rev Access'!$F$7:$GA$310,175,FALSE)),"",VLOOKUP($B179,'[2]1516 Exp_Rev Access'!$F$7:$GA$310,175,FALSE))</f>
        <v>0</v>
      </c>
      <c r="GR179" s="90">
        <f>IF(ISNA(VLOOKUP($B179,'[2]1516 Exp_Rev Access'!$F$7:$GA$310,176,FALSE)),"",VLOOKUP($B179,'[2]1516 Exp_Rev Access'!$F$7:$GA$310,176,FALSE))</f>
        <v>0</v>
      </c>
      <c r="GS179" s="90">
        <f>IF(ISNA(VLOOKUP($B179,'[2]1516 Exp_Rev Access'!$F$7:$GA$310,177,FALSE)),"",VLOOKUP($B179,'[2]1516 Exp_Rev Access'!$F$7:$GA$310,177,FALSE))</f>
        <v>0</v>
      </c>
      <c r="GT179" s="90">
        <f>IF(ISNA(VLOOKUP($B179,'[2]1516 Exp_Rev Access'!$F$7:$GA$310,178,FALSE)),"",VLOOKUP($B179,'[2]1516 Exp_Rev Access'!$F$7:$GA$310,178,FALSE))</f>
        <v>0</v>
      </c>
      <c r="GU179" s="53">
        <f t="shared" ref="GU179:GU184" si="459">SUM(FV179:GT179)</f>
        <v>0</v>
      </c>
      <c r="GV179" s="92"/>
      <c r="GW179" s="114">
        <f t="shared" ref="GW179:GW185" si="460">GU179/D179</f>
        <v>0</v>
      </c>
    </row>
    <row r="180" spans="1:222" x14ac:dyDescent="0.2">
      <c r="B180" s="87" t="s">
        <v>428</v>
      </c>
      <c r="C180" s="87" t="s">
        <v>429</v>
      </c>
      <c r="D180" s="88">
        <f>IF(ISNA(VLOOKUP($B180,'[2]1516 enrollment_Rev_Exp by size'!$A$6:$C$325,3,FALSE)),"",VLOOKUP($B180,'[2]1516 enrollment_Rev_Exp by size'!$A$6:$C$325,3,FALSE))</f>
        <v>107.10000000000001</v>
      </c>
      <c r="E180" s="89">
        <v>2461767.9900000002</v>
      </c>
      <c r="F180" s="67">
        <f t="shared" si="441"/>
        <v>2461767.9899999993</v>
      </c>
      <c r="G180" s="67">
        <f t="shared" si="442"/>
        <v>0</v>
      </c>
      <c r="H180" s="90">
        <f>IF(ISNA(VLOOKUP($B180,'[2]1516 Exp_Rev Access'!$F$7:$FS$310,2,FALSE)),"",VLOOKUP($B180,'[2]1516 Exp_Rev Access'!$F$7:$FS$310,2,FALSE))</f>
        <v>506329.5</v>
      </c>
      <c r="I180" s="90">
        <f>IF(ISNA(VLOOKUP($B180,'[2]1516 Exp_Rev Access'!$F$7:$FS$310,3,FALSE)),"",VLOOKUP($B180,'[2]1516 Exp_Rev Access'!$F$7:$FS$310,3,FALSE))</f>
        <v>0</v>
      </c>
      <c r="J180" s="90">
        <f>IF(ISNA(VLOOKUP($B180,'[2]1516 Exp_Rev Access'!$F$7:$FS$310,4,FALSE)),"",VLOOKUP($B180,'[2]1516 Exp_Rev Access'!$F$7:$FS$310,4,FALSE))</f>
        <v>3139.25</v>
      </c>
      <c r="K180" s="90">
        <f>IF(ISNA(VLOOKUP($B180,'[2]1516 Exp_Rev Access'!$F$7:$FS$310,5,FALSE)),"-",VLOOKUP($B180,'[2]1516 Exp_Rev Access'!$F$7:$FS$310,5,FALSE))</f>
        <v>5012.4799999999996</v>
      </c>
      <c r="L180" s="90">
        <f>IF(ISNA(VLOOKUP($B180,'[2]1516 Exp_Rev Access'!$F$7:$FS$310,6,FALSE)),"",VLOOKUP($B180,'[2]1516 Exp_Rev Access'!$F$7:$FS$310,6,FALSE))</f>
        <v>0</v>
      </c>
      <c r="M180" s="90">
        <f>IF(ISNA(VLOOKUP($B180,'[2]1516 Exp_Rev Access'!$F$7:$FS$310,7,FALSE)),"",VLOOKUP($B180,'[2]1516 Exp_Rev Access'!$F$7:$FS$310,7,FALSE))</f>
        <v>0</v>
      </c>
      <c r="N180" s="53">
        <f t="shared" si="443"/>
        <v>514481.23</v>
      </c>
      <c r="O180" s="91">
        <f t="shared" si="444"/>
        <v>0.20898851235773844</v>
      </c>
      <c r="P180" s="53">
        <f t="shared" si="445"/>
        <v>4803.7463118580763</v>
      </c>
      <c r="Q180" s="90">
        <f>IF(ISNA(VLOOKUP($B180,'[2]1516 Exp_Rev Access'!$F$7:$FS$310,8,FALSE)),"",VLOOKUP($B180,'[2]1516 Exp_Rev Access'!$F$7:$FS$310,8,FALSE))</f>
        <v>331</v>
      </c>
      <c r="R180" s="90">
        <f>IF(ISNA(VLOOKUP($B180,'[2]1516 Exp_Rev Access'!$F$7:$FS$310,9,FALSE)),"",VLOOKUP($B180,'[2]1516 Exp_Rev Access'!$F$7:$FS$310,9,FALSE))</f>
        <v>0</v>
      </c>
      <c r="S180" s="90">
        <f>IF(ISNA(VLOOKUP($B180,'[2]1516 Exp_Rev Access'!$F$7:$FS$310,10,FALSE)),"",VLOOKUP($B180,'[2]1516 Exp_Rev Access'!$F$7:$FS$310,10,FALSE))</f>
        <v>0</v>
      </c>
      <c r="T180" s="90">
        <f>IF(ISNA(VLOOKUP($B180,'[2]1516 Exp_Rev Access'!$F$7:$FS$310,11,FALSE)),"",VLOOKUP($B180,'[2]1516 Exp_Rev Access'!$F$7:$FS$310,11,FALSE))</f>
        <v>0</v>
      </c>
      <c r="U180" s="90">
        <f>IF(ISNA(VLOOKUP($B180,'[2]1516 Exp_Rev Access'!$F$7:$FS$310,12,FALSE)),"",VLOOKUP($B180,'[2]1516 Exp_Rev Access'!$F$7:$FS$310,12,FALSE))</f>
        <v>0</v>
      </c>
      <c r="V180" s="90">
        <f>IF(ISNA(VLOOKUP($B180,'[2]1516 Exp_Rev Access'!$F$7:$FS$310,13,FALSE)),"",VLOOKUP($B180,'[2]1516 Exp_Rev Access'!$F$7:$FS$310,13,FALSE))</f>
        <v>0</v>
      </c>
      <c r="W180" s="90">
        <f>IF(ISNA(VLOOKUP($B180,'[2]1516 Exp_Rev Access'!$F$7:$FS$310,14,FALSE)),"",VLOOKUP($B180,'[2]1516 Exp_Rev Access'!$F$7:$FS$310,14,FALSE))</f>
        <v>0</v>
      </c>
      <c r="X180" s="90">
        <f>IF(ISNA(VLOOKUP($B180,'[2]1516 Exp_Rev Access'!$F$7:$FS$310,15,FALSE)),"",VLOOKUP($B180,'[2]1516 Exp_Rev Access'!$F$7:$FS$310,15,FALSE))</f>
        <v>0</v>
      </c>
      <c r="Y180" s="90">
        <f>IF(ISNA(VLOOKUP($B180,'[2]1516 Exp_Rev Access'!$F$7:$FS$310,16,FALSE)),"",VLOOKUP($B180,'[2]1516 Exp_Rev Access'!$F$7:$FS$310,16,FALSE))</f>
        <v>3516.79</v>
      </c>
      <c r="Z180" s="90">
        <f>IF(ISNA(VLOOKUP($B180,'[2]1516 Exp_Rev Access'!$F$7:$FS$310,17,FALSE)),"",VLOOKUP($B180,'[2]1516 Exp_Rev Access'!$F$7:$FS$310,17,FALSE))</f>
        <v>0</v>
      </c>
      <c r="AA180" s="90">
        <f>IF(ISNA(VLOOKUP($B180,'[2]1516 Exp_Rev Access'!$F$7:$FS$310,18,FALSE)),"",VLOOKUP($B180,'[2]1516 Exp_Rev Access'!$F$7:$FS$310,18,FALSE))</f>
        <v>0</v>
      </c>
      <c r="AB180" s="90">
        <f>IF(ISNA(VLOOKUP($B180,'[2]1516 Exp_Rev Access'!$F$7:$FS$310,19,FALSE)),"",VLOOKUP($B180,'[2]1516 Exp_Rev Access'!$F$7:$FS$310,19,FALSE))</f>
        <v>0</v>
      </c>
      <c r="AC180" s="90">
        <f>IF(ISNA(VLOOKUP($B180,'[2]1516 Exp_Rev Access'!$F$7:$FS$310,20,FALSE)),"",VLOOKUP($B180,'[2]1516 Exp_Rev Access'!$F$7:$FS$310,20,FALSE))</f>
        <v>0</v>
      </c>
      <c r="AD180" s="90">
        <f>IF(ISNA(VLOOKUP($B180,'[2]1516 Exp_Rev Access'!$F$7:$FS$310,21,FALSE)),"",VLOOKUP($B180,'[2]1516 Exp_Rev Access'!$F$7:$FS$310,21,FALSE))</f>
        <v>13933.09</v>
      </c>
      <c r="AE180" s="90">
        <f>IF(ISNA(VLOOKUP($B180,'[2]1516 Exp_Rev Access'!$F$7:$FS$310,22,FALSE)),"",VLOOKUP($B180,'[2]1516 Exp_Rev Access'!$F$7:$FS$310,22,FALSE))</f>
        <v>2275.2199999999998</v>
      </c>
      <c r="AF180" s="90">
        <f>IF(ISNA(VLOOKUP($B180,'[2]1516 Exp_Rev Access'!$F$7:$FS$310,23,FALSE)),"",VLOOKUP($B180,'[2]1516 Exp_Rev Access'!$F$7:$FS$310,23,FALSE))</f>
        <v>0</v>
      </c>
      <c r="AG180" s="90">
        <f>IF(ISNA(VLOOKUP($B180,'[2]1516 Exp_Rev Access'!$F$7:$FS$310,24,FALSE)),"",VLOOKUP($B180,'[2]1516 Exp_Rev Access'!$F$7:$FS$310,24,FALSE))</f>
        <v>2930.49</v>
      </c>
      <c r="AH180" s="90">
        <f>IF(ISNA(VLOOKUP($B180,'[2]1516 Exp_Rev Access'!$F$7:$FS$310,25,FALSE)),"",VLOOKUP($B180,'[2]1516 Exp_Rev Access'!$F$7:$FS$310,25,FALSE))</f>
        <v>205.95</v>
      </c>
      <c r="AI180" s="90">
        <f>IF(ISNA(VLOOKUP($B180,'[2]1516 Exp_Rev Access'!$F$7:$FS$310,26,FALSE)),"",VLOOKUP($B180,'[2]1516 Exp_Rev Access'!$F$7:$FS$310,26,FALSE))</f>
        <v>600</v>
      </c>
      <c r="AJ180" s="90">
        <f>IF(ISNA(VLOOKUP($B180,'[2]1516 Exp_Rev Access'!$F$7:$FS$310,27,FALSE)),"",VLOOKUP($B180,'[2]1516 Exp_Rev Access'!$F$7:$FS$310,27,FALSE))</f>
        <v>0</v>
      </c>
      <c r="AK180" s="90">
        <f>IF(ISNA(VLOOKUP($B180,'[2]1516 Exp_Rev Access'!$F$7:$FS$310,28,FALSE)),"",VLOOKUP($B180,'[2]1516 Exp_Rev Access'!$F$7:$FS$310,28,FALSE))</f>
        <v>3654.94</v>
      </c>
      <c r="AL180" s="90">
        <f>IF(ISNA(VLOOKUP($B180,'[2]1516 Exp_Rev Access'!$F$7:$FS$310,29,FALSE)),"",VLOOKUP($B180,'[2]1516 Exp_Rev Access'!$F$7:$FS$310,29,FALSE))</f>
        <v>0</v>
      </c>
      <c r="AM180" s="53">
        <f t="shared" si="446"/>
        <v>27447.480000000003</v>
      </c>
      <c r="AN180" s="92">
        <f t="shared" si="447"/>
        <v>1.1149499104503345E-2</v>
      </c>
      <c r="AO180" s="68">
        <f t="shared" si="448"/>
        <v>256.27899159663866</v>
      </c>
      <c r="AP180" s="90">
        <f>IF(ISNA(VLOOKUP($B180,'[2]1516 Exp_Rev Access'!$F$7:$FS$310,30,FALSE)),"",VLOOKUP($B180,'[2]1516 Exp_Rev Access'!$F$7:$FS$310,30,FALSE))</f>
        <v>1566941.17</v>
      </c>
      <c r="AQ180" s="90">
        <f>IF(ISNA(VLOOKUP($B180,'[2]1516 Exp_Rev Access'!$F$7:$FS$310,31,FALSE)),"",VLOOKUP($B180,'[2]1516 Exp_Rev Access'!$F$7:$FS$310,31,FALSE))</f>
        <v>7816.63</v>
      </c>
      <c r="AR180" s="90">
        <f>IF(ISNA(VLOOKUP($B180,'[2]1516 Exp_Rev Access'!$F$7:$FS$310,32,FALSE)),"",VLOOKUP($B180,'[2]1516 Exp_Rev Access'!$F$7:$FS$310,32,FALSE))</f>
        <v>0</v>
      </c>
      <c r="AS180" s="90">
        <f>IF(ISNA(VLOOKUP($B180,'[2]1516 Exp_Rev Access'!$F$7:$FS$310,33,FALSE)),"",VLOOKUP($B180,'[2]1516 Exp_Rev Access'!$F$7:$FS$310,33,FALSE))</f>
        <v>0</v>
      </c>
      <c r="AT180" s="90">
        <f>IF(ISNA(VLOOKUP($B180,'[2]1516 Exp_Rev Access'!$F$7:$FS$310,34,FALSE)),"",VLOOKUP($B180,'[2]1516 Exp_Rev Access'!$F$7:$FS$310,34,FALSE))</f>
        <v>0</v>
      </c>
      <c r="AU180" s="53">
        <f t="shared" si="449"/>
        <v>1574757.7999999998</v>
      </c>
      <c r="AV180" s="93">
        <f t="shared" si="450"/>
        <v>0.63968570815643744</v>
      </c>
      <c r="AW180" s="53">
        <f t="shared" si="451"/>
        <v>14703.620915032678</v>
      </c>
      <c r="AX180" s="90">
        <f>IF(ISNA(VLOOKUP($B180,'[2]1516 Exp_Rev Access'!$F$7:$FS$310,35,FALSE)),"",VLOOKUP($B180,'[2]1516 Exp_Rev Access'!$F$7:$FS$310,35,FALSE))</f>
        <v>0</v>
      </c>
      <c r="AY180" s="90">
        <f>IF(ISNA(VLOOKUP($B180,'[2]1516 Exp_Rev Access'!$F$7:$FS$310,36,FALSE)),"",VLOOKUP($B180,'[2]1516 Exp_Rev Access'!$F$7:$FS$310,36,FALSE))</f>
        <v>79330.179999999993</v>
      </c>
      <c r="AZ180" s="90">
        <f>IF(ISNA(VLOOKUP($B180,'[2]1516 Exp_Rev Access'!$F$7:$FS$310,37,FALSE)),"",VLOOKUP($B180,'[2]1516 Exp_Rev Access'!$F$7:$FS$310,37,FALSE))</f>
        <v>661.29</v>
      </c>
      <c r="BA180" s="90">
        <f>IF(ISNA(VLOOKUP($B180,'[2]1516 Exp_Rev Access'!$F$7:$FS$310,38,FALSE)),"",VLOOKUP($B180,'[2]1516 Exp_Rev Access'!$F$7:$FS$310,38,FALSE))</f>
        <v>0</v>
      </c>
      <c r="BB180" s="90">
        <f>IF(ISNA(VLOOKUP($B180,'[2]1516 Exp_Rev Access'!$F$7:$FS$310,39,FALSE)),"",VLOOKUP($B180,'[2]1516 Exp_Rev Access'!$F$7:$FS$310,39,FALSE))</f>
        <v>0</v>
      </c>
      <c r="BC180" s="90">
        <f>IF(ISNA(VLOOKUP($B180,'[2]1516 Exp_Rev Access'!$F$7:$FS$310,40,FALSE)),"",VLOOKUP($B180,'[2]1516 Exp_Rev Access'!$F$7:$FS$310,40,FALSE))</f>
        <v>34057</v>
      </c>
      <c r="BD180" s="90">
        <f>IF(ISNA(VLOOKUP($B180,'[2]1516 Exp_Rev Access'!$F$7:$FS$310,41,FALSE)),"",VLOOKUP($B180,'[2]1516 Exp_Rev Access'!$F$7:$FS$310,41,FALSE))</f>
        <v>0</v>
      </c>
      <c r="BE180" s="90">
        <f>IF(ISNA(VLOOKUP($B180,'[2]1516 Exp_Rev Access'!$F$7:$FS$310,42,FALSE)),"",VLOOKUP($B180,'[2]1516 Exp_Rev Access'!$F$7:$FS$310,42,FALSE))</f>
        <v>12260.37</v>
      </c>
      <c r="BF180" s="90">
        <f>IF(ISNA(VLOOKUP($B180,'[2]1516 Exp_Rev Access'!$F$7:$FS$310,43,FALSE)),"",VLOOKUP($B180,'[2]1516 Exp_Rev Access'!$F$7:$FS$310,43,FALSE))</f>
        <v>0</v>
      </c>
      <c r="BG180" s="90">
        <f>IF(ISNA(VLOOKUP($B180,'[2]1516 Exp_Rev Access'!$F$7:$FS$310,44,FALSE)),"",VLOOKUP($B180,'[2]1516 Exp_Rev Access'!$F$7:$FS$310,44,FALSE))</f>
        <v>17894.87</v>
      </c>
      <c r="BH180" s="90">
        <f>IF(ISNA(VLOOKUP($B180,'[2]1516 Exp_Rev Access'!$F$7:$FS$310,45,FALSE)),"",VLOOKUP($B180,'[2]1516 Exp_Rev Access'!$F$7:$FS$310,45,FALSE))</f>
        <v>0</v>
      </c>
      <c r="BI180" s="90">
        <f>IF(ISNA(VLOOKUP($B180,'[2]1516 Exp_Rev Access'!$F$7:$FS$310,46,FALSE)),"",VLOOKUP($B180,'[2]1516 Exp_Rev Access'!$F$7:$FS$310,46,FALSE))</f>
        <v>0</v>
      </c>
      <c r="BJ180" s="90">
        <f>IF(ISNA(VLOOKUP($B180,'[2]1516 Exp_Rev Access'!$F$7:$FS$310,47,FALSE)),"",VLOOKUP($B180,'[2]1516 Exp_Rev Access'!$F$7:$FS$310,47,FALSE))</f>
        <v>1021.92</v>
      </c>
      <c r="BK180" s="90">
        <f>IF(ISNA(VLOOKUP($B180,'[2]1516 Exp_Rev Access'!$F$7:$FS$310,48,FALSE)),"",VLOOKUP($B180,'[2]1516 Exp_Rev Access'!$F$7:$FS$310,48,FALSE))</f>
        <v>91552.9</v>
      </c>
      <c r="BL180" s="90">
        <f>IF(ISNA(VLOOKUP($B180,'[2]1516 Exp_Rev Access'!$F$7:$FS$310,49,FALSE)),"",VLOOKUP($B180,'[2]1516 Exp_Rev Access'!$F$7:$FS$310,49,FALSE))</f>
        <v>520</v>
      </c>
      <c r="BM180" s="90">
        <f>IF(ISNA(VLOOKUP($B180,'[2]1516 Exp_Rev Access'!$F$7:$FS$310,50,FALSE)),"",VLOOKUP($B180,'[2]1516 Exp_Rev Access'!$F$7:$FS$310,50,FALSE))</f>
        <v>0</v>
      </c>
      <c r="BN180" s="90">
        <f>IF(ISNA(VLOOKUP($B180,'[2]1516 Exp_Rev Access'!$F$7:$FS$310,51,FALSE)),"",VLOOKUP($B180,'[2]1516 Exp_Rev Access'!$F$7:$FS$310,51,FALSE))</f>
        <v>0</v>
      </c>
      <c r="BO180" s="90">
        <f>IF(ISNA(VLOOKUP($B180,'[2]1516 Exp_Rev Access'!$F$7:$FS$310,52,FALSE)),"",VLOOKUP($B180,'[2]1516 Exp_Rev Access'!$F$7:$FS$310,52,FALSE))</f>
        <v>0</v>
      </c>
      <c r="BP180" s="90">
        <f>IF(ISNA(VLOOKUP($B180,'[2]1516 Exp_Rev Access'!$F$7:$FS$310,53,FALSE)),"",VLOOKUP($B180,'[2]1516 Exp_Rev Access'!$F$7:$FS$310,53,FALSE))</f>
        <v>0</v>
      </c>
      <c r="BQ180" s="90">
        <f>IF(ISNA(VLOOKUP($B180,'[2]1516 Exp_Rev Access'!$F$7:$FS$310,54,FALSE)),"",VLOOKUP($B180,'[2]1516 Exp_Rev Access'!$F$7:$FS$310,54,FALSE))</f>
        <v>5721.08</v>
      </c>
      <c r="BR180" s="90">
        <f>IF(ISNA(VLOOKUP($B180,'[2]1516 Exp_Rev Access'!$F$7:$FS$310,55,FALSE)),"",VLOOKUP($B180,'[2]1516 Exp_Rev Access'!$F$7:$FS$310,55,FALSE))</f>
        <v>0</v>
      </c>
      <c r="BS180" s="90">
        <f>IF(ISNA(VLOOKUP($B180,'[2]1516 Exp_Rev Access'!$F$7:$FS$310,56,FALSE)),"",VLOOKUP($B180,'[2]1516 Exp_Rev Access'!$F$7:$FS$310,56,FALSE))</f>
        <v>0</v>
      </c>
      <c r="BT180" s="90">
        <f>IF(ISNA(VLOOKUP($B180,'[2]1516 Exp_Rev Access'!$F$7:$FS$310,57,FALSE)),"",VLOOKUP($B180,'[2]1516 Exp_Rev Access'!$F$7:$FS$310,57,FALSE))</f>
        <v>0</v>
      </c>
      <c r="BU180" s="90">
        <f>IF(ISNA(VLOOKUP($B180,'[2]1516 Exp_Rev Access'!$F$7:$FS$310,58,FALSE)),"",VLOOKUP($B180,'[2]1516 Exp_Rev Access'!$F$7:$FS$310,58,FALSE))</f>
        <v>0</v>
      </c>
      <c r="BV180" s="53">
        <f t="shared" si="452"/>
        <v>243019.61</v>
      </c>
      <c r="BW180" s="92">
        <f t="shared" si="453"/>
        <v>9.871751155558732E-2</v>
      </c>
      <c r="BX180" s="68">
        <f t="shared" si="454"/>
        <v>2269.0906629318392</v>
      </c>
      <c r="BY180" s="90">
        <f>IF(ISNA(VLOOKUP($B180,'[2]1516 Exp_Rev Access'!$F$7:$FS$310,59,FALSE)),"",VLOOKUP($B180,'[2]1516 Exp_Rev Access'!$F$7:$FS$310,59,FALSE))</f>
        <v>0</v>
      </c>
      <c r="BZ180" s="90">
        <f>IF(ISNA(VLOOKUP($B180,'[2]1516 Exp_Rev Access'!$F$7:$FS$310,60,FALSE)),"",VLOOKUP($B180,'[2]1516 Exp_Rev Access'!$F$7:$FS$310,60,FALSE))</f>
        <v>0</v>
      </c>
      <c r="CA180" s="90">
        <f>IF(ISNA(VLOOKUP($B180,'[2]1516 Exp_Rev Access'!$F$7:$FS$310,61,FALSE)),"",VLOOKUP($B180,'[2]1516 Exp_Rev Access'!$F$7:$FS$310,61,FALSE))</f>
        <v>0</v>
      </c>
      <c r="CB180" s="90">
        <f>IF(ISNA(VLOOKUP($B180,'[2]1516 Exp_Rev Access'!$F$7:$FS$310,62,FALSE)),"",VLOOKUP($B180,'[2]1516 Exp_Rev Access'!$F$7:$FS$310,62,FALSE))</f>
        <v>0</v>
      </c>
      <c r="CC180" s="90">
        <f>IF(ISNA(VLOOKUP($B180,'[2]1516 Exp_Rev Access'!$F$7:$FS$310,63,FALSE)),"",VLOOKUP($B180,'[2]1516 Exp_Rev Access'!$F$7:$FS$310,63,FALSE))</f>
        <v>6233.86</v>
      </c>
      <c r="CD180" s="90">
        <f>IF(ISNA(VLOOKUP($B180,'[2]1516 Exp_Rev Access'!$F$7:$FS$310,64,FALSE)),"",VLOOKUP($B180,'[2]1516 Exp_Rev Access'!$F$7:$FS$310,64,FALSE))</f>
        <v>0</v>
      </c>
      <c r="CE180" s="53">
        <f t="shared" si="455"/>
        <v>6233.86</v>
      </c>
      <c r="CF180" s="92">
        <f t="shared" si="456"/>
        <v>2.5322695011563618E-3</v>
      </c>
      <c r="CG180" s="94">
        <f t="shared" si="457"/>
        <v>58.205975723622778</v>
      </c>
      <c r="CH180" s="90">
        <f>IF(ISNA(VLOOKUP($B180,'[2]1516 Exp_Rev Access'!$F$7:$FS$310,65,FALSE)),"",VLOOKUP($B180,'[2]1516 Exp_Rev Access'!$F$7:$FS$310,65,FALSE))</f>
        <v>0</v>
      </c>
      <c r="CI180" s="90">
        <f>IF(ISNA(VLOOKUP($B180,'[2]1516 Exp_Rev Access'!$F$7:$FS$310,66,FALSE)),"",VLOOKUP($B180,'[2]1516 Exp_Rev Access'!$F$7:$FS$310,66,FALSE))</f>
        <v>0</v>
      </c>
      <c r="CJ180" s="90">
        <f>IF(ISNA(VLOOKUP($B180,'[2]1516 Exp_Rev Access'!$F$7:$FS$310,67,FALSE)),"",VLOOKUP($B180,'[2]1516 Exp_Rev Access'!$F$7:$FS$310,67,FALSE))</f>
        <v>0</v>
      </c>
      <c r="CK180" s="90">
        <f>IF(ISNA(VLOOKUP($B180,'[2]1516 Exp_Rev Access'!$F$7:$FS$310,68,FALSE)),"",VLOOKUP($B180,'[2]1516 Exp_Rev Access'!$F$7:$FS$310,68,FALSE))</f>
        <v>0</v>
      </c>
      <c r="CL180" s="90">
        <f>IF(ISNA(VLOOKUP($B180,'[2]1516 Exp_Rev Access'!$F$7:$FS$310,69,FALSE)),"",VLOOKUP($B180,'[2]1516 Exp_Rev Access'!$F$7:$FS$310,69,FALSE))</f>
        <v>0</v>
      </c>
      <c r="CM180" s="90">
        <f>IF(ISNA(VLOOKUP($B180,'[2]1516 Exp_Rev Access'!$F$7:$FS$310,70,FALSE)),"",VLOOKUP($B180,'[2]1516 Exp_Rev Access'!$F$7:$FS$310,70,FALSE))</f>
        <v>0</v>
      </c>
      <c r="CN180" s="90">
        <f>IF(ISNA(VLOOKUP($B180,'[2]1516 Exp_Rev Access'!$F$7:$FS$310,71,FALSE)),"",VLOOKUP($B180,'[2]1516 Exp_Rev Access'!$F$7:$FS$310,71,FALSE))</f>
        <v>0</v>
      </c>
      <c r="CO180" s="90">
        <f>IF(ISNA(VLOOKUP($B180,'[2]1516 Exp_Rev Access'!$F$7:$FS$310,72,FALSE)),"",VLOOKUP($B180,'[2]1516 Exp_Rev Access'!$F$7:$FS$310,72,FALSE))</f>
        <v>0</v>
      </c>
      <c r="CP180" s="90">
        <f>IF(ISNA(VLOOKUP($B180,'[2]1516 Exp_Rev Access'!$F$7:$FS$310,73,FALSE)),"",VLOOKUP($B180,'[2]1516 Exp_Rev Access'!$F$7:$FS$310,73,FALSE))</f>
        <v>0</v>
      </c>
      <c r="CQ180" s="90">
        <f>IF(ISNA(VLOOKUP($B180,'[2]1516 Exp_Rev Access'!$F$7:$FS$310,74,FALSE)),"",VLOOKUP($B180,'[2]1516 Exp_Rev Access'!$F$7:$FS$310,74,FALSE))</f>
        <v>20527.11</v>
      </c>
      <c r="CR180" s="90">
        <f>IF(ISNA(VLOOKUP($B180,'[2]1516 Exp_Rev Access'!$F$7:$FS$310,75,FALSE)),"",VLOOKUP($B180,'[2]1516 Exp_Rev Access'!$F$7:$FS$310,75,FALSE))</f>
        <v>0</v>
      </c>
      <c r="CS180" s="90">
        <f>IF(ISNA(VLOOKUP($B180,'[2]1516 Exp_Rev Access'!$F$7:$FS$310,76,FALSE)),"",VLOOKUP($B180,'[2]1516 Exp_Rev Access'!$F$7:$FS$310,76,FALSE))</f>
        <v>0</v>
      </c>
      <c r="CT180" s="90">
        <f>IF(ISNA(VLOOKUP($B180,'[2]1516 Exp_Rev Access'!$F$7:$FS$310,77,FALSE)),"",VLOOKUP($B180,'[2]1516 Exp_Rev Access'!$F$7:$FS$310,77,FALSE))</f>
        <v>0</v>
      </c>
      <c r="CU180" s="90">
        <f>IF(ISNA(VLOOKUP($B180,'[2]1516 Exp_Rev Access'!$F$7:$FS$310,78,FALSE)),"",VLOOKUP($B180,'[2]1516 Exp_Rev Access'!$F$7:$FS$310,78,FALSE))</f>
        <v>15872</v>
      </c>
      <c r="CV180" s="90">
        <f>IF(ISNA(VLOOKUP($B180,'[2]1516 Exp_Rev Access'!$F$7:$FS$310,79,FALSE)),"",VLOOKUP($B180,'[2]1516 Exp_Rev Access'!$F$7:$FS$310,79,FALSE))</f>
        <v>0</v>
      </c>
      <c r="CW180" s="90">
        <f>IF(ISNA(VLOOKUP($B180,'[2]1516 Exp_Rev Access'!$F$7:$FS$310,80,FALSE)),"",VLOOKUP($B180,'[2]1516 Exp_Rev Access'!$F$7:$FS$310,80,FALSE))</f>
        <v>0</v>
      </c>
      <c r="CX180" s="90">
        <f>IF(ISNA(VLOOKUP($B180,'[2]1516 Exp_Rev Access'!$F$7:$FS$310,81,FALSE)),"",VLOOKUP($B180,'[2]1516 Exp_Rev Access'!$F$7:$FS$310,81,FALSE))</f>
        <v>0</v>
      </c>
      <c r="CY180" s="90">
        <f>IF(ISNA(VLOOKUP($B180,'[2]1516 Exp_Rev Access'!$F$7:$FS$310,82,FALSE)),"",VLOOKUP($B180,'[2]1516 Exp_Rev Access'!$F$7:$FS$310,82,FALSE))</f>
        <v>0</v>
      </c>
      <c r="CZ180" s="90">
        <f>IF(ISNA(VLOOKUP($B180,'[2]1516 Exp_Rev Access'!$F$7:$FS$310,83,FALSE)),"",VLOOKUP($B180,'[2]1516 Exp_Rev Access'!$F$7:$FS$310,83,FALSE))</f>
        <v>0</v>
      </c>
      <c r="DA180" s="90">
        <f>IF(ISNA(VLOOKUP($B180,'[2]1516 Exp_Rev Access'!$F$7:$FS$310,84,FALSE)),"",VLOOKUP($B180,'[2]1516 Exp_Rev Access'!$F$7:$FS$310,84,FALSE))</f>
        <v>0</v>
      </c>
      <c r="DB180" s="90">
        <f>IF(ISNA(VLOOKUP($B180,'[2]1516 Exp_Rev Access'!$F$7:$FS$310,85,FALSE)),"",VLOOKUP($B180,'[2]1516 Exp_Rev Access'!$F$7:$FS$310,85,FALSE))</f>
        <v>0</v>
      </c>
      <c r="DC180" s="90">
        <f>IF(ISNA(VLOOKUP($B180,'[2]1516 Exp_Rev Access'!$F$7:$FS$310,86,FALSE)),"",VLOOKUP($B180,'[2]1516 Exp_Rev Access'!$F$7:$FS$310,86,FALSE))</f>
        <v>0</v>
      </c>
      <c r="DD180" s="90">
        <f>IF(ISNA(VLOOKUP($B180,'[2]1516 Exp_Rev Access'!$F$7:$FS$310,87,FALSE)),"",VLOOKUP($B180,'[2]1516 Exp_Rev Access'!$F$7:$FS$310,87,FALSE))</f>
        <v>0</v>
      </c>
      <c r="DE180" s="90">
        <f>IF(ISNA(VLOOKUP($B180,'[2]1516 Exp_Rev Access'!$F$7:$FS$310,88,FALSE)),"",VLOOKUP($B180,'[2]1516 Exp_Rev Access'!$F$7:$FS$310,88,FALSE))</f>
        <v>0</v>
      </c>
      <c r="DF180" s="90">
        <f>IF(ISNA(VLOOKUP($B180,'[2]1516 Exp_Rev Access'!$F$7:$FS$310,89,FALSE)),"",VLOOKUP($B180,'[2]1516 Exp_Rev Access'!$F$7:$FS$310,89,FALSE))</f>
        <v>0</v>
      </c>
      <c r="DG180" s="90">
        <f>IF(ISNA(VLOOKUP($B180,'[2]1516 Exp_Rev Access'!$F$7:$FS$310,90,FALSE)),"",VLOOKUP($B180,'[2]1516 Exp_Rev Access'!$F$7:$FS$310,90,FALSE))</f>
        <v>0</v>
      </c>
      <c r="DH180" s="90">
        <f>IF(ISNA(VLOOKUP($B180,'[2]1516 Exp_Rev Access'!$F$7:$FS$310,91,FALSE)),"",VLOOKUP($B180,'[2]1516 Exp_Rev Access'!$F$7:$FS$310,91,FALSE))</f>
        <v>0</v>
      </c>
      <c r="DI180" s="90">
        <f>IF(ISNA(VLOOKUP($B180,'[2]1516 Exp_Rev Access'!$F$7:$FS$310,92,FALSE)),"",VLOOKUP($B180,'[2]1516 Exp_Rev Access'!$F$7:$FS$310,92,FALSE))</f>
        <v>41135.35</v>
      </c>
      <c r="DJ180" s="90">
        <f>IF(ISNA(VLOOKUP($B180,'[2]1516 Exp_Rev Access'!$F$7:$FS$310,93,FALSE)),"",VLOOKUP($B180,'[2]1516 Exp_Rev Access'!$F$7:$FS$310,93,FALSE))</f>
        <v>0</v>
      </c>
      <c r="DK180" s="90">
        <f>IF(ISNA(VLOOKUP($B180,'[2]1516 Exp_Rev Access'!$F$7:$FS$310,94,FALSE)),"",VLOOKUP($B180,'[2]1516 Exp_Rev Access'!$F$7:$FS$310,94,FALSE))</f>
        <v>0</v>
      </c>
      <c r="DL180" s="90">
        <f>IF(ISNA(VLOOKUP($B180,'[2]1516 Exp_Rev Access'!$F$7:$FS$310,95,FALSE)),"",VLOOKUP($B180,'[2]1516 Exp_Rev Access'!$F$7:$FS$310,95,FALSE))</f>
        <v>0</v>
      </c>
      <c r="DM180" s="90">
        <f>IF(ISNA(VLOOKUP($B180,'[2]1516 Exp_Rev Access'!$F$7:$FS$310,96,FALSE)),"",VLOOKUP($B180,'[2]1516 Exp_Rev Access'!$F$7:$FS$310,96,FALSE))</f>
        <v>0</v>
      </c>
      <c r="DN180" s="90">
        <f>IF(ISNA(VLOOKUP($B180,'[2]1516 Exp_Rev Access'!$F$7:$FS$310,97,FALSE)),"",VLOOKUP($B180,'[2]1516 Exp_Rev Access'!$F$7:$FS$310,97,FALSE))</f>
        <v>0</v>
      </c>
      <c r="DO180" s="90">
        <f>IF(ISNA(VLOOKUP($B180,'[2]1516 Exp_Rev Access'!$F$7:$FS$310,98,FALSE)),"",VLOOKUP($B180,'[2]1516 Exp_Rev Access'!$F$7:$FS$310,98,FALSE))</f>
        <v>0</v>
      </c>
      <c r="DP180" s="90">
        <f>IF(ISNA(VLOOKUP($B180,'[2]1516 Exp_Rev Access'!$F$7:$FS$310,99,FALSE)),"",VLOOKUP($B180,'[2]1516 Exp_Rev Access'!$F$7:$FS$310,99,FALSE))</f>
        <v>0</v>
      </c>
      <c r="DQ180" s="90">
        <f>IF(ISNA(VLOOKUP($B180,'[2]1516 Exp_Rev Access'!$F$7:$FS$310,100,FALSE)),"",VLOOKUP($B180,'[2]1516 Exp_Rev Access'!$F$7:$FS$310,100,FALSE))</f>
        <v>0</v>
      </c>
      <c r="DR180" s="90">
        <f>IF(ISNA(VLOOKUP($B180,'[2]1516 Exp_Rev Access'!$F$7:$FS$310,101,FALSE)),"",VLOOKUP($B180,'[2]1516 Exp_Rev Access'!$F$7:$FS$310,101,FALSE))</f>
        <v>0</v>
      </c>
      <c r="DS180" s="90">
        <f>IF(ISNA(VLOOKUP($B180,'[2]1516 Exp_Rev Access'!$F$7:$FS$310,102,FALSE)),"",VLOOKUP($B180,'[2]1516 Exp_Rev Access'!$F$7:$FS$310,102,FALSE))</f>
        <v>0</v>
      </c>
      <c r="DT180" s="90">
        <f>IF(ISNA(VLOOKUP($B180,'[2]1516 Exp_Rev Access'!$F$7:$FS$310,103,FALSE)),"",VLOOKUP($B180,'[2]1516 Exp_Rev Access'!$F$7:$FS$310,103,FALSE))</f>
        <v>0</v>
      </c>
      <c r="DU180" s="90">
        <f>IF(ISNA(VLOOKUP($B180,'[2]1516 Exp_Rev Access'!$F$7:$FS$310,104,FALSE)),"",VLOOKUP($B180,'[2]1516 Exp_Rev Access'!$F$7:$FS$310,104,FALSE))</f>
        <v>0</v>
      </c>
      <c r="DV180" s="90">
        <f>IF(ISNA(VLOOKUP($B180,'[2]1516 Exp_Rev Access'!$F$7:$FS$310,105,FALSE)),"",VLOOKUP($B180,'[2]1516 Exp_Rev Access'!$F$7:$FS$310,105,FALSE))</f>
        <v>0</v>
      </c>
      <c r="DW180" s="90">
        <f>IF(ISNA(VLOOKUP($B180,'[2]1516 Exp_Rev Access'!$F$7:$FS$310,106,FALSE)),"",VLOOKUP($B180,'[2]1516 Exp_Rev Access'!$F$7:$FS$310,106,FALSE))</f>
        <v>0</v>
      </c>
      <c r="DX180" s="90">
        <f>IF(ISNA(VLOOKUP($B180,'[2]1516 Exp_Rev Access'!$F$7:$FS$310,107,FALSE)),"",VLOOKUP($B180,'[2]1516 Exp_Rev Access'!$F$7:$FS$310,107,FALSE))</f>
        <v>0</v>
      </c>
      <c r="DY180" s="90">
        <f>IF(ISNA(VLOOKUP($B180,'[2]1516 Exp_Rev Access'!$F$7:$FS$310,108,FALSE)),"",VLOOKUP($B180,'[2]1516 Exp_Rev Access'!$F$7:$FS$310,108,FALSE))</f>
        <v>12516</v>
      </c>
      <c r="DZ180" s="90">
        <f>IF(ISNA(VLOOKUP($B180,'[2]1516 Exp_Rev Access'!$F$7:$FS$310,109,FALSE)),"",VLOOKUP($B180,'[2]1516 Exp_Rev Access'!$F$7:$FS$310,109,FALSE))</f>
        <v>0</v>
      </c>
      <c r="EA180" s="90">
        <f>IF(ISNA(VLOOKUP($B180,'[2]1516 Exp_Rev Access'!$F$7:$FS$310,110,FALSE)),"",VLOOKUP($B180,'[2]1516 Exp_Rev Access'!$F$7:$FS$310,110,FALSE))</f>
        <v>0</v>
      </c>
      <c r="EB180" s="90">
        <f>IF(ISNA(VLOOKUP($B180,'[2]1516 Exp_Rev Access'!$F$7:$FS$310,111,FALSE)),"",VLOOKUP($B180,'[2]1516 Exp_Rev Access'!$F$7:$FS$310,111,FALSE))</f>
        <v>0</v>
      </c>
      <c r="EC180" s="90">
        <f>IF(ISNA(VLOOKUP($B180,'[2]1516 Exp_Rev Access'!$F$7:$FS$310,112,FALSE)),"",VLOOKUP($B180,'[2]1516 Exp_Rev Access'!$F$7:$FS$310,112,FALSE))</f>
        <v>0</v>
      </c>
      <c r="ED180" s="90">
        <f>IF(ISNA(VLOOKUP($B180,'[2]1516 Exp_Rev Access'!$F$7:$FS$310,113,FALSE)),"",VLOOKUP($B180,'[2]1516 Exp_Rev Access'!$F$7:$FS$310,113,FALSE))</f>
        <v>0</v>
      </c>
      <c r="EE180" s="90">
        <f>IF(ISNA(VLOOKUP($B180,'[2]1516 Exp_Rev Access'!$F$7:$FS$310,114,FALSE)),"",VLOOKUP($B180,'[2]1516 Exp_Rev Access'!$F$7:$FS$310,114,FALSE))</f>
        <v>0</v>
      </c>
      <c r="EF180" s="90">
        <f>IF(ISNA(VLOOKUP($B180,'[2]1516 Exp_Rev Access'!$F$7:$FS$310,115,FALSE)),"",VLOOKUP($B180,'[2]1516 Exp_Rev Access'!$F$7:$FS$310,115,FALSE))</f>
        <v>0</v>
      </c>
      <c r="EG180" s="90">
        <f>IF(ISNA(VLOOKUP($B180,'[2]1516 Exp_Rev Access'!$F$7:$FS$310,116,FALSE)),"",VLOOKUP($B180,'[2]1516 Exp_Rev Access'!$F$7:$FS$310,116,FALSE))</f>
        <v>0</v>
      </c>
      <c r="EH180" s="90">
        <f>IF(ISNA(VLOOKUP($B180,'[2]1516 Exp_Rev Access'!$F$7:$FS$310,117,FALSE)),"",VLOOKUP($B180,'[2]1516 Exp_Rev Access'!$F$7:$FS$310,117,FALSE))</f>
        <v>0</v>
      </c>
      <c r="EI180" s="90">
        <f>IF(ISNA(VLOOKUP($B180,'[2]1516 Exp_Rev Access'!$F$7:$FS$310,118,FALSE)),"",VLOOKUP($B180,'[2]1516 Exp_Rev Access'!$F$7:$FS$310,118,FALSE))</f>
        <v>0</v>
      </c>
      <c r="EJ180" s="90">
        <f>IF(ISNA(VLOOKUP($B180,'[2]1516 Exp_Rev Access'!$F$7:$FS$310,119,FALSE)),"",VLOOKUP($B180,'[2]1516 Exp_Rev Access'!$F$7:$FS$310,119,FALSE))</f>
        <v>0</v>
      </c>
      <c r="EK180" s="90">
        <f>IF(ISNA(VLOOKUP($B180,'[2]1516 Exp_Rev Access'!$F$7:$FS$310,120,FALSE)),"",VLOOKUP($B180,'[2]1516 Exp_Rev Access'!$F$7:$FS$310,120,FALSE))</f>
        <v>0</v>
      </c>
      <c r="EL180" s="90">
        <f>IF(ISNA(VLOOKUP($B180,'[2]1516 Exp_Rev Access'!$F$7:$FS$310,121,FALSE)),"",VLOOKUP($B180,'[2]1516 Exp_Rev Access'!$F$7:$FS$310,121,FALSE))</f>
        <v>0</v>
      </c>
      <c r="EM180" s="90">
        <f>IF(ISNA(VLOOKUP($B180,'[2]1516 Exp_Rev Access'!$F$7:$FS$310,122,FALSE)),"",VLOOKUP($B180,'[2]1516 Exp_Rev Access'!$F$7:$FS$310,122,FALSE))</f>
        <v>0</v>
      </c>
      <c r="EN180" s="90">
        <f>IF(ISNA(VLOOKUP($B180,'[2]1516 Exp_Rev Access'!$F$7:$FS$310,123,FALSE)),"",VLOOKUP($B180,'[2]1516 Exp_Rev Access'!$F$7:$FS$310,123,FALSE))</f>
        <v>0</v>
      </c>
      <c r="EO180" s="90">
        <f>IF(ISNA(VLOOKUP($B180,'[2]1516 Exp_Rev Access'!$F$7:$FS$310,124,FALSE)),"",VLOOKUP($B180,'[2]1516 Exp_Rev Access'!$F$7:$FS$310,124,FALSE))</f>
        <v>0</v>
      </c>
      <c r="EP180" s="90">
        <f>IF(ISNA(VLOOKUP($B180,'[2]1516 Exp_Rev Access'!$F$7:$FS$310,125,FALSE)),"",VLOOKUP($B180,'[2]1516 Exp_Rev Access'!$F$7:$FS$310,125,FALSE))</f>
        <v>0</v>
      </c>
      <c r="EQ180" s="90">
        <f>IF(ISNA(VLOOKUP($B180,'[2]1516 Exp_Rev Access'!$F$7:$FS$310,126,FALSE)),"",VLOOKUP($B180,'[2]1516 Exp_Rev Access'!$F$7:$FS$310,126,FALSE))</f>
        <v>0</v>
      </c>
      <c r="ER180" s="90">
        <f>IF(ISNA(VLOOKUP($B180,'[2]1516 Exp_Rev Access'!$F$7:$FS$310,127,FALSE)),"",VLOOKUP($B180,'[2]1516 Exp_Rev Access'!$F$7:$FS$310,127,FALSE))</f>
        <v>0</v>
      </c>
      <c r="ES180" s="90">
        <f>IF(ISNA(VLOOKUP($B180,'[2]1516 Exp_Rev Access'!$F$7:$FS$310,128,FALSE)),"",VLOOKUP($B180,'[2]1516 Exp_Rev Access'!$F$7:$FS$310,128,FALSE))</f>
        <v>0</v>
      </c>
      <c r="ET180" s="90">
        <f>IF(ISNA(VLOOKUP($B180,'[2]1516 Exp_Rev Access'!$F$7:$FS$310,129,FALSE)),"",VLOOKUP($B180,'[2]1516 Exp_Rev Access'!$F$7:$FS$310,129,FALSE))</f>
        <v>0</v>
      </c>
      <c r="EU180" s="90">
        <f>IF(ISNA(VLOOKUP($B180,'[2]1516 Exp_Rev Access'!$F$7:$FS$310,130,FALSE)),"",VLOOKUP($B180,'[2]1516 Exp_Rev Access'!$F$7:$FS$310,130,FALSE))</f>
        <v>0</v>
      </c>
      <c r="EV180" s="90">
        <f>IF(ISNA(VLOOKUP($B180,'[2]1516 Exp_Rev Access'!$F$7:$FS$310,131,FALSE)),"",VLOOKUP($B180,'[2]1516 Exp_Rev Access'!$F$7:$FS$310,131,FALSE))</f>
        <v>0</v>
      </c>
      <c r="EW180" s="90">
        <f>IF(ISNA(VLOOKUP($B180,'[2]1516 Exp_Rev Access'!$F$7:$FS$310,132,FALSE)),"",VLOOKUP($B180,'[2]1516 Exp_Rev Access'!$F$7:$FS$310,132,FALSE))</f>
        <v>0</v>
      </c>
      <c r="EX180" s="90">
        <f>IF(ISNA(VLOOKUP($B180,'[2]1516 Exp_Rev Access'!$F$7:$FS$310,133,FALSE)),"",VLOOKUP($B180,'[2]1516 Exp_Rev Access'!$F$7:$FS$310,133,FALSE))</f>
        <v>0</v>
      </c>
      <c r="EY180" s="90">
        <f>IF(ISNA(VLOOKUP($B180,'[2]1516 Exp_Rev Access'!$F$7:$FS$310,134,FALSE)),"",VLOOKUP($B180,'[2]1516 Exp_Rev Access'!$F$7:$FS$310,134,FALSE))</f>
        <v>0</v>
      </c>
      <c r="EZ180" s="90">
        <f>IF(ISNA(VLOOKUP($B180,'[2]1516 Exp_Rev Access'!$F$7:$FS$310,135,FALSE)),"",VLOOKUP($B180,'[2]1516 Exp_Rev Access'!$F$7:$FS$310,135,FALSE))</f>
        <v>0</v>
      </c>
      <c r="FA180" s="90">
        <f>IF(ISNA(VLOOKUP($B180,'[2]1516 Exp_Rev Access'!$F$7:$FS$310,136,FALSE)),"",VLOOKUP($B180,'[2]1516 Exp_Rev Access'!$F$7:$FS$310,136,FALSE))</f>
        <v>0</v>
      </c>
      <c r="FB180" s="90">
        <f>IF(ISNA(VLOOKUP($B180,'[2]1516 Exp_Rev Access'!$F$7:$FS$310,137,FALSE)),"",VLOOKUP($B180,'[2]1516 Exp_Rev Access'!$F$7:$FS$310,137,FALSE))</f>
        <v>0</v>
      </c>
      <c r="FC180" s="90">
        <f>IF(ISNA(VLOOKUP($B180,'[2]1516 Exp_Rev Access'!$F$7:$FS$310,138,FALSE)),"",VLOOKUP($B180,'[2]1516 Exp_Rev Access'!$F$7:$FS$310,138,FALSE))</f>
        <v>0</v>
      </c>
      <c r="FD180" s="90">
        <f>IF(ISNA(VLOOKUP($B180,'[2]1516 Exp_Rev Access'!$F$7:$FS$310,139,FALSE)),"",VLOOKUP($B180,'[2]1516 Exp_Rev Access'!$F$7:$FS$310,139,FALSE))</f>
        <v>0</v>
      </c>
      <c r="FE180" s="90">
        <f>IF(ISNA(VLOOKUP($B180,'[2]1516 Exp_Rev Access'!$F$7:$FS$310,140,FALSE)),"",VLOOKUP($B180,'[2]1516 Exp_Rev Access'!$F$7:$FS$310,140,FALSE))</f>
        <v>0</v>
      </c>
      <c r="FF180" s="90">
        <f>IF(ISNA(VLOOKUP($B180,'[2]1516 Exp_Rev Access'!$F$7:$FS$310,141,FALSE)),"",VLOOKUP($B180,'[2]1516 Exp_Rev Access'!$F$7:$FS$310,141,FALSE))</f>
        <v>0</v>
      </c>
      <c r="FG180" s="90">
        <f>IF(ISNA(VLOOKUP($B180,'[2]1516 Exp_Rev Access'!$F$7:$FS$310,142,FALSE)),"",VLOOKUP($B180,'[2]1516 Exp_Rev Access'!$F$7:$FS$310,142,FALSE))</f>
        <v>0</v>
      </c>
      <c r="FH180" s="90">
        <f>IF(ISNA(VLOOKUP($B180,'[2]1516 Exp_Rev Access'!$F$7:$FS$310,143,FALSE)),"",VLOOKUP($B180,'[2]1516 Exp_Rev Access'!$F$7:$FS$310,143,FALSE))</f>
        <v>0</v>
      </c>
      <c r="FI180" s="90">
        <f>IF(ISNA(VLOOKUP($B180,'[2]1516 Exp_Rev Access'!$F$7:$FS$310,144,FALSE)),"",VLOOKUP($B180,'[2]1516 Exp_Rev Access'!$F$7:$FS$310,144,FALSE))</f>
        <v>0</v>
      </c>
      <c r="FJ180" s="90">
        <f>IF(ISNA(VLOOKUP($B180,'[2]1516 Exp_Rev Access'!$F$7:$FS$310,145,FALSE)),"",VLOOKUP($B180,'[2]1516 Exp_Rev Access'!$F$7:$FS$310,145,FALSE))</f>
        <v>0</v>
      </c>
      <c r="FK180" s="90">
        <f>IF(ISNA(VLOOKUP($B180,'[2]1516 Exp_Rev Access'!$F$7:$FS$310,146,FALSE)),"",VLOOKUP($B180,'[2]1516 Exp_Rev Access'!$F$7:$FS$310,146,FALSE))</f>
        <v>0</v>
      </c>
      <c r="FL180" s="90">
        <f>IF(ISNA(VLOOKUP($B180,'[2]1516 Exp_Rev Access'!$F$7:$FS$310,1147,FALSE)),"",VLOOKUP($B180,'[2]1516 Exp_Rev Access'!$F$7:$FS$310,147,FALSE))</f>
        <v>0</v>
      </c>
      <c r="FM180" s="90">
        <f>IF(ISNA(VLOOKUP($B180,'[2]1516 Exp_Rev Access'!$F$7:$FS$310,148,FALSE)),"",VLOOKUP($B180,'[2]1516 Exp_Rev Access'!$F$7:$FS$310,148,FALSE))</f>
        <v>0</v>
      </c>
      <c r="FN180" s="90">
        <f>IF(ISNA(VLOOKUP($B180,'[2]1516 Exp_Rev Access'!$F$7:$FS$310,149,FALSE)),"",VLOOKUP($B180,'[2]1516 Exp_Rev Access'!$F$7:$FS$310,149,FALSE))</f>
        <v>0</v>
      </c>
      <c r="FO180" s="90">
        <f>IF(ISNA(VLOOKUP($B180,'[2]1516 Exp_Rev Access'!$F$7:$FS$310,150,FALSE)),"",VLOOKUP($B180,'[2]1516 Exp_Rev Access'!$F$7:$FS$310,150,FALSE))</f>
        <v>0</v>
      </c>
      <c r="FP180" s="90">
        <f>IF(ISNA(VLOOKUP($B180,'[2]1516 Exp_Rev Access'!$F$7:$FS$310,151,FALSE)),"",VLOOKUP($B180,'[2]1516 Exp_Rev Access'!$F$7:$FS$310,151,FALSE))</f>
        <v>0</v>
      </c>
      <c r="FQ180" s="90">
        <f>IF(ISNA(VLOOKUP($B180,'[2]1516 Exp_Rev Access'!$F$7:$FS$310,152,FALSE)),"",VLOOKUP($B180,'[2]1516 Exp_Rev Access'!$F$7:$FS$310,152,FALSE))</f>
        <v>0</v>
      </c>
      <c r="FR180" s="90">
        <f>IF(ISNA(VLOOKUP($B180,'[2]1516 Exp_Rev Access'!$F$7:$FS$310,153,FALSE)),"",VLOOKUP($B180,'[2]1516 Exp_Rev Access'!$F$7:$FS$310,153,FALSE))</f>
        <v>2467.0500000000002</v>
      </c>
      <c r="FS180" s="53">
        <f t="shared" si="458"/>
        <v>92517.51</v>
      </c>
      <c r="FT180" s="92">
        <f t="shared" ref="FT180:FT185" si="461">FS180/E180</f>
        <v>3.7581734093471576E-2</v>
      </c>
      <c r="FU180" s="95">
        <f t="shared" ref="FU180:FU185" si="462">FS180/D180</f>
        <v>863.84229691876737</v>
      </c>
      <c r="FV180" s="90">
        <f>IF(ISNA(VLOOKUP($B180,'[2]1516 Exp_Rev Access'!$F$7:$FS$310,154,FALSE)),"",VLOOKUP($B180,'[2]1516 Exp_Rev Access'!$F$7:$FS$310,154,FALSE))</f>
        <v>0</v>
      </c>
      <c r="FW180" s="90">
        <f>IF(ISNA(VLOOKUP($B180,'[2]1516 Exp_Rev Access'!$F$7:$FS$310,155,FALSE)),"",VLOOKUP($B180,'[2]1516 Exp_Rev Access'!$F$7:$FS$310,155,FALSE))</f>
        <v>0</v>
      </c>
      <c r="FX180" s="90">
        <f>IF(ISNA(VLOOKUP($B180,'[2]1516 Exp_Rev Access'!$F$7:$FS$310,156,FALSE)),"",VLOOKUP($B180,'[2]1516 Exp_Rev Access'!$F$7:$FS$310,156,FALSE))</f>
        <v>0</v>
      </c>
      <c r="FY180" s="90">
        <f>IF(ISNA(VLOOKUP($B180,'[2]1516 Exp_Rev Access'!$F$7:$FS$310,157,FALSE)),"",VLOOKUP($B180,'[2]1516 Exp_Rev Access'!$F$7:$FS$310,157,FALSE))</f>
        <v>0</v>
      </c>
      <c r="FZ180" s="90">
        <f>IF(ISNA(VLOOKUP($B180,'[2]1516 Exp_Rev Access'!$F$7:$FS$310,158,FALSE)),"",VLOOKUP($B180,'[2]1516 Exp_Rev Access'!$F$7:$FS$310,158,FALSE))</f>
        <v>0</v>
      </c>
      <c r="GA180" s="90">
        <f>IF(ISNA(VLOOKUP($B180,'[2]1516 Exp_Rev Access'!$F$7:$FS$310,159,FALSE)),"",VLOOKUP($B180,'[2]1516 Exp_Rev Access'!$F$7:$FS$310,159,FALSE))</f>
        <v>0</v>
      </c>
      <c r="GB180" s="90">
        <f>IF(ISNA(VLOOKUP($B180,'[2]1516 Exp_Rev Access'!$F$7:$FS$310,160,FALSE)),"",VLOOKUP($B180,'[2]1516 Exp_Rev Access'!$F$7:$FS$310,160,FALSE))</f>
        <v>0</v>
      </c>
      <c r="GC180" s="90">
        <f>IF(ISNA(VLOOKUP($B180,'[2]1516 Exp_Rev Access'!$F$7:$FS$310,161,FALSE)),"",VLOOKUP($B180,'[2]1516 Exp_Rev Access'!$F$7:$FS$310,161,FALSE))</f>
        <v>0</v>
      </c>
      <c r="GD180" s="90">
        <f>IF(ISNA(VLOOKUP($B180,'[2]1516 Exp_Rev Access'!$F$7:$FS$310,162,FALSE)),"",VLOOKUP($B180,'[2]1516 Exp_Rev Access'!$F$7:$FS$310,162,FALSE))</f>
        <v>0</v>
      </c>
      <c r="GE180" s="90">
        <f>IF(ISNA(VLOOKUP($B180,'[2]1516 Exp_Rev Access'!$F$7:$FS$310,163,FALSE)),"",VLOOKUP($B180,'[2]1516 Exp_Rev Access'!$F$7:$FS$310,163,FALSE))</f>
        <v>0</v>
      </c>
      <c r="GF180" s="90">
        <f>IF(ISNA(VLOOKUP($B180,'[2]1516 Exp_Rev Access'!$F$7:$FS$310,164,FALSE)),"",VLOOKUP($B180,'[2]1516 Exp_Rev Access'!$F$7:$FS$310,164,FALSE))</f>
        <v>0</v>
      </c>
      <c r="GG180" s="90">
        <f>IF(ISNA(VLOOKUP($B180,'[2]1516 Exp_Rev Access'!$F$7:$FS$310,165,FALSE)),"",VLOOKUP($B180,'[2]1516 Exp_Rev Access'!$F$7:$FS$310,165,FALSE))</f>
        <v>0</v>
      </c>
      <c r="GH180" s="90">
        <f>IF(ISNA(VLOOKUP($B180,'[2]1516 Exp_Rev Access'!$F$7:$FS$310,166,FALSE)),"",VLOOKUP($B180,'[2]1516 Exp_Rev Access'!$F$7:$FS$310,166,FALSE))</f>
        <v>0</v>
      </c>
      <c r="GI180" s="90">
        <f>IF(ISNA(VLOOKUP($B180,'[2]1516 Exp_Rev Access'!$F$7:$FS$310,167,FALSE)),"",VLOOKUP($B180,'[2]1516 Exp_Rev Access'!$F$7:$FS$310,167,FALSE))</f>
        <v>0</v>
      </c>
      <c r="GJ180" s="90">
        <f>IF(ISNA(VLOOKUP($B180,'[2]1516 Exp_Rev Access'!$F$7:$FS$310,168,FALSE)),"",VLOOKUP($B180,'[2]1516 Exp_Rev Access'!$F$7:$FS$310,168,FALSE))</f>
        <v>0</v>
      </c>
      <c r="GK180" s="90">
        <f>IF(ISNA(VLOOKUP($B180,'[2]1516 Exp_Rev Access'!$F$7:$FS$310,169,FALSE)),"",VLOOKUP($B180,'[2]1516 Exp_Rev Access'!$F$7:$FS$310,169,FALSE))</f>
        <v>1500</v>
      </c>
      <c r="GL180" s="90">
        <f>IF(ISNA(VLOOKUP($B180,'[2]1516 Exp_Rev Access'!$F$7:$FS$310,170,FALSE)),"",VLOOKUP($B180,'[2]1516 Exp_Rev Access'!$F$7:$FS$310,170,FALSE))</f>
        <v>0</v>
      </c>
      <c r="GM180" s="90">
        <f>IF(ISNA(VLOOKUP($B180,'[2]1516 Exp_Rev Access'!$F$7:$FT$310,171,FALSE)),"",VLOOKUP($B180,'[2]1516 Exp_Rev Access'!$F$7:$FT$310,171,FALSE))</f>
        <v>0</v>
      </c>
      <c r="GN180" s="90">
        <f>IF(ISNA(VLOOKUP($B180,'[2]1516 Exp_Rev Access'!$F$7:$FU$310,172,FALSE)),"",VLOOKUP($B180,'[2]1516 Exp_Rev Access'!$F$7:$FU$310,172,FALSE))</f>
        <v>0</v>
      </c>
      <c r="GO180" s="90">
        <f>IF(ISNA(VLOOKUP($B180,'[2]1516 Exp_Rev Access'!$F$7:$FV$310,173,FALSE)),"",VLOOKUP($B180,'[2]1516 Exp_Rev Access'!$F$7:$FV$310,173,FALSE))</f>
        <v>0</v>
      </c>
      <c r="GP180" s="90">
        <f>IF(ISNA(VLOOKUP($B180,'[2]1516 Exp_Rev Access'!$F$7:$GA$310,174,FALSE)),"",VLOOKUP($B180,'[2]1516 Exp_Rev Access'!$F$7:$GA$310,174,FALSE))</f>
        <v>0</v>
      </c>
      <c r="GQ180" s="90">
        <f>IF(ISNA(VLOOKUP($B180,'[2]1516 Exp_Rev Access'!$F$7:$GA$310,175,FALSE)),"",VLOOKUP($B180,'[2]1516 Exp_Rev Access'!$F$7:$GA$310,175,FALSE))</f>
        <v>0</v>
      </c>
      <c r="GR180" s="90">
        <f>IF(ISNA(VLOOKUP($B180,'[2]1516 Exp_Rev Access'!$F$7:$GA$310,176,FALSE)),"",VLOOKUP($B180,'[2]1516 Exp_Rev Access'!$F$7:$GA$310,176,FALSE))</f>
        <v>0</v>
      </c>
      <c r="GS180" s="90">
        <f>IF(ISNA(VLOOKUP($B180,'[2]1516 Exp_Rev Access'!$F$7:$GA$310,177,FALSE)),"",VLOOKUP($B180,'[2]1516 Exp_Rev Access'!$F$7:$GA$310,177,FALSE))</f>
        <v>0</v>
      </c>
      <c r="GT180" s="90">
        <f>IF(ISNA(VLOOKUP($B180,'[2]1516 Exp_Rev Access'!$F$7:$GA$310,178,FALSE)),"",VLOOKUP($B180,'[2]1516 Exp_Rev Access'!$F$7:$GA$310,178,FALSE))</f>
        <v>1810.5</v>
      </c>
      <c r="GU180" s="53">
        <f t="shared" si="459"/>
        <v>3310.5</v>
      </c>
      <c r="GV180" s="92">
        <f t="shared" ref="GV180:GV184" si="463">GU180/E180</f>
        <v>1.344765231105308E-3</v>
      </c>
      <c r="GW180" s="114">
        <f t="shared" si="460"/>
        <v>30.91036414565826</v>
      </c>
      <c r="HE180" s="97"/>
      <c r="HF180" s="97"/>
      <c r="HG180" s="97"/>
      <c r="HH180" s="97"/>
      <c r="HI180" s="97"/>
      <c r="HJ180" s="97"/>
      <c r="HK180" s="97"/>
      <c r="HL180" s="97"/>
      <c r="HM180" s="97"/>
      <c r="HN180" s="97"/>
    </row>
    <row r="181" spans="1:222" x14ac:dyDescent="0.2">
      <c r="B181" s="87" t="s">
        <v>430</v>
      </c>
      <c r="C181" s="87" t="s">
        <v>431</v>
      </c>
      <c r="D181" s="88">
        <f>IF(ISNA(VLOOKUP($B181,'[2]1516 enrollment_Rev_Exp by size'!$A$6:$C$325,3,FALSE)),"",VLOOKUP($B181,'[2]1516 enrollment_Rev_Exp by size'!$A$6:$C$325,3,FALSE))</f>
        <v>120.62</v>
      </c>
      <c r="E181" s="89">
        <v>2673429.5499999998</v>
      </c>
      <c r="F181" s="67">
        <f t="shared" si="441"/>
        <v>2673429.5499999998</v>
      </c>
      <c r="G181" s="67">
        <f t="shared" si="442"/>
        <v>0</v>
      </c>
      <c r="H181" s="90">
        <f>IF(ISNA(VLOOKUP($B181,'[2]1516 Exp_Rev Access'!$F$7:$FS$310,2,FALSE)),"",VLOOKUP($B181,'[2]1516 Exp_Rev Access'!$F$7:$FS$310,2,FALSE))</f>
        <v>609876.56999999995</v>
      </c>
      <c r="I181" s="90">
        <f>IF(ISNA(VLOOKUP($B181,'[2]1516 Exp_Rev Access'!$F$7:$FS$310,3,FALSE)),"",VLOOKUP($B181,'[2]1516 Exp_Rev Access'!$F$7:$FS$310,3,FALSE))</f>
        <v>0</v>
      </c>
      <c r="J181" s="90">
        <f>IF(ISNA(VLOOKUP($B181,'[2]1516 Exp_Rev Access'!$F$7:$FS$310,4,FALSE)),"",VLOOKUP($B181,'[2]1516 Exp_Rev Access'!$F$7:$FS$310,4,FALSE))</f>
        <v>9915.32</v>
      </c>
      <c r="K181" s="90">
        <f>IF(ISNA(VLOOKUP($B181,'[2]1516 Exp_Rev Access'!$F$7:$FS$310,5,FALSE)),"-",VLOOKUP($B181,'[2]1516 Exp_Rev Access'!$F$7:$FS$310,5,FALSE))</f>
        <v>4000.75</v>
      </c>
      <c r="L181" s="90">
        <f>IF(ISNA(VLOOKUP($B181,'[2]1516 Exp_Rev Access'!$F$7:$FS$310,6,FALSE)),"",VLOOKUP($B181,'[2]1516 Exp_Rev Access'!$F$7:$FS$310,6,FALSE))</f>
        <v>0</v>
      </c>
      <c r="M181" s="90">
        <f>IF(ISNA(VLOOKUP($B181,'[2]1516 Exp_Rev Access'!$F$7:$FS$310,7,FALSE)),"",VLOOKUP($B181,'[2]1516 Exp_Rev Access'!$F$7:$FS$310,7,FALSE))</f>
        <v>0</v>
      </c>
      <c r="N181" s="53">
        <f t="shared" si="443"/>
        <v>623792.6399999999</v>
      </c>
      <c r="O181" s="91">
        <f t="shared" si="444"/>
        <v>0.2333304949068136</v>
      </c>
      <c r="P181" s="53">
        <f t="shared" si="445"/>
        <v>5171.5523130492447</v>
      </c>
      <c r="Q181" s="90">
        <f>IF(ISNA(VLOOKUP($B181,'[2]1516 Exp_Rev Access'!$F$7:$FS$310,8,FALSE)),"",VLOOKUP($B181,'[2]1516 Exp_Rev Access'!$F$7:$FS$310,8,FALSE))</f>
        <v>7074.83</v>
      </c>
      <c r="R181" s="90">
        <f>IF(ISNA(VLOOKUP($B181,'[2]1516 Exp_Rev Access'!$F$7:$FS$310,9,FALSE)),"",VLOOKUP($B181,'[2]1516 Exp_Rev Access'!$F$7:$FS$310,9,FALSE))</f>
        <v>0</v>
      </c>
      <c r="S181" s="90">
        <f>IF(ISNA(VLOOKUP($B181,'[2]1516 Exp_Rev Access'!$F$7:$FS$310,10,FALSE)),"",VLOOKUP($B181,'[2]1516 Exp_Rev Access'!$F$7:$FS$310,10,FALSE))</f>
        <v>0</v>
      </c>
      <c r="T181" s="90">
        <f>IF(ISNA(VLOOKUP($B181,'[2]1516 Exp_Rev Access'!$F$7:$FS$310,11,FALSE)),"",VLOOKUP($B181,'[2]1516 Exp_Rev Access'!$F$7:$FS$310,11,FALSE))</f>
        <v>0</v>
      </c>
      <c r="U181" s="90">
        <f>IF(ISNA(VLOOKUP($B181,'[2]1516 Exp_Rev Access'!$F$7:$FS$310,12,FALSE)),"",VLOOKUP($B181,'[2]1516 Exp_Rev Access'!$F$7:$FS$310,12,FALSE))</f>
        <v>0</v>
      </c>
      <c r="V181" s="90">
        <f>IF(ISNA(VLOOKUP($B181,'[2]1516 Exp_Rev Access'!$F$7:$FS$310,13,FALSE)),"",VLOOKUP($B181,'[2]1516 Exp_Rev Access'!$F$7:$FS$310,13,FALSE))</f>
        <v>0</v>
      </c>
      <c r="W181" s="90">
        <f>IF(ISNA(VLOOKUP($B181,'[2]1516 Exp_Rev Access'!$F$7:$FS$310,14,FALSE)),"",VLOOKUP($B181,'[2]1516 Exp_Rev Access'!$F$7:$FS$310,14,FALSE))</f>
        <v>0</v>
      </c>
      <c r="X181" s="90">
        <f>IF(ISNA(VLOOKUP($B181,'[2]1516 Exp_Rev Access'!$F$7:$FS$310,15,FALSE)),"",VLOOKUP($B181,'[2]1516 Exp_Rev Access'!$F$7:$FS$310,15,FALSE))</f>
        <v>0</v>
      </c>
      <c r="Y181" s="90">
        <f>IF(ISNA(VLOOKUP($B181,'[2]1516 Exp_Rev Access'!$F$7:$FS$310,16,FALSE)),"",VLOOKUP($B181,'[2]1516 Exp_Rev Access'!$F$7:$FS$310,16,FALSE))</f>
        <v>1044.51</v>
      </c>
      <c r="Z181" s="90">
        <f>IF(ISNA(VLOOKUP($B181,'[2]1516 Exp_Rev Access'!$F$7:$FS$310,17,FALSE)),"",VLOOKUP($B181,'[2]1516 Exp_Rev Access'!$F$7:$FS$310,17,FALSE))</f>
        <v>0</v>
      </c>
      <c r="AA181" s="90">
        <f>IF(ISNA(VLOOKUP($B181,'[2]1516 Exp_Rev Access'!$F$7:$FS$310,18,FALSE)),"",VLOOKUP($B181,'[2]1516 Exp_Rev Access'!$F$7:$FS$310,18,FALSE))</f>
        <v>0</v>
      </c>
      <c r="AB181" s="90">
        <f>IF(ISNA(VLOOKUP($B181,'[2]1516 Exp_Rev Access'!$F$7:$FS$310,19,FALSE)),"",VLOOKUP($B181,'[2]1516 Exp_Rev Access'!$F$7:$FS$310,19,FALSE))</f>
        <v>0</v>
      </c>
      <c r="AC181" s="90">
        <f>IF(ISNA(VLOOKUP($B181,'[2]1516 Exp_Rev Access'!$F$7:$FS$310,20,FALSE)),"",VLOOKUP($B181,'[2]1516 Exp_Rev Access'!$F$7:$FS$310,20,FALSE))</f>
        <v>0</v>
      </c>
      <c r="AD181" s="90">
        <f>IF(ISNA(VLOOKUP($B181,'[2]1516 Exp_Rev Access'!$F$7:$FS$310,21,FALSE)),"",VLOOKUP($B181,'[2]1516 Exp_Rev Access'!$F$7:$FS$310,21,FALSE))</f>
        <v>13600.33</v>
      </c>
      <c r="AE181" s="90">
        <f>IF(ISNA(VLOOKUP($B181,'[2]1516 Exp_Rev Access'!$F$7:$FS$310,22,FALSE)),"",VLOOKUP($B181,'[2]1516 Exp_Rev Access'!$F$7:$FS$310,22,FALSE))</f>
        <v>2370.83</v>
      </c>
      <c r="AF181" s="90">
        <f>IF(ISNA(VLOOKUP($B181,'[2]1516 Exp_Rev Access'!$F$7:$FS$310,23,FALSE)),"",VLOOKUP($B181,'[2]1516 Exp_Rev Access'!$F$7:$FS$310,23,FALSE))</f>
        <v>0</v>
      </c>
      <c r="AG181" s="90">
        <f>IF(ISNA(VLOOKUP($B181,'[2]1516 Exp_Rev Access'!$F$7:$FS$310,24,FALSE)),"",VLOOKUP($B181,'[2]1516 Exp_Rev Access'!$F$7:$FS$310,24,FALSE))</f>
        <v>11392</v>
      </c>
      <c r="AH181" s="90">
        <f>IF(ISNA(VLOOKUP($B181,'[2]1516 Exp_Rev Access'!$F$7:$FS$310,25,FALSE)),"",VLOOKUP($B181,'[2]1516 Exp_Rev Access'!$F$7:$FS$310,25,FALSE))</f>
        <v>4.29</v>
      </c>
      <c r="AI181" s="90">
        <f>IF(ISNA(VLOOKUP($B181,'[2]1516 Exp_Rev Access'!$F$7:$FS$310,26,FALSE)),"",VLOOKUP($B181,'[2]1516 Exp_Rev Access'!$F$7:$FS$310,26,FALSE))</f>
        <v>970</v>
      </c>
      <c r="AJ181" s="90">
        <f>IF(ISNA(VLOOKUP($B181,'[2]1516 Exp_Rev Access'!$F$7:$FS$310,27,FALSE)),"",VLOOKUP($B181,'[2]1516 Exp_Rev Access'!$F$7:$FS$310,27,FALSE))</f>
        <v>12531.05</v>
      </c>
      <c r="AK181" s="90">
        <f>IF(ISNA(VLOOKUP($B181,'[2]1516 Exp_Rev Access'!$F$7:$FS$310,28,FALSE)),"",VLOOKUP($B181,'[2]1516 Exp_Rev Access'!$F$7:$FS$310,28,FALSE))</f>
        <v>70194.55</v>
      </c>
      <c r="AL181" s="90">
        <f>IF(ISNA(VLOOKUP($B181,'[2]1516 Exp_Rev Access'!$F$7:$FS$310,29,FALSE)),"",VLOOKUP($B181,'[2]1516 Exp_Rev Access'!$F$7:$FS$310,29,FALSE))</f>
        <v>0</v>
      </c>
      <c r="AM181" s="53">
        <f t="shared" si="446"/>
        <v>119182.39</v>
      </c>
      <c r="AN181" s="92">
        <f t="shared" si="447"/>
        <v>4.4580336893485749E-2</v>
      </c>
      <c r="AO181" s="68">
        <f t="shared" si="448"/>
        <v>988.08149560603545</v>
      </c>
      <c r="AP181" s="90">
        <f>IF(ISNA(VLOOKUP($B181,'[2]1516 Exp_Rev Access'!$F$7:$FS$310,30,FALSE)),"",VLOOKUP($B181,'[2]1516 Exp_Rev Access'!$F$7:$FS$310,30,FALSE))</f>
        <v>1590161.63</v>
      </c>
      <c r="AQ181" s="90">
        <f>IF(ISNA(VLOOKUP($B181,'[2]1516 Exp_Rev Access'!$F$7:$FS$310,31,FALSE)),"",VLOOKUP($B181,'[2]1516 Exp_Rev Access'!$F$7:$FS$310,31,FALSE))</f>
        <v>21615.73</v>
      </c>
      <c r="AR181" s="90">
        <f>IF(ISNA(VLOOKUP($B181,'[2]1516 Exp_Rev Access'!$F$7:$FS$310,32,FALSE)),"",VLOOKUP($B181,'[2]1516 Exp_Rev Access'!$F$7:$FS$310,32,FALSE))</f>
        <v>0</v>
      </c>
      <c r="AS181" s="90">
        <f>IF(ISNA(VLOOKUP($B181,'[2]1516 Exp_Rev Access'!$F$7:$FS$310,33,FALSE)),"",VLOOKUP($B181,'[2]1516 Exp_Rev Access'!$F$7:$FS$310,33,FALSE))</f>
        <v>0</v>
      </c>
      <c r="AT181" s="90">
        <f>IF(ISNA(VLOOKUP($B181,'[2]1516 Exp_Rev Access'!$F$7:$FS$310,34,FALSE)),"",VLOOKUP($B181,'[2]1516 Exp_Rev Access'!$F$7:$FS$310,34,FALSE))</f>
        <v>0</v>
      </c>
      <c r="AU181" s="53">
        <f t="shared" si="449"/>
        <v>1611777.3599999999</v>
      </c>
      <c r="AV181" s="93">
        <f t="shared" si="450"/>
        <v>0.60288753821846552</v>
      </c>
      <c r="AW181" s="53">
        <f t="shared" si="451"/>
        <v>13362.438733211739</v>
      </c>
      <c r="AX181" s="90">
        <f>IF(ISNA(VLOOKUP($B181,'[2]1516 Exp_Rev Access'!$F$7:$FS$310,35,FALSE)),"",VLOOKUP($B181,'[2]1516 Exp_Rev Access'!$F$7:$FS$310,35,FALSE))</f>
        <v>3986.69</v>
      </c>
      <c r="AY181" s="90">
        <f>IF(ISNA(VLOOKUP($B181,'[2]1516 Exp_Rev Access'!$F$7:$FS$310,36,FALSE)),"",VLOOKUP($B181,'[2]1516 Exp_Rev Access'!$F$7:$FS$310,36,FALSE))</f>
        <v>105005.87</v>
      </c>
      <c r="AZ181" s="90">
        <f>IF(ISNA(VLOOKUP($B181,'[2]1516 Exp_Rev Access'!$F$7:$FS$310,37,FALSE)),"",VLOOKUP($B181,'[2]1516 Exp_Rev Access'!$F$7:$FS$310,37,FALSE))</f>
        <v>6338.8</v>
      </c>
      <c r="BA181" s="90">
        <f>IF(ISNA(VLOOKUP($B181,'[2]1516 Exp_Rev Access'!$F$7:$FS$310,38,FALSE)),"",VLOOKUP($B181,'[2]1516 Exp_Rev Access'!$F$7:$FS$310,38,FALSE))</f>
        <v>0</v>
      </c>
      <c r="BB181" s="90">
        <f>IF(ISNA(VLOOKUP($B181,'[2]1516 Exp_Rev Access'!$F$7:$FS$310,39,FALSE)),"",VLOOKUP($B181,'[2]1516 Exp_Rev Access'!$F$7:$FS$310,39,FALSE))</f>
        <v>0</v>
      </c>
      <c r="BC181" s="90">
        <f>IF(ISNA(VLOOKUP($B181,'[2]1516 Exp_Rev Access'!$F$7:$FS$310,40,FALSE)),"",VLOOKUP($B181,'[2]1516 Exp_Rev Access'!$F$7:$FS$310,40,FALSE))</f>
        <v>25644.61</v>
      </c>
      <c r="BD181" s="90">
        <f>IF(ISNA(VLOOKUP($B181,'[2]1516 Exp_Rev Access'!$F$7:$FS$310,41,FALSE)),"",VLOOKUP($B181,'[2]1516 Exp_Rev Access'!$F$7:$FS$310,41,FALSE))</f>
        <v>0</v>
      </c>
      <c r="BE181" s="90">
        <f>IF(ISNA(VLOOKUP($B181,'[2]1516 Exp_Rev Access'!$F$7:$FS$310,42,FALSE)),"",VLOOKUP($B181,'[2]1516 Exp_Rev Access'!$F$7:$FS$310,42,FALSE))</f>
        <v>10448.67</v>
      </c>
      <c r="BF181" s="90">
        <f>IF(ISNA(VLOOKUP($B181,'[2]1516 Exp_Rev Access'!$F$7:$FS$310,43,FALSE)),"",VLOOKUP($B181,'[2]1516 Exp_Rev Access'!$F$7:$FS$310,43,FALSE))</f>
        <v>0</v>
      </c>
      <c r="BG181" s="90">
        <f>IF(ISNA(VLOOKUP($B181,'[2]1516 Exp_Rev Access'!$F$7:$FS$310,44,FALSE)),"",VLOOKUP($B181,'[2]1516 Exp_Rev Access'!$F$7:$FS$310,44,FALSE))</f>
        <v>0</v>
      </c>
      <c r="BH181" s="90">
        <f>IF(ISNA(VLOOKUP($B181,'[2]1516 Exp_Rev Access'!$F$7:$FS$310,45,FALSE)),"",VLOOKUP($B181,'[2]1516 Exp_Rev Access'!$F$7:$FS$310,45,FALSE))</f>
        <v>1172.33</v>
      </c>
      <c r="BI181" s="90">
        <f>IF(ISNA(VLOOKUP($B181,'[2]1516 Exp_Rev Access'!$F$7:$FS$310,46,FALSE)),"",VLOOKUP($B181,'[2]1516 Exp_Rev Access'!$F$7:$FS$310,46,FALSE))</f>
        <v>0</v>
      </c>
      <c r="BJ181" s="90">
        <f>IF(ISNA(VLOOKUP($B181,'[2]1516 Exp_Rev Access'!$F$7:$FS$310,47,FALSE)),"",VLOOKUP($B181,'[2]1516 Exp_Rev Access'!$F$7:$FS$310,47,FALSE))</f>
        <v>1024.47</v>
      </c>
      <c r="BK181" s="90">
        <f>IF(ISNA(VLOOKUP($B181,'[2]1516 Exp_Rev Access'!$F$7:$FS$310,48,FALSE)),"",VLOOKUP($B181,'[2]1516 Exp_Rev Access'!$F$7:$FS$310,48,FALSE))</f>
        <v>98537.94</v>
      </c>
      <c r="BL181" s="90">
        <f>IF(ISNA(VLOOKUP($B181,'[2]1516 Exp_Rev Access'!$F$7:$FS$310,49,FALSE)),"",VLOOKUP($B181,'[2]1516 Exp_Rev Access'!$F$7:$FS$310,49,FALSE))</f>
        <v>0</v>
      </c>
      <c r="BM181" s="90">
        <f>IF(ISNA(VLOOKUP($B181,'[2]1516 Exp_Rev Access'!$F$7:$FS$310,50,FALSE)),"",VLOOKUP($B181,'[2]1516 Exp_Rev Access'!$F$7:$FS$310,50,FALSE))</f>
        <v>0</v>
      </c>
      <c r="BN181" s="90">
        <f>IF(ISNA(VLOOKUP($B181,'[2]1516 Exp_Rev Access'!$F$7:$FS$310,51,FALSE)),"",VLOOKUP($B181,'[2]1516 Exp_Rev Access'!$F$7:$FS$310,51,FALSE))</f>
        <v>0</v>
      </c>
      <c r="BO181" s="90">
        <f>IF(ISNA(VLOOKUP($B181,'[2]1516 Exp_Rev Access'!$F$7:$FS$310,52,FALSE)),"",VLOOKUP($B181,'[2]1516 Exp_Rev Access'!$F$7:$FS$310,52,FALSE))</f>
        <v>0</v>
      </c>
      <c r="BP181" s="90">
        <f>IF(ISNA(VLOOKUP($B181,'[2]1516 Exp_Rev Access'!$F$7:$FS$310,53,FALSE)),"",VLOOKUP($B181,'[2]1516 Exp_Rev Access'!$F$7:$FS$310,53,FALSE))</f>
        <v>0</v>
      </c>
      <c r="BQ181" s="90">
        <f>IF(ISNA(VLOOKUP($B181,'[2]1516 Exp_Rev Access'!$F$7:$FS$310,54,FALSE)),"",VLOOKUP($B181,'[2]1516 Exp_Rev Access'!$F$7:$FS$310,54,FALSE))</f>
        <v>0</v>
      </c>
      <c r="BR181" s="90">
        <f>IF(ISNA(VLOOKUP($B181,'[2]1516 Exp_Rev Access'!$F$7:$FS$310,55,FALSE)),"",VLOOKUP($B181,'[2]1516 Exp_Rev Access'!$F$7:$FS$310,55,FALSE))</f>
        <v>0</v>
      </c>
      <c r="BS181" s="90">
        <f>IF(ISNA(VLOOKUP($B181,'[2]1516 Exp_Rev Access'!$F$7:$FS$310,56,FALSE)),"",VLOOKUP($B181,'[2]1516 Exp_Rev Access'!$F$7:$FS$310,56,FALSE))</f>
        <v>0</v>
      </c>
      <c r="BT181" s="90">
        <f>IF(ISNA(VLOOKUP($B181,'[2]1516 Exp_Rev Access'!$F$7:$FS$310,57,FALSE)),"",VLOOKUP($B181,'[2]1516 Exp_Rev Access'!$F$7:$FS$310,57,FALSE))</f>
        <v>0</v>
      </c>
      <c r="BU181" s="90">
        <f>IF(ISNA(VLOOKUP($B181,'[2]1516 Exp_Rev Access'!$F$7:$FS$310,58,FALSE)),"",VLOOKUP($B181,'[2]1516 Exp_Rev Access'!$F$7:$FS$310,58,FALSE))</f>
        <v>0</v>
      </c>
      <c r="BV181" s="53">
        <f t="shared" si="452"/>
        <v>252159.38</v>
      </c>
      <c r="BW181" s="92">
        <f t="shared" si="453"/>
        <v>9.4320562888967854E-2</v>
      </c>
      <c r="BX181" s="68">
        <f t="shared" si="454"/>
        <v>2090.527109932018</v>
      </c>
      <c r="BY181" s="90">
        <f>IF(ISNA(VLOOKUP($B181,'[2]1516 Exp_Rev Access'!$F$7:$FS$310,59,FALSE)),"",VLOOKUP($B181,'[2]1516 Exp_Rev Access'!$F$7:$FS$310,59,FALSE))</f>
        <v>13.89</v>
      </c>
      <c r="BZ181" s="90">
        <f>IF(ISNA(VLOOKUP($B181,'[2]1516 Exp_Rev Access'!$F$7:$FS$310,60,FALSE)),"",VLOOKUP($B181,'[2]1516 Exp_Rev Access'!$F$7:$FS$310,60,FALSE))</f>
        <v>0</v>
      </c>
      <c r="CA181" s="90">
        <f>IF(ISNA(VLOOKUP($B181,'[2]1516 Exp_Rev Access'!$F$7:$FS$310,61,FALSE)),"",VLOOKUP($B181,'[2]1516 Exp_Rev Access'!$F$7:$FS$310,61,FALSE))</f>
        <v>0</v>
      </c>
      <c r="CB181" s="90">
        <f>IF(ISNA(VLOOKUP($B181,'[2]1516 Exp_Rev Access'!$F$7:$FS$310,62,FALSE)),"",VLOOKUP($B181,'[2]1516 Exp_Rev Access'!$F$7:$FS$310,62,FALSE))</f>
        <v>0</v>
      </c>
      <c r="CC181" s="90">
        <f>IF(ISNA(VLOOKUP($B181,'[2]1516 Exp_Rev Access'!$F$7:$FS$310,63,FALSE)),"",VLOOKUP($B181,'[2]1516 Exp_Rev Access'!$F$7:$FS$310,63,FALSE))</f>
        <v>6310.27</v>
      </c>
      <c r="CD181" s="90">
        <f>IF(ISNA(VLOOKUP($B181,'[2]1516 Exp_Rev Access'!$F$7:$FS$310,64,FALSE)),"",VLOOKUP($B181,'[2]1516 Exp_Rev Access'!$F$7:$FS$310,64,FALSE))</f>
        <v>0</v>
      </c>
      <c r="CE181" s="53">
        <f t="shared" si="455"/>
        <v>6324.1600000000008</v>
      </c>
      <c r="CF181" s="92">
        <f t="shared" si="456"/>
        <v>2.3655607457469755E-3</v>
      </c>
      <c r="CG181" s="94">
        <f t="shared" si="457"/>
        <v>52.430442712651306</v>
      </c>
      <c r="CH181" s="90">
        <f>IF(ISNA(VLOOKUP($B181,'[2]1516 Exp_Rev Access'!$F$7:$FS$310,65,FALSE)),"",VLOOKUP($B181,'[2]1516 Exp_Rev Access'!$F$7:$FS$310,65,FALSE))</f>
        <v>0</v>
      </c>
      <c r="CI181" s="90">
        <f>IF(ISNA(VLOOKUP($B181,'[2]1516 Exp_Rev Access'!$F$7:$FS$310,66,FALSE)),"",VLOOKUP($B181,'[2]1516 Exp_Rev Access'!$F$7:$FS$310,66,FALSE))</f>
        <v>0</v>
      </c>
      <c r="CJ181" s="90">
        <f>IF(ISNA(VLOOKUP($B181,'[2]1516 Exp_Rev Access'!$F$7:$FS$310,67,FALSE)),"",VLOOKUP($B181,'[2]1516 Exp_Rev Access'!$F$7:$FS$310,67,FALSE))</f>
        <v>0</v>
      </c>
      <c r="CK181" s="90">
        <f>IF(ISNA(VLOOKUP($B181,'[2]1516 Exp_Rev Access'!$F$7:$FS$310,68,FALSE)),"",VLOOKUP($B181,'[2]1516 Exp_Rev Access'!$F$7:$FS$310,68,FALSE))</f>
        <v>0</v>
      </c>
      <c r="CL181" s="90">
        <f>IF(ISNA(VLOOKUP($B181,'[2]1516 Exp_Rev Access'!$F$7:$FS$310,69,FALSE)),"",VLOOKUP($B181,'[2]1516 Exp_Rev Access'!$F$7:$FS$310,69,FALSE))</f>
        <v>0</v>
      </c>
      <c r="CM181" s="90">
        <f>IF(ISNA(VLOOKUP($B181,'[2]1516 Exp_Rev Access'!$F$7:$FS$310,70,FALSE)),"",VLOOKUP($B181,'[2]1516 Exp_Rev Access'!$F$7:$FS$310,70,FALSE))</f>
        <v>0</v>
      </c>
      <c r="CN181" s="90">
        <f>IF(ISNA(VLOOKUP($B181,'[2]1516 Exp_Rev Access'!$F$7:$FS$310,71,FALSE)),"",VLOOKUP($B181,'[2]1516 Exp_Rev Access'!$F$7:$FS$310,71,FALSE))</f>
        <v>0</v>
      </c>
      <c r="CO181" s="90">
        <f>IF(ISNA(VLOOKUP($B181,'[2]1516 Exp_Rev Access'!$F$7:$FS$310,72,FALSE)),"",VLOOKUP($B181,'[2]1516 Exp_Rev Access'!$F$7:$FS$310,72,FALSE))</f>
        <v>0</v>
      </c>
      <c r="CP181" s="90">
        <f>IF(ISNA(VLOOKUP($B181,'[2]1516 Exp_Rev Access'!$F$7:$FS$310,73,FALSE)),"",VLOOKUP($B181,'[2]1516 Exp_Rev Access'!$F$7:$FS$310,73,FALSE))</f>
        <v>0</v>
      </c>
      <c r="CQ181" s="90">
        <f>IF(ISNA(VLOOKUP($B181,'[2]1516 Exp_Rev Access'!$F$7:$FS$310,74,FALSE)),"",VLOOKUP($B181,'[2]1516 Exp_Rev Access'!$F$7:$FS$310,74,FALSE))</f>
        <v>11823.57</v>
      </c>
      <c r="CR181" s="90">
        <f>IF(ISNA(VLOOKUP($B181,'[2]1516 Exp_Rev Access'!$F$7:$FS$310,75,FALSE)),"",VLOOKUP($B181,'[2]1516 Exp_Rev Access'!$F$7:$FS$310,75,FALSE))</f>
        <v>0</v>
      </c>
      <c r="CS181" s="90">
        <f>IF(ISNA(VLOOKUP($B181,'[2]1516 Exp_Rev Access'!$F$7:$FS$310,76,FALSE)),"",VLOOKUP($B181,'[2]1516 Exp_Rev Access'!$F$7:$FS$310,76,FALSE))</f>
        <v>0</v>
      </c>
      <c r="CT181" s="90">
        <f>IF(ISNA(VLOOKUP($B181,'[2]1516 Exp_Rev Access'!$F$7:$FS$310,77,FALSE)),"",VLOOKUP($B181,'[2]1516 Exp_Rev Access'!$F$7:$FS$310,77,FALSE))</f>
        <v>0</v>
      </c>
      <c r="CU181" s="90">
        <f>IF(ISNA(VLOOKUP($B181,'[2]1516 Exp_Rev Access'!$F$7:$FS$310,78,FALSE)),"",VLOOKUP($B181,'[2]1516 Exp_Rev Access'!$F$7:$FS$310,78,FALSE))</f>
        <v>12024.72</v>
      </c>
      <c r="CV181" s="90">
        <f>IF(ISNA(VLOOKUP($B181,'[2]1516 Exp_Rev Access'!$F$7:$FS$310,79,FALSE)),"",VLOOKUP($B181,'[2]1516 Exp_Rev Access'!$F$7:$FS$310,79,FALSE))</f>
        <v>0</v>
      </c>
      <c r="CW181" s="90">
        <f>IF(ISNA(VLOOKUP($B181,'[2]1516 Exp_Rev Access'!$F$7:$FS$310,80,FALSE)),"",VLOOKUP($B181,'[2]1516 Exp_Rev Access'!$F$7:$FS$310,80,FALSE))</f>
        <v>0</v>
      </c>
      <c r="CX181" s="90">
        <f>IF(ISNA(VLOOKUP($B181,'[2]1516 Exp_Rev Access'!$F$7:$FS$310,81,FALSE)),"",VLOOKUP($B181,'[2]1516 Exp_Rev Access'!$F$7:$FS$310,81,FALSE))</f>
        <v>0</v>
      </c>
      <c r="CY181" s="90">
        <f>IF(ISNA(VLOOKUP($B181,'[2]1516 Exp_Rev Access'!$F$7:$FS$310,82,FALSE)),"",VLOOKUP($B181,'[2]1516 Exp_Rev Access'!$F$7:$FS$310,82,FALSE))</f>
        <v>0</v>
      </c>
      <c r="CZ181" s="90">
        <f>IF(ISNA(VLOOKUP($B181,'[2]1516 Exp_Rev Access'!$F$7:$FS$310,83,FALSE)),"",VLOOKUP($B181,'[2]1516 Exp_Rev Access'!$F$7:$FS$310,83,FALSE))</f>
        <v>0</v>
      </c>
      <c r="DA181" s="90">
        <f>IF(ISNA(VLOOKUP($B181,'[2]1516 Exp_Rev Access'!$F$7:$FS$310,84,FALSE)),"",VLOOKUP($B181,'[2]1516 Exp_Rev Access'!$F$7:$FS$310,84,FALSE))</f>
        <v>0</v>
      </c>
      <c r="DB181" s="90">
        <f>IF(ISNA(VLOOKUP($B181,'[2]1516 Exp_Rev Access'!$F$7:$FS$310,85,FALSE)),"",VLOOKUP($B181,'[2]1516 Exp_Rev Access'!$F$7:$FS$310,85,FALSE))</f>
        <v>0</v>
      </c>
      <c r="DC181" s="90">
        <f>IF(ISNA(VLOOKUP($B181,'[2]1516 Exp_Rev Access'!$F$7:$FS$310,86,FALSE)),"",VLOOKUP($B181,'[2]1516 Exp_Rev Access'!$F$7:$FS$310,86,FALSE))</f>
        <v>0</v>
      </c>
      <c r="DD181" s="90">
        <f>IF(ISNA(VLOOKUP($B181,'[2]1516 Exp_Rev Access'!$F$7:$FS$310,87,FALSE)),"",VLOOKUP($B181,'[2]1516 Exp_Rev Access'!$F$7:$FS$310,87,FALSE))</f>
        <v>0</v>
      </c>
      <c r="DE181" s="90">
        <f>IF(ISNA(VLOOKUP($B181,'[2]1516 Exp_Rev Access'!$F$7:$FS$310,88,FALSE)),"",VLOOKUP($B181,'[2]1516 Exp_Rev Access'!$F$7:$FS$310,88,FALSE))</f>
        <v>0</v>
      </c>
      <c r="DF181" s="90">
        <f>IF(ISNA(VLOOKUP($B181,'[2]1516 Exp_Rev Access'!$F$7:$FS$310,89,FALSE)),"",VLOOKUP($B181,'[2]1516 Exp_Rev Access'!$F$7:$FS$310,89,FALSE))</f>
        <v>0</v>
      </c>
      <c r="DG181" s="90">
        <f>IF(ISNA(VLOOKUP($B181,'[2]1516 Exp_Rev Access'!$F$7:$FS$310,90,FALSE)),"",VLOOKUP($B181,'[2]1516 Exp_Rev Access'!$F$7:$FS$310,90,FALSE))</f>
        <v>0</v>
      </c>
      <c r="DH181" s="90">
        <f>IF(ISNA(VLOOKUP($B181,'[2]1516 Exp_Rev Access'!$F$7:$FS$310,91,FALSE)),"",VLOOKUP($B181,'[2]1516 Exp_Rev Access'!$F$7:$FS$310,91,FALSE))</f>
        <v>0</v>
      </c>
      <c r="DI181" s="90">
        <f>IF(ISNA(VLOOKUP($B181,'[2]1516 Exp_Rev Access'!$F$7:$FS$310,92,FALSE)),"",VLOOKUP($B181,'[2]1516 Exp_Rev Access'!$F$7:$FS$310,92,FALSE))</f>
        <v>33956.76</v>
      </c>
      <c r="DJ181" s="90">
        <f>IF(ISNA(VLOOKUP($B181,'[2]1516 Exp_Rev Access'!$F$7:$FS$310,93,FALSE)),"",VLOOKUP($B181,'[2]1516 Exp_Rev Access'!$F$7:$FS$310,93,FALSE))</f>
        <v>0</v>
      </c>
      <c r="DK181" s="90">
        <f>IF(ISNA(VLOOKUP($B181,'[2]1516 Exp_Rev Access'!$F$7:$FS$310,94,FALSE)),"",VLOOKUP($B181,'[2]1516 Exp_Rev Access'!$F$7:$FS$310,94,FALSE))</f>
        <v>0</v>
      </c>
      <c r="DL181" s="90">
        <f>IF(ISNA(VLOOKUP($B181,'[2]1516 Exp_Rev Access'!$F$7:$FS$310,95,FALSE)),"",VLOOKUP($B181,'[2]1516 Exp_Rev Access'!$F$7:$FS$310,95,FALSE))</f>
        <v>0</v>
      </c>
      <c r="DM181" s="90">
        <f>IF(ISNA(VLOOKUP($B181,'[2]1516 Exp_Rev Access'!$F$7:$FS$310,96,FALSE)),"",VLOOKUP($B181,'[2]1516 Exp_Rev Access'!$F$7:$FS$310,96,FALSE))</f>
        <v>0</v>
      </c>
      <c r="DN181" s="90">
        <f>IF(ISNA(VLOOKUP($B181,'[2]1516 Exp_Rev Access'!$F$7:$FS$310,97,FALSE)),"",VLOOKUP($B181,'[2]1516 Exp_Rev Access'!$F$7:$FS$310,97,FALSE))</f>
        <v>0</v>
      </c>
      <c r="DO181" s="90">
        <f>IF(ISNA(VLOOKUP($B181,'[2]1516 Exp_Rev Access'!$F$7:$FS$310,98,FALSE)),"",VLOOKUP($B181,'[2]1516 Exp_Rev Access'!$F$7:$FS$310,98,FALSE))</f>
        <v>0</v>
      </c>
      <c r="DP181" s="90">
        <f>IF(ISNA(VLOOKUP($B181,'[2]1516 Exp_Rev Access'!$F$7:$FS$310,99,FALSE)),"",VLOOKUP($B181,'[2]1516 Exp_Rev Access'!$F$7:$FS$310,99,FALSE))</f>
        <v>0</v>
      </c>
      <c r="DQ181" s="90">
        <f>IF(ISNA(VLOOKUP($B181,'[2]1516 Exp_Rev Access'!$F$7:$FS$310,100,FALSE)),"",VLOOKUP($B181,'[2]1516 Exp_Rev Access'!$F$7:$FS$310,100,FALSE))</f>
        <v>0</v>
      </c>
      <c r="DR181" s="90">
        <f>IF(ISNA(VLOOKUP($B181,'[2]1516 Exp_Rev Access'!$F$7:$FS$310,101,FALSE)),"",VLOOKUP($B181,'[2]1516 Exp_Rev Access'!$F$7:$FS$310,101,FALSE))</f>
        <v>0</v>
      </c>
      <c r="DS181" s="90">
        <f>IF(ISNA(VLOOKUP($B181,'[2]1516 Exp_Rev Access'!$F$7:$FS$310,102,FALSE)),"",VLOOKUP($B181,'[2]1516 Exp_Rev Access'!$F$7:$FS$310,102,FALSE))</f>
        <v>0</v>
      </c>
      <c r="DT181" s="90">
        <f>IF(ISNA(VLOOKUP($B181,'[2]1516 Exp_Rev Access'!$F$7:$FS$310,103,FALSE)),"",VLOOKUP($B181,'[2]1516 Exp_Rev Access'!$F$7:$FS$310,103,FALSE))</f>
        <v>0</v>
      </c>
      <c r="DU181" s="90">
        <f>IF(ISNA(VLOOKUP($B181,'[2]1516 Exp_Rev Access'!$F$7:$FS$310,104,FALSE)),"",VLOOKUP($B181,'[2]1516 Exp_Rev Access'!$F$7:$FS$310,104,FALSE))</f>
        <v>0</v>
      </c>
      <c r="DV181" s="90">
        <f>IF(ISNA(VLOOKUP($B181,'[2]1516 Exp_Rev Access'!$F$7:$FS$310,105,FALSE)),"",VLOOKUP($B181,'[2]1516 Exp_Rev Access'!$F$7:$FS$310,105,FALSE))</f>
        <v>0</v>
      </c>
      <c r="DW181" s="90">
        <f>IF(ISNA(VLOOKUP($B181,'[2]1516 Exp_Rev Access'!$F$7:$FS$310,106,FALSE)),"",VLOOKUP($B181,'[2]1516 Exp_Rev Access'!$F$7:$FS$310,106,FALSE))</f>
        <v>0</v>
      </c>
      <c r="DX181" s="90">
        <f>IF(ISNA(VLOOKUP($B181,'[2]1516 Exp_Rev Access'!$F$7:$FS$310,107,FALSE)),"",VLOOKUP($B181,'[2]1516 Exp_Rev Access'!$F$7:$FS$310,107,FALSE))</f>
        <v>0</v>
      </c>
      <c r="DY181" s="90">
        <f>IF(ISNA(VLOOKUP($B181,'[2]1516 Exp_Rev Access'!$F$7:$FS$310,108,FALSE)),"",VLOOKUP($B181,'[2]1516 Exp_Rev Access'!$F$7:$FS$310,108,FALSE))</f>
        <v>0</v>
      </c>
      <c r="DZ181" s="90">
        <f>IF(ISNA(VLOOKUP($B181,'[2]1516 Exp_Rev Access'!$F$7:$FS$310,109,FALSE)),"",VLOOKUP($B181,'[2]1516 Exp_Rev Access'!$F$7:$FS$310,109,FALSE))</f>
        <v>0</v>
      </c>
      <c r="EA181" s="90">
        <f>IF(ISNA(VLOOKUP($B181,'[2]1516 Exp_Rev Access'!$F$7:$FS$310,110,FALSE)),"",VLOOKUP($B181,'[2]1516 Exp_Rev Access'!$F$7:$FS$310,110,FALSE))</f>
        <v>0</v>
      </c>
      <c r="EB181" s="90">
        <f>IF(ISNA(VLOOKUP($B181,'[2]1516 Exp_Rev Access'!$F$7:$FS$310,111,FALSE)),"",VLOOKUP($B181,'[2]1516 Exp_Rev Access'!$F$7:$FS$310,111,FALSE))</f>
        <v>0</v>
      </c>
      <c r="EC181" s="90">
        <f>IF(ISNA(VLOOKUP($B181,'[2]1516 Exp_Rev Access'!$F$7:$FS$310,112,FALSE)),"",VLOOKUP($B181,'[2]1516 Exp_Rev Access'!$F$7:$FS$310,112,FALSE))</f>
        <v>0</v>
      </c>
      <c r="ED181" s="90">
        <f>IF(ISNA(VLOOKUP($B181,'[2]1516 Exp_Rev Access'!$F$7:$FS$310,113,FALSE)),"",VLOOKUP($B181,'[2]1516 Exp_Rev Access'!$F$7:$FS$310,113,FALSE))</f>
        <v>0</v>
      </c>
      <c r="EE181" s="90">
        <f>IF(ISNA(VLOOKUP($B181,'[2]1516 Exp_Rev Access'!$F$7:$FS$310,114,FALSE)),"",VLOOKUP($B181,'[2]1516 Exp_Rev Access'!$F$7:$FS$310,114,FALSE))</f>
        <v>0</v>
      </c>
      <c r="EF181" s="90">
        <f>IF(ISNA(VLOOKUP($B181,'[2]1516 Exp_Rev Access'!$F$7:$FS$310,115,FALSE)),"",VLOOKUP($B181,'[2]1516 Exp_Rev Access'!$F$7:$FS$310,115,FALSE))</f>
        <v>0</v>
      </c>
      <c r="EG181" s="90">
        <f>IF(ISNA(VLOOKUP($B181,'[2]1516 Exp_Rev Access'!$F$7:$FS$310,116,FALSE)),"",VLOOKUP($B181,'[2]1516 Exp_Rev Access'!$F$7:$FS$310,116,FALSE))</f>
        <v>0</v>
      </c>
      <c r="EH181" s="90">
        <f>IF(ISNA(VLOOKUP($B181,'[2]1516 Exp_Rev Access'!$F$7:$FS$310,117,FALSE)),"",VLOOKUP($B181,'[2]1516 Exp_Rev Access'!$F$7:$FS$310,117,FALSE))</f>
        <v>0</v>
      </c>
      <c r="EI181" s="90">
        <f>IF(ISNA(VLOOKUP($B181,'[2]1516 Exp_Rev Access'!$F$7:$FS$310,118,FALSE)),"",VLOOKUP($B181,'[2]1516 Exp_Rev Access'!$F$7:$FS$310,118,FALSE))</f>
        <v>0</v>
      </c>
      <c r="EJ181" s="90">
        <f>IF(ISNA(VLOOKUP($B181,'[2]1516 Exp_Rev Access'!$F$7:$FS$310,119,FALSE)),"",VLOOKUP($B181,'[2]1516 Exp_Rev Access'!$F$7:$FS$310,119,FALSE))</f>
        <v>0</v>
      </c>
      <c r="EK181" s="90">
        <f>IF(ISNA(VLOOKUP($B181,'[2]1516 Exp_Rev Access'!$F$7:$FS$310,120,FALSE)),"",VLOOKUP($B181,'[2]1516 Exp_Rev Access'!$F$7:$FS$310,120,FALSE))</f>
        <v>0</v>
      </c>
      <c r="EL181" s="90">
        <f>IF(ISNA(VLOOKUP($B181,'[2]1516 Exp_Rev Access'!$F$7:$FS$310,121,FALSE)),"",VLOOKUP($B181,'[2]1516 Exp_Rev Access'!$F$7:$FS$310,121,FALSE))</f>
        <v>0</v>
      </c>
      <c r="EM181" s="90">
        <f>IF(ISNA(VLOOKUP($B181,'[2]1516 Exp_Rev Access'!$F$7:$FS$310,122,FALSE)),"",VLOOKUP($B181,'[2]1516 Exp_Rev Access'!$F$7:$FS$310,122,FALSE))</f>
        <v>0</v>
      </c>
      <c r="EN181" s="90">
        <f>IF(ISNA(VLOOKUP($B181,'[2]1516 Exp_Rev Access'!$F$7:$FS$310,123,FALSE)),"",VLOOKUP($B181,'[2]1516 Exp_Rev Access'!$F$7:$FS$310,123,FALSE))</f>
        <v>0</v>
      </c>
      <c r="EO181" s="90">
        <f>IF(ISNA(VLOOKUP($B181,'[2]1516 Exp_Rev Access'!$F$7:$FS$310,124,FALSE)),"",VLOOKUP($B181,'[2]1516 Exp_Rev Access'!$F$7:$FS$310,124,FALSE))</f>
        <v>0</v>
      </c>
      <c r="EP181" s="90">
        <f>IF(ISNA(VLOOKUP($B181,'[2]1516 Exp_Rev Access'!$F$7:$FS$310,125,FALSE)),"",VLOOKUP($B181,'[2]1516 Exp_Rev Access'!$F$7:$FS$310,125,FALSE))</f>
        <v>0</v>
      </c>
      <c r="EQ181" s="90">
        <f>IF(ISNA(VLOOKUP($B181,'[2]1516 Exp_Rev Access'!$F$7:$FS$310,126,FALSE)),"",VLOOKUP($B181,'[2]1516 Exp_Rev Access'!$F$7:$FS$310,126,FALSE))</f>
        <v>0</v>
      </c>
      <c r="ER181" s="90">
        <f>IF(ISNA(VLOOKUP($B181,'[2]1516 Exp_Rev Access'!$F$7:$FS$310,127,FALSE)),"",VLOOKUP($B181,'[2]1516 Exp_Rev Access'!$F$7:$FS$310,127,FALSE))</f>
        <v>0</v>
      </c>
      <c r="ES181" s="90">
        <f>IF(ISNA(VLOOKUP($B181,'[2]1516 Exp_Rev Access'!$F$7:$FS$310,128,FALSE)),"",VLOOKUP($B181,'[2]1516 Exp_Rev Access'!$F$7:$FS$310,128,FALSE))</f>
        <v>0</v>
      </c>
      <c r="ET181" s="90">
        <f>IF(ISNA(VLOOKUP($B181,'[2]1516 Exp_Rev Access'!$F$7:$FS$310,129,FALSE)),"",VLOOKUP($B181,'[2]1516 Exp_Rev Access'!$F$7:$FS$310,129,FALSE))</f>
        <v>0</v>
      </c>
      <c r="EU181" s="90">
        <f>IF(ISNA(VLOOKUP($B181,'[2]1516 Exp_Rev Access'!$F$7:$FS$310,130,FALSE)),"",VLOOKUP($B181,'[2]1516 Exp_Rev Access'!$F$7:$FS$310,130,FALSE))</f>
        <v>0</v>
      </c>
      <c r="EV181" s="90">
        <f>IF(ISNA(VLOOKUP($B181,'[2]1516 Exp_Rev Access'!$F$7:$FS$310,131,FALSE)),"",VLOOKUP($B181,'[2]1516 Exp_Rev Access'!$F$7:$FS$310,131,FALSE))</f>
        <v>0</v>
      </c>
      <c r="EW181" s="90">
        <f>IF(ISNA(VLOOKUP($B181,'[2]1516 Exp_Rev Access'!$F$7:$FS$310,132,FALSE)),"",VLOOKUP($B181,'[2]1516 Exp_Rev Access'!$F$7:$FS$310,132,FALSE))</f>
        <v>0</v>
      </c>
      <c r="EX181" s="90">
        <f>IF(ISNA(VLOOKUP($B181,'[2]1516 Exp_Rev Access'!$F$7:$FS$310,133,FALSE)),"",VLOOKUP($B181,'[2]1516 Exp_Rev Access'!$F$7:$FS$310,133,FALSE))</f>
        <v>0</v>
      </c>
      <c r="EY181" s="90">
        <f>IF(ISNA(VLOOKUP($B181,'[2]1516 Exp_Rev Access'!$F$7:$FS$310,134,FALSE)),"",VLOOKUP($B181,'[2]1516 Exp_Rev Access'!$F$7:$FS$310,134,FALSE))</f>
        <v>0</v>
      </c>
      <c r="EZ181" s="90">
        <f>IF(ISNA(VLOOKUP($B181,'[2]1516 Exp_Rev Access'!$F$7:$FS$310,135,FALSE)),"",VLOOKUP($B181,'[2]1516 Exp_Rev Access'!$F$7:$FS$310,135,FALSE))</f>
        <v>0</v>
      </c>
      <c r="FA181" s="90">
        <f>IF(ISNA(VLOOKUP($B181,'[2]1516 Exp_Rev Access'!$F$7:$FS$310,136,FALSE)),"",VLOOKUP($B181,'[2]1516 Exp_Rev Access'!$F$7:$FS$310,136,FALSE))</f>
        <v>0</v>
      </c>
      <c r="FB181" s="90">
        <f>IF(ISNA(VLOOKUP($B181,'[2]1516 Exp_Rev Access'!$F$7:$FS$310,137,FALSE)),"",VLOOKUP($B181,'[2]1516 Exp_Rev Access'!$F$7:$FS$310,137,FALSE))</f>
        <v>0</v>
      </c>
      <c r="FC181" s="90">
        <f>IF(ISNA(VLOOKUP($B181,'[2]1516 Exp_Rev Access'!$F$7:$FS$310,138,FALSE)),"",VLOOKUP($B181,'[2]1516 Exp_Rev Access'!$F$7:$FS$310,138,FALSE))</f>
        <v>0</v>
      </c>
      <c r="FD181" s="90">
        <f>IF(ISNA(VLOOKUP($B181,'[2]1516 Exp_Rev Access'!$F$7:$FS$310,139,FALSE)),"",VLOOKUP($B181,'[2]1516 Exp_Rev Access'!$F$7:$FS$310,139,FALSE))</f>
        <v>0</v>
      </c>
      <c r="FE181" s="90">
        <f>IF(ISNA(VLOOKUP($B181,'[2]1516 Exp_Rev Access'!$F$7:$FS$310,140,FALSE)),"",VLOOKUP($B181,'[2]1516 Exp_Rev Access'!$F$7:$FS$310,140,FALSE))</f>
        <v>0</v>
      </c>
      <c r="FF181" s="90">
        <f>IF(ISNA(VLOOKUP($B181,'[2]1516 Exp_Rev Access'!$F$7:$FS$310,141,FALSE)),"",VLOOKUP($B181,'[2]1516 Exp_Rev Access'!$F$7:$FS$310,141,FALSE))</f>
        <v>0</v>
      </c>
      <c r="FG181" s="90">
        <f>IF(ISNA(VLOOKUP($B181,'[2]1516 Exp_Rev Access'!$F$7:$FS$310,142,FALSE)),"",VLOOKUP($B181,'[2]1516 Exp_Rev Access'!$F$7:$FS$310,142,FALSE))</f>
        <v>0</v>
      </c>
      <c r="FH181" s="90">
        <f>IF(ISNA(VLOOKUP($B181,'[2]1516 Exp_Rev Access'!$F$7:$FS$310,143,FALSE)),"",VLOOKUP($B181,'[2]1516 Exp_Rev Access'!$F$7:$FS$310,143,FALSE))</f>
        <v>0</v>
      </c>
      <c r="FI181" s="90">
        <f>IF(ISNA(VLOOKUP($B181,'[2]1516 Exp_Rev Access'!$F$7:$FS$310,144,FALSE)),"",VLOOKUP($B181,'[2]1516 Exp_Rev Access'!$F$7:$FS$310,144,FALSE))</f>
        <v>0</v>
      </c>
      <c r="FJ181" s="90">
        <f>IF(ISNA(VLOOKUP($B181,'[2]1516 Exp_Rev Access'!$F$7:$FS$310,145,FALSE)),"",VLOOKUP($B181,'[2]1516 Exp_Rev Access'!$F$7:$FS$310,145,FALSE))</f>
        <v>0</v>
      </c>
      <c r="FK181" s="90">
        <f>IF(ISNA(VLOOKUP($B181,'[2]1516 Exp_Rev Access'!$F$7:$FS$310,146,FALSE)),"",VLOOKUP($B181,'[2]1516 Exp_Rev Access'!$F$7:$FS$310,146,FALSE))</f>
        <v>0</v>
      </c>
      <c r="FL181" s="90">
        <f>IF(ISNA(VLOOKUP($B181,'[2]1516 Exp_Rev Access'!$F$7:$FS$310,1147,FALSE)),"",VLOOKUP($B181,'[2]1516 Exp_Rev Access'!$F$7:$FS$310,147,FALSE))</f>
        <v>0</v>
      </c>
      <c r="FM181" s="90">
        <f>IF(ISNA(VLOOKUP($B181,'[2]1516 Exp_Rev Access'!$F$7:$FS$310,148,FALSE)),"",VLOOKUP($B181,'[2]1516 Exp_Rev Access'!$F$7:$FS$310,148,FALSE))</f>
        <v>0</v>
      </c>
      <c r="FN181" s="90">
        <f>IF(ISNA(VLOOKUP($B181,'[2]1516 Exp_Rev Access'!$F$7:$FS$310,149,FALSE)),"",VLOOKUP($B181,'[2]1516 Exp_Rev Access'!$F$7:$FS$310,149,FALSE))</f>
        <v>0</v>
      </c>
      <c r="FO181" s="90">
        <f>IF(ISNA(VLOOKUP($B181,'[2]1516 Exp_Rev Access'!$F$7:$FS$310,150,FALSE)),"",VLOOKUP($B181,'[2]1516 Exp_Rev Access'!$F$7:$FS$310,150,FALSE))</f>
        <v>0</v>
      </c>
      <c r="FP181" s="90">
        <f>IF(ISNA(VLOOKUP($B181,'[2]1516 Exp_Rev Access'!$F$7:$FS$310,151,FALSE)),"",VLOOKUP($B181,'[2]1516 Exp_Rev Access'!$F$7:$FS$310,151,FALSE))</f>
        <v>0</v>
      </c>
      <c r="FQ181" s="90">
        <f>IF(ISNA(VLOOKUP($B181,'[2]1516 Exp_Rev Access'!$F$7:$FS$310,152,FALSE)),"",VLOOKUP($B181,'[2]1516 Exp_Rev Access'!$F$7:$FS$310,152,FALSE))</f>
        <v>0</v>
      </c>
      <c r="FR181" s="90">
        <f>IF(ISNA(VLOOKUP($B181,'[2]1516 Exp_Rev Access'!$F$7:$FS$310,153,FALSE)),"",VLOOKUP($B181,'[2]1516 Exp_Rev Access'!$F$7:$FS$310,153,FALSE))</f>
        <v>2388.5700000000002</v>
      </c>
      <c r="FS181" s="53">
        <f t="shared" si="458"/>
        <v>60193.62</v>
      </c>
      <c r="FT181" s="92">
        <f t="shared" si="461"/>
        <v>2.2515506346520338E-2</v>
      </c>
      <c r="FU181" s="95">
        <f t="shared" si="462"/>
        <v>499.03515171613333</v>
      </c>
      <c r="FV181" s="90">
        <f>IF(ISNA(VLOOKUP($B181,'[2]1516 Exp_Rev Access'!$F$7:$FS$310,154,FALSE)),"",VLOOKUP($B181,'[2]1516 Exp_Rev Access'!$F$7:$FS$310,154,FALSE))</f>
        <v>0</v>
      </c>
      <c r="FW181" s="90">
        <f>IF(ISNA(VLOOKUP($B181,'[2]1516 Exp_Rev Access'!$F$7:$FS$310,155,FALSE)),"",VLOOKUP($B181,'[2]1516 Exp_Rev Access'!$F$7:$FS$310,155,FALSE))</f>
        <v>0</v>
      </c>
      <c r="FX181" s="90">
        <f>IF(ISNA(VLOOKUP($B181,'[2]1516 Exp_Rev Access'!$F$7:$FS$310,156,FALSE)),"",VLOOKUP($B181,'[2]1516 Exp_Rev Access'!$F$7:$FS$310,156,FALSE))</f>
        <v>0</v>
      </c>
      <c r="FY181" s="90">
        <f>IF(ISNA(VLOOKUP($B181,'[2]1516 Exp_Rev Access'!$F$7:$FS$310,157,FALSE)),"",VLOOKUP($B181,'[2]1516 Exp_Rev Access'!$F$7:$FS$310,157,FALSE))</f>
        <v>0</v>
      </c>
      <c r="FZ181" s="90">
        <f>IF(ISNA(VLOOKUP($B181,'[2]1516 Exp_Rev Access'!$F$7:$FS$310,158,FALSE)),"",VLOOKUP($B181,'[2]1516 Exp_Rev Access'!$F$7:$FS$310,158,FALSE))</f>
        <v>0</v>
      </c>
      <c r="GA181" s="90">
        <f>IF(ISNA(VLOOKUP($B181,'[2]1516 Exp_Rev Access'!$F$7:$FS$310,159,FALSE)),"",VLOOKUP($B181,'[2]1516 Exp_Rev Access'!$F$7:$FS$310,159,FALSE))</f>
        <v>0</v>
      </c>
      <c r="GB181" s="90">
        <f>IF(ISNA(VLOOKUP($B181,'[2]1516 Exp_Rev Access'!$F$7:$FS$310,160,FALSE)),"",VLOOKUP($B181,'[2]1516 Exp_Rev Access'!$F$7:$FS$310,160,FALSE))</f>
        <v>0</v>
      </c>
      <c r="GC181" s="90">
        <f>IF(ISNA(VLOOKUP($B181,'[2]1516 Exp_Rev Access'!$F$7:$FS$310,161,FALSE)),"",VLOOKUP($B181,'[2]1516 Exp_Rev Access'!$F$7:$FS$310,161,FALSE))</f>
        <v>0</v>
      </c>
      <c r="GD181" s="90">
        <f>IF(ISNA(VLOOKUP($B181,'[2]1516 Exp_Rev Access'!$F$7:$FS$310,162,FALSE)),"",VLOOKUP($B181,'[2]1516 Exp_Rev Access'!$F$7:$FS$310,162,FALSE))</f>
        <v>0</v>
      </c>
      <c r="GE181" s="90">
        <f>IF(ISNA(VLOOKUP($B181,'[2]1516 Exp_Rev Access'!$F$7:$FS$310,163,FALSE)),"",VLOOKUP($B181,'[2]1516 Exp_Rev Access'!$F$7:$FS$310,163,FALSE))</f>
        <v>0</v>
      </c>
      <c r="GF181" s="90">
        <f>IF(ISNA(VLOOKUP($B181,'[2]1516 Exp_Rev Access'!$F$7:$FS$310,164,FALSE)),"",VLOOKUP($B181,'[2]1516 Exp_Rev Access'!$F$7:$FS$310,164,FALSE))</f>
        <v>0</v>
      </c>
      <c r="GG181" s="90">
        <f>IF(ISNA(VLOOKUP($B181,'[2]1516 Exp_Rev Access'!$F$7:$FS$310,165,FALSE)),"",VLOOKUP($B181,'[2]1516 Exp_Rev Access'!$F$7:$FS$310,165,FALSE))</f>
        <v>0</v>
      </c>
      <c r="GH181" s="90">
        <f>IF(ISNA(VLOOKUP($B181,'[2]1516 Exp_Rev Access'!$F$7:$FS$310,166,FALSE)),"",VLOOKUP($B181,'[2]1516 Exp_Rev Access'!$F$7:$FS$310,166,FALSE))</f>
        <v>0</v>
      </c>
      <c r="GI181" s="90">
        <f>IF(ISNA(VLOOKUP($B181,'[2]1516 Exp_Rev Access'!$F$7:$FS$310,167,FALSE)),"",VLOOKUP($B181,'[2]1516 Exp_Rev Access'!$F$7:$FS$310,167,FALSE))</f>
        <v>0</v>
      </c>
      <c r="GJ181" s="90">
        <f>IF(ISNA(VLOOKUP($B181,'[2]1516 Exp_Rev Access'!$F$7:$FS$310,168,FALSE)),"",VLOOKUP($B181,'[2]1516 Exp_Rev Access'!$F$7:$FS$310,168,FALSE))</f>
        <v>0</v>
      </c>
      <c r="GK181" s="90">
        <f>IF(ISNA(VLOOKUP($B181,'[2]1516 Exp_Rev Access'!$F$7:$FS$310,169,FALSE)),"",VLOOKUP($B181,'[2]1516 Exp_Rev Access'!$F$7:$FS$310,169,FALSE))</f>
        <v>0</v>
      </c>
      <c r="GL181" s="90">
        <f>IF(ISNA(VLOOKUP($B181,'[2]1516 Exp_Rev Access'!$F$7:$FS$310,170,FALSE)),"",VLOOKUP($B181,'[2]1516 Exp_Rev Access'!$F$7:$FS$310,170,FALSE))</f>
        <v>0</v>
      </c>
      <c r="GM181" s="90">
        <f>IF(ISNA(VLOOKUP($B181,'[2]1516 Exp_Rev Access'!$F$7:$FT$310,171,FALSE)),"",VLOOKUP($B181,'[2]1516 Exp_Rev Access'!$F$7:$FT$310,171,FALSE))</f>
        <v>0</v>
      </c>
      <c r="GN181" s="90">
        <f>IF(ISNA(VLOOKUP($B181,'[2]1516 Exp_Rev Access'!$F$7:$FU$310,172,FALSE)),"",VLOOKUP($B181,'[2]1516 Exp_Rev Access'!$F$7:$FU$310,172,FALSE))</f>
        <v>0</v>
      </c>
      <c r="GO181" s="90">
        <f>IF(ISNA(VLOOKUP($B181,'[2]1516 Exp_Rev Access'!$F$7:$FV$310,173,FALSE)),"",VLOOKUP($B181,'[2]1516 Exp_Rev Access'!$F$7:$FV$310,173,FALSE))</f>
        <v>0</v>
      </c>
      <c r="GP181" s="90">
        <f>IF(ISNA(VLOOKUP($B181,'[2]1516 Exp_Rev Access'!$F$7:$GA$310,174,FALSE)),"",VLOOKUP($B181,'[2]1516 Exp_Rev Access'!$F$7:$GA$310,174,FALSE))</f>
        <v>0</v>
      </c>
      <c r="GQ181" s="90">
        <f>IF(ISNA(VLOOKUP($B181,'[2]1516 Exp_Rev Access'!$F$7:$GA$310,175,FALSE)),"",VLOOKUP($B181,'[2]1516 Exp_Rev Access'!$F$7:$GA$310,175,FALSE))</f>
        <v>0</v>
      </c>
      <c r="GR181" s="90">
        <f>IF(ISNA(VLOOKUP($B181,'[2]1516 Exp_Rev Access'!$F$7:$GA$310,176,FALSE)),"",VLOOKUP($B181,'[2]1516 Exp_Rev Access'!$F$7:$GA$310,176,FALSE))</f>
        <v>0</v>
      </c>
      <c r="GS181" s="90">
        <f>IF(ISNA(VLOOKUP($B181,'[2]1516 Exp_Rev Access'!$F$7:$GA$310,177,FALSE)),"",VLOOKUP($B181,'[2]1516 Exp_Rev Access'!$F$7:$GA$310,177,FALSE))</f>
        <v>0</v>
      </c>
      <c r="GT181" s="90">
        <f>IF(ISNA(VLOOKUP($B181,'[2]1516 Exp_Rev Access'!$F$7:$GA$310,178,FALSE)),"",VLOOKUP($B181,'[2]1516 Exp_Rev Access'!$F$7:$GA$310,178,FALSE))</f>
        <v>0</v>
      </c>
      <c r="GU181" s="53">
        <f t="shared" si="459"/>
        <v>0</v>
      </c>
      <c r="GV181" s="92"/>
      <c r="GW181" s="114">
        <f t="shared" si="460"/>
        <v>0</v>
      </c>
    </row>
    <row r="182" spans="1:222" x14ac:dyDescent="0.2">
      <c r="B182" s="87" t="s">
        <v>432</v>
      </c>
      <c r="C182" s="87" t="s">
        <v>433</v>
      </c>
      <c r="D182" s="88">
        <f>IF(ISNA(VLOOKUP($B182,'[2]1516 enrollment_Rev_Exp by size'!$A$6:$C$325,3,FALSE)),"",VLOOKUP($B182,'[2]1516 enrollment_Rev_Exp by size'!$A$6:$C$325,3,FALSE))</f>
        <v>3274.9199999999996</v>
      </c>
      <c r="E182" s="89">
        <v>36093604.810000002</v>
      </c>
      <c r="F182" s="67">
        <f t="shared" si="441"/>
        <v>36093604.809999995</v>
      </c>
      <c r="G182" s="67">
        <f t="shared" si="442"/>
        <v>0</v>
      </c>
      <c r="H182" s="90">
        <f>IF(ISNA(VLOOKUP($B182,'[2]1516 Exp_Rev Access'!$F$7:$FS$310,2,FALSE)),"",VLOOKUP($B182,'[2]1516 Exp_Rev Access'!$F$7:$FS$310,2,FALSE))</f>
        <v>7374541.21</v>
      </c>
      <c r="I182" s="90">
        <f>IF(ISNA(VLOOKUP($B182,'[2]1516 Exp_Rev Access'!$F$7:$FS$310,3,FALSE)),"",VLOOKUP($B182,'[2]1516 Exp_Rev Access'!$F$7:$FS$310,3,FALSE))</f>
        <v>0</v>
      </c>
      <c r="J182" s="90">
        <f>IF(ISNA(VLOOKUP($B182,'[2]1516 Exp_Rev Access'!$F$7:$FS$310,4,FALSE)),"",VLOOKUP($B182,'[2]1516 Exp_Rev Access'!$F$7:$FS$310,4,FALSE))</f>
        <v>41376.75</v>
      </c>
      <c r="K182" s="90">
        <f>IF(ISNA(VLOOKUP($B182,'[2]1516 Exp_Rev Access'!$F$7:$FS$310,5,FALSE)),"-",VLOOKUP($B182,'[2]1516 Exp_Rev Access'!$F$7:$FS$310,5,FALSE))</f>
        <v>12241.24</v>
      </c>
      <c r="L182" s="90">
        <f>IF(ISNA(VLOOKUP($B182,'[2]1516 Exp_Rev Access'!$F$7:$FS$310,6,FALSE)),"",VLOOKUP($B182,'[2]1516 Exp_Rev Access'!$F$7:$FS$310,6,FALSE))</f>
        <v>0</v>
      </c>
      <c r="M182" s="90">
        <f>IF(ISNA(VLOOKUP($B182,'[2]1516 Exp_Rev Access'!$F$7:$FS$310,7,FALSE)),"",VLOOKUP($B182,'[2]1516 Exp_Rev Access'!$F$7:$FS$310,7,FALSE))</f>
        <v>0</v>
      </c>
      <c r="N182" s="53">
        <f t="shared" si="443"/>
        <v>7428159.2000000002</v>
      </c>
      <c r="O182" s="91">
        <f t="shared" si="444"/>
        <v>0.20580264119093955</v>
      </c>
      <c r="P182" s="53">
        <f t="shared" si="445"/>
        <v>2268.1956200456807</v>
      </c>
      <c r="Q182" s="90">
        <f>IF(ISNA(VLOOKUP($B182,'[2]1516 Exp_Rev Access'!$F$7:$FS$310,8,FALSE)),"",VLOOKUP($B182,'[2]1516 Exp_Rev Access'!$F$7:$FS$310,8,FALSE))</f>
        <v>300</v>
      </c>
      <c r="R182" s="90">
        <f>IF(ISNA(VLOOKUP($B182,'[2]1516 Exp_Rev Access'!$F$7:$FS$310,9,FALSE)),"",VLOOKUP($B182,'[2]1516 Exp_Rev Access'!$F$7:$FS$310,9,FALSE))</f>
        <v>0</v>
      </c>
      <c r="S182" s="90">
        <f>IF(ISNA(VLOOKUP($B182,'[2]1516 Exp_Rev Access'!$F$7:$FS$310,10,FALSE)),"",VLOOKUP($B182,'[2]1516 Exp_Rev Access'!$F$7:$FS$310,10,FALSE))</f>
        <v>0</v>
      </c>
      <c r="T182" s="90">
        <f>IF(ISNA(VLOOKUP($B182,'[2]1516 Exp_Rev Access'!$F$7:$FS$310,11,FALSE)),"",VLOOKUP($B182,'[2]1516 Exp_Rev Access'!$F$7:$FS$310,11,FALSE))</f>
        <v>0</v>
      </c>
      <c r="U182" s="90">
        <f>IF(ISNA(VLOOKUP($B182,'[2]1516 Exp_Rev Access'!$F$7:$FS$310,12,FALSE)),"",VLOOKUP($B182,'[2]1516 Exp_Rev Access'!$F$7:$FS$310,12,FALSE))</f>
        <v>0</v>
      </c>
      <c r="V182" s="90">
        <f>IF(ISNA(VLOOKUP($B182,'[2]1516 Exp_Rev Access'!$F$7:$FS$310,13,FALSE)),"",VLOOKUP($B182,'[2]1516 Exp_Rev Access'!$F$7:$FS$310,13,FALSE))</f>
        <v>0</v>
      </c>
      <c r="W182" s="90">
        <f>IF(ISNA(VLOOKUP($B182,'[2]1516 Exp_Rev Access'!$F$7:$FS$310,14,FALSE)),"",VLOOKUP($B182,'[2]1516 Exp_Rev Access'!$F$7:$FS$310,14,FALSE))</f>
        <v>17050</v>
      </c>
      <c r="X182" s="90">
        <f>IF(ISNA(VLOOKUP($B182,'[2]1516 Exp_Rev Access'!$F$7:$FS$310,15,FALSE)),"",VLOOKUP($B182,'[2]1516 Exp_Rev Access'!$F$7:$FS$310,15,FALSE))</f>
        <v>0</v>
      </c>
      <c r="Y182" s="90">
        <f>IF(ISNA(VLOOKUP($B182,'[2]1516 Exp_Rev Access'!$F$7:$FS$310,16,FALSE)),"",VLOOKUP($B182,'[2]1516 Exp_Rev Access'!$F$7:$FS$310,16,FALSE))</f>
        <v>0</v>
      </c>
      <c r="Z182" s="90">
        <f>IF(ISNA(VLOOKUP($B182,'[2]1516 Exp_Rev Access'!$F$7:$FS$310,17,FALSE)),"",VLOOKUP($B182,'[2]1516 Exp_Rev Access'!$F$7:$FS$310,17,FALSE))</f>
        <v>18602.36</v>
      </c>
      <c r="AA182" s="90">
        <f>IF(ISNA(VLOOKUP($B182,'[2]1516 Exp_Rev Access'!$F$7:$FS$310,18,FALSE)),"",VLOOKUP($B182,'[2]1516 Exp_Rev Access'!$F$7:$FS$310,18,FALSE))</f>
        <v>0</v>
      </c>
      <c r="AB182" s="90">
        <f>IF(ISNA(VLOOKUP($B182,'[2]1516 Exp_Rev Access'!$F$7:$FS$310,19,FALSE)),"",VLOOKUP($B182,'[2]1516 Exp_Rev Access'!$F$7:$FS$310,19,FALSE))</f>
        <v>0</v>
      </c>
      <c r="AC182" s="90">
        <f>IF(ISNA(VLOOKUP($B182,'[2]1516 Exp_Rev Access'!$F$7:$FS$310,20,FALSE)),"",VLOOKUP($B182,'[2]1516 Exp_Rev Access'!$F$7:$FS$310,20,FALSE))</f>
        <v>18067.28</v>
      </c>
      <c r="AD182" s="90">
        <f>IF(ISNA(VLOOKUP($B182,'[2]1516 Exp_Rev Access'!$F$7:$FS$310,21,FALSE)),"",VLOOKUP($B182,'[2]1516 Exp_Rev Access'!$F$7:$FS$310,21,FALSE))</f>
        <v>309235.65000000002</v>
      </c>
      <c r="AE182" s="90">
        <f>IF(ISNA(VLOOKUP($B182,'[2]1516 Exp_Rev Access'!$F$7:$FS$310,22,FALSE)),"",VLOOKUP($B182,'[2]1516 Exp_Rev Access'!$F$7:$FS$310,22,FALSE))</f>
        <v>16636.03</v>
      </c>
      <c r="AF182" s="90">
        <f>IF(ISNA(VLOOKUP($B182,'[2]1516 Exp_Rev Access'!$F$7:$FS$310,23,FALSE)),"",VLOOKUP($B182,'[2]1516 Exp_Rev Access'!$F$7:$FS$310,23,FALSE))</f>
        <v>0</v>
      </c>
      <c r="AG182" s="90">
        <f>IF(ISNA(VLOOKUP($B182,'[2]1516 Exp_Rev Access'!$F$7:$FS$310,24,FALSE)),"",VLOOKUP($B182,'[2]1516 Exp_Rev Access'!$F$7:$FS$310,24,FALSE))</f>
        <v>42081.63</v>
      </c>
      <c r="AH182" s="90">
        <f>IF(ISNA(VLOOKUP($B182,'[2]1516 Exp_Rev Access'!$F$7:$FS$310,25,FALSE)),"",VLOOKUP($B182,'[2]1516 Exp_Rev Access'!$F$7:$FS$310,25,FALSE))</f>
        <v>3089.24</v>
      </c>
      <c r="AI182" s="90">
        <f>IF(ISNA(VLOOKUP($B182,'[2]1516 Exp_Rev Access'!$F$7:$FS$310,26,FALSE)),"",VLOOKUP($B182,'[2]1516 Exp_Rev Access'!$F$7:$FS$310,26,FALSE))</f>
        <v>0</v>
      </c>
      <c r="AJ182" s="90">
        <f>IF(ISNA(VLOOKUP($B182,'[2]1516 Exp_Rev Access'!$F$7:$FS$310,27,FALSE)),"",VLOOKUP($B182,'[2]1516 Exp_Rev Access'!$F$7:$FS$310,27,FALSE))</f>
        <v>859.62</v>
      </c>
      <c r="AK182" s="90">
        <f>IF(ISNA(VLOOKUP($B182,'[2]1516 Exp_Rev Access'!$F$7:$FS$310,28,FALSE)),"",VLOOKUP($B182,'[2]1516 Exp_Rev Access'!$F$7:$FS$310,28,FALSE))</f>
        <v>74278.649999999994</v>
      </c>
      <c r="AL182" s="90">
        <f>IF(ISNA(VLOOKUP($B182,'[2]1516 Exp_Rev Access'!$F$7:$FS$310,29,FALSE)),"",VLOOKUP($B182,'[2]1516 Exp_Rev Access'!$F$7:$FS$310,29,FALSE))</f>
        <v>61708.86</v>
      </c>
      <c r="AM182" s="53">
        <f t="shared" si="446"/>
        <v>561909.32000000007</v>
      </c>
      <c r="AN182" s="92">
        <f t="shared" si="447"/>
        <v>1.5568113048223959E-2</v>
      </c>
      <c r="AO182" s="68">
        <f t="shared" si="448"/>
        <v>171.57955614182947</v>
      </c>
      <c r="AP182" s="90">
        <f>IF(ISNA(VLOOKUP($B182,'[2]1516 Exp_Rev Access'!$F$7:$FS$310,30,FALSE)),"",VLOOKUP($B182,'[2]1516 Exp_Rev Access'!$F$7:$FS$310,30,FALSE))</f>
        <v>19732226.809999999</v>
      </c>
      <c r="AQ182" s="90">
        <f>IF(ISNA(VLOOKUP($B182,'[2]1516 Exp_Rev Access'!$F$7:$FS$310,31,FALSE)),"",VLOOKUP($B182,'[2]1516 Exp_Rev Access'!$F$7:$FS$310,31,FALSE))</f>
        <v>633024.12</v>
      </c>
      <c r="AR182" s="90">
        <f>IF(ISNA(VLOOKUP($B182,'[2]1516 Exp_Rev Access'!$F$7:$FS$310,32,FALSE)),"",VLOOKUP($B182,'[2]1516 Exp_Rev Access'!$F$7:$FS$310,32,FALSE))</f>
        <v>295738.64</v>
      </c>
      <c r="AS182" s="90">
        <f>IF(ISNA(VLOOKUP($B182,'[2]1516 Exp_Rev Access'!$F$7:$FS$310,33,FALSE)),"",VLOOKUP($B182,'[2]1516 Exp_Rev Access'!$F$7:$FS$310,33,FALSE))</f>
        <v>0</v>
      </c>
      <c r="AT182" s="90">
        <f>IF(ISNA(VLOOKUP($B182,'[2]1516 Exp_Rev Access'!$F$7:$FS$310,34,FALSE)),"",VLOOKUP($B182,'[2]1516 Exp_Rev Access'!$F$7:$FS$310,34,FALSE))</f>
        <v>0</v>
      </c>
      <c r="AU182" s="53">
        <f t="shared" si="449"/>
        <v>20660989.57</v>
      </c>
      <c r="AV182" s="93">
        <f t="shared" si="450"/>
        <v>0.57242798769370129</v>
      </c>
      <c r="AW182" s="53">
        <f t="shared" si="451"/>
        <v>6308.853214735017</v>
      </c>
      <c r="AX182" s="90">
        <f>IF(ISNA(VLOOKUP($B182,'[2]1516 Exp_Rev Access'!$F$7:$FS$310,35,FALSE)),"",VLOOKUP($B182,'[2]1516 Exp_Rev Access'!$F$7:$FS$310,35,FALSE))</f>
        <v>144</v>
      </c>
      <c r="AY182" s="90">
        <f>IF(ISNA(VLOOKUP($B182,'[2]1516 Exp_Rev Access'!$F$7:$FS$310,36,FALSE)),"",VLOOKUP($B182,'[2]1516 Exp_Rev Access'!$F$7:$FS$310,36,FALSE))</f>
        <v>2487162.6800000002</v>
      </c>
      <c r="AZ182" s="90">
        <f>IF(ISNA(VLOOKUP($B182,'[2]1516 Exp_Rev Access'!$F$7:$FS$310,37,FALSE)),"",VLOOKUP($B182,'[2]1516 Exp_Rev Access'!$F$7:$FS$310,37,FALSE))</f>
        <v>231487.61</v>
      </c>
      <c r="BA182" s="90">
        <f>IF(ISNA(VLOOKUP($B182,'[2]1516 Exp_Rev Access'!$F$7:$FS$310,38,FALSE)),"",VLOOKUP($B182,'[2]1516 Exp_Rev Access'!$F$7:$FS$310,38,FALSE))</f>
        <v>0</v>
      </c>
      <c r="BB182" s="90">
        <f>IF(ISNA(VLOOKUP($B182,'[2]1516 Exp_Rev Access'!$F$7:$FS$310,39,FALSE)),"",VLOOKUP($B182,'[2]1516 Exp_Rev Access'!$F$7:$FS$310,39,FALSE))</f>
        <v>0</v>
      </c>
      <c r="BC182" s="90">
        <f>IF(ISNA(VLOOKUP($B182,'[2]1516 Exp_Rev Access'!$F$7:$FS$310,40,FALSE)),"",VLOOKUP($B182,'[2]1516 Exp_Rev Access'!$F$7:$FS$310,40,FALSE))</f>
        <v>631591.61</v>
      </c>
      <c r="BD182" s="90">
        <f>IF(ISNA(VLOOKUP($B182,'[2]1516 Exp_Rev Access'!$F$7:$FS$310,41,FALSE)),"",VLOOKUP($B182,'[2]1516 Exp_Rev Access'!$F$7:$FS$310,41,FALSE))</f>
        <v>0</v>
      </c>
      <c r="BE182" s="90">
        <f>IF(ISNA(VLOOKUP($B182,'[2]1516 Exp_Rev Access'!$F$7:$FS$310,42,FALSE)),"",VLOOKUP($B182,'[2]1516 Exp_Rev Access'!$F$7:$FS$310,42,FALSE))</f>
        <v>92218.74</v>
      </c>
      <c r="BF182" s="90">
        <f>IF(ISNA(VLOOKUP($B182,'[2]1516 Exp_Rev Access'!$F$7:$FS$310,43,FALSE)),"",VLOOKUP($B182,'[2]1516 Exp_Rev Access'!$F$7:$FS$310,43,FALSE))</f>
        <v>0</v>
      </c>
      <c r="BG182" s="90">
        <f>IF(ISNA(VLOOKUP($B182,'[2]1516 Exp_Rev Access'!$F$7:$FS$310,44,FALSE)),"",VLOOKUP($B182,'[2]1516 Exp_Rev Access'!$F$7:$FS$310,44,FALSE))</f>
        <v>248784.2</v>
      </c>
      <c r="BH182" s="90">
        <f>IF(ISNA(VLOOKUP($B182,'[2]1516 Exp_Rev Access'!$F$7:$FS$310,45,FALSE)),"",VLOOKUP($B182,'[2]1516 Exp_Rev Access'!$F$7:$FS$310,45,FALSE))</f>
        <v>33066</v>
      </c>
      <c r="BI182" s="90">
        <f>IF(ISNA(VLOOKUP($B182,'[2]1516 Exp_Rev Access'!$F$7:$FS$310,46,FALSE)),"",VLOOKUP($B182,'[2]1516 Exp_Rev Access'!$F$7:$FS$310,46,FALSE))</f>
        <v>0</v>
      </c>
      <c r="BJ182" s="90">
        <f>IF(ISNA(VLOOKUP($B182,'[2]1516 Exp_Rev Access'!$F$7:$FS$310,47,FALSE)),"",VLOOKUP($B182,'[2]1516 Exp_Rev Access'!$F$7:$FS$310,47,FALSE))</f>
        <v>19219.05</v>
      </c>
      <c r="BK182" s="90">
        <f>IF(ISNA(VLOOKUP($B182,'[2]1516 Exp_Rev Access'!$F$7:$FS$310,48,FALSE)),"",VLOOKUP($B182,'[2]1516 Exp_Rev Access'!$F$7:$FS$310,48,FALSE))</f>
        <v>1212154.74</v>
      </c>
      <c r="BL182" s="90">
        <f>IF(ISNA(VLOOKUP($B182,'[2]1516 Exp_Rev Access'!$F$7:$FS$310,49,FALSE)),"",VLOOKUP($B182,'[2]1516 Exp_Rev Access'!$F$7:$FS$310,49,FALSE))</f>
        <v>17563.8</v>
      </c>
      <c r="BM182" s="90">
        <f>IF(ISNA(VLOOKUP($B182,'[2]1516 Exp_Rev Access'!$F$7:$FS$310,50,FALSE)),"",VLOOKUP($B182,'[2]1516 Exp_Rev Access'!$F$7:$FS$310,50,FALSE))</f>
        <v>3741.41</v>
      </c>
      <c r="BN182" s="90">
        <f>IF(ISNA(VLOOKUP($B182,'[2]1516 Exp_Rev Access'!$F$7:$FS$310,51,FALSE)),"",VLOOKUP($B182,'[2]1516 Exp_Rev Access'!$F$7:$FS$310,51,FALSE))</f>
        <v>0</v>
      </c>
      <c r="BO182" s="90">
        <f>IF(ISNA(VLOOKUP($B182,'[2]1516 Exp_Rev Access'!$F$7:$FS$310,52,FALSE)),"",VLOOKUP($B182,'[2]1516 Exp_Rev Access'!$F$7:$FS$310,52,FALSE))</f>
        <v>0</v>
      </c>
      <c r="BP182" s="90">
        <f>IF(ISNA(VLOOKUP($B182,'[2]1516 Exp_Rev Access'!$F$7:$FS$310,53,FALSE)),"",VLOOKUP($B182,'[2]1516 Exp_Rev Access'!$F$7:$FS$310,53,FALSE))</f>
        <v>0</v>
      </c>
      <c r="BQ182" s="90">
        <f>IF(ISNA(VLOOKUP($B182,'[2]1516 Exp_Rev Access'!$F$7:$FS$310,54,FALSE)),"",VLOOKUP($B182,'[2]1516 Exp_Rev Access'!$F$7:$FS$310,54,FALSE))</f>
        <v>0</v>
      </c>
      <c r="BR182" s="90">
        <f>IF(ISNA(VLOOKUP($B182,'[2]1516 Exp_Rev Access'!$F$7:$FS$310,55,FALSE)),"",VLOOKUP($B182,'[2]1516 Exp_Rev Access'!$F$7:$FS$310,55,FALSE))</f>
        <v>0</v>
      </c>
      <c r="BS182" s="90">
        <f>IF(ISNA(VLOOKUP($B182,'[2]1516 Exp_Rev Access'!$F$7:$FS$310,56,FALSE)),"",VLOOKUP($B182,'[2]1516 Exp_Rev Access'!$F$7:$FS$310,56,FALSE))</f>
        <v>0</v>
      </c>
      <c r="BT182" s="90">
        <f>IF(ISNA(VLOOKUP($B182,'[2]1516 Exp_Rev Access'!$F$7:$FS$310,57,FALSE)),"",VLOOKUP($B182,'[2]1516 Exp_Rev Access'!$F$7:$FS$310,57,FALSE))</f>
        <v>0</v>
      </c>
      <c r="BU182" s="90">
        <f>IF(ISNA(VLOOKUP($B182,'[2]1516 Exp_Rev Access'!$F$7:$FS$310,58,FALSE)),"",VLOOKUP($B182,'[2]1516 Exp_Rev Access'!$F$7:$FS$310,58,FALSE))</f>
        <v>0</v>
      </c>
      <c r="BV182" s="53">
        <f t="shared" si="452"/>
        <v>4977133.84</v>
      </c>
      <c r="BW182" s="92">
        <f t="shared" si="453"/>
        <v>0.13789517190649375</v>
      </c>
      <c r="BX182" s="68">
        <f t="shared" si="454"/>
        <v>1519.772647881475</v>
      </c>
      <c r="BY182" s="90">
        <f>IF(ISNA(VLOOKUP($B182,'[2]1516 Exp_Rev Access'!$F$7:$FS$310,59,FALSE)),"",VLOOKUP($B182,'[2]1516 Exp_Rev Access'!$F$7:$FS$310,59,FALSE))</f>
        <v>448.95</v>
      </c>
      <c r="BZ182" s="90">
        <f>IF(ISNA(VLOOKUP($B182,'[2]1516 Exp_Rev Access'!$F$7:$FS$310,60,FALSE)),"",VLOOKUP($B182,'[2]1516 Exp_Rev Access'!$F$7:$FS$310,60,FALSE))</f>
        <v>0</v>
      </c>
      <c r="CA182" s="90">
        <f>IF(ISNA(VLOOKUP($B182,'[2]1516 Exp_Rev Access'!$F$7:$FS$310,61,FALSE)),"",VLOOKUP($B182,'[2]1516 Exp_Rev Access'!$F$7:$FS$310,61,FALSE))</f>
        <v>0</v>
      </c>
      <c r="CB182" s="90">
        <f>IF(ISNA(VLOOKUP($B182,'[2]1516 Exp_Rev Access'!$F$7:$FS$310,62,FALSE)),"",VLOOKUP($B182,'[2]1516 Exp_Rev Access'!$F$7:$FS$310,62,FALSE))</f>
        <v>0</v>
      </c>
      <c r="CC182" s="90">
        <f>IF(ISNA(VLOOKUP($B182,'[2]1516 Exp_Rev Access'!$F$7:$FS$310,63,FALSE)),"",VLOOKUP($B182,'[2]1516 Exp_Rev Access'!$F$7:$FS$310,63,FALSE))</f>
        <v>179955.03</v>
      </c>
      <c r="CD182" s="90">
        <f>IF(ISNA(VLOOKUP($B182,'[2]1516 Exp_Rev Access'!$F$7:$FS$310,64,FALSE)),"",VLOOKUP($B182,'[2]1516 Exp_Rev Access'!$F$7:$FS$310,64,FALSE))</f>
        <v>0</v>
      </c>
      <c r="CE182" s="53">
        <f t="shared" si="455"/>
        <v>180403.98</v>
      </c>
      <c r="CF182" s="92">
        <f t="shared" si="456"/>
        <v>4.9982256122563223E-3</v>
      </c>
      <c r="CG182" s="94">
        <f t="shared" si="457"/>
        <v>55.086530357993489</v>
      </c>
      <c r="CH182" s="90">
        <f>IF(ISNA(VLOOKUP($B182,'[2]1516 Exp_Rev Access'!$F$7:$FS$310,65,FALSE)),"",VLOOKUP($B182,'[2]1516 Exp_Rev Access'!$F$7:$FS$310,65,FALSE))</f>
        <v>0</v>
      </c>
      <c r="CI182" s="90">
        <f>IF(ISNA(VLOOKUP($B182,'[2]1516 Exp_Rev Access'!$F$7:$FS$310,66,FALSE)),"",VLOOKUP($B182,'[2]1516 Exp_Rev Access'!$F$7:$FS$310,66,FALSE))</f>
        <v>0</v>
      </c>
      <c r="CJ182" s="90">
        <f>IF(ISNA(VLOOKUP($B182,'[2]1516 Exp_Rev Access'!$F$7:$FS$310,67,FALSE)),"",VLOOKUP($B182,'[2]1516 Exp_Rev Access'!$F$7:$FS$310,67,FALSE))</f>
        <v>0</v>
      </c>
      <c r="CK182" s="90">
        <f>IF(ISNA(VLOOKUP($B182,'[2]1516 Exp_Rev Access'!$F$7:$FS$310,68,FALSE)),"",VLOOKUP($B182,'[2]1516 Exp_Rev Access'!$F$7:$FS$310,68,FALSE))</f>
        <v>0</v>
      </c>
      <c r="CL182" s="90">
        <f>IF(ISNA(VLOOKUP($B182,'[2]1516 Exp_Rev Access'!$F$7:$FS$310,69,FALSE)),"",VLOOKUP($B182,'[2]1516 Exp_Rev Access'!$F$7:$FS$310,69,FALSE))</f>
        <v>0</v>
      </c>
      <c r="CM182" s="90">
        <f>IF(ISNA(VLOOKUP($B182,'[2]1516 Exp_Rev Access'!$F$7:$FS$310,70,FALSE)),"",VLOOKUP($B182,'[2]1516 Exp_Rev Access'!$F$7:$FS$310,70,FALSE))</f>
        <v>0</v>
      </c>
      <c r="CN182" s="90">
        <f>IF(ISNA(VLOOKUP($B182,'[2]1516 Exp_Rev Access'!$F$7:$FS$310,71,FALSE)),"",VLOOKUP($B182,'[2]1516 Exp_Rev Access'!$F$7:$FS$310,71,FALSE))</f>
        <v>0</v>
      </c>
      <c r="CO182" s="90">
        <f>IF(ISNA(VLOOKUP($B182,'[2]1516 Exp_Rev Access'!$F$7:$FS$310,72,FALSE)),"",VLOOKUP($B182,'[2]1516 Exp_Rev Access'!$F$7:$FS$310,72,FALSE))</f>
        <v>0</v>
      </c>
      <c r="CP182" s="90">
        <f>IF(ISNA(VLOOKUP($B182,'[2]1516 Exp_Rev Access'!$F$7:$FS$310,73,FALSE)),"",VLOOKUP($B182,'[2]1516 Exp_Rev Access'!$F$7:$FS$310,73,FALSE))</f>
        <v>0</v>
      </c>
      <c r="CQ182" s="90">
        <f>IF(ISNA(VLOOKUP($B182,'[2]1516 Exp_Rev Access'!$F$7:$FS$310,74,FALSE)),"",VLOOKUP($B182,'[2]1516 Exp_Rev Access'!$F$7:$FS$310,74,FALSE))</f>
        <v>559978.5</v>
      </c>
      <c r="CR182" s="90">
        <f>IF(ISNA(VLOOKUP($B182,'[2]1516 Exp_Rev Access'!$F$7:$FS$310,75,FALSE)),"",VLOOKUP($B182,'[2]1516 Exp_Rev Access'!$F$7:$FS$310,75,FALSE))</f>
        <v>0</v>
      </c>
      <c r="CS182" s="90">
        <f>IF(ISNA(VLOOKUP($B182,'[2]1516 Exp_Rev Access'!$F$7:$FS$310,76,FALSE)),"",VLOOKUP($B182,'[2]1516 Exp_Rev Access'!$F$7:$FS$310,76,FALSE))</f>
        <v>17413.36</v>
      </c>
      <c r="CT182" s="90">
        <f>IF(ISNA(VLOOKUP($B182,'[2]1516 Exp_Rev Access'!$F$7:$FS$310,77,FALSE)),"",VLOOKUP($B182,'[2]1516 Exp_Rev Access'!$F$7:$FS$310,77,FALSE))</f>
        <v>0</v>
      </c>
      <c r="CU182" s="90">
        <f>IF(ISNA(VLOOKUP($B182,'[2]1516 Exp_Rev Access'!$F$7:$FS$310,78,FALSE)),"",VLOOKUP($B182,'[2]1516 Exp_Rev Access'!$F$7:$FS$310,78,FALSE))</f>
        <v>492790.75</v>
      </c>
      <c r="CV182" s="90">
        <f>IF(ISNA(VLOOKUP($B182,'[2]1516 Exp_Rev Access'!$F$7:$FS$310,79,FALSE)),"",VLOOKUP($B182,'[2]1516 Exp_Rev Access'!$F$7:$FS$310,79,FALSE))</f>
        <v>122864</v>
      </c>
      <c r="CW182" s="90">
        <f>IF(ISNA(VLOOKUP($B182,'[2]1516 Exp_Rev Access'!$F$7:$FS$310,80,FALSE)),"",VLOOKUP($B182,'[2]1516 Exp_Rev Access'!$F$7:$FS$310,80,FALSE))</f>
        <v>30478.61</v>
      </c>
      <c r="CX182" s="90">
        <f>IF(ISNA(VLOOKUP($B182,'[2]1516 Exp_Rev Access'!$F$7:$FS$310,81,FALSE)),"",VLOOKUP($B182,'[2]1516 Exp_Rev Access'!$F$7:$FS$310,81,FALSE))</f>
        <v>0</v>
      </c>
      <c r="CY182" s="90">
        <f>IF(ISNA(VLOOKUP($B182,'[2]1516 Exp_Rev Access'!$F$7:$FS$310,82,FALSE)),"",VLOOKUP($B182,'[2]1516 Exp_Rev Access'!$F$7:$FS$310,82,FALSE))</f>
        <v>0</v>
      </c>
      <c r="CZ182" s="90">
        <f>IF(ISNA(VLOOKUP($B182,'[2]1516 Exp_Rev Access'!$F$7:$FS$310,83,FALSE)),"",VLOOKUP($B182,'[2]1516 Exp_Rev Access'!$F$7:$FS$310,83,FALSE))</f>
        <v>0</v>
      </c>
      <c r="DA182" s="90">
        <f>IF(ISNA(VLOOKUP($B182,'[2]1516 Exp_Rev Access'!$F$7:$FS$310,84,FALSE)),"",VLOOKUP($B182,'[2]1516 Exp_Rev Access'!$F$7:$FS$310,84,FALSE))</f>
        <v>0</v>
      </c>
      <c r="DB182" s="90">
        <f>IF(ISNA(VLOOKUP($B182,'[2]1516 Exp_Rev Access'!$F$7:$FS$310,85,FALSE)),"",VLOOKUP($B182,'[2]1516 Exp_Rev Access'!$F$7:$FS$310,85,FALSE))</f>
        <v>36264.550000000003</v>
      </c>
      <c r="DC182" s="90">
        <f>IF(ISNA(VLOOKUP($B182,'[2]1516 Exp_Rev Access'!$F$7:$FS$310,86,FALSE)),"",VLOOKUP($B182,'[2]1516 Exp_Rev Access'!$F$7:$FS$310,86,FALSE))</f>
        <v>0</v>
      </c>
      <c r="DD182" s="90">
        <f>IF(ISNA(VLOOKUP($B182,'[2]1516 Exp_Rev Access'!$F$7:$FS$310,87,FALSE)),"",VLOOKUP($B182,'[2]1516 Exp_Rev Access'!$F$7:$FS$310,87,FALSE))</f>
        <v>0</v>
      </c>
      <c r="DE182" s="90">
        <f>IF(ISNA(VLOOKUP($B182,'[2]1516 Exp_Rev Access'!$F$7:$FS$310,88,FALSE)),"",VLOOKUP($B182,'[2]1516 Exp_Rev Access'!$F$7:$FS$310,88,FALSE))</f>
        <v>0</v>
      </c>
      <c r="DF182" s="90">
        <f>IF(ISNA(VLOOKUP($B182,'[2]1516 Exp_Rev Access'!$F$7:$FS$310,89,FALSE)),"",VLOOKUP($B182,'[2]1516 Exp_Rev Access'!$F$7:$FS$310,89,FALSE))</f>
        <v>0</v>
      </c>
      <c r="DG182" s="90">
        <f>IF(ISNA(VLOOKUP($B182,'[2]1516 Exp_Rev Access'!$F$7:$FS$310,90,FALSE)),"",VLOOKUP($B182,'[2]1516 Exp_Rev Access'!$F$7:$FS$310,90,FALSE))</f>
        <v>0</v>
      </c>
      <c r="DH182" s="90">
        <f>IF(ISNA(VLOOKUP($B182,'[2]1516 Exp_Rev Access'!$F$7:$FS$310,91,FALSE)),"",VLOOKUP($B182,'[2]1516 Exp_Rev Access'!$F$7:$FS$310,91,FALSE))</f>
        <v>0</v>
      </c>
      <c r="DI182" s="90">
        <f>IF(ISNA(VLOOKUP($B182,'[2]1516 Exp_Rev Access'!$F$7:$FS$310,92,FALSE)),"",VLOOKUP($B182,'[2]1516 Exp_Rev Access'!$F$7:$FS$310,92,FALSE))</f>
        <v>616219.19999999995</v>
      </c>
      <c r="DJ182" s="90">
        <f>IF(ISNA(VLOOKUP($B182,'[2]1516 Exp_Rev Access'!$F$7:$FS$310,93,FALSE)),"",VLOOKUP($B182,'[2]1516 Exp_Rev Access'!$F$7:$FS$310,93,FALSE))</f>
        <v>0</v>
      </c>
      <c r="DK182" s="90">
        <f>IF(ISNA(VLOOKUP($B182,'[2]1516 Exp_Rev Access'!$F$7:$FS$310,94,FALSE)),"",VLOOKUP($B182,'[2]1516 Exp_Rev Access'!$F$7:$FS$310,94,FALSE))</f>
        <v>0</v>
      </c>
      <c r="DL182" s="90">
        <f>IF(ISNA(VLOOKUP($B182,'[2]1516 Exp_Rev Access'!$F$7:$FS$310,95,FALSE)),"",VLOOKUP($B182,'[2]1516 Exp_Rev Access'!$F$7:$FS$310,95,FALSE))</f>
        <v>0</v>
      </c>
      <c r="DM182" s="90">
        <f>IF(ISNA(VLOOKUP($B182,'[2]1516 Exp_Rev Access'!$F$7:$FS$310,96,FALSE)),"",VLOOKUP($B182,'[2]1516 Exp_Rev Access'!$F$7:$FS$310,96,FALSE))</f>
        <v>0</v>
      </c>
      <c r="DN182" s="90">
        <f>IF(ISNA(VLOOKUP($B182,'[2]1516 Exp_Rev Access'!$F$7:$FS$310,97,FALSE)),"",VLOOKUP($B182,'[2]1516 Exp_Rev Access'!$F$7:$FS$310,97,FALSE))</f>
        <v>0</v>
      </c>
      <c r="DO182" s="90">
        <f>IF(ISNA(VLOOKUP($B182,'[2]1516 Exp_Rev Access'!$F$7:$FS$310,98,FALSE)),"",VLOOKUP($B182,'[2]1516 Exp_Rev Access'!$F$7:$FS$310,98,FALSE))</f>
        <v>0</v>
      </c>
      <c r="DP182" s="90">
        <f>IF(ISNA(VLOOKUP($B182,'[2]1516 Exp_Rev Access'!$F$7:$FS$310,99,FALSE)),"",VLOOKUP($B182,'[2]1516 Exp_Rev Access'!$F$7:$FS$310,99,FALSE))</f>
        <v>0</v>
      </c>
      <c r="DQ182" s="90">
        <f>IF(ISNA(VLOOKUP($B182,'[2]1516 Exp_Rev Access'!$F$7:$FS$310,100,FALSE)),"",VLOOKUP($B182,'[2]1516 Exp_Rev Access'!$F$7:$FS$310,100,FALSE))</f>
        <v>0</v>
      </c>
      <c r="DR182" s="90">
        <f>IF(ISNA(VLOOKUP($B182,'[2]1516 Exp_Rev Access'!$F$7:$FS$310,101,FALSE)),"",VLOOKUP($B182,'[2]1516 Exp_Rev Access'!$F$7:$FS$310,101,FALSE))</f>
        <v>0</v>
      </c>
      <c r="DS182" s="90">
        <f>IF(ISNA(VLOOKUP($B182,'[2]1516 Exp_Rev Access'!$F$7:$FS$310,102,FALSE)),"",VLOOKUP($B182,'[2]1516 Exp_Rev Access'!$F$7:$FS$310,102,FALSE))</f>
        <v>0</v>
      </c>
      <c r="DT182" s="90">
        <f>IF(ISNA(VLOOKUP($B182,'[2]1516 Exp_Rev Access'!$F$7:$FS$310,103,FALSE)),"",VLOOKUP($B182,'[2]1516 Exp_Rev Access'!$F$7:$FS$310,103,FALSE))</f>
        <v>0</v>
      </c>
      <c r="DU182" s="90">
        <f>IF(ISNA(VLOOKUP($B182,'[2]1516 Exp_Rev Access'!$F$7:$FS$310,104,FALSE)),"",VLOOKUP($B182,'[2]1516 Exp_Rev Access'!$F$7:$FS$310,104,FALSE))</f>
        <v>0</v>
      </c>
      <c r="DV182" s="90">
        <f>IF(ISNA(VLOOKUP($B182,'[2]1516 Exp_Rev Access'!$F$7:$FS$310,105,FALSE)),"",VLOOKUP($B182,'[2]1516 Exp_Rev Access'!$F$7:$FS$310,105,FALSE))</f>
        <v>0</v>
      </c>
      <c r="DW182" s="90">
        <f>IF(ISNA(VLOOKUP($B182,'[2]1516 Exp_Rev Access'!$F$7:$FS$310,106,FALSE)),"",VLOOKUP($B182,'[2]1516 Exp_Rev Access'!$F$7:$FS$310,106,FALSE))</f>
        <v>0</v>
      </c>
      <c r="DX182" s="90">
        <f>IF(ISNA(VLOOKUP($B182,'[2]1516 Exp_Rev Access'!$F$7:$FS$310,107,FALSE)),"",VLOOKUP($B182,'[2]1516 Exp_Rev Access'!$F$7:$FS$310,107,FALSE))</f>
        <v>0</v>
      </c>
      <c r="DY182" s="90">
        <f>IF(ISNA(VLOOKUP($B182,'[2]1516 Exp_Rev Access'!$F$7:$FS$310,108,FALSE)),"",VLOOKUP($B182,'[2]1516 Exp_Rev Access'!$F$7:$FS$310,108,FALSE))</f>
        <v>0</v>
      </c>
      <c r="DZ182" s="90">
        <f>IF(ISNA(VLOOKUP($B182,'[2]1516 Exp_Rev Access'!$F$7:$FS$310,109,FALSE)),"",VLOOKUP($B182,'[2]1516 Exp_Rev Access'!$F$7:$FS$310,109,FALSE))</f>
        <v>0</v>
      </c>
      <c r="EA182" s="90">
        <f>IF(ISNA(VLOOKUP($B182,'[2]1516 Exp_Rev Access'!$F$7:$FS$310,110,FALSE)),"",VLOOKUP($B182,'[2]1516 Exp_Rev Access'!$F$7:$FS$310,110,FALSE))</f>
        <v>0</v>
      </c>
      <c r="EB182" s="90">
        <f>IF(ISNA(VLOOKUP($B182,'[2]1516 Exp_Rev Access'!$F$7:$FS$310,111,FALSE)),"",VLOOKUP($B182,'[2]1516 Exp_Rev Access'!$F$7:$FS$310,111,FALSE))</f>
        <v>0</v>
      </c>
      <c r="EC182" s="90">
        <f>IF(ISNA(VLOOKUP($B182,'[2]1516 Exp_Rev Access'!$F$7:$FS$310,112,FALSE)),"",VLOOKUP($B182,'[2]1516 Exp_Rev Access'!$F$7:$FS$310,112,FALSE))</f>
        <v>0</v>
      </c>
      <c r="ED182" s="90">
        <f>IF(ISNA(VLOOKUP($B182,'[2]1516 Exp_Rev Access'!$F$7:$FS$310,113,FALSE)),"",VLOOKUP($B182,'[2]1516 Exp_Rev Access'!$F$7:$FS$310,113,FALSE))</f>
        <v>0</v>
      </c>
      <c r="EE182" s="90">
        <f>IF(ISNA(VLOOKUP($B182,'[2]1516 Exp_Rev Access'!$F$7:$FS$310,114,FALSE)),"",VLOOKUP($B182,'[2]1516 Exp_Rev Access'!$F$7:$FS$310,114,FALSE))</f>
        <v>0</v>
      </c>
      <c r="EF182" s="90">
        <f>IF(ISNA(VLOOKUP($B182,'[2]1516 Exp_Rev Access'!$F$7:$FS$310,115,FALSE)),"",VLOOKUP($B182,'[2]1516 Exp_Rev Access'!$F$7:$FS$310,115,FALSE))</f>
        <v>0</v>
      </c>
      <c r="EG182" s="90">
        <f>IF(ISNA(VLOOKUP($B182,'[2]1516 Exp_Rev Access'!$F$7:$FS$310,116,FALSE)),"",VLOOKUP($B182,'[2]1516 Exp_Rev Access'!$F$7:$FS$310,116,FALSE))</f>
        <v>0</v>
      </c>
      <c r="EH182" s="90">
        <f>IF(ISNA(VLOOKUP($B182,'[2]1516 Exp_Rev Access'!$F$7:$FS$310,117,FALSE)),"",VLOOKUP($B182,'[2]1516 Exp_Rev Access'!$F$7:$FS$310,117,FALSE))</f>
        <v>0</v>
      </c>
      <c r="EI182" s="90">
        <f>IF(ISNA(VLOOKUP($B182,'[2]1516 Exp_Rev Access'!$F$7:$FS$310,118,FALSE)),"",VLOOKUP($B182,'[2]1516 Exp_Rev Access'!$F$7:$FS$310,118,FALSE))</f>
        <v>0</v>
      </c>
      <c r="EJ182" s="90">
        <f>IF(ISNA(VLOOKUP($B182,'[2]1516 Exp_Rev Access'!$F$7:$FS$310,119,FALSE)),"",VLOOKUP($B182,'[2]1516 Exp_Rev Access'!$F$7:$FS$310,119,FALSE))</f>
        <v>0</v>
      </c>
      <c r="EK182" s="90">
        <f>IF(ISNA(VLOOKUP($B182,'[2]1516 Exp_Rev Access'!$F$7:$FS$310,120,FALSE)),"",VLOOKUP($B182,'[2]1516 Exp_Rev Access'!$F$7:$FS$310,120,FALSE))</f>
        <v>0</v>
      </c>
      <c r="EL182" s="90">
        <f>IF(ISNA(VLOOKUP($B182,'[2]1516 Exp_Rev Access'!$F$7:$FS$310,121,FALSE)),"",VLOOKUP($B182,'[2]1516 Exp_Rev Access'!$F$7:$FS$310,121,FALSE))</f>
        <v>0</v>
      </c>
      <c r="EM182" s="90">
        <f>IF(ISNA(VLOOKUP($B182,'[2]1516 Exp_Rev Access'!$F$7:$FS$310,122,FALSE)),"",VLOOKUP($B182,'[2]1516 Exp_Rev Access'!$F$7:$FS$310,122,FALSE))</f>
        <v>0</v>
      </c>
      <c r="EN182" s="90">
        <f>IF(ISNA(VLOOKUP($B182,'[2]1516 Exp_Rev Access'!$F$7:$FS$310,123,FALSE)),"",VLOOKUP($B182,'[2]1516 Exp_Rev Access'!$F$7:$FS$310,123,FALSE))</f>
        <v>70818.12</v>
      </c>
      <c r="EO182" s="90">
        <f>IF(ISNA(VLOOKUP($B182,'[2]1516 Exp_Rev Access'!$F$7:$FS$310,124,FALSE)),"",VLOOKUP($B182,'[2]1516 Exp_Rev Access'!$F$7:$FS$310,124,FALSE))</f>
        <v>0</v>
      </c>
      <c r="EP182" s="90">
        <f>IF(ISNA(VLOOKUP($B182,'[2]1516 Exp_Rev Access'!$F$7:$FS$310,125,FALSE)),"",VLOOKUP($B182,'[2]1516 Exp_Rev Access'!$F$7:$FS$310,125,FALSE))</f>
        <v>0</v>
      </c>
      <c r="EQ182" s="90">
        <f>IF(ISNA(VLOOKUP($B182,'[2]1516 Exp_Rev Access'!$F$7:$FS$310,126,FALSE)),"",VLOOKUP($B182,'[2]1516 Exp_Rev Access'!$F$7:$FS$310,126,FALSE))</f>
        <v>0</v>
      </c>
      <c r="ER182" s="90">
        <f>IF(ISNA(VLOOKUP($B182,'[2]1516 Exp_Rev Access'!$F$7:$FS$310,127,FALSE)),"",VLOOKUP($B182,'[2]1516 Exp_Rev Access'!$F$7:$FS$310,127,FALSE))</f>
        <v>0</v>
      </c>
      <c r="ES182" s="90">
        <f>IF(ISNA(VLOOKUP($B182,'[2]1516 Exp_Rev Access'!$F$7:$FS$310,128,FALSE)),"",VLOOKUP($B182,'[2]1516 Exp_Rev Access'!$F$7:$FS$310,128,FALSE))</f>
        <v>0</v>
      </c>
      <c r="ET182" s="90">
        <f>IF(ISNA(VLOOKUP($B182,'[2]1516 Exp_Rev Access'!$F$7:$FS$310,129,FALSE)),"",VLOOKUP($B182,'[2]1516 Exp_Rev Access'!$F$7:$FS$310,129,FALSE))</f>
        <v>0</v>
      </c>
      <c r="EU182" s="90">
        <f>IF(ISNA(VLOOKUP($B182,'[2]1516 Exp_Rev Access'!$F$7:$FS$310,130,FALSE)),"",VLOOKUP($B182,'[2]1516 Exp_Rev Access'!$F$7:$FS$310,130,FALSE))</f>
        <v>0</v>
      </c>
      <c r="EV182" s="90">
        <f>IF(ISNA(VLOOKUP($B182,'[2]1516 Exp_Rev Access'!$F$7:$FS$310,131,FALSE)),"",VLOOKUP($B182,'[2]1516 Exp_Rev Access'!$F$7:$FS$310,131,FALSE))</f>
        <v>9353.61</v>
      </c>
      <c r="EW182" s="90">
        <f>IF(ISNA(VLOOKUP($B182,'[2]1516 Exp_Rev Access'!$F$7:$FS$310,132,FALSE)),"",VLOOKUP($B182,'[2]1516 Exp_Rev Access'!$F$7:$FS$310,132,FALSE))</f>
        <v>0</v>
      </c>
      <c r="EX182" s="90">
        <f>IF(ISNA(VLOOKUP($B182,'[2]1516 Exp_Rev Access'!$F$7:$FS$310,133,FALSE)),"",VLOOKUP($B182,'[2]1516 Exp_Rev Access'!$F$7:$FS$310,133,FALSE))</f>
        <v>0</v>
      </c>
      <c r="EY182" s="90">
        <f>IF(ISNA(VLOOKUP($B182,'[2]1516 Exp_Rev Access'!$F$7:$FS$310,134,FALSE)),"",VLOOKUP($B182,'[2]1516 Exp_Rev Access'!$F$7:$FS$310,134,FALSE))</f>
        <v>0</v>
      </c>
      <c r="EZ182" s="90">
        <f>IF(ISNA(VLOOKUP($B182,'[2]1516 Exp_Rev Access'!$F$7:$FS$310,135,FALSE)),"",VLOOKUP($B182,'[2]1516 Exp_Rev Access'!$F$7:$FS$310,135,FALSE))</f>
        <v>0</v>
      </c>
      <c r="FA182" s="90">
        <f>IF(ISNA(VLOOKUP($B182,'[2]1516 Exp_Rev Access'!$F$7:$FS$310,136,FALSE)),"",VLOOKUP($B182,'[2]1516 Exp_Rev Access'!$F$7:$FS$310,136,FALSE))</f>
        <v>0</v>
      </c>
      <c r="FB182" s="90">
        <f>IF(ISNA(VLOOKUP($B182,'[2]1516 Exp_Rev Access'!$F$7:$FS$310,137,FALSE)),"",VLOOKUP($B182,'[2]1516 Exp_Rev Access'!$F$7:$FS$310,137,FALSE))</f>
        <v>0</v>
      </c>
      <c r="FC182" s="90">
        <f>IF(ISNA(VLOOKUP($B182,'[2]1516 Exp_Rev Access'!$F$7:$FS$310,138,FALSE)),"",VLOOKUP($B182,'[2]1516 Exp_Rev Access'!$F$7:$FS$310,138,FALSE))</f>
        <v>0</v>
      </c>
      <c r="FD182" s="90">
        <f>IF(ISNA(VLOOKUP($B182,'[2]1516 Exp_Rev Access'!$F$7:$FS$310,139,FALSE)),"",VLOOKUP($B182,'[2]1516 Exp_Rev Access'!$F$7:$FS$310,139,FALSE))</f>
        <v>0</v>
      </c>
      <c r="FE182" s="90">
        <f>IF(ISNA(VLOOKUP($B182,'[2]1516 Exp_Rev Access'!$F$7:$FS$310,140,FALSE)),"",VLOOKUP($B182,'[2]1516 Exp_Rev Access'!$F$7:$FS$310,140,FALSE))</f>
        <v>0</v>
      </c>
      <c r="FF182" s="90">
        <f>IF(ISNA(VLOOKUP($B182,'[2]1516 Exp_Rev Access'!$F$7:$FS$310,141,FALSE)),"",VLOOKUP($B182,'[2]1516 Exp_Rev Access'!$F$7:$FS$310,141,FALSE))</f>
        <v>0</v>
      </c>
      <c r="FG182" s="90">
        <f>IF(ISNA(VLOOKUP($B182,'[2]1516 Exp_Rev Access'!$F$7:$FS$310,142,FALSE)),"",VLOOKUP($B182,'[2]1516 Exp_Rev Access'!$F$7:$FS$310,142,FALSE))</f>
        <v>0</v>
      </c>
      <c r="FH182" s="90">
        <f>IF(ISNA(VLOOKUP($B182,'[2]1516 Exp_Rev Access'!$F$7:$FS$310,143,FALSE)),"",VLOOKUP($B182,'[2]1516 Exp_Rev Access'!$F$7:$FS$310,143,FALSE))</f>
        <v>0</v>
      </c>
      <c r="FI182" s="90">
        <f>IF(ISNA(VLOOKUP($B182,'[2]1516 Exp_Rev Access'!$F$7:$FS$310,144,FALSE)),"",VLOOKUP($B182,'[2]1516 Exp_Rev Access'!$F$7:$FS$310,144,FALSE))</f>
        <v>0</v>
      </c>
      <c r="FJ182" s="90">
        <f>IF(ISNA(VLOOKUP($B182,'[2]1516 Exp_Rev Access'!$F$7:$FS$310,145,FALSE)),"",VLOOKUP($B182,'[2]1516 Exp_Rev Access'!$F$7:$FS$310,145,FALSE))</f>
        <v>0</v>
      </c>
      <c r="FK182" s="90">
        <f>IF(ISNA(VLOOKUP($B182,'[2]1516 Exp_Rev Access'!$F$7:$FS$310,146,FALSE)),"",VLOOKUP($B182,'[2]1516 Exp_Rev Access'!$F$7:$FS$310,146,FALSE))</f>
        <v>0</v>
      </c>
      <c r="FL182" s="90">
        <f>IF(ISNA(VLOOKUP($B182,'[2]1516 Exp_Rev Access'!$F$7:$FS$310,1147,FALSE)),"",VLOOKUP($B182,'[2]1516 Exp_Rev Access'!$F$7:$FS$310,147,FALSE))</f>
        <v>0</v>
      </c>
      <c r="FM182" s="90">
        <f>IF(ISNA(VLOOKUP($B182,'[2]1516 Exp_Rev Access'!$F$7:$FS$310,148,FALSE)),"",VLOOKUP($B182,'[2]1516 Exp_Rev Access'!$F$7:$FS$310,148,FALSE))</f>
        <v>0</v>
      </c>
      <c r="FN182" s="90">
        <f>IF(ISNA(VLOOKUP($B182,'[2]1516 Exp_Rev Access'!$F$7:$FS$310,149,FALSE)),"",VLOOKUP($B182,'[2]1516 Exp_Rev Access'!$F$7:$FS$310,149,FALSE))</f>
        <v>0</v>
      </c>
      <c r="FO182" s="90">
        <f>IF(ISNA(VLOOKUP($B182,'[2]1516 Exp_Rev Access'!$F$7:$FS$310,150,FALSE)),"",VLOOKUP($B182,'[2]1516 Exp_Rev Access'!$F$7:$FS$310,150,FALSE))</f>
        <v>0</v>
      </c>
      <c r="FP182" s="90">
        <f>IF(ISNA(VLOOKUP($B182,'[2]1516 Exp_Rev Access'!$F$7:$FS$310,151,FALSE)),"",VLOOKUP($B182,'[2]1516 Exp_Rev Access'!$F$7:$FS$310,151,FALSE))</f>
        <v>0</v>
      </c>
      <c r="FQ182" s="90">
        <f>IF(ISNA(VLOOKUP($B182,'[2]1516 Exp_Rev Access'!$F$7:$FS$310,152,FALSE)),"",VLOOKUP($B182,'[2]1516 Exp_Rev Access'!$F$7:$FS$310,152,FALSE))</f>
        <v>0</v>
      </c>
      <c r="FR182" s="90">
        <f>IF(ISNA(VLOOKUP($B182,'[2]1516 Exp_Rev Access'!$F$7:$FS$310,153,FALSE)),"",VLOOKUP($B182,'[2]1516 Exp_Rev Access'!$F$7:$FS$310,153,FALSE))</f>
        <v>78288.06</v>
      </c>
      <c r="FS182" s="53">
        <f t="shared" si="458"/>
        <v>2034468.76</v>
      </c>
      <c r="FT182" s="92">
        <f t="shared" si="461"/>
        <v>5.6366460781892731E-2</v>
      </c>
      <c r="FU182" s="98">
        <f t="shared" si="462"/>
        <v>621.22701012543826</v>
      </c>
      <c r="FV182" s="90">
        <f>IF(ISNA(VLOOKUP($B182,'[2]1516 Exp_Rev Access'!$F$7:$FS$310,154,FALSE)),"",VLOOKUP($B182,'[2]1516 Exp_Rev Access'!$F$7:$FS$310,154,FALSE))</f>
        <v>0</v>
      </c>
      <c r="FW182" s="90">
        <f>IF(ISNA(VLOOKUP($B182,'[2]1516 Exp_Rev Access'!$F$7:$FS$310,155,FALSE)),"",VLOOKUP($B182,'[2]1516 Exp_Rev Access'!$F$7:$FS$310,155,FALSE))</f>
        <v>29581.599999999999</v>
      </c>
      <c r="FX182" s="90">
        <f>IF(ISNA(VLOOKUP($B182,'[2]1516 Exp_Rev Access'!$F$7:$FS$310,156,FALSE)),"",VLOOKUP($B182,'[2]1516 Exp_Rev Access'!$F$7:$FS$310,156,FALSE))</f>
        <v>0</v>
      </c>
      <c r="FY182" s="90">
        <f>IF(ISNA(VLOOKUP($B182,'[2]1516 Exp_Rev Access'!$F$7:$FS$310,157,FALSE)),"",VLOOKUP($B182,'[2]1516 Exp_Rev Access'!$F$7:$FS$310,157,FALSE))</f>
        <v>0</v>
      </c>
      <c r="FZ182" s="90">
        <f>IF(ISNA(VLOOKUP($B182,'[2]1516 Exp_Rev Access'!$F$7:$FS$310,158,FALSE)),"",VLOOKUP($B182,'[2]1516 Exp_Rev Access'!$F$7:$FS$310,158,FALSE))</f>
        <v>0</v>
      </c>
      <c r="GA182" s="90">
        <f>IF(ISNA(VLOOKUP($B182,'[2]1516 Exp_Rev Access'!$F$7:$FS$310,159,FALSE)),"",VLOOKUP($B182,'[2]1516 Exp_Rev Access'!$F$7:$FS$310,159,FALSE))</f>
        <v>12896.3</v>
      </c>
      <c r="GB182" s="90">
        <f>IF(ISNA(VLOOKUP($B182,'[2]1516 Exp_Rev Access'!$F$7:$FS$310,160,FALSE)),"",VLOOKUP($B182,'[2]1516 Exp_Rev Access'!$F$7:$FS$310,160,FALSE))</f>
        <v>0</v>
      </c>
      <c r="GC182" s="90">
        <f>IF(ISNA(VLOOKUP($B182,'[2]1516 Exp_Rev Access'!$F$7:$FS$310,161,FALSE)),"",VLOOKUP($B182,'[2]1516 Exp_Rev Access'!$F$7:$FS$310,161,FALSE))</f>
        <v>0</v>
      </c>
      <c r="GD182" s="90">
        <f>IF(ISNA(VLOOKUP($B182,'[2]1516 Exp_Rev Access'!$F$7:$FS$310,162,FALSE)),"",VLOOKUP($B182,'[2]1516 Exp_Rev Access'!$F$7:$FS$310,162,FALSE))</f>
        <v>0</v>
      </c>
      <c r="GE182" s="90">
        <f>IF(ISNA(VLOOKUP($B182,'[2]1516 Exp_Rev Access'!$F$7:$FS$310,163,FALSE)),"",VLOOKUP($B182,'[2]1516 Exp_Rev Access'!$F$7:$FS$310,163,FALSE))</f>
        <v>100005</v>
      </c>
      <c r="GF182" s="90">
        <f>IF(ISNA(VLOOKUP($B182,'[2]1516 Exp_Rev Access'!$F$7:$FS$310,164,FALSE)),"",VLOOKUP($B182,'[2]1516 Exp_Rev Access'!$F$7:$FS$310,164,FALSE))</f>
        <v>0</v>
      </c>
      <c r="GG182" s="90">
        <f>IF(ISNA(VLOOKUP($B182,'[2]1516 Exp_Rev Access'!$F$7:$FS$310,165,FALSE)),"",VLOOKUP($B182,'[2]1516 Exp_Rev Access'!$F$7:$FS$310,165,FALSE))</f>
        <v>0</v>
      </c>
      <c r="GH182" s="90">
        <f>IF(ISNA(VLOOKUP($B182,'[2]1516 Exp_Rev Access'!$F$7:$FS$310,166,FALSE)),"",VLOOKUP($B182,'[2]1516 Exp_Rev Access'!$F$7:$FS$310,166,FALSE))</f>
        <v>0</v>
      </c>
      <c r="GI182" s="90">
        <f>IF(ISNA(VLOOKUP($B182,'[2]1516 Exp_Rev Access'!$F$7:$FS$310,167,FALSE)),"",VLOOKUP($B182,'[2]1516 Exp_Rev Access'!$F$7:$FS$310,167,FALSE))</f>
        <v>0</v>
      </c>
      <c r="GJ182" s="90">
        <f>IF(ISNA(VLOOKUP($B182,'[2]1516 Exp_Rev Access'!$F$7:$FS$310,168,FALSE)),"",VLOOKUP($B182,'[2]1516 Exp_Rev Access'!$F$7:$FS$310,168,FALSE))</f>
        <v>0</v>
      </c>
      <c r="GK182" s="90">
        <f>IF(ISNA(VLOOKUP($B182,'[2]1516 Exp_Rev Access'!$F$7:$FS$310,169,FALSE)),"",VLOOKUP($B182,'[2]1516 Exp_Rev Access'!$F$7:$FS$310,169,FALSE))</f>
        <v>104672.94</v>
      </c>
      <c r="GL182" s="90">
        <f>IF(ISNA(VLOOKUP($B182,'[2]1516 Exp_Rev Access'!$F$7:$FS$310,170,FALSE)),"",VLOOKUP($B182,'[2]1516 Exp_Rev Access'!$F$7:$FS$310,170,FALSE))</f>
        <v>0</v>
      </c>
      <c r="GM182" s="90">
        <f>IF(ISNA(VLOOKUP($B182,'[2]1516 Exp_Rev Access'!$F$7:$FT$310,171,FALSE)),"",VLOOKUP($B182,'[2]1516 Exp_Rev Access'!$F$7:$FT$310,171,FALSE))</f>
        <v>0</v>
      </c>
      <c r="GN182" s="90">
        <f>IF(ISNA(VLOOKUP($B182,'[2]1516 Exp_Rev Access'!$F$7:$FU$310,172,FALSE)),"",VLOOKUP($B182,'[2]1516 Exp_Rev Access'!$F$7:$FU$310,172,FALSE))</f>
        <v>0</v>
      </c>
      <c r="GO182" s="90">
        <f>IF(ISNA(VLOOKUP($B182,'[2]1516 Exp_Rev Access'!$F$7:$FV$310,173,FALSE)),"",VLOOKUP($B182,'[2]1516 Exp_Rev Access'!$F$7:$FV$310,173,FALSE))</f>
        <v>0</v>
      </c>
      <c r="GP182" s="90">
        <f>IF(ISNA(VLOOKUP($B182,'[2]1516 Exp_Rev Access'!$F$7:$GA$310,174,FALSE)),"",VLOOKUP($B182,'[2]1516 Exp_Rev Access'!$F$7:$GA$310,174,FALSE))</f>
        <v>0</v>
      </c>
      <c r="GQ182" s="90">
        <f>IF(ISNA(VLOOKUP($B182,'[2]1516 Exp_Rev Access'!$F$7:$GA$310,175,FALSE)),"",VLOOKUP($B182,'[2]1516 Exp_Rev Access'!$F$7:$GA$310,175,FALSE))</f>
        <v>3384.3</v>
      </c>
      <c r="GR182" s="90">
        <f>IF(ISNA(VLOOKUP($B182,'[2]1516 Exp_Rev Access'!$F$7:$GA$310,176,FALSE)),"",VLOOKUP($B182,'[2]1516 Exp_Rev Access'!$F$7:$GA$310,176,FALSE))</f>
        <v>0</v>
      </c>
      <c r="GS182" s="90">
        <f>IF(ISNA(VLOOKUP($B182,'[2]1516 Exp_Rev Access'!$F$7:$GA$310,177,FALSE)),"",VLOOKUP($B182,'[2]1516 Exp_Rev Access'!$F$7:$GA$310,177,FALSE))</f>
        <v>0</v>
      </c>
      <c r="GT182" s="90">
        <f>IF(ISNA(VLOOKUP($B182,'[2]1516 Exp_Rev Access'!$F$7:$GA$310,178,FALSE)),"",VLOOKUP($B182,'[2]1516 Exp_Rev Access'!$F$7:$GA$310,178,FALSE))</f>
        <v>0</v>
      </c>
      <c r="GU182" s="53">
        <f t="shared" si="459"/>
        <v>250540.13999999998</v>
      </c>
      <c r="GV182" s="92">
        <f t="shared" si="463"/>
        <v>6.9413997664923167E-3</v>
      </c>
      <c r="GW182" s="114">
        <f t="shared" si="460"/>
        <v>76.502674874500755</v>
      </c>
    </row>
    <row r="183" spans="1:222" s="97" customFormat="1" x14ac:dyDescent="0.2">
      <c r="A183" s="86"/>
      <c r="B183" s="87" t="s">
        <v>434</v>
      </c>
      <c r="C183" s="87" t="s">
        <v>435</v>
      </c>
      <c r="D183" s="88">
        <f>IF(ISNA(VLOOKUP($B183,'[2]1516 enrollment_Rev_Exp by size'!$A$6:$C$325,3,FALSE)),"",VLOOKUP($B183,'[2]1516 enrollment_Rev_Exp by size'!$A$6:$C$325,3,FALSE))</f>
        <v>655.08000000000015</v>
      </c>
      <c r="E183" s="89">
        <v>7526741.1600000001</v>
      </c>
      <c r="F183" s="67">
        <f t="shared" si="441"/>
        <v>7526741.1599999992</v>
      </c>
      <c r="G183" s="67">
        <f t="shared" si="442"/>
        <v>0</v>
      </c>
      <c r="H183" s="90">
        <f>IF(ISNA(VLOOKUP($B183,'[2]1516 Exp_Rev Access'!$F$7:$FS$310,2,FALSE)),"",VLOOKUP($B183,'[2]1516 Exp_Rev Access'!$F$7:$FS$310,2,FALSE))</f>
        <v>1381707.28</v>
      </c>
      <c r="I183" s="90">
        <f>IF(ISNA(VLOOKUP($B183,'[2]1516 Exp_Rev Access'!$F$7:$FS$310,3,FALSE)),"",VLOOKUP($B183,'[2]1516 Exp_Rev Access'!$F$7:$FS$310,3,FALSE))</f>
        <v>0</v>
      </c>
      <c r="J183" s="90">
        <f>IF(ISNA(VLOOKUP($B183,'[2]1516 Exp_Rev Access'!$F$7:$FS$310,4,FALSE)),"",VLOOKUP($B183,'[2]1516 Exp_Rev Access'!$F$7:$FS$310,4,FALSE))</f>
        <v>26580.29</v>
      </c>
      <c r="K183" s="90">
        <f>IF(ISNA(VLOOKUP($B183,'[2]1516 Exp_Rev Access'!$F$7:$FS$310,5,FALSE)),"-",VLOOKUP($B183,'[2]1516 Exp_Rev Access'!$F$7:$FS$310,5,FALSE))</f>
        <v>1306.3699999999999</v>
      </c>
      <c r="L183" s="90">
        <f>IF(ISNA(VLOOKUP($B183,'[2]1516 Exp_Rev Access'!$F$7:$FS$310,6,FALSE)),"",VLOOKUP($B183,'[2]1516 Exp_Rev Access'!$F$7:$FS$310,6,FALSE))</f>
        <v>0</v>
      </c>
      <c r="M183" s="90">
        <f>IF(ISNA(VLOOKUP($B183,'[2]1516 Exp_Rev Access'!$F$7:$FS$310,7,FALSE)),"",VLOOKUP($B183,'[2]1516 Exp_Rev Access'!$F$7:$FS$310,7,FALSE))</f>
        <v>0</v>
      </c>
      <c r="N183" s="53">
        <f t="shared" si="443"/>
        <v>1409593.9400000002</v>
      </c>
      <c r="O183" s="91">
        <f t="shared" si="444"/>
        <v>0.18727812077438308</v>
      </c>
      <c r="P183" s="53">
        <f t="shared" si="445"/>
        <v>2151.7890028698785</v>
      </c>
      <c r="Q183" s="90">
        <f>IF(ISNA(VLOOKUP($B183,'[2]1516 Exp_Rev Access'!$F$7:$FS$310,8,FALSE)),"",VLOOKUP($B183,'[2]1516 Exp_Rev Access'!$F$7:$FS$310,8,FALSE))</f>
        <v>1684.5</v>
      </c>
      <c r="R183" s="90">
        <f>IF(ISNA(VLOOKUP($B183,'[2]1516 Exp_Rev Access'!$F$7:$FS$310,9,FALSE)),"",VLOOKUP($B183,'[2]1516 Exp_Rev Access'!$F$7:$FS$310,9,FALSE))</f>
        <v>0</v>
      </c>
      <c r="S183" s="90">
        <f>IF(ISNA(VLOOKUP($B183,'[2]1516 Exp_Rev Access'!$F$7:$FS$310,10,FALSE)),"",VLOOKUP($B183,'[2]1516 Exp_Rev Access'!$F$7:$FS$310,10,FALSE))</f>
        <v>551.6</v>
      </c>
      <c r="T183" s="90">
        <f>IF(ISNA(VLOOKUP($B183,'[2]1516 Exp_Rev Access'!$F$7:$FS$310,11,FALSE)),"",VLOOKUP($B183,'[2]1516 Exp_Rev Access'!$F$7:$FS$310,11,FALSE))</f>
        <v>0</v>
      </c>
      <c r="U183" s="90">
        <f>IF(ISNA(VLOOKUP($B183,'[2]1516 Exp_Rev Access'!$F$7:$FS$310,12,FALSE)),"",VLOOKUP($B183,'[2]1516 Exp_Rev Access'!$F$7:$FS$310,12,FALSE))</f>
        <v>0</v>
      </c>
      <c r="V183" s="90">
        <f>IF(ISNA(VLOOKUP($B183,'[2]1516 Exp_Rev Access'!$F$7:$FS$310,13,FALSE)),"",VLOOKUP($B183,'[2]1516 Exp_Rev Access'!$F$7:$FS$310,13,FALSE))</f>
        <v>0</v>
      </c>
      <c r="W183" s="90">
        <f>IF(ISNA(VLOOKUP($B183,'[2]1516 Exp_Rev Access'!$F$7:$FS$310,14,FALSE)),"",VLOOKUP($B183,'[2]1516 Exp_Rev Access'!$F$7:$FS$310,14,FALSE))</f>
        <v>0</v>
      </c>
      <c r="X183" s="90">
        <f>IF(ISNA(VLOOKUP($B183,'[2]1516 Exp_Rev Access'!$F$7:$FS$310,15,FALSE)),"",VLOOKUP($B183,'[2]1516 Exp_Rev Access'!$F$7:$FS$310,15,FALSE))</f>
        <v>0</v>
      </c>
      <c r="Y183" s="90">
        <f>IF(ISNA(VLOOKUP($B183,'[2]1516 Exp_Rev Access'!$F$7:$FS$310,16,FALSE)),"",VLOOKUP($B183,'[2]1516 Exp_Rev Access'!$F$7:$FS$310,16,FALSE))</f>
        <v>0</v>
      </c>
      <c r="Z183" s="90">
        <f>IF(ISNA(VLOOKUP($B183,'[2]1516 Exp_Rev Access'!$F$7:$FS$310,17,FALSE)),"",VLOOKUP($B183,'[2]1516 Exp_Rev Access'!$F$7:$FS$310,17,FALSE))</f>
        <v>0</v>
      </c>
      <c r="AA183" s="90">
        <f>IF(ISNA(VLOOKUP($B183,'[2]1516 Exp_Rev Access'!$F$7:$FS$310,18,FALSE)),"",VLOOKUP($B183,'[2]1516 Exp_Rev Access'!$F$7:$FS$310,18,FALSE))</f>
        <v>0</v>
      </c>
      <c r="AB183" s="90">
        <f>IF(ISNA(VLOOKUP($B183,'[2]1516 Exp_Rev Access'!$F$7:$FS$310,19,FALSE)),"",VLOOKUP($B183,'[2]1516 Exp_Rev Access'!$F$7:$FS$310,19,FALSE))</f>
        <v>0</v>
      </c>
      <c r="AC183" s="90">
        <f>IF(ISNA(VLOOKUP($B183,'[2]1516 Exp_Rev Access'!$F$7:$FS$310,20,FALSE)),"",VLOOKUP($B183,'[2]1516 Exp_Rev Access'!$F$7:$FS$310,20,FALSE))</f>
        <v>0</v>
      </c>
      <c r="AD183" s="90">
        <f>IF(ISNA(VLOOKUP($B183,'[2]1516 Exp_Rev Access'!$F$7:$FS$310,21,FALSE)),"",VLOOKUP($B183,'[2]1516 Exp_Rev Access'!$F$7:$FS$310,21,FALSE))</f>
        <v>56163.3</v>
      </c>
      <c r="AE183" s="90">
        <f>IF(ISNA(VLOOKUP($B183,'[2]1516 Exp_Rev Access'!$F$7:$FS$310,22,FALSE)),"",VLOOKUP($B183,'[2]1516 Exp_Rev Access'!$F$7:$FS$310,22,FALSE))</f>
        <v>2443.3200000000002</v>
      </c>
      <c r="AF183" s="90">
        <f>IF(ISNA(VLOOKUP($B183,'[2]1516 Exp_Rev Access'!$F$7:$FS$310,23,FALSE)),"",VLOOKUP($B183,'[2]1516 Exp_Rev Access'!$F$7:$FS$310,23,FALSE))</f>
        <v>0</v>
      </c>
      <c r="AG183" s="90">
        <f>IF(ISNA(VLOOKUP($B183,'[2]1516 Exp_Rev Access'!$F$7:$FS$310,24,FALSE)),"",VLOOKUP($B183,'[2]1516 Exp_Rev Access'!$F$7:$FS$310,24,FALSE))</f>
        <v>1492.8</v>
      </c>
      <c r="AH183" s="90">
        <f>IF(ISNA(VLOOKUP($B183,'[2]1516 Exp_Rev Access'!$F$7:$FS$310,25,FALSE)),"",VLOOKUP($B183,'[2]1516 Exp_Rev Access'!$F$7:$FS$310,25,FALSE))</f>
        <v>1143.42</v>
      </c>
      <c r="AI183" s="90">
        <f>IF(ISNA(VLOOKUP($B183,'[2]1516 Exp_Rev Access'!$F$7:$FS$310,26,FALSE)),"",VLOOKUP($B183,'[2]1516 Exp_Rev Access'!$F$7:$FS$310,26,FALSE))</f>
        <v>687.03</v>
      </c>
      <c r="AJ183" s="90">
        <f>IF(ISNA(VLOOKUP($B183,'[2]1516 Exp_Rev Access'!$F$7:$FS$310,27,FALSE)),"",VLOOKUP($B183,'[2]1516 Exp_Rev Access'!$F$7:$FS$310,27,FALSE))</f>
        <v>130.55000000000001</v>
      </c>
      <c r="AK183" s="90">
        <f>IF(ISNA(VLOOKUP($B183,'[2]1516 Exp_Rev Access'!$F$7:$FS$310,28,FALSE)),"",VLOOKUP($B183,'[2]1516 Exp_Rev Access'!$F$7:$FS$310,28,FALSE))</f>
        <v>49819.62</v>
      </c>
      <c r="AL183" s="90">
        <f>IF(ISNA(VLOOKUP($B183,'[2]1516 Exp_Rev Access'!$F$7:$FS$310,29,FALSE)),"",VLOOKUP($B183,'[2]1516 Exp_Rev Access'!$F$7:$FS$310,29,FALSE))</f>
        <v>56086.55</v>
      </c>
      <c r="AM183" s="53">
        <f t="shared" si="446"/>
        <v>170202.69</v>
      </c>
      <c r="AN183" s="92">
        <f t="shared" si="447"/>
        <v>2.2613065386720432E-2</v>
      </c>
      <c r="AO183" s="68">
        <f t="shared" si="448"/>
        <v>259.81970141051471</v>
      </c>
      <c r="AP183" s="90">
        <f>IF(ISNA(VLOOKUP($B183,'[2]1516 Exp_Rev Access'!$F$7:$FS$310,30,FALSE)),"",VLOOKUP($B183,'[2]1516 Exp_Rev Access'!$F$7:$FS$310,30,FALSE))</f>
        <v>4239424.47</v>
      </c>
      <c r="AQ183" s="90">
        <f>IF(ISNA(VLOOKUP($B183,'[2]1516 Exp_Rev Access'!$F$7:$FS$310,31,FALSE)),"",VLOOKUP($B183,'[2]1516 Exp_Rev Access'!$F$7:$FS$310,31,FALSE))</f>
        <v>118913.92</v>
      </c>
      <c r="AR183" s="90">
        <f>IF(ISNA(VLOOKUP($B183,'[2]1516 Exp_Rev Access'!$F$7:$FS$310,32,FALSE)),"",VLOOKUP($B183,'[2]1516 Exp_Rev Access'!$F$7:$FS$310,32,FALSE))</f>
        <v>0</v>
      </c>
      <c r="AS183" s="90">
        <f>IF(ISNA(VLOOKUP($B183,'[2]1516 Exp_Rev Access'!$F$7:$FS$310,33,FALSE)),"",VLOOKUP($B183,'[2]1516 Exp_Rev Access'!$F$7:$FS$310,33,FALSE))</f>
        <v>0</v>
      </c>
      <c r="AT183" s="90">
        <f>IF(ISNA(VLOOKUP($B183,'[2]1516 Exp_Rev Access'!$F$7:$FS$310,34,FALSE)),"",VLOOKUP($B183,'[2]1516 Exp_Rev Access'!$F$7:$FS$310,34,FALSE))</f>
        <v>0</v>
      </c>
      <c r="AU183" s="53">
        <f t="shared" si="449"/>
        <v>4358338.3899999997</v>
      </c>
      <c r="AV183" s="93">
        <f t="shared" si="450"/>
        <v>0.57904719949211059</v>
      </c>
      <c r="AW183" s="53">
        <f t="shared" si="451"/>
        <v>6653.1391433107383</v>
      </c>
      <c r="AX183" s="90">
        <f>IF(ISNA(VLOOKUP($B183,'[2]1516 Exp_Rev Access'!$F$7:$FS$310,35,FALSE)),"",VLOOKUP($B183,'[2]1516 Exp_Rev Access'!$F$7:$FS$310,35,FALSE))</f>
        <v>0</v>
      </c>
      <c r="AY183" s="90">
        <f>IF(ISNA(VLOOKUP($B183,'[2]1516 Exp_Rev Access'!$F$7:$FS$310,36,FALSE)),"",VLOOKUP($B183,'[2]1516 Exp_Rev Access'!$F$7:$FS$310,36,FALSE))</f>
        <v>511532.02</v>
      </c>
      <c r="AZ183" s="90">
        <f>IF(ISNA(VLOOKUP($B183,'[2]1516 Exp_Rev Access'!$F$7:$FS$310,37,FALSE)),"",VLOOKUP($B183,'[2]1516 Exp_Rev Access'!$F$7:$FS$310,37,FALSE))</f>
        <v>15777.99</v>
      </c>
      <c r="BA183" s="90">
        <f>IF(ISNA(VLOOKUP($B183,'[2]1516 Exp_Rev Access'!$F$7:$FS$310,38,FALSE)),"",VLOOKUP($B183,'[2]1516 Exp_Rev Access'!$F$7:$FS$310,38,FALSE))</f>
        <v>0</v>
      </c>
      <c r="BB183" s="90">
        <f>IF(ISNA(VLOOKUP($B183,'[2]1516 Exp_Rev Access'!$F$7:$FS$310,39,FALSE)),"",VLOOKUP($B183,'[2]1516 Exp_Rev Access'!$F$7:$FS$310,39,FALSE))</f>
        <v>0</v>
      </c>
      <c r="BC183" s="90">
        <f>IF(ISNA(VLOOKUP($B183,'[2]1516 Exp_Rev Access'!$F$7:$FS$310,40,FALSE)),"",VLOOKUP($B183,'[2]1516 Exp_Rev Access'!$F$7:$FS$310,40,FALSE))</f>
        <v>125662.55</v>
      </c>
      <c r="BD183" s="90">
        <f>IF(ISNA(VLOOKUP($B183,'[2]1516 Exp_Rev Access'!$F$7:$FS$310,41,FALSE)),"",VLOOKUP($B183,'[2]1516 Exp_Rev Access'!$F$7:$FS$310,41,FALSE))</f>
        <v>111643.68</v>
      </c>
      <c r="BE183" s="90">
        <f>IF(ISNA(VLOOKUP($B183,'[2]1516 Exp_Rev Access'!$F$7:$FS$310,42,FALSE)),"",VLOOKUP($B183,'[2]1516 Exp_Rev Access'!$F$7:$FS$310,42,FALSE))</f>
        <v>12442.74</v>
      </c>
      <c r="BF183" s="90">
        <f>IF(ISNA(VLOOKUP($B183,'[2]1516 Exp_Rev Access'!$F$7:$FS$310,43,FALSE)),"",VLOOKUP($B183,'[2]1516 Exp_Rev Access'!$F$7:$FS$310,43,FALSE))</f>
        <v>0</v>
      </c>
      <c r="BG183" s="90">
        <f>IF(ISNA(VLOOKUP($B183,'[2]1516 Exp_Rev Access'!$F$7:$FS$310,44,FALSE)),"",VLOOKUP($B183,'[2]1516 Exp_Rev Access'!$F$7:$FS$310,44,FALSE))</f>
        <v>44486.1</v>
      </c>
      <c r="BH183" s="90">
        <f>IF(ISNA(VLOOKUP($B183,'[2]1516 Exp_Rev Access'!$F$7:$FS$310,45,FALSE)),"",VLOOKUP($B183,'[2]1516 Exp_Rev Access'!$F$7:$FS$310,45,FALSE))</f>
        <v>4168.62</v>
      </c>
      <c r="BI183" s="90">
        <f>IF(ISNA(VLOOKUP($B183,'[2]1516 Exp_Rev Access'!$F$7:$FS$310,46,FALSE)),"",VLOOKUP($B183,'[2]1516 Exp_Rev Access'!$F$7:$FS$310,46,FALSE))</f>
        <v>0</v>
      </c>
      <c r="BJ183" s="90">
        <f>IF(ISNA(VLOOKUP($B183,'[2]1516 Exp_Rev Access'!$F$7:$FS$310,47,FALSE)),"",VLOOKUP($B183,'[2]1516 Exp_Rev Access'!$F$7:$FS$310,47,FALSE))</f>
        <v>4030.25</v>
      </c>
      <c r="BK183" s="90">
        <f>IF(ISNA(VLOOKUP($B183,'[2]1516 Exp_Rev Access'!$F$7:$FS$310,48,FALSE)),"",VLOOKUP($B183,'[2]1516 Exp_Rev Access'!$F$7:$FS$310,48,FALSE))</f>
        <v>287691.19</v>
      </c>
      <c r="BL183" s="90">
        <f>IF(ISNA(VLOOKUP($B183,'[2]1516 Exp_Rev Access'!$F$7:$FS$310,49,FALSE)),"",VLOOKUP($B183,'[2]1516 Exp_Rev Access'!$F$7:$FS$310,49,FALSE))</f>
        <v>0</v>
      </c>
      <c r="BM183" s="90">
        <f>IF(ISNA(VLOOKUP($B183,'[2]1516 Exp_Rev Access'!$F$7:$FS$310,50,FALSE)),"",VLOOKUP($B183,'[2]1516 Exp_Rev Access'!$F$7:$FS$310,50,FALSE))</f>
        <v>0</v>
      </c>
      <c r="BN183" s="90">
        <f>IF(ISNA(VLOOKUP($B183,'[2]1516 Exp_Rev Access'!$F$7:$FS$310,51,FALSE)),"",VLOOKUP($B183,'[2]1516 Exp_Rev Access'!$F$7:$FS$310,51,FALSE))</f>
        <v>0</v>
      </c>
      <c r="BO183" s="90">
        <f>IF(ISNA(VLOOKUP($B183,'[2]1516 Exp_Rev Access'!$F$7:$FS$310,52,FALSE)),"",VLOOKUP($B183,'[2]1516 Exp_Rev Access'!$F$7:$FS$310,52,FALSE))</f>
        <v>0</v>
      </c>
      <c r="BP183" s="90">
        <f>IF(ISNA(VLOOKUP($B183,'[2]1516 Exp_Rev Access'!$F$7:$FS$310,53,FALSE)),"",VLOOKUP($B183,'[2]1516 Exp_Rev Access'!$F$7:$FS$310,53,FALSE))</f>
        <v>0</v>
      </c>
      <c r="BQ183" s="90">
        <f>IF(ISNA(VLOOKUP($B183,'[2]1516 Exp_Rev Access'!$F$7:$FS$310,54,FALSE)),"",VLOOKUP($B183,'[2]1516 Exp_Rev Access'!$F$7:$FS$310,54,FALSE))</f>
        <v>0</v>
      </c>
      <c r="BR183" s="90">
        <f>IF(ISNA(VLOOKUP($B183,'[2]1516 Exp_Rev Access'!$F$7:$FS$310,55,FALSE)),"",VLOOKUP($B183,'[2]1516 Exp_Rev Access'!$F$7:$FS$310,55,FALSE))</f>
        <v>0</v>
      </c>
      <c r="BS183" s="90">
        <f>IF(ISNA(VLOOKUP($B183,'[2]1516 Exp_Rev Access'!$F$7:$FS$310,56,FALSE)),"",VLOOKUP($B183,'[2]1516 Exp_Rev Access'!$F$7:$FS$310,56,FALSE))</f>
        <v>0</v>
      </c>
      <c r="BT183" s="90">
        <f>IF(ISNA(VLOOKUP($B183,'[2]1516 Exp_Rev Access'!$F$7:$FS$310,57,FALSE)),"",VLOOKUP($B183,'[2]1516 Exp_Rev Access'!$F$7:$FS$310,57,FALSE))</f>
        <v>0</v>
      </c>
      <c r="BU183" s="90">
        <f>IF(ISNA(VLOOKUP($B183,'[2]1516 Exp_Rev Access'!$F$7:$FS$310,58,FALSE)),"",VLOOKUP($B183,'[2]1516 Exp_Rev Access'!$F$7:$FS$310,58,FALSE))</f>
        <v>0</v>
      </c>
      <c r="BV183" s="53">
        <f t="shared" si="452"/>
        <v>1117435.1399999999</v>
      </c>
      <c r="BW183" s="92">
        <f t="shared" si="453"/>
        <v>0.14846201247606075</v>
      </c>
      <c r="BX183" s="68">
        <f t="shared" si="454"/>
        <v>1705.7995054039195</v>
      </c>
      <c r="BY183" s="90">
        <f>IF(ISNA(VLOOKUP($B183,'[2]1516 Exp_Rev Access'!$F$7:$FS$310,59,FALSE)),"",VLOOKUP($B183,'[2]1516 Exp_Rev Access'!$F$7:$FS$310,59,FALSE))</f>
        <v>97.55</v>
      </c>
      <c r="BZ183" s="90">
        <f>IF(ISNA(VLOOKUP($B183,'[2]1516 Exp_Rev Access'!$F$7:$FS$310,60,FALSE)),"",VLOOKUP($B183,'[2]1516 Exp_Rev Access'!$F$7:$FS$310,60,FALSE))</f>
        <v>0</v>
      </c>
      <c r="CA183" s="90">
        <f>IF(ISNA(VLOOKUP($B183,'[2]1516 Exp_Rev Access'!$F$7:$FS$310,61,FALSE)),"",VLOOKUP($B183,'[2]1516 Exp_Rev Access'!$F$7:$FS$310,61,FALSE))</f>
        <v>0</v>
      </c>
      <c r="CB183" s="90">
        <f>IF(ISNA(VLOOKUP($B183,'[2]1516 Exp_Rev Access'!$F$7:$FS$310,62,FALSE)),"",VLOOKUP($B183,'[2]1516 Exp_Rev Access'!$F$7:$FS$310,62,FALSE))</f>
        <v>0</v>
      </c>
      <c r="CC183" s="90">
        <f>IF(ISNA(VLOOKUP($B183,'[2]1516 Exp_Rev Access'!$F$7:$FS$310,63,FALSE)),"",VLOOKUP($B183,'[2]1516 Exp_Rev Access'!$F$7:$FS$310,63,FALSE))</f>
        <v>36009.480000000003</v>
      </c>
      <c r="CD183" s="90">
        <f>IF(ISNA(VLOOKUP($B183,'[2]1516 Exp_Rev Access'!$F$7:$FS$310,64,FALSE)),"",VLOOKUP($B183,'[2]1516 Exp_Rev Access'!$F$7:$FS$310,64,FALSE))</f>
        <v>0</v>
      </c>
      <c r="CE183" s="53">
        <f t="shared" si="455"/>
        <v>36107.030000000006</v>
      </c>
      <c r="CF183" s="92">
        <f t="shared" si="456"/>
        <v>4.7971664273359976E-3</v>
      </c>
      <c r="CG183" s="94">
        <f t="shared" si="457"/>
        <v>55.118504610123949</v>
      </c>
      <c r="CH183" s="90">
        <f>IF(ISNA(VLOOKUP($B183,'[2]1516 Exp_Rev Access'!$F$7:$FS$310,65,FALSE)),"",VLOOKUP($B183,'[2]1516 Exp_Rev Access'!$F$7:$FS$310,65,FALSE))</f>
        <v>0</v>
      </c>
      <c r="CI183" s="90">
        <f>IF(ISNA(VLOOKUP($B183,'[2]1516 Exp_Rev Access'!$F$7:$FS$310,66,FALSE)),"",VLOOKUP($B183,'[2]1516 Exp_Rev Access'!$F$7:$FS$310,66,FALSE))</f>
        <v>0</v>
      </c>
      <c r="CJ183" s="90">
        <f>IF(ISNA(VLOOKUP($B183,'[2]1516 Exp_Rev Access'!$F$7:$FS$310,67,FALSE)),"",VLOOKUP($B183,'[2]1516 Exp_Rev Access'!$F$7:$FS$310,67,FALSE))</f>
        <v>0</v>
      </c>
      <c r="CK183" s="90">
        <f>IF(ISNA(VLOOKUP($B183,'[2]1516 Exp_Rev Access'!$F$7:$FS$310,68,FALSE)),"",VLOOKUP($B183,'[2]1516 Exp_Rev Access'!$F$7:$FS$310,68,FALSE))</f>
        <v>0</v>
      </c>
      <c r="CL183" s="90">
        <f>IF(ISNA(VLOOKUP($B183,'[2]1516 Exp_Rev Access'!$F$7:$FS$310,69,FALSE)),"",VLOOKUP($B183,'[2]1516 Exp_Rev Access'!$F$7:$FS$310,69,FALSE))</f>
        <v>0</v>
      </c>
      <c r="CM183" s="90">
        <f>IF(ISNA(VLOOKUP($B183,'[2]1516 Exp_Rev Access'!$F$7:$FS$310,70,FALSE)),"",VLOOKUP($B183,'[2]1516 Exp_Rev Access'!$F$7:$FS$310,70,FALSE))</f>
        <v>0</v>
      </c>
      <c r="CN183" s="90">
        <f>IF(ISNA(VLOOKUP($B183,'[2]1516 Exp_Rev Access'!$F$7:$FS$310,71,FALSE)),"",VLOOKUP($B183,'[2]1516 Exp_Rev Access'!$F$7:$FS$310,71,FALSE))</f>
        <v>0</v>
      </c>
      <c r="CO183" s="90">
        <f>IF(ISNA(VLOOKUP($B183,'[2]1516 Exp_Rev Access'!$F$7:$FS$310,72,FALSE)),"",VLOOKUP($B183,'[2]1516 Exp_Rev Access'!$F$7:$FS$310,72,FALSE))</f>
        <v>0</v>
      </c>
      <c r="CP183" s="90">
        <f>IF(ISNA(VLOOKUP($B183,'[2]1516 Exp_Rev Access'!$F$7:$FS$310,73,FALSE)),"",VLOOKUP($B183,'[2]1516 Exp_Rev Access'!$F$7:$FS$310,73,FALSE))</f>
        <v>0</v>
      </c>
      <c r="CQ183" s="90">
        <f>IF(ISNA(VLOOKUP($B183,'[2]1516 Exp_Rev Access'!$F$7:$FS$310,74,FALSE)),"",VLOOKUP($B183,'[2]1516 Exp_Rev Access'!$F$7:$FS$310,74,FALSE))</f>
        <v>93423.6</v>
      </c>
      <c r="CR183" s="90">
        <f>IF(ISNA(VLOOKUP($B183,'[2]1516 Exp_Rev Access'!$F$7:$FS$310,75,FALSE)),"",VLOOKUP($B183,'[2]1516 Exp_Rev Access'!$F$7:$FS$310,75,FALSE))</f>
        <v>0</v>
      </c>
      <c r="CS183" s="90">
        <f>IF(ISNA(VLOOKUP($B183,'[2]1516 Exp_Rev Access'!$F$7:$FS$310,76,FALSE)),"",VLOOKUP($B183,'[2]1516 Exp_Rev Access'!$F$7:$FS$310,76,FALSE))</f>
        <v>0</v>
      </c>
      <c r="CT183" s="90">
        <f>IF(ISNA(VLOOKUP($B183,'[2]1516 Exp_Rev Access'!$F$7:$FS$310,77,FALSE)),"",VLOOKUP($B183,'[2]1516 Exp_Rev Access'!$F$7:$FS$310,77,FALSE))</f>
        <v>0</v>
      </c>
      <c r="CU183" s="90">
        <f>IF(ISNA(VLOOKUP($B183,'[2]1516 Exp_Rev Access'!$F$7:$FS$310,78,FALSE)),"",VLOOKUP($B183,'[2]1516 Exp_Rev Access'!$F$7:$FS$310,78,FALSE))</f>
        <v>128147.81</v>
      </c>
      <c r="CV183" s="90">
        <f>IF(ISNA(VLOOKUP($B183,'[2]1516 Exp_Rev Access'!$F$7:$FS$310,79,FALSE)),"",VLOOKUP($B183,'[2]1516 Exp_Rev Access'!$F$7:$FS$310,79,FALSE))</f>
        <v>21946.94</v>
      </c>
      <c r="CW183" s="90">
        <f>IF(ISNA(VLOOKUP($B183,'[2]1516 Exp_Rev Access'!$F$7:$FS$310,80,FALSE)),"",VLOOKUP($B183,'[2]1516 Exp_Rev Access'!$F$7:$FS$310,80,FALSE))</f>
        <v>0</v>
      </c>
      <c r="CX183" s="90">
        <f>IF(ISNA(VLOOKUP($B183,'[2]1516 Exp_Rev Access'!$F$7:$FS$310,81,FALSE)),"",VLOOKUP($B183,'[2]1516 Exp_Rev Access'!$F$7:$FS$310,81,FALSE))</f>
        <v>0</v>
      </c>
      <c r="CY183" s="90">
        <f>IF(ISNA(VLOOKUP($B183,'[2]1516 Exp_Rev Access'!$F$7:$FS$310,82,FALSE)),"",VLOOKUP($B183,'[2]1516 Exp_Rev Access'!$F$7:$FS$310,82,FALSE))</f>
        <v>16343.8</v>
      </c>
      <c r="CZ183" s="90">
        <f>IF(ISNA(VLOOKUP($B183,'[2]1516 Exp_Rev Access'!$F$7:$FS$310,83,FALSE)),"",VLOOKUP($B183,'[2]1516 Exp_Rev Access'!$F$7:$FS$310,83,FALSE))</f>
        <v>0</v>
      </c>
      <c r="DA183" s="90">
        <f>IF(ISNA(VLOOKUP($B183,'[2]1516 Exp_Rev Access'!$F$7:$FS$310,84,FALSE)),"",VLOOKUP($B183,'[2]1516 Exp_Rev Access'!$F$7:$FS$310,84,FALSE))</f>
        <v>0</v>
      </c>
      <c r="DB183" s="90">
        <f>IF(ISNA(VLOOKUP($B183,'[2]1516 Exp_Rev Access'!$F$7:$FS$310,85,FALSE)),"",VLOOKUP($B183,'[2]1516 Exp_Rev Access'!$F$7:$FS$310,85,FALSE))</f>
        <v>0</v>
      </c>
      <c r="DC183" s="90">
        <f>IF(ISNA(VLOOKUP($B183,'[2]1516 Exp_Rev Access'!$F$7:$FS$310,86,FALSE)),"",VLOOKUP($B183,'[2]1516 Exp_Rev Access'!$F$7:$FS$310,86,FALSE))</f>
        <v>0</v>
      </c>
      <c r="DD183" s="90">
        <f>IF(ISNA(VLOOKUP($B183,'[2]1516 Exp_Rev Access'!$F$7:$FS$310,87,FALSE)),"",VLOOKUP($B183,'[2]1516 Exp_Rev Access'!$F$7:$FS$310,87,FALSE))</f>
        <v>0</v>
      </c>
      <c r="DE183" s="90">
        <f>IF(ISNA(VLOOKUP($B183,'[2]1516 Exp_Rev Access'!$F$7:$FS$310,88,FALSE)),"",VLOOKUP($B183,'[2]1516 Exp_Rev Access'!$F$7:$FS$310,88,FALSE))</f>
        <v>0</v>
      </c>
      <c r="DF183" s="90">
        <f>IF(ISNA(VLOOKUP($B183,'[2]1516 Exp_Rev Access'!$F$7:$FS$310,89,FALSE)),"",VLOOKUP($B183,'[2]1516 Exp_Rev Access'!$F$7:$FS$310,89,FALSE))</f>
        <v>0</v>
      </c>
      <c r="DG183" s="90">
        <f>IF(ISNA(VLOOKUP($B183,'[2]1516 Exp_Rev Access'!$F$7:$FS$310,90,FALSE)),"",VLOOKUP($B183,'[2]1516 Exp_Rev Access'!$F$7:$FS$310,90,FALSE))</f>
        <v>0</v>
      </c>
      <c r="DH183" s="90">
        <f>IF(ISNA(VLOOKUP($B183,'[2]1516 Exp_Rev Access'!$F$7:$FS$310,91,FALSE)),"",VLOOKUP($B183,'[2]1516 Exp_Rev Access'!$F$7:$FS$310,91,FALSE))</f>
        <v>0</v>
      </c>
      <c r="DI183" s="90">
        <f>IF(ISNA(VLOOKUP($B183,'[2]1516 Exp_Rev Access'!$F$7:$FS$310,92,FALSE)),"",VLOOKUP($B183,'[2]1516 Exp_Rev Access'!$F$7:$FS$310,92,FALSE))</f>
        <v>139339.35999999999</v>
      </c>
      <c r="DJ183" s="90">
        <f>IF(ISNA(VLOOKUP($B183,'[2]1516 Exp_Rev Access'!$F$7:$FS$310,93,FALSE)),"",VLOOKUP($B183,'[2]1516 Exp_Rev Access'!$F$7:$FS$310,93,FALSE))</f>
        <v>0</v>
      </c>
      <c r="DK183" s="90">
        <f>IF(ISNA(VLOOKUP($B183,'[2]1516 Exp_Rev Access'!$F$7:$FS$310,94,FALSE)),"",VLOOKUP($B183,'[2]1516 Exp_Rev Access'!$F$7:$FS$310,94,FALSE))</f>
        <v>0</v>
      </c>
      <c r="DL183" s="90">
        <f>IF(ISNA(VLOOKUP($B183,'[2]1516 Exp_Rev Access'!$F$7:$FS$310,95,FALSE)),"",VLOOKUP($B183,'[2]1516 Exp_Rev Access'!$F$7:$FS$310,95,FALSE))</f>
        <v>0</v>
      </c>
      <c r="DM183" s="90">
        <f>IF(ISNA(VLOOKUP($B183,'[2]1516 Exp_Rev Access'!$F$7:$FS$310,96,FALSE)),"",VLOOKUP($B183,'[2]1516 Exp_Rev Access'!$F$7:$FS$310,96,FALSE))</f>
        <v>0</v>
      </c>
      <c r="DN183" s="90">
        <f>IF(ISNA(VLOOKUP($B183,'[2]1516 Exp_Rev Access'!$F$7:$FS$310,97,FALSE)),"",VLOOKUP($B183,'[2]1516 Exp_Rev Access'!$F$7:$FS$310,97,FALSE))</f>
        <v>0</v>
      </c>
      <c r="DO183" s="90">
        <f>IF(ISNA(VLOOKUP($B183,'[2]1516 Exp_Rev Access'!$F$7:$FS$310,98,FALSE)),"",VLOOKUP($B183,'[2]1516 Exp_Rev Access'!$F$7:$FS$310,98,FALSE))</f>
        <v>0</v>
      </c>
      <c r="DP183" s="90">
        <f>IF(ISNA(VLOOKUP($B183,'[2]1516 Exp_Rev Access'!$F$7:$FS$310,99,FALSE)),"",VLOOKUP($B183,'[2]1516 Exp_Rev Access'!$F$7:$FS$310,99,FALSE))</f>
        <v>0</v>
      </c>
      <c r="DQ183" s="90">
        <f>IF(ISNA(VLOOKUP($B183,'[2]1516 Exp_Rev Access'!$F$7:$FS$310,100,FALSE)),"",VLOOKUP($B183,'[2]1516 Exp_Rev Access'!$F$7:$FS$310,100,FALSE))</f>
        <v>0</v>
      </c>
      <c r="DR183" s="90">
        <f>IF(ISNA(VLOOKUP($B183,'[2]1516 Exp_Rev Access'!$F$7:$FS$310,101,FALSE)),"",VLOOKUP($B183,'[2]1516 Exp_Rev Access'!$F$7:$FS$310,101,FALSE))</f>
        <v>0</v>
      </c>
      <c r="DS183" s="90">
        <f>IF(ISNA(VLOOKUP($B183,'[2]1516 Exp_Rev Access'!$F$7:$FS$310,102,FALSE)),"",VLOOKUP($B183,'[2]1516 Exp_Rev Access'!$F$7:$FS$310,102,FALSE))</f>
        <v>0</v>
      </c>
      <c r="DT183" s="90">
        <f>IF(ISNA(VLOOKUP($B183,'[2]1516 Exp_Rev Access'!$F$7:$FS$310,103,FALSE)),"",VLOOKUP($B183,'[2]1516 Exp_Rev Access'!$F$7:$FS$310,103,FALSE))</f>
        <v>0</v>
      </c>
      <c r="DU183" s="90">
        <f>IF(ISNA(VLOOKUP($B183,'[2]1516 Exp_Rev Access'!$F$7:$FS$310,104,FALSE)),"",VLOOKUP($B183,'[2]1516 Exp_Rev Access'!$F$7:$FS$310,104,FALSE))</f>
        <v>0</v>
      </c>
      <c r="DV183" s="90">
        <f>IF(ISNA(VLOOKUP($B183,'[2]1516 Exp_Rev Access'!$F$7:$FS$310,105,FALSE)),"",VLOOKUP($B183,'[2]1516 Exp_Rev Access'!$F$7:$FS$310,105,FALSE))</f>
        <v>0</v>
      </c>
      <c r="DW183" s="90">
        <f>IF(ISNA(VLOOKUP($B183,'[2]1516 Exp_Rev Access'!$F$7:$FS$310,106,FALSE)),"",VLOOKUP($B183,'[2]1516 Exp_Rev Access'!$F$7:$FS$310,106,FALSE))</f>
        <v>0</v>
      </c>
      <c r="DX183" s="90">
        <f>IF(ISNA(VLOOKUP($B183,'[2]1516 Exp_Rev Access'!$F$7:$FS$310,107,FALSE)),"",VLOOKUP($B183,'[2]1516 Exp_Rev Access'!$F$7:$FS$310,107,FALSE))</f>
        <v>0</v>
      </c>
      <c r="DY183" s="90">
        <f>IF(ISNA(VLOOKUP($B183,'[2]1516 Exp_Rev Access'!$F$7:$FS$310,108,FALSE)),"",VLOOKUP($B183,'[2]1516 Exp_Rev Access'!$F$7:$FS$310,108,FALSE))</f>
        <v>0</v>
      </c>
      <c r="DZ183" s="90">
        <f>IF(ISNA(VLOOKUP($B183,'[2]1516 Exp_Rev Access'!$F$7:$FS$310,109,FALSE)),"",VLOOKUP($B183,'[2]1516 Exp_Rev Access'!$F$7:$FS$310,109,FALSE))</f>
        <v>0</v>
      </c>
      <c r="EA183" s="90">
        <f>IF(ISNA(VLOOKUP($B183,'[2]1516 Exp_Rev Access'!$F$7:$FS$310,110,FALSE)),"",VLOOKUP($B183,'[2]1516 Exp_Rev Access'!$F$7:$FS$310,110,FALSE))</f>
        <v>0</v>
      </c>
      <c r="EB183" s="90">
        <f>IF(ISNA(VLOOKUP($B183,'[2]1516 Exp_Rev Access'!$F$7:$FS$310,111,FALSE)),"",VLOOKUP($B183,'[2]1516 Exp_Rev Access'!$F$7:$FS$310,111,FALSE))</f>
        <v>0</v>
      </c>
      <c r="EC183" s="90">
        <f>IF(ISNA(VLOOKUP($B183,'[2]1516 Exp_Rev Access'!$F$7:$FS$310,112,FALSE)),"",VLOOKUP($B183,'[2]1516 Exp_Rev Access'!$F$7:$FS$310,112,FALSE))</f>
        <v>0</v>
      </c>
      <c r="ED183" s="90">
        <f>IF(ISNA(VLOOKUP($B183,'[2]1516 Exp_Rev Access'!$F$7:$FS$310,113,FALSE)),"",VLOOKUP($B183,'[2]1516 Exp_Rev Access'!$F$7:$FS$310,113,FALSE))</f>
        <v>0</v>
      </c>
      <c r="EE183" s="90">
        <f>IF(ISNA(VLOOKUP($B183,'[2]1516 Exp_Rev Access'!$F$7:$FS$310,114,FALSE)),"",VLOOKUP($B183,'[2]1516 Exp_Rev Access'!$F$7:$FS$310,114,FALSE))</f>
        <v>0</v>
      </c>
      <c r="EF183" s="90">
        <f>IF(ISNA(VLOOKUP($B183,'[2]1516 Exp_Rev Access'!$F$7:$FS$310,115,FALSE)),"",VLOOKUP($B183,'[2]1516 Exp_Rev Access'!$F$7:$FS$310,115,FALSE))</f>
        <v>0</v>
      </c>
      <c r="EG183" s="90">
        <f>IF(ISNA(VLOOKUP($B183,'[2]1516 Exp_Rev Access'!$F$7:$FS$310,116,FALSE)),"",VLOOKUP($B183,'[2]1516 Exp_Rev Access'!$F$7:$FS$310,116,FALSE))</f>
        <v>0</v>
      </c>
      <c r="EH183" s="90">
        <f>IF(ISNA(VLOOKUP($B183,'[2]1516 Exp_Rev Access'!$F$7:$FS$310,117,FALSE)),"",VLOOKUP($B183,'[2]1516 Exp_Rev Access'!$F$7:$FS$310,117,FALSE))</f>
        <v>0</v>
      </c>
      <c r="EI183" s="90">
        <f>IF(ISNA(VLOOKUP($B183,'[2]1516 Exp_Rev Access'!$F$7:$FS$310,118,FALSE)),"",VLOOKUP($B183,'[2]1516 Exp_Rev Access'!$F$7:$FS$310,118,FALSE))</f>
        <v>0</v>
      </c>
      <c r="EJ183" s="90">
        <f>IF(ISNA(VLOOKUP($B183,'[2]1516 Exp_Rev Access'!$F$7:$FS$310,119,FALSE)),"",VLOOKUP($B183,'[2]1516 Exp_Rev Access'!$F$7:$FS$310,119,FALSE))</f>
        <v>0</v>
      </c>
      <c r="EK183" s="90">
        <f>IF(ISNA(VLOOKUP($B183,'[2]1516 Exp_Rev Access'!$F$7:$FS$310,120,FALSE)),"",VLOOKUP($B183,'[2]1516 Exp_Rev Access'!$F$7:$FS$310,120,FALSE))</f>
        <v>0</v>
      </c>
      <c r="EL183" s="90">
        <f>IF(ISNA(VLOOKUP($B183,'[2]1516 Exp_Rev Access'!$F$7:$FS$310,121,FALSE)),"",VLOOKUP($B183,'[2]1516 Exp_Rev Access'!$F$7:$FS$310,121,FALSE))</f>
        <v>0</v>
      </c>
      <c r="EM183" s="90">
        <f>IF(ISNA(VLOOKUP($B183,'[2]1516 Exp_Rev Access'!$F$7:$FS$310,122,FALSE)),"",VLOOKUP($B183,'[2]1516 Exp_Rev Access'!$F$7:$FS$310,122,FALSE))</f>
        <v>0</v>
      </c>
      <c r="EN183" s="90">
        <f>IF(ISNA(VLOOKUP($B183,'[2]1516 Exp_Rev Access'!$F$7:$FS$310,123,FALSE)),"",VLOOKUP($B183,'[2]1516 Exp_Rev Access'!$F$7:$FS$310,123,FALSE))</f>
        <v>0</v>
      </c>
      <c r="EO183" s="90">
        <f>IF(ISNA(VLOOKUP($B183,'[2]1516 Exp_Rev Access'!$F$7:$FS$310,124,FALSE)),"",VLOOKUP($B183,'[2]1516 Exp_Rev Access'!$F$7:$FS$310,124,FALSE))</f>
        <v>0</v>
      </c>
      <c r="EP183" s="90">
        <f>IF(ISNA(VLOOKUP($B183,'[2]1516 Exp_Rev Access'!$F$7:$FS$310,125,FALSE)),"",VLOOKUP($B183,'[2]1516 Exp_Rev Access'!$F$7:$FS$310,125,FALSE))</f>
        <v>0</v>
      </c>
      <c r="EQ183" s="90">
        <f>IF(ISNA(VLOOKUP($B183,'[2]1516 Exp_Rev Access'!$F$7:$FS$310,126,FALSE)),"",VLOOKUP($B183,'[2]1516 Exp_Rev Access'!$F$7:$FS$310,126,FALSE))</f>
        <v>0</v>
      </c>
      <c r="ER183" s="90">
        <f>IF(ISNA(VLOOKUP($B183,'[2]1516 Exp_Rev Access'!$F$7:$FS$310,127,FALSE)),"",VLOOKUP($B183,'[2]1516 Exp_Rev Access'!$F$7:$FS$310,127,FALSE))</f>
        <v>0</v>
      </c>
      <c r="ES183" s="90">
        <f>IF(ISNA(VLOOKUP($B183,'[2]1516 Exp_Rev Access'!$F$7:$FS$310,128,FALSE)),"",VLOOKUP($B183,'[2]1516 Exp_Rev Access'!$F$7:$FS$310,128,FALSE))</f>
        <v>0</v>
      </c>
      <c r="ET183" s="90">
        <f>IF(ISNA(VLOOKUP($B183,'[2]1516 Exp_Rev Access'!$F$7:$FS$310,129,FALSE)),"",VLOOKUP($B183,'[2]1516 Exp_Rev Access'!$F$7:$FS$310,129,FALSE))</f>
        <v>0</v>
      </c>
      <c r="EU183" s="90">
        <f>IF(ISNA(VLOOKUP($B183,'[2]1516 Exp_Rev Access'!$F$7:$FS$310,130,FALSE)),"",VLOOKUP($B183,'[2]1516 Exp_Rev Access'!$F$7:$FS$310,130,FALSE))</f>
        <v>0</v>
      </c>
      <c r="EV183" s="90">
        <f>IF(ISNA(VLOOKUP($B183,'[2]1516 Exp_Rev Access'!$F$7:$FS$310,131,FALSE)),"",VLOOKUP($B183,'[2]1516 Exp_Rev Access'!$F$7:$FS$310,131,FALSE))</f>
        <v>0</v>
      </c>
      <c r="EW183" s="90">
        <f>IF(ISNA(VLOOKUP($B183,'[2]1516 Exp_Rev Access'!$F$7:$FS$310,132,FALSE)),"",VLOOKUP($B183,'[2]1516 Exp_Rev Access'!$F$7:$FS$310,132,FALSE))</f>
        <v>0</v>
      </c>
      <c r="EX183" s="90">
        <f>IF(ISNA(VLOOKUP($B183,'[2]1516 Exp_Rev Access'!$F$7:$FS$310,133,FALSE)),"",VLOOKUP($B183,'[2]1516 Exp_Rev Access'!$F$7:$FS$310,133,FALSE))</f>
        <v>0</v>
      </c>
      <c r="EY183" s="90">
        <f>IF(ISNA(VLOOKUP($B183,'[2]1516 Exp_Rev Access'!$F$7:$FS$310,134,FALSE)),"",VLOOKUP($B183,'[2]1516 Exp_Rev Access'!$F$7:$FS$310,134,FALSE))</f>
        <v>0</v>
      </c>
      <c r="EZ183" s="90">
        <f>IF(ISNA(VLOOKUP($B183,'[2]1516 Exp_Rev Access'!$F$7:$FS$310,135,FALSE)),"",VLOOKUP($B183,'[2]1516 Exp_Rev Access'!$F$7:$FS$310,135,FALSE))</f>
        <v>0</v>
      </c>
      <c r="FA183" s="90">
        <f>IF(ISNA(VLOOKUP($B183,'[2]1516 Exp_Rev Access'!$F$7:$FS$310,136,FALSE)),"",VLOOKUP($B183,'[2]1516 Exp_Rev Access'!$F$7:$FS$310,136,FALSE))</f>
        <v>0</v>
      </c>
      <c r="FB183" s="90">
        <f>IF(ISNA(VLOOKUP($B183,'[2]1516 Exp_Rev Access'!$F$7:$FS$310,137,FALSE)),"",VLOOKUP($B183,'[2]1516 Exp_Rev Access'!$F$7:$FS$310,137,FALSE))</f>
        <v>0</v>
      </c>
      <c r="FC183" s="90">
        <f>IF(ISNA(VLOOKUP($B183,'[2]1516 Exp_Rev Access'!$F$7:$FS$310,138,FALSE)),"",VLOOKUP($B183,'[2]1516 Exp_Rev Access'!$F$7:$FS$310,138,FALSE))</f>
        <v>0</v>
      </c>
      <c r="FD183" s="90">
        <f>IF(ISNA(VLOOKUP($B183,'[2]1516 Exp_Rev Access'!$F$7:$FS$310,139,FALSE)),"",VLOOKUP($B183,'[2]1516 Exp_Rev Access'!$F$7:$FS$310,139,FALSE))</f>
        <v>0</v>
      </c>
      <c r="FE183" s="90">
        <f>IF(ISNA(VLOOKUP($B183,'[2]1516 Exp_Rev Access'!$F$7:$FS$310,140,FALSE)),"",VLOOKUP($B183,'[2]1516 Exp_Rev Access'!$F$7:$FS$310,140,FALSE))</f>
        <v>0</v>
      </c>
      <c r="FF183" s="90">
        <f>IF(ISNA(VLOOKUP($B183,'[2]1516 Exp_Rev Access'!$F$7:$FS$310,141,FALSE)),"",VLOOKUP($B183,'[2]1516 Exp_Rev Access'!$F$7:$FS$310,141,FALSE))</f>
        <v>0</v>
      </c>
      <c r="FG183" s="90">
        <f>IF(ISNA(VLOOKUP($B183,'[2]1516 Exp_Rev Access'!$F$7:$FS$310,142,FALSE)),"",VLOOKUP($B183,'[2]1516 Exp_Rev Access'!$F$7:$FS$310,142,FALSE))</f>
        <v>0</v>
      </c>
      <c r="FH183" s="90">
        <f>IF(ISNA(VLOOKUP($B183,'[2]1516 Exp_Rev Access'!$F$7:$FS$310,143,FALSE)),"",VLOOKUP($B183,'[2]1516 Exp_Rev Access'!$F$7:$FS$310,143,FALSE))</f>
        <v>0</v>
      </c>
      <c r="FI183" s="90">
        <f>IF(ISNA(VLOOKUP($B183,'[2]1516 Exp_Rev Access'!$F$7:$FS$310,144,FALSE)),"",VLOOKUP($B183,'[2]1516 Exp_Rev Access'!$F$7:$FS$310,144,FALSE))</f>
        <v>0</v>
      </c>
      <c r="FJ183" s="90">
        <f>IF(ISNA(VLOOKUP($B183,'[2]1516 Exp_Rev Access'!$F$7:$FS$310,145,FALSE)),"",VLOOKUP($B183,'[2]1516 Exp_Rev Access'!$F$7:$FS$310,145,FALSE))</f>
        <v>0</v>
      </c>
      <c r="FK183" s="90">
        <f>IF(ISNA(VLOOKUP($B183,'[2]1516 Exp_Rev Access'!$F$7:$FS$310,146,FALSE)),"",VLOOKUP($B183,'[2]1516 Exp_Rev Access'!$F$7:$FS$310,146,FALSE))</f>
        <v>0</v>
      </c>
      <c r="FL183" s="90">
        <f>IF(ISNA(VLOOKUP($B183,'[2]1516 Exp_Rev Access'!$F$7:$FS$310,1147,FALSE)),"",VLOOKUP($B183,'[2]1516 Exp_Rev Access'!$F$7:$FS$310,147,FALSE))</f>
        <v>0</v>
      </c>
      <c r="FM183" s="90">
        <f>IF(ISNA(VLOOKUP($B183,'[2]1516 Exp_Rev Access'!$F$7:$FS$310,148,FALSE)),"",VLOOKUP($B183,'[2]1516 Exp_Rev Access'!$F$7:$FS$310,148,FALSE))</f>
        <v>0</v>
      </c>
      <c r="FN183" s="90">
        <f>IF(ISNA(VLOOKUP($B183,'[2]1516 Exp_Rev Access'!$F$7:$FS$310,149,FALSE)),"",VLOOKUP($B183,'[2]1516 Exp_Rev Access'!$F$7:$FS$310,149,FALSE))</f>
        <v>0</v>
      </c>
      <c r="FO183" s="90">
        <f>IF(ISNA(VLOOKUP($B183,'[2]1516 Exp_Rev Access'!$F$7:$FS$310,150,FALSE)),"",VLOOKUP($B183,'[2]1516 Exp_Rev Access'!$F$7:$FS$310,150,FALSE))</f>
        <v>0</v>
      </c>
      <c r="FP183" s="90">
        <f>IF(ISNA(VLOOKUP($B183,'[2]1516 Exp_Rev Access'!$F$7:$FS$310,151,FALSE)),"",VLOOKUP($B183,'[2]1516 Exp_Rev Access'!$F$7:$FS$310,151,FALSE))</f>
        <v>0</v>
      </c>
      <c r="FQ183" s="90">
        <f>IF(ISNA(VLOOKUP($B183,'[2]1516 Exp_Rev Access'!$F$7:$FS$310,152,FALSE)),"",VLOOKUP($B183,'[2]1516 Exp_Rev Access'!$F$7:$FS$310,152,FALSE))</f>
        <v>0</v>
      </c>
      <c r="FR183" s="90">
        <f>IF(ISNA(VLOOKUP($B183,'[2]1516 Exp_Rev Access'!$F$7:$FS$310,153,FALSE)),"",VLOOKUP($B183,'[2]1516 Exp_Rev Access'!$F$7:$FS$310,153,FALSE))</f>
        <v>20074.150000000001</v>
      </c>
      <c r="FS183" s="53">
        <f t="shared" si="458"/>
        <v>419275.66000000003</v>
      </c>
      <c r="FT183" s="92">
        <f t="shared" si="461"/>
        <v>5.5704806514164762E-2</v>
      </c>
      <c r="FU183" s="95">
        <f t="shared" si="462"/>
        <v>640.03733895096775</v>
      </c>
      <c r="FV183" s="90">
        <f>IF(ISNA(VLOOKUP($B183,'[2]1516 Exp_Rev Access'!$F$7:$FS$310,154,FALSE)),"",VLOOKUP($B183,'[2]1516 Exp_Rev Access'!$F$7:$FS$310,154,FALSE))</f>
        <v>0</v>
      </c>
      <c r="FW183" s="90">
        <f>IF(ISNA(VLOOKUP($B183,'[2]1516 Exp_Rev Access'!$F$7:$FS$310,155,FALSE)),"",VLOOKUP($B183,'[2]1516 Exp_Rev Access'!$F$7:$FS$310,155,FALSE))</f>
        <v>0</v>
      </c>
      <c r="FX183" s="90">
        <f>IF(ISNA(VLOOKUP($B183,'[2]1516 Exp_Rev Access'!$F$7:$FS$310,156,FALSE)),"",VLOOKUP($B183,'[2]1516 Exp_Rev Access'!$F$7:$FS$310,156,FALSE))</f>
        <v>0</v>
      </c>
      <c r="FY183" s="90">
        <f>IF(ISNA(VLOOKUP($B183,'[2]1516 Exp_Rev Access'!$F$7:$FS$310,157,FALSE)),"",VLOOKUP($B183,'[2]1516 Exp_Rev Access'!$F$7:$FS$310,157,FALSE))</f>
        <v>0</v>
      </c>
      <c r="FZ183" s="90">
        <f>IF(ISNA(VLOOKUP($B183,'[2]1516 Exp_Rev Access'!$F$7:$FS$310,158,FALSE)),"",VLOOKUP($B183,'[2]1516 Exp_Rev Access'!$F$7:$FS$310,158,FALSE))</f>
        <v>0</v>
      </c>
      <c r="GA183" s="90">
        <f>IF(ISNA(VLOOKUP($B183,'[2]1516 Exp_Rev Access'!$F$7:$FS$310,159,FALSE)),"",VLOOKUP($B183,'[2]1516 Exp_Rev Access'!$F$7:$FS$310,159,FALSE))</f>
        <v>0</v>
      </c>
      <c r="GB183" s="90">
        <f>IF(ISNA(VLOOKUP($B183,'[2]1516 Exp_Rev Access'!$F$7:$FS$310,160,FALSE)),"",VLOOKUP($B183,'[2]1516 Exp_Rev Access'!$F$7:$FS$310,160,FALSE))</f>
        <v>0</v>
      </c>
      <c r="GC183" s="90">
        <f>IF(ISNA(VLOOKUP($B183,'[2]1516 Exp_Rev Access'!$F$7:$FS$310,161,FALSE)),"",VLOOKUP($B183,'[2]1516 Exp_Rev Access'!$F$7:$FS$310,161,FALSE))</f>
        <v>0</v>
      </c>
      <c r="GD183" s="90">
        <f>IF(ISNA(VLOOKUP($B183,'[2]1516 Exp_Rev Access'!$F$7:$FS$310,162,FALSE)),"",VLOOKUP($B183,'[2]1516 Exp_Rev Access'!$F$7:$FS$310,162,FALSE))</f>
        <v>0</v>
      </c>
      <c r="GE183" s="90">
        <f>IF(ISNA(VLOOKUP($B183,'[2]1516 Exp_Rev Access'!$F$7:$FS$310,163,FALSE)),"",VLOOKUP($B183,'[2]1516 Exp_Rev Access'!$F$7:$FS$310,163,FALSE))</f>
        <v>0</v>
      </c>
      <c r="GF183" s="90">
        <f>IF(ISNA(VLOOKUP($B183,'[2]1516 Exp_Rev Access'!$F$7:$FS$310,164,FALSE)),"",VLOOKUP($B183,'[2]1516 Exp_Rev Access'!$F$7:$FS$310,164,FALSE))</f>
        <v>14059.81</v>
      </c>
      <c r="GG183" s="90">
        <f>IF(ISNA(VLOOKUP($B183,'[2]1516 Exp_Rev Access'!$F$7:$FS$310,165,FALSE)),"",VLOOKUP($B183,'[2]1516 Exp_Rev Access'!$F$7:$FS$310,165,FALSE))</f>
        <v>0</v>
      </c>
      <c r="GH183" s="90">
        <f>IF(ISNA(VLOOKUP($B183,'[2]1516 Exp_Rev Access'!$F$7:$FS$310,166,FALSE)),"",VLOOKUP($B183,'[2]1516 Exp_Rev Access'!$F$7:$FS$310,166,FALSE))</f>
        <v>0</v>
      </c>
      <c r="GI183" s="90">
        <f>IF(ISNA(VLOOKUP($B183,'[2]1516 Exp_Rev Access'!$F$7:$FS$310,167,FALSE)),"",VLOOKUP($B183,'[2]1516 Exp_Rev Access'!$F$7:$FS$310,167,FALSE))</f>
        <v>0</v>
      </c>
      <c r="GJ183" s="90">
        <f>IF(ISNA(VLOOKUP($B183,'[2]1516 Exp_Rev Access'!$F$7:$FS$310,168,FALSE)),"",VLOOKUP($B183,'[2]1516 Exp_Rev Access'!$F$7:$FS$310,168,FALSE))</f>
        <v>1728.5</v>
      </c>
      <c r="GK183" s="90">
        <f>IF(ISNA(VLOOKUP($B183,'[2]1516 Exp_Rev Access'!$F$7:$FS$310,169,FALSE)),"",VLOOKUP($B183,'[2]1516 Exp_Rev Access'!$F$7:$FS$310,169,FALSE))</f>
        <v>0</v>
      </c>
      <c r="GL183" s="90">
        <f>IF(ISNA(VLOOKUP($B183,'[2]1516 Exp_Rev Access'!$F$7:$FS$310,170,FALSE)),"",VLOOKUP($B183,'[2]1516 Exp_Rev Access'!$F$7:$FS$310,170,FALSE))</f>
        <v>0</v>
      </c>
      <c r="GM183" s="90">
        <f>IF(ISNA(VLOOKUP($B183,'[2]1516 Exp_Rev Access'!$F$7:$FT$310,171,FALSE)),"",VLOOKUP($B183,'[2]1516 Exp_Rev Access'!$F$7:$FT$310,171,FALSE))</f>
        <v>0</v>
      </c>
      <c r="GN183" s="90">
        <f>IF(ISNA(VLOOKUP($B183,'[2]1516 Exp_Rev Access'!$F$7:$FU$310,172,FALSE)),"",VLOOKUP($B183,'[2]1516 Exp_Rev Access'!$F$7:$FU$310,172,FALSE))</f>
        <v>0</v>
      </c>
      <c r="GO183" s="90">
        <f>IF(ISNA(VLOOKUP($B183,'[2]1516 Exp_Rev Access'!$F$7:$FV$310,173,FALSE)),"",VLOOKUP($B183,'[2]1516 Exp_Rev Access'!$F$7:$FV$310,173,FALSE))</f>
        <v>0</v>
      </c>
      <c r="GP183" s="90">
        <f>IF(ISNA(VLOOKUP($B183,'[2]1516 Exp_Rev Access'!$F$7:$GA$310,174,FALSE)),"",VLOOKUP($B183,'[2]1516 Exp_Rev Access'!$F$7:$GA$310,174,FALSE))</f>
        <v>0</v>
      </c>
      <c r="GQ183" s="90">
        <f>IF(ISNA(VLOOKUP($B183,'[2]1516 Exp_Rev Access'!$F$7:$GA$310,175,FALSE)),"",VLOOKUP($B183,'[2]1516 Exp_Rev Access'!$F$7:$GA$310,175,FALSE))</f>
        <v>0</v>
      </c>
      <c r="GR183" s="90">
        <f>IF(ISNA(VLOOKUP($B183,'[2]1516 Exp_Rev Access'!$F$7:$GA$310,176,FALSE)),"",VLOOKUP($B183,'[2]1516 Exp_Rev Access'!$F$7:$GA$310,176,FALSE))</f>
        <v>0</v>
      </c>
      <c r="GS183" s="90">
        <f>IF(ISNA(VLOOKUP($B183,'[2]1516 Exp_Rev Access'!$F$7:$GA$310,177,FALSE)),"",VLOOKUP($B183,'[2]1516 Exp_Rev Access'!$F$7:$GA$310,177,FALSE))</f>
        <v>0</v>
      </c>
      <c r="GT183" s="90">
        <f>IF(ISNA(VLOOKUP($B183,'[2]1516 Exp_Rev Access'!$F$7:$GA$310,178,FALSE)),"",VLOOKUP($B183,'[2]1516 Exp_Rev Access'!$F$7:$GA$310,178,FALSE))</f>
        <v>0</v>
      </c>
      <c r="GU183" s="53">
        <f t="shared" si="459"/>
        <v>15788.31</v>
      </c>
      <c r="GV183" s="92">
        <f t="shared" si="463"/>
        <v>2.0976289292243973E-3</v>
      </c>
      <c r="GW183" s="96">
        <f t="shared" si="460"/>
        <v>24.101346400439635</v>
      </c>
      <c r="HE183" s="38"/>
      <c r="HF183" s="38"/>
      <c r="HG183" s="38"/>
      <c r="HH183" s="38"/>
      <c r="HI183" s="38"/>
      <c r="HJ183" s="38"/>
      <c r="HK183" s="38"/>
      <c r="HL183" s="38"/>
      <c r="HM183" s="38"/>
      <c r="HN183" s="38"/>
    </row>
    <row r="184" spans="1:222" x14ac:dyDescent="0.2">
      <c r="B184" s="87" t="s">
        <v>436</v>
      </c>
      <c r="C184" s="87" t="s">
        <v>437</v>
      </c>
      <c r="D184" s="88">
        <f>IF(ISNA(VLOOKUP($B184,'[2]1516 enrollment_Rev_Exp by size'!$A$6:$C$325,3,FALSE)),"",VLOOKUP($B184,'[2]1516 enrollment_Rev_Exp by size'!$A$6:$C$325,3,FALSE))</f>
        <v>898.61</v>
      </c>
      <c r="E184" s="89">
        <v>10100815.66</v>
      </c>
      <c r="F184" s="67">
        <f t="shared" si="441"/>
        <v>10100815.659999998</v>
      </c>
      <c r="G184" s="67">
        <f t="shared" si="442"/>
        <v>0</v>
      </c>
      <c r="H184" s="90">
        <f>IF(ISNA(VLOOKUP($B184,'[2]1516 Exp_Rev Access'!$F$7:$FS$310,2,FALSE)),"",VLOOKUP($B184,'[2]1516 Exp_Rev Access'!$F$7:$FS$310,2,FALSE))</f>
        <v>2322039.44</v>
      </c>
      <c r="I184" s="90">
        <f>IF(ISNA(VLOOKUP($B184,'[2]1516 Exp_Rev Access'!$F$7:$FS$310,3,FALSE)),"",VLOOKUP($B184,'[2]1516 Exp_Rev Access'!$F$7:$FS$310,3,FALSE))</f>
        <v>0</v>
      </c>
      <c r="J184" s="90">
        <f>IF(ISNA(VLOOKUP($B184,'[2]1516 Exp_Rev Access'!$F$7:$FS$310,4,FALSE)),"",VLOOKUP($B184,'[2]1516 Exp_Rev Access'!$F$7:$FS$310,4,FALSE))</f>
        <v>93899.05</v>
      </c>
      <c r="K184" s="90">
        <f>IF(ISNA(VLOOKUP($B184,'[2]1516 Exp_Rev Access'!$F$7:$FS$310,5,FALSE)),"-",VLOOKUP($B184,'[2]1516 Exp_Rev Access'!$F$7:$FS$310,5,FALSE))</f>
        <v>3873.79</v>
      </c>
      <c r="L184" s="90">
        <f>IF(ISNA(VLOOKUP($B184,'[2]1516 Exp_Rev Access'!$F$7:$FS$310,6,FALSE)),"",VLOOKUP($B184,'[2]1516 Exp_Rev Access'!$F$7:$FS$310,6,FALSE))</f>
        <v>0</v>
      </c>
      <c r="M184" s="90">
        <f>IF(ISNA(VLOOKUP($B184,'[2]1516 Exp_Rev Access'!$F$7:$FS$310,7,FALSE)),"",VLOOKUP($B184,'[2]1516 Exp_Rev Access'!$F$7:$FS$310,7,FALSE))</f>
        <v>0</v>
      </c>
      <c r="N184" s="53">
        <f t="shared" si="443"/>
        <v>2419812.2799999998</v>
      </c>
      <c r="O184" s="91">
        <f t="shared" si="444"/>
        <v>0.23956602728457274</v>
      </c>
      <c r="P184" s="53">
        <f t="shared" si="445"/>
        <v>2692.8392517332322</v>
      </c>
      <c r="Q184" s="90">
        <f>IF(ISNA(VLOOKUP($B184,'[2]1516 Exp_Rev Access'!$F$7:$FS$310,8,FALSE)),"",VLOOKUP($B184,'[2]1516 Exp_Rev Access'!$F$7:$FS$310,8,FALSE))</f>
        <v>18201.75</v>
      </c>
      <c r="R184" s="90">
        <f>IF(ISNA(VLOOKUP($B184,'[2]1516 Exp_Rev Access'!$F$7:$FS$310,9,FALSE)),"",VLOOKUP($B184,'[2]1516 Exp_Rev Access'!$F$7:$FS$310,9,FALSE))</f>
        <v>0</v>
      </c>
      <c r="S184" s="90">
        <f>IF(ISNA(VLOOKUP($B184,'[2]1516 Exp_Rev Access'!$F$7:$FS$310,10,FALSE)),"",VLOOKUP($B184,'[2]1516 Exp_Rev Access'!$F$7:$FS$310,10,FALSE))</f>
        <v>1754.04</v>
      </c>
      <c r="T184" s="90">
        <f>IF(ISNA(VLOOKUP($B184,'[2]1516 Exp_Rev Access'!$F$7:$FS$310,11,FALSE)),"",VLOOKUP($B184,'[2]1516 Exp_Rev Access'!$F$7:$FS$310,11,FALSE))</f>
        <v>0</v>
      </c>
      <c r="U184" s="90">
        <f>IF(ISNA(VLOOKUP($B184,'[2]1516 Exp_Rev Access'!$F$7:$FS$310,12,FALSE)),"",VLOOKUP($B184,'[2]1516 Exp_Rev Access'!$F$7:$FS$310,12,FALSE))</f>
        <v>0</v>
      </c>
      <c r="V184" s="90">
        <f>IF(ISNA(VLOOKUP($B184,'[2]1516 Exp_Rev Access'!$F$7:$FS$310,13,FALSE)),"",VLOOKUP($B184,'[2]1516 Exp_Rev Access'!$F$7:$FS$310,13,FALSE))</f>
        <v>0</v>
      </c>
      <c r="W184" s="90">
        <f>IF(ISNA(VLOOKUP($B184,'[2]1516 Exp_Rev Access'!$F$7:$FS$310,14,FALSE)),"",VLOOKUP($B184,'[2]1516 Exp_Rev Access'!$F$7:$FS$310,14,FALSE))</f>
        <v>0</v>
      </c>
      <c r="X184" s="90">
        <f>IF(ISNA(VLOOKUP($B184,'[2]1516 Exp_Rev Access'!$F$7:$FS$310,15,FALSE)),"",VLOOKUP($B184,'[2]1516 Exp_Rev Access'!$F$7:$FS$310,15,FALSE))</f>
        <v>0</v>
      </c>
      <c r="Y184" s="90">
        <f>IF(ISNA(VLOOKUP($B184,'[2]1516 Exp_Rev Access'!$F$7:$FS$310,16,FALSE)),"",VLOOKUP($B184,'[2]1516 Exp_Rev Access'!$F$7:$FS$310,16,FALSE))</f>
        <v>9574.2000000000007</v>
      </c>
      <c r="Z184" s="90">
        <f>IF(ISNA(VLOOKUP($B184,'[2]1516 Exp_Rev Access'!$F$7:$FS$310,17,FALSE)),"",VLOOKUP($B184,'[2]1516 Exp_Rev Access'!$F$7:$FS$310,17,FALSE))</f>
        <v>1000</v>
      </c>
      <c r="AA184" s="90">
        <f>IF(ISNA(VLOOKUP($B184,'[2]1516 Exp_Rev Access'!$F$7:$FS$310,18,FALSE)),"",VLOOKUP($B184,'[2]1516 Exp_Rev Access'!$F$7:$FS$310,18,FALSE))</f>
        <v>0</v>
      </c>
      <c r="AB184" s="90">
        <f>IF(ISNA(VLOOKUP($B184,'[2]1516 Exp_Rev Access'!$F$7:$FS$310,19,FALSE)),"",VLOOKUP($B184,'[2]1516 Exp_Rev Access'!$F$7:$FS$310,19,FALSE))</f>
        <v>0</v>
      </c>
      <c r="AC184" s="90">
        <f>IF(ISNA(VLOOKUP($B184,'[2]1516 Exp_Rev Access'!$F$7:$FS$310,20,FALSE)),"",VLOOKUP($B184,'[2]1516 Exp_Rev Access'!$F$7:$FS$310,20,FALSE))</f>
        <v>0</v>
      </c>
      <c r="AD184" s="90">
        <f>IF(ISNA(VLOOKUP($B184,'[2]1516 Exp_Rev Access'!$F$7:$FS$310,21,FALSE)),"",VLOOKUP($B184,'[2]1516 Exp_Rev Access'!$F$7:$FS$310,21,FALSE))</f>
        <v>85643.86</v>
      </c>
      <c r="AE184" s="90">
        <f>IF(ISNA(VLOOKUP($B184,'[2]1516 Exp_Rev Access'!$F$7:$FS$310,22,FALSE)),"",VLOOKUP($B184,'[2]1516 Exp_Rev Access'!$F$7:$FS$310,22,FALSE))</f>
        <v>7583.71</v>
      </c>
      <c r="AF184" s="90">
        <f>IF(ISNA(VLOOKUP($B184,'[2]1516 Exp_Rev Access'!$F$7:$FS$310,23,FALSE)),"",VLOOKUP($B184,'[2]1516 Exp_Rev Access'!$F$7:$FS$310,23,FALSE))</f>
        <v>0</v>
      </c>
      <c r="AG184" s="90">
        <f>IF(ISNA(VLOOKUP($B184,'[2]1516 Exp_Rev Access'!$F$7:$FS$310,24,FALSE)),"",VLOOKUP($B184,'[2]1516 Exp_Rev Access'!$F$7:$FS$310,24,FALSE))</f>
        <v>19006.52</v>
      </c>
      <c r="AH184" s="90">
        <f>IF(ISNA(VLOOKUP($B184,'[2]1516 Exp_Rev Access'!$F$7:$FS$310,25,FALSE)),"",VLOOKUP($B184,'[2]1516 Exp_Rev Access'!$F$7:$FS$310,25,FALSE))</f>
        <v>1336.9</v>
      </c>
      <c r="AI184" s="90">
        <f>IF(ISNA(VLOOKUP($B184,'[2]1516 Exp_Rev Access'!$F$7:$FS$310,26,FALSE)),"",VLOOKUP($B184,'[2]1516 Exp_Rev Access'!$F$7:$FS$310,26,FALSE))</f>
        <v>16860</v>
      </c>
      <c r="AJ184" s="90">
        <f>IF(ISNA(VLOOKUP($B184,'[2]1516 Exp_Rev Access'!$F$7:$FS$310,27,FALSE)),"",VLOOKUP($B184,'[2]1516 Exp_Rev Access'!$F$7:$FS$310,27,FALSE))</f>
        <v>1469.13</v>
      </c>
      <c r="AK184" s="90">
        <f>IF(ISNA(VLOOKUP($B184,'[2]1516 Exp_Rev Access'!$F$7:$FS$310,28,FALSE)),"",VLOOKUP($B184,'[2]1516 Exp_Rev Access'!$F$7:$FS$310,28,FALSE))</f>
        <v>15348.86</v>
      </c>
      <c r="AL184" s="90">
        <f>IF(ISNA(VLOOKUP($B184,'[2]1516 Exp_Rev Access'!$F$7:$FS$310,29,FALSE)),"",VLOOKUP($B184,'[2]1516 Exp_Rev Access'!$F$7:$FS$310,29,FALSE))</f>
        <v>22266.87</v>
      </c>
      <c r="AM184" s="53">
        <f t="shared" si="446"/>
        <v>200045.84000000003</v>
      </c>
      <c r="AN184" s="92">
        <f t="shared" si="447"/>
        <v>1.9804919397964742E-2</v>
      </c>
      <c r="AO184" s="68">
        <f t="shared" si="448"/>
        <v>222.61697510599706</v>
      </c>
      <c r="AP184" s="90">
        <f>IF(ISNA(VLOOKUP($B184,'[2]1516 Exp_Rev Access'!$F$7:$FS$310,30,FALSE)),"",VLOOKUP($B184,'[2]1516 Exp_Rev Access'!$F$7:$FS$310,30,FALSE))</f>
        <v>5210281.7699999996</v>
      </c>
      <c r="AQ184" s="90">
        <f>IF(ISNA(VLOOKUP($B184,'[2]1516 Exp_Rev Access'!$F$7:$FS$310,31,FALSE)),"",VLOOKUP($B184,'[2]1516 Exp_Rev Access'!$F$7:$FS$310,31,FALSE))</f>
        <v>107871.56</v>
      </c>
      <c r="AR184" s="90">
        <f>IF(ISNA(VLOOKUP($B184,'[2]1516 Exp_Rev Access'!$F$7:$FS$310,32,FALSE)),"",VLOOKUP($B184,'[2]1516 Exp_Rev Access'!$F$7:$FS$310,32,FALSE))</f>
        <v>0</v>
      </c>
      <c r="AS184" s="90">
        <f>IF(ISNA(VLOOKUP($B184,'[2]1516 Exp_Rev Access'!$F$7:$FS$310,33,FALSE)),"",VLOOKUP($B184,'[2]1516 Exp_Rev Access'!$F$7:$FS$310,33,FALSE))</f>
        <v>0</v>
      </c>
      <c r="AT184" s="90">
        <f>IF(ISNA(VLOOKUP($B184,'[2]1516 Exp_Rev Access'!$F$7:$FS$310,34,FALSE)),"",VLOOKUP($B184,'[2]1516 Exp_Rev Access'!$F$7:$FS$310,34,FALSE))</f>
        <v>0</v>
      </c>
      <c r="AU184" s="53">
        <f t="shared" si="449"/>
        <v>5318153.3299999991</v>
      </c>
      <c r="AV184" s="93">
        <f t="shared" si="450"/>
        <v>0.52650731475679646</v>
      </c>
      <c r="AW184" s="53">
        <f t="shared" si="451"/>
        <v>5918.1995860273082</v>
      </c>
      <c r="AX184" s="90">
        <f>IF(ISNA(VLOOKUP($B184,'[2]1516 Exp_Rev Access'!$F$7:$FS$310,35,FALSE)),"",VLOOKUP($B184,'[2]1516 Exp_Rev Access'!$F$7:$FS$310,35,FALSE))</f>
        <v>0</v>
      </c>
      <c r="AY184" s="90">
        <f>IF(ISNA(VLOOKUP($B184,'[2]1516 Exp_Rev Access'!$F$7:$FS$310,36,FALSE)),"",VLOOKUP($B184,'[2]1516 Exp_Rev Access'!$F$7:$FS$310,36,FALSE))</f>
        <v>632903.68000000005</v>
      </c>
      <c r="AZ184" s="90">
        <f>IF(ISNA(VLOOKUP($B184,'[2]1516 Exp_Rev Access'!$F$7:$FS$310,37,FALSE)),"",VLOOKUP($B184,'[2]1516 Exp_Rev Access'!$F$7:$FS$310,37,FALSE))</f>
        <v>57999.93</v>
      </c>
      <c r="BA184" s="90">
        <f>IF(ISNA(VLOOKUP($B184,'[2]1516 Exp_Rev Access'!$F$7:$FS$310,38,FALSE)),"",VLOOKUP($B184,'[2]1516 Exp_Rev Access'!$F$7:$FS$310,38,FALSE))</f>
        <v>0</v>
      </c>
      <c r="BB184" s="90">
        <f>IF(ISNA(VLOOKUP($B184,'[2]1516 Exp_Rev Access'!$F$7:$FS$310,39,FALSE)),"",VLOOKUP($B184,'[2]1516 Exp_Rev Access'!$F$7:$FS$310,39,FALSE))</f>
        <v>0</v>
      </c>
      <c r="BC184" s="90">
        <f>IF(ISNA(VLOOKUP($B184,'[2]1516 Exp_Rev Access'!$F$7:$FS$310,40,FALSE)),"",VLOOKUP($B184,'[2]1516 Exp_Rev Access'!$F$7:$FS$310,40,FALSE))</f>
        <v>183583.23</v>
      </c>
      <c r="BD184" s="90">
        <f>IF(ISNA(VLOOKUP($B184,'[2]1516 Exp_Rev Access'!$F$7:$FS$310,41,FALSE)),"",VLOOKUP($B184,'[2]1516 Exp_Rev Access'!$F$7:$FS$310,41,FALSE))</f>
        <v>0</v>
      </c>
      <c r="BE184" s="90">
        <f>IF(ISNA(VLOOKUP($B184,'[2]1516 Exp_Rev Access'!$F$7:$FS$310,42,FALSE)),"",VLOOKUP($B184,'[2]1516 Exp_Rev Access'!$F$7:$FS$310,42,FALSE))</f>
        <v>45430.04</v>
      </c>
      <c r="BF184" s="90">
        <f>IF(ISNA(VLOOKUP($B184,'[2]1516 Exp_Rev Access'!$F$7:$FS$310,43,FALSE)),"",VLOOKUP($B184,'[2]1516 Exp_Rev Access'!$F$7:$FS$310,43,FALSE))</f>
        <v>0</v>
      </c>
      <c r="BG184" s="90">
        <f>IF(ISNA(VLOOKUP($B184,'[2]1516 Exp_Rev Access'!$F$7:$FS$310,44,FALSE)),"",VLOOKUP($B184,'[2]1516 Exp_Rev Access'!$F$7:$FS$310,44,FALSE))</f>
        <v>19843.78</v>
      </c>
      <c r="BH184" s="90">
        <f>IF(ISNA(VLOOKUP($B184,'[2]1516 Exp_Rev Access'!$F$7:$FS$310,45,FALSE)),"",VLOOKUP($B184,'[2]1516 Exp_Rev Access'!$F$7:$FS$310,45,FALSE))</f>
        <v>0</v>
      </c>
      <c r="BI184" s="90">
        <f>IF(ISNA(VLOOKUP($B184,'[2]1516 Exp_Rev Access'!$F$7:$FS$310,46,FALSE)),"",VLOOKUP($B184,'[2]1516 Exp_Rev Access'!$F$7:$FS$310,46,FALSE))</f>
        <v>0</v>
      </c>
      <c r="BJ184" s="90">
        <f>IF(ISNA(VLOOKUP($B184,'[2]1516 Exp_Rev Access'!$F$7:$FS$310,47,FALSE)),"",VLOOKUP($B184,'[2]1516 Exp_Rev Access'!$F$7:$FS$310,47,FALSE))</f>
        <v>5027.37</v>
      </c>
      <c r="BK184" s="90">
        <f>IF(ISNA(VLOOKUP($B184,'[2]1516 Exp_Rev Access'!$F$7:$FS$310,48,FALSE)),"",VLOOKUP($B184,'[2]1516 Exp_Rev Access'!$F$7:$FS$310,48,FALSE))</f>
        <v>405384.82</v>
      </c>
      <c r="BL184" s="90">
        <f>IF(ISNA(VLOOKUP($B184,'[2]1516 Exp_Rev Access'!$F$7:$FS$310,49,FALSE)),"",VLOOKUP($B184,'[2]1516 Exp_Rev Access'!$F$7:$FS$310,49,FALSE))</f>
        <v>0</v>
      </c>
      <c r="BM184" s="90">
        <f>IF(ISNA(VLOOKUP($B184,'[2]1516 Exp_Rev Access'!$F$7:$FS$310,50,FALSE)),"",VLOOKUP($B184,'[2]1516 Exp_Rev Access'!$F$7:$FS$310,50,FALSE))</f>
        <v>0</v>
      </c>
      <c r="BN184" s="90">
        <f>IF(ISNA(VLOOKUP($B184,'[2]1516 Exp_Rev Access'!$F$7:$FS$310,51,FALSE)),"",VLOOKUP($B184,'[2]1516 Exp_Rev Access'!$F$7:$FS$310,51,FALSE))</f>
        <v>0</v>
      </c>
      <c r="BO184" s="90">
        <f>IF(ISNA(VLOOKUP($B184,'[2]1516 Exp_Rev Access'!$F$7:$FS$310,52,FALSE)),"",VLOOKUP($B184,'[2]1516 Exp_Rev Access'!$F$7:$FS$310,52,FALSE))</f>
        <v>0</v>
      </c>
      <c r="BP184" s="90">
        <f>IF(ISNA(VLOOKUP($B184,'[2]1516 Exp_Rev Access'!$F$7:$FS$310,53,FALSE)),"",VLOOKUP($B184,'[2]1516 Exp_Rev Access'!$F$7:$FS$310,53,FALSE))</f>
        <v>0</v>
      </c>
      <c r="BQ184" s="90">
        <f>IF(ISNA(VLOOKUP($B184,'[2]1516 Exp_Rev Access'!$F$7:$FS$310,54,FALSE)),"",VLOOKUP($B184,'[2]1516 Exp_Rev Access'!$F$7:$FS$310,54,FALSE))</f>
        <v>0</v>
      </c>
      <c r="BR184" s="90">
        <f>IF(ISNA(VLOOKUP($B184,'[2]1516 Exp_Rev Access'!$F$7:$FS$310,55,FALSE)),"",VLOOKUP($B184,'[2]1516 Exp_Rev Access'!$F$7:$FS$310,55,FALSE))</f>
        <v>0</v>
      </c>
      <c r="BS184" s="90">
        <f>IF(ISNA(VLOOKUP($B184,'[2]1516 Exp_Rev Access'!$F$7:$FS$310,56,FALSE)),"",VLOOKUP($B184,'[2]1516 Exp_Rev Access'!$F$7:$FS$310,56,FALSE))</f>
        <v>0</v>
      </c>
      <c r="BT184" s="90">
        <f>IF(ISNA(VLOOKUP($B184,'[2]1516 Exp_Rev Access'!$F$7:$FS$310,57,FALSE)),"",VLOOKUP($B184,'[2]1516 Exp_Rev Access'!$F$7:$FS$310,57,FALSE))</f>
        <v>0</v>
      </c>
      <c r="BU184" s="90">
        <f>IF(ISNA(VLOOKUP($B184,'[2]1516 Exp_Rev Access'!$F$7:$FS$310,58,FALSE)),"",VLOOKUP($B184,'[2]1516 Exp_Rev Access'!$F$7:$FS$310,58,FALSE))</f>
        <v>0</v>
      </c>
      <c r="BV184" s="53">
        <f t="shared" si="452"/>
        <v>1350172.85</v>
      </c>
      <c r="BW184" s="92">
        <f t="shared" si="453"/>
        <v>0.13366968524599329</v>
      </c>
      <c r="BX184" s="68">
        <f t="shared" si="454"/>
        <v>1502.5126027976542</v>
      </c>
      <c r="BY184" s="90">
        <f>IF(ISNA(VLOOKUP($B184,'[2]1516 Exp_Rev Access'!$F$7:$FS$310,59,FALSE)),"",VLOOKUP($B184,'[2]1516 Exp_Rev Access'!$F$7:$FS$310,59,FALSE))</f>
        <v>134.22999999999999</v>
      </c>
      <c r="BZ184" s="90">
        <f>IF(ISNA(VLOOKUP($B184,'[2]1516 Exp_Rev Access'!$F$7:$FS$310,60,FALSE)),"",VLOOKUP($B184,'[2]1516 Exp_Rev Access'!$F$7:$FS$310,60,FALSE))</f>
        <v>0</v>
      </c>
      <c r="CA184" s="90">
        <f>IF(ISNA(VLOOKUP($B184,'[2]1516 Exp_Rev Access'!$F$7:$FS$310,61,FALSE)),"",VLOOKUP($B184,'[2]1516 Exp_Rev Access'!$F$7:$FS$310,61,FALSE))</f>
        <v>0</v>
      </c>
      <c r="CB184" s="90">
        <f>IF(ISNA(VLOOKUP($B184,'[2]1516 Exp_Rev Access'!$F$7:$FS$310,62,FALSE)),"",VLOOKUP($B184,'[2]1516 Exp_Rev Access'!$F$7:$FS$310,62,FALSE))</f>
        <v>0</v>
      </c>
      <c r="CC184" s="90">
        <f>IF(ISNA(VLOOKUP($B184,'[2]1516 Exp_Rev Access'!$F$7:$FS$310,63,FALSE)),"",VLOOKUP($B184,'[2]1516 Exp_Rev Access'!$F$7:$FS$310,63,FALSE))</f>
        <v>50128.04</v>
      </c>
      <c r="CD184" s="90">
        <f>IF(ISNA(VLOOKUP($B184,'[2]1516 Exp_Rev Access'!$F$7:$FS$310,64,FALSE)),"",VLOOKUP($B184,'[2]1516 Exp_Rev Access'!$F$7:$FS$310,64,FALSE))</f>
        <v>0</v>
      </c>
      <c r="CE184" s="53">
        <f t="shared" si="455"/>
        <v>50262.270000000004</v>
      </c>
      <c r="CF184" s="92">
        <f t="shared" si="456"/>
        <v>4.9760605174731009E-3</v>
      </c>
      <c r="CG184" s="94">
        <f t="shared" si="457"/>
        <v>55.93335262238346</v>
      </c>
      <c r="CH184" s="90">
        <f>IF(ISNA(VLOOKUP($B184,'[2]1516 Exp_Rev Access'!$F$7:$FS$310,65,FALSE)),"",VLOOKUP($B184,'[2]1516 Exp_Rev Access'!$F$7:$FS$310,65,FALSE))</f>
        <v>0</v>
      </c>
      <c r="CI184" s="90">
        <f>IF(ISNA(VLOOKUP($B184,'[2]1516 Exp_Rev Access'!$F$7:$FS$310,66,FALSE)),"",VLOOKUP($B184,'[2]1516 Exp_Rev Access'!$F$7:$FS$310,66,FALSE))</f>
        <v>0</v>
      </c>
      <c r="CJ184" s="90">
        <f>IF(ISNA(VLOOKUP($B184,'[2]1516 Exp_Rev Access'!$F$7:$FS$310,67,FALSE)),"",VLOOKUP($B184,'[2]1516 Exp_Rev Access'!$F$7:$FS$310,67,FALSE))</f>
        <v>0</v>
      </c>
      <c r="CK184" s="90">
        <f>IF(ISNA(VLOOKUP($B184,'[2]1516 Exp_Rev Access'!$F$7:$FS$310,68,FALSE)),"",VLOOKUP($B184,'[2]1516 Exp_Rev Access'!$F$7:$FS$310,68,FALSE))</f>
        <v>0</v>
      </c>
      <c r="CL184" s="90">
        <f>IF(ISNA(VLOOKUP($B184,'[2]1516 Exp_Rev Access'!$F$7:$FS$310,69,FALSE)),"",VLOOKUP($B184,'[2]1516 Exp_Rev Access'!$F$7:$FS$310,69,FALSE))</f>
        <v>0</v>
      </c>
      <c r="CM184" s="90">
        <f>IF(ISNA(VLOOKUP($B184,'[2]1516 Exp_Rev Access'!$F$7:$FS$310,70,FALSE)),"",VLOOKUP($B184,'[2]1516 Exp_Rev Access'!$F$7:$FS$310,70,FALSE))</f>
        <v>0</v>
      </c>
      <c r="CN184" s="90">
        <f>IF(ISNA(VLOOKUP($B184,'[2]1516 Exp_Rev Access'!$F$7:$FS$310,71,FALSE)),"",VLOOKUP($B184,'[2]1516 Exp_Rev Access'!$F$7:$FS$310,71,FALSE))</f>
        <v>0</v>
      </c>
      <c r="CO184" s="90">
        <f>IF(ISNA(VLOOKUP($B184,'[2]1516 Exp_Rev Access'!$F$7:$FS$310,72,FALSE)),"",VLOOKUP($B184,'[2]1516 Exp_Rev Access'!$F$7:$FS$310,72,FALSE))</f>
        <v>2699.52</v>
      </c>
      <c r="CP184" s="90">
        <f>IF(ISNA(VLOOKUP($B184,'[2]1516 Exp_Rev Access'!$F$7:$FS$310,73,FALSE)),"",VLOOKUP($B184,'[2]1516 Exp_Rev Access'!$F$7:$FS$310,73,FALSE))</f>
        <v>0</v>
      </c>
      <c r="CQ184" s="90">
        <f>IF(ISNA(VLOOKUP($B184,'[2]1516 Exp_Rev Access'!$F$7:$FS$310,74,FALSE)),"",VLOOKUP($B184,'[2]1516 Exp_Rev Access'!$F$7:$FS$310,74,FALSE))</f>
        <v>210060.31</v>
      </c>
      <c r="CR184" s="90">
        <f>IF(ISNA(VLOOKUP($B184,'[2]1516 Exp_Rev Access'!$F$7:$FS$310,75,FALSE)),"",VLOOKUP($B184,'[2]1516 Exp_Rev Access'!$F$7:$FS$310,75,FALSE))</f>
        <v>0</v>
      </c>
      <c r="CS184" s="90">
        <f>IF(ISNA(VLOOKUP($B184,'[2]1516 Exp_Rev Access'!$F$7:$FS$310,76,FALSE)),"",VLOOKUP($B184,'[2]1516 Exp_Rev Access'!$F$7:$FS$310,76,FALSE))</f>
        <v>15638.74</v>
      </c>
      <c r="CT184" s="90">
        <f>IF(ISNA(VLOOKUP($B184,'[2]1516 Exp_Rev Access'!$F$7:$FS$310,77,FALSE)),"",VLOOKUP($B184,'[2]1516 Exp_Rev Access'!$F$7:$FS$310,77,FALSE))</f>
        <v>0</v>
      </c>
      <c r="CU184" s="90">
        <f>IF(ISNA(VLOOKUP($B184,'[2]1516 Exp_Rev Access'!$F$7:$FS$310,78,FALSE)),"",VLOOKUP($B184,'[2]1516 Exp_Rev Access'!$F$7:$FS$310,78,FALSE))</f>
        <v>274234.06</v>
      </c>
      <c r="CV184" s="90">
        <f>IF(ISNA(VLOOKUP($B184,'[2]1516 Exp_Rev Access'!$F$7:$FS$310,79,FALSE)),"",VLOOKUP($B184,'[2]1516 Exp_Rev Access'!$F$7:$FS$310,79,FALSE))</f>
        <v>29377.61</v>
      </c>
      <c r="CW184" s="90">
        <f>IF(ISNA(VLOOKUP($B184,'[2]1516 Exp_Rev Access'!$F$7:$FS$310,80,FALSE)),"",VLOOKUP($B184,'[2]1516 Exp_Rev Access'!$F$7:$FS$310,80,FALSE))</f>
        <v>0</v>
      </c>
      <c r="CX184" s="90">
        <f>IF(ISNA(VLOOKUP($B184,'[2]1516 Exp_Rev Access'!$F$7:$FS$310,81,FALSE)),"",VLOOKUP($B184,'[2]1516 Exp_Rev Access'!$F$7:$FS$310,81,FALSE))</f>
        <v>0</v>
      </c>
      <c r="CY184" s="90">
        <f>IF(ISNA(VLOOKUP($B184,'[2]1516 Exp_Rev Access'!$F$7:$FS$310,82,FALSE)),"",VLOOKUP($B184,'[2]1516 Exp_Rev Access'!$F$7:$FS$310,82,FALSE))</f>
        <v>0</v>
      </c>
      <c r="CZ184" s="90">
        <f>IF(ISNA(VLOOKUP($B184,'[2]1516 Exp_Rev Access'!$F$7:$FS$310,83,FALSE)),"",VLOOKUP($B184,'[2]1516 Exp_Rev Access'!$F$7:$FS$310,83,FALSE))</f>
        <v>0</v>
      </c>
      <c r="DA184" s="90">
        <f>IF(ISNA(VLOOKUP($B184,'[2]1516 Exp_Rev Access'!$F$7:$FS$310,84,FALSE)),"",VLOOKUP($B184,'[2]1516 Exp_Rev Access'!$F$7:$FS$310,84,FALSE))</f>
        <v>0</v>
      </c>
      <c r="DB184" s="90">
        <f>IF(ISNA(VLOOKUP($B184,'[2]1516 Exp_Rev Access'!$F$7:$FS$310,85,FALSE)),"",VLOOKUP($B184,'[2]1516 Exp_Rev Access'!$F$7:$FS$310,85,FALSE))</f>
        <v>0</v>
      </c>
      <c r="DC184" s="90">
        <f>IF(ISNA(VLOOKUP($B184,'[2]1516 Exp_Rev Access'!$F$7:$FS$310,86,FALSE)),"",VLOOKUP($B184,'[2]1516 Exp_Rev Access'!$F$7:$FS$310,86,FALSE))</f>
        <v>0</v>
      </c>
      <c r="DD184" s="90">
        <f>IF(ISNA(VLOOKUP($B184,'[2]1516 Exp_Rev Access'!$F$7:$FS$310,87,FALSE)),"",VLOOKUP($B184,'[2]1516 Exp_Rev Access'!$F$7:$FS$310,87,FALSE))</f>
        <v>0</v>
      </c>
      <c r="DE184" s="90">
        <f>IF(ISNA(VLOOKUP($B184,'[2]1516 Exp_Rev Access'!$F$7:$FS$310,88,FALSE)),"",VLOOKUP($B184,'[2]1516 Exp_Rev Access'!$F$7:$FS$310,88,FALSE))</f>
        <v>0</v>
      </c>
      <c r="DF184" s="90">
        <f>IF(ISNA(VLOOKUP($B184,'[2]1516 Exp_Rev Access'!$F$7:$FS$310,89,FALSE)),"",VLOOKUP($B184,'[2]1516 Exp_Rev Access'!$F$7:$FS$310,89,FALSE))</f>
        <v>0</v>
      </c>
      <c r="DG184" s="90">
        <f>IF(ISNA(VLOOKUP($B184,'[2]1516 Exp_Rev Access'!$F$7:$FS$310,90,FALSE)),"",VLOOKUP($B184,'[2]1516 Exp_Rev Access'!$F$7:$FS$310,90,FALSE))</f>
        <v>0</v>
      </c>
      <c r="DH184" s="90">
        <f>IF(ISNA(VLOOKUP($B184,'[2]1516 Exp_Rev Access'!$F$7:$FS$310,91,FALSE)),"",VLOOKUP($B184,'[2]1516 Exp_Rev Access'!$F$7:$FS$310,91,FALSE))</f>
        <v>0</v>
      </c>
      <c r="DI184" s="90">
        <f>IF(ISNA(VLOOKUP($B184,'[2]1516 Exp_Rev Access'!$F$7:$FS$310,92,FALSE)),"",VLOOKUP($B184,'[2]1516 Exp_Rev Access'!$F$7:$FS$310,92,FALSE))</f>
        <v>167235.84</v>
      </c>
      <c r="DJ184" s="90">
        <f>IF(ISNA(VLOOKUP($B184,'[2]1516 Exp_Rev Access'!$F$7:$FS$310,93,FALSE)),"",VLOOKUP($B184,'[2]1516 Exp_Rev Access'!$F$7:$FS$310,93,FALSE))</f>
        <v>0</v>
      </c>
      <c r="DK184" s="90">
        <f>IF(ISNA(VLOOKUP($B184,'[2]1516 Exp_Rev Access'!$F$7:$FS$310,94,FALSE)),"",VLOOKUP($B184,'[2]1516 Exp_Rev Access'!$F$7:$FS$310,94,FALSE))</f>
        <v>0</v>
      </c>
      <c r="DL184" s="90">
        <f>IF(ISNA(VLOOKUP($B184,'[2]1516 Exp_Rev Access'!$F$7:$FS$310,95,FALSE)),"",VLOOKUP($B184,'[2]1516 Exp_Rev Access'!$F$7:$FS$310,95,FALSE))</f>
        <v>0</v>
      </c>
      <c r="DM184" s="90">
        <f>IF(ISNA(VLOOKUP($B184,'[2]1516 Exp_Rev Access'!$F$7:$FS$310,96,FALSE)),"",VLOOKUP($B184,'[2]1516 Exp_Rev Access'!$F$7:$FS$310,96,FALSE))</f>
        <v>0</v>
      </c>
      <c r="DN184" s="90">
        <f>IF(ISNA(VLOOKUP($B184,'[2]1516 Exp_Rev Access'!$F$7:$FS$310,97,FALSE)),"",VLOOKUP($B184,'[2]1516 Exp_Rev Access'!$F$7:$FS$310,97,FALSE))</f>
        <v>0</v>
      </c>
      <c r="DO184" s="90">
        <f>IF(ISNA(VLOOKUP($B184,'[2]1516 Exp_Rev Access'!$F$7:$FS$310,98,FALSE)),"",VLOOKUP($B184,'[2]1516 Exp_Rev Access'!$F$7:$FS$310,98,FALSE))</f>
        <v>0</v>
      </c>
      <c r="DP184" s="90">
        <f>IF(ISNA(VLOOKUP($B184,'[2]1516 Exp_Rev Access'!$F$7:$FS$310,99,FALSE)),"",VLOOKUP($B184,'[2]1516 Exp_Rev Access'!$F$7:$FS$310,99,FALSE))</f>
        <v>0</v>
      </c>
      <c r="DQ184" s="90">
        <f>IF(ISNA(VLOOKUP($B184,'[2]1516 Exp_Rev Access'!$F$7:$FS$310,100,FALSE)),"",VLOOKUP($B184,'[2]1516 Exp_Rev Access'!$F$7:$FS$310,100,FALSE))</f>
        <v>0</v>
      </c>
      <c r="DR184" s="90">
        <f>IF(ISNA(VLOOKUP($B184,'[2]1516 Exp_Rev Access'!$F$7:$FS$310,101,FALSE)),"",VLOOKUP($B184,'[2]1516 Exp_Rev Access'!$F$7:$FS$310,101,FALSE))</f>
        <v>0</v>
      </c>
      <c r="DS184" s="90">
        <f>IF(ISNA(VLOOKUP($B184,'[2]1516 Exp_Rev Access'!$F$7:$FS$310,102,FALSE)),"",VLOOKUP($B184,'[2]1516 Exp_Rev Access'!$F$7:$FS$310,102,FALSE))</f>
        <v>0</v>
      </c>
      <c r="DT184" s="90">
        <f>IF(ISNA(VLOOKUP($B184,'[2]1516 Exp_Rev Access'!$F$7:$FS$310,103,FALSE)),"",VLOOKUP($B184,'[2]1516 Exp_Rev Access'!$F$7:$FS$310,103,FALSE))</f>
        <v>0</v>
      </c>
      <c r="DU184" s="90">
        <f>IF(ISNA(VLOOKUP($B184,'[2]1516 Exp_Rev Access'!$F$7:$FS$310,104,FALSE)),"",VLOOKUP($B184,'[2]1516 Exp_Rev Access'!$F$7:$FS$310,104,FALSE))</f>
        <v>0</v>
      </c>
      <c r="DV184" s="90">
        <f>IF(ISNA(VLOOKUP($B184,'[2]1516 Exp_Rev Access'!$F$7:$FS$310,105,FALSE)),"",VLOOKUP($B184,'[2]1516 Exp_Rev Access'!$F$7:$FS$310,105,FALSE))</f>
        <v>0</v>
      </c>
      <c r="DW184" s="90">
        <f>IF(ISNA(VLOOKUP($B184,'[2]1516 Exp_Rev Access'!$F$7:$FS$310,106,FALSE)),"",VLOOKUP($B184,'[2]1516 Exp_Rev Access'!$F$7:$FS$310,106,FALSE))</f>
        <v>0</v>
      </c>
      <c r="DX184" s="90">
        <f>IF(ISNA(VLOOKUP($B184,'[2]1516 Exp_Rev Access'!$F$7:$FS$310,107,FALSE)),"",VLOOKUP($B184,'[2]1516 Exp_Rev Access'!$F$7:$FS$310,107,FALSE))</f>
        <v>0</v>
      </c>
      <c r="DY184" s="90">
        <f>IF(ISNA(VLOOKUP($B184,'[2]1516 Exp_Rev Access'!$F$7:$FS$310,108,FALSE)),"",VLOOKUP($B184,'[2]1516 Exp_Rev Access'!$F$7:$FS$310,108,FALSE))</f>
        <v>0</v>
      </c>
      <c r="DZ184" s="90">
        <f>IF(ISNA(VLOOKUP($B184,'[2]1516 Exp_Rev Access'!$F$7:$FS$310,109,FALSE)),"",VLOOKUP($B184,'[2]1516 Exp_Rev Access'!$F$7:$FS$310,109,FALSE))</f>
        <v>0</v>
      </c>
      <c r="EA184" s="90">
        <f>IF(ISNA(VLOOKUP($B184,'[2]1516 Exp_Rev Access'!$F$7:$FS$310,110,FALSE)),"",VLOOKUP($B184,'[2]1516 Exp_Rev Access'!$F$7:$FS$310,110,FALSE))</f>
        <v>0</v>
      </c>
      <c r="EB184" s="90">
        <f>IF(ISNA(VLOOKUP($B184,'[2]1516 Exp_Rev Access'!$F$7:$FS$310,111,FALSE)),"",VLOOKUP($B184,'[2]1516 Exp_Rev Access'!$F$7:$FS$310,111,FALSE))</f>
        <v>0</v>
      </c>
      <c r="EC184" s="90">
        <f>IF(ISNA(VLOOKUP($B184,'[2]1516 Exp_Rev Access'!$F$7:$FS$310,112,FALSE)),"",VLOOKUP($B184,'[2]1516 Exp_Rev Access'!$F$7:$FS$310,112,FALSE))</f>
        <v>0</v>
      </c>
      <c r="ED184" s="90">
        <f>IF(ISNA(VLOOKUP($B184,'[2]1516 Exp_Rev Access'!$F$7:$FS$310,113,FALSE)),"",VLOOKUP($B184,'[2]1516 Exp_Rev Access'!$F$7:$FS$310,113,FALSE))</f>
        <v>0</v>
      </c>
      <c r="EE184" s="90">
        <f>IF(ISNA(VLOOKUP($B184,'[2]1516 Exp_Rev Access'!$F$7:$FS$310,114,FALSE)),"",VLOOKUP($B184,'[2]1516 Exp_Rev Access'!$F$7:$FS$310,114,FALSE))</f>
        <v>0</v>
      </c>
      <c r="EF184" s="90">
        <f>IF(ISNA(VLOOKUP($B184,'[2]1516 Exp_Rev Access'!$F$7:$FS$310,115,FALSE)),"",VLOOKUP($B184,'[2]1516 Exp_Rev Access'!$F$7:$FS$310,115,FALSE))</f>
        <v>0</v>
      </c>
      <c r="EG184" s="90">
        <f>IF(ISNA(VLOOKUP($B184,'[2]1516 Exp_Rev Access'!$F$7:$FS$310,116,FALSE)),"",VLOOKUP($B184,'[2]1516 Exp_Rev Access'!$F$7:$FS$310,116,FALSE))</f>
        <v>0</v>
      </c>
      <c r="EH184" s="90">
        <f>IF(ISNA(VLOOKUP($B184,'[2]1516 Exp_Rev Access'!$F$7:$FS$310,117,FALSE)),"",VLOOKUP($B184,'[2]1516 Exp_Rev Access'!$F$7:$FS$310,117,FALSE))</f>
        <v>0</v>
      </c>
      <c r="EI184" s="90">
        <f>IF(ISNA(VLOOKUP($B184,'[2]1516 Exp_Rev Access'!$F$7:$FS$310,118,FALSE)),"",VLOOKUP($B184,'[2]1516 Exp_Rev Access'!$F$7:$FS$310,118,FALSE))</f>
        <v>0</v>
      </c>
      <c r="EJ184" s="90">
        <f>IF(ISNA(VLOOKUP($B184,'[2]1516 Exp_Rev Access'!$F$7:$FS$310,119,FALSE)),"",VLOOKUP($B184,'[2]1516 Exp_Rev Access'!$F$7:$FS$310,119,FALSE))</f>
        <v>0</v>
      </c>
      <c r="EK184" s="90">
        <f>IF(ISNA(VLOOKUP($B184,'[2]1516 Exp_Rev Access'!$F$7:$FS$310,120,FALSE)),"",VLOOKUP($B184,'[2]1516 Exp_Rev Access'!$F$7:$FS$310,120,FALSE))</f>
        <v>0</v>
      </c>
      <c r="EL184" s="90">
        <f>IF(ISNA(VLOOKUP($B184,'[2]1516 Exp_Rev Access'!$F$7:$FS$310,121,FALSE)),"",VLOOKUP($B184,'[2]1516 Exp_Rev Access'!$F$7:$FS$310,121,FALSE))</f>
        <v>0</v>
      </c>
      <c r="EM184" s="90">
        <f>IF(ISNA(VLOOKUP($B184,'[2]1516 Exp_Rev Access'!$F$7:$FS$310,122,FALSE)),"",VLOOKUP($B184,'[2]1516 Exp_Rev Access'!$F$7:$FS$310,122,FALSE))</f>
        <v>0</v>
      </c>
      <c r="EN184" s="90">
        <f>IF(ISNA(VLOOKUP($B184,'[2]1516 Exp_Rev Access'!$F$7:$FS$310,123,FALSE)),"",VLOOKUP($B184,'[2]1516 Exp_Rev Access'!$F$7:$FS$310,123,FALSE))</f>
        <v>37500</v>
      </c>
      <c r="EO184" s="90">
        <f>IF(ISNA(VLOOKUP($B184,'[2]1516 Exp_Rev Access'!$F$7:$FS$310,124,FALSE)),"",VLOOKUP($B184,'[2]1516 Exp_Rev Access'!$F$7:$FS$310,124,FALSE))</f>
        <v>0</v>
      </c>
      <c r="EP184" s="90">
        <f>IF(ISNA(VLOOKUP($B184,'[2]1516 Exp_Rev Access'!$F$7:$FS$310,125,FALSE)),"",VLOOKUP($B184,'[2]1516 Exp_Rev Access'!$F$7:$FS$310,125,FALSE))</f>
        <v>0</v>
      </c>
      <c r="EQ184" s="90">
        <f>IF(ISNA(VLOOKUP($B184,'[2]1516 Exp_Rev Access'!$F$7:$FS$310,126,FALSE)),"",VLOOKUP($B184,'[2]1516 Exp_Rev Access'!$F$7:$FS$310,126,FALSE))</f>
        <v>0</v>
      </c>
      <c r="ER184" s="90">
        <f>IF(ISNA(VLOOKUP($B184,'[2]1516 Exp_Rev Access'!$F$7:$FS$310,127,FALSE)),"",VLOOKUP($B184,'[2]1516 Exp_Rev Access'!$F$7:$FS$310,127,FALSE))</f>
        <v>0</v>
      </c>
      <c r="ES184" s="90">
        <f>IF(ISNA(VLOOKUP($B184,'[2]1516 Exp_Rev Access'!$F$7:$FS$310,128,FALSE)),"",VLOOKUP($B184,'[2]1516 Exp_Rev Access'!$F$7:$FS$310,128,FALSE))</f>
        <v>0</v>
      </c>
      <c r="ET184" s="90">
        <f>IF(ISNA(VLOOKUP($B184,'[2]1516 Exp_Rev Access'!$F$7:$FS$310,129,FALSE)),"",VLOOKUP($B184,'[2]1516 Exp_Rev Access'!$F$7:$FS$310,129,FALSE))</f>
        <v>0</v>
      </c>
      <c r="EU184" s="90">
        <f>IF(ISNA(VLOOKUP($B184,'[2]1516 Exp_Rev Access'!$F$7:$FS$310,130,FALSE)),"",VLOOKUP($B184,'[2]1516 Exp_Rev Access'!$F$7:$FS$310,130,FALSE))</f>
        <v>0</v>
      </c>
      <c r="EV184" s="90">
        <f>IF(ISNA(VLOOKUP($B184,'[2]1516 Exp_Rev Access'!$F$7:$FS$310,131,FALSE)),"",VLOOKUP($B184,'[2]1516 Exp_Rev Access'!$F$7:$FS$310,131,FALSE))</f>
        <v>12016.66</v>
      </c>
      <c r="EW184" s="90">
        <f>IF(ISNA(VLOOKUP($B184,'[2]1516 Exp_Rev Access'!$F$7:$FS$310,132,FALSE)),"",VLOOKUP($B184,'[2]1516 Exp_Rev Access'!$F$7:$FS$310,132,FALSE))</f>
        <v>0</v>
      </c>
      <c r="EX184" s="90">
        <f>IF(ISNA(VLOOKUP($B184,'[2]1516 Exp_Rev Access'!$F$7:$FS$310,133,FALSE)),"",VLOOKUP($B184,'[2]1516 Exp_Rev Access'!$F$7:$FS$310,133,FALSE))</f>
        <v>0</v>
      </c>
      <c r="EY184" s="90">
        <f>IF(ISNA(VLOOKUP($B184,'[2]1516 Exp_Rev Access'!$F$7:$FS$310,134,FALSE)),"",VLOOKUP($B184,'[2]1516 Exp_Rev Access'!$F$7:$FS$310,134,FALSE))</f>
        <v>0</v>
      </c>
      <c r="EZ184" s="90">
        <f>IF(ISNA(VLOOKUP($B184,'[2]1516 Exp_Rev Access'!$F$7:$FS$310,135,FALSE)),"",VLOOKUP($B184,'[2]1516 Exp_Rev Access'!$F$7:$FS$310,135,FALSE))</f>
        <v>0</v>
      </c>
      <c r="FA184" s="90">
        <f>IF(ISNA(VLOOKUP($B184,'[2]1516 Exp_Rev Access'!$F$7:$FS$310,136,FALSE)),"",VLOOKUP($B184,'[2]1516 Exp_Rev Access'!$F$7:$FS$310,136,FALSE))</f>
        <v>0</v>
      </c>
      <c r="FB184" s="90">
        <f>IF(ISNA(VLOOKUP($B184,'[2]1516 Exp_Rev Access'!$F$7:$FS$310,137,FALSE)),"",VLOOKUP($B184,'[2]1516 Exp_Rev Access'!$F$7:$FS$310,137,FALSE))</f>
        <v>0</v>
      </c>
      <c r="FC184" s="90">
        <f>IF(ISNA(VLOOKUP($B184,'[2]1516 Exp_Rev Access'!$F$7:$FS$310,138,FALSE)),"",VLOOKUP($B184,'[2]1516 Exp_Rev Access'!$F$7:$FS$310,138,FALSE))</f>
        <v>0</v>
      </c>
      <c r="FD184" s="90">
        <f>IF(ISNA(VLOOKUP($B184,'[2]1516 Exp_Rev Access'!$F$7:$FS$310,139,FALSE)),"",VLOOKUP($B184,'[2]1516 Exp_Rev Access'!$F$7:$FS$310,139,FALSE))</f>
        <v>0</v>
      </c>
      <c r="FE184" s="90">
        <f>IF(ISNA(VLOOKUP($B184,'[2]1516 Exp_Rev Access'!$F$7:$FS$310,140,FALSE)),"",VLOOKUP($B184,'[2]1516 Exp_Rev Access'!$F$7:$FS$310,140,FALSE))</f>
        <v>0</v>
      </c>
      <c r="FF184" s="90">
        <f>IF(ISNA(VLOOKUP($B184,'[2]1516 Exp_Rev Access'!$F$7:$FS$310,141,FALSE)),"",VLOOKUP($B184,'[2]1516 Exp_Rev Access'!$F$7:$FS$310,141,FALSE))</f>
        <v>0</v>
      </c>
      <c r="FG184" s="90">
        <f>IF(ISNA(VLOOKUP($B184,'[2]1516 Exp_Rev Access'!$F$7:$FS$310,142,FALSE)),"",VLOOKUP($B184,'[2]1516 Exp_Rev Access'!$F$7:$FS$310,142,FALSE))</f>
        <v>0</v>
      </c>
      <c r="FH184" s="90">
        <f>IF(ISNA(VLOOKUP($B184,'[2]1516 Exp_Rev Access'!$F$7:$FS$310,143,FALSE)),"",VLOOKUP($B184,'[2]1516 Exp_Rev Access'!$F$7:$FS$310,143,FALSE))</f>
        <v>0</v>
      </c>
      <c r="FI184" s="90">
        <f>IF(ISNA(VLOOKUP($B184,'[2]1516 Exp_Rev Access'!$F$7:$FS$310,144,FALSE)),"",VLOOKUP($B184,'[2]1516 Exp_Rev Access'!$F$7:$FS$310,144,FALSE))</f>
        <v>0</v>
      </c>
      <c r="FJ184" s="90">
        <f>IF(ISNA(VLOOKUP($B184,'[2]1516 Exp_Rev Access'!$F$7:$FS$310,145,FALSE)),"",VLOOKUP($B184,'[2]1516 Exp_Rev Access'!$F$7:$FS$310,145,FALSE))</f>
        <v>0</v>
      </c>
      <c r="FK184" s="90">
        <f>IF(ISNA(VLOOKUP($B184,'[2]1516 Exp_Rev Access'!$F$7:$FS$310,146,FALSE)),"",VLOOKUP($B184,'[2]1516 Exp_Rev Access'!$F$7:$FS$310,146,FALSE))</f>
        <v>0</v>
      </c>
      <c r="FL184" s="90">
        <f>IF(ISNA(VLOOKUP($B184,'[2]1516 Exp_Rev Access'!$F$7:$FS$310,1147,FALSE)),"",VLOOKUP($B184,'[2]1516 Exp_Rev Access'!$F$7:$FS$310,147,FALSE))</f>
        <v>0</v>
      </c>
      <c r="FM184" s="90">
        <f>IF(ISNA(VLOOKUP($B184,'[2]1516 Exp_Rev Access'!$F$7:$FS$310,148,FALSE)),"",VLOOKUP($B184,'[2]1516 Exp_Rev Access'!$F$7:$FS$310,148,FALSE))</f>
        <v>0</v>
      </c>
      <c r="FN184" s="90">
        <f>IF(ISNA(VLOOKUP($B184,'[2]1516 Exp_Rev Access'!$F$7:$FS$310,149,FALSE)),"",VLOOKUP($B184,'[2]1516 Exp_Rev Access'!$F$7:$FS$310,149,FALSE))</f>
        <v>0</v>
      </c>
      <c r="FO184" s="90">
        <f>IF(ISNA(VLOOKUP($B184,'[2]1516 Exp_Rev Access'!$F$7:$FS$310,150,FALSE)),"",VLOOKUP($B184,'[2]1516 Exp_Rev Access'!$F$7:$FS$310,150,FALSE))</f>
        <v>0</v>
      </c>
      <c r="FP184" s="90">
        <f>IF(ISNA(VLOOKUP($B184,'[2]1516 Exp_Rev Access'!$F$7:$FS$310,151,FALSE)),"",VLOOKUP($B184,'[2]1516 Exp_Rev Access'!$F$7:$FS$310,151,FALSE))</f>
        <v>0</v>
      </c>
      <c r="FQ184" s="90">
        <f>IF(ISNA(VLOOKUP($B184,'[2]1516 Exp_Rev Access'!$F$7:$FS$310,152,FALSE)),"",VLOOKUP($B184,'[2]1516 Exp_Rev Access'!$F$7:$FS$310,152,FALSE))</f>
        <v>0</v>
      </c>
      <c r="FR184" s="90">
        <f>IF(ISNA(VLOOKUP($B184,'[2]1516 Exp_Rev Access'!$F$7:$FS$310,153,FALSE)),"",VLOOKUP($B184,'[2]1516 Exp_Rev Access'!$F$7:$FS$310,153,FALSE))</f>
        <v>11662.48</v>
      </c>
      <c r="FS184" s="53">
        <f t="shared" si="458"/>
        <v>760425.22</v>
      </c>
      <c r="FT184" s="92">
        <f t="shared" si="461"/>
        <v>7.5283545962663373E-2</v>
      </c>
      <c r="FU184" s="95">
        <f t="shared" si="462"/>
        <v>846.22385684557253</v>
      </c>
      <c r="FV184" s="90">
        <f>IF(ISNA(VLOOKUP($B184,'[2]1516 Exp_Rev Access'!$F$7:$FS$310,154,FALSE)),"",VLOOKUP($B184,'[2]1516 Exp_Rev Access'!$F$7:$FS$310,154,FALSE))</f>
        <v>0</v>
      </c>
      <c r="FW184" s="90">
        <f>IF(ISNA(VLOOKUP($B184,'[2]1516 Exp_Rev Access'!$F$7:$FS$310,155,FALSE)),"",VLOOKUP($B184,'[2]1516 Exp_Rev Access'!$F$7:$FS$310,155,FALSE))</f>
        <v>0</v>
      </c>
      <c r="FX184" s="90">
        <f>IF(ISNA(VLOOKUP($B184,'[2]1516 Exp_Rev Access'!$F$7:$FS$310,156,FALSE)),"",VLOOKUP($B184,'[2]1516 Exp_Rev Access'!$F$7:$FS$310,156,FALSE))</f>
        <v>0</v>
      </c>
      <c r="FY184" s="90">
        <f>IF(ISNA(VLOOKUP($B184,'[2]1516 Exp_Rev Access'!$F$7:$FS$310,157,FALSE)),"",VLOOKUP($B184,'[2]1516 Exp_Rev Access'!$F$7:$FS$310,157,FALSE))</f>
        <v>0</v>
      </c>
      <c r="FZ184" s="90">
        <f>IF(ISNA(VLOOKUP($B184,'[2]1516 Exp_Rev Access'!$F$7:$FS$310,158,FALSE)),"",VLOOKUP($B184,'[2]1516 Exp_Rev Access'!$F$7:$FS$310,158,FALSE))</f>
        <v>0</v>
      </c>
      <c r="GA184" s="90">
        <f>IF(ISNA(VLOOKUP($B184,'[2]1516 Exp_Rev Access'!$F$7:$FS$310,159,FALSE)),"",VLOOKUP($B184,'[2]1516 Exp_Rev Access'!$F$7:$FS$310,159,FALSE))</f>
        <v>0</v>
      </c>
      <c r="GB184" s="90">
        <f>IF(ISNA(VLOOKUP($B184,'[2]1516 Exp_Rev Access'!$F$7:$FS$310,160,FALSE)),"",VLOOKUP($B184,'[2]1516 Exp_Rev Access'!$F$7:$FS$310,160,FALSE))</f>
        <v>0</v>
      </c>
      <c r="GC184" s="90">
        <f>IF(ISNA(VLOOKUP($B184,'[2]1516 Exp_Rev Access'!$F$7:$FS$310,161,FALSE)),"",VLOOKUP($B184,'[2]1516 Exp_Rev Access'!$F$7:$FS$310,161,FALSE))</f>
        <v>0</v>
      </c>
      <c r="GD184" s="90">
        <f>IF(ISNA(VLOOKUP($B184,'[2]1516 Exp_Rev Access'!$F$7:$FS$310,162,FALSE)),"",VLOOKUP($B184,'[2]1516 Exp_Rev Access'!$F$7:$FS$310,162,FALSE))</f>
        <v>0</v>
      </c>
      <c r="GE184" s="90">
        <f>IF(ISNA(VLOOKUP($B184,'[2]1516 Exp_Rev Access'!$F$7:$FS$310,163,FALSE)),"",VLOOKUP($B184,'[2]1516 Exp_Rev Access'!$F$7:$FS$310,163,FALSE))</f>
        <v>0</v>
      </c>
      <c r="GF184" s="90">
        <f>IF(ISNA(VLOOKUP($B184,'[2]1516 Exp_Rev Access'!$F$7:$FS$310,164,FALSE)),"",VLOOKUP($B184,'[2]1516 Exp_Rev Access'!$F$7:$FS$310,164,FALSE))</f>
        <v>0</v>
      </c>
      <c r="GG184" s="90">
        <f>IF(ISNA(VLOOKUP($B184,'[2]1516 Exp_Rev Access'!$F$7:$FS$310,165,FALSE)),"",VLOOKUP($B184,'[2]1516 Exp_Rev Access'!$F$7:$FS$310,165,FALSE))</f>
        <v>0</v>
      </c>
      <c r="GH184" s="90">
        <f>IF(ISNA(VLOOKUP($B184,'[2]1516 Exp_Rev Access'!$F$7:$FS$310,166,FALSE)),"",VLOOKUP($B184,'[2]1516 Exp_Rev Access'!$F$7:$FS$310,166,FALSE))</f>
        <v>0</v>
      </c>
      <c r="GI184" s="90">
        <f>IF(ISNA(VLOOKUP($B184,'[2]1516 Exp_Rev Access'!$F$7:$FS$310,167,FALSE)),"",VLOOKUP($B184,'[2]1516 Exp_Rev Access'!$F$7:$FS$310,167,FALSE))</f>
        <v>0</v>
      </c>
      <c r="GJ184" s="90">
        <f>IF(ISNA(VLOOKUP($B184,'[2]1516 Exp_Rev Access'!$F$7:$FS$310,168,FALSE)),"",VLOOKUP($B184,'[2]1516 Exp_Rev Access'!$F$7:$FS$310,168,FALSE))</f>
        <v>0</v>
      </c>
      <c r="GK184" s="90">
        <f>IF(ISNA(VLOOKUP($B184,'[2]1516 Exp_Rev Access'!$F$7:$FS$310,169,FALSE)),"",VLOOKUP($B184,'[2]1516 Exp_Rev Access'!$F$7:$FS$310,169,FALSE))</f>
        <v>1943.87</v>
      </c>
      <c r="GL184" s="90">
        <f>IF(ISNA(VLOOKUP($B184,'[2]1516 Exp_Rev Access'!$F$7:$FS$310,170,FALSE)),"",VLOOKUP($B184,'[2]1516 Exp_Rev Access'!$F$7:$FS$310,170,FALSE))</f>
        <v>0</v>
      </c>
      <c r="GM184" s="90">
        <f>IF(ISNA(VLOOKUP($B184,'[2]1516 Exp_Rev Access'!$F$7:$FT$310,171,FALSE)),"",VLOOKUP($B184,'[2]1516 Exp_Rev Access'!$F$7:$FT$310,171,FALSE))</f>
        <v>0</v>
      </c>
      <c r="GN184" s="90">
        <f>IF(ISNA(VLOOKUP($B184,'[2]1516 Exp_Rev Access'!$F$7:$FU$310,172,FALSE)),"",VLOOKUP($B184,'[2]1516 Exp_Rev Access'!$F$7:$FU$310,172,FALSE))</f>
        <v>0</v>
      </c>
      <c r="GO184" s="90">
        <f>IF(ISNA(VLOOKUP($B184,'[2]1516 Exp_Rev Access'!$F$7:$FV$310,173,FALSE)),"",VLOOKUP($B184,'[2]1516 Exp_Rev Access'!$F$7:$FV$310,173,FALSE))</f>
        <v>0</v>
      </c>
      <c r="GP184" s="90">
        <f>IF(ISNA(VLOOKUP($B184,'[2]1516 Exp_Rev Access'!$F$7:$GA$310,174,FALSE)),"",VLOOKUP($B184,'[2]1516 Exp_Rev Access'!$F$7:$GA$310,174,FALSE))</f>
        <v>0</v>
      </c>
      <c r="GQ184" s="90">
        <f>IF(ISNA(VLOOKUP($B184,'[2]1516 Exp_Rev Access'!$F$7:$GA$310,175,FALSE)),"",VLOOKUP($B184,'[2]1516 Exp_Rev Access'!$F$7:$GA$310,175,FALSE))</f>
        <v>0</v>
      </c>
      <c r="GR184" s="90">
        <f>IF(ISNA(VLOOKUP($B184,'[2]1516 Exp_Rev Access'!$F$7:$GA$310,176,FALSE)),"",VLOOKUP($B184,'[2]1516 Exp_Rev Access'!$F$7:$GA$310,176,FALSE))</f>
        <v>0</v>
      </c>
      <c r="GS184" s="90">
        <f>IF(ISNA(VLOOKUP($B184,'[2]1516 Exp_Rev Access'!$F$7:$GA$310,177,FALSE)),"",VLOOKUP($B184,'[2]1516 Exp_Rev Access'!$F$7:$GA$310,177,FALSE))</f>
        <v>0</v>
      </c>
      <c r="GT184" s="90">
        <f>IF(ISNA(VLOOKUP($B184,'[2]1516 Exp_Rev Access'!$F$7:$GA$310,178,FALSE)),"",VLOOKUP($B184,'[2]1516 Exp_Rev Access'!$F$7:$GA$310,178,FALSE))</f>
        <v>0</v>
      </c>
      <c r="GU184" s="53">
        <f t="shared" si="459"/>
        <v>1943.87</v>
      </c>
      <c r="GV184" s="92">
        <f t="shared" si="463"/>
        <v>1.9244683453613289E-4</v>
      </c>
      <c r="GW184" s="114">
        <f t="shared" si="460"/>
        <v>2.1631964923604232</v>
      </c>
    </row>
    <row r="185" spans="1:222" x14ac:dyDescent="0.2">
      <c r="A185" s="99"/>
      <c r="B185" s="100"/>
      <c r="C185" s="100" t="s">
        <v>185</v>
      </c>
      <c r="D185" s="101">
        <f>SUM(D179:D184)</f>
        <v>5091.1499999999996</v>
      </c>
      <c r="E185" s="102">
        <f>SUM(E179:E184)</f>
        <v>59531558.560000002</v>
      </c>
      <c r="F185" s="103">
        <f>SUM(F179:F184)</f>
        <v>59531558.559999987</v>
      </c>
      <c r="G185" s="70">
        <f>F185-E185</f>
        <v>0</v>
      </c>
      <c r="H185" s="103">
        <f>SUM(H179:H184)</f>
        <v>12442067.779999999</v>
      </c>
      <c r="I185" s="103">
        <f t="shared" ref="I185:N185" si="464">SUM(I179:I184)</f>
        <v>0</v>
      </c>
      <c r="J185" s="103">
        <f t="shared" si="464"/>
        <v>176739.02000000002</v>
      </c>
      <c r="K185" s="103">
        <f t="shared" si="464"/>
        <v>26471.94</v>
      </c>
      <c r="L185" s="103">
        <f t="shared" si="464"/>
        <v>0</v>
      </c>
      <c r="M185" s="103">
        <f t="shared" si="464"/>
        <v>0</v>
      </c>
      <c r="N185" s="103">
        <f t="shared" si="464"/>
        <v>12645278.739999998</v>
      </c>
      <c r="O185" s="69">
        <f>N185/E185</f>
        <v>0.21241303009487339</v>
      </c>
      <c r="P185" s="103">
        <f>N185/D185</f>
        <v>2483.7765023619418</v>
      </c>
      <c r="Q185" s="103">
        <f t="shared" ref="Q185:AM185" si="465">SUM(Q179:Q184)</f>
        <v>27592.080000000002</v>
      </c>
      <c r="R185" s="103">
        <f t="shared" si="465"/>
        <v>0</v>
      </c>
      <c r="S185" s="103">
        <f t="shared" si="465"/>
        <v>2305.64</v>
      </c>
      <c r="T185" s="103">
        <f t="shared" si="465"/>
        <v>0</v>
      </c>
      <c r="U185" s="103">
        <f t="shared" si="465"/>
        <v>0</v>
      </c>
      <c r="V185" s="103">
        <f t="shared" si="465"/>
        <v>0</v>
      </c>
      <c r="W185" s="103">
        <f t="shared" si="465"/>
        <v>17050</v>
      </c>
      <c r="X185" s="103">
        <f t="shared" si="465"/>
        <v>0</v>
      </c>
      <c r="Y185" s="103">
        <f t="shared" si="465"/>
        <v>14135.5</v>
      </c>
      <c r="Z185" s="103">
        <f t="shared" si="465"/>
        <v>19602.36</v>
      </c>
      <c r="AA185" s="103">
        <f t="shared" si="465"/>
        <v>0</v>
      </c>
      <c r="AB185" s="103">
        <f t="shared" si="465"/>
        <v>0</v>
      </c>
      <c r="AC185" s="103">
        <f t="shared" si="465"/>
        <v>18067.28</v>
      </c>
      <c r="AD185" s="103">
        <f t="shared" si="465"/>
        <v>478576.23</v>
      </c>
      <c r="AE185" s="103">
        <f t="shared" si="465"/>
        <v>31309.409999999996</v>
      </c>
      <c r="AF185" s="103">
        <f t="shared" si="465"/>
        <v>0</v>
      </c>
      <c r="AG185" s="103">
        <f t="shared" si="465"/>
        <v>77103.44</v>
      </c>
      <c r="AH185" s="103">
        <f t="shared" si="465"/>
        <v>5779.7999999999993</v>
      </c>
      <c r="AI185" s="103">
        <f t="shared" si="465"/>
        <v>19192.03</v>
      </c>
      <c r="AJ185" s="103">
        <f t="shared" si="465"/>
        <v>14990.349999999999</v>
      </c>
      <c r="AK185" s="103">
        <f t="shared" si="465"/>
        <v>213296.62</v>
      </c>
      <c r="AL185" s="103">
        <f>SUM(AL179:AL184)</f>
        <v>140062.28</v>
      </c>
      <c r="AM185" s="103">
        <f t="shared" si="465"/>
        <v>1079063.0200000003</v>
      </c>
      <c r="AN185" s="71">
        <f t="shared" si="447"/>
        <v>1.8125899037439885E-2</v>
      </c>
      <c r="AO185" s="70">
        <f t="shared" si="448"/>
        <v>211.94877778105149</v>
      </c>
      <c r="AP185" s="103">
        <f t="shared" ref="AP185:AU185" si="466">SUM(AP179:AP184)</f>
        <v>32696433.049999997</v>
      </c>
      <c r="AQ185" s="103">
        <f t="shared" si="466"/>
        <v>890158.62000000011</v>
      </c>
      <c r="AR185" s="103">
        <f t="shared" si="466"/>
        <v>295738.64</v>
      </c>
      <c r="AS185" s="103">
        <f t="shared" si="466"/>
        <v>0</v>
      </c>
      <c r="AT185" s="103">
        <f t="shared" si="466"/>
        <v>0</v>
      </c>
      <c r="AU185" s="103">
        <f t="shared" si="466"/>
        <v>33882330.310000002</v>
      </c>
      <c r="AV185" s="73">
        <f t="shared" si="450"/>
        <v>0.56914905521667236</v>
      </c>
      <c r="AW185" s="103">
        <f t="shared" si="451"/>
        <v>6655.1428085992366</v>
      </c>
      <c r="AX185" s="103">
        <f>SUM(AX179:AX184)</f>
        <v>4130.6900000000005</v>
      </c>
      <c r="AY185" s="103">
        <f t="shared" ref="AY185:BV185" si="467">SUM(AY179:AY184)</f>
        <v>3843673.4400000004</v>
      </c>
      <c r="AZ185" s="103">
        <f t="shared" si="467"/>
        <v>312265.62</v>
      </c>
      <c r="BA185" s="103">
        <f t="shared" si="467"/>
        <v>0</v>
      </c>
      <c r="BB185" s="103">
        <f t="shared" si="467"/>
        <v>0</v>
      </c>
      <c r="BC185" s="103">
        <f t="shared" si="467"/>
        <v>1000539</v>
      </c>
      <c r="BD185" s="103">
        <f t="shared" si="467"/>
        <v>111643.68</v>
      </c>
      <c r="BE185" s="103">
        <f t="shared" si="467"/>
        <v>179021.93000000002</v>
      </c>
      <c r="BF185" s="103">
        <f t="shared" si="467"/>
        <v>0</v>
      </c>
      <c r="BG185" s="103">
        <f t="shared" si="467"/>
        <v>331008.94999999995</v>
      </c>
      <c r="BH185" s="103">
        <f t="shared" si="467"/>
        <v>38406.950000000004</v>
      </c>
      <c r="BI185" s="103">
        <f t="shared" si="467"/>
        <v>0</v>
      </c>
      <c r="BJ185" s="103">
        <f t="shared" si="467"/>
        <v>30323.059999999998</v>
      </c>
      <c r="BK185" s="103">
        <f t="shared" si="467"/>
        <v>2095321.59</v>
      </c>
      <c r="BL185" s="103">
        <f t="shared" si="467"/>
        <v>18083.8</v>
      </c>
      <c r="BM185" s="103">
        <f t="shared" si="467"/>
        <v>3741.41</v>
      </c>
      <c r="BN185" s="103">
        <f t="shared" si="467"/>
        <v>0</v>
      </c>
      <c r="BO185" s="103">
        <f t="shared" si="467"/>
        <v>0</v>
      </c>
      <c r="BP185" s="103">
        <f t="shared" si="467"/>
        <v>0</v>
      </c>
      <c r="BQ185" s="103">
        <f t="shared" si="467"/>
        <v>5721.08</v>
      </c>
      <c r="BR185" s="103">
        <f t="shared" si="467"/>
        <v>0</v>
      </c>
      <c r="BS185" s="103">
        <f t="shared" si="467"/>
        <v>0</v>
      </c>
      <c r="BT185" s="103">
        <f t="shared" si="467"/>
        <v>0</v>
      </c>
      <c r="BU185" s="103">
        <f t="shared" si="467"/>
        <v>0</v>
      </c>
      <c r="BV185" s="103">
        <f t="shared" si="467"/>
        <v>7973881.1999999993</v>
      </c>
      <c r="BW185" s="71">
        <f t="shared" si="453"/>
        <v>0.13394376685037354</v>
      </c>
      <c r="BX185" s="70">
        <f t="shared" si="454"/>
        <v>1566.223976901093</v>
      </c>
      <c r="BY185" s="103">
        <f t="shared" ref="BY185:CE185" si="468">SUM(BY179:BY184)</f>
        <v>31892.07</v>
      </c>
      <c r="BZ185" s="103">
        <f t="shared" si="468"/>
        <v>0</v>
      </c>
      <c r="CA185" s="103">
        <f t="shared" si="468"/>
        <v>0</v>
      </c>
      <c r="CB185" s="103">
        <f t="shared" si="468"/>
        <v>0</v>
      </c>
      <c r="CC185" s="103">
        <f t="shared" si="468"/>
        <v>280649.63</v>
      </c>
      <c r="CD185" s="103">
        <f t="shared" si="468"/>
        <v>0</v>
      </c>
      <c r="CE185" s="103">
        <f t="shared" si="468"/>
        <v>312541.70000000007</v>
      </c>
      <c r="CF185" s="71">
        <f t="shared" si="456"/>
        <v>5.2500170927827971E-3</v>
      </c>
      <c r="CG185" s="72">
        <f t="shared" si="457"/>
        <v>61.389214617522583</v>
      </c>
      <c r="CH185" s="103">
        <f t="shared" ref="CH185:ES185" si="469">SUM(CH179:CH184)</f>
        <v>0</v>
      </c>
      <c r="CI185" s="103">
        <f t="shared" si="469"/>
        <v>0</v>
      </c>
      <c r="CJ185" s="103">
        <f t="shared" si="469"/>
        <v>0</v>
      </c>
      <c r="CK185" s="103">
        <f t="shared" si="469"/>
        <v>0</v>
      </c>
      <c r="CL185" s="103">
        <f t="shared" si="469"/>
        <v>0</v>
      </c>
      <c r="CM185" s="103">
        <f t="shared" si="469"/>
        <v>0</v>
      </c>
      <c r="CN185" s="103">
        <f t="shared" si="469"/>
        <v>0</v>
      </c>
      <c r="CO185" s="103">
        <f t="shared" si="469"/>
        <v>2699.52</v>
      </c>
      <c r="CP185" s="103">
        <f t="shared" si="469"/>
        <v>0</v>
      </c>
      <c r="CQ185" s="103">
        <f t="shared" si="469"/>
        <v>895813.09000000008</v>
      </c>
      <c r="CR185" s="103">
        <f t="shared" si="469"/>
        <v>0</v>
      </c>
      <c r="CS185" s="103">
        <f t="shared" si="469"/>
        <v>33052.1</v>
      </c>
      <c r="CT185" s="103">
        <f t="shared" si="469"/>
        <v>0</v>
      </c>
      <c r="CU185" s="103">
        <f t="shared" si="469"/>
        <v>923069.34000000008</v>
      </c>
      <c r="CV185" s="103">
        <f t="shared" si="469"/>
        <v>174188.55</v>
      </c>
      <c r="CW185" s="103">
        <f t="shared" si="469"/>
        <v>30478.61</v>
      </c>
      <c r="CX185" s="103">
        <f t="shared" si="469"/>
        <v>0</v>
      </c>
      <c r="CY185" s="103">
        <f t="shared" si="469"/>
        <v>16343.8</v>
      </c>
      <c r="CZ185" s="103">
        <f t="shared" si="469"/>
        <v>0</v>
      </c>
      <c r="DA185" s="103">
        <f t="shared" si="469"/>
        <v>0</v>
      </c>
      <c r="DB185" s="103">
        <f t="shared" si="469"/>
        <v>36264.550000000003</v>
      </c>
      <c r="DC185" s="103">
        <f t="shared" si="469"/>
        <v>0</v>
      </c>
      <c r="DD185" s="103">
        <f t="shared" si="469"/>
        <v>0</v>
      </c>
      <c r="DE185" s="103">
        <f t="shared" si="469"/>
        <v>0</v>
      </c>
      <c r="DF185" s="103">
        <f t="shared" si="469"/>
        <v>0</v>
      </c>
      <c r="DG185" s="103">
        <f t="shared" si="469"/>
        <v>0</v>
      </c>
      <c r="DH185" s="103">
        <f t="shared" si="469"/>
        <v>0</v>
      </c>
      <c r="DI185" s="103">
        <f t="shared" si="469"/>
        <v>997886.50999999989</v>
      </c>
      <c r="DJ185" s="103">
        <f t="shared" si="469"/>
        <v>0</v>
      </c>
      <c r="DK185" s="103">
        <f t="shared" si="469"/>
        <v>0</v>
      </c>
      <c r="DL185" s="103">
        <f t="shared" si="469"/>
        <v>0</v>
      </c>
      <c r="DM185" s="103">
        <f t="shared" si="469"/>
        <v>0</v>
      </c>
      <c r="DN185" s="103">
        <f t="shared" si="469"/>
        <v>0</v>
      </c>
      <c r="DO185" s="103">
        <f t="shared" si="469"/>
        <v>0</v>
      </c>
      <c r="DP185" s="103">
        <f t="shared" si="469"/>
        <v>0</v>
      </c>
      <c r="DQ185" s="103">
        <f t="shared" si="469"/>
        <v>0</v>
      </c>
      <c r="DR185" s="103">
        <f t="shared" si="469"/>
        <v>0</v>
      </c>
      <c r="DS185" s="103">
        <f t="shared" si="469"/>
        <v>0</v>
      </c>
      <c r="DT185" s="103">
        <f t="shared" si="469"/>
        <v>0</v>
      </c>
      <c r="DU185" s="103">
        <f t="shared" si="469"/>
        <v>0</v>
      </c>
      <c r="DV185" s="103">
        <f t="shared" si="469"/>
        <v>0</v>
      </c>
      <c r="DW185" s="103">
        <f t="shared" si="469"/>
        <v>0</v>
      </c>
      <c r="DX185" s="103">
        <f t="shared" si="469"/>
        <v>0</v>
      </c>
      <c r="DY185" s="103">
        <f t="shared" si="469"/>
        <v>12516</v>
      </c>
      <c r="DZ185" s="103">
        <f t="shared" si="469"/>
        <v>0</v>
      </c>
      <c r="EA185" s="103">
        <f t="shared" si="469"/>
        <v>0</v>
      </c>
      <c r="EB185" s="103">
        <f t="shared" si="469"/>
        <v>0</v>
      </c>
      <c r="EC185" s="103">
        <f t="shared" si="469"/>
        <v>0</v>
      </c>
      <c r="ED185" s="103">
        <f t="shared" si="469"/>
        <v>0</v>
      </c>
      <c r="EE185" s="103">
        <f t="shared" si="469"/>
        <v>0</v>
      </c>
      <c r="EF185" s="103">
        <f t="shared" si="469"/>
        <v>0</v>
      </c>
      <c r="EG185" s="103">
        <f t="shared" si="469"/>
        <v>0</v>
      </c>
      <c r="EH185" s="103">
        <f t="shared" si="469"/>
        <v>0</v>
      </c>
      <c r="EI185" s="103">
        <f t="shared" si="469"/>
        <v>0</v>
      </c>
      <c r="EJ185" s="103">
        <f t="shared" si="469"/>
        <v>0</v>
      </c>
      <c r="EK185" s="103">
        <f t="shared" si="469"/>
        <v>0</v>
      </c>
      <c r="EL185" s="103">
        <f t="shared" si="469"/>
        <v>0</v>
      </c>
      <c r="EM185" s="103">
        <f t="shared" si="469"/>
        <v>0</v>
      </c>
      <c r="EN185" s="103">
        <f t="shared" si="469"/>
        <v>108318.12</v>
      </c>
      <c r="EO185" s="103">
        <f t="shared" si="469"/>
        <v>0</v>
      </c>
      <c r="EP185" s="103">
        <f t="shared" si="469"/>
        <v>0</v>
      </c>
      <c r="EQ185" s="103">
        <f t="shared" si="469"/>
        <v>0</v>
      </c>
      <c r="ER185" s="103">
        <f t="shared" si="469"/>
        <v>0</v>
      </c>
      <c r="ES185" s="103">
        <f t="shared" si="469"/>
        <v>0</v>
      </c>
      <c r="ET185" s="103">
        <f t="shared" ref="ET185:FR185" si="470">SUM(ET179:ET184)</f>
        <v>0</v>
      </c>
      <c r="EU185" s="103">
        <f t="shared" si="470"/>
        <v>0</v>
      </c>
      <c r="EV185" s="103">
        <f t="shared" si="470"/>
        <v>21370.27</v>
      </c>
      <c r="EW185" s="103">
        <f t="shared" si="470"/>
        <v>0</v>
      </c>
      <c r="EX185" s="103">
        <f t="shared" si="470"/>
        <v>0</v>
      </c>
      <c r="EY185" s="103">
        <f t="shared" si="470"/>
        <v>0</v>
      </c>
      <c r="EZ185" s="103">
        <f t="shared" si="470"/>
        <v>0</v>
      </c>
      <c r="FA185" s="103">
        <f t="shared" si="470"/>
        <v>0</v>
      </c>
      <c r="FB185" s="103">
        <f t="shared" si="470"/>
        <v>0</v>
      </c>
      <c r="FC185" s="103">
        <f t="shared" si="470"/>
        <v>0</v>
      </c>
      <c r="FD185" s="103">
        <f t="shared" si="470"/>
        <v>0</v>
      </c>
      <c r="FE185" s="103">
        <f t="shared" si="470"/>
        <v>0</v>
      </c>
      <c r="FF185" s="103">
        <f t="shared" si="470"/>
        <v>0</v>
      </c>
      <c r="FG185" s="103">
        <f t="shared" si="470"/>
        <v>0</v>
      </c>
      <c r="FH185" s="103">
        <f t="shared" si="470"/>
        <v>0</v>
      </c>
      <c r="FI185" s="103">
        <f t="shared" si="470"/>
        <v>0</v>
      </c>
      <c r="FJ185" s="103">
        <f t="shared" si="470"/>
        <v>0</v>
      </c>
      <c r="FK185" s="103">
        <f t="shared" si="470"/>
        <v>0</v>
      </c>
      <c r="FL185" s="103">
        <f t="shared" si="470"/>
        <v>0</v>
      </c>
      <c r="FM185" s="103">
        <f t="shared" si="470"/>
        <v>0</v>
      </c>
      <c r="FN185" s="103">
        <f t="shared" si="470"/>
        <v>0</v>
      </c>
      <c r="FO185" s="103">
        <f t="shared" si="470"/>
        <v>0</v>
      </c>
      <c r="FP185" s="103">
        <f t="shared" si="470"/>
        <v>0</v>
      </c>
      <c r="FQ185" s="103">
        <f t="shared" si="470"/>
        <v>0</v>
      </c>
      <c r="FR185" s="103">
        <f t="shared" si="470"/>
        <v>114880.30999999998</v>
      </c>
      <c r="FS185" s="103">
        <f>SUM(FS179:FS184)</f>
        <v>3366880.7700000005</v>
      </c>
      <c r="FT185" s="71">
        <f t="shared" si="461"/>
        <v>5.65562342300618E-2</v>
      </c>
      <c r="FU185" s="117">
        <f t="shared" si="462"/>
        <v>661.32028520078973</v>
      </c>
      <c r="FV185" s="103">
        <f t="shared" ref="FV185:GU185" si="471">SUM(FV179:FV184)</f>
        <v>0</v>
      </c>
      <c r="FW185" s="103">
        <f t="shared" si="471"/>
        <v>29581.599999999999</v>
      </c>
      <c r="FX185" s="103">
        <f t="shared" si="471"/>
        <v>0</v>
      </c>
      <c r="FY185" s="103">
        <f t="shared" si="471"/>
        <v>0</v>
      </c>
      <c r="FZ185" s="103">
        <f t="shared" si="471"/>
        <v>0</v>
      </c>
      <c r="GA185" s="103">
        <f t="shared" si="471"/>
        <v>12896.3</v>
      </c>
      <c r="GB185" s="103">
        <f t="shared" si="471"/>
        <v>0</v>
      </c>
      <c r="GC185" s="103">
        <f t="shared" si="471"/>
        <v>0</v>
      </c>
      <c r="GD185" s="103">
        <f t="shared" si="471"/>
        <v>0</v>
      </c>
      <c r="GE185" s="103">
        <f t="shared" si="471"/>
        <v>100005</v>
      </c>
      <c r="GF185" s="103">
        <f t="shared" si="471"/>
        <v>14059.81</v>
      </c>
      <c r="GG185" s="103">
        <f t="shared" si="471"/>
        <v>0</v>
      </c>
      <c r="GH185" s="103">
        <f t="shared" si="471"/>
        <v>0</v>
      </c>
      <c r="GI185" s="103">
        <f t="shared" si="471"/>
        <v>0</v>
      </c>
      <c r="GJ185" s="103">
        <f t="shared" si="471"/>
        <v>1728.5</v>
      </c>
      <c r="GK185" s="103">
        <f t="shared" si="471"/>
        <v>108116.81</v>
      </c>
      <c r="GL185" s="103">
        <f t="shared" si="471"/>
        <v>0</v>
      </c>
      <c r="GM185" s="103">
        <f t="shared" si="471"/>
        <v>0</v>
      </c>
      <c r="GN185" s="103">
        <f t="shared" si="471"/>
        <v>0</v>
      </c>
      <c r="GO185" s="103">
        <f t="shared" si="471"/>
        <v>0</v>
      </c>
      <c r="GP185" s="103">
        <f t="shared" si="471"/>
        <v>0</v>
      </c>
      <c r="GQ185" s="103">
        <f t="shared" si="471"/>
        <v>3384.3</v>
      </c>
      <c r="GR185" s="103">
        <f t="shared" si="471"/>
        <v>0</v>
      </c>
      <c r="GS185" s="103">
        <f t="shared" si="471"/>
        <v>0</v>
      </c>
      <c r="GT185" s="103">
        <f t="shared" si="471"/>
        <v>1810.5</v>
      </c>
      <c r="GU185" s="103">
        <f t="shared" si="471"/>
        <v>271582.82</v>
      </c>
      <c r="GV185" s="71">
        <f>GU185/E185</f>
        <v>4.5619974777962539E-3</v>
      </c>
      <c r="GW185" s="115">
        <f t="shared" si="460"/>
        <v>53.344101038075884</v>
      </c>
    </row>
    <row r="186" spans="1:222" ht="12.75" x14ac:dyDescent="0.2">
      <c r="A186" s="99" t="s">
        <v>438</v>
      </c>
      <c r="E186" s="121"/>
      <c r="F186" s="81"/>
      <c r="G186" s="81"/>
      <c r="H186" s="81"/>
      <c r="I186" s="81"/>
      <c r="J186" s="81"/>
      <c r="K186" s="81"/>
      <c r="L186" s="81"/>
      <c r="M186" s="81"/>
      <c r="N186" s="81"/>
      <c r="O186" s="126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92"/>
      <c r="AO186" s="81"/>
      <c r="AP186" s="81"/>
      <c r="AQ186" s="81"/>
      <c r="AR186" s="81"/>
      <c r="AS186" s="81"/>
      <c r="AT186" s="81"/>
      <c r="AU186" s="81"/>
      <c r="AV186" s="92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1"/>
      <c r="BO186" s="81"/>
      <c r="BP186" s="81"/>
      <c r="BQ186" s="81"/>
      <c r="BR186" s="81"/>
      <c r="BS186" s="81"/>
      <c r="BT186" s="81"/>
      <c r="BU186" s="81"/>
      <c r="BV186" s="81"/>
      <c r="BW186" s="92"/>
      <c r="BX186" s="81"/>
      <c r="BY186" s="81"/>
      <c r="BZ186" s="81"/>
      <c r="CA186" s="81"/>
      <c r="CB186" s="81"/>
      <c r="CC186" s="81"/>
      <c r="CD186" s="81"/>
      <c r="CE186" s="81"/>
      <c r="CF186" s="92"/>
      <c r="CG186" s="81"/>
      <c r="CH186" s="81"/>
      <c r="CI186" s="81"/>
      <c r="CJ186" s="81"/>
      <c r="CK186" s="81"/>
      <c r="CL186" s="81"/>
      <c r="CM186" s="81"/>
      <c r="CN186" s="81"/>
      <c r="CO186" s="81"/>
      <c r="CP186" s="81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1"/>
      <c r="DH186" s="81"/>
      <c r="DI186" s="81"/>
      <c r="DJ186" s="81"/>
      <c r="DK186" s="81"/>
      <c r="DL186" s="81"/>
      <c r="DM186" s="81"/>
      <c r="DN186" s="81"/>
      <c r="DO186" s="81"/>
      <c r="DP186" s="81"/>
      <c r="DQ186" s="81"/>
      <c r="DR186" s="81"/>
      <c r="DS186" s="81"/>
      <c r="DT186" s="81"/>
      <c r="DU186" s="81"/>
      <c r="DV186" s="81"/>
      <c r="DW186" s="81"/>
      <c r="DX186" s="81"/>
      <c r="DY186" s="81"/>
      <c r="DZ186" s="81"/>
      <c r="EA186" s="81"/>
      <c r="EB186" s="81"/>
      <c r="EC186" s="81"/>
      <c r="ED186" s="81"/>
      <c r="EE186" s="81"/>
      <c r="EF186" s="81"/>
      <c r="EG186" s="81"/>
      <c r="EH186" s="81"/>
      <c r="EI186" s="81"/>
      <c r="EJ186" s="81"/>
      <c r="EK186" s="81"/>
      <c r="EL186" s="81"/>
      <c r="EM186" s="81"/>
      <c r="EN186" s="81"/>
      <c r="EO186" s="81"/>
      <c r="EP186" s="81"/>
      <c r="EQ186" s="81"/>
      <c r="ER186" s="81"/>
      <c r="ES186" s="81"/>
      <c r="ET186" s="81"/>
      <c r="EU186" s="81"/>
      <c r="EV186" s="81"/>
      <c r="EW186" s="81"/>
      <c r="EX186" s="81"/>
      <c r="EY186" s="81"/>
      <c r="EZ186" s="81"/>
      <c r="FA186" s="81"/>
      <c r="FB186" s="81"/>
      <c r="FC186" s="81"/>
      <c r="FD186" s="81"/>
      <c r="FE186" s="81"/>
      <c r="FF186" s="81"/>
      <c r="FG186" s="81"/>
      <c r="FH186" s="81"/>
      <c r="FI186" s="81"/>
      <c r="FJ186" s="81"/>
      <c r="FK186" s="81"/>
      <c r="FL186" s="81"/>
      <c r="FM186" s="81"/>
      <c r="FN186" s="81"/>
      <c r="FO186" s="81"/>
      <c r="FP186" s="81"/>
      <c r="FQ186" s="81"/>
      <c r="FR186" s="81"/>
      <c r="FS186" s="77"/>
      <c r="FT186" s="77"/>
      <c r="FU186" s="77"/>
      <c r="FV186" s="77"/>
      <c r="FW186" s="77"/>
      <c r="FX186" s="77"/>
      <c r="FY186" s="77"/>
      <c r="FZ186" s="77"/>
      <c r="GA186" s="77"/>
      <c r="GB186" s="77"/>
      <c r="GC186" s="77"/>
      <c r="GD186" s="77"/>
      <c r="GE186" s="77"/>
      <c r="GF186" s="77"/>
      <c r="GG186" s="77"/>
      <c r="GH186" s="77"/>
      <c r="GI186" s="77"/>
      <c r="GJ186" s="77"/>
      <c r="GK186" s="77"/>
      <c r="GL186" s="77"/>
      <c r="GM186" s="77"/>
      <c r="GN186" s="77"/>
      <c r="GO186" s="77"/>
      <c r="GP186" s="77"/>
      <c r="GQ186" s="77"/>
      <c r="GR186" s="77"/>
      <c r="GS186" s="77"/>
      <c r="GT186" s="77"/>
      <c r="GU186" s="77"/>
      <c r="GV186" s="77"/>
      <c r="GW186" s="108"/>
    </row>
    <row r="187" spans="1:222" x14ac:dyDescent="0.2">
      <c r="B187" s="87" t="s">
        <v>439</v>
      </c>
      <c r="C187" s="87" t="s">
        <v>440</v>
      </c>
      <c r="D187" s="88">
        <f>IF(ISNA(VLOOKUP($B187,'[2]1516 enrollment_Rev_Exp by size'!$A$6:$C$325,3,FALSE)),"",VLOOKUP($B187,'[2]1516 enrollment_Rev_Exp by size'!$A$6:$C$325,3,FALSE))</f>
        <v>76.899999999999991</v>
      </c>
      <c r="E187" s="89">
        <v>1926637.6</v>
      </c>
      <c r="F187" s="67">
        <f t="shared" ref="F187:F196" si="472">N187+AM187+AU187+BV187+CE187+FS187+GU187</f>
        <v>1926637.6</v>
      </c>
      <c r="G187" s="67">
        <f t="shared" ref="G187:G196" si="473">F187-E187</f>
        <v>0</v>
      </c>
      <c r="H187" s="90">
        <f>IF(ISNA(VLOOKUP($B187,'[2]1516 Exp_Rev Access'!$F$7:$FS$310,2,FALSE)),"",VLOOKUP($B187,'[2]1516 Exp_Rev Access'!$F$7:$FS$310,2,FALSE))</f>
        <v>0</v>
      </c>
      <c r="I187" s="90">
        <f>IF(ISNA(VLOOKUP($B187,'[2]1516 Exp_Rev Access'!$F$7:$FS$310,3,FALSE)),"",VLOOKUP($B187,'[2]1516 Exp_Rev Access'!$F$7:$FS$310,3,FALSE))</f>
        <v>0</v>
      </c>
      <c r="J187" s="90">
        <f>IF(ISNA(VLOOKUP($B187,'[2]1516 Exp_Rev Access'!$F$7:$FS$310,4,FALSE)),"",VLOOKUP($B187,'[2]1516 Exp_Rev Access'!$F$7:$FS$310,4,FALSE))</f>
        <v>0</v>
      </c>
      <c r="K187" s="90">
        <f>IF(ISNA(VLOOKUP($B187,'[2]1516 Exp_Rev Access'!$F$7:$FS$310,5,FALSE)),"-",VLOOKUP($B187,'[2]1516 Exp_Rev Access'!$F$7:$FS$310,5,FALSE))</f>
        <v>0</v>
      </c>
      <c r="L187" s="90">
        <f>IF(ISNA(VLOOKUP($B187,'[2]1516 Exp_Rev Access'!$F$7:$FS$310,6,FALSE)),"",VLOOKUP($B187,'[2]1516 Exp_Rev Access'!$F$7:$FS$310,6,FALSE))</f>
        <v>0</v>
      </c>
      <c r="M187" s="90">
        <f>IF(ISNA(VLOOKUP($B187,'[2]1516 Exp_Rev Access'!$F$7:$FS$310,7,FALSE)),"",VLOOKUP($B187,'[2]1516 Exp_Rev Access'!$F$7:$FS$310,7,FALSE))</f>
        <v>0</v>
      </c>
      <c r="N187" s="53">
        <f t="shared" ref="N187:N196" si="474">SUM(H187:M187)</f>
        <v>0</v>
      </c>
      <c r="O187" s="91"/>
      <c r="P187" s="53"/>
      <c r="Q187" s="90">
        <f>IF(ISNA(VLOOKUP($B187,'[2]1516 Exp_Rev Access'!$F$7:$FS$310,8,FALSE)),"",VLOOKUP($B187,'[2]1516 Exp_Rev Access'!$F$7:$FS$310,8,FALSE))</f>
        <v>15</v>
      </c>
      <c r="R187" s="90">
        <f>IF(ISNA(VLOOKUP($B187,'[2]1516 Exp_Rev Access'!$F$7:$FS$310,9,FALSE)),"",VLOOKUP($B187,'[2]1516 Exp_Rev Access'!$F$7:$FS$310,9,FALSE))</f>
        <v>0</v>
      </c>
      <c r="S187" s="90">
        <f>IF(ISNA(VLOOKUP($B187,'[2]1516 Exp_Rev Access'!$F$7:$FS$310,10,FALSE)),"",VLOOKUP($B187,'[2]1516 Exp_Rev Access'!$F$7:$FS$310,10,FALSE))</f>
        <v>0</v>
      </c>
      <c r="T187" s="90">
        <f>IF(ISNA(VLOOKUP($B187,'[2]1516 Exp_Rev Access'!$F$7:$FS$310,11,FALSE)),"",VLOOKUP($B187,'[2]1516 Exp_Rev Access'!$F$7:$FS$310,11,FALSE))</f>
        <v>0</v>
      </c>
      <c r="U187" s="90">
        <f>IF(ISNA(VLOOKUP($B187,'[2]1516 Exp_Rev Access'!$F$7:$FS$310,12,FALSE)),"",VLOOKUP($B187,'[2]1516 Exp_Rev Access'!$F$7:$FS$310,12,FALSE))</f>
        <v>1800</v>
      </c>
      <c r="V187" s="90">
        <f>IF(ISNA(VLOOKUP($B187,'[2]1516 Exp_Rev Access'!$F$7:$FS$310,13,FALSE)),"",VLOOKUP($B187,'[2]1516 Exp_Rev Access'!$F$7:$FS$310,13,FALSE))</f>
        <v>0</v>
      </c>
      <c r="W187" s="90">
        <f>IF(ISNA(VLOOKUP($B187,'[2]1516 Exp_Rev Access'!$F$7:$FS$310,14,FALSE)),"",VLOOKUP($B187,'[2]1516 Exp_Rev Access'!$F$7:$FS$310,14,FALSE))</f>
        <v>0</v>
      </c>
      <c r="X187" s="90">
        <f>IF(ISNA(VLOOKUP($B187,'[2]1516 Exp_Rev Access'!$F$7:$FS$310,15,FALSE)),"",VLOOKUP($B187,'[2]1516 Exp_Rev Access'!$F$7:$FS$310,15,FALSE))</f>
        <v>0</v>
      </c>
      <c r="Y187" s="90">
        <f>IF(ISNA(VLOOKUP($B187,'[2]1516 Exp_Rev Access'!$F$7:$FS$310,16,FALSE)),"",VLOOKUP($B187,'[2]1516 Exp_Rev Access'!$F$7:$FS$310,16,FALSE))</f>
        <v>0</v>
      </c>
      <c r="Z187" s="90">
        <f>IF(ISNA(VLOOKUP($B187,'[2]1516 Exp_Rev Access'!$F$7:$FS$310,17,FALSE)),"",VLOOKUP($B187,'[2]1516 Exp_Rev Access'!$F$7:$FS$310,17,FALSE))</f>
        <v>0</v>
      </c>
      <c r="AA187" s="90">
        <f>IF(ISNA(VLOOKUP($B187,'[2]1516 Exp_Rev Access'!$F$7:$FS$310,18,FALSE)),"",VLOOKUP($B187,'[2]1516 Exp_Rev Access'!$F$7:$FS$310,18,FALSE))</f>
        <v>0</v>
      </c>
      <c r="AB187" s="90">
        <f>IF(ISNA(VLOOKUP($B187,'[2]1516 Exp_Rev Access'!$F$7:$FS$310,19,FALSE)),"",VLOOKUP($B187,'[2]1516 Exp_Rev Access'!$F$7:$FS$310,19,FALSE))</f>
        <v>0</v>
      </c>
      <c r="AC187" s="90">
        <f>IF(ISNA(VLOOKUP($B187,'[2]1516 Exp_Rev Access'!$F$7:$FS$310,20,FALSE)),"",VLOOKUP($B187,'[2]1516 Exp_Rev Access'!$F$7:$FS$310,20,FALSE))</f>
        <v>0</v>
      </c>
      <c r="AD187" s="90">
        <f>IF(ISNA(VLOOKUP($B187,'[2]1516 Exp_Rev Access'!$F$7:$FS$310,21,FALSE)),"",VLOOKUP($B187,'[2]1516 Exp_Rev Access'!$F$7:$FS$310,21,FALSE))</f>
        <v>2324.9499999999998</v>
      </c>
      <c r="AE187" s="90">
        <f>IF(ISNA(VLOOKUP($B187,'[2]1516 Exp_Rev Access'!$F$7:$FS$310,22,FALSE)),"",VLOOKUP($B187,'[2]1516 Exp_Rev Access'!$F$7:$FS$310,22,FALSE))</f>
        <v>49.02</v>
      </c>
      <c r="AF187" s="90">
        <f>IF(ISNA(VLOOKUP($B187,'[2]1516 Exp_Rev Access'!$F$7:$FS$310,23,FALSE)),"",VLOOKUP($B187,'[2]1516 Exp_Rev Access'!$F$7:$FS$310,23,FALSE))</f>
        <v>0</v>
      </c>
      <c r="AG187" s="90">
        <f>IF(ISNA(VLOOKUP($B187,'[2]1516 Exp_Rev Access'!$F$7:$FS$310,24,FALSE)),"",VLOOKUP($B187,'[2]1516 Exp_Rev Access'!$F$7:$FS$310,24,FALSE))</f>
        <v>7986.36</v>
      </c>
      <c r="AH187" s="90">
        <f>IF(ISNA(VLOOKUP($B187,'[2]1516 Exp_Rev Access'!$F$7:$FS$310,25,FALSE)),"",VLOOKUP($B187,'[2]1516 Exp_Rev Access'!$F$7:$FS$310,25,FALSE))</f>
        <v>10</v>
      </c>
      <c r="AI187" s="90">
        <f>IF(ISNA(VLOOKUP($B187,'[2]1516 Exp_Rev Access'!$F$7:$FS$310,26,FALSE)),"",VLOOKUP($B187,'[2]1516 Exp_Rev Access'!$F$7:$FS$310,26,FALSE))</f>
        <v>125</v>
      </c>
      <c r="AJ187" s="90">
        <f>IF(ISNA(VLOOKUP($B187,'[2]1516 Exp_Rev Access'!$F$7:$FS$310,27,FALSE)),"",VLOOKUP($B187,'[2]1516 Exp_Rev Access'!$F$7:$FS$310,27,FALSE))</f>
        <v>0</v>
      </c>
      <c r="AK187" s="90">
        <f>IF(ISNA(VLOOKUP($B187,'[2]1516 Exp_Rev Access'!$F$7:$FS$310,28,FALSE)),"",VLOOKUP($B187,'[2]1516 Exp_Rev Access'!$F$7:$FS$310,28,FALSE))</f>
        <v>2280.34</v>
      </c>
      <c r="AL187" s="90">
        <f>IF(ISNA(VLOOKUP($B187,'[2]1516 Exp_Rev Access'!$F$7:$FS$310,29,FALSE)),"",VLOOKUP($B187,'[2]1516 Exp_Rev Access'!$F$7:$FS$310,29,FALSE))</f>
        <v>11169.13</v>
      </c>
      <c r="AM187" s="53">
        <f t="shared" ref="AM187:AM196" si="475">SUM(Q187:AL187)</f>
        <v>25759.8</v>
      </c>
      <c r="AN187" s="92">
        <f t="shared" ref="AN187:AN197" si="476">AM187/E187</f>
        <v>1.3370340120010114E-2</v>
      </c>
      <c r="AO187" s="68">
        <f t="shared" ref="AO187:AO197" si="477">AM187/D187</f>
        <v>334.97789336801043</v>
      </c>
      <c r="AP187" s="90">
        <f>IF(ISNA(VLOOKUP($B187,'[2]1516 Exp_Rev Access'!$F$7:$FS$310,30,FALSE)),"",VLOOKUP($B187,'[2]1516 Exp_Rev Access'!$F$7:$FS$310,30,FALSE))</f>
        <v>1568651.33</v>
      </c>
      <c r="AQ187" s="90">
        <f>IF(ISNA(VLOOKUP($B187,'[2]1516 Exp_Rev Access'!$F$7:$FS$310,31,FALSE)),"",VLOOKUP($B187,'[2]1516 Exp_Rev Access'!$F$7:$FS$310,31,FALSE))</f>
        <v>11493.62</v>
      </c>
      <c r="AR187" s="90">
        <f>IF(ISNA(VLOOKUP($B187,'[2]1516 Exp_Rev Access'!$F$7:$FS$310,32,FALSE)),"",VLOOKUP($B187,'[2]1516 Exp_Rev Access'!$F$7:$FS$310,32,FALSE))</f>
        <v>0</v>
      </c>
      <c r="AS187" s="90">
        <f>IF(ISNA(VLOOKUP($B187,'[2]1516 Exp_Rev Access'!$F$7:$FS$310,33,FALSE)),"",VLOOKUP($B187,'[2]1516 Exp_Rev Access'!$F$7:$FS$310,33,FALSE))</f>
        <v>0</v>
      </c>
      <c r="AT187" s="90">
        <f>IF(ISNA(VLOOKUP($B187,'[2]1516 Exp_Rev Access'!$F$7:$FS$310,34,FALSE)),"",VLOOKUP($B187,'[2]1516 Exp_Rev Access'!$F$7:$FS$310,34,FALSE))</f>
        <v>0</v>
      </c>
      <c r="AU187" s="53">
        <f t="shared" ref="AU187:AU196" si="478">SUM(AP187:AT187)</f>
        <v>1580144.9500000002</v>
      </c>
      <c r="AV187" s="93">
        <f t="shared" ref="AV187:AV197" si="479">AU187/E187</f>
        <v>0.82015681101624927</v>
      </c>
      <c r="AW187" s="53">
        <f t="shared" ref="AW187:AW197" si="480">AU187/D187</f>
        <v>20548.048764629395</v>
      </c>
      <c r="AX187" s="90">
        <f>IF(ISNA(VLOOKUP($B187,'[2]1516 Exp_Rev Access'!$F$7:$FS$310,35,FALSE)),"",VLOOKUP($B187,'[2]1516 Exp_Rev Access'!$F$7:$FS$310,35,FALSE))</f>
        <v>0</v>
      </c>
      <c r="AY187" s="90">
        <f>IF(ISNA(VLOOKUP($B187,'[2]1516 Exp_Rev Access'!$F$7:$FS$310,36,FALSE)),"",VLOOKUP($B187,'[2]1516 Exp_Rev Access'!$F$7:$FS$310,36,FALSE))</f>
        <v>62418.28</v>
      </c>
      <c r="AZ187" s="90">
        <f>IF(ISNA(VLOOKUP($B187,'[2]1516 Exp_Rev Access'!$F$7:$FS$310,37,FALSE)),"",VLOOKUP($B187,'[2]1516 Exp_Rev Access'!$F$7:$FS$310,37,FALSE))</f>
        <v>0</v>
      </c>
      <c r="BA187" s="90">
        <f>IF(ISNA(VLOOKUP($B187,'[2]1516 Exp_Rev Access'!$F$7:$FS$310,38,FALSE)),"",VLOOKUP($B187,'[2]1516 Exp_Rev Access'!$F$7:$FS$310,38,FALSE))</f>
        <v>0</v>
      </c>
      <c r="BB187" s="90">
        <f>IF(ISNA(VLOOKUP($B187,'[2]1516 Exp_Rev Access'!$F$7:$FS$310,39,FALSE)),"",VLOOKUP($B187,'[2]1516 Exp_Rev Access'!$F$7:$FS$310,39,FALSE))</f>
        <v>0</v>
      </c>
      <c r="BC187" s="90">
        <f>IF(ISNA(VLOOKUP($B187,'[2]1516 Exp_Rev Access'!$F$7:$FS$310,40,FALSE)),"",VLOOKUP($B187,'[2]1516 Exp_Rev Access'!$F$7:$FS$310,40,FALSE))</f>
        <v>38303.99</v>
      </c>
      <c r="BD187" s="90">
        <f>IF(ISNA(VLOOKUP($B187,'[2]1516 Exp_Rev Access'!$F$7:$FS$310,41,FALSE)),"",VLOOKUP($B187,'[2]1516 Exp_Rev Access'!$F$7:$FS$310,41,FALSE))</f>
        <v>0</v>
      </c>
      <c r="BE187" s="90">
        <f>IF(ISNA(VLOOKUP($B187,'[2]1516 Exp_Rev Access'!$F$7:$FS$310,42,FALSE)),"",VLOOKUP($B187,'[2]1516 Exp_Rev Access'!$F$7:$FS$310,42,FALSE))</f>
        <v>200</v>
      </c>
      <c r="BF187" s="90">
        <f>IF(ISNA(VLOOKUP($B187,'[2]1516 Exp_Rev Access'!$F$7:$FS$310,43,FALSE)),"",VLOOKUP($B187,'[2]1516 Exp_Rev Access'!$F$7:$FS$310,43,FALSE))</f>
        <v>0</v>
      </c>
      <c r="BG187" s="90">
        <f>IF(ISNA(VLOOKUP($B187,'[2]1516 Exp_Rev Access'!$F$7:$FS$310,44,FALSE)),"",VLOOKUP($B187,'[2]1516 Exp_Rev Access'!$F$7:$FS$310,44,FALSE))</f>
        <v>0</v>
      </c>
      <c r="BH187" s="90">
        <f>IF(ISNA(VLOOKUP($B187,'[2]1516 Exp_Rev Access'!$F$7:$FS$310,45,FALSE)),"",VLOOKUP($B187,'[2]1516 Exp_Rev Access'!$F$7:$FS$310,45,FALSE))</f>
        <v>0</v>
      </c>
      <c r="BI187" s="90">
        <f>IF(ISNA(VLOOKUP($B187,'[2]1516 Exp_Rev Access'!$F$7:$FS$310,46,FALSE)),"",VLOOKUP($B187,'[2]1516 Exp_Rev Access'!$F$7:$FS$310,46,FALSE))</f>
        <v>0</v>
      </c>
      <c r="BJ187" s="90">
        <f>IF(ISNA(VLOOKUP($B187,'[2]1516 Exp_Rev Access'!$F$7:$FS$310,47,FALSE)),"",VLOOKUP($B187,'[2]1516 Exp_Rev Access'!$F$7:$FS$310,47,FALSE))</f>
        <v>8482.56</v>
      </c>
      <c r="BK187" s="90">
        <f>IF(ISNA(VLOOKUP($B187,'[2]1516 Exp_Rev Access'!$F$7:$FS$310,48,FALSE)),"",VLOOKUP($B187,'[2]1516 Exp_Rev Access'!$F$7:$FS$310,48,FALSE))</f>
        <v>8365.0499999999993</v>
      </c>
      <c r="BL187" s="90">
        <f>IF(ISNA(VLOOKUP($B187,'[2]1516 Exp_Rev Access'!$F$7:$FS$310,49,FALSE)),"",VLOOKUP($B187,'[2]1516 Exp_Rev Access'!$F$7:$FS$310,49,FALSE))</f>
        <v>0</v>
      </c>
      <c r="BM187" s="90">
        <f>IF(ISNA(VLOOKUP($B187,'[2]1516 Exp_Rev Access'!$F$7:$FS$310,50,FALSE)),"",VLOOKUP($B187,'[2]1516 Exp_Rev Access'!$F$7:$FS$310,50,FALSE))</f>
        <v>0</v>
      </c>
      <c r="BN187" s="90">
        <f>IF(ISNA(VLOOKUP($B187,'[2]1516 Exp_Rev Access'!$F$7:$FS$310,51,FALSE)),"",VLOOKUP($B187,'[2]1516 Exp_Rev Access'!$F$7:$FS$310,51,FALSE))</f>
        <v>0</v>
      </c>
      <c r="BO187" s="90">
        <f>IF(ISNA(VLOOKUP($B187,'[2]1516 Exp_Rev Access'!$F$7:$FS$310,52,FALSE)),"",VLOOKUP($B187,'[2]1516 Exp_Rev Access'!$F$7:$FS$310,52,FALSE))</f>
        <v>0</v>
      </c>
      <c r="BP187" s="90">
        <f>IF(ISNA(VLOOKUP($B187,'[2]1516 Exp_Rev Access'!$F$7:$FS$310,53,FALSE)),"",VLOOKUP($B187,'[2]1516 Exp_Rev Access'!$F$7:$FS$310,53,FALSE))</f>
        <v>0</v>
      </c>
      <c r="BQ187" s="90">
        <f>IF(ISNA(VLOOKUP($B187,'[2]1516 Exp_Rev Access'!$F$7:$FS$310,54,FALSE)),"",VLOOKUP($B187,'[2]1516 Exp_Rev Access'!$F$7:$FS$310,54,FALSE))</f>
        <v>2000</v>
      </c>
      <c r="BR187" s="90">
        <f>IF(ISNA(VLOOKUP($B187,'[2]1516 Exp_Rev Access'!$F$7:$FS$310,55,FALSE)),"",VLOOKUP($B187,'[2]1516 Exp_Rev Access'!$F$7:$FS$310,55,FALSE))</f>
        <v>0</v>
      </c>
      <c r="BS187" s="90">
        <f>IF(ISNA(VLOOKUP($B187,'[2]1516 Exp_Rev Access'!$F$7:$FS$310,56,FALSE)),"",VLOOKUP($B187,'[2]1516 Exp_Rev Access'!$F$7:$FS$310,56,FALSE))</f>
        <v>0</v>
      </c>
      <c r="BT187" s="90">
        <f>IF(ISNA(VLOOKUP($B187,'[2]1516 Exp_Rev Access'!$F$7:$FS$310,57,FALSE)),"",VLOOKUP($B187,'[2]1516 Exp_Rev Access'!$F$7:$FS$310,57,FALSE))</f>
        <v>0</v>
      </c>
      <c r="BU187" s="90">
        <f>IF(ISNA(VLOOKUP($B187,'[2]1516 Exp_Rev Access'!$F$7:$FS$310,58,FALSE)),"",VLOOKUP($B187,'[2]1516 Exp_Rev Access'!$F$7:$FS$310,58,FALSE))</f>
        <v>0</v>
      </c>
      <c r="BV187" s="53">
        <f t="shared" ref="BV187:BV196" si="481">SUM(AX187:BU187)</f>
        <v>119769.87999999999</v>
      </c>
      <c r="BW187" s="92">
        <f t="shared" ref="BW187:BW197" si="482">BV187/E187</f>
        <v>6.2165235434001695E-2</v>
      </c>
      <c r="BX187" s="68">
        <f t="shared" ref="BX187:BX197" si="483">BV187/D187</f>
        <v>1557.4756827048116</v>
      </c>
      <c r="BY187" s="90">
        <f>IF(ISNA(VLOOKUP($B187,'[2]1516 Exp_Rev Access'!$F$7:$FS$310,59,FALSE)),"",VLOOKUP($B187,'[2]1516 Exp_Rev Access'!$F$7:$FS$310,59,FALSE))</f>
        <v>0</v>
      </c>
      <c r="BZ187" s="90">
        <f>IF(ISNA(VLOOKUP($B187,'[2]1516 Exp_Rev Access'!$F$7:$FS$310,60,FALSE)),"",VLOOKUP($B187,'[2]1516 Exp_Rev Access'!$F$7:$FS$310,60,FALSE))</f>
        <v>0</v>
      </c>
      <c r="CA187" s="90">
        <f>IF(ISNA(VLOOKUP($B187,'[2]1516 Exp_Rev Access'!$F$7:$FS$310,61,FALSE)),"",VLOOKUP($B187,'[2]1516 Exp_Rev Access'!$F$7:$FS$310,61,FALSE))</f>
        <v>0</v>
      </c>
      <c r="CB187" s="90">
        <f>IF(ISNA(VLOOKUP($B187,'[2]1516 Exp_Rev Access'!$F$7:$FS$310,62,FALSE)),"",VLOOKUP($B187,'[2]1516 Exp_Rev Access'!$F$7:$FS$310,62,FALSE))</f>
        <v>0</v>
      </c>
      <c r="CC187" s="90">
        <f>IF(ISNA(VLOOKUP($B187,'[2]1516 Exp_Rev Access'!$F$7:$FS$310,63,FALSE)),"",VLOOKUP($B187,'[2]1516 Exp_Rev Access'!$F$7:$FS$310,63,FALSE))</f>
        <v>453.27</v>
      </c>
      <c r="CD187" s="90">
        <f>IF(ISNA(VLOOKUP($B187,'[2]1516 Exp_Rev Access'!$F$7:$FS$310,64,FALSE)),"",VLOOKUP($B187,'[2]1516 Exp_Rev Access'!$F$7:$FS$310,64,FALSE))</f>
        <v>0</v>
      </c>
      <c r="CE187" s="53">
        <f t="shared" ref="CE187:CE196" si="484">SUM(BY187:CD187)</f>
        <v>453.27</v>
      </c>
      <c r="CF187" s="92">
        <f>CE187/E187</f>
        <v>2.3526479499829129E-4</v>
      </c>
      <c r="CG187" s="94">
        <f t="shared" ref="CG187:CG197" si="485">CE187/D187</f>
        <v>5.894278283485046</v>
      </c>
      <c r="CH187" s="90">
        <f>IF(ISNA(VLOOKUP($B187,'[2]1516 Exp_Rev Access'!$F$7:$FS$310,65,FALSE)),"",VLOOKUP($B187,'[2]1516 Exp_Rev Access'!$F$7:$FS$310,65,FALSE))</f>
        <v>0</v>
      </c>
      <c r="CI187" s="90">
        <f>IF(ISNA(VLOOKUP($B187,'[2]1516 Exp_Rev Access'!$F$7:$FS$310,66,FALSE)),"",VLOOKUP($B187,'[2]1516 Exp_Rev Access'!$F$7:$FS$310,66,FALSE))</f>
        <v>0</v>
      </c>
      <c r="CJ187" s="90">
        <f>IF(ISNA(VLOOKUP($B187,'[2]1516 Exp_Rev Access'!$F$7:$FS$310,67,FALSE)),"",VLOOKUP($B187,'[2]1516 Exp_Rev Access'!$F$7:$FS$310,67,FALSE))</f>
        <v>0</v>
      </c>
      <c r="CK187" s="90">
        <f>IF(ISNA(VLOOKUP($B187,'[2]1516 Exp_Rev Access'!$F$7:$FS$310,68,FALSE)),"",VLOOKUP($B187,'[2]1516 Exp_Rev Access'!$F$7:$FS$310,68,FALSE))</f>
        <v>0</v>
      </c>
      <c r="CL187" s="90">
        <f>IF(ISNA(VLOOKUP($B187,'[2]1516 Exp_Rev Access'!$F$7:$FS$310,69,FALSE)),"",VLOOKUP($B187,'[2]1516 Exp_Rev Access'!$F$7:$FS$310,69,FALSE))</f>
        <v>0</v>
      </c>
      <c r="CM187" s="90">
        <f>IF(ISNA(VLOOKUP($B187,'[2]1516 Exp_Rev Access'!$F$7:$FS$310,70,FALSE)),"",VLOOKUP($B187,'[2]1516 Exp_Rev Access'!$F$7:$FS$310,70,FALSE))</f>
        <v>0</v>
      </c>
      <c r="CN187" s="90">
        <f>IF(ISNA(VLOOKUP($B187,'[2]1516 Exp_Rev Access'!$F$7:$FS$310,71,FALSE)),"",VLOOKUP($B187,'[2]1516 Exp_Rev Access'!$F$7:$FS$310,71,FALSE))</f>
        <v>0</v>
      </c>
      <c r="CO187" s="90">
        <f>IF(ISNA(VLOOKUP($B187,'[2]1516 Exp_Rev Access'!$F$7:$FS$310,72,FALSE)),"",VLOOKUP($B187,'[2]1516 Exp_Rev Access'!$F$7:$FS$310,72,FALSE))</f>
        <v>0</v>
      </c>
      <c r="CP187" s="90">
        <f>IF(ISNA(VLOOKUP($B187,'[2]1516 Exp_Rev Access'!$F$7:$FS$310,73,FALSE)),"",VLOOKUP($B187,'[2]1516 Exp_Rev Access'!$F$7:$FS$310,73,FALSE))</f>
        <v>0</v>
      </c>
      <c r="CQ187" s="90">
        <f>IF(ISNA(VLOOKUP($B187,'[2]1516 Exp_Rev Access'!$F$7:$FS$310,74,FALSE)),"",VLOOKUP($B187,'[2]1516 Exp_Rev Access'!$F$7:$FS$310,74,FALSE))</f>
        <v>0</v>
      </c>
      <c r="CR187" s="90">
        <f>IF(ISNA(VLOOKUP($B187,'[2]1516 Exp_Rev Access'!$F$7:$FS$310,75,FALSE)),"",VLOOKUP($B187,'[2]1516 Exp_Rev Access'!$F$7:$FS$310,75,FALSE))</f>
        <v>0</v>
      </c>
      <c r="CS187" s="90">
        <f>IF(ISNA(VLOOKUP($B187,'[2]1516 Exp_Rev Access'!$F$7:$FS$310,76,FALSE)),"",VLOOKUP($B187,'[2]1516 Exp_Rev Access'!$F$7:$FS$310,76,FALSE))</f>
        <v>0</v>
      </c>
      <c r="CT187" s="90">
        <f>IF(ISNA(VLOOKUP($B187,'[2]1516 Exp_Rev Access'!$F$7:$FS$310,77,FALSE)),"",VLOOKUP($B187,'[2]1516 Exp_Rev Access'!$F$7:$FS$310,77,FALSE))</f>
        <v>0</v>
      </c>
      <c r="CU187" s="90">
        <f>IF(ISNA(VLOOKUP($B187,'[2]1516 Exp_Rev Access'!$F$7:$FS$310,78,FALSE)),"",VLOOKUP($B187,'[2]1516 Exp_Rev Access'!$F$7:$FS$310,78,FALSE))</f>
        <v>37566.660000000003</v>
      </c>
      <c r="CV187" s="90">
        <f>IF(ISNA(VLOOKUP($B187,'[2]1516 Exp_Rev Access'!$F$7:$FS$310,79,FALSE)),"",VLOOKUP($B187,'[2]1516 Exp_Rev Access'!$F$7:$FS$310,79,FALSE))</f>
        <v>2159.71</v>
      </c>
      <c r="CW187" s="90">
        <f>IF(ISNA(VLOOKUP($B187,'[2]1516 Exp_Rev Access'!$F$7:$FS$310,80,FALSE)),"",VLOOKUP($B187,'[2]1516 Exp_Rev Access'!$F$7:$FS$310,80,FALSE))</f>
        <v>0</v>
      </c>
      <c r="CX187" s="90">
        <f>IF(ISNA(VLOOKUP($B187,'[2]1516 Exp_Rev Access'!$F$7:$FS$310,81,FALSE)),"",VLOOKUP($B187,'[2]1516 Exp_Rev Access'!$F$7:$FS$310,81,FALSE))</f>
        <v>0</v>
      </c>
      <c r="CY187" s="90">
        <f>IF(ISNA(VLOOKUP($B187,'[2]1516 Exp_Rev Access'!$F$7:$FS$310,82,FALSE)),"",VLOOKUP($B187,'[2]1516 Exp_Rev Access'!$F$7:$FS$310,82,FALSE))</f>
        <v>0</v>
      </c>
      <c r="CZ187" s="90">
        <f>IF(ISNA(VLOOKUP($B187,'[2]1516 Exp_Rev Access'!$F$7:$FS$310,83,FALSE)),"",VLOOKUP($B187,'[2]1516 Exp_Rev Access'!$F$7:$FS$310,83,FALSE))</f>
        <v>0</v>
      </c>
      <c r="DA187" s="90">
        <f>IF(ISNA(VLOOKUP($B187,'[2]1516 Exp_Rev Access'!$F$7:$FS$310,84,FALSE)),"",VLOOKUP($B187,'[2]1516 Exp_Rev Access'!$F$7:$FS$310,84,FALSE))</f>
        <v>0</v>
      </c>
      <c r="DB187" s="90">
        <f>IF(ISNA(VLOOKUP($B187,'[2]1516 Exp_Rev Access'!$F$7:$FS$310,85,FALSE)),"",VLOOKUP($B187,'[2]1516 Exp_Rev Access'!$F$7:$FS$310,85,FALSE))</f>
        <v>0</v>
      </c>
      <c r="DC187" s="90">
        <f>IF(ISNA(VLOOKUP($B187,'[2]1516 Exp_Rev Access'!$F$7:$FS$310,86,FALSE)),"",VLOOKUP($B187,'[2]1516 Exp_Rev Access'!$F$7:$FS$310,86,FALSE))</f>
        <v>0</v>
      </c>
      <c r="DD187" s="90">
        <f>IF(ISNA(VLOOKUP($B187,'[2]1516 Exp_Rev Access'!$F$7:$FS$310,87,FALSE)),"",VLOOKUP($B187,'[2]1516 Exp_Rev Access'!$F$7:$FS$310,87,FALSE))</f>
        <v>0</v>
      </c>
      <c r="DE187" s="90">
        <f>IF(ISNA(VLOOKUP($B187,'[2]1516 Exp_Rev Access'!$F$7:$FS$310,88,FALSE)),"",VLOOKUP($B187,'[2]1516 Exp_Rev Access'!$F$7:$FS$310,88,FALSE))</f>
        <v>0</v>
      </c>
      <c r="DF187" s="90">
        <f>IF(ISNA(VLOOKUP($B187,'[2]1516 Exp_Rev Access'!$F$7:$FS$310,89,FALSE)),"",VLOOKUP($B187,'[2]1516 Exp_Rev Access'!$F$7:$FS$310,89,FALSE))</f>
        <v>0</v>
      </c>
      <c r="DG187" s="90">
        <f>IF(ISNA(VLOOKUP($B187,'[2]1516 Exp_Rev Access'!$F$7:$FS$310,90,FALSE)),"",VLOOKUP($B187,'[2]1516 Exp_Rev Access'!$F$7:$FS$310,90,FALSE))</f>
        <v>0</v>
      </c>
      <c r="DH187" s="90">
        <f>IF(ISNA(VLOOKUP($B187,'[2]1516 Exp_Rev Access'!$F$7:$FS$310,91,FALSE)),"",VLOOKUP($B187,'[2]1516 Exp_Rev Access'!$F$7:$FS$310,91,FALSE))</f>
        <v>0</v>
      </c>
      <c r="DI187" s="90">
        <f>IF(ISNA(VLOOKUP($B187,'[2]1516 Exp_Rev Access'!$F$7:$FS$310,92,FALSE)),"",VLOOKUP($B187,'[2]1516 Exp_Rev Access'!$F$7:$FS$310,92,FALSE))</f>
        <v>48943.31</v>
      </c>
      <c r="DJ187" s="90">
        <f>IF(ISNA(VLOOKUP($B187,'[2]1516 Exp_Rev Access'!$F$7:$FS$310,93,FALSE)),"",VLOOKUP($B187,'[2]1516 Exp_Rev Access'!$F$7:$FS$310,93,FALSE))</f>
        <v>0</v>
      </c>
      <c r="DK187" s="90">
        <f>IF(ISNA(VLOOKUP($B187,'[2]1516 Exp_Rev Access'!$F$7:$FS$310,94,FALSE)),"",VLOOKUP($B187,'[2]1516 Exp_Rev Access'!$F$7:$FS$310,94,FALSE))</f>
        <v>28943.1</v>
      </c>
      <c r="DL187" s="90">
        <f>IF(ISNA(VLOOKUP($B187,'[2]1516 Exp_Rev Access'!$F$7:$FS$310,95,FALSE)),"",VLOOKUP($B187,'[2]1516 Exp_Rev Access'!$F$7:$FS$310,95,FALSE))</f>
        <v>0</v>
      </c>
      <c r="DM187" s="90">
        <f>IF(ISNA(VLOOKUP($B187,'[2]1516 Exp_Rev Access'!$F$7:$FS$310,96,FALSE)),"",VLOOKUP($B187,'[2]1516 Exp_Rev Access'!$F$7:$FS$310,96,FALSE))</f>
        <v>0</v>
      </c>
      <c r="DN187" s="90">
        <f>IF(ISNA(VLOOKUP($B187,'[2]1516 Exp_Rev Access'!$F$7:$FS$310,97,FALSE)),"",VLOOKUP($B187,'[2]1516 Exp_Rev Access'!$F$7:$FS$310,97,FALSE))</f>
        <v>0</v>
      </c>
      <c r="DO187" s="90">
        <f>IF(ISNA(VLOOKUP($B187,'[2]1516 Exp_Rev Access'!$F$7:$FS$310,98,FALSE)),"",VLOOKUP($B187,'[2]1516 Exp_Rev Access'!$F$7:$FS$310,98,FALSE))</f>
        <v>0</v>
      </c>
      <c r="DP187" s="90">
        <f>IF(ISNA(VLOOKUP($B187,'[2]1516 Exp_Rev Access'!$F$7:$FS$310,99,FALSE)),"",VLOOKUP($B187,'[2]1516 Exp_Rev Access'!$F$7:$FS$310,99,FALSE))</f>
        <v>0</v>
      </c>
      <c r="DQ187" s="90">
        <f>IF(ISNA(VLOOKUP($B187,'[2]1516 Exp_Rev Access'!$F$7:$FS$310,100,FALSE)),"",VLOOKUP($B187,'[2]1516 Exp_Rev Access'!$F$7:$FS$310,100,FALSE))</f>
        <v>0</v>
      </c>
      <c r="DR187" s="90">
        <f>IF(ISNA(VLOOKUP($B187,'[2]1516 Exp_Rev Access'!$F$7:$FS$310,101,FALSE)),"",VLOOKUP($B187,'[2]1516 Exp_Rev Access'!$F$7:$FS$310,101,FALSE))</f>
        <v>0</v>
      </c>
      <c r="DS187" s="90">
        <f>IF(ISNA(VLOOKUP($B187,'[2]1516 Exp_Rev Access'!$F$7:$FS$310,102,FALSE)),"",VLOOKUP($B187,'[2]1516 Exp_Rev Access'!$F$7:$FS$310,102,FALSE))</f>
        <v>0</v>
      </c>
      <c r="DT187" s="90">
        <f>IF(ISNA(VLOOKUP($B187,'[2]1516 Exp_Rev Access'!$F$7:$FS$310,103,FALSE)),"",VLOOKUP($B187,'[2]1516 Exp_Rev Access'!$F$7:$FS$310,103,FALSE))</f>
        <v>0</v>
      </c>
      <c r="DU187" s="90">
        <f>IF(ISNA(VLOOKUP($B187,'[2]1516 Exp_Rev Access'!$F$7:$FS$310,104,FALSE)),"",VLOOKUP($B187,'[2]1516 Exp_Rev Access'!$F$7:$FS$310,104,FALSE))</f>
        <v>0</v>
      </c>
      <c r="DV187" s="90">
        <f>IF(ISNA(VLOOKUP($B187,'[2]1516 Exp_Rev Access'!$F$7:$FS$310,105,FALSE)),"",VLOOKUP($B187,'[2]1516 Exp_Rev Access'!$F$7:$FS$310,105,FALSE))</f>
        <v>0</v>
      </c>
      <c r="DW187" s="90">
        <f>IF(ISNA(VLOOKUP($B187,'[2]1516 Exp_Rev Access'!$F$7:$FS$310,106,FALSE)),"",VLOOKUP($B187,'[2]1516 Exp_Rev Access'!$F$7:$FS$310,106,FALSE))</f>
        <v>0</v>
      </c>
      <c r="DX187" s="90">
        <f>IF(ISNA(VLOOKUP($B187,'[2]1516 Exp_Rev Access'!$F$7:$FS$310,107,FALSE)),"",VLOOKUP($B187,'[2]1516 Exp_Rev Access'!$F$7:$FS$310,107,FALSE))</f>
        <v>0</v>
      </c>
      <c r="DY187" s="90">
        <f>IF(ISNA(VLOOKUP($B187,'[2]1516 Exp_Rev Access'!$F$7:$FS$310,108,FALSE)),"",VLOOKUP($B187,'[2]1516 Exp_Rev Access'!$F$7:$FS$310,108,FALSE))</f>
        <v>0</v>
      </c>
      <c r="DZ187" s="90">
        <f>IF(ISNA(VLOOKUP($B187,'[2]1516 Exp_Rev Access'!$F$7:$FS$310,109,FALSE)),"",VLOOKUP($B187,'[2]1516 Exp_Rev Access'!$F$7:$FS$310,109,FALSE))</f>
        <v>0</v>
      </c>
      <c r="EA187" s="90">
        <f>IF(ISNA(VLOOKUP($B187,'[2]1516 Exp_Rev Access'!$F$7:$FS$310,110,FALSE)),"",VLOOKUP($B187,'[2]1516 Exp_Rev Access'!$F$7:$FS$310,110,FALSE))</f>
        <v>0</v>
      </c>
      <c r="EB187" s="90">
        <f>IF(ISNA(VLOOKUP($B187,'[2]1516 Exp_Rev Access'!$F$7:$FS$310,111,FALSE)),"",VLOOKUP($B187,'[2]1516 Exp_Rev Access'!$F$7:$FS$310,111,FALSE))</f>
        <v>0</v>
      </c>
      <c r="EC187" s="90">
        <f>IF(ISNA(VLOOKUP($B187,'[2]1516 Exp_Rev Access'!$F$7:$FS$310,112,FALSE)),"",VLOOKUP($B187,'[2]1516 Exp_Rev Access'!$F$7:$FS$310,112,FALSE))</f>
        <v>0</v>
      </c>
      <c r="ED187" s="90">
        <f>IF(ISNA(VLOOKUP($B187,'[2]1516 Exp_Rev Access'!$F$7:$FS$310,113,FALSE)),"",VLOOKUP($B187,'[2]1516 Exp_Rev Access'!$F$7:$FS$310,113,FALSE))</f>
        <v>0</v>
      </c>
      <c r="EE187" s="90">
        <f>IF(ISNA(VLOOKUP($B187,'[2]1516 Exp_Rev Access'!$F$7:$FS$310,114,FALSE)),"",VLOOKUP($B187,'[2]1516 Exp_Rev Access'!$F$7:$FS$310,114,FALSE))</f>
        <v>0</v>
      </c>
      <c r="EF187" s="90">
        <f>IF(ISNA(VLOOKUP($B187,'[2]1516 Exp_Rev Access'!$F$7:$FS$310,115,FALSE)),"",VLOOKUP($B187,'[2]1516 Exp_Rev Access'!$F$7:$FS$310,115,FALSE))</f>
        <v>811.9</v>
      </c>
      <c r="EG187" s="90">
        <f>IF(ISNA(VLOOKUP($B187,'[2]1516 Exp_Rev Access'!$F$7:$FS$310,116,FALSE)),"",VLOOKUP($B187,'[2]1516 Exp_Rev Access'!$F$7:$FS$310,116,FALSE))</f>
        <v>0</v>
      </c>
      <c r="EH187" s="90">
        <f>IF(ISNA(VLOOKUP($B187,'[2]1516 Exp_Rev Access'!$F$7:$FS$310,117,FALSE)),"",VLOOKUP($B187,'[2]1516 Exp_Rev Access'!$F$7:$FS$310,117,FALSE))</f>
        <v>0</v>
      </c>
      <c r="EI187" s="90">
        <f>IF(ISNA(VLOOKUP($B187,'[2]1516 Exp_Rev Access'!$F$7:$FS$310,118,FALSE)),"",VLOOKUP($B187,'[2]1516 Exp_Rev Access'!$F$7:$FS$310,118,FALSE))</f>
        <v>0</v>
      </c>
      <c r="EJ187" s="90">
        <f>IF(ISNA(VLOOKUP($B187,'[2]1516 Exp_Rev Access'!$F$7:$FS$310,119,FALSE)),"",VLOOKUP($B187,'[2]1516 Exp_Rev Access'!$F$7:$FS$310,119,FALSE))</f>
        <v>0</v>
      </c>
      <c r="EK187" s="90">
        <f>IF(ISNA(VLOOKUP($B187,'[2]1516 Exp_Rev Access'!$F$7:$FS$310,120,FALSE)),"",VLOOKUP($B187,'[2]1516 Exp_Rev Access'!$F$7:$FS$310,120,FALSE))</f>
        <v>0</v>
      </c>
      <c r="EL187" s="90">
        <f>IF(ISNA(VLOOKUP($B187,'[2]1516 Exp_Rev Access'!$F$7:$FS$310,121,FALSE)),"",VLOOKUP($B187,'[2]1516 Exp_Rev Access'!$F$7:$FS$310,121,FALSE))</f>
        <v>0</v>
      </c>
      <c r="EM187" s="90">
        <f>IF(ISNA(VLOOKUP($B187,'[2]1516 Exp_Rev Access'!$F$7:$FS$310,122,FALSE)),"",VLOOKUP($B187,'[2]1516 Exp_Rev Access'!$F$7:$FS$310,122,FALSE))</f>
        <v>0</v>
      </c>
      <c r="EN187" s="90">
        <f>IF(ISNA(VLOOKUP($B187,'[2]1516 Exp_Rev Access'!$F$7:$FS$310,123,FALSE)),"",VLOOKUP($B187,'[2]1516 Exp_Rev Access'!$F$7:$FS$310,123,FALSE))</f>
        <v>0</v>
      </c>
      <c r="EO187" s="90">
        <f>IF(ISNA(VLOOKUP($B187,'[2]1516 Exp_Rev Access'!$F$7:$FS$310,124,FALSE)),"",VLOOKUP($B187,'[2]1516 Exp_Rev Access'!$F$7:$FS$310,124,FALSE))</f>
        <v>0</v>
      </c>
      <c r="EP187" s="90">
        <f>IF(ISNA(VLOOKUP($B187,'[2]1516 Exp_Rev Access'!$F$7:$FS$310,125,FALSE)),"",VLOOKUP($B187,'[2]1516 Exp_Rev Access'!$F$7:$FS$310,125,FALSE))</f>
        <v>0</v>
      </c>
      <c r="EQ187" s="90">
        <f>IF(ISNA(VLOOKUP($B187,'[2]1516 Exp_Rev Access'!$F$7:$FS$310,126,FALSE)),"",VLOOKUP($B187,'[2]1516 Exp_Rev Access'!$F$7:$FS$310,126,FALSE))</f>
        <v>0</v>
      </c>
      <c r="ER187" s="90">
        <f>IF(ISNA(VLOOKUP($B187,'[2]1516 Exp_Rev Access'!$F$7:$FS$310,127,FALSE)),"",VLOOKUP($B187,'[2]1516 Exp_Rev Access'!$F$7:$FS$310,127,FALSE))</f>
        <v>0</v>
      </c>
      <c r="ES187" s="90">
        <f>IF(ISNA(VLOOKUP($B187,'[2]1516 Exp_Rev Access'!$F$7:$FS$310,128,FALSE)),"",VLOOKUP($B187,'[2]1516 Exp_Rev Access'!$F$7:$FS$310,128,FALSE))</f>
        <v>0</v>
      </c>
      <c r="ET187" s="90">
        <f>IF(ISNA(VLOOKUP($B187,'[2]1516 Exp_Rev Access'!$F$7:$FS$310,129,FALSE)),"",VLOOKUP($B187,'[2]1516 Exp_Rev Access'!$F$7:$FS$310,129,FALSE))</f>
        <v>0</v>
      </c>
      <c r="EU187" s="90">
        <f>IF(ISNA(VLOOKUP($B187,'[2]1516 Exp_Rev Access'!$F$7:$FS$310,130,FALSE)),"",VLOOKUP($B187,'[2]1516 Exp_Rev Access'!$F$7:$FS$310,130,FALSE))</f>
        <v>0</v>
      </c>
      <c r="EV187" s="90">
        <f>IF(ISNA(VLOOKUP($B187,'[2]1516 Exp_Rev Access'!$F$7:$FS$310,131,FALSE)),"",VLOOKUP($B187,'[2]1516 Exp_Rev Access'!$F$7:$FS$310,131,FALSE))</f>
        <v>0</v>
      </c>
      <c r="EW187" s="90">
        <f>IF(ISNA(VLOOKUP($B187,'[2]1516 Exp_Rev Access'!$F$7:$FS$310,132,FALSE)),"",VLOOKUP($B187,'[2]1516 Exp_Rev Access'!$F$7:$FS$310,132,FALSE))</f>
        <v>0</v>
      </c>
      <c r="EX187" s="90">
        <f>IF(ISNA(VLOOKUP($B187,'[2]1516 Exp_Rev Access'!$F$7:$FS$310,133,FALSE)),"",VLOOKUP($B187,'[2]1516 Exp_Rev Access'!$F$7:$FS$310,133,FALSE))</f>
        <v>0</v>
      </c>
      <c r="EY187" s="90">
        <f>IF(ISNA(VLOOKUP($B187,'[2]1516 Exp_Rev Access'!$F$7:$FS$310,134,FALSE)),"",VLOOKUP($B187,'[2]1516 Exp_Rev Access'!$F$7:$FS$310,134,FALSE))</f>
        <v>0</v>
      </c>
      <c r="EZ187" s="90">
        <f>IF(ISNA(VLOOKUP($B187,'[2]1516 Exp_Rev Access'!$F$7:$FS$310,135,FALSE)),"",VLOOKUP($B187,'[2]1516 Exp_Rev Access'!$F$7:$FS$310,135,FALSE))</f>
        <v>0</v>
      </c>
      <c r="FA187" s="90">
        <f>IF(ISNA(VLOOKUP($B187,'[2]1516 Exp_Rev Access'!$F$7:$FS$310,136,FALSE)),"",VLOOKUP($B187,'[2]1516 Exp_Rev Access'!$F$7:$FS$310,136,FALSE))</f>
        <v>0</v>
      </c>
      <c r="FB187" s="90">
        <f>IF(ISNA(VLOOKUP($B187,'[2]1516 Exp_Rev Access'!$F$7:$FS$310,137,FALSE)),"",VLOOKUP($B187,'[2]1516 Exp_Rev Access'!$F$7:$FS$310,137,FALSE))</f>
        <v>0</v>
      </c>
      <c r="FC187" s="90">
        <f>IF(ISNA(VLOOKUP($B187,'[2]1516 Exp_Rev Access'!$F$7:$FS$310,138,FALSE)),"",VLOOKUP($B187,'[2]1516 Exp_Rev Access'!$F$7:$FS$310,138,FALSE))</f>
        <v>0</v>
      </c>
      <c r="FD187" s="90">
        <f>IF(ISNA(VLOOKUP($B187,'[2]1516 Exp_Rev Access'!$F$7:$FS$310,139,FALSE)),"",VLOOKUP($B187,'[2]1516 Exp_Rev Access'!$F$7:$FS$310,139,FALSE))</f>
        <v>0</v>
      </c>
      <c r="FE187" s="90">
        <f>IF(ISNA(VLOOKUP($B187,'[2]1516 Exp_Rev Access'!$F$7:$FS$310,140,FALSE)),"",VLOOKUP($B187,'[2]1516 Exp_Rev Access'!$F$7:$FS$310,140,FALSE))</f>
        <v>0</v>
      </c>
      <c r="FF187" s="90">
        <f>IF(ISNA(VLOOKUP($B187,'[2]1516 Exp_Rev Access'!$F$7:$FS$310,141,FALSE)),"",VLOOKUP($B187,'[2]1516 Exp_Rev Access'!$F$7:$FS$310,141,FALSE))</f>
        <v>0</v>
      </c>
      <c r="FG187" s="90">
        <f>IF(ISNA(VLOOKUP($B187,'[2]1516 Exp_Rev Access'!$F$7:$FS$310,142,FALSE)),"",VLOOKUP($B187,'[2]1516 Exp_Rev Access'!$F$7:$FS$310,142,FALSE))</f>
        <v>0</v>
      </c>
      <c r="FH187" s="90">
        <f>IF(ISNA(VLOOKUP($B187,'[2]1516 Exp_Rev Access'!$F$7:$FS$310,143,FALSE)),"",VLOOKUP($B187,'[2]1516 Exp_Rev Access'!$F$7:$FS$310,143,FALSE))</f>
        <v>0</v>
      </c>
      <c r="FI187" s="90">
        <f>IF(ISNA(VLOOKUP($B187,'[2]1516 Exp_Rev Access'!$F$7:$FS$310,144,FALSE)),"",VLOOKUP($B187,'[2]1516 Exp_Rev Access'!$F$7:$FS$310,144,FALSE))</f>
        <v>0</v>
      </c>
      <c r="FJ187" s="90">
        <f>IF(ISNA(VLOOKUP($B187,'[2]1516 Exp_Rev Access'!$F$7:$FS$310,145,FALSE)),"",VLOOKUP($B187,'[2]1516 Exp_Rev Access'!$F$7:$FS$310,145,FALSE))</f>
        <v>0</v>
      </c>
      <c r="FK187" s="90">
        <f>IF(ISNA(VLOOKUP($B187,'[2]1516 Exp_Rev Access'!$F$7:$FS$310,146,FALSE)),"",VLOOKUP($B187,'[2]1516 Exp_Rev Access'!$F$7:$FS$310,146,FALSE))</f>
        <v>0</v>
      </c>
      <c r="FL187" s="90">
        <f>IF(ISNA(VLOOKUP($B187,'[2]1516 Exp_Rev Access'!$F$7:$FS$310,1147,FALSE)),"",VLOOKUP($B187,'[2]1516 Exp_Rev Access'!$F$7:$FS$310,147,FALSE))</f>
        <v>0</v>
      </c>
      <c r="FM187" s="90">
        <f>IF(ISNA(VLOOKUP($B187,'[2]1516 Exp_Rev Access'!$F$7:$FS$310,148,FALSE)),"",VLOOKUP($B187,'[2]1516 Exp_Rev Access'!$F$7:$FS$310,148,FALSE))</f>
        <v>0</v>
      </c>
      <c r="FN187" s="90">
        <f>IF(ISNA(VLOOKUP($B187,'[2]1516 Exp_Rev Access'!$F$7:$FS$310,149,FALSE)),"",VLOOKUP($B187,'[2]1516 Exp_Rev Access'!$F$7:$FS$310,149,FALSE))</f>
        <v>0</v>
      </c>
      <c r="FO187" s="90">
        <f>IF(ISNA(VLOOKUP($B187,'[2]1516 Exp_Rev Access'!$F$7:$FS$310,150,FALSE)),"",VLOOKUP($B187,'[2]1516 Exp_Rev Access'!$F$7:$FS$310,150,FALSE))</f>
        <v>0</v>
      </c>
      <c r="FP187" s="90">
        <f>IF(ISNA(VLOOKUP($B187,'[2]1516 Exp_Rev Access'!$F$7:$FS$310,151,FALSE)),"",VLOOKUP($B187,'[2]1516 Exp_Rev Access'!$F$7:$FS$310,151,FALSE))</f>
        <v>0</v>
      </c>
      <c r="FQ187" s="90">
        <f>IF(ISNA(VLOOKUP($B187,'[2]1516 Exp_Rev Access'!$F$7:$FS$310,152,FALSE)),"",VLOOKUP($B187,'[2]1516 Exp_Rev Access'!$F$7:$FS$310,152,FALSE))</f>
        <v>0</v>
      </c>
      <c r="FR187" s="90">
        <f>IF(ISNA(VLOOKUP($B187,'[2]1516 Exp_Rev Access'!$F$7:$FS$310,153,FALSE)),"",VLOOKUP($B187,'[2]1516 Exp_Rev Access'!$F$7:$FS$310,153,FALSE))</f>
        <v>3933.64</v>
      </c>
      <c r="FS187" s="53">
        <f t="shared" ref="FS187:FS196" si="486">SUM(CH187:FR187)</f>
        <v>122358.31999999999</v>
      </c>
      <c r="FT187" s="92">
        <f t="shared" ref="FT187:FT197" si="487">FS187/E187</f>
        <v>6.3508736671598218E-2</v>
      </c>
      <c r="FU187" s="98">
        <f t="shared" ref="FU187:FU197" si="488">FS187/D187</f>
        <v>1591.1355006501951</v>
      </c>
      <c r="FV187" s="90">
        <f>IF(ISNA(VLOOKUP($B187,'[2]1516 Exp_Rev Access'!$F$7:$FS$310,154,FALSE)),"",VLOOKUP($B187,'[2]1516 Exp_Rev Access'!$F$7:$FS$310,154,FALSE))</f>
        <v>0</v>
      </c>
      <c r="FW187" s="90">
        <f>IF(ISNA(VLOOKUP($B187,'[2]1516 Exp_Rev Access'!$F$7:$FS$310,155,FALSE)),"",VLOOKUP($B187,'[2]1516 Exp_Rev Access'!$F$7:$FS$310,155,FALSE))</f>
        <v>0</v>
      </c>
      <c r="FX187" s="90">
        <f>IF(ISNA(VLOOKUP($B187,'[2]1516 Exp_Rev Access'!$F$7:$FS$310,156,FALSE)),"",VLOOKUP($B187,'[2]1516 Exp_Rev Access'!$F$7:$FS$310,156,FALSE))</f>
        <v>0</v>
      </c>
      <c r="FY187" s="90">
        <f>IF(ISNA(VLOOKUP($B187,'[2]1516 Exp_Rev Access'!$F$7:$FS$310,157,FALSE)),"",VLOOKUP($B187,'[2]1516 Exp_Rev Access'!$F$7:$FS$310,157,FALSE))</f>
        <v>0</v>
      </c>
      <c r="FZ187" s="90">
        <f>IF(ISNA(VLOOKUP($B187,'[2]1516 Exp_Rev Access'!$F$7:$FS$310,158,FALSE)),"",VLOOKUP($B187,'[2]1516 Exp_Rev Access'!$F$7:$FS$310,158,FALSE))</f>
        <v>0</v>
      </c>
      <c r="GA187" s="90">
        <f>IF(ISNA(VLOOKUP($B187,'[2]1516 Exp_Rev Access'!$F$7:$FS$310,159,FALSE)),"",VLOOKUP($B187,'[2]1516 Exp_Rev Access'!$F$7:$FS$310,159,FALSE))</f>
        <v>0</v>
      </c>
      <c r="GB187" s="90">
        <f>IF(ISNA(VLOOKUP($B187,'[2]1516 Exp_Rev Access'!$F$7:$FS$310,160,FALSE)),"",VLOOKUP($B187,'[2]1516 Exp_Rev Access'!$F$7:$FS$310,160,FALSE))</f>
        <v>0</v>
      </c>
      <c r="GC187" s="90">
        <f>IF(ISNA(VLOOKUP($B187,'[2]1516 Exp_Rev Access'!$F$7:$FS$310,161,FALSE)),"",VLOOKUP($B187,'[2]1516 Exp_Rev Access'!$F$7:$FS$310,161,FALSE))</f>
        <v>0</v>
      </c>
      <c r="GD187" s="90">
        <f>IF(ISNA(VLOOKUP($B187,'[2]1516 Exp_Rev Access'!$F$7:$FS$310,162,FALSE)),"",VLOOKUP($B187,'[2]1516 Exp_Rev Access'!$F$7:$FS$310,162,FALSE))</f>
        <v>0</v>
      </c>
      <c r="GE187" s="90">
        <f>IF(ISNA(VLOOKUP($B187,'[2]1516 Exp_Rev Access'!$F$7:$FS$310,163,FALSE)),"",VLOOKUP($B187,'[2]1516 Exp_Rev Access'!$F$7:$FS$310,163,FALSE))</f>
        <v>0</v>
      </c>
      <c r="GF187" s="90">
        <f>IF(ISNA(VLOOKUP($B187,'[2]1516 Exp_Rev Access'!$F$7:$FS$310,164,FALSE)),"",VLOOKUP($B187,'[2]1516 Exp_Rev Access'!$F$7:$FS$310,164,FALSE))</f>
        <v>0</v>
      </c>
      <c r="GG187" s="90">
        <f>IF(ISNA(VLOOKUP($B187,'[2]1516 Exp_Rev Access'!$F$7:$FS$310,165,FALSE)),"",VLOOKUP($B187,'[2]1516 Exp_Rev Access'!$F$7:$FS$310,165,FALSE))</f>
        <v>0</v>
      </c>
      <c r="GH187" s="90">
        <f>IF(ISNA(VLOOKUP($B187,'[2]1516 Exp_Rev Access'!$F$7:$FS$310,166,FALSE)),"",VLOOKUP($B187,'[2]1516 Exp_Rev Access'!$F$7:$FS$310,166,FALSE))</f>
        <v>0</v>
      </c>
      <c r="GI187" s="90">
        <f>IF(ISNA(VLOOKUP($B187,'[2]1516 Exp_Rev Access'!$F$7:$FS$310,167,FALSE)),"",VLOOKUP($B187,'[2]1516 Exp_Rev Access'!$F$7:$FS$310,167,FALSE))</f>
        <v>0</v>
      </c>
      <c r="GJ187" s="90">
        <f>IF(ISNA(VLOOKUP($B187,'[2]1516 Exp_Rev Access'!$F$7:$FS$310,168,FALSE)),"",VLOOKUP($B187,'[2]1516 Exp_Rev Access'!$F$7:$FS$310,168,FALSE))</f>
        <v>0</v>
      </c>
      <c r="GK187" s="90">
        <f>IF(ISNA(VLOOKUP($B187,'[2]1516 Exp_Rev Access'!$F$7:$FS$310,169,FALSE)),"",VLOOKUP($B187,'[2]1516 Exp_Rev Access'!$F$7:$FS$310,169,FALSE))</f>
        <v>0</v>
      </c>
      <c r="GL187" s="90">
        <f>IF(ISNA(VLOOKUP($B187,'[2]1516 Exp_Rev Access'!$F$7:$FS$310,170,FALSE)),"",VLOOKUP($B187,'[2]1516 Exp_Rev Access'!$F$7:$FS$310,170,FALSE))</f>
        <v>77851.38</v>
      </c>
      <c r="GM187" s="90">
        <f>IF(ISNA(VLOOKUP($B187,'[2]1516 Exp_Rev Access'!$F$7:$FT$310,171,FALSE)),"",VLOOKUP($B187,'[2]1516 Exp_Rev Access'!$F$7:$FT$310,171,FALSE))</f>
        <v>0</v>
      </c>
      <c r="GN187" s="90">
        <f>IF(ISNA(VLOOKUP($B187,'[2]1516 Exp_Rev Access'!$F$7:$FU$310,172,FALSE)),"",VLOOKUP($B187,'[2]1516 Exp_Rev Access'!$F$7:$FU$310,172,FALSE))</f>
        <v>0</v>
      </c>
      <c r="GO187" s="90">
        <f>IF(ISNA(VLOOKUP($B187,'[2]1516 Exp_Rev Access'!$F$7:$FV$310,173,FALSE)),"",VLOOKUP($B187,'[2]1516 Exp_Rev Access'!$F$7:$FV$310,173,FALSE))</f>
        <v>0</v>
      </c>
      <c r="GP187" s="90">
        <f>IF(ISNA(VLOOKUP($B187,'[2]1516 Exp_Rev Access'!$F$7:$GA$310,174,FALSE)),"",VLOOKUP($B187,'[2]1516 Exp_Rev Access'!$F$7:$GA$310,174,FALSE))</f>
        <v>0</v>
      </c>
      <c r="GQ187" s="90">
        <f>IF(ISNA(VLOOKUP($B187,'[2]1516 Exp_Rev Access'!$F$7:$GA$310,175,FALSE)),"",VLOOKUP($B187,'[2]1516 Exp_Rev Access'!$F$7:$GA$310,175,FALSE))</f>
        <v>300</v>
      </c>
      <c r="GR187" s="90">
        <f>IF(ISNA(VLOOKUP($B187,'[2]1516 Exp_Rev Access'!$F$7:$GA$310,176,FALSE)),"",VLOOKUP($B187,'[2]1516 Exp_Rev Access'!$F$7:$GA$310,176,FALSE))</f>
        <v>0</v>
      </c>
      <c r="GS187" s="90">
        <f>IF(ISNA(VLOOKUP($B187,'[2]1516 Exp_Rev Access'!$F$7:$GA$310,177,FALSE)),"",VLOOKUP($B187,'[2]1516 Exp_Rev Access'!$F$7:$GA$310,177,FALSE))</f>
        <v>0</v>
      </c>
      <c r="GT187" s="90">
        <f>IF(ISNA(VLOOKUP($B187,'[2]1516 Exp_Rev Access'!$F$7:$GA$310,178,FALSE)),"",VLOOKUP($B187,'[2]1516 Exp_Rev Access'!$F$7:$GA$310,178,FALSE))</f>
        <v>0</v>
      </c>
      <c r="GU187" s="53">
        <f t="shared" ref="GU187:GU196" si="489">SUM(FV187:GT187)</f>
        <v>78151.38</v>
      </c>
      <c r="GV187" s="92">
        <f t="shared" ref="GV187:GV197" si="490">GU187/E187</f>
        <v>4.0563611963142419E-2</v>
      </c>
      <c r="GW187" s="114">
        <f t="shared" ref="GW187:GW197" si="491">GU187/D187</f>
        <v>1016.2728218465542</v>
      </c>
    </row>
    <row r="188" spans="1:222" x14ac:dyDescent="0.2">
      <c r="B188" s="87" t="s">
        <v>441</v>
      </c>
      <c r="C188" s="87" t="s">
        <v>442</v>
      </c>
      <c r="D188" s="88">
        <f>IF(ISNA(VLOOKUP($B188,'[2]1516 enrollment_Rev_Exp by size'!$A$6:$C$325,3,FALSE)),"",VLOOKUP($B188,'[2]1516 enrollment_Rev_Exp by size'!$A$6:$C$325,3,FALSE))</f>
        <v>83.149999999999991</v>
      </c>
      <c r="E188" s="89">
        <v>1975903.77</v>
      </c>
      <c r="F188" s="67">
        <f t="shared" si="472"/>
        <v>1975903.7699999998</v>
      </c>
      <c r="G188" s="67">
        <f t="shared" si="473"/>
        <v>0</v>
      </c>
      <c r="H188" s="90">
        <f>IF(ISNA(VLOOKUP($B188,'[2]1516 Exp_Rev Access'!$F$7:$FS$310,2,FALSE)),"",VLOOKUP($B188,'[2]1516 Exp_Rev Access'!$F$7:$FS$310,2,FALSE))</f>
        <v>150932.07999999999</v>
      </c>
      <c r="I188" s="90">
        <f>IF(ISNA(VLOOKUP($B188,'[2]1516 Exp_Rev Access'!$F$7:$FS$310,3,FALSE)),"",VLOOKUP($B188,'[2]1516 Exp_Rev Access'!$F$7:$FS$310,3,FALSE))</f>
        <v>0</v>
      </c>
      <c r="J188" s="90">
        <f>IF(ISNA(VLOOKUP($B188,'[2]1516 Exp_Rev Access'!$F$7:$FS$310,4,FALSE)),"",VLOOKUP($B188,'[2]1516 Exp_Rev Access'!$F$7:$FS$310,4,FALSE))</f>
        <v>981.01</v>
      </c>
      <c r="K188" s="90">
        <f>IF(ISNA(VLOOKUP($B188,'[2]1516 Exp_Rev Access'!$F$7:$FS$310,5,FALSE)),"-",VLOOKUP($B188,'[2]1516 Exp_Rev Access'!$F$7:$FS$310,5,FALSE))</f>
        <v>269.14</v>
      </c>
      <c r="L188" s="90">
        <f>IF(ISNA(VLOOKUP($B188,'[2]1516 Exp_Rev Access'!$F$7:$FS$310,6,FALSE)),"",VLOOKUP($B188,'[2]1516 Exp_Rev Access'!$F$7:$FS$310,6,FALSE))</f>
        <v>0</v>
      </c>
      <c r="M188" s="90">
        <f>IF(ISNA(VLOOKUP($B188,'[2]1516 Exp_Rev Access'!$F$7:$FS$310,7,FALSE)),"",VLOOKUP($B188,'[2]1516 Exp_Rev Access'!$F$7:$FS$310,7,FALSE))</f>
        <v>49.07</v>
      </c>
      <c r="N188" s="53">
        <f t="shared" si="474"/>
        <v>152231.30000000002</v>
      </c>
      <c r="O188" s="91">
        <f t="shared" ref="O188:O196" si="492">N188/E188</f>
        <v>7.7043883569289415E-2</v>
      </c>
      <c r="P188" s="53">
        <f t="shared" ref="P188:P196" si="493">N188/D188</f>
        <v>1830.8033674082988</v>
      </c>
      <c r="Q188" s="90">
        <f>IF(ISNA(VLOOKUP($B188,'[2]1516 Exp_Rev Access'!$F$7:$FS$310,8,FALSE)),"",VLOOKUP($B188,'[2]1516 Exp_Rev Access'!$F$7:$FS$310,8,FALSE))</f>
        <v>0</v>
      </c>
      <c r="R188" s="90">
        <f>IF(ISNA(VLOOKUP($B188,'[2]1516 Exp_Rev Access'!$F$7:$FS$310,9,FALSE)),"",VLOOKUP($B188,'[2]1516 Exp_Rev Access'!$F$7:$FS$310,9,FALSE))</f>
        <v>0</v>
      </c>
      <c r="S188" s="90">
        <f>IF(ISNA(VLOOKUP($B188,'[2]1516 Exp_Rev Access'!$F$7:$FS$310,10,FALSE)),"",VLOOKUP($B188,'[2]1516 Exp_Rev Access'!$F$7:$FS$310,10,FALSE))</f>
        <v>0</v>
      </c>
      <c r="T188" s="90">
        <f>IF(ISNA(VLOOKUP($B188,'[2]1516 Exp_Rev Access'!$F$7:$FS$310,11,FALSE)),"",VLOOKUP($B188,'[2]1516 Exp_Rev Access'!$F$7:$FS$310,11,FALSE))</f>
        <v>0</v>
      </c>
      <c r="U188" s="90">
        <f>IF(ISNA(VLOOKUP($B188,'[2]1516 Exp_Rev Access'!$F$7:$FS$310,12,FALSE)),"",VLOOKUP($B188,'[2]1516 Exp_Rev Access'!$F$7:$FS$310,12,FALSE))</f>
        <v>0</v>
      </c>
      <c r="V188" s="90">
        <f>IF(ISNA(VLOOKUP($B188,'[2]1516 Exp_Rev Access'!$F$7:$FS$310,13,FALSE)),"",VLOOKUP($B188,'[2]1516 Exp_Rev Access'!$F$7:$FS$310,13,FALSE))</f>
        <v>0</v>
      </c>
      <c r="W188" s="90">
        <f>IF(ISNA(VLOOKUP($B188,'[2]1516 Exp_Rev Access'!$F$7:$FS$310,14,FALSE)),"",VLOOKUP($B188,'[2]1516 Exp_Rev Access'!$F$7:$FS$310,14,FALSE))</f>
        <v>0</v>
      </c>
      <c r="X188" s="90">
        <f>IF(ISNA(VLOOKUP($B188,'[2]1516 Exp_Rev Access'!$F$7:$FS$310,15,FALSE)),"",VLOOKUP($B188,'[2]1516 Exp_Rev Access'!$F$7:$FS$310,15,FALSE))</f>
        <v>0</v>
      </c>
      <c r="Y188" s="90">
        <f>IF(ISNA(VLOOKUP($B188,'[2]1516 Exp_Rev Access'!$F$7:$FS$310,16,FALSE)),"",VLOOKUP($B188,'[2]1516 Exp_Rev Access'!$F$7:$FS$310,16,FALSE))</f>
        <v>9715.59</v>
      </c>
      <c r="Z188" s="90">
        <f>IF(ISNA(VLOOKUP($B188,'[2]1516 Exp_Rev Access'!$F$7:$FS$310,17,FALSE)),"",VLOOKUP($B188,'[2]1516 Exp_Rev Access'!$F$7:$FS$310,17,FALSE))</f>
        <v>0</v>
      </c>
      <c r="AA188" s="90">
        <f>IF(ISNA(VLOOKUP($B188,'[2]1516 Exp_Rev Access'!$F$7:$FS$310,18,FALSE)),"",VLOOKUP($B188,'[2]1516 Exp_Rev Access'!$F$7:$FS$310,18,FALSE))</f>
        <v>0</v>
      </c>
      <c r="AB188" s="90">
        <f>IF(ISNA(VLOOKUP($B188,'[2]1516 Exp_Rev Access'!$F$7:$FS$310,19,FALSE)),"",VLOOKUP($B188,'[2]1516 Exp_Rev Access'!$F$7:$FS$310,19,FALSE))</f>
        <v>0</v>
      </c>
      <c r="AC188" s="90">
        <f>IF(ISNA(VLOOKUP($B188,'[2]1516 Exp_Rev Access'!$F$7:$FS$310,20,FALSE)),"",VLOOKUP($B188,'[2]1516 Exp_Rev Access'!$F$7:$FS$310,20,FALSE))</f>
        <v>0</v>
      </c>
      <c r="AD188" s="90">
        <f>IF(ISNA(VLOOKUP($B188,'[2]1516 Exp_Rev Access'!$F$7:$FS$310,21,FALSE)),"",VLOOKUP($B188,'[2]1516 Exp_Rev Access'!$F$7:$FS$310,21,FALSE))</f>
        <v>0</v>
      </c>
      <c r="AE188" s="90">
        <f>IF(ISNA(VLOOKUP($B188,'[2]1516 Exp_Rev Access'!$F$7:$FS$310,22,FALSE)),"",VLOOKUP($B188,'[2]1516 Exp_Rev Access'!$F$7:$FS$310,22,FALSE))</f>
        <v>1825.63</v>
      </c>
      <c r="AF188" s="90">
        <f>IF(ISNA(VLOOKUP($B188,'[2]1516 Exp_Rev Access'!$F$7:$FS$310,23,FALSE)),"",VLOOKUP($B188,'[2]1516 Exp_Rev Access'!$F$7:$FS$310,23,FALSE))</f>
        <v>0</v>
      </c>
      <c r="AG188" s="90">
        <f>IF(ISNA(VLOOKUP($B188,'[2]1516 Exp_Rev Access'!$F$7:$FS$310,24,FALSE)),"",VLOOKUP($B188,'[2]1516 Exp_Rev Access'!$F$7:$FS$310,24,FALSE))</f>
        <v>0</v>
      </c>
      <c r="AH188" s="90">
        <f>IF(ISNA(VLOOKUP($B188,'[2]1516 Exp_Rev Access'!$F$7:$FS$310,25,FALSE)),"",VLOOKUP($B188,'[2]1516 Exp_Rev Access'!$F$7:$FS$310,25,FALSE))</f>
        <v>0</v>
      </c>
      <c r="AI188" s="90">
        <f>IF(ISNA(VLOOKUP($B188,'[2]1516 Exp_Rev Access'!$F$7:$FS$310,26,FALSE)),"",VLOOKUP($B188,'[2]1516 Exp_Rev Access'!$F$7:$FS$310,26,FALSE))</f>
        <v>6400</v>
      </c>
      <c r="AJ188" s="90">
        <f>IF(ISNA(VLOOKUP($B188,'[2]1516 Exp_Rev Access'!$F$7:$FS$310,27,FALSE)),"",VLOOKUP($B188,'[2]1516 Exp_Rev Access'!$F$7:$FS$310,27,FALSE))</f>
        <v>0</v>
      </c>
      <c r="AK188" s="90">
        <f>IF(ISNA(VLOOKUP($B188,'[2]1516 Exp_Rev Access'!$F$7:$FS$310,28,FALSE)),"",VLOOKUP($B188,'[2]1516 Exp_Rev Access'!$F$7:$FS$310,28,FALSE))</f>
        <v>262</v>
      </c>
      <c r="AL188" s="90">
        <f>IF(ISNA(VLOOKUP($B188,'[2]1516 Exp_Rev Access'!$F$7:$FS$310,29,FALSE)),"",VLOOKUP($B188,'[2]1516 Exp_Rev Access'!$F$7:$FS$310,29,FALSE))</f>
        <v>0</v>
      </c>
      <c r="AM188" s="53">
        <f t="shared" si="475"/>
        <v>18203.22</v>
      </c>
      <c r="AN188" s="92">
        <f t="shared" si="476"/>
        <v>9.2126045186907059E-3</v>
      </c>
      <c r="AO188" s="68">
        <f t="shared" si="477"/>
        <v>218.92026458208062</v>
      </c>
      <c r="AP188" s="90">
        <f>IF(ISNA(VLOOKUP($B188,'[2]1516 Exp_Rev Access'!$F$7:$FS$310,30,FALSE)),"",VLOOKUP($B188,'[2]1516 Exp_Rev Access'!$F$7:$FS$310,30,FALSE))</f>
        <v>1478340.94</v>
      </c>
      <c r="AQ188" s="90">
        <f>IF(ISNA(VLOOKUP($B188,'[2]1516 Exp_Rev Access'!$F$7:$FS$310,31,FALSE)),"",VLOOKUP($B188,'[2]1516 Exp_Rev Access'!$F$7:$FS$310,31,FALSE))</f>
        <v>12544.44</v>
      </c>
      <c r="AR188" s="90">
        <f>IF(ISNA(VLOOKUP($B188,'[2]1516 Exp_Rev Access'!$F$7:$FS$310,32,FALSE)),"",VLOOKUP($B188,'[2]1516 Exp_Rev Access'!$F$7:$FS$310,32,FALSE))</f>
        <v>0</v>
      </c>
      <c r="AS188" s="90">
        <f>IF(ISNA(VLOOKUP($B188,'[2]1516 Exp_Rev Access'!$F$7:$FS$310,33,FALSE)),"",VLOOKUP($B188,'[2]1516 Exp_Rev Access'!$F$7:$FS$310,33,FALSE))</f>
        <v>453.53</v>
      </c>
      <c r="AT188" s="90">
        <f>IF(ISNA(VLOOKUP($B188,'[2]1516 Exp_Rev Access'!$F$7:$FS$310,34,FALSE)),"",VLOOKUP($B188,'[2]1516 Exp_Rev Access'!$F$7:$FS$310,34,FALSE))</f>
        <v>0</v>
      </c>
      <c r="AU188" s="53">
        <f t="shared" si="478"/>
        <v>1491338.91</v>
      </c>
      <c r="AV188" s="93">
        <f t="shared" si="479"/>
        <v>0.75476292552445501</v>
      </c>
      <c r="AW188" s="53">
        <f t="shared" si="480"/>
        <v>17935.525075165366</v>
      </c>
      <c r="AX188" s="90">
        <f>IF(ISNA(VLOOKUP($B188,'[2]1516 Exp_Rev Access'!$F$7:$FS$310,35,FALSE)),"",VLOOKUP($B188,'[2]1516 Exp_Rev Access'!$F$7:$FS$310,35,FALSE))</f>
        <v>0</v>
      </c>
      <c r="AY188" s="90">
        <f>IF(ISNA(VLOOKUP($B188,'[2]1516 Exp_Rev Access'!$F$7:$FS$310,36,FALSE)),"",VLOOKUP($B188,'[2]1516 Exp_Rev Access'!$F$7:$FS$310,36,FALSE))</f>
        <v>61584.49</v>
      </c>
      <c r="AZ188" s="90">
        <f>IF(ISNA(VLOOKUP($B188,'[2]1516 Exp_Rev Access'!$F$7:$FS$310,37,FALSE)),"",VLOOKUP($B188,'[2]1516 Exp_Rev Access'!$F$7:$FS$310,37,FALSE))</f>
        <v>0</v>
      </c>
      <c r="BA188" s="90">
        <f>IF(ISNA(VLOOKUP($B188,'[2]1516 Exp_Rev Access'!$F$7:$FS$310,38,FALSE)),"",VLOOKUP($B188,'[2]1516 Exp_Rev Access'!$F$7:$FS$310,38,FALSE))</f>
        <v>0</v>
      </c>
      <c r="BB188" s="90">
        <f>IF(ISNA(VLOOKUP($B188,'[2]1516 Exp_Rev Access'!$F$7:$FS$310,39,FALSE)),"",VLOOKUP($B188,'[2]1516 Exp_Rev Access'!$F$7:$FS$310,39,FALSE))</f>
        <v>0</v>
      </c>
      <c r="BC188" s="90">
        <f>IF(ISNA(VLOOKUP($B188,'[2]1516 Exp_Rev Access'!$F$7:$FS$310,40,FALSE)),"",VLOOKUP($B188,'[2]1516 Exp_Rev Access'!$F$7:$FS$310,40,FALSE))</f>
        <v>1526.7</v>
      </c>
      <c r="BD188" s="90">
        <f>IF(ISNA(VLOOKUP($B188,'[2]1516 Exp_Rev Access'!$F$7:$FS$310,41,FALSE)),"",VLOOKUP($B188,'[2]1516 Exp_Rev Access'!$F$7:$FS$310,41,FALSE))</f>
        <v>0</v>
      </c>
      <c r="BE188" s="90">
        <f>IF(ISNA(VLOOKUP($B188,'[2]1516 Exp_Rev Access'!$F$7:$FS$310,42,FALSE)),"",VLOOKUP($B188,'[2]1516 Exp_Rev Access'!$F$7:$FS$310,42,FALSE))</f>
        <v>6221.37</v>
      </c>
      <c r="BF188" s="90">
        <f>IF(ISNA(VLOOKUP($B188,'[2]1516 Exp_Rev Access'!$F$7:$FS$310,43,FALSE)),"",VLOOKUP($B188,'[2]1516 Exp_Rev Access'!$F$7:$FS$310,43,FALSE))</f>
        <v>0</v>
      </c>
      <c r="BG188" s="90">
        <f>IF(ISNA(VLOOKUP($B188,'[2]1516 Exp_Rev Access'!$F$7:$FS$310,44,FALSE)),"",VLOOKUP($B188,'[2]1516 Exp_Rev Access'!$F$7:$FS$310,44,FALSE))</f>
        <v>0</v>
      </c>
      <c r="BH188" s="90">
        <f>IF(ISNA(VLOOKUP($B188,'[2]1516 Exp_Rev Access'!$F$7:$FS$310,45,FALSE)),"",VLOOKUP($B188,'[2]1516 Exp_Rev Access'!$F$7:$FS$310,45,FALSE))</f>
        <v>340.36</v>
      </c>
      <c r="BI188" s="90">
        <f>IF(ISNA(VLOOKUP($B188,'[2]1516 Exp_Rev Access'!$F$7:$FS$310,46,FALSE)),"",VLOOKUP($B188,'[2]1516 Exp_Rev Access'!$F$7:$FS$310,46,FALSE))</f>
        <v>0</v>
      </c>
      <c r="BJ188" s="90">
        <f>IF(ISNA(VLOOKUP($B188,'[2]1516 Exp_Rev Access'!$F$7:$FS$310,47,FALSE)),"",VLOOKUP($B188,'[2]1516 Exp_Rev Access'!$F$7:$FS$310,47,FALSE))</f>
        <v>0</v>
      </c>
      <c r="BK188" s="90">
        <f>IF(ISNA(VLOOKUP($B188,'[2]1516 Exp_Rev Access'!$F$7:$FS$310,48,FALSE)),"",VLOOKUP($B188,'[2]1516 Exp_Rev Access'!$F$7:$FS$310,48,FALSE))</f>
        <v>192764.77</v>
      </c>
      <c r="BL188" s="90">
        <f>IF(ISNA(VLOOKUP($B188,'[2]1516 Exp_Rev Access'!$F$7:$FS$310,49,FALSE)),"",VLOOKUP($B188,'[2]1516 Exp_Rev Access'!$F$7:$FS$310,49,FALSE))</f>
        <v>0</v>
      </c>
      <c r="BM188" s="90">
        <f>IF(ISNA(VLOOKUP($B188,'[2]1516 Exp_Rev Access'!$F$7:$FS$310,50,FALSE)),"",VLOOKUP($B188,'[2]1516 Exp_Rev Access'!$F$7:$FS$310,50,FALSE))</f>
        <v>0</v>
      </c>
      <c r="BN188" s="90">
        <f>IF(ISNA(VLOOKUP($B188,'[2]1516 Exp_Rev Access'!$F$7:$FS$310,51,FALSE)),"",VLOOKUP($B188,'[2]1516 Exp_Rev Access'!$F$7:$FS$310,51,FALSE))</f>
        <v>0</v>
      </c>
      <c r="BO188" s="90">
        <f>IF(ISNA(VLOOKUP($B188,'[2]1516 Exp_Rev Access'!$F$7:$FS$310,52,FALSE)),"",VLOOKUP($B188,'[2]1516 Exp_Rev Access'!$F$7:$FS$310,52,FALSE))</f>
        <v>0</v>
      </c>
      <c r="BP188" s="90">
        <f>IF(ISNA(VLOOKUP($B188,'[2]1516 Exp_Rev Access'!$F$7:$FS$310,53,FALSE)),"",VLOOKUP($B188,'[2]1516 Exp_Rev Access'!$F$7:$FS$310,53,FALSE))</f>
        <v>0</v>
      </c>
      <c r="BQ188" s="90">
        <f>IF(ISNA(VLOOKUP($B188,'[2]1516 Exp_Rev Access'!$F$7:$FS$310,54,FALSE)),"",VLOOKUP($B188,'[2]1516 Exp_Rev Access'!$F$7:$FS$310,54,FALSE))</f>
        <v>0</v>
      </c>
      <c r="BR188" s="90">
        <f>IF(ISNA(VLOOKUP($B188,'[2]1516 Exp_Rev Access'!$F$7:$FS$310,55,FALSE)),"",VLOOKUP($B188,'[2]1516 Exp_Rev Access'!$F$7:$FS$310,55,FALSE))</f>
        <v>0</v>
      </c>
      <c r="BS188" s="90">
        <f>IF(ISNA(VLOOKUP($B188,'[2]1516 Exp_Rev Access'!$F$7:$FS$310,56,FALSE)),"",VLOOKUP($B188,'[2]1516 Exp_Rev Access'!$F$7:$FS$310,56,FALSE))</f>
        <v>0</v>
      </c>
      <c r="BT188" s="90">
        <f>IF(ISNA(VLOOKUP($B188,'[2]1516 Exp_Rev Access'!$F$7:$FS$310,57,FALSE)),"",VLOOKUP($B188,'[2]1516 Exp_Rev Access'!$F$7:$FS$310,57,FALSE))</f>
        <v>0</v>
      </c>
      <c r="BU188" s="90">
        <f>IF(ISNA(VLOOKUP($B188,'[2]1516 Exp_Rev Access'!$F$7:$FS$310,58,FALSE)),"",VLOOKUP($B188,'[2]1516 Exp_Rev Access'!$F$7:$FS$310,58,FALSE))</f>
        <v>0</v>
      </c>
      <c r="BV188" s="53">
        <f t="shared" si="481"/>
        <v>262437.69</v>
      </c>
      <c r="BW188" s="92">
        <f t="shared" si="482"/>
        <v>0.13281906436162122</v>
      </c>
      <c r="BX188" s="68">
        <f t="shared" si="483"/>
        <v>3156.1959110042094</v>
      </c>
      <c r="BY188" s="90">
        <f>IF(ISNA(VLOOKUP($B188,'[2]1516 Exp_Rev Access'!$F$7:$FS$310,59,FALSE)),"",VLOOKUP($B188,'[2]1516 Exp_Rev Access'!$F$7:$FS$310,59,FALSE))</f>
        <v>0</v>
      </c>
      <c r="BZ188" s="90">
        <f>IF(ISNA(VLOOKUP($B188,'[2]1516 Exp_Rev Access'!$F$7:$FS$310,60,FALSE)),"",VLOOKUP($B188,'[2]1516 Exp_Rev Access'!$F$7:$FS$310,60,FALSE))</f>
        <v>0</v>
      </c>
      <c r="CA188" s="90">
        <f>IF(ISNA(VLOOKUP($B188,'[2]1516 Exp_Rev Access'!$F$7:$FS$310,61,FALSE)),"",VLOOKUP($B188,'[2]1516 Exp_Rev Access'!$F$7:$FS$310,61,FALSE))</f>
        <v>0</v>
      </c>
      <c r="CB188" s="90">
        <f>IF(ISNA(VLOOKUP($B188,'[2]1516 Exp_Rev Access'!$F$7:$FS$310,62,FALSE)),"",VLOOKUP($B188,'[2]1516 Exp_Rev Access'!$F$7:$FS$310,62,FALSE))</f>
        <v>0</v>
      </c>
      <c r="CC188" s="90">
        <f>IF(ISNA(VLOOKUP($B188,'[2]1516 Exp_Rev Access'!$F$7:$FS$310,63,FALSE)),"",VLOOKUP($B188,'[2]1516 Exp_Rev Access'!$F$7:$FS$310,63,FALSE))</f>
        <v>485.65</v>
      </c>
      <c r="CD188" s="90">
        <f>IF(ISNA(VLOOKUP($B188,'[2]1516 Exp_Rev Access'!$F$7:$FS$310,64,FALSE)),"",VLOOKUP($B188,'[2]1516 Exp_Rev Access'!$F$7:$FS$310,64,FALSE))</f>
        <v>0</v>
      </c>
      <c r="CE188" s="53">
        <f t="shared" si="484"/>
        <v>485.65</v>
      </c>
      <c r="CF188" s="92">
        <f>CE188/E188</f>
        <v>2.4578626113963027E-4</v>
      </c>
      <c r="CG188" s="94">
        <f t="shared" si="485"/>
        <v>5.8406494287432356</v>
      </c>
      <c r="CH188" s="90">
        <f>IF(ISNA(VLOOKUP($B188,'[2]1516 Exp_Rev Access'!$F$7:$FS$310,65,FALSE)),"",VLOOKUP($B188,'[2]1516 Exp_Rev Access'!$F$7:$FS$310,65,FALSE))</f>
        <v>10195</v>
      </c>
      <c r="CI188" s="90">
        <f>IF(ISNA(VLOOKUP($B188,'[2]1516 Exp_Rev Access'!$F$7:$FS$310,66,FALSE)),"",VLOOKUP($B188,'[2]1516 Exp_Rev Access'!$F$7:$FS$310,66,FALSE))</f>
        <v>0</v>
      </c>
      <c r="CJ188" s="90">
        <f>IF(ISNA(VLOOKUP($B188,'[2]1516 Exp_Rev Access'!$F$7:$FS$310,67,FALSE)),"",VLOOKUP($B188,'[2]1516 Exp_Rev Access'!$F$7:$FS$310,67,FALSE))</f>
        <v>0</v>
      </c>
      <c r="CK188" s="90">
        <f>IF(ISNA(VLOOKUP($B188,'[2]1516 Exp_Rev Access'!$F$7:$FS$310,68,FALSE)),"",VLOOKUP($B188,'[2]1516 Exp_Rev Access'!$F$7:$FS$310,68,FALSE))</f>
        <v>0</v>
      </c>
      <c r="CL188" s="90">
        <f>IF(ISNA(VLOOKUP($B188,'[2]1516 Exp_Rev Access'!$F$7:$FS$310,69,FALSE)),"",VLOOKUP($B188,'[2]1516 Exp_Rev Access'!$F$7:$FS$310,69,FALSE))</f>
        <v>0</v>
      </c>
      <c r="CM188" s="90">
        <f>IF(ISNA(VLOOKUP($B188,'[2]1516 Exp_Rev Access'!$F$7:$FS$310,70,FALSE)),"",VLOOKUP($B188,'[2]1516 Exp_Rev Access'!$F$7:$FS$310,70,FALSE))</f>
        <v>0</v>
      </c>
      <c r="CN188" s="90">
        <f>IF(ISNA(VLOOKUP($B188,'[2]1516 Exp_Rev Access'!$F$7:$FS$310,71,FALSE)),"",VLOOKUP($B188,'[2]1516 Exp_Rev Access'!$F$7:$FS$310,71,FALSE))</f>
        <v>0</v>
      </c>
      <c r="CO188" s="90">
        <f>IF(ISNA(VLOOKUP($B188,'[2]1516 Exp_Rev Access'!$F$7:$FS$310,72,FALSE)),"",VLOOKUP($B188,'[2]1516 Exp_Rev Access'!$F$7:$FS$310,72,FALSE))</f>
        <v>0</v>
      </c>
      <c r="CP188" s="90">
        <f>IF(ISNA(VLOOKUP($B188,'[2]1516 Exp_Rev Access'!$F$7:$FS$310,73,FALSE)),"",VLOOKUP($B188,'[2]1516 Exp_Rev Access'!$F$7:$FS$310,73,FALSE))</f>
        <v>0</v>
      </c>
      <c r="CQ188" s="90">
        <f>IF(ISNA(VLOOKUP($B188,'[2]1516 Exp_Rev Access'!$F$7:$FS$310,74,FALSE)),"",VLOOKUP($B188,'[2]1516 Exp_Rev Access'!$F$7:$FS$310,74,FALSE))</f>
        <v>15287</v>
      </c>
      <c r="CR188" s="90">
        <f>IF(ISNA(VLOOKUP($B188,'[2]1516 Exp_Rev Access'!$F$7:$FS$310,75,FALSE)),"",VLOOKUP($B188,'[2]1516 Exp_Rev Access'!$F$7:$FS$310,75,FALSE))</f>
        <v>0</v>
      </c>
      <c r="CS188" s="90">
        <f>IF(ISNA(VLOOKUP($B188,'[2]1516 Exp_Rev Access'!$F$7:$FS$310,76,FALSE)),"",VLOOKUP($B188,'[2]1516 Exp_Rev Access'!$F$7:$FS$310,76,FALSE))</f>
        <v>0</v>
      </c>
      <c r="CT188" s="90">
        <f>IF(ISNA(VLOOKUP($B188,'[2]1516 Exp_Rev Access'!$F$7:$FS$310,77,FALSE)),"",VLOOKUP($B188,'[2]1516 Exp_Rev Access'!$F$7:$FS$310,77,FALSE))</f>
        <v>0</v>
      </c>
      <c r="CU188" s="90">
        <f>IF(ISNA(VLOOKUP($B188,'[2]1516 Exp_Rev Access'!$F$7:$FS$310,78,FALSE)),"",VLOOKUP($B188,'[2]1516 Exp_Rev Access'!$F$7:$FS$310,78,FALSE))</f>
        <v>17502</v>
      </c>
      <c r="CV188" s="90">
        <f>IF(ISNA(VLOOKUP($B188,'[2]1516 Exp_Rev Access'!$F$7:$FS$310,79,FALSE)),"",VLOOKUP($B188,'[2]1516 Exp_Rev Access'!$F$7:$FS$310,79,FALSE))</f>
        <v>8223</v>
      </c>
      <c r="CW188" s="90">
        <f>IF(ISNA(VLOOKUP($B188,'[2]1516 Exp_Rev Access'!$F$7:$FS$310,80,FALSE)),"",VLOOKUP($B188,'[2]1516 Exp_Rev Access'!$F$7:$FS$310,80,FALSE))</f>
        <v>0</v>
      </c>
      <c r="CX188" s="90">
        <f>IF(ISNA(VLOOKUP($B188,'[2]1516 Exp_Rev Access'!$F$7:$FS$310,81,FALSE)),"",VLOOKUP($B188,'[2]1516 Exp_Rev Access'!$F$7:$FS$310,81,FALSE))</f>
        <v>0</v>
      </c>
      <c r="CY188" s="90">
        <f>IF(ISNA(VLOOKUP($B188,'[2]1516 Exp_Rev Access'!$F$7:$FS$310,82,FALSE)),"",VLOOKUP($B188,'[2]1516 Exp_Rev Access'!$F$7:$FS$310,82,FALSE))</f>
        <v>0</v>
      </c>
      <c r="CZ188" s="90">
        <f>IF(ISNA(VLOOKUP($B188,'[2]1516 Exp_Rev Access'!$F$7:$FS$310,83,FALSE)),"",VLOOKUP($B188,'[2]1516 Exp_Rev Access'!$F$7:$FS$310,83,FALSE))</f>
        <v>0</v>
      </c>
      <c r="DA188" s="90">
        <f>IF(ISNA(VLOOKUP($B188,'[2]1516 Exp_Rev Access'!$F$7:$FS$310,84,FALSE)),"",VLOOKUP($B188,'[2]1516 Exp_Rev Access'!$F$7:$FS$310,84,FALSE))</f>
        <v>0</v>
      </c>
      <c r="DB188" s="90">
        <f>IF(ISNA(VLOOKUP($B188,'[2]1516 Exp_Rev Access'!$F$7:$FS$310,85,FALSE)),"",VLOOKUP($B188,'[2]1516 Exp_Rev Access'!$F$7:$FS$310,85,FALSE))</f>
        <v>0</v>
      </c>
      <c r="DC188" s="90">
        <f>IF(ISNA(VLOOKUP($B188,'[2]1516 Exp_Rev Access'!$F$7:$FS$310,86,FALSE)),"",VLOOKUP($B188,'[2]1516 Exp_Rev Access'!$F$7:$FS$310,86,FALSE))</f>
        <v>0</v>
      </c>
      <c r="DD188" s="90">
        <f>IF(ISNA(VLOOKUP($B188,'[2]1516 Exp_Rev Access'!$F$7:$FS$310,87,FALSE)),"",VLOOKUP($B188,'[2]1516 Exp_Rev Access'!$F$7:$FS$310,87,FALSE))</f>
        <v>0</v>
      </c>
      <c r="DE188" s="90">
        <f>IF(ISNA(VLOOKUP($B188,'[2]1516 Exp_Rev Access'!$F$7:$FS$310,88,FALSE)),"",VLOOKUP($B188,'[2]1516 Exp_Rev Access'!$F$7:$FS$310,88,FALSE))</f>
        <v>0</v>
      </c>
      <c r="DF188" s="90">
        <f>IF(ISNA(VLOOKUP($B188,'[2]1516 Exp_Rev Access'!$F$7:$FS$310,89,FALSE)),"",VLOOKUP($B188,'[2]1516 Exp_Rev Access'!$F$7:$FS$310,89,FALSE))</f>
        <v>0</v>
      </c>
      <c r="DG188" s="90">
        <f>IF(ISNA(VLOOKUP($B188,'[2]1516 Exp_Rev Access'!$F$7:$FS$310,90,FALSE)),"",VLOOKUP($B188,'[2]1516 Exp_Rev Access'!$F$7:$FS$310,90,FALSE))</f>
        <v>0</v>
      </c>
      <c r="DH188" s="90">
        <f>IF(ISNA(VLOOKUP($B188,'[2]1516 Exp_Rev Access'!$F$7:$FS$310,91,FALSE)),"",VLOOKUP($B188,'[2]1516 Exp_Rev Access'!$F$7:$FS$310,91,FALSE))</f>
        <v>0</v>
      </c>
      <c r="DI188" s="90">
        <f>IF(ISNA(VLOOKUP($B188,'[2]1516 Exp_Rev Access'!$F$7:$FS$310,92,FALSE)),"",VLOOKUP($B188,'[2]1516 Exp_Rev Access'!$F$7:$FS$310,92,FALSE))</f>
        <v>0</v>
      </c>
      <c r="DJ188" s="90">
        <f>IF(ISNA(VLOOKUP($B188,'[2]1516 Exp_Rev Access'!$F$7:$FS$310,93,FALSE)),"",VLOOKUP($B188,'[2]1516 Exp_Rev Access'!$F$7:$FS$310,93,FALSE))</f>
        <v>0</v>
      </c>
      <c r="DK188" s="90">
        <f>IF(ISNA(VLOOKUP($B188,'[2]1516 Exp_Rev Access'!$F$7:$FS$310,94,FALSE)),"",VLOOKUP($B188,'[2]1516 Exp_Rev Access'!$F$7:$FS$310,94,FALSE))</f>
        <v>0</v>
      </c>
      <c r="DL188" s="90">
        <f>IF(ISNA(VLOOKUP($B188,'[2]1516 Exp_Rev Access'!$F$7:$FS$310,95,FALSE)),"",VLOOKUP($B188,'[2]1516 Exp_Rev Access'!$F$7:$FS$310,95,FALSE))</f>
        <v>0</v>
      </c>
      <c r="DM188" s="90">
        <f>IF(ISNA(VLOOKUP($B188,'[2]1516 Exp_Rev Access'!$F$7:$FS$310,96,FALSE)),"",VLOOKUP($B188,'[2]1516 Exp_Rev Access'!$F$7:$FS$310,96,FALSE))</f>
        <v>0</v>
      </c>
      <c r="DN188" s="90">
        <f>IF(ISNA(VLOOKUP($B188,'[2]1516 Exp_Rev Access'!$F$7:$FS$310,97,FALSE)),"",VLOOKUP($B188,'[2]1516 Exp_Rev Access'!$F$7:$FS$310,97,FALSE))</f>
        <v>0</v>
      </c>
      <c r="DO188" s="90">
        <f>IF(ISNA(VLOOKUP($B188,'[2]1516 Exp_Rev Access'!$F$7:$FS$310,98,FALSE)),"",VLOOKUP($B188,'[2]1516 Exp_Rev Access'!$F$7:$FS$310,98,FALSE))</f>
        <v>0</v>
      </c>
      <c r="DP188" s="90">
        <f>IF(ISNA(VLOOKUP($B188,'[2]1516 Exp_Rev Access'!$F$7:$FS$310,99,FALSE)),"",VLOOKUP($B188,'[2]1516 Exp_Rev Access'!$F$7:$FS$310,99,FALSE))</f>
        <v>0</v>
      </c>
      <c r="DQ188" s="90">
        <f>IF(ISNA(VLOOKUP($B188,'[2]1516 Exp_Rev Access'!$F$7:$FS$310,100,FALSE)),"",VLOOKUP($B188,'[2]1516 Exp_Rev Access'!$F$7:$FS$310,100,FALSE))</f>
        <v>0</v>
      </c>
      <c r="DR188" s="90">
        <f>IF(ISNA(VLOOKUP($B188,'[2]1516 Exp_Rev Access'!$F$7:$FS$310,101,FALSE)),"",VLOOKUP($B188,'[2]1516 Exp_Rev Access'!$F$7:$FS$310,101,FALSE))</f>
        <v>0</v>
      </c>
      <c r="DS188" s="90">
        <f>IF(ISNA(VLOOKUP($B188,'[2]1516 Exp_Rev Access'!$F$7:$FS$310,102,FALSE)),"",VLOOKUP($B188,'[2]1516 Exp_Rev Access'!$F$7:$FS$310,102,FALSE))</f>
        <v>0</v>
      </c>
      <c r="DT188" s="90">
        <f>IF(ISNA(VLOOKUP($B188,'[2]1516 Exp_Rev Access'!$F$7:$FS$310,103,FALSE)),"",VLOOKUP($B188,'[2]1516 Exp_Rev Access'!$F$7:$FS$310,103,FALSE))</f>
        <v>0</v>
      </c>
      <c r="DU188" s="90">
        <f>IF(ISNA(VLOOKUP($B188,'[2]1516 Exp_Rev Access'!$F$7:$FS$310,104,FALSE)),"",VLOOKUP($B188,'[2]1516 Exp_Rev Access'!$F$7:$FS$310,104,FALSE))</f>
        <v>0</v>
      </c>
      <c r="DV188" s="90">
        <f>IF(ISNA(VLOOKUP($B188,'[2]1516 Exp_Rev Access'!$F$7:$FS$310,105,FALSE)),"",VLOOKUP($B188,'[2]1516 Exp_Rev Access'!$F$7:$FS$310,105,FALSE))</f>
        <v>0</v>
      </c>
      <c r="DW188" s="90">
        <f>IF(ISNA(VLOOKUP($B188,'[2]1516 Exp_Rev Access'!$F$7:$FS$310,106,FALSE)),"",VLOOKUP($B188,'[2]1516 Exp_Rev Access'!$F$7:$FS$310,106,FALSE))</f>
        <v>0</v>
      </c>
      <c r="DX188" s="90">
        <f>IF(ISNA(VLOOKUP($B188,'[2]1516 Exp_Rev Access'!$F$7:$FS$310,107,FALSE)),"",VLOOKUP($B188,'[2]1516 Exp_Rev Access'!$F$7:$FS$310,107,FALSE))</f>
        <v>0</v>
      </c>
      <c r="DY188" s="90">
        <f>IF(ISNA(VLOOKUP($B188,'[2]1516 Exp_Rev Access'!$F$7:$FS$310,108,FALSE)),"",VLOOKUP($B188,'[2]1516 Exp_Rev Access'!$F$7:$FS$310,108,FALSE))</f>
        <v>0</v>
      </c>
      <c r="DZ188" s="90">
        <f>IF(ISNA(VLOOKUP($B188,'[2]1516 Exp_Rev Access'!$F$7:$FS$310,109,FALSE)),"",VLOOKUP($B188,'[2]1516 Exp_Rev Access'!$F$7:$FS$310,109,FALSE))</f>
        <v>0</v>
      </c>
      <c r="EA188" s="90">
        <f>IF(ISNA(VLOOKUP($B188,'[2]1516 Exp_Rev Access'!$F$7:$FS$310,110,FALSE)),"",VLOOKUP($B188,'[2]1516 Exp_Rev Access'!$F$7:$FS$310,110,FALSE))</f>
        <v>0</v>
      </c>
      <c r="EB188" s="90">
        <f>IF(ISNA(VLOOKUP($B188,'[2]1516 Exp_Rev Access'!$F$7:$FS$310,111,FALSE)),"",VLOOKUP($B188,'[2]1516 Exp_Rev Access'!$F$7:$FS$310,111,FALSE))</f>
        <v>0</v>
      </c>
      <c r="EC188" s="90">
        <f>IF(ISNA(VLOOKUP($B188,'[2]1516 Exp_Rev Access'!$F$7:$FS$310,112,FALSE)),"",VLOOKUP($B188,'[2]1516 Exp_Rev Access'!$F$7:$FS$310,112,FALSE))</f>
        <v>0</v>
      </c>
      <c r="ED188" s="90">
        <f>IF(ISNA(VLOOKUP($B188,'[2]1516 Exp_Rev Access'!$F$7:$FS$310,113,FALSE)),"",VLOOKUP($B188,'[2]1516 Exp_Rev Access'!$F$7:$FS$310,113,FALSE))</f>
        <v>0</v>
      </c>
      <c r="EE188" s="90">
        <f>IF(ISNA(VLOOKUP($B188,'[2]1516 Exp_Rev Access'!$F$7:$FS$310,114,FALSE)),"",VLOOKUP($B188,'[2]1516 Exp_Rev Access'!$F$7:$FS$310,114,FALSE))</f>
        <v>0</v>
      </c>
      <c r="EF188" s="90">
        <f>IF(ISNA(VLOOKUP($B188,'[2]1516 Exp_Rev Access'!$F$7:$FS$310,115,FALSE)),"",VLOOKUP($B188,'[2]1516 Exp_Rev Access'!$F$7:$FS$310,115,FALSE))</f>
        <v>0</v>
      </c>
      <c r="EG188" s="90">
        <f>IF(ISNA(VLOOKUP($B188,'[2]1516 Exp_Rev Access'!$F$7:$FS$310,116,FALSE)),"",VLOOKUP($B188,'[2]1516 Exp_Rev Access'!$F$7:$FS$310,116,FALSE))</f>
        <v>0</v>
      </c>
      <c r="EH188" s="90">
        <f>IF(ISNA(VLOOKUP($B188,'[2]1516 Exp_Rev Access'!$F$7:$FS$310,117,FALSE)),"",VLOOKUP($B188,'[2]1516 Exp_Rev Access'!$F$7:$FS$310,117,FALSE))</f>
        <v>0</v>
      </c>
      <c r="EI188" s="90">
        <f>IF(ISNA(VLOOKUP($B188,'[2]1516 Exp_Rev Access'!$F$7:$FS$310,118,FALSE)),"",VLOOKUP($B188,'[2]1516 Exp_Rev Access'!$F$7:$FS$310,118,FALSE))</f>
        <v>0</v>
      </c>
      <c r="EJ188" s="90">
        <f>IF(ISNA(VLOOKUP($B188,'[2]1516 Exp_Rev Access'!$F$7:$FS$310,119,FALSE)),"",VLOOKUP($B188,'[2]1516 Exp_Rev Access'!$F$7:$FS$310,119,FALSE))</f>
        <v>0</v>
      </c>
      <c r="EK188" s="90">
        <f>IF(ISNA(VLOOKUP($B188,'[2]1516 Exp_Rev Access'!$F$7:$FS$310,120,FALSE)),"",VLOOKUP($B188,'[2]1516 Exp_Rev Access'!$F$7:$FS$310,120,FALSE))</f>
        <v>0</v>
      </c>
      <c r="EL188" s="90">
        <f>IF(ISNA(VLOOKUP($B188,'[2]1516 Exp_Rev Access'!$F$7:$FS$310,121,FALSE)),"",VLOOKUP($B188,'[2]1516 Exp_Rev Access'!$F$7:$FS$310,121,FALSE))</f>
        <v>0</v>
      </c>
      <c r="EM188" s="90">
        <f>IF(ISNA(VLOOKUP($B188,'[2]1516 Exp_Rev Access'!$F$7:$FS$310,122,FALSE)),"",VLOOKUP($B188,'[2]1516 Exp_Rev Access'!$F$7:$FS$310,122,FALSE))</f>
        <v>0</v>
      </c>
      <c r="EN188" s="90">
        <f>IF(ISNA(VLOOKUP($B188,'[2]1516 Exp_Rev Access'!$F$7:$FS$310,123,FALSE)),"",VLOOKUP($B188,'[2]1516 Exp_Rev Access'!$F$7:$FS$310,123,FALSE))</f>
        <v>0</v>
      </c>
      <c r="EO188" s="90">
        <f>IF(ISNA(VLOOKUP($B188,'[2]1516 Exp_Rev Access'!$F$7:$FS$310,124,FALSE)),"",VLOOKUP($B188,'[2]1516 Exp_Rev Access'!$F$7:$FS$310,124,FALSE))</f>
        <v>0</v>
      </c>
      <c r="EP188" s="90">
        <f>IF(ISNA(VLOOKUP($B188,'[2]1516 Exp_Rev Access'!$F$7:$FS$310,125,FALSE)),"",VLOOKUP($B188,'[2]1516 Exp_Rev Access'!$F$7:$FS$310,125,FALSE))</f>
        <v>0</v>
      </c>
      <c r="EQ188" s="90">
        <f>IF(ISNA(VLOOKUP($B188,'[2]1516 Exp_Rev Access'!$F$7:$FS$310,126,FALSE)),"",VLOOKUP($B188,'[2]1516 Exp_Rev Access'!$F$7:$FS$310,126,FALSE))</f>
        <v>0</v>
      </c>
      <c r="ER188" s="90">
        <f>IF(ISNA(VLOOKUP($B188,'[2]1516 Exp_Rev Access'!$F$7:$FS$310,127,FALSE)),"",VLOOKUP($B188,'[2]1516 Exp_Rev Access'!$F$7:$FS$310,127,FALSE))</f>
        <v>0</v>
      </c>
      <c r="ES188" s="90">
        <f>IF(ISNA(VLOOKUP($B188,'[2]1516 Exp_Rev Access'!$F$7:$FS$310,128,FALSE)),"",VLOOKUP($B188,'[2]1516 Exp_Rev Access'!$F$7:$FS$310,128,FALSE))</f>
        <v>0</v>
      </c>
      <c r="ET188" s="90">
        <f>IF(ISNA(VLOOKUP($B188,'[2]1516 Exp_Rev Access'!$F$7:$FS$310,129,FALSE)),"",VLOOKUP($B188,'[2]1516 Exp_Rev Access'!$F$7:$FS$310,129,FALSE))</f>
        <v>0</v>
      </c>
      <c r="EU188" s="90">
        <f>IF(ISNA(VLOOKUP($B188,'[2]1516 Exp_Rev Access'!$F$7:$FS$310,130,FALSE)),"",VLOOKUP($B188,'[2]1516 Exp_Rev Access'!$F$7:$FS$310,130,FALSE))</f>
        <v>0</v>
      </c>
      <c r="EV188" s="90">
        <f>IF(ISNA(VLOOKUP($B188,'[2]1516 Exp_Rev Access'!$F$7:$FS$310,131,FALSE)),"",VLOOKUP($B188,'[2]1516 Exp_Rev Access'!$F$7:$FS$310,131,FALSE))</f>
        <v>0</v>
      </c>
      <c r="EW188" s="90">
        <f>IF(ISNA(VLOOKUP($B188,'[2]1516 Exp_Rev Access'!$F$7:$FS$310,132,FALSE)),"",VLOOKUP($B188,'[2]1516 Exp_Rev Access'!$F$7:$FS$310,132,FALSE))</f>
        <v>0</v>
      </c>
      <c r="EX188" s="90">
        <f>IF(ISNA(VLOOKUP($B188,'[2]1516 Exp_Rev Access'!$F$7:$FS$310,133,FALSE)),"",VLOOKUP($B188,'[2]1516 Exp_Rev Access'!$F$7:$FS$310,133,FALSE))</f>
        <v>0</v>
      </c>
      <c r="EY188" s="90">
        <f>IF(ISNA(VLOOKUP($B188,'[2]1516 Exp_Rev Access'!$F$7:$FS$310,134,FALSE)),"",VLOOKUP($B188,'[2]1516 Exp_Rev Access'!$F$7:$FS$310,134,FALSE))</f>
        <v>0</v>
      </c>
      <c r="EZ188" s="90">
        <f>IF(ISNA(VLOOKUP($B188,'[2]1516 Exp_Rev Access'!$F$7:$FS$310,135,FALSE)),"",VLOOKUP($B188,'[2]1516 Exp_Rev Access'!$F$7:$FS$310,135,FALSE))</f>
        <v>0</v>
      </c>
      <c r="FA188" s="90">
        <f>IF(ISNA(VLOOKUP($B188,'[2]1516 Exp_Rev Access'!$F$7:$FS$310,136,FALSE)),"",VLOOKUP($B188,'[2]1516 Exp_Rev Access'!$F$7:$FS$310,136,FALSE))</f>
        <v>0</v>
      </c>
      <c r="FB188" s="90">
        <f>IF(ISNA(VLOOKUP($B188,'[2]1516 Exp_Rev Access'!$F$7:$FS$310,137,FALSE)),"",VLOOKUP($B188,'[2]1516 Exp_Rev Access'!$F$7:$FS$310,137,FALSE))</f>
        <v>0</v>
      </c>
      <c r="FC188" s="90">
        <f>IF(ISNA(VLOOKUP($B188,'[2]1516 Exp_Rev Access'!$F$7:$FS$310,138,FALSE)),"",VLOOKUP($B188,'[2]1516 Exp_Rev Access'!$F$7:$FS$310,138,FALSE))</f>
        <v>0</v>
      </c>
      <c r="FD188" s="90">
        <f>IF(ISNA(VLOOKUP($B188,'[2]1516 Exp_Rev Access'!$F$7:$FS$310,139,FALSE)),"",VLOOKUP($B188,'[2]1516 Exp_Rev Access'!$F$7:$FS$310,139,FALSE))</f>
        <v>0</v>
      </c>
      <c r="FE188" s="90">
        <f>IF(ISNA(VLOOKUP($B188,'[2]1516 Exp_Rev Access'!$F$7:$FS$310,140,FALSE)),"",VLOOKUP($B188,'[2]1516 Exp_Rev Access'!$F$7:$FS$310,140,FALSE))</f>
        <v>0</v>
      </c>
      <c r="FF188" s="90">
        <f>IF(ISNA(VLOOKUP($B188,'[2]1516 Exp_Rev Access'!$F$7:$FS$310,141,FALSE)),"",VLOOKUP($B188,'[2]1516 Exp_Rev Access'!$F$7:$FS$310,141,FALSE))</f>
        <v>0</v>
      </c>
      <c r="FG188" s="90">
        <f>IF(ISNA(VLOOKUP($B188,'[2]1516 Exp_Rev Access'!$F$7:$FS$310,142,FALSE)),"",VLOOKUP($B188,'[2]1516 Exp_Rev Access'!$F$7:$FS$310,142,FALSE))</f>
        <v>0</v>
      </c>
      <c r="FH188" s="90">
        <f>IF(ISNA(VLOOKUP($B188,'[2]1516 Exp_Rev Access'!$F$7:$FS$310,143,FALSE)),"",VLOOKUP($B188,'[2]1516 Exp_Rev Access'!$F$7:$FS$310,143,FALSE))</f>
        <v>0</v>
      </c>
      <c r="FI188" s="90">
        <f>IF(ISNA(VLOOKUP($B188,'[2]1516 Exp_Rev Access'!$F$7:$FS$310,144,FALSE)),"",VLOOKUP($B188,'[2]1516 Exp_Rev Access'!$F$7:$FS$310,144,FALSE))</f>
        <v>0</v>
      </c>
      <c r="FJ188" s="90">
        <f>IF(ISNA(VLOOKUP($B188,'[2]1516 Exp_Rev Access'!$F$7:$FS$310,145,FALSE)),"",VLOOKUP($B188,'[2]1516 Exp_Rev Access'!$F$7:$FS$310,145,FALSE))</f>
        <v>0</v>
      </c>
      <c r="FK188" s="90">
        <f>IF(ISNA(VLOOKUP($B188,'[2]1516 Exp_Rev Access'!$F$7:$FS$310,146,FALSE)),"",VLOOKUP($B188,'[2]1516 Exp_Rev Access'!$F$7:$FS$310,146,FALSE))</f>
        <v>0</v>
      </c>
      <c r="FL188" s="90">
        <f>IF(ISNA(VLOOKUP($B188,'[2]1516 Exp_Rev Access'!$F$7:$FS$310,1147,FALSE)),"",VLOOKUP($B188,'[2]1516 Exp_Rev Access'!$F$7:$FS$310,147,FALSE))</f>
        <v>0</v>
      </c>
      <c r="FM188" s="90">
        <f>IF(ISNA(VLOOKUP($B188,'[2]1516 Exp_Rev Access'!$F$7:$FS$310,148,FALSE)),"",VLOOKUP($B188,'[2]1516 Exp_Rev Access'!$F$7:$FS$310,148,FALSE))</f>
        <v>0</v>
      </c>
      <c r="FN188" s="90">
        <f>IF(ISNA(VLOOKUP($B188,'[2]1516 Exp_Rev Access'!$F$7:$FS$310,149,FALSE)),"",VLOOKUP($B188,'[2]1516 Exp_Rev Access'!$F$7:$FS$310,149,FALSE))</f>
        <v>0</v>
      </c>
      <c r="FO188" s="90">
        <f>IF(ISNA(VLOOKUP($B188,'[2]1516 Exp_Rev Access'!$F$7:$FS$310,150,FALSE)),"",VLOOKUP($B188,'[2]1516 Exp_Rev Access'!$F$7:$FS$310,150,FALSE))</f>
        <v>0</v>
      </c>
      <c r="FP188" s="90">
        <f>IF(ISNA(VLOOKUP($B188,'[2]1516 Exp_Rev Access'!$F$7:$FS$310,151,FALSE)),"",VLOOKUP($B188,'[2]1516 Exp_Rev Access'!$F$7:$FS$310,151,FALSE))</f>
        <v>0</v>
      </c>
      <c r="FQ188" s="90">
        <f>IF(ISNA(VLOOKUP($B188,'[2]1516 Exp_Rev Access'!$F$7:$FS$310,152,FALSE)),"",VLOOKUP($B188,'[2]1516 Exp_Rev Access'!$F$7:$FS$310,152,FALSE))</f>
        <v>0</v>
      </c>
      <c r="FR188" s="90">
        <f>IF(ISNA(VLOOKUP($B188,'[2]1516 Exp_Rev Access'!$F$7:$FS$310,153,FALSE)),"",VLOOKUP($B188,'[2]1516 Exp_Rev Access'!$F$7:$FS$310,153,FALSE))</f>
        <v>0</v>
      </c>
      <c r="FS188" s="53">
        <f t="shared" si="486"/>
        <v>51207</v>
      </c>
      <c r="FT188" s="92">
        <f t="shared" si="487"/>
        <v>2.5915735764803972E-2</v>
      </c>
      <c r="FU188" s="98">
        <f t="shared" si="488"/>
        <v>615.83884546001207</v>
      </c>
      <c r="FV188" s="90">
        <f>IF(ISNA(VLOOKUP($B188,'[2]1516 Exp_Rev Access'!$F$7:$FS$310,154,FALSE)),"",VLOOKUP($B188,'[2]1516 Exp_Rev Access'!$F$7:$FS$310,154,FALSE))</f>
        <v>0</v>
      </c>
      <c r="FW188" s="90">
        <f>IF(ISNA(VLOOKUP($B188,'[2]1516 Exp_Rev Access'!$F$7:$FS$310,155,FALSE)),"",VLOOKUP($B188,'[2]1516 Exp_Rev Access'!$F$7:$FS$310,155,FALSE))</f>
        <v>0</v>
      </c>
      <c r="FX188" s="90">
        <f>IF(ISNA(VLOOKUP($B188,'[2]1516 Exp_Rev Access'!$F$7:$FS$310,156,FALSE)),"",VLOOKUP($B188,'[2]1516 Exp_Rev Access'!$F$7:$FS$310,156,FALSE))</f>
        <v>0</v>
      </c>
      <c r="FY188" s="90">
        <f>IF(ISNA(VLOOKUP($B188,'[2]1516 Exp_Rev Access'!$F$7:$FS$310,157,FALSE)),"",VLOOKUP($B188,'[2]1516 Exp_Rev Access'!$F$7:$FS$310,157,FALSE))</f>
        <v>0</v>
      </c>
      <c r="FZ188" s="90">
        <f>IF(ISNA(VLOOKUP($B188,'[2]1516 Exp_Rev Access'!$F$7:$FS$310,158,FALSE)),"",VLOOKUP($B188,'[2]1516 Exp_Rev Access'!$F$7:$FS$310,158,FALSE))</f>
        <v>0</v>
      </c>
      <c r="GA188" s="90">
        <f>IF(ISNA(VLOOKUP($B188,'[2]1516 Exp_Rev Access'!$F$7:$FS$310,159,FALSE)),"",VLOOKUP($B188,'[2]1516 Exp_Rev Access'!$F$7:$FS$310,159,FALSE))</f>
        <v>0</v>
      </c>
      <c r="GB188" s="90">
        <f>IF(ISNA(VLOOKUP($B188,'[2]1516 Exp_Rev Access'!$F$7:$FS$310,160,FALSE)),"",VLOOKUP($B188,'[2]1516 Exp_Rev Access'!$F$7:$FS$310,160,FALSE))</f>
        <v>0</v>
      </c>
      <c r="GC188" s="90">
        <f>IF(ISNA(VLOOKUP($B188,'[2]1516 Exp_Rev Access'!$F$7:$FS$310,161,FALSE)),"",VLOOKUP($B188,'[2]1516 Exp_Rev Access'!$F$7:$FS$310,161,FALSE))</f>
        <v>0</v>
      </c>
      <c r="GD188" s="90">
        <f>IF(ISNA(VLOOKUP($B188,'[2]1516 Exp_Rev Access'!$F$7:$FS$310,162,FALSE)),"",VLOOKUP($B188,'[2]1516 Exp_Rev Access'!$F$7:$FS$310,162,FALSE))</f>
        <v>0</v>
      </c>
      <c r="GE188" s="90">
        <f>IF(ISNA(VLOOKUP($B188,'[2]1516 Exp_Rev Access'!$F$7:$FS$310,163,FALSE)),"",VLOOKUP($B188,'[2]1516 Exp_Rev Access'!$F$7:$FS$310,163,FALSE))</f>
        <v>0</v>
      </c>
      <c r="GF188" s="90">
        <f>IF(ISNA(VLOOKUP($B188,'[2]1516 Exp_Rev Access'!$F$7:$FS$310,164,FALSE)),"",VLOOKUP($B188,'[2]1516 Exp_Rev Access'!$F$7:$FS$310,164,FALSE))</f>
        <v>0</v>
      </c>
      <c r="GG188" s="90">
        <f>IF(ISNA(VLOOKUP($B188,'[2]1516 Exp_Rev Access'!$F$7:$FS$310,165,FALSE)),"",VLOOKUP($B188,'[2]1516 Exp_Rev Access'!$F$7:$FS$310,165,FALSE))</f>
        <v>0</v>
      </c>
      <c r="GH188" s="90">
        <f>IF(ISNA(VLOOKUP($B188,'[2]1516 Exp_Rev Access'!$F$7:$FS$310,166,FALSE)),"",VLOOKUP($B188,'[2]1516 Exp_Rev Access'!$F$7:$FS$310,166,FALSE))</f>
        <v>0</v>
      </c>
      <c r="GI188" s="90">
        <f>IF(ISNA(VLOOKUP($B188,'[2]1516 Exp_Rev Access'!$F$7:$FS$310,167,FALSE)),"",VLOOKUP($B188,'[2]1516 Exp_Rev Access'!$F$7:$FS$310,167,FALSE))</f>
        <v>0</v>
      </c>
      <c r="GJ188" s="90">
        <f>IF(ISNA(VLOOKUP($B188,'[2]1516 Exp_Rev Access'!$F$7:$FS$310,168,FALSE)),"",VLOOKUP($B188,'[2]1516 Exp_Rev Access'!$F$7:$FS$310,168,FALSE))</f>
        <v>0</v>
      </c>
      <c r="GK188" s="90">
        <f>IF(ISNA(VLOOKUP($B188,'[2]1516 Exp_Rev Access'!$F$7:$FS$310,169,FALSE)),"",VLOOKUP($B188,'[2]1516 Exp_Rev Access'!$F$7:$FS$310,169,FALSE))</f>
        <v>0</v>
      </c>
      <c r="GL188" s="90">
        <f>IF(ISNA(VLOOKUP($B188,'[2]1516 Exp_Rev Access'!$F$7:$FS$310,170,FALSE)),"",VLOOKUP($B188,'[2]1516 Exp_Rev Access'!$F$7:$FS$310,170,FALSE))</f>
        <v>0</v>
      </c>
      <c r="GM188" s="90">
        <f>IF(ISNA(VLOOKUP($B188,'[2]1516 Exp_Rev Access'!$F$7:$FT$310,171,FALSE)),"",VLOOKUP($B188,'[2]1516 Exp_Rev Access'!$F$7:$FT$310,171,FALSE))</f>
        <v>0</v>
      </c>
      <c r="GN188" s="90">
        <f>IF(ISNA(VLOOKUP($B188,'[2]1516 Exp_Rev Access'!$F$7:$FU$310,172,FALSE)),"",VLOOKUP($B188,'[2]1516 Exp_Rev Access'!$F$7:$FU$310,172,FALSE))</f>
        <v>0</v>
      </c>
      <c r="GO188" s="90">
        <f>IF(ISNA(VLOOKUP($B188,'[2]1516 Exp_Rev Access'!$F$7:$FV$310,173,FALSE)),"",VLOOKUP($B188,'[2]1516 Exp_Rev Access'!$F$7:$FV$310,173,FALSE))</f>
        <v>0</v>
      </c>
      <c r="GP188" s="90">
        <f>IF(ISNA(VLOOKUP($B188,'[2]1516 Exp_Rev Access'!$F$7:$GA$310,174,FALSE)),"",VLOOKUP($B188,'[2]1516 Exp_Rev Access'!$F$7:$GA$310,174,FALSE))</f>
        <v>0</v>
      </c>
      <c r="GQ188" s="90">
        <f>IF(ISNA(VLOOKUP($B188,'[2]1516 Exp_Rev Access'!$F$7:$GA$310,175,FALSE)),"",VLOOKUP($B188,'[2]1516 Exp_Rev Access'!$F$7:$GA$310,175,FALSE))</f>
        <v>0</v>
      </c>
      <c r="GR188" s="90">
        <f>IF(ISNA(VLOOKUP($B188,'[2]1516 Exp_Rev Access'!$F$7:$GA$310,176,FALSE)),"",VLOOKUP($B188,'[2]1516 Exp_Rev Access'!$F$7:$GA$310,176,FALSE))</f>
        <v>0</v>
      </c>
      <c r="GS188" s="90">
        <f>IF(ISNA(VLOOKUP($B188,'[2]1516 Exp_Rev Access'!$F$7:$GA$310,177,FALSE)),"",VLOOKUP($B188,'[2]1516 Exp_Rev Access'!$F$7:$GA$310,177,FALSE))</f>
        <v>0</v>
      </c>
      <c r="GT188" s="90">
        <f>IF(ISNA(VLOOKUP($B188,'[2]1516 Exp_Rev Access'!$F$7:$GA$310,178,FALSE)),"",VLOOKUP($B188,'[2]1516 Exp_Rev Access'!$F$7:$GA$310,178,FALSE))</f>
        <v>0</v>
      </c>
      <c r="GU188" s="53">
        <f t="shared" si="489"/>
        <v>0</v>
      </c>
      <c r="GV188" s="92"/>
      <c r="GW188" s="114">
        <f>GU188/D188</f>
        <v>0</v>
      </c>
    </row>
    <row r="189" spans="1:222" x14ac:dyDescent="0.2">
      <c r="B189" s="87" t="s">
        <v>443</v>
      </c>
      <c r="C189" s="87" t="s">
        <v>444</v>
      </c>
      <c r="D189" s="88">
        <f>IF(ISNA(VLOOKUP($B189,'[2]1516 enrollment_Rev_Exp by size'!$A$6:$C$325,3,FALSE)),"",VLOOKUP($B189,'[2]1516 enrollment_Rev_Exp by size'!$A$6:$C$325,3,FALSE))</f>
        <v>80.3</v>
      </c>
      <c r="E189" s="89">
        <v>1265759.6599999999</v>
      </c>
      <c r="F189" s="67">
        <f t="shared" si="472"/>
        <v>1265759.6599999999</v>
      </c>
      <c r="G189" s="67">
        <f t="shared" si="473"/>
        <v>0</v>
      </c>
      <c r="H189" s="90">
        <f>IF(ISNA(VLOOKUP($B189,'[2]1516 Exp_Rev Access'!$F$7:$FS$310,2,FALSE)),"",VLOOKUP($B189,'[2]1516 Exp_Rev Access'!$F$7:$FS$310,2,FALSE))</f>
        <v>379359.65</v>
      </c>
      <c r="I189" s="90">
        <f>IF(ISNA(VLOOKUP($B189,'[2]1516 Exp_Rev Access'!$F$7:$FS$310,3,FALSE)),"",VLOOKUP($B189,'[2]1516 Exp_Rev Access'!$F$7:$FS$310,3,FALSE))</f>
        <v>0</v>
      </c>
      <c r="J189" s="90">
        <f>IF(ISNA(VLOOKUP($B189,'[2]1516 Exp_Rev Access'!$F$7:$FS$310,4,FALSE)),"",VLOOKUP($B189,'[2]1516 Exp_Rev Access'!$F$7:$FS$310,4,FALSE))</f>
        <v>1841.55</v>
      </c>
      <c r="K189" s="90">
        <f>IF(ISNA(VLOOKUP($B189,'[2]1516 Exp_Rev Access'!$F$7:$FS$310,5,FALSE)),"-",VLOOKUP($B189,'[2]1516 Exp_Rev Access'!$F$7:$FS$310,5,FALSE))</f>
        <v>868.29</v>
      </c>
      <c r="L189" s="90">
        <f>IF(ISNA(VLOOKUP($B189,'[2]1516 Exp_Rev Access'!$F$7:$FS$310,6,FALSE)),"",VLOOKUP($B189,'[2]1516 Exp_Rev Access'!$F$7:$FS$310,6,FALSE))</f>
        <v>0</v>
      </c>
      <c r="M189" s="90">
        <f>IF(ISNA(VLOOKUP($B189,'[2]1516 Exp_Rev Access'!$F$7:$FS$310,7,FALSE)),"",VLOOKUP($B189,'[2]1516 Exp_Rev Access'!$F$7:$FS$310,7,FALSE))</f>
        <v>547.97</v>
      </c>
      <c r="N189" s="53">
        <f t="shared" si="474"/>
        <v>382617.45999999996</v>
      </c>
      <c r="O189" s="91">
        <f t="shared" si="492"/>
        <v>0.30228286782342234</v>
      </c>
      <c r="P189" s="53">
        <f t="shared" si="493"/>
        <v>4764.8500622665006</v>
      </c>
      <c r="Q189" s="90">
        <f>IF(ISNA(VLOOKUP($B189,'[2]1516 Exp_Rev Access'!$F$7:$FS$310,8,FALSE)),"",VLOOKUP($B189,'[2]1516 Exp_Rev Access'!$F$7:$FS$310,8,FALSE))</f>
        <v>0</v>
      </c>
      <c r="R189" s="90">
        <f>IF(ISNA(VLOOKUP($B189,'[2]1516 Exp_Rev Access'!$F$7:$FS$310,9,FALSE)),"",VLOOKUP($B189,'[2]1516 Exp_Rev Access'!$F$7:$FS$310,9,FALSE))</f>
        <v>0</v>
      </c>
      <c r="S189" s="90">
        <f>IF(ISNA(VLOOKUP($B189,'[2]1516 Exp_Rev Access'!$F$7:$FS$310,10,FALSE)),"",VLOOKUP($B189,'[2]1516 Exp_Rev Access'!$F$7:$FS$310,10,FALSE))</f>
        <v>0</v>
      </c>
      <c r="T189" s="90">
        <f>IF(ISNA(VLOOKUP($B189,'[2]1516 Exp_Rev Access'!$F$7:$FS$310,11,FALSE)),"",VLOOKUP($B189,'[2]1516 Exp_Rev Access'!$F$7:$FS$310,11,FALSE))</f>
        <v>0</v>
      </c>
      <c r="U189" s="90">
        <f>IF(ISNA(VLOOKUP($B189,'[2]1516 Exp_Rev Access'!$F$7:$FS$310,12,FALSE)),"",VLOOKUP($B189,'[2]1516 Exp_Rev Access'!$F$7:$FS$310,12,FALSE))</f>
        <v>0</v>
      </c>
      <c r="V189" s="90">
        <f>IF(ISNA(VLOOKUP($B189,'[2]1516 Exp_Rev Access'!$F$7:$FS$310,13,FALSE)),"",VLOOKUP($B189,'[2]1516 Exp_Rev Access'!$F$7:$FS$310,13,FALSE))</f>
        <v>0</v>
      </c>
      <c r="W189" s="90">
        <f>IF(ISNA(VLOOKUP($B189,'[2]1516 Exp_Rev Access'!$F$7:$FS$310,14,FALSE)),"",VLOOKUP($B189,'[2]1516 Exp_Rev Access'!$F$7:$FS$310,14,FALSE))</f>
        <v>0</v>
      </c>
      <c r="X189" s="90">
        <f>IF(ISNA(VLOOKUP($B189,'[2]1516 Exp_Rev Access'!$F$7:$FS$310,15,FALSE)),"",VLOOKUP($B189,'[2]1516 Exp_Rev Access'!$F$7:$FS$310,15,FALSE))</f>
        <v>0</v>
      </c>
      <c r="Y189" s="90">
        <f>IF(ISNA(VLOOKUP($B189,'[2]1516 Exp_Rev Access'!$F$7:$FS$310,16,FALSE)),"",VLOOKUP($B189,'[2]1516 Exp_Rev Access'!$F$7:$FS$310,16,FALSE))</f>
        <v>0</v>
      </c>
      <c r="Z189" s="90">
        <f>IF(ISNA(VLOOKUP($B189,'[2]1516 Exp_Rev Access'!$F$7:$FS$310,17,FALSE)),"",VLOOKUP($B189,'[2]1516 Exp_Rev Access'!$F$7:$FS$310,17,FALSE))</f>
        <v>0</v>
      </c>
      <c r="AA189" s="90">
        <f>IF(ISNA(VLOOKUP($B189,'[2]1516 Exp_Rev Access'!$F$7:$FS$310,18,FALSE)),"",VLOOKUP($B189,'[2]1516 Exp_Rev Access'!$F$7:$FS$310,18,FALSE))</f>
        <v>0</v>
      </c>
      <c r="AB189" s="90">
        <f>IF(ISNA(VLOOKUP($B189,'[2]1516 Exp_Rev Access'!$F$7:$FS$310,19,FALSE)),"",VLOOKUP($B189,'[2]1516 Exp_Rev Access'!$F$7:$FS$310,19,FALSE))</f>
        <v>0</v>
      </c>
      <c r="AC189" s="90">
        <f>IF(ISNA(VLOOKUP($B189,'[2]1516 Exp_Rev Access'!$F$7:$FS$310,20,FALSE)),"",VLOOKUP($B189,'[2]1516 Exp_Rev Access'!$F$7:$FS$310,20,FALSE))</f>
        <v>0</v>
      </c>
      <c r="AD189" s="90">
        <f>IF(ISNA(VLOOKUP($B189,'[2]1516 Exp_Rev Access'!$F$7:$FS$310,21,FALSE)),"",VLOOKUP($B189,'[2]1516 Exp_Rev Access'!$F$7:$FS$310,21,FALSE))</f>
        <v>15064.55</v>
      </c>
      <c r="AE189" s="90">
        <f>IF(ISNA(VLOOKUP($B189,'[2]1516 Exp_Rev Access'!$F$7:$FS$310,22,FALSE)),"",VLOOKUP($B189,'[2]1516 Exp_Rev Access'!$F$7:$FS$310,22,FALSE))</f>
        <v>592.61</v>
      </c>
      <c r="AF189" s="90">
        <f>IF(ISNA(VLOOKUP($B189,'[2]1516 Exp_Rev Access'!$F$7:$FS$310,23,FALSE)),"",VLOOKUP($B189,'[2]1516 Exp_Rev Access'!$F$7:$FS$310,23,FALSE))</f>
        <v>0</v>
      </c>
      <c r="AG189" s="90">
        <f>IF(ISNA(VLOOKUP($B189,'[2]1516 Exp_Rev Access'!$F$7:$FS$310,24,FALSE)),"",VLOOKUP($B189,'[2]1516 Exp_Rev Access'!$F$7:$FS$310,24,FALSE))</f>
        <v>4035</v>
      </c>
      <c r="AH189" s="90">
        <f>IF(ISNA(VLOOKUP($B189,'[2]1516 Exp_Rev Access'!$F$7:$FS$310,25,FALSE)),"",VLOOKUP($B189,'[2]1516 Exp_Rev Access'!$F$7:$FS$310,25,FALSE))</f>
        <v>14.06</v>
      </c>
      <c r="AI189" s="90">
        <f>IF(ISNA(VLOOKUP($B189,'[2]1516 Exp_Rev Access'!$F$7:$FS$310,26,FALSE)),"",VLOOKUP($B189,'[2]1516 Exp_Rev Access'!$F$7:$FS$310,26,FALSE))</f>
        <v>0</v>
      </c>
      <c r="AJ189" s="90">
        <f>IF(ISNA(VLOOKUP($B189,'[2]1516 Exp_Rev Access'!$F$7:$FS$310,27,FALSE)),"",VLOOKUP($B189,'[2]1516 Exp_Rev Access'!$F$7:$FS$310,27,FALSE))</f>
        <v>0</v>
      </c>
      <c r="AK189" s="90">
        <f>IF(ISNA(VLOOKUP($B189,'[2]1516 Exp_Rev Access'!$F$7:$FS$310,28,FALSE)),"",VLOOKUP($B189,'[2]1516 Exp_Rev Access'!$F$7:$FS$310,28,FALSE))</f>
        <v>2174.44</v>
      </c>
      <c r="AL189" s="90">
        <f>IF(ISNA(VLOOKUP($B189,'[2]1516 Exp_Rev Access'!$F$7:$FS$310,29,FALSE)),"",VLOOKUP($B189,'[2]1516 Exp_Rev Access'!$F$7:$FS$310,29,FALSE))</f>
        <v>8106.47</v>
      </c>
      <c r="AM189" s="53">
        <f t="shared" si="475"/>
        <v>29987.13</v>
      </c>
      <c r="AN189" s="92">
        <f t="shared" si="476"/>
        <v>2.369101413770763E-2</v>
      </c>
      <c r="AO189" s="68">
        <f t="shared" si="477"/>
        <v>373.4387297633873</v>
      </c>
      <c r="AP189" s="90">
        <f>IF(ISNA(VLOOKUP($B189,'[2]1516 Exp_Rev Access'!$F$7:$FS$310,30,FALSE)),"",VLOOKUP($B189,'[2]1516 Exp_Rev Access'!$F$7:$FS$310,30,FALSE))</f>
        <v>615826.27</v>
      </c>
      <c r="AQ189" s="90">
        <f>IF(ISNA(VLOOKUP($B189,'[2]1516 Exp_Rev Access'!$F$7:$FS$310,31,FALSE)),"",VLOOKUP($B189,'[2]1516 Exp_Rev Access'!$F$7:$FS$310,31,FALSE))</f>
        <v>6534.7</v>
      </c>
      <c r="AR189" s="90">
        <f>IF(ISNA(VLOOKUP($B189,'[2]1516 Exp_Rev Access'!$F$7:$FS$310,32,FALSE)),"",VLOOKUP($B189,'[2]1516 Exp_Rev Access'!$F$7:$FS$310,32,FALSE))</f>
        <v>0</v>
      </c>
      <c r="AS189" s="90">
        <f>IF(ISNA(VLOOKUP($B189,'[2]1516 Exp_Rev Access'!$F$7:$FS$310,33,FALSE)),"",VLOOKUP($B189,'[2]1516 Exp_Rev Access'!$F$7:$FS$310,33,FALSE))</f>
        <v>3331.24</v>
      </c>
      <c r="AT189" s="90">
        <f>IF(ISNA(VLOOKUP($B189,'[2]1516 Exp_Rev Access'!$F$7:$FS$310,34,FALSE)),"",VLOOKUP($B189,'[2]1516 Exp_Rev Access'!$F$7:$FS$310,34,FALSE))</f>
        <v>0</v>
      </c>
      <c r="AU189" s="53">
        <f t="shared" si="478"/>
        <v>625692.21</v>
      </c>
      <c r="AV189" s="93">
        <f t="shared" si="479"/>
        <v>0.49432149702100636</v>
      </c>
      <c r="AW189" s="53">
        <f t="shared" si="480"/>
        <v>7791.9328767123288</v>
      </c>
      <c r="AX189" s="90">
        <f>IF(ISNA(VLOOKUP($B189,'[2]1516 Exp_Rev Access'!$F$7:$FS$310,35,FALSE)),"",VLOOKUP($B189,'[2]1516 Exp_Rev Access'!$F$7:$FS$310,35,FALSE))</f>
        <v>0</v>
      </c>
      <c r="AY189" s="90">
        <f>IF(ISNA(VLOOKUP($B189,'[2]1516 Exp_Rev Access'!$F$7:$FS$310,36,FALSE)),"",VLOOKUP($B189,'[2]1516 Exp_Rev Access'!$F$7:$FS$310,36,FALSE))</f>
        <v>32101.41</v>
      </c>
      <c r="AZ189" s="90">
        <f>IF(ISNA(VLOOKUP($B189,'[2]1516 Exp_Rev Access'!$F$7:$FS$310,37,FALSE)),"",VLOOKUP($B189,'[2]1516 Exp_Rev Access'!$F$7:$FS$310,37,FALSE))</f>
        <v>6440.63</v>
      </c>
      <c r="BA189" s="90">
        <f>IF(ISNA(VLOOKUP($B189,'[2]1516 Exp_Rev Access'!$F$7:$FS$310,38,FALSE)),"",VLOOKUP($B189,'[2]1516 Exp_Rev Access'!$F$7:$FS$310,38,FALSE))</f>
        <v>0</v>
      </c>
      <c r="BB189" s="90">
        <f>IF(ISNA(VLOOKUP($B189,'[2]1516 Exp_Rev Access'!$F$7:$FS$310,39,FALSE)),"",VLOOKUP($B189,'[2]1516 Exp_Rev Access'!$F$7:$FS$310,39,FALSE))</f>
        <v>0</v>
      </c>
      <c r="BC189" s="90">
        <f>IF(ISNA(VLOOKUP($B189,'[2]1516 Exp_Rev Access'!$F$7:$FS$310,40,FALSE)),"",VLOOKUP($B189,'[2]1516 Exp_Rev Access'!$F$7:$FS$310,40,FALSE))</f>
        <v>14079.96</v>
      </c>
      <c r="BD189" s="90">
        <f>IF(ISNA(VLOOKUP($B189,'[2]1516 Exp_Rev Access'!$F$7:$FS$310,41,FALSE)),"",VLOOKUP($B189,'[2]1516 Exp_Rev Access'!$F$7:$FS$310,41,FALSE))</f>
        <v>0</v>
      </c>
      <c r="BE189" s="90">
        <f>IF(ISNA(VLOOKUP($B189,'[2]1516 Exp_Rev Access'!$F$7:$FS$310,42,FALSE)),"",VLOOKUP($B189,'[2]1516 Exp_Rev Access'!$F$7:$FS$310,42,FALSE))</f>
        <v>0</v>
      </c>
      <c r="BF189" s="90">
        <f>IF(ISNA(VLOOKUP($B189,'[2]1516 Exp_Rev Access'!$F$7:$FS$310,43,FALSE)),"",VLOOKUP($B189,'[2]1516 Exp_Rev Access'!$F$7:$FS$310,43,FALSE))</f>
        <v>0</v>
      </c>
      <c r="BG189" s="90">
        <f>IF(ISNA(VLOOKUP($B189,'[2]1516 Exp_Rev Access'!$F$7:$FS$310,44,FALSE)),"",VLOOKUP($B189,'[2]1516 Exp_Rev Access'!$F$7:$FS$310,44,FALSE))</f>
        <v>0</v>
      </c>
      <c r="BH189" s="90">
        <f>IF(ISNA(VLOOKUP($B189,'[2]1516 Exp_Rev Access'!$F$7:$FS$310,45,FALSE)),"",VLOOKUP($B189,'[2]1516 Exp_Rev Access'!$F$7:$FS$310,45,FALSE))</f>
        <v>0</v>
      </c>
      <c r="BI189" s="90">
        <f>IF(ISNA(VLOOKUP($B189,'[2]1516 Exp_Rev Access'!$F$7:$FS$310,46,FALSE)),"",VLOOKUP($B189,'[2]1516 Exp_Rev Access'!$F$7:$FS$310,46,FALSE))</f>
        <v>0</v>
      </c>
      <c r="BJ189" s="90">
        <f>IF(ISNA(VLOOKUP($B189,'[2]1516 Exp_Rev Access'!$F$7:$FS$310,47,FALSE)),"",VLOOKUP($B189,'[2]1516 Exp_Rev Access'!$F$7:$FS$310,47,FALSE))</f>
        <v>600.80999999999995</v>
      </c>
      <c r="BK189" s="90">
        <f>IF(ISNA(VLOOKUP($B189,'[2]1516 Exp_Rev Access'!$F$7:$FS$310,48,FALSE)),"",VLOOKUP($B189,'[2]1516 Exp_Rev Access'!$F$7:$FS$310,48,FALSE))</f>
        <v>101729.59</v>
      </c>
      <c r="BL189" s="90">
        <f>IF(ISNA(VLOOKUP($B189,'[2]1516 Exp_Rev Access'!$F$7:$FS$310,49,FALSE)),"",VLOOKUP($B189,'[2]1516 Exp_Rev Access'!$F$7:$FS$310,49,FALSE))</f>
        <v>0</v>
      </c>
      <c r="BM189" s="90">
        <f>IF(ISNA(VLOOKUP($B189,'[2]1516 Exp_Rev Access'!$F$7:$FS$310,50,FALSE)),"",VLOOKUP($B189,'[2]1516 Exp_Rev Access'!$F$7:$FS$310,50,FALSE))</f>
        <v>0</v>
      </c>
      <c r="BN189" s="90">
        <f>IF(ISNA(VLOOKUP($B189,'[2]1516 Exp_Rev Access'!$F$7:$FS$310,51,FALSE)),"",VLOOKUP($B189,'[2]1516 Exp_Rev Access'!$F$7:$FS$310,51,FALSE))</f>
        <v>0</v>
      </c>
      <c r="BO189" s="90">
        <f>IF(ISNA(VLOOKUP($B189,'[2]1516 Exp_Rev Access'!$F$7:$FS$310,52,FALSE)),"",VLOOKUP($B189,'[2]1516 Exp_Rev Access'!$F$7:$FS$310,52,FALSE))</f>
        <v>0</v>
      </c>
      <c r="BP189" s="90">
        <f>IF(ISNA(VLOOKUP($B189,'[2]1516 Exp_Rev Access'!$F$7:$FS$310,53,FALSE)),"",VLOOKUP($B189,'[2]1516 Exp_Rev Access'!$F$7:$FS$310,53,FALSE))</f>
        <v>0</v>
      </c>
      <c r="BQ189" s="90">
        <f>IF(ISNA(VLOOKUP($B189,'[2]1516 Exp_Rev Access'!$F$7:$FS$310,54,FALSE)),"",VLOOKUP($B189,'[2]1516 Exp_Rev Access'!$F$7:$FS$310,54,FALSE))</f>
        <v>0</v>
      </c>
      <c r="BR189" s="90">
        <f>IF(ISNA(VLOOKUP($B189,'[2]1516 Exp_Rev Access'!$F$7:$FS$310,55,FALSE)),"",VLOOKUP($B189,'[2]1516 Exp_Rev Access'!$F$7:$FS$310,55,FALSE))</f>
        <v>0</v>
      </c>
      <c r="BS189" s="90">
        <f>IF(ISNA(VLOOKUP($B189,'[2]1516 Exp_Rev Access'!$F$7:$FS$310,56,FALSE)),"",VLOOKUP($B189,'[2]1516 Exp_Rev Access'!$F$7:$FS$310,56,FALSE))</f>
        <v>0</v>
      </c>
      <c r="BT189" s="90">
        <f>IF(ISNA(VLOOKUP($B189,'[2]1516 Exp_Rev Access'!$F$7:$FS$310,57,FALSE)),"",VLOOKUP($B189,'[2]1516 Exp_Rev Access'!$F$7:$FS$310,57,FALSE))</f>
        <v>0</v>
      </c>
      <c r="BU189" s="90">
        <f>IF(ISNA(VLOOKUP($B189,'[2]1516 Exp_Rev Access'!$F$7:$FS$310,58,FALSE)),"",VLOOKUP($B189,'[2]1516 Exp_Rev Access'!$F$7:$FS$310,58,FALSE))</f>
        <v>0</v>
      </c>
      <c r="BV189" s="53">
        <f t="shared" si="481"/>
        <v>154952.4</v>
      </c>
      <c r="BW189" s="92">
        <f t="shared" si="482"/>
        <v>0.12241850083925096</v>
      </c>
      <c r="BX189" s="68">
        <f t="shared" si="483"/>
        <v>1929.6687422166874</v>
      </c>
      <c r="BY189" s="90">
        <f>IF(ISNA(VLOOKUP($B189,'[2]1516 Exp_Rev Access'!$F$7:$FS$310,59,FALSE)),"",VLOOKUP($B189,'[2]1516 Exp_Rev Access'!$F$7:$FS$310,59,FALSE))</f>
        <v>0</v>
      </c>
      <c r="BZ189" s="90">
        <f>IF(ISNA(VLOOKUP($B189,'[2]1516 Exp_Rev Access'!$F$7:$FS$310,60,FALSE)),"",VLOOKUP($B189,'[2]1516 Exp_Rev Access'!$F$7:$FS$310,60,FALSE))</f>
        <v>0</v>
      </c>
      <c r="CA189" s="90">
        <f>IF(ISNA(VLOOKUP($B189,'[2]1516 Exp_Rev Access'!$F$7:$FS$310,61,FALSE)),"",VLOOKUP($B189,'[2]1516 Exp_Rev Access'!$F$7:$FS$310,61,FALSE))</f>
        <v>0</v>
      </c>
      <c r="CB189" s="90">
        <f>IF(ISNA(VLOOKUP($B189,'[2]1516 Exp_Rev Access'!$F$7:$FS$310,62,FALSE)),"",VLOOKUP($B189,'[2]1516 Exp_Rev Access'!$F$7:$FS$310,62,FALSE))</f>
        <v>0</v>
      </c>
      <c r="CC189" s="90">
        <f>IF(ISNA(VLOOKUP($B189,'[2]1516 Exp_Rev Access'!$F$7:$FS$310,63,FALSE)),"",VLOOKUP($B189,'[2]1516 Exp_Rev Access'!$F$7:$FS$310,63,FALSE))</f>
        <v>494.48</v>
      </c>
      <c r="CD189" s="90">
        <f>IF(ISNA(VLOOKUP($B189,'[2]1516 Exp_Rev Access'!$F$7:$FS$310,64,FALSE)),"",VLOOKUP($B189,'[2]1516 Exp_Rev Access'!$F$7:$FS$310,64,FALSE))</f>
        <v>0</v>
      </c>
      <c r="CE189" s="53">
        <f t="shared" si="484"/>
        <v>494.48</v>
      </c>
      <c r="CF189" s="92">
        <f>CE189/E189</f>
        <v>3.9065868160152934E-4</v>
      </c>
      <c r="CG189" s="94">
        <f t="shared" si="485"/>
        <v>6.1579078455790786</v>
      </c>
      <c r="CH189" s="90">
        <f>IF(ISNA(VLOOKUP($B189,'[2]1516 Exp_Rev Access'!$F$7:$FS$310,65,FALSE)),"",VLOOKUP($B189,'[2]1516 Exp_Rev Access'!$F$7:$FS$310,65,FALSE))</f>
        <v>0</v>
      </c>
      <c r="CI189" s="90">
        <f>IF(ISNA(VLOOKUP($B189,'[2]1516 Exp_Rev Access'!$F$7:$FS$310,66,FALSE)),"",VLOOKUP($B189,'[2]1516 Exp_Rev Access'!$F$7:$FS$310,66,FALSE))</f>
        <v>0</v>
      </c>
      <c r="CJ189" s="90">
        <f>IF(ISNA(VLOOKUP($B189,'[2]1516 Exp_Rev Access'!$F$7:$FS$310,67,FALSE)),"",VLOOKUP($B189,'[2]1516 Exp_Rev Access'!$F$7:$FS$310,67,FALSE))</f>
        <v>0</v>
      </c>
      <c r="CK189" s="90">
        <f>IF(ISNA(VLOOKUP($B189,'[2]1516 Exp_Rev Access'!$F$7:$FS$310,68,FALSE)),"",VLOOKUP($B189,'[2]1516 Exp_Rev Access'!$F$7:$FS$310,68,FALSE))</f>
        <v>0</v>
      </c>
      <c r="CL189" s="90">
        <f>IF(ISNA(VLOOKUP($B189,'[2]1516 Exp_Rev Access'!$F$7:$FS$310,69,FALSE)),"",VLOOKUP($B189,'[2]1516 Exp_Rev Access'!$F$7:$FS$310,69,FALSE))</f>
        <v>0</v>
      </c>
      <c r="CM189" s="90">
        <f>IF(ISNA(VLOOKUP($B189,'[2]1516 Exp_Rev Access'!$F$7:$FS$310,70,FALSE)),"",VLOOKUP($B189,'[2]1516 Exp_Rev Access'!$F$7:$FS$310,70,FALSE))</f>
        <v>0</v>
      </c>
      <c r="CN189" s="90">
        <f>IF(ISNA(VLOOKUP($B189,'[2]1516 Exp_Rev Access'!$F$7:$FS$310,71,FALSE)),"",VLOOKUP($B189,'[2]1516 Exp_Rev Access'!$F$7:$FS$310,71,FALSE))</f>
        <v>0</v>
      </c>
      <c r="CO189" s="90">
        <f>IF(ISNA(VLOOKUP($B189,'[2]1516 Exp_Rev Access'!$F$7:$FS$310,72,FALSE)),"",VLOOKUP($B189,'[2]1516 Exp_Rev Access'!$F$7:$FS$310,72,FALSE))</f>
        <v>0</v>
      </c>
      <c r="CP189" s="90">
        <f>IF(ISNA(VLOOKUP($B189,'[2]1516 Exp_Rev Access'!$F$7:$FS$310,73,FALSE)),"",VLOOKUP($B189,'[2]1516 Exp_Rev Access'!$F$7:$FS$310,73,FALSE))</f>
        <v>0</v>
      </c>
      <c r="CQ189" s="90">
        <f>IF(ISNA(VLOOKUP($B189,'[2]1516 Exp_Rev Access'!$F$7:$FS$310,74,FALSE)),"",VLOOKUP($B189,'[2]1516 Exp_Rev Access'!$F$7:$FS$310,74,FALSE))</f>
        <v>0</v>
      </c>
      <c r="CR189" s="90">
        <f>IF(ISNA(VLOOKUP($B189,'[2]1516 Exp_Rev Access'!$F$7:$FS$310,75,FALSE)),"",VLOOKUP($B189,'[2]1516 Exp_Rev Access'!$F$7:$FS$310,75,FALSE))</f>
        <v>0</v>
      </c>
      <c r="CS189" s="90">
        <f>IF(ISNA(VLOOKUP($B189,'[2]1516 Exp_Rev Access'!$F$7:$FS$310,76,FALSE)),"",VLOOKUP($B189,'[2]1516 Exp_Rev Access'!$F$7:$FS$310,76,FALSE))</f>
        <v>0</v>
      </c>
      <c r="CT189" s="90">
        <f>IF(ISNA(VLOOKUP($B189,'[2]1516 Exp_Rev Access'!$F$7:$FS$310,77,FALSE)),"",VLOOKUP($B189,'[2]1516 Exp_Rev Access'!$F$7:$FS$310,77,FALSE))</f>
        <v>0</v>
      </c>
      <c r="CU189" s="90">
        <f>IF(ISNA(VLOOKUP($B189,'[2]1516 Exp_Rev Access'!$F$7:$FS$310,78,FALSE)),"",VLOOKUP($B189,'[2]1516 Exp_Rev Access'!$F$7:$FS$310,78,FALSE))</f>
        <v>31958</v>
      </c>
      <c r="CV189" s="90">
        <f>IF(ISNA(VLOOKUP($B189,'[2]1516 Exp_Rev Access'!$F$7:$FS$310,79,FALSE)),"",VLOOKUP($B189,'[2]1516 Exp_Rev Access'!$F$7:$FS$310,79,FALSE))</f>
        <v>17441.91</v>
      </c>
      <c r="CW189" s="90">
        <f>IF(ISNA(VLOOKUP($B189,'[2]1516 Exp_Rev Access'!$F$7:$FS$310,80,FALSE)),"",VLOOKUP($B189,'[2]1516 Exp_Rev Access'!$F$7:$FS$310,80,FALSE))</f>
        <v>0</v>
      </c>
      <c r="CX189" s="90">
        <f>IF(ISNA(VLOOKUP($B189,'[2]1516 Exp_Rev Access'!$F$7:$FS$310,81,FALSE)),"",VLOOKUP($B189,'[2]1516 Exp_Rev Access'!$F$7:$FS$310,81,FALSE))</f>
        <v>0</v>
      </c>
      <c r="CY189" s="90">
        <f>IF(ISNA(VLOOKUP($B189,'[2]1516 Exp_Rev Access'!$F$7:$FS$310,82,FALSE)),"",VLOOKUP($B189,'[2]1516 Exp_Rev Access'!$F$7:$FS$310,82,FALSE))</f>
        <v>0</v>
      </c>
      <c r="CZ189" s="90">
        <f>IF(ISNA(VLOOKUP($B189,'[2]1516 Exp_Rev Access'!$F$7:$FS$310,83,FALSE)),"",VLOOKUP($B189,'[2]1516 Exp_Rev Access'!$F$7:$FS$310,83,FALSE))</f>
        <v>0</v>
      </c>
      <c r="DA189" s="90">
        <f>IF(ISNA(VLOOKUP($B189,'[2]1516 Exp_Rev Access'!$F$7:$FS$310,84,FALSE)),"",VLOOKUP($B189,'[2]1516 Exp_Rev Access'!$F$7:$FS$310,84,FALSE))</f>
        <v>0</v>
      </c>
      <c r="DB189" s="90">
        <f>IF(ISNA(VLOOKUP($B189,'[2]1516 Exp_Rev Access'!$F$7:$FS$310,85,FALSE)),"",VLOOKUP($B189,'[2]1516 Exp_Rev Access'!$F$7:$FS$310,85,FALSE))</f>
        <v>0</v>
      </c>
      <c r="DC189" s="90">
        <f>IF(ISNA(VLOOKUP($B189,'[2]1516 Exp_Rev Access'!$F$7:$FS$310,86,FALSE)),"",VLOOKUP($B189,'[2]1516 Exp_Rev Access'!$F$7:$FS$310,86,FALSE))</f>
        <v>0</v>
      </c>
      <c r="DD189" s="90">
        <f>IF(ISNA(VLOOKUP($B189,'[2]1516 Exp_Rev Access'!$F$7:$FS$310,87,FALSE)),"",VLOOKUP($B189,'[2]1516 Exp_Rev Access'!$F$7:$FS$310,87,FALSE))</f>
        <v>0</v>
      </c>
      <c r="DE189" s="90">
        <f>IF(ISNA(VLOOKUP($B189,'[2]1516 Exp_Rev Access'!$F$7:$FS$310,88,FALSE)),"",VLOOKUP($B189,'[2]1516 Exp_Rev Access'!$F$7:$FS$310,88,FALSE))</f>
        <v>0</v>
      </c>
      <c r="DF189" s="90">
        <f>IF(ISNA(VLOOKUP($B189,'[2]1516 Exp_Rev Access'!$F$7:$FS$310,89,FALSE)),"",VLOOKUP($B189,'[2]1516 Exp_Rev Access'!$F$7:$FS$310,89,FALSE))</f>
        <v>0</v>
      </c>
      <c r="DG189" s="90">
        <f>IF(ISNA(VLOOKUP($B189,'[2]1516 Exp_Rev Access'!$F$7:$FS$310,90,FALSE)),"",VLOOKUP($B189,'[2]1516 Exp_Rev Access'!$F$7:$FS$310,90,FALSE))</f>
        <v>0</v>
      </c>
      <c r="DH189" s="90">
        <f>IF(ISNA(VLOOKUP($B189,'[2]1516 Exp_Rev Access'!$F$7:$FS$310,91,FALSE)),"",VLOOKUP($B189,'[2]1516 Exp_Rev Access'!$F$7:$FS$310,91,FALSE))</f>
        <v>0</v>
      </c>
      <c r="DI189" s="90">
        <f>IF(ISNA(VLOOKUP($B189,'[2]1516 Exp_Rev Access'!$F$7:$FS$310,92,FALSE)),"",VLOOKUP($B189,'[2]1516 Exp_Rev Access'!$F$7:$FS$310,92,FALSE))</f>
        <v>19090.68</v>
      </c>
      <c r="DJ189" s="90">
        <f>IF(ISNA(VLOOKUP($B189,'[2]1516 Exp_Rev Access'!$F$7:$FS$310,93,FALSE)),"",VLOOKUP($B189,'[2]1516 Exp_Rev Access'!$F$7:$FS$310,93,FALSE))</f>
        <v>0</v>
      </c>
      <c r="DK189" s="90">
        <f>IF(ISNA(VLOOKUP($B189,'[2]1516 Exp_Rev Access'!$F$7:$FS$310,94,FALSE)),"",VLOOKUP($B189,'[2]1516 Exp_Rev Access'!$F$7:$FS$310,94,FALSE))</f>
        <v>0</v>
      </c>
      <c r="DL189" s="90">
        <f>IF(ISNA(VLOOKUP($B189,'[2]1516 Exp_Rev Access'!$F$7:$FS$310,95,FALSE)),"",VLOOKUP($B189,'[2]1516 Exp_Rev Access'!$F$7:$FS$310,95,FALSE))</f>
        <v>0</v>
      </c>
      <c r="DM189" s="90">
        <f>IF(ISNA(VLOOKUP($B189,'[2]1516 Exp_Rev Access'!$F$7:$FS$310,96,FALSE)),"",VLOOKUP($B189,'[2]1516 Exp_Rev Access'!$F$7:$FS$310,96,FALSE))</f>
        <v>0</v>
      </c>
      <c r="DN189" s="90">
        <f>IF(ISNA(VLOOKUP($B189,'[2]1516 Exp_Rev Access'!$F$7:$FS$310,97,FALSE)),"",VLOOKUP($B189,'[2]1516 Exp_Rev Access'!$F$7:$FS$310,97,FALSE))</f>
        <v>0</v>
      </c>
      <c r="DO189" s="90">
        <f>IF(ISNA(VLOOKUP($B189,'[2]1516 Exp_Rev Access'!$F$7:$FS$310,98,FALSE)),"",VLOOKUP($B189,'[2]1516 Exp_Rev Access'!$F$7:$FS$310,98,FALSE))</f>
        <v>0</v>
      </c>
      <c r="DP189" s="90">
        <f>IF(ISNA(VLOOKUP($B189,'[2]1516 Exp_Rev Access'!$F$7:$FS$310,99,FALSE)),"",VLOOKUP($B189,'[2]1516 Exp_Rev Access'!$F$7:$FS$310,99,FALSE))</f>
        <v>0</v>
      </c>
      <c r="DQ189" s="90">
        <f>IF(ISNA(VLOOKUP($B189,'[2]1516 Exp_Rev Access'!$F$7:$FS$310,100,FALSE)),"",VLOOKUP($B189,'[2]1516 Exp_Rev Access'!$F$7:$FS$310,100,FALSE))</f>
        <v>0</v>
      </c>
      <c r="DR189" s="90">
        <f>IF(ISNA(VLOOKUP($B189,'[2]1516 Exp_Rev Access'!$F$7:$FS$310,101,FALSE)),"",VLOOKUP($B189,'[2]1516 Exp_Rev Access'!$F$7:$FS$310,101,FALSE))</f>
        <v>0</v>
      </c>
      <c r="DS189" s="90">
        <f>IF(ISNA(VLOOKUP($B189,'[2]1516 Exp_Rev Access'!$F$7:$FS$310,102,FALSE)),"",VLOOKUP($B189,'[2]1516 Exp_Rev Access'!$F$7:$FS$310,102,FALSE))</f>
        <v>0</v>
      </c>
      <c r="DT189" s="90">
        <f>IF(ISNA(VLOOKUP($B189,'[2]1516 Exp_Rev Access'!$F$7:$FS$310,103,FALSE)),"",VLOOKUP($B189,'[2]1516 Exp_Rev Access'!$F$7:$FS$310,103,FALSE))</f>
        <v>0</v>
      </c>
      <c r="DU189" s="90">
        <f>IF(ISNA(VLOOKUP($B189,'[2]1516 Exp_Rev Access'!$F$7:$FS$310,104,FALSE)),"",VLOOKUP($B189,'[2]1516 Exp_Rev Access'!$F$7:$FS$310,104,FALSE))</f>
        <v>0</v>
      </c>
      <c r="DV189" s="90">
        <f>IF(ISNA(VLOOKUP($B189,'[2]1516 Exp_Rev Access'!$F$7:$FS$310,105,FALSE)),"",VLOOKUP($B189,'[2]1516 Exp_Rev Access'!$F$7:$FS$310,105,FALSE))</f>
        <v>0</v>
      </c>
      <c r="DW189" s="90">
        <f>IF(ISNA(VLOOKUP($B189,'[2]1516 Exp_Rev Access'!$F$7:$FS$310,106,FALSE)),"",VLOOKUP($B189,'[2]1516 Exp_Rev Access'!$F$7:$FS$310,106,FALSE))</f>
        <v>0</v>
      </c>
      <c r="DX189" s="90">
        <f>IF(ISNA(VLOOKUP($B189,'[2]1516 Exp_Rev Access'!$F$7:$FS$310,107,FALSE)),"",VLOOKUP($B189,'[2]1516 Exp_Rev Access'!$F$7:$FS$310,107,FALSE))</f>
        <v>0</v>
      </c>
      <c r="DY189" s="90">
        <f>IF(ISNA(VLOOKUP($B189,'[2]1516 Exp_Rev Access'!$F$7:$FS$310,108,FALSE)),"",VLOOKUP($B189,'[2]1516 Exp_Rev Access'!$F$7:$FS$310,108,FALSE))</f>
        <v>0</v>
      </c>
      <c r="DZ189" s="90">
        <f>IF(ISNA(VLOOKUP($B189,'[2]1516 Exp_Rev Access'!$F$7:$FS$310,109,FALSE)),"",VLOOKUP($B189,'[2]1516 Exp_Rev Access'!$F$7:$FS$310,109,FALSE))</f>
        <v>0</v>
      </c>
      <c r="EA189" s="90">
        <f>IF(ISNA(VLOOKUP($B189,'[2]1516 Exp_Rev Access'!$F$7:$FS$310,110,FALSE)),"",VLOOKUP($B189,'[2]1516 Exp_Rev Access'!$F$7:$FS$310,110,FALSE))</f>
        <v>0</v>
      </c>
      <c r="EB189" s="90">
        <f>IF(ISNA(VLOOKUP($B189,'[2]1516 Exp_Rev Access'!$F$7:$FS$310,111,FALSE)),"",VLOOKUP($B189,'[2]1516 Exp_Rev Access'!$F$7:$FS$310,111,FALSE))</f>
        <v>0</v>
      </c>
      <c r="EC189" s="90">
        <f>IF(ISNA(VLOOKUP($B189,'[2]1516 Exp_Rev Access'!$F$7:$FS$310,112,FALSE)),"",VLOOKUP($B189,'[2]1516 Exp_Rev Access'!$F$7:$FS$310,112,FALSE))</f>
        <v>0</v>
      </c>
      <c r="ED189" s="90">
        <f>IF(ISNA(VLOOKUP($B189,'[2]1516 Exp_Rev Access'!$F$7:$FS$310,113,FALSE)),"",VLOOKUP($B189,'[2]1516 Exp_Rev Access'!$F$7:$FS$310,113,FALSE))</f>
        <v>0</v>
      </c>
      <c r="EE189" s="90">
        <f>IF(ISNA(VLOOKUP($B189,'[2]1516 Exp_Rev Access'!$F$7:$FS$310,114,FALSE)),"",VLOOKUP($B189,'[2]1516 Exp_Rev Access'!$F$7:$FS$310,114,FALSE))</f>
        <v>0</v>
      </c>
      <c r="EF189" s="90">
        <f>IF(ISNA(VLOOKUP($B189,'[2]1516 Exp_Rev Access'!$F$7:$FS$310,115,FALSE)),"",VLOOKUP($B189,'[2]1516 Exp_Rev Access'!$F$7:$FS$310,115,FALSE))</f>
        <v>0</v>
      </c>
      <c r="EG189" s="90">
        <f>IF(ISNA(VLOOKUP($B189,'[2]1516 Exp_Rev Access'!$F$7:$FS$310,116,FALSE)),"",VLOOKUP($B189,'[2]1516 Exp_Rev Access'!$F$7:$FS$310,116,FALSE))</f>
        <v>0</v>
      </c>
      <c r="EH189" s="90">
        <f>IF(ISNA(VLOOKUP($B189,'[2]1516 Exp_Rev Access'!$F$7:$FS$310,117,FALSE)),"",VLOOKUP($B189,'[2]1516 Exp_Rev Access'!$F$7:$FS$310,117,FALSE))</f>
        <v>0</v>
      </c>
      <c r="EI189" s="90">
        <f>IF(ISNA(VLOOKUP($B189,'[2]1516 Exp_Rev Access'!$F$7:$FS$310,118,FALSE)),"",VLOOKUP($B189,'[2]1516 Exp_Rev Access'!$F$7:$FS$310,118,FALSE))</f>
        <v>0</v>
      </c>
      <c r="EJ189" s="90">
        <f>IF(ISNA(VLOOKUP($B189,'[2]1516 Exp_Rev Access'!$F$7:$FS$310,119,FALSE)),"",VLOOKUP($B189,'[2]1516 Exp_Rev Access'!$F$7:$FS$310,119,FALSE))</f>
        <v>0</v>
      </c>
      <c r="EK189" s="90">
        <f>IF(ISNA(VLOOKUP($B189,'[2]1516 Exp_Rev Access'!$F$7:$FS$310,120,FALSE)),"",VLOOKUP($B189,'[2]1516 Exp_Rev Access'!$F$7:$FS$310,120,FALSE))</f>
        <v>0</v>
      </c>
      <c r="EL189" s="90">
        <f>IF(ISNA(VLOOKUP($B189,'[2]1516 Exp_Rev Access'!$F$7:$FS$310,121,FALSE)),"",VLOOKUP($B189,'[2]1516 Exp_Rev Access'!$F$7:$FS$310,121,FALSE))</f>
        <v>0</v>
      </c>
      <c r="EM189" s="90">
        <f>IF(ISNA(VLOOKUP($B189,'[2]1516 Exp_Rev Access'!$F$7:$FS$310,122,FALSE)),"",VLOOKUP($B189,'[2]1516 Exp_Rev Access'!$F$7:$FS$310,122,FALSE))</f>
        <v>0</v>
      </c>
      <c r="EN189" s="90">
        <f>IF(ISNA(VLOOKUP($B189,'[2]1516 Exp_Rev Access'!$F$7:$FS$310,123,FALSE)),"",VLOOKUP($B189,'[2]1516 Exp_Rev Access'!$F$7:$FS$310,123,FALSE))</f>
        <v>0</v>
      </c>
      <c r="EO189" s="90">
        <f>IF(ISNA(VLOOKUP($B189,'[2]1516 Exp_Rev Access'!$F$7:$FS$310,124,FALSE)),"",VLOOKUP($B189,'[2]1516 Exp_Rev Access'!$F$7:$FS$310,124,FALSE))</f>
        <v>0</v>
      </c>
      <c r="EP189" s="90">
        <f>IF(ISNA(VLOOKUP($B189,'[2]1516 Exp_Rev Access'!$F$7:$FS$310,125,FALSE)),"",VLOOKUP($B189,'[2]1516 Exp_Rev Access'!$F$7:$FS$310,125,FALSE))</f>
        <v>0</v>
      </c>
      <c r="EQ189" s="90">
        <f>IF(ISNA(VLOOKUP($B189,'[2]1516 Exp_Rev Access'!$F$7:$FS$310,126,FALSE)),"",VLOOKUP($B189,'[2]1516 Exp_Rev Access'!$F$7:$FS$310,126,FALSE))</f>
        <v>0</v>
      </c>
      <c r="ER189" s="90">
        <f>IF(ISNA(VLOOKUP($B189,'[2]1516 Exp_Rev Access'!$F$7:$FS$310,127,FALSE)),"",VLOOKUP($B189,'[2]1516 Exp_Rev Access'!$F$7:$FS$310,127,FALSE))</f>
        <v>0</v>
      </c>
      <c r="ES189" s="90">
        <f>IF(ISNA(VLOOKUP($B189,'[2]1516 Exp_Rev Access'!$F$7:$FS$310,128,FALSE)),"",VLOOKUP($B189,'[2]1516 Exp_Rev Access'!$F$7:$FS$310,128,FALSE))</f>
        <v>0</v>
      </c>
      <c r="ET189" s="90">
        <f>IF(ISNA(VLOOKUP($B189,'[2]1516 Exp_Rev Access'!$F$7:$FS$310,129,FALSE)),"",VLOOKUP($B189,'[2]1516 Exp_Rev Access'!$F$7:$FS$310,129,FALSE))</f>
        <v>0</v>
      </c>
      <c r="EU189" s="90">
        <f>IF(ISNA(VLOOKUP($B189,'[2]1516 Exp_Rev Access'!$F$7:$FS$310,130,FALSE)),"",VLOOKUP($B189,'[2]1516 Exp_Rev Access'!$F$7:$FS$310,130,FALSE))</f>
        <v>0</v>
      </c>
      <c r="EV189" s="90">
        <f>IF(ISNA(VLOOKUP($B189,'[2]1516 Exp_Rev Access'!$F$7:$FS$310,131,FALSE)),"",VLOOKUP($B189,'[2]1516 Exp_Rev Access'!$F$7:$FS$310,131,FALSE))</f>
        <v>0</v>
      </c>
      <c r="EW189" s="90">
        <f>IF(ISNA(VLOOKUP($B189,'[2]1516 Exp_Rev Access'!$F$7:$FS$310,132,FALSE)),"",VLOOKUP($B189,'[2]1516 Exp_Rev Access'!$F$7:$FS$310,132,FALSE))</f>
        <v>0</v>
      </c>
      <c r="EX189" s="90">
        <f>IF(ISNA(VLOOKUP($B189,'[2]1516 Exp_Rev Access'!$F$7:$FS$310,133,FALSE)),"",VLOOKUP($B189,'[2]1516 Exp_Rev Access'!$F$7:$FS$310,133,FALSE))</f>
        <v>0</v>
      </c>
      <c r="EY189" s="90">
        <f>IF(ISNA(VLOOKUP($B189,'[2]1516 Exp_Rev Access'!$F$7:$FS$310,134,FALSE)),"",VLOOKUP($B189,'[2]1516 Exp_Rev Access'!$F$7:$FS$310,134,FALSE))</f>
        <v>0</v>
      </c>
      <c r="EZ189" s="90">
        <f>IF(ISNA(VLOOKUP($B189,'[2]1516 Exp_Rev Access'!$F$7:$FS$310,135,FALSE)),"",VLOOKUP($B189,'[2]1516 Exp_Rev Access'!$F$7:$FS$310,135,FALSE))</f>
        <v>0</v>
      </c>
      <c r="FA189" s="90">
        <f>IF(ISNA(VLOOKUP($B189,'[2]1516 Exp_Rev Access'!$F$7:$FS$310,136,FALSE)),"",VLOOKUP($B189,'[2]1516 Exp_Rev Access'!$F$7:$FS$310,136,FALSE))</f>
        <v>0</v>
      </c>
      <c r="FB189" s="90">
        <f>IF(ISNA(VLOOKUP($B189,'[2]1516 Exp_Rev Access'!$F$7:$FS$310,137,FALSE)),"",VLOOKUP($B189,'[2]1516 Exp_Rev Access'!$F$7:$FS$310,137,FALSE))</f>
        <v>0</v>
      </c>
      <c r="FC189" s="90">
        <f>IF(ISNA(VLOOKUP($B189,'[2]1516 Exp_Rev Access'!$F$7:$FS$310,138,FALSE)),"",VLOOKUP($B189,'[2]1516 Exp_Rev Access'!$F$7:$FS$310,138,FALSE))</f>
        <v>0</v>
      </c>
      <c r="FD189" s="90">
        <f>IF(ISNA(VLOOKUP($B189,'[2]1516 Exp_Rev Access'!$F$7:$FS$310,139,FALSE)),"",VLOOKUP($B189,'[2]1516 Exp_Rev Access'!$F$7:$FS$310,139,FALSE))</f>
        <v>0</v>
      </c>
      <c r="FE189" s="90">
        <f>IF(ISNA(VLOOKUP($B189,'[2]1516 Exp_Rev Access'!$F$7:$FS$310,140,FALSE)),"",VLOOKUP($B189,'[2]1516 Exp_Rev Access'!$F$7:$FS$310,140,FALSE))</f>
        <v>0</v>
      </c>
      <c r="FF189" s="90">
        <f>IF(ISNA(VLOOKUP($B189,'[2]1516 Exp_Rev Access'!$F$7:$FS$310,141,FALSE)),"",VLOOKUP($B189,'[2]1516 Exp_Rev Access'!$F$7:$FS$310,141,FALSE))</f>
        <v>0</v>
      </c>
      <c r="FG189" s="90">
        <f>IF(ISNA(VLOOKUP($B189,'[2]1516 Exp_Rev Access'!$F$7:$FS$310,142,FALSE)),"",VLOOKUP($B189,'[2]1516 Exp_Rev Access'!$F$7:$FS$310,142,FALSE))</f>
        <v>0</v>
      </c>
      <c r="FH189" s="90">
        <f>IF(ISNA(VLOOKUP($B189,'[2]1516 Exp_Rev Access'!$F$7:$FS$310,143,FALSE)),"",VLOOKUP($B189,'[2]1516 Exp_Rev Access'!$F$7:$FS$310,143,FALSE))</f>
        <v>0</v>
      </c>
      <c r="FI189" s="90">
        <f>IF(ISNA(VLOOKUP($B189,'[2]1516 Exp_Rev Access'!$F$7:$FS$310,144,FALSE)),"",VLOOKUP($B189,'[2]1516 Exp_Rev Access'!$F$7:$FS$310,144,FALSE))</f>
        <v>0</v>
      </c>
      <c r="FJ189" s="90">
        <f>IF(ISNA(VLOOKUP($B189,'[2]1516 Exp_Rev Access'!$F$7:$FS$310,145,FALSE)),"",VLOOKUP($B189,'[2]1516 Exp_Rev Access'!$F$7:$FS$310,145,FALSE))</f>
        <v>0</v>
      </c>
      <c r="FK189" s="90">
        <f>IF(ISNA(VLOOKUP($B189,'[2]1516 Exp_Rev Access'!$F$7:$FS$310,146,FALSE)),"",VLOOKUP($B189,'[2]1516 Exp_Rev Access'!$F$7:$FS$310,146,FALSE))</f>
        <v>0</v>
      </c>
      <c r="FL189" s="90">
        <f>IF(ISNA(VLOOKUP($B189,'[2]1516 Exp_Rev Access'!$F$7:$FS$310,1147,FALSE)),"",VLOOKUP($B189,'[2]1516 Exp_Rev Access'!$F$7:$FS$310,147,FALSE))</f>
        <v>0</v>
      </c>
      <c r="FM189" s="90">
        <f>IF(ISNA(VLOOKUP($B189,'[2]1516 Exp_Rev Access'!$F$7:$FS$310,148,FALSE)),"",VLOOKUP($B189,'[2]1516 Exp_Rev Access'!$F$7:$FS$310,148,FALSE))</f>
        <v>0</v>
      </c>
      <c r="FN189" s="90">
        <f>IF(ISNA(VLOOKUP($B189,'[2]1516 Exp_Rev Access'!$F$7:$FS$310,149,FALSE)),"",VLOOKUP($B189,'[2]1516 Exp_Rev Access'!$F$7:$FS$310,149,FALSE))</f>
        <v>0</v>
      </c>
      <c r="FO189" s="90">
        <f>IF(ISNA(VLOOKUP($B189,'[2]1516 Exp_Rev Access'!$F$7:$FS$310,150,FALSE)),"",VLOOKUP($B189,'[2]1516 Exp_Rev Access'!$F$7:$FS$310,150,FALSE))</f>
        <v>0</v>
      </c>
      <c r="FP189" s="90">
        <f>IF(ISNA(VLOOKUP($B189,'[2]1516 Exp_Rev Access'!$F$7:$FS$310,151,FALSE)),"",VLOOKUP($B189,'[2]1516 Exp_Rev Access'!$F$7:$FS$310,151,FALSE))</f>
        <v>0</v>
      </c>
      <c r="FQ189" s="90">
        <f>IF(ISNA(VLOOKUP($B189,'[2]1516 Exp_Rev Access'!$F$7:$FS$310,152,FALSE)),"",VLOOKUP($B189,'[2]1516 Exp_Rev Access'!$F$7:$FS$310,152,FALSE))</f>
        <v>0</v>
      </c>
      <c r="FR189" s="90">
        <f>IF(ISNA(VLOOKUP($B189,'[2]1516 Exp_Rev Access'!$F$7:$FS$310,153,FALSE)),"",VLOOKUP($B189,'[2]1516 Exp_Rev Access'!$F$7:$FS$310,153,FALSE))</f>
        <v>3525.39</v>
      </c>
      <c r="FS189" s="53">
        <f t="shared" si="486"/>
        <v>72015.98</v>
      </c>
      <c r="FT189" s="92">
        <f t="shared" si="487"/>
        <v>5.6895461497011211E-2</v>
      </c>
      <c r="FU189" s="98">
        <f t="shared" si="488"/>
        <v>896.8366127023661</v>
      </c>
      <c r="FV189" s="90">
        <f>IF(ISNA(VLOOKUP($B189,'[2]1516 Exp_Rev Access'!$F$7:$FS$310,154,FALSE)),"",VLOOKUP($B189,'[2]1516 Exp_Rev Access'!$F$7:$FS$310,154,FALSE))</f>
        <v>0</v>
      </c>
      <c r="FW189" s="90">
        <f>IF(ISNA(VLOOKUP($B189,'[2]1516 Exp_Rev Access'!$F$7:$FS$310,155,FALSE)),"",VLOOKUP($B189,'[2]1516 Exp_Rev Access'!$F$7:$FS$310,155,FALSE))</f>
        <v>0</v>
      </c>
      <c r="FX189" s="90">
        <f>IF(ISNA(VLOOKUP($B189,'[2]1516 Exp_Rev Access'!$F$7:$FS$310,156,FALSE)),"",VLOOKUP($B189,'[2]1516 Exp_Rev Access'!$F$7:$FS$310,156,FALSE))</f>
        <v>0</v>
      </c>
      <c r="FY189" s="90">
        <f>IF(ISNA(VLOOKUP($B189,'[2]1516 Exp_Rev Access'!$F$7:$FS$310,157,FALSE)),"",VLOOKUP($B189,'[2]1516 Exp_Rev Access'!$F$7:$FS$310,157,FALSE))</f>
        <v>0</v>
      </c>
      <c r="FZ189" s="90">
        <f>IF(ISNA(VLOOKUP($B189,'[2]1516 Exp_Rev Access'!$F$7:$FS$310,158,FALSE)),"",VLOOKUP($B189,'[2]1516 Exp_Rev Access'!$F$7:$FS$310,158,FALSE))</f>
        <v>0</v>
      </c>
      <c r="GA189" s="90">
        <f>IF(ISNA(VLOOKUP($B189,'[2]1516 Exp_Rev Access'!$F$7:$FS$310,159,FALSE)),"",VLOOKUP($B189,'[2]1516 Exp_Rev Access'!$F$7:$FS$310,159,FALSE))</f>
        <v>0</v>
      </c>
      <c r="GB189" s="90">
        <f>IF(ISNA(VLOOKUP($B189,'[2]1516 Exp_Rev Access'!$F$7:$FS$310,160,FALSE)),"",VLOOKUP($B189,'[2]1516 Exp_Rev Access'!$F$7:$FS$310,160,FALSE))</f>
        <v>0</v>
      </c>
      <c r="GC189" s="90">
        <f>IF(ISNA(VLOOKUP($B189,'[2]1516 Exp_Rev Access'!$F$7:$FS$310,161,FALSE)),"",VLOOKUP($B189,'[2]1516 Exp_Rev Access'!$F$7:$FS$310,161,FALSE))</f>
        <v>0</v>
      </c>
      <c r="GD189" s="90">
        <f>IF(ISNA(VLOOKUP($B189,'[2]1516 Exp_Rev Access'!$F$7:$FS$310,162,FALSE)),"",VLOOKUP($B189,'[2]1516 Exp_Rev Access'!$F$7:$FS$310,162,FALSE))</f>
        <v>0</v>
      </c>
      <c r="GE189" s="90">
        <f>IF(ISNA(VLOOKUP($B189,'[2]1516 Exp_Rev Access'!$F$7:$FS$310,163,FALSE)),"",VLOOKUP($B189,'[2]1516 Exp_Rev Access'!$F$7:$FS$310,163,FALSE))</f>
        <v>0</v>
      </c>
      <c r="GF189" s="90">
        <f>IF(ISNA(VLOOKUP($B189,'[2]1516 Exp_Rev Access'!$F$7:$FS$310,164,FALSE)),"",VLOOKUP($B189,'[2]1516 Exp_Rev Access'!$F$7:$FS$310,164,FALSE))</f>
        <v>0</v>
      </c>
      <c r="GG189" s="90">
        <f>IF(ISNA(VLOOKUP($B189,'[2]1516 Exp_Rev Access'!$F$7:$FS$310,165,FALSE)),"",VLOOKUP($B189,'[2]1516 Exp_Rev Access'!$F$7:$FS$310,165,FALSE))</f>
        <v>0</v>
      </c>
      <c r="GH189" s="90">
        <f>IF(ISNA(VLOOKUP($B189,'[2]1516 Exp_Rev Access'!$F$7:$FS$310,166,FALSE)),"",VLOOKUP($B189,'[2]1516 Exp_Rev Access'!$F$7:$FS$310,166,FALSE))</f>
        <v>0</v>
      </c>
      <c r="GI189" s="90">
        <f>IF(ISNA(VLOOKUP($B189,'[2]1516 Exp_Rev Access'!$F$7:$FS$310,167,FALSE)),"",VLOOKUP($B189,'[2]1516 Exp_Rev Access'!$F$7:$FS$310,167,FALSE))</f>
        <v>0</v>
      </c>
      <c r="GJ189" s="90">
        <f>IF(ISNA(VLOOKUP($B189,'[2]1516 Exp_Rev Access'!$F$7:$FS$310,168,FALSE)),"",VLOOKUP($B189,'[2]1516 Exp_Rev Access'!$F$7:$FS$310,168,FALSE))</f>
        <v>0</v>
      </c>
      <c r="GK189" s="90">
        <f>IF(ISNA(VLOOKUP($B189,'[2]1516 Exp_Rev Access'!$F$7:$FS$310,169,FALSE)),"",VLOOKUP($B189,'[2]1516 Exp_Rev Access'!$F$7:$FS$310,169,FALSE))</f>
        <v>0</v>
      </c>
      <c r="GL189" s="90">
        <f>IF(ISNA(VLOOKUP($B189,'[2]1516 Exp_Rev Access'!$F$7:$FS$310,170,FALSE)),"",VLOOKUP($B189,'[2]1516 Exp_Rev Access'!$F$7:$FS$310,170,FALSE))</f>
        <v>0</v>
      </c>
      <c r="GM189" s="90">
        <f>IF(ISNA(VLOOKUP($B189,'[2]1516 Exp_Rev Access'!$F$7:$FT$310,171,FALSE)),"",VLOOKUP($B189,'[2]1516 Exp_Rev Access'!$F$7:$FT$310,171,FALSE))</f>
        <v>0</v>
      </c>
      <c r="GN189" s="90">
        <f>IF(ISNA(VLOOKUP($B189,'[2]1516 Exp_Rev Access'!$F$7:$FU$310,172,FALSE)),"",VLOOKUP($B189,'[2]1516 Exp_Rev Access'!$F$7:$FU$310,172,FALSE))</f>
        <v>0</v>
      </c>
      <c r="GO189" s="90">
        <f>IF(ISNA(VLOOKUP($B189,'[2]1516 Exp_Rev Access'!$F$7:$FV$310,173,FALSE)),"",VLOOKUP($B189,'[2]1516 Exp_Rev Access'!$F$7:$FV$310,173,FALSE))</f>
        <v>0</v>
      </c>
      <c r="GP189" s="90">
        <f>IF(ISNA(VLOOKUP($B189,'[2]1516 Exp_Rev Access'!$F$7:$GA$310,174,FALSE)),"",VLOOKUP($B189,'[2]1516 Exp_Rev Access'!$F$7:$GA$310,174,FALSE))</f>
        <v>0</v>
      </c>
      <c r="GQ189" s="90">
        <f>IF(ISNA(VLOOKUP($B189,'[2]1516 Exp_Rev Access'!$F$7:$GA$310,175,FALSE)),"",VLOOKUP($B189,'[2]1516 Exp_Rev Access'!$F$7:$GA$310,175,FALSE))</f>
        <v>0</v>
      </c>
      <c r="GR189" s="90">
        <f>IF(ISNA(VLOOKUP($B189,'[2]1516 Exp_Rev Access'!$F$7:$GA$310,176,FALSE)),"",VLOOKUP($B189,'[2]1516 Exp_Rev Access'!$F$7:$GA$310,176,FALSE))</f>
        <v>0</v>
      </c>
      <c r="GS189" s="90">
        <f>IF(ISNA(VLOOKUP($B189,'[2]1516 Exp_Rev Access'!$F$7:$GA$310,177,FALSE)),"",VLOOKUP($B189,'[2]1516 Exp_Rev Access'!$F$7:$GA$310,177,FALSE))</f>
        <v>0</v>
      </c>
      <c r="GT189" s="90">
        <f>IF(ISNA(VLOOKUP($B189,'[2]1516 Exp_Rev Access'!$F$7:$GA$310,178,FALSE)),"",VLOOKUP($B189,'[2]1516 Exp_Rev Access'!$F$7:$GA$310,178,FALSE))</f>
        <v>0</v>
      </c>
      <c r="GU189" s="53">
        <f t="shared" si="489"/>
        <v>0</v>
      </c>
      <c r="GV189" s="92"/>
      <c r="GW189" s="114">
        <f t="shared" si="491"/>
        <v>0</v>
      </c>
    </row>
    <row r="190" spans="1:222" x14ac:dyDescent="0.2">
      <c r="B190" s="87" t="s">
        <v>445</v>
      </c>
      <c r="C190" s="87" t="s">
        <v>446</v>
      </c>
      <c r="D190" s="88">
        <f>IF(ISNA(VLOOKUP($B190,'[2]1516 enrollment_Rev_Exp by size'!$A$6:$C$325,3,FALSE)),"",VLOOKUP($B190,'[2]1516 enrollment_Rev_Exp by size'!$A$6:$C$325,3,FALSE))</f>
        <v>216.10999999999999</v>
      </c>
      <c r="E190" s="89">
        <v>3132145.3</v>
      </c>
      <c r="F190" s="67">
        <f t="shared" si="472"/>
        <v>3132145.3</v>
      </c>
      <c r="G190" s="67">
        <f t="shared" si="473"/>
        <v>0</v>
      </c>
      <c r="H190" s="90">
        <f>IF(ISNA(VLOOKUP($B190,'[2]1516 Exp_Rev Access'!$F$7:$FS$310,2,FALSE)),"",VLOOKUP($B190,'[2]1516 Exp_Rev Access'!$F$7:$FS$310,2,FALSE))</f>
        <v>385267.47</v>
      </c>
      <c r="I190" s="90">
        <f>IF(ISNA(VLOOKUP($B190,'[2]1516 Exp_Rev Access'!$F$7:$FS$310,3,FALSE)),"",VLOOKUP($B190,'[2]1516 Exp_Rev Access'!$F$7:$FS$310,3,FALSE))</f>
        <v>0</v>
      </c>
      <c r="J190" s="90">
        <f>IF(ISNA(VLOOKUP($B190,'[2]1516 Exp_Rev Access'!$F$7:$FS$310,4,FALSE)),"",VLOOKUP($B190,'[2]1516 Exp_Rev Access'!$F$7:$FS$310,4,FALSE))</f>
        <v>7787.6</v>
      </c>
      <c r="K190" s="90">
        <f>IF(ISNA(VLOOKUP($B190,'[2]1516 Exp_Rev Access'!$F$7:$FS$310,5,FALSE)),"-",VLOOKUP($B190,'[2]1516 Exp_Rev Access'!$F$7:$FS$310,5,FALSE))</f>
        <v>28253.54</v>
      </c>
      <c r="L190" s="90">
        <f>IF(ISNA(VLOOKUP($B190,'[2]1516 Exp_Rev Access'!$F$7:$FS$310,6,FALSE)),"",VLOOKUP($B190,'[2]1516 Exp_Rev Access'!$F$7:$FS$310,6,FALSE))</f>
        <v>0</v>
      </c>
      <c r="M190" s="90">
        <f>IF(ISNA(VLOOKUP($B190,'[2]1516 Exp_Rev Access'!$F$7:$FS$310,7,FALSE)),"",VLOOKUP($B190,'[2]1516 Exp_Rev Access'!$F$7:$FS$310,7,FALSE))</f>
        <v>188.38</v>
      </c>
      <c r="N190" s="53">
        <f t="shared" si="474"/>
        <v>421496.98999999993</v>
      </c>
      <c r="O190" s="91">
        <f t="shared" si="492"/>
        <v>0.1345713399694452</v>
      </c>
      <c r="P190" s="53">
        <f t="shared" si="493"/>
        <v>1950.3817037619729</v>
      </c>
      <c r="Q190" s="90">
        <f>IF(ISNA(VLOOKUP($B190,'[2]1516 Exp_Rev Access'!$F$7:$FS$310,8,FALSE)),"",VLOOKUP($B190,'[2]1516 Exp_Rev Access'!$F$7:$FS$310,8,FALSE))</f>
        <v>15178.53</v>
      </c>
      <c r="R190" s="90">
        <f>IF(ISNA(VLOOKUP($B190,'[2]1516 Exp_Rev Access'!$F$7:$FS$310,9,FALSE)),"",VLOOKUP($B190,'[2]1516 Exp_Rev Access'!$F$7:$FS$310,9,FALSE))</f>
        <v>0</v>
      </c>
      <c r="S190" s="90">
        <f>IF(ISNA(VLOOKUP($B190,'[2]1516 Exp_Rev Access'!$F$7:$FS$310,10,FALSE)),"",VLOOKUP($B190,'[2]1516 Exp_Rev Access'!$F$7:$FS$310,10,FALSE))</f>
        <v>0</v>
      </c>
      <c r="T190" s="90">
        <f>IF(ISNA(VLOOKUP($B190,'[2]1516 Exp_Rev Access'!$F$7:$FS$310,11,FALSE)),"",VLOOKUP($B190,'[2]1516 Exp_Rev Access'!$F$7:$FS$310,11,FALSE))</f>
        <v>0</v>
      </c>
      <c r="U190" s="90">
        <f>IF(ISNA(VLOOKUP($B190,'[2]1516 Exp_Rev Access'!$F$7:$FS$310,12,FALSE)),"",VLOOKUP($B190,'[2]1516 Exp_Rev Access'!$F$7:$FS$310,12,FALSE))</f>
        <v>13200</v>
      </c>
      <c r="V190" s="90">
        <f>IF(ISNA(VLOOKUP($B190,'[2]1516 Exp_Rev Access'!$F$7:$FS$310,13,FALSE)),"",VLOOKUP($B190,'[2]1516 Exp_Rev Access'!$F$7:$FS$310,13,FALSE))</f>
        <v>0</v>
      </c>
      <c r="W190" s="90">
        <f>IF(ISNA(VLOOKUP($B190,'[2]1516 Exp_Rev Access'!$F$7:$FS$310,14,FALSE)),"",VLOOKUP($B190,'[2]1516 Exp_Rev Access'!$F$7:$FS$310,14,FALSE))</f>
        <v>0</v>
      </c>
      <c r="X190" s="90">
        <f>IF(ISNA(VLOOKUP($B190,'[2]1516 Exp_Rev Access'!$F$7:$FS$310,15,FALSE)),"",VLOOKUP($B190,'[2]1516 Exp_Rev Access'!$F$7:$FS$310,15,FALSE))</f>
        <v>0</v>
      </c>
      <c r="Y190" s="90">
        <f>IF(ISNA(VLOOKUP($B190,'[2]1516 Exp_Rev Access'!$F$7:$FS$310,16,FALSE)),"",VLOOKUP($B190,'[2]1516 Exp_Rev Access'!$F$7:$FS$310,16,FALSE))</f>
        <v>8406.2000000000007</v>
      </c>
      <c r="Z190" s="90">
        <f>IF(ISNA(VLOOKUP($B190,'[2]1516 Exp_Rev Access'!$F$7:$FS$310,17,FALSE)),"",VLOOKUP($B190,'[2]1516 Exp_Rev Access'!$F$7:$FS$310,17,FALSE))</f>
        <v>0</v>
      </c>
      <c r="AA190" s="90">
        <f>IF(ISNA(VLOOKUP($B190,'[2]1516 Exp_Rev Access'!$F$7:$FS$310,18,FALSE)),"",VLOOKUP($B190,'[2]1516 Exp_Rev Access'!$F$7:$FS$310,18,FALSE))</f>
        <v>0</v>
      </c>
      <c r="AB190" s="90">
        <f>IF(ISNA(VLOOKUP($B190,'[2]1516 Exp_Rev Access'!$F$7:$FS$310,19,FALSE)),"",VLOOKUP($B190,'[2]1516 Exp_Rev Access'!$F$7:$FS$310,19,FALSE))</f>
        <v>0</v>
      </c>
      <c r="AC190" s="90">
        <f>IF(ISNA(VLOOKUP($B190,'[2]1516 Exp_Rev Access'!$F$7:$FS$310,20,FALSE)),"",VLOOKUP($B190,'[2]1516 Exp_Rev Access'!$F$7:$FS$310,20,FALSE))</f>
        <v>0</v>
      </c>
      <c r="AD190" s="90">
        <f>IF(ISNA(VLOOKUP($B190,'[2]1516 Exp_Rev Access'!$F$7:$FS$310,21,FALSE)),"",VLOOKUP($B190,'[2]1516 Exp_Rev Access'!$F$7:$FS$310,21,FALSE))</f>
        <v>62244.63</v>
      </c>
      <c r="AE190" s="90">
        <f>IF(ISNA(VLOOKUP($B190,'[2]1516 Exp_Rev Access'!$F$7:$FS$310,22,FALSE)),"",VLOOKUP($B190,'[2]1516 Exp_Rev Access'!$F$7:$FS$310,22,FALSE))</f>
        <v>2213.7600000000002</v>
      </c>
      <c r="AF190" s="90">
        <f>IF(ISNA(VLOOKUP($B190,'[2]1516 Exp_Rev Access'!$F$7:$FS$310,23,FALSE)),"",VLOOKUP($B190,'[2]1516 Exp_Rev Access'!$F$7:$FS$310,23,FALSE))</f>
        <v>101.36</v>
      </c>
      <c r="AG190" s="90">
        <f>IF(ISNA(VLOOKUP($B190,'[2]1516 Exp_Rev Access'!$F$7:$FS$310,24,FALSE)),"",VLOOKUP($B190,'[2]1516 Exp_Rev Access'!$F$7:$FS$310,24,FALSE))</f>
        <v>6599.24</v>
      </c>
      <c r="AH190" s="90">
        <f>IF(ISNA(VLOOKUP($B190,'[2]1516 Exp_Rev Access'!$F$7:$FS$310,25,FALSE)),"",VLOOKUP($B190,'[2]1516 Exp_Rev Access'!$F$7:$FS$310,25,FALSE))</f>
        <v>485</v>
      </c>
      <c r="AI190" s="90">
        <f>IF(ISNA(VLOOKUP($B190,'[2]1516 Exp_Rev Access'!$F$7:$FS$310,26,FALSE)),"",VLOOKUP($B190,'[2]1516 Exp_Rev Access'!$F$7:$FS$310,26,FALSE))</f>
        <v>3056</v>
      </c>
      <c r="AJ190" s="90">
        <f>IF(ISNA(VLOOKUP($B190,'[2]1516 Exp_Rev Access'!$F$7:$FS$310,27,FALSE)),"",VLOOKUP($B190,'[2]1516 Exp_Rev Access'!$F$7:$FS$310,27,FALSE))</f>
        <v>0</v>
      </c>
      <c r="AK190" s="90">
        <f>IF(ISNA(VLOOKUP($B190,'[2]1516 Exp_Rev Access'!$F$7:$FS$310,28,FALSE)),"",VLOOKUP($B190,'[2]1516 Exp_Rev Access'!$F$7:$FS$310,28,FALSE))</f>
        <v>2365</v>
      </c>
      <c r="AL190" s="90">
        <f>IF(ISNA(VLOOKUP($B190,'[2]1516 Exp_Rev Access'!$F$7:$FS$310,29,FALSE)),"",VLOOKUP($B190,'[2]1516 Exp_Rev Access'!$F$7:$FS$310,29,FALSE))</f>
        <v>0</v>
      </c>
      <c r="AM190" s="53">
        <f t="shared" si="475"/>
        <v>113849.71999999999</v>
      </c>
      <c r="AN190" s="92">
        <f t="shared" si="476"/>
        <v>3.6348799016444097E-2</v>
      </c>
      <c r="AO190" s="68">
        <f t="shared" si="477"/>
        <v>526.81375225579563</v>
      </c>
      <c r="AP190" s="90">
        <f>IF(ISNA(VLOOKUP($B190,'[2]1516 Exp_Rev Access'!$F$7:$FS$310,30,FALSE)),"",VLOOKUP($B190,'[2]1516 Exp_Rev Access'!$F$7:$FS$310,30,FALSE))</f>
        <v>1986846.08</v>
      </c>
      <c r="AQ190" s="90">
        <f>IF(ISNA(VLOOKUP($B190,'[2]1516 Exp_Rev Access'!$F$7:$FS$310,31,FALSE)),"",VLOOKUP($B190,'[2]1516 Exp_Rev Access'!$F$7:$FS$310,31,FALSE))</f>
        <v>37088.870000000003</v>
      </c>
      <c r="AR190" s="90">
        <f>IF(ISNA(VLOOKUP($B190,'[2]1516 Exp_Rev Access'!$F$7:$FS$310,32,FALSE)),"",VLOOKUP($B190,'[2]1516 Exp_Rev Access'!$F$7:$FS$310,32,FALSE))</f>
        <v>138028.16</v>
      </c>
      <c r="AS190" s="90">
        <f>IF(ISNA(VLOOKUP($B190,'[2]1516 Exp_Rev Access'!$F$7:$FS$310,33,FALSE)),"",VLOOKUP($B190,'[2]1516 Exp_Rev Access'!$F$7:$FS$310,33,FALSE))</f>
        <v>4206.1899999999996</v>
      </c>
      <c r="AT190" s="90">
        <f>IF(ISNA(VLOOKUP($B190,'[2]1516 Exp_Rev Access'!$F$7:$FS$310,34,FALSE)),"",VLOOKUP($B190,'[2]1516 Exp_Rev Access'!$F$7:$FS$310,34,FALSE))</f>
        <v>0</v>
      </c>
      <c r="AU190" s="53">
        <f t="shared" si="478"/>
        <v>2166169.3000000003</v>
      </c>
      <c r="AV190" s="93">
        <f t="shared" si="479"/>
        <v>0.69159285171093443</v>
      </c>
      <c r="AW190" s="53">
        <f t="shared" si="480"/>
        <v>10023.457035768823</v>
      </c>
      <c r="AX190" s="90">
        <f>IF(ISNA(VLOOKUP($B190,'[2]1516 Exp_Rev Access'!$F$7:$FS$310,35,FALSE)),"",VLOOKUP($B190,'[2]1516 Exp_Rev Access'!$F$7:$FS$310,35,FALSE))</f>
        <v>0</v>
      </c>
      <c r="AY190" s="90">
        <f>IF(ISNA(VLOOKUP($B190,'[2]1516 Exp_Rev Access'!$F$7:$FS$310,36,FALSE)),"",VLOOKUP($B190,'[2]1516 Exp_Rev Access'!$F$7:$FS$310,36,FALSE))</f>
        <v>172081.64</v>
      </c>
      <c r="AZ190" s="90">
        <f>IF(ISNA(VLOOKUP($B190,'[2]1516 Exp_Rev Access'!$F$7:$FS$310,37,FALSE)),"",VLOOKUP($B190,'[2]1516 Exp_Rev Access'!$F$7:$FS$310,37,FALSE))</f>
        <v>0</v>
      </c>
      <c r="BA190" s="90">
        <f>IF(ISNA(VLOOKUP($B190,'[2]1516 Exp_Rev Access'!$F$7:$FS$310,38,FALSE)),"",VLOOKUP($B190,'[2]1516 Exp_Rev Access'!$F$7:$FS$310,38,FALSE))</f>
        <v>0</v>
      </c>
      <c r="BB190" s="90">
        <f>IF(ISNA(VLOOKUP($B190,'[2]1516 Exp_Rev Access'!$F$7:$FS$310,39,FALSE)),"",VLOOKUP($B190,'[2]1516 Exp_Rev Access'!$F$7:$FS$310,39,FALSE))</f>
        <v>0</v>
      </c>
      <c r="BC190" s="90">
        <f>IF(ISNA(VLOOKUP($B190,'[2]1516 Exp_Rev Access'!$F$7:$FS$310,40,FALSE)),"",VLOOKUP($B190,'[2]1516 Exp_Rev Access'!$F$7:$FS$310,40,FALSE))</f>
        <v>0</v>
      </c>
      <c r="BD190" s="90">
        <f>IF(ISNA(VLOOKUP($B190,'[2]1516 Exp_Rev Access'!$F$7:$FS$310,41,FALSE)),"",VLOOKUP($B190,'[2]1516 Exp_Rev Access'!$F$7:$FS$310,41,FALSE))</f>
        <v>0</v>
      </c>
      <c r="BE190" s="90">
        <f>IF(ISNA(VLOOKUP($B190,'[2]1516 Exp_Rev Access'!$F$7:$FS$310,42,FALSE)),"",VLOOKUP($B190,'[2]1516 Exp_Rev Access'!$F$7:$FS$310,42,FALSE))</f>
        <v>18838.740000000002</v>
      </c>
      <c r="BF190" s="90">
        <f>IF(ISNA(VLOOKUP($B190,'[2]1516 Exp_Rev Access'!$F$7:$FS$310,43,FALSE)),"",VLOOKUP($B190,'[2]1516 Exp_Rev Access'!$F$7:$FS$310,43,FALSE))</f>
        <v>0</v>
      </c>
      <c r="BG190" s="90">
        <f>IF(ISNA(VLOOKUP($B190,'[2]1516 Exp_Rev Access'!$F$7:$FS$310,44,FALSE)),"",VLOOKUP($B190,'[2]1516 Exp_Rev Access'!$F$7:$FS$310,44,FALSE))</f>
        <v>0</v>
      </c>
      <c r="BH190" s="90">
        <f>IF(ISNA(VLOOKUP($B190,'[2]1516 Exp_Rev Access'!$F$7:$FS$310,45,FALSE)),"",VLOOKUP($B190,'[2]1516 Exp_Rev Access'!$F$7:$FS$310,45,FALSE))</f>
        <v>2160.73</v>
      </c>
      <c r="BI190" s="90">
        <f>IF(ISNA(VLOOKUP($B190,'[2]1516 Exp_Rev Access'!$F$7:$FS$310,46,FALSE)),"",VLOOKUP($B190,'[2]1516 Exp_Rev Access'!$F$7:$FS$310,46,FALSE))</f>
        <v>0</v>
      </c>
      <c r="BJ190" s="90">
        <f>IF(ISNA(VLOOKUP($B190,'[2]1516 Exp_Rev Access'!$F$7:$FS$310,47,FALSE)),"",VLOOKUP($B190,'[2]1516 Exp_Rev Access'!$F$7:$FS$310,47,FALSE))</f>
        <v>0</v>
      </c>
      <c r="BK190" s="90">
        <f>IF(ISNA(VLOOKUP($B190,'[2]1516 Exp_Rev Access'!$F$7:$FS$310,48,FALSE)),"",VLOOKUP($B190,'[2]1516 Exp_Rev Access'!$F$7:$FS$310,48,FALSE))</f>
        <v>145244.5</v>
      </c>
      <c r="BL190" s="90">
        <f>IF(ISNA(VLOOKUP($B190,'[2]1516 Exp_Rev Access'!$F$7:$FS$310,49,FALSE)),"",VLOOKUP($B190,'[2]1516 Exp_Rev Access'!$F$7:$FS$310,49,FALSE))</f>
        <v>0</v>
      </c>
      <c r="BM190" s="90">
        <f>IF(ISNA(VLOOKUP($B190,'[2]1516 Exp_Rev Access'!$F$7:$FS$310,50,FALSE)),"",VLOOKUP($B190,'[2]1516 Exp_Rev Access'!$F$7:$FS$310,50,FALSE))</f>
        <v>0</v>
      </c>
      <c r="BN190" s="90">
        <f>IF(ISNA(VLOOKUP($B190,'[2]1516 Exp_Rev Access'!$F$7:$FS$310,51,FALSE)),"",VLOOKUP($B190,'[2]1516 Exp_Rev Access'!$F$7:$FS$310,51,FALSE))</f>
        <v>0</v>
      </c>
      <c r="BO190" s="90">
        <f>IF(ISNA(VLOOKUP($B190,'[2]1516 Exp_Rev Access'!$F$7:$FS$310,52,FALSE)),"",VLOOKUP($B190,'[2]1516 Exp_Rev Access'!$F$7:$FS$310,52,FALSE))</f>
        <v>0</v>
      </c>
      <c r="BP190" s="90">
        <f>IF(ISNA(VLOOKUP($B190,'[2]1516 Exp_Rev Access'!$F$7:$FS$310,53,FALSE)),"",VLOOKUP($B190,'[2]1516 Exp_Rev Access'!$F$7:$FS$310,53,FALSE))</f>
        <v>0</v>
      </c>
      <c r="BQ190" s="90">
        <f>IF(ISNA(VLOOKUP($B190,'[2]1516 Exp_Rev Access'!$F$7:$FS$310,54,FALSE)),"",VLOOKUP($B190,'[2]1516 Exp_Rev Access'!$F$7:$FS$310,54,FALSE))</f>
        <v>0</v>
      </c>
      <c r="BR190" s="90">
        <f>IF(ISNA(VLOOKUP($B190,'[2]1516 Exp_Rev Access'!$F$7:$FS$310,55,FALSE)),"",VLOOKUP($B190,'[2]1516 Exp_Rev Access'!$F$7:$FS$310,55,FALSE))</f>
        <v>0</v>
      </c>
      <c r="BS190" s="90">
        <f>IF(ISNA(VLOOKUP($B190,'[2]1516 Exp_Rev Access'!$F$7:$FS$310,56,FALSE)),"",VLOOKUP($B190,'[2]1516 Exp_Rev Access'!$F$7:$FS$310,56,FALSE))</f>
        <v>0</v>
      </c>
      <c r="BT190" s="90">
        <f>IF(ISNA(VLOOKUP($B190,'[2]1516 Exp_Rev Access'!$F$7:$FS$310,57,FALSE)),"",VLOOKUP($B190,'[2]1516 Exp_Rev Access'!$F$7:$FS$310,57,FALSE))</f>
        <v>0</v>
      </c>
      <c r="BU190" s="90">
        <f>IF(ISNA(VLOOKUP($B190,'[2]1516 Exp_Rev Access'!$F$7:$FS$310,58,FALSE)),"",VLOOKUP($B190,'[2]1516 Exp_Rev Access'!$F$7:$FS$310,58,FALSE))</f>
        <v>0</v>
      </c>
      <c r="BV190" s="53">
        <f t="shared" si="481"/>
        <v>338325.61</v>
      </c>
      <c r="BW190" s="92">
        <f t="shared" si="482"/>
        <v>0.10801721427163676</v>
      </c>
      <c r="BX190" s="68">
        <f t="shared" si="483"/>
        <v>1565.5250104113645</v>
      </c>
      <c r="BY190" s="90">
        <f>IF(ISNA(VLOOKUP($B190,'[2]1516 Exp_Rev Access'!$F$7:$FS$310,59,FALSE)),"",VLOOKUP($B190,'[2]1516 Exp_Rev Access'!$F$7:$FS$310,59,FALSE))</f>
        <v>0</v>
      </c>
      <c r="BZ190" s="90">
        <f>IF(ISNA(VLOOKUP($B190,'[2]1516 Exp_Rev Access'!$F$7:$FS$310,60,FALSE)),"",VLOOKUP($B190,'[2]1516 Exp_Rev Access'!$F$7:$FS$310,60,FALSE))</f>
        <v>0</v>
      </c>
      <c r="CA190" s="90">
        <f>IF(ISNA(VLOOKUP($B190,'[2]1516 Exp_Rev Access'!$F$7:$FS$310,61,FALSE)),"",VLOOKUP($B190,'[2]1516 Exp_Rev Access'!$F$7:$FS$310,61,FALSE))</f>
        <v>0</v>
      </c>
      <c r="CB190" s="90">
        <f>IF(ISNA(VLOOKUP($B190,'[2]1516 Exp_Rev Access'!$F$7:$FS$310,62,FALSE)),"",VLOOKUP($B190,'[2]1516 Exp_Rev Access'!$F$7:$FS$310,62,FALSE))</f>
        <v>0</v>
      </c>
      <c r="CC190" s="90">
        <f>IF(ISNA(VLOOKUP($B190,'[2]1516 Exp_Rev Access'!$F$7:$FS$310,63,FALSE)),"",VLOOKUP($B190,'[2]1516 Exp_Rev Access'!$F$7:$FS$310,63,FALSE))</f>
        <v>1283.94</v>
      </c>
      <c r="CD190" s="90">
        <f>IF(ISNA(VLOOKUP($B190,'[2]1516 Exp_Rev Access'!$F$7:$FS$310,64,FALSE)),"",VLOOKUP($B190,'[2]1516 Exp_Rev Access'!$F$7:$FS$310,64,FALSE))</f>
        <v>0</v>
      </c>
      <c r="CE190" s="53">
        <f t="shared" si="484"/>
        <v>1283.94</v>
      </c>
      <c r="CF190" s="92">
        <f t="shared" ref="CF190:CF197" si="494">CE190/E190</f>
        <v>4.0992351153057942E-4</v>
      </c>
      <c r="CG190" s="94">
        <f t="shared" si="485"/>
        <v>5.9411410855582814</v>
      </c>
      <c r="CH190" s="90">
        <f>IF(ISNA(VLOOKUP($B190,'[2]1516 Exp_Rev Access'!$F$7:$FS$310,65,FALSE)),"",VLOOKUP($B190,'[2]1516 Exp_Rev Access'!$F$7:$FS$310,65,FALSE))</f>
        <v>0</v>
      </c>
      <c r="CI190" s="90">
        <f>IF(ISNA(VLOOKUP($B190,'[2]1516 Exp_Rev Access'!$F$7:$FS$310,66,FALSE)),"",VLOOKUP($B190,'[2]1516 Exp_Rev Access'!$F$7:$FS$310,66,FALSE))</f>
        <v>0</v>
      </c>
      <c r="CJ190" s="90">
        <f>IF(ISNA(VLOOKUP($B190,'[2]1516 Exp_Rev Access'!$F$7:$FS$310,67,FALSE)),"",VLOOKUP($B190,'[2]1516 Exp_Rev Access'!$F$7:$FS$310,67,FALSE))</f>
        <v>0</v>
      </c>
      <c r="CK190" s="90">
        <f>IF(ISNA(VLOOKUP($B190,'[2]1516 Exp_Rev Access'!$F$7:$FS$310,68,FALSE)),"",VLOOKUP($B190,'[2]1516 Exp_Rev Access'!$F$7:$FS$310,68,FALSE))</f>
        <v>0</v>
      </c>
      <c r="CL190" s="90">
        <f>IF(ISNA(VLOOKUP($B190,'[2]1516 Exp_Rev Access'!$F$7:$FS$310,69,FALSE)),"",VLOOKUP($B190,'[2]1516 Exp_Rev Access'!$F$7:$FS$310,69,FALSE))</f>
        <v>0</v>
      </c>
      <c r="CM190" s="90">
        <f>IF(ISNA(VLOOKUP($B190,'[2]1516 Exp_Rev Access'!$F$7:$FS$310,70,FALSE)),"",VLOOKUP($B190,'[2]1516 Exp_Rev Access'!$F$7:$FS$310,70,FALSE))</f>
        <v>0</v>
      </c>
      <c r="CN190" s="90">
        <f>IF(ISNA(VLOOKUP($B190,'[2]1516 Exp_Rev Access'!$F$7:$FS$310,71,FALSE)),"",VLOOKUP($B190,'[2]1516 Exp_Rev Access'!$F$7:$FS$310,71,FALSE))</f>
        <v>0</v>
      </c>
      <c r="CO190" s="90">
        <f>IF(ISNA(VLOOKUP($B190,'[2]1516 Exp_Rev Access'!$F$7:$FS$310,72,FALSE)),"",VLOOKUP($B190,'[2]1516 Exp_Rev Access'!$F$7:$FS$310,72,FALSE))</f>
        <v>0</v>
      </c>
      <c r="CP190" s="90">
        <f>IF(ISNA(VLOOKUP($B190,'[2]1516 Exp_Rev Access'!$F$7:$FS$310,73,FALSE)),"",VLOOKUP($B190,'[2]1516 Exp_Rev Access'!$F$7:$FS$310,73,FALSE))</f>
        <v>0</v>
      </c>
      <c r="CQ190" s="90">
        <f>IF(ISNA(VLOOKUP($B190,'[2]1516 Exp_Rev Access'!$F$7:$FS$310,74,FALSE)),"",VLOOKUP($B190,'[2]1516 Exp_Rev Access'!$F$7:$FS$310,74,FALSE))</f>
        <v>0</v>
      </c>
      <c r="CR190" s="90">
        <f>IF(ISNA(VLOOKUP($B190,'[2]1516 Exp_Rev Access'!$F$7:$FS$310,75,FALSE)),"",VLOOKUP($B190,'[2]1516 Exp_Rev Access'!$F$7:$FS$310,75,FALSE))</f>
        <v>0</v>
      </c>
      <c r="CS190" s="90">
        <f>IF(ISNA(VLOOKUP($B190,'[2]1516 Exp_Rev Access'!$F$7:$FS$310,76,FALSE)),"",VLOOKUP($B190,'[2]1516 Exp_Rev Access'!$F$7:$FS$310,76,FALSE))</f>
        <v>0</v>
      </c>
      <c r="CT190" s="90">
        <f>IF(ISNA(VLOOKUP($B190,'[2]1516 Exp_Rev Access'!$F$7:$FS$310,77,FALSE)),"",VLOOKUP($B190,'[2]1516 Exp_Rev Access'!$F$7:$FS$310,77,FALSE))</f>
        <v>0</v>
      </c>
      <c r="CU190" s="90">
        <f>IF(ISNA(VLOOKUP($B190,'[2]1516 Exp_Rev Access'!$F$7:$FS$310,78,FALSE)),"",VLOOKUP($B190,'[2]1516 Exp_Rev Access'!$F$7:$FS$310,78,FALSE))</f>
        <v>61543.12</v>
      </c>
      <c r="CV190" s="90">
        <f>IF(ISNA(VLOOKUP($B190,'[2]1516 Exp_Rev Access'!$F$7:$FS$310,79,FALSE)),"",VLOOKUP($B190,'[2]1516 Exp_Rev Access'!$F$7:$FS$310,79,FALSE))</f>
        <v>20791.490000000002</v>
      </c>
      <c r="CW190" s="90">
        <f>IF(ISNA(VLOOKUP($B190,'[2]1516 Exp_Rev Access'!$F$7:$FS$310,80,FALSE)),"",VLOOKUP($B190,'[2]1516 Exp_Rev Access'!$F$7:$FS$310,80,FALSE))</f>
        <v>0</v>
      </c>
      <c r="CX190" s="90">
        <f>IF(ISNA(VLOOKUP($B190,'[2]1516 Exp_Rev Access'!$F$7:$FS$310,81,FALSE)),"",VLOOKUP($B190,'[2]1516 Exp_Rev Access'!$F$7:$FS$310,81,FALSE))</f>
        <v>0</v>
      </c>
      <c r="CY190" s="90">
        <f>IF(ISNA(VLOOKUP($B190,'[2]1516 Exp_Rev Access'!$F$7:$FS$310,82,FALSE)),"",VLOOKUP($B190,'[2]1516 Exp_Rev Access'!$F$7:$FS$310,82,FALSE))</f>
        <v>0</v>
      </c>
      <c r="CZ190" s="90">
        <f>IF(ISNA(VLOOKUP($B190,'[2]1516 Exp_Rev Access'!$F$7:$FS$310,83,FALSE)),"",VLOOKUP($B190,'[2]1516 Exp_Rev Access'!$F$7:$FS$310,83,FALSE))</f>
        <v>0</v>
      </c>
      <c r="DA190" s="90">
        <f>IF(ISNA(VLOOKUP($B190,'[2]1516 Exp_Rev Access'!$F$7:$FS$310,84,FALSE)),"",VLOOKUP($B190,'[2]1516 Exp_Rev Access'!$F$7:$FS$310,84,FALSE))</f>
        <v>0</v>
      </c>
      <c r="DB190" s="90">
        <f>IF(ISNA(VLOOKUP($B190,'[2]1516 Exp_Rev Access'!$F$7:$FS$310,85,FALSE)),"",VLOOKUP($B190,'[2]1516 Exp_Rev Access'!$F$7:$FS$310,85,FALSE))</f>
        <v>0</v>
      </c>
      <c r="DC190" s="90">
        <f>IF(ISNA(VLOOKUP($B190,'[2]1516 Exp_Rev Access'!$F$7:$FS$310,86,FALSE)),"",VLOOKUP($B190,'[2]1516 Exp_Rev Access'!$F$7:$FS$310,86,FALSE))</f>
        <v>0</v>
      </c>
      <c r="DD190" s="90">
        <f>IF(ISNA(VLOOKUP($B190,'[2]1516 Exp_Rev Access'!$F$7:$FS$310,87,FALSE)),"",VLOOKUP($B190,'[2]1516 Exp_Rev Access'!$F$7:$FS$310,87,FALSE))</f>
        <v>0</v>
      </c>
      <c r="DE190" s="90">
        <f>IF(ISNA(VLOOKUP($B190,'[2]1516 Exp_Rev Access'!$F$7:$FS$310,88,FALSE)),"",VLOOKUP($B190,'[2]1516 Exp_Rev Access'!$F$7:$FS$310,88,FALSE))</f>
        <v>0</v>
      </c>
      <c r="DF190" s="90">
        <f>IF(ISNA(VLOOKUP($B190,'[2]1516 Exp_Rev Access'!$F$7:$FS$310,89,FALSE)),"",VLOOKUP($B190,'[2]1516 Exp_Rev Access'!$F$7:$FS$310,89,FALSE))</f>
        <v>0</v>
      </c>
      <c r="DG190" s="90">
        <f>IF(ISNA(VLOOKUP($B190,'[2]1516 Exp_Rev Access'!$F$7:$FS$310,90,FALSE)),"",VLOOKUP($B190,'[2]1516 Exp_Rev Access'!$F$7:$FS$310,90,FALSE))</f>
        <v>0</v>
      </c>
      <c r="DH190" s="90">
        <f>IF(ISNA(VLOOKUP($B190,'[2]1516 Exp_Rev Access'!$F$7:$FS$310,91,FALSE)),"",VLOOKUP($B190,'[2]1516 Exp_Rev Access'!$F$7:$FS$310,91,FALSE))</f>
        <v>0</v>
      </c>
      <c r="DI190" s="90">
        <f>IF(ISNA(VLOOKUP($B190,'[2]1516 Exp_Rev Access'!$F$7:$FS$310,92,FALSE)),"",VLOOKUP($B190,'[2]1516 Exp_Rev Access'!$F$7:$FS$310,92,FALSE))</f>
        <v>0</v>
      </c>
      <c r="DJ190" s="90">
        <f>IF(ISNA(VLOOKUP($B190,'[2]1516 Exp_Rev Access'!$F$7:$FS$310,93,FALSE)),"",VLOOKUP($B190,'[2]1516 Exp_Rev Access'!$F$7:$FS$310,93,FALSE))</f>
        <v>0</v>
      </c>
      <c r="DK190" s="90">
        <f>IF(ISNA(VLOOKUP($B190,'[2]1516 Exp_Rev Access'!$F$7:$FS$310,94,FALSE)),"",VLOOKUP($B190,'[2]1516 Exp_Rev Access'!$F$7:$FS$310,94,FALSE))</f>
        <v>0</v>
      </c>
      <c r="DL190" s="90">
        <f>IF(ISNA(VLOOKUP($B190,'[2]1516 Exp_Rev Access'!$F$7:$FS$310,95,FALSE)),"",VLOOKUP($B190,'[2]1516 Exp_Rev Access'!$F$7:$FS$310,95,FALSE))</f>
        <v>0</v>
      </c>
      <c r="DM190" s="90">
        <f>IF(ISNA(VLOOKUP($B190,'[2]1516 Exp_Rev Access'!$F$7:$FS$310,96,FALSE)),"",VLOOKUP($B190,'[2]1516 Exp_Rev Access'!$F$7:$FS$310,96,FALSE))</f>
        <v>0</v>
      </c>
      <c r="DN190" s="90">
        <f>IF(ISNA(VLOOKUP($B190,'[2]1516 Exp_Rev Access'!$F$7:$FS$310,97,FALSE)),"",VLOOKUP($B190,'[2]1516 Exp_Rev Access'!$F$7:$FS$310,97,FALSE))</f>
        <v>0</v>
      </c>
      <c r="DO190" s="90">
        <f>IF(ISNA(VLOOKUP($B190,'[2]1516 Exp_Rev Access'!$F$7:$FS$310,98,FALSE)),"",VLOOKUP($B190,'[2]1516 Exp_Rev Access'!$F$7:$FS$310,98,FALSE))</f>
        <v>0</v>
      </c>
      <c r="DP190" s="90">
        <f>IF(ISNA(VLOOKUP($B190,'[2]1516 Exp_Rev Access'!$F$7:$FS$310,99,FALSE)),"",VLOOKUP($B190,'[2]1516 Exp_Rev Access'!$F$7:$FS$310,99,FALSE))</f>
        <v>0</v>
      </c>
      <c r="DQ190" s="90">
        <f>IF(ISNA(VLOOKUP($B190,'[2]1516 Exp_Rev Access'!$F$7:$FS$310,100,FALSE)),"",VLOOKUP($B190,'[2]1516 Exp_Rev Access'!$F$7:$FS$310,100,FALSE))</f>
        <v>0</v>
      </c>
      <c r="DR190" s="90">
        <f>IF(ISNA(VLOOKUP($B190,'[2]1516 Exp_Rev Access'!$F$7:$FS$310,101,FALSE)),"",VLOOKUP($B190,'[2]1516 Exp_Rev Access'!$F$7:$FS$310,101,FALSE))</f>
        <v>0</v>
      </c>
      <c r="DS190" s="90">
        <f>IF(ISNA(VLOOKUP($B190,'[2]1516 Exp_Rev Access'!$F$7:$FS$310,102,FALSE)),"",VLOOKUP($B190,'[2]1516 Exp_Rev Access'!$F$7:$FS$310,102,FALSE))</f>
        <v>0</v>
      </c>
      <c r="DT190" s="90">
        <f>IF(ISNA(VLOOKUP($B190,'[2]1516 Exp_Rev Access'!$F$7:$FS$310,103,FALSE)),"",VLOOKUP($B190,'[2]1516 Exp_Rev Access'!$F$7:$FS$310,103,FALSE))</f>
        <v>0</v>
      </c>
      <c r="DU190" s="90">
        <f>IF(ISNA(VLOOKUP($B190,'[2]1516 Exp_Rev Access'!$F$7:$FS$310,104,FALSE)),"",VLOOKUP($B190,'[2]1516 Exp_Rev Access'!$F$7:$FS$310,104,FALSE))</f>
        <v>0</v>
      </c>
      <c r="DV190" s="90">
        <f>IF(ISNA(VLOOKUP($B190,'[2]1516 Exp_Rev Access'!$F$7:$FS$310,105,FALSE)),"",VLOOKUP($B190,'[2]1516 Exp_Rev Access'!$F$7:$FS$310,105,FALSE))</f>
        <v>0</v>
      </c>
      <c r="DW190" s="90">
        <f>IF(ISNA(VLOOKUP($B190,'[2]1516 Exp_Rev Access'!$F$7:$FS$310,106,FALSE)),"",VLOOKUP($B190,'[2]1516 Exp_Rev Access'!$F$7:$FS$310,106,FALSE))</f>
        <v>0</v>
      </c>
      <c r="DX190" s="90">
        <f>IF(ISNA(VLOOKUP($B190,'[2]1516 Exp_Rev Access'!$F$7:$FS$310,107,FALSE)),"",VLOOKUP($B190,'[2]1516 Exp_Rev Access'!$F$7:$FS$310,107,FALSE))</f>
        <v>0</v>
      </c>
      <c r="DY190" s="90">
        <f>IF(ISNA(VLOOKUP($B190,'[2]1516 Exp_Rev Access'!$F$7:$FS$310,108,FALSE)),"",VLOOKUP($B190,'[2]1516 Exp_Rev Access'!$F$7:$FS$310,108,FALSE))</f>
        <v>0</v>
      </c>
      <c r="DZ190" s="90">
        <f>IF(ISNA(VLOOKUP($B190,'[2]1516 Exp_Rev Access'!$F$7:$FS$310,109,FALSE)),"",VLOOKUP($B190,'[2]1516 Exp_Rev Access'!$F$7:$FS$310,109,FALSE))</f>
        <v>0</v>
      </c>
      <c r="EA190" s="90">
        <f>IF(ISNA(VLOOKUP($B190,'[2]1516 Exp_Rev Access'!$F$7:$FS$310,110,FALSE)),"",VLOOKUP($B190,'[2]1516 Exp_Rev Access'!$F$7:$FS$310,110,FALSE))</f>
        <v>0</v>
      </c>
      <c r="EB190" s="90">
        <f>IF(ISNA(VLOOKUP($B190,'[2]1516 Exp_Rev Access'!$F$7:$FS$310,111,FALSE)),"",VLOOKUP($B190,'[2]1516 Exp_Rev Access'!$F$7:$FS$310,111,FALSE))</f>
        <v>0</v>
      </c>
      <c r="EC190" s="90">
        <f>IF(ISNA(VLOOKUP($B190,'[2]1516 Exp_Rev Access'!$F$7:$FS$310,112,FALSE)),"",VLOOKUP($B190,'[2]1516 Exp_Rev Access'!$F$7:$FS$310,112,FALSE))</f>
        <v>0</v>
      </c>
      <c r="ED190" s="90">
        <f>IF(ISNA(VLOOKUP($B190,'[2]1516 Exp_Rev Access'!$F$7:$FS$310,113,FALSE)),"",VLOOKUP($B190,'[2]1516 Exp_Rev Access'!$F$7:$FS$310,113,FALSE))</f>
        <v>0</v>
      </c>
      <c r="EE190" s="90">
        <f>IF(ISNA(VLOOKUP($B190,'[2]1516 Exp_Rev Access'!$F$7:$FS$310,114,FALSE)),"",VLOOKUP($B190,'[2]1516 Exp_Rev Access'!$F$7:$FS$310,114,FALSE))</f>
        <v>0</v>
      </c>
      <c r="EF190" s="90">
        <f>IF(ISNA(VLOOKUP($B190,'[2]1516 Exp_Rev Access'!$F$7:$FS$310,115,FALSE)),"",VLOOKUP($B190,'[2]1516 Exp_Rev Access'!$F$7:$FS$310,115,FALSE))</f>
        <v>0</v>
      </c>
      <c r="EG190" s="90">
        <f>IF(ISNA(VLOOKUP($B190,'[2]1516 Exp_Rev Access'!$F$7:$FS$310,116,FALSE)),"",VLOOKUP($B190,'[2]1516 Exp_Rev Access'!$F$7:$FS$310,116,FALSE))</f>
        <v>0</v>
      </c>
      <c r="EH190" s="90">
        <f>IF(ISNA(VLOOKUP($B190,'[2]1516 Exp_Rev Access'!$F$7:$FS$310,117,FALSE)),"",VLOOKUP($B190,'[2]1516 Exp_Rev Access'!$F$7:$FS$310,117,FALSE))</f>
        <v>0</v>
      </c>
      <c r="EI190" s="90">
        <f>IF(ISNA(VLOOKUP($B190,'[2]1516 Exp_Rev Access'!$F$7:$FS$310,118,FALSE)),"",VLOOKUP($B190,'[2]1516 Exp_Rev Access'!$F$7:$FS$310,118,FALSE))</f>
        <v>0</v>
      </c>
      <c r="EJ190" s="90">
        <f>IF(ISNA(VLOOKUP($B190,'[2]1516 Exp_Rev Access'!$F$7:$FS$310,119,FALSE)),"",VLOOKUP($B190,'[2]1516 Exp_Rev Access'!$F$7:$FS$310,119,FALSE))</f>
        <v>0</v>
      </c>
      <c r="EK190" s="90">
        <f>IF(ISNA(VLOOKUP($B190,'[2]1516 Exp_Rev Access'!$F$7:$FS$310,120,FALSE)),"",VLOOKUP($B190,'[2]1516 Exp_Rev Access'!$F$7:$FS$310,120,FALSE))</f>
        <v>0</v>
      </c>
      <c r="EL190" s="90">
        <f>IF(ISNA(VLOOKUP($B190,'[2]1516 Exp_Rev Access'!$F$7:$FS$310,121,FALSE)),"",VLOOKUP($B190,'[2]1516 Exp_Rev Access'!$F$7:$FS$310,121,FALSE))</f>
        <v>0</v>
      </c>
      <c r="EM190" s="90">
        <f>IF(ISNA(VLOOKUP($B190,'[2]1516 Exp_Rev Access'!$F$7:$FS$310,122,FALSE)),"",VLOOKUP($B190,'[2]1516 Exp_Rev Access'!$F$7:$FS$310,122,FALSE))</f>
        <v>0</v>
      </c>
      <c r="EN190" s="90">
        <f>IF(ISNA(VLOOKUP($B190,'[2]1516 Exp_Rev Access'!$F$7:$FS$310,123,FALSE)),"",VLOOKUP($B190,'[2]1516 Exp_Rev Access'!$F$7:$FS$310,123,FALSE))</f>
        <v>0</v>
      </c>
      <c r="EO190" s="90">
        <f>IF(ISNA(VLOOKUP($B190,'[2]1516 Exp_Rev Access'!$F$7:$FS$310,124,FALSE)),"",VLOOKUP($B190,'[2]1516 Exp_Rev Access'!$F$7:$FS$310,124,FALSE))</f>
        <v>0</v>
      </c>
      <c r="EP190" s="90">
        <f>IF(ISNA(VLOOKUP($B190,'[2]1516 Exp_Rev Access'!$F$7:$FS$310,125,FALSE)),"",VLOOKUP($B190,'[2]1516 Exp_Rev Access'!$F$7:$FS$310,125,FALSE))</f>
        <v>0</v>
      </c>
      <c r="EQ190" s="90">
        <f>IF(ISNA(VLOOKUP($B190,'[2]1516 Exp_Rev Access'!$F$7:$FS$310,126,FALSE)),"",VLOOKUP($B190,'[2]1516 Exp_Rev Access'!$F$7:$FS$310,126,FALSE))</f>
        <v>0</v>
      </c>
      <c r="ER190" s="90">
        <f>IF(ISNA(VLOOKUP($B190,'[2]1516 Exp_Rev Access'!$F$7:$FS$310,127,FALSE)),"",VLOOKUP($B190,'[2]1516 Exp_Rev Access'!$F$7:$FS$310,127,FALSE))</f>
        <v>0</v>
      </c>
      <c r="ES190" s="90">
        <f>IF(ISNA(VLOOKUP($B190,'[2]1516 Exp_Rev Access'!$F$7:$FS$310,128,FALSE)),"",VLOOKUP($B190,'[2]1516 Exp_Rev Access'!$F$7:$FS$310,128,FALSE))</f>
        <v>0</v>
      </c>
      <c r="ET190" s="90">
        <f>IF(ISNA(VLOOKUP($B190,'[2]1516 Exp_Rev Access'!$F$7:$FS$310,129,FALSE)),"",VLOOKUP($B190,'[2]1516 Exp_Rev Access'!$F$7:$FS$310,129,FALSE))</f>
        <v>0</v>
      </c>
      <c r="EU190" s="90">
        <f>IF(ISNA(VLOOKUP($B190,'[2]1516 Exp_Rev Access'!$F$7:$FS$310,130,FALSE)),"",VLOOKUP($B190,'[2]1516 Exp_Rev Access'!$F$7:$FS$310,130,FALSE))</f>
        <v>0</v>
      </c>
      <c r="EV190" s="90">
        <f>IF(ISNA(VLOOKUP($B190,'[2]1516 Exp_Rev Access'!$F$7:$FS$310,131,FALSE)),"",VLOOKUP($B190,'[2]1516 Exp_Rev Access'!$F$7:$FS$310,131,FALSE))</f>
        <v>0</v>
      </c>
      <c r="EW190" s="90">
        <f>IF(ISNA(VLOOKUP($B190,'[2]1516 Exp_Rev Access'!$F$7:$FS$310,132,FALSE)),"",VLOOKUP($B190,'[2]1516 Exp_Rev Access'!$F$7:$FS$310,132,FALSE))</f>
        <v>0</v>
      </c>
      <c r="EX190" s="90">
        <f>IF(ISNA(VLOOKUP($B190,'[2]1516 Exp_Rev Access'!$F$7:$FS$310,133,FALSE)),"",VLOOKUP($B190,'[2]1516 Exp_Rev Access'!$F$7:$FS$310,133,FALSE))</f>
        <v>0</v>
      </c>
      <c r="EY190" s="90">
        <f>IF(ISNA(VLOOKUP($B190,'[2]1516 Exp_Rev Access'!$F$7:$FS$310,134,FALSE)),"",VLOOKUP($B190,'[2]1516 Exp_Rev Access'!$F$7:$FS$310,134,FALSE))</f>
        <v>0</v>
      </c>
      <c r="EZ190" s="90">
        <f>IF(ISNA(VLOOKUP($B190,'[2]1516 Exp_Rev Access'!$F$7:$FS$310,135,FALSE)),"",VLOOKUP($B190,'[2]1516 Exp_Rev Access'!$F$7:$FS$310,135,FALSE))</f>
        <v>0</v>
      </c>
      <c r="FA190" s="90">
        <f>IF(ISNA(VLOOKUP($B190,'[2]1516 Exp_Rev Access'!$F$7:$FS$310,136,FALSE)),"",VLOOKUP($B190,'[2]1516 Exp_Rev Access'!$F$7:$FS$310,136,FALSE))</f>
        <v>0</v>
      </c>
      <c r="FB190" s="90">
        <f>IF(ISNA(VLOOKUP($B190,'[2]1516 Exp_Rev Access'!$F$7:$FS$310,137,FALSE)),"",VLOOKUP($B190,'[2]1516 Exp_Rev Access'!$F$7:$FS$310,137,FALSE))</f>
        <v>0</v>
      </c>
      <c r="FC190" s="90">
        <f>IF(ISNA(VLOOKUP($B190,'[2]1516 Exp_Rev Access'!$F$7:$FS$310,138,FALSE)),"",VLOOKUP($B190,'[2]1516 Exp_Rev Access'!$F$7:$FS$310,138,FALSE))</f>
        <v>0</v>
      </c>
      <c r="FD190" s="90">
        <f>IF(ISNA(VLOOKUP($B190,'[2]1516 Exp_Rev Access'!$F$7:$FS$310,139,FALSE)),"",VLOOKUP($B190,'[2]1516 Exp_Rev Access'!$F$7:$FS$310,139,FALSE))</f>
        <v>0</v>
      </c>
      <c r="FE190" s="90">
        <f>IF(ISNA(VLOOKUP($B190,'[2]1516 Exp_Rev Access'!$F$7:$FS$310,140,FALSE)),"",VLOOKUP($B190,'[2]1516 Exp_Rev Access'!$F$7:$FS$310,140,FALSE))</f>
        <v>0</v>
      </c>
      <c r="FF190" s="90">
        <f>IF(ISNA(VLOOKUP($B190,'[2]1516 Exp_Rev Access'!$F$7:$FS$310,141,FALSE)),"",VLOOKUP($B190,'[2]1516 Exp_Rev Access'!$F$7:$FS$310,141,FALSE))</f>
        <v>0</v>
      </c>
      <c r="FG190" s="90">
        <f>IF(ISNA(VLOOKUP($B190,'[2]1516 Exp_Rev Access'!$F$7:$FS$310,142,FALSE)),"",VLOOKUP($B190,'[2]1516 Exp_Rev Access'!$F$7:$FS$310,142,FALSE))</f>
        <v>0</v>
      </c>
      <c r="FH190" s="90">
        <f>IF(ISNA(VLOOKUP($B190,'[2]1516 Exp_Rev Access'!$F$7:$FS$310,143,FALSE)),"",VLOOKUP($B190,'[2]1516 Exp_Rev Access'!$F$7:$FS$310,143,FALSE))</f>
        <v>0</v>
      </c>
      <c r="FI190" s="90">
        <f>IF(ISNA(VLOOKUP($B190,'[2]1516 Exp_Rev Access'!$F$7:$FS$310,144,FALSE)),"",VLOOKUP($B190,'[2]1516 Exp_Rev Access'!$F$7:$FS$310,144,FALSE))</f>
        <v>0</v>
      </c>
      <c r="FJ190" s="90">
        <f>IF(ISNA(VLOOKUP($B190,'[2]1516 Exp_Rev Access'!$F$7:$FS$310,145,FALSE)),"",VLOOKUP($B190,'[2]1516 Exp_Rev Access'!$F$7:$FS$310,145,FALSE))</f>
        <v>0</v>
      </c>
      <c r="FK190" s="90">
        <f>IF(ISNA(VLOOKUP($B190,'[2]1516 Exp_Rev Access'!$F$7:$FS$310,146,FALSE)),"",VLOOKUP($B190,'[2]1516 Exp_Rev Access'!$F$7:$FS$310,146,FALSE))</f>
        <v>0</v>
      </c>
      <c r="FL190" s="90">
        <f>IF(ISNA(VLOOKUP($B190,'[2]1516 Exp_Rev Access'!$F$7:$FS$310,1147,FALSE)),"",VLOOKUP($B190,'[2]1516 Exp_Rev Access'!$F$7:$FS$310,147,FALSE))</f>
        <v>0</v>
      </c>
      <c r="FM190" s="90">
        <f>IF(ISNA(VLOOKUP($B190,'[2]1516 Exp_Rev Access'!$F$7:$FS$310,148,FALSE)),"",VLOOKUP($B190,'[2]1516 Exp_Rev Access'!$F$7:$FS$310,148,FALSE))</f>
        <v>0</v>
      </c>
      <c r="FN190" s="90">
        <f>IF(ISNA(VLOOKUP($B190,'[2]1516 Exp_Rev Access'!$F$7:$FS$310,149,FALSE)),"",VLOOKUP($B190,'[2]1516 Exp_Rev Access'!$F$7:$FS$310,149,FALSE))</f>
        <v>0</v>
      </c>
      <c r="FO190" s="90">
        <f>IF(ISNA(VLOOKUP($B190,'[2]1516 Exp_Rev Access'!$F$7:$FS$310,150,FALSE)),"",VLOOKUP($B190,'[2]1516 Exp_Rev Access'!$F$7:$FS$310,150,FALSE))</f>
        <v>0</v>
      </c>
      <c r="FP190" s="90">
        <f>IF(ISNA(VLOOKUP($B190,'[2]1516 Exp_Rev Access'!$F$7:$FS$310,151,FALSE)),"",VLOOKUP($B190,'[2]1516 Exp_Rev Access'!$F$7:$FS$310,151,FALSE))</f>
        <v>0</v>
      </c>
      <c r="FQ190" s="90">
        <f>IF(ISNA(VLOOKUP($B190,'[2]1516 Exp_Rev Access'!$F$7:$FS$310,152,FALSE)),"",VLOOKUP($B190,'[2]1516 Exp_Rev Access'!$F$7:$FS$310,152,FALSE))</f>
        <v>0</v>
      </c>
      <c r="FR190" s="90">
        <f>IF(ISNA(VLOOKUP($B190,'[2]1516 Exp_Rev Access'!$F$7:$FS$310,153,FALSE)),"",VLOOKUP($B190,'[2]1516 Exp_Rev Access'!$F$7:$FS$310,153,FALSE))</f>
        <v>0</v>
      </c>
      <c r="FS190" s="53">
        <f t="shared" si="486"/>
        <v>82334.61</v>
      </c>
      <c r="FT190" s="92">
        <f t="shared" si="487"/>
        <v>2.6286970147904699E-2</v>
      </c>
      <c r="FU190" s="98">
        <f t="shared" si="488"/>
        <v>380.98472999861184</v>
      </c>
      <c r="FV190" s="90">
        <f>IF(ISNA(VLOOKUP($B190,'[2]1516 Exp_Rev Access'!$F$7:$FS$310,154,FALSE)),"",VLOOKUP($B190,'[2]1516 Exp_Rev Access'!$F$7:$FS$310,154,FALSE))</f>
        <v>0</v>
      </c>
      <c r="FW190" s="90">
        <f>IF(ISNA(VLOOKUP($B190,'[2]1516 Exp_Rev Access'!$F$7:$FS$310,155,FALSE)),"",VLOOKUP($B190,'[2]1516 Exp_Rev Access'!$F$7:$FS$310,155,FALSE))</f>
        <v>0</v>
      </c>
      <c r="FX190" s="90">
        <f>IF(ISNA(VLOOKUP($B190,'[2]1516 Exp_Rev Access'!$F$7:$FS$310,156,FALSE)),"",VLOOKUP($B190,'[2]1516 Exp_Rev Access'!$F$7:$FS$310,156,FALSE))</f>
        <v>0</v>
      </c>
      <c r="FY190" s="90">
        <f>IF(ISNA(VLOOKUP($B190,'[2]1516 Exp_Rev Access'!$F$7:$FS$310,157,FALSE)),"",VLOOKUP($B190,'[2]1516 Exp_Rev Access'!$F$7:$FS$310,157,FALSE))</f>
        <v>0</v>
      </c>
      <c r="FZ190" s="90">
        <f>IF(ISNA(VLOOKUP($B190,'[2]1516 Exp_Rev Access'!$F$7:$FS$310,158,FALSE)),"",VLOOKUP($B190,'[2]1516 Exp_Rev Access'!$F$7:$FS$310,158,FALSE))</f>
        <v>0</v>
      </c>
      <c r="GA190" s="90">
        <f>IF(ISNA(VLOOKUP($B190,'[2]1516 Exp_Rev Access'!$F$7:$FS$310,159,FALSE)),"",VLOOKUP($B190,'[2]1516 Exp_Rev Access'!$F$7:$FS$310,159,FALSE))</f>
        <v>0</v>
      </c>
      <c r="GB190" s="90">
        <f>IF(ISNA(VLOOKUP($B190,'[2]1516 Exp_Rev Access'!$F$7:$FS$310,160,FALSE)),"",VLOOKUP($B190,'[2]1516 Exp_Rev Access'!$F$7:$FS$310,160,FALSE))</f>
        <v>0</v>
      </c>
      <c r="GC190" s="90">
        <f>IF(ISNA(VLOOKUP($B190,'[2]1516 Exp_Rev Access'!$F$7:$FS$310,161,FALSE)),"",VLOOKUP($B190,'[2]1516 Exp_Rev Access'!$F$7:$FS$310,161,FALSE))</f>
        <v>0</v>
      </c>
      <c r="GD190" s="90">
        <f>IF(ISNA(VLOOKUP($B190,'[2]1516 Exp_Rev Access'!$F$7:$FS$310,162,FALSE)),"",VLOOKUP($B190,'[2]1516 Exp_Rev Access'!$F$7:$FS$310,162,FALSE))</f>
        <v>0</v>
      </c>
      <c r="GE190" s="90">
        <f>IF(ISNA(VLOOKUP($B190,'[2]1516 Exp_Rev Access'!$F$7:$FS$310,163,FALSE)),"",VLOOKUP($B190,'[2]1516 Exp_Rev Access'!$F$7:$FS$310,163,FALSE))</f>
        <v>0</v>
      </c>
      <c r="GF190" s="90">
        <f>IF(ISNA(VLOOKUP($B190,'[2]1516 Exp_Rev Access'!$F$7:$FS$310,164,FALSE)),"",VLOOKUP($B190,'[2]1516 Exp_Rev Access'!$F$7:$FS$310,164,FALSE))</f>
        <v>0</v>
      </c>
      <c r="GG190" s="90">
        <f>IF(ISNA(VLOOKUP($B190,'[2]1516 Exp_Rev Access'!$F$7:$FS$310,165,FALSE)),"",VLOOKUP($B190,'[2]1516 Exp_Rev Access'!$F$7:$FS$310,165,FALSE))</f>
        <v>0</v>
      </c>
      <c r="GH190" s="90">
        <f>IF(ISNA(VLOOKUP($B190,'[2]1516 Exp_Rev Access'!$F$7:$FS$310,166,FALSE)),"",VLOOKUP($B190,'[2]1516 Exp_Rev Access'!$F$7:$FS$310,166,FALSE))</f>
        <v>0</v>
      </c>
      <c r="GI190" s="90">
        <f>IF(ISNA(VLOOKUP($B190,'[2]1516 Exp_Rev Access'!$F$7:$FS$310,167,FALSE)),"",VLOOKUP($B190,'[2]1516 Exp_Rev Access'!$F$7:$FS$310,167,FALSE))</f>
        <v>0</v>
      </c>
      <c r="GJ190" s="90">
        <f>IF(ISNA(VLOOKUP($B190,'[2]1516 Exp_Rev Access'!$F$7:$FS$310,168,FALSE)),"",VLOOKUP($B190,'[2]1516 Exp_Rev Access'!$F$7:$FS$310,168,FALSE))</f>
        <v>0</v>
      </c>
      <c r="GK190" s="90">
        <f>IF(ISNA(VLOOKUP($B190,'[2]1516 Exp_Rev Access'!$F$7:$FS$310,169,FALSE)),"",VLOOKUP($B190,'[2]1516 Exp_Rev Access'!$F$7:$FS$310,169,FALSE))</f>
        <v>0</v>
      </c>
      <c r="GL190" s="90">
        <f>IF(ISNA(VLOOKUP($B190,'[2]1516 Exp_Rev Access'!$F$7:$FS$310,170,FALSE)),"",VLOOKUP($B190,'[2]1516 Exp_Rev Access'!$F$7:$FS$310,170,FALSE))</f>
        <v>8685.1299999999992</v>
      </c>
      <c r="GM190" s="90">
        <f>IF(ISNA(VLOOKUP($B190,'[2]1516 Exp_Rev Access'!$F$7:$FT$310,171,FALSE)),"",VLOOKUP($B190,'[2]1516 Exp_Rev Access'!$F$7:$FT$310,171,FALSE))</f>
        <v>0</v>
      </c>
      <c r="GN190" s="90">
        <f>IF(ISNA(VLOOKUP($B190,'[2]1516 Exp_Rev Access'!$F$7:$FU$310,172,FALSE)),"",VLOOKUP($B190,'[2]1516 Exp_Rev Access'!$F$7:$FU$310,172,FALSE))</f>
        <v>0</v>
      </c>
      <c r="GO190" s="90">
        <f>IF(ISNA(VLOOKUP($B190,'[2]1516 Exp_Rev Access'!$F$7:$FV$310,173,FALSE)),"",VLOOKUP($B190,'[2]1516 Exp_Rev Access'!$F$7:$FV$310,173,FALSE))</f>
        <v>0</v>
      </c>
      <c r="GP190" s="90">
        <f>IF(ISNA(VLOOKUP($B190,'[2]1516 Exp_Rev Access'!$F$7:$GA$310,174,FALSE)),"",VLOOKUP($B190,'[2]1516 Exp_Rev Access'!$F$7:$GA$310,174,FALSE))</f>
        <v>0</v>
      </c>
      <c r="GQ190" s="90">
        <f>IF(ISNA(VLOOKUP($B190,'[2]1516 Exp_Rev Access'!$F$7:$GA$310,175,FALSE)),"",VLOOKUP($B190,'[2]1516 Exp_Rev Access'!$F$7:$GA$310,175,FALSE))</f>
        <v>0</v>
      </c>
      <c r="GR190" s="90">
        <f>IF(ISNA(VLOOKUP($B190,'[2]1516 Exp_Rev Access'!$F$7:$GA$310,176,FALSE)),"",VLOOKUP($B190,'[2]1516 Exp_Rev Access'!$F$7:$GA$310,176,FALSE))</f>
        <v>0</v>
      </c>
      <c r="GS190" s="90">
        <f>IF(ISNA(VLOOKUP($B190,'[2]1516 Exp_Rev Access'!$F$7:$GA$310,177,FALSE)),"",VLOOKUP($B190,'[2]1516 Exp_Rev Access'!$F$7:$GA$310,177,FALSE))</f>
        <v>0</v>
      </c>
      <c r="GT190" s="90">
        <f>IF(ISNA(VLOOKUP($B190,'[2]1516 Exp_Rev Access'!$F$7:$GA$310,178,FALSE)),"",VLOOKUP($B190,'[2]1516 Exp_Rev Access'!$F$7:$GA$310,178,FALSE))</f>
        <v>0</v>
      </c>
      <c r="GU190" s="53">
        <f t="shared" si="489"/>
        <v>8685.1299999999992</v>
      </c>
      <c r="GV190" s="92">
        <f t="shared" si="490"/>
        <v>2.7729013721042891E-3</v>
      </c>
      <c r="GW190" s="131">
        <f t="shared" si="491"/>
        <v>40.188468835315348</v>
      </c>
    </row>
    <row r="191" spans="1:222" x14ac:dyDescent="0.2">
      <c r="B191" s="87" t="s">
        <v>447</v>
      </c>
      <c r="C191" s="87" t="s">
        <v>448</v>
      </c>
      <c r="D191" s="88">
        <f>IF(ISNA(VLOOKUP($B191,'[2]1516 enrollment_Rev_Exp by size'!$A$6:$C$325,3,FALSE)),"",VLOOKUP($B191,'[2]1516 enrollment_Rev_Exp by size'!$A$6:$C$325,3,FALSE))</f>
        <v>66.349999999999994</v>
      </c>
      <c r="E191" s="89">
        <v>2073275.75</v>
      </c>
      <c r="F191" s="67">
        <f t="shared" si="472"/>
        <v>2073275.7499999998</v>
      </c>
      <c r="G191" s="67">
        <f t="shared" si="473"/>
        <v>0</v>
      </c>
      <c r="H191" s="90">
        <f>IF(ISNA(VLOOKUP($B191,'[2]1516 Exp_Rev Access'!$F$7:$FS$310,2,FALSE)),"",VLOOKUP($B191,'[2]1516 Exp_Rev Access'!$F$7:$FS$310,2,FALSE))</f>
        <v>74225.009999999995</v>
      </c>
      <c r="I191" s="90">
        <f>IF(ISNA(VLOOKUP($B191,'[2]1516 Exp_Rev Access'!$F$7:$FS$310,3,FALSE)),"",VLOOKUP($B191,'[2]1516 Exp_Rev Access'!$F$7:$FS$310,3,FALSE))</f>
        <v>0</v>
      </c>
      <c r="J191" s="90">
        <f>IF(ISNA(VLOOKUP($B191,'[2]1516 Exp_Rev Access'!$F$7:$FS$310,4,FALSE)),"",VLOOKUP($B191,'[2]1516 Exp_Rev Access'!$F$7:$FS$310,4,FALSE))</f>
        <v>8117.61</v>
      </c>
      <c r="K191" s="90">
        <f>IF(ISNA(VLOOKUP($B191,'[2]1516 Exp_Rev Access'!$F$7:$FS$310,5,FALSE)),"-",VLOOKUP($B191,'[2]1516 Exp_Rev Access'!$F$7:$FS$310,5,FALSE))</f>
        <v>33445.86</v>
      </c>
      <c r="L191" s="90">
        <f>IF(ISNA(VLOOKUP($B191,'[2]1516 Exp_Rev Access'!$F$7:$FS$310,6,FALSE)),"",VLOOKUP($B191,'[2]1516 Exp_Rev Access'!$F$7:$FS$310,6,FALSE))</f>
        <v>0</v>
      </c>
      <c r="M191" s="90">
        <f>IF(ISNA(VLOOKUP($B191,'[2]1516 Exp_Rev Access'!$F$7:$FS$310,7,FALSE)),"",VLOOKUP($B191,'[2]1516 Exp_Rev Access'!$F$7:$FS$310,7,FALSE))</f>
        <v>237.24</v>
      </c>
      <c r="N191" s="53">
        <f t="shared" si="474"/>
        <v>116025.72</v>
      </c>
      <c r="O191" s="91">
        <f t="shared" si="492"/>
        <v>5.5962512463670115E-2</v>
      </c>
      <c r="P191" s="53">
        <f t="shared" si="493"/>
        <v>1748.6920874152224</v>
      </c>
      <c r="Q191" s="90">
        <f>IF(ISNA(VLOOKUP($B191,'[2]1516 Exp_Rev Access'!$F$7:$FS$310,8,FALSE)),"",VLOOKUP($B191,'[2]1516 Exp_Rev Access'!$F$7:$FS$310,8,FALSE))</f>
        <v>0</v>
      </c>
      <c r="R191" s="90">
        <f>IF(ISNA(VLOOKUP($B191,'[2]1516 Exp_Rev Access'!$F$7:$FS$310,9,FALSE)),"",VLOOKUP($B191,'[2]1516 Exp_Rev Access'!$F$7:$FS$310,9,FALSE))</f>
        <v>0</v>
      </c>
      <c r="S191" s="90">
        <f>IF(ISNA(VLOOKUP($B191,'[2]1516 Exp_Rev Access'!$F$7:$FS$310,10,FALSE)),"",VLOOKUP($B191,'[2]1516 Exp_Rev Access'!$F$7:$FS$310,10,FALSE))</f>
        <v>0</v>
      </c>
      <c r="T191" s="90">
        <f>IF(ISNA(VLOOKUP($B191,'[2]1516 Exp_Rev Access'!$F$7:$FS$310,11,FALSE)),"",VLOOKUP($B191,'[2]1516 Exp_Rev Access'!$F$7:$FS$310,11,FALSE))</f>
        <v>0</v>
      </c>
      <c r="U191" s="90">
        <f>IF(ISNA(VLOOKUP($B191,'[2]1516 Exp_Rev Access'!$F$7:$FS$310,12,FALSE)),"",VLOOKUP($B191,'[2]1516 Exp_Rev Access'!$F$7:$FS$310,12,FALSE))</f>
        <v>0</v>
      </c>
      <c r="V191" s="90">
        <f>IF(ISNA(VLOOKUP($B191,'[2]1516 Exp_Rev Access'!$F$7:$FS$310,13,FALSE)),"",VLOOKUP($B191,'[2]1516 Exp_Rev Access'!$F$7:$FS$310,13,FALSE))</f>
        <v>0</v>
      </c>
      <c r="W191" s="90">
        <f>IF(ISNA(VLOOKUP($B191,'[2]1516 Exp_Rev Access'!$F$7:$FS$310,14,FALSE)),"",VLOOKUP($B191,'[2]1516 Exp_Rev Access'!$F$7:$FS$310,14,FALSE))</f>
        <v>0</v>
      </c>
      <c r="X191" s="90">
        <f>IF(ISNA(VLOOKUP($B191,'[2]1516 Exp_Rev Access'!$F$7:$FS$310,15,FALSE)),"",VLOOKUP($B191,'[2]1516 Exp_Rev Access'!$F$7:$FS$310,15,FALSE))</f>
        <v>0</v>
      </c>
      <c r="Y191" s="90">
        <f>IF(ISNA(VLOOKUP($B191,'[2]1516 Exp_Rev Access'!$F$7:$FS$310,16,FALSE)),"",VLOOKUP($B191,'[2]1516 Exp_Rev Access'!$F$7:$FS$310,16,FALSE))</f>
        <v>7143.49</v>
      </c>
      <c r="Z191" s="90">
        <f>IF(ISNA(VLOOKUP($B191,'[2]1516 Exp_Rev Access'!$F$7:$FS$310,17,FALSE)),"",VLOOKUP($B191,'[2]1516 Exp_Rev Access'!$F$7:$FS$310,17,FALSE))</f>
        <v>0</v>
      </c>
      <c r="AA191" s="90">
        <f>IF(ISNA(VLOOKUP($B191,'[2]1516 Exp_Rev Access'!$F$7:$FS$310,18,FALSE)),"",VLOOKUP($B191,'[2]1516 Exp_Rev Access'!$F$7:$FS$310,18,FALSE))</f>
        <v>0</v>
      </c>
      <c r="AB191" s="90">
        <f>IF(ISNA(VLOOKUP($B191,'[2]1516 Exp_Rev Access'!$F$7:$FS$310,19,FALSE)),"",VLOOKUP($B191,'[2]1516 Exp_Rev Access'!$F$7:$FS$310,19,FALSE))</f>
        <v>0</v>
      </c>
      <c r="AC191" s="90">
        <f>IF(ISNA(VLOOKUP($B191,'[2]1516 Exp_Rev Access'!$F$7:$FS$310,20,FALSE)),"",VLOOKUP($B191,'[2]1516 Exp_Rev Access'!$F$7:$FS$310,20,FALSE))</f>
        <v>0</v>
      </c>
      <c r="AD191" s="90">
        <f>IF(ISNA(VLOOKUP($B191,'[2]1516 Exp_Rev Access'!$F$7:$FS$310,21,FALSE)),"",VLOOKUP($B191,'[2]1516 Exp_Rev Access'!$F$7:$FS$310,21,FALSE))</f>
        <v>22050.92</v>
      </c>
      <c r="AE191" s="90">
        <f>IF(ISNA(VLOOKUP($B191,'[2]1516 Exp_Rev Access'!$F$7:$FS$310,22,FALSE)),"",VLOOKUP($B191,'[2]1516 Exp_Rev Access'!$F$7:$FS$310,22,FALSE))</f>
        <v>2261.23</v>
      </c>
      <c r="AF191" s="90">
        <f>IF(ISNA(VLOOKUP($B191,'[2]1516 Exp_Rev Access'!$F$7:$FS$310,23,FALSE)),"",VLOOKUP($B191,'[2]1516 Exp_Rev Access'!$F$7:$FS$310,23,FALSE))</f>
        <v>0</v>
      </c>
      <c r="AG191" s="90">
        <f>IF(ISNA(VLOOKUP($B191,'[2]1516 Exp_Rev Access'!$F$7:$FS$310,24,FALSE)),"",VLOOKUP($B191,'[2]1516 Exp_Rev Access'!$F$7:$FS$310,24,FALSE))</f>
        <v>2659.05</v>
      </c>
      <c r="AH191" s="90">
        <f>IF(ISNA(VLOOKUP($B191,'[2]1516 Exp_Rev Access'!$F$7:$FS$310,25,FALSE)),"",VLOOKUP($B191,'[2]1516 Exp_Rev Access'!$F$7:$FS$310,25,FALSE))</f>
        <v>27.99</v>
      </c>
      <c r="AI191" s="90">
        <f>IF(ISNA(VLOOKUP($B191,'[2]1516 Exp_Rev Access'!$F$7:$FS$310,26,FALSE)),"",VLOOKUP($B191,'[2]1516 Exp_Rev Access'!$F$7:$FS$310,26,FALSE))</f>
        <v>50539.39</v>
      </c>
      <c r="AJ191" s="90">
        <f>IF(ISNA(VLOOKUP($B191,'[2]1516 Exp_Rev Access'!$F$7:$FS$310,27,FALSE)),"",VLOOKUP($B191,'[2]1516 Exp_Rev Access'!$F$7:$FS$310,27,FALSE))</f>
        <v>519.87</v>
      </c>
      <c r="AK191" s="90">
        <f>IF(ISNA(VLOOKUP($B191,'[2]1516 Exp_Rev Access'!$F$7:$FS$310,28,FALSE)),"",VLOOKUP($B191,'[2]1516 Exp_Rev Access'!$F$7:$FS$310,28,FALSE))</f>
        <v>3037.75</v>
      </c>
      <c r="AL191" s="90">
        <f>IF(ISNA(VLOOKUP($B191,'[2]1516 Exp_Rev Access'!$F$7:$FS$310,29,FALSE)),"",VLOOKUP($B191,'[2]1516 Exp_Rev Access'!$F$7:$FS$310,29,FALSE))</f>
        <v>3906</v>
      </c>
      <c r="AM191" s="53">
        <f t="shared" si="475"/>
        <v>92145.689999999988</v>
      </c>
      <c r="AN191" s="92">
        <f t="shared" si="476"/>
        <v>4.4444493213215842E-2</v>
      </c>
      <c r="AO191" s="68">
        <f t="shared" si="477"/>
        <v>1388.7820648078371</v>
      </c>
      <c r="AP191" s="90">
        <f>IF(ISNA(VLOOKUP($B191,'[2]1516 Exp_Rev Access'!$F$7:$FS$310,30,FALSE)),"",VLOOKUP($B191,'[2]1516 Exp_Rev Access'!$F$7:$FS$310,30,FALSE))</f>
        <v>1489873.75</v>
      </c>
      <c r="AQ191" s="90">
        <f>IF(ISNA(VLOOKUP($B191,'[2]1516 Exp_Rev Access'!$F$7:$FS$310,31,FALSE)),"",VLOOKUP($B191,'[2]1516 Exp_Rev Access'!$F$7:$FS$310,31,FALSE))</f>
        <v>6505.49</v>
      </c>
      <c r="AR191" s="90">
        <f>IF(ISNA(VLOOKUP($B191,'[2]1516 Exp_Rev Access'!$F$7:$FS$310,32,FALSE)),"",VLOOKUP($B191,'[2]1516 Exp_Rev Access'!$F$7:$FS$310,32,FALSE))</f>
        <v>191684.2</v>
      </c>
      <c r="AS191" s="90">
        <f>IF(ISNA(VLOOKUP($B191,'[2]1516 Exp_Rev Access'!$F$7:$FS$310,33,FALSE)),"",VLOOKUP($B191,'[2]1516 Exp_Rev Access'!$F$7:$FS$310,33,FALSE))</f>
        <v>3556.7</v>
      </c>
      <c r="AT191" s="90">
        <f>IF(ISNA(VLOOKUP($B191,'[2]1516 Exp_Rev Access'!$F$7:$FS$310,34,FALSE)),"",VLOOKUP($B191,'[2]1516 Exp_Rev Access'!$F$7:$FS$310,34,FALSE))</f>
        <v>0</v>
      </c>
      <c r="AU191" s="53">
        <f t="shared" si="478"/>
        <v>1691620.14</v>
      </c>
      <c r="AV191" s="93">
        <f t="shared" si="479"/>
        <v>0.81591661890609579</v>
      </c>
      <c r="AW191" s="53">
        <f t="shared" si="480"/>
        <v>25495.405275056521</v>
      </c>
      <c r="AX191" s="90">
        <f>IF(ISNA(VLOOKUP($B191,'[2]1516 Exp_Rev Access'!$F$7:$FS$310,35,FALSE)),"",VLOOKUP($B191,'[2]1516 Exp_Rev Access'!$F$7:$FS$310,35,FALSE))</f>
        <v>0</v>
      </c>
      <c r="AY191" s="90">
        <f>IF(ISNA(VLOOKUP($B191,'[2]1516 Exp_Rev Access'!$F$7:$FS$310,36,FALSE)),"",VLOOKUP($B191,'[2]1516 Exp_Rev Access'!$F$7:$FS$310,36,FALSE))</f>
        <v>31398.46</v>
      </c>
      <c r="AZ191" s="90">
        <f>IF(ISNA(VLOOKUP($B191,'[2]1516 Exp_Rev Access'!$F$7:$FS$310,37,FALSE)),"",VLOOKUP($B191,'[2]1516 Exp_Rev Access'!$F$7:$FS$310,37,FALSE))</f>
        <v>0</v>
      </c>
      <c r="BA191" s="90">
        <f>IF(ISNA(VLOOKUP($B191,'[2]1516 Exp_Rev Access'!$F$7:$FS$310,38,FALSE)),"",VLOOKUP($B191,'[2]1516 Exp_Rev Access'!$F$7:$FS$310,38,FALSE))</f>
        <v>0</v>
      </c>
      <c r="BB191" s="90">
        <f>IF(ISNA(VLOOKUP($B191,'[2]1516 Exp_Rev Access'!$F$7:$FS$310,39,FALSE)),"",VLOOKUP($B191,'[2]1516 Exp_Rev Access'!$F$7:$FS$310,39,FALSE))</f>
        <v>0</v>
      </c>
      <c r="BC191" s="90">
        <f>IF(ISNA(VLOOKUP($B191,'[2]1516 Exp_Rev Access'!$F$7:$FS$310,40,FALSE)),"",VLOOKUP($B191,'[2]1516 Exp_Rev Access'!$F$7:$FS$310,40,FALSE))</f>
        <v>14744.66</v>
      </c>
      <c r="BD191" s="90">
        <f>IF(ISNA(VLOOKUP($B191,'[2]1516 Exp_Rev Access'!$F$7:$FS$310,41,FALSE)),"",VLOOKUP($B191,'[2]1516 Exp_Rev Access'!$F$7:$FS$310,41,FALSE))</f>
        <v>0</v>
      </c>
      <c r="BE191" s="90">
        <f>IF(ISNA(VLOOKUP($B191,'[2]1516 Exp_Rev Access'!$F$7:$FS$310,42,FALSE)),"",VLOOKUP($B191,'[2]1516 Exp_Rev Access'!$F$7:$FS$310,42,FALSE))</f>
        <v>0</v>
      </c>
      <c r="BF191" s="90">
        <f>IF(ISNA(VLOOKUP($B191,'[2]1516 Exp_Rev Access'!$F$7:$FS$310,43,FALSE)),"",VLOOKUP($B191,'[2]1516 Exp_Rev Access'!$F$7:$FS$310,43,FALSE))</f>
        <v>0</v>
      </c>
      <c r="BG191" s="90">
        <f>IF(ISNA(VLOOKUP($B191,'[2]1516 Exp_Rev Access'!$F$7:$FS$310,44,FALSE)),"",VLOOKUP($B191,'[2]1516 Exp_Rev Access'!$F$7:$FS$310,44,FALSE))</f>
        <v>0</v>
      </c>
      <c r="BH191" s="90">
        <f>IF(ISNA(VLOOKUP($B191,'[2]1516 Exp_Rev Access'!$F$7:$FS$310,45,FALSE)),"",VLOOKUP($B191,'[2]1516 Exp_Rev Access'!$F$7:$FS$310,45,FALSE))</f>
        <v>0</v>
      </c>
      <c r="BI191" s="90">
        <f>IF(ISNA(VLOOKUP($B191,'[2]1516 Exp_Rev Access'!$F$7:$FS$310,46,FALSE)),"",VLOOKUP($B191,'[2]1516 Exp_Rev Access'!$F$7:$FS$310,46,FALSE))</f>
        <v>0</v>
      </c>
      <c r="BJ191" s="90">
        <f>IF(ISNA(VLOOKUP($B191,'[2]1516 Exp_Rev Access'!$F$7:$FS$310,47,FALSE)),"",VLOOKUP($B191,'[2]1516 Exp_Rev Access'!$F$7:$FS$310,47,FALSE))</f>
        <v>625.84</v>
      </c>
      <c r="BK191" s="90">
        <f>IF(ISNA(VLOOKUP($B191,'[2]1516 Exp_Rev Access'!$F$7:$FS$310,48,FALSE)),"",VLOOKUP($B191,'[2]1516 Exp_Rev Access'!$F$7:$FS$310,48,FALSE))</f>
        <v>59638.76</v>
      </c>
      <c r="BL191" s="90">
        <f>IF(ISNA(VLOOKUP($B191,'[2]1516 Exp_Rev Access'!$F$7:$FS$310,49,FALSE)),"",VLOOKUP($B191,'[2]1516 Exp_Rev Access'!$F$7:$FS$310,49,FALSE))</f>
        <v>0</v>
      </c>
      <c r="BM191" s="90">
        <f>IF(ISNA(VLOOKUP($B191,'[2]1516 Exp_Rev Access'!$F$7:$FS$310,50,FALSE)),"",VLOOKUP($B191,'[2]1516 Exp_Rev Access'!$F$7:$FS$310,50,FALSE))</f>
        <v>0</v>
      </c>
      <c r="BN191" s="90">
        <f>IF(ISNA(VLOOKUP($B191,'[2]1516 Exp_Rev Access'!$F$7:$FS$310,51,FALSE)),"",VLOOKUP($B191,'[2]1516 Exp_Rev Access'!$F$7:$FS$310,51,FALSE))</f>
        <v>0</v>
      </c>
      <c r="BO191" s="90">
        <f>IF(ISNA(VLOOKUP($B191,'[2]1516 Exp_Rev Access'!$F$7:$FS$310,52,FALSE)),"",VLOOKUP($B191,'[2]1516 Exp_Rev Access'!$F$7:$FS$310,52,FALSE))</f>
        <v>0</v>
      </c>
      <c r="BP191" s="90">
        <f>IF(ISNA(VLOOKUP($B191,'[2]1516 Exp_Rev Access'!$F$7:$FS$310,53,FALSE)),"",VLOOKUP($B191,'[2]1516 Exp_Rev Access'!$F$7:$FS$310,53,FALSE))</f>
        <v>0</v>
      </c>
      <c r="BQ191" s="90">
        <f>IF(ISNA(VLOOKUP($B191,'[2]1516 Exp_Rev Access'!$F$7:$FS$310,54,FALSE)),"",VLOOKUP($B191,'[2]1516 Exp_Rev Access'!$F$7:$FS$310,54,FALSE))</f>
        <v>0</v>
      </c>
      <c r="BR191" s="90">
        <f>IF(ISNA(VLOOKUP($B191,'[2]1516 Exp_Rev Access'!$F$7:$FS$310,55,FALSE)),"",VLOOKUP($B191,'[2]1516 Exp_Rev Access'!$F$7:$FS$310,55,FALSE))</f>
        <v>0</v>
      </c>
      <c r="BS191" s="90">
        <f>IF(ISNA(VLOOKUP($B191,'[2]1516 Exp_Rev Access'!$F$7:$FS$310,56,FALSE)),"",VLOOKUP($B191,'[2]1516 Exp_Rev Access'!$F$7:$FS$310,56,FALSE))</f>
        <v>0</v>
      </c>
      <c r="BT191" s="90">
        <f>IF(ISNA(VLOOKUP($B191,'[2]1516 Exp_Rev Access'!$F$7:$FS$310,57,FALSE)),"",VLOOKUP($B191,'[2]1516 Exp_Rev Access'!$F$7:$FS$310,57,FALSE))</f>
        <v>0</v>
      </c>
      <c r="BU191" s="90">
        <f>IF(ISNA(VLOOKUP($B191,'[2]1516 Exp_Rev Access'!$F$7:$FS$310,58,FALSE)),"",VLOOKUP($B191,'[2]1516 Exp_Rev Access'!$F$7:$FS$310,58,FALSE))</f>
        <v>0</v>
      </c>
      <c r="BV191" s="53">
        <f t="shared" si="481"/>
        <v>106407.72</v>
      </c>
      <c r="BW191" s="92">
        <f t="shared" si="482"/>
        <v>5.1323476869876088E-2</v>
      </c>
      <c r="BX191" s="68">
        <f t="shared" si="483"/>
        <v>1603.7335342878675</v>
      </c>
      <c r="BY191" s="90">
        <f>IF(ISNA(VLOOKUP($B191,'[2]1516 Exp_Rev Access'!$F$7:$FS$310,59,FALSE)),"",VLOOKUP($B191,'[2]1516 Exp_Rev Access'!$F$7:$FS$310,59,FALSE))</f>
        <v>0</v>
      </c>
      <c r="BZ191" s="90">
        <f>IF(ISNA(VLOOKUP($B191,'[2]1516 Exp_Rev Access'!$F$7:$FS$310,60,FALSE)),"",VLOOKUP($B191,'[2]1516 Exp_Rev Access'!$F$7:$FS$310,60,FALSE))</f>
        <v>9995.49</v>
      </c>
      <c r="CA191" s="90">
        <f>IF(ISNA(VLOOKUP($B191,'[2]1516 Exp_Rev Access'!$F$7:$FS$310,61,FALSE)),"",VLOOKUP($B191,'[2]1516 Exp_Rev Access'!$F$7:$FS$310,61,FALSE))</f>
        <v>0</v>
      </c>
      <c r="CB191" s="90">
        <f>IF(ISNA(VLOOKUP($B191,'[2]1516 Exp_Rev Access'!$F$7:$FS$310,62,FALSE)),"",VLOOKUP($B191,'[2]1516 Exp_Rev Access'!$F$7:$FS$310,62,FALSE))</f>
        <v>0</v>
      </c>
      <c r="CC191" s="90">
        <f>IF(ISNA(VLOOKUP($B191,'[2]1516 Exp_Rev Access'!$F$7:$FS$310,63,FALSE)),"",VLOOKUP($B191,'[2]1516 Exp_Rev Access'!$F$7:$FS$310,63,FALSE))</f>
        <v>387.58</v>
      </c>
      <c r="CD191" s="90">
        <f>IF(ISNA(VLOOKUP($B191,'[2]1516 Exp_Rev Access'!$F$7:$FS$310,64,FALSE)),"",VLOOKUP($B191,'[2]1516 Exp_Rev Access'!$F$7:$FS$310,64,FALSE))</f>
        <v>0</v>
      </c>
      <c r="CE191" s="53">
        <f t="shared" si="484"/>
        <v>10383.07</v>
      </c>
      <c r="CF191" s="92">
        <f t="shared" si="494"/>
        <v>5.0080506657158366E-3</v>
      </c>
      <c r="CG191" s="94">
        <f t="shared" si="485"/>
        <v>156.48937452901282</v>
      </c>
      <c r="CH191" s="90">
        <f>IF(ISNA(VLOOKUP($B191,'[2]1516 Exp_Rev Access'!$F$7:$FS$310,65,FALSE)),"",VLOOKUP($B191,'[2]1516 Exp_Rev Access'!$F$7:$FS$310,65,FALSE))</f>
        <v>0</v>
      </c>
      <c r="CI191" s="90">
        <f>IF(ISNA(VLOOKUP($B191,'[2]1516 Exp_Rev Access'!$F$7:$FS$310,66,FALSE)),"",VLOOKUP($B191,'[2]1516 Exp_Rev Access'!$F$7:$FS$310,66,FALSE))</f>
        <v>0</v>
      </c>
      <c r="CJ191" s="90">
        <f>IF(ISNA(VLOOKUP($B191,'[2]1516 Exp_Rev Access'!$F$7:$FS$310,67,FALSE)),"",VLOOKUP($B191,'[2]1516 Exp_Rev Access'!$F$7:$FS$310,67,FALSE))</f>
        <v>0</v>
      </c>
      <c r="CK191" s="90">
        <f>IF(ISNA(VLOOKUP($B191,'[2]1516 Exp_Rev Access'!$F$7:$FS$310,68,FALSE)),"",VLOOKUP($B191,'[2]1516 Exp_Rev Access'!$F$7:$FS$310,68,FALSE))</f>
        <v>0</v>
      </c>
      <c r="CL191" s="90">
        <f>IF(ISNA(VLOOKUP($B191,'[2]1516 Exp_Rev Access'!$F$7:$FS$310,69,FALSE)),"",VLOOKUP($B191,'[2]1516 Exp_Rev Access'!$F$7:$FS$310,69,FALSE))</f>
        <v>0</v>
      </c>
      <c r="CM191" s="90">
        <f>IF(ISNA(VLOOKUP($B191,'[2]1516 Exp_Rev Access'!$F$7:$FS$310,70,FALSE)),"",VLOOKUP($B191,'[2]1516 Exp_Rev Access'!$F$7:$FS$310,70,FALSE))</f>
        <v>0</v>
      </c>
      <c r="CN191" s="90">
        <f>IF(ISNA(VLOOKUP($B191,'[2]1516 Exp_Rev Access'!$F$7:$FS$310,71,FALSE)),"",VLOOKUP($B191,'[2]1516 Exp_Rev Access'!$F$7:$FS$310,71,FALSE))</f>
        <v>0</v>
      </c>
      <c r="CO191" s="90">
        <f>IF(ISNA(VLOOKUP($B191,'[2]1516 Exp_Rev Access'!$F$7:$FS$310,72,FALSE)),"",VLOOKUP($B191,'[2]1516 Exp_Rev Access'!$F$7:$FS$310,72,FALSE))</f>
        <v>0</v>
      </c>
      <c r="CP191" s="90">
        <f>IF(ISNA(VLOOKUP($B191,'[2]1516 Exp_Rev Access'!$F$7:$FS$310,73,FALSE)),"",VLOOKUP($B191,'[2]1516 Exp_Rev Access'!$F$7:$FS$310,73,FALSE))</f>
        <v>0</v>
      </c>
      <c r="CQ191" s="90">
        <f>IF(ISNA(VLOOKUP($B191,'[2]1516 Exp_Rev Access'!$F$7:$FS$310,74,FALSE)),"",VLOOKUP($B191,'[2]1516 Exp_Rev Access'!$F$7:$FS$310,74,FALSE))</f>
        <v>0</v>
      </c>
      <c r="CR191" s="90">
        <f>IF(ISNA(VLOOKUP($B191,'[2]1516 Exp_Rev Access'!$F$7:$FS$310,75,FALSE)),"",VLOOKUP($B191,'[2]1516 Exp_Rev Access'!$F$7:$FS$310,75,FALSE))</f>
        <v>0</v>
      </c>
      <c r="CS191" s="90">
        <f>IF(ISNA(VLOOKUP($B191,'[2]1516 Exp_Rev Access'!$F$7:$FS$310,76,FALSE)),"",VLOOKUP($B191,'[2]1516 Exp_Rev Access'!$F$7:$FS$310,76,FALSE))</f>
        <v>0</v>
      </c>
      <c r="CT191" s="90">
        <f>IF(ISNA(VLOOKUP($B191,'[2]1516 Exp_Rev Access'!$F$7:$FS$310,77,FALSE)),"",VLOOKUP($B191,'[2]1516 Exp_Rev Access'!$F$7:$FS$310,77,FALSE))</f>
        <v>0</v>
      </c>
      <c r="CU191" s="90">
        <f>IF(ISNA(VLOOKUP($B191,'[2]1516 Exp_Rev Access'!$F$7:$FS$310,78,FALSE)),"",VLOOKUP($B191,'[2]1516 Exp_Rev Access'!$F$7:$FS$310,78,FALSE))</f>
        <v>14650.74</v>
      </c>
      <c r="CV191" s="90">
        <f>IF(ISNA(VLOOKUP($B191,'[2]1516 Exp_Rev Access'!$F$7:$FS$310,79,FALSE)),"",VLOOKUP($B191,'[2]1516 Exp_Rev Access'!$F$7:$FS$310,79,FALSE))</f>
        <v>3639.43</v>
      </c>
      <c r="CW191" s="90">
        <f>IF(ISNA(VLOOKUP($B191,'[2]1516 Exp_Rev Access'!$F$7:$FS$310,80,FALSE)),"",VLOOKUP($B191,'[2]1516 Exp_Rev Access'!$F$7:$FS$310,80,FALSE))</f>
        <v>0</v>
      </c>
      <c r="CX191" s="90">
        <f>IF(ISNA(VLOOKUP($B191,'[2]1516 Exp_Rev Access'!$F$7:$FS$310,81,FALSE)),"",VLOOKUP($B191,'[2]1516 Exp_Rev Access'!$F$7:$FS$310,81,FALSE))</f>
        <v>0</v>
      </c>
      <c r="CY191" s="90">
        <f>IF(ISNA(VLOOKUP($B191,'[2]1516 Exp_Rev Access'!$F$7:$FS$310,82,FALSE)),"",VLOOKUP($B191,'[2]1516 Exp_Rev Access'!$F$7:$FS$310,82,FALSE))</f>
        <v>0</v>
      </c>
      <c r="CZ191" s="90">
        <f>IF(ISNA(VLOOKUP($B191,'[2]1516 Exp_Rev Access'!$F$7:$FS$310,83,FALSE)),"",VLOOKUP($B191,'[2]1516 Exp_Rev Access'!$F$7:$FS$310,83,FALSE))</f>
        <v>0</v>
      </c>
      <c r="DA191" s="90">
        <f>IF(ISNA(VLOOKUP($B191,'[2]1516 Exp_Rev Access'!$F$7:$FS$310,84,FALSE)),"",VLOOKUP($B191,'[2]1516 Exp_Rev Access'!$F$7:$FS$310,84,FALSE))</f>
        <v>0</v>
      </c>
      <c r="DB191" s="90">
        <f>IF(ISNA(VLOOKUP($B191,'[2]1516 Exp_Rev Access'!$F$7:$FS$310,85,FALSE)),"",VLOOKUP($B191,'[2]1516 Exp_Rev Access'!$F$7:$FS$310,85,FALSE))</f>
        <v>0</v>
      </c>
      <c r="DC191" s="90">
        <f>IF(ISNA(VLOOKUP($B191,'[2]1516 Exp_Rev Access'!$F$7:$FS$310,86,FALSE)),"",VLOOKUP($B191,'[2]1516 Exp_Rev Access'!$F$7:$FS$310,86,FALSE))</f>
        <v>0</v>
      </c>
      <c r="DD191" s="90">
        <f>IF(ISNA(VLOOKUP($B191,'[2]1516 Exp_Rev Access'!$F$7:$FS$310,87,FALSE)),"",VLOOKUP($B191,'[2]1516 Exp_Rev Access'!$F$7:$FS$310,87,FALSE))</f>
        <v>0</v>
      </c>
      <c r="DE191" s="90">
        <f>IF(ISNA(VLOOKUP($B191,'[2]1516 Exp_Rev Access'!$F$7:$FS$310,88,FALSE)),"",VLOOKUP($B191,'[2]1516 Exp_Rev Access'!$F$7:$FS$310,88,FALSE))</f>
        <v>0</v>
      </c>
      <c r="DF191" s="90">
        <f>IF(ISNA(VLOOKUP($B191,'[2]1516 Exp_Rev Access'!$F$7:$FS$310,89,FALSE)),"",VLOOKUP($B191,'[2]1516 Exp_Rev Access'!$F$7:$FS$310,89,FALSE))</f>
        <v>0</v>
      </c>
      <c r="DG191" s="90">
        <f>IF(ISNA(VLOOKUP($B191,'[2]1516 Exp_Rev Access'!$F$7:$FS$310,90,FALSE)),"",VLOOKUP($B191,'[2]1516 Exp_Rev Access'!$F$7:$FS$310,90,FALSE))</f>
        <v>0</v>
      </c>
      <c r="DH191" s="90">
        <f>IF(ISNA(VLOOKUP($B191,'[2]1516 Exp_Rev Access'!$F$7:$FS$310,91,FALSE)),"",VLOOKUP($B191,'[2]1516 Exp_Rev Access'!$F$7:$FS$310,91,FALSE))</f>
        <v>0</v>
      </c>
      <c r="DI191" s="90">
        <f>IF(ISNA(VLOOKUP($B191,'[2]1516 Exp_Rev Access'!$F$7:$FS$310,92,FALSE)),"",VLOOKUP($B191,'[2]1516 Exp_Rev Access'!$F$7:$FS$310,92,FALSE))</f>
        <v>18051.400000000001</v>
      </c>
      <c r="DJ191" s="90">
        <f>IF(ISNA(VLOOKUP($B191,'[2]1516 Exp_Rev Access'!$F$7:$FS$310,93,FALSE)),"",VLOOKUP($B191,'[2]1516 Exp_Rev Access'!$F$7:$FS$310,93,FALSE))</f>
        <v>0</v>
      </c>
      <c r="DK191" s="90">
        <f>IF(ISNA(VLOOKUP($B191,'[2]1516 Exp_Rev Access'!$F$7:$FS$310,94,FALSE)),"",VLOOKUP($B191,'[2]1516 Exp_Rev Access'!$F$7:$FS$310,94,FALSE))</f>
        <v>8108.18</v>
      </c>
      <c r="DL191" s="90">
        <f>IF(ISNA(VLOOKUP($B191,'[2]1516 Exp_Rev Access'!$F$7:$FS$310,95,FALSE)),"",VLOOKUP($B191,'[2]1516 Exp_Rev Access'!$F$7:$FS$310,95,FALSE))</f>
        <v>0</v>
      </c>
      <c r="DM191" s="90">
        <f>IF(ISNA(VLOOKUP($B191,'[2]1516 Exp_Rev Access'!$F$7:$FS$310,96,FALSE)),"",VLOOKUP($B191,'[2]1516 Exp_Rev Access'!$F$7:$FS$310,96,FALSE))</f>
        <v>0</v>
      </c>
      <c r="DN191" s="90">
        <f>IF(ISNA(VLOOKUP($B191,'[2]1516 Exp_Rev Access'!$F$7:$FS$310,97,FALSE)),"",VLOOKUP($B191,'[2]1516 Exp_Rev Access'!$F$7:$FS$310,97,FALSE))</f>
        <v>0</v>
      </c>
      <c r="DO191" s="90">
        <f>IF(ISNA(VLOOKUP($B191,'[2]1516 Exp_Rev Access'!$F$7:$FS$310,98,FALSE)),"",VLOOKUP($B191,'[2]1516 Exp_Rev Access'!$F$7:$FS$310,98,FALSE))</f>
        <v>0</v>
      </c>
      <c r="DP191" s="90">
        <f>IF(ISNA(VLOOKUP($B191,'[2]1516 Exp_Rev Access'!$F$7:$FS$310,99,FALSE)),"",VLOOKUP($B191,'[2]1516 Exp_Rev Access'!$F$7:$FS$310,99,FALSE))</f>
        <v>0</v>
      </c>
      <c r="DQ191" s="90">
        <f>IF(ISNA(VLOOKUP($B191,'[2]1516 Exp_Rev Access'!$F$7:$FS$310,100,FALSE)),"",VLOOKUP($B191,'[2]1516 Exp_Rev Access'!$F$7:$FS$310,100,FALSE))</f>
        <v>0</v>
      </c>
      <c r="DR191" s="90">
        <f>IF(ISNA(VLOOKUP($B191,'[2]1516 Exp_Rev Access'!$F$7:$FS$310,101,FALSE)),"",VLOOKUP($B191,'[2]1516 Exp_Rev Access'!$F$7:$FS$310,101,FALSE))</f>
        <v>0</v>
      </c>
      <c r="DS191" s="90">
        <f>IF(ISNA(VLOOKUP($B191,'[2]1516 Exp_Rev Access'!$F$7:$FS$310,102,FALSE)),"",VLOOKUP($B191,'[2]1516 Exp_Rev Access'!$F$7:$FS$310,102,FALSE))</f>
        <v>0</v>
      </c>
      <c r="DT191" s="90">
        <f>IF(ISNA(VLOOKUP($B191,'[2]1516 Exp_Rev Access'!$F$7:$FS$310,103,FALSE)),"",VLOOKUP($B191,'[2]1516 Exp_Rev Access'!$F$7:$FS$310,103,FALSE))</f>
        <v>0</v>
      </c>
      <c r="DU191" s="90">
        <f>IF(ISNA(VLOOKUP($B191,'[2]1516 Exp_Rev Access'!$F$7:$FS$310,104,FALSE)),"",VLOOKUP($B191,'[2]1516 Exp_Rev Access'!$F$7:$FS$310,104,FALSE))</f>
        <v>0</v>
      </c>
      <c r="DV191" s="90">
        <f>IF(ISNA(VLOOKUP($B191,'[2]1516 Exp_Rev Access'!$F$7:$FS$310,105,FALSE)),"",VLOOKUP($B191,'[2]1516 Exp_Rev Access'!$F$7:$FS$310,105,FALSE))</f>
        <v>0</v>
      </c>
      <c r="DW191" s="90">
        <f>IF(ISNA(VLOOKUP($B191,'[2]1516 Exp_Rev Access'!$F$7:$FS$310,106,FALSE)),"",VLOOKUP($B191,'[2]1516 Exp_Rev Access'!$F$7:$FS$310,106,FALSE))</f>
        <v>0</v>
      </c>
      <c r="DX191" s="90">
        <f>IF(ISNA(VLOOKUP($B191,'[2]1516 Exp_Rev Access'!$F$7:$FS$310,107,FALSE)),"",VLOOKUP($B191,'[2]1516 Exp_Rev Access'!$F$7:$FS$310,107,FALSE))</f>
        <v>0</v>
      </c>
      <c r="DY191" s="90">
        <f>IF(ISNA(VLOOKUP($B191,'[2]1516 Exp_Rev Access'!$F$7:$FS$310,108,FALSE)),"",VLOOKUP($B191,'[2]1516 Exp_Rev Access'!$F$7:$FS$310,108,FALSE))</f>
        <v>0</v>
      </c>
      <c r="DZ191" s="90">
        <f>IF(ISNA(VLOOKUP($B191,'[2]1516 Exp_Rev Access'!$F$7:$FS$310,109,FALSE)),"",VLOOKUP($B191,'[2]1516 Exp_Rev Access'!$F$7:$FS$310,109,FALSE))</f>
        <v>0</v>
      </c>
      <c r="EA191" s="90">
        <f>IF(ISNA(VLOOKUP($B191,'[2]1516 Exp_Rev Access'!$F$7:$FS$310,110,FALSE)),"",VLOOKUP($B191,'[2]1516 Exp_Rev Access'!$F$7:$FS$310,110,FALSE))</f>
        <v>0</v>
      </c>
      <c r="EB191" s="90">
        <f>IF(ISNA(VLOOKUP($B191,'[2]1516 Exp_Rev Access'!$F$7:$FS$310,111,FALSE)),"",VLOOKUP($B191,'[2]1516 Exp_Rev Access'!$F$7:$FS$310,111,FALSE))</f>
        <v>0</v>
      </c>
      <c r="EC191" s="90">
        <f>IF(ISNA(VLOOKUP($B191,'[2]1516 Exp_Rev Access'!$F$7:$FS$310,112,FALSE)),"",VLOOKUP($B191,'[2]1516 Exp_Rev Access'!$F$7:$FS$310,112,FALSE))</f>
        <v>0</v>
      </c>
      <c r="ED191" s="90">
        <f>IF(ISNA(VLOOKUP($B191,'[2]1516 Exp_Rev Access'!$F$7:$FS$310,113,FALSE)),"",VLOOKUP($B191,'[2]1516 Exp_Rev Access'!$F$7:$FS$310,113,FALSE))</f>
        <v>0</v>
      </c>
      <c r="EE191" s="90">
        <f>IF(ISNA(VLOOKUP($B191,'[2]1516 Exp_Rev Access'!$F$7:$FS$310,114,FALSE)),"",VLOOKUP($B191,'[2]1516 Exp_Rev Access'!$F$7:$FS$310,114,FALSE))</f>
        <v>0</v>
      </c>
      <c r="EF191" s="90">
        <f>IF(ISNA(VLOOKUP($B191,'[2]1516 Exp_Rev Access'!$F$7:$FS$310,115,FALSE)),"",VLOOKUP($B191,'[2]1516 Exp_Rev Access'!$F$7:$FS$310,115,FALSE))</f>
        <v>0</v>
      </c>
      <c r="EG191" s="90">
        <f>IF(ISNA(VLOOKUP($B191,'[2]1516 Exp_Rev Access'!$F$7:$FS$310,116,FALSE)),"",VLOOKUP($B191,'[2]1516 Exp_Rev Access'!$F$7:$FS$310,116,FALSE))</f>
        <v>2355.48</v>
      </c>
      <c r="EH191" s="90">
        <f>IF(ISNA(VLOOKUP($B191,'[2]1516 Exp_Rev Access'!$F$7:$FS$310,117,FALSE)),"",VLOOKUP($B191,'[2]1516 Exp_Rev Access'!$F$7:$FS$310,117,FALSE))</f>
        <v>0</v>
      </c>
      <c r="EI191" s="90">
        <f>IF(ISNA(VLOOKUP($B191,'[2]1516 Exp_Rev Access'!$F$7:$FS$310,118,FALSE)),"",VLOOKUP($B191,'[2]1516 Exp_Rev Access'!$F$7:$FS$310,118,FALSE))</f>
        <v>0</v>
      </c>
      <c r="EJ191" s="90">
        <f>IF(ISNA(VLOOKUP($B191,'[2]1516 Exp_Rev Access'!$F$7:$FS$310,119,FALSE)),"",VLOOKUP($B191,'[2]1516 Exp_Rev Access'!$F$7:$FS$310,119,FALSE))</f>
        <v>0</v>
      </c>
      <c r="EK191" s="90">
        <f>IF(ISNA(VLOOKUP($B191,'[2]1516 Exp_Rev Access'!$F$7:$FS$310,120,FALSE)),"",VLOOKUP($B191,'[2]1516 Exp_Rev Access'!$F$7:$FS$310,120,FALSE))</f>
        <v>0</v>
      </c>
      <c r="EL191" s="90">
        <f>IF(ISNA(VLOOKUP($B191,'[2]1516 Exp_Rev Access'!$F$7:$FS$310,121,FALSE)),"",VLOOKUP($B191,'[2]1516 Exp_Rev Access'!$F$7:$FS$310,121,FALSE))</f>
        <v>0</v>
      </c>
      <c r="EM191" s="90">
        <f>IF(ISNA(VLOOKUP($B191,'[2]1516 Exp_Rev Access'!$F$7:$FS$310,122,FALSE)),"",VLOOKUP($B191,'[2]1516 Exp_Rev Access'!$F$7:$FS$310,122,FALSE))</f>
        <v>0</v>
      </c>
      <c r="EN191" s="90">
        <f>IF(ISNA(VLOOKUP($B191,'[2]1516 Exp_Rev Access'!$F$7:$FS$310,123,FALSE)),"",VLOOKUP($B191,'[2]1516 Exp_Rev Access'!$F$7:$FS$310,123,FALSE))</f>
        <v>0</v>
      </c>
      <c r="EO191" s="90">
        <f>IF(ISNA(VLOOKUP($B191,'[2]1516 Exp_Rev Access'!$F$7:$FS$310,124,FALSE)),"",VLOOKUP($B191,'[2]1516 Exp_Rev Access'!$F$7:$FS$310,124,FALSE))</f>
        <v>0</v>
      </c>
      <c r="EP191" s="90">
        <f>IF(ISNA(VLOOKUP($B191,'[2]1516 Exp_Rev Access'!$F$7:$FS$310,125,FALSE)),"",VLOOKUP($B191,'[2]1516 Exp_Rev Access'!$F$7:$FS$310,125,FALSE))</f>
        <v>0</v>
      </c>
      <c r="EQ191" s="90">
        <f>IF(ISNA(VLOOKUP($B191,'[2]1516 Exp_Rev Access'!$F$7:$FS$310,126,FALSE)),"",VLOOKUP($B191,'[2]1516 Exp_Rev Access'!$F$7:$FS$310,126,FALSE))</f>
        <v>0</v>
      </c>
      <c r="ER191" s="90">
        <f>IF(ISNA(VLOOKUP($B191,'[2]1516 Exp_Rev Access'!$F$7:$FS$310,127,FALSE)),"",VLOOKUP($B191,'[2]1516 Exp_Rev Access'!$F$7:$FS$310,127,FALSE))</f>
        <v>0</v>
      </c>
      <c r="ES191" s="90">
        <f>IF(ISNA(VLOOKUP($B191,'[2]1516 Exp_Rev Access'!$F$7:$FS$310,128,FALSE)),"",VLOOKUP($B191,'[2]1516 Exp_Rev Access'!$F$7:$FS$310,128,FALSE))</f>
        <v>0</v>
      </c>
      <c r="ET191" s="90">
        <f>IF(ISNA(VLOOKUP($B191,'[2]1516 Exp_Rev Access'!$F$7:$FS$310,129,FALSE)),"",VLOOKUP($B191,'[2]1516 Exp_Rev Access'!$F$7:$FS$310,129,FALSE))</f>
        <v>0</v>
      </c>
      <c r="EU191" s="90">
        <f>IF(ISNA(VLOOKUP($B191,'[2]1516 Exp_Rev Access'!$F$7:$FS$310,130,FALSE)),"",VLOOKUP($B191,'[2]1516 Exp_Rev Access'!$F$7:$FS$310,130,FALSE))</f>
        <v>0</v>
      </c>
      <c r="EV191" s="90">
        <f>IF(ISNA(VLOOKUP($B191,'[2]1516 Exp_Rev Access'!$F$7:$FS$310,131,FALSE)),"",VLOOKUP($B191,'[2]1516 Exp_Rev Access'!$F$7:$FS$310,131,FALSE))</f>
        <v>0</v>
      </c>
      <c r="EW191" s="90">
        <f>IF(ISNA(VLOOKUP($B191,'[2]1516 Exp_Rev Access'!$F$7:$FS$310,132,FALSE)),"",VLOOKUP($B191,'[2]1516 Exp_Rev Access'!$F$7:$FS$310,132,FALSE))</f>
        <v>0</v>
      </c>
      <c r="EX191" s="90">
        <f>IF(ISNA(VLOOKUP($B191,'[2]1516 Exp_Rev Access'!$F$7:$FS$310,133,FALSE)),"",VLOOKUP($B191,'[2]1516 Exp_Rev Access'!$F$7:$FS$310,133,FALSE))</f>
        <v>0</v>
      </c>
      <c r="EY191" s="90">
        <f>IF(ISNA(VLOOKUP($B191,'[2]1516 Exp_Rev Access'!$F$7:$FS$310,134,FALSE)),"",VLOOKUP($B191,'[2]1516 Exp_Rev Access'!$F$7:$FS$310,134,FALSE))</f>
        <v>0</v>
      </c>
      <c r="EZ191" s="90">
        <f>IF(ISNA(VLOOKUP($B191,'[2]1516 Exp_Rev Access'!$F$7:$FS$310,135,FALSE)),"",VLOOKUP($B191,'[2]1516 Exp_Rev Access'!$F$7:$FS$310,135,FALSE))</f>
        <v>0</v>
      </c>
      <c r="FA191" s="90">
        <f>IF(ISNA(VLOOKUP($B191,'[2]1516 Exp_Rev Access'!$F$7:$FS$310,136,FALSE)),"",VLOOKUP($B191,'[2]1516 Exp_Rev Access'!$F$7:$FS$310,136,FALSE))</f>
        <v>0</v>
      </c>
      <c r="FB191" s="90">
        <f>IF(ISNA(VLOOKUP($B191,'[2]1516 Exp_Rev Access'!$F$7:$FS$310,137,FALSE)),"",VLOOKUP($B191,'[2]1516 Exp_Rev Access'!$F$7:$FS$310,137,FALSE))</f>
        <v>0</v>
      </c>
      <c r="FC191" s="90">
        <f>IF(ISNA(VLOOKUP($B191,'[2]1516 Exp_Rev Access'!$F$7:$FS$310,138,FALSE)),"",VLOOKUP($B191,'[2]1516 Exp_Rev Access'!$F$7:$FS$310,138,FALSE))</f>
        <v>0</v>
      </c>
      <c r="FD191" s="90">
        <f>IF(ISNA(VLOOKUP($B191,'[2]1516 Exp_Rev Access'!$F$7:$FS$310,139,FALSE)),"",VLOOKUP($B191,'[2]1516 Exp_Rev Access'!$F$7:$FS$310,139,FALSE))</f>
        <v>0</v>
      </c>
      <c r="FE191" s="90">
        <f>IF(ISNA(VLOOKUP($B191,'[2]1516 Exp_Rev Access'!$F$7:$FS$310,140,FALSE)),"",VLOOKUP($B191,'[2]1516 Exp_Rev Access'!$F$7:$FS$310,140,FALSE))</f>
        <v>0</v>
      </c>
      <c r="FF191" s="90">
        <f>IF(ISNA(VLOOKUP($B191,'[2]1516 Exp_Rev Access'!$F$7:$FS$310,141,FALSE)),"",VLOOKUP($B191,'[2]1516 Exp_Rev Access'!$F$7:$FS$310,141,FALSE))</f>
        <v>0</v>
      </c>
      <c r="FG191" s="90">
        <f>IF(ISNA(VLOOKUP($B191,'[2]1516 Exp_Rev Access'!$F$7:$FS$310,142,FALSE)),"",VLOOKUP($B191,'[2]1516 Exp_Rev Access'!$F$7:$FS$310,142,FALSE))</f>
        <v>0</v>
      </c>
      <c r="FH191" s="90">
        <f>IF(ISNA(VLOOKUP($B191,'[2]1516 Exp_Rev Access'!$F$7:$FS$310,143,FALSE)),"",VLOOKUP($B191,'[2]1516 Exp_Rev Access'!$F$7:$FS$310,143,FALSE))</f>
        <v>0</v>
      </c>
      <c r="FI191" s="90">
        <f>IF(ISNA(VLOOKUP($B191,'[2]1516 Exp_Rev Access'!$F$7:$FS$310,144,FALSE)),"",VLOOKUP($B191,'[2]1516 Exp_Rev Access'!$F$7:$FS$310,144,FALSE))</f>
        <v>0</v>
      </c>
      <c r="FJ191" s="90">
        <f>IF(ISNA(VLOOKUP($B191,'[2]1516 Exp_Rev Access'!$F$7:$FS$310,145,FALSE)),"",VLOOKUP($B191,'[2]1516 Exp_Rev Access'!$F$7:$FS$310,145,FALSE))</f>
        <v>0</v>
      </c>
      <c r="FK191" s="90">
        <f>IF(ISNA(VLOOKUP($B191,'[2]1516 Exp_Rev Access'!$F$7:$FS$310,146,FALSE)),"",VLOOKUP($B191,'[2]1516 Exp_Rev Access'!$F$7:$FS$310,146,FALSE))</f>
        <v>0</v>
      </c>
      <c r="FL191" s="90">
        <f>IF(ISNA(VLOOKUP($B191,'[2]1516 Exp_Rev Access'!$F$7:$FS$310,1147,FALSE)),"",VLOOKUP($B191,'[2]1516 Exp_Rev Access'!$F$7:$FS$310,147,FALSE))</f>
        <v>0</v>
      </c>
      <c r="FM191" s="90">
        <f>IF(ISNA(VLOOKUP($B191,'[2]1516 Exp_Rev Access'!$F$7:$FS$310,148,FALSE)),"",VLOOKUP($B191,'[2]1516 Exp_Rev Access'!$F$7:$FS$310,148,FALSE))</f>
        <v>0</v>
      </c>
      <c r="FN191" s="90">
        <f>IF(ISNA(VLOOKUP($B191,'[2]1516 Exp_Rev Access'!$F$7:$FS$310,149,FALSE)),"",VLOOKUP($B191,'[2]1516 Exp_Rev Access'!$F$7:$FS$310,149,FALSE))</f>
        <v>0</v>
      </c>
      <c r="FO191" s="90">
        <f>IF(ISNA(VLOOKUP($B191,'[2]1516 Exp_Rev Access'!$F$7:$FS$310,150,FALSE)),"",VLOOKUP($B191,'[2]1516 Exp_Rev Access'!$F$7:$FS$310,150,FALSE))</f>
        <v>0</v>
      </c>
      <c r="FP191" s="90">
        <f>IF(ISNA(VLOOKUP($B191,'[2]1516 Exp_Rev Access'!$F$7:$FS$310,151,FALSE)),"",VLOOKUP($B191,'[2]1516 Exp_Rev Access'!$F$7:$FS$310,151,FALSE))</f>
        <v>0</v>
      </c>
      <c r="FQ191" s="90">
        <f>IF(ISNA(VLOOKUP($B191,'[2]1516 Exp_Rev Access'!$F$7:$FS$310,152,FALSE)),"",VLOOKUP($B191,'[2]1516 Exp_Rev Access'!$F$7:$FS$310,152,FALSE))</f>
        <v>0</v>
      </c>
      <c r="FR191" s="90">
        <f>IF(ISNA(VLOOKUP($B191,'[2]1516 Exp_Rev Access'!$F$7:$FS$310,153,FALSE)),"",VLOOKUP($B191,'[2]1516 Exp_Rev Access'!$F$7:$FS$310,153,FALSE))</f>
        <v>0</v>
      </c>
      <c r="FS191" s="53">
        <f t="shared" si="486"/>
        <v>46805.23</v>
      </c>
      <c r="FT191" s="92">
        <f t="shared" si="487"/>
        <v>2.2575496771232675E-2</v>
      </c>
      <c r="FU191" s="98">
        <f t="shared" si="488"/>
        <v>705.4292388847025</v>
      </c>
      <c r="FV191" s="90">
        <f>IF(ISNA(VLOOKUP($B191,'[2]1516 Exp_Rev Access'!$F$7:$FS$310,154,FALSE)),"",VLOOKUP($B191,'[2]1516 Exp_Rev Access'!$F$7:$FS$310,154,FALSE))</f>
        <v>0</v>
      </c>
      <c r="FW191" s="90">
        <f>IF(ISNA(VLOOKUP($B191,'[2]1516 Exp_Rev Access'!$F$7:$FS$310,155,FALSE)),"",VLOOKUP($B191,'[2]1516 Exp_Rev Access'!$F$7:$FS$310,155,FALSE))</f>
        <v>0</v>
      </c>
      <c r="FX191" s="90">
        <f>IF(ISNA(VLOOKUP($B191,'[2]1516 Exp_Rev Access'!$F$7:$FS$310,156,FALSE)),"",VLOOKUP($B191,'[2]1516 Exp_Rev Access'!$F$7:$FS$310,156,FALSE))</f>
        <v>0</v>
      </c>
      <c r="FY191" s="90">
        <f>IF(ISNA(VLOOKUP($B191,'[2]1516 Exp_Rev Access'!$F$7:$FS$310,157,FALSE)),"",VLOOKUP($B191,'[2]1516 Exp_Rev Access'!$F$7:$FS$310,157,FALSE))</f>
        <v>0</v>
      </c>
      <c r="FZ191" s="90">
        <f>IF(ISNA(VLOOKUP($B191,'[2]1516 Exp_Rev Access'!$F$7:$FS$310,158,FALSE)),"",VLOOKUP($B191,'[2]1516 Exp_Rev Access'!$F$7:$FS$310,158,FALSE))</f>
        <v>0</v>
      </c>
      <c r="GA191" s="90">
        <f>IF(ISNA(VLOOKUP($B191,'[2]1516 Exp_Rev Access'!$F$7:$FS$310,159,FALSE)),"",VLOOKUP($B191,'[2]1516 Exp_Rev Access'!$F$7:$FS$310,159,FALSE))</f>
        <v>0</v>
      </c>
      <c r="GB191" s="90">
        <f>IF(ISNA(VLOOKUP($B191,'[2]1516 Exp_Rev Access'!$F$7:$FS$310,160,FALSE)),"",VLOOKUP($B191,'[2]1516 Exp_Rev Access'!$F$7:$FS$310,160,FALSE))</f>
        <v>0</v>
      </c>
      <c r="GC191" s="90">
        <f>IF(ISNA(VLOOKUP($B191,'[2]1516 Exp_Rev Access'!$F$7:$FS$310,161,FALSE)),"",VLOOKUP($B191,'[2]1516 Exp_Rev Access'!$F$7:$FS$310,161,FALSE))</f>
        <v>0</v>
      </c>
      <c r="GD191" s="90">
        <f>IF(ISNA(VLOOKUP($B191,'[2]1516 Exp_Rev Access'!$F$7:$FS$310,162,FALSE)),"",VLOOKUP($B191,'[2]1516 Exp_Rev Access'!$F$7:$FS$310,162,FALSE))</f>
        <v>0</v>
      </c>
      <c r="GE191" s="90">
        <f>IF(ISNA(VLOOKUP($B191,'[2]1516 Exp_Rev Access'!$F$7:$FS$310,163,FALSE)),"",VLOOKUP($B191,'[2]1516 Exp_Rev Access'!$F$7:$FS$310,163,FALSE))</f>
        <v>0</v>
      </c>
      <c r="GF191" s="90">
        <f>IF(ISNA(VLOOKUP($B191,'[2]1516 Exp_Rev Access'!$F$7:$FS$310,164,FALSE)),"",VLOOKUP($B191,'[2]1516 Exp_Rev Access'!$F$7:$FS$310,164,FALSE))</f>
        <v>0</v>
      </c>
      <c r="GG191" s="90">
        <f>IF(ISNA(VLOOKUP($B191,'[2]1516 Exp_Rev Access'!$F$7:$FS$310,165,FALSE)),"",VLOOKUP($B191,'[2]1516 Exp_Rev Access'!$F$7:$FS$310,165,FALSE))</f>
        <v>0</v>
      </c>
      <c r="GH191" s="90">
        <f>IF(ISNA(VLOOKUP($B191,'[2]1516 Exp_Rev Access'!$F$7:$FS$310,166,FALSE)),"",VLOOKUP($B191,'[2]1516 Exp_Rev Access'!$F$7:$FS$310,166,FALSE))</f>
        <v>0</v>
      </c>
      <c r="GI191" s="90">
        <f>IF(ISNA(VLOOKUP($B191,'[2]1516 Exp_Rev Access'!$F$7:$FS$310,167,FALSE)),"",VLOOKUP($B191,'[2]1516 Exp_Rev Access'!$F$7:$FS$310,167,FALSE))</f>
        <v>0</v>
      </c>
      <c r="GJ191" s="90">
        <f>IF(ISNA(VLOOKUP($B191,'[2]1516 Exp_Rev Access'!$F$7:$FS$310,168,FALSE)),"",VLOOKUP($B191,'[2]1516 Exp_Rev Access'!$F$7:$FS$310,168,FALSE))</f>
        <v>0</v>
      </c>
      <c r="GK191" s="90">
        <f>IF(ISNA(VLOOKUP($B191,'[2]1516 Exp_Rev Access'!$F$7:$FS$310,169,FALSE)),"",VLOOKUP($B191,'[2]1516 Exp_Rev Access'!$F$7:$FS$310,169,FALSE))</f>
        <v>0</v>
      </c>
      <c r="GL191" s="90">
        <f>IF(ISNA(VLOOKUP($B191,'[2]1516 Exp_Rev Access'!$F$7:$FS$310,170,FALSE)),"",VLOOKUP($B191,'[2]1516 Exp_Rev Access'!$F$7:$FS$310,170,FALSE))</f>
        <v>0</v>
      </c>
      <c r="GM191" s="90">
        <f>IF(ISNA(VLOOKUP($B191,'[2]1516 Exp_Rev Access'!$F$7:$FT$310,171,FALSE)),"",VLOOKUP($B191,'[2]1516 Exp_Rev Access'!$F$7:$FT$310,171,FALSE))</f>
        <v>9888.18</v>
      </c>
      <c r="GN191" s="90">
        <f>IF(ISNA(VLOOKUP($B191,'[2]1516 Exp_Rev Access'!$F$7:$FU$310,172,FALSE)),"",VLOOKUP($B191,'[2]1516 Exp_Rev Access'!$F$7:$FU$310,172,FALSE))</f>
        <v>0</v>
      </c>
      <c r="GO191" s="90">
        <f>IF(ISNA(VLOOKUP($B191,'[2]1516 Exp_Rev Access'!$F$7:$FV$310,173,FALSE)),"",VLOOKUP($B191,'[2]1516 Exp_Rev Access'!$F$7:$FV$310,173,FALSE))</f>
        <v>0</v>
      </c>
      <c r="GP191" s="90">
        <f>IF(ISNA(VLOOKUP($B191,'[2]1516 Exp_Rev Access'!$F$7:$GA$310,174,FALSE)),"",VLOOKUP($B191,'[2]1516 Exp_Rev Access'!$F$7:$GA$310,174,FALSE))</f>
        <v>0</v>
      </c>
      <c r="GQ191" s="90">
        <f>IF(ISNA(VLOOKUP($B191,'[2]1516 Exp_Rev Access'!$F$7:$GA$310,175,FALSE)),"",VLOOKUP($B191,'[2]1516 Exp_Rev Access'!$F$7:$GA$310,175,FALSE))</f>
        <v>0</v>
      </c>
      <c r="GR191" s="90">
        <f>IF(ISNA(VLOOKUP($B191,'[2]1516 Exp_Rev Access'!$F$7:$GA$310,176,FALSE)),"",VLOOKUP($B191,'[2]1516 Exp_Rev Access'!$F$7:$GA$310,176,FALSE))</f>
        <v>0</v>
      </c>
      <c r="GS191" s="90">
        <f>IF(ISNA(VLOOKUP($B191,'[2]1516 Exp_Rev Access'!$F$7:$GA$310,177,FALSE)),"",VLOOKUP($B191,'[2]1516 Exp_Rev Access'!$F$7:$GA$310,177,FALSE))</f>
        <v>0</v>
      </c>
      <c r="GT191" s="90">
        <f>IF(ISNA(VLOOKUP($B191,'[2]1516 Exp_Rev Access'!$F$7:$GA$310,178,FALSE)),"",VLOOKUP($B191,'[2]1516 Exp_Rev Access'!$F$7:$GA$310,178,FALSE))</f>
        <v>0</v>
      </c>
      <c r="GU191" s="53">
        <f t="shared" si="489"/>
        <v>9888.18</v>
      </c>
      <c r="GV191" s="92">
        <f t="shared" si="490"/>
        <v>4.7693511101936153E-3</v>
      </c>
      <c r="GW191" s="131">
        <f t="shared" si="491"/>
        <v>149.03059532780711</v>
      </c>
    </row>
    <row r="192" spans="1:222" x14ac:dyDescent="0.2">
      <c r="B192" s="87" t="s">
        <v>449</v>
      </c>
      <c r="C192" s="87" t="s">
        <v>450</v>
      </c>
      <c r="D192" s="88">
        <f>IF(ISNA(VLOOKUP($B192,'[2]1516 enrollment_Rev_Exp by size'!$A$6:$C$325,3,FALSE)),"",VLOOKUP($B192,'[2]1516 enrollment_Rev_Exp by size'!$A$6:$C$325,3,FALSE))</f>
        <v>69.010000000000019</v>
      </c>
      <c r="E192" s="89">
        <v>2243731.67</v>
      </c>
      <c r="F192" s="67">
        <f t="shared" si="472"/>
        <v>2243731.67</v>
      </c>
      <c r="G192" s="67">
        <f t="shared" si="473"/>
        <v>0</v>
      </c>
      <c r="H192" s="90">
        <f>IF(ISNA(VLOOKUP($B192,'[2]1516 Exp_Rev Access'!$F$7:$FS$310,2,FALSE)),"",VLOOKUP($B192,'[2]1516 Exp_Rev Access'!$F$7:$FS$310,2,FALSE))</f>
        <v>89655.29</v>
      </c>
      <c r="I192" s="90">
        <f>IF(ISNA(VLOOKUP($B192,'[2]1516 Exp_Rev Access'!$F$7:$FS$310,3,FALSE)),"",VLOOKUP($B192,'[2]1516 Exp_Rev Access'!$F$7:$FS$310,3,FALSE))</f>
        <v>0</v>
      </c>
      <c r="J192" s="90">
        <f>IF(ISNA(VLOOKUP($B192,'[2]1516 Exp_Rev Access'!$F$7:$FS$310,4,FALSE)),"",VLOOKUP($B192,'[2]1516 Exp_Rev Access'!$F$7:$FS$310,4,FALSE))</f>
        <v>1829.49</v>
      </c>
      <c r="K192" s="90">
        <f>IF(ISNA(VLOOKUP($B192,'[2]1516 Exp_Rev Access'!$F$7:$FS$310,5,FALSE)),"-",VLOOKUP($B192,'[2]1516 Exp_Rev Access'!$F$7:$FS$310,5,FALSE))</f>
        <v>5508.87</v>
      </c>
      <c r="L192" s="90">
        <f>IF(ISNA(VLOOKUP($B192,'[2]1516 Exp_Rev Access'!$F$7:$FS$310,6,FALSE)),"",VLOOKUP($B192,'[2]1516 Exp_Rev Access'!$F$7:$FS$310,6,FALSE))</f>
        <v>6983.18</v>
      </c>
      <c r="M192" s="90">
        <f>IF(ISNA(VLOOKUP($B192,'[2]1516 Exp_Rev Access'!$F$7:$FS$310,7,FALSE)),"",VLOOKUP($B192,'[2]1516 Exp_Rev Access'!$F$7:$FS$310,7,FALSE))</f>
        <v>119.35</v>
      </c>
      <c r="N192" s="53">
        <f t="shared" si="474"/>
        <v>104096.18</v>
      </c>
      <c r="O192" s="91">
        <f t="shared" si="492"/>
        <v>4.639421967957514E-2</v>
      </c>
      <c r="P192" s="53">
        <f t="shared" si="493"/>
        <v>1508.421678017678</v>
      </c>
      <c r="Q192" s="90">
        <f>IF(ISNA(VLOOKUP($B192,'[2]1516 Exp_Rev Access'!$F$7:$FS$310,8,FALSE)),"",VLOOKUP($B192,'[2]1516 Exp_Rev Access'!$F$7:$FS$310,8,FALSE))</f>
        <v>0</v>
      </c>
      <c r="R192" s="90">
        <f>IF(ISNA(VLOOKUP($B192,'[2]1516 Exp_Rev Access'!$F$7:$FS$310,9,FALSE)),"",VLOOKUP($B192,'[2]1516 Exp_Rev Access'!$F$7:$FS$310,9,FALSE))</f>
        <v>0</v>
      </c>
      <c r="S192" s="90">
        <f>IF(ISNA(VLOOKUP($B192,'[2]1516 Exp_Rev Access'!$F$7:$FS$310,10,FALSE)),"",VLOOKUP($B192,'[2]1516 Exp_Rev Access'!$F$7:$FS$310,10,FALSE))</f>
        <v>0</v>
      </c>
      <c r="T192" s="90">
        <f>IF(ISNA(VLOOKUP($B192,'[2]1516 Exp_Rev Access'!$F$7:$FS$310,11,FALSE)),"",VLOOKUP($B192,'[2]1516 Exp_Rev Access'!$F$7:$FS$310,11,FALSE))</f>
        <v>0</v>
      </c>
      <c r="U192" s="90">
        <f>IF(ISNA(VLOOKUP($B192,'[2]1516 Exp_Rev Access'!$F$7:$FS$310,12,FALSE)),"",VLOOKUP($B192,'[2]1516 Exp_Rev Access'!$F$7:$FS$310,12,FALSE))</f>
        <v>1900</v>
      </c>
      <c r="V192" s="90">
        <f>IF(ISNA(VLOOKUP($B192,'[2]1516 Exp_Rev Access'!$F$7:$FS$310,13,FALSE)),"",VLOOKUP($B192,'[2]1516 Exp_Rev Access'!$F$7:$FS$310,13,FALSE))</f>
        <v>0</v>
      </c>
      <c r="W192" s="90">
        <f>IF(ISNA(VLOOKUP($B192,'[2]1516 Exp_Rev Access'!$F$7:$FS$310,14,FALSE)),"",VLOOKUP($B192,'[2]1516 Exp_Rev Access'!$F$7:$FS$310,14,FALSE))</f>
        <v>0</v>
      </c>
      <c r="X192" s="90">
        <f>IF(ISNA(VLOOKUP($B192,'[2]1516 Exp_Rev Access'!$F$7:$FS$310,15,FALSE)),"",VLOOKUP($B192,'[2]1516 Exp_Rev Access'!$F$7:$FS$310,15,FALSE))</f>
        <v>0</v>
      </c>
      <c r="Y192" s="90">
        <f>IF(ISNA(VLOOKUP($B192,'[2]1516 Exp_Rev Access'!$F$7:$FS$310,16,FALSE)),"",VLOOKUP($B192,'[2]1516 Exp_Rev Access'!$F$7:$FS$310,16,FALSE))</f>
        <v>81.5</v>
      </c>
      <c r="Z192" s="90">
        <f>IF(ISNA(VLOOKUP($B192,'[2]1516 Exp_Rev Access'!$F$7:$FS$310,17,FALSE)),"",VLOOKUP($B192,'[2]1516 Exp_Rev Access'!$F$7:$FS$310,17,FALSE))</f>
        <v>0</v>
      </c>
      <c r="AA192" s="90">
        <f>IF(ISNA(VLOOKUP($B192,'[2]1516 Exp_Rev Access'!$F$7:$FS$310,18,FALSE)),"",VLOOKUP($B192,'[2]1516 Exp_Rev Access'!$F$7:$FS$310,18,FALSE))</f>
        <v>0</v>
      </c>
      <c r="AB192" s="90">
        <f>IF(ISNA(VLOOKUP($B192,'[2]1516 Exp_Rev Access'!$F$7:$FS$310,19,FALSE)),"",VLOOKUP($B192,'[2]1516 Exp_Rev Access'!$F$7:$FS$310,19,FALSE))</f>
        <v>0</v>
      </c>
      <c r="AC192" s="90">
        <f>IF(ISNA(VLOOKUP($B192,'[2]1516 Exp_Rev Access'!$F$7:$FS$310,20,FALSE)),"",VLOOKUP($B192,'[2]1516 Exp_Rev Access'!$F$7:$FS$310,20,FALSE))</f>
        <v>0</v>
      </c>
      <c r="AD192" s="90">
        <f>IF(ISNA(VLOOKUP($B192,'[2]1516 Exp_Rev Access'!$F$7:$FS$310,21,FALSE)),"",VLOOKUP($B192,'[2]1516 Exp_Rev Access'!$F$7:$FS$310,21,FALSE))</f>
        <v>4142.1899999999996</v>
      </c>
      <c r="AE192" s="90">
        <f>IF(ISNA(VLOOKUP($B192,'[2]1516 Exp_Rev Access'!$F$7:$FS$310,22,FALSE)),"",VLOOKUP($B192,'[2]1516 Exp_Rev Access'!$F$7:$FS$310,22,FALSE))</f>
        <v>2898.52</v>
      </c>
      <c r="AF192" s="90">
        <f>IF(ISNA(VLOOKUP($B192,'[2]1516 Exp_Rev Access'!$F$7:$FS$310,23,FALSE)),"",VLOOKUP($B192,'[2]1516 Exp_Rev Access'!$F$7:$FS$310,23,FALSE))</f>
        <v>821.92</v>
      </c>
      <c r="AG192" s="90">
        <f>IF(ISNA(VLOOKUP($B192,'[2]1516 Exp_Rev Access'!$F$7:$FS$310,24,FALSE)),"",VLOOKUP($B192,'[2]1516 Exp_Rev Access'!$F$7:$FS$310,24,FALSE))</f>
        <v>1377.84</v>
      </c>
      <c r="AH192" s="90">
        <f>IF(ISNA(VLOOKUP($B192,'[2]1516 Exp_Rev Access'!$F$7:$FS$310,25,FALSE)),"",VLOOKUP($B192,'[2]1516 Exp_Rev Access'!$F$7:$FS$310,25,FALSE))</f>
        <v>14.48</v>
      </c>
      <c r="AI192" s="90">
        <f>IF(ISNA(VLOOKUP($B192,'[2]1516 Exp_Rev Access'!$F$7:$FS$310,26,FALSE)),"",VLOOKUP($B192,'[2]1516 Exp_Rev Access'!$F$7:$FS$310,26,FALSE))</f>
        <v>54</v>
      </c>
      <c r="AJ192" s="90">
        <f>IF(ISNA(VLOOKUP($B192,'[2]1516 Exp_Rev Access'!$F$7:$FS$310,27,FALSE)),"",VLOOKUP($B192,'[2]1516 Exp_Rev Access'!$F$7:$FS$310,27,FALSE))</f>
        <v>0</v>
      </c>
      <c r="AK192" s="90">
        <f>IF(ISNA(VLOOKUP($B192,'[2]1516 Exp_Rev Access'!$F$7:$FS$310,28,FALSE)),"",VLOOKUP($B192,'[2]1516 Exp_Rev Access'!$F$7:$FS$310,28,FALSE))</f>
        <v>2760.72</v>
      </c>
      <c r="AL192" s="90">
        <f>IF(ISNA(VLOOKUP($B192,'[2]1516 Exp_Rev Access'!$F$7:$FS$310,29,FALSE)),"",VLOOKUP($B192,'[2]1516 Exp_Rev Access'!$F$7:$FS$310,29,FALSE))</f>
        <v>0</v>
      </c>
      <c r="AM192" s="53">
        <f t="shared" si="475"/>
        <v>14051.169999999998</v>
      </c>
      <c r="AN192" s="92">
        <f t="shared" si="476"/>
        <v>6.2624110484655231E-3</v>
      </c>
      <c r="AO192" s="68">
        <f t="shared" si="477"/>
        <v>203.61063613968983</v>
      </c>
      <c r="AP192" s="90">
        <f>IF(ISNA(VLOOKUP($B192,'[2]1516 Exp_Rev Access'!$F$7:$FS$310,30,FALSE)),"",VLOOKUP($B192,'[2]1516 Exp_Rev Access'!$F$7:$FS$310,30,FALSE))</f>
        <v>1538381.58</v>
      </c>
      <c r="AQ192" s="90">
        <f>IF(ISNA(VLOOKUP($B192,'[2]1516 Exp_Rev Access'!$F$7:$FS$310,31,FALSE)),"",VLOOKUP($B192,'[2]1516 Exp_Rev Access'!$F$7:$FS$310,31,FALSE))</f>
        <v>8876.9599999999991</v>
      </c>
      <c r="AR192" s="90">
        <f>IF(ISNA(VLOOKUP($B192,'[2]1516 Exp_Rev Access'!$F$7:$FS$310,32,FALSE)),"",VLOOKUP($B192,'[2]1516 Exp_Rev Access'!$F$7:$FS$310,32,FALSE))</f>
        <v>256941.4</v>
      </c>
      <c r="AS192" s="90">
        <f>IF(ISNA(VLOOKUP($B192,'[2]1516 Exp_Rev Access'!$F$7:$FS$310,33,FALSE)),"",VLOOKUP($B192,'[2]1516 Exp_Rev Access'!$F$7:$FS$310,33,FALSE))</f>
        <v>58.66</v>
      </c>
      <c r="AT192" s="90">
        <f>IF(ISNA(VLOOKUP($B192,'[2]1516 Exp_Rev Access'!$F$7:$FS$310,34,FALSE)),"",VLOOKUP($B192,'[2]1516 Exp_Rev Access'!$F$7:$FS$310,34,FALSE))</f>
        <v>0</v>
      </c>
      <c r="AU192" s="53">
        <f t="shared" si="478"/>
        <v>1804258.5999999999</v>
      </c>
      <c r="AV192" s="93">
        <f t="shared" si="479"/>
        <v>0.80413296479431517</v>
      </c>
      <c r="AW192" s="53">
        <f t="shared" si="480"/>
        <v>26144.886248369792</v>
      </c>
      <c r="AX192" s="90">
        <f>IF(ISNA(VLOOKUP($B192,'[2]1516 Exp_Rev Access'!$F$7:$FS$310,35,FALSE)),"",VLOOKUP($B192,'[2]1516 Exp_Rev Access'!$F$7:$FS$310,35,FALSE))</f>
        <v>0</v>
      </c>
      <c r="AY192" s="90">
        <f>IF(ISNA(VLOOKUP($B192,'[2]1516 Exp_Rev Access'!$F$7:$FS$310,36,FALSE)),"",VLOOKUP($B192,'[2]1516 Exp_Rev Access'!$F$7:$FS$310,36,FALSE))</f>
        <v>43734.59</v>
      </c>
      <c r="AZ192" s="90">
        <f>IF(ISNA(VLOOKUP($B192,'[2]1516 Exp_Rev Access'!$F$7:$FS$310,37,FALSE)),"",VLOOKUP($B192,'[2]1516 Exp_Rev Access'!$F$7:$FS$310,37,FALSE))</f>
        <v>2388.1</v>
      </c>
      <c r="BA192" s="90">
        <f>IF(ISNA(VLOOKUP($B192,'[2]1516 Exp_Rev Access'!$F$7:$FS$310,38,FALSE)),"",VLOOKUP($B192,'[2]1516 Exp_Rev Access'!$F$7:$FS$310,38,FALSE))</f>
        <v>0</v>
      </c>
      <c r="BB192" s="90">
        <f>IF(ISNA(VLOOKUP($B192,'[2]1516 Exp_Rev Access'!$F$7:$FS$310,39,FALSE)),"",VLOOKUP($B192,'[2]1516 Exp_Rev Access'!$F$7:$FS$310,39,FALSE))</f>
        <v>0</v>
      </c>
      <c r="BC192" s="90">
        <f>IF(ISNA(VLOOKUP($B192,'[2]1516 Exp_Rev Access'!$F$7:$FS$310,40,FALSE)),"",VLOOKUP($B192,'[2]1516 Exp_Rev Access'!$F$7:$FS$310,40,FALSE))</f>
        <v>20286.330000000002</v>
      </c>
      <c r="BD192" s="90">
        <f>IF(ISNA(VLOOKUP($B192,'[2]1516 Exp_Rev Access'!$F$7:$FS$310,41,FALSE)),"",VLOOKUP($B192,'[2]1516 Exp_Rev Access'!$F$7:$FS$310,41,FALSE))</f>
        <v>0</v>
      </c>
      <c r="BE192" s="90">
        <f>IF(ISNA(VLOOKUP($B192,'[2]1516 Exp_Rev Access'!$F$7:$FS$310,42,FALSE)),"",VLOOKUP($B192,'[2]1516 Exp_Rev Access'!$F$7:$FS$310,42,FALSE))</f>
        <v>12260.37</v>
      </c>
      <c r="BF192" s="90">
        <f>IF(ISNA(VLOOKUP($B192,'[2]1516 Exp_Rev Access'!$F$7:$FS$310,43,FALSE)),"",VLOOKUP($B192,'[2]1516 Exp_Rev Access'!$F$7:$FS$310,43,FALSE))</f>
        <v>0</v>
      </c>
      <c r="BG192" s="90">
        <f>IF(ISNA(VLOOKUP($B192,'[2]1516 Exp_Rev Access'!$F$7:$FS$310,44,FALSE)),"",VLOOKUP($B192,'[2]1516 Exp_Rev Access'!$F$7:$FS$310,44,FALSE))</f>
        <v>0</v>
      </c>
      <c r="BH192" s="90">
        <f>IF(ISNA(VLOOKUP($B192,'[2]1516 Exp_Rev Access'!$F$7:$FS$310,45,FALSE)),"",VLOOKUP($B192,'[2]1516 Exp_Rev Access'!$F$7:$FS$310,45,FALSE))</f>
        <v>730.3</v>
      </c>
      <c r="BI192" s="90">
        <f>IF(ISNA(VLOOKUP($B192,'[2]1516 Exp_Rev Access'!$F$7:$FS$310,46,FALSE)),"",VLOOKUP($B192,'[2]1516 Exp_Rev Access'!$F$7:$FS$310,46,FALSE))</f>
        <v>0</v>
      </c>
      <c r="BJ192" s="90">
        <f>IF(ISNA(VLOOKUP($B192,'[2]1516 Exp_Rev Access'!$F$7:$FS$310,47,FALSE)),"",VLOOKUP($B192,'[2]1516 Exp_Rev Access'!$F$7:$FS$310,47,FALSE))</f>
        <v>965.91</v>
      </c>
      <c r="BK192" s="90">
        <f>IF(ISNA(VLOOKUP($B192,'[2]1516 Exp_Rev Access'!$F$7:$FS$310,48,FALSE)),"",VLOOKUP($B192,'[2]1516 Exp_Rev Access'!$F$7:$FS$310,48,FALSE))</f>
        <v>97701.08</v>
      </c>
      <c r="BL192" s="90">
        <f>IF(ISNA(VLOOKUP($B192,'[2]1516 Exp_Rev Access'!$F$7:$FS$310,49,FALSE)),"",VLOOKUP($B192,'[2]1516 Exp_Rev Access'!$F$7:$FS$310,49,FALSE))</f>
        <v>51109.06</v>
      </c>
      <c r="BM192" s="90">
        <f>IF(ISNA(VLOOKUP($B192,'[2]1516 Exp_Rev Access'!$F$7:$FS$310,50,FALSE)),"",VLOOKUP($B192,'[2]1516 Exp_Rev Access'!$F$7:$FS$310,50,FALSE))</f>
        <v>0</v>
      </c>
      <c r="BN192" s="90">
        <f>IF(ISNA(VLOOKUP($B192,'[2]1516 Exp_Rev Access'!$F$7:$FS$310,51,FALSE)),"",VLOOKUP($B192,'[2]1516 Exp_Rev Access'!$F$7:$FS$310,51,FALSE))</f>
        <v>0</v>
      </c>
      <c r="BO192" s="90">
        <f>IF(ISNA(VLOOKUP($B192,'[2]1516 Exp_Rev Access'!$F$7:$FS$310,52,FALSE)),"",VLOOKUP($B192,'[2]1516 Exp_Rev Access'!$F$7:$FS$310,52,FALSE))</f>
        <v>0</v>
      </c>
      <c r="BP192" s="90">
        <f>IF(ISNA(VLOOKUP($B192,'[2]1516 Exp_Rev Access'!$F$7:$FS$310,53,FALSE)),"",VLOOKUP($B192,'[2]1516 Exp_Rev Access'!$F$7:$FS$310,53,FALSE))</f>
        <v>0</v>
      </c>
      <c r="BQ192" s="90">
        <f>IF(ISNA(VLOOKUP($B192,'[2]1516 Exp_Rev Access'!$F$7:$FS$310,54,FALSE)),"",VLOOKUP($B192,'[2]1516 Exp_Rev Access'!$F$7:$FS$310,54,FALSE))</f>
        <v>0</v>
      </c>
      <c r="BR192" s="90">
        <f>IF(ISNA(VLOOKUP($B192,'[2]1516 Exp_Rev Access'!$F$7:$FS$310,55,FALSE)),"",VLOOKUP($B192,'[2]1516 Exp_Rev Access'!$F$7:$FS$310,55,FALSE))</f>
        <v>0</v>
      </c>
      <c r="BS192" s="90">
        <f>IF(ISNA(VLOOKUP($B192,'[2]1516 Exp_Rev Access'!$F$7:$FS$310,56,FALSE)),"",VLOOKUP($B192,'[2]1516 Exp_Rev Access'!$F$7:$FS$310,56,FALSE))</f>
        <v>0</v>
      </c>
      <c r="BT192" s="90">
        <f>IF(ISNA(VLOOKUP($B192,'[2]1516 Exp_Rev Access'!$F$7:$FS$310,57,FALSE)),"",VLOOKUP($B192,'[2]1516 Exp_Rev Access'!$F$7:$FS$310,57,FALSE))</f>
        <v>0</v>
      </c>
      <c r="BU192" s="90">
        <f>IF(ISNA(VLOOKUP($B192,'[2]1516 Exp_Rev Access'!$F$7:$FS$310,58,FALSE)),"",VLOOKUP($B192,'[2]1516 Exp_Rev Access'!$F$7:$FS$310,58,FALSE))</f>
        <v>0</v>
      </c>
      <c r="BV192" s="53">
        <f t="shared" si="481"/>
        <v>229175.74</v>
      </c>
      <c r="BW192" s="92">
        <f t="shared" si="482"/>
        <v>0.10214043999298722</v>
      </c>
      <c r="BX192" s="68">
        <f t="shared" si="483"/>
        <v>3320.9062454716695</v>
      </c>
      <c r="BY192" s="90">
        <f>IF(ISNA(VLOOKUP($B192,'[2]1516 Exp_Rev Access'!$F$7:$FS$310,59,FALSE)),"",VLOOKUP($B192,'[2]1516 Exp_Rev Access'!$F$7:$FS$310,59,FALSE))</f>
        <v>0</v>
      </c>
      <c r="BZ192" s="90">
        <f>IF(ISNA(VLOOKUP($B192,'[2]1516 Exp_Rev Access'!$F$7:$FS$310,60,FALSE)),"",VLOOKUP($B192,'[2]1516 Exp_Rev Access'!$F$7:$FS$310,60,FALSE))</f>
        <v>0</v>
      </c>
      <c r="CA192" s="90">
        <f>IF(ISNA(VLOOKUP($B192,'[2]1516 Exp_Rev Access'!$F$7:$FS$310,61,FALSE)),"",VLOOKUP($B192,'[2]1516 Exp_Rev Access'!$F$7:$FS$310,61,FALSE))</f>
        <v>0</v>
      </c>
      <c r="CB192" s="90">
        <f>IF(ISNA(VLOOKUP($B192,'[2]1516 Exp_Rev Access'!$F$7:$FS$310,62,FALSE)),"",VLOOKUP($B192,'[2]1516 Exp_Rev Access'!$F$7:$FS$310,62,FALSE))</f>
        <v>0</v>
      </c>
      <c r="CC192" s="90">
        <f>IF(ISNA(VLOOKUP($B192,'[2]1516 Exp_Rev Access'!$F$7:$FS$310,63,FALSE)),"",VLOOKUP($B192,'[2]1516 Exp_Rev Access'!$F$7:$FS$310,63,FALSE))</f>
        <v>421.95</v>
      </c>
      <c r="CD192" s="90">
        <f>IF(ISNA(VLOOKUP($B192,'[2]1516 Exp_Rev Access'!$F$7:$FS$310,64,FALSE)),"",VLOOKUP($B192,'[2]1516 Exp_Rev Access'!$F$7:$FS$310,64,FALSE))</f>
        <v>0</v>
      </c>
      <c r="CE192" s="53">
        <f t="shared" si="484"/>
        <v>421.95</v>
      </c>
      <c r="CF192" s="92">
        <f t="shared" si="494"/>
        <v>1.8805724661362917E-4</v>
      </c>
      <c r="CG192" s="94">
        <f t="shared" si="485"/>
        <v>6.1143312563396588</v>
      </c>
      <c r="CH192" s="90">
        <f>IF(ISNA(VLOOKUP($B192,'[2]1516 Exp_Rev Access'!$F$7:$FS$310,65,FALSE)),"",VLOOKUP($B192,'[2]1516 Exp_Rev Access'!$F$7:$FS$310,65,FALSE))</f>
        <v>0</v>
      </c>
      <c r="CI192" s="90">
        <f>IF(ISNA(VLOOKUP($B192,'[2]1516 Exp_Rev Access'!$F$7:$FS$310,66,FALSE)),"",VLOOKUP($B192,'[2]1516 Exp_Rev Access'!$F$7:$FS$310,66,FALSE))</f>
        <v>0</v>
      </c>
      <c r="CJ192" s="90">
        <f>IF(ISNA(VLOOKUP($B192,'[2]1516 Exp_Rev Access'!$F$7:$FS$310,67,FALSE)),"",VLOOKUP($B192,'[2]1516 Exp_Rev Access'!$F$7:$FS$310,67,FALSE))</f>
        <v>0</v>
      </c>
      <c r="CK192" s="90">
        <f>IF(ISNA(VLOOKUP($B192,'[2]1516 Exp_Rev Access'!$F$7:$FS$310,68,FALSE)),"",VLOOKUP($B192,'[2]1516 Exp_Rev Access'!$F$7:$FS$310,68,FALSE))</f>
        <v>0</v>
      </c>
      <c r="CL192" s="90">
        <f>IF(ISNA(VLOOKUP($B192,'[2]1516 Exp_Rev Access'!$F$7:$FS$310,69,FALSE)),"",VLOOKUP($B192,'[2]1516 Exp_Rev Access'!$F$7:$FS$310,69,FALSE))</f>
        <v>0</v>
      </c>
      <c r="CM192" s="90">
        <f>IF(ISNA(VLOOKUP($B192,'[2]1516 Exp_Rev Access'!$F$7:$FS$310,70,FALSE)),"",VLOOKUP($B192,'[2]1516 Exp_Rev Access'!$F$7:$FS$310,70,FALSE))</f>
        <v>0</v>
      </c>
      <c r="CN192" s="90">
        <f>IF(ISNA(VLOOKUP($B192,'[2]1516 Exp_Rev Access'!$F$7:$FS$310,71,FALSE)),"",VLOOKUP($B192,'[2]1516 Exp_Rev Access'!$F$7:$FS$310,71,FALSE))</f>
        <v>0</v>
      </c>
      <c r="CO192" s="90">
        <f>IF(ISNA(VLOOKUP($B192,'[2]1516 Exp_Rev Access'!$F$7:$FS$310,72,FALSE)),"",VLOOKUP($B192,'[2]1516 Exp_Rev Access'!$F$7:$FS$310,72,FALSE))</f>
        <v>0</v>
      </c>
      <c r="CP192" s="90">
        <f>IF(ISNA(VLOOKUP($B192,'[2]1516 Exp_Rev Access'!$F$7:$FS$310,73,FALSE)),"",VLOOKUP($B192,'[2]1516 Exp_Rev Access'!$F$7:$FS$310,73,FALSE))</f>
        <v>0</v>
      </c>
      <c r="CQ192" s="90">
        <f>IF(ISNA(VLOOKUP($B192,'[2]1516 Exp_Rev Access'!$F$7:$FS$310,74,FALSE)),"",VLOOKUP($B192,'[2]1516 Exp_Rev Access'!$F$7:$FS$310,74,FALSE))</f>
        <v>0</v>
      </c>
      <c r="CR192" s="90">
        <f>IF(ISNA(VLOOKUP($B192,'[2]1516 Exp_Rev Access'!$F$7:$FS$310,75,FALSE)),"",VLOOKUP($B192,'[2]1516 Exp_Rev Access'!$F$7:$FS$310,75,FALSE))</f>
        <v>0</v>
      </c>
      <c r="CS192" s="90">
        <f>IF(ISNA(VLOOKUP($B192,'[2]1516 Exp_Rev Access'!$F$7:$FS$310,76,FALSE)),"",VLOOKUP($B192,'[2]1516 Exp_Rev Access'!$F$7:$FS$310,76,FALSE))</f>
        <v>0</v>
      </c>
      <c r="CT192" s="90">
        <f>IF(ISNA(VLOOKUP($B192,'[2]1516 Exp_Rev Access'!$F$7:$FS$310,77,FALSE)),"",VLOOKUP($B192,'[2]1516 Exp_Rev Access'!$F$7:$FS$310,77,FALSE))</f>
        <v>0</v>
      </c>
      <c r="CU192" s="90">
        <f>IF(ISNA(VLOOKUP($B192,'[2]1516 Exp_Rev Access'!$F$7:$FS$310,78,FALSE)),"",VLOOKUP($B192,'[2]1516 Exp_Rev Access'!$F$7:$FS$310,78,FALSE))</f>
        <v>42650.37</v>
      </c>
      <c r="CV192" s="90">
        <f>IF(ISNA(VLOOKUP($B192,'[2]1516 Exp_Rev Access'!$F$7:$FS$310,79,FALSE)),"",VLOOKUP($B192,'[2]1516 Exp_Rev Access'!$F$7:$FS$310,79,FALSE))</f>
        <v>5196.91</v>
      </c>
      <c r="CW192" s="90">
        <f>IF(ISNA(VLOOKUP($B192,'[2]1516 Exp_Rev Access'!$F$7:$FS$310,80,FALSE)),"",VLOOKUP($B192,'[2]1516 Exp_Rev Access'!$F$7:$FS$310,80,FALSE))</f>
        <v>0</v>
      </c>
      <c r="CX192" s="90">
        <f>IF(ISNA(VLOOKUP($B192,'[2]1516 Exp_Rev Access'!$F$7:$FS$310,81,FALSE)),"",VLOOKUP($B192,'[2]1516 Exp_Rev Access'!$F$7:$FS$310,81,FALSE))</f>
        <v>0</v>
      </c>
      <c r="CY192" s="90">
        <f>IF(ISNA(VLOOKUP($B192,'[2]1516 Exp_Rev Access'!$F$7:$FS$310,82,FALSE)),"",VLOOKUP($B192,'[2]1516 Exp_Rev Access'!$F$7:$FS$310,82,FALSE))</f>
        <v>0</v>
      </c>
      <c r="CZ192" s="90">
        <f>IF(ISNA(VLOOKUP($B192,'[2]1516 Exp_Rev Access'!$F$7:$FS$310,83,FALSE)),"",VLOOKUP($B192,'[2]1516 Exp_Rev Access'!$F$7:$FS$310,83,FALSE))</f>
        <v>0</v>
      </c>
      <c r="DA192" s="90">
        <f>IF(ISNA(VLOOKUP($B192,'[2]1516 Exp_Rev Access'!$F$7:$FS$310,84,FALSE)),"",VLOOKUP($B192,'[2]1516 Exp_Rev Access'!$F$7:$FS$310,84,FALSE))</f>
        <v>0</v>
      </c>
      <c r="DB192" s="90">
        <f>IF(ISNA(VLOOKUP($B192,'[2]1516 Exp_Rev Access'!$F$7:$FS$310,85,FALSE)),"",VLOOKUP($B192,'[2]1516 Exp_Rev Access'!$F$7:$FS$310,85,FALSE))</f>
        <v>0</v>
      </c>
      <c r="DC192" s="90">
        <f>IF(ISNA(VLOOKUP($B192,'[2]1516 Exp_Rev Access'!$F$7:$FS$310,86,FALSE)),"",VLOOKUP($B192,'[2]1516 Exp_Rev Access'!$F$7:$FS$310,86,FALSE))</f>
        <v>0</v>
      </c>
      <c r="DD192" s="90">
        <f>IF(ISNA(VLOOKUP($B192,'[2]1516 Exp_Rev Access'!$F$7:$FS$310,87,FALSE)),"",VLOOKUP($B192,'[2]1516 Exp_Rev Access'!$F$7:$FS$310,87,FALSE))</f>
        <v>0</v>
      </c>
      <c r="DE192" s="90">
        <f>IF(ISNA(VLOOKUP($B192,'[2]1516 Exp_Rev Access'!$F$7:$FS$310,88,FALSE)),"",VLOOKUP($B192,'[2]1516 Exp_Rev Access'!$F$7:$FS$310,88,FALSE))</f>
        <v>0</v>
      </c>
      <c r="DF192" s="90">
        <f>IF(ISNA(VLOOKUP($B192,'[2]1516 Exp_Rev Access'!$F$7:$FS$310,89,FALSE)),"",VLOOKUP($B192,'[2]1516 Exp_Rev Access'!$F$7:$FS$310,89,FALSE))</f>
        <v>0</v>
      </c>
      <c r="DG192" s="90">
        <f>IF(ISNA(VLOOKUP($B192,'[2]1516 Exp_Rev Access'!$F$7:$FS$310,90,FALSE)),"",VLOOKUP($B192,'[2]1516 Exp_Rev Access'!$F$7:$FS$310,90,FALSE))</f>
        <v>0</v>
      </c>
      <c r="DH192" s="90">
        <f>IF(ISNA(VLOOKUP($B192,'[2]1516 Exp_Rev Access'!$F$7:$FS$310,91,FALSE)),"",VLOOKUP($B192,'[2]1516 Exp_Rev Access'!$F$7:$FS$310,91,FALSE))</f>
        <v>0</v>
      </c>
      <c r="DI192" s="90">
        <f>IF(ISNA(VLOOKUP($B192,'[2]1516 Exp_Rev Access'!$F$7:$FS$310,92,FALSE)),"",VLOOKUP($B192,'[2]1516 Exp_Rev Access'!$F$7:$FS$310,92,FALSE))</f>
        <v>28247.14</v>
      </c>
      <c r="DJ192" s="90">
        <f>IF(ISNA(VLOOKUP($B192,'[2]1516 Exp_Rev Access'!$F$7:$FS$310,93,FALSE)),"",VLOOKUP($B192,'[2]1516 Exp_Rev Access'!$F$7:$FS$310,93,FALSE))</f>
        <v>0</v>
      </c>
      <c r="DK192" s="90">
        <f>IF(ISNA(VLOOKUP($B192,'[2]1516 Exp_Rev Access'!$F$7:$FS$310,94,FALSE)),"",VLOOKUP($B192,'[2]1516 Exp_Rev Access'!$F$7:$FS$310,94,FALSE))</f>
        <v>0</v>
      </c>
      <c r="DL192" s="90">
        <f>IF(ISNA(VLOOKUP($B192,'[2]1516 Exp_Rev Access'!$F$7:$FS$310,95,FALSE)),"",VLOOKUP($B192,'[2]1516 Exp_Rev Access'!$F$7:$FS$310,95,FALSE))</f>
        <v>0</v>
      </c>
      <c r="DM192" s="90">
        <f>IF(ISNA(VLOOKUP($B192,'[2]1516 Exp_Rev Access'!$F$7:$FS$310,96,FALSE)),"",VLOOKUP($B192,'[2]1516 Exp_Rev Access'!$F$7:$FS$310,96,FALSE))</f>
        <v>0</v>
      </c>
      <c r="DN192" s="90">
        <f>IF(ISNA(VLOOKUP($B192,'[2]1516 Exp_Rev Access'!$F$7:$FS$310,97,FALSE)),"",VLOOKUP($B192,'[2]1516 Exp_Rev Access'!$F$7:$FS$310,97,FALSE))</f>
        <v>0</v>
      </c>
      <c r="DO192" s="90">
        <f>IF(ISNA(VLOOKUP($B192,'[2]1516 Exp_Rev Access'!$F$7:$FS$310,98,FALSE)),"",VLOOKUP($B192,'[2]1516 Exp_Rev Access'!$F$7:$FS$310,98,FALSE))</f>
        <v>0</v>
      </c>
      <c r="DP192" s="90">
        <f>IF(ISNA(VLOOKUP($B192,'[2]1516 Exp_Rev Access'!$F$7:$FS$310,99,FALSE)),"",VLOOKUP($B192,'[2]1516 Exp_Rev Access'!$F$7:$FS$310,99,FALSE))</f>
        <v>0</v>
      </c>
      <c r="DQ192" s="90">
        <f>IF(ISNA(VLOOKUP($B192,'[2]1516 Exp_Rev Access'!$F$7:$FS$310,100,FALSE)),"",VLOOKUP($B192,'[2]1516 Exp_Rev Access'!$F$7:$FS$310,100,FALSE))</f>
        <v>0</v>
      </c>
      <c r="DR192" s="90">
        <f>IF(ISNA(VLOOKUP($B192,'[2]1516 Exp_Rev Access'!$F$7:$FS$310,101,FALSE)),"",VLOOKUP($B192,'[2]1516 Exp_Rev Access'!$F$7:$FS$310,101,FALSE))</f>
        <v>0</v>
      </c>
      <c r="DS192" s="90">
        <f>IF(ISNA(VLOOKUP($B192,'[2]1516 Exp_Rev Access'!$F$7:$FS$310,102,FALSE)),"",VLOOKUP($B192,'[2]1516 Exp_Rev Access'!$F$7:$FS$310,102,FALSE))</f>
        <v>0</v>
      </c>
      <c r="DT192" s="90">
        <f>IF(ISNA(VLOOKUP($B192,'[2]1516 Exp_Rev Access'!$F$7:$FS$310,103,FALSE)),"",VLOOKUP($B192,'[2]1516 Exp_Rev Access'!$F$7:$FS$310,103,FALSE))</f>
        <v>0</v>
      </c>
      <c r="DU192" s="90">
        <f>IF(ISNA(VLOOKUP($B192,'[2]1516 Exp_Rev Access'!$F$7:$FS$310,104,FALSE)),"",VLOOKUP($B192,'[2]1516 Exp_Rev Access'!$F$7:$FS$310,104,FALSE))</f>
        <v>0</v>
      </c>
      <c r="DV192" s="90">
        <f>IF(ISNA(VLOOKUP($B192,'[2]1516 Exp_Rev Access'!$F$7:$FS$310,105,FALSE)),"",VLOOKUP($B192,'[2]1516 Exp_Rev Access'!$F$7:$FS$310,105,FALSE))</f>
        <v>0</v>
      </c>
      <c r="DW192" s="90">
        <f>IF(ISNA(VLOOKUP($B192,'[2]1516 Exp_Rev Access'!$F$7:$FS$310,106,FALSE)),"",VLOOKUP($B192,'[2]1516 Exp_Rev Access'!$F$7:$FS$310,106,FALSE))</f>
        <v>0</v>
      </c>
      <c r="DX192" s="90">
        <f>IF(ISNA(VLOOKUP($B192,'[2]1516 Exp_Rev Access'!$F$7:$FS$310,107,FALSE)),"",VLOOKUP($B192,'[2]1516 Exp_Rev Access'!$F$7:$FS$310,107,FALSE))</f>
        <v>0</v>
      </c>
      <c r="DY192" s="90">
        <f>IF(ISNA(VLOOKUP($B192,'[2]1516 Exp_Rev Access'!$F$7:$FS$310,108,FALSE)),"",VLOOKUP($B192,'[2]1516 Exp_Rev Access'!$F$7:$FS$310,108,FALSE))</f>
        <v>8619.81</v>
      </c>
      <c r="DZ192" s="90">
        <f>IF(ISNA(VLOOKUP($B192,'[2]1516 Exp_Rev Access'!$F$7:$FS$310,109,FALSE)),"",VLOOKUP($B192,'[2]1516 Exp_Rev Access'!$F$7:$FS$310,109,FALSE))</f>
        <v>0</v>
      </c>
      <c r="EA192" s="90">
        <f>IF(ISNA(VLOOKUP($B192,'[2]1516 Exp_Rev Access'!$F$7:$FS$310,110,FALSE)),"",VLOOKUP($B192,'[2]1516 Exp_Rev Access'!$F$7:$FS$310,110,FALSE))</f>
        <v>0</v>
      </c>
      <c r="EB192" s="90">
        <f>IF(ISNA(VLOOKUP($B192,'[2]1516 Exp_Rev Access'!$F$7:$FS$310,111,FALSE)),"",VLOOKUP($B192,'[2]1516 Exp_Rev Access'!$F$7:$FS$310,111,FALSE))</f>
        <v>0</v>
      </c>
      <c r="EC192" s="90">
        <f>IF(ISNA(VLOOKUP($B192,'[2]1516 Exp_Rev Access'!$F$7:$FS$310,112,FALSE)),"",VLOOKUP($B192,'[2]1516 Exp_Rev Access'!$F$7:$FS$310,112,FALSE))</f>
        <v>0</v>
      </c>
      <c r="ED192" s="90">
        <f>IF(ISNA(VLOOKUP($B192,'[2]1516 Exp_Rev Access'!$F$7:$FS$310,113,FALSE)),"",VLOOKUP($B192,'[2]1516 Exp_Rev Access'!$F$7:$FS$310,113,FALSE))</f>
        <v>0</v>
      </c>
      <c r="EE192" s="90">
        <f>IF(ISNA(VLOOKUP($B192,'[2]1516 Exp_Rev Access'!$F$7:$FS$310,114,FALSE)),"",VLOOKUP($B192,'[2]1516 Exp_Rev Access'!$F$7:$FS$310,114,FALSE))</f>
        <v>0</v>
      </c>
      <c r="EF192" s="90">
        <f>IF(ISNA(VLOOKUP($B192,'[2]1516 Exp_Rev Access'!$F$7:$FS$310,115,FALSE)),"",VLOOKUP($B192,'[2]1516 Exp_Rev Access'!$F$7:$FS$310,115,FALSE))</f>
        <v>0</v>
      </c>
      <c r="EG192" s="90">
        <f>IF(ISNA(VLOOKUP($B192,'[2]1516 Exp_Rev Access'!$F$7:$FS$310,116,FALSE)),"",VLOOKUP($B192,'[2]1516 Exp_Rev Access'!$F$7:$FS$310,116,FALSE))</f>
        <v>0</v>
      </c>
      <c r="EH192" s="90">
        <f>IF(ISNA(VLOOKUP($B192,'[2]1516 Exp_Rev Access'!$F$7:$FS$310,117,FALSE)),"",VLOOKUP($B192,'[2]1516 Exp_Rev Access'!$F$7:$FS$310,117,FALSE))</f>
        <v>0</v>
      </c>
      <c r="EI192" s="90">
        <f>IF(ISNA(VLOOKUP($B192,'[2]1516 Exp_Rev Access'!$F$7:$FS$310,118,FALSE)),"",VLOOKUP($B192,'[2]1516 Exp_Rev Access'!$F$7:$FS$310,118,FALSE))</f>
        <v>0</v>
      </c>
      <c r="EJ192" s="90">
        <f>IF(ISNA(VLOOKUP($B192,'[2]1516 Exp_Rev Access'!$F$7:$FS$310,119,FALSE)),"",VLOOKUP($B192,'[2]1516 Exp_Rev Access'!$F$7:$FS$310,119,FALSE))</f>
        <v>0</v>
      </c>
      <c r="EK192" s="90">
        <f>IF(ISNA(VLOOKUP($B192,'[2]1516 Exp_Rev Access'!$F$7:$FS$310,120,FALSE)),"",VLOOKUP($B192,'[2]1516 Exp_Rev Access'!$F$7:$FS$310,120,FALSE))</f>
        <v>0</v>
      </c>
      <c r="EL192" s="90">
        <f>IF(ISNA(VLOOKUP($B192,'[2]1516 Exp_Rev Access'!$F$7:$FS$310,121,FALSE)),"",VLOOKUP($B192,'[2]1516 Exp_Rev Access'!$F$7:$FS$310,121,FALSE))</f>
        <v>0</v>
      </c>
      <c r="EM192" s="90">
        <f>IF(ISNA(VLOOKUP($B192,'[2]1516 Exp_Rev Access'!$F$7:$FS$310,122,FALSE)),"",VLOOKUP($B192,'[2]1516 Exp_Rev Access'!$F$7:$FS$310,122,FALSE))</f>
        <v>0</v>
      </c>
      <c r="EN192" s="90">
        <f>IF(ISNA(VLOOKUP($B192,'[2]1516 Exp_Rev Access'!$F$7:$FS$310,123,FALSE)),"",VLOOKUP($B192,'[2]1516 Exp_Rev Access'!$F$7:$FS$310,123,FALSE))</f>
        <v>0</v>
      </c>
      <c r="EO192" s="90">
        <f>IF(ISNA(VLOOKUP($B192,'[2]1516 Exp_Rev Access'!$F$7:$FS$310,124,FALSE)),"",VLOOKUP($B192,'[2]1516 Exp_Rev Access'!$F$7:$FS$310,124,FALSE))</f>
        <v>0</v>
      </c>
      <c r="EP192" s="90">
        <f>IF(ISNA(VLOOKUP($B192,'[2]1516 Exp_Rev Access'!$F$7:$FS$310,125,FALSE)),"",VLOOKUP($B192,'[2]1516 Exp_Rev Access'!$F$7:$FS$310,125,FALSE))</f>
        <v>0</v>
      </c>
      <c r="EQ192" s="90">
        <f>IF(ISNA(VLOOKUP($B192,'[2]1516 Exp_Rev Access'!$F$7:$FS$310,126,FALSE)),"",VLOOKUP($B192,'[2]1516 Exp_Rev Access'!$F$7:$FS$310,126,FALSE))</f>
        <v>0</v>
      </c>
      <c r="ER192" s="90">
        <f>IF(ISNA(VLOOKUP($B192,'[2]1516 Exp_Rev Access'!$F$7:$FS$310,127,FALSE)),"",VLOOKUP($B192,'[2]1516 Exp_Rev Access'!$F$7:$FS$310,127,FALSE))</f>
        <v>0</v>
      </c>
      <c r="ES192" s="90">
        <f>IF(ISNA(VLOOKUP($B192,'[2]1516 Exp_Rev Access'!$F$7:$FS$310,128,FALSE)),"",VLOOKUP($B192,'[2]1516 Exp_Rev Access'!$F$7:$FS$310,128,FALSE))</f>
        <v>0</v>
      </c>
      <c r="ET192" s="90">
        <f>IF(ISNA(VLOOKUP($B192,'[2]1516 Exp_Rev Access'!$F$7:$FS$310,129,FALSE)),"",VLOOKUP($B192,'[2]1516 Exp_Rev Access'!$F$7:$FS$310,129,FALSE))</f>
        <v>0</v>
      </c>
      <c r="EU192" s="90">
        <f>IF(ISNA(VLOOKUP($B192,'[2]1516 Exp_Rev Access'!$F$7:$FS$310,130,FALSE)),"",VLOOKUP($B192,'[2]1516 Exp_Rev Access'!$F$7:$FS$310,130,FALSE))</f>
        <v>0</v>
      </c>
      <c r="EV192" s="90">
        <f>IF(ISNA(VLOOKUP($B192,'[2]1516 Exp_Rev Access'!$F$7:$FS$310,131,FALSE)),"",VLOOKUP($B192,'[2]1516 Exp_Rev Access'!$F$7:$FS$310,131,FALSE))</f>
        <v>0</v>
      </c>
      <c r="EW192" s="90">
        <f>IF(ISNA(VLOOKUP($B192,'[2]1516 Exp_Rev Access'!$F$7:$FS$310,132,FALSE)),"",VLOOKUP($B192,'[2]1516 Exp_Rev Access'!$F$7:$FS$310,132,FALSE))</f>
        <v>0</v>
      </c>
      <c r="EX192" s="90">
        <f>IF(ISNA(VLOOKUP($B192,'[2]1516 Exp_Rev Access'!$F$7:$FS$310,133,FALSE)),"",VLOOKUP($B192,'[2]1516 Exp_Rev Access'!$F$7:$FS$310,133,FALSE))</f>
        <v>0</v>
      </c>
      <c r="EY192" s="90">
        <f>IF(ISNA(VLOOKUP($B192,'[2]1516 Exp_Rev Access'!$F$7:$FS$310,134,FALSE)),"",VLOOKUP($B192,'[2]1516 Exp_Rev Access'!$F$7:$FS$310,134,FALSE))</f>
        <v>0</v>
      </c>
      <c r="EZ192" s="90">
        <f>IF(ISNA(VLOOKUP($B192,'[2]1516 Exp_Rev Access'!$F$7:$FS$310,135,FALSE)),"",VLOOKUP($B192,'[2]1516 Exp_Rev Access'!$F$7:$FS$310,135,FALSE))</f>
        <v>0</v>
      </c>
      <c r="FA192" s="90">
        <f>IF(ISNA(VLOOKUP($B192,'[2]1516 Exp_Rev Access'!$F$7:$FS$310,136,FALSE)),"",VLOOKUP($B192,'[2]1516 Exp_Rev Access'!$F$7:$FS$310,136,FALSE))</f>
        <v>0</v>
      </c>
      <c r="FB192" s="90">
        <f>IF(ISNA(VLOOKUP($B192,'[2]1516 Exp_Rev Access'!$F$7:$FS$310,137,FALSE)),"",VLOOKUP($B192,'[2]1516 Exp_Rev Access'!$F$7:$FS$310,137,FALSE))</f>
        <v>0</v>
      </c>
      <c r="FC192" s="90">
        <f>IF(ISNA(VLOOKUP($B192,'[2]1516 Exp_Rev Access'!$F$7:$FS$310,138,FALSE)),"",VLOOKUP($B192,'[2]1516 Exp_Rev Access'!$F$7:$FS$310,138,FALSE))</f>
        <v>171.2</v>
      </c>
      <c r="FD192" s="90">
        <f>IF(ISNA(VLOOKUP($B192,'[2]1516 Exp_Rev Access'!$F$7:$FS$310,139,FALSE)),"",VLOOKUP($B192,'[2]1516 Exp_Rev Access'!$F$7:$FS$310,139,FALSE))</f>
        <v>0</v>
      </c>
      <c r="FE192" s="90">
        <f>IF(ISNA(VLOOKUP($B192,'[2]1516 Exp_Rev Access'!$F$7:$FS$310,140,FALSE)),"",VLOOKUP($B192,'[2]1516 Exp_Rev Access'!$F$7:$FS$310,140,FALSE))</f>
        <v>0</v>
      </c>
      <c r="FF192" s="90">
        <f>IF(ISNA(VLOOKUP($B192,'[2]1516 Exp_Rev Access'!$F$7:$FS$310,141,FALSE)),"",VLOOKUP($B192,'[2]1516 Exp_Rev Access'!$F$7:$FS$310,141,FALSE))</f>
        <v>0</v>
      </c>
      <c r="FG192" s="90">
        <f>IF(ISNA(VLOOKUP($B192,'[2]1516 Exp_Rev Access'!$F$7:$FS$310,142,FALSE)),"",VLOOKUP($B192,'[2]1516 Exp_Rev Access'!$F$7:$FS$310,142,FALSE))</f>
        <v>0</v>
      </c>
      <c r="FH192" s="90">
        <f>IF(ISNA(VLOOKUP($B192,'[2]1516 Exp_Rev Access'!$F$7:$FS$310,143,FALSE)),"",VLOOKUP($B192,'[2]1516 Exp_Rev Access'!$F$7:$FS$310,143,FALSE))</f>
        <v>0</v>
      </c>
      <c r="FI192" s="90">
        <f>IF(ISNA(VLOOKUP($B192,'[2]1516 Exp_Rev Access'!$F$7:$FS$310,144,FALSE)),"",VLOOKUP($B192,'[2]1516 Exp_Rev Access'!$F$7:$FS$310,144,FALSE))</f>
        <v>0</v>
      </c>
      <c r="FJ192" s="90">
        <f>IF(ISNA(VLOOKUP($B192,'[2]1516 Exp_Rev Access'!$F$7:$FS$310,145,FALSE)),"",VLOOKUP($B192,'[2]1516 Exp_Rev Access'!$F$7:$FS$310,145,FALSE))</f>
        <v>0</v>
      </c>
      <c r="FK192" s="90">
        <f>IF(ISNA(VLOOKUP($B192,'[2]1516 Exp_Rev Access'!$F$7:$FS$310,146,FALSE)),"",VLOOKUP($B192,'[2]1516 Exp_Rev Access'!$F$7:$FS$310,146,FALSE))</f>
        <v>0</v>
      </c>
      <c r="FL192" s="90">
        <f>IF(ISNA(VLOOKUP($B192,'[2]1516 Exp_Rev Access'!$F$7:$FS$310,1147,FALSE)),"",VLOOKUP($B192,'[2]1516 Exp_Rev Access'!$F$7:$FS$310,147,FALSE))</f>
        <v>0</v>
      </c>
      <c r="FM192" s="90">
        <f>IF(ISNA(VLOOKUP($B192,'[2]1516 Exp_Rev Access'!$F$7:$FS$310,148,FALSE)),"",VLOOKUP($B192,'[2]1516 Exp_Rev Access'!$F$7:$FS$310,148,FALSE))</f>
        <v>0</v>
      </c>
      <c r="FN192" s="90">
        <f>IF(ISNA(VLOOKUP($B192,'[2]1516 Exp_Rev Access'!$F$7:$FS$310,149,FALSE)),"",VLOOKUP($B192,'[2]1516 Exp_Rev Access'!$F$7:$FS$310,149,FALSE))</f>
        <v>0</v>
      </c>
      <c r="FO192" s="90">
        <f>IF(ISNA(VLOOKUP($B192,'[2]1516 Exp_Rev Access'!$F$7:$FS$310,150,FALSE)),"",VLOOKUP($B192,'[2]1516 Exp_Rev Access'!$F$7:$FS$310,150,FALSE))</f>
        <v>0</v>
      </c>
      <c r="FP192" s="90">
        <f>IF(ISNA(VLOOKUP($B192,'[2]1516 Exp_Rev Access'!$F$7:$FS$310,151,FALSE)),"",VLOOKUP($B192,'[2]1516 Exp_Rev Access'!$F$7:$FS$310,151,FALSE))</f>
        <v>0</v>
      </c>
      <c r="FQ192" s="90">
        <f>IF(ISNA(VLOOKUP($B192,'[2]1516 Exp_Rev Access'!$F$7:$FS$310,152,FALSE)),"",VLOOKUP($B192,'[2]1516 Exp_Rev Access'!$F$7:$FS$310,152,FALSE))</f>
        <v>0</v>
      </c>
      <c r="FR192" s="90">
        <f>IF(ISNA(VLOOKUP($B192,'[2]1516 Exp_Rev Access'!$F$7:$FS$310,153,FALSE)),"",VLOOKUP($B192,'[2]1516 Exp_Rev Access'!$F$7:$FS$310,153,FALSE))</f>
        <v>3621.2</v>
      </c>
      <c r="FS192" s="53">
        <f t="shared" si="486"/>
        <v>88506.62999999999</v>
      </c>
      <c r="FT192" s="92">
        <f t="shared" si="487"/>
        <v>3.944617406055511E-2</v>
      </c>
      <c r="FU192" s="98">
        <f t="shared" si="488"/>
        <v>1282.5189103028542</v>
      </c>
      <c r="FV192" s="90">
        <f>IF(ISNA(VLOOKUP($B192,'[2]1516 Exp_Rev Access'!$F$7:$FS$310,154,FALSE)),"",VLOOKUP($B192,'[2]1516 Exp_Rev Access'!$F$7:$FS$310,154,FALSE))</f>
        <v>0</v>
      </c>
      <c r="FW192" s="90">
        <f>IF(ISNA(VLOOKUP($B192,'[2]1516 Exp_Rev Access'!$F$7:$FS$310,155,FALSE)),"",VLOOKUP($B192,'[2]1516 Exp_Rev Access'!$F$7:$FS$310,155,FALSE))</f>
        <v>0</v>
      </c>
      <c r="FX192" s="90">
        <f>IF(ISNA(VLOOKUP($B192,'[2]1516 Exp_Rev Access'!$F$7:$FS$310,156,FALSE)),"",VLOOKUP($B192,'[2]1516 Exp_Rev Access'!$F$7:$FS$310,156,FALSE))</f>
        <v>0</v>
      </c>
      <c r="FY192" s="90">
        <f>IF(ISNA(VLOOKUP($B192,'[2]1516 Exp_Rev Access'!$F$7:$FS$310,157,FALSE)),"",VLOOKUP($B192,'[2]1516 Exp_Rev Access'!$F$7:$FS$310,157,FALSE))</f>
        <v>0</v>
      </c>
      <c r="FZ192" s="90">
        <f>IF(ISNA(VLOOKUP($B192,'[2]1516 Exp_Rev Access'!$F$7:$FS$310,158,FALSE)),"",VLOOKUP($B192,'[2]1516 Exp_Rev Access'!$F$7:$FS$310,158,FALSE))</f>
        <v>0</v>
      </c>
      <c r="GA192" s="90">
        <f>IF(ISNA(VLOOKUP($B192,'[2]1516 Exp_Rev Access'!$F$7:$FS$310,159,FALSE)),"",VLOOKUP($B192,'[2]1516 Exp_Rev Access'!$F$7:$FS$310,159,FALSE))</f>
        <v>0</v>
      </c>
      <c r="GB192" s="90">
        <f>IF(ISNA(VLOOKUP($B192,'[2]1516 Exp_Rev Access'!$F$7:$FS$310,160,FALSE)),"",VLOOKUP($B192,'[2]1516 Exp_Rev Access'!$F$7:$FS$310,160,FALSE))</f>
        <v>0</v>
      </c>
      <c r="GC192" s="90">
        <f>IF(ISNA(VLOOKUP($B192,'[2]1516 Exp_Rev Access'!$F$7:$FS$310,161,FALSE)),"",VLOOKUP($B192,'[2]1516 Exp_Rev Access'!$F$7:$FS$310,161,FALSE))</f>
        <v>0</v>
      </c>
      <c r="GD192" s="90">
        <f>IF(ISNA(VLOOKUP($B192,'[2]1516 Exp_Rev Access'!$F$7:$FS$310,162,FALSE)),"",VLOOKUP($B192,'[2]1516 Exp_Rev Access'!$F$7:$FS$310,162,FALSE))</f>
        <v>0</v>
      </c>
      <c r="GE192" s="90">
        <f>IF(ISNA(VLOOKUP($B192,'[2]1516 Exp_Rev Access'!$F$7:$FS$310,163,FALSE)),"",VLOOKUP($B192,'[2]1516 Exp_Rev Access'!$F$7:$FS$310,163,FALSE))</f>
        <v>0</v>
      </c>
      <c r="GF192" s="90">
        <f>IF(ISNA(VLOOKUP($B192,'[2]1516 Exp_Rev Access'!$F$7:$FS$310,164,FALSE)),"",VLOOKUP($B192,'[2]1516 Exp_Rev Access'!$F$7:$FS$310,164,FALSE))</f>
        <v>2471.17</v>
      </c>
      <c r="GG192" s="90">
        <f>IF(ISNA(VLOOKUP($B192,'[2]1516 Exp_Rev Access'!$F$7:$FS$310,165,FALSE)),"",VLOOKUP($B192,'[2]1516 Exp_Rev Access'!$F$7:$FS$310,165,FALSE))</f>
        <v>0</v>
      </c>
      <c r="GH192" s="90">
        <f>IF(ISNA(VLOOKUP($B192,'[2]1516 Exp_Rev Access'!$F$7:$FS$310,166,FALSE)),"",VLOOKUP($B192,'[2]1516 Exp_Rev Access'!$F$7:$FS$310,166,FALSE))</f>
        <v>0</v>
      </c>
      <c r="GI192" s="90">
        <f>IF(ISNA(VLOOKUP($B192,'[2]1516 Exp_Rev Access'!$F$7:$FS$310,167,FALSE)),"",VLOOKUP($B192,'[2]1516 Exp_Rev Access'!$F$7:$FS$310,167,FALSE))</f>
        <v>0</v>
      </c>
      <c r="GJ192" s="90">
        <f>IF(ISNA(VLOOKUP($B192,'[2]1516 Exp_Rev Access'!$F$7:$FS$310,168,FALSE)),"",VLOOKUP($B192,'[2]1516 Exp_Rev Access'!$F$7:$FS$310,168,FALSE))</f>
        <v>0</v>
      </c>
      <c r="GK192" s="90">
        <f>IF(ISNA(VLOOKUP($B192,'[2]1516 Exp_Rev Access'!$F$7:$FS$310,169,FALSE)),"",VLOOKUP($B192,'[2]1516 Exp_Rev Access'!$F$7:$FS$310,169,FALSE))</f>
        <v>0</v>
      </c>
      <c r="GL192" s="90">
        <f>IF(ISNA(VLOOKUP($B192,'[2]1516 Exp_Rev Access'!$F$7:$FS$310,170,FALSE)),"",VLOOKUP($B192,'[2]1516 Exp_Rev Access'!$F$7:$FS$310,170,FALSE))</f>
        <v>750.23</v>
      </c>
      <c r="GM192" s="90">
        <f>IF(ISNA(VLOOKUP($B192,'[2]1516 Exp_Rev Access'!$F$7:$FT$310,171,FALSE)),"",VLOOKUP($B192,'[2]1516 Exp_Rev Access'!$F$7:$FT$310,171,FALSE))</f>
        <v>0</v>
      </c>
      <c r="GN192" s="90">
        <f>IF(ISNA(VLOOKUP($B192,'[2]1516 Exp_Rev Access'!$F$7:$FU$310,172,FALSE)),"",VLOOKUP($B192,'[2]1516 Exp_Rev Access'!$F$7:$FU$310,172,FALSE))</f>
        <v>0</v>
      </c>
      <c r="GO192" s="90">
        <f>IF(ISNA(VLOOKUP($B192,'[2]1516 Exp_Rev Access'!$F$7:$FV$310,173,FALSE)),"",VLOOKUP($B192,'[2]1516 Exp_Rev Access'!$F$7:$FV$310,173,FALSE))</f>
        <v>0</v>
      </c>
      <c r="GP192" s="90">
        <f>IF(ISNA(VLOOKUP($B192,'[2]1516 Exp_Rev Access'!$F$7:$GA$310,174,FALSE)),"",VLOOKUP($B192,'[2]1516 Exp_Rev Access'!$F$7:$GA$310,174,FALSE))</f>
        <v>0</v>
      </c>
      <c r="GQ192" s="90">
        <f>IF(ISNA(VLOOKUP($B192,'[2]1516 Exp_Rev Access'!$F$7:$GA$310,175,FALSE)),"",VLOOKUP($B192,'[2]1516 Exp_Rev Access'!$F$7:$GA$310,175,FALSE))</f>
        <v>0</v>
      </c>
      <c r="GR192" s="90">
        <f>IF(ISNA(VLOOKUP($B192,'[2]1516 Exp_Rev Access'!$F$7:$GA$310,176,FALSE)),"",VLOOKUP($B192,'[2]1516 Exp_Rev Access'!$F$7:$GA$310,176,FALSE))</f>
        <v>0</v>
      </c>
      <c r="GS192" s="90">
        <f>IF(ISNA(VLOOKUP($B192,'[2]1516 Exp_Rev Access'!$F$7:$GA$310,177,FALSE)),"",VLOOKUP($B192,'[2]1516 Exp_Rev Access'!$F$7:$GA$310,177,FALSE))</f>
        <v>0</v>
      </c>
      <c r="GT192" s="90">
        <f>IF(ISNA(VLOOKUP($B192,'[2]1516 Exp_Rev Access'!$F$7:$GA$310,178,FALSE)),"",VLOOKUP($B192,'[2]1516 Exp_Rev Access'!$F$7:$GA$310,178,FALSE))</f>
        <v>0</v>
      </c>
      <c r="GU192" s="53">
        <f t="shared" si="489"/>
        <v>3221.4</v>
      </c>
      <c r="GV192" s="92">
        <f t="shared" si="490"/>
        <v>1.4357331774881978E-3</v>
      </c>
      <c r="GW192" s="131">
        <f t="shared" si="491"/>
        <v>46.680191276626566</v>
      </c>
      <c r="HE192" s="97"/>
      <c r="HF192" s="97"/>
      <c r="HG192" s="97"/>
      <c r="HH192" s="97"/>
      <c r="HI192" s="97"/>
      <c r="HJ192" s="97"/>
      <c r="HK192" s="97"/>
      <c r="HL192" s="97"/>
      <c r="HM192" s="97"/>
      <c r="HN192" s="97"/>
    </row>
    <row r="193" spans="1:222" x14ac:dyDescent="0.2">
      <c r="B193" s="87" t="s">
        <v>451</v>
      </c>
      <c r="C193" s="87" t="s">
        <v>452</v>
      </c>
      <c r="D193" s="88">
        <f>IF(ISNA(VLOOKUP($B193,'[2]1516 enrollment_Rev_Exp by size'!$A$6:$C$325,3,FALSE)),"",VLOOKUP($B193,'[2]1516 enrollment_Rev_Exp by size'!$A$6:$C$325,3,FALSE))</f>
        <v>26.1</v>
      </c>
      <c r="E193" s="89">
        <v>446202.3</v>
      </c>
      <c r="F193" s="67">
        <f t="shared" si="472"/>
        <v>446202.3</v>
      </c>
      <c r="G193" s="67">
        <f t="shared" si="473"/>
        <v>0</v>
      </c>
      <c r="H193" s="90">
        <f>IF(ISNA(VLOOKUP($B193,'[2]1516 Exp_Rev Access'!$F$7:$FS$310,2,FALSE)),"",VLOOKUP($B193,'[2]1516 Exp_Rev Access'!$F$7:$FS$310,2,FALSE))</f>
        <v>59997.4</v>
      </c>
      <c r="I193" s="90">
        <f>IF(ISNA(VLOOKUP($B193,'[2]1516 Exp_Rev Access'!$F$7:$FS$310,3,FALSE)),"",VLOOKUP($B193,'[2]1516 Exp_Rev Access'!$F$7:$FS$310,3,FALSE))</f>
        <v>0</v>
      </c>
      <c r="J193" s="90">
        <f>IF(ISNA(VLOOKUP($B193,'[2]1516 Exp_Rev Access'!$F$7:$FS$310,4,FALSE)),"",VLOOKUP($B193,'[2]1516 Exp_Rev Access'!$F$7:$FS$310,4,FALSE))</f>
        <v>0</v>
      </c>
      <c r="K193" s="90">
        <f>IF(ISNA(VLOOKUP($B193,'[2]1516 Exp_Rev Access'!$F$7:$FS$310,5,FALSE)),"-",VLOOKUP($B193,'[2]1516 Exp_Rev Access'!$F$7:$FS$310,5,FALSE))</f>
        <v>0</v>
      </c>
      <c r="L193" s="90">
        <f>IF(ISNA(VLOOKUP($B193,'[2]1516 Exp_Rev Access'!$F$7:$FS$310,6,FALSE)),"",VLOOKUP($B193,'[2]1516 Exp_Rev Access'!$F$7:$FS$310,6,FALSE))</f>
        <v>0</v>
      </c>
      <c r="M193" s="90">
        <f>IF(ISNA(VLOOKUP($B193,'[2]1516 Exp_Rev Access'!$F$7:$FS$310,7,FALSE)),"",VLOOKUP($B193,'[2]1516 Exp_Rev Access'!$F$7:$FS$310,7,FALSE))</f>
        <v>13.48</v>
      </c>
      <c r="N193" s="53">
        <f t="shared" si="474"/>
        <v>60010.880000000005</v>
      </c>
      <c r="O193" s="91">
        <f t="shared" si="492"/>
        <v>0.13449253847414055</v>
      </c>
      <c r="P193" s="53">
        <f t="shared" si="493"/>
        <v>2299.2674329501915</v>
      </c>
      <c r="Q193" s="90">
        <f>IF(ISNA(VLOOKUP($B193,'[2]1516 Exp_Rev Access'!$F$7:$FS$310,8,FALSE)),"",VLOOKUP($B193,'[2]1516 Exp_Rev Access'!$F$7:$FS$310,8,FALSE))</f>
        <v>0</v>
      </c>
      <c r="R193" s="90">
        <f>IF(ISNA(VLOOKUP($B193,'[2]1516 Exp_Rev Access'!$F$7:$FS$310,9,FALSE)),"",VLOOKUP($B193,'[2]1516 Exp_Rev Access'!$F$7:$FS$310,9,FALSE))</f>
        <v>0</v>
      </c>
      <c r="S193" s="90">
        <f>IF(ISNA(VLOOKUP($B193,'[2]1516 Exp_Rev Access'!$F$7:$FS$310,10,FALSE)),"",VLOOKUP($B193,'[2]1516 Exp_Rev Access'!$F$7:$FS$310,10,FALSE))</f>
        <v>0</v>
      </c>
      <c r="T193" s="90">
        <f>IF(ISNA(VLOOKUP($B193,'[2]1516 Exp_Rev Access'!$F$7:$FS$310,11,FALSE)),"",VLOOKUP($B193,'[2]1516 Exp_Rev Access'!$F$7:$FS$310,11,FALSE))</f>
        <v>0</v>
      </c>
      <c r="U193" s="90">
        <f>IF(ISNA(VLOOKUP($B193,'[2]1516 Exp_Rev Access'!$F$7:$FS$310,12,FALSE)),"",VLOOKUP($B193,'[2]1516 Exp_Rev Access'!$F$7:$FS$310,12,FALSE))</f>
        <v>0</v>
      </c>
      <c r="V193" s="90">
        <f>IF(ISNA(VLOOKUP($B193,'[2]1516 Exp_Rev Access'!$F$7:$FS$310,13,FALSE)),"",VLOOKUP($B193,'[2]1516 Exp_Rev Access'!$F$7:$FS$310,13,FALSE))</f>
        <v>0</v>
      </c>
      <c r="W193" s="90">
        <f>IF(ISNA(VLOOKUP($B193,'[2]1516 Exp_Rev Access'!$F$7:$FS$310,14,FALSE)),"",VLOOKUP($B193,'[2]1516 Exp_Rev Access'!$F$7:$FS$310,14,FALSE))</f>
        <v>0</v>
      </c>
      <c r="X193" s="90">
        <f>IF(ISNA(VLOOKUP($B193,'[2]1516 Exp_Rev Access'!$F$7:$FS$310,15,FALSE)),"",VLOOKUP($B193,'[2]1516 Exp_Rev Access'!$F$7:$FS$310,15,FALSE))</f>
        <v>0</v>
      </c>
      <c r="Y193" s="90">
        <f>IF(ISNA(VLOOKUP($B193,'[2]1516 Exp_Rev Access'!$F$7:$FS$310,16,FALSE)),"",VLOOKUP($B193,'[2]1516 Exp_Rev Access'!$F$7:$FS$310,16,FALSE))</f>
        <v>0</v>
      </c>
      <c r="Z193" s="90">
        <f>IF(ISNA(VLOOKUP($B193,'[2]1516 Exp_Rev Access'!$F$7:$FS$310,17,FALSE)),"",VLOOKUP($B193,'[2]1516 Exp_Rev Access'!$F$7:$FS$310,17,FALSE))</f>
        <v>0</v>
      </c>
      <c r="AA193" s="90">
        <f>IF(ISNA(VLOOKUP($B193,'[2]1516 Exp_Rev Access'!$F$7:$FS$310,18,FALSE)),"",VLOOKUP($B193,'[2]1516 Exp_Rev Access'!$F$7:$FS$310,18,FALSE))</f>
        <v>0</v>
      </c>
      <c r="AB193" s="90">
        <f>IF(ISNA(VLOOKUP($B193,'[2]1516 Exp_Rev Access'!$F$7:$FS$310,19,FALSE)),"",VLOOKUP($B193,'[2]1516 Exp_Rev Access'!$F$7:$FS$310,19,FALSE))</f>
        <v>0</v>
      </c>
      <c r="AC193" s="90">
        <f>IF(ISNA(VLOOKUP($B193,'[2]1516 Exp_Rev Access'!$F$7:$FS$310,20,FALSE)),"",VLOOKUP($B193,'[2]1516 Exp_Rev Access'!$F$7:$FS$310,20,FALSE))</f>
        <v>0</v>
      </c>
      <c r="AD193" s="90">
        <f>IF(ISNA(VLOOKUP($B193,'[2]1516 Exp_Rev Access'!$F$7:$FS$310,21,FALSE)),"",VLOOKUP($B193,'[2]1516 Exp_Rev Access'!$F$7:$FS$310,21,FALSE))</f>
        <v>0</v>
      </c>
      <c r="AE193" s="90">
        <f>IF(ISNA(VLOOKUP($B193,'[2]1516 Exp_Rev Access'!$F$7:$FS$310,22,FALSE)),"",VLOOKUP($B193,'[2]1516 Exp_Rev Access'!$F$7:$FS$310,22,FALSE))</f>
        <v>342.14</v>
      </c>
      <c r="AF193" s="90">
        <f>IF(ISNA(VLOOKUP($B193,'[2]1516 Exp_Rev Access'!$F$7:$FS$310,23,FALSE)),"",VLOOKUP($B193,'[2]1516 Exp_Rev Access'!$F$7:$FS$310,23,FALSE))</f>
        <v>0</v>
      </c>
      <c r="AG193" s="90">
        <f>IF(ISNA(VLOOKUP($B193,'[2]1516 Exp_Rev Access'!$F$7:$FS$310,24,FALSE)),"",VLOOKUP($B193,'[2]1516 Exp_Rev Access'!$F$7:$FS$310,24,FALSE))</f>
        <v>0</v>
      </c>
      <c r="AH193" s="90">
        <f>IF(ISNA(VLOOKUP($B193,'[2]1516 Exp_Rev Access'!$F$7:$FS$310,25,FALSE)),"",VLOOKUP($B193,'[2]1516 Exp_Rev Access'!$F$7:$FS$310,25,FALSE))</f>
        <v>0</v>
      </c>
      <c r="AI193" s="90">
        <f>IF(ISNA(VLOOKUP($B193,'[2]1516 Exp_Rev Access'!$F$7:$FS$310,26,FALSE)),"",VLOOKUP($B193,'[2]1516 Exp_Rev Access'!$F$7:$FS$310,26,FALSE))</f>
        <v>1500</v>
      </c>
      <c r="AJ193" s="90">
        <f>IF(ISNA(VLOOKUP($B193,'[2]1516 Exp_Rev Access'!$F$7:$FS$310,27,FALSE)),"",VLOOKUP($B193,'[2]1516 Exp_Rev Access'!$F$7:$FS$310,27,FALSE))</f>
        <v>0</v>
      </c>
      <c r="AK193" s="90">
        <f>IF(ISNA(VLOOKUP($B193,'[2]1516 Exp_Rev Access'!$F$7:$FS$310,28,FALSE)),"",VLOOKUP($B193,'[2]1516 Exp_Rev Access'!$F$7:$FS$310,28,FALSE))</f>
        <v>4163.46</v>
      </c>
      <c r="AL193" s="90">
        <f>IF(ISNA(VLOOKUP($B193,'[2]1516 Exp_Rev Access'!$F$7:$FS$310,29,FALSE)),"",VLOOKUP($B193,'[2]1516 Exp_Rev Access'!$F$7:$FS$310,29,FALSE))</f>
        <v>0</v>
      </c>
      <c r="AM193" s="53">
        <f t="shared" si="475"/>
        <v>6005.6</v>
      </c>
      <c r="AN193" s="92">
        <f t="shared" si="476"/>
        <v>1.3459365852663692E-2</v>
      </c>
      <c r="AO193" s="68">
        <f t="shared" si="477"/>
        <v>230.09961685823754</v>
      </c>
      <c r="AP193" s="90">
        <f>IF(ISNA(VLOOKUP($B193,'[2]1516 Exp_Rev Access'!$F$7:$FS$310,30,FALSE)),"",VLOOKUP($B193,'[2]1516 Exp_Rev Access'!$F$7:$FS$310,30,FALSE))</f>
        <v>270061.90000000002</v>
      </c>
      <c r="AQ193" s="90">
        <f>IF(ISNA(VLOOKUP($B193,'[2]1516 Exp_Rev Access'!$F$7:$FS$310,31,FALSE)),"",VLOOKUP($B193,'[2]1516 Exp_Rev Access'!$F$7:$FS$310,31,FALSE))</f>
        <v>0</v>
      </c>
      <c r="AR193" s="90">
        <f>IF(ISNA(VLOOKUP($B193,'[2]1516 Exp_Rev Access'!$F$7:$FS$310,32,FALSE)),"",VLOOKUP($B193,'[2]1516 Exp_Rev Access'!$F$7:$FS$310,32,FALSE))</f>
        <v>0</v>
      </c>
      <c r="AS193" s="90">
        <f>IF(ISNA(VLOOKUP($B193,'[2]1516 Exp_Rev Access'!$F$7:$FS$310,33,FALSE)),"",VLOOKUP($B193,'[2]1516 Exp_Rev Access'!$F$7:$FS$310,33,FALSE))</f>
        <v>0</v>
      </c>
      <c r="AT193" s="90">
        <f>IF(ISNA(VLOOKUP($B193,'[2]1516 Exp_Rev Access'!$F$7:$FS$310,34,FALSE)),"",VLOOKUP($B193,'[2]1516 Exp_Rev Access'!$F$7:$FS$310,34,FALSE))</f>
        <v>0</v>
      </c>
      <c r="AU193" s="53">
        <f t="shared" si="478"/>
        <v>270061.90000000002</v>
      </c>
      <c r="AV193" s="93">
        <f t="shared" si="479"/>
        <v>0.60524542343237597</v>
      </c>
      <c r="AW193" s="53">
        <f t="shared" si="480"/>
        <v>10347.199233716476</v>
      </c>
      <c r="AX193" s="90">
        <f>IF(ISNA(VLOOKUP($B193,'[2]1516 Exp_Rev Access'!$F$7:$FS$310,35,FALSE)),"",VLOOKUP($B193,'[2]1516 Exp_Rev Access'!$F$7:$FS$310,35,FALSE))</f>
        <v>0</v>
      </c>
      <c r="AY193" s="90">
        <f>IF(ISNA(VLOOKUP($B193,'[2]1516 Exp_Rev Access'!$F$7:$FS$310,36,FALSE)),"",VLOOKUP($B193,'[2]1516 Exp_Rev Access'!$F$7:$FS$310,36,FALSE))</f>
        <v>0</v>
      </c>
      <c r="AZ193" s="90">
        <f>IF(ISNA(VLOOKUP($B193,'[2]1516 Exp_Rev Access'!$F$7:$FS$310,37,FALSE)),"",VLOOKUP($B193,'[2]1516 Exp_Rev Access'!$F$7:$FS$310,37,FALSE))</f>
        <v>0</v>
      </c>
      <c r="BA193" s="90">
        <f>IF(ISNA(VLOOKUP($B193,'[2]1516 Exp_Rev Access'!$F$7:$FS$310,38,FALSE)),"",VLOOKUP($B193,'[2]1516 Exp_Rev Access'!$F$7:$FS$310,38,FALSE))</f>
        <v>0</v>
      </c>
      <c r="BB193" s="90">
        <f>IF(ISNA(VLOOKUP($B193,'[2]1516 Exp_Rev Access'!$F$7:$FS$310,39,FALSE)),"",VLOOKUP($B193,'[2]1516 Exp_Rev Access'!$F$7:$FS$310,39,FALSE))</f>
        <v>0</v>
      </c>
      <c r="BC193" s="90">
        <f>IF(ISNA(VLOOKUP($B193,'[2]1516 Exp_Rev Access'!$F$7:$FS$310,40,FALSE)),"",VLOOKUP($B193,'[2]1516 Exp_Rev Access'!$F$7:$FS$310,40,FALSE))</f>
        <v>0</v>
      </c>
      <c r="BD193" s="90">
        <f>IF(ISNA(VLOOKUP($B193,'[2]1516 Exp_Rev Access'!$F$7:$FS$310,41,FALSE)),"",VLOOKUP($B193,'[2]1516 Exp_Rev Access'!$F$7:$FS$310,41,FALSE))</f>
        <v>0</v>
      </c>
      <c r="BE193" s="90">
        <f>IF(ISNA(VLOOKUP($B193,'[2]1516 Exp_Rev Access'!$F$7:$FS$310,42,FALSE)),"",VLOOKUP($B193,'[2]1516 Exp_Rev Access'!$F$7:$FS$310,42,FALSE))</f>
        <v>0</v>
      </c>
      <c r="BF193" s="90">
        <f>IF(ISNA(VLOOKUP($B193,'[2]1516 Exp_Rev Access'!$F$7:$FS$310,43,FALSE)),"",VLOOKUP($B193,'[2]1516 Exp_Rev Access'!$F$7:$FS$310,43,FALSE))</f>
        <v>0</v>
      </c>
      <c r="BG193" s="90">
        <f>IF(ISNA(VLOOKUP($B193,'[2]1516 Exp_Rev Access'!$F$7:$FS$310,44,FALSE)),"",VLOOKUP($B193,'[2]1516 Exp_Rev Access'!$F$7:$FS$310,44,FALSE))</f>
        <v>11540.53</v>
      </c>
      <c r="BH193" s="90">
        <f>IF(ISNA(VLOOKUP($B193,'[2]1516 Exp_Rev Access'!$F$7:$FS$310,45,FALSE)),"",VLOOKUP($B193,'[2]1516 Exp_Rev Access'!$F$7:$FS$310,45,FALSE))</f>
        <v>60.87</v>
      </c>
      <c r="BI193" s="90">
        <f>IF(ISNA(VLOOKUP($B193,'[2]1516 Exp_Rev Access'!$F$7:$FS$310,46,FALSE)),"",VLOOKUP($B193,'[2]1516 Exp_Rev Access'!$F$7:$FS$310,46,FALSE))</f>
        <v>0</v>
      </c>
      <c r="BJ193" s="90">
        <f>IF(ISNA(VLOOKUP($B193,'[2]1516 Exp_Rev Access'!$F$7:$FS$310,47,FALSE)),"",VLOOKUP($B193,'[2]1516 Exp_Rev Access'!$F$7:$FS$310,47,FALSE))</f>
        <v>0</v>
      </c>
      <c r="BK193" s="90">
        <f>IF(ISNA(VLOOKUP($B193,'[2]1516 Exp_Rev Access'!$F$7:$FS$310,48,FALSE)),"",VLOOKUP($B193,'[2]1516 Exp_Rev Access'!$F$7:$FS$310,48,FALSE))</f>
        <v>76487.38</v>
      </c>
      <c r="BL193" s="90">
        <f>IF(ISNA(VLOOKUP($B193,'[2]1516 Exp_Rev Access'!$F$7:$FS$310,49,FALSE)),"",VLOOKUP($B193,'[2]1516 Exp_Rev Access'!$F$7:$FS$310,49,FALSE))</f>
        <v>0</v>
      </c>
      <c r="BM193" s="90">
        <f>IF(ISNA(VLOOKUP($B193,'[2]1516 Exp_Rev Access'!$F$7:$FS$310,50,FALSE)),"",VLOOKUP($B193,'[2]1516 Exp_Rev Access'!$F$7:$FS$310,50,FALSE))</f>
        <v>0</v>
      </c>
      <c r="BN193" s="90">
        <f>IF(ISNA(VLOOKUP($B193,'[2]1516 Exp_Rev Access'!$F$7:$FS$310,51,FALSE)),"",VLOOKUP($B193,'[2]1516 Exp_Rev Access'!$F$7:$FS$310,51,FALSE))</f>
        <v>0</v>
      </c>
      <c r="BO193" s="90">
        <f>IF(ISNA(VLOOKUP($B193,'[2]1516 Exp_Rev Access'!$F$7:$FS$310,52,FALSE)),"",VLOOKUP($B193,'[2]1516 Exp_Rev Access'!$F$7:$FS$310,52,FALSE))</f>
        <v>0</v>
      </c>
      <c r="BP193" s="90">
        <f>IF(ISNA(VLOOKUP($B193,'[2]1516 Exp_Rev Access'!$F$7:$FS$310,53,FALSE)),"",VLOOKUP($B193,'[2]1516 Exp_Rev Access'!$F$7:$FS$310,53,FALSE))</f>
        <v>0</v>
      </c>
      <c r="BQ193" s="90">
        <f>IF(ISNA(VLOOKUP($B193,'[2]1516 Exp_Rev Access'!$F$7:$FS$310,54,FALSE)),"",VLOOKUP($B193,'[2]1516 Exp_Rev Access'!$F$7:$FS$310,54,FALSE))</f>
        <v>0</v>
      </c>
      <c r="BR193" s="90">
        <f>IF(ISNA(VLOOKUP($B193,'[2]1516 Exp_Rev Access'!$F$7:$FS$310,55,FALSE)),"",VLOOKUP($B193,'[2]1516 Exp_Rev Access'!$F$7:$FS$310,55,FALSE))</f>
        <v>0</v>
      </c>
      <c r="BS193" s="90">
        <f>IF(ISNA(VLOOKUP($B193,'[2]1516 Exp_Rev Access'!$F$7:$FS$310,56,FALSE)),"",VLOOKUP($B193,'[2]1516 Exp_Rev Access'!$F$7:$FS$310,56,FALSE))</f>
        <v>0</v>
      </c>
      <c r="BT193" s="90">
        <f>IF(ISNA(VLOOKUP($B193,'[2]1516 Exp_Rev Access'!$F$7:$FS$310,57,FALSE)),"",VLOOKUP($B193,'[2]1516 Exp_Rev Access'!$F$7:$FS$310,57,FALSE))</f>
        <v>0</v>
      </c>
      <c r="BU193" s="90">
        <f>IF(ISNA(VLOOKUP($B193,'[2]1516 Exp_Rev Access'!$F$7:$FS$310,58,FALSE)),"",VLOOKUP($B193,'[2]1516 Exp_Rev Access'!$F$7:$FS$310,58,FALSE))</f>
        <v>0</v>
      </c>
      <c r="BV193" s="53">
        <f t="shared" si="481"/>
        <v>88088.78</v>
      </c>
      <c r="BW193" s="92">
        <f t="shared" si="482"/>
        <v>0.19741892858911753</v>
      </c>
      <c r="BX193" s="68">
        <f t="shared" si="483"/>
        <v>3375.0490421455938</v>
      </c>
      <c r="BY193" s="90">
        <f>IF(ISNA(VLOOKUP($B193,'[2]1516 Exp_Rev Access'!$F$7:$FS$310,59,FALSE)),"",VLOOKUP($B193,'[2]1516 Exp_Rev Access'!$F$7:$FS$310,59,FALSE))</f>
        <v>0</v>
      </c>
      <c r="BZ193" s="90">
        <f>IF(ISNA(VLOOKUP($B193,'[2]1516 Exp_Rev Access'!$F$7:$FS$310,60,FALSE)),"",VLOOKUP($B193,'[2]1516 Exp_Rev Access'!$F$7:$FS$310,60,FALSE))</f>
        <v>0</v>
      </c>
      <c r="CA193" s="90">
        <f>IF(ISNA(VLOOKUP($B193,'[2]1516 Exp_Rev Access'!$F$7:$FS$310,61,FALSE)),"",VLOOKUP($B193,'[2]1516 Exp_Rev Access'!$F$7:$FS$310,61,FALSE))</f>
        <v>0</v>
      </c>
      <c r="CB193" s="90">
        <f>IF(ISNA(VLOOKUP($B193,'[2]1516 Exp_Rev Access'!$F$7:$FS$310,62,FALSE)),"",VLOOKUP($B193,'[2]1516 Exp_Rev Access'!$F$7:$FS$310,62,FALSE))</f>
        <v>1098.78</v>
      </c>
      <c r="CC193" s="90">
        <f>IF(ISNA(VLOOKUP($B193,'[2]1516 Exp_Rev Access'!$F$7:$FS$310,63,FALSE)),"",VLOOKUP($B193,'[2]1516 Exp_Rev Access'!$F$7:$FS$310,63,FALSE))</f>
        <v>158.94</v>
      </c>
      <c r="CD193" s="90">
        <f>IF(ISNA(VLOOKUP($B193,'[2]1516 Exp_Rev Access'!$F$7:$FS$310,64,FALSE)),"",VLOOKUP($B193,'[2]1516 Exp_Rev Access'!$F$7:$FS$310,64,FALSE))</f>
        <v>0</v>
      </c>
      <c r="CE193" s="53">
        <f t="shared" si="484"/>
        <v>1257.72</v>
      </c>
      <c r="CF193" s="92">
        <f t="shared" si="494"/>
        <v>2.8187214633362493E-3</v>
      </c>
      <c r="CG193" s="94">
        <f t="shared" si="485"/>
        <v>48.188505747126435</v>
      </c>
      <c r="CH193" s="90">
        <f>IF(ISNA(VLOOKUP($B193,'[2]1516 Exp_Rev Access'!$F$7:$FS$310,65,FALSE)),"",VLOOKUP($B193,'[2]1516 Exp_Rev Access'!$F$7:$FS$310,65,FALSE))</f>
        <v>0</v>
      </c>
      <c r="CI193" s="90">
        <f>IF(ISNA(VLOOKUP($B193,'[2]1516 Exp_Rev Access'!$F$7:$FS$310,66,FALSE)),"",VLOOKUP($B193,'[2]1516 Exp_Rev Access'!$F$7:$FS$310,66,FALSE))</f>
        <v>0</v>
      </c>
      <c r="CJ193" s="90">
        <f>IF(ISNA(VLOOKUP($B193,'[2]1516 Exp_Rev Access'!$F$7:$FS$310,67,FALSE)),"",VLOOKUP($B193,'[2]1516 Exp_Rev Access'!$F$7:$FS$310,67,FALSE))</f>
        <v>0</v>
      </c>
      <c r="CK193" s="90">
        <f>IF(ISNA(VLOOKUP($B193,'[2]1516 Exp_Rev Access'!$F$7:$FS$310,68,FALSE)),"",VLOOKUP($B193,'[2]1516 Exp_Rev Access'!$F$7:$FS$310,68,FALSE))</f>
        <v>0</v>
      </c>
      <c r="CL193" s="90">
        <f>IF(ISNA(VLOOKUP($B193,'[2]1516 Exp_Rev Access'!$F$7:$FS$310,69,FALSE)),"",VLOOKUP($B193,'[2]1516 Exp_Rev Access'!$F$7:$FS$310,69,FALSE))</f>
        <v>0</v>
      </c>
      <c r="CM193" s="90">
        <f>IF(ISNA(VLOOKUP($B193,'[2]1516 Exp_Rev Access'!$F$7:$FS$310,70,FALSE)),"",VLOOKUP($B193,'[2]1516 Exp_Rev Access'!$F$7:$FS$310,70,FALSE))</f>
        <v>0</v>
      </c>
      <c r="CN193" s="90">
        <f>IF(ISNA(VLOOKUP($B193,'[2]1516 Exp_Rev Access'!$F$7:$FS$310,71,FALSE)),"",VLOOKUP($B193,'[2]1516 Exp_Rev Access'!$F$7:$FS$310,71,FALSE))</f>
        <v>0</v>
      </c>
      <c r="CO193" s="90">
        <f>IF(ISNA(VLOOKUP($B193,'[2]1516 Exp_Rev Access'!$F$7:$FS$310,72,FALSE)),"",VLOOKUP($B193,'[2]1516 Exp_Rev Access'!$F$7:$FS$310,72,FALSE))</f>
        <v>0</v>
      </c>
      <c r="CP193" s="90">
        <f>IF(ISNA(VLOOKUP($B193,'[2]1516 Exp_Rev Access'!$F$7:$FS$310,73,FALSE)),"",VLOOKUP($B193,'[2]1516 Exp_Rev Access'!$F$7:$FS$310,73,FALSE))</f>
        <v>0</v>
      </c>
      <c r="CQ193" s="90">
        <f>IF(ISNA(VLOOKUP($B193,'[2]1516 Exp_Rev Access'!$F$7:$FS$310,74,FALSE)),"",VLOOKUP($B193,'[2]1516 Exp_Rev Access'!$F$7:$FS$310,74,FALSE))</f>
        <v>0</v>
      </c>
      <c r="CR193" s="90">
        <f>IF(ISNA(VLOOKUP($B193,'[2]1516 Exp_Rev Access'!$F$7:$FS$310,75,FALSE)),"",VLOOKUP($B193,'[2]1516 Exp_Rev Access'!$F$7:$FS$310,75,FALSE))</f>
        <v>0</v>
      </c>
      <c r="CS193" s="90">
        <f>IF(ISNA(VLOOKUP($B193,'[2]1516 Exp_Rev Access'!$F$7:$FS$310,76,FALSE)),"",VLOOKUP($B193,'[2]1516 Exp_Rev Access'!$F$7:$FS$310,76,FALSE))</f>
        <v>0</v>
      </c>
      <c r="CT193" s="90">
        <f>IF(ISNA(VLOOKUP($B193,'[2]1516 Exp_Rev Access'!$F$7:$FS$310,77,FALSE)),"",VLOOKUP($B193,'[2]1516 Exp_Rev Access'!$F$7:$FS$310,77,FALSE))</f>
        <v>0</v>
      </c>
      <c r="CU193" s="90">
        <f>IF(ISNA(VLOOKUP($B193,'[2]1516 Exp_Rev Access'!$F$7:$FS$310,78,FALSE)),"",VLOOKUP($B193,'[2]1516 Exp_Rev Access'!$F$7:$FS$310,78,FALSE))</f>
        <v>0</v>
      </c>
      <c r="CV193" s="90">
        <f>IF(ISNA(VLOOKUP($B193,'[2]1516 Exp_Rev Access'!$F$7:$FS$310,79,FALSE)),"",VLOOKUP($B193,'[2]1516 Exp_Rev Access'!$F$7:$FS$310,79,FALSE))</f>
        <v>18840.419999999998</v>
      </c>
      <c r="CW193" s="90">
        <f>IF(ISNA(VLOOKUP($B193,'[2]1516 Exp_Rev Access'!$F$7:$FS$310,80,FALSE)),"",VLOOKUP($B193,'[2]1516 Exp_Rev Access'!$F$7:$FS$310,80,FALSE))</f>
        <v>0</v>
      </c>
      <c r="CX193" s="90">
        <f>IF(ISNA(VLOOKUP($B193,'[2]1516 Exp_Rev Access'!$F$7:$FS$310,81,FALSE)),"",VLOOKUP($B193,'[2]1516 Exp_Rev Access'!$F$7:$FS$310,81,FALSE))</f>
        <v>0</v>
      </c>
      <c r="CY193" s="90">
        <f>IF(ISNA(VLOOKUP($B193,'[2]1516 Exp_Rev Access'!$F$7:$FS$310,82,FALSE)),"",VLOOKUP($B193,'[2]1516 Exp_Rev Access'!$F$7:$FS$310,82,FALSE))</f>
        <v>0</v>
      </c>
      <c r="CZ193" s="90">
        <f>IF(ISNA(VLOOKUP($B193,'[2]1516 Exp_Rev Access'!$F$7:$FS$310,83,FALSE)),"",VLOOKUP($B193,'[2]1516 Exp_Rev Access'!$F$7:$FS$310,83,FALSE))</f>
        <v>0</v>
      </c>
      <c r="DA193" s="90">
        <f>IF(ISNA(VLOOKUP($B193,'[2]1516 Exp_Rev Access'!$F$7:$FS$310,84,FALSE)),"",VLOOKUP($B193,'[2]1516 Exp_Rev Access'!$F$7:$FS$310,84,FALSE))</f>
        <v>0</v>
      </c>
      <c r="DB193" s="90">
        <f>IF(ISNA(VLOOKUP($B193,'[2]1516 Exp_Rev Access'!$F$7:$FS$310,85,FALSE)),"",VLOOKUP($B193,'[2]1516 Exp_Rev Access'!$F$7:$FS$310,85,FALSE))</f>
        <v>0</v>
      </c>
      <c r="DC193" s="90">
        <f>IF(ISNA(VLOOKUP($B193,'[2]1516 Exp_Rev Access'!$F$7:$FS$310,86,FALSE)),"",VLOOKUP($B193,'[2]1516 Exp_Rev Access'!$F$7:$FS$310,86,FALSE))</f>
        <v>0</v>
      </c>
      <c r="DD193" s="90">
        <f>IF(ISNA(VLOOKUP($B193,'[2]1516 Exp_Rev Access'!$F$7:$FS$310,87,FALSE)),"",VLOOKUP($B193,'[2]1516 Exp_Rev Access'!$F$7:$FS$310,87,FALSE))</f>
        <v>0</v>
      </c>
      <c r="DE193" s="90">
        <f>IF(ISNA(VLOOKUP($B193,'[2]1516 Exp_Rev Access'!$F$7:$FS$310,88,FALSE)),"",VLOOKUP($B193,'[2]1516 Exp_Rev Access'!$F$7:$FS$310,88,FALSE))</f>
        <v>0</v>
      </c>
      <c r="DF193" s="90">
        <f>IF(ISNA(VLOOKUP($B193,'[2]1516 Exp_Rev Access'!$F$7:$FS$310,89,FALSE)),"",VLOOKUP($B193,'[2]1516 Exp_Rev Access'!$F$7:$FS$310,89,FALSE))</f>
        <v>0</v>
      </c>
      <c r="DG193" s="90">
        <f>IF(ISNA(VLOOKUP($B193,'[2]1516 Exp_Rev Access'!$F$7:$FS$310,90,FALSE)),"",VLOOKUP($B193,'[2]1516 Exp_Rev Access'!$F$7:$FS$310,90,FALSE))</f>
        <v>0</v>
      </c>
      <c r="DH193" s="90">
        <f>IF(ISNA(VLOOKUP($B193,'[2]1516 Exp_Rev Access'!$F$7:$FS$310,91,FALSE)),"",VLOOKUP($B193,'[2]1516 Exp_Rev Access'!$F$7:$FS$310,91,FALSE))</f>
        <v>0</v>
      </c>
      <c r="DI193" s="90">
        <f>IF(ISNA(VLOOKUP($B193,'[2]1516 Exp_Rev Access'!$F$7:$FS$310,92,FALSE)),"",VLOOKUP($B193,'[2]1516 Exp_Rev Access'!$F$7:$FS$310,92,FALSE))</f>
        <v>0</v>
      </c>
      <c r="DJ193" s="90">
        <f>IF(ISNA(VLOOKUP($B193,'[2]1516 Exp_Rev Access'!$F$7:$FS$310,93,FALSE)),"",VLOOKUP($B193,'[2]1516 Exp_Rev Access'!$F$7:$FS$310,93,FALSE))</f>
        <v>0</v>
      </c>
      <c r="DK193" s="90">
        <f>IF(ISNA(VLOOKUP($B193,'[2]1516 Exp_Rev Access'!$F$7:$FS$310,94,FALSE)),"",VLOOKUP($B193,'[2]1516 Exp_Rev Access'!$F$7:$FS$310,94,FALSE))</f>
        <v>0</v>
      </c>
      <c r="DL193" s="90">
        <f>IF(ISNA(VLOOKUP($B193,'[2]1516 Exp_Rev Access'!$F$7:$FS$310,95,FALSE)),"",VLOOKUP($B193,'[2]1516 Exp_Rev Access'!$F$7:$FS$310,95,FALSE))</f>
        <v>0</v>
      </c>
      <c r="DM193" s="90">
        <f>IF(ISNA(VLOOKUP($B193,'[2]1516 Exp_Rev Access'!$F$7:$FS$310,96,FALSE)),"",VLOOKUP($B193,'[2]1516 Exp_Rev Access'!$F$7:$FS$310,96,FALSE))</f>
        <v>0</v>
      </c>
      <c r="DN193" s="90">
        <f>IF(ISNA(VLOOKUP($B193,'[2]1516 Exp_Rev Access'!$F$7:$FS$310,97,FALSE)),"",VLOOKUP($B193,'[2]1516 Exp_Rev Access'!$F$7:$FS$310,97,FALSE))</f>
        <v>0</v>
      </c>
      <c r="DO193" s="90">
        <f>IF(ISNA(VLOOKUP($B193,'[2]1516 Exp_Rev Access'!$F$7:$FS$310,98,FALSE)),"",VLOOKUP($B193,'[2]1516 Exp_Rev Access'!$F$7:$FS$310,98,FALSE))</f>
        <v>0</v>
      </c>
      <c r="DP193" s="90">
        <f>IF(ISNA(VLOOKUP($B193,'[2]1516 Exp_Rev Access'!$F$7:$FS$310,99,FALSE)),"",VLOOKUP($B193,'[2]1516 Exp_Rev Access'!$F$7:$FS$310,99,FALSE))</f>
        <v>0</v>
      </c>
      <c r="DQ193" s="90">
        <f>IF(ISNA(VLOOKUP($B193,'[2]1516 Exp_Rev Access'!$F$7:$FS$310,100,FALSE)),"",VLOOKUP($B193,'[2]1516 Exp_Rev Access'!$F$7:$FS$310,100,FALSE))</f>
        <v>0</v>
      </c>
      <c r="DR193" s="90">
        <f>IF(ISNA(VLOOKUP($B193,'[2]1516 Exp_Rev Access'!$F$7:$FS$310,101,FALSE)),"",VLOOKUP($B193,'[2]1516 Exp_Rev Access'!$F$7:$FS$310,101,FALSE))</f>
        <v>0</v>
      </c>
      <c r="DS193" s="90">
        <f>IF(ISNA(VLOOKUP($B193,'[2]1516 Exp_Rev Access'!$F$7:$FS$310,102,FALSE)),"",VLOOKUP($B193,'[2]1516 Exp_Rev Access'!$F$7:$FS$310,102,FALSE))</f>
        <v>0</v>
      </c>
      <c r="DT193" s="90">
        <f>IF(ISNA(VLOOKUP($B193,'[2]1516 Exp_Rev Access'!$F$7:$FS$310,103,FALSE)),"",VLOOKUP($B193,'[2]1516 Exp_Rev Access'!$F$7:$FS$310,103,FALSE))</f>
        <v>0</v>
      </c>
      <c r="DU193" s="90">
        <f>IF(ISNA(VLOOKUP($B193,'[2]1516 Exp_Rev Access'!$F$7:$FS$310,104,FALSE)),"",VLOOKUP($B193,'[2]1516 Exp_Rev Access'!$F$7:$FS$310,104,FALSE))</f>
        <v>0</v>
      </c>
      <c r="DV193" s="90">
        <f>IF(ISNA(VLOOKUP($B193,'[2]1516 Exp_Rev Access'!$F$7:$FS$310,105,FALSE)),"",VLOOKUP($B193,'[2]1516 Exp_Rev Access'!$F$7:$FS$310,105,FALSE))</f>
        <v>0</v>
      </c>
      <c r="DW193" s="90">
        <f>IF(ISNA(VLOOKUP($B193,'[2]1516 Exp_Rev Access'!$F$7:$FS$310,106,FALSE)),"",VLOOKUP($B193,'[2]1516 Exp_Rev Access'!$F$7:$FS$310,106,FALSE))</f>
        <v>0</v>
      </c>
      <c r="DX193" s="90">
        <f>IF(ISNA(VLOOKUP($B193,'[2]1516 Exp_Rev Access'!$F$7:$FS$310,107,FALSE)),"",VLOOKUP($B193,'[2]1516 Exp_Rev Access'!$F$7:$FS$310,107,FALSE))</f>
        <v>0</v>
      </c>
      <c r="DY193" s="90">
        <f>IF(ISNA(VLOOKUP($B193,'[2]1516 Exp_Rev Access'!$F$7:$FS$310,108,FALSE)),"",VLOOKUP($B193,'[2]1516 Exp_Rev Access'!$F$7:$FS$310,108,FALSE))</f>
        <v>0</v>
      </c>
      <c r="DZ193" s="90">
        <f>IF(ISNA(VLOOKUP($B193,'[2]1516 Exp_Rev Access'!$F$7:$FS$310,109,FALSE)),"",VLOOKUP($B193,'[2]1516 Exp_Rev Access'!$F$7:$FS$310,109,FALSE))</f>
        <v>0</v>
      </c>
      <c r="EA193" s="90">
        <f>IF(ISNA(VLOOKUP($B193,'[2]1516 Exp_Rev Access'!$F$7:$FS$310,110,FALSE)),"",VLOOKUP($B193,'[2]1516 Exp_Rev Access'!$F$7:$FS$310,110,FALSE))</f>
        <v>0</v>
      </c>
      <c r="EB193" s="90">
        <f>IF(ISNA(VLOOKUP($B193,'[2]1516 Exp_Rev Access'!$F$7:$FS$310,111,FALSE)),"",VLOOKUP($B193,'[2]1516 Exp_Rev Access'!$F$7:$FS$310,111,FALSE))</f>
        <v>0</v>
      </c>
      <c r="EC193" s="90">
        <f>IF(ISNA(VLOOKUP($B193,'[2]1516 Exp_Rev Access'!$F$7:$FS$310,112,FALSE)),"",VLOOKUP($B193,'[2]1516 Exp_Rev Access'!$F$7:$FS$310,112,FALSE))</f>
        <v>0</v>
      </c>
      <c r="ED193" s="90">
        <f>IF(ISNA(VLOOKUP($B193,'[2]1516 Exp_Rev Access'!$F$7:$FS$310,113,FALSE)),"",VLOOKUP($B193,'[2]1516 Exp_Rev Access'!$F$7:$FS$310,113,FALSE))</f>
        <v>0</v>
      </c>
      <c r="EE193" s="90">
        <f>IF(ISNA(VLOOKUP($B193,'[2]1516 Exp_Rev Access'!$F$7:$FS$310,114,FALSE)),"",VLOOKUP($B193,'[2]1516 Exp_Rev Access'!$F$7:$FS$310,114,FALSE))</f>
        <v>0</v>
      </c>
      <c r="EF193" s="90">
        <f>IF(ISNA(VLOOKUP($B193,'[2]1516 Exp_Rev Access'!$F$7:$FS$310,115,FALSE)),"",VLOOKUP($B193,'[2]1516 Exp_Rev Access'!$F$7:$FS$310,115,FALSE))</f>
        <v>0</v>
      </c>
      <c r="EG193" s="90">
        <f>IF(ISNA(VLOOKUP($B193,'[2]1516 Exp_Rev Access'!$F$7:$FS$310,116,FALSE)),"",VLOOKUP($B193,'[2]1516 Exp_Rev Access'!$F$7:$FS$310,116,FALSE))</f>
        <v>0</v>
      </c>
      <c r="EH193" s="90">
        <f>IF(ISNA(VLOOKUP($B193,'[2]1516 Exp_Rev Access'!$F$7:$FS$310,117,FALSE)),"",VLOOKUP($B193,'[2]1516 Exp_Rev Access'!$F$7:$FS$310,117,FALSE))</f>
        <v>0</v>
      </c>
      <c r="EI193" s="90">
        <f>IF(ISNA(VLOOKUP($B193,'[2]1516 Exp_Rev Access'!$F$7:$FS$310,118,FALSE)),"",VLOOKUP($B193,'[2]1516 Exp_Rev Access'!$F$7:$FS$310,118,FALSE))</f>
        <v>0</v>
      </c>
      <c r="EJ193" s="90">
        <f>IF(ISNA(VLOOKUP($B193,'[2]1516 Exp_Rev Access'!$F$7:$FS$310,119,FALSE)),"",VLOOKUP($B193,'[2]1516 Exp_Rev Access'!$F$7:$FS$310,119,FALSE))</f>
        <v>0</v>
      </c>
      <c r="EK193" s="90">
        <f>IF(ISNA(VLOOKUP($B193,'[2]1516 Exp_Rev Access'!$F$7:$FS$310,120,FALSE)),"",VLOOKUP($B193,'[2]1516 Exp_Rev Access'!$F$7:$FS$310,120,FALSE))</f>
        <v>0</v>
      </c>
      <c r="EL193" s="90">
        <f>IF(ISNA(VLOOKUP($B193,'[2]1516 Exp_Rev Access'!$F$7:$FS$310,121,FALSE)),"",VLOOKUP($B193,'[2]1516 Exp_Rev Access'!$F$7:$FS$310,121,FALSE))</f>
        <v>0</v>
      </c>
      <c r="EM193" s="90">
        <f>IF(ISNA(VLOOKUP($B193,'[2]1516 Exp_Rev Access'!$F$7:$FS$310,122,FALSE)),"",VLOOKUP($B193,'[2]1516 Exp_Rev Access'!$F$7:$FS$310,122,FALSE))</f>
        <v>0</v>
      </c>
      <c r="EN193" s="90">
        <f>IF(ISNA(VLOOKUP($B193,'[2]1516 Exp_Rev Access'!$F$7:$FS$310,123,FALSE)),"",VLOOKUP($B193,'[2]1516 Exp_Rev Access'!$F$7:$FS$310,123,FALSE))</f>
        <v>0</v>
      </c>
      <c r="EO193" s="90">
        <f>IF(ISNA(VLOOKUP($B193,'[2]1516 Exp_Rev Access'!$F$7:$FS$310,124,FALSE)),"",VLOOKUP($B193,'[2]1516 Exp_Rev Access'!$F$7:$FS$310,124,FALSE))</f>
        <v>0</v>
      </c>
      <c r="EP193" s="90">
        <f>IF(ISNA(VLOOKUP($B193,'[2]1516 Exp_Rev Access'!$F$7:$FS$310,125,FALSE)),"",VLOOKUP($B193,'[2]1516 Exp_Rev Access'!$F$7:$FS$310,125,FALSE))</f>
        <v>0</v>
      </c>
      <c r="EQ193" s="90">
        <f>IF(ISNA(VLOOKUP($B193,'[2]1516 Exp_Rev Access'!$F$7:$FS$310,126,FALSE)),"",VLOOKUP($B193,'[2]1516 Exp_Rev Access'!$F$7:$FS$310,126,FALSE))</f>
        <v>0</v>
      </c>
      <c r="ER193" s="90">
        <f>IF(ISNA(VLOOKUP($B193,'[2]1516 Exp_Rev Access'!$F$7:$FS$310,127,FALSE)),"",VLOOKUP($B193,'[2]1516 Exp_Rev Access'!$F$7:$FS$310,127,FALSE))</f>
        <v>0</v>
      </c>
      <c r="ES193" s="90">
        <f>IF(ISNA(VLOOKUP($B193,'[2]1516 Exp_Rev Access'!$F$7:$FS$310,128,FALSE)),"",VLOOKUP($B193,'[2]1516 Exp_Rev Access'!$F$7:$FS$310,128,FALSE))</f>
        <v>0</v>
      </c>
      <c r="ET193" s="90">
        <f>IF(ISNA(VLOOKUP($B193,'[2]1516 Exp_Rev Access'!$F$7:$FS$310,129,FALSE)),"",VLOOKUP($B193,'[2]1516 Exp_Rev Access'!$F$7:$FS$310,129,FALSE))</f>
        <v>0</v>
      </c>
      <c r="EU193" s="90">
        <f>IF(ISNA(VLOOKUP($B193,'[2]1516 Exp_Rev Access'!$F$7:$FS$310,130,FALSE)),"",VLOOKUP($B193,'[2]1516 Exp_Rev Access'!$F$7:$FS$310,130,FALSE))</f>
        <v>0</v>
      </c>
      <c r="EV193" s="90">
        <f>IF(ISNA(VLOOKUP($B193,'[2]1516 Exp_Rev Access'!$F$7:$FS$310,131,FALSE)),"",VLOOKUP($B193,'[2]1516 Exp_Rev Access'!$F$7:$FS$310,131,FALSE))</f>
        <v>0</v>
      </c>
      <c r="EW193" s="90">
        <f>IF(ISNA(VLOOKUP($B193,'[2]1516 Exp_Rev Access'!$F$7:$FS$310,132,FALSE)),"",VLOOKUP($B193,'[2]1516 Exp_Rev Access'!$F$7:$FS$310,132,FALSE))</f>
        <v>0</v>
      </c>
      <c r="EX193" s="90">
        <f>IF(ISNA(VLOOKUP($B193,'[2]1516 Exp_Rev Access'!$F$7:$FS$310,133,FALSE)),"",VLOOKUP($B193,'[2]1516 Exp_Rev Access'!$F$7:$FS$310,133,FALSE))</f>
        <v>0</v>
      </c>
      <c r="EY193" s="90">
        <f>IF(ISNA(VLOOKUP($B193,'[2]1516 Exp_Rev Access'!$F$7:$FS$310,134,FALSE)),"",VLOOKUP($B193,'[2]1516 Exp_Rev Access'!$F$7:$FS$310,134,FALSE))</f>
        <v>0</v>
      </c>
      <c r="EZ193" s="90">
        <f>IF(ISNA(VLOOKUP($B193,'[2]1516 Exp_Rev Access'!$F$7:$FS$310,135,FALSE)),"",VLOOKUP($B193,'[2]1516 Exp_Rev Access'!$F$7:$FS$310,135,FALSE))</f>
        <v>0</v>
      </c>
      <c r="FA193" s="90">
        <f>IF(ISNA(VLOOKUP($B193,'[2]1516 Exp_Rev Access'!$F$7:$FS$310,136,FALSE)),"",VLOOKUP($B193,'[2]1516 Exp_Rev Access'!$F$7:$FS$310,136,FALSE))</f>
        <v>0</v>
      </c>
      <c r="FB193" s="90">
        <f>IF(ISNA(VLOOKUP($B193,'[2]1516 Exp_Rev Access'!$F$7:$FS$310,137,FALSE)),"",VLOOKUP($B193,'[2]1516 Exp_Rev Access'!$F$7:$FS$310,137,FALSE))</f>
        <v>0</v>
      </c>
      <c r="FC193" s="90">
        <f>IF(ISNA(VLOOKUP($B193,'[2]1516 Exp_Rev Access'!$F$7:$FS$310,138,FALSE)),"",VLOOKUP($B193,'[2]1516 Exp_Rev Access'!$F$7:$FS$310,138,FALSE))</f>
        <v>0</v>
      </c>
      <c r="FD193" s="90">
        <f>IF(ISNA(VLOOKUP($B193,'[2]1516 Exp_Rev Access'!$F$7:$FS$310,139,FALSE)),"",VLOOKUP($B193,'[2]1516 Exp_Rev Access'!$F$7:$FS$310,139,FALSE))</f>
        <v>0</v>
      </c>
      <c r="FE193" s="90">
        <f>IF(ISNA(VLOOKUP($B193,'[2]1516 Exp_Rev Access'!$F$7:$FS$310,140,FALSE)),"",VLOOKUP($B193,'[2]1516 Exp_Rev Access'!$F$7:$FS$310,140,FALSE))</f>
        <v>0</v>
      </c>
      <c r="FF193" s="90">
        <f>IF(ISNA(VLOOKUP($B193,'[2]1516 Exp_Rev Access'!$F$7:$FS$310,141,FALSE)),"",VLOOKUP($B193,'[2]1516 Exp_Rev Access'!$F$7:$FS$310,141,FALSE))</f>
        <v>0</v>
      </c>
      <c r="FG193" s="90">
        <f>IF(ISNA(VLOOKUP($B193,'[2]1516 Exp_Rev Access'!$F$7:$FS$310,142,FALSE)),"",VLOOKUP($B193,'[2]1516 Exp_Rev Access'!$F$7:$FS$310,142,FALSE))</f>
        <v>0</v>
      </c>
      <c r="FH193" s="90">
        <f>IF(ISNA(VLOOKUP($B193,'[2]1516 Exp_Rev Access'!$F$7:$FS$310,143,FALSE)),"",VLOOKUP($B193,'[2]1516 Exp_Rev Access'!$F$7:$FS$310,143,FALSE))</f>
        <v>0</v>
      </c>
      <c r="FI193" s="90">
        <f>IF(ISNA(VLOOKUP($B193,'[2]1516 Exp_Rev Access'!$F$7:$FS$310,144,FALSE)),"",VLOOKUP($B193,'[2]1516 Exp_Rev Access'!$F$7:$FS$310,144,FALSE))</f>
        <v>0</v>
      </c>
      <c r="FJ193" s="90">
        <f>IF(ISNA(VLOOKUP($B193,'[2]1516 Exp_Rev Access'!$F$7:$FS$310,145,FALSE)),"",VLOOKUP($B193,'[2]1516 Exp_Rev Access'!$F$7:$FS$310,145,FALSE))</f>
        <v>0</v>
      </c>
      <c r="FK193" s="90">
        <f>IF(ISNA(VLOOKUP($B193,'[2]1516 Exp_Rev Access'!$F$7:$FS$310,146,FALSE)),"",VLOOKUP($B193,'[2]1516 Exp_Rev Access'!$F$7:$FS$310,146,FALSE))</f>
        <v>0</v>
      </c>
      <c r="FL193" s="90">
        <f>IF(ISNA(VLOOKUP($B193,'[2]1516 Exp_Rev Access'!$F$7:$FS$310,1147,FALSE)),"",VLOOKUP($B193,'[2]1516 Exp_Rev Access'!$F$7:$FS$310,147,FALSE))</f>
        <v>0</v>
      </c>
      <c r="FM193" s="90">
        <f>IF(ISNA(VLOOKUP($B193,'[2]1516 Exp_Rev Access'!$F$7:$FS$310,148,FALSE)),"",VLOOKUP($B193,'[2]1516 Exp_Rev Access'!$F$7:$FS$310,148,FALSE))</f>
        <v>0</v>
      </c>
      <c r="FN193" s="90">
        <f>IF(ISNA(VLOOKUP($B193,'[2]1516 Exp_Rev Access'!$F$7:$FS$310,149,FALSE)),"",VLOOKUP($B193,'[2]1516 Exp_Rev Access'!$F$7:$FS$310,149,FALSE))</f>
        <v>0</v>
      </c>
      <c r="FO193" s="90">
        <f>IF(ISNA(VLOOKUP($B193,'[2]1516 Exp_Rev Access'!$F$7:$FS$310,150,FALSE)),"",VLOOKUP($B193,'[2]1516 Exp_Rev Access'!$F$7:$FS$310,150,FALSE))</f>
        <v>0</v>
      </c>
      <c r="FP193" s="90">
        <f>IF(ISNA(VLOOKUP($B193,'[2]1516 Exp_Rev Access'!$F$7:$FS$310,151,FALSE)),"",VLOOKUP($B193,'[2]1516 Exp_Rev Access'!$F$7:$FS$310,151,FALSE))</f>
        <v>0</v>
      </c>
      <c r="FQ193" s="90">
        <f>IF(ISNA(VLOOKUP($B193,'[2]1516 Exp_Rev Access'!$F$7:$FS$310,152,FALSE)),"",VLOOKUP($B193,'[2]1516 Exp_Rev Access'!$F$7:$FS$310,152,FALSE))</f>
        <v>0</v>
      </c>
      <c r="FR193" s="90">
        <f>IF(ISNA(VLOOKUP($B193,'[2]1516 Exp_Rev Access'!$F$7:$FS$310,153,FALSE)),"",VLOOKUP($B193,'[2]1516 Exp_Rev Access'!$F$7:$FS$310,153,FALSE))</f>
        <v>0</v>
      </c>
      <c r="FS193" s="53">
        <f t="shared" si="486"/>
        <v>18840.419999999998</v>
      </c>
      <c r="FT193" s="92">
        <f t="shared" si="487"/>
        <v>4.2223941920514527E-2</v>
      </c>
      <c r="FU193" s="98">
        <f t="shared" si="488"/>
        <v>721.85517241379296</v>
      </c>
      <c r="FV193" s="90">
        <f>IF(ISNA(VLOOKUP($B193,'[2]1516 Exp_Rev Access'!$F$7:$FS$310,154,FALSE)),"",VLOOKUP($B193,'[2]1516 Exp_Rev Access'!$F$7:$FS$310,154,FALSE))</f>
        <v>0</v>
      </c>
      <c r="FW193" s="90">
        <f>IF(ISNA(VLOOKUP($B193,'[2]1516 Exp_Rev Access'!$F$7:$FS$310,155,FALSE)),"",VLOOKUP($B193,'[2]1516 Exp_Rev Access'!$F$7:$FS$310,155,FALSE))</f>
        <v>0</v>
      </c>
      <c r="FX193" s="90">
        <f>IF(ISNA(VLOOKUP($B193,'[2]1516 Exp_Rev Access'!$F$7:$FS$310,156,FALSE)),"",VLOOKUP($B193,'[2]1516 Exp_Rev Access'!$F$7:$FS$310,156,FALSE))</f>
        <v>0</v>
      </c>
      <c r="FY193" s="90">
        <f>IF(ISNA(VLOOKUP($B193,'[2]1516 Exp_Rev Access'!$F$7:$FS$310,157,FALSE)),"",VLOOKUP($B193,'[2]1516 Exp_Rev Access'!$F$7:$FS$310,157,FALSE))</f>
        <v>0</v>
      </c>
      <c r="FZ193" s="90">
        <f>IF(ISNA(VLOOKUP($B193,'[2]1516 Exp_Rev Access'!$F$7:$FS$310,158,FALSE)),"",VLOOKUP($B193,'[2]1516 Exp_Rev Access'!$F$7:$FS$310,158,FALSE))</f>
        <v>0</v>
      </c>
      <c r="GA193" s="90">
        <f>IF(ISNA(VLOOKUP($B193,'[2]1516 Exp_Rev Access'!$F$7:$FS$310,159,FALSE)),"",VLOOKUP($B193,'[2]1516 Exp_Rev Access'!$F$7:$FS$310,159,FALSE))</f>
        <v>0</v>
      </c>
      <c r="GB193" s="90">
        <f>IF(ISNA(VLOOKUP($B193,'[2]1516 Exp_Rev Access'!$F$7:$FS$310,160,FALSE)),"",VLOOKUP($B193,'[2]1516 Exp_Rev Access'!$F$7:$FS$310,160,FALSE))</f>
        <v>0</v>
      </c>
      <c r="GC193" s="90">
        <f>IF(ISNA(VLOOKUP($B193,'[2]1516 Exp_Rev Access'!$F$7:$FS$310,161,FALSE)),"",VLOOKUP($B193,'[2]1516 Exp_Rev Access'!$F$7:$FS$310,161,FALSE))</f>
        <v>0</v>
      </c>
      <c r="GD193" s="90">
        <f>IF(ISNA(VLOOKUP($B193,'[2]1516 Exp_Rev Access'!$F$7:$FS$310,162,FALSE)),"",VLOOKUP($B193,'[2]1516 Exp_Rev Access'!$F$7:$FS$310,162,FALSE))</f>
        <v>0</v>
      </c>
      <c r="GE193" s="90">
        <f>IF(ISNA(VLOOKUP($B193,'[2]1516 Exp_Rev Access'!$F$7:$FS$310,163,FALSE)),"",VLOOKUP($B193,'[2]1516 Exp_Rev Access'!$F$7:$FS$310,163,FALSE))</f>
        <v>0</v>
      </c>
      <c r="GF193" s="90">
        <f>IF(ISNA(VLOOKUP($B193,'[2]1516 Exp_Rev Access'!$F$7:$FS$310,164,FALSE)),"",VLOOKUP($B193,'[2]1516 Exp_Rev Access'!$F$7:$FS$310,164,FALSE))</f>
        <v>1937</v>
      </c>
      <c r="GG193" s="90">
        <f>IF(ISNA(VLOOKUP($B193,'[2]1516 Exp_Rev Access'!$F$7:$FS$310,165,FALSE)),"",VLOOKUP($B193,'[2]1516 Exp_Rev Access'!$F$7:$FS$310,165,FALSE))</f>
        <v>0</v>
      </c>
      <c r="GH193" s="90">
        <f>IF(ISNA(VLOOKUP($B193,'[2]1516 Exp_Rev Access'!$F$7:$FS$310,166,FALSE)),"",VLOOKUP($B193,'[2]1516 Exp_Rev Access'!$F$7:$FS$310,166,FALSE))</f>
        <v>0</v>
      </c>
      <c r="GI193" s="90">
        <f>IF(ISNA(VLOOKUP($B193,'[2]1516 Exp_Rev Access'!$F$7:$FS$310,167,FALSE)),"",VLOOKUP($B193,'[2]1516 Exp_Rev Access'!$F$7:$FS$310,167,FALSE))</f>
        <v>0</v>
      </c>
      <c r="GJ193" s="90">
        <f>IF(ISNA(VLOOKUP($B193,'[2]1516 Exp_Rev Access'!$F$7:$FS$310,168,FALSE)),"",VLOOKUP($B193,'[2]1516 Exp_Rev Access'!$F$7:$FS$310,168,FALSE))</f>
        <v>0</v>
      </c>
      <c r="GK193" s="90">
        <f>IF(ISNA(VLOOKUP($B193,'[2]1516 Exp_Rev Access'!$F$7:$FS$310,169,FALSE)),"",VLOOKUP($B193,'[2]1516 Exp_Rev Access'!$F$7:$FS$310,169,FALSE))</f>
        <v>0</v>
      </c>
      <c r="GL193" s="90">
        <f>IF(ISNA(VLOOKUP($B193,'[2]1516 Exp_Rev Access'!$F$7:$FS$310,170,FALSE)),"",VLOOKUP($B193,'[2]1516 Exp_Rev Access'!$F$7:$FS$310,170,FALSE))</f>
        <v>0</v>
      </c>
      <c r="GM193" s="90">
        <f>IF(ISNA(VLOOKUP($B193,'[2]1516 Exp_Rev Access'!$F$7:$FT$310,171,FALSE)),"",VLOOKUP($B193,'[2]1516 Exp_Rev Access'!$F$7:$FT$310,171,FALSE))</f>
        <v>0</v>
      </c>
      <c r="GN193" s="90">
        <f>IF(ISNA(VLOOKUP($B193,'[2]1516 Exp_Rev Access'!$F$7:$FU$310,172,FALSE)),"",VLOOKUP($B193,'[2]1516 Exp_Rev Access'!$F$7:$FU$310,172,FALSE))</f>
        <v>0</v>
      </c>
      <c r="GO193" s="90">
        <f>IF(ISNA(VLOOKUP($B193,'[2]1516 Exp_Rev Access'!$F$7:$FV$310,173,FALSE)),"",VLOOKUP($B193,'[2]1516 Exp_Rev Access'!$F$7:$FV$310,173,FALSE))</f>
        <v>0</v>
      </c>
      <c r="GP193" s="90">
        <f>IF(ISNA(VLOOKUP($B193,'[2]1516 Exp_Rev Access'!$F$7:$GA$310,174,FALSE)),"",VLOOKUP($B193,'[2]1516 Exp_Rev Access'!$F$7:$GA$310,174,FALSE))</f>
        <v>0</v>
      </c>
      <c r="GQ193" s="90">
        <f>IF(ISNA(VLOOKUP($B193,'[2]1516 Exp_Rev Access'!$F$7:$GA$310,175,FALSE)),"",VLOOKUP($B193,'[2]1516 Exp_Rev Access'!$F$7:$GA$310,175,FALSE))</f>
        <v>0</v>
      </c>
      <c r="GR193" s="90">
        <f>IF(ISNA(VLOOKUP($B193,'[2]1516 Exp_Rev Access'!$F$7:$GA$310,176,FALSE)),"",VLOOKUP($B193,'[2]1516 Exp_Rev Access'!$F$7:$GA$310,176,FALSE))</f>
        <v>0</v>
      </c>
      <c r="GS193" s="90">
        <f>IF(ISNA(VLOOKUP($B193,'[2]1516 Exp_Rev Access'!$F$7:$GA$310,177,FALSE)),"",VLOOKUP($B193,'[2]1516 Exp_Rev Access'!$F$7:$GA$310,177,FALSE))</f>
        <v>0</v>
      </c>
      <c r="GT193" s="90">
        <f>IF(ISNA(VLOOKUP($B193,'[2]1516 Exp_Rev Access'!$F$7:$GA$310,178,FALSE)),"",VLOOKUP($B193,'[2]1516 Exp_Rev Access'!$F$7:$GA$310,178,FALSE))</f>
        <v>0</v>
      </c>
      <c r="GU193" s="53">
        <f t="shared" si="489"/>
        <v>1937</v>
      </c>
      <c r="GV193" s="92">
        <f t="shared" si="490"/>
        <v>4.3410802678516E-3</v>
      </c>
      <c r="GW193" s="131">
        <f t="shared" si="491"/>
        <v>74.214559386973178</v>
      </c>
    </row>
    <row r="194" spans="1:222" x14ac:dyDescent="0.2">
      <c r="B194" s="87" t="s">
        <v>453</v>
      </c>
      <c r="C194" s="87" t="s">
        <v>454</v>
      </c>
      <c r="D194" s="88">
        <f>IF(ISNA(VLOOKUP($B194,'[2]1516 enrollment_Rev_Exp by size'!$A$6:$C$325,3,FALSE)),"",VLOOKUP($B194,'[2]1516 enrollment_Rev_Exp by size'!$A$6:$C$325,3,FALSE))</f>
        <v>914.51</v>
      </c>
      <c r="E194" s="89">
        <v>11996036.01</v>
      </c>
      <c r="F194" s="67">
        <f t="shared" si="472"/>
        <v>11996036.009999998</v>
      </c>
      <c r="G194" s="67">
        <f t="shared" si="473"/>
        <v>0</v>
      </c>
      <c r="H194" s="90">
        <f>IF(ISNA(VLOOKUP($B194,'[2]1516 Exp_Rev Access'!$F$7:$FS$310,2,FALSE)),"",VLOOKUP($B194,'[2]1516 Exp_Rev Access'!$F$7:$FS$310,2,FALSE))</f>
        <v>2533405.63</v>
      </c>
      <c r="I194" s="90">
        <f>IF(ISNA(VLOOKUP($B194,'[2]1516 Exp_Rev Access'!$F$7:$FS$310,3,FALSE)),"",VLOOKUP($B194,'[2]1516 Exp_Rev Access'!$F$7:$FS$310,3,FALSE))</f>
        <v>0</v>
      </c>
      <c r="J194" s="90">
        <f>IF(ISNA(VLOOKUP($B194,'[2]1516 Exp_Rev Access'!$F$7:$FS$310,4,FALSE)),"",VLOOKUP($B194,'[2]1516 Exp_Rev Access'!$F$7:$FS$310,4,FALSE))</f>
        <v>1756.11</v>
      </c>
      <c r="K194" s="90">
        <f>IF(ISNA(VLOOKUP($B194,'[2]1516 Exp_Rev Access'!$F$7:$FS$310,5,FALSE)),"-",VLOOKUP($B194,'[2]1516 Exp_Rev Access'!$F$7:$FS$310,5,FALSE))</f>
        <v>56266.75</v>
      </c>
      <c r="L194" s="90">
        <f>IF(ISNA(VLOOKUP($B194,'[2]1516 Exp_Rev Access'!$F$7:$FS$310,6,FALSE)),"",VLOOKUP($B194,'[2]1516 Exp_Rev Access'!$F$7:$FS$310,6,FALSE))</f>
        <v>0</v>
      </c>
      <c r="M194" s="90">
        <f>IF(ISNA(VLOOKUP($B194,'[2]1516 Exp_Rev Access'!$F$7:$FS$310,7,FALSE)),"",VLOOKUP($B194,'[2]1516 Exp_Rev Access'!$F$7:$FS$310,7,FALSE))</f>
        <v>1581.99</v>
      </c>
      <c r="N194" s="53">
        <f t="shared" si="474"/>
        <v>2593010.48</v>
      </c>
      <c r="O194" s="91">
        <f t="shared" si="492"/>
        <v>0.21615560988967056</v>
      </c>
      <c r="P194" s="53">
        <f t="shared" si="493"/>
        <v>2835.4096510699719</v>
      </c>
      <c r="Q194" s="90">
        <f>IF(ISNA(VLOOKUP($B194,'[2]1516 Exp_Rev Access'!$F$7:$FS$310,8,FALSE)),"",VLOOKUP($B194,'[2]1516 Exp_Rev Access'!$F$7:$FS$310,8,FALSE))</f>
        <v>0</v>
      </c>
      <c r="R194" s="90">
        <f>IF(ISNA(VLOOKUP($B194,'[2]1516 Exp_Rev Access'!$F$7:$FS$310,9,FALSE)),"",VLOOKUP($B194,'[2]1516 Exp_Rev Access'!$F$7:$FS$310,9,FALSE))</f>
        <v>0</v>
      </c>
      <c r="S194" s="90">
        <f>IF(ISNA(VLOOKUP($B194,'[2]1516 Exp_Rev Access'!$F$7:$FS$310,10,FALSE)),"",VLOOKUP($B194,'[2]1516 Exp_Rev Access'!$F$7:$FS$310,10,FALSE))</f>
        <v>0</v>
      </c>
      <c r="T194" s="90">
        <f>IF(ISNA(VLOOKUP($B194,'[2]1516 Exp_Rev Access'!$F$7:$FS$310,11,FALSE)),"",VLOOKUP($B194,'[2]1516 Exp_Rev Access'!$F$7:$FS$310,11,FALSE))</f>
        <v>0</v>
      </c>
      <c r="U194" s="90">
        <f>IF(ISNA(VLOOKUP($B194,'[2]1516 Exp_Rev Access'!$F$7:$FS$310,12,FALSE)),"",VLOOKUP($B194,'[2]1516 Exp_Rev Access'!$F$7:$FS$310,12,FALSE))</f>
        <v>0</v>
      </c>
      <c r="V194" s="90">
        <f>IF(ISNA(VLOOKUP($B194,'[2]1516 Exp_Rev Access'!$F$7:$FS$310,13,FALSE)),"",VLOOKUP($B194,'[2]1516 Exp_Rev Access'!$F$7:$FS$310,13,FALSE))</f>
        <v>0</v>
      </c>
      <c r="W194" s="90">
        <f>IF(ISNA(VLOOKUP($B194,'[2]1516 Exp_Rev Access'!$F$7:$FS$310,14,FALSE)),"",VLOOKUP($B194,'[2]1516 Exp_Rev Access'!$F$7:$FS$310,14,FALSE))</f>
        <v>0</v>
      </c>
      <c r="X194" s="90">
        <f>IF(ISNA(VLOOKUP($B194,'[2]1516 Exp_Rev Access'!$F$7:$FS$310,15,FALSE)),"",VLOOKUP($B194,'[2]1516 Exp_Rev Access'!$F$7:$FS$310,15,FALSE))</f>
        <v>0</v>
      </c>
      <c r="Y194" s="90">
        <f>IF(ISNA(VLOOKUP($B194,'[2]1516 Exp_Rev Access'!$F$7:$FS$310,16,FALSE)),"",VLOOKUP($B194,'[2]1516 Exp_Rev Access'!$F$7:$FS$310,16,FALSE))</f>
        <v>4500.0600000000004</v>
      </c>
      <c r="Z194" s="90">
        <f>IF(ISNA(VLOOKUP($B194,'[2]1516 Exp_Rev Access'!$F$7:$FS$310,17,FALSE)),"",VLOOKUP($B194,'[2]1516 Exp_Rev Access'!$F$7:$FS$310,17,FALSE))</f>
        <v>0</v>
      </c>
      <c r="AA194" s="90">
        <f>IF(ISNA(VLOOKUP($B194,'[2]1516 Exp_Rev Access'!$F$7:$FS$310,18,FALSE)),"",VLOOKUP($B194,'[2]1516 Exp_Rev Access'!$F$7:$FS$310,18,FALSE))</f>
        <v>0</v>
      </c>
      <c r="AB194" s="90">
        <f>IF(ISNA(VLOOKUP($B194,'[2]1516 Exp_Rev Access'!$F$7:$FS$310,19,FALSE)),"",VLOOKUP($B194,'[2]1516 Exp_Rev Access'!$F$7:$FS$310,19,FALSE))</f>
        <v>0</v>
      </c>
      <c r="AC194" s="90">
        <f>IF(ISNA(VLOOKUP($B194,'[2]1516 Exp_Rev Access'!$F$7:$FS$310,20,FALSE)),"",VLOOKUP($B194,'[2]1516 Exp_Rev Access'!$F$7:$FS$310,20,FALSE))</f>
        <v>0</v>
      </c>
      <c r="AD194" s="90">
        <f>IF(ISNA(VLOOKUP($B194,'[2]1516 Exp_Rev Access'!$F$7:$FS$310,21,FALSE)),"",VLOOKUP($B194,'[2]1516 Exp_Rev Access'!$F$7:$FS$310,21,FALSE))</f>
        <v>72667.33</v>
      </c>
      <c r="AE194" s="90">
        <f>IF(ISNA(VLOOKUP($B194,'[2]1516 Exp_Rev Access'!$F$7:$FS$310,22,FALSE)),"",VLOOKUP($B194,'[2]1516 Exp_Rev Access'!$F$7:$FS$310,22,FALSE))</f>
        <v>3380.3</v>
      </c>
      <c r="AF194" s="90">
        <f>IF(ISNA(VLOOKUP($B194,'[2]1516 Exp_Rev Access'!$F$7:$FS$310,23,FALSE)),"",VLOOKUP($B194,'[2]1516 Exp_Rev Access'!$F$7:$FS$310,23,FALSE))</f>
        <v>0</v>
      </c>
      <c r="AG194" s="90">
        <f>IF(ISNA(VLOOKUP($B194,'[2]1516 Exp_Rev Access'!$F$7:$FS$310,24,FALSE)),"",VLOOKUP($B194,'[2]1516 Exp_Rev Access'!$F$7:$FS$310,24,FALSE))</f>
        <v>10229.42</v>
      </c>
      <c r="AH194" s="90">
        <f>IF(ISNA(VLOOKUP($B194,'[2]1516 Exp_Rev Access'!$F$7:$FS$310,25,FALSE)),"",VLOOKUP($B194,'[2]1516 Exp_Rev Access'!$F$7:$FS$310,25,FALSE))</f>
        <v>1712.96</v>
      </c>
      <c r="AI194" s="90">
        <f>IF(ISNA(VLOOKUP($B194,'[2]1516 Exp_Rev Access'!$F$7:$FS$310,26,FALSE)),"",VLOOKUP($B194,'[2]1516 Exp_Rev Access'!$F$7:$FS$310,26,FALSE))</f>
        <v>5053.7700000000004</v>
      </c>
      <c r="AJ194" s="90">
        <f>IF(ISNA(VLOOKUP($B194,'[2]1516 Exp_Rev Access'!$F$7:$FS$310,27,FALSE)),"",VLOOKUP($B194,'[2]1516 Exp_Rev Access'!$F$7:$FS$310,27,FALSE))</f>
        <v>0</v>
      </c>
      <c r="AK194" s="90">
        <f>IF(ISNA(VLOOKUP($B194,'[2]1516 Exp_Rev Access'!$F$7:$FS$310,28,FALSE)),"",VLOOKUP($B194,'[2]1516 Exp_Rev Access'!$F$7:$FS$310,28,FALSE))</f>
        <v>13472.98</v>
      </c>
      <c r="AL194" s="90">
        <f>IF(ISNA(VLOOKUP($B194,'[2]1516 Exp_Rev Access'!$F$7:$FS$310,29,FALSE)),"",VLOOKUP($B194,'[2]1516 Exp_Rev Access'!$F$7:$FS$310,29,FALSE))</f>
        <v>16563.93</v>
      </c>
      <c r="AM194" s="53">
        <f t="shared" si="475"/>
        <v>127580.75</v>
      </c>
      <c r="AN194" s="92">
        <f t="shared" si="476"/>
        <v>1.0635242332854584E-2</v>
      </c>
      <c r="AO194" s="68">
        <f t="shared" si="477"/>
        <v>139.50722244699347</v>
      </c>
      <c r="AP194" s="90">
        <f>IF(ISNA(VLOOKUP($B194,'[2]1516 Exp_Rev Access'!$F$7:$FS$310,30,FALSE)),"",VLOOKUP($B194,'[2]1516 Exp_Rev Access'!$F$7:$FS$310,30,FALSE))</f>
        <v>5773790.6799999997</v>
      </c>
      <c r="AQ194" s="90">
        <f>IF(ISNA(VLOOKUP($B194,'[2]1516 Exp_Rev Access'!$F$7:$FS$310,31,FALSE)),"",VLOOKUP($B194,'[2]1516 Exp_Rev Access'!$F$7:$FS$310,31,FALSE))</f>
        <v>135600.04999999999</v>
      </c>
      <c r="AR194" s="90">
        <f>IF(ISNA(VLOOKUP($B194,'[2]1516 Exp_Rev Access'!$F$7:$FS$310,32,FALSE)),"",VLOOKUP($B194,'[2]1516 Exp_Rev Access'!$F$7:$FS$310,32,FALSE))</f>
        <v>0</v>
      </c>
      <c r="AS194" s="90">
        <f>IF(ISNA(VLOOKUP($B194,'[2]1516 Exp_Rev Access'!$F$7:$FS$310,33,FALSE)),"",VLOOKUP($B194,'[2]1516 Exp_Rev Access'!$F$7:$FS$310,33,FALSE))</f>
        <v>3379.85</v>
      </c>
      <c r="AT194" s="90">
        <f>IF(ISNA(VLOOKUP($B194,'[2]1516 Exp_Rev Access'!$F$7:$FS$310,34,FALSE)),"",VLOOKUP($B194,'[2]1516 Exp_Rev Access'!$F$7:$FS$310,34,FALSE))</f>
        <v>0</v>
      </c>
      <c r="AU194" s="53">
        <f t="shared" si="478"/>
        <v>5912770.5799999991</v>
      </c>
      <c r="AV194" s="93">
        <f t="shared" si="479"/>
        <v>0.49289370047497877</v>
      </c>
      <c r="AW194" s="53">
        <f t="shared" si="480"/>
        <v>6465.5067522498375</v>
      </c>
      <c r="AX194" s="90">
        <f>IF(ISNA(VLOOKUP($B194,'[2]1516 Exp_Rev Access'!$F$7:$FS$310,35,FALSE)),"",VLOOKUP($B194,'[2]1516 Exp_Rev Access'!$F$7:$FS$310,35,FALSE))</f>
        <v>9000</v>
      </c>
      <c r="AY194" s="90">
        <f>IF(ISNA(VLOOKUP($B194,'[2]1516 Exp_Rev Access'!$F$7:$FS$310,36,FALSE)),"",VLOOKUP($B194,'[2]1516 Exp_Rev Access'!$F$7:$FS$310,36,FALSE))</f>
        <v>670843.75</v>
      </c>
      <c r="AZ194" s="90">
        <f>IF(ISNA(VLOOKUP($B194,'[2]1516 Exp_Rev Access'!$F$7:$FS$310,37,FALSE)),"",VLOOKUP($B194,'[2]1516 Exp_Rev Access'!$F$7:$FS$310,37,FALSE))</f>
        <v>66722.53</v>
      </c>
      <c r="BA194" s="90">
        <f>IF(ISNA(VLOOKUP($B194,'[2]1516 Exp_Rev Access'!$F$7:$FS$310,38,FALSE)),"",VLOOKUP($B194,'[2]1516 Exp_Rev Access'!$F$7:$FS$310,38,FALSE))</f>
        <v>0</v>
      </c>
      <c r="BB194" s="90">
        <f>IF(ISNA(VLOOKUP($B194,'[2]1516 Exp_Rev Access'!$F$7:$FS$310,39,FALSE)),"",VLOOKUP($B194,'[2]1516 Exp_Rev Access'!$F$7:$FS$310,39,FALSE))</f>
        <v>0</v>
      </c>
      <c r="BC194" s="90">
        <f>IF(ISNA(VLOOKUP($B194,'[2]1516 Exp_Rev Access'!$F$7:$FS$310,40,FALSE)),"",VLOOKUP($B194,'[2]1516 Exp_Rev Access'!$F$7:$FS$310,40,FALSE))</f>
        <v>266634.78999999998</v>
      </c>
      <c r="BD194" s="90">
        <f>IF(ISNA(VLOOKUP($B194,'[2]1516 Exp_Rev Access'!$F$7:$FS$310,41,FALSE)),"",VLOOKUP($B194,'[2]1516 Exp_Rev Access'!$F$7:$FS$310,41,FALSE))</f>
        <v>0</v>
      </c>
      <c r="BE194" s="90">
        <f>IF(ISNA(VLOOKUP($B194,'[2]1516 Exp_Rev Access'!$F$7:$FS$310,42,FALSE)),"",VLOOKUP($B194,'[2]1516 Exp_Rev Access'!$F$7:$FS$310,42,FALSE))</f>
        <v>84141.88</v>
      </c>
      <c r="BF194" s="90">
        <f>IF(ISNA(VLOOKUP($B194,'[2]1516 Exp_Rev Access'!$F$7:$FS$310,43,FALSE)),"",VLOOKUP($B194,'[2]1516 Exp_Rev Access'!$F$7:$FS$310,43,FALSE))</f>
        <v>0</v>
      </c>
      <c r="BG194" s="90">
        <f>IF(ISNA(VLOOKUP($B194,'[2]1516 Exp_Rev Access'!$F$7:$FS$310,44,FALSE)),"",VLOOKUP($B194,'[2]1516 Exp_Rev Access'!$F$7:$FS$310,44,FALSE))</f>
        <v>29207.47</v>
      </c>
      <c r="BH194" s="90">
        <f>IF(ISNA(VLOOKUP($B194,'[2]1516 Exp_Rev Access'!$F$7:$FS$310,45,FALSE)),"",VLOOKUP($B194,'[2]1516 Exp_Rev Access'!$F$7:$FS$310,45,FALSE))</f>
        <v>92.92</v>
      </c>
      <c r="BI194" s="90">
        <f>IF(ISNA(VLOOKUP($B194,'[2]1516 Exp_Rev Access'!$F$7:$FS$310,46,FALSE)),"",VLOOKUP($B194,'[2]1516 Exp_Rev Access'!$F$7:$FS$310,46,FALSE))</f>
        <v>0</v>
      </c>
      <c r="BJ194" s="90">
        <f>IF(ISNA(VLOOKUP($B194,'[2]1516 Exp_Rev Access'!$F$7:$FS$310,47,FALSE)),"",VLOOKUP($B194,'[2]1516 Exp_Rev Access'!$F$7:$FS$310,47,FALSE))</f>
        <v>4764.12</v>
      </c>
      <c r="BK194" s="90">
        <f>IF(ISNA(VLOOKUP($B194,'[2]1516 Exp_Rev Access'!$F$7:$FS$310,48,FALSE)),"",VLOOKUP($B194,'[2]1516 Exp_Rev Access'!$F$7:$FS$310,48,FALSE))</f>
        <v>437152.51</v>
      </c>
      <c r="BL194" s="90">
        <f>IF(ISNA(VLOOKUP($B194,'[2]1516 Exp_Rev Access'!$F$7:$FS$310,49,FALSE)),"",VLOOKUP($B194,'[2]1516 Exp_Rev Access'!$F$7:$FS$310,49,FALSE))</f>
        <v>80640.47</v>
      </c>
      <c r="BM194" s="90">
        <f>IF(ISNA(VLOOKUP($B194,'[2]1516 Exp_Rev Access'!$F$7:$FS$310,50,FALSE)),"",VLOOKUP($B194,'[2]1516 Exp_Rev Access'!$F$7:$FS$310,50,FALSE))</f>
        <v>0</v>
      </c>
      <c r="BN194" s="90">
        <f>IF(ISNA(VLOOKUP($B194,'[2]1516 Exp_Rev Access'!$F$7:$FS$310,51,FALSE)),"",VLOOKUP($B194,'[2]1516 Exp_Rev Access'!$F$7:$FS$310,51,FALSE))</f>
        <v>0</v>
      </c>
      <c r="BO194" s="90">
        <f>IF(ISNA(VLOOKUP($B194,'[2]1516 Exp_Rev Access'!$F$7:$FS$310,52,FALSE)),"",VLOOKUP($B194,'[2]1516 Exp_Rev Access'!$F$7:$FS$310,52,FALSE))</f>
        <v>0</v>
      </c>
      <c r="BP194" s="90">
        <f>IF(ISNA(VLOOKUP($B194,'[2]1516 Exp_Rev Access'!$F$7:$FS$310,53,FALSE)),"",VLOOKUP($B194,'[2]1516 Exp_Rev Access'!$F$7:$FS$310,53,FALSE))</f>
        <v>0</v>
      </c>
      <c r="BQ194" s="90">
        <f>IF(ISNA(VLOOKUP($B194,'[2]1516 Exp_Rev Access'!$F$7:$FS$310,54,FALSE)),"",VLOOKUP($B194,'[2]1516 Exp_Rev Access'!$F$7:$FS$310,54,FALSE))</f>
        <v>0</v>
      </c>
      <c r="BR194" s="90">
        <f>IF(ISNA(VLOOKUP($B194,'[2]1516 Exp_Rev Access'!$F$7:$FS$310,55,FALSE)),"",VLOOKUP($B194,'[2]1516 Exp_Rev Access'!$F$7:$FS$310,55,FALSE))</f>
        <v>0</v>
      </c>
      <c r="BS194" s="90">
        <f>IF(ISNA(VLOOKUP($B194,'[2]1516 Exp_Rev Access'!$F$7:$FS$310,56,FALSE)),"",VLOOKUP($B194,'[2]1516 Exp_Rev Access'!$F$7:$FS$310,56,FALSE))</f>
        <v>0</v>
      </c>
      <c r="BT194" s="90">
        <f>IF(ISNA(VLOOKUP($B194,'[2]1516 Exp_Rev Access'!$F$7:$FS$310,57,FALSE)),"",VLOOKUP($B194,'[2]1516 Exp_Rev Access'!$F$7:$FS$310,57,FALSE))</f>
        <v>0</v>
      </c>
      <c r="BU194" s="90">
        <f>IF(ISNA(VLOOKUP($B194,'[2]1516 Exp_Rev Access'!$F$7:$FS$310,58,FALSE)),"",VLOOKUP($B194,'[2]1516 Exp_Rev Access'!$F$7:$FS$310,58,FALSE))</f>
        <v>0</v>
      </c>
      <c r="BV194" s="53">
        <f t="shared" si="481"/>
        <v>1649200.4400000002</v>
      </c>
      <c r="BW194" s="92">
        <f t="shared" si="482"/>
        <v>0.13747878371032002</v>
      </c>
      <c r="BX194" s="68">
        <f t="shared" si="483"/>
        <v>1803.3705919016743</v>
      </c>
      <c r="BY194" s="90">
        <f>IF(ISNA(VLOOKUP($B194,'[2]1516 Exp_Rev Access'!$F$7:$FS$310,59,FALSE)),"",VLOOKUP($B194,'[2]1516 Exp_Rev Access'!$F$7:$FS$310,59,FALSE))</f>
        <v>0</v>
      </c>
      <c r="BZ194" s="90">
        <f>IF(ISNA(VLOOKUP($B194,'[2]1516 Exp_Rev Access'!$F$7:$FS$310,60,FALSE)),"",VLOOKUP($B194,'[2]1516 Exp_Rev Access'!$F$7:$FS$310,60,FALSE))</f>
        <v>0</v>
      </c>
      <c r="CA194" s="90">
        <f>IF(ISNA(VLOOKUP($B194,'[2]1516 Exp_Rev Access'!$F$7:$FS$310,61,FALSE)),"",VLOOKUP($B194,'[2]1516 Exp_Rev Access'!$F$7:$FS$310,61,FALSE))</f>
        <v>0</v>
      </c>
      <c r="CB194" s="90">
        <f>IF(ISNA(VLOOKUP($B194,'[2]1516 Exp_Rev Access'!$F$7:$FS$310,62,FALSE)),"",VLOOKUP($B194,'[2]1516 Exp_Rev Access'!$F$7:$FS$310,62,FALSE))</f>
        <v>6703.08</v>
      </c>
      <c r="CC194" s="90">
        <f>IF(ISNA(VLOOKUP($B194,'[2]1516 Exp_Rev Access'!$F$7:$FS$310,63,FALSE)),"",VLOOKUP($B194,'[2]1516 Exp_Rev Access'!$F$7:$FS$310,63,FALSE))</f>
        <v>5405.29</v>
      </c>
      <c r="CD194" s="90">
        <f>IF(ISNA(VLOOKUP($B194,'[2]1516 Exp_Rev Access'!$F$7:$FS$310,64,FALSE)),"",VLOOKUP($B194,'[2]1516 Exp_Rev Access'!$F$7:$FS$310,64,FALSE))</f>
        <v>0</v>
      </c>
      <c r="CE194" s="53">
        <f t="shared" si="484"/>
        <v>12108.369999999999</v>
      </c>
      <c r="CF194" s="92">
        <f t="shared" si="494"/>
        <v>1.0093642591524697E-3</v>
      </c>
      <c r="CG194" s="94">
        <f t="shared" si="485"/>
        <v>13.240281680900154</v>
      </c>
      <c r="CH194" s="90">
        <f>IF(ISNA(VLOOKUP($B194,'[2]1516 Exp_Rev Access'!$F$7:$FS$310,65,FALSE)),"",VLOOKUP($B194,'[2]1516 Exp_Rev Access'!$F$7:$FS$310,65,FALSE))</f>
        <v>0</v>
      </c>
      <c r="CI194" s="90">
        <f>IF(ISNA(VLOOKUP($B194,'[2]1516 Exp_Rev Access'!$F$7:$FS$310,66,FALSE)),"",VLOOKUP($B194,'[2]1516 Exp_Rev Access'!$F$7:$FS$310,66,FALSE))</f>
        <v>0</v>
      </c>
      <c r="CJ194" s="90">
        <f>IF(ISNA(VLOOKUP($B194,'[2]1516 Exp_Rev Access'!$F$7:$FS$310,67,FALSE)),"",VLOOKUP($B194,'[2]1516 Exp_Rev Access'!$F$7:$FS$310,67,FALSE))</f>
        <v>0</v>
      </c>
      <c r="CK194" s="90">
        <f>IF(ISNA(VLOOKUP($B194,'[2]1516 Exp_Rev Access'!$F$7:$FS$310,68,FALSE)),"",VLOOKUP($B194,'[2]1516 Exp_Rev Access'!$F$7:$FS$310,68,FALSE))</f>
        <v>0</v>
      </c>
      <c r="CL194" s="90">
        <f>IF(ISNA(VLOOKUP($B194,'[2]1516 Exp_Rev Access'!$F$7:$FS$310,69,FALSE)),"",VLOOKUP($B194,'[2]1516 Exp_Rev Access'!$F$7:$FS$310,69,FALSE))</f>
        <v>0</v>
      </c>
      <c r="CM194" s="90">
        <f>IF(ISNA(VLOOKUP($B194,'[2]1516 Exp_Rev Access'!$F$7:$FS$310,70,FALSE)),"",VLOOKUP($B194,'[2]1516 Exp_Rev Access'!$F$7:$FS$310,70,FALSE))</f>
        <v>0</v>
      </c>
      <c r="CN194" s="90">
        <f>IF(ISNA(VLOOKUP($B194,'[2]1516 Exp_Rev Access'!$F$7:$FS$310,71,FALSE)),"",VLOOKUP($B194,'[2]1516 Exp_Rev Access'!$F$7:$FS$310,71,FALSE))</f>
        <v>0</v>
      </c>
      <c r="CO194" s="90">
        <f>IF(ISNA(VLOOKUP($B194,'[2]1516 Exp_Rev Access'!$F$7:$FS$310,72,FALSE)),"",VLOOKUP($B194,'[2]1516 Exp_Rev Access'!$F$7:$FS$310,72,FALSE))</f>
        <v>0</v>
      </c>
      <c r="CP194" s="90">
        <f>IF(ISNA(VLOOKUP($B194,'[2]1516 Exp_Rev Access'!$F$7:$FS$310,73,FALSE)),"",VLOOKUP($B194,'[2]1516 Exp_Rev Access'!$F$7:$FS$310,73,FALSE))</f>
        <v>0</v>
      </c>
      <c r="CQ194" s="90">
        <f>IF(ISNA(VLOOKUP($B194,'[2]1516 Exp_Rev Access'!$F$7:$FS$310,74,FALSE)),"",VLOOKUP($B194,'[2]1516 Exp_Rev Access'!$F$7:$FS$310,74,FALSE))</f>
        <v>0</v>
      </c>
      <c r="CR194" s="90">
        <f>IF(ISNA(VLOOKUP($B194,'[2]1516 Exp_Rev Access'!$F$7:$FS$310,75,FALSE)),"",VLOOKUP($B194,'[2]1516 Exp_Rev Access'!$F$7:$FS$310,75,FALSE))</f>
        <v>0</v>
      </c>
      <c r="CS194" s="90">
        <f>IF(ISNA(VLOOKUP($B194,'[2]1516 Exp_Rev Access'!$F$7:$FS$310,76,FALSE)),"",VLOOKUP($B194,'[2]1516 Exp_Rev Access'!$F$7:$FS$310,76,FALSE))</f>
        <v>16852</v>
      </c>
      <c r="CT194" s="90">
        <f>IF(ISNA(VLOOKUP($B194,'[2]1516 Exp_Rev Access'!$F$7:$FS$310,77,FALSE)),"",VLOOKUP($B194,'[2]1516 Exp_Rev Access'!$F$7:$FS$310,77,FALSE))</f>
        <v>0</v>
      </c>
      <c r="CU194" s="90">
        <f>IF(ISNA(VLOOKUP($B194,'[2]1516 Exp_Rev Access'!$F$7:$FS$310,78,FALSE)),"",VLOOKUP($B194,'[2]1516 Exp_Rev Access'!$F$7:$FS$310,78,FALSE))</f>
        <v>378138.58</v>
      </c>
      <c r="CV194" s="90">
        <f>IF(ISNA(VLOOKUP($B194,'[2]1516 Exp_Rev Access'!$F$7:$FS$310,79,FALSE)),"",VLOOKUP($B194,'[2]1516 Exp_Rev Access'!$F$7:$FS$310,79,FALSE))</f>
        <v>88267.31</v>
      </c>
      <c r="CW194" s="90">
        <f>IF(ISNA(VLOOKUP($B194,'[2]1516 Exp_Rev Access'!$F$7:$FS$310,80,FALSE)),"",VLOOKUP($B194,'[2]1516 Exp_Rev Access'!$F$7:$FS$310,80,FALSE))</f>
        <v>0</v>
      </c>
      <c r="CX194" s="90">
        <f>IF(ISNA(VLOOKUP($B194,'[2]1516 Exp_Rev Access'!$F$7:$FS$310,81,FALSE)),"",VLOOKUP($B194,'[2]1516 Exp_Rev Access'!$F$7:$FS$310,81,FALSE))</f>
        <v>0</v>
      </c>
      <c r="CY194" s="90">
        <f>IF(ISNA(VLOOKUP($B194,'[2]1516 Exp_Rev Access'!$F$7:$FS$310,82,FALSE)),"",VLOOKUP($B194,'[2]1516 Exp_Rev Access'!$F$7:$FS$310,82,FALSE))</f>
        <v>0</v>
      </c>
      <c r="CZ194" s="90">
        <f>IF(ISNA(VLOOKUP($B194,'[2]1516 Exp_Rev Access'!$F$7:$FS$310,83,FALSE)),"",VLOOKUP($B194,'[2]1516 Exp_Rev Access'!$F$7:$FS$310,83,FALSE))</f>
        <v>0</v>
      </c>
      <c r="DA194" s="90">
        <f>IF(ISNA(VLOOKUP($B194,'[2]1516 Exp_Rev Access'!$F$7:$FS$310,84,FALSE)),"",VLOOKUP($B194,'[2]1516 Exp_Rev Access'!$F$7:$FS$310,84,FALSE))</f>
        <v>0</v>
      </c>
      <c r="DB194" s="90">
        <f>IF(ISNA(VLOOKUP($B194,'[2]1516 Exp_Rev Access'!$F$7:$FS$310,85,FALSE)),"",VLOOKUP($B194,'[2]1516 Exp_Rev Access'!$F$7:$FS$310,85,FALSE))</f>
        <v>0</v>
      </c>
      <c r="DC194" s="90">
        <f>IF(ISNA(VLOOKUP($B194,'[2]1516 Exp_Rev Access'!$F$7:$FS$310,86,FALSE)),"",VLOOKUP($B194,'[2]1516 Exp_Rev Access'!$F$7:$FS$310,86,FALSE))</f>
        <v>0</v>
      </c>
      <c r="DD194" s="90">
        <f>IF(ISNA(VLOOKUP($B194,'[2]1516 Exp_Rev Access'!$F$7:$FS$310,87,FALSE)),"",VLOOKUP($B194,'[2]1516 Exp_Rev Access'!$F$7:$FS$310,87,FALSE))</f>
        <v>0</v>
      </c>
      <c r="DE194" s="90">
        <f>IF(ISNA(VLOOKUP($B194,'[2]1516 Exp_Rev Access'!$F$7:$FS$310,88,FALSE)),"",VLOOKUP($B194,'[2]1516 Exp_Rev Access'!$F$7:$FS$310,88,FALSE))</f>
        <v>0</v>
      </c>
      <c r="DF194" s="90">
        <f>IF(ISNA(VLOOKUP($B194,'[2]1516 Exp_Rev Access'!$F$7:$FS$310,89,FALSE)),"",VLOOKUP($B194,'[2]1516 Exp_Rev Access'!$F$7:$FS$310,89,FALSE))</f>
        <v>0</v>
      </c>
      <c r="DG194" s="90">
        <f>IF(ISNA(VLOOKUP($B194,'[2]1516 Exp_Rev Access'!$F$7:$FS$310,90,FALSE)),"",VLOOKUP($B194,'[2]1516 Exp_Rev Access'!$F$7:$FS$310,90,FALSE))</f>
        <v>0</v>
      </c>
      <c r="DH194" s="90">
        <f>IF(ISNA(VLOOKUP($B194,'[2]1516 Exp_Rev Access'!$F$7:$FS$310,91,FALSE)),"",VLOOKUP($B194,'[2]1516 Exp_Rev Access'!$F$7:$FS$310,91,FALSE))</f>
        <v>0</v>
      </c>
      <c r="DI194" s="90">
        <f>IF(ISNA(VLOOKUP($B194,'[2]1516 Exp_Rev Access'!$F$7:$FS$310,92,FALSE)),"",VLOOKUP($B194,'[2]1516 Exp_Rev Access'!$F$7:$FS$310,92,FALSE))</f>
        <v>241542.49</v>
      </c>
      <c r="DJ194" s="90">
        <f>IF(ISNA(VLOOKUP($B194,'[2]1516 Exp_Rev Access'!$F$7:$FS$310,93,FALSE)),"",VLOOKUP($B194,'[2]1516 Exp_Rev Access'!$F$7:$FS$310,93,FALSE))</f>
        <v>0</v>
      </c>
      <c r="DK194" s="90">
        <f>IF(ISNA(VLOOKUP($B194,'[2]1516 Exp_Rev Access'!$F$7:$FS$310,94,FALSE)),"",VLOOKUP($B194,'[2]1516 Exp_Rev Access'!$F$7:$FS$310,94,FALSE))</f>
        <v>0</v>
      </c>
      <c r="DL194" s="90">
        <f>IF(ISNA(VLOOKUP($B194,'[2]1516 Exp_Rev Access'!$F$7:$FS$310,95,FALSE)),"",VLOOKUP($B194,'[2]1516 Exp_Rev Access'!$F$7:$FS$310,95,FALSE))</f>
        <v>0</v>
      </c>
      <c r="DM194" s="90">
        <f>IF(ISNA(VLOOKUP($B194,'[2]1516 Exp_Rev Access'!$F$7:$FS$310,96,FALSE)),"",VLOOKUP($B194,'[2]1516 Exp_Rev Access'!$F$7:$FS$310,96,FALSE))</f>
        <v>0</v>
      </c>
      <c r="DN194" s="90">
        <f>IF(ISNA(VLOOKUP($B194,'[2]1516 Exp_Rev Access'!$F$7:$FS$310,97,FALSE)),"",VLOOKUP($B194,'[2]1516 Exp_Rev Access'!$F$7:$FS$310,97,FALSE))</f>
        <v>0</v>
      </c>
      <c r="DO194" s="90">
        <f>IF(ISNA(VLOOKUP($B194,'[2]1516 Exp_Rev Access'!$F$7:$FS$310,98,FALSE)),"",VLOOKUP($B194,'[2]1516 Exp_Rev Access'!$F$7:$FS$310,98,FALSE))</f>
        <v>0</v>
      </c>
      <c r="DP194" s="90">
        <f>IF(ISNA(VLOOKUP($B194,'[2]1516 Exp_Rev Access'!$F$7:$FS$310,99,FALSE)),"",VLOOKUP($B194,'[2]1516 Exp_Rev Access'!$F$7:$FS$310,99,FALSE))</f>
        <v>0</v>
      </c>
      <c r="DQ194" s="90">
        <f>IF(ISNA(VLOOKUP($B194,'[2]1516 Exp_Rev Access'!$F$7:$FS$310,100,FALSE)),"",VLOOKUP($B194,'[2]1516 Exp_Rev Access'!$F$7:$FS$310,100,FALSE))</f>
        <v>0</v>
      </c>
      <c r="DR194" s="90">
        <f>IF(ISNA(VLOOKUP($B194,'[2]1516 Exp_Rev Access'!$F$7:$FS$310,101,FALSE)),"",VLOOKUP($B194,'[2]1516 Exp_Rev Access'!$F$7:$FS$310,101,FALSE))</f>
        <v>0</v>
      </c>
      <c r="DS194" s="90">
        <f>IF(ISNA(VLOOKUP($B194,'[2]1516 Exp_Rev Access'!$F$7:$FS$310,102,FALSE)),"",VLOOKUP($B194,'[2]1516 Exp_Rev Access'!$F$7:$FS$310,102,FALSE))</f>
        <v>0</v>
      </c>
      <c r="DT194" s="90">
        <f>IF(ISNA(VLOOKUP($B194,'[2]1516 Exp_Rev Access'!$F$7:$FS$310,103,FALSE)),"",VLOOKUP($B194,'[2]1516 Exp_Rev Access'!$F$7:$FS$310,103,FALSE))</f>
        <v>0</v>
      </c>
      <c r="DU194" s="90">
        <f>IF(ISNA(VLOOKUP($B194,'[2]1516 Exp_Rev Access'!$F$7:$FS$310,104,FALSE)),"",VLOOKUP($B194,'[2]1516 Exp_Rev Access'!$F$7:$FS$310,104,FALSE))</f>
        <v>0</v>
      </c>
      <c r="DV194" s="90">
        <f>IF(ISNA(VLOOKUP($B194,'[2]1516 Exp_Rev Access'!$F$7:$FS$310,105,FALSE)),"",VLOOKUP($B194,'[2]1516 Exp_Rev Access'!$F$7:$FS$310,105,FALSE))</f>
        <v>0</v>
      </c>
      <c r="DW194" s="90">
        <f>IF(ISNA(VLOOKUP($B194,'[2]1516 Exp_Rev Access'!$F$7:$FS$310,106,FALSE)),"",VLOOKUP($B194,'[2]1516 Exp_Rev Access'!$F$7:$FS$310,106,FALSE))</f>
        <v>0</v>
      </c>
      <c r="DX194" s="90">
        <f>IF(ISNA(VLOOKUP($B194,'[2]1516 Exp_Rev Access'!$F$7:$FS$310,107,FALSE)),"",VLOOKUP($B194,'[2]1516 Exp_Rev Access'!$F$7:$FS$310,107,FALSE))</f>
        <v>0</v>
      </c>
      <c r="DY194" s="90">
        <f>IF(ISNA(VLOOKUP($B194,'[2]1516 Exp_Rev Access'!$F$7:$FS$310,108,FALSE)),"",VLOOKUP($B194,'[2]1516 Exp_Rev Access'!$F$7:$FS$310,108,FALSE))</f>
        <v>0</v>
      </c>
      <c r="DZ194" s="90">
        <f>IF(ISNA(VLOOKUP($B194,'[2]1516 Exp_Rev Access'!$F$7:$FS$310,109,FALSE)),"",VLOOKUP($B194,'[2]1516 Exp_Rev Access'!$F$7:$FS$310,109,FALSE))</f>
        <v>0</v>
      </c>
      <c r="EA194" s="90">
        <f>IF(ISNA(VLOOKUP($B194,'[2]1516 Exp_Rev Access'!$F$7:$FS$310,110,FALSE)),"",VLOOKUP($B194,'[2]1516 Exp_Rev Access'!$F$7:$FS$310,110,FALSE))</f>
        <v>0</v>
      </c>
      <c r="EB194" s="90">
        <f>IF(ISNA(VLOOKUP($B194,'[2]1516 Exp_Rev Access'!$F$7:$FS$310,111,FALSE)),"",VLOOKUP($B194,'[2]1516 Exp_Rev Access'!$F$7:$FS$310,111,FALSE))</f>
        <v>0</v>
      </c>
      <c r="EC194" s="90">
        <f>IF(ISNA(VLOOKUP($B194,'[2]1516 Exp_Rev Access'!$F$7:$FS$310,112,FALSE)),"",VLOOKUP($B194,'[2]1516 Exp_Rev Access'!$F$7:$FS$310,112,FALSE))</f>
        <v>0</v>
      </c>
      <c r="ED194" s="90">
        <f>IF(ISNA(VLOOKUP($B194,'[2]1516 Exp_Rev Access'!$F$7:$FS$310,113,FALSE)),"",VLOOKUP($B194,'[2]1516 Exp_Rev Access'!$F$7:$FS$310,113,FALSE))</f>
        <v>0</v>
      </c>
      <c r="EE194" s="90">
        <f>IF(ISNA(VLOOKUP($B194,'[2]1516 Exp_Rev Access'!$F$7:$FS$310,114,FALSE)),"",VLOOKUP($B194,'[2]1516 Exp_Rev Access'!$F$7:$FS$310,114,FALSE))</f>
        <v>0</v>
      </c>
      <c r="EF194" s="90">
        <f>IF(ISNA(VLOOKUP($B194,'[2]1516 Exp_Rev Access'!$F$7:$FS$310,115,FALSE)),"",VLOOKUP($B194,'[2]1516 Exp_Rev Access'!$F$7:$FS$310,115,FALSE))</f>
        <v>0</v>
      </c>
      <c r="EG194" s="90">
        <f>IF(ISNA(VLOOKUP($B194,'[2]1516 Exp_Rev Access'!$F$7:$FS$310,116,FALSE)),"",VLOOKUP($B194,'[2]1516 Exp_Rev Access'!$F$7:$FS$310,116,FALSE))</f>
        <v>0</v>
      </c>
      <c r="EH194" s="90">
        <f>IF(ISNA(VLOOKUP($B194,'[2]1516 Exp_Rev Access'!$F$7:$FS$310,117,FALSE)),"",VLOOKUP($B194,'[2]1516 Exp_Rev Access'!$F$7:$FS$310,117,FALSE))</f>
        <v>0</v>
      </c>
      <c r="EI194" s="90">
        <f>IF(ISNA(VLOOKUP($B194,'[2]1516 Exp_Rev Access'!$F$7:$FS$310,118,FALSE)),"",VLOOKUP($B194,'[2]1516 Exp_Rev Access'!$F$7:$FS$310,118,FALSE))</f>
        <v>0</v>
      </c>
      <c r="EJ194" s="90">
        <f>IF(ISNA(VLOOKUP($B194,'[2]1516 Exp_Rev Access'!$F$7:$FS$310,119,FALSE)),"",VLOOKUP($B194,'[2]1516 Exp_Rev Access'!$F$7:$FS$310,119,FALSE))</f>
        <v>0</v>
      </c>
      <c r="EK194" s="90">
        <f>IF(ISNA(VLOOKUP($B194,'[2]1516 Exp_Rev Access'!$F$7:$FS$310,120,FALSE)),"",VLOOKUP($B194,'[2]1516 Exp_Rev Access'!$F$7:$FS$310,120,FALSE))</f>
        <v>0</v>
      </c>
      <c r="EL194" s="90">
        <f>IF(ISNA(VLOOKUP($B194,'[2]1516 Exp_Rev Access'!$F$7:$FS$310,121,FALSE)),"",VLOOKUP($B194,'[2]1516 Exp_Rev Access'!$F$7:$FS$310,121,FALSE))</f>
        <v>0</v>
      </c>
      <c r="EM194" s="90">
        <f>IF(ISNA(VLOOKUP($B194,'[2]1516 Exp_Rev Access'!$F$7:$FS$310,122,FALSE)),"",VLOOKUP($B194,'[2]1516 Exp_Rev Access'!$F$7:$FS$310,122,FALSE))</f>
        <v>0</v>
      </c>
      <c r="EN194" s="90">
        <f>IF(ISNA(VLOOKUP($B194,'[2]1516 Exp_Rev Access'!$F$7:$FS$310,123,FALSE)),"",VLOOKUP($B194,'[2]1516 Exp_Rev Access'!$F$7:$FS$310,123,FALSE))</f>
        <v>173122.42</v>
      </c>
      <c r="EO194" s="90">
        <f>IF(ISNA(VLOOKUP($B194,'[2]1516 Exp_Rev Access'!$F$7:$FS$310,124,FALSE)),"",VLOOKUP($B194,'[2]1516 Exp_Rev Access'!$F$7:$FS$310,124,FALSE))</f>
        <v>0</v>
      </c>
      <c r="EP194" s="90">
        <f>IF(ISNA(VLOOKUP($B194,'[2]1516 Exp_Rev Access'!$F$7:$FS$310,125,FALSE)),"",VLOOKUP($B194,'[2]1516 Exp_Rev Access'!$F$7:$FS$310,125,FALSE))</f>
        <v>0</v>
      </c>
      <c r="EQ194" s="90">
        <f>IF(ISNA(VLOOKUP($B194,'[2]1516 Exp_Rev Access'!$F$7:$FS$310,126,FALSE)),"",VLOOKUP($B194,'[2]1516 Exp_Rev Access'!$F$7:$FS$310,126,FALSE))</f>
        <v>0</v>
      </c>
      <c r="ER194" s="90">
        <f>IF(ISNA(VLOOKUP($B194,'[2]1516 Exp_Rev Access'!$F$7:$FS$310,127,FALSE)),"",VLOOKUP($B194,'[2]1516 Exp_Rev Access'!$F$7:$FS$310,127,FALSE))</f>
        <v>0</v>
      </c>
      <c r="ES194" s="90">
        <f>IF(ISNA(VLOOKUP($B194,'[2]1516 Exp_Rev Access'!$F$7:$FS$310,128,FALSE)),"",VLOOKUP($B194,'[2]1516 Exp_Rev Access'!$F$7:$FS$310,128,FALSE))</f>
        <v>0</v>
      </c>
      <c r="ET194" s="90">
        <f>IF(ISNA(VLOOKUP($B194,'[2]1516 Exp_Rev Access'!$F$7:$FS$310,129,FALSE)),"",VLOOKUP($B194,'[2]1516 Exp_Rev Access'!$F$7:$FS$310,129,FALSE))</f>
        <v>0</v>
      </c>
      <c r="EU194" s="90">
        <f>IF(ISNA(VLOOKUP($B194,'[2]1516 Exp_Rev Access'!$F$7:$FS$310,130,FALSE)),"",VLOOKUP($B194,'[2]1516 Exp_Rev Access'!$F$7:$FS$310,130,FALSE))</f>
        <v>0</v>
      </c>
      <c r="EV194" s="90">
        <f>IF(ISNA(VLOOKUP($B194,'[2]1516 Exp_Rev Access'!$F$7:$FS$310,131,FALSE)),"",VLOOKUP($B194,'[2]1516 Exp_Rev Access'!$F$7:$FS$310,131,FALSE))</f>
        <v>0</v>
      </c>
      <c r="EW194" s="90">
        <f>IF(ISNA(VLOOKUP($B194,'[2]1516 Exp_Rev Access'!$F$7:$FS$310,132,FALSE)),"",VLOOKUP($B194,'[2]1516 Exp_Rev Access'!$F$7:$FS$310,132,FALSE))</f>
        <v>0</v>
      </c>
      <c r="EX194" s="90">
        <f>IF(ISNA(VLOOKUP($B194,'[2]1516 Exp_Rev Access'!$F$7:$FS$310,133,FALSE)),"",VLOOKUP($B194,'[2]1516 Exp_Rev Access'!$F$7:$FS$310,133,FALSE))</f>
        <v>0</v>
      </c>
      <c r="EY194" s="90">
        <f>IF(ISNA(VLOOKUP($B194,'[2]1516 Exp_Rev Access'!$F$7:$FS$310,134,FALSE)),"",VLOOKUP($B194,'[2]1516 Exp_Rev Access'!$F$7:$FS$310,134,FALSE))</f>
        <v>0</v>
      </c>
      <c r="EZ194" s="90">
        <f>IF(ISNA(VLOOKUP($B194,'[2]1516 Exp_Rev Access'!$F$7:$FS$310,135,FALSE)),"",VLOOKUP($B194,'[2]1516 Exp_Rev Access'!$F$7:$FS$310,135,FALSE))</f>
        <v>0</v>
      </c>
      <c r="FA194" s="90">
        <f>IF(ISNA(VLOOKUP($B194,'[2]1516 Exp_Rev Access'!$F$7:$FS$310,136,FALSE)),"",VLOOKUP($B194,'[2]1516 Exp_Rev Access'!$F$7:$FS$310,136,FALSE))</f>
        <v>0</v>
      </c>
      <c r="FB194" s="90">
        <f>IF(ISNA(VLOOKUP($B194,'[2]1516 Exp_Rev Access'!$F$7:$FS$310,137,FALSE)),"",VLOOKUP($B194,'[2]1516 Exp_Rev Access'!$F$7:$FS$310,137,FALSE))</f>
        <v>0</v>
      </c>
      <c r="FC194" s="90">
        <f>IF(ISNA(VLOOKUP($B194,'[2]1516 Exp_Rev Access'!$F$7:$FS$310,138,FALSE)),"",VLOOKUP($B194,'[2]1516 Exp_Rev Access'!$F$7:$FS$310,138,FALSE))</f>
        <v>0</v>
      </c>
      <c r="FD194" s="90">
        <f>IF(ISNA(VLOOKUP($B194,'[2]1516 Exp_Rev Access'!$F$7:$FS$310,139,FALSE)),"",VLOOKUP($B194,'[2]1516 Exp_Rev Access'!$F$7:$FS$310,139,FALSE))</f>
        <v>0</v>
      </c>
      <c r="FE194" s="90">
        <f>IF(ISNA(VLOOKUP($B194,'[2]1516 Exp_Rev Access'!$F$7:$FS$310,140,FALSE)),"",VLOOKUP($B194,'[2]1516 Exp_Rev Access'!$F$7:$FS$310,140,FALSE))</f>
        <v>0</v>
      </c>
      <c r="FF194" s="90">
        <f>IF(ISNA(VLOOKUP($B194,'[2]1516 Exp_Rev Access'!$F$7:$FS$310,141,FALSE)),"",VLOOKUP($B194,'[2]1516 Exp_Rev Access'!$F$7:$FS$310,141,FALSE))</f>
        <v>0</v>
      </c>
      <c r="FG194" s="90">
        <f>IF(ISNA(VLOOKUP($B194,'[2]1516 Exp_Rev Access'!$F$7:$FS$310,142,FALSE)),"",VLOOKUP($B194,'[2]1516 Exp_Rev Access'!$F$7:$FS$310,142,FALSE))</f>
        <v>0</v>
      </c>
      <c r="FH194" s="90">
        <f>IF(ISNA(VLOOKUP($B194,'[2]1516 Exp_Rev Access'!$F$7:$FS$310,143,FALSE)),"",VLOOKUP($B194,'[2]1516 Exp_Rev Access'!$F$7:$FS$310,143,FALSE))</f>
        <v>0</v>
      </c>
      <c r="FI194" s="90">
        <f>IF(ISNA(VLOOKUP($B194,'[2]1516 Exp_Rev Access'!$F$7:$FS$310,144,FALSE)),"",VLOOKUP($B194,'[2]1516 Exp_Rev Access'!$F$7:$FS$310,144,FALSE))</f>
        <v>0</v>
      </c>
      <c r="FJ194" s="90">
        <f>IF(ISNA(VLOOKUP($B194,'[2]1516 Exp_Rev Access'!$F$7:$FS$310,145,FALSE)),"",VLOOKUP($B194,'[2]1516 Exp_Rev Access'!$F$7:$FS$310,145,FALSE))</f>
        <v>0</v>
      </c>
      <c r="FK194" s="90">
        <f>IF(ISNA(VLOOKUP($B194,'[2]1516 Exp_Rev Access'!$F$7:$FS$310,146,FALSE)),"",VLOOKUP($B194,'[2]1516 Exp_Rev Access'!$F$7:$FS$310,146,FALSE))</f>
        <v>0</v>
      </c>
      <c r="FL194" s="90">
        <f>IF(ISNA(VLOOKUP($B194,'[2]1516 Exp_Rev Access'!$F$7:$FS$310,1147,FALSE)),"",VLOOKUP($B194,'[2]1516 Exp_Rev Access'!$F$7:$FS$310,147,FALSE))</f>
        <v>0</v>
      </c>
      <c r="FM194" s="90">
        <f>IF(ISNA(VLOOKUP($B194,'[2]1516 Exp_Rev Access'!$F$7:$FS$310,148,FALSE)),"",VLOOKUP($B194,'[2]1516 Exp_Rev Access'!$F$7:$FS$310,148,FALSE))</f>
        <v>0</v>
      </c>
      <c r="FN194" s="90">
        <f>IF(ISNA(VLOOKUP($B194,'[2]1516 Exp_Rev Access'!$F$7:$FS$310,149,FALSE)),"",VLOOKUP($B194,'[2]1516 Exp_Rev Access'!$F$7:$FS$310,149,FALSE))</f>
        <v>0</v>
      </c>
      <c r="FO194" s="90">
        <f>IF(ISNA(VLOOKUP($B194,'[2]1516 Exp_Rev Access'!$F$7:$FS$310,150,FALSE)),"",VLOOKUP($B194,'[2]1516 Exp_Rev Access'!$F$7:$FS$310,150,FALSE))</f>
        <v>0</v>
      </c>
      <c r="FP194" s="90">
        <f>IF(ISNA(VLOOKUP($B194,'[2]1516 Exp_Rev Access'!$F$7:$FS$310,151,FALSE)),"",VLOOKUP($B194,'[2]1516 Exp_Rev Access'!$F$7:$FS$310,151,FALSE))</f>
        <v>0</v>
      </c>
      <c r="FQ194" s="90">
        <f>IF(ISNA(VLOOKUP($B194,'[2]1516 Exp_Rev Access'!$F$7:$FS$310,152,FALSE)),"",VLOOKUP($B194,'[2]1516 Exp_Rev Access'!$F$7:$FS$310,152,FALSE))</f>
        <v>0</v>
      </c>
      <c r="FR194" s="90">
        <f>IF(ISNA(VLOOKUP($B194,'[2]1516 Exp_Rev Access'!$F$7:$FS$310,153,FALSE)),"",VLOOKUP($B194,'[2]1516 Exp_Rev Access'!$F$7:$FS$310,153,FALSE))</f>
        <v>32790.58</v>
      </c>
      <c r="FS194" s="53">
        <f t="shared" si="486"/>
        <v>930713.38</v>
      </c>
      <c r="FT194" s="92">
        <f t="shared" si="487"/>
        <v>7.7585077205849437E-2</v>
      </c>
      <c r="FU194" s="98">
        <f t="shared" si="488"/>
        <v>1017.7181004034948</v>
      </c>
      <c r="FV194" s="90">
        <f>IF(ISNA(VLOOKUP($B194,'[2]1516 Exp_Rev Access'!$F$7:$FS$310,154,FALSE)),"",VLOOKUP($B194,'[2]1516 Exp_Rev Access'!$F$7:$FS$310,154,FALSE))</f>
        <v>0</v>
      </c>
      <c r="FW194" s="90">
        <f>IF(ISNA(VLOOKUP($B194,'[2]1516 Exp_Rev Access'!$F$7:$FS$310,155,FALSE)),"",VLOOKUP($B194,'[2]1516 Exp_Rev Access'!$F$7:$FS$310,155,FALSE))</f>
        <v>0</v>
      </c>
      <c r="FX194" s="90">
        <f>IF(ISNA(VLOOKUP($B194,'[2]1516 Exp_Rev Access'!$F$7:$FS$310,156,FALSE)),"",VLOOKUP($B194,'[2]1516 Exp_Rev Access'!$F$7:$FS$310,156,FALSE))</f>
        <v>0</v>
      </c>
      <c r="FY194" s="90">
        <f>IF(ISNA(VLOOKUP($B194,'[2]1516 Exp_Rev Access'!$F$7:$FS$310,157,FALSE)),"",VLOOKUP($B194,'[2]1516 Exp_Rev Access'!$F$7:$FS$310,157,FALSE))</f>
        <v>0</v>
      </c>
      <c r="FZ194" s="90">
        <f>IF(ISNA(VLOOKUP($B194,'[2]1516 Exp_Rev Access'!$F$7:$FS$310,158,FALSE)),"",VLOOKUP($B194,'[2]1516 Exp_Rev Access'!$F$7:$FS$310,158,FALSE))</f>
        <v>0</v>
      </c>
      <c r="GA194" s="90">
        <f>IF(ISNA(VLOOKUP($B194,'[2]1516 Exp_Rev Access'!$F$7:$FS$310,159,FALSE)),"",VLOOKUP($B194,'[2]1516 Exp_Rev Access'!$F$7:$FS$310,159,FALSE))</f>
        <v>0</v>
      </c>
      <c r="GB194" s="90">
        <f>IF(ISNA(VLOOKUP($B194,'[2]1516 Exp_Rev Access'!$F$7:$FS$310,160,FALSE)),"",VLOOKUP($B194,'[2]1516 Exp_Rev Access'!$F$7:$FS$310,160,FALSE))</f>
        <v>0</v>
      </c>
      <c r="GC194" s="90">
        <f>IF(ISNA(VLOOKUP($B194,'[2]1516 Exp_Rev Access'!$F$7:$FS$310,161,FALSE)),"",VLOOKUP($B194,'[2]1516 Exp_Rev Access'!$F$7:$FS$310,161,FALSE))</f>
        <v>0</v>
      </c>
      <c r="GD194" s="90">
        <f>IF(ISNA(VLOOKUP($B194,'[2]1516 Exp_Rev Access'!$F$7:$FS$310,162,FALSE)),"",VLOOKUP($B194,'[2]1516 Exp_Rev Access'!$F$7:$FS$310,162,FALSE))</f>
        <v>5010.76</v>
      </c>
      <c r="GE194" s="90">
        <f>IF(ISNA(VLOOKUP($B194,'[2]1516 Exp_Rev Access'!$F$7:$FS$310,163,FALSE)),"",VLOOKUP($B194,'[2]1516 Exp_Rev Access'!$F$7:$FS$310,163,FALSE))</f>
        <v>97920.58</v>
      </c>
      <c r="GF194" s="90">
        <f>IF(ISNA(VLOOKUP($B194,'[2]1516 Exp_Rev Access'!$F$7:$FS$310,164,FALSE)),"",VLOOKUP($B194,'[2]1516 Exp_Rev Access'!$F$7:$FS$310,164,FALSE))</f>
        <v>0</v>
      </c>
      <c r="GG194" s="90">
        <f>IF(ISNA(VLOOKUP($B194,'[2]1516 Exp_Rev Access'!$F$7:$FS$310,165,FALSE)),"",VLOOKUP($B194,'[2]1516 Exp_Rev Access'!$F$7:$FS$310,165,FALSE))</f>
        <v>0</v>
      </c>
      <c r="GH194" s="90">
        <f>IF(ISNA(VLOOKUP($B194,'[2]1516 Exp_Rev Access'!$F$7:$FS$310,166,FALSE)),"",VLOOKUP($B194,'[2]1516 Exp_Rev Access'!$F$7:$FS$310,166,FALSE))</f>
        <v>0</v>
      </c>
      <c r="GI194" s="90">
        <f>IF(ISNA(VLOOKUP($B194,'[2]1516 Exp_Rev Access'!$F$7:$FS$310,167,FALSE)),"",VLOOKUP($B194,'[2]1516 Exp_Rev Access'!$F$7:$FS$310,167,FALSE))</f>
        <v>0</v>
      </c>
      <c r="GJ194" s="90">
        <f>IF(ISNA(VLOOKUP($B194,'[2]1516 Exp_Rev Access'!$F$7:$FS$310,168,FALSE)),"",VLOOKUP($B194,'[2]1516 Exp_Rev Access'!$F$7:$FS$310,168,FALSE))</f>
        <v>0</v>
      </c>
      <c r="GK194" s="90">
        <f>IF(ISNA(VLOOKUP($B194,'[2]1516 Exp_Rev Access'!$F$7:$FS$310,169,FALSE)),"",VLOOKUP($B194,'[2]1516 Exp_Rev Access'!$F$7:$FS$310,169,FALSE))</f>
        <v>0</v>
      </c>
      <c r="GL194" s="90">
        <f>IF(ISNA(VLOOKUP($B194,'[2]1516 Exp_Rev Access'!$F$7:$FS$310,170,FALSE)),"",VLOOKUP($B194,'[2]1516 Exp_Rev Access'!$F$7:$FS$310,170,FALSE))</f>
        <v>667720.67000000004</v>
      </c>
      <c r="GM194" s="90">
        <f>IF(ISNA(VLOOKUP($B194,'[2]1516 Exp_Rev Access'!$F$7:$FT$310,171,FALSE)),"",VLOOKUP($B194,'[2]1516 Exp_Rev Access'!$F$7:$FT$310,171,FALSE))</f>
        <v>0</v>
      </c>
      <c r="GN194" s="90">
        <f>IF(ISNA(VLOOKUP($B194,'[2]1516 Exp_Rev Access'!$F$7:$FU$310,172,FALSE)),"",VLOOKUP($B194,'[2]1516 Exp_Rev Access'!$F$7:$FU$310,172,FALSE))</f>
        <v>0</v>
      </c>
      <c r="GO194" s="90">
        <f>IF(ISNA(VLOOKUP($B194,'[2]1516 Exp_Rev Access'!$F$7:$FV$310,173,FALSE)),"",VLOOKUP($B194,'[2]1516 Exp_Rev Access'!$F$7:$FV$310,173,FALSE))</f>
        <v>0</v>
      </c>
      <c r="GP194" s="90">
        <f>IF(ISNA(VLOOKUP($B194,'[2]1516 Exp_Rev Access'!$F$7:$GA$310,174,FALSE)),"",VLOOKUP($B194,'[2]1516 Exp_Rev Access'!$F$7:$GA$310,174,FALSE))</f>
        <v>0</v>
      </c>
      <c r="GQ194" s="90">
        <f>IF(ISNA(VLOOKUP($B194,'[2]1516 Exp_Rev Access'!$F$7:$GA$310,175,FALSE)),"",VLOOKUP($B194,'[2]1516 Exp_Rev Access'!$F$7:$GA$310,175,FALSE))</f>
        <v>0</v>
      </c>
      <c r="GR194" s="90">
        <f>IF(ISNA(VLOOKUP($B194,'[2]1516 Exp_Rev Access'!$F$7:$GA$310,176,FALSE)),"",VLOOKUP($B194,'[2]1516 Exp_Rev Access'!$F$7:$GA$310,176,FALSE))</f>
        <v>0</v>
      </c>
      <c r="GS194" s="90">
        <f>IF(ISNA(VLOOKUP($B194,'[2]1516 Exp_Rev Access'!$F$7:$GA$310,177,FALSE)),"",VLOOKUP($B194,'[2]1516 Exp_Rev Access'!$F$7:$GA$310,177,FALSE))</f>
        <v>0</v>
      </c>
      <c r="GT194" s="90">
        <f>IF(ISNA(VLOOKUP($B194,'[2]1516 Exp_Rev Access'!$F$7:$GA$310,178,FALSE)),"",VLOOKUP($B194,'[2]1516 Exp_Rev Access'!$F$7:$GA$310,178,FALSE))</f>
        <v>0</v>
      </c>
      <c r="GU194" s="53">
        <f t="shared" si="489"/>
        <v>770652.01</v>
      </c>
      <c r="GV194" s="92">
        <f t="shared" si="490"/>
        <v>6.4242222127174162E-2</v>
      </c>
      <c r="GW194" s="131">
        <f t="shared" si="491"/>
        <v>842.69391258706855</v>
      </c>
    </row>
    <row r="195" spans="1:222" s="97" customFormat="1" x14ac:dyDescent="0.2">
      <c r="A195" s="86"/>
      <c r="B195" s="87" t="s">
        <v>455</v>
      </c>
      <c r="C195" s="87" t="s">
        <v>456</v>
      </c>
      <c r="D195" s="88">
        <f>IF(ISNA(VLOOKUP($B195,'[2]1516 enrollment_Rev_Exp by size'!$A$6:$C$325,3,FALSE)),"",VLOOKUP($B195,'[2]1516 enrollment_Rev_Exp by size'!$A$6:$C$325,3,FALSE))</f>
        <v>1253.4599999999998</v>
      </c>
      <c r="E195" s="89">
        <v>15123237.5</v>
      </c>
      <c r="F195" s="67">
        <f t="shared" si="472"/>
        <v>15123237.499999998</v>
      </c>
      <c r="G195" s="67">
        <f t="shared" si="473"/>
        <v>0</v>
      </c>
      <c r="H195" s="90">
        <f>IF(ISNA(VLOOKUP($B195,'[2]1516 Exp_Rev Access'!$F$7:$FS$310,2,FALSE)),"",VLOOKUP($B195,'[2]1516 Exp_Rev Access'!$F$7:$FS$310,2,FALSE))</f>
        <v>2651691.84</v>
      </c>
      <c r="I195" s="90">
        <f>IF(ISNA(VLOOKUP($B195,'[2]1516 Exp_Rev Access'!$F$7:$FS$310,3,FALSE)),"",VLOOKUP($B195,'[2]1516 Exp_Rev Access'!$F$7:$FS$310,3,FALSE))</f>
        <v>0</v>
      </c>
      <c r="J195" s="90">
        <f>IF(ISNA(VLOOKUP($B195,'[2]1516 Exp_Rev Access'!$F$7:$FS$310,4,FALSE)),"",VLOOKUP($B195,'[2]1516 Exp_Rev Access'!$F$7:$FS$310,4,FALSE))</f>
        <v>1933.61</v>
      </c>
      <c r="K195" s="90">
        <f>IF(ISNA(VLOOKUP($B195,'[2]1516 Exp_Rev Access'!$F$7:$FS$310,5,FALSE)),"-",VLOOKUP($B195,'[2]1516 Exp_Rev Access'!$F$7:$FS$310,5,FALSE))</f>
        <v>39130.300000000003</v>
      </c>
      <c r="L195" s="90">
        <f>IF(ISNA(VLOOKUP($B195,'[2]1516 Exp_Rev Access'!$F$7:$FS$310,6,FALSE)),"",VLOOKUP($B195,'[2]1516 Exp_Rev Access'!$F$7:$FS$310,6,FALSE))</f>
        <v>0</v>
      </c>
      <c r="M195" s="90">
        <f>IF(ISNA(VLOOKUP($B195,'[2]1516 Exp_Rev Access'!$F$7:$FS$310,7,FALSE)),"",VLOOKUP($B195,'[2]1516 Exp_Rev Access'!$F$7:$FS$310,7,FALSE))</f>
        <v>15689.56</v>
      </c>
      <c r="N195" s="53">
        <f t="shared" si="474"/>
        <v>2708445.3099999996</v>
      </c>
      <c r="O195" s="91">
        <f t="shared" si="492"/>
        <v>0.17909163365317773</v>
      </c>
      <c r="P195" s="53">
        <f t="shared" si="493"/>
        <v>2160.7752221849919</v>
      </c>
      <c r="Q195" s="90">
        <f>IF(ISNA(VLOOKUP($B195,'[2]1516 Exp_Rev Access'!$F$7:$FS$310,8,FALSE)),"",VLOOKUP($B195,'[2]1516 Exp_Rev Access'!$F$7:$FS$310,8,FALSE))</f>
        <v>41725.74</v>
      </c>
      <c r="R195" s="90">
        <f>IF(ISNA(VLOOKUP($B195,'[2]1516 Exp_Rev Access'!$F$7:$FS$310,9,FALSE)),"",VLOOKUP($B195,'[2]1516 Exp_Rev Access'!$F$7:$FS$310,9,FALSE))</f>
        <v>0</v>
      </c>
      <c r="S195" s="90">
        <f>IF(ISNA(VLOOKUP($B195,'[2]1516 Exp_Rev Access'!$F$7:$FS$310,10,FALSE)),"",VLOOKUP($B195,'[2]1516 Exp_Rev Access'!$F$7:$FS$310,10,FALSE))</f>
        <v>0</v>
      </c>
      <c r="T195" s="90">
        <f>IF(ISNA(VLOOKUP($B195,'[2]1516 Exp_Rev Access'!$F$7:$FS$310,11,FALSE)),"",VLOOKUP($B195,'[2]1516 Exp_Rev Access'!$F$7:$FS$310,11,FALSE))</f>
        <v>0</v>
      </c>
      <c r="U195" s="90">
        <f>IF(ISNA(VLOOKUP($B195,'[2]1516 Exp_Rev Access'!$F$7:$FS$310,12,FALSE)),"",VLOOKUP($B195,'[2]1516 Exp_Rev Access'!$F$7:$FS$310,12,FALSE))</f>
        <v>0</v>
      </c>
      <c r="V195" s="90">
        <f>IF(ISNA(VLOOKUP($B195,'[2]1516 Exp_Rev Access'!$F$7:$FS$310,13,FALSE)),"",VLOOKUP($B195,'[2]1516 Exp_Rev Access'!$F$7:$FS$310,13,FALSE))</f>
        <v>0</v>
      </c>
      <c r="W195" s="90">
        <f>IF(ISNA(VLOOKUP($B195,'[2]1516 Exp_Rev Access'!$F$7:$FS$310,14,FALSE)),"",VLOOKUP($B195,'[2]1516 Exp_Rev Access'!$F$7:$FS$310,14,FALSE))</f>
        <v>0</v>
      </c>
      <c r="X195" s="90">
        <f>IF(ISNA(VLOOKUP($B195,'[2]1516 Exp_Rev Access'!$F$7:$FS$310,15,FALSE)),"",VLOOKUP($B195,'[2]1516 Exp_Rev Access'!$F$7:$FS$310,15,FALSE))</f>
        <v>30301</v>
      </c>
      <c r="Y195" s="90">
        <f>IF(ISNA(VLOOKUP($B195,'[2]1516 Exp_Rev Access'!$F$7:$FS$310,16,FALSE)),"",VLOOKUP($B195,'[2]1516 Exp_Rev Access'!$F$7:$FS$310,16,FALSE))</f>
        <v>40371.75</v>
      </c>
      <c r="Z195" s="90">
        <f>IF(ISNA(VLOOKUP($B195,'[2]1516 Exp_Rev Access'!$F$7:$FS$310,17,FALSE)),"",VLOOKUP($B195,'[2]1516 Exp_Rev Access'!$F$7:$FS$310,17,FALSE))</f>
        <v>0</v>
      </c>
      <c r="AA195" s="90">
        <f>IF(ISNA(VLOOKUP($B195,'[2]1516 Exp_Rev Access'!$F$7:$FS$310,18,FALSE)),"",VLOOKUP($B195,'[2]1516 Exp_Rev Access'!$F$7:$FS$310,18,FALSE))</f>
        <v>0</v>
      </c>
      <c r="AB195" s="90">
        <f>IF(ISNA(VLOOKUP($B195,'[2]1516 Exp_Rev Access'!$F$7:$FS$310,19,FALSE)),"",VLOOKUP($B195,'[2]1516 Exp_Rev Access'!$F$7:$FS$310,19,FALSE))</f>
        <v>0</v>
      </c>
      <c r="AC195" s="90">
        <f>IF(ISNA(VLOOKUP($B195,'[2]1516 Exp_Rev Access'!$F$7:$FS$310,20,FALSE)),"",VLOOKUP($B195,'[2]1516 Exp_Rev Access'!$F$7:$FS$310,20,FALSE))</f>
        <v>0</v>
      </c>
      <c r="AD195" s="90">
        <f>IF(ISNA(VLOOKUP($B195,'[2]1516 Exp_Rev Access'!$F$7:$FS$310,21,FALSE)),"",VLOOKUP($B195,'[2]1516 Exp_Rev Access'!$F$7:$FS$310,21,FALSE))</f>
        <v>73596.41</v>
      </c>
      <c r="AE195" s="90">
        <f>IF(ISNA(VLOOKUP($B195,'[2]1516 Exp_Rev Access'!$F$7:$FS$310,22,FALSE)),"",VLOOKUP($B195,'[2]1516 Exp_Rev Access'!$F$7:$FS$310,22,FALSE))</f>
        <v>2612.71</v>
      </c>
      <c r="AF195" s="90">
        <f>IF(ISNA(VLOOKUP($B195,'[2]1516 Exp_Rev Access'!$F$7:$FS$310,23,FALSE)),"",VLOOKUP($B195,'[2]1516 Exp_Rev Access'!$F$7:$FS$310,23,FALSE))</f>
        <v>61.45</v>
      </c>
      <c r="AG195" s="90">
        <f>IF(ISNA(VLOOKUP($B195,'[2]1516 Exp_Rev Access'!$F$7:$FS$310,24,FALSE)),"",VLOOKUP($B195,'[2]1516 Exp_Rev Access'!$F$7:$FS$310,24,FALSE))</f>
        <v>24917.96</v>
      </c>
      <c r="AH195" s="90">
        <f>IF(ISNA(VLOOKUP($B195,'[2]1516 Exp_Rev Access'!$F$7:$FS$310,25,FALSE)),"",VLOOKUP($B195,'[2]1516 Exp_Rev Access'!$F$7:$FS$310,25,FALSE))</f>
        <v>7026.25</v>
      </c>
      <c r="AI195" s="90">
        <f>IF(ISNA(VLOOKUP($B195,'[2]1516 Exp_Rev Access'!$F$7:$FS$310,26,FALSE)),"",VLOOKUP($B195,'[2]1516 Exp_Rev Access'!$F$7:$FS$310,26,FALSE))</f>
        <v>113470.25</v>
      </c>
      <c r="AJ195" s="90">
        <f>IF(ISNA(VLOOKUP($B195,'[2]1516 Exp_Rev Access'!$F$7:$FS$310,27,FALSE)),"",VLOOKUP($B195,'[2]1516 Exp_Rev Access'!$F$7:$FS$310,27,FALSE))</f>
        <v>0</v>
      </c>
      <c r="AK195" s="90">
        <f>IF(ISNA(VLOOKUP($B195,'[2]1516 Exp_Rev Access'!$F$7:$FS$310,28,FALSE)),"",VLOOKUP($B195,'[2]1516 Exp_Rev Access'!$F$7:$FS$310,28,FALSE))</f>
        <v>107013.47</v>
      </c>
      <c r="AL195" s="90">
        <f>IF(ISNA(VLOOKUP($B195,'[2]1516 Exp_Rev Access'!$F$7:$FS$310,29,FALSE)),"",VLOOKUP($B195,'[2]1516 Exp_Rev Access'!$F$7:$FS$310,29,FALSE))</f>
        <v>30394.32</v>
      </c>
      <c r="AM195" s="53">
        <f t="shared" si="475"/>
        <v>471491.31</v>
      </c>
      <c r="AN195" s="92">
        <f t="shared" si="476"/>
        <v>3.1176612150672103E-2</v>
      </c>
      <c r="AO195" s="68">
        <f t="shared" si="477"/>
        <v>376.15185965248196</v>
      </c>
      <c r="AP195" s="90">
        <f>IF(ISNA(VLOOKUP($B195,'[2]1516 Exp_Rev Access'!$F$7:$FS$310,30,FALSE)),"",VLOOKUP($B195,'[2]1516 Exp_Rev Access'!$F$7:$FS$310,30,FALSE))</f>
        <v>7965078.0199999996</v>
      </c>
      <c r="AQ195" s="90">
        <f>IF(ISNA(VLOOKUP($B195,'[2]1516 Exp_Rev Access'!$F$7:$FS$310,31,FALSE)),"",VLOOKUP($B195,'[2]1516 Exp_Rev Access'!$F$7:$FS$310,31,FALSE))</f>
        <v>240419.18</v>
      </c>
      <c r="AR195" s="90">
        <f>IF(ISNA(VLOOKUP($B195,'[2]1516 Exp_Rev Access'!$F$7:$FS$310,32,FALSE)),"",VLOOKUP($B195,'[2]1516 Exp_Rev Access'!$F$7:$FS$310,32,FALSE))</f>
        <v>251761.48</v>
      </c>
      <c r="AS195" s="90">
        <f>IF(ISNA(VLOOKUP($B195,'[2]1516 Exp_Rev Access'!$F$7:$FS$310,33,FALSE)),"",VLOOKUP($B195,'[2]1516 Exp_Rev Access'!$F$7:$FS$310,33,FALSE))</f>
        <v>13917.26</v>
      </c>
      <c r="AT195" s="90">
        <f>IF(ISNA(VLOOKUP($B195,'[2]1516 Exp_Rev Access'!$F$7:$FS$310,34,FALSE)),"",VLOOKUP($B195,'[2]1516 Exp_Rev Access'!$F$7:$FS$310,34,FALSE))</f>
        <v>0</v>
      </c>
      <c r="AU195" s="53">
        <f t="shared" si="478"/>
        <v>8471175.9399999995</v>
      </c>
      <c r="AV195" s="93">
        <f t="shared" si="479"/>
        <v>0.5601430209635998</v>
      </c>
      <c r="AW195" s="53">
        <f t="shared" si="480"/>
        <v>6758.2339603976197</v>
      </c>
      <c r="AX195" s="90">
        <f>IF(ISNA(VLOOKUP($B195,'[2]1516 Exp_Rev Access'!$F$7:$FS$310,35,FALSE)),"",VLOOKUP($B195,'[2]1516 Exp_Rev Access'!$F$7:$FS$310,35,FALSE))</f>
        <v>8133</v>
      </c>
      <c r="AY195" s="90">
        <f>IF(ISNA(VLOOKUP($B195,'[2]1516 Exp_Rev Access'!$F$7:$FS$310,36,FALSE)),"",VLOOKUP($B195,'[2]1516 Exp_Rev Access'!$F$7:$FS$310,36,FALSE))</f>
        <v>1189098.0900000001</v>
      </c>
      <c r="AZ195" s="90">
        <f>IF(ISNA(VLOOKUP($B195,'[2]1516 Exp_Rev Access'!$F$7:$FS$310,37,FALSE)),"",VLOOKUP($B195,'[2]1516 Exp_Rev Access'!$F$7:$FS$310,37,FALSE))</f>
        <v>73162.66</v>
      </c>
      <c r="BA195" s="90">
        <f>IF(ISNA(VLOOKUP($B195,'[2]1516 Exp_Rev Access'!$F$7:$FS$310,38,FALSE)),"",VLOOKUP($B195,'[2]1516 Exp_Rev Access'!$F$7:$FS$310,38,FALSE))</f>
        <v>0</v>
      </c>
      <c r="BB195" s="90">
        <f>IF(ISNA(VLOOKUP($B195,'[2]1516 Exp_Rev Access'!$F$7:$FS$310,39,FALSE)),"",VLOOKUP($B195,'[2]1516 Exp_Rev Access'!$F$7:$FS$310,39,FALSE))</f>
        <v>0</v>
      </c>
      <c r="BC195" s="90">
        <f>IF(ISNA(VLOOKUP($B195,'[2]1516 Exp_Rev Access'!$F$7:$FS$310,40,FALSE)),"",VLOOKUP($B195,'[2]1516 Exp_Rev Access'!$F$7:$FS$310,40,FALSE))</f>
        <v>307003.28000000003</v>
      </c>
      <c r="BD195" s="90">
        <f>IF(ISNA(VLOOKUP($B195,'[2]1516 Exp_Rev Access'!$F$7:$FS$310,41,FALSE)),"",VLOOKUP($B195,'[2]1516 Exp_Rev Access'!$F$7:$FS$310,41,FALSE))</f>
        <v>0</v>
      </c>
      <c r="BE195" s="90">
        <f>IF(ISNA(VLOOKUP($B195,'[2]1516 Exp_Rev Access'!$F$7:$FS$310,42,FALSE)),"",VLOOKUP($B195,'[2]1516 Exp_Rev Access'!$F$7:$FS$310,42,FALSE))</f>
        <v>125852.68</v>
      </c>
      <c r="BF195" s="90">
        <f>IF(ISNA(VLOOKUP($B195,'[2]1516 Exp_Rev Access'!$F$7:$FS$310,43,FALSE)),"",VLOOKUP($B195,'[2]1516 Exp_Rev Access'!$F$7:$FS$310,43,FALSE))</f>
        <v>0</v>
      </c>
      <c r="BG195" s="90">
        <f>IF(ISNA(VLOOKUP($B195,'[2]1516 Exp_Rev Access'!$F$7:$FS$310,44,FALSE)),"",VLOOKUP($B195,'[2]1516 Exp_Rev Access'!$F$7:$FS$310,44,FALSE))</f>
        <v>205918.37</v>
      </c>
      <c r="BH195" s="90">
        <f>IF(ISNA(VLOOKUP($B195,'[2]1516 Exp_Rev Access'!$F$7:$FS$310,45,FALSE)),"",VLOOKUP($B195,'[2]1516 Exp_Rev Access'!$F$7:$FS$310,45,FALSE))</f>
        <v>13152.38</v>
      </c>
      <c r="BI195" s="90">
        <f>IF(ISNA(VLOOKUP($B195,'[2]1516 Exp_Rev Access'!$F$7:$FS$310,46,FALSE)),"",VLOOKUP($B195,'[2]1516 Exp_Rev Access'!$F$7:$FS$310,46,FALSE))</f>
        <v>0</v>
      </c>
      <c r="BJ195" s="90">
        <f>IF(ISNA(VLOOKUP($B195,'[2]1516 Exp_Rev Access'!$F$7:$FS$310,47,FALSE)),"",VLOOKUP($B195,'[2]1516 Exp_Rev Access'!$F$7:$FS$310,47,FALSE))</f>
        <v>6754.16</v>
      </c>
      <c r="BK195" s="90">
        <f>IF(ISNA(VLOOKUP($B195,'[2]1516 Exp_Rev Access'!$F$7:$FS$310,48,FALSE)),"",VLOOKUP($B195,'[2]1516 Exp_Rev Access'!$F$7:$FS$310,48,FALSE))</f>
        <v>535165.23</v>
      </c>
      <c r="BL195" s="90">
        <f>IF(ISNA(VLOOKUP($B195,'[2]1516 Exp_Rev Access'!$F$7:$FS$310,49,FALSE)),"",VLOOKUP($B195,'[2]1516 Exp_Rev Access'!$F$7:$FS$310,49,FALSE))</f>
        <v>0</v>
      </c>
      <c r="BM195" s="90">
        <f>IF(ISNA(VLOOKUP($B195,'[2]1516 Exp_Rev Access'!$F$7:$FS$310,50,FALSE)),"",VLOOKUP($B195,'[2]1516 Exp_Rev Access'!$F$7:$FS$310,50,FALSE))</f>
        <v>0</v>
      </c>
      <c r="BN195" s="90">
        <f>IF(ISNA(VLOOKUP($B195,'[2]1516 Exp_Rev Access'!$F$7:$FS$310,51,FALSE)),"",VLOOKUP($B195,'[2]1516 Exp_Rev Access'!$F$7:$FS$310,51,FALSE))</f>
        <v>0</v>
      </c>
      <c r="BO195" s="90">
        <f>IF(ISNA(VLOOKUP($B195,'[2]1516 Exp_Rev Access'!$F$7:$FS$310,52,FALSE)),"",VLOOKUP($B195,'[2]1516 Exp_Rev Access'!$F$7:$FS$310,52,FALSE))</f>
        <v>0</v>
      </c>
      <c r="BP195" s="90">
        <f>IF(ISNA(VLOOKUP($B195,'[2]1516 Exp_Rev Access'!$F$7:$FS$310,53,FALSE)),"",VLOOKUP($B195,'[2]1516 Exp_Rev Access'!$F$7:$FS$310,53,FALSE))</f>
        <v>0</v>
      </c>
      <c r="BQ195" s="90">
        <f>IF(ISNA(VLOOKUP($B195,'[2]1516 Exp_Rev Access'!$F$7:$FS$310,54,FALSE)),"",VLOOKUP($B195,'[2]1516 Exp_Rev Access'!$F$7:$FS$310,54,FALSE))</f>
        <v>0</v>
      </c>
      <c r="BR195" s="90">
        <f>IF(ISNA(VLOOKUP($B195,'[2]1516 Exp_Rev Access'!$F$7:$FS$310,55,FALSE)),"",VLOOKUP($B195,'[2]1516 Exp_Rev Access'!$F$7:$FS$310,55,FALSE))</f>
        <v>0</v>
      </c>
      <c r="BS195" s="90">
        <f>IF(ISNA(VLOOKUP($B195,'[2]1516 Exp_Rev Access'!$F$7:$FS$310,56,FALSE)),"",VLOOKUP($B195,'[2]1516 Exp_Rev Access'!$F$7:$FS$310,56,FALSE))</f>
        <v>0</v>
      </c>
      <c r="BT195" s="90">
        <f>IF(ISNA(VLOOKUP($B195,'[2]1516 Exp_Rev Access'!$F$7:$FS$310,57,FALSE)),"",VLOOKUP($B195,'[2]1516 Exp_Rev Access'!$F$7:$FS$310,57,FALSE))</f>
        <v>0</v>
      </c>
      <c r="BU195" s="90">
        <f>IF(ISNA(VLOOKUP($B195,'[2]1516 Exp_Rev Access'!$F$7:$FS$310,58,FALSE)),"",VLOOKUP($B195,'[2]1516 Exp_Rev Access'!$F$7:$FS$310,58,FALSE))</f>
        <v>0</v>
      </c>
      <c r="BV195" s="53">
        <f t="shared" si="481"/>
        <v>2464239.8499999996</v>
      </c>
      <c r="BW195" s="92">
        <f t="shared" si="482"/>
        <v>0.16294393644218041</v>
      </c>
      <c r="BX195" s="68">
        <f t="shared" si="483"/>
        <v>1965.9501300400491</v>
      </c>
      <c r="BY195" s="90">
        <f>IF(ISNA(VLOOKUP($B195,'[2]1516 Exp_Rev Access'!$F$7:$FS$310,59,FALSE)),"",VLOOKUP($B195,'[2]1516 Exp_Rev Access'!$F$7:$FS$310,59,FALSE))</f>
        <v>0</v>
      </c>
      <c r="BZ195" s="90">
        <f>IF(ISNA(VLOOKUP($B195,'[2]1516 Exp_Rev Access'!$F$7:$FS$310,60,FALSE)),"",VLOOKUP($B195,'[2]1516 Exp_Rev Access'!$F$7:$FS$310,60,FALSE))</f>
        <v>0</v>
      </c>
      <c r="CA195" s="90">
        <f>IF(ISNA(VLOOKUP($B195,'[2]1516 Exp_Rev Access'!$F$7:$FS$310,61,FALSE)),"",VLOOKUP($B195,'[2]1516 Exp_Rev Access'!$F$7:$FS$310,61,FALSE))</f>
        <v>0</v>
      </c>
      <c r="CB195" s="90">
        <f>IF(ISNA(VLOOKUP($B195,'[2]1516 Exp_Rev Access'!$F$7:$FS$310,62,FALSE)),"",VLOOKUP($B195,'[2]1516 Exp_Rev Access'!$F$7:$FS$310,62,FALSE))</f>
        <v>7380.59</v>
      </c>
      <c r="CC195" s="90">
        <f>IF(ISNA(VLOOKUP($B195,'[2]1516 Exp_Rev Access'!$F$7:$FS$310,63,FALSE)),"",VLOOKUP($B195,'[2]1516 Exp_Rev Access'!$F$7:$FS$310,63,FALSE))</f>
        <v>7400.33</v>
      </c>
      <c r="CD195" s="90">
        <f>IF(ISNA(VLOOKUP($B195,'[2]1516 Exp_Rev Access'!$F$7:$FS$310,64,FALSE)),"",VLOOKUP($B195,'[2]1516 Exp_Rev Access'!$F$7:$FS$310,64,FALSE))</f>
        <v>0</v>
      </c>
      <c r="CE195" s="53">
        <f t="shared" si="484"/>
        <v>14780.92</v>
      </c>
      <c r="CF195" s="92">
        <f t="shared" si="494"/>
        <v>9.7736480036103384E-4</v>
      </c>
      <c r="CG195" s="94">
        <f t="shared" si="485"/>
        <v>11.792095479712158</v>
      </c>
      <c r="CH195" s="90">
        <f>IF(ISNA(VLOOKUP($B195,'[2]1516 Exp_Rev Access'!$F$7:$FS$310,65,FALSE)),"",VLOOKUP($B195,'[2]1516 Exp_Rev Access'!$F$7:$FS$310,65,FALSE))</f>
        <v>3044.49</v>
      </c>
      <c r="CI195" s="90">
        <f>IF(ISNA(VLOOKUP($B195,'[2]1516 Exp_Rev Access'!$F$7:$FS$310,66,FALSE)),"",VLOOKUP($B195,'[2]1516 Exp_Rev Access'!$F$7:$FS$310,66,FALSE))</f>
        <v>0</v>
      </c>
      <c r="CJ195" s="90">
        <f>IF(ISNA(VLOOKUP($B195,'[2]1516 Exp_Rev Access'!$F$7:$FS$310,67,FALSE)),"",VLOOKUP($B195,'[2]1516 Exp_Rev Access'!$F$7:$FS$310,67,FALSE))</f>
        <v>0</v>
      </c>
      <c r="CK195" s="90">
        <f>IF(ISNA(VLOOKUP($B195,'[2]1516 Exp_Rev Access'!$F$7:$FS$310,68,FALSE)),"",VLOOKUP($B195,'[2]1516 Exp_Rev Access'!$F$7:$FS$310,68,FALSE))</f>
        <v>0</v>
      </c>
      <c r="CL195" s="90">
        <f>IF(ISNA(VLOOKUP($B195,'[2]1516 Exp_Rev Access'!$F$7:$FS$310,69,FALSE)),"",VLOOKUP($B195,'[2]1516 Exp_Rev Access'!$F$7:$FS$310,69,FALSE))</f>
        <v>0</v>
      </c>
      <c r="CM195" s="90">
        <f>IF(ISNA(VLOOKUP($B195,'[2]1516 Exp_Rev Access'!$F$7:$FS$310,70,FALSE)),"",VLOOKUP($B195,'[2]1516 Exp_Rev Access'!$F$7:$FS$310,70,FALSE))</f>
        <v>0</v>
      </c>
      <c r="CN195" s="90">
        <f>IF(ISNA(VLOOKUP($B195,'[2]1516 Exp_Rev Access'!$F$7:$FS$310,71,FALSE)),"",VLOOKUP($B195,'[2]1516 Exp_Rev Access'!$F$7:$FS$310,71,FALSE))</f>
        <v>0</v>
      </c>
      <c r="CO195" s="90">
        <f>IF(ISNA(VLOOKUP($B195,'[2]1516 Exp_Rev Access'!$F$7:$FS$310,72,FALSE)),"",VLOOKUP($B195,'[2]1516 Exp_Rev Access'!$F$7:$FS$310,72,FALSE))</f>
        <v>0</v>
      </c>
      <c r="CP195" s="90">
        <f>IF(ISNA(VLOOKUP($B195,'[2]1516 Exp_Rev Access'!$F$7:$FS$310,73,FALSE)),"",VLOOKUP($B195,'[2]1516 Exp_Rev Access'!$F$7:$FS$310,73,FALSE))</f>
        <v>0</v>
      </c>
      <c r="CQ195" s="90">
        <f>IF(ISNA(VLOOKUP($B195,'[2]1516 Exp_Rev Access'!$F$7:$FS$310,74,FALSE)),"",VLOOKUP($B195,'[2]1516 Exp_Rev Access'!$F$7:$FS$310,74,FALSE))</f>
        <v>0</v>
      </c>
      <c r="CR195" s="90">
        <f>IF(ISNA(VLOOKUP($B195,'[2]1516 Exp_Rev Access'!$F$7:$FS$310,75,FALSE)),"",VLOOKUP($B195,'[2]1516 Exp_Rev Access'!$F$7:$FS$310,75,FALSE))</f>
        <v>0</v>
      </c>
      <c r="CS195" s="90">
        <f>IF(ISNA(VLOOKUP($B195,'[2]1516 Exp_Rev Access'!$F$7:$FS$310,76,FALSE)),"",VLOOKUP($B195,'[2]1516 Exp_Rev Access'!$F$7:$FS$310,76,FALSE))</f>
        <v>0</v>
      </c>
      <c r="CT195" s="90">
        <f>IF(ISNA(VLOOKUP($B195,'[2]1516 Exp_Rev Access'!$F$7:$FS$310,77,FALSE)),"",VLOOKUP($B195,'[2]1516 Exp_Rev Access'!$F$7:$FS$310,77,FALSE))</f>
        <v>0</v>
      </c>
      <c r="CU195" s="90">
        <f>IF(ISNA(VLOOKUP($B195,'[2]1516 Exp_Rev Access'!$F$7:$FS$310,78,FALSE)),"",VLOOKUP($B195,'[2]1516 Exp_Rev Access'!$F$7:$FS$310,78,FALSE))</f>
        <v>185619.37</v>
      </c>
      <c r="CV195" s="90">
        <f>IF(ISNA(VLOOKUP($B195,'[2]1516 Exp_Rev Access'!$F$7:$FS$310,79,FALSE)),"",VLOOKUP($B195,'[2]1516 Exp_Rev Access'!$F$7:$FS$310,79,FALSE))</f>
        <v>375608.61</v>
      </c>
      <c r="CW195" s="90">
        <f>IF(ISNA(VLOOKUP($B195,'[2]1516 Exp_Rev Access'!$F$7:$FS$310,80,FALSE)),"",VLOOKUP($B195,'[2]1516 Exp_Rev Access'!$F$7:$FS$310,80,FALSE))</f>
        <v>11049.1</v>
      </c>
      <c r="CX195" s="90">
        <f>IF(ISNA(VLOOKUP($B195,'[2]1516 Exp_Rev Access'!$F$7:$FS$310,81,FALSE)),"",VLOOKUP($B195,'[2]1516 Exp_Rev Access'!$F$7:$FS$310,81,FALSE))</f>
        <v>0</v>
      </c>
      <c r="CY195" s="90">
        <f>IF(ISNA(VLOOKUP($B195,'[2]1516 Exp_Rev Access'!$F$7:$FS$310,82,FALSE)),"",VLOOKUP($B195,'[2]1516 Exp_Rev Access'!$F$7:$FS$310,82,FALSE))</f>
        <v>0</v>
      </c>
      <c r="CZ195" s="90">
        <f>IF(ISNA(VLOOKUP($B195,'[2]1516 Exp_Rev Access'!$F$7:$FS$310,83,FALSE)),"",VLOOKUP($B195,'[2]1516 Exp_Rev Access'!$F$7:$FS$310,83,FALSE))</f>
        <v>0</v>
      </c>
      <c r="DA195" s="90">
        <f>IF(ISNA(VLOOKUP($B195,'[2]1516 Exp_Rev Access'!$F$7:$FS$310,84,FALSE)),"",VLOOKUP($B195,'[2]1516 Exp_Rev Access'!$F$7:$FS$310,84,FALSE))</f>
        <v>0</v>
      </c>
      <c r="DB195" s="90">
        <f>IF(ISNA(VLOOKUP($B195,'[2]1516 Exp_Rev Access'!$F$7:$FS$310,85,FALSE)),"",VLOOKUP($B195,'[2]1516 Exp_Rev Access'!$F$7:$FS$310,85,FALSE))</f>
        <v>10604.69</v>
      </c>
      <c r="DC195" s="90">
        <f>IF(ISNA(VLOOKUP($B195,'[2]1516 Exp_Rev Access'!$F$7:$FS$310,86,FALSE)),"",VLOOKUP($B195,'[2]1516 Exp_Rev Access'!$F$7:$FS$310,86,FALSE))</f>
        <v>0</v>
      </c>
      <c r="DD195" s="90">
        <f>IF(ISNA(VLOOKUP($B195,'[2]1516 Exp_Rev Access'!$F$7:$FS$310,87,FALSE)),"",VLOOKUP($B195,'[2]1516 Exp_Rev Access'!$F$7:$FS$310,87,FALSE))</f>
        <v>0</v>
      </c>
      <c r="DE195" s="90">
        <f>IF(ISNA(VLOOKUP($B195,'[2]1516 Exp_Rev Access'!$F$7:$FS$310,88,FALSE)),"",VLOOKUP($B195,'[2]1516 Exp_Rev Access'!$F$7:$FS$310,88,FALSE))</f>
        <v>0</v>
      </c>
      <c r="DF195" s="90">
        <f>IF(ISNA(VLOOKUP($B195,'[2]1516 Exp_Rev Access'!$F$7:$FS$310,89,FALSE)),"",VLOOKUP($B195,'[2]1516 Exp_Rev Access'!$F$7:$FS$310,89,FALSE))</f>
        <v>0</v>
      </c>
      <c r="DG195" s="90">
        <f>IF(ISNA(VLOOKUP($B195,'[2]1516 Exp_Rev Access'!$F$7:$FS$310,90,FALSE)),"",VLOOKUP($B195,'[2]1516 Exp_Rev Access'!$F$7:$FS$310,90,FALSE))</f>
        <v>0</v>
      </c>
      <c r="DH195" s="90">
        <f>IF(ISNA(VLOOKUP($B195,'[2]1516 Exp_Rev Access'!$F$7:$FS$310,91,FALSE)),"",VLOOKUP($B195,'[2]1516 Exp_Rev Access'!$F$7:$FS$310,91,FALSE))</f>
        <v>0</v>
      </c>
      <c r="DI195" s="90">
        <f>IF(ISNA(VLOOKUP($B195,'[2]1516 Exp_Rev Access'!$F$7:$FS$310,92,FALSE)),"",VLOOKUP($B195,'[2]1516 Exp_Rev Access'!$F$7:$FS$310,92,FALSE))</f>
        <v>256548.95</v>
      </c>
      <c r="DJ195" s="90">
        <f>IF(ISNA(VLOOKUP($B195,'[2]1516 Exp_Rev Access'!$F$7:$FS$310,93,FALSE)),"",VLOOKUP($B195,'[2]1516 Exp_Rev Access'!$F$7:$FS$310,93,FALSE))</f>
        <v>0</v>
      </c>
      <c r="DK195" s="90">
        <f>IF(ISNA(VLOOKUP($B195,'[2]1516 Exp_Rev Access'!$F$7:$FS$310,94,FALSE)),"",VLOOKUP($B195,'[2]1516 Exp_Rev Access'!$F$7:$FS$310,94,FALSE))</f>
        <v>0</v>
      </c>
      <c r="DL195" s="90">
        <f>IF(ISNA(VLOOKUP($B195,'[2]1516 Exp_Rev Access'!$F$7:$FS$310,95,FALSE)),"",VLOOKUP($B195,'[2]1516 Exp_Rev Access'!$F$7:$FS$310,95,FALSE))</f>
        <v>0</v>
      </c>
      <c r="DM195" s="90">
        <f>IF(ISNA(VLOOKUP($B195,'[2]1516 Exp_Rev Access'!$F$7:$FS$310,96,FALSE)),"",VLOOKUP($B195,'[2]1516 Exp_Rev Access'!$F$7:$FS$310,96,FALSE))</f>
        <v>0</v>
      </c>
      <c r="DN195" s="90">
        <f>IF(ISNA(VLOOKUP($B195,'[2]1516 Exp_Rev Access'!$F$7:$FS$310,97,FALSE)),"",VLOOKUP($B195,'[2]1516 Exp_Rev Access'!$F$7:$FS$310,97,FALSE))</f>
        <v>0</v>
      </c>
      <c r="DO195" s="90">
        <f>IF(ISNA(VLOOKUP($B195,'[2]1516 Exp_Rev Access'!$F$7:$FS$310,98,FALSE)),"",VLOOKUP($B195,'[2]1516 Exp_Rev Access'!$F$7:$FS$310,98,FALSE))</f>
        <v>0</v>
      </c>
      <c r="DP195" s="90">
        <f>IF(ISNA(VLOOKUP($B195,'[2]1516 Exp_Rev Access'!$F$7:$FS$310,99,FALSE)),"",VLOOKUP($B195,'[2]1516 Exp_Rev Access'!$F$7:$FS$310,99,FALSE))</f>
        <v>0</v>
      </c>
      <c r="DQ195" s="90">
        <f>IF(ISNA(VLOOKUP($B195,'[2]1516 Exp_Rev Access'!$F$7:$FS$310,100,FALSE)),"",VLOOKUP($B195,'[2]1516 Exp_Rev Access'!$F$7:$FS$310,100,FALSE))</f>
        <v>0</v>
      </c>
      <c r="DR195" s="90">
        <f>IF(ISNA(VLOOKUP($B195,'[2]1516 Exp_Rev Access'!$F$7:$FS$310,101,FALSE)),"",VLOOKUP($B195,'[2]1516 Exp_Rev Access'!$F$7:$FS$310,101,FALSE))</f>
        <v>0</v>
      </c>
      <c r="DS195" s="90">
        <f>IF(ISNA(VLOOKUP($B195,'[2]1516 Exp_Rev Access'!$F$7:$FS$310,102,FALSE)),"",VLOOKUP($B195,'[2]1516 Exp_Rev Access'!$F$7:$FS$310,102,FALSE))</f>
        <v>0</v>
      </c>
      <c r="DT195" s="90">
        <f>IF(ISNA(VLOOKUP($B195,'[2]1516 Exp_Rev Access'!$F$7:$FS$310,103,FALSE)),"",VLOOKUP($B195,'[2]1516 Exp_Rev Access'!$F$7:$FS$310,103,FALSE))</f>
        <v>0</v>
      </c>
      <c r="DU195" s="90">
        <f>IF(ISNA(VLOOKUP($B195,'[2]1516 Exp_Rev Access'!$F$7:$FS$310,104,FALSE)),"",VLOOKUP($B195,'[2]1516 Exp_Rev Access'!$F$7:$FS$310,104,FALSE))</f>
        <v>0</v>
      </c>
      <c r="DV195" s="90">
        <f>IF(ISNA(VLOOKUP($B195,'[2]1516 Exp_Rev Access'!$F$7:$FS$310,105,FALSE)),"",VLOOKUP($B195,'[2]1516 Exp_Rev Access'!$F$7:$FS$310,105,FALSE))</f>
        <v>0</v>
      </c>
      <c r="DW195" s="90">
        <f>IF(ISNA(VLOOKUP($B195,'[2]1516 Exp_Rev Access'!$F$7:$FS$310,106,FALSE)),"",VLOOKUP($B195,'[2]1516 Exp_Rev Access'!$F$7:$FS$310,106,FALSE))</f>
        <v>0</v>
      </c>
      <c r="DX195" s="90">
        <f>IF(ISNA(VLOOKUP($B195,'[2]1516 Exp_Rev Access'!$F$7:$FS$310,107,FALSE)),"",VLOOKUP($B195,'[2]1516 Exp_Rev Access'!$F$7:$FS$310,107,FALSE))</f>
        <v>0</v>
      </c>
      <c r="DY195" s="90">
        <f>IF(ISNA(VLOOKUP($B195,'[2]1516 Exp_Rev Access'!$F$7:$FS$310,108,FALSE)),"",VLOOKUP($B195,'[2]1516 Exp_Rev Access'!$F$7:$FS$310,108,FALSE))</f>
        <v>0</v>
      </c>
      <c r="DZ195" s="90">
        <f>IF(ISNA(VLOOKUP($B195,'[2]1516 Exp_Rev Access'!$F$7:$FS$310,109,FALSE)),"",VLOOKUP($B195,'[2]1516 Exp_Rev Access'!$F$7:$FS$310,109,FALSE))</f>
        <v>0</v>
      </c>
      <c r="EA195" s="90">
        <f>IF(ISNA(VLOOKUP($B195,'[2]1516 Exp_Rev Access'!$F$7:$FS$310,110,FALSE)),"",VLOOKUP($B195,'[2]1516 Exp_Rev Access'!$F$7:$FS$310,110,FALSE))</f>
        <v>0</v>
      </c>
      <c r="EB195" s="90">
        <f>IF(ISNA(VLOOKUP($B195,'[2]1516 Exp_Rev Access'!$F$7:$FS$310,111,FALSE)),"",VLOOKUP($B195,'[2]1516 Exp_Rev Access'!$F$7:$FS$310,111,FALSE))</f>
        <v>0</v>
      </c>
      <c r="EC195" s="90">
        <f>IF(ISNA(VLOOKUP($B195,'[2]1516 Exp_Rev Access'!$F$7:$FS$310,112,FALSE)),"",VLOOKUP($B195,'[2]1516 Exp_Rev Access'!$F$7:$FS$310,112,FALSE))</f>
        <v>0</v>
      </c>
      <c r="ED195" s="90">
        <f>IF(ISNA(VLOOKUP($B195,'[2]1516 Exp_Rev Access'!$F$7:$FS$310,113,FALSE)),"",VLOOKUP($B195,'[2]1516 Exp_Rev Access'!$F$7:$FS$310,113,FALSE))</f>
        <v>0</v>
      </c>
      <c r="EE195" s="90">
        <f>IF(ISNA(VLOOKUP($B195,'[2]1516 Exp_Rev Access'!$F$7:$FS$310,114,FALSE)),"",VLOOKUP($B195,'[2]1516 Exp_Rev Access'!$F$7:$FS$310,114,FALSE))</f>
        <v>0</v>
      </c>
      <c r="EF195" s="90">
        <f>IF(ISNA(VLOOKUP($B195,'[2]1516 Exp_Rev Access'!$F$7:$FS$310,115,FALSE)),"",VLOOKUP($B195,'[2]1516 Exp_Rev Access'!$F$7:$FS$310,115,FALSE))</f>
        <v>0</v>
      </c>
      <c r="EG195" s="90">
        <f>IF(ISNA(VLOOKUP($B195,'[2]1516 Exp_Rev Access'!$F$7:$FS$310,116,FALSE)),"",VLOOKUP($B195,'[2]1516 Exp_Rev Access'!$F$7:$FS$310,116,FALSE))</f>
        <v>0</v>
      </c>
      <c r="EH195" s="90">
        <f>IF(ISNA(VLOOKUP($B195,'[2]1516 Exp_Rev Access'!$F$7:$FS$310,117,FALSE)),"",VLOOKUP($B195,'[2]1516 Exp_Rev Access'!$F$7:$FS$310,117,FALSE))</f>
        <v>0</v>
      </c>
      <c r="EI195" s="90">
        <f>IF(ISNA(VLOOKUP($B195,'[2]1516 Exp_Rev Access'!$F$7:$FS$310,118,FALSE)),"",VLOOKUP($B195,'[2]1516 Exp_Rev Access'!$F$7:$FS$310,118,FALSE))</f>
        <v>0</v>
      </c>
      <c r="EJ195" s="90">
        <f>IF(ISNA(VLOOKUP($B195,'[2]1516 Exp_Rev Access'!$F$7:$FS$310,119,FALSE)),"",VLOOKUP($B195,'[2]1516 Exp_Rev Access'!$F$7:$FS$310,119,FALSE))</f>
        <v>0</v>
      </c>
      <c r="EK195" s="90">
        <f>IF(ISNA(VLOOKUP($B195,'[2]1516 Exp_Rev Access'!$F$7:$FS$310,120,FALSE)),"",VLOOKUP($B195,'[2]1516 Exp_Rev Access'!$F$7:$FS$310,120,FALSE))</f>
        <v>0</v>
      </c>
      <c r="EL195" s="90">
        <f>IF(ISNA(VLOOKUP($B195,'[2]1516 Exp_Rev Access'!$F$7:$FS$310,121,FALSE)),"",VLOOKUP($B195,'[2]1516 Exp_Rev Access'!$F$7:$FS$310,121,FALSE))</f>
        <v>0</v>
      </c>
      <c r="EM195" s="90">
        <f>IF(ISNA(VLOOKUP($B195,'[2]1516 Exp_Rev Access'!$F$7:$FS$310,122,FALSE)),"",VLOOKUP($B195,'[2]1516 Exp_Rev Access'!$F$7:$FS$310,122,FALSE))</f>
        <v>0</v>
      </c>
      <c r="EN195" s="90">
        <f>IF(ISNA(VLOOKUP($B195,'[2]1516 Exp_Rev Access'!$F$7:$FS$310,123,FALSE)),"",VLOOKUP($B195,'[2]1516 Exp_Rev Access'!$F$7:$FS$310,123,FALSE))</f>
        <v>0</v>
      </c>
      <c r="EO195" s="90">
        <f>IF(ISNA(VLOOKUP($B195,'[2]1516 Exp_Rev Access'!$F$7:$FS$310,124,FALSE)),"",VLOOKUP($B195,'[2]1516 Exp_Rev Access'!$F$7:$FS$310,124,FALSE))</f>
        <v>15107.99</v>
      </c>
      <c r="EP195" s="90">
        <f>IF(ISNA(VLOOKUP($B195,'[2]1516 Exp_Rev Access'!$F$7:$FS$310,125,FALSE)),"",VLOOKUP($B195,'[2]1516 Exp_Rev Access'!$F$7:$FS$310,125,FALSE))</f>
        <v>0</v>
      </c>
      <c r="EQ195" s="90">
        <f>IF(ISNA(VLOOKUP($B195,'[2]1516 Exp_Rev Access'!$F$7:$FS$310,126,FALSE)),"",VLOOKUP($B195,'[2]1516 Exp_Rev Access'!$F$7:$FS$310,126,FALSE))</f>
        <v>0</v>
      </c>
      <c r="ER195" s="90">
        <f>IF(ISNA(VLOOKUP($B195,'[2]1516 Exp_Rev Access'!$F$7:$FS$310,127,FALSE)),"",VLOOKUP($B195,'[2]1516 Exp_Rev Access'!$F$7:$FS$310,127,FALSE))</f>
        <v>0</v>
      </c>
      <c r="ES195" s="90">
        <f>IF(ISNA(VLOOKUP($B195,'[2]1516 Exp_Rev Access'!$F$7:$FS$310,128,FALSE)),"",VLOOKUP($B195,'[2]1516 Exp_Rev Access'!$F$7:$FS$310,128,FALSE))</f>
        <v>0</v>
      </c>
      <c r="ET195" s="90">
        <f>IF(ISNA(VLOOKUP($B195,'[2]1516 Exp_Rev Access'!$F$7:$FS$310,129,FALSE)),"",VLOOKUP($B195,'[2]1516 Exp_Rev Access'!$F$7:$FS$310,129,FALSE))</f>
        <v>0</v>
      </c>
      <c r="EU195" s="90">
        <f>IF(ISNA(VLOOKUP($B195,'[2]1516 Exp_Rev Access'!$F$7:$FS$310,130,FALSE)),"",VLOOKUP($B195,'[2]1516 Exp_Rev Access'!$F$7:$FS$310,130,FALSE))</f>
        <v>0</v>
      </c>
      <c r="EV195" s="90">
        <f>IF(ISNA(VLOOKUP($B195,'[2]1516 Exp_Rev Access'!$F$7:$FS$310,131,FALSE)),"",VLOOKUP($B195,'[2]1516 Exp_Rev Access'!$F$7:$FS$310,131,FALSE))</f>
        <v>0</v>
      </c>
      <c r="EW195" s="90">
        <f>IF(ISNA(VLOOKUP($B195,'[2]1516 Exp_Rev Access'!$F$7:$FS$310,132,FALSE)),"",VLOOKUP($B195,'[2]1516 Exp_Rev Access'!$F$7:$FS$310,132,FALSE))</f>
        <v>0</v>
      </c>
      <c r="EX195" s="90">
        <f>IF(ISNA(VLOOKUP($B195,'[2]1516 Exp_Rev Access'!$F$7:$FS$310,133,FALSE)),"",VLOOKUP($B195,'[2]1516 Exp_Rev Access'!$F$7:$FS$310,133,FALSE))</f>
        <v>0</v>
      </c>
      <c r="EY195" s="90">
        <f>IF(ISNA(VLOOKUP($B195,'[2]1516 Exp_Rev Access'!$F$7:$FS$310,134,FALSE)),"",VLOOKUP($B195,'[2]1516 Exp_Rev Access'!$F$7:$FS$310,134,FALSE))</f>
        <v>0</v>
      </c>
      <c r="EZ195" s="90">
        <f>IF(ISNA(VLOOKUP($B195,'[2]1516 Exp_Rev Access'!$F$7:$FS$310,135,FALSE)),"",VLOOKUP($B195,'[2]1516 Exp_Rev Access'!$F$7:$FS$310,135,FALSE))</f>
        <v>0</v>
      </c>
      <c r="FA195" s="90">
        <f>IF(ISNA(VLOOKUP($B195,'[2]1516 Exp_Rev Access'!$F$7:$FS$310,136,FALSE)),"",VLOOKUP($B195,'[2]1516 Exp_Rev Access'!$F$7:$FS$310,136,FALSE))</f>
        <v>0</v>
      </c>
      <c r="FB195" s="90">
        <f>IF(ISNA(VLOOKUP($B195,'[2]1516 Exp_Rev Access'!$F$7:$FS$310,137,FALSE)),"",VLOOKUP($B195,'[2]1516 Exp_Rev Access'!$F$7:$FS$310,137,FALSE))</f>
        <v>0</v>
      </c>
      <c r="FC195" s="90">
        <f>IF(ISNA(VLOOKUP($B195,'[2]1516 Exp_Rev Access'!$F$7:$FS$310,138,FALSE)),"",VLOOKUP($B195,'[2]1516 Exp_Rev Access'!$F$7:$FS$310,138,FALSE))</f>
        <v>0</v>
      </c>
      <c r="FD195" s="90">
        <f>IF(ISNA(VLOOKUP($B195,'[2]1516 Exp_Rev Access'!$F$7:$FS$310,139,FALSE)),"",VLOOKUP($B195,'[2]1516 Exp_Rev Access'!$F$7:$FS$310,139,FALSE))</f>
        <v>0</v>
      </c>
      <c r="FE195" s="90">
        <f>IF(ISNA(VLOOKUP($B195,'[2]1516 Exp_Rev Access'!$F$7:$FS$310,140,FALSE)),"",VLOOKUP($B195,'[2]1516 Exp_Rev Access'!$F$7:$FS$310,140,FALSE))</f>
        <v>0</v>
      </c>
      <c r="FF195" s="90">
        <f>IF(ISNA(VLOOKUP($B195,'[2]1516 Exp_Rev Access'!$F$7:$FS$310,141,FALSE)),"",VLOOKUP($B195,'[2]1516 Exp_Rev Access'!$F$7:$FS$310,141,FALSE))</f>
        <v>0</v>
      </c>
      <c r="FG195" s="90">
        <f>IF(ISNA(VLOOKUP($B195,'[2]1516 Exp_Rev Access'!$F$7:$FS$310,142,FALSE)),"",VLOOKUP($B195,'[2]1516 Exp_Rev Access'!$F$7:$FS$310,142,FALSE))</f>
        <v>0</v>
      </c>
      <c r="FH195" s="90">
        <f>IF(ISNA(VLOOKUP($B195,'[2]1516 Exp_Rev Access'!$F$7:$FS$310,143,FALSE)),"",VLOOKUP($B195,'[2]1516 Exp_Rev Access'!$F$7:$FS$310,143,FALSE))</f>
        <v>0</v>
      </c>
      <c r="FI195" s="90">
        <f>IF(ISNA(VLOOKUP($B195,'[2]1516 Exp_Rev Access'!$F$7:$FS$310,144,FALSE)),"",VLOOKUP($B195,'[2]1516 Exp_Rev Access'!$F$7:$FS$310,144,FALSE))</f>
        <v>0</v>
      </c>
      <c r="FJ195" s="90">
        <f>IF(ISNA(VLOOKUP($B195,'[2]1516 Exp_Rev Access'!$F$7:$FS$310,145,FALSE)),"",VLOOKUP($B195,'[2]1516 Exp_Rev Access'!$F$7:$FS$310,145,FALSE))</f>
        <v>0</v>
      </c>
      <c r="FK195" s="90">
        <f>IF(ISNA(VLOOKUP($B195,'[2]1516 Exp_Rev Access'!$F$7:$FS$310,146,FALSE)),"",VLOOKUP($B195,'[2]1516 Exp_Rev Access'!$F$7:$FS$310,146,FALSE))</f>
        <v>0</v>
      </c>
      <c r="FL195" s="90">
        <f>IF(ISNA(VLOOKUP($B195,'[2]1516 Exp_Rev Access'!$F$7:$FS$310,1147,FALSE)),"",VLOOKUP($B195,'[2]1516 Exp_Rev Access'!$F$7:$FS$310,147,FALSE))</f>
        <v>0</v>
      </c>
      <c r="FM195" s="90">
        <f>IF(ISNA(VLOOKUP($B195,'[2]1516 Exp_Rev Access'!$F$7:$FS$310,148,FALSE)),"",VLOOKUP($B195,'[2]1516 Exp_Rev Access'!$F$7:$FS$310,148,FALSE))</f>
        <v>0</v>
      </c>
      <c r="FN195" s="90">
        <f>IF(ISNA(VLOOKUP($B195,'[2]1516 Exp_Rev Access'!$F$7:$FS$310,149,FALSE)),"",VLOOKUP($B195,'[2]1516 Exp_Rev Access'!$F$7:$FS$310,149,FALSE))</f>
        <v>0</v>
      </c>
      <c r="FO195" s="90">
        <f>IF(ISNA(VLOOKUP($B195,'[2]1516 Exp_Rev Access'!$F$7:$FS$310,150,FALSE)),"",VLOOKUP($B195,'[2]1516 Exp_Rev Access'!$F$7:$FS$310,150,FALSE))</f>
        <v>0</v>
      </c>
      <c r="FP195" s="90">
        <f>IF(ISNA(VLOOKUP($B195,'[2]1516 Exp_Rev Access'!$F$7:$FS$310,151,FALSE)),"",VLOOKUP($B195,'[2]1516 Exp_Rev Access'!$F$7:$FS$310,151,FALSE))</f>
        <v>0</v>
      </c>
      <c r="FQ195" s="90">
        <f>IF(ISNA(VLOOKUP($B195,'[2]1516 Exp_Rev Access'!$F$7:$FS$310,152,FALSE)),"",VLOOKUP($B195,'[2]1516 Exp_Rev Access'!$F$7:$FS$310,152,FALSE))</f>
        <v>0</v>
      </c>
      <c r="FR195" s="90">
        <f>IF(ISNA(VLOOKUP($B195,'[2]1516 Exp_Rev Access'!$F$7:$FS$310,153,FALSE)),"",VLOOKUP($B195,'[2]1516 Exp_Rev Access'!$F$7:$FS$310,153,FALSE))</f>
        <v>31658.84</v>
      </c>
      <c r="FS195" s="53">
        <f t="shared" si="486"/>
        <v>889242.03999999992</v>
      </c>
      <c r="FT195" s="92">
        <f t="shared" si="487"/>
        <v>5.8799714016261391E-2</v>
      </c>
      <c r="FU195" s="98">
        <f t="shared" si="488"/>
        <v>709.42992995388772</v>
      </c>
      <c r="FV195" s="90">
        <f>IF(ISNA(VLOOKUP($B195,'[2]1516 Exp_Rev Access'!$F$7:$FS$310,154,FALSE)),"",VLOOKUP($B195,'[2]1516 Exp_Rev Access'!$F$7:$FS$310,154,FALSE))</f>
        <v>0</v>
      </c>
      <c r="FW195" s="90">
        <f>IF(ISNA(VLOOKUP($B195,'[2]1516 Exp_Rev Access'!$F$7:$FS$310,155,FALSE)),"",VLOOKUP($B195,'[2]1516 Exp_Rev Access'!$F$7:$FS$310,155,FALSE))</f>
        <v>0</v>
      </c>
      <c r="FX195" s="90">
        <f>IF(ISNA(VLOOKUP($B195,'[2]1516 Exp_Rev Access'!$F$7:$FS$310,156,FALSE)),"",VLOOKUP($B195,'[2]1516 Exp_Rev Access'!$F$7:$FS$310,156,FALSE))</f>
        <v>0</v>
      </c>
      <c r="FY195" s="90">
        <f>IF(ISNA(VLOOKUP($B195,'[2]1516 Exp_Rev Access'!$F$7:$FS$310,157,FALSE)),"",VLOOKUP($B195,'[2]1516 Exp_Rev Access'!$F$7:$FS$310,157,FALSE))</f>
        <v>0</v>
      </c>
      <c r="FZ195" s="90">
        <f>IF(ISNA(VLOOKUP($B195,'[2]1516 Exp_Rev Access'!$F$7:$FS$310,158,FALSE)),"",VLOOKUP($B195,'[2]1516 Exp_Rev Access'!$F$7:$FS$310,158,FALSE))</f>
        <v>0</v>
      </c>
      <c r="GA195" s="90">
        <f>IF(ISNA(VLOOKUP($B195,'[2]1516 Exp_Rev Access'!$F$7:$FS$310,159,FALSE)),"",VLOOKUP($B195,'[2]1516 Exp_Rev Access'!$F$7:$FS$310,159,FALSE))</f>
        <v>0</v>
      </c>
      <c r="GB195" s="90">
        <f>IF(ISNA(VLOOKUP($B195,'[2]1516 Exp_Rev Access'!$F$7:$FS$310,160,FALSE)),"",VLOOKUP($B195,'[2]1516 Exp_Rev Access'!$F$7:$FS$310,160,FALSE))</f>
        <v>0</v>
      </c>
      <c r="GC195" s="90">
        <f>IF(ISNA(VLOOKUP($B195,'[2]1516 Exp_Rev Access'!$F$7:$FS$310,161,FALSE)),"",VLOOKUP($B195,'[2]1516 Exp_Rev Access'!$F$7:$FS$310,161,FALSE))</f>
        <v>0</v>
      </c>
      <c r="GD195" s="90">
        <f>IF(ISNA(VLOOKUP($B195,'[2]1516 Exp_Rev Access'!$F$7:$FS$310,162,FALSE)),"",VLOOKUP($B195,'[2]1516 Exp_Rev Access'!$F$7:$FS$310,162,FALSE))</f>
        <v>0</v>
      </c>
      <c r="GE195" s="90">
        <f>IF(ISNA(VLOOKUP($B195,'[2]1516 Exp_Rev Access'!$F$7:$FS$310,163,FALSE)),"",VLOOKUP($B195,'[2]1516 Exp_Rev Access'!$F$7:$FS$310,163,FALSE))</f>
        <v>0</v>
      </c>
      <c r="GF195" s="90">
        <f>IF(ISNA(VLOOKUP($B195,'[2]1516 Exp_Rev Access'!$F$7:$FS$310,164,FALSE)),"",VLOOKUP($B195,'[2]1516 Exp_Rev Access'!$F$7:$FS$310,164,FALSE))</f>
        <v>11644.13</v>
      </c>
      <c r="GG195" s="90">
        <f>IF(ISNA(VLOOKUP($B195,'[2]1516 Exp_Rev Access'!$F$7:$FS$310,165,FALSE)),"",VLOOKUP($B195,'[2]1516 Exp_Rev Access'!$F$7:$FS$310,165,FALSE))</f>
        <v>0</v>
      </c>
      <c r="GH195" s="90">
        <f>IF(ISNA(VLOOKUP($B195,'[2]1516 Exp_Rev Access'!$F$7:$FS$310,166,FALSE)),"",VLOOKUP($B195,'[2]1516 Exp_Rev Access'!$F$7:$FS$310,166,FALSE))</f>
        <v>44293.03</v>
      </c>
      <c r="GI195" s="90">
        <f>IF(ISNA(VLOOKUP($B195,'[2]1516 Exp_Rev Access'!$F$7:$FS$310,167,FALSE)),"",VLOOKUP($B195,'[2]1516 Exp_Rev Access'!$F$7:$FS$310,167,FALSE))</f>
        <v>0</v>
      </c>
      <c r="GJ195" s="90">
        <f>IF(ISNA(VLOOKUP($B195,'[2]1516 Exp_Rev Access'!$F$7:$FS$310,168,FALSE)),"",VLOOKUP($B195,'[2]1516 Exp_Rev Access'!$F$7:$FS$310,168,FALSE))</f>
        <v>0</v>
      </c>
      <c r="GK195" s="90">
        <f>IF(ISNA(VLOOKUP($B195,'[2]1516 Exp_Rev Access'!$F$7:$FS$310,169,FALSE)),"",VLOOKUP($B195,'[2]1516 Exp_Rev Access'!$F$7:$FS$310,169,FALSE))</f>
        <v>1000</v>
      </c>
      <c r="GL195" s="90">
        <f>IF(ISNA(VLOOKUP($B195,'[2]1516 Exp_Rev Access'!$F$7:$FS$310,170,FALSE)),"",VLOOKUP($B195,'[2]1516 Exp_Rev Access'!$F$7:$FS$310,170,FALSE))</f>
        <v>46924.97</v>
      </c>
      <c r="GM195" s="90">
        <f>IF(ISNA(VLOOKUP($B195,'[2]1516 Exp_Rev Access'!$F$7:$FT$310,171,FALSE)),"",VLOOKUP($B195,'[2]1516 Exp_Rev Access'!$F$7:$FT$310,171,FALSE))</f>
        <v>0</v>
      </c>
      <c r="GN195" s="90">
        <f>IF(ISNA(VLOOKUP($B195,'[2]1516 Exp_Rev Access'!$F$7:$FU$310,172,FALSE)),"",VLOOKUP($B195,'[2]1516 Exp_Rev Access'!$F$7:$FU$310,172,FALSE))</f>
        <v>0</v>
      </c>
      <c r="GO195" s="90">
        <f>IF(ISNA(VLOOKUP($B195,'[2]1516 Exp_Rev Access'!$F$7:$FV$310,173,FALSE)),"",VLOOKUP($B195,'[2]1516 Exp_Rev Access'!$F$7:$FV$310,173,FALSE))</f>
        <v>0</v>
      </c>
      <c r="GP195" s="90">
        <f>IF(ISNA(VLOOKUP($B195,'[2]1516 Exp_Rev Access'!$F$7:$GA$310,174,FALSE)),"",VLOOKUP($B195,'[2]1516 Exp_Rev Access'!$F$7:$GA$310,174,FALSE))</f>
        <v>0</v>
      </c>
      <c r="GQ195" s="90">
        <f>IF(ISNA(VLOOKUP($B195,'[2]1516 Exp_Rev Access'!$F$7:$GA$310,175,FALSE)),"",VLOOKUP($B195,'[2]1516 Exp_Rev Access'!$F$7:$GA$310,175,FALSE))</f>
        <v>0</v>
      </c>
      <c r="GR195" s="90">
        <f>IF(ISNA(VLOOKUP($B195,'[2]1516 Exp_Rev Access'!$F$7:$GA$310,176,FALSE)),"",VLOOKUP($B195,'[2]1516 Exp_Rev Access'!$F$7:$GA$310,176,FALSE))</f>
        <v>0</v>
      </c>
      <c r="GS195" s="90">
        <f>IF(ISNA(VLOOKUP($B195,'[2]1516 Exp_Rev Access'!$F$7:$GA$310,177,FALSE)),"",VLOOKUP($B195,'[2]1516 Exp_Rev Access'!$F$7:$GA$310,177,FALSE))</f>
        <v>0</v>
      </c>
      <c r="GT195" s="90">
        <f>IF(ISNA(VLOOKUP($B195,'[2]1516 Exp_Rev Access'!$F$7:$GA$310,178,FALSE)),"",VLOOKUP($B195,'[2]1516 Exp_Rev Access'!$F$7:$GA$310,178,FALSE))</f>
        <v>0</v>
      </c>
      <c r="GU195" s="53">
        <f t="shared" si="489"/>
        <v>103862.13</v>
      </c>
      <c r="GV195" s="92">
        <f t="shared" si="490"/>
        <v>6.8677179737473542E-3</v>
      </c>
      <c r="GW195" s="131">
        <f t="shared" si="491"/>
        <v>82.860346560719947</v>
      </c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</row>
    <row r="196" spans="1:222" x14ac:dyDescent="0.2">
      <c r="B196" s="87" t="s">
        <v>457</v>
      </c>
      <c r="C196" s="87" t="s">
        <v>458</v>
      </c>
      <c r="D196" s="88">
        <f>IF(ISNA(VLOOKUP($B196,'[2]1516 enrollment_Rev_Exp by size'!$A$6:$C$325,3,FALSE)),"",VLOOKUP($B196,'[2]1516 enrollment_Rev_Exp by size'!$A$6:$C$325,3,FALSE))</f>
        <v>240.54</v>
      </c>
      <c r="E196" s="89">
        <v>4015334.06</v>
      </c>
      <c r="F196" s="67">
        <f t="shared" si="472"/>
        <v>4015334.0600000005</v>
      </c>
      <c r="G196" s="67">
        <f t="shared" si="473"/>
        <v>0</v>
      </c>
      <c r="H196" s="90">
        <f>IF(ISNA(VLOOKUP($B196,'[2]1516 Exp_Rev Access'!$F$7:$FS$310,2,FALSE)),"",VLOOKUP($B196,'[2]1516 Exp_Rev Access'!$F$7:$FS$310,2,FALSE))</f>
        <v>671311.17</v>
      </c>
      <c r="I196" s="90">
        <f>IF(ISNA(VLOOKUP($B196,'[2]1516 Exp_Rev Access'!$F$7:$FS$310,3,FALSE)),"",VLOOKUP($B196,'[2]1516 Exp_Rev Access'!$F$7:$FS$310,3,FALSE))</f>
        <v>0</v>
      </c>
      <c r="J196" s="90">
        <f>IF(ISNA(VLOOKUP($B196,'[2]1516 Exp_Rev Access'!$F$7:$FS$310,4,FALSE)),"",VLOOKUP($B196,'[2]1516 Exp_Rev Access'!$F$7:$FS$310,4,FALSE))</f>
        <v>3136.37</v>
      </c>
      <c r="K196" s="90">
        <f>IF(ISNA(VLOOKUP($B196,'[2]1516 Exp_Rev Access'!$F$7:$FS$310,5,FALSE)),"-",VLOOKUP($B196,'[2]1516 Exp_Rev Access'!$F$7:$FS$310,5,FALSE))</f>
        <v>24354.68</v>
      </c>
      <c r="L196" s="90">
        <f>IF(ISNA(VLOOKUP($B196,'[2]1516 Exp_Rev Access'!$F$7:$FS$310,6,FALSE)),"",VLOOKUP($B196,'[2]1516 Exp_Rev Access'!$F$7:$FS$310,6,FALSE))</f>
        <v>0</v>
      </c>
      <c r="M196" s="90">
        <f>IF(ISNA(VLOOKUP($B196,'[2]1516 Exp_Rev Access'!$F$7:$FS$310,7,FALSE)),"",VLOOKUP($B196,'[2]1516 Exp_Rev Access'!$F$7:$FS$310,7,FALSE))</f>
        <v>2053.08</v>
      </c>
      <c r="N196" s="53">
        <f t="shared" si="474"/>
        <v>700855.3</v>
      </c>
      <c r="O196" s="91">
        <f t="shared" si="492"/>
        <v>0.17454470525423732</v>
      </c>
      <c r="P196" s="53">
        <f t="shared" si="493"/>
        <v>2913.6746487070759</v>
      </c>
      <c r="Q196" s="90">
        <f>IF(ISNA(VLOOKUP($B196,'[2]1516 Exp_Rev Access'!$F$7:$FS$310,8,FALSE)),"",VLOOKUP($B196,'[2]1516 Exp_Rev Access'!$F$7:$FS$310,8,FALSE))</f>
        <v>8545</v>
      </c>
      <c r="R196" s="90">
        <f>IF(ISNA(VLOOKUP($B196,'[2]1516 Exp_Rev Access'!$F$7:$FS$310,9,FALSE)),"",VLOOKUP($B196,'[2]1516 Exp_Rev Access'!$F$7:$FS$310,9,FALSE))</f>
        <v>0</v>
      </c>
      <c r="S196" s="90">
        <f>IF(ISNA(VLOOKUP($B196,'[2]1516 Exp_Rev Access'!$F$7:$FS$310,10,FALSE)),"",VLOOKUP($B196,'[2]1516 Exp_Rev Access'!$F$7:$FS$310,10,FALSE))</f>
        <v>0</v>
      </c>
      <c r="T196" s="90">
        <f>IF(ISNA(VLOOKUP($B196,'[2]1516 Exp_Rev Access'!$F$7:$FS$310,11,FALSE)),"",VLOOKUP($B196,'[2]1516 Exp_Rev Access'!$F$7:$FS$310,11,FALSE))</f>
        <v>0</v>
      </c>
      <c r="U196" s="90">
        <f>IF(ISNA(VLOOKUP($B196,'[2]1516 Exp_Rev Access'!$F$7:$FS$310,12,FALSE)),"",VLOOKUP($B196,'[2]1516 Exp_Rev Access'!$F$7:$FS$310,12,FALSE))</f>
        <v>0</v>
      </c>
      <c r="V196" s="90">
        <f>IF(ISNA(VLOOKUP($B196,'[2]1516 Exp_Rev Access'!$F$7:$FS$310,13,FALSE)),"",VLOOKUP($B196,'[2]1516 Exp_Rev Access'!$F$7:$FS$310,13,FALSE))</f>
        <v>0</v>
      </c>
      <c r="W196" s="90">
        <f>IF(ISNA(VLOOKUP($B196,'[2]1516 Exp_Rev Access'!$F$7:$FS$310,14,FALSE)),"",VLOOKUP($B196,'[2]1516 Exp_Rev Access'!$F$7:$FS$310,14,FALSE))</f>
        <v>775</v>
      </c>
      <c r="X196" s="90">
        <f>IF(ISNA(VLOOKUP($B196,'[2]1516 Exp_Rev Access'!$F$7:$FS$310,15,FALSE)),"",VLOOKUP($B196,'[2]1516 Exp_Rev Access'!$F$7:$FS$310,15,FALSE))</f>
        <v>0</v>
      </c>
      <c r="Y196" s="90">
        <f>IF(ISNA(VLOOKUP($B196,'[2]1516 Exp_Rev Access'!$F$7:$FS$310,16,FALSE)),"",VLOOKUP($B196,'[2]1516 Exp_Rev Access'!$F$7:$FS$310,16,FALSE))</f>
        <v>2121.77</v>
      </c>
      <c r="Z196" s="90">
        <f>IF(ISNA(VLOOKUP($B196,'[2]1516 Exp_Rev Access'!$F$7:$FS$310,17,FALSE)),"",VLOOKUP($B196,'[2]1516 Exp_Rev Access'!$F$7:$FS$310,17,FALSE))</f>
        <v>0</v>
      </c>
      <c r="AA196" s="90">
        <f>IF(ISNA(VLOOKUP($B196,'[2]1516 Exp_Rev Access'!$F$7:$FS$310,18,FALSE)),"",VLOOKUP($B196,'[2]1516 Exp_Rev Access'!$F$7:$FS$310,18,FALSE))</f>
        <v>0</v>
      </c>
      <c r="AB196" s="90">
        <f>IF(ISNA(VLOOKUP($B196,'[2]1516 Exp_Rev Access'!$F$7:$FS$310,19,FALSE)),"",VLOOKUP($B196,'[2]1516 Exp_Rev Access'!$F$7:$FS$310,19,FALSE))</f>
        <v>0</v>
      </c>
      <c r="AC196" s="90">
        <f>IF(ISNA(VLOOKUP($B196,'[2]1516 Exp_Rev Access'!$F$7:$FS$310,20,FALSE)),"",VLOOKUP($B196,'[2]1516 Exp_Rev Access'!$F$7:$FS$310,20,FALSE))</f>
        <v>0</v>
      </c>
      <c r="AD196" s="90">
        <f>IF(ISNA(VLOOKUP($B196,'[2]1516 Exp_Rev Access'!$F$7:$FS$310,21,FALSE)),"",VLOOKUP($B196,'[2]1516 Exp_Rev Access'!$F$7:$FS$310,21,FALSE))</f>
        <v>4807.25</v>
      </c>
      <c r="AE196" s="90">
        <f>IF(ISNA(VLOOKUP($B196,'[2]1516 Exp_Rev Access'!$F$7:$FS$310,22,FALSE)),"",VLOOKUP($B196,'[2]1516 Exp_Rev Access'!$F$7:$FS$310,22,FALSE))</f>
        <v>446.06</v>
      </c>
      <c r="AF196" s="90">
        <f>IF(ISNA(VLOOKUP($B196,'[2]1516 Exp_Rev Access'!$F$7:$FS$310,23,FALSE)),"",VLOOKUP($B196,'[2]1516 Exp_Rev Access'!$F$7:$FS$310,23,FALSE))</f>
        <v>0</v>
      </c>
      <c r="AG196" s="90">
        <f>IF(ISNA(VLOOKUP($B196,'[2]1516 Exp_Rev Access'!$F$7:$FS$310,24,FALSE)),"",VLOOKUP($B196,'[2]1516 Exp_Rev Access'!$F$7:$FS$310,24,FALSE))</f>
        <v>9716.2900000000009</v>
      </c>
      <c r="AH196" s="90">
        <f>IF(ISNA(VLOOKUP($B196,'[2]1516 Exp_Rev Access'!$F$7:$FS$310,25,FALSE)),"",VLOOKUP($B196,'[2]1516 Exp_Rev Access'!$F$7:$FS$310,25,FALSE))</f>
        <v>7</v>
      </c>
      <c r="AI196" s="90">
        <f>IF(ISNA(VLOOKUP($B196,'[2]1516 Exp_Rev Access'!$F$7:$FS$310,26,FALSE)),"",VLOOKUP($B196,'[2]1516 Exp_Rev Access'!$F$7:$FS$310,26,FALSE))</f>
        <v>200</v>
      </c>
      <c r="AJ196" s="90">
        <f>IF(ISNA(VLOOKUP($B196,'[2]1516 Exp_Rev Access'!$F$7:$FS$310,27,FALSE)),"",VLOOKUP($B196,'[2]1516 Exp_Rev Access'!$F$7:$FS$310,27,FALSE))</f>
        <v>0</v>
      </c>
      <c r="AK196" s="90">
        <f>IF(ISNA(VLOOKUP($B196,'[2]1516 Exp_Rev Access'!$F$7:$FS$310,28,FALSE)),"",VLOOKUP($B196,'[2]1516 Exp_Rev Access'!$F$7:$FS$310,28,FALSE))</f>
        <v>24455.91</v>
      </c>
      <c r="AL196" s="90">
        <f>IF(ISNA(VLOOKUP($B196,'[2]1516 Exp_Rev Access'!$F$7:$FS$310,29,FALSE)),"",VLOOKUP($B196,'[2]1516 Exp_Rev Access'!$F$7:$FS$310,29,FALSE))</f>
        <v>0</v>
      </c>
      <c r="AM196" s="53">
        <f t="shared" si="475"/>
        <v>51074.28</v>
      </c>
      <c r="AN196" s="92">
        <f t="shared" si="476"/>
        <v>1.2719808423610961E-2</v>
      </c>
      <c r="AO196" s="68">
        <f t="shared" si="477"/>
        <v>212.33175355450237</v>
      </c>
      <c r="AP196" s="90">
        <f>IF(ISNA(VLOOKUP($B196,'[2]1516 Exp_Rev Access'!$F$7:$FS$310,30,FALSE)),"",VLOOKUP($B196,'[2]1516 Exp_Rev Access'!$F$7:$FS$310,30,FALSE))</f>
        <v>2079042.98</v>
      </c>
      <c r="AQ196" s="90">
        <f>IF(ISNA(VLOOKUP($B196,'[2]1516 Exp_Rev Access'!$F$7:$FS$310,31,FALSE)),"",VLOOKUP($B196,'[2]1516 Exp_Rev Access'!$F$7:$FS$310,31,FALSE))</f>
        <v>38881.370000000003</v>
      </c>
      <c r="AR196" s="90">
        <f>IF(ISNA(VLOOKUP($B196,'[2]1516 Exp_Rev Access'!$F$7:$FS$310,32,FALSE)),"",VLOOKUP($B196,'[2]1516 Exp_Rev Access'!$F$7:$FS$310,32,FALSE))</f>
        <v>7103.52</v>
      </c>
      <c r="AS196" s="90">
        <f>IF(ISNA(VLOOKUP($B196,'[2]1516 Exp_Rev Access'!$F$7:$FS$310,33,FALSE)),"",VLOOKUP($B196,'[2]1516 Exp_Rev Access'!$F$7:$FS$310,33,FALSE))</f>
        <v>1921.99</v>
      </c>
      <c r="AT196" s="90">
        <f>IF(ISNA(VLOOKUP($B196,'[2]1516 Exp_Rev Access'!$F$7:$FS$310,34,FALSE)),"",VLOOKUP($B196,'[2]1516 Exp_Rev Access'!$F$7:$FS$310,34,FALSE))</f>
        <v>0</v>
      </c>
      <c r="AU196" s="53">
        <f t="shared" si="478"/>
        <v>2126949.8600000003</v>
      </c>
      <c r="AV196" s="93">
        <f t="shared" si="479"/>
        <v>0.52970682593716756</v>
      </c>
      <c r="AW196" s="53">
        <f t="shared" si="480"/>
        <v>8842.3956930240311</v>
      </c>
      <c r="AX196" s="90">
        <f>IF(ISNA(VLOOKUP($B196,'[2]1516 Exp_Rev Access'!$F$7:$FS$310,35,FALSE)),"",VLOOKUP($B196,'[2]1516 Exp_Rev Access'!$F$7:$FS$310,35,FALSE))</f>
        <v>0</v>
      </c>
      <c r="AY196" s="90">
        <f>IF(ISNA(VLOOKUP($B196,'[2]1516 Exp_Rev Access'!$F$7:$FS$310,36,FALSE)),"",VLOOKUP($B196,'[2]1516 Exp_Rev Access'!$F$7:$FS$310,36,FALSE))</f>
        <v>243607.16</v>
      </c>
      <c r="AZ196" s="90">
        <f>IF(ISNA(VLOOKUP($B196,'[2]1516 Exp_Rev Access'!$F$7:$FS$310,37,FALSE)),"",VLOOKUP($B196,'[2]1516 Exp_Rev Access'!$F$7:$FS$310,37,FALSE))</f>
        <v>29742.68</v>
      </c>
      <c r="BA196" s="90">
        <f>IF(ISNA(VLOOKUP($B196,'[2]1516 Exp_Rev Access'!$F$7:$FS$310,38,FALSE)),"",VLOOKUP($B196,'[2]1516 Exp_Rev Access'!$F$7:$FS$310,38,FALSE))</f>
        <v>0</v>
      </c>
      <c r="BB196" s="90">
        <f>IF(ISNA(VLOOKUP($B196,'[2]1516 Exp_Rev Access'!$F$7:$FS$310,39,FALSE)),"",VLOOKUP($B196,'[2]1516 Exp_Rev Access'!$F$7:$FS$310,39,FALSE))</f>
        <v>0</v>
      </c>
      <c r="BC196" s="90">
        <f>IF(ISNA(VLOOKUP($B196,'[2]1516 Exp_Rev Access'!$F$7:$FS$310,40,FALSE)),"",VLOOKUP($B196,'[2]1516 Exp_Rev Access'!$F$7:$FS$310,40,FALSE))</f>
        <v>64350.03</v>
      </c>
      <c r="BD196" s="90">
        <f>IF(ISNA(VLOOKUP($B196,'[2]1516 Exp_Rev Access'!$F$7:$FS$310,41,FALSE)),"",VLOOKUP($B196,'[2]1516 Exp_Rev Access'!$F$7:$FS$310,41,FALSE))</f>
        <v>0</v>
      </c>
      <c r="BE196" s="90">
        <f>IF(ISNA(VLOOKUP($B196,'[2]1516 Exp_Rev Access'!$F$7:$FS$310,42,FALSE)),"",VLOOKUP($B196,'[2]1516 Exp_Rev Access'!$F$7:$FS$310,42,FALSE))</f>
        <v>1251</v>
      </c>
      <c r="BF196" s="90">
        <f>IF(ISNA(VLOOKUP($B196,'[2]1516 Exp_Rev Access'!$F$7:$FS$310,43,FALSE)),"",VLOOKUP($B196,'[2]1516 Exp_Rev Access'!$F$7:$FS$310,43,FALSE))</f>
        <v>0</v>
      </c>
      <c r="BG196" s="90">
        <f>IF(ISNA(VLOOKUP($B196,'[2]1516 Exp_Rev Access'!$F$7:$FS$310,44,FALSE)),"",VLOOKUP($B196,'[2]1516 Exp_Rev Access'!$F$7:$FS$310,44,FALSE))</f>
        <v>0</v>
      </c>
      <c r="BH196" s="90">
        <f>IF(ISNA(VLOOKUP($B196,'[2]1516 Exp_Rev Access'!$F$7:$FS$310,45,FALSE)),"",VLOOKUP($B196,'[2]1516 Exp_Rev Access'!$F$7:$FS$310,45,FALSE))</f>
        <v>0</v>
      </c>
      <c r="BI196" s="90">
        <f>IF(ISNA(VLOOKUP($B196,'[2]1516 Exp_Rev Access'!$F$7:$FS$310,46,FALSE)),"",VLOOKUP($B196,'[2]1516 Exp_Rev Access'!$F$7:$FS$310,46,FALSE))</f>
        <v>0</v>
      </c>
      <c r="BJ196" s="90">
        <f>IF(ISNA(VLOOKUP($B196,'[2]1516 Exp_Rev Access'!$F$7:$FS$310,47,FALSE)),"",VLOOKUP($B196,'[2]1516 Exp_Rev Access'!$F$7:$FS$310,47,FALSE))</f>
        <v>2321.56</v>
      </c>
      <c r="BK196" s="90">
        <f>IF(ISNA(VLOOKUP($B196,'[2]1516 Exp_Rev Access'!$F$7:$FS$310,48,FALSE)),"",VLOOKUP($B196,'[2]1516 Exp_Rev Access'!$F$7:$FS$310,48,FALSE))</f>
        <v>213777.65</v>
      </c>
      <c r="BL196" s="90">
        <f>IF(ISNA(VLOOKUP($B196,'[2]1516 Exp_Rev Access'!$F$7:$FS$310,49,FALSE)),"",VLOOKUP($B196,'[2]1516 Exp_Rev Access'!$F$7:$FS$310,49,FALSE))</f>
        <v>0</v>
      </c>
      <c r="BM196" s="90">
        <f>IF(ISNA(VLOOKUP($B196,'[2]1516 Exp_Rev Access'!$F$7:$FS$310,50,FALSE)),"",VLOOKUP($B196,'[2]1516 Exp_Rev Access'!$F$7:$FS$310,50,FALSE))</f>
        <v>0</v>
      </c>
      <c r="BN196" s="90">
        <f>IF(ISNA(VLOOKUP($B196,'[2]1516 Exp_Rev Access'!$F$7:$FS$310,51,FALSE)),"",VLOOKUP($B196,'[2]1516 Exp_Rev Access'!$F$7:$FS$310,51,FALSE))</f>
        <v>0</v>
      </c>
      <c r="BO196" s="90">
        <f>IF(ISNA(VLOOKUP($B196,'[2]1516 Exp_Rev Access'!$F$7:$FS$310,52,FALSE)),"",VLOOKUP($B196,'[2]1516 Exp_Rev Access'!$F$7:$FS$310,52,FALSE))</f>
        <v>0</v>
      </c>
      <c r="BP196" s="90">
        <f>IF(ISNA(VLOOKUP($B196,'[2]1516 Exp_Rev Access'!$F$7:$FS$310,53,FALSE)),"",VLOOKUP($B196,'[2]1516 Exp_Rev Access'!$F$7:$FS$310,53,FALSE))</f>
        <v>0</v>
      </c>
      <c r="BQ196" s="90">
        <f>IF(ISNA(VLOOKUP($B196,'[2]1516 Exp_Rev Access'!$F$7:$FS$310,54,FALSE)),"",VLOOKUP($B196,'[2]1516 Exp_Rev Access'!$F$7:$FS$310,54,FALSE))</f>
        <v>0</v>
      </c>
      <c r="BR196" s="90">
        <f>IF(ISNA(VLOOKUP($B196,'[2]1516 Exp_Rev Access'!$F$7:$FS$310,55,FALSE)),"",VLOOKUP($B196,'[2]1516 Exp_Rev Access'!$F$7:$FS$310,55,FALSE))</f>
        <v>0</v>
      </c>
      <c r="BS196" s="90">
        <f>IF(ISNA(VLOOKUP($B196,'[2]1516 Exp_Rev Access'!$F$7:$FS$310,56,FALSE)),"",VLOOKUP($B196,'[2]1516 Exp_Rev Access'!$F$7:$FS$310,56,FALSE))</f>
        <v>0</v>
      </c>
      <c r="BT196" s="90">
        <f>IF(ISNA(VLOOKUP($B196,'[2]1516 Exp_Rev Access'!$F$7:$FS$310,57,FALSE)),"",VLOOKUP($B196,'[2]1516 Exp_Rev Access'!$F$7:$FS$310,57,FALSE))</f>
        <v>0</v>
      </c>
      <c r="BU196" s="90">
        <f>IF(ISNA(VLOOKUP($B196,'[2]1516 Exp_Rev Access'!$F$7:$FS$310,58,FALSE)),"",VLOOKUP($B196,'[2]1516 Exp_Rev Access'!$F$7:$FS$310,58,FALSE))</f>
        <v>0</v>
      </c>
      <c r="BV196" s="53">
        <f t="shared" si="481"/>
        <v>555050.07999999996</v>
      </c>
      <c r="BW196" s="92">
        <f t="shared" si="482"/>
        <v>0.1382326032419828</v>
      </c>
      <c r="BX196" s="68">
        <f t="shared" si="483"/>
        <v>2307.5167539702334</v>
      </c>
      <c r="BY196" s="90">
        <f>IF(ISNA(VLOOKUP($B196,'[2]1516 Exp_Rev Access'!$F$7:$FS$310,59,FALSE)),"",VLOOKUP($B196,'[2]1516 Exp_Rev Access'!$F$7:$FS$310,59,FALSE))</f>
        <v>0</v>
      </c>
      <c r="BZ196" s="90">
        <f>IF(ISNA(VLOOKUP($B196,'[2]1516 Exp_Rev Access'!$F$7:$FS$310,60,FALSE)),"",VLOOKUP($B196,'[2]1516 Exp_Rev Access'!$F$7:$FS$310,60,FALSE))</f>
        <v>0</v>
      </c>
      <c r="CA196" s="90">
        <f>IF(ISNA(VLOOKUP($B196,'[2]1516 Exp_Rev Access'!$F$7:$FS$310,61,FALSE)),"",VLOOKUP($B196,'[2]1516 Exp_Rev Access'!$F$7:$FS$310,61,FALSE))</f>
        <v>0</v>
      </c>
      <c r="CB196" s="90">
        <f>IF(ISNA(VLOOKUP($B196,'[2]1516 Exp_Rev Access'!$F$7:$FS$310,62,FALSE)),"",VLOOKUP($B196,'[2]1516 Exp_Rev Access'!$F$7:$FS$310,62,FALSE))</f>
        <v>6941.1</v>
      </c>
      <c r="CC196" s="90">
        <f>IF(ISNA(VLOOKUP($B196,'[2]1516 Exp_Rev Access'!$F$7:$FS$310,63,FALSE)),"",VLOOKUP($B196,'[2]1516 Exp_Rev Access'!$F$7:$FS$310,63,FALSE))</f>
        <v>1379.18</v>
      </c>
      <c r="CD196" s="90">
        <f>IF(ISNA(VLOOKUP($B196,'[2]1516 Exp_Rev Access'!$F$7:$FS$310,64,FALSE)),"",VLOOKUP($B196,'[2]1516 Exp_Rev Access'!$F$7:$FS$310,64,FALSE))</f>
        <v>0</v>
      </c>
      <c r="CE196" s="53">
        <f t="shared" si="484"/>
        <v>8320.2800000000007</v>
      </c>
      <c r="CF196" s="92">
        <f t="shared" si="494"/>
        <v>2.0721264720873563E-3</v>
      </c>
      <c r="CG196" s="94">
        <f t="shared" si="485"/>
        <v>34.590005820237799</v>
      </c>
      <c r="CH196" s="90">
        <f>IF(ISNA(VLOOKUP($B196,'[2]1516 Exp_Rev Access'!$F$7:$FS$310,65,FALSE)),"",VLOOKUP($B196,'[2]1516 Exp_Rev Access'!$F$7:$FS$310,65,FALSE))</f>
        <v>0</v>
      </c>
      <c r="CI196" s="90">
        <f>IF(ISNA(VLOOKUP($B196,'[2]1516 Exp_Rev Access'!$F$7:$FS$310,66,FALSE)),"",VLOOKUP($B196,'[2]1516 Exp_Rev Access'!$F$7:$FS$310,66,FALSE))</f>
        <v>0</v>
      </c>
      <c r="CJ196" s="90">
        <f>IF(ISNA(VLOOKUP($B196,'[2]1516 Exp_Rev Access'!$F$7:$FS$310,67,FALSE)),"",VLOOKUP($B196,'[2]1516 Exp_Rev Access'!$F$7:$FS$310,67,FALSE))</f>
        <v>0</v>
      </c>
      <c r="CK196" s="90">
        <f>IF(ISNA(VLOOKUP($B196,'[2]1516 Exp_Rev Access'!$F$7:$FS$310,68,FALSE)),"",VLOOKUP($B196,'[2]1516 Exp_Rev Access'!$F$7:$FS$310,68,FALSE))</f>
        <v>0</v>
      </c>
      <c r="CL196" s="90">
        <f>IF(ISNA(VLOOKUP($B196,'[2]1516 Exp_Rev Access'!$F$7:$FS$310,69,FALSE)),"",VLOOKUP($B196,'[2]1516 Exp_Rev Access'!$F$7:$FS$310,69,FALSE))</f>
        <v>0</v>
      </c>
      <c r="CM196" s="90">
        <f>IF(ISNA(VLOOKUP($B196,'[2]1516 Exp_Rev Access'!$F$7:$FS$310,70,FALSE)),"",VLOOKUP($B196,'[2]1516 Exp_Rev Access'!$F$7:$FS$310,70,FALSE))</f>
        <v>0</v>
      </c>
      <c r="CN196" s="90">
        <f>IF(ISNA(VLOOKUP($B196,'[2]1516 Exp_Rev Access'!$F$7:$FS$310,71,FALSE)),"",VLOOKUP($B196,'[2]1516 Exp_Rev Access'!$F$7:$FS$310,71,FALSE))</f>
        <v>0</v>
      </c>
      <c r="CO196" s="90">
        <f>IF(ISNA(VLOOKUP($B196,'[2]1516 Exp_Rev Access'!$F$7:$FS$310,72,FALSE)),"",VLOOKUP($B196,'[2]1516 Exp_Rev Access'!$F$7:$FS$310,72,FALSE))</f>
        <v>0</v>
      </c>
      <c r="CP196" s="90">
        <f>IF(ISNA(VLOOKUP($B196,'[2]1516 Exp_Rev Access'!$F$7:$FS$310,73,FALSE)),"",VLOOKUP($B196,'[2]1516 Exp_Rev Access'!$F$7:$FS$310,73,FALSE))</f>
        <v>0</v>
      </c>
      <c r="CQ196" s="90">
        <f>IF(ISNA(VLOOKUP($B196,'[2]1516 Exp_Rev Access'!$F$7:$FS$310,74,FALSE)),"",VLOOKUP($B196,'[2]1516 Exp_Rev Access'!$F$7:$FS$310,74,FALSE))</f>
        <v>0</v>
      </c>
      <c r="CR196" s="90">
        <f>IF(ISNA(VLOOKUP($B196,'[2]1516 Exp_Rev Access'!$F$7:$FS$310,75,FALSE)),"",VLOOKUP($B196,'[2]1516 Exp_Rev Access'!$F$7:$FS$310,75,FALSE))</f>
        <v>0</v>
      </c>
      <c r="CS196" s="90">
        <f>IF(ISNA(VLOOKUP($B196,'[2]1516 Exp_Rev Access'!$F$7:$FS$310,76,FALSE)),"",VLOOKUP($B196,'[2]1516 Exp_Rev Access'!$F$7:$FS$310,76,FALSE))</f>
        <v>0</v>
      </c>
      <c r="CT196" s="90">
        <f>IF(ISNA(VLOOKUP($B196,'[2]1516 Exp_Rev Access'!$F$7:$FS$310,77,FALSE)),"",VLOOKUP($B196,'[2]1516 Exp_Rev Access'!$F$7:$FS$310,77,FALSE))</f>
        <v>0</v>
      </c>
      <c r="CU196" s="90">
        <f>IF(ISNA(VLOOKUP($B196,'[2]1516 Exp_Rev Access'!$F$7:$FS$310,78,FALSE)),"",VLOOKUP($B196,'[2]1516 Exp_Rev Access'!$F$7:$FS$310,78,FALSE))</f>
        <v>393154.85</v>
      </c>
      <c r="CV196" s="90">
        <f>IF(ISNA(VLOOKUP($B196,'[2]1516 Exp_Rev Access'!$F$7:$FS$310,79,FALSE)),"",VLOOKUP($B196,'[2]1516 Exp_Rev Access'!$F$7:$FS$310,79,FALSE))</f>
        <v>24391.41</v>
      </c>
      <c r="CW196" s="90">
        <f>IF(ISNA(VLOOKUP($B196,'[2]1516 Exp_Rev Access'!$F$7:$FS$310,80,FALSE)),"",VLOOKUP($B196,'[2]1516 Exp_Rev Access'!$F$7:$FS$310,80,FALSE))</f>
        <v>0</v>
      </c>
      <c r="CX196" s="90">
        <f>IF(ISNA(VLOOKUP($B196,'[2]1516 Exp_Rev Access'!$F$7:$FS$310,81,FALSE)),"",VLOOKUP($B196,'[2]1516 Exp_Rev Access'!$F$7:$FS$310,81,FALSE))</f>
        <v>0</v>
      </c>
      <c r="CY196" s="90">
        <f>IF(ISNA(VLOOKUP($B196,'[2]1516 Exp_Rev Access'!$F$7:$FS$310,82,FALSE)),"",VLOOKUP($B196,'[2]1516 Exp_Rev Access'!$F$7:$FS$310,82,FALSE))</f>
        <v>0</v>
      </c>
      <c r="CZ196" s="90">
        <f>IF(ISNA(VLOOKUP($B196,'[2]1516 Exp_Rev Access'!$F$7:$FS$310,83,FALSE)),"",VLOOKUP($B196,'[2]1516 Exp_Rev Access'!$F$7:$FS$310,83,FALSE))</f>
        <v>0</v>
      </c>
      <c r="DA196" s="90">
        <f>IF(ISNA(VLOOKUP($B196,'[2]1516 Exp_Rev Access'!$F$7:$FS$310,84,FALSE)),"",VLOOKUP($B196,'[2]1516 Exp_Rev Access'!$F$7:$FS$310,84,FALSE))</f>
        <v>0</v>
      </c>
      <c r="DB196" s="90">
        <f>IF(ISNA(VLOOKUP($B196,'[2]1516 Exp_Rev Access'!$F$7:$FS$310,85,FALSE)),"",VLOOKUP($B196,'[2]1516 Exp_Rev Access'!$F$7:$FS$310,85,FALSE))</f>
        <v>0</v>
      </c>
      <c r="DC196" s="90">
        <f>IF(ISNA(VLOOKUP($B196,'[2]1516 Exp_Rev Access'!$F$7:$FS$310,86,FALSE)),"",VLOOKUP($B196,'[2]1516 Exp_Rev Access'!$F$7:$FS$310,86,FALSE))</f>
        <v>0</v>
      </c>
      <c r="DD196" s="90">
        <f>IF(ISNA(VLOOKUP($B196,'[2]1516 Exp_Rev Access'!$F$7:$FS$310,87,FALSE)),"",VLOOKUP($B196,'[2]1516 Exp_Rev Access'!$F$7:$FS$310,87,FALSE))</f>
        <v>0</v>
      </c>
      <c r="DE196" s="90">
        <f>IF(ISNA(VLOOKUP($B196,'[2]1516 Exp_Rev Access'!$F$7:$FS$310,88,FALSE)),"",VLOOKUP($B196,'[2]1516 Exp_Rev Access'!$F$7:$FS$310,88,FALSE))</f>
        <v>0</v>
      </c>
      <c r="DF196" s="90">
        <f>IF(ISNA(VLOOKUP($B196,'[2]1516 Exp_Rev Access'!$F$7:$FS$310,89,FALSE)),"",VLOOKUP($B196,'[2]1516 Exp_Rev Access'!$F$7:$FS$310,89,FALSE))</f>
        <v>0</v>
      </c>
      <c r="DG196" s="90">
        <f>IF(ISNA(VLOOKUP($B196,'[2]1516 Exp_Rev Access'!$F$7:$FS$310,90,FALSE)),"",VLOOKUP($B196,'[2]1516 Exp_Rev Access'!$F$7:$FS$310,90,FALSE))</f>
        <v>0</v>
      </c>
      <c r="DH196" s="90">
        <f>IF(ISNA(VLOOKUP($B196,'[2]1516 Exp_Rev Access'!$F$7:$FS$310,91,FALSE)),"",VLOOKUP($B196,'[2]1516 Exp_Rev Access'!$F$7:$FS$310,91,FALSE))</f>
        <v>0</v>
      </c>
      <c r="DI196" s="90">
        <f>IF(ISNA(VLOOKUP($B196,'[2]1516 Exp_Rev Access'!$F$7:$FS$310,92,FALSE)),"",VLOOKUP($B196,'[2]1516 Exp_Rev Access'!$F$7:$FS$310,92,FALSE))</f>
        <v>103866.06</v>
      </c>
      <c r="DJ196" s="90">
        <f>IF(ISNA(VLOOKUP($B196,'[2]1516 Exp_Rev Access'!$F$7:$FS$310,93,FALSE)),"",VLOOKUP($B196,'[2]1516 Exp_Rev Access'!$F$7:$FS$310,93,FALSE))</f>
        <v>0</v>
      </c>
      <c r="DK196" s="90">
        <f>IF(ISNA(VLOOKUP($B196,'[2]1516 Exp_Rev Access'!$F$7:$FS$310,94,FALSE)),"",VLOOKUP($B196,'[2]1516 Exp_Rev Access'!$F$7:$FS$310,94,FALSE))</f>
        <v>0</v>
      </c>
      <c r="DL196" s="90">
        <f>IF(ISNA(VLOOKUP($B196,'[2]1516 Exp_Rev Access'!$F$7:$FS$310,95,FALSE)),"",VLOOKUP($B196,'[2]1516 Exp_Rev Access'!$F$7:$FS$310,95,FALSE))</f>
        <v>0</v>
      </c>
      <c r="DM196" s="90">
        <f>IF(ISNA(VLOOKUP($B196,'[2]1516 Exp_Rev Access'!$F$7:$FS$310,96,FALSE)),"",VLOOKUP($B196,'[2]1516 Exp_Rev Access'!$F$7:$FS$310,96,FALSE))</f>
        <v>0</v>
      </c>
      <c r="DN196" s="90">
        <f>IF(ISNA(VLOOKUP($B196,'[2]1516 Exp_Rev Access'!$F$7:$FS$310,97,FALSE)),"",VLOOKUP($B196,'[2]1516 Exp_Rev Access'!$F$7:$FS$310,97,FALSE))</f>
        <v>0</v>
      </c>
      <c r="DO196" s="90">
        <f>IF(ISNA(VLOOKUP($B196,'[2]1516 Exp_Rev Access'!$F$7:$FS$310,98,FALSE)),"",VLOOKUP($B196,'[2]1516 Exp_Rev Access'!$F$7:$FS$310,98,FALSE))</f>
        <v>0</v>
      </c>
      <c r="DP196" s="90">
        <f>IF(ISNA(VLOOKUP($B196,'[2]1516 Exp_Rev Access'!$F$7:$FS$310,99,FALSE)),"",VLOOKUP($B196,'[2]1516 Exp_Rev Access'!$F$7:$FS$310,99,FALSE))</f>
        <v>0</v>
      </c>
      <c r="DQ196" s="90">
        <f>IF(ISNA(VLOOKUP($B196,'[2]1516 Exp_Rev Access'!$F$7:$FS$310,100,FALSE)),"",VLOOKUP($B196,'[2]1516 Exp_Rev Access'!$F$7:$FS$310,100,FALSE))</f>
        <v>0</v>
      </c>
      <c r="DR196" s="90">
        <f>IF(ISNA(VLOOKUP($B196,'[2]1516 Exp_Rev Access'!$F$7:$FS$310,101,FALSE)),"",VLOOKUP($B196,'[2]1516 Exp_Rev Access'!$F$7:$FS$310,101,FALSE))</f>
        <v>0</v>
      </c>
      <c r="DS196" s="90">
        <f>IF(ISNA(VLOOKUP($B196,'[2]1516 Exp_Rev Access'!$F$7:$FS$310,102,FALSE)),"",VLOOKUP($B196,'[2]1516 Exp_Rev Access'!$F$7:$FS$310,102,FALSE))</f>
        <v>0</v>
      </c>
      <c r="DT196" s="90">
        <f>IF(ISNA(VLOOKUP($B196,'[2]1516 Exp_Rev Access'!$F$7:$FS$310,103,FALSE)),"",VLOOKUP($B196,'[2]1516 Exp_Rev Access'!$F$7:$FS$310,103,FALSE))</f>
        <v>0</v>
      </c>
      <c r="DU196" s="90">
        <f>IF(ISNA(VLOOKUP($B196,'[2]1516 Exp_Rev Access'!$F$7:$FS$310,104,FALSE)),"",VLOOKUP($B196,'[2]1516 Exp_Rev Access'!$F$7:$FS$310,104,FALSE))</f>
        <v>0</v>
      </c>
      <c r="DV196" s="90">
        <f>IF(ISNA(VLOOKUP($B196,'[2]1516 Exp_Rev Access'!$F$7:$FS$310,105,FALSE)),"",VLOOKUP($B196,'[2]1516 Exp_Rev Access'!$F$7:$FS$310,105,FALSE))</f>
        <v>0</v>
      </c>
      <c r="DW196" s="90">
        <f>IF(ISNA(VLOOKUP($B196,'[2]1516 Exp_Rev Access'!$F$7:$FS$310,106,FALSE)),"",VLOOKUP($B196,'[2]1516 Exp_Rev Access'!$F$7:$FS$310,106,FALSE))</f>
        <v>0</v>
      </c>
      <c r="DX196" s="90">
        <f>IF(ISNA(VLOOKUP($B196,'[2]1516 Exp_Rev Access'!$F$7:$FS$310,107,FALSE)),"",VLOOKUP($B196,'[2]1516 Exp_Rev Access'!$F$7:$FS$310,107,FALSE))</f>
        <v>0</v>
      </c>
      <c r="DY196" s="90">
        <f>IF(ISNA(VLOOKUP($B196,'[2]1516 Exp_Rev Access'!$F$7:$FS$310,108,FALSE)),"",VLOOKUP($B196,'[2]1516 Exp_Rev Access'!$F$7:$FS$310,108,FALSE))</f>
        <v>12461</v>
      </c>
      <c r="DZ196" s="90">
        <f>IF(ISNA(VLOOKUP($B196,'[2]1516 Exp_Rev Access'!$F$7:$FS$310,109,FALSE)),"",VLOOKUP($B196,'[2]1516 Exp_Rev Access'!$F$7:$FS$310,109,FALSE))</f>
        <v>0</v>
      </c>
      <c r="EA196" s="90">
        <f>IF(ISNA(VLOOKUP($B196,'[2]1516 Exp_Rev Access'!$F$7:$FS$310,110,FALSE)),"",VLOOKUP($B196,'[2]1516 Exp_Rev Access'!$F$7:$FS$310,110,FALSE))</f>
        <v>0</v>
      </c>
      <c r="EB196" s="90">
        <f>IF(ISNA(VLOOKUP($B196,'[2]1516 Exp_Rev Access'!$F$7:$FS$310,111,FALSE)),"",VLOOKUP($B196,'[2]1516 Exp_Rev Access'!$F$7:$FS$310,111,FALSE))</f>
        <v>0</v>
      </c>
      <c r="EC196" s="90">
        <f>IF(ISNA(VLOOKUP($B196,'[2]1516 Exp_Rev Access'!$F$7:$FS$310,112,FALSE)),"",VLOOKUP($B196,'[2]1516 Exp_Rev Access'!$F$7:$FS$310,112,FALSE))</f>
        <v>0</v>
      </c>
      <c r="ED196" s="90">
        <f>IF(ISNA(VLOOKUP($B196,'[2]1516 Exp_Rev Access'!$F$7:$FS$310,113,FALSE)),"",VLOOKUP($B196,'[2]1516 Exp_Rev Access'!$F$7:$FS$310,113,FALSE))</f>
        <v>0</v>
      </c>
      <c r="EE196" s="90">
        <f>IF(ISNA(VLOOKUP($B196,'[2]1516 Exp_Rev Access'!$F$7:$FS$310,114,FALSE)),"",VLOOKUP($B196,'[2]1516 Exp_Rev Access'!$F$7:$FS$310,114,FALSE))</f>
        <v>0</v>
      </c>
      <c r="EF196" s="90">
        <f>IF(ISNA(VLOOKUP($B196,'[2]1516 Exp_Rev Access'!$F$7:$FS$310,115,FALSE)),"",VLOOKUP($B196,'[2]1516 Exp_Rev Access'!$F$7:$FS$310,115,FALSE))</f>
        <v>0</v>
      </c>
      <c r="EG196" s="90">
        <f>IF(ISNA(VLOOKUP($B196,'[2]1516 Exp_Rev Access'!$F$7:$FS$310,116,FALSE)),"",VLOOKUP($B196,'[2]1516 Exp_Rev Access'!$F$7:$FS$310,116,FALSE))</f>
        <v>0</v>
      </c>
      <c r="EH196" s="90">
        <f>IF(ISNA(VLOOKUP($B196,'[2]1516 Exp_Rev Access'!$F$7:$FS$310,117,FALSE)),"",VLOOKUP($B196,'[2]1516 Exp_Rev Access'!$F$7:$FS$310,117,FALSE))</f>
        <v>0</v>
      </c>
      <c r="EI196" s="90">
        <f>IF(ISNA(VLOOKUP($B196,'[2]1516 Exp_Rev Access'!$F$7:$FS$310,118,FALSE)),"",VLOOKUP($B196,'[2]1516 Exp_Rev Access'!$F$7:$FS$310,118,FALSE))</f>
        <v>0</v>
      </c>
      <c r="EJ196" s="90">
        <f>IF(ISNA(VLOOKUP($B196,'[2]1516 Exp_Rev Access'!$F$7:$FS$310,119,FALSE)),"",VLOOKUP($B196,'[2]1516 Exp_Rev Access'!$F$7:$FS$310,119,FALSE))</f>
        <v>0</v>
      </c>
      <c r="EK196" s="90">
        <f>IF(ISNA(VLOOKUP($B196,'[2]1516 Exp_Rev Access'!$F$7:$FS$310,120,FALSE)),"",VLOOKUP($B196,'[2]1516 Exp_Rev Access'!$F$7:$FS$310,120,FALSE))</f>
        <v>0</v>
      </c>
      <c r="EL196" s="90">
        <f>IF(ISNA(VLOOKUP($B196,'[2]1516 Exp_Rev Access'!$F$7:$FS$310,121,FALSE)),"",VLOOKUP($B196,'[2]1516 Exp_Rev Access'!$F$7:$FS$310,121,FALSE))</f>
        <v>0</v>
      </c>
      <c r="EM196" s="90">
        <f>IF(ISNA(VLOOKUP($B196,'[2]1516 Exp_Rev Access'!$F$7:$FS$310,122,FALSE)),"",VLOOKUP($B196,'[2]1516 Exp_Rev Access'!$F$7:$FS$310,122,FALSE))</f>
        <v>0</v>
      </c>
      <c r="EN196" s="90">
        <f>IF(ISNA(VLOOKUP($B196,'[2]1516 Exp_Rev Access'!$F$7:$FS$310,123,FALSE)),"",VLOOKUP($B196,'[2]1516 Exp_Rev Access'!$F$7:$FS$310,123,FALSE))</f>
        <v>0</v>
      </c>
      <c r="EO196" s="90">
        <f>IF(ISNA(VLOOKUP($B196,'[2]1516 Exp_Rev Access'!$F$7:$FS$310,124,FALSE)),"",VLOOKUP($B196,'[2]1516 Exp_Rev Access'!$F$7:$FS$310,124,FALSE))</f>
        <v>0</v>
      </c>
      <c r="EP196" s="90">
        <f>IF(ISNA(VLOOKUP($B196,'[2]1516 Exp_Rev Access'!$F$7:$FS$310,125,FALSE)),"",VLOOKUP($B196,'[2]1516 Exp_Rev Access'!$F$7:$FS$310,125,FALSE))</f>
        <v>0</v>
      </c>
      <c r="EQ196" s="90">
        <f>IF(ISNA(VLOOKUP($B196,'[2]1516 Exp_Rev Access'!$F$7:$FS$310,126,FALSE)),"",VLOOKUP($B196,'[2]1516 Exp_Rev Access'!$F$7:$FS$310,126,FALSE))</f>
        <v>0</v>
      </c>
      <c r="ER196" s="90">
        <f>IF(ISNA(VLOOKUP($B196,'[2]1516 Exp_Rev Access'!$F$7:$FS$310,127,FALSE)),"",VLOOKUP($B196,'[2]1516 Exp_Rev Access'!$F$7:$FS$310,127,FALSE))</f>
        <v>0</v>
      </c>
      <c r="ES196" s="90">
        <f>IF(ISNA(VLOOKUP($B196,'[2]1516 Exp_Rev Access'!$F$7:$FS$310,128,FALSE)),"",VLOOKUP($B196,'[2]1516 Exp_Rev Access'!$F$7:$FS$310,128,FALSE))</f>
        <v>0</v>
      </c>
      <c r="ET196" s="90">
        <f>IF(ISNA(VLOOKUP($B196,'[2]1516 Exp_Rev Access'!$F$7:$FS$310,129,FALSE)),"",VLOOKUP($B196,'[2]1516 Exp_Rev Access'!$F$7:$FS$310,129,FALSE))</f>
        <v>0</v>
      </c>
      <c r="EU196" s="90">
        <f>IF(ISNA(VLOOKUP($B196,'[2]1516 Exp_Rev Access'!$F$7:$FS$310,130,FALSE)),"",VLOOKUP($B196,'[2]1516 Exp_Rev Access'!$F$7:$FS$310,130,FALSE))</f>
        <v>0</v>
      </c>
      <c r="EV196" s="90">
        <f>IF(ISNA(VLOOKUP($B196,'[2]1516 Exp_Rev Access'!$F$7:$FS$310,131,FALSE)),"",VLOOKUP($B196,'[2]1516 Exp_Rev Access'!$F$7:$FS$310,131,FALSE))</f>
        <v>0</v>
      </c>
      <c r="EW196" s="90">
        <f>IF(ISNA(VLOOKUP($B196,'[2]1516 Exp_Rev Access'!$F$7:$FS$310,132,FALSE)),"",VLOOKUP($B196,'[2]1516 Exp_Rev Access'!$F$7:$FS$310,132,FALSE))</f>
        <v>0</v>
      </c>
      <c r="EX196" s="90">
        <f>IF(ISNA(VLOOKUP($B196,'[2]1516 Exp_Rev Access'!$F$7:$FS$310,133,FALSE)),"",VLOOKUP($B196,'[2]1516 Exp_Rev Access'!$F$7:$FS$310,133,FALSE))</f>
        <v>0</v>
      </c>
      <c r="EY196" s="90">
        <f>IF(ISNA(VLOOKUP($B196,'[2]1516 Exp_Rev Access'!$F$7:$FS$310,134,FALSE)),"",VLOOKUP($B196,'[2]1516 Exp_Rev Access'!$F$7:$FS$310,134,FALSE))</f>
        <v>0</v>
      </c>
      <c r="EZ196" s="90">
        <f>IF(ISNA(VLOOKUP($B196,'[2]1516 Exp_Rev Access'!$F$7:$FS$310,135,FALSE)),"",VLOOKUP($B196,'[2]1516 Exp_Rev Access'!$F$7:$FS$310,135,FALSE))</f>
        <v>0</v>
      </c>
      <c r="FA196" s="90">
        <f>IF(ISNA(VLOOKUP($B196,'[2]1516 Exp_Rev Access'!$F$7:$FS$310,136,FALSE)),"",VLOOKUP($B196,'[2]1516 Exp_Rev Access'!$F$7:$FS$310,136,FALSE))</f>
        <v>0</v>
      </c>
      <c r="FB196" s="90">
        <f>IF(ISNA(VLOOKUP($B196,'[2]1516 Exp_Rev Access'!$F$7:$FS$310,137,FALSE)),"",VLOOKUP($B196,'[2]1516 Exp_Rev Access'!$F$7:$FS$310,137,FALSE))</f>
        <v>0</v>
      </c>
      <c r="FC196" s="90">
        <f>IF(ISNA(VLOOKUP($B196,'[2]1516 Exp_Rev Access'!$F$7:$FS$310,138,FALSE)),"",VLOOKUP($B196,'[2]1516 Exp_Rev Access'!$F$7:$FS$310,138,FALSE))</f>
        <v>5368.17</v>
      </c>
      <c r="FD196" s="90">
        <f>IF(ISNA(VLOOKUP($B196,'[2]1516 Exp_Rev Access'!$F$7:$FS$310,139,FALSE)),"",VLOOKUP($B196,'[2]1516 Exp_Rev Access'!$F$7:$FS$310,139,FALSE))</f>
        <v>0</v>
      </c>
      <c r="FE196" s="90">
        <f>IF(ISNA(VLOOKUP($B196,'[2]1516 Exp_Rev Access'!$F$7:$FS$310,140,FALSE)),"",VLOOKUP($B196,'[2]1516 Exp_Rev Access'!$F$7:$FS$310,140,FALSE))</f>
        <v>0</v>
      </c>
      <c r="FF196" s="90">
        <f>IF(ISNA(VLOOKUP($B196,'[2]1516 Exp_Rev Access'!$F$7:$FS$310,141,FALSE)),"",VLOOKUP($B196,'[2]1516 Exp_Rev Access'!$F$7:$FS$310,141,FALSE))</f>
        <v>0</v>
      </c>
      <c r="FG196" s="90">
        <f>IF(ISNA(VLOOKUP($B196,'[2]1516 Exp_Rev Access'!$F$7:$FS$310,142,FALSE)),"",VLOOKUP($B196,'[2]1516 Exp_Rev Access'!$F$7:$FS$310,142,FALSE))</f>
        <v>0</v>
      </c>
      <c r="FH196" s="90">
        <f>IF(ISNA(VLOOKUP($B196,'[2]1516 Exp_Rev Access'!$F$7:$FS$310,143,FALSE)),"",VLOOKUP($B196,'[2]1516 Exp_Rev Access'!$F$7:$FS$310,143,FALSE))</f>
        <v>0</v>
      </c>
      <c r="FI196" s="90">
        <f>IF(ISNA(VLOOKUP($B196,'[2]1516 Exp_Rev Access'!$F$7:$FS$310,144,FALSE)),"",VLOOKUP($B196,'[2]1516 Exp_Rev Access'!$F$7:$FS$310,144,FALSE))</f>
        <v>0</v>
      </c>
      <c r="FJ196" s="90">
        <f>IF(ISNA(VLOOKUP($B196,'[2]1516 Exp_Rev Access'!$F$7:$FS$310,145,FALSE)),"",VLOOKUP($B196,'[2]1516 Exp_Rev Access'!$F$7:$FS$310,145,FALSE))</f>
        <v>0</v>
      </c>
      <c r="FK196" s="90">
        <f>IF(ISNA(VLOOKUP($B196,'[2]1516 Exp_Rev Access'!$F$7:$FS$310,146,FALSE)),"",VLOOKUP($B196,'[2]1516 Exp_Rev Access'!$F$7:$FS$310,146,FALSE))</f>
        <v>0</v>
      </c>
      <c r="FL196" s="90">
        <f>IF(ISNA(VLOOKUP($B196,'[2]1516 Exp_Rev Access'!$F$7:$FS$310,1147,FALSE)),"",VLOOKUP($B196,'[2]1516 Exp_Rev Access'!$F$7:$FS$310,147,FALSE))</f>
        <v>0</v>
      </c>
      <c r="FM196" s="90">
        <f>IF(ISNA(VLOOKUP($B196,'[2]1516 Exp_Rev Access'!$F$7:$FS$310,148,FALSE)),"",VLOOKUP($B196,'[2]1516 Exp_Rev Access'!$F$7:$FS$310,148,FALSE))</f>
        <v>0</v>
      </c>
      <c r="FN196" s="90">
        <f>IF(ISNA(VLOOKUP($B196,'[2]1516 Exp_Rev Access'!$F$7:$FS$310,149,FALSE)),"",VLOOKUP($B196,'[2]1516 Exp_Rev Access'!$F$7:$FS$310,149,FALSE))</f>
        <v>0</v>
      </c>
      <c r="FO196" s="90">
        <f>IF(ISNA(VLOOKUP($B196,'[2]1516 Exp_Rev Access'!$F$7:$FS$310,150,FALSE)),"",VLOOKUP($B196,'[2]1516 Exp_Rev Access'!$F$7:$FS$310,150,FALSE))</f>
        <v>0</v>
      </c>
      <c r="FP196" s="90">
        <f>IF(ISNA(VLOOKUP($B196,'[2]1516 Exp_Rev Access'!$F$7:$FS$310,151,FALSE)),"",VLOOKUP($B196,'[2]1516 Exp_Rev Access'!$F$7:$FS$310,151,FALSE))</f>
        <v>0</v>
      </c>
      <c r="FQ196" s="90">
        <f>IF(ISNA(VLOOKUP($B196,'[2]1516 Exp_Rev Access'!$F$7:$FS$310,152,FALSE)),"",VLOOKUP($B196,'[2]1516 Exp_Rev Access'!$F$7:$FS$310,152,FALSE))</f>
        <v>0</v>
      </c>
      <c r="FR196" s="90">
        <f>IF(ISNA(VLOOKUP($B196,'[2]1516 Exp_Rev Access'!$F$7:$FS$310,153,FALSE)),"",VLOOKUP($B196,'[2]1516 Exp_Rev Access'!$F$7:$FS$310,153,FALSE))</f>
        <v>10958.34</v>
      </c>
      <c r="FS196" s="53">
        <f t="shared" si="486"/>
        <v>550199.82999999996</v>
      </c>
      <c r="FT196" s="92">
        <f t="shared" si="487"/>
        <v>0.13702467136694474</v>
      </c>
      <c r="FU196" s="98">
        <f t="shared" si="488"/>
        <v>2287.352747983703</v>
      </c>
      <c r="FV196" s="90">
        <f>IF(ISNA(VLOOKUP($B196,'[2]1516 Exp_Rev Access'!$F$7:$FS$310,154,FALSE)),"",VLOOKUP($B196,'[2]1516 Exp_Rev Access'!$F$7:$FS$310,154,FALSE))</f>
        <v>0</v>
      </c>
      <c r="FW196" s="90">
        <f>IF(ISNA(VLOOKUP($B196,'[2]1516 Exp_Rev Access'!$F$7:$FS$310,155,FALSE)),"",VLOOKUP($B196,'[2]1516 Exp_Rev Access'!$F$7:$FS$310,155,FALSE))</f>
        <v>0</v>
      </c>
      <c r="FX196" s="90">
        <f>IF(ISNA(VLOOKUP($B196,'[2]1516 Exp_Rev Access'!$F$7:$FS$310,156,FALSE)),"",VLOOKUP($B196,'[2]1516 Exp_Rev Access'!$F$7:$FS$310,156,FALSE))</f>
        <v>0</v>
      </c>
      <c r="FY196" s="90">
        <f>IF(ISNA(VLOOKUP($B196,'[2]1516 Exp_Rev Access'!$F$7:$FS$310,157,FALSE)),"",VLOOKUP($B196,'[2]1516 Exp_Rev Access'!$F$7:$FS$310,157,FALSE))</f>
        <v>0</v>
      </c>
      <c r="FZ196" s="90">
        <f>IF(ISNA(VLOOKUP($B196,'[2]1516 Exp_Rev Access'!$F$7:$FS$310,158,FALSE)),"",VLOOKUP($B196,'[2]1516 Exp_Rev Access'!$F$7:$FS$310,158,FALSE))</f>
        <v>0</v>
      </c>
      <c r="GA196" s="90">
        <f>IF(ISNA(VLOOKUP($B196,'[2]1516 Exp_Rev Access'!$F$7:$FS$310,159,FALSE)),"",VLOOKUP($B196,'[2]1516 Exp_Rev Access'!$F$7:$FS$310,159,FALSE))</f>
        <v>0</v>
      </c>
      <c r="GB196" s="90">
        <f>IF(ISNA(VLOOKUP($B196,'[2]1516 Exp_Rev Access'!$F$7:$FS$310,160,FALSE)),"",VLOOKUP($B196,'[2]1516 Exp_Rev Access'!$F$7:$FS$310,160,FALSE))</f>
        <v>0</v>
      </c>
      <c r="GC196" s="90">
        <f>IF(ISNA(VLOOKUP($B196,'[2]1516 Exp_Rev Access'!$F$7:$FS$310,161,FALSE)),"",VLOOKUP($B196,'[2]1516 Exp_Rev Access'!$F$7:$FS$310,161,FALSE))</f>
        <v>0</v>
      </c>
      <c r="GD196" s="90">
        <f>IF(ISNA(VLOOKUP($B196,'[2]1516 Exp_Rev Access'!$F$7:$FS$310,162,FALSE)),"",VLOOKUP($B196,'[2]1516 Exp_Rev Access'!$F$7:$FS$310,162,FALSE))</f>
        <v>0</v>
      </c>
      <c r="GE196" s="90">
        <f>IF(ISNA(VLOOKUP($B196,'[2]1516 Exp_Rev Access'!$F$7:$FS$310,163,FALSE)),"",VLOOKUP($B196,'[2]1516 Exp_Rev Access'!$F$7:$FS$310,163,FALSE))</f>
        <v>0</v>
      </c>
      <c r="GF196" s="90">
        <f>IF(ISNA(VLOOKUP($B196,'[2]1516 Exp_Rev Access'!$F$7:$FS$310,164,FALSE)),"",VLOOKUP($B196,'[2]1516 Exp_Rev Access'!$F$7:$FS$310,164,FALSE))</f>
        <v>0</v>
      </c>
      <c r="GG196" s="90">
        <f>IF(ISNA(VLOOKUP($B196,'[2]1516 Exp_Rev Access'!$F$7:$FS$310,165,FALSE)),"",VLOOKUP($B196,'[2]1516 Exp_Rev Access'!$F$7:$FS$310,165,FALSE))</f>
        <v>0</v>
      </c>
      <c r="GH196" s="90">
        <f>IF(ISNA(VLOOKUP($B196,'[2]1516 Exp_Rev Access'!$F$7:$FS$310,166,FALSE)),"",VLOOKUP($B196,'[2]1516 Exp_Rev Access'!$F$7:$FS$310,166,FALSE))</f>
        <v>0</v>
      </c>
      <c r="GI196" s="90">
        <f>IF(ISNA(VLOOKUP($B196,'[2]1516 Exp_Rev Access'!$F$7:$FS$310,167,FALSE)),"",VLOOKUP($B196,'[2]1516 Exp_Rev Access'!$F$7:$FS$310,167,FALSE))</f>
        <v>0</v>
      </c>
      <c r="GJ196" s="90">
        <f>IF(ISNA(VLOOKUP($B196,'[2]1516 Exp_Rev Access'!$F$7:$FS$310,168,FALSE)),"",VLOOKUP($B196,'[2]1516 Exp_Rev Access'!$F$7:$FS$310,168,FALSE))</f>
        <v>0</v>
      </c>
      <c r="GK196" s="90">
        <f>IF(ISNA(VLOOKUP($B196,'[2]1516 Exp_Rev Access'!$F$7:$FS$310,169,FALSE)),"",VLOOKUP($B196,'[2]1516 Exp_Rev Access'!$F$7:$FS$310,169,FALSE))</f>
        <v>0</v>
      </c>
      <c r="GL196" s="90">
        <f>IF(ISNA(VLOOKUP($B196,'[2]1516 Exp_Rev Access'!$F$7:$FS$310,170,FALSE)),"",VLOOKUP($B196,'[2]1516 Exp_Rev Access'!$F$7:$FS$310,170,FALSE))</f>
        <v>22884.43</v>
      </c>
      <c r="GM196" s="90">
        <f>IF(ISNA(VLOOKUP($B196,'[2]1516 Exp_Rev Access'!$F$7:$FT$310,171,FALSE)),"",VLOOKUP($B196,'[2]1516 Exp_Rev Access'!$F$7:$FT$310,171,FALSE))</f>
        <v>0</v>
      </c>
      <c r="GN196" s="90">
        <f>IF(ISNA(VLOOKUP($B196,'[2]1516 Exp_Rev Access'!$F$7:$FU$310,172,FALSE)),"",VLOOKUP($B196,'[2]1516 Exp_Rev Access'!$F$7:$FU$310,172,FALSE))</f>
        <v>0</v>
      </c>
      <c r="GO196" s="90">
        <f>IF(ISNA(VLOOKUP($B196,'[2]1516 Exp_Rev Access'!$F$7:$FV$310,173,FALSE)),"",VLOOKUP($B196,'[2]1516 Exp_Rev Access'!$F$7:$FV$310,173,FALSE))</f>
        <v>0</v>
      </c>
      <c r="GP196" s="90">
        <f>IF(ISNA(VLOOKUP($B196,'[2]1516 Exp_Rev Access'!$F$7:$GA$310,174,FALSE)),"",VLOOKUP($B196,'[2]1516 Exp_Rev Access'!$F$7:$GA$310,174,FALSE))</f>
        <v>0</v>
      </c>
      <c r="GQ196" s="90">
        <f>IF(ISNA(VLOOKUP($B196,'[2]1516 Exp_Rev Access'!$F$7:$GA$310,175,FALSE)),"",VLOOKUP($B196,'[2]1516 Exp_Rev Access'!$F$7:$GA$310,175,FALSE))</f>
        <v>0</v>
      </c>
      <c r="GR196" s="90">
        <f>IF(ISNA(VLOOKUP($B196,'[2]1516 Exp_Rev Access'!$F$7:$GA$310,176,FALSE)),"",VLOOKUP($B196,'[2]1516 Exp_Rev Access'!$F$7:$GA$310,176,FALSE))</f>
        <v>0</v>
      </c>
      <c r="GS196" s="90">
        <f>IF(ISNA(VLOOKUP($B196,'[2]1516 Exp_Rev Access'!$F$7:$GA$310,177,FALSE)),"",VLOOKUP($B196,'[2]1516 Exp_Rev Access'!$F$7:$GA$310,177,FALSE))</f>
        <v>0</v>
      </c>
      <c r="GT196" s="90">
        <f>IF(ISNA(VLOOKUP($B196,'[2]1516 Exp_Rev Access'!$F$7:$GA$310,178,FALSE)),"",VLOOKUP($B196,'[2]1516 Exp_Rev Access'!$F$7:$GA$310,178,FALSE))</f>
        <v>0</v>
      </c>
      <c r="GU196" s="53">
        <f t="shared" si="489"/>
        <v>22884.43</v>
      </c>
      <c r="GV196" s="92">
        <f t="shared" si="490"/>
        <v>5.6992593039693435E-3</v>
      </c>
      <c r="GW196" s="131">
        <f t="shared" si="491"/>
        <v>95.137731770183763</v>
      </c>
    </row>
    <row r="197" spans="1:222" x14ac:dyDescent="0.2">
      <c r="A197" s="99"/>
      <c r="B197" s="100"/>
      <c r="C197" s="100" t="s">
        <v>185</v>
      </c>
      <c r="D197" s="101">
        <f>SUM(D187:D196)</f>
        <v>3026.4299999999994</v>
      </c>
      <c r="E197" s="102">
        <f>SUM(E187:E196)</f>
        <v>44198263.620000005</v>
      </c>
      <c r="F197" s="103">
        <f>SUM(F187:F196)</f>
        <v>44198263.619999997</v>
      </c>
      <c r="G197" s="70">
        <f>F197-E197</f>
        <v>0</v>
      </c>
      <c r="H197" s="103">
        <f>SUM(H187:H196)</f>
        <v>6995845.5399999991</v>
      </c>
      <c r="I197" s="103">
        <f t="shared" ref="I197:N197" si="495">SUM(I187:I196)</f>
        <v>0</v>
      </c>
      <c r="J197" s="103">
        <f t="shared" si="495"/>
        <v>27383.350000000002</v>
      </c>
      <c r="K197" s="103">
        <f t="shared" si="495"/>
        <v>188097.43</v>
      </c>
      <c r="L197" s="103">
        <f t="shared" si="495"/>
        <v>6983.18</v>
      </c>
      <c r="M197" s="103">
        <f t="shared" si="495"/>
        <v>20480.120000000003</v>
      </c>
      <c r="N197" s="103">
        <f t="shared" si="495"/>
        <v>7238789.6199999992</v>
      </c>
      <c r="O197" s="69">
        <f>N197/E197</f>
        <v>0.16377995484701346</v>
      </c>
      <c r="P197" s="103">
        <f>N197/D197</f>
        <v>2391.8576078085403</v>
      </c>
      <c r="Q197" s="103">
        <f t="shared" ref="Q197:AM197" si="496">SUM(Q187:Q196)</f>
        <v>65464.27</v>
      </c>
      <c r="R197" s="103">
        <f t="shared" si="496"/>
        <v>0</v>
      </c>
      <c r="S197" s="103">
        <f t="shared" si="496"/>
        <v>0</v>
      </c>
      <c r="T197" s="103">
        <f t="shared" si="496"/>
        <v>0</v>
      </c>
      <c r="U197" s="103">
        <f t="shared" si="496"/>
        <v>16900</v>
      </c>
      <c r="V197" s="103">
        <f t="shared" si="496"/>
        <v>0</v>
      </c>
      <c r="W197" s="103">
        <f t="shared" si="496"/>
        <v>775</v>
      </c>
      <c r="X197" s="103">
        <f t="shared" si="496"/>
        <v>30301</v>
      </c>
      <c r="Y197" s="103">
        <f t="shared" si="496"/>
        <v>72340.36</v>
      </c>
      <c r="Z197" s="103">
        <f t="shared" si="496"/>
        <v>0</v>
      </c>
      <c r="AA197" s="103">
        <f t="shared" si="496"/>
        <v>0</v>
      </c>
      <c r="AB197" s="103">
        <f t="shared" si="496"/>
        <v>0</v>
      </c>
      <c r="AC197" s="103">
        <f t="shared" si="496"/>
        <v>0</v>
      </c>
      <c r="AD197" s="103">
        <f t="shared" si="496"/>
        <v>256898.23</v>
      </c>
      <c r="AE197" s="103">
        <f t="shared" si="496"/>
        <v>16621.98</v>
      </c>
      <c r="AF197" s="103">
        <f t="shared" si="496"/>
        <v>984.73</v>
      </c>
      <c r="AG197" s="103">
        <f t="shared" si="496"/>
        <v>67521.16</v>
      </c>
      <c r="AH197" s="103">
        <f t="shared" si="496"/>
        <v>9297.74</v>
      </c>
      <c r="AI197" s="103">
        <f t="shared" si="496"/>
        <v>180398.41</v>
      </c>
      <c r="AJ197" s="103">
        <f t="shared" si="496"/>
        <v>519.87</v>
      </c>
      <c r="AK197" s="103">
        <f t="shared" si="496"/>
        <v>161986.07</v>
      </c>
      <c r="AL197" s="103">
        <f>SUM(AL187:AL196)</f>
        <v>70139.850000000006</v>
      </c>
      <c r="AM197" s="103">
        <f t="shared" si="496"/>
        <v>950148.66999999993</v>
      </c>
      <c r="AN197" s="71">
        <f t="shared" si="476"/>
        <v>2.1497420762250294E-2</v>
      </c>
      <c r="AO197" s="70">
        <f t="shared" si="477"/>
        <v>313.95032100527686</v>
      </c>
      <c r="AP197" s="103">
        <f t="shared" ref="AP197:AU197" si="497">SUM(AP187:AP196)</f>
        <v>24765893.529999997</v>
      </c>
      <c r="AQ197" s="103">
        <f t="shared" si="497"/>
        <v>497944.68</v>
      </c>
      <c r="AR197" s="103">
        <f t="shared" si="497"/>
        <v>845518.76</v>
      </c>
      <c r="AS197" s="103">
        <f t="shared" si="497"/>
        <v>30825.420000000002</v>
      </c>
      <c r="AT197" s="103">
        <f t="shared" si="497"/>
        <v>0</v>
      </c>
      <c r="AU197" s="103">
        <f t="shared" si="497"/>
        <v>26140182.390000001</v>
      </c>
      <c r="AV197" s="73">
        <f t="shared" si="479"/>
        <v>0.59143007550575799</v>
      </c>
      <c r="AW197" s="103">
        <f t="shared" si="480"/>
        <v>8637.2995212180704</v>
      </c>
      <c r="AX197" s="103">
        <f t="shared" ref="AX197:BV197" si="498">SUM(AX187:AX196)</f>
        <v>17133</v>
      </c>
      <c r="AY197" s="103">
        <f t="shared" si="498"/>
        <v>2506867.87</v>
      </c>
      <c r="AZ197" s="103">
        <f t="shared" si="498"/>
        <v>178456.59999999998</v>
      </c>
      <c r="BA197" s="103">
        <f t="shared" si="498"/>
        <v>0</v>
      </c>
      <c r="BB197" s="103">
        <f t="shared" si="498"/>
        <v>0</v>
      </c>
      <c r="BC197" s="103">
        <f t="shared" si="498"/>
        <v>726929.74</v>
      </c>
      <c r="BD197" s="103">
        <f t="shared" si="498"/>
        <v>0</v>
      </c>
      <c r="BE197" s="103">
        <f t="shared" si="498"/>
        <v>248766.04</v>
      </c>
      <c r="BF197" s="103">
        <f t="shared" si="498"/>
        <v>0</v>
      </c>
      <c r="BG197" s="103">
        <f t="shared" si="498"/>
        <v>246666.37</v>
      </c>
      <c r="BH197" s="103">
        <f t="shared" si="498"/>
        <v>16537.559999999998</v>
      </c>
      <c r="BI197" s="103">
        <f t="shared" si="498"/>
        <v>0</v>
      </c>
      <c r="BJ197" s="103">
        <f t="shared" si="498"/>
        <v>24514.959999999999</v>
      </c>
      <c r="BK197" s="103">
        <f t="shared" si="498"/>
        <v>1868026.52</v>
      </c>
      <c r="BL197" s="103">
        <f t="shared" si="498"/>
        <v>131749.53</v>
      </c>
      <c r="BM197" s="103">
        <f t="shared" si="498"/>
        <v>0</v>
      </c>
      <c r="BN197" s="103">
        <f t="shared" si="498"/>
        <v>0</v>
      </c>
      <c r="BO197" s="103">
        <f t="shared" si="498"/>
        <v>0</v>
      </c>
      <c r="BP197" s="103">
        <f t="shared" si="498"/>
        <v>0</v>
      </c>
      <c r="BQ197" s="103">
        <f t="shared" si="498"/>
        <v>2000</v>
      </c>
      <c r="BR197" s="103">
        <f t="shared" si="498"/>
        <v>0</v>
      </c>
      <c r="BS197" s="103">
        <f t="shared" si="498"/>
        <v>0</v>
      </c>
      <c r="BT197" s="103">
        <f t="shared" si="498"/>
        <v>0</v>
      </c>
      <c r="BU197" s="103">
        <f t="shared" si="498"/>
        <v>0</v>
      </c>
      <c r="BV197" s="103">
        <f t="shared" si="498"/>
        <v>5967648.1899999995</v>
      </c>
      <c r="BW197" s="71">
        <f t="shared" si="482"/>
        <v>0.13501996913968356</v>
      </c>
      <c r="BX197" s="70">
        <f t="shared" si="483"/>
        <v>1971.8441166655105</v>
      </c>
      <c r="BY197" s="103">
        <f t="shared" ref="BY197:CE197" si="499">SUM(BY187:BY196)</f>
        <v>0</v>
      </c>
      <c r="BZ197" s="103">
        <f t="shared" si="499"/>
        <v>9995.49</v>
      </c>
      <c r="CA197" s="103">
        <f t="shared" si="499"/>
        <v>0</v>
      </c>
      <c r="CB197" s="103">
        <f t="shared" si="499"/>
        <v>22123.550000000003</v>
      </c>
      <c r="CC197" s="103">
        <f t="shared" si="499"/>
        <v>17870.61</v>
      </c>
      <c r="CD197" s="103">
        <f t="shared" si="499"/>
        <v>0</v>
      </c>
      <c r="CE197" s="103">
        <f t="shared" si="499"/>
        <v>49989.649999999994</v>
      </c>
      <c r="CF197" s="71">
        <f t="shared" si="494"/>
        <v>1.1310319887177503E-3</v>
      </c>
      <c r="CG197" s="72">
        <f t="shared" si="485"/>
        <v>16.517695766959754</v>
      </c>
      <c r="CH197" s="103">
        <f t="shared" ref="CH197:ES197" si="500">SUM(CH187:CH196)</f>
        <v>13239.49</v>
      </c>
      <c r="CI197" s="103">
        <f t="shared" si="500"/>
        <v>0</v>
      </c>
      <c r="CJ197" s="103">
        <f t="shared" si="500"/>
        <v>0</v>
      </c>
      <c r="CK197" s="103">
        <f t="shared" si="500"/>
        <v>0</v>
      </c>
      <c r="CL197" s="103">
        <f t="shared" si="500"/>
        <v>0</v>
      </c>
      <c r="CM197" s="103">
        <f t="shared" si="500"/>
        <v>0</v>
      </c>
      <c r="CN197" s="103">
        <f t="shared" si="500"/>
        <v>0</v>
      </c>
      <c r="CO197" s="103">
        <f t="shared" si="500"/>
        <v>0</v>
      </c>
      <c r="CP197" s="103">
        <f t="shared" si="500"/>
        <v>0</v>
      </c>
      <c r="CQ197" s="103">
        <f t="shared" si="500"/>
        <v>15287</v>
      </c>
      <c r="CR197" s="103">
        <f t="shared" si="500"/>
        <v>0</v>
      </c>
      <c r="CS197" s="103">
        <f t="shared" si="500"/>
        <v>16852</v>
      </c>
      <c r="CT197" s="103">
        <f t="shared" si="500"/>
        <v>0</v>
      </c>
      <c r="CU197" s="103">
        <f t="shared" si="500"/>
        <v>1162783.69</v>
      </c>
      <c r="CV197" s="103">
        <f t="shared" si="500"/>
        <v>564560.20000000007</v>
      </c>
      <c r="CW197" s="103">
        <f t="shared" si="500"/>
        <v>11049.1</v>
      </c>
      <c r="CX197" s="103">
        <f t="shared" si="500"/>
        <v>0</v>
      </c>
      <c r="CY197" s="103">
        <f t="shared" si="500"/>
        <v>0</v>
      </c>
      <c r="CZ197" s="103">
        <f t="shared" si="500"/>
        <v>0</v>
      </c>
      <c r="DA197" s="103">
        <f t="shared" si="500"/>
        <v>0</v>
      </c>
      <c r="DB197" s="103">
        <f t="shared" si="500"/>
        <v>10604.69</v>
      </c>
      <c r="DC197" s="103">
        <f t="shared" si="500"/>
        <v>0</v>
      </c>
      <c r="DD197" s="103">
        <f t="shared" si="500"/>
        <v>0</v>
      </c>
      <c r="DE197" s="103">
        <f t="shared" si="500"/>
        <v>0</v>
      </c>
      <c r="DF197" s="103">
        <f t="shared" si="500"/>
        <v>0</v>
      </c>
      <c r="DG197" s="103">
        <f t="shared" si="500"/>
        <v>0</v>
      </c>
      <c r="DH197" s="103">
        <f t="shared" si="500"/>
        <v>0</v>
      </c>
      <c r="DI197" s="103">
        <f t="shared" si="500"/>
        <v>716290.03</v>
      </c>
      <c r="DJ197" s="103">
        <f t="shared" si="500"/>
        <v>0</v>
      </c>
      <c r="DK197" s="103">
        <f t="shared" si="500"/>
        <v>37051.279999999999</v>
      </c>
      <c r="DL197" s="103">
        <f t="shared" si="500"/>
        <v>0</v>
      </c>
      <c r="DM197" s="103">
        <f t="shared" si="500"/>
        <v>0</v>
      </c>
      <c r="DN197" s="103">
        <f t="shared" si="500"/>
        <v>0</v>
      </c>
      <c r="DO197" s="103">
        <f t="shared" si="500"/>
        <v>0</v>
      </c>
      <c r="DP197" s="103">
        <f t="shared" si="500"/>
        <v>0</v>
      </c>
      <c r="DQ197" s="103">
        <f t="shared" si="500"/>
        <v>0</v>
      </c>
      <c r="DR197" s="103">
        <f t="shared" si="500"/>
        <v>0</v>
      </c>
      <c r="DS197" s="103">
        <f t="shared" si="500"/>
        <v>0</v>
      </c>
      <c r="DT197" s="103">
        <f t="shared" si="500"/>
        <v>0</v>
      </c>
      <c r="DU197" s="103">
        <f t="shared" si="500"/>
        <v>0</v>
      </c>
      <c r="DV197" s="103">
        <f t="shared" si="500"/>
        <v>0</v>
      </c>
      <c r="DW197" s="103">
        <f t="shared" si="500"/>
        <v>0</v>
      </c>
      <c r="DX197" s="103">
        <f t="shared" si="500"/>
        <v>0</v>
      </c>
      <c r="DY197" s="103">
        <f t="shared" si="500"/>
        <v>21080.809999999998</v>
      </c>
      <c r="DZ197" s="103">
        <f t="shared" si="500"/>
        <v>0</v>
      </c>
      <c r="EA197" s="103">
        <f t="shared" si="500"/>
        <v>0</v>
      </c>
      <c r="EB197" s="103">
        <f t="shared" si="500"/>
        <v>0</v>
      </c>
      <c r="EC197" s="103">
        <f t="shared" si="500"/>
        <v>0</v>
      </c>
      <c r="ED197" s="103">
        <f t="shared" si="500"/>
        <v>0</v>
      </c>
      <c r="EE197" s="103">
        <f t="shared" si="500"/>
        <v>0</v>
      </c>
      <c r="EF197" s="103">
        <f t="shared" si="500"/>
        <v>811.9</v>
      </c>
      <c r="EG197" s="103">
        <f t="shared" si="500"/>
        <v>2355.48</v>
      </c>
      <c r="EH197" s="103">
        <f t="shared" si="500"/>
        <v>0</v>
      </c>
      <c r="EI197" s="103">
        <f t="shared" si="500"/>
        <v>0</v>
      </c>
      <c r="EJ197" s="103">
        <f t="shared" si="500"/>
        <v>0</v>
      </c>
      <c r="EK197" s="103">
        <f t="shared" si="500"/>
        <v>0</v>
      </c>
      <c r="EL197" s="103">
        <f t="shared" si="500"/>
        <v>0</v>
      </c>
      <c r="EM197" s="103">
        <f t="shared" si="500"/>
        <v>0</v>
      </c>
      <c r="EN197" s="103">
        <f t="shared" si="500"/>
        <v>173122.42</v>
      </c>
      <c r="EO197" s="103">
        <f t="shared" si="500"/>
        <v>15107.99</v>
      </c>
      <c r="EP197" s="103">
        <f t="shared" si="500"/>
        <v>0</v>
      </c>
      <c r="EQ197" s="103">
        <f t="shared" si="500"/>
        <v>0</v>
      </c>
      <c r="ER197" s="103">
        <f t="shared" si="500"/>
        <v>0</v>
      </c>
      <c r="ES197" s="103">
        <f t="shared" si="500"/>
        <v>0</v>
      </c>
      <c r="ET197" s="103">
        <f t="shared" ref="ET197:FR197" si="501">SUM(ET187:ET196)</f>
        <v>0</v>
      </c>
      <c r="EU197" s="103">
        <f t="shared" si="501"/>
        <v>0</v>
      </c>
      <c r="EV197" s="103">
        <f t="shared" si="501"/>
        <v>0</v>
      </c>
      <c r="EW197" s="103">
        <f t="shared" si="501"/>
        <v>0</v>
      </c>
      <c r="EX197" s="103">
        <f t="shared" si="501"/>
        <v>0</v>
      </c>
      <c r="EY197" s="103">
        <f t="shared" si="501"/>
        <v>0</v>
      </c>
      <c r="EZ197" s="103">
        <f t="shared" si="501"/>
        <v>0</v>
      </c>
      <c r="FA197" s="103">
        <f t="shared" si="501"/>
        <v>0</v>
      </c>
      <c r="FB197" s="103">
        <f t="shared" si="501"/>
        <v>0</v>
      </c>
      <c r="FC197" s="103">
        <f t="shared" si="501"/>
        <v>5539.37</v>
      </c>
      <c r="FD197" s="103">
        <f t="shared" si="501"/>
        <v>0</v>
      </c>
      <c r="FE197" s="103">
        <f t="shared" si="501"/>
        <v>0</v>
      </c>
      <c r="FF197" s="103">
        <f t="shared" si="501"/>
        <v>0</v>
      </c>
      <c r="FG197" s="103">
        <f t="shared" si="501"/>
        <v>0</v>
      </c>
      <c r="FH197" s="103">
        <f t="shared" si="501"/>
        <v>0</v>
      </c>
      <c r="FI197" s="103">
        <f t="shared" si="501"/>
        <v>0</v>
      </c>
      <c r="FJ197" s="103">
        <f t="shared" si="501"/>
        <v>0</v>
      </c>
      <c r="FK197" s="103">
        <f t="shared" si="501"/>
        <v>0</v>
      </c>
      <c r="FL197" s="103">
        <f t="shared" si="501"/>
        <v>0</v>
      </c>
      <c r="FM197" s="103">
        <f t="shared" si="501"/>
        <v>0</v>
      </c>
      <c r="FN197" s="103">
        <f t="shared" si="501"/>
        <v>0</v>
      </c>
      <c r="FO197" s="103">
        <f t="shared" si="501"/>
        <v>0</v>
      </c>
      <c r="FP197" s="103">
        <f t="shared" si="501"/>
        <v>0</v>
      </c>
      <c r="FQ197" s="103">
        <f t="shared" si="501"/>
        <v>0</v>
      </c>
      <c r="FR197" s="103">
        <f t="shared" si="501"/>
        <v>86487.989999999991</v>
      </c>
      <c r="FS197" s="103">
        <f>SUM(FS187:FS196)</f>
        <v>2852223.44</v>
      </c>
      <c r="FT197" s="71">
        <f t="shared" si="487"/>
        <v>6.4532477214995165E-2</v>
      </c>
      <c r="FU197" s="117">
        <f t="shared" si="488"/>
        <v>942.43826554719601</v>
      </c>
      <c r="FV197" s="103">
        <f t="shared" ref="FV197:GU197" si="502">SUM(FV187:FV196)</f>
        <v>0</v>
      </c>
      <c r="FW197" s="103">
        <f t="shared" si="502"/>
        <v>0</v>
      </c>
      <c r="FX197" s="103">
        <f t="shared" si="502"/>
        <v>0</v>
      </c>
      <c r="FY197" s="103">
        <f t="shared" si="502"/>
        <v>0</v>
      </c>
      <c r="FZ197" s="103">
        <f t="shared" si="502"/>
        <v>0</v>
      </c>
      <c r="GA197" s="103">
        <f t="shared" si="502"/>
        <v>0</v>
      </c>
      <c r="GB197" s="103">
        <f t="shared" si="502"/>
        <v>0</v>
      </c>
      <c r="GC197" s="103">
        <f t="shared" si="502"/>
        <v>0</v>
      </c>
      <c r="GD197" s="103">
        <f t="shared" si="502"/>
        <v>5010.76</v>
      </c>
      <c r="GE197" s="103">
        <f t="shared" si="502"/>
        <v>97920.58</v>
      </c>
      <c r="GF197" s="103">
        <f t="shared" si="502"/>
        <v>16052.3</v>
      </c>
      <c r="GG197" s="103">
        <f t="shared" si="502"/>
        <v>0</v>
      </c>
      <c r="GH197" s="103">
        <f t="shared" si="502"/>
        <v>44293.03</v>
      </c>
      <c r="GI197" s="103">
        <f t="shared" si="502"/>
        <v>0</v>
      </c>
      <c r="GJ197" s="103">
        <f t="shared" si="502"/>
        <v>0</v>
      </c>
      <c r="GK197" s="103">
        <f t="shared" si="502"/>
        <v>1000</v>
      </c>
      <c r="GL197" s="103">
        <f t="shared" si="502"/>
        <v>824816.81</v>
      </c>
      <c r="GM197" s="103">
        <f t="shared" si="502"/>
        <v>9888.18</v>
      </c>
      <c r="GN197" s="103">
        <f t="shared" si="502"/>
        <v>0</v>
      </c>
      <c r="GO197" s="103">
        <f t="shared" si="502"/>
        <v>0</v>
      </c>
      <c r="GP197" s="103">
        <f t="shared" si="502"/>
        <v>0</v>
      </c>
      <c r="GQ197" s="103">
        <f t="shared" si="502"/>
        <v>300</v>
      </c>
      <c r="GR197" s="103">
        <f t="shared" si="502"/>
        <v>0</v>
      </c>
      <c r="GS197" s="103">
        <f t="shared" si="502"/>
        <v>0</v>
      </c>
      <c r="GT197" s="103">
        <f t="shared" si="502"/>
        <v>0</v>
      </c>
      <c r="GU197" s="103">
        <f t="shared" si="502"/>
        <v>999281.66</v>
      </c>
      <c r="GV197" s="71">
        <f t="shared" si="490"/>
        <v>2.2609070541581604E-2</v>
      </c>
      <c r="GW197" s="74">
        <f t="shared" si="491"/>
        <v>330.18495719378944</v>
      </c>
    </row>
    <row r="198" spans="1:222" ht="4.5" customHeight="1" x14ac:dyDescent="0.2">
      <c r="B198" s="87"/>
      <c r="C198" s="100"/>
      <c r="D198" s="120"/>
      <c r="E198" s="121"/>
      <c r="F198" s="81"/>
      <c r="G198" s="81"/>
      <c r="H198" s="81"/>
      <c r="I198" s="81"/>
      <c r="J198" s="81"/>
      <c r="K198" s="81"/>
      <c r="L198" s="81"/>
      <c r="M198" s="81"/>
      <c r="N198" s="81"/>
      <c r="O198" s="92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92"/>
      <c r="AO198" s="81"/>
      <c r="AP198" s="81"/>
      <c r="AQ198" s="81"/>
      <c r="AR198" s="81"/>
      <c r="AS198" s="81"/>
      <c r="AT198" s="81"/>
      <c r="AU198" s="81"/>
      <c r="AV198" s="92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1"/>
      <c r="BO198" s="81"/>
      <c r="BP198" s="81"/>
      <c r="BQ198" s="81"/>
      <c r="BR198" s="81"/>
      <c r="BS198" s="81"/>
      <c r="BT198" s="81"/>
      <c r="BU198" s="81"/>
      <c r="BV198" s="81"/>
      <c r="BW198" s="92"/>
      <c r="BX198" s="81"/>
      <c r="BY198" s="81"/>
      <c r="BZ198" s="81"/>
      <c r="CA198" s="81"/>
      <c r="CB198" s="81"/>
      <c r="CC198" s="81"/>
      <c r="CD198" s="81"/>
      <c r="CE198" s="81"/>
      <c r="CF198" s="92"/>
      <c r="CG198" s="81"/>
      <c r="CH198" s="81"/>
      <c r="CI198" s="81"/>
      <c r="CJ198" s="81"/>
      <c r="CK198" s="81"/>
      <c r="CL198" s="81"/>
      <c r="CM198" s="81"/>
      <c r="CN198" s="81"/>
      <c r="CO198" s="81"/>
      <c r="CP198" s="81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1"/>
      <c r="DH198" s="81"/>
      <c r="DI198" s="81"/>
      <c r="DJ198" s="81"/>
      <c r="DK198" s="81"/>
      <c r="DL198" s="81"/>
      <c r="DM198" s="81"/>
      <c r="DN198" s="81"/>
      <c r="DO198" s="81"/>
      <c r="DP198" s="81"/>
      <c r="DQ198" s="81"/>
      <c r="DR198" s="81"/>
      <c r="DS198" s="81"/>
      <c r="DT198" s="81"/>
      <c r="DU198" s="81"/>
      <c r="DV198" s="81"/>
      <c r="DW198" s="81"/>
      <c r="DX198" s="81"/>
      <c r="DY198" s="81"/>
      <c r="DZ198" s="81"/>
      <c r="EA198" s="81"/>
      <c r="EB198" s="81"/>
      <c r="EC198" s="81"/>
      <c r="ED198" s="81"/>
      <c r="EE198" s="81"/>
      <c r="EF198" s="81"/>
      <c r="EG198" s="81"/>
      <c r="EH198" s="81"/>
      <c r="EI198" s="81"/>
      <c r="EJ198" s="81"/>
      <c r="EK198" s="81"/>
      <c r="EL198" s="81"/>
      <c r="EM198" s="81"/>
      <c r="EN198" s="81"/>
      <c r="EO198" s="81"/>
      <c r="EP198" s="81"/>
      <c r="EQ198" s="81"/>
      <c r="ER198" s="81"/>
      <c r="ES198" s="81"/>
      <c r="ET198" s="81"/>
      <c r="EU198" s="81"/>
      <c r="EV198" s="81"/>
      <c r="EW198" s="81"/>
      <c r="EX198" s="81"/>
      <c r="EY198" s="81"/>
      <c r="EZ198" s="81"/>
      <c r="FA198" s="81"/>
      <c r="FB198" s="81"/>
      <c r="FC198" s="81"/>
      <c r="FD198" s="81"/>
      <c r="FE198" s="81"/>
      <c r="FF198" s="81"/>
      <c r="FG198" s="81"/>
      <c r="FH198" s="81"/>
      <c r="FI198" s="81"/>
      <c r="FJ198" s="81"/>
      <c r="FK198" s="81"/>
      <c r="FL198" s="81"/>
      <c r="FM198" s="81"/>
      <c r="FN198" s="81"/>
      <c r="FO198" s="81"/>
      <c r="FP198" s="81"/>
      <c r="FQ198" s="81"/>
      <c r="FR198" s="81"/>
      <c r="FS198" s="77"/>
      <c r="FT198" s="77"/>
      <c r="FU198" s="77"/>
      <c r="FV198" s="77"/>
      <c r="FW198" s="77"/>
      <c r="FX198" s="77"/>
      <c r="FY198" s="77"/>
      <c r="FZ198" s="77"/>
      <c r="GA198" s="77"/>
      <c r="GB198" s="77"/>
      <c r="GC198" s="77"/>
      <c r="GD198" s="77"/>
      <c r="GE198" s="77"/>
      <c r="GF198" s="77"/>
      <c r="GG198" s="77"/>
      <c r="GH198" s="77"/>
      <c r="GI198" s="77"/>
      <c r="GJ198" s="77"/>
      <c r="GK198" s="77"/>
      <c r="GL198" s="77"/>
      <c r="GM198" s="77"/>
      <c r="GN198" s="77"/>
      <c r="GO198" s="77"/>
      <c r="GP198" s="77"/>
      <c r="GQ198" s="77"/>
      <c r="GR198" s="77"/>
      <c r="GS198" s="77"/>
      <c r="GT198" s="77"/>
      <c r="GU198" s="77"/>
      <c r="GV198" s="77"/>
      <c r="GW198" s="108"/>
    </row>
    <row r="199" spans="1:222" ht="12.75" x14ac:dyDescent="0.2">
      <c r="A199" s="99" t="s">
        <v>459</v>
      </c>
      <c r="B199" s="87"/>
      <c r="C199" s="100"/>
      <c r="D199" s="120"/>
      <c r="E199" s="121"/>
      <c r="F199" s="81"/>
      <c r="G199" s="81"/>
      <c r="H199" s="81"/>
      <c r="I199" s="81"/>
      <c r="J199" s="81"/>
      <c r="K199" s="81"/>
      <c r="L199" s="81"/>
      <c r="M199" s="81"/>
      <c r="N199" s="81"/>
      <c r="O199" s="92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92"/>
      <c r="AO199" s="81"/>
      <c r="AP199" s="81"/>
      <c r="AQ199" s="81"/>
      <c r="AR199" s="81"/>
      <c r="AS199" s="81"/>
      <c r="AT199" s="81"/>
      <c r="AU199" s="81"/>
      <c r="AV199" s="92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1"/>
      <c r="BO199" s="81"/>
      <c r="BP199" s="81"/>
      <c r="BQ199" s="81"/>
      <c r="BR199" s="81"/>
      <c r="BS199" s="81"/>
      <c r="BT199" s="81"/>
      <c r="BU199" s="81"/>
      <c r="BV199" s="81"/>
      <c r="BW199" s="92"/>
      <c r="BX199" s="81"/>
      <c r="BY199" s="81"/>
      <c r="BZ199" s="81"/>
      <c r="CA199" s="81"/>
      <c r="CB199" s="81"/>
      <c r="CC199" s="81"/>
      <c r="CD199" s="81"/>
      <c r="CE199" s="81"/>
      <c r="CF199" s="92"/>
      <c r="CG199" s="81"/>
      <c r="CH199" s="81"/>
      <c r="CI199" s="81"/>
      <c r="CJ199" s="81"/>
      <c r="CK199" s="81"/>
      <c r="CL199" s="81"/>
      <c r="CM199" s="81"/>
      <c r="CN199" s="81"/>
      <c r="CO199" s="81"/>
      <c r="CP199" s="81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1"/>
      <c r="DH199" s="81"/>
      <c r="DI199" s="81"/>
      <c r="DJ199" s="81"/>
      <c r="DK199" s="81"/>
      <c r="DL199" s="81"/>
      <c r="DM199" s="81"/>
      <c r="DN199" s="81"/>
      <c r="DO199" s="81"/>
      <c r="DP199" s="81"/>
      <c r="DQ199" s="81"/>
      <c r="DR199" s="81"/>
      <c r="DS199" s="81"/>
      <c r="DT199" s="81"/>
      <c r="DU199" s="81"/>
      <c r="DV199" s="81"/>
      <c r="DW199" s="81"/>
      <c r="DX199" s="81"/>
      <c r="DY199" s="81"/>
      <c r="DZ199" s="81"/>
      <c r="EA199" s="81"/>
      <c r="EB199" s="81"/>
      <c r="EC199" s="81"/>
      <c r="ED199" s="81"/>
      <c r="EE199" s="81"/>
      <c r="EF199" s="81"/>
      <c r="EG199" s="81"/>
      <c r="EH199" s="81"/>
      <c r="EI199" s="81"/>
      <c r="EJ199" s="81"/>
      <c r="EK199" s="81"/>
      <c r="EL199" s="81"/>
      <c r="EM199" s="81"/>
      <c r="EN199" s="81"/>
      <c r="EO199" s="81"/>
      <c r="EP199" s="81"/>
      <c r="EQ199" s="81"/>
      <c r="ER199" s="81"/>
      <c r="ES199" s="81"/>
      <c r="ET199" s="81"/>
      <c r="EU199" s="81"/>
      <c r="EV199" s="81"/>
      <c r="EW199" s="81"/>
      <c r="EX199" s="81"/>
      <c r="EY199" s="81"/>
      <c r="EZ199" s="81"/>
      <c r="FA199" s="81"/>
      <c r="FB199" s="81"/>
      <c r="FC199" s="81"/>
      <c r="FD199" s="81"/>
      <c r="FE199" s="81"/>
      <c r="FF199" s="81"/>
      <c r="FG199" s="81"/>
      <c r="FH199" s="81"/>
      <c r="FI199" s="81"/>
      <c r="FJ199" s="81"/>
      <c r="FK199" s="81"/>
      <c r="FL199" s="81"/>
      <c r="FM199" s="81"/>
      <c r="FN199" s="81"/>
      <c r="FO199" s="81"/>
      <c r="FP199" s="81"/>
      <c r="FQ199" s="81"/>
      <c r="FR199" s="81"/>
      <c r="FS199" s="77"/>
      <c r="FT199" s="77"/>
      <c r="FU199" s="77"/>
      <c r="FV199" s="77"/>
      <c r="FW199" s="77"/>
      <c r="FX199" s="77"/>
      <c r="FY199" s="77"/>
      <c r="FZ199" s="77"/>
      <c r="GA199" s="77"/>
      <c r="GB199" s="77"/>
      <c r="GC199" s="77"/>
      <c r="GD199" s="77"/>
      <c r="GE199" s="77"/>
      <c r="GF199" s="77"/>
      <c r="GG199" s="77"/>
      <c r="GH199" s="77"/>
      <c r="GI199" s="77"/>
      <c r="GJ199" s="77"/>
      <c r="GK199" s="77"/>
      <c r="GL199" s="77"/>
      <c r="GM199" s="77"/>
      <c r="GN199" s="77"/>
      <c r="GO199" s="77"/>
      <c r="GP199" s="77"/>
      <c r="GQ199" s="77"/>
      <c r="GR199" s="77"/>
      <c r="GS199" s="77"/>
      <c r="GT199" s="77"/>
      <c r="GU199" s="77"/>
      <c r="GV199" s="77"/>
      <c r="GW199" s="108"/>
    </row>
    <row r="200" spans="1:222" x14ac:dyDescent="0.2">
      <c r="A200" s="99"/>
      <c r="B200" s="87" t="s">
        <v>460</v>
      </c>
      <c r="C200" s="87" t="s">
        <v>461</v>
      </c>
      <c r="D200" s="88">
        <f>IF(ISNA(VLOOKUP($B200,'[2]1516 enrollment_Rev_Exp by size'!$A$6:$C$325,3,FALSE)),"",VLOOKUP($B200,'[2]1516 enrollment_Rev_Exp by size'!$A$6:$C$325,3,FALSE))</f>
        <v>793.39999999999986</v>
      </c>
      <c r="E200" s="89">
        <v>8664456.0600000005</v>
      </c>
      <c r="F200" s="67">
        <f t="shared" ref="F200:F212" si="503">N200+AM200+AU200+BV200+CE200+FS200+GU200</f>
        <v>8664456.0600000005</v>
      </c>
      <c r="G200" s="67">
        <f t="shared" ref="G200:G212" si="504">F200-E200</f>
        <v>0</v>
      </c>
      <c r="H200" s="90">
        <f>IF(ISNA(VLOOKUP($B200,'[2]1516 Exp_Rev Access'!$F$7:$FS$310,2,FALSE)),"",VLOOKUP($B200,'[2]1516 Exp_Rev Access'!$F$7:$FS$310,2,FALSE))</f>
        <v>941325.71</v>
      </c>
      <c r="I200" s="90">
        <f>IF(ISNA(VLOOKUP($B200,'[2]1516 Exp_Rev Access'!$F$7:$FS$310,3,FALSE)),"",VLOOKUP($B200,'[2]1516 Exp_Rev Access'!$F$7:$FS$310,3,FALSE))</f>
        <v>0</v>
      </c>
      <c r="J200" s="90">
        <f>IF(ISNA(VLOOKUP($B200,'[2]1516 Exp_Rev Access'!$F$7:$FS$310,4,FALSE)),"",VLOOKUP($B200,'[2]1516 Exp_Rev Access'!$F$7:$FS$310,4,FALSE))</f>
        <v>0</v>
      </c>
      <c r="K200" s="90">
        <f>IF(ISNA(VLOOKUP($B200,'[2]1516 Exp_Rev Access'!$F$7:$FS$310,5,FALSE)),"-",VLOOKUP($B200,'[2]1516 Exp_Rev Access'!$F$7:$FS$310,5,FALSE))</f>
        <v>4564.25</v>
      </c>
      <c r="L200" s="90">
        <f>IF(ISNA(VLOOKUP($B200,'[2]1516 Exp_Rev Access'!$F$7:$FS$310,6,FALSE)),"",VLOOKUP($B200,'[2]1516 Exp_Rev Access'!$F$7:$FS$310,6,FALSE))</f>
        <v>0</v>
      </c>
      <c r="M200" s="90">
        <f>IF(ISNA(VLOOKUP($B200,'[2]1516 Exp_Rev Access'!$F$7:$FS$310,7,FALSE)),"",VLOOKUP($B200,'[2]1516 Exp_Rev Access'!$F$7:$FS$310,7,FALSE))</f>
        <v>0</v>
      </c>
      <c r="N200" s="53">
        <f t="shared" ref="N200:N212" si="505">SUM(H200:M200)</f>
        <v>945889.96</v>
      </c>
      <c r="O200" s="91">
        <f t="shared" ref="O200:O212" si="506">N200/E200</f>
        <v>0.10916899496631528</v>
      </c>
      <c r="P200" s="53">
        <f t="shared" ref="P200:P212" si="507">N200/D200</f>
        <v>1192.1980841946056</v>
      </c>
      <c r="Q200" s="90">
        <f>IF(ISNA(VLOOKUP($B200,'[2]1516 Exp_Rev Access'!$F$7:$FS$310,8,FALSE)),"",VLOOKUP($B200,'[2]1516 Exp_Rev Access'!$F$7:$FS$310,8,FALSE))</f>
        <v>1860</v>
      </c>
      <c r="R200" s="90">
        <f>IF(ISNA(VLOOKUP($B200,'[2]1516 Exp_Rev Access'!$F$7:$FS$310,9,FALSE)),"",VLOOKUP($B200,'[2]1516 Exp_Rev Access'!$F$7:$FS$310,9,FALSE))</f>
        <v>0</v>
      </c>
      <c r="S200" s="90">
        <f>IF(ISNA(VLOOKUP($B200,'[2]1516 Exp_Rev Access'!$F$7:$FS$310,10,FALSE)),"",VLOOKUP($B200,'[2]1516 Exp_Rev Access'!$F$7:$FS$310,10,FALSE))</f>
        <v>0</v>
      </c>
      <c r="T200" s="90">
        <f>IF(ISNA(VLOOKUP($B200,'[2]1516 Exp_Rev Access'!$F$7:$FS$310,11,FALSE)),"",VLOOKUP($B200,'[2]1516 Exp_Rev Access'!$F$7:$FS$310,11,FALSE))</f>
        <v>0</v>
      </c>
      <c r="U200" s="90">
        <f>IF(ISNA(VLOOKUP($B200,'[2]1516 Exp_Rev Access'!$F$7:$FS$310,12,FALSE)),"",VLOOKUP($B200,'[2]1516 Exp_Rev Access'!$F$7:$FS$310,12,FALSE))</f>
        <v>0</v>
      </c>
      <c r="V200" s="90">
        <f>IF(ISNA(VLOOKUP($B200,'[2]1516 Exp_Rev Access'!$F$7:$FS$310,13,FALSE)),"",VLOOKUP($B200,'[2]1516 Exp_Rev Access'!$F$7:$FS$310,13,FALSE))</f>
        <v>0</v>
      </c>
      <c r="W200" s="90">
        <f>IF(ISNA(VLOOKUP($B200,'[2]1516 Exp_Rev Access'!$F$7:$FS$310,14,FALSE)),"",VLOOKUP($B200,'[2]1516 Exp_Rev Access'!$F$7:$FS$310,14,FALSE))</f>
        <v>0</v>
      </c>
      <c r="X200" s="90">
        <f>IF(ISNA(VLOOKUP($B200,'[2]1516 Exp_Rev Access'!$F$7:$FS$310,15,FALSE)),"",VLOOKUP($B200,'[2]1516 Exp_Rev Access'!$F$7:$FS$310,15,FALSE))</f>
        <v>0</v>
      </c>
      <c r="Y200" s="90">
        <f>IF(ISNA(VLOOKUP($B200,'[2]1516 Exp_Rev Access'!$F$7:$FS$310,16,FALSE)),"",VLOOKUP($B200,'[2]1516 Exp_Rev Access'!$F$7:$FS$310,16,FALSE))</f>
        <v>310</v>
      </c>
      <c r="Z200" s="90">
        <f>IF(ISNA(VLOOKUP($B200,'[2]1516 Exp_Rev Access'!$F$7:$FS$310,17,FALSE)),"",VLOOKUP($B200,'[2]1516 Exp_Rev Access'!$F$7:$FS$310,17,FALSE))</f>
        <v>1023.39</v>
      </c>
      <c r="AA200" s="90">
        <f>IF(ISNA(VLOOKUP($B200,'[2]1516 Exp_Rev Access'!$F$7:$FS$310,18,FALSE)),"",VLOOKUP($B200,'[2]1516 Exp_Rev Access'!$F$7:$FS$310,18,FALSE))</f>
        <v>0</v>
      </c>
      <c r="AB200" s="90">
        <f>IF(ISNA(VLOOKUP($B200,'[2]1516 Exp_Rev Access'!$F$7:$FS$310,19,FALSE)),"",VLOOKUP($B200,'[2]1516 Exp_Rev Access'!$F$7:$FS$310,19,FALSE))</f>
        <v>0</v>
      </c>
      <c r="AC200" s="90">
        <f>IF(ISNA(VLOOKUP($B200,'[2]1516 Exp_Rev Access'!$F$7:$FS$310,20,FALSE)),"",VLOOKUP($B200,'[2]1516 Exp_Rev Access'!$F$7:$FS$310,20,FALSE))</f>
        <v>90</v>
      </c>
      <c r="AD200" s="90">
        <f>IF(ISNA(VLOOKUP($B200,'[2]1516 Exp_Rev Access'!$F$7:$FS$310,21,FALSE)),"",VLOOKUP($B200,'[2]1516 Exp_Rev Access'!$F$7:$FS$310,21,FALSE))</f>
        <v>60901.24</v>
      </c>
      <c r="AE200" s="90">
        <f>IF(ISNA(VLOOKUP($B200,'[2]1516 Exp_Rev Access'!$F$7:$FS$310,22,FALSE)),"",VLOOKUP($B200,'[2]1516 Exp_Rev Access'!$F$7:$FS$310,22,FALSE))</f>
        <v>3025.09</v>
      </c>
      <c r="AF200" s="90">
        <f>IF(ISNA(VLOOKUP($B200,'[2]1516 Exp_Rev Access'!$F$7:$FS$310,23,FALSE)),"",VLOOKUP($B200,'[2]1516 Exp_Rev Access'!$F$7:$FS$310,23,FALSE))</f>
        <v>0</v>
      </c>
      <c r="AG200" s="90">
        <f>IF(ISNA(VLOOKUP($B200,'[2]1516 Exp_Rev Access'!$F$7:$FS$310,24,FALSE)),"",VLOOKUP($B200,'[2]1516 Exp_Rev Access'!$F$7:$FS$310,24,FALSE))</f>
        <v>20230.82</v>
      </c>
      <c r="AH200" s="90">
        <f>IF(ISNA(VLOOKUP($B200,'[2]1516 Exp_Rev Access'!$F$7:$FS$310,25,FALSE)),"",VLOOKUP($B200,'[2]1516 Exp_Rev Access'!$F$7:$FS$310,25,FALSE))</f>
        <v>1178.31</v>
      </c>
      <c r="AI200" s="90">
        <f>IF(ISNA(VLOOKUP($B200,'[2]1516 Exp_Rev Access'!$F$7:$FS$310,26,FALSE)),"",VLOOKUP($B200,'[2]1516 Exp_Rev Access'!$F$7:$FS$310,26,FALSE))</f>
        <v>1020</v>
      </c>
      <c r="AJ200" s="90">
        <f>IF(ISNA(VLOOKUP($B200,'[2]1516 Exp_Rev Access'!$F$7:$FS$310,27,FALSE)),"",VLOOKUP($B200,'[2]1516 Exp_Rev Access'!$F$7:$FS$310,27,FALSE))</f>
        <v>0</v>
      </c>
      <c r="AK200" s="90">
        <f>IF(ISNA(VLOOKUP($B200,'[2]1516 Exp_Rev Access'!$F$7:$FS$310,28,FALSE)),"",VLOOKUP($B200,'[2]1516 Exp_Rev Access'!$F$7:$FS$310,28,FALSE))</f>
        <v>8537.98</v>
      </c>
      <c r="AL200" s="90">
        <f>IF(ISNA(VLOOKUP($B200,'[2]1516 Exp_Rev Access'!$F$7:$FS$310,29,FALSE)),"",VLOOKUP($B200,'[2]1516 Exp_Rev Access'!$F$7:$FS$310,29,FALSE))</f>
        <v>24541.279999999999</v>
      </c>
      <c r="AM200" s="53">
        <f t="shared" ref="AM200:AM212" si="508">SUM(Q200:AL200)</f>
        <v>122718.11</v>
      </c>
      <c r="AN200" s="92">
        <f t="shared" ref="AN200:AN213" si="509">AM200/E200</f>
        <v>1.4163394580132476E-2</v>
      </c>
      <c r="AO200" s="68">
        <f t="shared" ref="AO200:AO213" si="510">AM200/D200</f>
        <v>154.67369548777415</v>
      </c>
      <c r="AP200" s="90">
        <f>IF(ISNA(VLOOKUP($B200,'[2]1516 Exp_Rev Access'!$F$7:$FS$310,30,FALSE)),"",VLOOKUP($B200,'[2]1516 Exp_Rev Access'!$F$7:$FS$310,30,FALSE))</f>
        <v>5102395.25</v>
      </c>
      <c r="AQ200" s="90">
        <f>IF(ISNA(VLOOKUP($B200,'[2]1516 Exp_Rev Access'!$F$7:$FS$310,31,FALSE)),"",VLOOKUP($B200,'[2]1516 Exp_Rev Access'!$F$7:$FS$310,31,FALSE))</f>
        <v>135766.26</v>
      </c>
      <c r="AR200" s="90">
        <f>IF(ISNA(VLOOKUP($B200,'[2]1516 Exp_Rev Access'!$F$7:$FS$310,32,FALSE)),"",VLOOKUP($B200,'[2]1516 Exp_Rev Access'!$F$7:$FS$310,32,FALSE))</f>
        <v>400373.36</v>
      </c>
      <c r="AS200" s="90">
        <f>IF(ISNA(VLOOKUP($B200,'[2]1516 Exp_Rev Access'!$F$7:$FS$310,33,FALSE)),"",VLOOKUP($B200,'[2]1516 Exp_Rev Access'!$F$7:$FS$310,33,FALSE))</f>
        <v>433.05</v>
      </c>
      <c r="AT200" s="90">
        <f>IF(ISNA(VLOOKUP($B200,'[2]1516 Exp_Rev Access'!$F$7:$FS$310,34,FALSE)),"",VLOOKUP($B200,'[2]1516 Exp_Rev Access'!$F$7:$FS$310,34,FALSE))</f>
        <v>0</v>
      </c>
      <c r="AU200" s="53">
        <f t="shared" ref="AU200:AU212" si="511">SUM(AP200:AT200)</f>
        <v>5638967.9199999999</v>
      </c>
      <c r="AV200" s="93">
        <f t="shared" ref="AV200:AV213" si="512">AU200/E200</f>
        <v>0.65081614829032897</v>
      </c>
      <c r="AW200" s="53">
        <f t="shared" ref="AW200:AW213" si="513">AU200/D200</f>
        <v>7107.345500378121</v>
      </c>
      <c r="AX200" s="90">
        <f>IF(ISNA(VLOOKUP($B200,'[2]1516 Exp_Rev Access'!$F$7:$FS$310,35,FALSE)),"",VLOOKUP($B200,'[2]1516 Exp_Rev Access'!$F$7:$FS$310,35,FALSE))</f>
        <v>6580</v>
      </c>
      <c r="AY200" s="90">
        <f>IF(ISNA(VLOOKUP($B200,'[2]1516 Exp_Rev Access'!$F$7:$FS$310,36,FALSE)),"",VLOOKUP($B200,'[2]1516 Exp_Rev Access'!$F$7:$FS$310,36,FALSE))</f>
        <v>680189.93</v>
      </c>
      <c r="AZ200" s="90">
        <f>IF(ISNA(VLOOKUP($B200,'[2]1516 Exp_Rev Access'!$F$7:$FS$310,37,FALSE)),"",VLOOKUP($B200,'[2]1516 Exp_Rev Access'!$F$7:$FS$310,37,FALSE))</f>
        <v>46479.71</v>
      </c>
      <c r="BA200" s="90">
        <f>IF(ISNA(VLOOKUP($B200,'[2]1516 Exp_Rev Access'!$F$7:$FS$310,38,FALSE)),"",VLOOKUP($B200,'[2]1516 Exp_Rev Access'!$F$7:$FS$310,38,FALSE))</f>
        <v>0</v>
      </c>
      <c r="BB200" s="90">
        <f>IF(ISNA(VLOOKUP($B200,'[2]1516 Exp_Rev Access'!$F$7:$FS$310,39,FALSE)),"",VLOOKUP($B200,'[2]1516 Exp_Rev Access'!$F$7:$FS$310,39,FALSE))</f>
        <v>0</v>
      </c>
      <c r="BC200" s="90">
        <f>IF(ISNA(VLOOKUP($B200,'[2]1516 Exp_Rev Access'!$F$7:$FS$310,40,FALSE)),"",VLOOKUP($B200,'[2]1516 Exp_Rev Access'!$F$7:$FS$310,40,FALSE))</f>
        <v>178513.26</v>
      </c>
      <c r="BD200" s="90">
        <f>IF(ISNA(VLOOKUP($B200,'[2]1516 Exp_Rev Access'!$F$7:$FS$310,41,FALSE)),"",VLOOKUP($B200,'[2]1516 Exp_Rev Access'!$F$7:$FS$310,41,FALSE))</f>
        <v>0</v>
      </c>
      <c r="BE200" s="90">
        <f>IF(ISNA(VLOOKUP($B200,'[2]1516 Exp_Rev Access'!$F$7:$FS$310,42,FALSE)),"",VLOOKUP($B200,'[2]1516 Exp_Rev Access'!$F$7:$FS$310,42,FALSE))</f>
        <v>28491.09</v>
      </c>
      <c r="BF200" s="90">
        <f>IF(ISNA(VLOOKUP($B200,'[2]1516 Exp_Rev Access'!$F$7:$FS$310,43,FALSE)),"",VLOOKUP($B200,'[2]1516 Exp_Rev Access'!$F$7:$FS$310,43,FALSE))</f>
        <v>0</v>
      </c>
      <c r="BG200" s="90">
        <f>IF(ISNA(VLOOKUP($B200,'[2]1516 Exp_Rev Access'!$F$7:$FS$310,44,FALSE)),"",VLOOKUP($B200,'[2]1516 Exp_Rev Access'!$F$7:$FS$310,44,FALSE))</f>
        <v>25554.240000000002</v>
      </c>
      <c r="BH200" s="90">
        <f>IF(ISNA(VLOOKUP($B200,'[2]1516 Exp_Rev Access'!$F$7:$FS$310,45,FALSE)),"",VLOOKUP($B200,'[2]1516 Exp_Rev Access'!$F$7:$FS$310,45,FALSE))</f>
        <v>8030.8</v>
      </c>
      <c r="BI200" s="90">
        <f>IF(ISNA(VLOOKUP($B200,'[2]1516 Exp_Rev Access'!$F$7:$FS$310,46,FALSE)),"",VLOOKUP($B200,'[2]1516 Exp_Rev Access'!$F$7:$FS$310,46,FALSE))</f>
        <v>0</v>
      </c>
      <c r="BJ200" s="90">
        <f>IF(ISNA(VLOOKUP($B200,'[2]1516 Exp_Rev Access'!$F$7:$FS$310,47,FALSE)),"",VLOOKUP($B200,'[2]1516 Exp_Rev Access'!$F$7:$FS$310,47,FALSE))</f>
        <v>6068.06</v>
      </c>
      <c r="BK200" s="90">
        <f>IF(ISNA(VLOOKUP($B200,'[2]1516 Exp_Rev Access'!$F$7:$FS$310,48,FALSE)),"",VLOOKUP($B200,'[2]1516 Exp_Rev Access'!$F$7:$FS$310,48,FALSE))</f>
        <v>240401.02</v>
      </c>
      <c r="BL200" s="90">
        <f>IF(ISNA(VLOOKUP($B200,'[2]1516 Exp_Rev Access'!$F$7:$FS$310,49,FALSE)),"",VLOOKUP($B200,'[2]1516 Exp_Rev Access'!$F$7:$FS$310,49,FALSE))</f>
        <v>0</v>
      </c>
      <c r="BM200" s="90">
        <f>IF(ISNA(VLOOKUP($B200,'[2]1516 Exp_Rev Access'!$F$7:$FS$310,50,FALSE)),"",VLOOKUP($B200,'[2]1516 Exp_Rev Access'!$F$7:$FS$310,50,FALSE))</f>
        <v>516.87</v>
      </c>
      <c r="BN200" s="90">
        <f>IF(ISNA(VLOOKUP($B200,'[2]1516 Exp_Rev Access'!$F$7:$FS$310,51,FALSE)),"",VLOOKUP($B200,'[2]1516 Exp_Rev Access'!$F$7:$FS$310,51,FALSE))</f>
        <v>0</v>
      </c>
      <c r="BO200" s="90">
        <f>IF(ISNA(VLOOKUP($B200,'[2]1516 Exp_Rev Access'!$F$7:$FS$310,52,FALSE)),"",VLOOKUP($B200,'[2]1516 Exp_Rev Access'!$F$7:$FS$310,52,FALSE))</f>
        <v>0</v>
      </c>
      <c r="BP200" s="90">
        <f>IF(ISNA(VLOOKUP($B200,'[2]1516 Exp_Rev Access'!$F$7:$FS$310,53,FALSE)),"",VLOOKUP($B200,'[2]1516 Exp_Rev Access'!$F$7:$FS$310,53,FALSE))</f>
        <v>0</v>
      </c>
      <c r="BQ200" s="90">
        <f>IF(ISNA(VLOOKUP($B200,'[2]1516 Exp_Rev Access'!$F$7:$FS$310,54,FALSE)),"",VLOOKUP($B200,'[2]1516 Exp_Rev Access'!$F$7:$FS$310,54,FALSE))</f>
        <v>0</v>
      </c>
      <c r="BR200" s="90">
        <f>IF(ISNA(VLOOKUP($B200,'[2]1516 Exp_Rev Access'!$F$7:$FS$310,55,FALSE)),"",VLOOKUP($B200,'[2]1516 Exp_Rev Access'!$F$7:$FS$310,55,FALSE))</f>
        <v>0</v>
      </c>
      <c r="BS200" s="90">
        <f>IF(ISNA(VLOOKUP($B200,'[2]1516 Exp_Rev Access'!$F$7:$FS$310,56,FALSE)),"",VLOOKUP($B200,'[2]1516 Exp_Rev Access'!$F$7:$FS$310,56,FALSE))</f>
        <v>0</v>
      </c>
      <c r="BT200" s="90">
        <f>IF(ISNA(VLOOKUP($B200,'[2]1516 Exp_Rev Access'!$F$7:$FS$310,57,FALSE)),"",VLOOKUP($B200,'[2]1516 Exp_Rev Access'!$F$7:$FS$310,57,FALSE))</f>
        <v>0</v>
      </c>
      <c r="BU200" s="90">
        <f>IF(ISNA(VLOOKUP($B200,'[2]1516 Exp_Rev Access'!$F$7:$FS$310,58,FALSE)),"",VLOOKUP($B200,'[2]1516 Exp_Rev Access'!$F$7:$FS$310,58,FALSE))</f>
        <v>0</v>
      </c>
      <c r="BV200" s="53">
        <f t="shared" ref="BV200:BV212" si="514">SUM(AX200:BU200)</f>
        <v>1220824.9800000002</v>
      </c>
      <c r="BW200" s="92">
        <f t="shared" ref="BW200:BW213" si="515">BV200/E200</f>
        <v>0.14090036022411315</v>
      </c>
      <c r="BX200" s="68">
        <f t="shared" ref="BX200:BX213" si="516">BV200/D200</f>
        <v>1538.725712125032</v>
      </c>
      <c r="BY200" s="90">
        <f>IF(ISNA(VLOOKUP($B200,'[2]1516 Exp_Rev Access'!$F$7:$FS$310,59,FALSE)),"",VLOOKUP($B200,'[2]1516 Exp_Rev Access'!$F$7:$FS$310,59,FALSE))</f>
        <v>0</v>
      </c>
      <c r="BZ200" s="90">
        <f>IF(ISNA(VLOOKUP($B200,'[2]1516 Exp_Rev Access'!$F$7:$FS$310,60,FALSE)),"",VLOOKUP($B200,'[2]1516 Exp_Rev Access'!$F$7:$FS$310,60,FALSE))</f>
        <v>0</v>
      </c>
      <c r="CA200" s="90">
        <f>IF(ISNA(VLOOKUP($B200,'[2]1516 Exp_Rev Access'!$F$7:$FS$310,61,FALSE)),"",VLOOKUP($B200,'[2]1516 Exp_Rev Access'!$F$7:$FS$310,61,FALSE))</f>
        <v>0</v>
      </c>
      <c r="CB200" s="90">
        <f>IF(ISNA(VLOOKUP($B200,'[2]1516 Exp_Rev Access'!$F$7:$FS$310,62,FALSE)),"",VLOOKUP($B200,'[2]1516 Exp_Rev Access'!$F$7:$FS$310,62,FALSE))</f>
        <v>0</v>
      </c>
      <c r="CC200" s="90">
        <f>IF(ISNA(VLOOKUP($B200,'[2]1516 Exp_Rev Access'!$F$7:$FS$310,63,FALSE)),"",VLOOKUP($B200,'[2]1516 Exp_Rev Access'!$F$7:$FS$310,63,FALSE))</f>
        <v>56991.03</v>
      </c>
      <c r="CD200" s="90">
        <f>IF(ISNA(VLOOKUP($B200,'[2]1516 Exp_Rev Access'!$F$7:$FS$310,64,FALSE)),"",VLOOKUP($B200,'[2]1516 Exp_Rev Access'!$F$7:$FS$310,64,FALSE))</f>
        <v>0</v>
      </c>
      <c r="CE200" s="53">
        <f t="shared" ref="CE200:CE212" si="517">SUM(BY200:CD200)</f>
        <v>56991.03</v>
      </c>
      <c r="CF200" s="92">
        <f t="shared" ref="CF200:CF213" si="518">CE200/E200</f>
        <v>6.577565816635926E-3</v>
      </c>
      <c r="CG200" s="94">
        <f t="shared" ref="CG200:CG213" si="519">CE200/D200</f>
        <v>71.831396521300746</v>
      </c>
      <c r="CH200" s="90">
        <f>IF(ISNA(VLOOKUP($B200,'[2]1516 Exp_Rev Access'!$F$7:$FS$310,65,FALSE)),"",VLOOKUP($B200,'[2]1516 Exp_Rev Access'!$F$7:$FS$310,65,FALSE))</f>
        <v>0</v>
      </c>
      <c r="CI200" s="90">
        <f>IF(ISNA(VLOOKUP($B200,'[2]1516 Exp_Rev Access'!$F$7:$FS$310,66,FALSE)),"",VLOOKUP($B200,'[2]1516 Exp_Rev Access'!$F$7:$FS$310,66,FALSE))</f>
        <v>0</v>
      </c>
      <c r="CJ200" s="90">
        <f>IF(ISNA(VLOOKUP($B200,'[2]1516 Exp_Rev Access'!$F$7:$FS$310,67,FALSE)),"",VLOOKUP($B200,'[2]1516 Exp_Rev Access'!$F$7:$FS$310,67,FALSE))</f>
        <v>0</v>
      </c>
      <c r="CK200" s="90">
        <f>IF(ISNA(VLOOKUP($B200,'[2]1516 Exp_Rev Access'!$F$7:$FS$310,68,FALSE)),"",VLOOKUP($B200,'[2]1516 Exp_Rev Access'!$F$7:$FS$310,68,FALSE))</f>
        <v>0</v>
      </c>
      <c r="CL200" s="90">
        <f>IF(ISNA(VLOOKUP($B200,'[2]1516 Exp_Rev Access'!$F$7:$FS$310,69,FALSE)),"",VLOOKUP($B200,'[2]1516 Exp_Rev Access'!$F$7:$FS$310,69,FALSE))</f>
        <v>0</v>
      </c>
      <c r="CM200" s="90">
        <f>IF(ISNA(VLOOKUP($B200,'[2]1516 Exp_Rev Access'!$F$7:$FS$310,70,FALSE)),"",VLOOKUP($B200,'[2]1516 Exp_Rev Access'!$F$7:$FS$310,70,FALSE))</f>
        <v>0</v>
      </c>
      <c r="CN200" s="90">
        <f>IF(ISNA(VLOOKUP($B200,'[2]1516 Exp_Rev Access'!$F$7:$FS$310,71,FALSE)),"",VLOOKUP($B200,'[2]1516 Exp_Rev Access'!$F$7:$FS$310,71,FALSE))</f>
        <v>0</v>
      </c>
      <c r="CO200" s="90">
        <f>IF(ISNA(VLOOKUP($B200,'[2]1516 Exp_Rev Access'!$F$7:$FS$310,72,FALSE)),"",VLOOKUP($B200,'[2]1516 Exp_Rev Access'!$F$7:$FS$310,72,FALSE))</f>
        <v>0</v>
      </c>
      <c r="CP200" s="90">
        <f>IF(ISNA(VLOOKUP($B200,'[2]1516 Exp_Rev Access'!$F$7:$FS$310,73,FALSE)),"",VLOOKUP($B200,'[2]1516 Exp_Rev Access'!$F$7:$FS$310,73,FALSE))</f>
        <v>0</v>
      </c>
      <c r="CQ200" s="90">
        <f>IF(ISNA(VLOOKUP($B200,'[2]1516 Exp_Rev Access'!$F$7:$FS$310,74,FALSE)),"",VLOOKUP($B200,'[2]1516 Exp_Rev Access'!$F$7:$FS$310,74,FALSE))</f>
        <v>242047</v>
      </c>
      <c r="CR200" s="90">
        <f>IF(ISNA(VLOOKUP($B200,'[2]1516 Exp_Rev Access'!$F$7:$FS$310,75,FALSE)),"",VLOOKUP($B200,'[2]1516 Exp_Rev Access'!$F$7:$FS$310,75,FALSE))</f>
        <v>0</v>
      </c>
      <c r="CS200" s="90">
        <f>IF(ISNA(VLOOKUP($B200,'[2]1516 Exp_Rev Access'!$F$7:$FS$310,76,FALSE)),"",VLOOKUP($B200,'[2]1516 Exp_Rev Access'!$F$7:$FS$310,76,FALSE))</f>
        <v>4531.3900000000003</v>
      </c>
      <c r="CT200" s="90">
        <f>IF(ISNA(VLOOKUP($B200,'[2]1516 Exp_Rev Access'!$F$7:$FS$310,77,FALSE)),"",VLOOKUP($B200,'[2]1516 Exp_Rev Access'!$F$7:$FS$310,77,FALSE))</f>
        <v>0</v>
      </c>
      <c r="CU200" s="90">
        <f>IF(ISNA(VLOOKUP($B200,'[2]1516 Exp_Rev Access'!$F$7:$FS$310,78,FALSE)),"",VLOOKUP($B200,'[2]1516 Exp_Rev Access'!$F$7:$FS$310,78,FALSE))</f>
        <v>135517.95000000001</v>
      </c>
      <c r="CV200" s="90">
        <f>IF(ISNA(VLOOKUP($B200,'[2]1516 Exp_Rev Access'!$F$7:$FS$310,79,FALSE)),"",VLOOKUP($B200,'[2]1516 Exp_Rev Access'!$F$7:$FS$310,79,FALSE))</f>
        <v>29423.86</v>
      </c>
      <c r="CW200" s="90">
        <f>IF(ISNA(VLOOKUP($B200,'[2]1516 Exp_Rev Access'!$F$7:$FS$310,80,FALSE)),"",VLOOKUP($B200,'[2]1516 Exp_Rev Access'!$F$7:$FS$310,80,FALSE))</f>
        <v>0</v>
      </c>
      <c r="CX200" s="90">
        <f>IF(ISNA(VLOOKUP($B200,'[2]1516 Exp_Rev Access'!$F$7:$FS$310,81,FALSE)),"",VLOOKUP($B200,'[2]1516 Exp_Rev Access'!$F$7:$FS$310,81,FALSE))</f>
        <v>0</v>
      </c>
      <c r="CY200" s="90">
        <f>IF(ISNA(VLOOKUP($B200,'[2]1516 Exp_Rev Access'!$F$7:$FS$310,82,FALSE)),"",VLOOKUP($B200,'[2]1516 Exp_Rev Access'!$F$7:$FS$310,82,FALSE))</f>
        <v>0</v>
      </c>
      <c r="CZ200" s="90">
        <f>IF(ISNA(VLOOKUP($B200,'[2]1516 Exp_Rev Access'!$F$7:$FS$310,83,FALSE)),"",VLOOKUP($B200,'[2]1516 Exp_Rev Access'!$F$7:$FS$310,83,FALSE))</f>
        <v>0</v>
      </c>
      <c r="DA200" s="90">
        <f>IF(ISNA(VLOOKUP($B200,'[2]1516 Exp_Rev Access'!$F$7:$FS$310,84,FALSE)),"",VLOOKUP($B200,'[2]1516 Exp_Rev Access'!$F$7:$FS$310,84,FALSE))</f>
        <v>0</v>
      </c>
      <c r="DB200" s="90">
        <f>IF(ISNA(VLOOKUP($B200,'[2]1516 Exp_Rev Access'!$F$7:$FS$310,85,FALSE)),"",VLOOKUP($B200,'[2]1516 Exp_Rev Access'!$F$7:$FS$310,85,FALSE))</f>
        <v>0</v>
      </c>
      <c r="DC200" s="90">
        <f>IF(ISNA(VLOOKUP($B200,'[2]1516 Exp_Rev Access'!$F$7:$FS$310,86,FALSE)),"",VLOOKUP($B200,'[2]1516 Exp_Rev Access'!$F$7:$FS$310,86,FALSE))</f>
        <v>0</v>
      </c>
      <c r="DD200" s="90">
        <f>IF(ISNA(VLOOKUP($B200,'[2]1516 Exp_Rev Access'!$F$7:$FS$310,87,FALSE)),"",VLOOKUP($B200,'[2]1516 Exp_Rev Access'!$F$7:$FS$310,87,FALSE))</f>
        <v>0</v>
      </c>
      <c r="DE200" s="90">
        <f>IF(ISNA(VLOOKUP($B200,'[2]1516 Exp_Rev Access'!$F$7:$FS$310,88,FALSE)),"",VLOOKUP($B200,'[2]1516 Exp_Rev Access'!$F$7:$FS$310,88,FALSE))</f>
        <v>0</v>
      </c>
      <c r="DF200" s="90">
        <f>IF(ISNA(VLOOKUP($B200,'[2]1516 Exp_Rev Access'!$F$7:$FS$310,89,FALSE)),"",VLOOKUP($B200,'[2]1516 Exp_Rev Access'!$F$7:$FS$310,89,FALSE))</f>
        <v>0</v>
      </c>
      <c r="DG200" s="90">
        <f>IF(ISNA(VLOOKUP($B200,'[2]1516 Exp_Rev Access'!$F$7:$FS$310,90,FALSE)),"",VLOOKUP($B200,'[2]1516 Exp_Rev Access'!$F$7:$FS$310,90,FALSE))</f>
        <v>0</v>
      </c>
      <c r="DH200" s="90">
        <f>IF(ISNA(VLOOKUP($B200,'[2]1516 Exp_Rev Access'!$F$7:$FS$310,91,FALSE)),"",VLOOKUP($B200,'[2]1516 Exp_Rev Access'!$F$7:$FS$310,91,FALSE))</f>
        <v>0</v>
      </c>
      <c r="DI200" s="90">
        <f>IF(ISNA(VLOOKUP($B200,'[2]1516 Exp_Rev Access'!$F$7:$FS$310,92,FALSE)),"",VLOOKUP($B200,'[2]1516 Exp_Rev Access'!$F$7:$FS$310,92,FALSE))</f>
        <v>184052.28</v>
      </c>
      <c r="DJ200" s="90">
        <f>IF(ISNA(VLOOKUP($B200,'[2]1516 Exp_Rev Access'!$F$7:$FS$310,93,FALSE)),"",VLOOKUP($B200,'[2]1516 Exp_Rev Access'!$F$7:$FS$310,93,FALSE))</f>
        <v>0</v>
      </c>
      <c r="DK200" s="90">
        <f>IF(ISNA(VLOOKUP($B200,'[2]1516 Exp_Rev Access'!$F$7:$FS$310,94,FALSE)),"",VLOOKUP($B200,'[2]1516 Exp_Rev Access'!$F$7:$FS$310,94,FALSE))</f>
        <v>0</v>
      </c>
      <c r="DL200" s="90">
        <f>IF(ISNA(VLOOKUP($B200,'[2]1516 Exp_Rev Access'!$F$7:$FS$310,95,FALSE)),"",VLOOKUP($B200,'[2]1516 Exp_Rev Access'!$F$7:$FS$310,95,FALSE))</f>
        <v>0</v>
      </c>
      <c r="DM200" s="90">
        <f>IF(ISNA(VLOOKUP($B200,'[2]1516 Exp_Rev Access'!$F$7:$FS$310,96,FALSE)),"",VLOOKUP($B200,'[2]1516 Exp_Rev Access'!$F$7:$FS$310,96,FALSE))</f>
        <v>0</v>
      </c>
      <c r="DN200" s="90">
        <f>IF(ISNA(VLOOKUP($B200,'[2]1516 Exp_Rev Access'!$F$7:$FS$310,97,FALSE)),"",VLOOKUP($B200,'[2]1516 Exp_Rev Access'!$F$7:$FS$310,97,FALSE))</f>
        <v>0</v>
      </c>
      <c r="DO200" s="90">
        <f>IF(ISNA(VLOOKUP($B200,'[2]1516 Exp_Rev Access'!$F$7:$FS$310,98,FALSE)),"",VLOOKUP($B200,'[2]1516 Exp_Rev Access'!$F$7:$FS$310,98,FALSE))</f>
        <v>0</v>
      </c>
      <c r="DP200" s="90">
        <f>IF(ISNA(VLOOKUP($B200,'[2]1516 Exp_Rev Access'!$F$7:$FS$310,99,FALSE)),"",VLOOKUP($B200,'[2]1516 Exp_Rev Access'!$F$7:$FS$310,99,FALSE))</f>
        <v>0</v>
      </c>
      <c r="DQ200" s="90">
        <f>IF(ISNA(VLOOKUP($B200,'[2]1516 Exp_Rev Access'!$F$7:$FS$310,100,FALSE)),"",VLOOKUP($B200,'[2]1516 Exp_Rev Access'!$F$7:$FS$310,100,FALSE))</f>
        <v>0</v>
      </c>
      <c r="DR200" s="90">
        <f>IF(ISNA(VLOOKUP($B200,'[2]1516 Exp_Rev Access'!$F$7:$FS$310,101,FALSE)),"",VLOOKUP($B200,'[2]1516 Exp_Rev Access'!$F$7:$FS$310,101,FALSE))</f>
        <v>0</v>
      </c>
      <c r="DS200" s="90">
        <f>IF(ISNA(VLOOKUP($B200,'[2]1516 Exp_Rev Access'!$F$7:$FS$310,102,FALSE)),"",VLOOKUP($B200,'[2]1516 Exp_Rev Access'!$F$7:$FS$310,102,FALSE))</f>
        <v>0</v>
      </c>
      <c r="DT200" s="90">
        <f>IF(ISNA(VLOOKUP($B200,'[2]1516 Exp_Rev Access'!$F$7:$FS$310,103,FALSE)),"",VLOOKUP($B200,'[2]1516 Exp_Rev Access'!$F$7:$FS$310,103,FALSE))</f>
        <v>0</v>
      </c>
      <c r="DU200" s="90">
        <f>IF(ISNA(VLOOKUP($B200,'[2]1516 Exp_Rev Access'!$F$7:$FS$310,104,FALSE)),"",VLOOKUP($B200,'[2]1516 Exp_Rev Access'!$F$7:$FS$310,104,FALSE))</f>
        <v>0</v>
      </c>
      <c r="DV200" s="90">
        <f>IF(ISNA(VLOOKUP($B200,'[2]1516 Exp_Rev Access'!$F$7:$FS$310,105,FALSE)),"",VLOOKUP($B200,'[2]1516 Exp_Rev Access'!$F$7:$FS$310,105,FALSE))</f>
        <v>0</v>
      </c>
      <c r="DW200" s="90">
        <f>IF(ISNA(VLOOKUP($B200,'[2]1516 Exp_Rev Access'!$F$7:$FS$310,106,FALSE)),"",VLOOKUP($B200,'[2]1516 Exp_Rev Access'!$F$7:$FS$310,106,FALSE))</f>
        <v>0</v>
      </c>
      <c r="DX200" s="90">
        <f>IF(ISNA(VLOOKUP($B200,'[2]1516 Exp_Rev Access'!$F$7:$FS$310,107,FALSE)),"",VLOOKUP($B200,'[2]1516 Exp_Rev Access'!$F$7:$FS$310,107,FALSE))</f>
        <v>0</v>
      </c>
      <c r="DY200" s="90">
        <f>IF(ISNA(VLOOKUP($B200,'[2]1516 Exp_Rev Access'!$F$7:$FS$310,108,FALSE)),"",VLOOKUP($B200,'[2]1516 Exp_Rev Access'!$F$7:$FS$310,108,FALSE))</f>
        <v>0</v>
      </c>
      <c r="DZ200" s="90">
        <f>IF(ISNA(VLOOKUP($B200,'[2]1516 Exp_Rev Access'!$F$7:$FS$310,109,FALSE)),"",VLOOKUP($B200,'[2]1516 Exp_Rev Access'!$F$7:$FS$310,109,FALSE))</f>
        <v>0</v>
      </c>
      <c r="EA200" s="90">
        <f>IF(ISNA(VLOOKUP($B200,'[2]1516 Exp_Rev Access'!$F$7:$FS$310,110,FALSE)),"",VLOOKUP($B200,'[2]1516 Exp_Rev Access'!$F$7:$FS$310,110,FALSE))</f>
        <v>0</v>
      </c>
      <c r="EB200" s="90">
        <f>IF(ISNA(VLOOKUP($B200,'[2]1516 Exp_Rev Access'!$F$7:$FS$310,111,FALSE)),"",VLOOKUP($B200,'[2]1516 Exp_Rev Access'!$F$7:$FS$310,111,FALSE))</f>
        <v>0</v>
      </c>
      <c r="EC200" s="90">
        <f>IF(ISNA(VLOOKUP($B200,'[2]1516 Exp_Rev Access'!$F$7:$FS$310,112,FALSE)),"",VLOOKUP($B200,'[2]1516 Exp_Rev Access'!$F$7:$FS$310,112,FALSE))</f>
        <v>0</v>
      </c>
      <c r="ED200" s="90">
        <f>IF(ISNA(VLOOKUP($B200,'[2]1516 Exp_Rev Access'!$F$7:$FS$310,113,FALSE)),"",VLOOKUP($B200,'[2]1516 Exp_Rev Access'!$F$7:$FS$310,113,FALSE))</f>
        <v>0</v>
      </c>
      <c r="EE200" s="90">
        <f>IF(ISNA(VLOOKUP($B200,'[2]1516 Exp_Rev Access'!$F$7:$FS$310,114,FALSE)),"",VLOOKUP($B200,'[2]1516 Exp_Rev Access'!$F$7:$FS$310,114,FALSE))</f>
        <v>0</v>
      </c>
      <c r="EF200" s="90">
        <f>IF(ISNA(VLOOKUP($B200,'[2]1516 Exp_Rev Access'!$F$7:$FS$310,115,FALSE)),"",VLOOKUP($B200,'[2]1516 Exp_Rev Access'!$F$7:$FS$310,115,FALSE))</f>
        <v>0</v>
      </c>
      <c r="EG200" s="90">
        <f>IF(ISNA(VLOOKUP($B200,'[2]1516 Exp_Rev Access'!$F$7:$FS$310,116,FALSE)),"",VLOOKUP($B200,'[2]1516 Exp_Rev Access'!$F$7:$FS$310,116,FALSE))</f>
        <v>0</v>
      </c>
      <c r="EH200" s="90">
        <f>IF(ISNA(VLOOKUP($B200,'[2]1516 Exp_Rev Access'!$F$7:$FS$310,117,FALSE)),"",VLOOKUP($B200,'[2]1516 Exp_Rev Access'!$F$7:$FS$310,117,FALSE))</f>
        <v>0</v>
      </c>
      <c r="EI200" s="90">
        <f>IF(ISNA(VLOOKUP($B200,'[2]1516 Exp_Rev Access'!$F$7:$FS$310,118,FALSE)),"",VLOOKUP($B200,'[2]1516 Exp_Rev Access'!$F$7:$FS$310,118,FALSE))</f>
        <v>0</v>
      </c>
      <c r="EJ200" s="90">
        <f>IF(ISNA(VLOOKUP($B200,'[2]1516 Exp_Rev Access'!$F$7:$FS$310,119,FALSE)),"",VLOOKUP($B200,'[2]1516 Exp_Rev Access'!$F$7:$FS$310,119,FALSE))</f>
        <v>0</v>
      </c>
      <c r="EK200" s="90">
        <f>IF(ISNA(VLOOKUP($B200,'[2]1516 Exp_Rev Access'!$F$7:$FS$310,120,FALSE)),"",VLOOKUP($B200,'[2]1516 Exp_Rev Access'!$F$7:$FS$310,120,FALSE))</f>
        <v>0</v>
      </c>
      <c r="EL200" s="90">
        <f>IF(ISNA(VLOOKUP($B200,'[2]1516 Exp_Rev Access'!$F$7:$FS$310,121,FALSE)),"",VLOOKUP($B200,'[2]1516 Exp_Rev Access'!$F$7:$FS$310,121,FALSE))</f>
        <v>0</v>
      </c>
      <c r="EM200" s="90">
        <f>IF(ISNA(VLOOKUP($B200,'[2]1516 Exp_Rev Access'!$F$7:$FS$310,122,FALSE)),"",VLOOKUP($B200,'[2]1516 Exp_Rev Access'!$F$7:$FS$310,122,FALSE))</f>
        <v>0</v>
      </c>
      <c r="EN200" s="90">
        <f>IF(ISNA(VLOOKUP($B200,'[2]1516 Exp_Rev Access'!$F$7:$FS$310,123,FALSE)),"",VLOOKUP($B200,'[2]1516 Exp_Rev Access'!$F$7:$FS$310,123,FALSE))</f>
        <v>0</v>
      </c>
      <c r="EO200" s="90">
        <f>IF(ISNA(VLOOKUP($B200,'[2]1516 Exp_Rev Access'!$F$7:$FS$310,124,FALSE)),"",VLOOKUP($B200,'[2]1516 Exp_Rev Access'!$F$7:$FS$310,124,FALSE))</f>
        <v>0</v>
      </c>
      <c r="EP200" s="90">
        <f>IF(ISNA(VLOOKUP($B200,'[2]1516 Exp_Rev Access'!$F$7:$FS$310,125,FALSE)),"",VLOOKUP($B200,'[2]1516 Exp_Rev Access'!$F$7:$FS$310,125,FALSE))</f>
        <v>0</v>
      </c>
      <c r="EQ200" s="90">
        <f>IF(ISNA(VLOOKUP($B200,'[2]1516 Exp_Rev Access'!$F$7:$FS$310,126,FALSE)),"",VLOOKUP($B200,'[2]1516 Exp_Rev Access'!$F$7:$FS$310,126,FALSE))</f>
        <v>0</v>
      </c>
      <c r="ER200" s="90">
        <f>IF(ISNA(VLOOKUP($B200,'[2]1516 Exp_Rev Access'!$F$7:$FS$310,127,FALSE)),"",VLOOKUP($B200,'[2]1516 Exp_Rev Access'!$F$7:$FS$310,127,FALSE))</f>
        <v>0</v>
      </c>
      <c r="ES200" s="90">
        <f>IF(ISNA(VLOOKUP($B200,'[2]1516 Exp_Rev Access'!$F$7:$FS$310,128,FALSE)),"",VLOOKUP($B200,'[2]1516 Exp_Rev Access'!$F$7:$FS$310,128,FALSE))</f>
        <v>0</v>
      </c>
      <c r="ET200" s="90">
        <f>IF(ISNA(VLOOKUP($B200,'[2]1516 Exp_Rev Access'!$F$7:$FS$310,129,FALSE)),"",VLOOKUP($B200,'[2]1516 Exp_Rev Access'!$F$7:$FS$310,129,FALSE))</f>
        <v>0</v>
      </c>
      <c r="EU200" s="90">
        <f>IF(ISNA(VLOOKUP($B200,'[2]1516 Exp_Rev Access'!$F$7:$FS$310,130,FALSE)),"",VLOOKUP($B200,'[2]1516 Exp_Rev Access'!$F$7:$FS$310,130,FALSE))</f>
        <v>0</v>
      </c>
      <c r="EV200" s="90">
        <f>IF(ISNA(VLOOKUP($B200,'[2]1516 Exp_Rev Access'!$F$7:$FS$310,131,FALSE)),"",VLOOKUP($B200,'[2]1516 Exp_Rev Access'!$F$7:$FS$310,131,FALSE))</f>
        <v>1292.1400000000001</v>
      </c>
      <c r="EW200" s="90">
        <f>IF(ISNA(VLOOKUP($B200,'[2]1516 Exp_Rev Access'!$F$7:$FS$310,132,FALSE)),"",VLOOKUP($B200,'[2]1516 Exp_Rev Access'!$F$7:$FS$310,132,FALSE))</f>
        <v>0</v>
      </c>
      <c r="EX200" s="90">
        <f>IF(ISNA(VLOOKUP($B200,'[2]1516 Exp_Rev Access'!$F$7:$FS$310,133,FALSE)),"",VLOOKUP($B200,'[2]1516 Exp_Rev Access'!$F$7:$FS$310,133,FALSE))</f>
        <v>0</v>
      </c>
      <c r="EY200" s="90">
        <f>IF(ISNA(VLOOKUP($B200,'[2]1516 Exp_Rev Access'!$F$7:$FS$310,134,FALSE)),"",VLOOKUP($B200,'[2]1516 Exp_Rev Access'!$F$7:$FS$310,134,FALSE))</f>
        <v>0</v>
      </c>
      <c r="EZ200" s="90">
        <f>IF(ISNA(VLOOKUP($B200,'[2]1516 Exp_Rev Access'!$F$7:$FS$310,135,FALSE)),"",VLOOKUP($B200,'[2]1516 Exp_Rev Access'!$F$7:$FS$310,135,FALSE))</f>
        <v>0</v>
      </c>
      <c r="FA200" s="90">
        <f>IF(ISNA(VLOOKUP($B200,'[2]1516 Exp_Rev Access'!$F$7:$FS$310,136,FALSE)),"",VLOOKUP($B200,'[2]1516 Exp_Rev Access'!$F$7:$FS$310,136,FALSE))</f>
        <v>0</v>
      </c>
      <c r="FB200" s="90">
        <f>IF(ISNA(VLOOKUP($B200,'[2]1516 Exp_Rev Access'!$F$7:$FS$310,137,FALSE)),"",VLOOKUP($B200,'[2]1516 Exp_Rev Access'!$F$7:$FS$310,137,FALSE))</f>
        <v>0</v>
      </c>
      <c r="FC200" s="90">
        <f>IF(ISNA(VLOOKUP($B200,'[2]1516 Exp_Rev Access'!$F$7:$FS$310,138,FALSE)),"",VLOOKUP($B200,'[2]1516 Exp_Rev Access'!$F$7:$FS$310,138,FALSE))</f>
        <v>0</v>
      </c>
      <c r="FD200" s="90">
        <f>IF(ISNA(VLOOKUP($B200,'[2]1516 Exp_Rev Access'!$F$7:$FS$310,139,FALSE)),"",VLOOKUP($B200,'[2]1516 Exp_Rev Access'!$F$7:$FS$310,139,FALSE))</f>
        <v>0</v>
      </c>
      <c r="FE200" s="90">
        <f>IF(ISNA(VLOOKUP($B200,'[2]1516 Exp_Rev Access'!$F$7:$FS$310,140,FALSE)),"",VLOOKUP($B200,'[2]1516 Exp_Rev Access'!$F$7:$FS$310,140,FALSE))</f>
        <v>0</v>
      </c>
      <c r="FF200" s="90">
        <f>IF(ISNA(VLOOKUP($B200,'[2]1516 Exp_Rev Access'!$F$7:$FS$310,141,FALSE)),"",VLOOKUP($B200,'[2]1516 Exp_Rev Access'!$F$7:$FS$310,141,FALSE))</f>
        <v>0</v>
      </c>
      <c r="FG200" s="90">
        <f>IF(ISNA(VLOOKUP($B200,'[2]1516 Exp_Rev Access'!$F$7:$FS$310,142,FALSE)),"",VLOOKUP($B200,'[2]1516 Exp_Rev Access'!$F$7:$FS$310,142,FALSE))</f>
        <v>0</v>
      </c>
      <c r="FH200" s="90">
        <f>IF(ISNA(VLOOKUP($B200,'[2]1516 Exp_Rev Access'!$F$7:$FS$310,143,FALSE)),"",VLOOKUP($B200,'[2]1516 Exp_Rev Access'!$F$7:$FS$310,143,FALSE))</f>
        <v>0</v>
      </c>
      <c r="FI200" s="90">
        <f>IF(ISNA(VLOOKUP($B200,'[2]1516 Exp_Rev Access'!$F$7:$FS$310,144,FALSE)),"",VLOOKUP($B200,'[2]1516 Exp_Rev Access'!$F$7:$FS$310,144,FALSE))</f>
        <v>0</v>
      </c>
      <c r="FJ200" s="90">
        <f>IF(ISNA(VLOOKUP($B200,'[2]1516 Exp_Rev Access'!$F$7:$FS$310,145,FALSE)),"",VLOOKUP($B200,'[2]1516 Exp_Rev Access'!$F$7:$FS$310,145,FALSE))</f>
        <v>0</v>
      </c>
      <c r="FK200" s="90">
        <f>IF(ISNA(VLOOKUP($B200,'[2]1516 Exp_Rev Access'!$F$7:$FS$310,146,FALSE)),"",VLOOKUP($B200,'[2]1516 Exp_Rev Access'!$F$7:$FS$310,146,FALSE))</f>
        <v>0</v>
      </c>
      <c r="FL200" s="90">
        <f>IF(ISNA(VLOOKUP($B200,'[2]1516 Exp_Rev Access'!$F$7:$FS$310,1147,FALSE)),"",VLOOKUP($B200,'[2]1516 Exp_Rev Access'!$F$7:$FS$310,147,FALSE))</f>
        <v>0</v>
      </c>
      <c r="FM200" s="90">
        <f>IF(ISNA(VLOOKUP($B200,'[2]1516 Exp_Rev Access'!$F$7:$FS$310,148,FALSE)),"",VLOOKUP($B200,'[2]1516 Exp_Rev Access'!$F$7:$FS$310,148,FALSE))</f>
        <v>0</v>
      </c>
      <c r="FN200" s="90">
        <f>IF(ISNA(VLOOKUP($B200,'[2]1516 Exp_Rev Access'!$F$7:$FS$310,149,FALSE)),"",VLOOKUP($B200,'[2]1516 Exp_Rev Access'!$F$7:$FS$310,149,FALSE))</f>
        <v>0</v>
      </c>
      <c r="FO200" s="90">
        <f>IF(ISNA(VLOOKUP($B200,'[2]1516 Exp_Rev Access'!$F$7:$FS$310,150,FALSE)),"",VLOOKUP($B200,'[2]1516 Exp_Rev Access'!$F$7:$FS$310,150,FALSE))</f>
        <v>0</v>
      </c>
      <c r="FP200" s="90">
        <f>IF(ISNA(VLOOKUP($B200,'[2]1516 Exp_Rev Access'!$F$7:$FS$310,151,FALSE)),"",VLOOKUP($B200,'[2]1516 Exp_Rev Access'!$F$7:$FS$310,151,FALSE))</f>
        <v>0</v>
      </c>
      <c r="FQ200" s="90">
        <f>IF(ISNA(VLOOKUP($B200,'[2]1516 Exp_Rev Access'!$F$7:$FS$310,152,FALSE)),"",VLOOKUP($B200,'[2]1516 Exp_Rev Access'!$F$7:$FS$310,152,FALSE))</f>
        <v>0</v>
      </c>
      <c r="FR200" s="90">
        <f>IF(ISNA(VLOOKUP($B200,'[2]1516 Exp_Rev Access'!$F$7:$FS$310,153,FALSE)),"",VLOOKUP($B200,'[2]1516 Exp_Rev Access'!$F$7:$FS$310,153,FALSE))</f>
        <v>20468.62</v>
      </c>
      <c r="FS200" s="53">
        <f t="shared" ref="FS200:FS212" si="520">SUM(CH200:FR200)</f>
        <v>617333.24</v>
      </c>
      <c r="FT200" s="92">
        <f t="shared" ref="FT200:FT212" si="521">FS200/E200</f>
        <v>7.1248931926604975E-2</v>
      </c>
      <c r="FU200" s="116">
        <f t="shared" ref="FU200:FU212" si="522">FS200/D200</f>
        <v>778.08575749936995</v>
      </c>
      <c r="FV200" s="90">
        <f>IF(ISNA(VLOOKUP($B200,'[2]1516 Exp_Rev Access'!$F$7:$FS$310,154,FALSE)),"",VLOOKUP($B200,'[2]1516 Exp_Rev Access'!$F$7:$FS$310,154,FALSE))</f>
        <v>0</v>
      </c>
      <c r="FW200" s="90">
        <f>IF(ISNA(VLOOKUP($B200,'[2]1516 Exp_Rev Access'!$F$7:$FS$310,155,FALSE)),"",VLOOKUP($B200,'[2]1516 Exp_Rev Access'!$F$7:$FS$310,155,FALSE))</f>
        <v>0</v>
      </c>
      <c r="FX200" s="90">
        <f>IF(ISNA(VLOOKUP($B200,'[2]1516 Exp_Rev Access'!$F$7:$FS$310,156,FALSE)),"",VLOOKUP($B200,'[2]1516 Exp_Rev Access'!$F$7:$FS$310,156,FALSE))</f>
        <v>0</v>
      </c>
      <c r="FY200" s="90">
        <f>IF(ISNA(VLOOKUP($B200,'[2]1516 Exp_Rev Access'!$F$7:$FS$310,157,FALSE)),"",VLOOKUP($B200,'[2]1516 Exp_Rev Access'!$F$7:$FS$310,157,FALSE))</f>
        <v>0</v>
      </c>
      <c r="FZ200" s="90">
        <f>IF(ISNA(VLOOKUP($B200,'[2]1516 Exp_Rev Access'!$F$7:$FS$310,158,FALSE)),"",VLOOKUP($B200,'[2]1516 Exp_Rev Access'!$F$7:$FS$310,158,FALSE))</f>
        <v>0</v>
      </c>
      <c r="GA200" s="90">
        <f>IF(ISNA(VLOOKUP($B200,'[2]1516 Exp_Rev Access'!$F$7:$FS$310,159,FALSE)),"",VLOOKUP($B200,'[2]1516 Exp_Rev Access'!$F$7:$FS$310,159,FALSE))</f>
        <v>0</v>
      </c>
      <c r="GB200" s="90">
        <f>IF(ISNA(VLOOKUP($B200,'[2]1516 Exp_Rev Access'!$F$7:$FS$310,160,FALSE)),"",VLOOKUP($B200,'[2]1516 Exp_Rev Access'!$F$7:$FS$310,160,FALSE))</f>
        <v>0</v>
      </c>
      <c r="GC200" s="90">
        <f>IF(ISNA(VLOOKUP($B200,'[2]1516 Exp_Rev Access'!$F$7:$FS$310,161,FALSE)),"",VLOOKUP($B200,'[2]1516 Exp_Rev Access'!$F$7:$FS$310,161,FALSE))</f>
        <v>0</v>
      </c>
      <c r="GD200" s="90">
        <f>IF(ISNA(VLOOKUP($B200,'[2]1516 Exp_Rev Access'!$F$7:$FS$310,162,FALSE)),"",VLOOKUP($B200,'[2]1516 Exp_Rev Access'!$F$7:$FS$310,162,FALSE))</f>
        <v>4460.2</v>
      </c>
      <c r="GE200" s="90">
        <f>IF(ISNA(VLOOKUP($B200,'[2]1516 Exp_Rev Access'!$F$7:$FS$310,163,FALSE)),"",VLOOKUP($B200,'[2]1516 Exp_Rev Access'!$F$7:$FS$310,163,FALSE))</f>
        <v>51961.62</v>
      </c>
      <c r="GF200" s="90">
        <f>IF(ISNA(VLOOKUP($B200,'[2]1516 Exp_Rev Access'!$F$7:$FS$310,164,FALSE)),"",VLOOKUP($B200,'[2]1516 Exp_Rev Access'!$F$7:$FS$310,164,FALSE))</f>
        <v>0</v>
      </c>
      <c r="GG200" s="90">
        <f>IF(ISNA(VLOOKUP($B200,'[2]1516 Exp_Rev Access'!$F$7:$FS$310,165,FALSE)),"",VLOOKUP($B200,'[2]1516 Exp_Rev Access'!$F$7:$FS$310,165,FALSE))</f>
        <v>0</v>
      </c>
      <c r="GH200" s="90">
        <f>IF(ISNA(VLOOKUP($B200,'[2]1516 Exp_Rev Access'!$F$7:$FS$310,166,FALSE)),"",VLOOKUP($B200,'[2]1516 Exp_Rev Access'!$F$7:$FS$310,166,FALSE))</f>
        <v>0</v>
      </c>
      <c r="GI200" s="90">
        <f>IF(ISNA(VLOOKUP($B200,'[2]1516 Exp_Rev Access'!$F$7:$FS$310,167,FALSE)),"",VLOOKUP($B200,'[2]1516 Exp_Rev Access'!$F$7:$FS$310,167,FALSE))</f>
        <v>0</v>
      </c>
      <c r="GJ200" s="90">
        <f>IF(ISNA(VLOOKUP($B200,'[2]1516 Exp_Rev Access'!$F$7:$FS$310,168,FALSE)),"",VLOOKUP($B200,'[2]1516 Exp_Rev Access'!$F$7:$FS$310,168,FALSE))</f>
        <v>411</v>
      </c>
      <c r="GK200" s="90">
        <f>IF(ISNA(VLOOKUP($B200,'[2]1516 Exp_Rev Access'!$F$7:$FS$310,169,FALSE)),"",VLOOKUP($B200,'[2]1516 Exp_Rev Access'!$F$7:$FS$310,169,FALSE))</f>
        <v>600</v>
      </c>
      <c r="GL200" s="90">
        <f>IF(ISNA(VLOOKUP($B200,'[2]1516 Exp_Rev Access'!$F$7:$FS$310,170,FALSE)),"",VLOOKUP($B200,'[2]1516 Exp_Rev Access'!$F$7:$FS$310,170,FALSE))</f>
        <v>4285</v>
      </c>
      <c r="GM200" s="90">
        <f>IF(ISNA(VLOOKUP($B200,'[2]1516 Exp_Rev Access'!$F$7:$FT$310,171,FALSE)),"",VLOOKUP($B200,'[2]1516 Exp_Rev Access'!$F$7:$FT$310,171,FALSE))</f>
        <v>0</v>
      </c>
      <c r="GN200" s="90">
        <f>IF(ISNA(VLOOKUP($B200,'[2]1516 Exp_Rev Access'!$F$7:$FU$310,172,FALSE)),"",VLOOKUP($B200,'[2]1516 Exp_Rev Access'!$F$7:$FU$310,172,FALSE))</f>
        <v>0</v>
      </c>
      <c r="GO200" s="90">
        <f>IF(ISNA(VLOOKUP($B200,'[2]1516 Exp_Rev Access'!$F$7:$FV$310,173,FALSE)),"",VLOOKUP($B200,'[2]1516 Exp_Rev Access'!$F$7:$FV$310,173,FALSE))</f>
        <v>0</v>
      </c>
      <c r="GP200" s="90">
        <f>IF(ISNA(VLOOKUP($B200,'[2]1516 Exp_Rev Access'!$F$7:$GA$310,174,FALSE)),"",VLOOKUP($B200,'[2]1516 Exp_Rev Access'!$F$7:$GA$310,174,FALSE))</f>
        <v>0</v>
      </c>
      <c r="GQ200" s="90">
        <f>IF(ISNA(VLOOKUP($B200,'[2]1516 Exp_Rev Access'!$F$7:$GA$310,175,FALSE)),"",VLOOKUP($B200,'[2]1516 Exp_Rev Access'!$F$7:$GA$310,175,FALSE))</f>
        <v>13</v>
      </c>
      <c r="GR200" s="90">
        <f>IF(ISNA(VLOOKUP($B200,'[2]1516 Exp_Rev Access'!$F$7:$GA$310,176,FALSE)),"",VLOOKUP($B200,'[2]1516 Exp_Rev Access'!$F$7:$GA$310,176,FALSE))</f>
        <v>0</v>
      </c>
      <c r="GS200" s="90">
        <f>IF(ISNA(VLOOKUP($B200,'[2]1516 Exp_Rev Access'!$F$7:$GA$310,177,FALSE)),"",VLOOKUP($B200,'[2]1516 Exp_Rev Access'!$F$7:$GA$310,177,FALSE))</f>
        <v>0</v>
      </c>
      <c r="GT200" s="90">
        <f>IF(ISNA(VLOOKUP($B200,'[2]1516 Exp_Rev Access'!$F$7:$GA$310,178,FALSE)),"",VLOOKUP($B200,'[2]1516 Exp_Rev Access'!$F$7:$GA$310,178,FALSE))</f>
        <v>0</v>
      </c>
      <c r="GU200" s="53">
        <f t="shared" ref="GU200:GU212" si="523">SUM(FV200:GT200)</f>
        <v>61730.82</v>
      </c>
      <c r="GV200" s="92">
        <f t="shared" ref="GV200:GV212" si="524">GU200/E200</f>
        <v>7.1246041958691626E-3</v>
      </c>
      <c r="GW200" s="131">
        <f t="shared" ref="GW200:GW212" si="525">GU200/D200</f>
        <v>77.805419712629202</v>
      </c>
    </row>
    <row r="201" spans="1:222" x14ac:dyDescent="0.2">
      <c r="B201" s="87" t="s">
        <v>462</v>
      </c>
      <c r="C201" s="87" t="s">
        <v>463</v>
      </c>
      <c r="D201" s="88">
        <f>IF(ISNA(VLOOKUP($B201,'[2]1516 enrollment_Rev_Exp by size'!$A$6:$C$325,3,FALSE)),"",VLOOKUP($B201,'[2]1516 enrollment_Rev_Exp by size'!$A$6:$C$325,3,FALSE))</f>
        <v>48.82</v>
      </c>
      <c r="E201" s="89">
        <v>701074.38</v>
      </c>
      <c r="F201" s="67">
        <f t="shared" si="503"/>
        <v>701074.38</v>
      </c>
      <c r="G201" s="67">
        <f t="shared" si="504"/>
        <v>0</v>
      </c>
      <c r="H201" s="90">
        <f>IF(ISNA(VLOOKUP($B201,'[2]1516 Exp_Rev Access'!$F$7:$FS$310,2,FALSE)),"",VLOOKUP($B201,'[2]1516 Exp_Rev Access'!$F$7:$FS$310,2,FALSE))</f>
        <v>244623.01</v>
      </c>
      <c r="I201" s="90">
        <f>IF(ISNA(VLOOKUP($B201,'[2]1516 Exp_Rev Access'!$F$7:$FS$310,3,FALSE)),"",VLOOKUP($B201,'[2]1516 Exp_Rev Access'!$F$7:$FS$310,3,FALSE))</f>
        <v>0</v>
      </c>
      <c r="J201" s="90">
        <f>IF(ISNA(VLOOKUP($B201,'[2]1516 Exp_Rev Access'!$F$7:$FS$310,4,FALSE)),"",VLOOKUP($B201,'[2]1516 Exp_Rev Access'!$F$7:$FS$310,4,FALSE))</f>
        <v>0</v>
      </c>
      <c r="K201" s="90">
        <f>IF(ISNA(VLOOKUP($B201,'[2]1516 Exp_Rev Access'!$F$7:$FS$310,5,FALSE)),"-",VLOOKUP($B201,'[2]1516 Exp_Rev Access'!$F$7:$FS$310,5,FALSE))</f>
        <v>1062.0899999999999</v>
      </c>
      <c r="L201" s="90">
        <f>IF(ISNA(VLOOKUP($B201,'[2]1516 Exp_Rev Access'!$F$7:$FS$310,6,FALSE)),"",VLOOKUP($B201,'[2]1516 Exp_Rev Access'!$F$7:$FS$310,6,FALSE))</f>
        <v>0</v>
      </c>
      <c r="M201" s="90">
        <f>IF(ISNA(VLOOKUP($B201,'[2]1516 Exp_Rev Access'!$F$7:$FS$310,7,FALSE)),"",VLOOKUP($B201,'[2]1516 Exp_Rev Access'!$F$7:$FS$310,7,FALSE))</f>
        <v>0</v>
      </c>
      <c r="N201" s="53">
        <f t="shared" si="505"/>
        <v>245685.1</v>
      </c>
      <c r="O201" s="91">
        <f t="shared" si="506"/>
        <v>0.35044084766012989</v>
      </c>
      <c r="P201" s="53">
        <f t="shared" si="507"/>
        <v>5032.4682507169191</v>
      </c>
      <c r="Q201" s="90">
        <f>IF(ISNA(VLOOKUP($B201,'[2]1516 Exp_Rev Access'!$F$7:$FS$310,8,FALSE)),"",VLOOKUP($B201,'[2]1516 Exp_Rev Access'!$F$7:$FS$310,8,FALSE))</f>
        <v>0</v>
      </c>
      <c r="R201" s="90">
        <f>IF(ISNA(VLOOKUP($B201,'[2]1516 Exp_Rev Access'!$F$7:$FS$310,9,FALSE)),"",VLOOKUP($B201,'[2]1516 Exp_Rev Access'!$F$7:$FS$310,9,FALSE))</f>
        <v>0</v>
      </c>
      <c r="S201" s="90">
        <f>IF(ISNA(VLOOKUP($B201,'[2]1516 Exp_Rev Access'!$F$7:$FS$310,10,FALSE)),"",VLOOKUP($B201,'[2]1516 Exp_Rev Access'!$F$7:$FS$310,10,FALSE))</f>
        <v>0</v>
      </c>
      <c r="T201" s="90">
        <f>IF(ISNA(VLOOKUP($B201,'[2]1516 Exp_Rev Access'!$F$7:$FS$310,11,FALSE)),"",VLOOKUP($B201,'[2]1516 Exp_Rev Access'!$F$7:$FS$310,11,FALSE))</f>
        <v>0</v>
      </c>
      <c r="U201" s="90">
        <f>IF(ISNA(VLOOKUP($B201,'[2]1516 Exp_Rev Access'!$F$7:$FS$310,12,FALSE)),"",VLOOKUP($B201,'[2]1516 Exp_Rev Access'!$F$7:$FS$310,12,FALSE))</f>
        <v>0</v>
      </c>
      <c r="V201" s="90">
        <f>IF(ISNA(VLOOKUP($B201,'[2]1516 Exp_Rev Access'!$F$7:$FS$310,13,FALSE)),"",VLOOKUP($B201,'[2]1516 Exp_Rev Access'!$F$7:$FS$310,13,FALSE))</f>
        <v>0</v>
      </c>
      <c r="W201" s="90">
        <f>IF(ISNA(VLOOKUP($B201,'[2]1516 Exp_Rev Access'!$F$7:$FS$310,14,FALSE)),"",VLOOKUP($B201,'[2]1516 Exp_Rev Access'!$F$7:$FS$310,14,FALSE))</f>
        <v>0</v>
      </c>
      <c r="X201" s="90">
        <f>IF(ISNA(VLOOKUP($B201,'[2]1516 Exp_Rev Access'!$F$7:$FS$310,15,FALSE)),"",VLOOKUP($B201,'[2]1516 Exp_Rev Access'!$F$7:$FS$310,15,FALSE))</f>
        <v>0</v>
      </c>
      <c r="Y201" s="90">
        <f>IF(ISNA(VLOOKUP($B201,'[2]1516 Exp_Rev Access'!$F$7:$FS$310,16,FALSE)),"",VLOOKUP($B201,'[2]1516 Exp_Rev Access'!$F$7:$FS$310,16,FALSE))</f>
        <v>0</v>
      </c>
      <c r="Z201" s="90">
        <f>IF(ISNA(VLOOKUP($B201,'[2]1516 Exp_Rev Access'!$F$7:$FS$310,17,FALSE)),"",VLOOKUP($B201,'[2]1516 Exp_Rev Access'!$F$7:$FS$310,17,FALSE))</f>
        <v>0</v>
      </c>
      <c r="AA201" s="90">
        <f>IF(ISNA(VLOOKUP($B201,'[2]1516 Exp_Rev Access'!$F$7:$FS$310,18,FALSE)),"",VLOOKUP($B201,'[2]1516 Exp_Rev Access'!$F$7:$FS$310,18,FALSE))</f>
        <v>0</v>
      </c>
      <c r="AB201" s="90">
        <f>IF(ISNA(VLOOKUP($B201,'[2]1516 Exp_Rev Access'!$F$7:$FS$310,19,FALSE)),"",VLOOKUP($B201,'[2]1516 Exp_Rev Access'!$F$7:$FS$310,19,FALSE))</f>
        <v>0</v>
      </c>
      <c r="AC201" s="90">
        <f>IF(ISNA(VLOOKUP($B201,'[2]1516 Exp_Rev Access'!$F$7:$FS$310,20,FALSE)),"",VLOOKUP($B201,'[2]1516 Exp_Rev Access'!$F$7:$FS$310,20,FALSE))</f>
        <v>0</v>
      </c>
      <c r="AD201" s="90">
        <f>IF(ISNA(VLOOKUP($B201,'[2]1516 Exp_Rev Access'!$F$7:$FS$310,21,FALSE)),"",VLOOKUP($B201,'[2]1516 Exp_Rev Access'!$F$7:$FS$310,21,FALSE))</f>
        <v>2747.8</v>
      </c>
      <c r="AE201" s="90">
        <f>IF(ISNA(VLOOKUP($B201,'[2]1516 Exp_Rev Access'!$F$7:$FS$310,22,FALSE)),"",VLOOKUP($B201,'[2]1516 Exp_Rev Access'!$F$7:$FS$310,22,FALSE))</f>
        <v>752.08</v>
      </c>
      <c r="AF201" s="90">
        <f>IF(ISNA(VLOOKUP($B201,'[2]1516 Exp_Rev Access'!$F$7:$FS$310,23,FALSE)),"",VLOOKUP($B201,'[2]1516 Exp_Rev Access'!$F$7:$FS$310,23,FALSE))</f>
        <v>0</v>
      </c>
      <c r="AG201" s="90">
        <f>IF(ISNA(VLOOKUP($B201,'[2]1516 Exp_Rev Access'!$F$7:$FS$310,24,FALSE)),"",VLOOKUP($B201,'[2]1516 Exp_Rev Access'!$F$7:$FS$310,24,FALSE))</f>
        <v>75.19</v>
      </c>
      <c r="AH201" s="90">
        <f>IF(ISNA(VLOOKUP($B201,'[2]1516 Exp_Rev Access'!$F$7:$FS$310,25,FALSE)),"",VLOOKUP($B201,'[2]1516 Exp_Rev Access'!$F$7:$FS$310,25,FALSE))</f>
        <v>8</v>
      </c>
      <c r="AI201" s="90">
        <f>IF(ISNA(VLOOKUP($B201,'[2]1516 Exp_Rev Access'!$F$7:$FS$310,26,FALSE)),"",VLOOKUP($B201,'[2]1516 Exp_Rev Access'!$F$7:$FS$310,26,FALSE))</f>
        <v>0</v>
      </c>
      <c r="AJ201" s="90">
        <f>IF(ISNA(VLOOKUP($B201,'[2]1516 Exp_Rev Access'!$F$7:$FS$310,27,FALSE)),"",VLOOKUP($B201,'[2]1516 Exp_Rev Access'!$F$7:$FS$310,27,FALSE))</f>
        <v>0</v>
      </c>
      <c r="AK201" s="90">
        <f>IF(ISNA(VLOOKUP($B201,'[2]1516 Exp_Rev Access'!$F$7:$FS$310,28,FALSE)),"",VLOOKUP($B201,'[2]1516 Exp_Rev Access'!$F$7:$FS$310,28,FALSE))</f>
        <v>0</v>
      </c>
      <c r="AL201" s="90">
        <f>IF(ISNA(VLOOKUP($B201,'[2]1516 Exp_Rev Access'!$F$7:$FS$310,29,FALSE)),"",VLOOKUP($B201,'[2]1516 Exp_Rev Access'!$F$7:$FS$310,29,FALSE))</f>
        <v>0</v>
      </c>
      <c r="AM201" s="53">
        <f t="shared" si="508"/>
        <v>3583.07</v>
      </c>
      <c r="AN201" s="92">
        <f t="shared" si="509"/>
        <v>5.1108271849842814E-3</v>
      </c>
      <c r="AO201" s="68">
        <f t="shared" si="510"/>
        <v>73.393486276116349</v>
      </c>
      <c r="AP201" s="90">
        <f>IF(ISNA(VLOOKUP($B201,'[2]1516 Exp_Rev Access'!$F$7:$FS$310,30,FALSE)),"",VLOOKUP($B201,'[2]1516 Exp_Rev Access'!$F$7:$FS$310,30,FALSE))</f>
        <v>304646.07</v>
      </c>
      <c r="AQ201" s="90">
        <f>IF(ISNA(VLOOKUP($B201,'[2]1516 Exp_Rev Access'!$F$7:$FS$310,31,FALSE)),"",VLOOKUP($B201,'[2]1516 Exp_Rev Access'!$F$7:$FS$310,31,FALSE))</f>
        <v>11275.22</v>
      </c>
      <c r="AR201" s="90">
        <f>IF(ISNA(VLOOKUP($B201,'[2]1516 Exp_Rev Access'!$F$7:$FS$310,32,FALSE)),"",VLOOKUP($B201,'[2]1516 Exp_Rev Access'!$F$7:$FS$310,32,FALSE))</f>
        <v>0</v>
      </c>
      <c r="AS201" s="90">
        <f>IF(ISNA(VLOOKUP($B201,'[2]1516 Exp_Rev Access'!$F$7:$FS$310,33,FALSE)),"",VLOOKUP($B201,'[2]1516 Exp_Rev Access'!$F$7:$FS$310,33,FALSE))</f>
        <v>0</v>
      </c>
      <c r="AT201" s="90">
        <f>IF(ISNA(VLOOKUP($B201,'[2]1516 Exp_Rev Access'!$F$7:$FS$310,34,FALSE)),"",VLOOKUP($B201,'[2]1516 Exp_Rev Access'!$F$7:$FS$310,34,FALSE))</f>
        <v>0</v>
      </c>
      <c r="AU201" s="53">
        <f t="shared" si="511"/>
        <v>315921.28999999998</v>
      </c>
      <c r="AV201" s="93">
        <f t="shared" si="512"/>
        <v>0.45062449721811254</v>
      </c>
      <c r="AW201" s="53">
        <f t="shared" si="513"/>
        <v>6471.1448176976646</v>
      </c>
      <c r="AX201" s="90">
        <f>IF(ISNA(VLOOKUP($B201,'[2]1516 Exp_Rev Access'!$F$7:$FS$310,35,FALSE)),"",VLOOKUP($B201,'[2]1516 Exp_Rev Access'!$F$7:$FS$310,35,FALSE))</f>
        <v>0</v>
      </c>
      <c r="AY201" s="90">
        <f>IF(ISNA(VLOOKUP($B201,'[2]1516 Exp_Rev Access'!$F$7:$FS$310,36,FALSE)),"",VLOOKUP($B201,'[2]1516 Exp_Rev Access'!$F$7:$FS$310,36,FALSE))</f>
        <v>36848.25</v>
      </c>
      <c r="AZ201" s="90">
        <f>IF(ISNA(VLOOKUP($B201,'[2]1516 Exp_Rev Access'!$F$7:$FS$310,37,FALSE)),"",VLOOKUP($B201,'[2]1516 Exp_Rev Access'!$F$7:$FS$310,37,FALSE))</f>
        <v>0</v>
      </c>
      <c r="BA201" s="90">
        <f>IF(ISNA(VLOOKUP($B201,'[2]1516 Exp_Rev Access'!$F$7:$FS$310,38,FALSE)),"",VLOOKUP($B201,'[2]1516 Exp_Rev Access'!$F$7:$FS$310,38,FALSE))</f>
        <v>0</v>
      </c>
      <c r="BB201" s="90">
        <f>IF(ISNA(VLOOKUP($B201,'[2]1516 Exp_Rev Access'!$F$7:$FS$310,39,FALSE)),"",VLOOKUP($B201,'[2]1516 Exp_Rev Access'!$F$7:$FS$310,39,FALSE))</f>
        <v>0</v>
      </c>
      <c r="BC201" s="90">
        <f>IF(ISNA(VLOOKUP($B201,'[2]1516 Exp_Rev Access'!$F$7:$FS$310,40,FALSE)),"",VLOOKUP($B201,'[2]1516 Exp_Rev Access'!$F$7:$FS$310,40,FALSE))</f>
        <v>8433.1200000000008</v>
      </c>
      <c r="BD201" s="90">
        <f>IF(ISNA(VLOOKUP($B201,'[2]1516 Exp_Rev Access'!$F$7:$FS$310,41,FALSE)),"",VLOOKUP($B201,'[2]1516 Exp_Rev Access'!$F$7:$FS$310,41,FALSE))</f>
        <v>0</v>
      </c>
      <c r="BE201" s="90">
        <f>IF(ISNA(VLOOKUP($B201,'[2]1516 Exp_Rev Access'!$F$7:$FS$310,42,FALSE)),"",VLOOKUP($B201,'[2]1516 Exp_Rev Access'!$F$7:$FS$310,42,FALSE))</f>
        <v>2068.4899999999998</v>
      </c>
      <c r="BF201" s="90">
        <f>IF(ISNA(VLOOKUP($B201,'[2]1516 Exp_Rev Access'!$F$7:$FS$310,43,FALSE)),"",VLOOKUP($B201,'[2]1516 Exp_Rev Access'!$F$7:$FS$310,43,FALSE))</f>
        <v>0</v>
      </c>
      <c r="BG201" s="90">
        <f>IF(ISNA(VLOOKUP($B201,'[2]1516 Exp_Rev Access'!$F$7:$FS$310,44,FALSE)),"",VLOOKUP($B201,'[2]1516 Exp_Rev Access'!$F$7:$FS$310,44,FALSE))</f>
        <v>0</v>
      </c>
      <c r="BH201" s="90">
        <f>IF(ISNA(VLOOKUP($B201,'[2]1516 Exp_Rev Access'!$F$7:$FS$310,45,FALSE)),"",VLOOKUP($B201,'[2]1516 Exp_Rev Access'!$F$7:$FS$310,45,FALSE))</f>
        <v>395.31</v>
      </c>
      <c r="BI201" s="90">
        <f>IF(ISNA(VLOOKUP($B201,'[2]1516 Exp_Rev Access'!$F$7:$FS$310,46,FALSE)),"",VLOOKUP($B201,'[2]1516 Exp_Rev Access'!$F$7:$FS$310,46,FALSE))</f>
        <v>0</v>
      </c>
      <c r="BJ201" s="90">
        <f>IF(ISNA(VLOOKUP($B201,'[2]1516 Exp_Rev Access'!$F$7:$FS$310,47,FALSE)),"",VLOOKUP($B201,'[2]1516 Exp_Rev Access'!$F$7:$FS$310,47,FALSE))</f>
        <v>0</v>
      </c>
      <c r="BK201" s="90">
        <f>IF(ISNA(VLOOKUP($B201,'[2]1516 Exp_Rev Access'!$F$7:$FS$310,48,FALSE)),"",VLOOKUP($B201,'[2]1516 Exp_Rev Access'!$F$7:$FS$310,48,FALSE))</f>
        <v>20830.39</v>
      </c>
      <c r="BL201" s="90">
        <f>IF(ISNA(VLOOKUP($B201,'[2]1516 Exp_Rev Access'!$F$7:$FS$310,49,FALSE)),"",VLOOKUP($B201,'[2]1516 Exp_Rev Access'!$F$7:$FS$310,49,FALSE))</f>
        <v>0</v>
      </c>
      <c r="BM201" s="90">
        <f>IF(ISNA(VLOOKUP($B201,'[2]1516 Exp_Rev Access'!$F$7:$FS$310,50,FALSE)),"",VLOOKUP($B201,'[2]1516 Exp_Rev Access'!$F$7:$FS$310,50,FALSE))</f>
        <v>0</v>
      </c>
      <c r="BN201" s="90">
        <f>IF(ISNA(VLOOKUP($B201,'[2]1516 Exp_Rev Access'!$F$7:$FS$310,51,FALSE)),"",VLOOKUP($B201,'[2]1516 Exp_Rev Access'!$F$7:$FS$310,51,FALSE))</f>
        <v>0</v>
      </c>
      <c r="BO201" s="90">
        <f>IF(ISNA(VLOOKUP($B201,'[2]1516 Exp_Rev Access'!$F$7:$FS$310,52,FALSE)),"",VLOOKUP($B201,'[2]1516 Exp_Rev Access'!$F$7:$FS$310,52,FALSE))</f>
        <v>0</v>
      </c>
      <c r="BP201" s="90">
        <f>IF(ISNA(VLOOKUP($B201,'[2]1516 Exp_Rev Access'!$F$7:$FS$310,53,FALSE)),"",VLOOKUP($B201,'[2]1516 Exp_Rev Access'!$F$7:$FS$310,53,FALSE))</f>
        <v>0</v>
      </c>
      <c r="BQ201" s="90">
        <f>IF(ISNA(VLOOKUP($B201,'[2]1516 Exp_Rev Access'!$F$7:$FS$310,54,FALSE)),"",VLOOKUP($B201,'[2]1516 Exp_Rev Access'!$F$7:$FS$310,54,FALSE))</f>
        <v>0</v>
      </c>
      <c r="BR201" s="90">
        <f>IF(ISNA(VLOOKUP($B201,'[2]1516 Exp_Rev Access'!$F$7:$FS$310,55,FALSE)),"",VLOOKUP($B201,'[2]1516 Exp_Rev Access'!$F$7:$FS$310,55,FALSE))</f>
        <v>0</v>
      </c>
      <c r="BS201" s="90">
        <f>IF(ISNA(VLOOKUP($B201,'[2]1516 Exp_Rev Access'!$F$7:$FS$310,56,FALSE)),"",VLOOKUP($B201,'[2]1516 Exp_Rev Access'!$F$7:$FS$310,56,FALSE))</f>
        <v>0</v>
      </c>
      <c r="BT201" s="90">
        <f>IF(ISNA(VLOOKUP($B201,'[2]1516 Exp_Rev Access'!$F$7:$FS$310,57,FALSE)),"",VLOOKUP($B201,'[2]1516 Exp_Rev Access'!$F$7:$FS$310,57,FALSE))</f>
        <v>0</v>
      </c>
      <c r="BU201" s="90">
        <f>IF(ISNA(VLOOKUP($B201,'[2]1516 Exp_Rev Access'!$F$7:$FS$310,58,FALSE)),"",VLOOKUP($B201,'[2]1516 Exp_Rev Access'!$F$7:$FS$310,58,FALSE))</f>
        <v>0</v>
      </c>
      <c r="BV201" s="53">
        <f t="shared" si="514"/>
        <v>68575.56</v>
      </c>
      <c r="BW201" s="92">
        <f t="shared" si="515"/>
        <v>9.7814956524299168E-2</v>
      </c>
      <c r="BX201" s="68">
        <f t="shared" si="516"/>
        <v>1404.6612044244162</v>
      </c>
      <c r="BY201" s="90">
        <f>IF(ISNA(VLOOKUP($B201,'[2]1516 Exp_Rev Access'!$F$7:$FS$310,59,FALSE)),"",VLOOKUP($B201,'[2]1516 Exp_Rev Access'!$F$7:$FS$310,59,FALSE))</f>
        <v>0</v>
      </c>
      <c r="BZ201" s="90">
        <f>IF(ISNA(VLOOKUP($B201,'[2]1516 Exp_Rev Access'!$F$7:$FS$310,60,FALSE)),"",VLOOKUP($B201,'[2]1516 Exp_Rev Access'!$F$7:$FS$310,60,FALSE))</f>
        <v>0</v>
      </c>
      <c r="CA201" s="90">
        <f>IF(ISNA(VLOOKUP($B201,'[2]1516 Exp_Rev Access'!$F$7:$FS$310,61,FALSE)),"",VLOOKUP($B201,'[2]1516 Exp_Rev Access'!$F$7:$FS$310,61,FALSE))</f>
        <v>0</v>
      </c>
      <c r="CB201" s="90">
        <f>IF(ISNA(VLOOKUP($B201,'[2]1516 Exp_Rev Access'!$F$7:$FS$310,62,FALSE)),"",VLOOKUP($B201,'[2]1516 Exp_Rev Access'!$F$7:$FS$310,62,FALSE))</f>
        <v>0</v>
      </c>
      <c r="CC201" s="90">
        <f>IF(ISNA(VLOOKUP($B201,'[2]1516 Exp_Rev Access'!$F$7:$FS$310,63,FALSE)),"",VLOOKUP($B201,'[2]1516 Exp_Rev Access'!$F$7:$FS$310,63,FALSE))</f>
        <v>3682.07</v>
      </c>
      <c r="CD201" s="90">
        <f>IF(ISNA(VLOOKUP($B201,'[2]1516 Exp_Rev Access'!$F$7:$FS$310,64,FALSE)),"",VLOOKUP($B201,'[2]1516 Exp_Rev Access'!$F$7:$FS$310,64,FALSE))</f>
        <v>0</v>
      </c>
      <c r="CE201" s="53">
        <f t="shared" si="517"/>
        <v>3682.07</v>
      </c>
      <c r="CF201" s="92">
        <f t="shared" si="518"/>
        <v>5.2520390204531513E-3</v>
      </c>
      <c r="CG201" s="94">
        <f t="shared" si="519"/>
        <v>75.421343711593607</v>
      </c>
      <c r="CH201" s="90">
        <f>IF(ISNA(VLOOKUP($B201,'[2]1516 Exp_Rev Access'!$F$7:$FS$310,65,FALSE)),"",VLOOKUP($B201,'[2]1516 Exp_Rev Access'!$F$7:$FS$310,65,FALSE))</f>
        <v>0</v>
      </c>
      <c r="CI201" s="90">
        <f>IF(ISNA(VLOOKUP($B201,'[2]1516 Exp_Rev Access'!$F$7:$FS$310,66,FALSE)),"",VLOOKUP($B201,'[2]1516 Exp_Rev Access'!$F$7:$FS$310,66,FALSE))</f>
        <v>0</v>
      </c>
      <c r="CJ201" s="90">
        <f>IF(ISNA(VLOOKUP($B201,'[2]1516 Exp_Rev Access'!$F$7:$FS$310,67,FALSE)),"",VLOOKUP($B201,'[2]1516 Exp_Rev Access'!$F$7:$FS$310,67,FALSE))</f>
        <v>0</v>
      </c>
      <c r="CK201" s="90">
        <f>IF(ISNA(VLOOKUP($B201,'[2]1516 Exp_Rev Access'!$F$7:$FS$310,68,FALSE)),"",VLOOKUP($B201,'[2]1516 Exp_Rev Access'!$F$7:$FS$310,68,FALSE))</f>
        <v>0</v>
      </c>
      <c r="CL201" s="90">
        <f>IF(ISNA(VLOOKUP($B201,'[2]1516 Exp_Rev Access'!$F$7:$FS$310,69,FALSE)),"",VLOOKUP($B201,'[2]1516 Exp_Rev Access'!$F$7:$FS$310,69,FALSE))</f>
        <v>0</v>
      </c>
      <c r="CM201" s="90">
        <f>IF(ISNA(VLOOKUP($B201,'[2]1516 Exp_Rev Access'!$F$7:$FS$310,70,FALSE)),"",VLOOKUP($B201,'[2]1516 Exp_Rev Access'!$F$7:$FS$310,70,FALSE))</f>
        <v>0</v>
      </c>
      <c r="CN201" s="90">
        <f>IF(ISNA(VLOOKUP($B201,'[2]1516 Exp_Rev Access'!$F$7:$FS$310,71,FALSE)),"",VLOOKUP($B201,'[2]1516 Exp_Rev Access'!$F$7:$FS$310,71,FALSE))</f>
        <v>0</v>
      </c>
      <c r="CO201" s="90">
        <f>IF(ISNA(VLOOKUP($B201,'[2]1516 Exp_Rev Access'!$F$7:$FS$310,72,FALSE)),"",VLOOKUP($B201,'[2]1516 Exp_Rev Access'!$F$7:$FS$310,72,FALSE))</f>
        <v>0</v>
      </c>
      <c r="CP201" s="90">
        <f>IF(ISNA(VLOOKUP($B201,'[2]1516 Exp_Rev Access'!$F$7:$FS$310,73,FALSE)),"",VLOOKUP($B201,'[2]1516 Exp_Rev Access'!$F$7:$FS$310,73,FALSE))</f>
        <v>0</v>
      </c>
      <c r="CQ201" s="90">
        <f>IF(ISNA(VLOOKUP($B201,'[2]1516 Exp_Rev Access'!$F$7:$FS$310,74,FALSE)),"",VLOOKUP($B201,'[2]1516 Exp_Rev Access'!$F$7:$FS$310,74,FALSE))</f>
        <v>6271</v>
      </c>
      <c r="CR201" s="90">
        <f>IF(ISNA(VLOOKUP($B201,'[2]1516 Exp_Rev Access'!$F$7:$FS$310,75,FALSE)),"",VLOOKUP($B201,'[2]1516 Exp_Rev Access'!$F$7:$FS$310,75,FALSE))</f>
        <v>0</v>
      </c>
      <c r="CS201" s="90">
        <f>IF(ISNA(VLOOKUP($B201,'[2]1516 Exp_Rev Access'!$F$7:$FS$310,76,FALSE)),"",VLOOKUP($B201,'[2]1516 Exp_Rev Access'!$F$7:$FS$310,76,FALSE))</f>
        <v>0</v>
      </c>
      <c r="CT201" s="90">
        <f>IF(ISNA(VLOOKUP($B201,'[2]1516 Exp_Rev Access'!$F$7:$FS$310,77,FALSE)),"",VLOOKUP($B201,'[2]1516 Exp_Rev Access'!$F$7:$FS$310,77,FALSE))</f>
        <v>0</v>
      </c>
      <c r="CU201" s="90">
        <f>IF(ISNA(VLOOKUP($B201,'[2]1516 Exp_Rev Access'!$F$7:$FS$310,78,FALSE)),"",VLOOKUP($B201,'[2]1516 Exp_Rev Access'!$F$7:$FS$310,78,FALSE))</f>
        <v>28090.75</v>
      </c>
      <c r="CV201" s="90">
        <f>IF(ISNA(VLOOKUP($B201,'[2]1516 Exp_Rev Access'!$F$7:$FS$310,79,FALSE)),"",VLOOKUP($B201,'[2]1516 Exp_Rev Access'!$F$7:$FS$310,79,FALSE))</f>
        <v>20182.349999999999</v>
      </c>
      <c r="CW201" s="90">
        <f>IF(ISNA(VLOOKUP($B201,'[2]1516 Exp_Rev Access'!$F$7:$FS$310,80,FALSE)),"",VLOOKUP($B201,'[2]1516 Exp_Rev Access'!$F$7:$FS$310,80,FALSE))</f>
        <v>0</v>
      </c>
      <c r="CX201" s="90">
        <f>IF(ISNA(VLOOKUP($B201,'[2]1516 Exp_Rev Access'!$F$7:$FS$310,81,FALSE)),"",VLOOKUP($B201,'[2]1516 Exp_Rev Access'!$F$7:$FS$310,81,FALSE))</f>
        <v>0</v>
      </c>
      <c r="CY201" s="90">
        <f>IF(ISNA(VLOOKUP($B201,'[2]1516 Exp_Rev Access'!$F$7:$FS$310,82,FALSE)),"",VLOOKUP($B201,'[2]1516 Exp_Rev Access'!$F$7:$FS$310,82,FALSE))</f>
        <v>0</v>
      </c>
      <c r="CZ201" s="90">
        <f>IF(ISNA(VLOOKUP($B201,'[2]1516 Exp_Rev Access'!$F$7:$FS$310,83,FALSE)),"",VLOOKUP($B201,'[2]1516 Exp_Rev Access'!$F$7:$FS$310,83,FALSE))</f>
        <v>0</v>
      </c>
      <c r="DA201" s="90">
        <f>IF(ISNA(VLOOKUP($B201,'[2]1516 Exp_Rev Access'!$F$7:$FS$310,84,FALSE)),"",VLOOKUP($B201,'[2]1516 Exp_Rev Access'!$F$7:$FS$310,84,FALSE))</f>
        <v>0</v>
      </c>
      <c r="DB201" s="90">
        <f>IF(ISNA(VLOOKUP($B201,'[2]1516 Exp_Rev Access'!$F$7:$FS$310,85,FALSE)),"",VLOOKUP($B201,'[2]1516 Exp_Rev Access'!$F$7:$FS$310,85,FALSE))</f>
        <v>0</v>
      </c>
      <c r="DC201" s="90">
        <f>IF(ISNA(VLOOKUP($B201,'[2]1516 Exp_Rev Access'!$F$7:$FS$310,86,FALSE)),"",VLOOKUP($B201,'[2]1516 Exp_Rev Access'!$F$7:$FS$310,86,FALSE))</f>
        <v>0</v>
      </c>
      <c r="DD201" s="90">
        <f>IF(ISNA(VLOOKUP($B201,'[2]1516 Exp_Rev Access'!$F$7:$FS$310,87,FALSE)),"",VLOOKUP($B201,'[2]1516 Exp_Rev Access'!$F$7:$FS$310,87,FALSE))</f>
        <v>0</v>
      </c>
      <c r="DE201" s="90">
        <f>IF(ISNA(VLOOKUP($B201,'[2]1516 Exp_Rev Access'!$F$7:$FS$310,88,FALSE)),"",VLOOKUP($B201,'[2]1516 Exp_Rev Access'!$F$7:$FS$310,88,FALSE))</f>
        <v>0</v>
      </c>
      <c r="DF201" s="90">
        <f>IF(ISNA(VLOOKUP($B201,'[2]1516 Exp_Rev Access'!$F$7:$FS$310,89,FALSE)),"",VLOOKUP($B201,'[2]1516 Exp_Rev Access'!$F$7:$FS$310,89,FALSE))</f>
        <v>0</v>
      </c>
      <c r="DG201" s="90">
        <f>IF(ISNA(VLOOKUP($B201,'[2]1516 Exp_Rev Access'!$F$7:$FS$310,90,FALSE)),"",VLOOKUP($B201,'[2]1516 Exp_Rev Access'!$F$7:$FS$310,90,FALSE))</f>
        <v>0</v>
      </c>
      <c r="DH201" s="90">
        <f>IF(ISNA(VLOOKUP($B201,'[2]1516 Exp_Rev Access'!$F$7:$FS$310,91,FALSE)),"",VLOOKUP($B201,'[2]1516 Exp_Rev Access'!$F$7:$FS$310,91,FALSE))</f>
        <v>0</v>
      </c>
      <c r="DI201" s="90">
        <f>IF(ISNA(VLOOKUP($B201,'[2]1516 Exp_Rev Access'!$F$7:$FS$310,92,FALSE)),"",VLOOKUP($B201,'[2]1516 Exp_Rev Access'!$F$7:$FS$310,92,FALSE))</f>
        <v>0</v>
      </c>
      <c r="DJ201" s="90">
        <f>IF(ISNA(VLOOKUP($B201,'[2]1516 Exp_Rev Access'!$F$7:$FS$310,93,FALSE)),"",VLOOKUP($B201,'[2]1516 Exp_Rev Access'!$F$7:$FS$310,93,FALSE))</f>
        <v>0</v>
      </c>
      <c r="DK201" s="90">
        <f>IF(ISNA(VLOOKUP($B201,'[2]1516 Exp_Rev Access'!$F$7:$FS$310,94,FALSE)),"",VLOOKUP($B201,'[2]1516 Exp_Rev Access'!$F$7:$FS$310,94,FALSE))</f>
        <v>0</v>
      </c>
      <c r="DL201" s="90">
        <f>IF(ISNA(VLOOKUP($B201,'[2]1516 Exp_Rev Access'!$F$7:$FS$310,95,FALSE)),"",VLOOKUP($B201,'[2]1516 Exp_Rev Access'!$F$7:$FS$310,95,FALSE))</f>
        <v>0</v>
      </c>
      <c r="DM201" s="90">
        <f>IF(ISNA(VLOOKUP($B201,'[2]1516 Exp_Rev Access'!$F$7:$FS$310,96,FALSE)),"",VLOOKUP($B201,'[2]1516 Exp_Rev Access'!$F$7:$FS$310,96,FALSE))</f>
        <v>0</v>
      </c>
      <c r="DN201" s="90">
        <f>IF(ISNA(VLOOKUP($B201,'[2]1516 Exp_Rev Access'!$F$7:$FS$310,97,FALSE)),"",VLOOKUP($B201,'[2]1516 Exp_Rev Access'!$F$7:$FS$310,97,FALSE))</f>
        <v>0</v>
      </c>
      <c r="DO201" s="90">
        <f>IF(ISNA(VLOOKUP($B201,'[2]1516 Exp_Rev Access'!$F$7:$FS$310,98,FALSE)),"",VLOOKUP($B201,'[2]1516 Exp_Rev Access'!$F$7:$FS$310,98,FALSE))</f>
        <v>0</v>
      </c>
      <c r="DP201" s="90">
        <f>IF(ISNA(VLOOKUP($B201,'[2]1516 Exp_Rev Access'!$F$7:$FS$310,99,FALSE)),"",VLOOKUP($B201,'[2]1516 Exp_Rev Access'!$F$7:$FS$310,99,FALSE))</f>
        <v>0</v>
      </c>
      <c r="DQ201" s="90">
        <f>IF(ISNA(VLOOKUP($B201,'[2]1516 Exp_Rev Access'!$F$7:$FS$310,100,FALSE)),"",VLOOKUP($B201,'[2]1516 Exp_Rev Access'!$F$7:$FS$310,100,FALSE))</f>
        <v>0</v>
      </c>
      <c r="DR201" s="90">
        <f>IF(ISNA(VLOOKUP($B201,'[2]1516 Exp_Rev Access'!$F$7:$FS$310,101,FALSE)),"",VLOOKUP($B201,'[2]1516 Exp_Rev Access'!$F$7:$FS$310,101,FALSE))</f>
        <v>0</v>
      </c>
      <c r="DS201" s="90">
        <f>IF(ISNA(VLOOKUP($B201,'[2]1516 Exp_Rev Access'!$F$7:$FS$310,102,FALSE)),"",VLOOKUP($B201,'[2]1516 Exp_Rev Access'!$F$7:$FS$310,102,FALSE))</f>
        <v>0</v>
      </c>
      <c r="DT201" s="90">
        <f>IF(ISNA(VLOOKUP($B201,'[2]1516 Exp_Rev Access'!$F$7:$FS$310,103,FALSE)),"",VLOOKUP($B201,'[2]1516 Exp_Rev Access'!$F$7:$FS$310,103,FALSE))</f>
        <v>0</v>
      </c>
      <c r="DU201" s="90">
        <f>IF(ISNA(VLOOKUP($B201,'[2]1516 Exp_Rev Access'!$F$7:$FS$310,104,FALSE)),"",VLOOKUP($B201,'[2]1516 Exp_Rev Access'!$F$7:$FS$310,104,FALSE))</f>
        <v>0</v>
      </c>
      <c r="DV201" s="90">
        <f>IF(ISNA(VLOOKUP($B201,'[2]1516 Exp_Rev Access'!$F$7:$FS$310,105,FALSE)),"",VLOOKUP($B201,'[2]1516 Exp_Rev Access'!$F$7:$FS$310,105,FALSE))</f>
        <v>0</v>
      </c>
      <c r="DW201" s="90">
        <f>IF(ISNA(VLOOKUP($B201,'[2]1516 Exp_Rev Access'!$F$7:$FS$310,106,FALSE)),"",VLOOKUP($B201,'[2]1516 Exp_Rev Access'!$F$7:$FS$310,106,FALSE))</f>
        <v>0</v>
      </c>
      <c r="DX201" s="90">
        <f>IF(ISNA(VLOOKUP($B201,'[2]1516 Exp_Rev Access'!$F$7:$FS$310,107,FALSE)),"",VLOOKUP($B201,'[2]1516 Exp_Rev Access'!$F$7:$FS$310,107,FALSE))</f>
        <v>0</v>
      </c>
      <c r="DY201" s="90">
        <f>IF(ISNA(VLOOKUP($B201,'[2]1516 Exp_Rev Access'!$F$7:$FS$310,108,FALSE)),"",VLOOKUP($B201,'[2]1516 Exp_Rev Access'!$F$7:$FS$310,108,FALSE))</f>
        <v>0</v>
      </c>
      <c r="DZ201" s="90">
        <f>IF(ISNA(VLOOKUP($B201,'[2]1516 Exp_Rev Access'!$F$7:$FS$310,109,FALSE)),"",VLOOKUP($B201,'[2]1516 Exp_Rev Access'!$F$7:$FS$310,109,FALSE))</f>
        <v>0</v>
      </c>
      <c r="EA201" s="90">
        <f>IF(ISNA(VLOOKUP($B201,'[2]1516 Exp_Rev Access'!$F$7:$FS$310,110,FALSE)),"",VLOOKUP($B201,'[2]1516 Exp_Rev Access'!$F$7:$FS$310,110,FALSE))</f>
        <v>0</v>
      </c>
      <c r="EB201" s="90">
        <f>IF(ISNA(VLOOKUP($B201,'[2]1516 Exp_Rev Access'!$F$7:$FS$310,111,FALSE)),"",VLOOKUP($B201,'[2]1516 Exp_Rev Access'!$F$7:$FS$310,111,FALSE))</f>
        <v>0</v>
      </c>
      <c r="EC201" s="90">
        <f>IF(ISNA(VLOOKUP($B201,'[2]1516 Exp_Rev Access'!$F$7:$FS$310,112,FALSE)),"",VLOOKUP($B201,'[2]1516 Exp_Rev Access'!$F$7:$FS$310,112,FALSE))</f>
        <v>0</v>
      </c>
      <c r="ED201" s="90">
        <f>IF(ISNA(VLOOKUP($B201,'[2]1516 Exp_Rev Access'!$F$7:$FS$310,113,FALSE)),"",VLOOKUP($B201,'[2]1516 Exp_Rev Access'!$F$7:$FS$310,113,FALSE))</f>
        <v>0</v>
      </c>
      <c r="EE201" s="90">
        <f>IF(ISNA(VLOOKUP($B201,'[2]1516 Exp_Rev Access'!$F$7:$FS$310,114,FALSE)),"",VLOOKUP($B201,'[2]1516 Exp_Rev Access'!$F$7:$FS$310,114,FALSE))</f>
        <v>0</v>
      </c>
      <c r="EF201" s="90">
        <f>IF(ISNA(VLOOKUP($B201,'[2]1516 Exp_Rev Access'!$F$7:$FS$310,115,FALSE)),"",VLOOKUP($B201,'[2]1516 Exp_Rev Access'!$F$7:$FS$310,115,FALSE))</f>
        <v>0</v>
      </c>
      <c r="EG201" s="90">
        <f>IF(ISNA(VLOOKUP($B201,'[2]1516 Exp_Rev Access'!$F$7:$FS$310,116,FALSE)),"",VLOOKUP($B201,'[2]1516 Exp_Rev Access'!$F$7:$FS$310,116,FALSE))</f>
        <v>0</v>
      </c>
      <c r="EH201" s="90">
        <f>IF(ISNA(VLOOKUP($B201,'[2]1516 Exp_Rev Access'!$F$7:$FS$310,117,FALSE)),"",VLOOKUP($B201,'[2]1516 Exp_Rev Access'!$F$7:$FS$310,117,FALSE))</f>
        <v>0</v>
      </c>
      <c r="EI201" s="90">
        <f>IF(ISNA(VLOOKUP($B201,'[2]1516 Exp_Rev Access'!$F$7:$FS$310,118,FALSE)),"",VLOOKUP($B201,'[2]1516 Exp_Rev Access'!$F$7:$FS$310,118,FALSE))</f>
        <v>0</v>
      </c>
      <c r="EJ201" s="90">
        <f>IF(ISNA(VLOOKUP($B201,'[2]1516 Exp_Rev Access'!$F$7:$FS$310,119,FALSE)),"",VLOOKUP($B201,'[2]1516 Exp_Rev Access'!$F$7:$FS$310,119,FALSE))</f>
        <v>0</v>
      </c>
      <c r="EK201" s="90">
        <f>IF(ISNA(VLOOKUP($B201,'[2]1516 Exp_Rev Access'!$F$7:$FS$310,120,FALSE)),"",VLOOKUP($B201,'[2]1516 Exp_Rev Access'!$F$7:$FS$310,120,FALSE))</f>
        <v>0</v>
      </c>
      <c r="EL201" s="90">
        <f>IF(ISNA(VLOOKUP($B201,'[2]1516 Exp_Rev Access'!$F$7:$FS$310,121,FALSE)),"",VLOOKUP($B201,'[2]1516 Exp_Rev Access'!$F$7:$FS$310,121,FALSE))</f>
        <v>0</v>
      </c>
      <c r="EM201" s="90">
        <f>IF(ISNA(VLOOKUP($B201,'[2]1516 Exp_Rev Access'!$F$7:$FS$310,122,FALSE)),"",VLOOKUP($B201,'[2]1516 Exp_Rev Access'!$F$7:$FS$310,122,FALSE))</f>
        <v>0</v>
      </c>
      <c r="EN201" s="90">
        <f>IF(ISNA(VLOOKUP($B201,'[2]1516 Exp_Rev Access'!$F$7:$FS$310,123,FALSE)),"",VLOOKUP($B201,'[2]1516 Exp_Rev Access'!$F$7:$FS$310,123,FALSE))</f>
        <v>0</v>
      </c>
      <c r="EO201" s="90">
        <f>IF(ISNA(VLOOKUP($B201,'[2]1516 Exp_Rev Access'!$F$7:$FS$310,124,FALSE)),"",VLOOKUP($B201,'[2]1516 Exp_Rev Access'!$F$7:$FS$310,124,FALSE))</f>
        <v>0</v>
      </c>
      <c r="EP201" s="90">
        <f>IF(ISNA(VLOOKUP($B201,'[2]1516 Exp_Rev Access'!$F$7:$FS$310,125,FALSE)),"",VLOOKUP($B201,'[2]1516 Exp_Rev Access'!$F$7:$FS$310,125,FALSE))</f>
        <v>0</v>
      </c>
      <c r="EQ201" s="90">
        <f>IF(ISNA(VLOOKUP($B201,'[2]1516 Exp_Rev Access'!$F$7:$FS$310,126,FALSE)),"",VLOOKUP($B201,'[2]1516 Exp_Rev Access'!$F$7:$FS$310,126,FALSE))</f>
        <v>0</v>
      </c>
      <c r="ER201" s="90">
        <f>IF(ISNA(VLOOKUP($B201,'[2]1516 Exp_Rev Access'!$F$7:$FS$310,127,FALSE)),"",VLOOKUP($B201,'[2]1516 Exp_Rev Access'!$F$7:$FS$310,127,FALSE))</f>
        <v>0</v>
      </c>
      <c r="ES201" s="90">
        <f>IF(ISNA(VLOOKUP($B201,'[2]1516 Exp_Rev Access'!$F$7:$FS$310,128,FALSE)),"",VLOOKUP($B201,'[2]1516 Exp_Rev Access'!$F$7:$FS$310,128,FALSE))</f>
        <v>0</v>
      </c>
      <c r="ET201" s="90">
        <f>IF(ISNA(VLOOKUP($B201,'[2]1516 Exp_Rev Access'!$F$7:$FS$310,129,FALSE)),"",VLOOKUP($B201,'[2]1516 Exp_Rev Access'!$F$7:$FS$310,129,FALSE))</f>
        <v>0</v>
      </c>
      <c r="EU201" s="90">
        <f>IF(ISNA(VLOOKUP($B201,'[2]1516 Exp_Rev Access'!$F$7:$FS$310,130,FALSE)),"",VLOOKUP($B201,'[2]1516 Exp_Rev Access'!$F$7:$FS$310,130,FALSE))</f>
        <v>0</v>
      </c>
      <c r="EV201" s="90">
        <f>IF(ISNA(VLOOKUP($B201,'[2]1516 Exp_Rev Access'!$F$7:$FS$310,131,FALSE)),"",VLOOKUP($B201,'[2]1516 Exp_Rev Access'!$F$7:$FS$310,131,FALSE))</f>
        <v>558.26</v>
      </c>
      <c r="EW201" s="90">
        <f>IF(ISNA(VLOOKUP($B201,'[2]1516 Exp_Rev Access'!$F$7:$FS$310,132,FALSE)),"",VLOOKUP($B201,'[2]1516 Exp_Rev Access'!$F$7:$FS$310,132,FALSE))</f>
        <v>0</v>
      </c>
      <c r="EX201" s="90">
        <f>IF(ISNA(VLOOKUP($B201,'[2]1516 Exp_Rev Access'!$F$7:$FS$310,133,FALSE)),"",VLOOKUP($B201,'[2]1516 Exp_Rev Access'!$F$7:$FS$310,133,FALSE))</f>
        <v>0</v>
      </c>
      <c r="EY201" s="90">
        <f>IF(ISNA(VLOOKUP($B201,'[2]1516 Exp_Rev Access'!$F$7:$FS$310,134,FALSE)),"",VLOOKUP($B201,'[2]1516 Exp_Rev Access'!$F$7:$FS$310,134,FALSE))</f>
        <v>0</v>
      </c>
      <c r="EZ201" s="90">
        <f>IF(ISNA(VLOOKUP($B201,'[2]1516 Exp_Rev Access'!$F$7:$FS$310,135,FALSE)),"",VLOOKUP($B201,'[2]1516 Exp_Rev Access'!$F$7:$FS$310,135,FALSE))</f>
        <v>0</v>
      </c>
      <c r="FA201" s="90">
        <f>IF(ISNA(VLOOKUP($B201,'[2]1516 Exp_Rev Access'!$F$7:$FS$310,136,FALSE)),"",VLOOKUP($B201,'[2]1516 Exp_Rev Access'!$F$7:$FS$310,136,FALSE))</f>
        <v>0</v>
      </c>
      <c r="FB201" s="90">
        <f>IF(ISNA(VLOOKUP($B201,'[2]1516 Exp_Rev Access'!$F$7:$FS$310,137,FALSE)),"",VLOOKUP($B201,'[2]1516 Exp_Rev Access'!$F$7:$FS$310,137,FALSE))</f>
        <v>0</v>
      </c>
      <c r="FC201" s="90">
        <f>IF(ISNA(VLOOKUP($B201,'[2]1516 Exp_Rev Access'!$F$7:$FS$310,138,FALSE)),"",VLOOKUP($B201,'[2]1516 Exp_Rev Access'!$F$7:$FS$310,138,FALSE))</f>
        <v>0</v>
      </c>
      <c r="FD201" s="90">
        <f>IF(ISNA(VLOOKUP($B201,'[2]1516 Exp_Rev Access'!$F$7:$FS$310,139,FALSE)),"",VLOOKUP($B201,'[2]1516 Exp_Rev Access'!$F$7:$FS$310,139,FALSE))</f>
        <v>0</v>
      </c>
      <c r="FE201" s="90">
        <f>IF(ISNA(VLOOKUP($B201,'[2]1516 Exp_Rev Access'!$F$7:$FS$310,140,FALSE)),"",VLOOKUP($B201,'[2]1516 Exp_Rev Access'!$F$7:$FS$310,140,FALSE))</f>
        <v>0</v>
      </c>
      <c r="FF201" s="90">
        <f>IF(ISNA(VLOOKUP($B201,'[2]1516 Exp_Rev Access'!$F$7:$FS$310,141,FALSE)),"",VLOOKUP($B201,'[2]1516 Exp_Rev Access'!$F$7:$FS$310,141,FALSE))</f>
        <v>0</v>
      </c>
      <c r="FG201" s="90">
        <f>IF(ISNA(VLOOKUP($B201,'[2]1516 Exp_Rev Access'!$F$7:$FS$310,142,FALSE)),"",VLOOKUP($B201,'[2]1516 Exp_Rev Access'!$F$7:$FS$310,142,FALSE))</f>
        <v>0</v>
      </c>
      <c r="FH201" s="90">
        <f>IF(ISNA(VLOOKUP($B201,'[2]1516 Exp_Rev Access'!$F$7:$FS$310,143,FALSE)),"",VLOOKUP($B201,'[2]1516 Exp_Rev Access'!$F$7:$FS$310,143,FALSE))</f>
        <v>0</v>
      </c>
      <c r="FI201" s="90">
        <f>IF(ISNA(VLOOKUP($B201,'[2]1516 Exp_Rev Access'!$F$7:$FS$310,144,FALSE)),"",VLOOKUP($B201,'[2]1516 Exp_Rev Access'!$F$7:$FS$310,144,FALSE))</f>
        <v>0</v>
      </c>
      <c r="FJ201" s="90">
        <f>IF(ISNA(VLOOKUP($B201,'[2]1516 Exp_Rev Access'!$F$7:$FS$310,145,FALSE)),"",VLOOKUP($B201,'[2]1516 Exp_Rev Access'!$F$7:$FS$310,145,FALSE))</f>
        <v>0</v>
      </c>
      <c r="FK201" s="90">
        <f>IF(ISNA(VLOOKUP($B201,'[2]1516 Exp_Rev Access'!$F$7:$FS$310,146,FALSE)),"",VLOOKUP($B201,'[2]1516 Exp_Rev Access'!$F$7:$FS$310,146,FALSE))</f>
        <v>0</v>
      </c>
      <c r="FL201" s="90">
        <f>IF(ISNA(VLOOKUP($B201,'[2]1516 Exp_Rev Access'!$F$7:$FS$310,1147,FALSE)),"",VLOOKUP($B201,'[2]1516 Exp_Rev Access'!$F$7:$FS$310,147,FALSE))</f>
        <v>0</v>
      </c>
      <c r="FM201" s="90">
        <f>IF(ISNA(VLOOKUP($B201,'[2]1516 Exp_Rev Access'!$F$7:$FS$310,148,FALSE)),"",VLOOKUP($B201,'[2]1516 Exp_Rev Access'!$F$7:$FS$310,148,FALSE))</f>
        <v>0</v>
      </c>
      <c r="FN201" s="90">
        <f>IF(ISNA(VLOOKUP($B201,'[2]1516 Exp_Rev Access'!$F$7:$FS$310,149,FALSE)),"",VLOOKUP($B201,'[2]1516 Exp_Rev Access'!$F$7:$FS$310,149,FALSE))</f>
        <v>0</v>
      </c>
      <c r="FO201" s="90">
        <f>IF(ISNA(VLOOKUP($B201,'[2]1516 Exp_Rev Access'!$F$7:$FS$310,150,FALSE)),"",VLOOKUP($B201,'[2]1516 Exp_Rev Access'!$F$7:$FS$310,150,FALSE))</f>
        <v>0</v>
      </c>
      <c r="FP201" s="90">
        <f>IF(ISNA(VLOOKUP($B201,'[2]1516 Exp_Rev Access'!$F$7:$FS$310,151,FALSE)),"",VLOOKUP($B201,'[2]1516 Exp_Rev Access'!$F$7:$FS$310,151,FALSE))</f>
        <v>0</v>
      </c>
      <c r="FQ201" s="90">
        <f>IF(ISNA(VLOOKUP($B201,'[2]1516 Exp_Rev Access'!$F$7:$FS$310,152,FALSE)),"",VLOOKUP($B201,'[2]1516 Exp_Rev Access'!$F$7:$FS$310,152,FALSE))</f>
        <v>0</v>
      </c>
      <c r="FR201" s="90">
        <f>IF(ISNA(VLOOKUP($B201,'[2]1516 Exp_Rev Access'!$F$7:$FS$310,153,FALSE)),"",VLOOKUP($B201,'[2]1516 Exp_Rev Access'!$F$7:$FS$310,153,FALSE))</f>
        <v>0</v>
      </c>
      <c r="FS201" s="53">
        <f t="shared" si="520"/>
        <v>55102.36</v>
      </c>
      <c r="FT201" s="92">
        <f t="shared" si="521"/>
        <v>7.8597024184509492E-2</v>
      </c>
      <c r="FU201" s="98">
        <f t="shared" si="522"/>
        <v>1128.684145841868</v>
      </c>
      <c r="FV201" s="90">
        <f>IF(ISNA(VLOOKUP($B201,'[2]1516 Exp_Rev Access'!$F$7:$FS$310,154,FALSE)),"",VLOOKUP($B201,'[2]1516 Exp_Rev Access'!$F$7:$FS$310,154,FALSE))</f>
        <v>8524.93</v>
      </c>
      <c r="FW201" s="90">
        <f>IF(ISNA(VLOOKUP($B201,'[2]1516 Exp_Rev Access'!$F$7:$FS$310,155,FALSE)),"",VLOOKUP($B201,'[2]1516 Exp_Rev Access'!$F$7:$FS$310,155,FALSE))</f>
        <v>0</v>
      </c>
      <c r="FX201" s="90">
        <f>IF(ISNA(VLOOKUP($B201,'[2]1516 Exp_Rev Access'!$F$7:$FS$310,156,FALSE)),"",VLOOKUP($B201,'[2]1516 Exp_Rev Access'!$F$7:$FS$310,156,FALSE))</f>
        <v>0</v>
      </c>
      <c r="FY201" s="90">
        <f>IF(ISNA(VLOOKUP($B201,'[2]1516 Exp_Rev Access'!$F$7:$FS$310,157,FALSE)),"",VLOOKUP($B201,'[2]1516 Exp_Rev Access'!$F$7:$FS$310,157,FALSE))</f>
        <v>0</v>
      </c>
      <c r="FZ201" s="90">
        <f>IF(ISNA(VLOOKUP($B201,'[2]1516 Exp_Rev Access'!$F$7:$FS$310,158,FALSE)),"",VLOOKUP($B201,'[2]1516 Exp_Rev Access'!$F$7:$FS$310,158,FALSE))</f>
        <v>0</v>
      </c>
      <c r="GA201" s="90">
        <f>IF(ISNA(VLOOKUP($B201,'[2]1516 Exp_Rev Access'!$F$7:$FS$310,159,FALSE)),"",VLOOKUP($B201,'[2]1516 Exp_Rev Access'!$F$7:$FS$310,159,FALSE))</f>
        <v>0</v>
      </c>
      <c r="GB201" s="90">
        <f>IF(ISNA(VLOOKUP($B201,'[2]1516 Exp_Rev Access'!$F$7:$FS$310,160,FALSE)),"",VLOOKUP($B201,'[2]1516 Exp_Rev Access'!$F$7:$FS$310,160,FALSE))</f>
        <v>0</v>
      </c>
      <c r="GC201" s="90">
        <f>IF(ISNA(VLOOKUP($B201,'[2]1516 Exp_Rev Access'!$F$7:$FS$310,161,FALSE)),"",VLOOKUP($B201,'[2]1516 Exp_Rev Access'!$F$7:$FS$310,161,FALSE))</f>
        <v>0</v>
      </c>
      <c r="GD201" s="90">
        <f>IF(ISNA(VLOOKUP($B201,'[2]1516 Exp_Rev Access'!$F$7:$FS$310,162,FALSE)),"",VLOOKUP($B201,'[2]1516 Exp_Rev Access'!$F$7:$FS$310,162,FALSE))</f>
        <v>0</v>
      </c>
      <c r="GE201" s="90">
        <f>IF(ISNA(VLOOKUP($B201,'[2]1516 Exp_Rev Access'!$F$7:$FS$310,163,FALSE)),"",VLOOKUP($B201,'[2]1516 Exp_Rev Access'!$F$7:$FS$310,163,FALSE))</f>
        <v>0</v>
      </c>
      <c r="GF201" s="90">
        <f>IF(ISNA(VLOOKUP($B201,'[2]1516 Exp_Rev Access'!$F$7:$FS$310,164,FALSE)),"",VLOOKUP($B201,'[2]1516 Exp_Rev Access'!$F$7:$FS$310,164,FALSE))</f>
        <v>0</v>
      </c>
      <c r="GG201" s="90">
        <f>IF(ISNA(VLOOKUP($B201,'[2]1516 Exp_Rev Access'!$F$7:$FS$310,165,FALSE)),"",VLOOKUP($B201,'[2]1516 Exp_Rev Access'!$F$7:$FS$310,165,FALSE))</f>
        <v>0</v>
      </c>
      <c r="GH201" s="90">
        <f>IF(ISNA(VLOOKUP($B201,'[2]1516 Exp_Rev Access'!$F$7:$FS$310,166,FALSE)),"",VLOOKUP($B201,'[2]1516 Exp_Rev Access'!$F$7:$FS$310,166,FALSE))</f>
        <v>0</v>
      </c>
      <c r="GI201" s="90">
        <f>IF(ISNA(VLOOKUP($B201,'[2]1516 Exp_Rev Access'!$F$7:$FS$310,167,FALSE)),"",VLOOKUP($B201,'[2]1516 Exp_Rev Access'!$F$7:$FS$310,167,FALSE))</f>
        <v>0</v>
      </c>
      <c r="GJ201" s="90">
        <f>IF(ISNA(VLOOKUP($B201,'[2]1516 Exp_Rev Access'!$F$7:$FS$310,168,FALSE)),"",VLOOKUP($B201,'[2]1516 Exp_Rev Access'!$F$7:$FS$310,168,FALSE))</f>
        <v>0</v>
      </c>
      <c r="GK201" s="90">
        <f>IF(ISNA(VLOOKUP($B201,'[2]1516 Exp_Rev Access'!$F$7:$FS$310,169,FALSE)),"",VLOOKUP($B201,'[2]1516 Exp_Rev Access'!$F$7:$FS$310,169,FALSE))</f>
        <v>0</v>
      </c>
      <c r="GL201" s="90">
        <f>IF(ISNA(VLOOKUP($B201,'[2]1516 Exp_Rev Access'!$F$7:$FS$310,170,FALSE)),"",VLOOKUP($B201,'[2]1516 Exp_Rev Access'!$F$7:$FS$310,170,FALSE))</f>
        <v>0</v>
      </c>
      <c r="GM201" s="90">
        <f>IF(ISNA(VLOOKUP($B201,'[2]1516 Exp_Rev Access'!$F$7:$FT$310,171,FALSE)),"",VLOOKUP($B201,'[2]1516 Exp_Rev Access'!$F$7:$FT$310,171,FALSE))</f>
        <v>0</v>
      </c>
      <c r="GN201" s="90">
        <f>IF(ISNA(VLOOKUP($B201,'[2]1516 Exp_Rev Access'!$F$7:$FU$310,172,FALSE)),"",VLOOKUP($B201,'[2]1516 Exp_Rev Access'!$F$7:$FU$310,172,FALSE))</f>
        <v>0</v>
      </c>
      <c r="GO201" s="90">
        <f>IF(ISNA(VLOOKUP($B201,'[2]1516 Exp_Rev Access'!$F$7:$FV$310,173,FALSE)),"",VLOOKUP($B201,'[2]1516 Exp_Rev Access'!$F$7:$FV$310,173,FALSE))</f>
        <v>0</v>
      </c>
      <c r="GP201" s="90">
        <f>IF(ISNA(VLOOKUP($B201,'[2]1516 Exp_Rev Access'!$F$7:$GA$310,174,FALSE)),"",VLOOKUP($B201,'[2]1516 Exp_Rev Access'!$F$7:$GA$310,174,FALSE))</f>
        <v>0</v>
      </c>
      <c r="GQ201" s="90">
        <f>IF(ISNA(VLOOKUP($B201,'[2]1516 Exp_Rev Access'!$F$7:$GA$310,175,FALSE)),"",VLOOKUP($B201,'[2]1516 Exp_Rev Access'!$F$7:$GA$310,175,FALSE))</f>
        <v>0</v>
      </c>
      <c r="GR201" s="90">
        <f>IF(ISNA(VLOOKUP($B201,'[2]1516 Exp_Rev Access'!$F$7:$GA$310,176,FALSE)),"",VLOOKUP($B201,'[2]1516 Exp_Rev Access'!$F$7:$GA$310,176,FALSE))</f>
        <v>0</v>
      </c>
      <c r="GS201" s="90">
        <f>IF(ISNA(VLOOKUP($B201,'[2]1516 Exp_Rev Access'!$F$7:$GA$310,177,FALSE)),"",VLOOKUP($B201,'[2]1516 Exp_Rev Access'!$F$7:$GA$310,177,FALSE))</f>
        <v>0</v>
      </c>
      <c r="GT201" s="90">
        <f>IF(ISNA(VLOOKUP($B201,'[2]1516 Exp_Rev Access'!$F$7:$GA$310,178,FALSE)),"",VLOOKUP($B201,'[2]1516 Exp_Rev Access'!$F$7:$GA$310,178,FALSE))</f>
        <v>0</v>
      </c>
      <c r="GU201" s="53">
        <f t="shared" si="523"/>
        <v>8524.93</v>
      </c>
      <c r="GV201" s="92">
        <f t="shared" si="524"/>
        <v>1.2159808207511448E-2</v>
      </c>
      <c r="GW201" s="131">
        <f t="shared" si="525"/>
        <v>174.61962310528472</v>
      </c>
    </row>
    <row r="202" spans="1:222" x14ac:dyDescent="0.2">
      <c r="B202" s="87" t="s">
        <v>464</v>
      </c>
      <c r="C202" s="87" t="s">
        <v>465</v>
      </c>
      <c r="D202" s="88">
        <f>IF(ISNA(VLOOKUP($B202,'[2]1516 enrollment_Rev_Exp by size'!$A$6:$C$325,3,FALSE)),"",VLOOKUP($B202,'[2]1516 enrollment_Rev_Exp by size'!$A$6:$C$325,3,FALSE))</f>
        <v>523.23000000000013</v>
      </c>
      <c r="E202" s="89">
        <v>6589364.6900000004</v>
      </c>
      <c r="F202" s="67">
        <f t="shared" si="503"/>
        <v>6589364.6899999995</v>
      </c>
      <c r="G202" s="67">
        <f t="shared" si="504"/>
        <v>0</v>
      </c>
      <c r="H202" s="90">
        <f>IF(ISNA(VLOOKUP($B202,'[2]1516 Exp_Rev Access'!$F$7:$FS$310,2,FALSE)),"",VLOOKUP($B202,'[2]1516 Exp_Rev Access'!$F$7:$FS$310,2,FALSE))</f>
        <v>829793.13</v>
      </c>
      <c r="I202" s="90">
        <f>IF(ISNA(VLOOKUP($B202,'[2]1516 Exp_Rev Access'!$F$7:$FS$310,3,FALSE)),"",VLOOKUP($B202,'[2]1516 Exp_Rev Access'!$F$7:$FS$310,3,FALSE))</f>
        <v>0</v>
      </c>
      <c r="J202" s="90">
        <f>IF(ISNA(VLOOKUP($B202,'[2]1516 Exp_Rev Access'!$F$7:$FS$310,4,FALSE)),"",VLOOKUP($B202,'[2]1516 Exp_Rev Access'!$F$7:$FS$310,4,FALSE))</f>
        <v>0</v>
      </c>
      <c r="K202" s="90">
        <f>IF(ISNA(VLOOKUP($B202,'[2]1516 Exp_Rev Access'!$F$7:$FS$310,5,FALSE)),"-",VLOOKUP($B202,'[2]1516 Exp_Rev Access'!$F$7:$FS$310,5,FALSE))</f>
        <v>97631.78</v>
      </c>
      <c r="L202" s="90">
        <f>IF(ISNA(VLOOKUP($B202,'[2]1516 Exp_Rev Access'!$F$7:$FS$310,6,FALSE)),"",VLOOKUP($B202,'[2]1516 Exp_Rev Access'!$F$7:$FS$310,6,FALSE))</f>
        <v>0</v>
      </c>
      <c r="M202" s="90">
        <f>IF(ISNA(VLOOKUP($B202,'[2]1516 Exp_Rev Access'!$F$7:$FS$310,7,FALSE)),"",VLOOKUP($B202,'[2]1516 Exp_Rev Access'!$F$7:$FS$310,7,FALSE))</f>
        <v>0</v>
      </c>
      <c r="N202" s="53">
        <f t="shared" si="505"/>
        <v>927424.91</v>
      </c>
      <c r="O202" s="91">
        <f t="shared" si="506"/>
        <v>0.14074572491145576</v>
      </c>
      <c r="P202" s="53">
        <f t="shared" si="507"/>
        <v>1772.4994935305695</v>
      </c>
      <c r="Q202" s="90">
        <f>IF(ISNA(VLOOKUP($B202,'[2]1516 Exp_Rev Access'!$F$7:$FS$310,8,FALSE)),"",VLOOKUP($B202,'[2]1516 Exp_Rev Access'!$F$7:$FS$310,8,FALSE))</f>
        <v>4320.24</v>
      </c>
      <c r="R202" s="90">
        <f>IF(ISNA(VLOOKUP($B202,'[2]1516 Exp_Rev Access'!$F$7:$FS$310,9,FALSE)),"",VLOOKUP($B202,'[2]1516 Exp_Rev Access'!$F$7:$FS$310,9,FALSE))</f>
        <v>0</v>
      </c>
      <c r="S202" s="90">
        <f>IF(ISNA(VLOOKUP($B202,'[2]1516 Exp_Rev Access'!$F$7:$FS$310,10,FALSE)),"",VLOOKUP($B202,'[2]1516 Exp_Rev Access'!$F$7:$FS$310,10,FALSE))</f>
        <v>0</v>
      </c>
      <c r="T202" s="90">
        <f>IF(ISNA(VLOOKUP($B202,'[2]1516 Exp_Rev Access'!$F$7:$FS$310,11,FALSE)),"",VLOOKUP($B202,'[2]1516 Exp_Rev Access'!$F$7:$FS$310,11,FALSE))</f>
        <v>0</v>
      </c>
      <c r="U202" s="90">
        <f>IF(ISNA(VLOOKUP($B202,'[2]1516 Exp_Rev Access'!$F$7:$FS$310,12,FALSE)),"",VLOOKUP($B202,'[2]1516 Exp_Rev Access'!$F$7:$FS$310,12,FALSE))</f>
        <v>0</v>
      </c>
      <c r="V202" s="90">
        <f>IF(ISNA(VLOOKUP($B202,'[2]1516 Exp_Rev Access'!$F$7:$FS$310,13,FALSE)),"",VLOOKUP($B202,'[2]1516 Exp_Rev Access'!$F$7:$FS$310,13,FALSE))</f>
        <v>0</v>
      </c>
      <c r="W202" s="90">
        <f>IF(ISNA(VLOOKUP($B202,'[2]1516 Exp_Rev Access'!$F$7:$FS$310,14,FALSE)),"",VLOOKUP($B202,'[2]1516 Exp_Rev Access'!$F$7:$FS$310,14,FALSE))</f>
        <v>0</v>
      </c>
      <c r="X202" s="90">
        <f>IF(ISNA(VLOOKUP($B202,'[2]1516 Exp_Rev Access'!$F$7:$FS$310,15,FALSE)),"",VLOOKUP($B202,'[2]1516 Exp_Rev Access'!$F$7:$FS$310,15,FALSE))</f>
        <v>0</v>
      </c>
      <c r="Y202" s="90">
        <f>IF(ISNA(VLOOKUP($B202,'[2]1516 Exp_Rev Access'!$F$7:$FS$310,16,FALSE)),"",VLOOKUP($B202,'[2]1516 Exp_Rev Access'!$F$7:$FS$310,16,FALSE))</f>
        <v>2135.0300000000002</v>
      </c>
      <c r="Z202" s="90">
        <f>IF(ISNA(VLOOKUP($B202,'[2]1516 Exp_Rev Access'!$F$7:$FS$310,17,FALSE)),"",VLOOKUP($B202,'[2]1516 Exp_Rev Access'!$F$7:$FS$310,17,FALSE))</f>
        <v>0</v>
      </c>
      <c r="AA202" s="90">
        <f>IF(ISNA(VLOOKUP($B202,'[2]1516 Exp_Rev Access'!$F$7:$FS$310,18,FALSE)),"",VLOOKUP($B202,'[2]1516 Exp_Rev Access'!$F$7:$FS$310,18,FALSE))</f>
        <v>0</v>
      </c>
      <c r="AB202" s="90">
        <f>IF(ISNA(VLOOKUP($B202,'[2]1516 Exp_Rev Access'!$F$7:$FS$310,19,FALSE)),"",VLOOKUP($B202,'[2]1516 Exp_Rev Access'!$F$7:$FS$310,19,FALSE))</f>
        <v>0</v>
      </c>
      <c r="AC202" s="90">
        <f>IF(ISNA(VLOOKUP($B202,'[2]1516 Exp_Rev Access'!$F$7:$FS$310,20,FALSE)),"",VLOOKUP($B202,'[2]1516 Exp_Rev Access'!$F$7:$FS$310,20,FALSE))</f>
        <v>1533.7</v>
      </c>
      <c r="AD202" s="90">
        <f>IF(ISNA(VLOOKUP($B202,'[2]1516 Exp_Rev Access'!$F$7:$FS$310,21,FALSE)),"",VLOOKUP($B202,'[2]1516 Exp_Rev Access'!$F$7:$FS$310,21,FALSE))</f>
        <v>37062.160000000003</v>
      </c>
      <c r="AE202" s="90">
        <f>IF(ISNA(VLOOKUP($B202,'[2]1516 Exp_Rev Access'!$F$7:$FS$310,22,FALSE)),"",VLOOKUP($B202,'[2]1516 Exp_Rev Access'!$F$7:$FS$310,22,FALSE))</f>
        <v>4551.59</v>
      </c>
      <c r="AF202" s="90">
        <f>IF(ISNA(VLOOKUP($B202,'[2]1516 Exp_Rev Access'!$F$7:$FS$310,23,FALSE)),"",VLOOKUP($B202,'[2]1516 Exp_Rev Access'!$F$7:$FS$310,23,FALSE))</f>
        <v>0</v>
      </c>
      <c r="AG202" s="90">
        <f>IF(ISNA(VLOOKUP($B202,'[2]1516 Exp_Rev Access'!$F$7:$FS$310,24,FALSE)),"",VLOOKUP($B202,'[2]1516 Exp_Rev Access'!$F$7:$FS$310,24,FALSE))</f>
        <v>2368.1999999999998</v>
      </c>
      <c r="AH202" s="90">
        <f>IF(ISNA(VLOOKUP($B202,'[2]1516 Exp_Rev Access'!$F$7:$FS$310,25,FALSE)),"",VLOOKUP($B202,'[2]1516 Exp_Rev Access'!$F$7:$FS$310,25,FALSE))</f>
        <v>106668.81</v>
      </c>
      <c r="AI202" s="90">
        <f>IF(ISNA(VLOOKUP($B202,'[2]1516 Exp_Rev Access'!$F$7:$FS$310,26,FALSE)),"",VLOOKUP($B202,'[2]1516 Exp_Rev Access'!$F$7:$FS$310,26,FALSE))</f>
        <v>270</v>
      </c>
      <c r="AJ202" s="90">
        <f>IF(ISNA(VLOOKUP($B202,'[2]1516 Exp_Rev Access'!$F$7:$FS$310,27,FALSE)),"",VLOOKUP($B202,'[2]1516 Exp_Rev Access'!$F$7:$FS$310,27,FALSE))</f>
        <v>0</v>
      </c>
      <c r="AK202" s="90">
        <f>IF(ISNA(VLOOKUP($B202,'[2]1516 Exp_Rev Access'!$F$7:$FS$310,28,FALSE)),"",VLOOKUP($B202,'[2]1516 Exp_Rev Access'!$F$7:$FS$310,28,FALSE))</f>
        <v>3657.19</v>
      </c>
      <c r="AL202" s="90">
        <f>IF(ISNA(VLOOKUP($B202,'[2]1516 Exp_Rev Access'!$F$7:$FS$310,29,FALSE)),"",VLOOKUP($B202,'[2]1516 Exp_Rev Access'!$F$7:$FS$310,29,FALSE))</f>
        <v>0</v>
      </c>
      <c r="AM202" s="53">
        <f t="shared" si="508"/>
        <v>162566.91999999998</v>
      </c>
      <c r="AN202" s="92">
        <f t="shared" si="509"/>
        <v>2.4671106798309562E-2</v>
      </c>
      <c r="AO202" s="68">
        <f t="shared" si="510"/>
        <v>310.69877491734024</v>
      </c>
      <c r="AP202" s="90">
        <f>IF(ISNA(VLOOKUP($B202,'[2]1516 Exp_Rev Access'!$F$7:$FS$310,30,FALSE)),"",VLOOKUP($B202,'[2]1516 Exp_Rev Access'!$F$7:$FS$310,30,FALSE))</f>
        <v>3509044.25</v>
      </c>
      <c r="AQ202" s="90">
        <f>IF(ISNA(VLOOKUP($B202,'[2]1516 Exp_Rev Access'!$F$7:$FS$310,31,FALSE)),"",VLOOKUP($B202,'[2]1516 Exp_Rev Access'!$F$7:$FS$310,31,FALSE))</f>
        <v>148028.89000000001</v>
      </c>
      <c r="AR202" s="90">
        <f>IF(ISNA(VLOOKUP($B202,'[2]1516 Exp_Rev Access'!$F$7:$FS$310,32,FALSE)),"",VLOOKUP($B202,'[2]1516 Exp_Rev Access'!$F$7:$FS$310,32,FALSE))</f>
        <v>149236.24</v>
      </c>
      <c r="AS202" s="90">
        <f>IF(ISNA(VLOOKUP($B202,'[2]1516 Exp_Rev Access'!$F$7:$FS$310,33,FALSE)),"",VLOOKUP($B202,'[2]1516 Exp_Rev Access'!$F$7:$FS$310,33,FALSE))</f>
        <v>46870.51</v>
      </c>
      <c r="AT202" s="90">
        <f>IF(ISNA(VLOOKUP($B202,'[2]1516 Exp_Rev Access'!$F$7:$FS$310,34,FALSE)),"",VLOOKUP($B202,'[2]1516 Exp_Rev Access'!$F$7:$FS$310,34,FALSE))</f>
        <v>0</v>
      </c>
      <c r="AU202" s="53">
        <f t="shared" si="511"/>
        <v>3853179.8899999997</v>
      </c>
      <c r="AV202" s="93">
        <f t="shared" si="512"/>
        <v>0.58475741915568491</v>
      </c>
      <c r="AW202" s="53">
        <f t="shared" si="513"/>
        <v>7364.2182023202013</v>
      </c>
      <c r="AX202" s="90">
        <f>IF(ISNA(VLOOKUP($B202,'[2]1516 Exp_Rev Access'!$F$7:$FS$310,35,FALSE)),"",VLOOKUP($B202,'[2]1516 Exp_Rev Access'!$F$7:$FS$310,35,FALSE))</f>
        <v>0</v>
      </c>
      <c r="AY202" s="90">
        <f>IF(ISNA(VLOOKUP($B202,'[2]1516 Exp_Rev Access'!$F$7:$FS$310,36,FALSE)),"",VLOOKUP($B202,'[2]1516 Exp_Rev Access'!$F$7:$FS$310,36,FALSE))</f>
        <v>428232</v>
      </c>
      <c r="AZ202" s="90">
        <f>IF(ISNA(VLOOKUP($B202,'[2]1516 Exp_Rev Access'!$F$7:$FS$310,37,FALSE)),"",VLOOKUP($B202,'[2]1516 Exp_Rev Access'!$F$7:$FS$310,37,FALSE))</f>
        <v>32717.42</v>
      </c>
      <c r="BA202" s="90">
        <f>IF(ISNA(VLOOKUP($B202,'[2]1516 Exp_Rev Access'!$F$7:$FS$310,38,FALSE)),"",VLOOKUP($B202,'[2]1516 Exp_Rev Access'!$F$7:$FS$310,38,FALSE))</f>
        <v>0</v>
      </c>
      <c r="BB202" s="90">
        <f>IF(ISNA(VLOOKUP($B202,'[2]1516 Exp_Rev Access'!$F$7:$FS$310,39,FALSE)),"",VLOOKUP($B202,'[2]1516 Exp_Rev Access'!$F$7:$FS$310,39,FALSE))</f>
        <v>0</v>
      </c>
      <c r="BC202" s="90">
        <f>IF(ISNA(VLOOKUP($B202,'[2]1516 Exp_Rev Access'!$F$7:$FS$310,40,FALSE)),"",VLOOKUP($B202,'[2]1516 Exp_Rev Access'!$F$7:$FS$310,40,FALSE))</f>
        <v>154274.09</v>
      </c>
      <c r="BD202" s="90">
        <f>IF(ISNA(VLOOKUP($B202,'[2]1516 Exp_Rev Access'!$F$7:$FS$310,41,FALSE)),"",VLOOKUP($B202,'[2]1516 Exp_Rev Access'!$F$7:$FS$310,41,FALSE))</f>
        <v>0</v>
      </c>
      <c r="BE202" s="90">
        <f>IF(ISNA(VLOOKUP($B202,'[2]1516 Exp_Rev Access'!$F$7:$FS$310,42,FALSE)),"",VLOOKUP($B202,'[2]1516 Exp_Rev Access'!$F$7:$FS$310,42,FALSE))</f>
        <v>23924.799999999999</v>
      </c>
      <c r="BF202" s="90">
        <f>IF(ISNA(VLOOKUP($B202,'[2]1516 Exp_Rev Access'!$F$7:$FS$310,43,FALSE)),"",VLOOKUP($B202,'[2]1516 Exp_Rev Access'!$F$7:$FS$310,43,FALSE))</f>
        <v>0</v>
      </c>
      <c r="BG202" s="90">
        <f>IF(ISNA(VLOOKUP($B202,'[2]1516 Exp_Rev Access'!$F$7:$FS$310,44,FALSE)),"",VLOOKUP($B202,'[2]1516 Exp_Rev Access'!$F$7:$FS$310,44,FALSE))</f>
        <v>66297.81</v>
      </c>
      <c r="BH202" s="90">
        <f>IF(ISNA(VLOOKUP($B202,'[2]1516 Exp_Rev Access'!$F$7:$FS$310,45,FALSE)),"",VLOOKUP($B202,'[2]1516 Exp_Rev Access'!$F$7:$FS$310,45,FALSE))</f>
        <v>5223.22</v>
      </c>
      <c r="BI202" s="90">
        <f>IF(ISNA(VLOOKUP($B202,'[2]1516 Exp_Rev Access'!$F$7:$FS$310,46,FALSE)),"",VLOOKUP($B202,'[2]1516 Exp_Rev Access'!$F$7:$FS$310,46,FALSE))</f>
        <v>0</v>
      </c>
      <c r="BJ202" s="90">
        <f>IF(ISNA(VLOOKUP($B202,'[2]1516 Exp_Rev Access'!$F$7:$FS$310,47,FALSE)),"",VLOOKUP($B202,'[2]1516 Exp_Rev Access'!$F$7:$FS$310,47,FALSE))</f>
        <v>3868.34</v>
      </c>
      <c r="BK202" s="90">
        <f>IF(ISNA(VLOOKUP($B202,'[2]1516 Exp_Rev Access'!$F$7:$FS$310,48,FALSE)),"",VLOOKUP($B202,'[2]1516 Exp_Rev Access'!$F$7:$FS$310,48,FALSE))</f>
        <v>291489.78000000003</v>
      </c>
      <c r="BL202" s="90">
        <f>IF(ISNA(VLOOKUP($B202,'[2]1516 Exp_Rev Access'!$F$7:$FS$310,49,FALSE)),"",VLOOKUP($B202,'[2]1516 Exp_Rev Access'!$F$7:$FS$310,49,FALSE))</f>
        <v>0</v>
      </c>
      <c r="BM202" s="90">
        <f>IF(ISNA(VLOOKUP($B202,'[2]1516 Exp_Rev Access'!$F$7:$FS$310,50,FALSE)),"",VLOOKUP($B202,'[2]1516 Exp_Rev Access'!$F$7:$FS$310,50,FALSE))</f>
        <v>0</v>
      </c>
      <c r="BN202" s="90">
        <f>IF(ISNA(VLOOKUP($B202,'[2]1516 Exp_Rev Access'!$F$7:$FS$310,51,FALSE)),"",VLOOKUP($B202,'[2]1516 Exp_Rev Access'!$F$7:$FS$310,51,FALSE))</f>
        <v>0</v>
      </c>
      <c r="BO202" s="90">
        <f>IF(ISNA(VLOOKUP($B202,'[2]1516 Exp_Rev Access'!$F$7:$FS$310,52,FALSE)),"",VLOOKUP($B202,'[2]1516 Exp_Rev Access'!$F$7:$FS$310,52,FALSE))</f>
        <v>0</v>
      </c>
      <c r="BP202" s="90">
        <f>IF(ISNA(VLOOKUP($B202,'[2]1516 Exp_Rev Access'!$F$7:$FS$310,53,FALSE)),"",VLOOKUP($B202,'[2]1516 Exp_Rev Access'!$F$7:$FS$310,53,FALSE))</f>
        <v>0</v>
      </c>
      <c r="BQ202" s="90">
        <f>IF(ISNA(VLOOKUP($B202,'[2]1516 Exp_Rev Access'!$F$7:$FS$310,54,FALSE)),"",VLOOKUP($B202,'[2]1516 Exp_Rev Access'!$F$7:$FS$310,54,FALSE))</f>
        <v>0</v>
      </c>
      <c r="BR202" s="90">
        <f>IF(ISNA(VLOOKUP($B202,'[2]1516 Exp_Rev Access'!$F$7:$FS$310,55,FALSE)),"",VLOOKUP($B202,'[2]1516 Exp_Rev Access'!$F$7:$FS$310,55,FALSE))</f>
        <v>0</v>
      </c>
      <c r="BS202" s="90">
        <f>IF(ISNA(VLOOKUP($B202,'[2]1516 Exp_Rev Access'!$F$7:$FS$310,56,FALSE)),"",VLOOKUP($B202,'[2]1516 Exp_Rev Access'!$F$7:$FS$310,56,FALSE))</f>
        <v>0</v>
      </c>
      <c r="BT202" s="90">
        <f>IF(ISNA(VLOOKUP($B202,'[2]1516 Exp_Rev Access'!$F$7:$FS$310,57,FALSE)),"",VLOOKUP($B202,'[2]1516 Exp_Rev Access'!$F$7:$FS$310,57,FALSE))</f>
        <v>0</v>
      </c>
      <c r="BU202" s="90">
        <f>IF(ISNA(VLOOKUP($B202,'[2]1516 Exp_Rev Access'!$F$7:$FS$310,58,FALSE)),"",VLOOKUP($B202,'[2]1516 Exp_Rev Access'!$F$7:$FS$310,58,FALSE))</f>
        <v>0</v>
      </c>
      <c r="BV202" s="53">
        <f t="shared" si="514"/>
        <v>1006027.4600000001</v>
      </c>
      <c r="BW202" s="92">
        <f t="shared" si="515"/>
        <v>0.15267442421676011</v>
      </c>
      <c r="BX202" s="68">
        <f t="shared" si="516"/>
        <v>1922.7251113277141</v>
      </c>
      <c r="BY202" s="90">
        <f>IF(ISNA(VLOOKUP($B202,'[2]1516 Exp_Rev Access'!$F$7:$FS$310,59,FALSE)),"",VLOOKUP($B202,'[2]1516 Exp_Rev Access'!$F$7:$FS$310,59,FALSE))</f>
        <v>0</v>
      </c>
      <c r="BZ202" s="90">
        <f>IF(ISNA(VLOOKUP($B202,'[2]1516 Exp_Rev Access'!$F$7:$FS$310,60,FALSE)),"",VLOOKUP($B202,'[2]1516 Exp_Rev Access'!$F$7:$FS$310,60,FALSE))</f>
        <v>0</v>
      </c>
      <c r="CA202" s="90">
        <f>IF(ISNA(VLOOKUP($B202,'[2]1516 Exp_Rev Access'!$F$7:$FS$310,61,FALSE)),"",VLOOKUP($B202,'[2]1516 Exp_Rev Access'!$F$7:$FS$310,61,FALSE))</f>
        <v>0</v>
      </c>
      <c r="CB202" s="90">
        <f>IF(ISNA(VLOOKUP($B202,'[2]1516 Exp_Rev Access'!$F$7:$FS$310,62,FALSE)),"",VLOOKUP($B202,'[2]1516 Exp_Rev Access'!$F$7:$FS$310,62,FALSE))</f>
        <v>0</v>
      </c>
      <c r="CC202" s="90">
        <f>IF(ISNA(VLOOKUP($B202,'[2]1516 Exp_Rev Access'!$F$7:$FS$310,63,FALSE)),"",VLOOKUP($B202,'[2]1516 Exp_Rev Access'!$F$7:$FS$310,63,FALSE))</f>
        <v>37007.72</v>
      </c>
      <c r="CD202" s="90">
        <f>IF(ISNA(VLOOKUP($B202,'[2]1516 Exp_Rev Access'!$F$7:$FS$310,64,FALSE)),"",VLOOKUP($B202,'[2]1516 Exp_Rev Access'!$F$7:$FS$310,64,FALSE))</f>
        <v>0</v>
      </c>
      <c r="CE202" s="53">
        <f t="shared" si="517"/>
        <v>37007.72</v>
      </c>
      <c r="CF202" s="92">
        <f t="shared" si="518"/>
        <v>5.6162804368929224E-3</v>
      </c>
      <c r="CG202" s="94">
        <f t="shared" si="519"/>
        <v>70.729354203696261</v>
      </c>
      <c r="CH202" s="90">
        <f>IF(ISNA(VLOOKUP($B202,'[2]1516 Exp_Rev Access'!$F$7:$FS$310,65,FALSE)),"",VLOOKUP($B202,'[2]1516 Exp_Rev Access'!$F$7:$FS$310,65,FALSE))</f>
        <v>0</v>
      </c>
      <c r="CI202" s="90">
        <f>IF(ISNA(VLOOKUP($B202,'[2]1516 Exp_Rev Access'!$F$7:$FS$310,66,FALSE)),"",VLOOKUP($B202,'[2]1516 Exp_Rev Access'!$F$7:$FS$310,66,FALSE))</f>
        <v>0</v>
      </c>
      <c r="CJ202" s="90">
        <f>IF(ISNA(VLOOKUP($B202,'[2]1516 Exp_Rev Access'!$F$7:$FS$310,67,FALSE)),"",VLOOKUP($B202,'[2]1516 Exp_Rev Access'!$F$7:$FS$310,67,FALSE))</f>
        <v>0</v>
      </c>
      <c r="CK202" s="90">
        <f>IF(ISNA(VLOOKUP($B202,'[2]1516 Exp_Rev Access'!$F$7:$FS$310,68,FALSE)),"",VLOOKUP($B202,'[2]1516 Exp_Rev Access'!$F$7:$FS$310,68,FALSE))</f>
        <v>0</v>
      </c>
      <c r="CL202" s="90">
        <f>IF(ISNA(VLOOKUP($B202,'[2]1516 Exp_Rev Access'!$F$7:$FS$310,69,FALSE)),"",VLOOKUP($B202,'[2]1516 Exp_Rev Access'!$F$7:$FS$310,69,FALSE))</f>
        <v>0</v>
      </c>
      <c r="CM202" s="90">
        <f>IF(ISNA(VLOOKUP($B202,'[2]1516 Exp_Rev Access'!$F$7:$FS$310,70,FALSE)),"",VLOOKUP($B202,'[2]1516 Exp_Rev Access'!$F$7:$FS$310,70,FALSE))</f>
        <v>0</v>
      </c>
      <c r="CN202" s="90">
        <f>IF(ISNA(VLOOKUP($B202,'[2]1516 Exp_Rev Access'!$F$7:$FS$310,71,FALSE)),"",VLOOKUP($B202,'[2]1516 Exp_Rev Access'!$F$7:$FS$310,71,FALSE))</f>
        <v>0</v>
      </c>
      <c r="CO202" s="90">
        <f>IF(ISNA(VLOOKUP($B202,'[2]1516 Exp_Rev Access'!$F$7:$FS$310,72,FALSE)),"",VLOOKUP($B202,'[2]1516 Exp_Rev Access'!$F$7:$FS$310,72,FALSE))</f>
        <v>0</v>
      </c>
      <c r="CP202" s="90">
        <f>IF(ISNA(VLOOKUP($B202,'[2]1516 Exp_Rev Access'!$F$7:$FS$310,73,FALSE)),"",VLOOKUP($B202,'[2]1516 Exp_Rev Access'!$F$7:$FS$310,73,FALSE))</f>
        <v>0</v>
      </c>
      <c r="CQ202" s="90">
        <f>IF(ISNA(VLOOKUP($B202,'[2]1516 Exp_Rev Access'!$F$7:$FS$310,74,FALSE)),"",VLOOKUP($B202,'[2]1516 Exp_Rev Access'!$F$7:$FS$310,74,FALSE))</f>
        <v>117701</v>
      </c>
      <c r="CR202" s="90">
        <f>IF(ISNA(VLOOKUP($B202,'[2]1516 Exp_Rev Access'!$F$7:$FS$310,75,FALSE)),"",VLOOKUP($B202,'[2]1516 Exp_Rev Access'!$F$7:$FS$310,75,FALSE))</f>
        <v>0</v>
      </c>
      <c r="CS202" s="90">
        <f>IF(ISNA(VLOOKUP($B202,'[2]1516 Exp_Rev Access'!$F$7:$FS$310,76,FALSE)),"",VLOOKUP($B202,'[2]1516 Exp_Rev Access'!$F$7:$FS$310,76,FALSE))</f>
        <v>4880</v>
      </c>
      <c r="CT202" s="90">
        <f>IF(ISNA(VLOOKUP($B202,'[2]1516 Exp_Rev Access'!$F$7:$FS$310,77,FALSE)),"",VLOOKUP($B202,'[2]1516 Exp_Rev Access'!$F$7:$FS$310,77,FALSE))</f>
        <v>0</v>
      </c>
      <c r="CU202" s="90">
        <f>IF(ISNA(VLOOKUP($B202,'[2]1516 Exp_Rev Access'!$F$7:$FS$310,78,FALSE)),"",VLOOKUP($B202,'[2]1516 Exp_Rev Access'!$F$7:$FS$310,78,FALSE))</f>
        <v>159871.66</v>
      </c>
      <c r="CV202" s="90">
        <f>IF(ISNA(VLOOKUP($B202,'[2]1516 Exp_Rev Access'!$F$7:$FS$310,79,FALSE)),"",VLOOKUP($B202,'[2]1516 Exp_Rev Access'!$F$7:$FS$310,79,FALSE))</f>
        <v>37829.339999999997</v>
      </c>
      <c r="CW202" s="90">
        <f>IF(ISNA(VLOOKUP($B202,'[2]1516 Exp_Rev Access'!$F$7:$FS$310,80,FALSE)),"",VLOOKUP($B202,'[2]1516 Exp_Rev Access'!$F$7:$FS$310,80,FALSE))</f>
        <v>20479.52</v>
      </c>
      <c r="CX202" s="90">
        <f>IF(ISNA(VLOOKUP($B202,'[2]1516 Exp_Rev Access'!$F$7:$FS$310,81,FALSE)),"",VLOOKUP($B202,'[2]1516 Exp_Rev Access'!$F$7:$FS$310,81,FALSE))</f>
        <v>0</v>
      </c>
      <c r="CY202" s="90">
        <f>IF(ISNA(VLOOKUP($B202,'[2]1516 Exp_Rev Access'!$F$7:$FS$310,82,FALSE)),"",VLOOKUP($B202,'[2]1516 Exp_Rev Access'!$F$7:$FS$310,82,FALSE))</f>
        <v>0</v>
      </c>
      <c r="CZ202" s="90">
        <f>IF(ISNA(VLOOKUP($B202,'[2]1516 Exp_Rev Access'!$F$7:$FS$310,83,FALSE)),"",VLOOKUP($B202,'[2]1516 Exp_Rev Access'!$F$7:$FS$310,83,FALSE))</f>
        <v>0</v>
      </c>
      <c r="DA202" s="90">
        <f>IF(ISNA(VLOOKUP($B202,'[2]1516 Exp_Rev Access'!$F$7:$FS$310,84,FALSE)),"",VLOOKUP($B202,'[2]1516 Exp_Rev Access'!$F$7:$FS$310,84,FALSE))</f>
        <v>0</v>
      </c>
      <c r="DB202" s="90">
        <f>IF(ISNA(VLOOKUP($B202,'[2]1516 Exp_Rev Access'!$F$7:$FS$310,85,FALSE)),"",VLOOKUP($B202,'[2]1516 Exp_Rev Access'!$F$7:$FS$310,85,FALSE))</f>
        <v>1241.3699999999999</v>
      </c>
      <c r="DC202" s="90">
        <f>IF(ISNA(VLOOKUP($B202,'[2]1516 Exp_Rev Access'!$F$7:$FS$310,86,FALSE)),"",VLOOKUP($B202,'[2]1516 Exp_Rev Access'!$F$7:$FS$310,86,FALSE))</f>
        <v>0</v>
      </c>
      <c r="DD202" s="90">
        <f>IF(ISNA(VLOOKUP($B202,'[2]1516 Exp_Rev Access'!$F$7:$FS$310,87,FALSE)),"",VLOOKUP($B202,'[2]1516 Exp_Rev Access'!$F$7:$FS$310,87,FALSE))</f>
        <v>0</v>
      </c>
      <c r="DE202" s="90">
        <f>IF(ISNA(VLOOKUP($B202,'[2]1516 Exp_Rev Access'!$F$7:$FS$310,88,FALSE)),"",VLOOKUP($B202,'[2]1516 Exp_Rev Access'!$F$7:$FS$310,88,FALSE))</f>
        <v>0</v>
      </c>
      <c r="DF202" s="90">
        <f>IF(ISNA(VLOOKUP($B202,'[2]1516 Exp_Rev Access'!$F$7:$FS$310,89,FALSE)),"",VLOOKUP($B202,'[2]1516 Exp_Rev Access'!$F$7:$FS$310,89,FALSE))</f>
        <v>0</v>
      </c>
      <c r="DG202" s="90">
        <f>IF(ISNA(VLOOKUP($B202,'[2]1516 Exp_Rev Access'!$F$7:$FS$310,90,FALSE)),"",VLOOKUP($B202,'[2]1516 Exp_Rev Access'!$F$7:$FS$310,90,FALSE))</f>
        <v>0</v>
      </c>
      <c r="DH202" s="90">
        <f>IF(ISNA(VLOOKUP($B202,'[2]1516 Exp_Rev Access'!$F$7:$FS$310,91,FALSE)),"",VLOOKUP($B202,'[2]1516 Exp_Rev Access'!$F$7:$FS$310,91,FALSE))</f>
        <v>3479.11</v>
      </c>
      <c r="DI202" s="90">
        <f>IF(ISNA(VLOOKUP($B202,'[2]1516 Exp_Rev Access'!$F$7:$FS$310,92,FALSE)),"",VLOOKUP($B202,'[2]1516 Exp_Rev Access'!$F$7:$FS$310,92,FALSE))</f>
        <v>167532.18</v>
      </c>
      <c r="DJ202" s="90">
        <f>IF(ISNA(VLOOKUP($B202,'[2]1516 Exp_Rev Access'!$F$7:$FS$310,93,FALSE)),"",VLOOKUP($B202,'[2]1516 Exp_Rev Access'!$F$7:$FS$310,93,FALSE))</f>
        <v>0</v>
      </c>
      <c r="DK202" s="90">
        <f>IF(ISNA(VLOOKUP($B202,'[2]1516 Exp_Rev Access'!$F$7:$FS$310,94,FALSE)),"",VLOOKUP($B202,'[2]1516 Exp_Rev Access'!$F$7:$FS$310,94,FALSE))</f>
        <v>0</v>
      </c>
      <c r="DL202" s="90">
        <f>IF(ISNA(VLOOKUP($B202,'[2]1516 Exp_Rev Access'!$F$7:$FS$310,95,FALSE)),"",VLOOKUP($B202,'[2]1516 Exp_Rev Access'!$F$7:$FS$310,95,FALSE))</f>
        <v>0</v>
      </c>
      <c r="DM202" s="90">
        <f>IF(ISNA(VLOOKUP($B202,'[2]1516 Exp_Rev Access'!$F$7:$FS$310,96,FALSE)),"",VLOOKUP($B202,'[2]1516 Exp_Rev Access'!$F$7:$FS$310,96,FALSE))</f>
        <v>0</v>
      </c>
      <c r="DN202" s="90">
        <f>IF(ISNA(VLOOKUP($B202,'[2]1516 Exp_Rev Access'!$F$7:$FS$310,97,FALSE)),"",VLOOKUP($B202,'[2]1516 Exp_Rev Access'!$F$7:$FS$310,97,FALSE))</f>
        <v>0</v>
      </c>
      <c r="DO202" s="90">
        <f>IF(ISNA(VLOOKUP($B202,'[2]1516 Exp_Rev Access'!$F$7:$FS$310,98,FALSE)),"",VLOOKUP($B202,'[2]1516 Exp_Rev Access'!$F$7:$FS$310,98,FALSE))</f>
        <v>0</v>
      </c>
      <c r="DP202" s="90">
        <f>IF(ISNA(VLOOKUP($B202,'[2]1516 Exp_Rev Access'!$F$7:$FS$310,99,FALSE)),"",VLOOKUP($B202,'[2]1516 Exp_Rev Access'!$F$7:$FS$310,99,FALSE))</f>
        <v>0</v>
      </c>
      <c r="DQ202" s="90">
        <f>IF(ISNA(VLOOKUP($B202,'[2]1516 Exp_Rev Access'!$F$7:$FS$310,100,FALSE)),"",VLOOKUP($B202,'[2]1516 Exp_Rev Access'!$F$7:$FS$310,100,FALSE))</f>
        <v>0</v>
      </c>
      <c r="DR202" s="90">
        <f>IF(ISNA(VLOOKUP($B202,'[2]1516 Exp_Rev Access'!$F$7:$FS$310,101,FALSE)),"",VLOOKUP($B202,'[2]1516 Exp_Rev Access'!$F$7:$FS$310,101,FALSE))</f>
        <v>0</v>
      </c>
      <c r="DS202" s="90">
        <f>IF(ISNA(VLOOKUP($B202,'[2]1516 Exp_Rev Access'!$F$7:$FS$310,102,FALSE)),"",VLOOKUP($B202,'[2]1516 Exp_Rev Access'!$F$7:$FS$310,102,FALSE))</f>
        <v>0</v>
      </c>
      <c r="DT202" s="90">
        <f>IF(ISNA(VLOOKUP($B202,'[2]1516 Exp_Rev Access'!$F$7:$FS$310,103,FALSE)),"",VLOOKUP($B202,'[2]1516 Exp_Rev Access'!$F$7:$FS$310,103,FALSE))</f>
        <v>0</v>
      </c>
      <c r="DU202" s="90">
        <f>IF(ISNA(VLOOKUP($B202,'[2]1516 Exp_Rev Access'!$F$7:$FS$310,104,FALSE)),"",VLOOKUP($B202,'[2]1516 Exp_Rev Access'!$F$7:$FS$310,104,FALSE))</f>
        <v>0</v>
      </c>
      <c r="DV202" s="90">
        <f>IF(ISNA(VLOOKUP($B202,'[2]1516 Exp_Rev Access'!$F$7:$FS$310,105,FALSE)),"",VLOOKUP($B202,'[2]1516 Exp_Rev Access'!$F$7:$FS$310,105,FALSE))</f>
        <v>0</v>
      </c>
      <c r="DW202" s="90">
        <f>IF(ISNA(VLOOKUP($B202,'[2]1516 Exp_Rev Access'!$F$7:$FS$310,106,FALSE)),"",VLOOKUP($B202,'[2]1516 Exp_Rev Access'!$F$7:$FS$310,106,FALSE))</f>
        <v>0</v>
      </c>
      <c r="DX202" s="90">
        <f>IF(ISNA(VLOOKUP($B202,'[2]1516 Exp_Rev Access'!$F$7:$FS$310,107,FALSE)),"",VLOOKUP($B202,'[2]1516 Exp_Rev Access'!$F$7:$FS$310,107,FALSE))</f>
        <v>0</v>
      </c>
      <c r="DY202" s="90">
        <f>IF(ISNA(VLOOKUP($B202,'[2]1516 Exp_Rev Access'!$F$7:$FS$310,108,FALSE)),"",VLOOKUP($B202,'[2]1516 Exp_Rev Access'!$F$7:$FS$310,108,FALSE))</f>
        <v>0</v>
      </c>
      <c r="DZ202" s="90">
        <f>IF(ISNA(VLOOKUP($B202,'[2]1516 Exp_Rev Access'!$F$7:$FS$310,109,FALSE)),"",VLOOKUP($B202,'[2]1516 Exp_Rev Access'!$F$7:$FS$310,109,FALSE))</f>
        <v>0</v>
      </c>
      <c r="EA202" s="90">
        <f>IF(ISNA(VLOOKUP($B202,'[2]1516 Exp_Rev Access'!$F$7:$FS$310,110,FALSE)),"",VLOOKUP($B202,'[2]1516 Exp_Rev Access'!$F$7:$FS$310,110,FALSE))</f>
        <v>0</v>
      </c>
      <c r="EB202" s="90">
        <f>IF(ISNA(VLOOKUP($B202,'[2]1516 Exp_Rev Access'!$F$7:$FS$310,111,FALSE)),"",VLOOKUP($B202,'[2]1516 Exp_Rev Access'!$F$7:$FS$310,111,FALSE))</f>
        <v>0</v>
      </c>
      <c r="EC202" s="90">
        <f>IF(ISNA(VLOOKUP($B202,'[2]1516 Exp_Rev Access'!$F$7:$FS$310,112,FALSE)),"",VLOOKUP($B202,'[2]1516 Exp_Rev Access'!$F$7:$FS$310,112,FALSE))</f>
        <v>0</v>
      </c>
      <c r="ED202" s="90">
        <f>IF(ISNA(VLOOKUP($B202,'[2]1516 Exp_Rev Access'!$F$7:$FS$310,113,FALSE)),"",VLOOKUP($B202,'[2]1516 Exp_Rev Access'!$F$7:$FS$310,113,FALSE))</f>
        <v>0</v>
      </c>
      <c r="EE202" s="90">
        <f>IF(ISNA(VLOOKUP($B202,'[2]1516 Exp_Rev Access'!$F$7:$FS$310,114,FALSE)),"",VLOOKUP($B202,'[2]1516 Exp_Rev Access'!$F$7:$FS$310,114,FALSE))</f>
        <v>0</v>
      </c>
      <c r="EF202" s="90">
        <f>IF(ISNA(VLOOKUP($B202,'[2]1516 Exp_Rev Access'!$F$7:$FS$310,115,FALSE)),"",VLOOKUP($B202,'[2]1516 Exp_Rev Access'!$F$7:$FS$310,115,FALSE))</f>
        <v>0</v>
      </c>
      <c r="EG202" s="90">
        <f>IF(ISNA(VLOOKUP($B202,'[2]1516 Exp_Rev Access'!$F$7:$FS$310,116,FALSE)),"",VLOOKUP($B202,'[2]1516 Exp_Rev Access'!$F$7:$FS$310,116,FALSE))</f>
        <v>0</v>
      </c>
      <c r="EH202" s="90">
        <f>IF(ISNA(VLOOKUP($B202,'[2]1516 Exp_Rev Access'!$F$7:$FS$310,117,FALSE)),"",VLOOKUP($B202,'[2]1516 Exp_Rev Access'!$F$7:$FS$310,117,FALSE))</f>
        <v>0</v>
      </c>
      <c r="EI202" s="90">
        <f>IF(ISNA(VLOOKUP($B202,'[2]1516 Exp_Rev Access'!$F$7:$FS$310,118,FALSE)),"",VLOOKUP($B202,'[2]1516 Exp_Rev Access'!$F$7:$FS$310,118,FALSE))</f>
        <v>0</v>
      </c>
      <c r="EJ202" s="90">
        <f>IF(ISNA(VLOOKUP($B202,'[2]1516 Exp_Rev Access'!$F$7:$FS$310,119,FALSE)),"",VLOOKUP($B202,'[2]1516 Exp_Rev Access'!$F$7:$FS$310,119,FALSE))</f>
        <v>0</v>
      </c>
      <c r="EK202" s="90">
        <f>IF(ISNA(VLOOKUP($B202,'[2]1516 Exp_Rev Access'!$F$7:$FS$310,120,FALSE)),"",VLOOKUP($B202,'[2]1516 Exp_Rev Access'!$F$7:$FS$310,120,FALSE))</f>
        <v>0</v>
      </c>
      <c r="EL202" s="90">
        <f>IF(ISNA(VLOOKUP($B202,'[2]1516 Exp_Rev Access'!$F$7:$FS$310,121,FALSE)),"",VLOOKUP($B202,'[2]1516 Exp_Rev Access'!$F$7:$FS$310,121,FALSE))</f>
        <v>0</v>
      </c>
      <c r="EM202" s="90">
        <f>IF(ISNA(VLOOKUP($B202,'[2]1516 Exp_Rev Access'!$F$7:$FS$310,122,FALSE)),"",VLOOKUP($B202,'[2]1516 Exp_Rev Access'!$F$7:$FS$310,122,FALSE))</f>
        <v>0</v>
      </c>
      <c r="EN202" s="90">
        <f>IF(ISNA(VLOOKUP($B202,'[2]1516 Exp_Rev Access'!$F$7:$FS$310,123,FALSE)),"",VLOOKUP($B202,'[2]1516 Exp_Rev Access'!$F$7:$FS$310,123,FALSE))</f>
        <v>0</v>
      </c>
      <c r="EO202" s="90">
        <f>IF(ISNA(VLOOKUP($B202,'[2]1516 Exp_Rev Access'!$F$7:$FS$310,124,FALSE)),"",VLOOKUP($B202,'[2]1516 Exp_Rev Access'!$F$7:$FS$310,124,FALSE))</f>
        <v>0</v>
      </c>
      <c r="EP202" s="90">
        <f>IF(ISNA(VLOOKUP($B202,'[2]1516 Exp_Rev Access'!$F$7:$FS$310,125,FALSE)),"",VLOOKUP($B202,'[2]1516 Exp_Rev Access'!$F$7:$FS$310,125,FALSE))</f>
        <v>0</v>
      </c>
      <c r="EQ202" s="90">
        <f>IF(ISNA(VLOOKUP($B202,'[2]1516 Exp_Rev Access'!$F$7:$FS$310,126,FALSE)),"",VLOOKUP($B202,'[2]1516 Exp_Rev Access'!$F$7:$FS$310,126,FALSE))</f>
        <v>0</v>
      </c>
      <c r="ER202" s="90">
        <f>IF(ISNA(VLOOKUP($B202,'[2]1516 Exp_Rev Access'!$F$7:$FS$310,127,FALSE)),"",VLOOKUP($B202,'[2]1516 Exp_Rev Access'!$F$7:$FS$310,127,FALSE))</f>
        <v>0</v>
      </c>
      <c r="ES202" s="90">
        <f>IF(ISNA(VLOOKUP($B202,'[2]1516 Exp_Rev Access'!$F$7:$FS$310,128,FALSE)),"",VLOOKUP($B202,'[2]1516 Exp_Rev Access'!$F$7:$FS$310,128,FALSE))</f>
        <v>0</v>
      </c>
      <c r="ET202" s="90">
        <f>IF(ISNA(VLOOKUP($B202,'[2]1516 Exp_Rev Access'!$F$7:$FS$310,129,FALSE)),"",VLOOKUP($B202,'[2]1516 Exp_Rev Access'!$F$7:$FS$310,129,FALSE))</f>
        <v>0</v>
      </c>
      <c r="EU202" s="90">
        <f>IF(ISNA(VLOOKUP($B202,'[2]1516 Exp_Rev Access'!$F$7:$FS$310,130,FALSE)),"",VLOOKUP($B202,'[2]1516 Exp_Rev Access'!$F$7:$FS$310,130,FALSE))</f>
        <v>0</v>
      </c>
      <c r="EV202" s="90">
        <f>IF(ISNA(VLOOKUP($B202,'[2]1516 Exp_Rev Access'!$F$7:$FS$310,131,FALSE)),"",VLOOKUP($B202,'[2]1516 Exp_Rev Access'!$F$7:$FS$310,131,FALSE))</f>
        <v>369.7</v>
      </c>
      <c r="EW202" s="90">
        <f>IF(ISNA(VLOOKUP($B202,'[2]1516 Exp_Rev Access'!$F$7:$FS$310,132,FALSE)),"",VLOOKUP($B202,'[2]1516 Exp_Rev Access'!$F$7:$FS$310,132,FALSE))</f>
        <v>0</v>
      </c>
      <c r="EX202" s="90">
        <f>IF(ISNA(VLOOKUP($B202,'[2]1516 Exp_Rev Access'!$F$7:$FS$310,133,FALSE)),"",VLOOKUP($B202,'[2]1516 Exp_Rev Access'!$F$7:$FS$310,133,FALSE))</f>
        <v>0</v>
      </c>
      <c r="EY202" s="90">
        <f>IF(ISNA(VLOOKUP($B202,'[2]1516 Exp_Rev Access'!$F$7:$FS$310,134,FALSE)),"",VLOOKUP($B202,'[2]1516 Exp_Rev Access'!$F$7:$FS$310,134,FALSE))</f>
        <v>0</v>
      </c>
      <c r="EZ202" s="90">
        <f>IF(ISNA(VLOOKUP($B202,'[2]1516 Exp_Rev Access'!$F$7:$FS$310,135,FALSE)),"",VLOOKUP($B202,'[2]1516 Exp_Rev Access'!$F$7:$FS$310,135,FALSE))</f>
        <v>0</v>
      </c>
      <c r="FA202" s="90">
        <f>IF(ISNA(VLOOKUP($B202,'[2]1516 Exp_Rev Access'!$F$7:$FS$310,136,FALSE)),"",VLOOKUP($B202,'[2]1516 Exp_Rev Access'!$F$7:$FS$310,136,FALSE))</f>
        <v>0</v>
      </c>
      <c r="FB202" s="90">
        <f>IF(ISNA(VLOOKUP($B202,'[2]1516 Exp_Rev Access'!$F$7:$FS$310,137,FALSE)),"",VLOOKUP($B202,'[2]1516 Exp_Rev Access'!$F$7:$FS$310,137,FALSE))</f>
        <v>0</v>
      </c>
      <c r="FC202" s="90">
        <f>IF(ISNA(VLOOKUP($B202,'[2]1516 Exp_Rev Access'!$F$7:$FS$310,138,FALSE)),"",VLOOKUP($B202,'[2]1516 Exp_Rev Access'!$F$7:$FS$310,138,FALSE))</f>
        <v>40250.03</v>
      </c>
      <c r="FD202" s="90">
        <f>IF(ISNA(VLOOKUP($B202,'[2]1516 Exp_Rev Access'!$F$7:$FS$310,139,FALSE)),"",VLOOKUP($B202,'[2]1516 Exp_Rev Access'!$F$7:$FS$310,139,FALSE))</f>
        <v>0</v>
      </c>
      <c r="FE202" s="90">
        <f>IF(ISNA(VLOOKUP($B202,'[2]1516 Exp_Rev Access'!$F$7:$FS$310,140,FALSE)),"",VLOOKUP($B202,'[2]1516 Exp_Rev Access'!$F$7:$FS$310,140,FALSE))</f>
        <v>0</v>
      </c>
      <c r="FF202" s="90">
        <f>IF(ISNA(VLOOKUP($B202,'[2]1516 Exp_Rev Access'!$F$7:$FS$310,141,FALSE)),"",VLOOKUP($B202,'[2]1516 Exp_Rev Access'!$F$7:$FS$310,141,FALSE))</f>
        <v>0</v>
      </c>
      <c r="FG202" s="90">
        <f>IF(ISNA(VLOOKUP($B202,'[2]1516 Exp_Rev Access'!$F$7:$FS$310,142,FALSE)),"",VLOOKUP($B202,'[2]1516 Exp_Rev Access'!$F$7:$FS$310,142,FALSE))</f>
        <v>0</v>
      </c>
      <c r="FH202" s="90">
        <f>IF(ISNA(VLOOKUP($B202,'[2]1516 Exp_Rev Access'!$F$7:$FS$310,143,FALSE)),"",VLOOKUP($B202,'[2]1516 Exp_Rev Access'!$F$7:$FS$310,143,FALSE))</f>
        <v>0</v>
      </c>
      <c r="FI202" s="90">
        <f>IF(ISNA(VLOOKUP($B202,'[2]1516 Exp_Rev Access'!$F$7:$FS$310,144,FALSE)),"",VLOOKUP($B202,'[2]1516 Exp_Rev Access'!$F$7:$FS$310,144,FALSE))</f>
        <v>0</v>
      </c>
      <c r="FJ202" s="90">
        <f>IF(ISNA(VLOOKUP($B202,'[2]1516 Exp_Rev Access'!$F$7:$FS$310,145,FALSE)),"",VLOOKUP($B202,'[2]1516 Exp_Rev Access'!$F$7:$FS$310,145,FALSE))</f>
        <v>0</v>
      </c>
      <c r="FK202" s="90">
        <f>IF(ISNA(VLOOKUP($B202,'[2]1516 Exp_Rev Access'!$F$7:$FS$310,146,FALSE)),"",VLOOKUP($B202,'[2]1516 Exp_Rev Access'!$F$7:$FS$310,146,FALSE))</f>
        <v>0</v>
      </c>
      <c r="FL202" s="90">
        <f>IF(ISNA(VLOOKUP($B202,'[2]1516 Exp_Rev Access'!$F$7:$FS$310,1147,FALSE)),"",VLOOKUP($B202,'[2]1516 Exp_Rev Access'!$F$7:$FS$310,147,FALSE))</f>
        <v>0</v>
      </c>
      <c r="FM202" s="90">
        <f>IF(ISNA(VLOOKUP($B202,'[2]1516 Exp_Rev Access'!$F$7:$FS$310,148,FALSE)),"",VLOOKUP($B202,'[2]1516 Exp_Rev Access'!$F$7:$FS$310,148,FALSE))</f>
        <v>0</v>
      </c>
      <c r="FN202" s="90">
        <f>IF(ISNA(VLOOKUP($B202,'[2]1516 Exp_Rev Access'!$F$7:$FS$310,149,FALSE)),"",VLOOKUP($B202,'[2]1516 Exp_Rev Access'!$F$7:$FS$310,149,FALSE))</f>
        <v>0</v>
      </c>
      <c r="FO202" s="90">
        <f>IF(ISNA(VLOOKUP($B202,'[2]1516 Exp_Rev Access'!$F$7:$FS$310,150,FALSE)),"",VLOOKUP($B202,'[2]1516 Exp_Rev Access'!$F$7:$FS$310,150,FALSE))</f>
        <v>0</v>
      </c>
      <c r="FP202" s="90">
        <f>IF(ISNA(VLOOKUP($B202,'[2]1516 Exp_Rev Access'!$F$7:$FS$310,151,FALSE)),"",VLOOKUP($B202,'[2]1516 Exp_Rev Access'!$F$7:$FS$310,151,FALSE))</f>
        <v>0</v>
      </c>
      <c r="FQ202" s="90">
        <f>IF(ISNA(VLOOKUP($B202,'[2]1516 Exp_Rev Access'!$F$7:$FS$310,152,FALSE)),"",VLOOKUP($B202,'[2]1516 Exp_Rev Access'!$F$7:$FS$310,152,FALSE))</f>
        <v>0</v>
      </c>
      <c r="FR202" s="90">
        <f>IF(ISNA(VLOOKUP($B202,'[2]1516 Exp_Rev Access'!$F$7:$FS$310,153,FALSE)),"",VLOOKUP($B202,'[2]1516 Exp_Rev Access'!$F$7:$FS$310,153,FALSE))</f>
        <v>20866.05</v>
      </c>
      <c r="FS202" s="53">
        <f t="shared" si="520"/>
        <v>574499.96000000008</v>
      </c>
      <c r="FT202" s="92">
        <f t="shared" si="521"/>
        <v>8.7185940834608747E-2</v>
      </c>
      <c r="FU202" s="98">
        <f t="shared" si="522"/>
        <v>1097.9874242684859</v>
      </c>
      <c r="FV202" s="90">
        <f>IF(ISNA(VLOOKUP($B202,'[2]1516 Exp_Rev Access'!$F$7:$FS$310,154,FALSE)),"",VLOOKUP($B202,'[2]1516 Exp_Rev Access'!$F$7:$FS$310,154,FALSE))</f>
        <v>27697.83</v>
      </c>
      <c r="FW202" s="90">
        <f>IF(ISNA(VLOOKUP($B202,'[2]1516 Exp_Rev Access'!$F$7:$FS$310,155,FALSE)),"",VLOOKUP($B202,'[2]1516 Exp_Rev Access'!$F$7:$FS$310,155,FALSE))</f>
        <v>0</v>
      </c>
      <c r="FX202" s="90">
        <f>IF(ISNA(VLOOKUP($B202,'[2]1516 Exp_Rev Access'!$F$7:$FS$310,156,FALSE)),"",VLOOKUP($B202,'[2]1516 Exp_Rev Access'!$F$7:$FS$310,156,FALSE))</f>
        <v>0</v>
      </c>
      <c r="FY202" s="90">
        <f>IF(ISNA(VLOOKUP($B202,'[2]1516 Exp_Rev Access'!$F$7:$FS$310,157,FALSE)),"",VLOOKUP($B202,'[2]1516 Exp_Rev Access'!$F$7:$FS$310,157,FALSE))</f>
        <v>0</v>
      </c>
      <c r="FZ202" s="90">
        <f>IF(ISNA(VLOOKUP($B202,'[2]1516 Exp_Rev Access'!$F$7:$FS$310,158,FALSE)),"",VLOOKUP($B202,'[2]1516 Exp_Rev Access'!$F$7:$FS$310,158,FALSE))</f>
        <v>0</v>
      </c>
      <c r="GA202" s="90">
        <f>IF(ISNA(VLOOKUP($B202,'[2]1516 Exp_Rev Access'!$F$7:$FS$310,159,FALSE)),"",VLOOKUP($B202,'[2]1516 Exp_Rev Access'!$F$7:$FS$310,159,FALSE))</f>
        <v>0</v>
      </c>
      <c r="GB202" s="90">
        <f>IF(ISNA(VLOOKUP($B202,'[2]1516 Exp_Rev Access'!$F$7:$FS$310,160,FALSE)),"",VLOOKUP($B202,'[2]1516 Exp_Rev Access'!$F$7:$FS$310,160,FALSE))</f>
        <v>0</v>
      </c>
      <c r="GC202" s="90">
        <f>IF(ISNA(VLOOKUP($B202,'[2]1516 Exp_Rev Access'!$F$7:$FS$310,161,FALSE)),"",VLOOKUP($B202,'[2]1516 Exp_Rev Access'!$F$7:$FS$310,161,FALSE))</f>
        <v>0</v>
      </c>
      <c r="GD202" s="90">
        <f>IF(ISNA(VLOOKUP($B202,'[2]1516 Exp_Rev Access'!$F$7:$FS$310,162,FALSE)),"",VLOOKUP($B202,'[2]1516 Exp_Rev Access'!$F$7:$FS$310,162,FALSE))</f>
        <v>0</v>
      </c>
      <c r="GE202" s="90">
        <f>IF(ISNA(VLOOKUP($B202,'[2]1516 Exp_Rev Access'!$F$7:$FS$310,163,FALSE)),"",VLOOKUP($B202,'[2]1516 Exp_Rev Access'!$F$7:$FS$310,163,FALSE))</f>
        <v>0</v>
      </c>
      <c r="GF202" s="90">
        <f>IF(ISNA(VLOOKUP($B202,'[2]1516 Exp_Rev Access'!$F$7:$FS$310,164,FALSE)),"",VLOOKUP($B202,'[2]1516 Exp_Rev Access'!$F$7:$FS$310,164,FALSE))</f>
        <v>0</v>
      </c>
      <c r="GG202" s="90">
        <f>IF(ISNA(VLOOKUP($B202,'[2]1516 Exp_Rev Access'!$F$7:$FS$310,165,FALSE)),"",VLOOKUP($B202,'[2]1516 Exp_Rev Access'!$F$7:$FS$310,165,FALSE))</f>
        <v>0</v>
      </c>
      <c r="GH202" s="90">
        <f>IF(ISNA(VLOOKUP($B202,'[2]1516 Exp_Rev Access'!$F$7:$FS$310,166,FALSE)),"",VLOOKUP($B202,'[2]1516 Exp_Rev Access'!$F$7:$FS$310,166,FALSE))</f>
        <v>0</v>
      </c>
      <c r="GI202" s="90">
        <f>IF(ISNA(VLOOKUP($B202,'[2]1516 Exp_Rev Access'!$F$7:$FS$310,167,FALSE)),"",VLOOKUP($B202,'[2]1516 Exp_Rev Access'!$F$7:$FS$310,167,FALSE))</f>
        <v>0</v>
      </c>
      <c r="GJ202" s="90">
        <f>IF(ISNA(VLOOKUP($B202,'[2]1516 Exp_Rev Access'!$F$7:$FS$310,168,FALSE)),"",VLOOKUP($B202,'[2]1516 Exp_Rev Access'!$F$7:$FS$310,168,FALSE))</f>
        <v>0</v>
      </c>
      <c r="GK202" s="90">
        <f>IF(ISNA(VLOOKUP($B202,'[2]1516 Exp_Rev Access'!$F$7:$FS$310,169,FALSE)),"",VLOOKUP($B202,'[2]1516 Exp_Rev Access'!$F$7:$FS$310,169,FALSE))</f>
        <v>0</v>
      </c>
      <c r="GL202" s="90">
        <f>IF(ISNA(VLOOKUP($B202,'[2]1516 Exp_Rev Access'!$F$7:$FS$310,170,FALSE)),"",VLOOKUP($B202,'[2]1516 Exp_Rev Access'!$F$7:$FS$310,170,FALSE))</f>
        <v>960</v>
      </c>
      <c r="GM202" s="90">
        <f>IF(ISNA(VLOOKUP($B202,'[2]1516 Exp_Rev Access'!$F$7:$FT$310,171,FALSE)),"",VLOOKUP($B202,'[2]1516 Exp_Rev Access'!$F$7:$FT$310,171,FALSE))</f>
        <v>0</v>
      </c>
      <c r="GN202" s="90">
        <f>IF(ISNA(VLOOKUP($B202,'[2]1516 Exp_Rev Access'!$F$7:$FU$310,172,FALSE)),"",VLOOKUP($B202,'[2]1516 Exp_Rev Access'!$F$7:$FU$310,172,FALSE))</f>
        <v>0</v>
      </c>
      <c r="GO202" s="90">
        <f>IF(ISNA(VLOOKUP($B202,'[2]1516 Exp_Rev Access'!$F$7:$FV$310,173,FALSE)),"",VLOOKUP($B202,'[2]1516 Exp_Rev Access'!$F$7:$FV$310,173,FALSE))</f>
        <v>0</v>
      </c>
      <c r="GP202" s="90">
        <f>IF(ISNA(VLOOKUP($B202,'[2]1516 Exp_Rev Access'!$F$7:$GA$310,174,FALSE)),"",VLOOKUP($B202,'[2]1516 Exp_Rev Access'!$F$7:$GA$310,174,FALSE))</f>
        <v>0</v>
      </c>
      <c r="GQ202" s="90">
        <f>IF(ISNA(VLOOKUP($B202,'[2]1516 Exp_Rev Access'!$F$7:$GA$310,175,FALSE)),"",VLOOKUP($B202,'[2]1516 Exp_Rev Access'!$F$7:$GA$310,175,FALSE))</f>
        <v>0</v>
      </c>
      <c r="GR202" s="90">
        <f>IF(ISNA(VLOOKUP($B202,'[2]1516 Exp_Rev Access'!$F$7:$GA$310,176,FALSE)),"",VLOOKUP($B202,'[2]1516 Exp_Rev Access'!$F$7:$GA$310,176,FALSE))</f>
        <v>0</v>
      </c>
      <c r="GS202" s="90">
        <f>IF(ISNA(VLOOKUP($B202,'[2]1516 Exp_Rev Access'!$F$7:$GA$310,177,FALSE)),"",VLOOKUP($B202,'[2]1516 Exp_Rev Access'!$F$7:$GA$310,177,FALSE))</f>
        <v>0</v>
      </c>
      <c r="GT202" s="90">
        <f>IF(ISNA(VLOOKUP($B202,'[2]1516 Exp_Rev Access'!$F$7:$GA$310,178,FALSE)),"",VLOOKUP($B202,'[2]1516 Exp_Rev Access'!$F$7:$GA$310,178,FALSE))</f>
        <v>0</v>
      </c>
      <c r="GU202" s="53">
        <f t="shared" si="523"/>
        <v>28657.83</v>
      </c>
      <c r="GV202" s="92">
        <f t="shared" si="524"/>
        <v>4.3491036462879398E-3</v>
      </c>
      <c r="GW202" s="131">
        <f t="shared" si="525"/>
        <v>54.77099936930221</v>
      </c>
    </row>
    <row r="203" spans="1:222" x14ac:dyDescent="0.2">
      <c r="B203" s="87" t="s">
        <v>466</v>
      </c>
      <c r="C203" s="87" t="s">
        <v>467</v>
      </c>
      <c r="D203" s="88">
        <f>IF(ISNA(VLOOKUP($B203,'[2]1516 enrollment_Rev_Exp by size'!$A$6:$C$325,3,FALSE)),"",VLOOKUP($B203,'[2]1516 enrollment_Rev_Exp by size'!$A$6:$C$325,3,FALSE))</f>
        <v>319.44000000000005</v>
      </c>
      <c r="E203" s="89">
        <v>4344946.4400000004</v>
      </c>
      <c r="F203" s="67">
        <f t="shared" si="503"/>
        <v>4344946.4399999995</v>
      </c>
      <c r="G203" s="67">
        <f t="shared" si="504"/>
        <v>0</v>
      </c>
      <c r="H203" s="90">
        <f>IF(ISNA(VLOOKUP($B203,'[2]1516 Exp_Rev Access'!$F$7:$FS$310,2,FALSE)),"",VLOOKUP($B203,'[2]1516 Exp_Rev Access'!$F$7:$FS$310,2,FALSE))</f>
        <v>635370.76</v>
      </c>
      <c r="I203" s="90">
        <f>IF(ISNA(VLOOKUP($B203,'[2]1516 Exp_Rev Access'!$F$7:$FS$310,3,FALSE)),"",VLOOKUP($B203,'[2]1516 Exp_Rev Access'!$F$7:$FS$310,3,FALSE))</f>
        <v>0</v>
      </c>
      <c r="J203" s="90">
        <f>IF(ISNA(VLOOKUP($B203,'[2]1516 Exp_Rev Access'!$F$7:$FS$310,4,FALSE)),"",VLOOKUP($B203,'[2]1516 Exp_Rev Access'!$F$7:$FS$310,4,FALSE))</f>
        <v>0</v>
      </c>
      <c r="K203" s="90">
        <f>IF(ISNA(VLOOKUP($B203,'[2]1516 Exp_Rev Access'!$F$7:$FS$310,5,FALSE)),"-",VLOOKUP($B203,'[2]1516 Exp_Rev Access'!$F$7:$FS$310,5,FALSE))</f>
        <v>122689.39</v>
      </c>
      <c r="L203" s="90">
        <f>IF(ISNA(VLOOKUP($B203,'[2]1516 Exp_Rev Access'!$F$7:$FS$310,6,FALSE)),"",VLOOKUP($B203,'[2]1516 Exp_Rev Access'!$F$7:$FS$310,6,FALSE))</f>
        <v>0</v>
      </c>
      <c r="M203" s="90">
        <f>IF(ISNA(VLOOKUP($B203,'[2]1516 Exp_Rev Access'!$F$7:$FS$310,7,FALSE)),"",VLOOKUP($B203,'[2]1516 Exp_Rev Access'!$F$7:$FS$310,7,FALSE))</f>
        <v>0</v>
      </c>
      <c r="N203" s="53">
        <f t="shared" si="505"/>
        <v>758060.15</v>
      </c>
      <c r="O203" s="91">
        <f t="shared" si="506"/>
        <v>0.17446938885626401</v>
      </c>
      <c r="P203" s="53">
        <f t="shared" si="507"/>
        <v>2373.0908777861255</v>
      </c>
      <c r="Q203" s="90">
        <f>IF(ISNA(VLOOKUP($B203,'[2]1516 Exp_Rev Access'!$F$7:$FS$310,8,FALSE)),"",VLOOKUP($B203,'[2]1516 Exp_Rev Access'!$F$7:$FS$310,8,FALSE))</f>
        <v>510</v>
      </c>
      <c r="R203" s="90">
        <f>IF(ISNA(VLOOKUP($B203,'[2]1516 Exp_Rev Access'!$F$7:$FS$310,9,FALSE)),"",VLOOKUP($B203,'[2]1516 Exp_Rev Access'!$F$7:$FS$310,9,FALSE))</f>
        <v>0</v>
      </c>
      <c r="S203" s="90">
        <f>IF(ISNA(VLOOKUP($B203,'[2]1516 Exp_Rev Access'!$F$7:$FS$310,10,FALSE)),"",VLOOKUP($B203,'[2]1516 Exp_Rev Access'!$F$7:$FS$310,10,FALSE))</f>
        <v>0</v>
      </c>
      <c r="T203" s="90">
        <f>IF(ISNA(VLOOKUP($B203,'[2]1516 Exp_Rev Access'!$F$7:$FS$310,11,FALSE)),"",VLOOKUP($B203,'[2]1516 Exp_Rev Access'!$F$7:$FS$310,11,FALSE))</f>
        <v>0</v>
      </c>
      <c r="U203" s="90">
        <f>IF(ISNA(VLOOKUP($B203,'[2]1516 Exp_Rev Access'!$F$7:$FS$310,12,FALSE)),"",VLOOKUP($B203,'[2]1516 Exp_Rev Access'!$F$7:$FS$310,12,FALSE))</f>
        <v>0</v>
      </c>
      <c r="V203" s="90">
        <f>IF(ISNA(VLOOKUP($B203,'[2]1516 Exp_Rev Access'!$F$7:$FS$310,13,FALSE)),"",VLOOKUP($B203,'[2]1516 Exp_Rev Access'!$F$7:$FS$310,13,FALSE))</f>
        <v>0</v>
      </c>
      <c r="W203" s="90">
        <f>IF(ISNA(VLOOKUP($B203,'[2]1516 Exp_Rev Access'!$F$7:$FS$310,14,FALSE)),"",VLOOKUP($B203,'[2]1516 Exp_Rev Access'!$F$7:$FS$310,14,FALSE))</f>
        <v>0</v>
      </c>
      <c r="X203" s="90">
        <f>IF(ISNA(VLOOKUP($B203,'[2]1516 Exp_Rev Access'!$F$7:$FS$310,15,FALSE)),"",VLOOKUP($B203,'[2]1516 Exp_Rev Access'!$F$7:$FS$310,15,FALSE))</f>
        <v>0</v>
      </c>
      <c r="Y203" s="90">
        <f>IF(ISNA(VLOOKUP($B203,'[2]1516 Exp_Rev Access'!$F$7:$FS$310,16,FALSE)),"",VLOOKUP($B203,'[2]1516 Exp_Rev Access'!$F$7:$FS$310,16,FALSE))</f>
        <v>1044.24</v>
      </c>
      <c r="Z203" s="90">
        <f>IF(ISNA(VLOOKUP($B203,'[2]1516 Exp_Rev Access'!$F$7:$FS$310,17,FALSE)),"",VLOOKUP($B203,'[2]1516 Exp_Rev Access'!$F$7:$FS$310,17,FALSE))</f>
        <v>0</v>
      </c>
      <c r="AA203" s="90">
        <f>IF(ISNA(VLOOKUP($B203,'[2]1516 Exp_Rev Access'!$F$7:$FS$310,18,FALSE)),"",VLOOKUP($B203,'[2]1516 Exp_Rev Access'!$F$7:$FS$310,18,FALSE))</f>
        <v>0</v>
      </c>
      <c r="AB203" s="90">
        <f>IF(ISNA(VLOOKUP($B203,'[2]1516 Exp_Rev Access'!$F$7:$FS$310,19,FALSE)),"",VLOOKUP($B203,'[2]1516 Exp_Rev Access'!$F$7:$FS$310,19,FALSE))</f>
        <v>0</v>
      </c>
      <c r="AC203" s="90">
        <f>IF(ISNA(VLOOKUP($B203,'[2]1516 Exp_Rev Access'!$F$7:$FS$310,20,FALSE)),"",VLOOKUP($B203,'[2]1516 Exp_Rev Access'!$F$7:$FS$310,20,FALSE))</f>
        <v>271.76</v>
      </c>
      <c r="AD203" s="90">
        <f>IF(ISNA(VLOOKUP($B203,'[2]1516 Exp_Rev Access'!$F$7:$FS$310,21,FALSE)),"",VLOOKUP($B203,'[2]1516 Exp_Rev Access'!$F$7:$FS$310,21,FALSE))</f>
        <v>17612.16</v>
      </c>
      <c r="AE203" s="90">
        <f>IF(ISNA(VLOOKUP($B203,'[2]1516 Exp_Rev Access'!$F$7:$FS$310,22,FALSE)),"",VLOOKUP($B203,'[2]1516 Exp_Rev Access'!$F$7:$FS$310,22,FALSE))</f>
        <v>3184.37</v>
      </c>
      <c r="AF203" s="90">
        <f>IF(ISNA(VLOOKUP($B203,'[2]1516 Exp_Rev Access'!$F$7:$FS$310,23,FALSE)),"",VLOOKUP($B203,'[2]1516 Exp_Rev Access'!$F$7:$FS$310,23,FALSE))</f>
        <v>0</v>
      </c>
      <c r="AG203" s="90">
        <f>IF(ISNA(VLOOKUP($B203,'[2]1516 Exp_Rev Access'!$F$7:$FS$310,24,FALSE)),"",VLOOKUP($B203,'[2]1516 Exp_Rev Access'!$F$7:$FS$310,24,FALSE))</f>
        <v>3824.66</v>
      </c>
      <c r="AH203" s="90">
        <f>IF(ISNA(VLOOKUP($B203,'[2]1516 Exp_Rev Access'!$F$7:$FS$310,25,FALSE)),"",VLOOKUP($B203,'[2]1516 Exp_Rev Access'!$F$7:$FS$310,25,FALSE))</f>
        <v>405.31</v>
      </c>
      <c r="AI203" s="90">
        <f>IF(ISNA(VLOOKUP($B203,'[2]1516 Exp_Rev Access'!$F$7:$FS$310,26,FALSE)),"",VLOOKUP($B203,'[2]1516 Exp_Rev Access'!$F$7:$FS$310,26,FALSE))</f>
        <v>0</v>
      </c>
      <c r="AJ203" s="90">
        <f>IF(ISNA(VLOOKUP($B203,'[2]1516 Exp_Rev Access'!$F$7:$FS$310,27,FALSE)),"",VLOOKUP($B203,'[2]1516 Exp_Rev Access'!$F$7:$FS$310,27,FALSE))</f>
        <v>0</v>
      </c>
      <c r="AK203" s="90">
        <f>IF(ISNA(VLOOKUP($B203,'[2]1516 Exp_Rev Access'!$F$7:$FS$310,28,FALSE)),"",VLOOKUP($B203,'[2]1516 Exp_Rev Access'!$F$7:$FS$310,28,FALSE))</f>
        <v>1846.87</v>
      </c>
      <c r="AL203" s="90">
        <f>IF(ISNA(VLOOKUP($B203,'[2]1516 Exp_Rev Access'!$F$7:$FS$310,29,FALSE)),"",VLOOKUP($B203,'[2]1516 Exp_Rev Access'!$F$7:$FS$310,29,FALSE))</f>
        <v>127.76</v>
      </c>
      <c r="AM203" s="53">
        <f t="shared" si="508"/>
        <v>28827.129999999997</v>
      </c>
      <c r="AN203" s="92">
        <f t="shared" si="509"/>
        <v>6.6346341429239794E-3</v>
      </c>
      <c r="AO203" s="68">
        <f t="shared" si="510"/>
        <v>90.242705985474558</v>
      </c>
      <c r="AP203" s="90">
        <f>IF(ISNA(VLOOKUP($B203,'[2]1516 Exp_Rev Access'!$F$7:$FS$310,30,FALSE)),"",VLOOKUP($B203,'[2]1516 Exp_Rev Access'!$F$7:$FS$310,30,FALSE))</f>
        <v>2379692.0499999998</v>
      </c>
      <c r="AQ203" s="90">
        <f>IF(ISNA(VLOOKUP($B203,'[2]1516 Exp_Rev Access'!$F$7:$FS$310,31,FALSE)),"",VLOOKUP($B203,'[2]1516 Exp_Rev Access'!$F$7:$FS$310,31,FALSE))</f>
        <v>43476.76</v>
      </c>
      <c r="AR203" s="90">
        <f>IF(ISNA(VLOOKUP($B203,'[2]1516 Exp_Rev Access'!$F$7:$FS$310,32,FALSE)),"",VLOOKUP($B203,'[2]1516 Exp_Rev Access'!$F$7:$FS$310,32,FALSE))</f>
        <v>72668.2</v>
      </c>
      <c r="AS203" s="90">
        <f>IF(ISNA(VLOOKUP($B203,'[2]1516 Exp_Rev Access'!$F$7:$FS$310,33,FALSE)),"",VLOOKUP($B203,'[2]1516 Exp_Rev Access'!$F$7:$FS$310,33,FALSE))</f>
        <v>59408.11</v>
      </c>
      <c r="AT203" s="90">
        <f>IF(ISNA(VLOOKUP($B203,'[2]1516 Exp_Rev Access'!$F$7:$FS$310,34,FALSE)),"",VLOOKUP($B203,'[2]1516 Exp_Rev Access'!$F$7:$FS$310,34,FALSE))</f>
        <v>0</v>
      </c>
      <c r="AU203" s="53">
        <f t="shared" si="511"/>
        <v>2555245.1199999996</v>
      </c>
      <c r="AV203" s="93">
        <f t="shared" si="512"/>
        <v>0.58809588456054696</v>
      </c>
      <c r="AW203" s="53">
        <f t="shared" si="513"/>
        <v>7999.1394941146982</v>
      </c>
      <c r="AX203" s="90">
        <f>IF(ISNA(VLOOKUP($B203,'[2]1516 Exp_Rev Access'!$F$7:$FS$310,35,FALSE)),"",VLOOKUP($B203,'[2]1516 Exp_Rev Access'!$F$7:$FS$310,35,FALSE))</f>
        <v>7051</v>
      </c>
      <c r="AY203" s="90">
        <f>IF(ISNA(VLOOKUP($B203,'[2]1516 Exp_Rev Access'!$F$7:$FS$310,36,FALSE)),"",VLOOKUP($B203,'[2]1516 Exp_Rev Access'!$F$7:$FS$310,36,FALSE))</f>
        <v>255186.9</v>
      </c>
      <c r="AZ203" s="90">
        <f>IF(ISNA(VLOOKUP($B203,'[2]1516 Exp_Rev Access'!$F$7:$FS$310,37,FALSE)),"",VLOOKUP($B203,'[2]1516 Exp_Rev Access'!$F$7:$FS$310,37,FALSE))</f>
        <v>27859.07</v>
      </c>
      <c r="BA203" s="90">
        <f>IF(ISNA(VLOOKUP($B203,'[2]1516 Exp_Rev Access'!$F$7:$FS$310,38,FALSE)),"",VLOOKUP($B203,'[2]1516 Exp_Rev Access'!$F$7:$FS$310,38,FALSE))</f>
        <v>0</v>
      </c>
      <c r="BB203" s="90">
        <f>IF(ISNA(VLOOKUP($B203,'[2]1516 Exp_Rev Access'!$F$7:$FS$310,39,FALSE)),"",VLOOKUP($B203,'[2]1516 Exp_Rev Access'!$F$7:$FS$310,39,FALSE))</f>
        <v>0</v>
      </c>
      <c r="BC203" s="90">
        <f>IF(ISNA(VLOOKUP($B203,'[2]1516 Exp_Rev Access'!$F$7:$FS$310,40,FALSE)),"",VLOOKUP($B203,'[2]1516 Exp_Rev Access'!$F$7:$FS$310,40,FALSE))</f>
        <v>91615.54</v>
      </c>
      <c r="BD203" s="90">
        <f>IF(ISNA(VLOOKUP($B203,'[2]1516 Exp_Rev Access'!$F$7:$FS$310,41,FALSE)),"",VLOOKUP($B203,'[2]1516 Exp_Rev Access'!$F$7:$FS$310,41,FALSE))</f>
        <v>0</v>
      </c>
      <c r="BE203" s="90">
        <f>IF(ISNA(VLOOKUP($B203,'[2]1516 Exp_Rev Access'!$F$7:$FS$310,42,FALSE)),"",VLOOKUP($B203,'[2]1516 Exp_Rev Access'!$F$7:$FS$310,42,FALSE))</f>
        <v>800</v>
      </c>
      <c r="BF203" s="90">
        <f>IF(ISNA(VLOOKUP($B203,'[2]1516 Exp_Rev Access'!$F$7:$FS$310,43,FALSE)),"",VLOOKUP($B203,'[2]1516 Exp_Rev Access'!$F$7:$FS$310,43,FALSE))</f>
        <v>0</v>
      </c>
      <c r="BG203" s="90">
        <f>IF(ISNA(VLOOKUP($B203,'[2]1516 Exp_Rev Access'!$F$7:$FS$310,44,FALSE)),"",VLOOKUP($B203,'[2]1516 Exp_Rev Access'!$F$7:$FS$310,44,FALSE))</f>
        <v>0</v>
      </c>
      <c r="BH203" s="90">
        <f>IF(ISNA(VLOOKUP($B203,'[2]1516 Exp_Rev Access'!$F$7:$FS$310,45,FALSE)),"",VLOOKUP($B203,'[2]1516 Exp_Rev Access'!$F$7:$FS$310,45,FALSE))</f>
        <v>2953.06</v>
      </c>
      <c r="BI203" s="90">
        <f>IF(ISNA(VLOOKUP($B203,'[2]1516 Exp_Rev Access'!$F$7:$FS$310,46,FALSE)),"",VLOOKUP($B203,'[2]1516 Exp_Rev Access'!$F$7:$FS$310,46,FALSE))</f>
        <v>0</v>
      </c>
      <c r="BJ203" s="90">
        <f>IF(ISNA(VLOOKUP($B203,'[2]1516 Exp_Rev Access'!$F$7:$FS$310,47,FALSE)),"",VLOOKUP($B203,'[2]1516 Exp_Rev Access'!$F$7:$FS$310,47,FALSE))</f>
        <v>2294.27</v>
      </c>
      <c r="BK203" s="90">
        <f>IF(ISNA(VLOOKUP($B203,'[2]1516 Exp_Rev Access'!$F$7:$FS$310,48,FALSE)),"",VLOOKUP($B203,'[2]1516 Exp_Rev Access'!$F$7:$FS$310,48,FALSE))</f>
        <v>222312.7</v>
      </c>
      <c r="BL203" s="90">
        <f>IF(ISNA(VLOOKUP($B203,'[2]1516 Exp_Rev Access'!$F$7:$FS$310,49,FALSE)),"",VLOOKUP($B203,'[2]1516 Exp_Rev Access'!$F$7:$FS$310,49,FALSE))</f>
        <v>0</v>
      </c>
      <c r="BM203" s="90">
        <f>IF(ISNA(VLOOKUP($B203,'[2]1516 Exp_Rev Access'!$F$7:$FS$310,50,FALSE)),"",VLOOKUP($B203,'[2]1516 Exp_Rev Access'!$F$7:$FS$310,50,FALSE))</f>
        <v>1157.54</v>
      </c>
      <c r="BN203" s="90">
        <f>IF(ISNA(VLOOKUP($B203,'[2]1516 Exp_Rev Access'!$F$7:$FS$310,51,FALSE)),"",VLOOKUP($B203,'[2]1516 Exp_Rev Access'!$F$7:$FS$310,51,FALSE))</f>
        <v>0</v>
      </c>
      <c r="BO203" s="90">
        <f>IF(ISNA(VLOOKUP($B203,'[2]1516 Exp_Rev Access'!$F$7:$FS$310,52,FALSE)),"",VLOOKUP($B203,'[2]1516 Exp_Rev Access'!$F$7:$FS$310,52,FALSE))</f>
        <v>0</v>
      </c>
      <c r="BP203" s="90">
        <f>IF(ISNA(VLOOKUP($B203,'[2]1516 Exp_Rev Access'!$F$7:$FS$310,53,FALSE)),"",VLOOKUP($B203,'[2]1516 Exp_Rev Access'!$F$7:$FS$310,53,FALSE))</f>
        <v>0</v>
      </c>
      <c r="BQ203" s="90">
        <f>IF(ISNA(VLOOKUP($B203,'[2]1516 Exp_Rev Access'!$F$7:$FS$310,54,FALSE)),"",VLOOKUP($B203,'[2]1516 Exp_Rev Access'!$F$7:$FS$310,54,FALSE))</f>
        <v>0</v>
      </c>
      <c r="BR203" s="90">
        <f>IF(ISNA(VLOOKUP($B203,'[2]1516 Exp_Rev Access'!$F$7:$FS$310,55,FALSE)),"",VLOOKUP($B203,'[2]1516 Exp_Rev Access'!$F$7:$FS$310,55,FALSE))</f>
        <v>0</v>
      </c>
      <c r="BS203" s="90">
        <f>IF(ISNA(VLOOKUP($B203,'[2]1516 Exp_Rev Access'!$F$7:$FS$310,56,FALSE)),"",VLOOKUP($B203,'[2]1516 Exp_Rev Access'!$F$7:$FS$310,56,FALSE))</f>
        <v>0</v>
      </c>
      <c r="BT203" s="90">
        <f>IF(ISNA(VLOOKUP($B203,'[2]1516 Exp_Rev Access'!$F$7:$FS$310,57,FALSE)),"",VLOOKUP($B203,'[2]1516 Exp_Rev Access'!$F$7:$FS$310,57,FALSE))</f>
        <v>0</v>
      </c>
      <c r="BU203" s="90">
        <f>IF(ISNA(VLOOKUP($B203,'[2]1516 Exp_Rev Access'!$F$7:$FS$310,58,FALSE)),"",VLOOKUP($B203,'[2]1516 Exp_Rev Access'!$F$7:$FS$310,58,FALSE))</f>
        <v>0</v>
      </c>
      <c r="BV203" s="53">
        <f t="shared" si="514"/>
        <v>611230.08000000007</v>
      </c>
      <c r="BW203" s="92">
        <f t="shared" si="515"/>
        <v>0.14067609081966037</v>
      </c>
      <c r="BX203" s="68">
        <f t="shared" si="516"/>
        <v>1913.442524417731</v>
      </c>
      <c r="BY203" s="90">
        <f>IF(ISNA(VLOOKUP($B203,'[2]1516 Exp_Rev Access'!$F$7:$FS$310,59,FALSE)),"",VLOOKUP($B203,'[2]1516 Exp_Rev Access'!$F$7:$FS$310,59,FALSE))</f>
        <v>0</v>
      </c>
      <c r="BZ203" s="90">
        <f>IF(ISNA(VLOOKUP($B203,'[2]1516 Exp_Rev Access'!$F$7:$FS$310,60,FALSE)),"",VLOOKUP($B203,'[2]1516 Exp_Rev Access'!$F$7:$FS$310,60,FALSE))</f>
        <v>0</v>
      </c>
      <c r="CA203" s="90">
        <f>IF(ISNA(VLOOKUP($B203,'[2]1516 Exp_Rev Access'!$F$7:$FS$310,61,FALSE)),"",VLOOKUP($B203,'[2]1516 Exp_Rev Access'!$F$7:$FS$310,61,FALSE))</f>
        <v>0</v>
      </c>
      <c r="CB203" s="90">
        <f>IF(ISNA(VLOOKUP($B203,'[2]1516 Exp_Rev Access'!$F$7:$FS$310,62,FALSE)),"",VLOOKUP($B203,'[2]1516 Exp_Rev Access'!$F$7:$FS$310,62,FALSE))</f>
        <v>0</v>
      </c>
      <c r="CC203" s="90">
        <f>IF(ISNA(VLOOKUP($B203,'[2]1516 Exp_Rev Access'!$F$7:$FS$310,63,FALSE)),"",VLOOKUP($B203,'[2]1516 Exp_Rev Access'!$F$7:$FS$310,63,FALSE))</f>
        <v>22500.37</v>
      </c>
      <c r="CD203" s="90">
        <f>IF(ISNA(VLOOKUP($B203,'[2]1516 Exp_Rev Access'!$F$7:$FS$310,64,FALSE)),"",VLOOKUP($B203,'[2]1516 Exp_Rev Access'!$F$7:$FS$310,64,FALSE))</f>
        <v>0</v>
      </c>
      <c r="CE203" s="53">
        <f t="shared" si="517"/>
        <v>22500.37</v>
      </c>
      <c r="CF203" s="92">
        <f t="shared" si="518"/>
        <v>5.1785149277927571E-3</v>
      </c>
      <c r="CG203" s="94">
        <f t="shared" si="519"/>
        <v>70.436920861507616</v>
      </c>
      <c r="CH203" s="90">
        <f>IF(ISNA(VLOOKUP($B203,'[2]1516 Exp_Rev Access'!$F$7:$FS$310,65,FALSE)),"",VLOOKUP($B203,'[2]1516 Exp_Rev Access'!$F$7:$FS$310,65,FALSE))</f>
        <v>0</v>
      </c>
      <c r="CI203" s="90">
        <f>IF(ISNA(VLOOKUP($B203,'[2]1516 Exp_Rev Access'!$F$7:$FS$310,66,FALSE)),"",VLOOKUP($B203,'[2]1516 Exp_Rev Access'!$F$7:$FS$310,66,FALSE))</f>
        <v>0</v>
      </c>
      <c r="CJ203" s="90">
        <f>IF(ISNA(VLOOKUP($B203,'[2]1516 Exp_Rev Access'!$F$7:$FS$310,67,FALSE)),"",VLOOKUP($B203,'[2]1516 Exp_Rev Access'!$F$7:$FS$310,67,FALSE))</f>
        <v>0</v>
      </c>
      <c r="CK203" s="90">
        <f>IF(ISNA(VLOOKUP($B203,'[2]1516 Exp_Rev Access'!$F$7:$FS$310,68,FALSE)),"",VLOOKUP($B203,'[2]1516 Exp_Rev Access'!$F$7:$FS$310,68,FALSE))</f>
        <v>0</v>
      </c>
      <c r="CL203" s="90">
        <f>IF(ISNA(VLOOKUP($B203,'[2]1516 Exp_Rev Access'!$F$7:$FS$310,69,FALSE)),"",VLOOKUP($B203,'[2]1516 Exp_Rev Access'!$F$7:$FS$310,69,FALSE))</f>
        <v>0</v>
      </c>
      <c r="CM203" s="90">
        <f>IF(ISNA(VLOOKUP($B203,'[2]1516 Exp_Rev Access'!$F$7:$FS$310,70,FALSE)),"",VLOOKUP($B203,'[2]1516 Exp_Rev Access'!$F$7:$FS$310,70,FALSE))</f>
        <v>0</v>
      </c>
      <c r="CN203" s="90">
        <f>IF(ISNA(VLOOKUP($B203,'[2]1516 Exp_Rev Access'!$F$7:$FS$310,71,FALSE)),"",VLOOKUP($B203,'[2]1516 Exp_Rev Access'!$F$7:$FS$310,71,FALSE))</f>
        <v>0</v>
      </c>
      <c r="CO203" s="90">
        <f>IF(ISNA(VLOOKUP($B203,'[2]1516 Exp_Rev Access'!$F$7:$FS$310,72,FALSE)),"",VLOOKUP($B203,'[2]1516 Exp_Rev Access'!$F$7:$FS$310,72,FALSE))</f>
        <v>0</v>
      </c>
      <c r="CP203" s="90">
        <f>IF(ISNA(VLOOKUP($B203,'[2]1516 Exp_Rev Access'!$F$7:$FS$310,73,FALSE)),"",VLOOKUP($B203,'[2]1516 Exp_Rev Access'!$F$7:$FS$310,73,FALSE))</f>
        <v>0</v>
      </c>
      <c r="CQ203" s="90">
        <f>IF(ISNA(VLOOKUP($B203,'[2]1516 Exp_Rev Access'!$F$7:$FS$310,74,FALSE)),"",VLOOKUP($B203,'[2]1516 Exp_Rev Access'!$F$7:$FS$310,74,FALSE))</f>
        <v>87034.37</v>
      </c>
      <c r="CR203" s="90">
        <f>IF(ISNA(VLOOKUP($B203,'[2]1516 Exp_Rev Access'!$F$7:$FS$310,75,FALSE)),"",VLOOKUP($B203,'[2]1516 Exp_Rev Access'!$F$7:$FS$310,75,FALSE))</f>
        <v>0</v>
      </c>
      <c r="CS203" s="90">
        <f>IF(ISNA(VLOOKUP($B203,'[2]1516 Exp_Rev Access'!$F$7:$FS$310,76,FALSE)),"",VLOOKUP($B203,'[2]1516 Exp_Rev Access'!$F$7:$FS$310,76,FALSE))</f>
        <v>3021</v>
      </c>
      <c r="CT203" s="90">
        <f>IF(ISNA(VLOOKUP($B203,'[2]1516 Exp_Rev Access'!$F$7:$FS$310,77,FALSE)),"",VLOOKUP($B203,'[2]1516 Exp_Rev Access'!$F$7:$FS$310,77,FALSE))</f>
        <v>0</v>
      </c>
      <c r="CU203" s="90">
        <f>IF(ISNA(VLOOKUP($B203,'[2]1516 Exp_Rev Access'!$F$7:$FS$310,78,FALSE)),"",VLOOKUP($B203,'[2]1516 Exp_Rev Access'!$F$7:$FS$310,78,FALSE))</f>
        <v>135063.64000000001</v>
      </c>
      <c r="CV203" s="90">
        <f>IF(ISNA(VLOOKUP($B203,'[2]1516 Exp_Rev Access'!$F$7:$FS$310,79,FALSE)),"",VLOOKUP($B203,'[2]1516 Exp_Rev Access'!$F$7:$FS$310,79,FALSE))</f>
        <v>21836</v>
      </c>
      <c r="CW203" s="90">
        <f>IF(ISNA(VLOOKUP($B203,'[2]1516 Exp_Rev Access'!$F$7:$FS$310,80,FALSE)),"",VLOOKUP($B203,'[2]1516 Exp_Rev Access'!$F$7:$FS$310,80,FALSE))</f>
        <v>0</v>
      </c>
      <c r="CX203" s="90">
        <f>IF(ISNA(VLOOKUP($B203,'[2]1516 Exp_Rev Access'!$F$7:$FS$310,81,FALSE)),"",VLOOKUP($B203,'[2]1516 Exp_Rev Access'!$F$7:$FS$310,81,FALSE))</f>
        <v>0</v>
      </c>
      <c r="CY203" s="90">
        <f>IF(ISNA(VLOOKUP($B203,'[2]1516 Exp_Rev Access'!$F$7:$FS$310,82,FALSE)),"",VLOOKUP($B203,'[2]1516 Exp_Rev Access'!$F$7:$FS$310,82,FALSE))</f>
        <v>0</v>
      </c>
      <c r="CZ203" s="90">
        <f>IF(ISNA(VLOOKUP($B203,'[2]1516 Exp_Rev Access'!$F$7:$FS$310,83,FALSE)),"",VLOOKUP($B203,'[2]1516 Exp_Rev Access'!$F$7:$FS$310,83,FALSE))</f>
        <v>0</v>
      </c>
      <c r="DA203" s="90">
        <f>IF(ISNA(VLOOKUP($B203,'[2]1516 Exp_Rev Access'!$F$7:$FS$310,84,FALSE)),"",VLOOKUP($B203,'[2]1516 Exp_Rev Access'!$F$7:$FS$310,84,FALSE))</f>
        <v>0</v>
      </c>
      <c r="DB203" s="90">
        <f>IF(ISNA(VLOOKUP($B203,'[2]1516 Exp_Rev Access'!$F$7:$FS$310,85,FALSE)),"",VLOOKUP($B203,'[2]1516 Exp_Rev Access'!$F$7:$FS$310,85,FALSE))</f>
        <v>0</v>
      </c>
      <c r="DC203" s="90">
        <f>IF(ISNA(VLOOKUP($B203,'[2]1516 Exp_Rev Access'!$F$7:$FS$310,86,FALSE)),"",VLOOKUP($B203,'[2]1516 Exp_Rev Access'!$F$7:$FS$310,86,FALSE))</f>
        <v>0</v>
      </c>
      <c r="DD203" s="90">
        <f>IF(ISNA(VLOOKUP($B203,'[2]1516 Exp_Rev Access'!$F$7:$FS$310,87,FALSE)),"",VLOOKUP($B203,'[2]1516 Exp_Rev Access'!$F$7:$FS$310,87,FALSE))</f>
        <v>0</v>
      </c>
      <c r="DE203" s="90">
        <f>IF(ISNA(VLOOKUP($B203,'[2]1516 Exp_Rev Access'!$F$7:$FS$310,88,FALSE)),"",VLOOKUP($B203,'[2]1516 Exp_Rev Access'!$F$7:$FS$310,88,FALSE))</f>
        <v>0</v>
      </c>
      <c r="DF203" s="90">
        <f>IF(ISNA(VLOOKUP($B203,'[2]1516 Exp_Rev Access'!$F$7:$FS$310,89,FALSE)),"",VLOOKUP($B203,'[2]1516 Exp_Rev Access'!$F$7:$FS$310,89,FALSE))</f>
        <v>0</v>
      </c>
      <c r="DG203" s="90">
        <f>IF(ISNA(VLOOKUP($B203,'[2]1516 Exp_Rev Access'!$F$7:$FS$310,90,FALSE)),"",VLOOKUP($B203,'[2]1516 Exp_Rev Access'!$F$7:$FS$310,90,FALSE))</f>
        <v>0</v>
      </c>
      <c r="DH203" s="90">
        <f>IF(ISNA(VLOOKUP($B203,'[2]1516 Exp_Rev Access'!$F$7:$FS$310,91,FALSE)),"",VLOOKUP($B203,'[2]1516 Exp_Rev Access'!$F$7:$FS$310,91,FALSE))</f>
        <v>0</v>
      </c>
      <c r="DI203" s="90">
        <f>IF(ISNA(VLOOKUP($B203,'[2]1516 Exp_Rev Access'!$F$7:$FS$310,92,FALSE)),"",VLOOKUP($B203,'[2]1516 Exp_Rev Access'!$F$7:$FS$310,92,FALSE))</f>
        <v>97981.96</v>
      </c>
      <c r="DJ203" s="90">
        <f>IF(ISNA(VLOOKUP($B203,'[2]1516 Exp_Rev Access'!$F$7:$FS$310,93,FALSE)),"",VLOOKUP($B203,'[2]1516 Exp_Rev Access'!$F$7:$FS$310,93,FALSE))</f>
        <v>0</v>
      </c>
      <c r="DK203" s="90">
        <f>IF(ISNA(VLOOKUP($B203,'[2]1516 Exp_Rev Access'!$F$7:$FS$310,94,FALSE)),"",VLOOKUP($B203,'[2]1516 Exp_Rev Access'!$F$7:$FS$310,94,FALSE))</f>
        <v>0</v>
      </c>
      <c r="DL203" s="90">
        <f>IF(ISNA(VLOOKUP($B203,'[2]1516 Exp_Rev Access'!$F$7:$FS$310,95,FALSE)),"",VLOOKUP($B203,'[2]1516 Exp_Rev Access'!$F$7:$FS$310,95,FALSE))</f>
        <v>0</v>
      </c>
      <c r="DM203" s="90">
        <f>IF(ISNA(VLOOKUP($B203,'[2]1516 Exp_Rev Access'!$F$7:$FS$310,96,FALSE)),"",VLOOKUP($B203,'[2]1516 Exp_Rev Access'!$F$7:$FS$310,96,FALSE))</f>
        <v>0</v>
      </c>
      <c r="DN203" s="90">
        <f>IF(ISNA(VLOOKUP($B203,'[2]1516 Exp_Rev Access'!$F$7:$FS$310,97,FALSE)),"",VLOOKUP($B203,'[2]1516 Exp_Rev Access'!$F$7:$FS$310,97,FALSE))</f>
        <v>0</v>
      </c>
      <c r="DO203" s="90">
        <f>IF(ISNA(VLOOKUP($B203,'[2]1516 Exp_Rev Access'!$F$7:$FS$310,98,FALSE)),"",VLOOKUP($B203,'[2]1516 Exp_Rev Access'!$F$7:$FS$310,98,FALSE))</f>
        <v>0</v>
      </c>
      <c r="DP203" s="90">
        <f>IF(ISNA(VLOOKUP($B203,'[2]1516 Exp_Rev Access'!$F$7:$FS$310,99,FALSE)),"",VLOOKUP($B203,'[2]1516 Exp_Rev Access'!$F$7:$FS$310,99,FALSE))</f>
        <v>0</v>
      </c>
      <c r="DQ203" s="90">
        <f>IF(ISNA(VLOOKUP($B203,'[2]1516 Exp_Rev Access'!$F$7:$FS$310,100,FALSE)),"",VLOOKUP($B203,'[2]1516 Exp_Rev Access'!$F$7:$FS$310,100,FALSE))</f>
        <v>0</v>
      </c>
      <c r="DR203" s="90">
        <f>IF(ISNA(VLOOKUP($B203,'[2]1516 Exp_Rev Access'!$F$7:$FS$310,101,FALSE)),"",VLOOKUP($B203,'[2]1516 Exp_Rev Access'!$F$7:$FS$310,101,FALSE))</f>
        <v>0</v>
      </c>
      <c r="DS203" s="90">
        <f>IF(ISNA(VLOOKUP($B203,'[2]1516 Exp_Rev Access'!$F$7:$FS$310,102,FALSE)),"",VLOOKUP($B203,'[2]1516 Exp_Rev Access'!$F$7:$FS$310,102,FALSE))</f>
        <v>0</v>
      </c>
      <c r="DT203" s="90">
        <f>IF(ISNA(VLOOKUP($B203,'[2]1516 Exp_Rev Access'!$F$7:$FS$310,103,FALSE)),"",VLOOKUP($B203,'[2]1516 Exp_Rev Access'!$F$7:$FS$310,103,FALSE))</f>
        <v>0</v>
      </c>
      <c r="DU203" s="90">
        <f>IF(ISNA(VLOOKUP($B203,'[2]1516 Exp_Rev Access'!$F$7:$FS$310,104,FALSE)),"",VLOOKUP($B203,'[2]1516 Exp_Rev Access'!$F$7:$FS$310,104,FALSE))</f>
        <v>0</v>
      </c>
      <c r="DV203" s="90">
        <f>IF(ISNA(VLOOKUP($B203,'[2]1516 Exp_Rev Access'!$F$7:$FS$310,105,FALSE)),"",VLOOKUP($B203,'[2]1516 Exp_Rev Access'!$F$7:$FS$310,105,FALSE))</f>
        <v>0</v>
      </c>
      <c r="DW203" s="90">
        <f>IF(ISNA(VLOOKUP($B203,'[2]1516 Exp_Rev Access'!$F$7:$FS$310,106,FALSE)),"",VLOOKUP($B203,'[2]1516 Exp_Rev Access'!$F$7:$FS$310,106,FALSE))</f>
        <v>0</v>
      </c>
      <c r="DX203" s="90">
        <f>IF(ISNA(VLOOKUP($B203,'[2]1516 Exp_Rev Access'!$F$7:$FS$310,107,FALSE)),"",VLOOKUP($B203,'[2]1516 Exp_Rev Access'!$F$7:$FS$310,107,FALSE))</f>
        <v>0</v>
      </c>
      <c r="DY203" s="90">
        <f>IF(ISNA(VLOOKUP($B203,'[2]1516 Exp_Rev Access'!$F$7:$FS$310,108,FALSE)),"",VLOOKUP($B203,'[2]1516 Exp_Rev Access'!$F$7:$FS$310,108,FALSE))</f>
        <v>7258.42</v>
      </c>
      <c r="DZ203" s="90">
        <f>IF(ISNA(VLOOKUP($B203,'[2]1516 Exp_Rev Access'!$F$7:$FS$310,109,FALSE)),"",VLOOKUP($B203,'[2]1516 Exp_Rev Access'!$F$7:$FS$310,109,FALSE))</f>
        <v>0</v>
      </c>
      <c r="EA203" s="90">
        <f>IF(ISNA(VLOOKUP($B203,'[2]1516 Exp_Rev Access'!$F$7:$FS$310,110,FALSE)),"",VLOOKUP($B203,'[2]1516 Exp_Rev Access'!$F$7:$FS$310,110,FALSE))</f>
        <v>0</v>
      </c>
      <c r="EB203" s="90">
        <f>IF(ISNA(VLOOKUP($B203,'[2]1516 Exp_Rev Access'!$F$7:$FS$310,111,FALSE)),"",VLOOKUP($B203,'[2]1516 Exp_Rev Access'!$F$7:$FS$310,111,FALSE))</f>
        <v>0</v>
      </c>
      <c r="EC203" s="90">
        <f>IF(ISNA(VLOOKUP($B203,'[2]1516 Exp_Rev Access'!$F$7:$FS$310,112,FALSE)),"",VLOOKUP($B203,'[2]1516 Exp_Rev Access'!$F$7:$FS$310,112,FALSE))</f>
        <v>0</v>
      </c>
      <c r="ED203" s="90">
        <f>IF(ISNA(VLOOKUP($B203,'[2]1516 Exp_Rev Access'!$F$7:$FS$310,113,FALSE)),"",VLOOKUP($B203,'[2]1516 Exp_Rev Access'!$F$7:$FS$310,113,FALSE))</f>
        <v>0</v>
      </c>
      <c r="EE203" s="90">
        <f>IF(ISNA(VLOOKUP($B203,'[2]1516 Exp_Rev Access'!$F$7:$FS$310,114,FALSE)),"",VLOOKUP($B203,'[2]1516 Exp_Rev Access'!$F$7:$FS$310,114,FALSE))</f>
        <v>0</v>
      </c>
      <c r="EF203" s="90">
        <f>IF(ISNA(VLOOKUP($B203,'[2]1516 Exp_Rev Access'!$F$7:$FS$310,115,FALSE)),"",VLOOKUP($B203,'[2]1516 Exp_Rev Access'!$F$7:$FS$310,115,FALSE))</f>
        <v>0</v>
      </c>
      <c r="EG203" s="90">
        <f>IF(ISNA(VLOOKUP($B203,'[2]1516 Exp_Rev Access'!$F$7:$FS$310,116,FALSE)),"",VLOOKUP($B203,'[2]1516 Exp_Rev Access'!$F$7:$FS$310,116,FALSE))</f>
        <v>0</v>
      </c>
      <c r="EH203" s="90">
        <f>IF(ISNA(VLOOKUP($B203,'[2]1516 Exp_Rev Access'!$F$7:$FS$310,117,FALSE)),"",VLOOKUP($B203,'[2]1516 Exp_Rev Access'!$F$7:$FS$310,117,FALSE))</f>
        <v>0</v>
      </c>
      <c r="EI203" s="90">
        <f>IF(ISNA(VLOOKUP($B203,'[2]1516 Exp_Rev Access'!$F$7:$FS$310,118,FALSE)),"",VLOOKUP($B203,'[2]1516 Exp_Rev Access'!$F$7:$FS$310,118,FALSE))</f>
        <v>0</v>
      </c>
      <c r="EJ203" s="90">
        <f>IF(ISNA(VLOOKUP($B203,'[2]1516 Exp_Rev Access'!$F$7:$FS$310,119,FALSE)),"",VLOOKUP($B203,'[2]1516 Exp_Rev Access'!$F$7:$FS$310,119,FALSE))</f>
        <v>0</v>
      </c>
      <c r="EK203" s="90">
        <f>IF(ISNA(VLOOKUP($B203,'[2]1516 Exp_Rev Access'!$F$7:$FS$310,120,FALSE)),"",VLOOKUP($B203,'[2]1516 Exp_Rev Access'!$F$7:$FS$310,120,FALSE))</f>
        <v>0</v>
      </c>
      <c r="EL203" s="90">
        <f>IF(ISNA(VLOOKUP($B203,'[2]1516 Exp_Rev Access'!$F$7:$FS$310,121,FALSE)),"",VLOOKUP($B203,'[2]1516 Exp_Rev Access'!$F$7:$FS$310,121,FALSE))</f>
        <v>0</v>
      </c>
      <c r="EM203" s="90">
        <f>IF(ISNA(VLOOKUP($B203,'[2]1516 Exp_Rev Access'!$F$7:$FS$310,122,FALSE)),"",VLOOKUP($B203,'[2]1516 Exp_Rev Access'!$F$7:$FS$310,122,FALSE))</f>
        <v>0</v>
      </c>
      <c r="EN203" s="90">
        <f>IF(ISNA(VLOOKUP($B203,'[2]1516 Exp_Rev Access'!$F$7:$FS$310,123,FALSE)),"",VLOOKUP($B203,'[2]1516 Exp_Rev Access'!$F$7:$FS$310,123,FALSE))</f>
        <v>0</v>
      </c>
      <c r="EO203" s="90">
        <f>IF(ISNA(VLOOKUP($B203,'[2]1516 Exp_Rev Access'!$F$7:$FS$310,124,FALSE)),"",VLOOKUP($B203,'[2]1516 Exp_Rev Access'!$F$7:$FS$310,124,FALSE))</f>
        <v>0</v>
      </c>
      <c r="EP203" s="90">
        <f>IF(ISNA(VLOOKUP($B203,'[2]1516 Exp_Rev Access'!$F$7:$FS$310,125,FALSE)),"",VLOOKUP($B203,'[2]1516 Exp_Rev Access'!$F$7:$FS$310,125,FALSE))</f>
        <v>0</v>
      </c>
      <c r="EQ203" s="90">
        <f>IF(ISNA(VLOOKUP($B203,'[2]1516 Exp_Rev Access'!$F$7:$FS$310,126,FALSE)),"",VLOOKUP($B203,'[2]1516 Exp_Rev Access'!$F$7:$FS$310,126,FALSE))</f>
        <v>0</v>
      </c>
      <c r="ER203" s="90">
        <f>IF(ISNA(VLOOKUP($B203,'[2]1516 Exp_Rev Access'!$F$7:$FS$310,127,FALSE)),"",VLOOKUP($B203,'[2]1516 Exp_Rev Access'!$F$7:$FS$310,127,FALSE))</f>
        <v>0</v>
      </c>
      <c r="ES203" s="90">
        <f>IF(ISNA(VLOOKUP($B203,'[2]1516 Exp_Rev Access'!$F$7:$FS$310,128,FALSE)),"",VLOOKUP($B203,'[2]1516 Exp_Rev Access'!$F$7:$FS$310,128,FALSE))</f>
        <v>0</v>
      </c>
      <c r="ET203" s="90">
        <f>IF(ISNA(VLOOKUP($B203,'[2]1516 Exp_Rev Access'!$F$7:$FS$310,129,FALSE)),"",VLOOKUP($B203,'[2]1516 Exp_Rev Access'!$F$7:$FS$310,129,FALSE))</f>
        <v>0</v>
      </c>
      <c r="EU203" s="90">
        <f>IF(ISNA(VLOOKUP($B203,'[2]1516 Exp_Rev Access'!$F$7:$FS$310,130,FALSE)),"",VLOOKUP($B203,'[2]1516 Exp_Rev Access'!$F$7:$FS$310,130,FALSE))</f>
        <v>0</v>
      </c>
      <c r="EV203" s="90">
        <f>IF(ISNA(VLOOKUP($B203,'[2]1516 Exp_Rev Access'!$F$7:$FS$310,131,FALSE)),"",VLOOKUP($B203,'[2]1516 Exp_Rev Access'!$F$7:$FS$310,131,FALSE))</f>
        <v>1117.49</v>
      </c>
      <c r="EW203" s="90">
        <f>IF(ISNA(VLOOKUP($B203,'[2]1516 Exp_Rev Access'!$F$7:$FS$310,132,FALSE)),"",VLOOKUP($B203,'[2]1516 Exp_Rev Access'!$F$7:$FS$310,132,FALSE))</f>
        <v>0</v>
      </c>
      <c r="EX203" s="90">
        <f>IF(ISNA(VLOOKUP($B203,'[2]1516 Exp_Rev Access'!$F$7:$FS$310,133,FALSE)),"",VLOOKUP($B203,'[2]1516 Exp_Rev Access'!$F$7:$FS$310,133,FALSE))</f>
        <v>0</v>
      </c>
      <c r="EY203" s="90">
        <f>IF(ISNA(VLOOKUP($B203,'[2]1516 Exp_Rev Access'!$F$7:$FS$310,134,FALSE)),"",VLOOKUP($B203,'[2]1516 Exp_Rev Access'!$F$7:$FS$310,134,FALSE))</f>
        <v>0</v>
      </c>
      <c r="EZ203" s="90">
        <f>IF(ISNA(VLOOKUP($B203,'[2]1516 Exp_Rev Access'!$F$7:$FS$310,135,FALSE)),"",VLOOKUP($B203,'[2]1516 Exp_Rev Access'!$F$7:$FS$310,135,FALSE))</f>
        <v>0</v>
      </c>
      <c r="FA203" s="90">
        <f>IF(ISNA(VLOOKUP($B203,'[2]1516 Exp_Rev Access'!$F$7:$FS$310,136,FALSE)),"",VLOOKUP($B203,'[2]1516 Exp_Rev Access'!$F$7:$FS$310,136,FALSE))</f>
        <v>0</v>
      </c>
      <c r="FB203" s="90">
        <f>IF(ISNA(VLOOKUP($B203,'[2]1516 Exp_Rev Access'!$F$7:$FS$310,137,FALSE)),"",VLOOKUP($B203,'[2]1516 Exp_Rev Access'!$F$7:$FS$310,137,FALSE))</f>
        <v>0</v>
      </c>
      <c r="FC203" s="90">
        <f>IF(ISNA(VLOOKUP($B203,'[2]1516 Exp_Rev Access'!$F$7:$FS$310,138,FALSE)),"",VLOOKUP($B203,'[2]1516 Exp_Rev Access'!$F$7:$FS$310,138,FALSE))</f>
        <v>0</v>
      </c>
      <c r="FD203" s="90">
        <f>IF(ISNA(VLOOKUP($B203,'[2]1516 Exp_Rev Access'!$F$7:$FS$310,139,FALSE)),"",VLOOKUP($B203,'[2]1516 Exp_Rev Access'!$F$7:$FS$310,139,FALSE))</f>
        <v>0</v>
      </c>
      <c r="FE203" s="90">
        <f>IF(ISNA(VLOOKUP($B203,'[2]1516 Exp_Rev Access'!$F$7:$FS$310,140,FALSE)),"",VLOOKUP($B203,'[2]1516 Exp_Rev Access'!$F$7:$FS$310,140,FALSE))</f>
        <v>0</v>
      </c>
      <c r="FF203" s="90">
        <f>IF(ISNA(VLOOKUP($B203,'[2]1516 Exp_Rev Access'!$F$7:$FS$310,141,FALSE)),"",VLOOKUP($B203,'[2]1516 Exp_Rev Access'!$F$7:$FS$310,141,FALSE))</f>
        <v>0</v>
      </c>
      <c r="FG203" s="90">
        <f>IF(ISNA(VLOOKUP($B203,'[2]1516 Exp_Rev Access'!$F$7:$FS$310,142,FALSE)),"",VLOOKUP($B203,'[2]1516 Exp_Rev Access'!$F$7:$FS$310,142,FALSE))</f>
        <v>0</v>
      </c>
      <c r="FH203" s="90">
        <f>IF(ISNA(VLOOKUP($B203,'[2]1516 Exp_Rev Access'!$F$7:$FS$310,143,FALSE)),"",VLOOKUP($B203,'[2]1516 Exp_Rev Access'!$F$7:$FS$310,143,FALSE))</f>
        <v>0</v>
      </c>
      <c r="FI203" s="90">
        <f>IF(ISNA(VLOOKUP($B203,'[2]1516 Exp_Rev Access'!$F$7:$FS$310,144,FALSE)),"",VLOOKUP($B203,'[2]1516 Exp_Rev Access'!$F$7:$FS$310,144,FALSE))</f>
        <v>0</v>
      </c>
      <c r="FJ203" s="90">
        <f>IF(ISNA(VLOOKUP($B203,'[2]1516 Exp_Rev Access'!$F$7:$FS$310,145,FALSE)),"",VLOOKUP($B203,'[2]1516 Exp_Rev Access'!$F$7:$FS$310,145,FALSE))</f>
        <v>0</v>
      </c>
      <c r="FK203" s="90">
        <f>IF(ISNA(VLOOKUP($B203,'[2]1516 Exp_Rev Access'!$F$7:$FS$310,146,FALSE)),"",VLOOKUP($B203,'[2]1516 Exp_Rev Access'!$F$7:$FS$310,146,FALSE))</f>
        <v>0</v>
      </c>
      <c r="FL203" s="90">
        <f>IF(ISNA(VLOOKUP($B203,'[2]1516 Exp_Rev Access'!$F$7:$FS$310,1147,FALSE)),"",VLOOKUP($B203,'[2]1516 Exp_Rev Access'!$F$7:$FS$310,147,FALSE))</f>
        <v>0</v>
      </c>
      <c r="FM203" s="90">
        <f>IF(ISNA(VLOOKUP($B203,'[2]1516 Exp_Rev Access'!$F$7:$FS$310,148,FALSE)),"",VLOOKUP($B203,'[2]1516 Exp_Rev Access'!$F$7:$FS$310,148,FALSE))</f>
        <v>0</v>
      </c>
      <c r="FN203" s="90">
        <f>IF(ISNA(VLOOKUP($B203,'[2]1516 Exp_Rev Access'!$F$7:$FS$310,149,FALSE)),"",VLOOKUP($B203,'[2]1516 Exp_Rev Access'!$F$7:$FS$310,149,FALSE))</f>
        <v>0</v>
      </c>
      <c r="FO203" s="90">
        <f>IF(ISNA(VLOOKUP($B203,'[2]1516 Exp_Rev Access'!$F$7:$FS$310,150,FALSE)),"",VLOOKUP($B203,'[2]1516 Exp_Rev Access'!$F$7:$FS$310,150,FALSE))</f>
        <v>0</v>
      </c>
      <c r="FP203" s="90">
        <f>IF(ISNA(VLOOKUP($B203,'[2]1516 Exp_Rev Access'!$F$7:$FS$310,151,FALSE)),"",VLOOKUP($B203,'[2]1516 Exp_Rev Access'!$F$7:$FS$310,151,FALSE))</f>
        <v>0</v>
      </c>
      <c r="FQ203" s="90">
        <f>IF(ISNA(VLOOKUP($B203,'[2]1516 Exp_Rev Access'!$F$7:$FS$310,152,FALSE)),"",VLOOKUP($B203,'[2]1516 Exp_Rev Access'!$F$7:$FS$310,152,FALSE))</f>
        <v>0</v>
      </c>
      <c r="FR203" s="90">
        <f>IF(ISNA(VLOOKUP($B203,'[2]1516 Exp_Rev Access'!$F$7:$FS$310,153,FALSE)),"",VLOOKUP($B203,'[2]1516 Exp_Rev Access'!$F$7:$FS$310,153,FALSE))</f>
        <v>13806.05</v>
      </c>
      <c r="FS203" s="53">
        <f t="shared" si="520"/>
        <v>367118.93</v>
      </c>
      <c r="FT203" s="92">
        <f t="shared" si="521"/>
        <v>8.4493315411271211E-2</v>
      </c>
      <c r="FU203" s="98">
        <f t="shared" si="522"/>
        <v>1149.257857500626</v>
      </c>
      <c r="FV203" s="90">
        <f>IF(ISNA(VLOOKUP($B203,'[2]1516 Exp_Rev Access'!$F$7:$FS$310,154,FALSE)),"",VLOOKUP($B203,'[2]1516 Exp_Rev Access'!$F$7:$FS$310,154,FALSE))</f>
        <v>0</v>
      </c>
      <c r="FW203" s="90">
        <f>IF(ISNA(VLOOKUP($B203,'[2]1516 Exp_Rev Access'!$F$7:$FS$310,155,FALSE)),"",VLOOKUP($B203,'[2]1516 Exp_Rev Access'!$F$7:$FS$310,155,FALSE))</f>
        <v>0</v>
      </c>
      <c r="FX203" s="90">
        <f>IF(ISNA(VLOOKUP($B203,'[2]1516 Exp_Rev Access'!$F$7:$FS$310,156,FALSE)),"",VLOOKUP($B203,'[2]1516 Exp_Rev Access'!$F$7:$FS$310,156,FALSE))</f>
        <v>0</v>
      </c>
      <c r="FY203" s="90">
        <f>IF(ISNA(VLOOKUP($B203,'[2]1516 Exp_Rev Access'!$F$7:$FS$310,157,FALSE)),"",VLOOKUP($B203,'[2]1516 Exp_Rev Access'!$F$7:$FS$310,157,FALSE))</f>
        <v>0</v>
      </c>
      <c r="FZ203" s="90">
        <f>IF(ISNA(VLOOKUP($B203,'[2]1516 Exp_Rev Access'!$F$7:$FS$310,158,FALSE)),"",VLOOKUP($B203,'[2]1516 Exp_Rev Access'!$F$7:$FS$310,158,FALSE))</f>
        <v>0</v>
      </c>
      <c r="GA203" s="90">
        <f>IF(ISNA(VLOOKUP($B203,'[2]1516 Exp_Rev Access'!$F$7:$FS$310,159,FALSE)),"",VLOOKUP($B203,'[2]1516 Exp_Rev Access'!$F$7:$FS$310,159,FALSE))</f>
        <v>0</v>
      </c>
      <c r="GB203" s="90">
        <f>IF(ISNA(VLOOKUP($B203,'[2]1516 Exp_Rev Access'!$F$7:$FS$310,160,FALSE)),"",VLOOKUP($B203,'[2]1516 Exp_Rev Access'!$F$7:$FS$310,160,FALSE))</f>
        <v>0</v>
      </c>
      <c r="GC203" s="90">
        <f>IF(ISNA(VLOOKUP($B203,'[2]1516 Exp_Rev Access'!$F$7:$FS$310,161,FALSE)),"",VLOOKUP($B203,'[2]1516 Exp_Rev Access'!$F$7:$FS$310,161,FALSE))</f>
        <v>0</v>
      </c>
      <c r="GD203" s="90">
        <f>IF(ISNA(VLOOKUP($B203,'[2]1516 Exp_Rev Access'!$F$7:$FS$310,162,FALSE)),"",VLOOKUP($B203,'[2]1516 Exp_Rev Access'!$F$7:$FS$310,162,FALSE))</f>
        <v>0</v>
      </c>
      <c r="GE203" s="90">
        <f>IF(ISNA(VLOOKUP($B203,'[2]1516 Exp_Rev Access'!$F$7:$FS$310,163,FALSE)),"",VLOOKUP($B203,'[2]1516 Exp_Rev Access'!$F$7:$FS$310,163,FALSE))</f>
        <v>0</v>
      </c>
      <c r="GF203" s="90">
        <f>IF(ISNA(VLOOKUP($B203,'[2]1516 Exp_Rev Access'!$F$7:$FS$310,164,FALSE)),"",VLOOKUP($B203,'[2]1516 Exp_Rev Access'!$F$7:$FS$310,164,FALSE))</f>
        <v>0</v>
      </c>
      <c r="GG203" s="90">
        <f>IF(ISNA(VLOOKUP($B203,'[2]1516 Exp_Rev Access'!$F$7:$FS$310,165,FALSE)),"",VLOOKUP($B203,'[2]1516 Exp_Rev Access'!$F$7:$FS$310,165,FALSE))</f>
        <v>0</v>
      </c>
      <c r="GH203" s="90">
        <f>IF(ISNA(VLOOKUP($B203,'[2]1516 Exp_Rev Access'!$F$7:$FS$310,166,FALSE)),"",VLOOKUP($B203,'[2]1516 Exp_Rev Access'!$F$7:$FS$310,166,FALSE))</f>
        <v>0</v>
      </c>
      <c r="GI203" s="90">
        <f>IF(ISNA(VLOOKUP($B203,'[2]1516 Exp_Rev Access'!$F$7:$FS$310,167,FALSE)),"",VLOOKUP($B203,'[2]1516 Exp_Rev Access'!$F$7:$FS$310,167,FALSE))</f>
        <v>0</v>
      </c>
      <c r="GJ203" s="90">
        <f>IF(ISNA(VLOOKUP($B203,'[2]1516 Exp_Rev Access'!$F$7:$FS$310,168,FALSE)),"",VLOOKUP($B203,'[2]1516 Exp_Rev Access'!$F$7:$FS$310,168,FALSE))</f>
        <v>0</v>
      </c>
      <c r="GK203" s="90">
        <f>IF(ISNA(VLOOKUP($B203,'[2]1516 Exp_Rev Access'!$F$7:$FS$310,169,FALSE)),"",VLOOKUP($B203,'[2]1516 Exp_Rev Access'!$F$7:$FS$310,169,FALSE))</f>
        <v>0</v>
      </c>
      <c r="GL203" s="90">
        <f>IF(ISNA(VLOOKUP($B203,'[2]1516 Exp_Rev Access'!$F$7:$FS$310,170,FALSE)),"",VLOOKUP($B203,'[2]1516 Exp_Rev Access'!$F$7:$FS$310,170,FALSE))</f>
        <v>1964.66</v>
      </c>
      <c r="GM203" s="90">
        <f>IF(ISNA(VLOOKUP($B203,'[2]1516 Exp_Rev Access'!$F$7:$FT$310,171,FALSE)),"",VLOOKUP($B203,'[2]1516 Exp_Rev Access'!$F$7:$FT$310,171,FALSE))</f>
        <v>0</v>
      </c>
      <c r="GN203" s="90">
        <f>IF(ISNA(VLOOKUP($B203,'[2]1516 Exp_Rev Access'!$F$7:$FU$310,172,FALSE)),"",VLOOKUP($B203,'[2]1516 Exp_Rev Access'!$F$7:$FU$310,172,FALSE))</f>
        <v>0</v>
      </c>
      <c r="GO203" s="90">
        <f>IF(ISNA(VLOOKUP($B203,'[2]1516 Exp_Rev Access'!$F$7:$FV$310,173,FALSE)),"",VLOOKUP($B203,'[2]1516 Exp_Rev Access'!$F$7:$FV$310,173,FALSE))</f>
        <v>0</v>
      </c>
      <c r="GP203" s="90">
        <f>IF(ISNA(VLOOKUP($B203,'[2]1516 Exp_Rev Access'!$F$7:$GA$310,174,FALSE)),"",VLOOKUP($B203,'[2]1516 Exp_Rev Access'!$F$7:$GA$310,174,FALSE))</f>
        <v>0</v>
      </c>
      <c r="GQ203" s="90">
        <f>IF(ISNA(VLOOKUP($B203,'[2]1516 Exp_Rev Access'!$F$7:$GA$310,175,FALSE)),"",VLOOKUP($B203,'[2]1516 Exp_Rev Access'!$F$7:$GA$310,175,FALSE))</f>
        <v>0</v>
      </c>
      <c r="GR203" s="90">
        <f>IF(ISNA(VLOOKUP($B203,'[2]1516 Exp_Rev Access'!$F$7:$GA$310,176,FALSE)),"",VLOOKUP($B203,'[2]1516 Exp_Rev Access'!$F$7:$GA$310,176,FALSE))</f>
        <v>0</v>
      </c>
      <c r="GS203" s="90">
        <f>IF(ISNA(VLOOKUP($B203,'[2]1516 Exp_Rev Access'!$F$7:$GA$310,177,FALSE)),"",VLOOKUP($B203,'[2]1516 Exp_Rev Access'!$F$7:$GA$310,177,FALSE))</f>
        <v>0</v>
      </c>
      <c r="GT203" s="90">
        <f>IF(ISNA(VLOOKUP($B203,'[2]1516 Exp_Rev Access'!$F$7:$GA$310,178,FALSE)),"",VLOOKUP($B203,'[2]1516 Exp_Rev Access'!$F$7:$GA$310,178,FALSE))</f>
        <v>0</v>
      </c>
      <c r="GU203" s="53">
        <f t="shared" si="523"/>
        <v>1964.66</v>
      </c>
      <c r="GV203" s="92">
        <f t="shared" si="524"/>
        <v>4.5217128154058438E-4</v>
      </c>
      <c r="GW203" s="131">
        <f t="shared" si="525"/>
        <v>6.1503255697470562</v>
      </c>
    </row>
    <row r="204" spans="1:222" x14ac:dyDescent="0.2">
      <c r="B204" s="87" t="s">
        <v>468</v>
      </c>
      <c r="C204" s="87" t="s">
        <v>469</v>
      </c>
      <c r="D204" s="88">
        <f>IF(ISNA(VLOOKUP($B204,'[2]1516 enrollment_Rev_Exp by size'!$A$6:$C$325,3,FALSE)),"",VLOOKUP($B204,'[2]1516 enrollment_Rev_Exp by size'!$A$6:$C$325,3,FALSE))</f>
        <v>616.99</v>
      </c>
      <c r="E204" s="89">
        <v>6594187.0499999998</v>
      </c>
      <c r="F204" s="67">
        <f t="shared" si="503"/>
        <v>6594187.0499999998</v>
      </c>
      <c r="G204" s="67">
        <f t="shared" si="504"/>
        <v>0</v>
      </c>
      <c r="H204" s="90">
        <f>IF(ISNA(VLOOKUP($B204,'[2]1516 Exp_Rev Access'!$F$7:$FS$310,2,FALSE)),"",VLOOKUP($B204,'[2]1516 Exp_Rev Access'!$F$7:$FS$310,2,FALSE))</f>
        <v>651879.23</v>
      </c>
      <c r="I204" s="90">
        <f>IF(ISNA(VLOOKUP($B204,'[2]1516 Exp_Rev Access'!$F$7:$FS$310,3,FALSE)),"",VLOOKUP($B204,'[2]1516 Exp_Rev Access'!$F$7:$FS$310,3,FALSE))</f>
        <v>0</v>
      </c>
      <c r="J204" s="90">
        <f>IF(ISNA(VLOOKUP($B204,'[2]1516 Exp_Rev Access'!$F$7:$FS$310,4,FALSE)),"",VLOOKUP($B204,'[2]1516 Exp_Rev Access'!$F$7:$FS$310,4,FALSE))</f>
        <v>0</v>
      </c>
      <c r="K204" s="90">
        <f>IF(ISNA(VLOOKUP($B204,'[2]1516 Exp_Rev Access'!$F$7:$FS$310,5,FALSE)),"-",VLOOKUP($B204,'[2]1516 Exp_Rev Access'!$F$7:$FS$310,5,FALSE))</f>
        <v>27497.88</v>
      </c>
      <c r="L204" s="90">
        <f>IF(ISNA(VLOOKUP($B204,'[2]1516 Exp_Rev Access'!$F$7:$FS$310,6,FALSE)),"",VLOOKUP($B204,'[2]1516 Exp_Rev Access'!$F$7:$FS$310,6,FALSE))</f>
        <v>0</v>
      </c>
      <c r="M204" s="90">
        <f>IF(ISNA(VLOOKUP($B204,'[2]1516 Exp_Rev Access'!$F$7:$FS$310,7,FALSE)),"",VLOOKUP($B204,'[2]1516 Exp_Rev Access'!$F$7:$FS$310,7,FALSE))</f>
        <v>0</v>
      </c>
      <c r="N204" s="53">
        <f t="shared" si="505"/>
        <v>679377.11</v>
      </c>
      <c r="O204" s="91">
        <f t="shared" si="506"/>
        <v>0.10302666649409042</v>
      </c>
      <c r="P204" s="53">
        <f t="shared" si="507"/>
        <v>1101.1152692912365</v>
      </c>
      <c r="Q204" s="90">
        <f>IF(ISNA(VLOOKUP($B204,'[2]1516 Exp_Rev Access'!$F$7:$FS$310,8,FALSE)),"",VLOOKUP($B204,'[2]1516 Exp_Rev Access'!$F$7:$FS$310,8,FALSE))</f>
        <v>0</v>
      </c>
      <c r="R204" s="90">
        <f>IF(ISNA(VLOOKUP($B204,'[2]1516 Exp_Rev Access'!$F$7:$FS$310,9,FALSE)),"",VLOOKUP($B204,'[2]1516 Exp_Rev Access'!$F$7:$FS$310,9,FALSE))</f>
        <v>0</v>
      </c>
      <c r="S204" s="90">
        <f>IF(ISNA(VLOOKUP($B204,'[2]1516 Exp_Rev Access'!$F$7:$FS$310,10,FALSE)),"",VLOOKUP($B204,'[2]1516 Exp_Rev Access'!$F$7:$FS$310,10,FALSE))</f>
        <v>0</v>
      </c>
      <c r="T204" s="90">
        <f>IF(ISNA(VLOOKUP($B204,'[2]1516 Exp_Rev Access'!$F$7:$FS$310,11,FALSE)),"",VLOOKUP($B204,'[2]1516 Exp_Rev Access'!$F$7:$FS$310,11,FALSE))</f>
        <v>0</v>
      </c>
      <c r="U204" s="90">
        <f>IF(ISNA(VLOOKUP($B204,'[2]1516 Exp_Rev Access'!$F$7:$FS$310,12,FALSE)),"",VLOOKUP($B204,'[2]1516 Exp_Rev Access'!$F$7:$FS$310,12,FALSE))</f>
        <v>0</v>
      </c>
      <c r="V204" s="90">
        <f>IF(ISNA(VLOOKUP($B204,'[2]1516 Exp_Rev Access'!$F$7:$FS$310,13,FALSE)),"",VLOOKUP($B204,'[2]1516 Exp_Rev Access'!$F$7:$FS$310,13,FALSE))</f>
        <v>0</v>
      </c>
      <c r="W204" s="90">
        <f>IF(ISNA(VLOOKUP($B204,'[2]1516 Exp_Rev Access'!$F$7:$FS$310,14,FALSE)),"",VLOOKUP($B204,'[2]1516 Exp_Rev Access'!$F$7:$FS$310,14,FALSE))</f>
        <v>0</v>
      </c>
      <c r="X204" s="90">
        <f>IF(ISNA(VLOOKUP($B204,'[2]1516 Exp_Rev Access'!$F$7:$FS$310,15,FALSE)),"",VLOOKUP($B204,'[2]1516 Exp_Rev Access'!$F$7:$FS$310,15,FALSE))</f>
        <v>0</v>
      </c>
      <c r="Y204" s="90">
        <f>IF(ISNA(VLOOKUP($B204,'[2]1516 Exp_Rev Access'!$F$7:$FS$310,16,FALSE)),"",VLOOKUP($B204,'[2]1516 Exp_Rev Access'!$F$7:$FS$310,16,FALSE))</f>
        <v>1349</v>
      </c>
      <c r="Z204" s="90">
        <f>IF(ISNA(VLOOKUP($B204,'[2]1516 Exp_Rev Access'!$F$7:$FS$310,17,FALSE)),"",VLOOKUP($B204,'[2]1516 Exp_Rev Access'!$F$7:$FS$310,17,FALSE))</f>
        <v>0</v>
      </c>
      <c r="AA204" s="90">
        <f>IF(ISNA(VLOOKUP($B204,'[2]1516 Exp_Rev Access'!$F$7:$FS$310,18,FALSE)),"",VLOOKUP($B204,'[2]1516 Exp_Rev Access'!$F$7:$FS$310,18,FALSE))</f>
        <v>0</v>
      </c>
      <c r="AB204" s="90">
        <f>IF(ISNA(VLOOKUP($B204,'[2]1516 Exp_Rev Access'!$F$7:$FS$310,19,FALSE)),"",VLOOKUP($B204,'[2]1516 Exp_Rev Access'!$F$7:$FS$310,19,FALSE))</f>
        <v>0</v>
      </c>
      <c r="AC204" s="90">
        <f>IF(ISNA(VLOOKUP($B204,'[2]1516 Exp_Rev Access'!$F$7:$FS$310,20,FALSE)),"",VLOOKUP($B204,'[2]1516 Exp_Rev Access'!$F$7:$FS$310,20,FALSE))</f>
        <v>0</v>
      </c>
      <c r="AD204" s="90">
        <f>IF(ISNA(VLOOKUP($B204,'[2]1516 Exp_Rev Access'!$F$7:$FS$310,21,FALSE)),"",VLOOKUP($B204,'[2]1516 Exp_Rev Access'!$F$7:$FS$310,21,FALSE))</f>
        <v>97607.71</v>
      </c>
      <c r="AE204" s="90">
        <f>IF(ISNA(VLOOKUP($B204,'[2]1516 Exp_Rev Access'!$F$7:$FS$310,22,FALSE)),"",VLOOKUP($B204,'[2]1516 Exp_Rev Access'!$F$7:$FS$310,22,FALSE))</f>
        <v>3596.89</v>
      </c>
      <c r="AF204" s="90">
        <f>IF(ISNA(VLOOKUP($B204,'[2]1516 Exp_Rev Access'!$F$7:$FS$310,23,FALSE)),"",VLOOKUP($B204,'[2]1516 Exp_Rev Access'!$F$7:$FS$310,23,FALSE))</f>
        <v>0</v>
      </c>
      <c r="AG204" s="90">
        <f>IF(ISNA(VLOOKUP($B204,'[2]1516 Exp_Rev Access'!$F$7:$FS$310,24,FALSE)),"",VLOOKUP($B204,'[2]1516 Exp_Rev Access'!$F$7:$FS$310,24,FALSE))</f>
        <v>0</v>
      </c>
      <c r="AH204" s="90">
        <f>IF(ISNA(VLOOKUP($B204,'[2]1516 Exp_Rev Access'!$F$7:$FS$310,25,FALSE)),"",VLOOKUP($B204,'[2]1516 Exp_Rev Access'!$F$7:$FS$310,25,FALSE))</f>
        <v>1072.9000000000001</v>
      </c>
      <c r="AI204" s="90">
        <f>IF(ISNA(VLOOKUP($B204,'[2]1516 Exp_Rev Access'!$F$7:$FS$310,26,FALSE)),"",VLOOKUP($B204,'[2]1516 Exp_Rev Access'!$F$7:$FS$310,26,FALSE))</f>
        <v>16825</v>
      </c>
      <c r="AJ204" s="90">
        <f>IF(ISNA(VLOOKUP($B204,'[2]1516 Exp_Rev Access'!$F$7:$FS$310,27,FALSE)),"",VLOOKUP($B204,'[2]1516 Exp_Rev Access'!$F$7:$FS$310,27,FALSE))</f>
        <v>0</v>
      </c>
      <c r="AK204" s="90">
        <f>IF(ISNA(VLOOKUP($B204,'[2]1516 Exp_Rev Access'!$F$7:$FS$310,28,FALSE)),"",VLOOKUP($B204,'[2]1516 Exp_Rev Access'!$F$7:$FS$310,28,FALSE))</f>
        <v>13287.09</v>
      </c>
      <c r="AL204" s="90">
        <f>IF(ISNA(VLOOKUP($B204,'[2]1516 Exp_Rev Access'!$F$7:$FS$310,29,FALSE)),"",VLOOKUP($B204,'[2]1516 Exp_Rev Access'!$F$7:$FS$310,29,FALSE))</f>
        <v>0</v>
      </c>
      <c r="AM204" s="53">
        <f t="shared" si="508"/>
        <v>133738.59</v>
      </c>
      <c r="AN204" s="92">
        <f t="shared" si="509"/>
        <v>2.0281285469449944E-2</v>
      </c>
      <c r="AO204" s="68">
        <f t="shared" si="510"/>
        <v>216.75973678665781</v>
      </c>
      <c r="AP204" s="90">
        <f>IF(ISNA(VLOOKUP($B204,'[2]1516 Exp_Rev Access'!$F$7:$FS$310,30,FALSE)),"",VLOOKUP($B204,'[2]1516 Exp_Rev Access'!$F$7:$FS$310,30,FALSE))</f>
        <v>3917316.05</v>
      </c>
      <c r="AQ204" s="90">
        <f>IF(ISNA(VLOOKUP($B204,'[2]1516 Exp_Rev Access'!$F$7:$FS$310,31,FALSE)),"",VLOOKUP($B204,'[2]1516 Exp_Rev Access'!$F$7:$FS$310,31,FALSE))</f>
        <v>66486.490000000005</v>
      </c>
      <c r="AR204" s="90">
        <f>IF(ISNA(VLOOKUP($B204,'[2]1516 Exp_Rev Access'!$F$7:$FS$310,32,FALSE)),"",VLOOKUP($B204,'[2]1516 Exp_Rev Access'!$F$7:$FS$310,32,FALSE))</f>
        <v>298296.92</v>
      </c>
      <c r="AS204" s="90">
        <f>IF(ISNA(VLOOKUP($B204,'[2]1516 Exp_Rev Access'!$F$7:$FS$310,33,FALSE)),"",VLOOKUP($B204,'[2]1516 Exp_Rev Access'!$F$7:$FS$310,33,FALSE))</f>
        <v>141225.28</v>
      </c>
      <c r="AT204" s="90">
        <f>IF(ISNA(VLOOKUP($B204,'[2]1516 Exp_Rev Access'!$F$7:$FS$310,34,FALSE)),"",VLOOKUP($B204,'[2]1516 Exp_Rev Access'!$F$7:$FS$310,34,FALSE))</f>
        <v>0</v>
      </c>
      <c r="AU204" s="53">
        <f t="shared" si="511"/>
        <v>4423324.74</v>
      </c>
      <c r="AV204" s="93">
        <f t="shared" si="512"/>
        <v>0.67079151781113033</v>
      </c>
      <c r="AW204" s="53">
        <f t="shared" si="513"/>
        <v>7169.2000518646983</v>
      </c>
      <c r="AX204" s="90">
        <f>IF(ISNA(VLOOKUP($B204,'[2]1516 Exp_Rev Access'!$F$7:$FS$310,35,FALSE)),"",VLOOKUP($B204,'[2]1516 Exp_Rev Access'!$F$7:$FS$310,35,FALSE))</f>
        <v>0</v>
      </c>
      <c r="AY204" s="90">
        <f>IF(ISNA(VLOOKUP($B204,'[2]1516 Exp_Rev Access'!$F$7:$FS$310,36,FALSE)),"",VLOOKUP($B204,'[2]1516 Exp_Rev Access'!$F$7:$FS$310,36,FALSE))</f>
        <v>362765.02</v>
      </c>
      <c r="AZ204" s="90">
        <f>IF(ISNA(VLOOKUP($B204,'[2]1516 Exp_Rev Access'!$F$7:$FS$310,37,FALSE)),"",VLOOKUP($B204,'[2]1516 Exp_Rev Access'!$F$7:$FS$310,37,FALSE))</f>
        <v>7635.35</v>
      </c>
      <c r="BA204" s="90">
        <f>IF(ISNA(VLOOKUP($B204,'[2]1516 Exp_Rev Access'!$F$7:$FS$310,38,FALSE)),"",VLOOKUP($B204,'[2]1516 Exp_Rev Access'!$F$7:$FS$310,38,FALSE))</f>
        <v>0</v>
      </c>
      <c r="BB204" s="90">
        <f>IF(ISNA(VLOOKUP($B204,'[2]1516 Exp_Rev Access'!$F$7:$FS$310,39,FALSE)),"",VLOOKUP($B204,'[2]1516 Exp_Rev Access'!$F$7:$FS$310,39,FALSE))</f>
        <v>0</v>
      </c>
      <c r="BC204" s="90">
        <f>IF(ISNA(VLOOKUP($B204,'[2]1516 Exp_Rev Access'!$F$7:$FS$310,40,FALSE)),"",VLOOKUP($B204,'[2]1516 Exp_Rev Access'!$F$7:$FS$310,40,FALSE))</f>
        <v>74202.61</v>
      </c>
      <c r="BD204" s="90">
        <f>IF(ISNA(VLOOKUP($B204,'[2]1516 Exp_Rev Access'!$F$7:$FS$310,41,FALSE)),"",VLOOKUP($B204,'[2]1516 Exp_Rev Access'!$F$7:$FS$310,41,FALSE))</f>
        <v>0</v>
      </c>
      <c r="BE204" s="90">
        <f>IF(ISNA(VLOOKUP($B204,'[2]1516 Exp_Rev Access'!$F$7:$FS$310,42,FALSE)),"",VLOOKUP($B204,'[2]1516 Exp_Rev Access'!$F$7:$FS$310,42,FALSE))</f>
        <v>29040.57</v>
      </c>
      <c r="BF204" s="90">
        <f>IF(ISNA(VLOOKUP($B204,'[2]1516 Exp_Rev Access'!$F$7:$FS$310,43,FALSE)),"",VLOOKUP($B204,'[2]1516 Exp_Rev Access'!$F$7:$FS$310,43,FALSE))</f>
        <v>0</v>
      </c>
      <c r="BG204" s="90">
        <f>IF(ISNA(VLOOKUP($B204,'[2]1516 Exp_Rev Access'!$F$7:$FS$310,44,FALSE)),"",VLOOKUP($B204,'[2]1516 Exp_Rev Access'!$F$7:$FS$310,44,FALSE))</f>
        <v>0</v>
      </c>
      <c r="BH204" s="90">
        <f>IF(ISNA(VLOOKUP($B204,'[2]1516 Exp_Rev Access'!$F$7:$FS$310,45,FALSE)),"",VLOOKUP($B204,'[2]1516 Exp_Rev Access'!$F$7:$FS$310,45,FALSE))</f>
        <v>6486.8</v>
      </c>
      <c r="BI204" s="90">
        <f>IF(ISNA(VLOOKUP($B204,'[2]1516 Exp_Rev Access'!$F$7:$FS$310,46,FALSE)),"",VLOOKUP($B204,'[2]1516 Exp_Rev Access'!$F$7:$FS$310,46,FALSE))</f>
        <v>0</v>
      </c>
      <c r="BJ204" s="90">
        <f>IF(ISNA(VLOOKUP($B204,'[2]1516 Exp_Rev Access'!$F$7:$FS$310,47,FALSE)),"",VLOOKUP($B204,'[2]1516 Exp_Rev Access'!$F$7:$FS$310,47,FALSE))</f>
        <v>3551.97</v>
      </c>
      <c r="BK204" s="90">
        <f>IF(ISNA(VLOOKUP($B204,'[2]1516 Exp_Rev Access'!$F$7:$FS$310,48,FALSE)),"",VLOOKUP($B204,'[2]1516 Exp_Rev Access'!$F$7:$FS$310,48,FALSE))</f>
        <v>315851.03000000003</v>
      </c>
      <c r="BL204" s="90">
        <f>IF(ISNA(VLOOKUP($B204,'[2]1516 Exp_Rev Access'!$F$7:$FS$310,49,FALSE)),"",VLOOKUP($B204,'[2]1516 Exp_Rev Access'!$F$7:$FS$310,49,FALSE))</f>
        <v>0</v>
      </c>
      <c r="BM204" s="90">
        <f>IF(ISNA(VLOOKUP($B204,'[2]1516 Exp_Rev Access'!$F$7:$FS$310,50,FALSE)),"",VLOOKUP($B204,'[2]1516 Exp_Rev Access'!$F$7:$FS$310,50,FALSE))</f>
        <v>0</v>
      </c>
      <c r="BN204" s="90">
        <f>IF(ISNA(VLOOKUP($B204,'[2]1516 Exp_Rev Access'!$F$7:$FS$310,51,FALSE)),"",VLOOKUP($B204,'[2]1516 Exp_Rev Access'!$F$7:$FS$310,51,FALSE))</f>
        <v>0</v>
      </c>
      <c r="BO204" s="90">
        <f>IF(ISNA(VLOOKUP($B204,'[2]1516 Exp_Rev Access'!$F$7:$FS$310,52,FALSE)),"",VLOOKUP($B204,'[2]1516 Exp_Rev Access'!$F$7:$FS$310,52,FALSE))</f>
        <v>0</v>
      </c>
      <c r="BP204" s="90">
        <f>IF(ISNA(VLOOKUP($B204,'[2]1516 Exp_Rev Access'!$F$7:$FS$310,53,FALSE)),"",VLOOKUP($B204,'[2]1516 Exp_Rev Access'!$F$7:$FS$310,53,FALSE))</f>
        <v>0</v>
      </c>
      <c r="BQ204" s="90">
        <f>IF(ISNA(VLOOKUP($B204,'[2]1516 Exp_Rev Access'!$F$7:$FS$310,54,FALSE)),"",VLOOKUP($B204,'[2]1516 Exp_Rev Access'!$F$7:$FS$310,54,FALSE))</f>
        <v>0</v>
      </c>
      <c r="BR204" s="90">
        <f>IF(ISNA(VLOOKUP($B204,'[2]1516 Exp_Rev Access'!$F$7:$FS$310,55,FALSE)),"",VLOOKUP($B204,'[2]1516 Exp_Rev Access'!$F$7:$FS$310,55,FALSE))</f>
        <v>0</v>
      </c>
      <c r="BS204" s="90">
        <f>IF(ISNA(VLOOKUP($B204,'[2]1516 Exp_Rev Access'!$F$7:$FS$310,56,FALSE)),"",VLOOKUP($B204,'[2]1516 Exp_Rev Access'!$F$7:$FS$310,56,FALSE))</f>
        <v>0</v>
      </c>
      <c r="BT204" s="90">
        <f>IF(ISNA(VLOOKUP($B204,'[2]1516 Exp_Rev Access'!$F$7:$FS$310,57,FALSE)),"",VLOOKUP($B204,'[2]1516 Exp_Rev Access'!$F$7:$FS$310,57,FALSE))</f>
        <v>0</v>
      </c>
      <c r="BU204" s="90">
        <f>IF(ISNA(VLOOKUP($B204,'[2]1516 Exp_Rev Access'!$F$7:$FS$310,58,FALSE)),"",VLOOKUP($B204,'[2]1516 Exp_Rev Access'!$F$7:$FS$310,58,FALSE))</f>
        <v>0</v>
      </c>
      <c r="BV204" s="53">
        <f t="shared" si="514"/>
        <v>799533.35</v>
      </c>
      <c r="BW204" s="92">
        <f t="shared" si="515"/>
        <v>0.12124820602412241</v>
      </c>
      <c r="BX204" s="68">
        <f t="shared" si="516"/>
        <v>1295.8611160634694</v>
      </c>
      <c r="BY204" s="90">
        <f>IF(ISNA(VLOOKUP($B204,'[2]1516 Exp_Rev Access'!$F$7:$FS$310,59,FALSE)),"",VLOOKUP($B204,'[2]1516 Exp_Rev Access'!$F$7:$FS$310,59,FALSE))</f>
        <v>100</v>
      </c>
      <c r="BZ204" s="90">
        <f>IF(ISNA(VLOOKUP($B204,'[2]1516 Exp_Rev Access'!$F$7:$FS$310,60,FALSE)),"",VLOOKUP($B204,'[2]1516 Exp_Rev Access'!$F$7:$FS$310,60,FALSE))</f>
        <v>0</v>
      </c>
      <c r="CA204" s="90">
        <f>IF(ISNA(VLOOKUP($B204,'[2]1516 Exp_Rev Access'!$F$7:$FS$310,61,FALSE)),"",VLOOKUP($B204,'[2]1516 Exp_Rev Access'!$F$7:$FS$310,61,FALSE))</f>
        <v>0</v>
      </c>
      <c r="CB204" s="90">
        <f>IF(ISNA(VLOOKUP($B204,'[2]1516 Exp_Rev Access'!$F$7:$FS$310,62,FALSE)),"",VLOOKUP($B204,'[2]1516 Exp_Rev Access'!$F$7:$FS$310,62,FALSE))</f>
        <v>0</v>
      </c>
      <c r="CC204" s="90">
        <f>IF(ISNA(VLOOKUP($B204,'[2]1516 Exp_Rev Access'!$F$7:$FS$310,63,FALSE)),"",VLOOKUP($B204,'[2]1516 Exp_Rev Access'!$F$7:$FS$310,63,FALSE))</f>
        <v>42913.75</v>
      </c>
      <c r="CD204" s="90">
        <f>IF(ISNA(VLOOKUP($B204,'[2]1516 Exp_Rev Access'!$F$7:$FS$310,64,FALSE)),"",VLOOKUP($B204,'[2]1516 Exp_Rev Access'!$F$7:$FS$310,64,FALSE))</f>
        <v>0</v>
      </c>
      <c r="CE204" s="53">
        <f t="shared" si="517"/>
        <v>43013.75</v>
      </c>
      <c r="CF204" s="92">
        <f t="shared" si="518"/>
        <v>6.5229799630873381E-3</v>
      </c>
      <c r="CG204" s="94">
        <f t="shared" si="519"/>
        <v>69.715473508484735</v>
      </c>
      <c r="CH204" s="90">
        <f>IF(ISNA(VLOOKUP($B204,'[2]1516 Exp_Rev Access'!$F$7:$FS$310,65,FALSE)),"",VLOOKUP($B204,'[2]1516 Exp_Rev Access'!$F$7:$FS$310,65,FALSE))</f>
        <v>0</v>
      </c>
      <c r="CI204" s="90">
        <f>IF(ISNA(VLOOKUP($B204,'[2]1516 Exp_Rev Access'!$F$7:$FS$310,66,FALSE)),"",VLOOKUP($B204,'[2]1516 Exp_Rev Access'!$F$7:$FS$310,66,FALSE))</f>
        <v>0</v>
      </c>
      <c r="CJ204" s="90">
        <f>IF(ISNA(VLOOKUP($B204,'[2]1516 Exp_Rev Access'!$F$7:$FS$310,67,FALSE)),"",VLOOKUP($B204,'[2]1516 Exp_Rev Access'!$F$7:$FS$310,67,FALSE))</f>
        <v>0</v>
      </c>
      <c r="CK204" s="90">
        <f>IF(ISNA(VLOOKUP($B204,'[2]1516 Exp_Rev Access'!$F$7:$FS$310,68,FALSE)),"",VLOOKUP($B204,'[2]1516 Exp_Rev Access'!$F$7:$FS$310,68,FALSE))</f>
        <v>0</v>
      </c>
      <c r="CL204" s="90">
        <f>IF(ISNA(VLOOKUP($B204,'[2]1516 Exp_Rev Access'!$F$7:$FS$310,69,FALSE)),"",VLOOKUP($B204,'[2]1516 Exp_Rev Access'!$F$7:$FS$310,69,FALSE))</f>
        <v>0</v>
      </c>
      <c r="CM204" s="90">
        <f>IF(ISNA(VLOOKUP($B204,'[2]1516 Exp_Rev Access'!$F$7:$FS$310,70,FALSE)),"",VLOOKUP($B204,'[2]1516 Exp_Rev Access'!$F$7:$FS$310,70,FALSE))</f>
        <v>0</v>
      </c>
      <c r="CN204" s="90">
        <f>IF(ISNA(VLOOKUP($B204,'[2]1516 Exp_Rev Access'!$F$7:$FS$310,71,FALSE)),"",VLOOKUP($B204,'[2]1516 Exp_Rev Access'!$F$7:$FS$310,71,FALSE))</f>
        <v>0</v>
      </c>
      <c r="CO204" s="90">
        <f>IF(ISNA(VLOOKUP($B204,'[2]1516 Exp_Rev Access'!$F$7:$FS$310,72,FALSE)),"",VLOOKUP($B204,'[2]1516 Exp_Rev Access'!$F$7:$FS$310,72,FALSE))</f>
        <v>0</v>
      </c>
      <c r="CP204" s="90">
        <f>IF(ISNA(VLOOKUP($B204,'[2]1516 Exp_Rev Access'!$F$7:$FS$310,73,FALSE)),"",VLOOKUP($B204,'[2]1516 Exp_Rev Access'!$F$7:$FS$310,73,FALSE))</f>
        <v>0</v>
      </c>
      <c r="CQ204" s="90">
        <f>IF(ISNA(VLOOKUP($B204,'[2]1516 Exp_Rev Access'!$F$7:$FS$310,74,FALSE)),"",VLOOKUP($B204,'[2]1516 Exp_Rev Access'!$F$7:$FS$310,74,FALSE))</f>
        <v>109818.93</v>
      </c>
      <c r="CR204" s="90">
        <f>IF(ISNA(VLOOKUP($B204,'[2]1516 Exp_Rev Access'!$F$7:$FS$310,75,FALSE)),"",VLOOKUP($B204,'[2]1516 Exp_Rev Access'!$F$7:$FS$310,75,FALSE))</f>
        <v>0</v>
      </c>
      <c r="CS204" s="90">
        <f>IF(ISNA(VLOOKUP($B204,'[2]1516 Exp_Rev Access'!$F$7:$FS$310,76,FALSE)),"",VLOOKUP($B204,'[2]1516 Exp_Rev Access'!$F$7:$FS$310,76,FALSE))</f>
        <v>6198</v>
      </c>
      <c r="CT204" s="90">
        <f>IF(ISNA(VLOOKUP($B204,'[2]1516 Exp_Rev Access'!$F$7:$FS$310,77,FALSE)),"",VLOOKUP($B204,'[2]1516 Exp_Rev Access'!$F$7:$FS$310,77,FALSE))</f>
        <v>0</v>
      </c>
      <c r="CU204" s="90">
        <f>IF(ISNA(VLOOKUP($B204,'[2]1516 Exp_Rev Access'!$F$7:$FS$310,78,FALSE)),"",VLOOKUP($B204,'[2]1516 Exp_Rev Access'!$F$7:$FS$310,78,FALSE))</f>
        <v>183225</v>
      </c>
      <c r="CV204" s="90">
        <f>IF(ISNA(VLOOKUP($B204,'[2]1516 Exp_Rev Access'!$F$7:$FS$310,79,FALSE)),"",VLOOKUP($B204,'[2]1516 Exp_Rev Access'!$F$7:$FS$310,79,FALSE))</f>
        <v>13672</v>
      </c>
      <c r="CW204" s="90">
        <f>IF(ISNA(VLOOKUP($B204,'[2]1516 Exp_Rev Access'!$F$7:$FS$310,80,FALSE)),"",VLOOKUP($B204,'[2]1516 Exp_Rev Access'!$F$7:$FS$310,80,FALSE))</f>
        <v>0</v>
      </c>
      <c r="CX204" s="90">
        <f>IF(ISNA(VLOOKUP($B204,'[2]1516 Exp_Rev Access'!$F$7:$FS$310,81,FALSE)),"",VLOOKUP($B204,'[2]1516 Exp_Rev Access'!$F$7:$FS$310,81,FALSE))</f>
        <v>0</v>
      </c>
      <c r="CY204" s="90">
        <f>IF(ISNA(VLOOKUP($B204,'[2]1516 Exp_Rev Access'!$F$7:$FS$310,82,FALSE)),"",VLOOKUP($B204,'[2]1516 Exp_Rev Access'!$F$7:$FS$310,82,FALSE))</f>
        <v>0</v>
      </c>
      <c r="CZ204" s="90">
        <f>IF(ISNA(VLOOKUP($B204,'[2]1516 Exp_Rev Access'!$F$7:$FS$310,83,FALSE)),"",VLOOKUP($B204,'[2]1516 Exp_Rev Access'!$F$7:$FS$310,83,FALSE))</f>
        <v>0</v>
      </c>
      <c r="DA204" s="90">
        <f>IF(ISNA(VLOOKUP($B204,'[2]1516 Exp_Rev Access'!$F$7:$FS$310,84,FALSE)),"",VLOOKUP($B204,'[2]1516 Exp_Rev Access'!$F$7:$FS$310,84,FALSE))</f>
        <v>0</v>
      </c>
      <c r="DB204" s="90">
        <f>IF(ISNA(VLOOKUP($B204,'[2]1516 Exp_Rev Access'!$F$7:$FS$310,85,FALSE)),"",VLOOKUP($B204,'[2]1516 Exp_Rev Access'!$F$7:$FS$310,85,FALSE))</f>
        <v>0</v>
      </c>
      <c r="DC204" s="90">
        <f>IF(ISNA(VLOOKUP($B204,'[2]1516 Exp_Rev Access'!$F$7:$FS$310,86,FALSE)),"",VLOOKUP($B204,'[2]1516 Exp_Rev Access'!$F$7:$FS$310,86,FALSE))</f>
        <v>0</v>
      </c>
      <c r="DD204" s="90">
        <f>IF(ISNA(VLOOKUP($B204,'[2]1516 Exp_Rev Access'!$F$7:$FS$310,87,FALSE)),"",VLOOKUP($B204,'[2]1516 Exp_Rev Access'!$F$7:$FS$310,87,FALSE))</f>
        <v>0</v>
      </c>
      <c r="DE204" s="90">
        <f>IF(ISNA(VLOOKUP($B204,'[2]1516 Exp_Rev Access'!$F$7:$FS$310,88,FALSE)),"",VLOOKUP($B204,'[2]1516 Exp_Rev Access'!$F$7:$FS$310,88,FALSE))</f>
        <v>0</v>
      </c>
      <c r="DF204" s="90">
        <f>IF(ISNA(VLOOKUP($B204,'[2]1516 Exp_Rev Access'!$F$7:$FS$310,89,FALSE)),"",VLOOKUP($B204,'[2]1516 Exp_Rev Access'!$F$7:$FS$310,89,FALSE))</f>
        <v>0</v>
      </c>
      <c r="DG204" s="90">
        <f>IF(ISNA(VLOOKUP($B204,'[2]1516 Exp_Rev Access'!$F$7:$FS$310,90,FALSE)),"",VLOOKUP($B204,'[2]1516 Exp_Rev Access'!$F$7:$FS$310,90,FALSE))</f>
        <v>0</v>
      </c>
      <c r="DH204" s="90">
        <f>IF(ISNA(VLOOKUP($B204,'[2]1516 Exp_Rev Access'!$F$7:$FS$310,91,FALSE)),"",VLOOKUP($B204,'[2]1516 Exp_Rev Access'!$F$7:$FS$310,91,FALSE))</f>
        <v>0</v>
      </c>
      <c r="DI204" s="90">
        <f>IF(ISNA(VLOOKUP($B204,'[2]1516 Exp_Rev Access'!$F$7:$FS$310,92,FALSE)),"",VLOOKUP($B204,'[2]1516 Exp_Rev Access'!$F$7:$FS$310,92,FALSE))</f>
        <v>109177.32</v>
      </c>
      <c r="DJ204" s="90">
        <f>IF(ISNA(VLOOKUP($B204,'[2]1516 Exp_Rev Access'!$F$7:$FS$310,93,FALSE)),"",VLOOKUP($B204,'[2]1516 Exp_Rev Access'!$F$7:$FS$310,93,FALSE))</f>
        <v>0</v>
      </c>
      <c r="DK204" s="90">
        <f>IF(ISNA(VLOOKUP($B204,'[2]1516 Exp_Rev Access'!$F$7:$FS$310,94,FALSE)),"",VLOOKUP($B204,'[2]1516 Exp_Rev Access'!$F$7:$FS$310,94,FALSE))</f>
        <v>0</v>
      </c>
      <c r="DL204" s="90">
        <f>IF(ISNA(VLOOKUP($B204,'[2]1516 Exp_Rev Access'!$F$7:$FS$310,95,FALSE)),"",VLOOKUP($B204,'[2]1516 Exp_Rev Access'!$F$7:$FS$310,95,FALSE))</f>
        <v>0</v>
      </c>
      <c r="DM204" s="90">
        <f>IF(ISNA(VLOOKUP($B204,'[2]1516 Exp_Rev Access'!$F$7:$FS$310,96,FALSE)),"",VLOOKUP($B204,'[2]1516 Exp_Rev Access'!$F$7:$FS$310,96,FALSE))</f>
        <v>0</v>
      </c>
      <c r="DN204" s="90">
        <f>IF(ISNA(VLOOKUP($B204,'[2]1516 Exp_Rev Access'!$F$7:$FS$310,97,FALSE)),"",VLOOKUP($B204,'[2]1516 Exp_Rev Access'!$F$7:$FS$310,97,FALSE))</f>
        <v>0</v>
      </c>
      <c r="DO204" s="90">
        <f>IF(ISNA(VLOOKUP($B204,'[2]1516 Exp_Rev Access'!$F$7:$FS$310,98,FALSE)),"",VLOOKUP($B204,'[2]1516 Exp_Rev Access'!$F$7:$FS$310,98,FALSE))</f>
        <v>0</v>
      </c>
      <c r="DP204" s="90">
        <f>IF(ISNA(VLOOKUP($B204,'[2]1516 Exp_Rev Access'!$F$7:$FS$310,99,FALSE)),"",VLOOKUP($B204,'[2]1516 Exp_Rev Access'!$F$7:$FS$310,99,FALSE))</f>
        <v>0</v>
      </c>
      <c r="DQ204" s="90">
        <f>IF(ISNA(VLOOKUP($B204,'[2]1516 Exp_Rev Access'!$F$7:$FS$310,100,FALSE)),"",VLOOKUP($B204,'[2]1516 Exp_Rev Access'!$F$7:$FS$310,100,FALSE))</f>
        <v>0</v>
      </c>
      <c r="DR204" s="90">
        <f>IF(ISNA(VLOOKUP($B204,'[2]1516 Exp_Rev Access'!$F$7:$FS$310,101,FALSE)),"",VLOOKUP($B204,'[2]1516 Exp_Rev Access'!$F$7:$FS$310,101,FALSE))</f>
        <v>0</v>
      </c>
      <c r="DS204" s="90">
        <f>IF(ISNA(VLOOKUP($B204,'[2]1516 Exp_Rev Access'!$F$7:$FS$310,102,FALSE)),"",VLOOKUP($B204,'[2]1516 Exp_Rev Access'!$F$7:$FS$310,102,FALSE))</f>
        <v>0</v>
      </c>
      <c r="DT204" s="90">
        <f>IF(ISNA(VLOOKUP($B204,'[2]1516 Exp_Rev Access'!$F$7:$FS$310,103,FALSE)),"",VLOOKUP($B204,'[2]1516 Exp_Rev Access'!$F$7:$FS$310,103,FALSE))</f>
        <v>0</v>
      </c>
      <c r="DU204" s="90">
        <f>IF(ISNA(VLOOKUP($B204,'[2]1516 Exp_Rev Access'!$F$7:$FS$310,104,FALSE)),"",VLOOKUP($B204,'[2]1516 Exp_Rev Access'!$F$7:$FS$310,104,FALSE))</f>
        <v>0</v>
      </c>
      <c r="DV204" s="90">
        <f>IF(ISNA(VLOOKUP($B204,'[2]1516 Exp_Rev Access'!$F$7:$FS$310,105,FALSE)),"",VLOOKUP($B204,'[2]1516 Exp_Rev Access'!$F$7:$FS$310,105,FALSE))</f>
        <v>0</v>
      </c>
      <c r="DW204" s="90">
        <f>IF(ISNA(VLOOKUP($B204,'[2]1516 Exp_Rev Access'!$F$7:$FS$310,106,FALSE)),"",VLOOKUP($B204,'[2]1516 Exp_Rev Access'!$F$7:$FS$310,106,FALSE))</f>
        <v>0</v>
      </c>
      <c r="DX204" s="90">
        <f>IF(ISNA(VLOOKUP($B204,'[2]1516 Exp_Rev Access'!$F$7:$FS$310,107,FALSE)),"",VLOOKUP($B204,'[2]1516 Exp_Rev Access'!$F$7:$FS$310,107,FALSE))</f>
        <v>0</v>
      </c>
      <c r="DY204" s="90">
        <f>IF(ISNA(VLOOKUP($B204,'[2]1516 Exp_Rev Access'!$F$7:$FS$310,108,FALSE)),"",VLOOKUP($B204,'[2]1516 Exp_Rev Access'!$F$7:$FS$310,108,FALSE))</f>
        <v>46520</v>
      </c>
      <c r="DZ204" s="90">
        <f>IF(ISNA(VLOOKUP($B204,'[2]1516 Exp_Rev Access'!$F$7:$FS$310,109,FALSE)),"",VLOOKUP($B204,'[2]1516 Exp_Rev Access'!$F$7:$FS$310,109,FALSE))</f>
        <v>0</v>
      </c>
      <c r="EA204" s="90">
        <f>IF(ISNA(VLOOKUP($B204,'[2]1516 Exp_Rev Access'!$F$7:$FS$310,110,FALSE)),"",VLOOKUP($B204,'[2]1516 Exp_Rev Access'!$F$7:$FS$310,110,FALSE))</f>
        <v>0</v>
      </c>
      <c r="EB204" s="90">
        <f>IF(ISNA(VLOOKUP($B204,'[2]1516 Exp_Rev Access'!$F$7:$FS$310,111,FALSE)),"",VLOOKUP($B204,'[2]1516 Exp_Rev Access'!$F$7:$FS$310,111,FALSE))</f>
        <v>0</v>
      </c>
      <c r="EC204" s="90">
        <f>IF(ISNA(VLOOKUP($B204,'[2]1516 Exp_Rev Access'!$F$7:$FS$310,112,FALSE)),"",VLOOKUP($B204,'[2]1516 Exp_Rev Access'!$F$7:$FS$310,112,FALSE))</f>
        <v>0</v>
      </c>
      <c r="ED204" s="90">
        <f>IF(ISNA(VLOOKUP($B204,'[2]1516 Exp_Rev Access'!$F$7:$FS$310,113,FALSE)),"",VLOOKUP($B204,'[2]1516 Exp_Rev Access'!$F$7:$FS$310,113,FALSE))</f>
        <v>0</v>
      </c>
      <c r="EE204" s="90">
        <f>IF(ISNA(VLOOKUP($B204,'[2]1516 Exp_Rev Access'!$F$7:$FS$310,114,FALSE)),"",VLOOKUP($B204,'[2]1516 Exp_Rev Access'!$F$7:$FS$310,114,FALSE))</f>
        <v>0</v>
      </c>
      <c r="EF204" s="90">
        <f>IF(ISNA(VLOOKUP($B204,'[2]1516 Exp_Rev Access'!$F$7:$FS$310,115,FALSE)),"",VLOOKUP($B204,'[2]1516 Exp_Rev Access'!$F$7:$FS$310,115,FALSE))</f>
        <v>0</v>
      </c>
      <c r="EG204" s="90">
        <f>IF(ISNA(VLOOKUP($B204,'[2]1516 Exp_Rev Access'!$F$7:$FS$310,116,FALSE)),"",VLOOKUP($B204,'[2]1516 Exp_Rev Access'!$F$7:$FS$310,116,FALSE))</f>
        <v>0</v>
      </c>
      <c r="EH204" s="90">
        <f>IF(ISNA(VLOOKUP($B204,'[2]1516 Exp_Rev Access'!$F$7:$FS$310,117,FALSE)),"",VLOOKUP($B204,'[2]1516 Exp_Rev Access'!$F$7:$FS$310,117,FALSE))</f>
        <v>0</v>
      </c>
      <c r="EI204" s="90">
        <f>IF(ISNA(VLOOKUP($B204,'[2]1516 Exp_Rev Access'!$F$7:$FS$310,118,FALSE)),"",VLOOKUP($B204,'[2]1516 Exp_Rev Access'!$F$7:$FS$310,118,FALSE))</f>
        <v>0</v>
      </c>
      <c r="EJ204" s="90">
        <f>IF(ISNA(VLOOKUP($B204,'[2]1516 Exp_Rev Access'!$F$7:$FS$310,119,FALSE)),"",VLOOKUP($B204,'[2]1516 Exp_Rev Access'!$F$7:$FS$310,119,FALSE))</f>
        <v>0</v>
      </c>
      <c r="EK204" s="90">
        <f>IF(ISNA(VLOOKUP($B204,'[2]1516 Exp_Rev Access'!$F$7:$FS$310,120,FALSE)),"",VLOOKUP($B204,'[2]1516 Exp_Rev Access'!$F$7:$FS$310,120,FALSE))</f>
        <v>0</v>
      </c>
      <c r="EL204" s="90">
        <f>IF(ISNA(VLOOKUP($B204,'[2]1516 Exp_Rev Access'!$F$7:$FS$310,121,FALSE)),"",VLOOKUP($B204,'[2]1516 Exp_Rev Access'!$F$7:$FS$310,121,FALSE))</f>
        <v>0</v>
      </c>
      <c r="EM204" s="90">
        <f>IF(ISNA(VLOOKUP($B204,'[2]1516 Exp_Rev Access'!$F$7:$FS$310,122,FALSE)),"",VLOOKUP($B204,'[2]1516 Exp_Rev Access'!$F$7:$FS$310,122,FALSE))</f>
        <v>0</v>
      </c>
      <c r="EN204" s="90">
        <f>IF(ISNA(VLOOKUP($B204,'[2]1516 Exp_Rev Access'!$F$7:$FS$310,123,FALSE)),"",VLOOKUP($B204,'[2]1516 Exp_Rev Access'!$F$7:$FS$310,123,FALSE))</f>
        <v>2232.6</v>
      </c>
      <c r="EO204" s="90">
        <f>IF(ISNA(VLOOKUP($B204,'[2]1516 Exp_Rev Access'!$F$7:$FS$310,124,FALSE)),"",VLOOKUP($B204,'[2]1516 Exp_Rev Access'!$F$7:$FS$310,124,FALSE))</f>
        <v>0</v>
      </c>
      <c r="EP204" s="90">
        <f>IF(ISNA(VLOOKUP($B204,'[2]1516 Exp_Rev Access'!$F$7:$FS$310,125,FALSE)),"",VLOOKUP($B204,'[2]1516 Exp_Rev Access'!$F$7:$FS$310,125,FALSE))</f>
        <v>0</v>
      </c>
      <c r="EQ204" s="90">
        <f>IF(ISNA(VLOOKUP($B204,'[2]1516 Exp_Rev Access'!$F$7:$FS$310,126,FALSE)),"",VLOOKUP($B204,'[2]1516 Exp_Rev Access'!$F$7:$FS$310,126,FALSE))</f>
        <v>0</v>
      </c>
      <c r="ER204" s="90">
        <f>IF(ISNA(VLOOKUP($B204,'[2]1516 Exp_Rev Access'!$F$7:$FS$310,127,FALSE)),"",VLOOKUP($B204,'[2]1516 Exp_Rev Access'!$F$7:$FS$310,127,FALSE))</f>
        <v>0</v>
      </c>
      <c r="ES204" s="90">
        <f>IF(ISNA(VLOOKUP($B204,'[2]1516 Exp_Rev Access'!$F$7:$FS$310,128,FALSE)),"",VLOOKUP($B204,'[2]1516 Exp_Rev Access'!$F$7:$FS$310,128,FALSE))</f>
        <v>0</v>
      </c>
      <c r="ET204" s="90">
        <f>IF(ISNA(VLOOKUP($B204,'[2]1516 Exp_Rev Access'!$F$7:$FS$310,129,FALSE)),"",VLOOKUP($B204,'[2]1516 Exp_Rev Access'!$F$7:$FS$310,129,FALSE))</f>
        <v>0</v>
      </c>
      <c r="EU204" s="90">
        <f>IF(ISNA(VLOOKUP($B204,'[2]1516 Exp_Rev Access'!$F$7:$FS$310,130,FALSE)),"",VLOOKUP($B204,'[2]1516 Exp_Rev Access'!$F$7:$FS$310,130,FALSE))</f>
        <v>0</v>
      </c>
      <c r="EV204" s="90">
        <f>IF(ISNA(VLOOKUP($B204,'[2]1516 Exp_Rev Access'!$F$7:$FS$310,131,FALSE)),"",VLOOKUP($B204,'[2]1516 Exp_Rev Access'!$F$7:$FS$310,131,FALSE))</f>
        <v>603.89</v>
      </c>
      <c r="EW204" s="90">
        <f>IF(ISNA(VLOOKUP($B204,'[2]1516 Exp_Rev Access'!$F$7:$FS$310,132,FALSE)),"",VLOOKUP($B204,'[2]1516 Exp_Rev Access'!$F$7:$FS$310,132,FALSE))</f>
        <v>0</v>
      </c>
      <c r="EX204" s="90">
        <f>IF(ISNA(VLOOKUP($B204,'[2]1516 Exp_Rev Access'!$F$7:$FS$310,133,FALSE)),"",VLOOKUP($B204,'[2]1516 Exp_Rev Access'!$F$7:$FS$310,133,FALSE))</f>
        <v>0</v>
      </c>
      <c r="EY204" s="90">
        <f>IF(ISNA(VLOOKUP($B204,'[2]1516 Exp_Rev Access'!$F$7:$FS$310,134,FALSE)),"",VLOOKUP($B204,'[2]1516 Exp_Rev Access'!$F$7:$FS$310,134,FALSE))</f>
        <v>0</v>
      </c>
      <c r="EZ204" s="90">
        <f>IF(ISNA(VLOOKUP($B204,'[2]1516 Exp_Rev Access'!$F$7:$FS$310,135,FALSE)),"",VLOOKUP($B204,'[2]1516 Exp_Rev Access'!$F$7:$FS$310,135,FALSE))</f>
        <v>0</v>
      </c>
      <c r="FA204" s="90">
        <f>IF(ISNA(VLOOKUP($B204,'[2]1516 Exp_Rev Access'!$F$7:$FS$310,136,FALSE)),"",VLOOKUP($B204,'[2]1516 Exp_Rev Access'!$F$7:$FS$310,136,FALSE))</f>
        <v>0</v>
      </c>
      <c r="FB204" s="90">
        <f>IF(ISNA(VLOOKUP($B204,'[2]1516 Exp_Rev Access'!$F$7:$FS$310,137,FALSE)),"",VLOOKUP($B204,'[2]1516 Exp_Rev Access'!$F$7:$FS$310,137,FALSE))</f>
        <v>0</v>
      </c>
      <c r="FC204" s="90">
        <f>IF(ISNA(VLOOKUP($B204,'[2]1516 Exp_Rev Access'!$F$7:$FS$310,138,FALSE)),"",VLOOKUP($B204,'[2]1516 Exp_Rev Access'!$F$7:$FS$310,138,FALSE))</f>
        <v>0</v>
      </c>
      <c r="FD204" s="90">
        <f>IF(ISNA(VLOOKUP($B204,'[2]1516 Exp_Rev Access'!$F$7:$FS$310,139,FALSE)),"",VLOOKUP($B204,'[2]1516 Exp_Rev Access'!$F$7:$FS$310,139,FALSE))</f>
        <v>0</v>
      </c>
      <c r="FE204" s="90">
        <f>IF(ISNA(VLOOKUP($B204,'[2]1516 Exp_Rev Access'!$F$7:$FS$310,140,FALSE)),"",VLOOKUP($B204,'[2]1516 Exp_Rev Access'!$F$7:$FS$310,140,FALSE))</f>
        <v>0</v>
      </c>
      <c r="FF204" s="90">
        <f>IF(ISNA(VLOOKUP($B204,'[2]1516 Exp_Rev Access'!$F$7:$FS$310,141,FALSE)),"",VLOOKUP($B204,'[2]1516 Exp_Rev Access'!$F$7:$FS$310,141,FALSE))</f>
        <v>0</v>
      </c>
      <c r="FG204" s="90">
        <f>IF(ISNA(VLOOKUP($B204,'[2]1516 Exp_Rev Access'!$F$7:$FS$310,142,FALSE)),"",VLOOKUP($B204,'[2]1516 Exp_Rev Access'!$F$7:$FS$310,142,FALSE))</f>
        <v>0</v>
      </c>
      <c r="FH204" s="90">
        <f>IF(ISNA(VLOOKUP($B204,'[2]1516 Exp_Rev Access'!$F$7:$FS$310,143,FALSE)),"",VLOOKUP($B204,'[2]1516 Exp_Rev Access'!$F$7:$FS$310,143,FALSE))</f>
        <v>0</v>
      </c>
      <c r="FI204" s="90">
        <f>IF(ISNA(VLOOKUP($B204,'[2]1516 Exp_Rev Access'!$F$7:$FS$310,144,FALSE)),"",VLOOKUP($B204,'[2]1516 Exp_Rev Access'!$F$7:$FS$310,144,FALSE))</f>
        <v>0</v>
      </c>
      <c r="FJ204" s="90">
        <f>IF(ISNA(VLOOKUP($B204,'[2]1516 Exp_Rev Access'!$F$7:$FS$310,145,FALSE)),"",VLOOKUP($B204,'[2]1516 Exp_Rev Access'!$F$7:$FS$310,145,FALSE))</f>
        <v>0</v>
      </c>
      <c r="FK204" s="90">
        <f>IF(ISNA(VLOOKUP($B204,'[2]1516 Exp_Rev Access'!$F$7:$FS$310,146,FALSE)),"",VLOOKUP($B204,'[2]1516 Exp_Rev Access'!$F$7:$FS$310,146,FALSE))</f>
        <v>0</v>
      </c>
      <c r="FL204" s="90">
        <f>IF(ISNA(VLOOKUP($B204,'[2]1516 Exp_Rev Access'!$F$7:$FS$310,1147,FALSE)),"",VLOOKUP($B204,'[2]1516 Exp_Rev Access'!$F$7:$FS$310,147,FALSE))</f>
        <v>0</v>
      </c>
      <c r="FM204" s="90">
        <f>IF(ISNA(VLOOKUP($B204,'[2]1516 Exp_Rev Access'!$F$7:$FS$310,148,FALSE)),"",VLOOKUP($B204,'[2]1516 Exp_Rev Access'!$F$7:$FS$310,148,FALSE))</f>
        <v>0</v>
      </c>
      <c r="FN204" s="90">
        <f>IF(ISNA(VLOOKUP($B204,'[2]1516 Exp_Rev Access'!$F$7:$FS$310,149,FALSE)),"",VLOOKUP($B204,'[2]1516 Exp_Rev Access'!$F$7:$FS$310,149,FALSE))</f>
        <v>0</v>
      </c>
      <c r="FO204" s="90">
        <f>IF(ISNA(VLOOKUP($B204,'[2]1516 Exp_Rev Access'!$F$7:$FS$310,150,FALSE)),"",VLOOKUP($B204,'[2]1516 Exp_Rev Access'!$F$7:$FS$310,150,FALSE))</f>
        <v>0</v>
      </c>
      <c r="FP204" s="90">
        <f>IF(ISNA(VLOOKUP($B204,'[2]1516 Exp_Rev Access'!$F$7:$FS$310,151,FALSE)),"",VLOOKUP($B204,'[2]1516 Exp_Rev Access'!$F$7:$FS$310,151,FALSE))</f>
        <v>0</v>
      </c>
      <c r="FQ204" s="90">
        <f>IF(ISNA(VLOOKUP($B204,'[2]1516 Exp_Rev Access'!$F$7:$FS$310,152,FALSE)),"",VLOOKUP($B204,'[2]1516 Exp_Rev Access'!$F$7:$FS$310,152,FALSE))</f>
        <v>0</v>
      </c>
      <c r="FR204" s="90">
        <f>IF(ISNA(VLOOKUP($B204,'[2]1516 Exp_Rev Access'!$F$7:$FS$310,153,FALSE)),"",VLOOKUP($B204,'[2]1516 Exp_Rev Access'!$F$7:$FS$310,153,FALSE))</f>
        <v>14312.06</v>
      </c>
      <c r="FS204" s="53">
        <f t="shared" si="520"/>
        <v>485759.8</v>
      </c>
      <c r="FT204" s="92">
        <f t="shared" si="521"/>
        <v>7.3664850013619193E-2</v>
      </c>
      <c r="FU204" s="98">
        <f t="shared" si="522"/>
        <v>787.30579101768262</v>
      </c>
      <c r="FV204" s="90">
        <f>IF(ISNA(VLOOKUP($B204,'[2]1516 Exp_Rev Access'!$F$7:$FS$310,154,FALSE)),"",VLOOKUP($B204,'[2]1516 Exp_Rev Access'!$F$7:$FS$310,154,FALSE))</f>
        <v>0</v>
      </c>
      <c r="FW204" s="90">
        <f>IF(ISNA(VLOOKUP($B204,'[2]1516 Exp_Rev Access'!$F$7:$FS$310,155,FALSE)),"",VLOOKUP($B204,'[2]1516 Exp_Rev Access'!$F$7:$FS$310,155,FALSE))</f>
        <v>0</v>
      </c>
      <c r="FX204" s="90">
        <f>IF(ISNA(VLOOKUP($B204,'[2]1516 Exp_Rev Access'!$F$7:$FS$310,156,FALSE)),"",VLOOKUP($B204,'[2]1516 Exp_Rev Access'!$F$7:$FS$310,156,FALSE))</f>
        <v>0</v>
      </c>
      <c r="FY204" s="90">
        <f>IF(ISNA(VLOOKUP($B204,'[2]1516 Exp_Rev Access'!$F$7:$FS$310,157,FALSE)),"",VLOOKUP($B204,'[2]1516 Exp_Rev Access'!$F$7:$FS$310,157,FALSE))</f>
        <v>0</v>
      </c>
      <c r="FZ204" s="90">
        <f>IF(ISNA(VLOOKUP($B204,'[2]1516 Exp_Rev Access'!$F$7:$FS$310,158,FALSE)),"",VLOOKUP($B204,'[2]1516 Exp_Rev Access'!$F$7:$FS$310,158,FALSE))</f>
        <v>0</v>
      </c>
      <c r="GA204" s="90">
        <f>IF(ISNA(VLOOKUP($B204,'[2]1516 Exp_Rev Access'!$F$7:$FS$310,159,FALSE)),"",VLOOKUP($B204,'[2]1516 Exp_Rev Access'!$F$7:$FS$310,159,FALSE))</f>
        <v>0</v>
      </c>
      <c r="GB204" s="90">
        <f>IF(ISNA(VLOOKUP($B204,'[2]1516 Exp_Rev Access'!$F$7:$FS$310,160,FALSE)),"",VLOOKUP($B204,'[2]1516 Exp_Rev Access'!$F$7:$FS$310,160,FALSE))</f>
        <v>0</v>
      </c>
      <c r="GC204" s="90">
        <f>IF(ISNA(VLOOKUP($B204,'[2]1516 Exp_Rev Access'!$F$7:$FS$310,161,FALSE)),"",VLOOKUP($B204,'[2]1516 Exp_Rev Access'!$F$7:$FS$310,161,FALSE))</f>
        <v>0</v>
      </c>
      <c r="GD204" s="90">
        <f>IF(ISNA(VLOOKUP($B204,'[2]1516 Exp_Rev Access'!$F$7:$FS$310,162,FALSE)),"",VLOOKUP($B204,'[2]1516 Exp_Rev Access'!$F$7:$FS$310,162,FALSE))</f>
        <v>0</v>
      </c>
      <c r="GE204" s="90">
        <f>IF(ISNA(VLOOKUP($B204,'[2]1516 Exp_Rev Access'!$F$7:$FS$310,163,FALSE)),"",VLOOKUP($B204,'[2]1516 Exp_Rev Access'!$F$7:$FS$310,163,FALSE))</f>
        <v>22061.4</v>
      </c>
      <c r="GF204" s="90">
        <f>IF(ISNA(VLOOKUP($B204,'[2]1516 Exp_Rev Access'!$F$7:$FS$310,164,FALSE)),"",VLOOKUP($B204,'[2]1516 Exp_Rev Access'!$F$7:$FS$310,164,FALSE))</f>
        <v>7378.31</v>
      </c>
      <c r="GG204" s="90">
        <f>IF(ISNA(VLOOKUP($B204,'[2]1516 Exp_Rev Access'!$F$7:$FS$310,165,FALSE)),"",VLOOKUP($B204,'[2]1516 Exp_Rev Access'!$F$7:$FS$310,165,FALSE))</f>
        <v>0</v>
      </c>
      <c r="GH204" s="90">
        <f>IF(ISNA(VLOOKUP($B204,'[2]1516 Exp_Rev Access'!$F$7:$FS$310,166,FALSE)),"",VLOOKUP($B204,'[2]1516 Exp_Rev Access'!$F$7:$FS$310,166,FALSE))</f>
        <v>0</v>
      </c>
      <c r="GI204" s="90">
        <f>IF(ISNA(VLOOKUP($B204,'[2]1516 Exp_Rev Access'!$F$7:$FS$310,167,FALSE)),"",VLOOKUP($B204,'[2]1516 Exp_Rev Access'!$F$7:$FS$310,167,FALSE))</f>
        <v>0</v>
      </c>
      <c r="GJ204" s="90">
        <f>IF(ISNA(VLOOKUP($B204,'[2]1516 Exp_Rev Access'!$F$7:$FS$310,168,FALSE)),"",VLOOKUP($B204,'[2]1516 Exp_Rev Access'!$F$7:$FS$310,168,FALSE))</f>
        <v>0</v>
      </c>
      <c r="GK204" s="90">
        <f>IF(ISNA(VLOOKUP($B204,'[2]1516 Exp_Rev Access'!$F$7:$FS$310,169,FALSE)),"",VLOOKUP($B204,'[2]1516 Exp_Rev Access'!$F$7:$FS$310,169,FALSE))</f>
        <v>0</v>
      </c>
      <c r="GL204" s="90">
        <f>IF(ISNA(VLOOKUP($B204,'[2]1516 Exp_Rev Access'!$F$7:$FS$310,170,FALSE)),"",VLOOKUP($B204,'[2]1516 Exp_Rev Access'!$F$7:$FS$310,170,FALSE))</f>
        <v>0</v>
      </c>
      <c r="GM204" s="90">
        <f>IF(ISNA(VLOOKUP($B204,'[2]1516 Exp_Rev Access'!$F$7:$FT$310,171,FALSE)),"",VLOOKUP($B204,'[2]1516 Exp_Rev Access'!$F$7:$FT$310,171,FALSE))</f>
        <v>0</v>
      </c>
      <c r="GN204" s="90">
        <f>IF(ISNA(VLOOKUP($B204,'[2]1516 Exp_Rev Access'!$F$7:$FU$310,172,FALSE)),"",VLOOKUP($B204,'[2]1516 Exp_Rev Access'!$F$7:$FU$310,172,FALSE))</f>
        <v>0</v>
      </c>
      <c r="GO204" s="90">
        <f>IF(ISNA(VLOOKUP($B204,'[2]1516 Exp_Rev Access'!$F$7:$FV$310,173,FALSE)),"",VLOOKUP($B204,'[2]1516 Exp_Rev Access'!$F$7:$FV$310,173,FALSE))</f>
        <v>0</v>
      </c>
      <c r="GP204" s="90">
        <f>IF(ISNA(VLOOKUP($B204,'[2]1516 Exp_Rev Access'!$F$7:$GA$310,174,FALSE)),"",VLOOKUP($B204,'[2]1516 Exp_Rev Access'!$F$7:$GA$310,174,FALSE))</f>
        <v>0</v>
      </c>
      <c r="GQ204" s="90">
        <f>IF(ISNA(VLOOKUP($B204,'[2]1516 Exp_Rev Access'!$F$7:$GA$310,175,FALSE)),"",VLOOKUP($B204,'[2]1516 Exp_Rev Access'!$F$7:$GA$310,175,FALSE))</f>
        <v>0</v>
      </c>
      <c r="GR204" s="90">
        <f>IF(ISNA(VLOOKUP($B204,'[2]1516 Exp_Rev Access'!$F$7:$GA$310,176,FALSE)),"",VLOOKUP($B204,'[2]1516 Exp_Rev Access'!$F$7:$GA$310,176,FALSE))</f>
        <v>0</v>
      </c>
      <c r="GS204" s="90">
        <f>IF(ISNA(VLOOKUP($B204,'[2]1516 Exp_Rev Access'!$F$7:$GA$310,177,FALSE)),"",VLOOKUP($B204,'[2]1516 Exp_Rev Access'!$F$7:$GA$310,177,FALSE))</f>
        <v>0</v>
      </c>
      <c r="GT204" s="90">
        <f>IF(ISNA(VLOOKUP($B204,'[2]1516 Exp_Rev Access'!$F$7:$GA$310,178,FALSE)),"",VLOOKUP($B204,'[2]1516 Exp_Rev Access'!$F$7:$GA$310,178,FALSE))</f>
        <v>0</v>
      </c>
      <c r="GU204" s="53">
        <f t="shared" si="523"/>
        <v>29439.710000000003</v>
      </c>
      <c r="GV204" s="92">
        <f t="shared" si="524"/>
        <v>4.46449422450035E-3</v>
      </c>
      <c r="GW204" s="131">
        <f t="shared" si="525"/>
        <v>47.715052107813747</v>
      </c>
    </row>
    <row r="205" spans="1:222" x14ac:dyDescent="0.2">
      <c r="B205" s="87" t="s">
        <v>470</v>
      </c>
      <c r="C205" s="87" t="s">
        <v>471</v>
      </c>
      <c r="D205" s="88">
        <f>IF(ISNA(VLOOKUP($B205,'[2]1516 enrollment_Rev_Exp by size'!$A$6:$C$325,3,FALSE)),"",VLOOKUP($B205,'[2]1516 enrollment_Rev_Exp by size'!$A$6:$C$325,3,FALSE))</f>
        <v>670.18</v>
      </c>
      <c r="E205" s="89">
        <v>8184813.29</v>
      </c>
      <c r="F205" s="67">
        <f t="shared" si="503"/>
        <v>8184813.2899999991</v>
      </c>
      <c r="G205" s="67">
        <f t="shared" si="504"/>
        <v>0</v>
      </c>
      <c r="H205" s="90">
        <f>IF(ISNA(VLOOKUP($B205,'[2]1516 Exp_Rev Access'!$F$7:$FS$310,2,FALSE)),"",VLOOKUP($B205,'[2]1516 Exp_Rev Access'!$F$7:$FS$310,2,FALSE))</f>
        <v>783492.57</v>
      </c>
      <c r="I205" s="90">
        <f>IF(ISNA(VLOOKUP($B205,'[2]1516 Exp_Rev Access'!$F$7:$FS$310,3,FALSE)),"",VLOOKUP($B205,'[2]1516 Exp_Rev Access'!$F$7:$FS$310,3,FALSE))</f>
        <v>758.27</v>
      </c>
      <c r="J205" s="90">
        <f>IF(ISNA(VLOOKUP($B205,'[2]1516 Exp_Rev Access'!$F$7:$FS$310,4,FALSE)),"",VLOOKUP($B205,'[2]1516 Exp_Rev Access'!$F$7:$FS$310,4,FALSE))</f>
        <v>0</v>
      </c>
      <c r="K205" s="90">
        <f>IF(ISNA(VLOOKUP($B205,'[2]1516 Exp_Rev Access'!$F$7:$FS$310,5,FALSE)),"-",VLOOKUP($B205,'[2]1516 Exp_Rev Access'!$F$7:$FS$310,5,FALSE))</f>
        <v>18518.87</v>
      </c>
      <c r="L205" s="90">
        <f>IF(ISNA(VLOOKUP($B205,'[2]1516 Exp_Rev Access'!$F$7:$FS$310,6,FALSE)),"",VLOOKUP($B205,'[2]1516 Exp_Rev Access'!$F$7:$FS$310,6,FALSE))</f>
        <v>0</v>
      </c>
      <c r="M205" s="90">
        <f>IF(ISNA(VLOOKUP($B205,'[2]1516 Exp_Rev Access'!$F$7:$FS$310,7,FALSE)),"",VLOOKUP($B205,'[2]1516 Exp_Rev Access'!$F$7:$FS$310,7,FALSE))</f>
        <v>0</v>
      </c>
      <c r="N205" s="53">
        <f t="shared" si="505"/>
        <v>802769.71</v>
      </c>
      <c r="O205" s="91">
        <f t="shared" si="506"/>
        <v>9.8080393719036194E-2</v>
      </c>
      <c r="P205" s="53">
        <f t="shared" si="507"/>
        <v>1197.8419379868096</v>
      </c>
      <c r="Q205" s="90">
        <f>IF(ISNA(VLOOKUP($B205,'[2]1516 Exp_Rev Access'!$F$7:$FS$310,8,FALSE)),"",VLOOKUP($B205,'[2]1516 Exp_Rev Access'!$F$7:$FS$310,8,FALSE))</f>
        <v>16808.5</v>
      </c>
      <c r="R205" s="90">
        <f>IF(ISNA(VLOOKUP($B205,'[2]1516 Exp_Rev Access'!$F$7:$FS$310,9,FALSE)),"",VLOOKUP($B205,'[2]1516 Exp_Rev Access'!$F$7:$FS$310,9,FALSE))</f>
        <v>0</v>
      </c>
      <c r="S205" s="90">
        <f>IF(ISNA(VLOOKUP($B205,'[2]1516 Exp_Rev Access'!$F$7:$FS$310,10,FALSE)),"",VLOOKUP($B205,'[2]1516 Exp_Rev Access'!$F$7:$FS$310,10,FALSE))</f>
        <v>0</v>
      </c>
      <c r="T205" s="90">
        <f>IF(ISNA(VLOOKUP($B205,'[2]1516 Exp_Rev Access'!$F$7:$FS$310,11,FALSE)),"",VLOOKUP($B205,'[2]1516 Exp_Rev Access'!$F$7:$FS$310,11,FALSE))</f>
        <v>0</v>
      </c>
      <c r="U205" s="90">
        <f>IF(ISNA(VLOOKUP($B205,'[2]1516 Exp_Rev Access'!$F$7:$FS$310,12,FALSE)),"",VLOOKUP($B205,'[2]1516 Exp_Rev Access'!$F$7:$FS$310,12,FALSE))</f>
        <v>4545</v>
      </c>
      <c r="V205" s="90">
        <f>IF(ISNA(VLOOKUP($B205,'[2]1516 Exp_Rev Access'!$F$7:$FS$310,13,FALSE)),"",VLOOKUP($B205,'[2]1516 Exp_Rev Access'!$F$7:$FS$310,13,FALSE))</f>
        <v>0</v>
      </c>
      <c r="W205" s="90">
        <f>IF(ISNA(VLOOKUP($B205,'[2]1516 Exp_Rev Access'!$F$7:$FS$310,14,FALSE)),"",VLOOKUP($B205,'[2]1516 Exp_Rev Access'!$F$7:$FS$310,14,FALSE))</f>
        <v>0</v>
      </c>
      <c r="X205" s="90">
        <f>IF(ISNA(VLOOKUP($B205,'[2]1516 Exp_Rev Access'!$F$7:$FS$310,15,FALSE)),"",VLOOKUP($B205,'[2]1516 Exp_Rev Access'!$F$7:$FS$310,15,FALSE))</f>
        <v>0</v>
      </c>
      <c r="Y205" s="90">
        <f>IF(ISNA(VLOOKUP($B205,'[2]1516 Exp_Rev Access'!$F$7:$FS$310,16,FALSE)),"",VLOOKUP($B205,'[2]1516 Exp_Rev Access'!$F$7:$FS$310,16,FALSE))</f>
        <v>1599.97</v>
      </c>
      <c r="Z205" s="90">
        <f>IF(ISNA(VLOOKUP($B205,'[2]1516 Exp_Rev Access'!$F$7:$FS$310,17,FALSE)),"",VLOOKUP($B205,'[2]1516 Exp_Rev Access'!$F$7:$FS$310,17,FALSE))</f>
        <v>382.11</v>
      </c>
      <c r="AA205" s="90">
        <f>IF(ISNA(VLOOKUP($B205,'[2]1516 Exp_Rev Access'!$F$7:$FS$310,18,FALSE)),"",VLOOKUP($B205,'[2]1516 Exp_Rev Access'!$F$7:$FS$310,18,FALSE))</f>
        <v>0</v>
      </c>
      <c r="AB205" s="90">
        <f>IF(ISNA(VLOOKUP($B205,'[2]1516 Exp_Rev Access'!$F$7:$FS$310,19,FALSE)),"",VLOOKUP($B205,'[2]1516 Exp_Rev Access'!$F$7:$FS$310,19,FALSE))</f>
        <v>0</v>
      </c>
      <c r="AC205" s="90">
        <f>IF(ISNA(VLOOKUP($B205,'[2]1516 Exp_Rev Access'!$F$7:$FS$310,20,FALSE)),"",VLOOKUP($B205,'[2]1516 Exp_Rev Access'!$F$7:$FS$310,20,FALSE))</f>
        <v>0</v>
      </c>
      <c r="AD205" s="90">
        <f>IF(ISNA(VLOOKUP($B205,'[2]1516 Exp_Rev Access'!$F$7:$FS$310,21,FALSE)),"",VLOOKUP($B205,'[2]1516 Exp_Rev Access'!$F$7:$FS$310,21,FALSE))</f>
        <v>8920</v>
      </c>
      <c r="AE205" s="90">
        <f>IF(ISNA(VLOOKUP($B205,'[2]1516 Exp_Rev Access'!$F$7:$FS$310,22,FALSE)),"",VLOOKUP($B205,'[2]1516 Exp_Rev Access'!$F$7:$FS$310,22,FALSE))</f>
        <v>4102.88</v>
      </c>
      <c r="AF205" s="90">
        <f>IF(ISNA(VLOOKUP($B205,'[2]1516 Exp_Rev Access'!$F$7:$FS$310,23,FALSE)),"",VLOOKUP($B205,'[2]1516 Exp_Rev Access'!$F$7:$FS$310,23,FALSE))</f>
        <v>0</v>
      </c>
      <c r="AG205" s="90">
        <f>IF(ISNA(VLOOKUP($B205,'[2]1516 Exp_Rev Access'!$F$7:$FS$310,24,FALSE)),"",VLOOKUP($B205,'[2]1516 Exp_Rev Access'!$F$7:$FS$310,24,FALSE))</f>
        <v>250</v>
      </c>
      <c r="AH205" s="90">
        <f>IF(ISNA(VLOOKUP($B205,'[2]1516 Exp_Rev Access'!$F$7:$FS$310,25,FALSE)),"",VLOOKUP($B205,'[2]1516 Exp_Rev Access'!$F$7:$FS$310,25,FALSE))</f>
        <v>863.56</v>
      </c>
      <c r="AI205" s="90">
        <f>IF(ISNA(VLOOKUP($B205,'[2]1516 Exp_Rev Access'!$F$7:$FS$310,26,FALSE)),"",VLOOKUP($B205,'[2]1516 Exp_Rev Access'!$F$7:$FS$310,26,FALSE))</f>
        <v>100</v>
      </c>
      <c r="AJ205" s="90">
        <f>IF(ISNA(VLOOKUP($B205,'[2]1516 Exp_Rev Access'!$F$7:$FS$310,27,FALSE)),"",VLOOKUP($B205,'[2]1516 Exp_Rev Access'!$F$7:$FS$310,27,FALSE))</f>
        <v>2110.19</v>
      </c>
      <c r="AK205" s="90">
        <f>IF(ISNA(VLOOKUP($B205,'[2]1516 Exp_Rev Access'!$F$7:$FS$310,28,FALSE)),"",VLOOKUP($B205,'[2]1516 Exp_Rev Access'!$F$7:$FS$310,28,FALSE))</f>
        <v>0</v>
      </c>
      <c r="AL205" s="90">
        <f>IF(ISNA(VLOOKUP($B205,'[2]1516 Exp_Rev Access'!$F$7:$FS$310,29,FALSE)),"",VLOOKUP($B205,'[2]1516 Exp_Rev Access'!$F$7:$FS$310,29,FALSE))</f>
        <v>0</v>
      </c>
      <c r="AM205" s="53">
        <f t="shared" si="508"/>
        <v>39682.21</v>
      </c>
      <c r="AN205" s="92">
        <f t="shared" si="509"/>
        <v>4.8482730874854201E-3</v>
      </c>
      <c r="AO205" s="68">
        <f t="shared" si="510"/>
        <v>59.211271598674983</v>
      </c>
      <c r="AP205" s="90">
        <f>IF(ISNA(VLOOKUP($B205,'[2]1516 Exp_Rev Access'!$F$7:$FS$310,30,FALSE)),"",VLOOKUP($B205,'[2]1516 Exp_Rev Access'!$F$7:$FS$310,30,FALSE))</f>
        <v>4234992.03</v>
      </c>
      <c r="AQ205" s="90">
        <f>IF(ISNA(VLOOKUP($B205,'[2]1516 Exp_Rev Access'!$F$7:$FS$310,31,FALSE)),"",VLOOKUP($B205,'[2]1516 Exp_Rev Access'!$F$7:$FS$310,31,FALSE))</f>
        <v>176272.81</v>
      </c>
      <c r="AR205" s="90">
        <f>IF(ISNA(VLOOKUP($B205,'[2]1516 Exp_Rev Access'!$F$7:$FS$310,32,FALSE)),"",VLOOKUP($B205,'[2]1516 Exp_Rev Access'!$F$7:$FS$310,32,FALSE))</f>
        <v>539444.72</v>
      </c>
      <c r="AS205" s="90">
        <f>IF(ISNA(VLOOKUP($B205,'[2]1516 Exp_Rev Access'!$F$7:$FS$310,33,FALSE)),"",VLOOKUP($B205,'[2]1516 Exp_Rev Access'!$F$7:$FS$310,33,FALSE))</f>
        <v>0</v>
      </c>
      <c r="AT205" s="90">
        <f>IF(ISNA(VLOOKUP($B205,'[2]1516 Exp_Rev Access'!$F$7:$FS$310,34,FALSE)),"",VLOOKUP($B205,'[2]1516 Exp_Rev Access'!$F$7:$FS$310,34,FALSE))</f>
        <v>0</v>
      </c>
      <c r="AU205" s="53">
        <f t="shared" si="511"/>
        <v>4950709.5599999996</v>
      </c>
      <c r="AV205" s="93">
        <f t="shared" si="512"/>
        <v>0.60486530169828712</v>
      </c>
      <c r="AW205" s="53">
        <f t="shared" si="513"/>
        <v>7387.1341430660423</v>
      </c>
      <c r="AX205" s="90">
        <f>IF(ISNA(VLOOKUP($B205,'[2]1516 Exp_Rev Access'!$F$7:$FS$310,35,FALSE)),"",VLOOKUP($B205,'[2]1516 Exp_Rev Access'!$F$7:$FS$310,35,FALSE))</f>
        <v>0</v>
      </c>
      <c r="AY205" s="90">
        <f>IF(ISNA(VLOOKUP($B205,'[2]1516 Exp_Rev Access'!$F$7:$FS$310,36,FALSE)),"",VLOOKUP($B205,'[2]1516 Exp_Rev Access'!$F$7:$FS$310,36,FALSE))</f>
        <v>627340.81999999995</v>
      </c>
      <c r="AZ205" s="90">
        <f>IF(ISNA(VLOOKUP($B205,'[2]1516 Exp_Rev Access'!$F$7:$FS$310,37,FALSE)),"",VLOOKUP($B205,'[2]1516 Exp_Rev Access'!$F$7:$FS$310,37,FALSE))</f>
        <v>29904.86</v>
      </c>
      <c r="BA205" s="90">
        <f>IF(ISNA(VLOOKUP($B205,'[2]1516 Exp_Rev Access'!$F$7:$FS$310,38,FALSE)),"",VLOOKUP($B205,'[2]1516 Exp_Rev Access'!$F$7:$FS$310,38,FALSE))</f>
        <v>0</v>
      </c>
      <c r="BB205" s="90">
        <f>IF(ISNA(VLOOKUP($B205,'[2]1516 Exp_Rev Access'!$F$7:$FS$310,39,FALSE)),"",VLOOKUP($B205,'[2]1516 Exp_Rev Access'!$F$7:$FS$310,39,FALSE))</f>
        <v>0</v>
      </c>
      <c r="BC205" s="90">
        <f>IF(ISNA(VLOOKUP($B205,'[2]1516 Exp_Rev Access'!$F$7:$FS$310,40,FALSE)),"",VLOOKUP($B205,'[2]1516 Exp_Rev Access'!$F$7:$FS$310,40,FALSE))</f>
        <v>182715.46</v>
      </c>
      <c r="BD205" s="90">
        <f>IF(ISNA(VLOOKUP($B205,'[2]1516 Exp_Rev Access'!$F$7:$FS$310,41,FALSE)),"",VLOOKUP($B205,'[2]1516 Exp_Rev Access'!$F$7:$FS$310,41,FALSE))</f>
        <v>0</v>
      </c>
      <c r="BE205" s="90">
        <f>IF(ISNA(VLOOKUP($B205,'[2]1516 Exp_Rev Access'!$F$7:$FS$310,42,FALSE)),"",VLOOKUP($B205,'[2]1516 Exp_Rev Access'!$F$7:$FS$310,42,FALSE))</f>
        <v>4909.0200000000004</v>
      </c>
      <c r="BF205" s="90">
        <f>IF(ISNA(VLOOKUP($B205,'[2]1516 Exp_Rev Access'!$F$7:$FS$310,43,FALSE)),"",VLOOKUP($B205,'[2]1516 Exp_Rev Access'!$F$7:$FS$310,43,FALSE))</f>
        <v>0</v>
      </c>
      <c r="BG205" s="90">
        <f>IF(ISNA(VLOOKUP($B205,'[2]1516 Exp_Rev Access'!$F$7:$FS$310,44,FALSE)),"",VLOOKUP($B205,'[2]1516 Exp_Rev Access'!$F$7:$FS$310,44,FALSE))</f>
        <v>88162.34</v>
      </c>
      <c r="BH205" s="90">
        <f>IF(ISNA(VLOOKUP($B205,'[2]1516 Exp_Rev Access'!$F$7:$FS$310,45,FALSE)),"",VLOOKUP($B205,'[2]1516 Exp_Rev Access'!$F$7:$FS$310,45,FALSE))</f>
        <v>6859.44</v>
      </c>
      <c r="BI205" s="90">
        <f>IF(ISNA(VLOOKUP($B205,'[2]1516 Exp_Rev Access'!$F$7:$FS$310,46,FALSE)),"",VLOOKUP($B205,'[2]1516 Exp_Rev Access'!$F$7:$FS$310,46,FALSE))</f>
        <v>0</v>
      </c>
      <c r="BJ205" s="90">
        <f>IF(ISNA(VLOOKUP($B205,'[2]1516 Exp_Rev Access'!$F$7:$FS$310,47,FALSE)),"",VLOOKUP($B205,'[2]1516 Exp_Rev Access'!$F$7:$FS$310,47,FALSE))</f>
        <v>6600.42</v>
      </c>
      <c r="BK205" s="90">
        <f>IF(ISNA(VLOOKUP($B205,'[2]1516 Exp_Rev Access'!$F$7:$FS$310,48,FALSE)),"",VLOOKUP($B205,'[2]1516 Exp_Rev Access'!$F$7:$FS$310,48,FALSE))</f>
        <v>352321.36</v>
      </c>
      <c r="BL205" s="90">
        <f>IF(ISNA(VLOOKUP($B205,'[2]1516 Exp_Rev Access'!$F$7:$FS$310,49,FALSE)),"",VLOOKUP($B205,'[2]1516 Exp_Rev Access'!$F$7:$FS$310,49,FALSE))</f>
        <v>0</v>
      </c>
      <c r="BM205" s="90">
        <f>IF(ISNA(VLOOKUP($B205,'[2]1516 Exp_Rev Access'!$F$7:$FS$310,50,FALSE)),"",VLOOKUP($B205,'[2]1516 Exp_Rev Access'!$F$7:$FS$310,50,FALSE))</f>
        <v>1479.17</v>
      </c>
      <c r="BN205" s="90">
        <f>IF(ISNA(VLOOKUP($B205,'[2]1516 Exp_Rev Access'!$F$7:$FS$310,51,FALSE)),"",VLOOKUP($B205,'[2]1516 Exp_Rev Access'!$F$7:$FS$310,51,FALSE))</f>
        <v>0</v>
      </c>
      <c r="BO205" s="90">
        <f>IF(ISNA(VLOOKUP($B205,'[2]1516 Exp_Rev Access'!$F$7:$FS$310,52,FALSE)),"",VLOOKUP($B205,'[2]1516 Exp_Rev Access'!$F$7:$FS$310,52,FALSE))</f>
        <v>0</v>
      </c>
      <c r="BP205" s="90">
        <f>IF(ISNA(VLOOKUP($B205,'[2]1516 Exp_Rev Access'!$F$7:$FS$310,53,FALSE)),"",VLOOKUP($B205,'[2]1516 Exp_Rev Access'!$F$7:$FS$310,53,FALSE))</f>
        <v>0</v>
      </c>
      <c r="BQ205" s="90">
        <f>IF(ISNA(VLOOKUP($B205,'[2]1516 Exp_Rev Access'!$F$7:$FS$310,54,FALSE)),"",VLOOKUP($B205,'[2]1516 Exp_Rev Access'!$F$7:$FS$310,54,FALSE))</f>
        <v>0</v>
      </c>
      <c r="BR205" s="90">
        <f>IF(ISNA(VLOOKUP($B205,'[2]1516 Exp_Rev Access'!$F$7:$FS$310,55,FALSE)),"",VLOOKUP($B205,'[2]1516 Exp_Rev Access'!$F$7:$FS$310,55,FALSE))</f>
        <v>0</v>
      </c>
      <c r="BS205" s="90">
        <f>IF(ISNA(VLOOKUP($B205,'[2]1516 Exp_Rev Access'!$F$7:$FS$310,56,FALSE)),"",VLOOKUP($B205,'[2]1516 Exp_Rev Access'!$F$7:$FS$310,56,FALSE))</f>
        <v>0</v>
      </c>
      <c r="BT205" s="90">
        <f>IF(ISNA(VLOOKUP($B205,'[2]1516 Exp_Rev Access'!$F$7:$FS$310,57,FALSE)),"",VLOOKUP($B205,'[2]1516 Exp_Rev Access'!$F$7:$FS$310,57,FALSE))</f>
        <v>0</v>
      </c>
      <c r="BU205" s="90">
        <f>IF(ISNA(VLOOKUP($B205,'[2]1516 Exp_Rev Access'!$F$7:$FS$310,58,FALSE)),"",VLOOKUP($B205,'[2]1516 Exp_Rev Access'!$F$7:$FS$310,58,FALSE))</f>
        <v>0</v>
      </c>
      <c r="BV205" s="53">
        <f t="shared" si="514"/>
        <v>1300292.8899999997</v>
      </c>
      <c r="BW205" s="92">
        <f t="shared" si="515"/>
        <v>0.1588665304789133</v>
      </c>
      <c r="BX205" s="68">
        <f t="shared" si="516"/>
        <v>1940.2144050852007</v>
      </c>
      <c r="BY205" s="90">
        <f>IF(ISNA(VLOOKUP($B205,'[2]1516 Exp_Rev Access'!$F$7:$FS$310,59,FALSE)),"",VLOOKUP($B205,'[2]1516 Exp_Rev Access'!$F$7:$FS$310,59,FALSE))</f>
        <v>0</v>
      </c>
      <c r="BZ205" s="90">
        <f>IF(ISNA(VLOOKUP($B205,'[2]1516 Exp_Rev Access'!$F$7:$FS$310,60,FALSE)),"",VLOOKUP($B205,'[2]1516 Exp_Rev Access'!$F$7:$FS$310,60,FALSE))</f>
        <v>0</v>
      </c>
      <c r="CA205" s="90">
        <f>IF(ISNA(VLOOKUP($B205,'[2]1516 Exp_Rev Access'!$F$7:$FS$310,61,FALSE)),"",VLOOKUP($B205,'[2]1516 Exp_Rev Access'!$F$7:$FS$310,61,FALSE))</f>
        <v>0</v>
      </c>
      <c r="CB205" s="90">
        <f>IF(ISNA(VLOOKUP($B205,'[2]1516 Exp_Rev Access'!$F$7:$FS$310,62,FALSE)),"",VLOOKUP($B205,'[2]1516 Exp_Rev Access'!$F$7:$FS$310,62,FALSE))</f>
        <v>0</v>
      </c>
      <c r="CC205" s="90">
        <f>IF(ISNA(VLOOKUP($B205,'[2]1516 Exp_Rev Access'!$F$7:$FS$310,63,FALSE)),"",VLOOKUP($B205,'[2]1516 Exp_Rev Access'!$F$7:$FS$310,63,FALSE))</f>
        <v>46425.71</v>
      </c>
      <c r="CD205" s="90">
        <f>IF(ISNA(VLOOKUP($B205,'[2]1516 Exp_Rev Access'!$F$7:$FS$310,64,FALSE)),"",VLOOKUP($B205,'[2]1516 Exp_Rev Access'!$F$7:$FS$310,64,FALSE))</f>
        <v>0</v>
      </c>
      <c r="CE205" s="53">
        <f t="shared" si="517"/>
        <v>46425.71</v>
      </c>
      <c r="CF205" s="92">
        <f t="shared" si="518"/>
        <v>5.6721770375289769E-3</v>
      </c>
      <c r="CG205" s="94">
        <f t="shared" si="519"/>
        <v>69.27349368826286</v>
      </c>
      <c r="CH205" s="90">
        <f>IF(ISNA(VLOOKUP($B205,'[2]1516 Exp_Rev Access'!$F$7:$FS$310,65,FALSE)),"",VLOOKUP($B205,'[2]1516 Exp_Rev Access'!$F$7:$FS$310,65,FALSE))</f>
        <v>0</v>
      </c>
      <c r="CI205" s="90">
        <f>IF(ISNA(VLOOKUP($B205,'[2]1516 Exp_Rev Access'!$F$7:$FS$310,66,FALSE)),"",VLOOKUP($B205,'[2]1516 Exp_Rev Access'!$F$7:$FS$310,66,FALSE))</f>
        <v>0</v>
      </c>
      <c r="CJ205" s="90">
        <f>IF(ISNA(VLOOKUP($B205,'[2]1516 Exp_Rev Access'!$F$7:$FS$310,67,FALSE)),"",VLOOKUP($B205,'[2]1516 Exp_Rev Access'!$F$7:$FS$310,67,FALSE))</f>
        <v>0</v>
      </c>
      <c r="CK205" s="90">
        <f>IF(ISNA(VLOOKUP($B205,'[2]1516 Exp_Rev Access'!$F$7:$FS$310,68,FALSE)),"",VLOOKUP($B205,'[2]1516 Exp_Rev Access'!$F$7:$FS$310,68,FALSE))</f>
        <v>0</v>
      </c>
      <c r="CL205" s="90">
        <f>IF(ISNA(VLOOKUP($B205,'[2]1516 Exp_Rev Access'!$F$7:$FS$310,69,FALSE)),"",VLOOKUP($B205,'[2]1516 Exp_Rev Access'!$F$7:$FS$310,69,FALSE))</f>
        <v>0</v>
      </c>
      <c r="CM205" s="90">
        <f>IF(ISNA(VLOOKUP($B205,'[2]1516 Exp_Rev Access'!$F$7:$FS$310,70,FALSE)),"",VLOOKUP($B205,'[2]1516 Exp_Rev Access'!$F$7:$FS$310,70,FALSE))</f>
        <v>0</v>
      </c>
      <c r="CN205" s="90">
        <f>IF(ISNA(VLOOKUP($B205,'[2]1516 Exp_Rev Access'!$F$7:$FS$310,71,FALSE)),"",VLOOKUP($B205,'[2]1516 Exp_Rev Access'!$F$7:$FS$310,71,FALSE))</f>
        <v>0</v>
      </c>
      <c r="CO205" s="90">
        <f>IF(ISNA(VLOOKUP($B205,'[2]1516 Exp_Rev Access'!$F$7:$FS$310,72,FALSE)),"",VLOOKUP($B205,'[2]1516 Exp_Rev Access'!$F$7:$FS$310,72,FALSE))</f>
        <v>0</v>
      </c>
      <c r="CP205" s="90">
        <f>IF(ISNA(VLOOKUP($B205,'[2]1516 Exp_Rev Access'!$F$7:$FS$310,73,FALSE)),"",VLOOKUP($B205,'[2]1516 Exp_Rev Access'!$F$7:$FS$310,73,FALSE))</f>
        <v>0</v>
      </c>
      <c r="CQ205" s="90">
        <f>IF(ISNA(VLOOKUP($B205,'[2]1516 Exp_Rev Access'!$F$7:$FS$310,74,FALSE)),"",VLOOKUP($B205,'[2]1516 Exp_Rev Access'!$F$7:$FS$310,74,FALSE))</f>
        <v>204048</v>
      </c>
      <c r="CR205" s="90">
        <f>IF(ISNA(VLOOKUP($B205,'[2]1516 Exp_Rev Access'!$F$7:$FS$310,75,FALSE)),"",VLOOKUP($B205,'[2]1516 Exp_Rev Access'!$F$7:$FS$310,75,FALSE))</f>
        <v>0</v>
      </c>
      <c r="CS205" s="90">
        <f>IF(ISNA(VLOOKUP($B205,'[2]1516 Exp_Rev Access'!$F$7:$FS$310,76,FALSE)),"",VLOOKUP($B205,'[2]1516 Exp_Rev Access'!$F$7:$FS$310,76,FALSE))</f>
        <v>6934.5</v>
      </c>
      <c r="CT205" s="90">
        <f>IF(ISNA(VLOOKUP($B205,'[2]1516 Exp_Rev Access'!$F$7:$FS$310,77,FALSE)),"",VLOOKUP($B205,'[2]1516 Exp_Rev Access'!$F$7:$FS$310,77,FALSE))</f>
        <v>0</v>
      </c>
      <c r="CU205" s="90">
        <f>IF(ISNA(VLOOKUP($B205,'[2]1516 Exp_Rev Access'!$F$7:$FS$310,78,FALSE)),"",VLOOKUP($B205,'[2]1516 Exp_Rev Access'!$F$7:$FS$310,78,FALSE))</f>
        <v>248877.5</v>
      </c>
      <c r="CV205" s="90">
        <f>IF(ISNA(VLOOKUP($B205,'[2]1516 Exp_Rev Access'!$F$7:$FS$310,79,FALSE)),"",VLOOKUP($B205,'[2]1516 Exp_Rev Access'!$F$7:$FS$310,79,FALSE))</f>
        <v>40350.21</v>
      </c>
      <c r="CW205" s="90">
        <f>IF(ISNA(VLOOKUP($B205,'[2]1516 Exp_Rev Access'!$F$7:$FS$310,80,FALSE)),"",VLOOKUP($B205,'[2]1516 Exp_Rev Access'!$F$7:$FS$310,80,FALSE))</f>
        <v>44005.5</v>
      </c>
      <c r="CX205" s="90">
        <f>IF(ISNA(VLOOKUP($B205,'[2]1516 Exp_Rev Access'!$F$7:$FS$310,81,FALSE)),"",VLOOKUP($B205,'[2]1516 Exp_Rev Access'!$F$7:$FS$310,81,FALSE))</f>
        <v>0</v>
      </c>
      <c r="CY205" s="90">
        <f>IF(ISNA(VLOOKUP($B205,'[2]1516 Exp_Rev Access'!$F$7:$FS$310,82,FALSE)),"",VLOOKUP($B205,'[2]1516 Exp_Rev Access'!$F$7:$FS$310,82,FALSE))</f>
        <v>0</v>
      </c>
      <c r="CZ205" s="90">
        <f>IF(ISNA(VLOOKUP($B205,'[2]1516 Exp_Rev Access'!$F$7:$FS$310,83,FALSE)),"",VLOOKUP($B205,'[2]1516 Exp_Rev Access'!$F$7:$FS$310,83,FALSE))</f>
        <v>0</v>
      </c>
      <c r="DA205" s="90">
        <f>IF(ISNA(VLOOKUP($B205,'[2]1516 Exp_Rev Access'!$F$7:$FS$310,84,FALSE)),"",VLOOKUP($B205,'[2]1516 Exp_Rev Access'!$F$7:$FS$310,84,FALSE))</f>
        <v>0</v>
      </c>
      <c r="DB205" s="90">
        <f>IF(ISNA(VLOOKUP($B205,'[2]1516 Exp_Rev Access'!$F$7:$FS$310,85,FALSE)),"",VLOOKUP($B205,'[2]1516 Exp_Rev Access'!$F$7:$FS$310,85,FALSE))</f>
        <v>12733.48</v>
      </c>
      <c r="DC205" s="90">
        <f>IF(ISNA(VLOOKUP($B205,'[2]1516 Exp_Rev Access'!$F$7:$FS$310,86,FALSE)),"",VLOOKUP($B205,'[2]1516 Exp_Rev Access'!$F$7:$FS$310,86,FALSE))</f>
        <v>0</v>
      </c>
      <c r="DD205" s="90">
        <f>IF(ISNA(VLOOKUP($B205,'[2]1516 Exp_Rev Access'!$F$7:$FS$310,87,FALSE)),"",VLOOKUP($B205,'[2]1516 Exp_Rev Access'!$F$7:$FS$310,87,FALSE))</f>
        <v>0</v>
      </c>
      <c r="DE205" s="90">
        <f>IF(ISNA(VLOOKUP($B205,'[2]1516 Exp_Rev Access'!$F$7:$FS$310,88,FALSE)),"",VLOOKUP($B205,'[2]1516 Exp_Rev Access'!$F$7:$FS$310,88,FALSE))</f>
        <v>0</v>
      </c>
      <c r="DF205" s="90">
        <f>IF(ISNA(VLOOKUP($B205,'[2]1516 Exp_Rev Access'!$F$7:$FS$310,89,FALSE)),"",VLOOKUP($B205,'[2]1516 Exp_Rev Access'!$F$7:$FS$310,89,FALSE))</f>
        <v>0</v>
      </c>
      <c r="DG205" s="90">
        <f>IF(ISNA(VLOOKUP($B205,'[2]1516 Exp_Rev Access'!$F$7:$FS$310,90,FALSE)),"",VLOOKUP($B205,'[2]1516 Exp_Rev Access'!$F$7:$FS$310,90,FALSE))</f>
        <v>0</v>
      </c>
      <c r="DH205" s="90">
        <f>IF(ISNA(VLOOKUP($B205,'[2]1516 Exp_Rev Access'!$F$7:$FS$310,91,FALSE)),"",VLOOKUP($B205,'[2]1516 Exp_Rev Access'!$F$7:$FS$310,91,FALSE))</f>
        <v>4645.6899999999996</v>
      </c>
      <c r="DI205" s="90">
        <f>IF(ISNA(VLOOKUP($B205,'[2]1516 Exp_Rev Access'!$F$7:$FS$310,92,FALSE)),"",VLOOKUP($B205,'[2]1516 Exp_Rev Access'!$F$7:$FS$310,92,FALSE))</f>
        <v>335453.90000000002</v>
      </c>
      <c r="DJ205" s="90">
        <f>IF(ISNA(VLOOKUP($B205,'[2]1516 Exp_Rev Access'!$F$7:$FS$310,93,FALSE)),"",VLOOKUP($B205,'[2]1516 Exp_Rev Access'!$F$7:$FS$310,93,FALSE))</f>
        <v>0</v>
      </c>
      <c r="DK205" s="90">
        <f>IF(ISNA(VLOOKUP($B205,'[2]1516 Exp_Rev Access'!$F$7:$FS$310,94,FALSE)),"",VLOOKUP($B205,'[2]1516 Exp_Rev Access'!$F$7:$FS$310,94,FALSE))</f>
        <v>0</v>
      </c>
      <c r="DL205" s="90">
        <f>IF(ISNA(VLOOKUP($B205,'[2]1516 Exp_Rev Access'!$F$7:$FS$310,95,FALSE)),"",VLOOKUP($B205,'[2]1516 Exp_Rev Access'!$F$7:$FS$310,95,FALSE))</f>
        <v>0</v>
      </c>
      <c r="DM205" s="90">
        <f>IF(ISNA(VLOOKUP($B205,'[2]1516 Exp_Rev Access'!$F$7:$FS$310,96,FALSE)),"",VLOOKUP($B205,'[2]1516 Exp_Rev Access'!$F$7:$FS$310,96,FALSE))</f>
        <v>0</v>
      </c>
      <c r="DN205" s="90">
        <f>IF(ISNA(VLOOKUP($B205,'[2]1516 Exp_Rev Access'!$F$7:$FS$310,97,FALSE)),"",VLOOKUP($B205,'[2]1516 Exp_Rev Access'!$F$7:$FS$310,97,FALSE))</f>
        <v>0</v>
      </c>
      <c r="DO205" s="90">
        <f>IF(ISNA(VLOOKUP($B205,'[2]1516 Exp_Rev Access'!$F$7:$FS$310,98,FALSE)),"",VLOOKUP($B205,'[2]1516 Exp_Rev Access'!$F$7:$FS$310,98,FALSE))</f>
        <v>0</v>
      </c>
      <c r="DP205" s="90">
        <f>IF(ISNA(VLOOKUP($B205,'[2]1516 Exp_Rev Access'!$F$7:$FS$310,99,FALSE)),"",VLOOKUP($B205,'[2]1516 Exp_Rev Access'!$F$7:$FS$310,99,FALSE))</f>
        <v>0</v>
      </c>
      <c r="DQ205" s="90">
        <f>IF(ISNA(VLOOKUP($B205,'[2]1516 Exp_Rev Access'!$F$7:$FS$310,100,FALSE)),"",VLOOKUP($B205,'[2]1516 Exp_Rev Access'!$F$7:$FS$310,100,FALSE))</f>
        <v>0</v>
      </c>
      <c r="DR205" s="90">
        <f>IF(ISNA(VLOOKUP($B205,'[2]1516 Exp_Rev Access'!$F$7:$FS$310,101,FALSE)),"",VLOOKUP($B205,'[2]1516 Exp_Rev Access'!$F$7:$FS$310,101,FALSE))</f>
        <v>0</v>
      </c>
      <c r="DS205" s="90">
        <f>IF(ISNA(VLOOKUP($B205,'[2]1516 Exp_Rev Access'!$F$7:$FS$310,102,FALSE)),"",VLOOKUP($B205,'[2]1516 Exp_Rev Access'!$F$7:$FS$310,102,FALSE))</f>
        <v>0</v>
      </c>
      <c r="DT205" s="90">
        <f>IF(ISNA(VLOOKUP($B205,'[2]1516 Exp_Rev Access'!$F$7:$FS$310,103,FALSE)),"",VLOOKUP($B205,'[2]1516 Exp_Rev Access'!$F$7:$FS$310,103,FALSE))</f>
        <v>0</v>
      </c>
      <c r="DU205" s="90">
        <f>IF(ISNA(VLOOKUP($B205,'[2]1516 Exp_Rev Access'!$F$7:$FS$310,104,FALSE)),"",VLOOKUP($B205,'[2]1516 Exp_Rev Access'!$F$7:$FS$310,104,FALSE))</f>
        <v>0</v>
      </c>
      <c r="DV205" s="90">
        <f>IF(ISNA(VLOOKUP($B205,'[2]1516 Exp_Rev Access'!$F$7:$FS$310,105,FALSE)),"",VLOOKUP($B205,'[2]1516 Exp_Rev Access'!$F$7:$FS$310,105,FALSE))</f>
        <v>0</v>
      </c>
      <c r="DW205" s="90">
        <f>IF(ISNA(VLOOKUP($B205,'[2]1516 Exp_Rev Access'!$F$7:$FS$310,106,FALSE)),"",VLOOKUP($B205,'[2]1516 Exp_Rev Access'!$F$7:$FS$310,106,FALSE))</f>
        <v>0</v>
      </c>
      <c r="DX205" s="90">
        <f>IF(ISNA(VLOOKUP($B205,'[2]1516 Exp_Rev Access'!$F$7:$FS$310,107,FALSE)),"",VLOOKUP($B205,'[2]1516 Exp_Rev Access'!$F$7:$FS$310,107,FALSE))</f>
        <v>0</v>
      </c>
      <c r="DY205" s="90">
        <f>IF(ISNA(VLOOKUP($B205,'[2]1516 Exp_Rev Access'!$F$7:$FS$310,108,FALSE)),"",VLOOKUP($B205,'[2]1516 Exp_Rev Access'!$F$7:$FS$310,108,FALSE))</f>
        <v>0</v>
      </c>
      <c r="DZ205" s="90">
        <f>IF(ISNA(VLOOKUP($B205,'[2]1516 Exp_Rev Access'!$F$7:$FS$310,109,FALSE)),"",VLOOKUP($B205,'[2]1516 Exp_Rev Access'!$F$7:$FS$310,109,FALSE))</f>
        <v>0</v>
      </c>
      <c r="EA205" s="90">
        <f>IF(ISNA(VLOOKUP($B205,'[2]1516 Exp_Rev Access'!$F$7:$FS$310,110,FALSE)),"",VLOOKUP($B205,'[2]1516 Exp_Rev Access'!$F$7:$FS$310,110,FALSE))</f>
        <v>0</v>
      </c>
      <c r="EB205" s="90">
        <f>IF(ISNA(VLOOKUP($B205,'[2]1516 Exp_Rev Access'!$F$7:$FS$310,111,FALSE)),"",VLOOKUP($B205,'[2]1516 Exp_Rev Access'!$F$7:$FS$310,111,FALSE))</f>
        <v>0</v>
      </c>
      <c r="EC205" s="90">
        <f>IF(ISNA(VLOOKUP($B205,'[2]1516 Exp_Rev Access'!$F$7:$FS$310,112,FALSE)),"",VLOOKUP($B205,'[2]1516 Exp_Rev Access'!$F$7:$FS$310,112,FALSE))</f>
        <v>0</v>
      </c>
      <c r="ED205" s="90">
        <f>IF(ISNA(VLOOKUP($B205,'[2]1516 Exp_Rev Access'!$F$7:$FS$310,113,FALSE)),"",VLOOKUP($B205,'[2]1516 Exp_Rev Access'!$F$7:$FS$310,113,FALSE))</f>
        <v>0</v>
      </c>
      <c r="EE205" s="90">
        <f>IF(ISNA(VLOOKUP($B205,'[2]1516 Exp_Rev Access'!$F$7:$FS$310,114,FALSE)),"",VLOOKUP($B205,'[2]1516 Exp_Rev Access'!$F$7:$FS$310,114,FALSE))</f>
        <v>0</v>
      </c>
      <c r="EF205" s="90">
        <f>IF(ISNA(VLOOKUP($B205,'[2]1516 Exp_Rev Access'!$F$7:$FS$310,115,FALSE)),"",VLOOKUP($B205,'[2]1516 Exp_Rev Access'!$F$7:$FS$310,115,FALSE))</f>
        <v>0</v>
      </c>
      <c r="EG205" s="90">
        <f>IF(ISNA(VLOOKUP($B205,'[2]1516 Exp_Rev Access'!$F$7:$FS$310,116,FALSE)),"",VLOOKUP($B205,'[2]1516 Exp_Rev Access'!$F$7:$FS$310,116,FALSE))</f>
        <v>0</v>
      </c>
      <c r="EH205" s="90">
        <f>IF(ISNA(VLOOKUP($B205,'[2]1516 Exp_Rev Access'!$F$7:$FS$310,117,FALSE)),"",VLOOKUP($B205,'[2]1516 Exp_Rev Access'!$F$7:$FS$310,117,FALSE))</f>
        <v>0</v>
      </c>
      <c r="EI205" s="90">
        <f>IF(ISNA(VLOOKUP($B205,'[2]1516 Exp_Rev Access'!$F$7:$FS$310,118,FALSE)),"",VLOOKUP($B205,'[2]1516 Exp_Rev Access'!$F$7:$FS$310,118,FALSE))</f>
        <v>0</v>
      </c>
      <c r="EJ205" s="90">
        <f>IF(ISNA(VLOOKUP($B205,'[2]1516 Exp_Rev Access'!$F$7:$FS$310,119,FALSE)),"",VLOOKUP($B205,'[2]1516 Exp_Rev Access'!$F$7:$FS$310,119,FALSE))</f>
        <v>0</v>
      </c>
      <c r="EK205" s="90">
        <f>IF(ISNA(VLOOKUP($B205,'[2]1516 Exp_Rev Access'!$F$7:$FS$310,120,FALSE)),"",VLOOKUP($B205,'[2]1516 Exp_Rev Access'!$F$7:$FS$310,120,FALSE))</f>
        <v>0</v>
      </c>
      <c r="EL205" s="90">
        <f>IF(ISNA(VLOOKUP($B205,'[2]1516 Exp_Rev Access'!$F$7:$FS$310,121,FALSE)),"",VLOOKUP($B205,'[2]1516 Exp_Rev Access'!$F$7:$FS$310,121,FALSE))</f>
        <v>0</v>
      </c>
      <c r="EM205" s="90">
        <f>IF(ISNA(VLOOKUP($B205,'[2]1516 Exp_Rev Access'!$F$7:$FS$310,122,FALSE)),"",VLOOKUP($B205,'[2]1516 Exp_Rev Access'!$F$7:$FS$310,122,FALSE))</f>
        <v>0</v>
      </c>
      <c r="EN205" s="90">
        <f>IF(ISNA(VLOOKUP($B205,'[2]1516 Exp_Rev Access'!$F$7:$FS$310,123,FALSE)),"",VLOOKUP($B205,'[2]1516 Exp_Rev Access'!$F$7:$FS$310,123,FALSE))</f>
        <v>0</v>
      </c>
      <c r="EO205" s="90">
        <f>IF(ISNA(VLOOKUP($B205,'[2]1516 Exp_Rev Access'!$F$7:$FS$310,124,FALSE)),"",VLOOKUP($B205,'[2]1516 Exp_Rev Access'!$F$7:$FS$310,124,FALSE))</f>
        <v>0</v>
      </c>
      <c r="EP205" s="90">
        <f>IF(ISNA(VLOOKUP($B205,'[2]1516 Exp_Rev Access'!$F$7:$FS$310,125,FALSE)),"",VLOOKUP($B205,'[2]1516 Exp_Rev Access'!$F$7:$FS$310,125,FALSE))</f>
        <v>0</v>
      </c>
      <c r="EQ205" s="90">
        <f>IF(ISNA(VLOOKUP($B205,'[2]1516 Exp_Rev Access'!$F$7:$FS$310,126,FALSE)),"",VLOOKUP($B205,'[2]1516 Exp_Rev Access'!$F$7:$FS$310,126,FALSE))</f>
        <v>0</v>
      </c>
      <c r="ER205" s="90">
        <f>IF(ISNA(VLOOKUP($B205,'[2]1516 Exp_Rev Access'!$F$7:$FS$310,127,FALSE)),"",VLOOKUP($B205,'[2]1516 Exp_Rev Access'!$F$7:$FS$310,127,FALSE))</f>
        <v>0</v>
      </c>
      <c r="ES205" s="90">
        <f>IF(ISNA(VLOOKUP($B205,'[2]1516 Exp_Rev Access'!$F$7:$FS$310,128,FALSE)),"",VLOOKUP($B205,'[2]1516 Exp_Rev Access'!$F$7:$FS$310,128,FALSE))</f>
        <v>0</v>
      </c>
      <c r="ET205" s="90">
        <f>IF(ISNA(VLOOKUP($B205,'[2]1516 Exp_Rev Access'!$F$7:$FS$310,129,FALSE)),"",VLOOKUP($B205,'[2]1516 Exp_Rev Access'!$F$7:$FS$310,129,FALSE))</f>
        <v>0</v>
      </c>
      <c r="EU205" s="90">
        <f>IF(ISNA(VLOOKUP($B205,'[2]1516 Exp_Rev Access'!$F$7:$FS$310,130,FALSE)),"",VLOOKUP($B205,'[2]1516 Exp_Rev Access'!$F$7:$FS$310,130,FALSE))</f>
        <v>0</v>
      </c>
      <c r="EV205" s="90">
        <f>IF(ISNA(VLOOKUP($B205,'[2]1516 Exp_Rev Access'!$F$7:$FS$310,131,FALSE)),"",VLOOKUP($B205,'[2]1516 Exp_Rev Access'!$F$7:$FS$310,131,FALSE))</f>
        <v>3697.91</v>
      </c>
      <c r="EW205" s="90">
        <f>IF(ISNA(VLOOKUP($B205,'[2]1516 Exp_Rev Access'!$F$7:$FS$310,132,FALSE)),"",VLOOKUP($B205,'[2]1516 Exp_Rev Access'!$F$7:$FS$310,132,FALSE))</f>
        <v>0</v>
      </c>
      <c r="EX205" s="90">
        <f>IF(ISNA(VLOOKUP($B205,'[2]1516 Exp_Rev Access'!$F$7:$FS$310,133,FALSE)),"",VLOOKUP($B205,'[2]1516 Exp_Rev Access'!$F$7:$FS$310,133,FALSE))</f>
        <v>0</v>
      </c>
      <c r="EY205" s="90">
        <f>IF(ISNA(VLOOKUP($B205,'[2]1516 Exp_Rev Access'!$F$7:$FS$310,134,FALSE)),"",VLOOKUP($B205,'[2]1516 Exp_Rev Access'!$F$7:$FS$310,134,FALSE))</f>
        <v>0</v>
      </c>
      <c r="EZ205" s="90">
        <f>IF(ISNA(VLOOKUP($B205,'[2]1516 Exp_Rev Access'!$F$7:$FS$310,135,FALSE)),"",VLOOKUP($B205,'[2]1516 Exp_Rev Access'!$F$7:$FS$310,135,FALSE))</f>
        <v>0</v>
      </c>
      <c r="FA205" s="90">
        <f>IF(ISNA(VLOOKUP($B205,'[2]1516 Exp_Rev Access'!$F$7:$FS$310,136,FALSE)),"",VLOOKUP($B205,'[2]1516 Exp_Rev Access'!$F$7:$FS$310,136,FALSE))</f>
        <v>0</v>
      </c>
      <c r="FB205" s="90">
        <f>IF(ISNA(VLOOKUP($B205,'[2]1516 Exp_Rev Access'!$F$7:$FS$310,137,FALSE)),"",VLOOKUP($B205,'[2]1516 Exp_Rev Access'!$F$7:$FS$310,137,FALSE))</f>
        <v>0</v>
      </c>
      <c r="FC205" s="90">
        <f>IF(ISNA(VLOOKUP($B205,'[2]1516 Exp_Rev Access'!$F$7:$FS$310,138,FALSE)),"",VLOOKUP($B205,'[2]1516 Exp_Rev Access'!$F$7:$FS$310,138,FALSE))</f>
        <v>0</v>
      </c>
      <c r="FD205" s="90">
        <f>IF(ISNA(VLOOKUP($B205,'[2]1516 Exp_Rev Access'!$F$7:$FS$310,139,FALSE)),"",VLOOKUP($B205,'[2]1516 Exp_Rev Access'!$F$7:$FS$310,139,FALSE))</f>
        <v>0</v>
      </c>
      <c r="FE205" s="90">
        <f>IF(ISNA(VLOOKUP($B205,'[2]1516 Exp_Rev Access'!$F$7:$FS$310,140,FALSE)),"",VLOOKUP($B205,'[2]1516 Exp_Rev Access'!$F$7:$FS$310,140,FALSE))</f>
        <v>0</v>
      </c>
      <c r="FF205" s="90">
        <f>IF(ISNA(VLOOKUP($B205,'[2]1516 Exp_Rev Access'!$F$7:$FS$310,141,FALSE)),"",VLOOKUP($B205,'[2]1516 Exp_Rev Access'!$F$7:$FS$310,141,FALSE))</f>
        <v>0</v>
      </c>
      <c r="FG205" s="90">
        <f>IF(ISNA(VLOOKUP($B205,'[2]1516 Exp_Rev Access'!$F$7:$FS$310,142,FALSE)),"",VLOOKUP($B205,'[2]1516 Exp_Rev Access'!$F$7:$FS$310,142,FALSE))</f>
        <v>0</v>
      </c>
      <c r="FH205" s="90">
        <f>IF(ISNA(VLOOKUP($B205,'[2]1516 Exp_Rev Access'!$F$7:$FS$310,143,FALSE)),"",VLOOKUP($B205,'[2]1516 Exp_Rev Access'!$F$7:$FS$310,143,FALSE))</f>
        <v>0</v>
      </c>
      <c r="FI205" s="90">
        <f>IF(ISNA(VLOOKUP($B205,'[2]1516 Exp_Rev Access'!$F$7:$FS$310,144,FALSE)),"",VLOOKUP($B205,'[2]1516 Exp_Rev Access'!$F$7:$FS$310,144,FALSE))</f>
        <v>0</v>
      </c>
      <c r="FJ205" s="90">
        <f>IF(ISNA(VLOOKUP($B205,'[2]1516 Exp_Rev Access'!$F$7:$FS$310,145,FALSE)),"",VLOOKUP($B205,'[2]1516 Exp_Rev Access'!$F$7:$FS$310,145,FALSE))</f>
        <v>0</v>
      </c>
      <c r="FK205" s="90">
        <f>IF(ISNA(VLOOKUP($B205,'[2]1516 Exp_Rev Access'!$F$7:$FS$310,146,FALSE)),"",VLOOKUP($B205,'[2]1516 Exp_Rev Access'!$F$7:$FS$310,146,FALSE))</f>
        <v>0</v>
      </c>
      <c r="FL205" s="90">
        <f>IF(ISNA(VLOOKUP($B205,'[2]1516 Exp_Rev Access'!$F$7:$FS$310,1147,FALSE)),"",VLOOKUP($B205,'[2]1516 Exp_Rev Access'!$F$7:$FS$310,147,FALSE))</f>
        <v>0</v>
      </c>
      <c r="FM205" s="90">
        <f>IF(ISNA(VLOOKUP($B205,'[2]1516 Exp_Rev Access'!$F$7:$FS$310,148,FALSE)),"",VLOOKUP($B205,'[2]1516 Exp_Rev Access'!$F$7:$FS$310,148,FALSE))</f>
        <v>0</v>
      </c>
      <c r="FN205" s="90">
        <f>IF(ISNA(VLOOKUP($B205,'[2]1516 Exp_Rev Access'!$F$7:$FS$310,149,FALSE)),"",VLOOKUP($B205,'[2]1516 Exp_Rev Access'!$F$7:$FS$310,149,FALSE))</f>
        <v>0</v>
      </c>
      <c r="FO205" s="90">
        <f>IF(ISNA(VLOOKUP($B205,'[2]1516 Exp_Rev Access'!$F$7:$FS$310,150,FALSE)),"",VLOOKUP($B205,'[2]1516 Exp_Rev Access'!$F$7:$FS$310,150,FALSE))</f>
        <v>0</v>
      </c>
      <c r="FP205" s="90">
        <f>IF(ISNA(VLOOKUP($B205,'[2]1516 Exp_Rev Access'!$F$7:$FS$310,151,FALSE)),"",VLOOKUP($B205,'[2]1516 Exp_Rev Access'!$F$7:$FS$310,151,FALSE))</f>
        <v>0</v>
      </c>
      <c r="FQ205" s="90">
        <f>IF(ISNA(VLOOKUP($B205,'[2]1516 Exp_Rev Access'!$F$7:$FS$310,152,FALSE)),"",VLOOKUP($B205,'[2]1516 Exp_Rev Access'!$F$7:$FS$310,152,FALSE))</f>
        <v>0</v>
      </c>
      <c r="FR205" s="90">
        <f>IF(ISNA(VLOOKUP($B205,'[2]1516 Exp_Rev Access'!$F$7:$FS$310,153,FALSE)),"",VLOOKUP($B205,'[2]1516 Exp_Rev Access'!$F$7:$FS$310,153,FALSE))</f>
        <v>22131.42</v>
      </c>
      <c r="FS205" s="53">
        <f t="shared" si="520"/>
        <v>922878.11</v>
      </c>
      <c r="FT205" s="92">
        <f t="shared" si="521"/>
        <v>0.11275493738232849</v>
      </c>
      <c r="FU205" s="98">
        <f t="shared" si="522"/>
        <v>1377.0600584917486</v>
      </c>
      <c r="FV205" s="90">
        <f>IF(ISNA(VLOOKUP($B205,'[2]1516 Exp_Rev Access'!$F$7:$FS$310,154,FALSE)),"",VLOOKUP($B205,'[2]1516 Exp_Rev Access'!$F$7:$FS$310,154,FALSE))</f>
        <v>0</v>
      </c>
      <c r="FW205" s="90">
        <f>IF(ISNA(VLOOKUP($B205,'[2]1516 Exp_Rev Access'!$F$7:$FS$310,155,FALSE)),"",VLOOKUP($B205,'[2]1516 Exp_Rev Access'!$F$7:$FS$310,155,FALSE))</f>
        <v>0</v>
      </c>
      <c r="FX205" s="90">
        <f>IF(ISNA(VLOOKUP($B205,'[2]1516 Exp_Rev Access'!$F$7:$FS$310,156,FALSE)),"",VLOOKUP($B205,'[2]1516 Exp_Rev Access'!$F$7:$FS$310,156,FALSE))</f>
        <v>0</v>
      </c>
      <c r="FY205" s="90">
        <f>IF(ISNA(VLOOKUP($B205,'[2]1516 Exp_Rev Access'!$F$7:$FS$310,157,FALSE)),"",VLOOKUP($B205,'[2]1516 Exp_Rev Access'!$F$7:$FS$310,157,FALSE))</f>
        <v>0</v>
      </c>
      <c r="FZ205" s="90">
        <f>IF(ISNA(VLOOKUP($B205,'[2]1516 Exp_Rev Access'!$F$7:$FS$310,158,FALSE)),"",VLOOKUP($B205,'[2]1516 Exp_Rev Access'!$F$7:$FS$310,158,FALSE))</f>
        <v>0</v>
      </c>
      <c r="GA205" s="90">
        <f>IF(ISNA(VLOOKUP($B205,'[2]1516 Exp_Rev Access'!$F$7:$FS$310,159,FALSE)),"",VLOOKUP($B205,'[2]1516 Exp_Rev Access'!$F$7:$FS$310,159,FALSE))</f>
        <v>0</v>
      </c>
      <c r="GB205" s="90">
        <f>IF(ISNA(VLOOKUP($B205,'[2]1516 Exp_Rev Access'!$F$7:$FS$310,160,FALSE)),"",VLOOKUP($B205,'[2]1516 Exp_Rev Access'!$F$7:$FS$310,160,FALSE))</f>
        <v>0</v>
      </c>
      <c r="GC205" s="90">
        <f>IF(ISNA(VLOOKUP($B205,'[2]1516 Exp_Rev Access'!$F$7:$FS$310,161,FALSE)),"",VLOOKUP($B205,'[2]1516 Exp_Rev Access'!$F$7:$FS$310,161,FALSE))</f>
        <v>0</v>
      </c>
      <c r="GD205" s="90">
        <f>IF(ISNA(VLOOKUP($B205,'[2]1516 Exp_Rev Access'!$F$7:$FS$310,162,FALSE)),"",VLOOKUP($B205,'[2]1516 Exp_Rev Access'!$F$7:$FS$310,162,FALSE))</f>
        <v>0</v>
      </c>
      <c r="GE205" s="90">
        <f>IF(ISNA(VLOOKUP($B205,'[2]1516 Exp_Rev Access'!$F$7:$FS$310,163,FALSE)),"",VLOOKUP($B205,'[2]1516 Exp_Rev Access'!$F$7:$FS$310,163,FALSE))</f>
        <v>18904.939999999999</v>
      </c>
      <c r="GF205" s="90">
        <f>IF(ISNA(VLOOKUP($B205,'[2]1516 Exp_Rev Access'!$F$7:$FS$310,164,FALSE)),"",VLOOKUP($B205,'[2]1516 Exp_Rev Access'!$F$7:$FS$310,164,FALSE))</f>
        <v>103150.16</v>
      </c>
      <c r="GG205" s="90">
        <f>IF(ISNA(VLOOKUP($B205,'[2]1516 Exp_Rev Access'!$F$7:$FS$310,165,FALSE)),"",VLOOKUP($B205,'[2]1516 Exp_Rev Access'!$F$7:$FS$310,165,FALSE))</f>
        <v>0</v>
      </c>
      <c r="GH205" s="90">
        <f>IF(ISNA(VLOOKUP($B205,'[2]1516 Exp_Rev Access'!$F$7:$FS$310,166,FALSE)),"",VLOOKUP($B205,'[2]1516 Exp_Rev Access'!$F$7:$FS$310,166,FALSE))</f>
        <v>0</v>
      </c>
      <c r="GI205" s="90">
        <f>IF(ISNA(VLOOKUP($B205,'[2]1516 Exp_Rev Access'!$F$7:$FS$310,167,FALSE)),"",VLOOKUP($B205,'[2]1516 Exp_Rev Access'!$F$7:$FS$310,167,FALSE))</f>
        <v>0</v>
      </c>
      <c r="GJ205" s="90">
        <f>IF(ISNA(VLOOKUP($B205,'[2]1516 Exp_Rev Access'!$F$7:$FS$310,168,FALSE)),"",VLOOKUP($B205,'[2]1516 Exp_Rev Access'!$F$7:$FS$310,168,FALSE))</f>
        <v>0</v>
      </c>
      <c r="GK205" s="90">
        <f>IF(ISNA(VLOOKUP($B205,'[2]1516 Exp_Rev Access'!$F$7:$FS$310,169,FALSE)),"",VLOOKUP($B205,'[2]1516 Exp_Rev Access'!$F$7:$FS$310,169,FALSE))</f>
        <v>0</v>
      </c>
      <c r="GL205" s="90">
        <f>IF(ISNA(VLOOKUP($B205,'[2]1516 Exp_Rev Access'!$F$7:$FS$310,170,FALSE)),"",VLOOKUP($B205,'[2]1516 Exp_Rev Access'!$F$7:$FS$310,170,FALSE))</f>
        <v>0</v>
      </c>
      <c r="GM205" s="90">
        <f>IF(ISNA(VLOOKUP($B205,'[2]1516 Exp_Rev Access'!$F$7:$FT$310,171,FALSE)),"",VLOOKUP($B205,'[2]1516 Exp_Rev Access'!$F$7:$FT$310,171,FALSE))</f>
        <v>0</v>
      </c>
      <c r="GN205" s="90">
        <f>IF(ISNA(VLOOKUP($B205,'[2]1516 Exp_Rev Access'!$F$7:$FU$310,172,FALSE)),"",VLOOKUP($B205,'[2]1516 Exp_Rev Access'!$F$7:$FU$310,172,FALSE))</f>
        <v>0</v>
      </c>
      <c r="GO205" s="90">
        <f>IF(ISNA(VLOOKUP($B205,'[2]1516 Exp_Rev Access'!$F$7:$FV$310,173,FALSE)),"",VLOOKUP($B205,'[2]1516 Exp_Rev Access'!$F$7:$FV$310,173,FALSE))</f>
        <v>0</v>
      </c>
      <c r="GP205" s="90">
        <f>IF(ISNA(VLOOKUP($B205,'[2]1516 Exp_Rev Access'!$F$7:$GA$310,174,FALSE)),"",VLOOKUP($B205,'[2]1516 Exp_Rev Access'!$F$7:$GA$310,174,FALSE))</f>
        <v>0</v>
      </c>
      <c r="GQ205" s="90">
        <f>IF(ISNA(VLOOKUP($B205,'[2]1516 Exp_Rev Access'!$F$7:$GA$310,175,FALSE)),"",VLOOKUP($B205,'[2]1516 Exp_Rev Access'!$F$7:$GA$310,175,FALSE))</f>
        <v>0</v>
      </c>
      <c r="GR205" s="90">
        <f>IF(ISNA(VLOOKUP($B205,'[2]1516 Exp_Rev Access'!$F$7:$GA$310,176,FALSE)),"",VLOOKUP($B205,'[2]1516 Exp_Rev Access'!$F$7:$GA$310,176,FALSE))</f>
        <v>0</v>
      </c>
      <c r="GS205" s="90">
        <f>IF(ISNA(VLOOKUP($B205,'[2]1516 Exp_Rev Access'!$F$7:$GA$310,177,FALSE)),"",VLOOKUP($B205,'[2]1516 Exp_Rev Access'!$F$7:$GA$310,177,FALSE))</f>
        <v>0</v>
      </c>
      <c r="GT205" s="90">
        <f>IF(ISNA(VLOOKUP($B205,'[2]1516 Exp_Rev Access'!$F$7:$GA$310,178,FALSE)),"",VLOOKUP($B205,'[2]1516 Exp_Rev Access'!$F$7:$GA$310,178,FALSE))</f>
        <v>0</v>
      </c>
      <c r="GU205" s="53">
        <f t="shared" si="523"/>
        <v>122055.1</v>
      </c>
      <c r="GV205" s="92">
        <f t="shared" si="524"/>
        <v>1.4912386596420454E-2</v>
      </c>
      <c r="GW205" s="131">
        <f t="shared" si="525"/>
        <v>182.12286251454836</v>
      </c>
    </row>
    <row r="206" spans="1:222" x14ac:dyDescent="0.2">
      <c r="B206" s="87" t="s">
        <v>472</v>
      </c>
      <c r="C206" s="87" t="s">
        <v>473</v>
      </c>
      <c r="D206" s="88">
        <f>IF(ISNA(VLOOKUP($B206,'[2]1516 enrollment_Rev_Exp by size'!$A$6:$C$325,3,FALSE)),"",VLOOKUP($B206,'[2]1516 enrollment_Rev_Exp by size'!$A$6:$C$325,3,FALSE))</f>
        <v>92.749999999999986</v>
      </c>
      <c r="E206" s="89">
        <v>1487606.23</v>
      </c>
      <c r="F206" s="67">
        <f t="shared" si="503"/>
        <v>1487606.23</v>
      </c>
      <c r="G206" s="67">
        <f t="shared" si="504"/>
        <v>0</v>
      </c>
      <c r="H206" s="90">
        <f>IF(ISNA(VLOOKUP($B206,'[2]1516 Exp_Rev Access'!$F$7:$FS$310,2,FALSE)),"",VLOOKUP($B206,'[2]1516 Exp_Rev Access'!$F$7:$FS$310,2,FALSE))</f>
        <v>191649.11</v>
      </c>
      <c r="I206" s="90">
        <f>IF(ISNA(VLOOKUP($B206,'[2]1516 Exp_Rev Access'!$F$7:$FS$310,3,FALSE)),"",VLOOKUP($B206,'[2]1516 Exp_Rev Access'!$F$7:$FS$310,3,FALSE))</f>
        <v>0</v>
      </c>
      <c r="J206" s="90">
        <f>IF(ISNA(VLOOKUP($B206,'[2]1516 Exp_Rev Access'!$F$7:$FS$310,4,FALSE)),"",VLOOKUP($B206,'[2]1516 Exp_Rev Access'!$F$7:$FS$310,4,FALSE))</f>
        <v>0</v>
      </c>
      <c r="K206" s="90">
        <f>IF(ISNA(VLOOKUP($B206,'[2]1516 Exp_Rev Access'!$F$7:$FS$310,5,FALSE)),"-",VLOOKUP($B206,'[2]1516 Exp_Rev Access'!$F$7:$FS$310,5,FALSE))</f>
        <v>64241.98</v>
      </c>
      <c r="L206" s="90">
        <f>IF(ISNA(VLOOKUP($B206,'[2]1516 Exp_Rev Access'!$F$7:$FS$310,6,FALSE)),"",VLOOKUP($B206,'[2]1516 Exp_Rev Access'!$F$7:$FS$310,6,FALSE))</f>
        <v>0</v>
      </c>
      <c r="M206" s="90">
        <f>IF(ISNA(VLOOKUP($B206,'[2]1516 Exp_Rev Access'!$F$7:$FS$310,7,FALSE)),"",VLOOKUP($B206,'[2]1516 Exp_Rev Access'!$F$7:$FS$310,7,FALSE))</f>
        <v>0</v>
      </c>
      <c r="N206" s="53">
        <f t="shared" si="505"/>
        <v>255891.09</v>
      </c>
      <c r="O206" s="91">
        <f t="shared" si="506"/>
        <v>0.17201533903229216</v>
      </c>
      <c r="P206" s="53">
        <f t="shared" si="507"/>
        <v>2758.9335849056606</v>
      </c>
      <c r="Q206" s="90">
        <f>IF(ISNA(VLOOKUP($B206,'[2]1516 Exp_Rev Access'!$F$7:$FS$310,8,FALSE)),"",VLOOKUP($B206,'[2]1516 Exp_Rev Access'!$F$7:$FS$310,8,FALSE))</f>
        <v>7692</v>
      </c>
      <c r="R206" s="90">
        <f>IF(ISNA(VLOOKUP($B206,'[2]1516 Exp_Rev Access'!$F$7:$FS$310,9,FALSE)),"",VLOOKUP($B206,'[2]1516 Exp_Rev Access'!$F$7:$FS$310,9,FALSE))</f>
        <v>0</v>
      </c>
      <c r="S206" s="90">
        <f>IF(ISNA(VLOOKUP($B206,'[2]1516 Exp_Rev Access'!$F$7:$FS$310,10,FALSE)),"",VLOOKUP($B206,'[2]1516 Exp_Rev Access'!$F$7:$FS$310,10,FALSE))</f>
        <v>0</v>
      </c>
      <c r="T206" s="90">
        <f>IF(ISNA(VLOOKUP($B206,'[2]1516 Exp_Rev Access'!$F$7:$FS$310,11,FALSE)),"",VLOOKUP($B206,'[2]1516 Exp_Rev Access'!$F$7:$FS$310,11,FALSE))</f>
        <v>0</v>
      </c>
      <c r="U206" s="90">
        <f>IF(ISNA(VLOOKUP($B206,'[2]1516 Exp_Rev Access'!$F$7:$FS$310,12,FALSE)),"",VLOOKUP($B206,'[2]1516 Exp_Rev Access'!$F$7:$FS$310,12,FALSE))</f>
        <v>0</v>
      </c>
      <c r="V206" s="90">
        <f>IF(ISNA(VLOOKUP($B206,'[2]1516 Exp_Rev Access'!$F$7:$FS$310,13,FALSE)),"",VLOOKUP($B206,'[2]1516 Exp_Rev Access'!$F$7:$FS$310,13,FALSE))</f>
        <v>0</v>
      </c>
      <c r="W206" s="90">
        <f>IF(ISNA(VLOOKUP($B206,'[2]1516 Exp_Rev Access'!$F$7:$FS$310,14,FALSE)),"",VLOOKUP($B206,'[2]1516 Exp_Rev Access'!$F$7:$FS$310,14,FALSE))</f>
        <v>0</v>
      </c>
      <c r="X206" s="90">
        <f>IF(ISNA(VLOOKUP($B206,'[2]1516 Exp_Rev Access'!$F$7:$FS$310,15,FALSE)),"",VLOOKUP($B206,'[2]1516 Exp_Rev Access'!$F$7:$FS$310,15,FALSE))</f>
        <v>0</v>
      </c>
      <c r="Y206" s="90">
        <f>IF(ISNA(VLOOKUP($B206,'[2]1516 Exp_Rev Access'!$F$7:$FS$310,16,FALSE)),"",VLOOKUP($B206,'[2]1516 Exp_Rev Access'!$F$7:$FS$310,16,FALSE))</f>
        <v>4624.8999999999996</v>
      </c>
      <c r="Z206" s="90">
        <f>IF(ISNA(VLOOKUP($B206,'[2]1516 Exp_Rev Access'!$F$7:$FS$310,17,FALSE)),"",VLOOKUP($B206,'[2]1516 Exp_Rev Access'!$F$7:$FS$310,17,FALSE))</f>
        <v>0</v>
      </c>
      <c r="AA206" s="90">
        <f>IF(ISNA(VLOOKUP($B206,'[2]1516 Exp_Rev Access'!$F$7:$FS$310,18,FALSE)),"",VLOOKUP($B206,'[2]1516 Exp_Rev Access'!$F$7:$FS$310,18,FALSE))</f>
        <v>0</v>
      </c>
      <c r="AB206" s="90">
        <f>IF(ISNA(VLOOKUP($B206,'[2]1516 Exp_Rev Access'!$F$7:$FS$310,19,FALSE)),"",VLOOKUP($B206,'[2]1516 Exp_Rev Access'!$F$7:$FS$310,19,FALSE))</f>
        <v>0</v>
      </c>
      <c r="AC206" s="90">
        <f>IF(ISNA(VLOOKUP($B206,'[2]1516 Exp_Rev Access'!$F$7:$FS$310,20,FALSE)),"",VLOOKUP($B206,'[2]1516 Exp_Rev Access'!$F$7:$FS$310,20,FALSE))</f>
        <v>0</v>
      </c>
      <c r="AD206" s="90">
        <f>IF(ISNA(VLOOKUP($B206,'[2]1516 Exp_Rev Access'!$F$7:$FS$310,21,FALSE)),"",VLOOKUP($B206,'[2]1516 Exp_Rev Access'!$F$7:$FS$310,21,FALSE))</f>
        <v>11737.12</v>
      </c>
      <c r="AE206" s="90">
        <f>IF(ISNA(VLOOKUP($B206,'[2]1516 Exp_Rev Access'!$F$7:$FS$310,22,FALSE)),"",VLOOKUP($B206,'[2]1516 Exp_Rev Access'!$F$7:$FS$310,22,FALSE))</f>
        <v>540.48</v>
      </c>
      <c r="AF206" s="90">
        <f>IF(ISNA(VLOOKUP($B206,'[2]1516 Exp_Rev Access'!$F$7:$FS$310,23,FALSE)),"",VLOOKUP($B206,'[2]1516 Exp_Rev Access'!$F$7:$FS$310,23,FALSE))</f>
        <v>0</v>
      </c>
      <c r="AG206" s="90">
        <f>IF(ISNA(VLOOKUP($B206,'[2]1516 Exp_Rev Access'!$F$7:$FS$310,24,FALSE)),"",VLOOKUP($B206,'[2]1516 Exp_Rev Access'!$F$7:$FS$310,24,FALSE))</f>
        <v>0</v>
      </c>
      <c r="AH206" s="90">
        <f>IF(ISNA(VLOOKUP($B206,'[2]1516 Exp_Rev Access'!$F$7:$FS$310,25,FALSE)),"",VLOOKUP($B206,'[2]1516 Exp_Rev Access'!$F$7:$FS$310,25,FALSE))</f>
        <v>0</v>
      </c>
      <c r="AI206" s="90">
        <f>IF(ISNA(VLOOKUP($B206,'[2]1516 Exp_Rev Access'!$F$7:$FS$310,26,FALSE)),"",VLOOKUP($B206,'[2]1516 Exp_Rev Access'!$F$7:$FS$310,26,FALSE))</f>
        <v>1105</v>
      </c>
      <c r="AJ206" s="90">
        <f>IF(ISNA(VLOOKUP($B206,'[2]1516 Exp_Rev Access'!$F$7:$FS$310,27,FALSE)),"",VLOOKUP($B206,'[2]1516 Exp_Rev Access'!$F$7:$FS$310,27,FALSE))</f>
        <v>0</v>
      </c>
      <c r="AK206" s="90">
        <f>IF(ISNA(VLOOKUP($B206,'[2]1516 Exp_Rev Access'!$F$7:$FS$310,28,FALSE)),"",VLOOKUP($B206,'[2]1516 Exp_Rev Access'!$F$7:$FS$310,28,FALSE))</f>
        <v>10451.27</v>
      </c>
      <c r="AL206" s="90">
        <f>IF(ISNA(VLOOKUP($B206,'[2]1516 Exp_Rev Access'!$F$7:$FS$310,29,FALSE)),"",VLOOKUP($B206,'[2]1516 Exp_Rev Access'!$F$7:$FS$310,29,FALSE))</f>
        <v>0</v>
      </c>
      <c r="AM206" s="53">
        <f t="shared" si="508"/>
        <v>36150.770000000004</v>
      </c>
      <c r="AN206" s="92">
        <f t="shared" si="509"/>
        <v>2.4301303174832766E-2</v>
      </c>
      <c r="AO206" s="68">
        <f t="shared" si="510"/>
        <v>389.76571428571441</v>
      </c>
      <c r="AP206" s="90">
        <f>IF(ISNA(VLOOKUP($B206,'[2]1516 Exp_Rev Access'!$F$7:$FS$310,30,FALSE)),"",VLOOKUP($B206,'[2]1516 Exp_Rev Access'!$F$7:$FS$310,30,FALSE))</f>
        <v>589321.69999999995</v>
      </c>
      <c r="AQ206" s="90">
        <f>IF(ISNA(VLOOKUP($B206,'[2]1516 Exp_Rev Access'!$F$7:$FS$310,31,FALSE)),"",VLOOKUP($B206,'[2]1516 Exp_Rev Access'!$F$7:$FS$310,31,FALSE))</f>
        <v>20409.080000000002</v>
      </c>
      <c r="AR206" s="90">
        <f>IF(ISNA(VLOOKUP($B206,'[2]1516 Exp_Rev Access'!$F$7:$FS$310,32,FALSE)),"",VLOOKUP($B206,'[2]1516 Exp_Rev Access'!$F$7:$FS$310,32,FALSE))</f>
        <v>42404.32</v>
      </c>
      <c r="AS206" s="90">
        <f>IF(ISNA(VLOOKUP($B206,'[2]1516 Exp_Rev Access'!$F$7:$FS$310,33,FALSE)),"",VLOOKUP($B206,'[2]1516 Exp_Rev Access'!$F$7:$FS$310,33,FALSE))</f>
        <v>0</v>
      </c>
      <c r="AT206" s="90">
        <f>IF(ISNA(VLOOKUP($B206,'[2]1516 Exp_Rev Access'!$F$7:$FS$310,34,FALSE)),"",VLOOKUP($B206,'[2]1516 Exp_Rev Access'!$F$7:$FS$310,34,FALSE))</f>
        <v>0</v>
      </c>
      <c r="AU206" s="53">
        <f t="shared" si="511"/>
        <v>652135.09999999986</v>
      </c>
      <c r="AV206" s="93">
        <f t="shared" si="512"/>
        <v>0.43837884438007485</v>
      </c>
      <c r="AW206" s="53">
        <f t="shared" si="513"/>
        <v>7031.1061994609163</v>
      </c>
      <c r="AX206" s="90">
        <f>IF(ISNA(VLOOKUP($B206,'[2]1516 Exp_Rev Access'!$F$7:$FS$310,35,FALSE)),"",VLOOKUP($B206,'[2]1516 Exp_Rev Access'!$F$7:$FS$310,35,FALSE))</f>
        <v>0</v>
      </c>
      <c r="AY206" s="90">
        <f>IF(ISNA(VLOOKUP($B206,'[2]1516 Exp_Rev Access'!$F$7:$FS$310,36,FALSE)),"",VLOOKUP($B206,'[2]1516 Exp_Rev Access'!$F$7:$FS$310,36,FALSE))</f>
        <v>98413.09</v>
      </c>
      <c r="AZ206" s="90">
        <f>IF(ISNA(VLOOKUP($B206,'[2]1516 Exp_Rev Access'!$F$7:$FS$310,37,FALSE)),"",VLOOKUP($B206,'[2]1516 Exp_Rev Access'!$F$7:$FS$310,37,FALSE))</f>
        <v>10434.58</v>
      </c>
      <c r="BA206" s="90">
        <f>IF(ISNA(VLOOKUP($B206,'[2]1516 Exp_Rev Access'!$F$7:$FS$310,38,FALSE)),"",VLOOKUP($B206,'[2]1516 Exp_Rev Access'!$F$7:$FS$310,38,FALSE))</f>
        <v>0</v>
      </c>
      <c r="BB206" s="90">
        <f>IF(ISNA(VLOOKUP($B206,'[2]1516 Exp_Rev Access'!$F$7:$FS$310,39,FALSE)),"",VLOOKUP($B206,'[2]1516 Exp_Rev Access'!$F$7:$FS$310,39,FALSE))</f>
        <v>0</v>
      </c>
      <c r="BC206" s="90">
        <f>IF(ISNA(VLOOKUP($B206,'[2]1516 Exp_Rev Access'!$F$7:$FS$310,40,FALSE)),"",VLOOKUP($B206,'[2]1516 Exp_Rev Access'!$F$7:$FS$310,40,FALSE))</f>
        <v>17003.78</v>
      </c>
      <c r="BD206" s="90">
        <f>IF(ISNA(VLOOKUP($B206,'[2]1516 Exp_Rev Access'!$F$7:$FS$310,41,FALSE)),"",VLOOKUP($B206,'[2]1516 Exp_Rev Access'!$F$7:$FS$310,41,FALSE))</f>
        <v>0</v>
      </c>
      <c r="BE206" s="90">
        <f>IF(ISNA(VLOOKUP($B206,'[2]1516 Exp_Rev Access'!$F$7:$FS$310,42,FALSE)),"",VLOOKUP($B206,'[2]1516 Exp_Rev Access'!$F$7:$FS$310,42,FALSE))</f>
        <v>584</v>
      </c>
      <c r="BF206" s="90">
        <f>IF(ISNA(VLOOKUP($B206,'[2]1516 Exp_Rev Access'!$F$7:$FS$310,43,FALSE)),"",VLOOKUP($B206,'[2]1516 Exp_Rev Access'!$F$7:$FS$310,43,FALSE))</f>
        <v>0</v>
      </c>
      <c r="BG206" s="90">
        <f>IF(ISNA(VLOOKUP($B206,'[2]1516 Exp_Rev Access'!$F$7:$FS$310,44,FALSE)),"",VLOOKUP($B206,'[2]1516 Exp_Rev Access'!$F$7:$FS$310,44,FALSE))</f>
        <v>1492.63</v>
      </c>
      <c r="BH206" s="90">
        <f>IF(ISNA(VLOOKUP($B206,'[2]1516 Exp_Rev Access'!$F$7:$FS$310,45,FALSE)),"",VLOOKUP($B206,'[2]1516 Exp_Rev Access'!$F$7:$FS$310,45,FALSE))</f>
        <v>787.83</v>
      </c>
      <c r="BI206" s="90">
        <f>IF(ISNA(VLOOKUP($B206,'[2]1516 Exp_Rev Access'!$F$7:$FS$310,46,FALSE)),"",VLOOKUP($B206,'[2]1516 Exp_Rev Access'!$F$7:$FS$310,46,FALSE))</f>
        <v>0</v>
      </c>
      <c r="BJ206" s="90">
        <f>IF(ISNA(VLOOKUP($B206,'[2]1516 Exp_Rev Access'!$F$7:$FS$310,47,FALSE)),"",VLOOKUP($B206,'[2]1516 Exp_Rev Access'!$F$7:$FS$310,47,FALSE))</f>
        <v>1590.06</v>
      </c>
      <c r="BK206" s="90">
        <f>IF(ISNA(VLOOKUP($B206,'[2]1516 Exp_Rev Access'!$F$7:$FS$310,48,FALSE)),"",VLOOKUP($B206,'[2]1516 Exp_Rev Access'!$F$7:$FS$310,48,FALSE))</f>
        <v>143022.73000000001</v>
      </c>
      <c r="BL206" s="90">
        <f>IF(ISNA(VLOOKUP($B206,'[2]1516 Exp_Rev Access'!$F$7:$FS$310,49,FALSE)),"",VLOOKUP($B206,'[2]1516 Exp_Rev Access'!$F$7:$FS$310,49,FALSE))</f>
        <v>29405.24</v>
      </c>
      <c r="BM206" s="90">
        <f>IF(ISNA(VLOOKUP($B206,'[2]1516 Exp_Rev Access'!$F$7:$FS$310,50,FALSE)),"",VLOOKUP($B206,'[2]1516 Exp_Rev Access'!$F$7:$FS$310,50,FALSE))</f>
        <v>0</v>
      </c>
      <c r="BN206" s="90">
        <f>IF(ISNA(VLOOKUP($B206,'[2]1516 Exp_Rev Access'!$F$7:$FS$310,51,FALSE)),"",VLOOKUP($B206,'[2]1516 Exp_Rev Access'!$F$7:$FS$310,51,FALSE))</f>
        <v>0</v>
      </c>
      <c r="BO206" s="90">
        <f>IF(ISNA(VLOOKUP($B206,'[2]1516 Exp_Rev Access'!$F$7:$FS$310,52,FALSE)),"",VLOOKUP($B206,'[2]1516 Exp_Rev Access'!$F$7:$FS$310,52,FALSE))</f>
        <v>0</v>
      </c>
      <c r="BP206" s="90">
        <f>IF(ISNA(VLOOKUP($B206,'[2]1516 Exp_Rev Access'!$F$7:$FS$310,53,FALSE)),"",VLOOKUP($B206,'[2]1516 Exp_Rev Access'!$F$7:$FS$310,53,FALSE))</f>
        <v>0</v>
      </c>
      <c r="BQ206" s="90">
        <f>IF(ISNA(VLOOKUP($B206,'[2]1516 Exp_Rev Access'!$F$7:$FS$310,54,FALSE)),"",VLOOKUP($B206,'[2]1516 Exp_Rev Access'!$F$7:$FS$310,54,FALSE))</f>
        <v>0</v>
      </c>
      <c r="BR206" s="90">
        <f>IF(ISNA(VLOOKUP($B206,'[2]1516 Exp_Rev Access'!$F$7:$FS$310,55,FALSE)),"",VLOOKUP($B206,'[2]1516 Exp_Rev Access'!$F$7:$FS$310,55,FALSE))</f>
        <v>0</v>
      </c>
      <c r="BS206" s="90">
        <f>IF(ISNA(VLOOKUP($B206,'[2]1516 Exp_Rev Access'!$F$7:$FS$310,56,FALSE)),"",VLOOKUP($B206,'[2]1516 Exp_Rev Access'!$F$7:$FS$310,56,FALSE))</f>
        <v>0</v>
      </c>
      <c r="BT206" s="90">
        <f>IF(ISNA(VLOOKUP($B206,'[2]1516 Exp_Rev Access'!$F$7:$FS$310,57,FALSE)),"",VLOOKUP($B206,'[2]1516 Exp_Rev Access'!$F$7:$FS$310,57,FALSE))</f>
        <v>0</v>
      </c>
      <c r="BU206" s="90">
        <f>IF(ISNA(VLOOKUP($B206,'[2]1516 Exp_Rev Access'!$F$7:$FS$310,58,FALSE)),"",VLOOKUP($B206,'[2]1516 Exp_Rev Access'!$F$7:$FS$310,58,FALSE))</f>
        <v>0</v>
      </c>
      <c r="BV206" s="53">
        <f t="shared" si="514"/>
        <v>302733.94</v>
      </c>
      <c r="BW206" s="92">
        <f t="shared" si="515"/>
        <v>0.20350408185639288</v>
      </c>
      <c r="BX206" s="68">
        <f t="shared" si="516"/>
        <v>3263.9777897574131</v>
      </c>
      <c r="BY206" s="90">
        <f>IF(ISNA(VLOOKUP($B206,'[2]1516 Exp_Rev Access'!$F$7:$FS$310,59,FALSE)),"",VLOOKUP($B206,'[2]1516 Exp_Rev Access'!$F$7:$FS$310,59,FALSE))</f>
        <v>0</v>
      </c>
      <c r="BZ206" s="90">
        <f>IF(ISNA(VLOOKUP($B206,'[2]1516 Exp_Rev Access'!$F$7:$FS$310,60,FALSE)),"",VLOOKUP($B206,'[2]1516 Exp_Rev Access'!$F$7:$FS$310,60,FALSE))</f>
        <v>0</v>
      </c>
      <c r="CA206" s="90">
        <f>IF(ISNA(VLOOKUP($B206,'[2]1516 Exp_Rev Access'!$F$7:$FS$310,61,FALSE)),"",VLOOKUP($B206,'[2]1516 Exp_Rev Access'!$F$7:$FS$310,61,FALSE))</f>
        <v>0</v>
      </c>
      <c r="CB206" s="90">
        <f>IF(ISNA(VLOOKUP($B206,'[2]1516 Exp_Rev Access'!$F$7:$FS$310,62,FALSE)),"",VLOOKUP($B206,'[2]1516 Exp_Rev Access'!$F$7:$FS$310,62,FALSE))</f>
        <v>0</v>
      </c>
      <c r="CC206" s="90">
        <f>IF(ISNA(VLOOKUP($B206,'[2]1516 Exp_Rev Access'!$F$7:$FS$310,63,FALSE)),"",VLOOKUP($B206,'[2]1516 Exp_Rev Access'!$F$7:$FS$310,63,FALSE))</f>
        <v>6701.36</v>
      </c>
      <c r="CD206" s="90">
        <f>IF(ISNA(VLOOKUP($B206,'[2]1516 Exp_Rev Access'!$F$7:$FS$310,64,FALSE)),"",VLOOKUP($B206,'[2]1516 Exp_Rev Access'!$F$7:$FS$310,64,FALSE))</f>
        <v>0</v>
      </c>
      <c r="CE206" s="53">
        <f t="shared" si="517"/>
        <v>6701.36</v>
      </c>
      <c r="CF206" s="92">
        <f t="shared" si="518"/>
        <v>4.5047942559369352E-3</v>
      </c>
      <c r="CG206" s="94">
        <f t="shared" si="519"/>
        <v>72.251859838274939</v>
      </c>
      <c r="CH206" s="90">
        <f>IF(ISNA(VLOOKUP($B206,'[2]1516 Exp_Rev Access'!$F$7:$FS$310,65,FALSE)),"",VLOOKUP($B206,'[2]1516 Exp_Rev Access'!$F$7:$FS$310,65,FALSE))</f>
        <v>0</v>
      </c>
      <c r="CI206" s="90">
        <f>IF(ISNA(VLOOKUP($B206,'[2]1516 Exp_Rev Access'!$F$7:$FS$310,66,FALSE)),"",VLOOKUP($B206,'[2]1516 Exp_Rev Access'!$F$7:$FS$310,66,FALSE))</f>
        <v>0</v>
      </c>
      <c r="CJ206" s="90">
        <f>IF(ISNA(VLOOKUP($B206,'[2]1516 Exp_Rev Access'!$F$7:$FS$310,67,FALSE)),"",VLOOKUP($B206,'[2]1516 Exp_Rev Access'!$F$7:$FS$310,67,FALSE))</f>
        <v>0</v>
      </c>
      <c r="CK206" s="90">
        <f>IF(ISNA(VLOOKUP($B206,'[2]1516 Exp_Rev Access'!$F$7:$FS$310,68,FALSE)),"",VLOOKUP($B206,'[2]1516 Exp_Rev Access'!$F$7:$FS$310,68,FALSE))</f>
        <v>0</v>
      </c>
      <c r="CL206" s="90">
        <f>IF(ISNA(VLOOKUP($B206,'[2]1516 Exp_Rev Access'!$F$7:$FS$310,69,FALSE)),"",VLOOKUP($B206,'[2]1516 Exp_Rev Access'!$F$7:$FS$310,69,FALSE))</f>
        <v>0</v>
      </c>
      <c r="CM206" s="90">
        <f>IF(ISNA(VLOOKUP($B206,'[2]1516 Exp_Rev Access'!$F$7:$FS$310,70,FALSE)),"",VLOOKUP($B206,'[2]1516 Exp_Rev Access'!$F$7:$FS$310,70,FALSE))</f>
        <v>0</v>
      </c>
      <c r="CN206" s="90">
        <f>IF(ISNA(VLOOKUP($B206,'[2]1516 Exp_Rev Access'!$F$7:$FS$310,71,FALSE)),"",VLOOKUP($B206,'[2]1516 Exp_Rev Access'!$F$7:$FS$310,71,FALSE))</f>
        <v>0</v>
      </c>
      <c r="CO206" s="90">
        <f>IF(ISNA(VLOOKUP($B206,'[2]1516 Exp_Rev Access'!$F$7:$FS$310,72,FALSE)),"",VLOOKUP($B206,'[2]1516 Exp_Rev Access'!$F$7:$FS$310,72,FALSE))</f>
        <v>0</v>
      </c>
      <c r="CP206" s="90">
        <f>IF(ISNA(VLOOKUP($B206,'[2]1516 Exp_Rev Access'!$F$7:$FS$310,73,FALSE)),"",VLOOKUP($B206,'[2]1516 Exp_Rev Access'!$F$7:$FS$310,73,FALSE))</f>
        <v>0</v>
      </c>
      <c r="CQ206" s="90">
        <f>IF(ISNA(VLOOKUP($B206,'[2]1516 Exp_Rev Access'!$F$7:$FS$310,74,FALSE)),"",VLOOKUP($B206,'[2]1516 Exp_Rev Access'!$F$7:$FS$310,74,FALSE))</f>
        <v>74544</v>
      </c>
      <c r="CR206" s="90">
        <f>IF(ISNA(VLOOKUP($B206,'[2]1516 Exp_Rev Access'!$F$7:$FS$310,75,FALSE)),"",VLOOKUP($B206,'[2]1516 Exp_Rev Access'!$F$7:$FS$310,75,FALSE))</f>
        <v>0</v>
      </c>
      <c r="CS206" s="90">
        <f>IF(ISNA(VLOOKUP($B206,'[2]1516 Exp_Rev Access'!$F$7:$FS$310,76,FALSE)),"",VLOOKUP($B206,'[2]1516 Exp_Rev Access'!$F$7:$FS$310,76,FALSE))</f>
        <v>0</v>
      </c>
      <c r="CT206" s="90">
        <f>IF(ISNA(VLOOKUP($B206,'[2]1516 Exp_Rev Access'!$F$7:$FS$310,77,FALSE)),"",VLOOKUP($B206,'[2]1516 Exp_Rev Access'!$F$7:$FS$310,77,FALSE))</f>
        <v>0</v>
      </c>
      <c r="CU206" s="90">
        <f>IF(ISNA(VLOOKUP($B206,'[2]1516 Exp_Rev Access'!$F$7:$FS$310,78,FALSE)),"",VLOOKUP($B206,'[2]1516 Exp_Rev Access'!$F$7:$FS$310,78,FALSE))</f>
        <v>48166.57</v>
      </c>
      <c r="CV206" s="90">
        <f>IF(ISNA(VLOOKUP($B206,'[2]1516 Exp_Rev Access'!$F$7:$FS$310,79,FALSE)),"",VLOOKUP($B206,'[2]1516 Exp_Rev Access'!$F$7:$FS$310,79,FALSE))</f>
        <v>61964.68</v>
      </c>
      <c r="CW206" s="90">
        <f>IF(ISNA(VLOOKUP($B206,'[2]1516 Exp_Rev Access'!$F$7:$FS$310,80,FALSE)),"",VLOOKUP($B206,'[2]1516 Exp_Rev Access'!$F$7:$FS$310,80,FALSE))</f>
        <v>0</v>
      </c>
      <c r="CX206" s="90">
        <f>IF(ISNA(VLOOKUP($B206,'[2]1516 Exp_Rev Access'!$F$7:$FS$310,81,FALSE)),"",VLOOKUP($B206,'[2]1516 Exp_Rev Access'!$F$7:$FS$310,81,FALSE))</f>
        <v>0</v>
      </c>
      <c r="CY206" s="90">
        <f>IF(ISNA(VLOOKUP($B206,'[2]1516 Exp_Rev Access'!$F$7:$FS$310,82,FALSE)),"",VLOOKUP($B206,'[2]1516 Exp_Rev Access'!$F$7:$FS$310,82,FALSE))</f>
        <v>0</v>
      </c>
      <c r="CZ206" s="90">
        <f>IF(ISNA(VLOOKUP($B206,'[2]1516 Exp_Rev Access'!$F$7:$FS$310,83,FALSE)),"",VLOOKUP($B206,'[2]1516 Exp_Rev Access'!$F$7:$FS$310,83,FALSE))</f>
        <v>0</v>
      </c>
      <c r="DA206" s="90">
        <f>IF(ISNA(VLOOKUP($B206,'[2]1516 Exp_Rev Access'!$F$7:$FS$310,84,FALSE)),"",VLOOKUP($B206,'[2]1516 Exp_Rev Access'!$F$7:$FS$310,84,FALSE))</f>
        <v>0</v>
      </c>
      <c r="DB206" s="90">
        <f>IF(ISNA(VLOOKUP($B206,'[2]1516 Exp_Rev Access'!$F$7:$FS$310,85,FALSE)),"",VLOOKUP($B206,'[2]1516 Exp_Rev Access'!$F$7:$FS$310,85,FALSE))</f>
        <v>0</v>
      </c>
      <c r="DC206" s="90">
        <f>IF(ISNA(VLOOKUP($B206,'[2]1516 Exp_Rev Access'!$F$7:$FS$310,86,FALSE)),"",VLOOKUP($B206,'[2]1516 Exp_Rev Access'!$F$7:$FS$310,86,FALSE))</f>
        <v>0</v>
      </c>
      <c r="DD206" s="90">
        <f>IF(ISNA(VLOOKUP($B206,'[2]1516 Exp_Rev Access'!$F$7:$FS$310,87,FALSE)),"",VLOOKUP($B206,'[2]1516 Exp_Rev Access'!$F$7:$FS$310,87,FALSE))</f>
        <v>0</v>
      </c>
      <c r="DE206" s="90">
        <f>IF(ISNA(VLOOKUP($B206,'[2]1516 Exp_Rev Access'!$F$7:$FS$310,88,FALSE)),"",VLOOKUP($B206,'[2]1516 Exp_Rev Access'!$F$7:$FS$310,88,FALSE))</f>
        <v>0</v>
      </c>
      <c r="DF206" s="90">
        <f>IF(ISNA(VLOOKUP($B206,'[2]1516 Exp_Rev Access'!$F$7:$FS$310,89,FALSE)),"",VLOOKUP($B206,'[2]1516 Exp_Rev Access'!$F$7:$FS$310,89,FALSE))</f>
        <v>0</v>
      </c>
      <c r="DG206" s="90">
        <f>IF(ISNA(VLOOKUP($B206,'[2]1516 Exp_Rev Access'!$F$7:$FS$310,90,FALSE)),"",VLOOKUP($B206,'[2]1516 Exp_Rev Access'!$F$7:$FS$310,90,FALSE))</f>
        <v>0</v>
      </c>
      <c r="DH206" s="90">
        <f>IF(ISNA(VLOOKUP($B206,'[2]1516 Exp_Rev Access'!$F$7:$FS$310,91,FALSE)),"",VLOOKUP($B206,'[2]1516 Exp_Rev Access'!$F$7:$FS$310,91,FALSE))</f>
        <v>0</v>
      </c>
      <c r="DI206" s="90">
        <f>IF(ISNA(VLOOKUP($B206,'[2]1516 Exp_Rev Access'!$F$7:$FS$310,92,FALSE)),"",VLOOKUP($B206,'[2]1516 Exp_Rev Access'!$F$7:$FS$310,92,FALSE))</f>
        <v>43858.1</v>
      </c>
      <c r="DJ206" s="90">
        <f>IF(ISNA(VLOOKUP($B206,'[2]1516 Exp_Rev Access'!$F$7:$FS$310,93,FALSE)),"",VLOOKUP($B206,'[2]1516 Exp_Rev Access'!$F$7:$FS$310,93,FALSE))</f>
        <v>0</v>
      </c>
      <c r="DK206" s="90">
        <f>IF(ISNA(VLOOKUP($B206,'[2]1516 Exp_Rev Access'!$F$7:$FS$310,94,FALSE)),"",VLOOKUP($B206,'[2]1516 Exp_Rev Access'!$F$7:$FS$310,94,FALSE))</f>
        <v>0</v>
      </c>
      <c r="DL206" s="90">
        <f>IF(ISNA(VLOOKUP($B206,'[2]1516 Exp_Rev Access'!$F$7:$FS$310,95,FALSE)),"",VLOOKUP($B206,'[2]1516 Exp_Rev Access'!$F$7:$FS$310,95,FALSE))</f>
        <v>0</v>
      </c>
      <c r="DM206" s="90">
        <f>IF(ISNA(VLOOKUP($B206,'[2]1516 Exp_Rev Access'!$F$7:$FS$310,96,FALSE)),"",VLOOKUP($B206,'[2]1516 Exp_Rev Access'!$F$7:$FS$310,96,FALSE))</f>
        <v>0</v>
      </c>
      <c r="DN206" s="90">
        <f>IF(ISNA(VLOOKUP($B206,'[2]1516 Exp_Rev Access'!$F$7:$FS$310,97,FALSE)),"",VLOOKUP($B206,'[2]1516 Exp_Rev Access'!$F$7:$FS$310,97,FALSE))</f>
        <v>0</v>
      </c>
      <c r="DO206" s="90">
        <f>IF(ISNA(VLOOKUP($B206,'[2]1516 Exp_Rev Access'!$F$7:$FS$310,98,FALSE)),"",VLOOKUP($B206,'[2]1516 Exp_Rev Access'!$F$7:$FS$310,98,FALSE))</f>
        <v>0</v>
      </c>
      <c r="DP206" s="90">
        <f>IF(ISNA(VLOOKUP($B206,'[2]1516 Exp_Rev Access'!$F$7:$FS$310,99,FALSE)),"",VLOOKUP($B206,'[2]1516 Exp_Rev Access'!$F$7:$FS$310,99,FALSE))</f>
        <v>0</v>
      </c>
      <c r="DQ206" s="90">
        <f>IF(ISNA(VLOOKUP($B206,'[2]1516 Exp_Rev Access'!$F$7:$FS$310,100,FALSE)),"",VLOOKUP($B206,'[2]1516 Exp_Rev Access'!$F$7:$FS$310,100,FALSE))</f>
        <v>0</v>
      </c>
      <c r="DR206" s="90">
        <f>IF(ISNA(VLOOKUP($B206,'[2]1516 Exp_Rev Access'!$F$7:$FS$310,101,FALSE)),"",VLOOKUP($B206,'[2]1516 Exp_Rev Access'!$F$7:$FS$310,101,FALSE))</f>
        <v>0</v>
      </c>
      <c r="DS206" s="90">
        <f>IF(ISNA(VLOOKUP($B206,'[2]1516 Exp_Rev Access'!$F$7:$FS$310,102,FALSE)),"",VLOOKUP($B206,'[2]1516 Exp_Rev Access'!$F$7:$FS$310,102,FALSE))</f>
        <v>0</v>
      </c>
      <c r="DT206" s="90">
        <f>IF(ISNA(VLOOKUP($B206,'[2]1516 Exp_Rev Access'!$F$7:$FS$310,103,FALSE)),"",VLOOKUP($B206,'[2]1516 Exp_Rev Access'!$F$7:$FS$310,103,FALSE))</f>
        <v>0</v>
      </c>
      <c r="DU206" s="90">
        <f>IF(ISNA(VLOOKUP($B206,'[2]1516 Exp_Rev Access'!$F$7:$FS$310,104,FALSE)),"",VLOOKUP($B206,'[2]1516 Exp_Rev Access'!$F$7:$FS$310,104,FALSE))</f>
        <v>0</v>
      </c>
      <c r="DV206" s="90">
        <f>IF(ISNA(VLOOKUP($B206,'[2]1516 Exp_Rev Access'!$F$7:$FS$310,105,FALSE)),"",VLOOKUP($B206,'[2]1516 Exp_Rev Access'!$F$7:$FS$310,105,FALSE))</f>
        <v>0</v>
      </c>
      <c r="DW206" s="90">
        <f>IF(ISNA(VLOOKUP($B206,'[2]1516 Exp_Rev Access'!$F$7:$FS$310,106,FALSE)),"",VLOOKUP($B206,'[2]1516 Exp_Rev Access'!$F$7:$FS$310,106,FALSE))</f>
        <v>0</v>
      </c>
      <c r="DX206" s="90">
        <f>IF(ISNA(VLOOKUP($B206,'[2]1516 Exp_Rev Access'!$F$7:$FS$310,107,FALSE)),"",VLOOKUP($B206,'[2]1516 Exp_Rev Access'!$F$7:$FS$310,107,FALSE))</f>
        <v>0</v>
      </c>
      <c r="DY206" s="90">
        <f>IF(ISNA(VLOOKUP($B206,'[2]1516 Exp_Rev Access'!$F$7:$FS$310,108,FALSE)),"",VLOOKUP($B206,'[2]1516 Exp_Rev Access'!$F$7:$FS$310,108,FALSE))</f>
        <v>0</v>
      </c>
      <c r="DZ206" s="90">
        <f>IF(ISNA(VLOOKUP($B206,'[2]1516 Exp_Rev Access'!$F$7:$FS$310,109,FALSE)),"",VLOOKUP($B206,'[2]1516 Exp_Rev Access'!$F$7:$FS$310,109,FALSE))</f>
        <v>0</v>
      </c>
      <c r="EA206" s="90">
        <f>IF(ISNA(VLOOKUP($B206,'[2]1516 Exp_Rev Access'!$F$7:$FS$310,110,FALSE)),"",VLOOKUP($B206,'[2]1516 Exp_Rev Access'!$F$7:$FS$310,110,FALSE))</f>
        <v>0</v>
      </c>
      <c r="EB206" s="90">
        <f>IF(ISNA(VLOOKUP($B206,'[2]1516 Exp_Rev Access'!$F$7:$FS$310,111,FALSE)),"",VLOOKUP($B206,'[2]1516 Exp_Rev Access'!$F$7:$FS$310,111,FALSE))</f>
        <v>0</v>
      </c>
      <c r="EC206" s="90">
        <f>IF(ISNA(VLOOKUP($B206,'[2]1516 Exp_Rev Access'!$F$7:$FS$310,112,FALSE)),"",VLOOKUP($B206,'[2]1516 Exp_Rev Access'!$F$7:$FS$310,112,FALSE))</f>
        <v>0</v>
      </c>
      <c r="ED206" s="90">
        <f>IF(ISNA(VLOOKUP($B206,'[2]1516 Exp_Rev Access'!$F$7:$FS$310,113,FALSE)),"",VLOOKUP($B206,'[2]1516 Exp_Rev Access'!$F$7:$FS$310,113,FALSE))</f>
        <v>0</v>
      </c>
      <c r="EE206" s="90">
        <f>IF(ISNA(VLOOKUP($B206,'[2]1516 Exp_Rev Access'!$F$7:$FS$310,114,FALSE)),"",VLOOKUP($B206,'[2]1516 Exp_Rev Access'!$F$7:$FS$310,114,FALSE))</f>
        <v>0</v>
      </c>
      <c r="EF206" s="90">
        <f>IF(ISNA(VLOOKUP($B206,'[2]1516 Exp_Rev Access'!$F$7:$FS$310,115,FALSE)),"",VLOOKUP($B206,'[2]1516 Exp_Rev Access'!$F$7:$FS$310,115,FALSE))</f>
        <v>0</v>
      </c>
      <c r="EG206" s="90">
        <f>IF(ISNA(VLOOKUP($B206,'[2]1516 Exp_Rev Access'!$F$7:$FS$310,116,FALSE)),"",VLOOKUP($B206,'[2]1516 Exp_Rev Access'!$F$7:$FS$310,116,FALSE))</f>
        <v>0</v>
      </c>
      <c r="EH206" s="90">
        <f>IF(ISNA(VLOOKUP($B206,'[2]1516 Exp_Rev Access'!$F$7:$FS$310,117,FALSE)),"",VLOOKUP($B206,'[2]1516 Exp_Rev Access'!$F$7:$FS$310,117,FALSE))</f>
        <v>0</v>
      </c>
      <c r="EI206" s="90">
        <f>IF(ISNA(VLOOKUP($B206,'[2]1516 Exp_Rev Access'!$F$7:$FS$310,118,FALSE)),"",VLOOKUP($B206,'[2]1516 Exp_Rev Access'!$F$7:$FS$310,118,FALSE))</f>
        <v>0</v>
      </c>
      <c r="EJ206" s="90">
        <f>IF(ISNA(VLOOKUP($B206,'[2]1516 Exp_Rev Access'!$F$7:$FS$310,119,FALSE)),"",VLOOKUP($B206,'[2]1516 Exp_Rev Access'!$F$7:$FS$310,119,FALSE))</f>
        <v>0</v>
      </c>
      <c r="EK206" s="90">
        <f>IF(ISNA(VLOOKUP($B206,'[2]1516 Exp_Rev Access'!$F$7:$FS$310,120,FALSE)),"",VLOOKUP($B206,'[2]1516 Exp_Rev Access'!$F$7:$FS$310,120,FALSE))</f>
        <v>0</v>
      </c>
      <c r="EL206" s="90">
        <f>IF(ISNA(VLOOKUP($B206,'[2]1516 Exp_Rev Access'!$F$7:$FS$310,121,FALSE)),"",VLOOKUP($B206,'[2]1516 Exp_Rev Access'!$F$7:$FS$310,121,FALSE))</f>
        <v>0</v>
      </c>
      <c r="EM206" s="90">
        <f>IF(ISNA(VLOOKUP($B206,'[2]1516 Exp_Rev Access'!$F$7:$FS$310,122,FALSE)),"",VLOOKUP($B206,'[2]1516 Exp_Rev Access'!$F$7:$FS$310,122,FALSE))</f>
        <v>0</v>
      </c>
      <c r="EN206" s="90">
        <f>IF(ISNA(VLOOKUP($B206,'[2]1516 Exp_Rev Access'!$F$7:$FS$310,123,FALSE)),"",VLOOKUP($B206,'[2]1516 Exp_Rev Access'!$F$7:$FS$310,123,FALSE))</f>
        <v>0</v>
      </c>
      <c r="EO206" s="90">
        <f>IF(ISNA(VLOOKUP($B206,'[2]1516 Exp_Rev Access'!$F$7:$FS$310,124,FALSE)),"",VLOOKUP($B206,'[2]1516 Exp_Rev Access'!$F$7:$FS$310,124,FALSE))</f>
        <v>0</v>
      </c>
      <c r="EP206" s="90">
        <f>IF(ISNA(VLOOKUP($B206,'[2]1516 Exp_Rev Access'!$F$7:$FS$310,125,FALSE)),"",VLOOKUP($B206,'[2]1516 Exp_Rev Access'!$F$7:$FS$310,125,FALSE))</f>
        <v>0</v>
      </c>
      <c r="EQ206" s="90">
        <f>IF(ISNA(VLOOKUP($B206,'[2]1516 Exp_Rev Access'!$F$7:$FS$310,126,FALSE)),"",VLOOKUP($B206,'[2]1516 Exp_Rev Access'!$F$7:$FS$310,126,FALSE))</f>
        <v>0</v>
      </c>
      <c r="ER206" s="90">
        <f>IF(ISNA(VLOOKUP($B206,'[2]1516 Exp_Rev Access'!$F$7:$FS$310,127,FALSE)),"",VLOOKUP($B206,'[2]1516 Exp_Rev Access'!$F$7:$FS$310,127,FALSE))</f>
        <v>0</v>
      </c>
      <c r="ES206" s="90">
        <f>IF(ISNA(VLOOKUP($B206,'[2]1516 Exp_Rev Access'!$F$7:$FS$310,128,FALSE)),"",VLOOKUP($B206,'[2]1516 Exp_Rev Access'!$F$7:$FS$310,128,FALSE))</f>
        <v>0</v>
      </c>
      <c r="ET206" s="90">
        <f>IF(ISNA(VLOOKUP($B206,'[2]1516 Exp_Rev Access'!$F$7:$FS$310,129,FALSE)),"",VLOOKUP($B206,'[2]1516 Exp_Rev Access'!$F$7:$FS$310,129,FALSE))</f>
        <v>0</v>
      </c>
      <c r="EU206" s="90">
        <f>IF(ISNA(VLOOKUP($B206,'[2]1516 Exp_Rev Access'!$F$7:$FS$310,130,FALSE)),"",VLOOKUP($B206,'[2]1516 Exp_Rev Access'!$F$7:$FS$310,130,FALSE))</f>
        <v>0</v>
      </c>
      <c r="EV206" s="90">
        <f>IF(ISNA(VLOOKUP($B206,'[2]1516 Exp_Rev Access'!$F$7:$FS$310,131,FALSE)),"",VLOOKUP($B206,'[2]1516 Exp_Rev Access'!$F$7:$FS$310,131,FALSE))</f>
        <v>1592</v>
      </c>
      <c r="EW206" s="90">
        <f>IF(ISNA(VLOOKUP($B206,'[2]1516 Exp_Rev Access'!$F$7:$FS$310,132,FALSE)),"",VLOOKUP($B206,'[2]1516 Exp_Rev Access'!$F$7:$FS$310,132,FALSE))</f>
        <v>0</v>
      </c>
      <c r="EX206" s="90">
        <f>IF(ISNA(VLOOKUP($B206,'[2]1516 Exp_Rev Access'!$F$7:$FS$310,133,FALSE)),"",VLOOKUP($B206,'[2]1516 Exp_Rev Access'!$F$7:$FS$310,133,FALSE))</f>
        <v>0</v>
      </c>
      <c r="EY206" s="90">
        <f>IF(ISNA(VLOOKUP($B206,'[2]1516 Exp_Rev Access'!$F$7:$FS$310,134,FALSE)),"",VLOOKUP($B206,'[2]1516 Exp_Rev Access'!$F$7:$FS$310,134,FALSE))</f>
        <v>0</v>
      </c>
      <c r="EZ206" s="90">
        <f>IF(ISNA(VLOOKUP($B206,'[2]1516 Exp_Rev Access'!$F$7:$FS$310,135,FALSE)),"",VLOOKUP($B206,'[2]1516 Exp_Rev Access'!$F$7:$FS$310,135,FALSE))</f>
        <v>0</v>
      </c>
      <c r="FA206" s="90">
        <f>IF(ISNA(VLOOKUP($B206,'[2]1516 Exp_Rev Access'!$F$7:$FS$310,136,FALSE)),"",VLOOKUP($B206,'[2]1516 Exp_Rev Access'!$F$7:$FS$310,136,FALSE))</f>
        <v>0</v>
      </c>
      <c r="FB206" s="90">
        <f>IF(ISNA(VLOOKUP($B206,'[2]1516 Exp_Rev Access'!$F$7:$FS$310,137,FALSE)),"",VLOOKUP($B206,'[2]1516 Exp_Rev Access'!$F$7:$FS$310,137,FALSE))</f>
        <v>0</v>
      </c>
      <c r="FC206" s="90">
        <f>IF(ISNA(VLOOKUP($B206,'[2]1516 Exp_Rev Access'!$F$7:$FS$310,138,FALSE)),"",VLOOKUP($B206,'[2]1516 Exp_Rev Access'!$F$7:$FS$310,138,FALSE))</f>
        <v>0</v>
      </c>
      <c r="FD206" s="90">
        <f>IF(ISNA(VLOOKUP($B206,'[2]1516 Exp_Rev Access'!$F$7:$FS$310,139,FALSE)),"",VLOOKUP($B206,'[2]1516 Exp_Rev Access'!$F$7:$FS$310,139,FALSE))</f>
        <v>0</v>
      </c>
      <c r="FE206" s="90">
        <f>IF(ISNA(VLOOKUP($B206,'[2]1516 Exp_Rev Access'!$F$7:$FS$310,140,FALSE)),"",VLOOKUP($B206,'[2]1516 Exp_Rev Access'!$F$7:$FS$310,140,FALSE))</f>
        <v>0</v>
      </c>
      <c r="FF206" s="90">
        <f>IF(ISNA(VLOOKUP($B206,'[2]1516 Exp_Rev Access'!$F$7:$FS$310,141,FALSE)),"",VLOOKUP($B206,'[2]1516 Exp_Rev Access'!$F$7:$FS$310,141,FALSE))</f>
        <v>0</v>
      </c>
      <c r="FG206" s="90">
        <f>IF(ISNA(VLOOKUP($B206,'[2]1516 Exp_Rev Access'!$F$7:$FS$310,142,FALSE)),"",VLOOKUP($B206,'[2]1516 Exp_Rev Access'!$F$7:$FS$310,142,FALSE))</f>
        <v>0</v>
      </c>
      <c r="FH206" s="90">
        <f>IF(ISNA(VLOOKUP($B206,'[2]1516 Exp_Rev Access'!$F$7:$FS$310,143,FALSE)),"",VLOOKUP($B206,'[2]1516 Exp_Rev Access'!$F$7:$FS$310,143,FALSE))</f>
        <v>0</v>
      </c>
      <c r="FI206" s="90">
        <f>IF(ISNA(VLOOKUP($B206,'[2]1516 Exp_Rev Access'!$F$7:$FS$310,144,FALSE)),"",VLOOKUP($B206,'[2]1516 Exp_Rev Access'!$F$7:$FS$310,144,FALSE))</f>
        <v>0</v>
      </c>
      <c r="FJ206" s="90">
        <f>IF(ISNA(VLOOKUP($B206,'[2]1516 Exp_Rev Access'!$F$7:$FS$310,145,FALSE)),"",VLOOKUP($B206,'[2]1516 Exp_Rev Access'!$F$7:$FS$310,145,FALSE))</f>
        <v>0</v>
      </c>
      <c r="FK206" s="90">
        <f>IF(ISNA(VLOOKUP($B206,'[2]1516 Exp_Rev Access'!$F$7:$FS$310,146,FALSE)),"",VLOOKUP($B206,'[2]1516 Exp_Rev Access'!$F$7:$FS$310,146,FALSE))</f>
        <v>0</v>
      </c>
      <c r="FL206" s="90">
        <f>IF(ISNA(VLOOKUP($B206,'[2]1516 Exp_Rev Access'!$F$7:$FS$310,1147,FALSE)),"",VLOOKUP($B206,'[2]1516 Exp_Rev Access'!$F$7:$FS$310,147,FALSE))</f>
        <v>0</v>
      </c>
      <c r="FM206" s="90">
        <f>IF(ISNA(VLOOKUP($B206,'[2]1516 Exp_Rev Access'!$F$7:$FS$310,148,FALSE)),"",VLOOKUP($B206,'[2]1516 Exp_Rev Access'!$F$7:$FS$310,148,FALSE))</f>
        <v>0</v>
      </c>
      <c r="FN206" s="90">
        <f>IF(ISNA(VLOOKUP($B206,'[2]1516 Exp_Rev Access'!$F$7:$FS$310,149,FALSE)),"",VLOOKUP($B206,'[2]1516 Exp_Rev Access'!$F$7:$FS$310,149,FALSE))</f>
        <v>0</v>
      </c>
      <c r="FO206" s="90">
        <f>IF(ISNA(VLOOKUP($B206,'[2]1516 Exp_Rev Access'!$F$7:$FS$310,150,FALSE)),"",VLOOKUP($B206,'[2]1516 Exp_Rev Access'!$F$7:$FS$310,150,FALSE))</f>
        <v>0</v>
      </c>
      <c r="FP206" s="90">
        <f>IF(ISNA(VLOOKUP($B206,'[2]1516 Exp_Rev Access'!$F$7:$FS$310,151,FALSE)),"",VLOOKUP($B206,'[2]1516 Exp_Rev Access'!$F$7:$FS$310,151,FALSE))</f>
        <v>0</v>
      </c>
      <c r="FQ206" s="90">
        <f>IF(ISNA(VLOOKUP($B206,'[2]1516 Exp_Rev Access'!$F$7:$FS$310,152,FALSE)),"",VLOOKUP($B206,'[2]1516 Exp_Rev Access'!$F$7:$FS$310,152,FALSE))</f>
        <v>0</v>
      </c>
      <c r="FR206" s="90">
        <f>IF(ISNA(VLOOKUP($B206,'[2]1516 Exp_Rev Access'!$F$7:$FS$310,153,FALSE)),"",VLOOKUP($B206,'[2]1516 Exp_Rev Access'!$F$7:$FS$310,153,FALSE))</f>
        <v>3868.62</v>
      </c>
      <c r="FS206" s="53">
        <f t="shared" si="520"/>
        <v>233993.97</v>
      </c>
      <c r="FT206" s="92">
        <f t="shared" si="521"/>
        <v>0.1572956373004703</v>
      </c>
      <c r="FU206" s="98">
        <f t="shared" si="522"/>
        <v>2522.8460377358497</v>
      </c>
      <c r="FV206" s="90">
        <f>IF(ISNA(VLOOKUP($B206,'[2]1516 Exp_Rev Access'!$F$7:$FS$310,154,FALSE)),"",VLOOKUP($B206,'[2]1516 Exp_Rev Access'!$F$7:$FS$310,154,FALSE))</f>
        <v>0</v>
      </c>
      <c r="FW206" s="90">
        <f>IF(ISNA(VLOOKUP($B206,'[2]1516 Exp_Rev Access'!$F$7:$FS$310,155,FALSE)),"",VLOOKUP($B206,'[2]1516 Exp_Rev Access'!$F$7:$FS$310,155,FALSE))</f>
        <v>0</v>
      </c>
      <c r="FX206" s="90">
        <f>IF(ISNA(VLOOKUP($B206,'[2]1516 Exp_Rev Access'!$F$7:$FS$310,156,FALSE)),"",VLOOKUP($B206,'[2]1516 Exp_Rev Access'!$F$7:$FS$310,156,FALSE))</f>
        <v>0</v>
      </c>
      <c r="FY206" s="90">
        <f>IF(ISNA(VLOOKUP($B206,'[2]1516 Exp_Rev Access'!$F$7:$FS$310,157,FALSE)),"",VLOOKUP($B206,'[2]1516 Exp_Rev Access'!$F$7:$FS$310,157,FALSE))</f>
        <v>0</v>
      </c>
      <c r="FZ206" s="90">
        <f>IF(ISNA(VLOOKUP($B206,'[2]1516 Exp_Rev Access'!$F$7:$FS$310,158,FALSE)),"",VLOOKUP($B206,'[2]1516 Exp_Rev Access'!$F$7:$FS$310,158,FALSE))</f>
        <v>0</v>
      </c>
      <c r="GA206" s="90">
        <f>IF(ISNA(VLOOKUP($B206,'[2]1516 Exp_Rev Access'!$F$7:$FS$310,159,FALSE)),"",VLOOKUP($B206,'[2]1516 Exp_Rev Access'!$F$7:$FS$310,159,FALSE))</f>
        <v>0</v>
      </c>
      <c r="GB206" s="90">
        <f>IF(ISNA(VLOOKUP($B206,'[2]1516 Exp_Rev Access'!$F$7:$FS$310,160,FALSE)),"",VLOOKUP($B206,'[2]1516 Exp_Rev Access'!$F$7:$FS$310,160,FALSE))</f>
        <v>0</v>
      </c>
      <c r="GC206" s="90">
        <f>IF(ISNA(VLOOKUP($B206,'[2]1516 Exp_Rev Access'!$F$7:$FS$310,161,FALSE)),"",VLOOKUP($B206,'[2]1516 Exp_Rev Access'!$F$7:$FS$310,161,FALSE))</f>
        <v>0</v>
      </c>
      <c r="GD206" s="90">
        <f>IF(ISNA(VLOOKUP($B206,'[2]1516 Exp_Rev Access'!$F$7:$FS$310,162,FALSE)),"",VLOOKUP($B206,'[2]1516 Exp_Rev Access'!$F$7:$FS$310,162,FALSE))</f>
        <v>0</v>
      </c>
      <c r="GE206" s="90">
        <f>IF(ISNA(VLOOKUP($B206,'[2]1516 Exp_Rev Access'!$F$7:$FS$310,163,FALSE)),"",VLOOKUP($B206,'[2]1516 Exp_Rev Access'!$F$7:$FS$310,163,FALSE))</f>
        <v>0</v>
      </c>
      <c r="GF206" s="90">
        <f>IF(ISNA(VLOOKUP($B206,'[2]1516 Exp_Rev Access'!$F$7:$FS$310,164,FALSE)),"",VLOOKUP($B206,'[2]1516 Exp_Rev Access'!$F$7:$FS$310,164,FALSE))</f>
        <v>0</v>
      </c>
      <c r="GG206" s="90">
        <f>IF(ISNA(VLOOKUP($B206,'[2]1516 Exp_Rev Access'!$F$7:$FS$310,165,FALSE)),"",VLOOKUP($B206,'[2]1516 Exp_Rev Access'!$F$7:$FS$310,165,FALSE))</f>
        <v>0</v>
      </c>
      <c r="GH206" s="90">
        <f>IF(ISNA(VLOOKUP($B206,'[2]1516 Exp_Rev Access'!$F$7:$FS$310,166,FALSE)),"",VLOOKUP($B206,'[2]1516 Exp_Rev Access'!$F$7:$FS$310,166,FALSE))</f>
        <v>0</v>
      </c>
      <c r="GI206" s="90">
        <f>IF(ISNA(VLOOKUP($B206,'[2]1516 Exp_Rev Access'!$F$7:$FS$310,167,FALSE)),"",VLOOKUP($B206,'[2]1516 Exp_Rev Access'!$F$7:$FS$310,167,FALSE))</f>
        <v>0</v>
      </c>
      <c r="GJ206" s="90">
        <f>IF(ISNA(VLOOKUP($B206,'[2]1516 Exp_Rev Access'!$F$7:$FS$310,168,FALSE)),"",VLOOKUP($B206,'[2]1516 Exp_Rev Access'!$F$7:$FS$310,168,FALSE))</f>
        <v>0</v>
      </c>
      <c r="GK206" s="90">
        <f>IF(ISNA(VLOOKUP($B206,'[2]1516 Exp_Rev Access'!$F$7:$FS$310,169,FALSE)),"",VLOOKUP($B206,'[2]1516 Exp_Rev Access'!$F$7:$FS$310,169,FALSE))</f>
        <v>0</v>
      </c>
      <c r="GL206" s="90">
        <f>IF(ISNA(VLOOKUP($B206,'[2]1516 Exp_Rev Access'!$F$7:$FS$310,170,FALSE)),"",VLOOKUP($B206,'[2]1516 Exp_Rev Access'!$F$7:$FS$310,170,FALSE))</f>
        <v>0</v>
      </c>
      <c r="GM206" s="90">
        <f>IF(ISNA(VLOOKUP($B206,'[2]1516 Exp_Rev Access'!$F$7:$FT$310,171,FALSE)),"",VLOOKUP($B206,'[2]1516 Exp_Rev Access'!$F$7:$FT$310,171,FALSE))</f>
        <v>0</v>
      </c>
      <c r="GN206" s="90">
        <f>IF(ISNA(VLOOKUP($B206,'[2]1516 Exp_Rev Access'!$F$7:$FU$310,172,FALSE)),"",VLOOKUP($B206,'[2]1516 Exp_Rev Access'!$F$7:$FU$310,172,FALSE))</f>
        <v>0</v>
      </c>
      <c r="GO206" s="90">
        <f>IF(ISNA(VLOOKUP($B206,'[2]1516 Exp_Rev Access'!$F$7:$FV$310,173,FALSE)),"",VLOOKUP($B206,'[2]1516 Exp_Rev Access'!$F$7:$FV$310,173,FALSE))</f>
        <v>0</v>
      </c>
      <c r="GP206" s="90">
        <f>IF(ISNA(VLOOKUP($B206,'[2]1516 Exp_Rev Access'!$F$7:$GA$310,174,FALSE)),"",VLOOKUP($B206,'[2]1516 Exp_Rev Access'!$F$7:$GA$310,174,FALSE))</f>
        <v>0</v>
      </c>
      <c r="GQ206" s="90">
        <f>IF(ISNA(VLOOKUP($B206,'[2]1516 Exp_Rev Access'!$F$7:$GA$310,175,FALSE)),"",VLOOKUP($B206,'[2]1516 Exp_Rev Access'!$F$7:$GA$310,175,FALSE))</f>
        <v>0</v>
      </c>
      <c r="GR206" s="90">
        <f>IF(ISNA(VLOOKUP($B206,'[2]1516 Exp_Rev Access'!$F$7:$GA$310,176,FALSE)),"",VLOOKUP($B206,'[2]1516 Exp_Rev Access'!$F$7:$GA$310,176,FALSE))</f>
        <v>0</v>
      </c>
      <c r="GS206" s="90">
        <f>IF(ISNA(VLOOKUP($B206,'[2]1516 Exp_Rev Access'!$F$7:$GA$310,177,FALSE)),"",VLOOKUP($B206,'[2]1516 Exp_Rev Access'!$F$7:$GA$310,177,FALSE))</f>
        <v>0</v>
      </c>
      <c r="GT206" s="90">
        <f>IF(ISNA(VLOOKUP($B206,'[2]1516 Exp_Rev Access'!$F$7:$GA$310,178,FALSE)),"",VLOOKUP($B206,'[2]1516 Exp_Rev Access'!$F$7:$GA$310,178,FALSE))</f>
        <v>0</v>
      </c>
      <c r="GU206" s="53">
        <f t="shared" si="523"/>
        <v>0</v>
      </c>
      <c r="GV206" s="92"/>
      <c r="GW206" s="131"/>
    </row>
    <row r="207" spans="1:222" x14ac:dyDescent="0.2">
      <c r="B207" s="87" t="s">
        <v>474</v>
      </c>
      <c r="C207" s="87" t="s">
        <v>475</v>
      </c>
      <c r="D207" s="88">
        <f>IF(ISNA(VLOOKUP($B207,'[2]1516 enrollment_Rev_Exp by size'!$A$6:$C$325,3,FALSE)),"",VLOOKUP($B207,'[2]1516 enrollment_Rev_Exp by size'!$A$6:$C$325,3,FALSE))</f>
        <v>754.43</v>
      </c>
      <c r="E207" s="89">
        <v>8506496.5600000005</v>
      </c>
      <c r="F207" s="67">
        <f t="shared" si="503"/>
        <v>8506496.5600000005</v>
      </c>
      <c r="G207" s="67">
        <f t="shared" si="504"/>
        <v>0</v>
      </c>
      <c r="H207" s="90">
        <f>IF(ISNA(VLOOKUP($B207,'[2]1516 Exp_Rev Access'!$F$7:$FS$310,2,FALSE)),"",VLOOKUP($B207,'[2]1516 Exp_Rev Access'!$F$7:$FS$310,2,FALSE))</f>
        <v>948963.27</v>
      </c>
      <c r="I207" s="90">
        <f>IF(ISNA(VLOOKUP($B207,'[2]1516 Exp_Rev Access'!$F$7:$FS$310,3,FALSE)),"",VLOOKUP($B207,'[2]1516 Exp_Rev Access'!$F$7:$FS$310,3,FALSE))</f>
        <v>0</v>
      </c>
      <c r="J207" s="90">
        <f>IF(ISNA(VLOOKUP($B207,'[2]1516 Exp_Rev Access'!$F$7:$FS$310,4,FALSE)),"",VLOOKUP($B207,'[2]1516 Exp_Rev Access'!$F$7:$FS$310,4,FALSE))</f>
        <v>0</v>
      </c>
      <c r="K207" s="90">
        <f>IF(ISNA(VLOOKUP($B207,'[2]1516 Exp_Rev Access'!$F$7:$FS$310,5,FALSE)),"-",VLOOKUP($B207,'[2]1516 Exp_Rev Access'!$F$7:$FS$310,5,FALSE))</f>
        <v>126474.64</v>
      </c>
      <c r="L207" s="90">
        <f>IF(ISNA(VLOOKUP($B207,'[2]1516 Exp_Rev Access'!$F$7:$FS$310,6,FALSE)),"",VLOOKUP($B207,'[2]1516 Exp_Rev Access'!$F$7:$FS$310,6,FALSE))</f>
        <v>0</v>
      </c>
      <c r="M207" s="90">
        <f>IF(ISNA(VLOOKUP($B207,'[2]1516 Exp_Rev Access'!$F$7:$FS$310,7,FALSE)),"",VLOOKUP($B207,'[2]1516 Exp_Rev Access'!$F$7:$FS$310,7,FALSE))</f>
        <v>0</v>
      </c>
      <c r="N207" s="53">
        <f t="shared" si="505"/>
        <v>1075437.9099999999</v>
      </c>
      <c r="O207" s="91">
        <f t="shared" si="506"/>
        <v>0.12642547991578801</v>
      </c>
      <c r="P207" s="53">
        <f t="shared" si="507"/>
        <v>1425.4972760892329</v>
      </c>
      <c r="Q207" s="90">
        <f>IF(ISNA(VLOOKUP($B207,'[2]1516 Exp_Rev Access'!$F$7:$FS$310,8,FALSE)),"",VLOOKUP($B207,'[2]1516 Exp_Rev Access'!$F$7:$FS$310,8,FALSE))</f>
        <v>14089</v>
      </c>
      <c r="R207" s="90">
        <f>IF(ISNA(VLOOKUP($B207,'[2]1516 Exp_Rev Access'!$F$7:$FS$310,9,FALSE)),"",VLOOKUP($B207,'[2]1516 Exp_Rev Access'!$F$7:$FS$310,9,FALSE))</f>
        <v>0</v>
      </c>
      <c r="S207" s="90">
        <f>IF(ISNA(VLOOKUP($B207,'[2]1516 Exp_Rev Access'!$F$7:$FS$310,10,FALSE)),"",VLOOKUP($B207,'[2]1516 Exp_Rev Access'!$F$7:$FS$310,10,FALSE))</f>
        <v>0</v>
      </c>
      <c r="T207" s="90">
        <f>IF(ISNA(VLOOKUP($B207,'[2]1516 Exp_Rev Access'!$F$7:$FS$310,11,FALSE)),"",VLOOKUP($B207,'[2]1516 Exp_Rev Access'!$F$7:$FS$310,11,FALSE))</f>
        <v>0</v>
      </c>
      <c r="U207" s="90">
        <f>IF(ISNA(VLOOKUP($B207,'[2]1516 Exp_Rev Access'!$F$7:$FS$310,12,FALSE)),"",VLOOKUP($B207,'[2]1516 Exp_Rev Access'!$F$7:$FS$310,12,FALSE))</f>
        <v>21215</v>
      </c>
      <c r="V207" s="90">
        <f>IF(ISNA(VLOOKUP($B207,'[2]1516 Exp_Rev Access'!$F$7:$FS$310,13,FALSE)),"",VLOOKUP($B207,'[2]1516 Exp_Rev Access'!$F$7:$FS$310,13,FALSE))</f>
        <v>0</v>
      </c>
      <c r="W207" s="90">
        <f>IF(ISNA(VLOOKUP($B207,'[2]1516 Exp_Rev Access'!$F$7:$FS$310,14,FALSE)),"",VLOOKUP($B207,'[2]1516 Exp_Rev Access'!$F$7:$FS$310,14,FALSE))</f>
        <v>0</v>
      </c>
      <c r="X207" s="90">
        <f>IF(ISNA(VLOOKUP($B207,'[2]1516 Exp_Rev Access'!$F$7:$FS$310,15,FALSE)),"",VLOOKUP($B207,'[2]1516 Exp_Rev Access'!$F$7:$FS$310,15,FALSE))</f>
        <v>0</v>
      </c>
      <c r="Y207" s="90">
        <f>IF(ISNA(VLOOKUP($B207,'[2]1516 Exp_Rev Access'!$F$7:$FS$310,16,FALSE)),"",VLOOKUP($B207,'[2]1516 Exp_Rev Access'!$F$7:$FS$310,16,FALSE))</f>
        <v>1176</v>
      </c>
      <c r="Z207" s="90">
        <f>IF(ISNA(VLOOKUP($B207,'[2]1516 Exp_Rev Access'!$F$7:$FS$310,17,FALSE)),"",VLOOKUP($B207,'[2]1516 Exp_Rev Access'!$F$7:$FS$310,17,FALSE))</f>
        <v>49</v>
      </c>
      <c r="AA207" s="90">
        <f>IF(ISNA(VLOOKUP($B207,'[2]1516 Exp_Rev Access'!$F$7:$FS$310,18,FALSE)),"",VLOOKUP($B207,'[2]1516 Exp_Rev Access'!$F$7:$FS$310,18,FALSE))</f>
        <v>0</v>
      </c>
      <c r="AB207" s="90">
        <f>IF(ISNA(VLOOKUP($B207,'[2]1516 Exp_Rev Access'!$F$7:$FS$310,19,FALSE)),"",VLOOKUP($B207,'[2]1516 Exp_Rev Access'!$F$7:$FS$310,19,FALSE))</f>
        <v>0</v>
      </c>
      <c r="AC207" s="90">
        <f>IF(ISNA(VLOOKUP($B207,'[2]1516 Exp_Rev Access'!$F$7:$FS$310,20,FALSE)),"",VLOOKUP($B207,'[2]1516 Exp_Rev Access'!$F$7:$FS$310,20,FALSE))</f>
        <v>3122.3</v>
      </c>
      <c r="AD207" s="90">
        <f>IF(ISNA(VLOOKUP($B207,'[2]1516 Exp_Rev Access'!$F$7:$FS$310,21,FALSE)),"",VLOOKUP($B207,'[2]1516 Exp_Rev Access'!$F$7:$FS$310,21,FALSE))</f>
        <v>54673.86</v>
      </c>
      <c r="AE207" s="90">
        <f>IF(ISNA(VLOOKUP($B207,'[2]1516 Exp_Rev Access'!$F$7:$FS$310,22,FALSE)),"",VLOOKUP($B207,'[2]1516 Exp_Rev Access'!$F$7:$FS$310,22,FALSE))</f>
        <v>3040.17</v>
      </c>
      <c r="AF207" s="90">
        <f>IF(ISNA(VLOOKUP($B207,'[2]1516 Exp_Rev Access'!$F$7:$FS$310,23,FALSE)),"",VLOOKUP($B207,'[2]1516 Exp_Rev Access'!$F$7:$FS$310,23,FALSE))</f>
        <v>0</v>
      </c>
      <c r="AG207" s="90">
        <f>IF(ISNA(VLOOKUP($B207,'[2]1516 Exp_Rev Access'!$F$7:$FS$310,24,FALSE)),"",VLOOKUP($B207,'[2]1516 Exp_Rev Access'!$F$7:$FS$310,24,FALSE))</f>
        <v>2644.35</v>
      </c>
      <c r="AH207" s="90">
        <f>IF(ISNA(VLOOKUP($B207,'[2]1516 Exp_Rev Access'!$F$7:$FS$310,25,FALSE)),"",VLOOKUP($B207,'[2]1516 Exp_Rev Access'!$F$7:$FS$310,25,FALSE))</f>
        <v>1028.78</v>
      </c>
      <c r="AI207" s="90">
        <f>IF(ISNA(VLOOKUP($B207,'[2]1516 Exp_Rev Access'!$F$7:$FS$310,26,FALSE)),"",VLOOKUP($B207,'[2]1516 Exp_Rev Access'!$F$7:$FS$310,26,FALSE))</f>
        <v>0</v>
      </c>
      <c r="AJ207" s="90">
        <f>IF(ISNA(VLOOKUP($B207,'[2]1516 Exp_Rev Access'!$F$7:$FS$310,27,FALSE)),"",VLOOKUP($B207,'[2]1516 Exp_Rev Access'!$F$7:$FS$310,27,FALSE))</f>
        <v>0</v>
      </c>
      <c r="AK207" s="90">
        <f>IF(ISNA(VLOOKUP($B207,'[2]1516 Exp_Rev Access'!$F$7:$FS$310,28,FALSE)),"",VLOOKUP($B207,'[2]1516 Exp_Rev Access'!$F$7:$FS$310,28,FALSE))</f>
        <v>80731.13</v>
      </c>
      <c r="AL207" s="90">
        <f>IF(ISNA(VLOOKUP($B207,'[2]1516 Exp_Rev Access'!$F$7:$FS$310,29,FALSE)),"",VLOOKUP($B207,'[2]1516 Exp_Rev Access'!$F$7:$FS$310,29,FALSE))</f>
        <v>75330.149999999994</v>
      </c>
      <c r="AM207" s="53">
        <f t="shared" si="508"/>
        <v>257099.74000000002</v>
      </c>
      <c r="AN207" s="92">
        <f t="shared" si="509"/>
        <v>3.0223928051526773E-2</v>
      </c>
      <c r="AO207" s="68">
        <f t="shared" si="510"/>
        <v>340.78673965775494</v>
      </c>
      <c r="AP207" s="90">
        <f>IF(ISNA(VLOOKUP($B207,'[2]1516 Exp_Rev Access'!$F$7:$FS$310,30,FALSE)),"",VLOOKUP($B207,'[2]1516 Exp_Rev Access'!$F$7:$FS$310,30,FALSE))</f>
        <v>4774101.62</v>
      </c>
      <c r="AQ207" s="90">
        <f>IF(ISNA(VLOOKUP($B207,'[2]1516 Exp_Rev Access'!$F$7:$FS$310,31,FALSE)),"",VLOOKUP($B207,'[2]1516 Exp_Rev Access'!$F$7:$FS$310,31,FALSE))</f>
        <v>165135.07999999999</v>
      </c>
      <c r="AR207" s="90">
        <f>IF(ISNA(VLOOKUP($B207,'[2]1516 Exp_Rev Access'!$F$7:$FS$310,32,FALSE)),"",VLOOKUP($B207,'[2]1516 Exp_Rev Access'!$F$7:$FS$310,32,FALSE))</f>
        <v>353855.64</v>
      </c>
      <c r="AS207" s="90">
        <f>IF(ISNA(VLOOKUP($B207,'[2]1516 Exp_Rev Access'!$F$7:$FS$310,33,FALSE)),"",VLOOKUP($B207,'[2]1516 Exp_Rev Access'!$F$7:$FS$310,33,FALSE))</f>
        <v>0</v>
      </c>
      <c r="AT207" s="90">
        <f>IF(ISNA(VLOOKUP($B207,'[2]1516 Exp_Rev Access'!$F$7:$FS$310,34,FALSE)),"",VLOOKUP($B207,'[2]1516 Exp_Rev Access'!$F$7:$FS$310,34,FALSE))</f>
        <v>0</v>
      </c>
      <c r="AU207" s="53">
        <f t="shared" si="511"/>
        <v>5293092.34</v>
      </c>
      <c r="AV207" s="93">
        <f t="shared" si="512"/>
        <v>0.62224116622695724</v>
      </c>
      <c r="AW207" s="53">
        <f t="shared" si="513"/>
        <v>7016.0151902761027</v>
      </c>
      <c r="AX207" s="90">
        <f>IF(ISNA(VLOOKUP($B207,'[2]1516 Exp_Rev Access'!$F$7:$FS$310,35,FALSE)),"",VLOOKUP($B207,'[2]1516 Exp_Rev Access'!$F$7:$FS$310,35,FALSE))</f>
        <v>0</v>
      </c>
      <c r="AY207" s="90">
        <f>IF(ISNA(VLOOKUP($B207,'[2]1516 Exp_Rev Access'!$F$7:$FS$310,36,FALSE)),"",VLOOKUP($B207,'[2]1516 Exp_Rev Access'!$F$7:$FS$310,36,FALSE))</f>
        <v>633259.84</v>
      </c>
      <c r="AZ207" s="90">
        <f>IF(ISNA(VLOOKUP($B207,'[2]1516 Exp_Rev Access'!$F$7:$FS$310,37,FALSE)),"",VLOOKUP($B207,'[2]1516 Exp_Rev Access'!$F$7:$FS$310,37,FALSE))</f>
        <v>15946.86</v>
      </c>
      <c r="BA207" s="90">
        <f>IF(ISNA(VLOOKUP($B207,'[2]1516 Exp_Rev Access'!$F$7:$FS$310,38,FALSE)),"",VLOOKUP($B207,'[2]1516 Exp_Rev Access'!$F$7:$FS$310,38,FALSE))</f>
        <v>0</v>
      </c>
      <c r="BB207" s="90">
        <f>IF(ISNA(VLOOKUP($B207,'[2]1516 Exp_Rev Access'!$F$7:$FS$310,39,FALSE)),"",VLOOKUP($B207,'[2]1516 Exp_Rev Access'!$F$7:$FS$310,39,FALSE))</f>
        <v>0</v>
      </c>
      <c r="BC207" s="90">
        <f>IF(ISNA(VLOOKUP($B207,'[2]1516 Exp_Rev Access'!$F$7:$FS$310,40,FALSE)),"",VLOOKUP($B207,'[2]1516 Exp_Rev Access'!$F$7:$FS$310,40,FALSE))</f>
        <v>198059.15</v>
      </c>
      <c r="BD207" s="90">
        <f>IF(ISNA(VLOOKUP($B207,'[2]1516 Exp_Rev Access'!$F$7:$FS$310,41,FALSE)),"",VLOOKUP($B207,'[2]1516 Exp_Rev Access'!$F$7:$FS$310,41,FALSE))</f>
        <v>0</v>
      </c>
      <c r="BE207" s="90">
        <f>IF(ISNA(VLOOKUP($B207,'[2]1516 Exp_Rev Access'!$F$7:$FS$310,42,FALSE)),"",VLOOKUP($B207,'[2]1516 Exp_Rev Access'!$F$7:$FS$310,42,FALSE))</f>
        <v>44103.81</v>
      </c>
      <c r="BF207" s="90">
        <f>IF(ISNA(VLOOKUP($B207,'[2]1516 Exp_Rev Access'!$F$7:$FS$310,43,FALSE)),"",VLOOKUP($B207,'[2]1516 Exp_Rev Access'!$F$7:$FS$310,43,FALSE))</f>
        <v>0</v>
      </c>
      <c r="BG207" s="90">
        <f>IF(ISNA(VLOOKUP($B207,'[2]1516 Exp_Rev Access'!$F$7:$FS$310,44,FALSE)),"",VLOOKUP($B207,'[2]1516 Exp_Rev Access'!$F$7:$FS$310,44,FALSE))</f>
        <v>8240.74</v>
      </c>
      <c r="BH207" s="90">
        <f>IF(ISNA(VLOOKUP($B207,'[2]1516 Exp_Rev Access'!$F$7:$FS$310,45,FALSE)),"",VLOOKUP($B207,'[2]1516 Exp_Rev Access'!$F$7:$FS$310,45,FALSE))</f>
        <v>5626.69</v>
      </c>
      <c r="BI207" s="90">
        <f>IF(ISNA(VLOOKUP($B207,'[2]1516 Exp_Rev Access'!$F$7:$FS$310,46,FALSE)),"",VLOOKUP($B207,'[2]1516 Exp_Rev Access'!$F$7:$FS$310,46,FALSE))</f>
        <v>0</v>
      </c>
      <c r="BJ207" s="90">
        <f>IF(ISNA(VLOOKUP($B207,'[2]1516 Exp_Rev Access'!$F$7:$FS$310,47,FALSE)),"",VLOOKUP($B207,'[2]1516 Exp_Rev Access'!$F$7:$FS$310,47,FALSE))</f>
        <v>9420.6200000000008</v>
      </c>
      <c r="BK207" s="90">
        <f>IF(ISNA(VLOOKUP($B207,'[2]1516 Exp_Rev Access'!$F$7:$FS$310,48,FALSE)),"",VLOOKUP($B207,'[2]1516 Exp_Rev Access'!$F$7:$FS$310,48,FALSE))</f>
        <v>364255.61</v>
      </c>
      <c r="BL207" s="90">
        <f>IF(ISNA(VLOOKUP($B207,'[2]1516 Exp_Rev Access'!$F$7:$FS$310,49,FALSE)),"",VLOOKUP($B207,'[2]1516 Exp_Rev Access'!$F$7:$FS$310,49,FALSE))</f>
        <v>0</v>
      </c>
      <c r="BM207" s="90">
        <f>IF(ISNA(VLOOKUP($B207,'[2]1516 Exp_Rev Access'!$F$7:$FS$310,50,FALSE)),"",VLOOKUP($B207,'[2]1516 Exp_Rev Access'!$F$7:$FS$310,50,FALSE))</f>
        <v>0</v>
      </c>
      <c r="BN207" s="90">
        <f>IF(ISNA(VLOOKUP($B207,'[2]1516 Exp_Rev Access'!$F$7:$FS$310,51,FALSE)),"",VLOOKUP($B207,'[2]1516 Exp_Rev Access'!$F$7:$FS$310,51,FALSE))</f>
        <v>0</v>
      </c>
      <c r="BO207" s="90">
        <f>IF(ISNA(VLOOKUP($B207,'[2]1516 Exp_Rev Access'!$F$7:$FS$310,52,FALSE)),"",VLOOKUP($B207,'[2]1516 Exp_Rev Access'!$F$7:$FS$310,52,FALSE))</f>
        <v>0</v>
      </c>
      <c r="BP207" s="90">
        <f>IF(ISNA(VLOOKUP($B207,'[2]1516 Exp_Rev Access'!$F$7:$FS$310,53,FALSE)),"",VLOOKUP($B207,'[2]1516 Exp_Rev Access'!$F$7:$FS$310,53,FALSE))</f>
        <v>0</v>
      </c>
      <c r="BQ207" s="90">
        <f>IF(ISNA(VLOOKUP($B207,'[2]1516 Exp_Rev Access'!$F$7:$FS$310,54,FALSE)),"",VLOOKUP($B207,'[2]1516 Exp_Rev Access'!$F$7:$FS$310,54,FALSE))</f>
        <v>0</v>
      </c>
      <c r="BR207" s="90">
        <f>IF(ISNA(VLOOKUP($B207,'[2]1516 Exp_Rev Access'!$F$7:$FS$310,55,FALSE)),"",VLOOKUP($B207,'[2]1516 Exp_Rev Access'!$F$7:$FS$310,55,FALSE))</f>
        <v>0</v>
      </c>
      <c r="BS207" s="90">
        <f>IF(ISNA(VLOOKUP($B207,'[2]1516 Exp_Rev Access'!$F$7:$FS$310,56,FALSE)),"",VLOOKUP($B207,'[2]1516 Exp_Rev Access'!$F$7:$FS$310,56,FALSE))</f>
        <v>0</v>
      </c>
      <c r="BT207" s="90">
        <f>IF(ISNA(VLOOKUP($B207,'[2]1516 Exp_Rev Access'!$F$7:$FS$310,57,FALSE)),"",VLOOKUP($B207,'[2]1516 Exp_Rev Access'!$F$7:$FS$310,57,FALSE))</f>
        <v>0</v>
      </c>
      <c r="BU207" s="90">
        <f>IF(ISNA(VLOOKUP($B207,'[2]1516 Exp_Rev Access'!$F$7:$FS$310,58,FALSE)),"",VLOOKUP($B207,'[2]1516 Exp_Rev Access'!$F$7:$FS$310,58,FALSE))</f>
        <v>0</v>
      </c>
      <c r="BV207" s="53">
        <f t="shared" si="514"/>
        <v>1278913.3199999998</v>
      </c>
      <c r="BW207" s="92">
        <f t="shared" si="515"/>
        <v>0.15034548135995482</v>
      </c>
      <c r="BX207" s="68">
        <f t="shared" si="516"/>
        <v>1695.204750606418</v>
      </c>
      <c r="BY207" s="90">
        <f>IF(ISNA(VLOOKUP($B207,'[2]1516 Exp_Rev Access'!$F$7:$FS$310,59,FALSE)),"",VLOOKUP($B207,'[2]1516 Exp_Rev Access'!$F$7:$FS$310,59,FALSE))</f>
        <v>0</v>
      </c>
      <c r="BZ207" s="90">
        <f>IF(ISNA(VLOOKUP($B207,'[2]1516 Exp_Rev Access'!$F$7:$FS$310,60,FALSE)),"",VLOOKUP($B207,'[2]1516 Exp_Rev Access'!$F$7:$FS$310,60,FALSE))</f>
        <v>0</v>
      </c>
      <c r="CA207" s="90">
        <f>IF(ISNA(VLOOKUP($B207,'[2]1516 Exp_Rev Access'!$F$7:$FS$310,61,FALSE)),"",VLOOKUP($B207,'[2]1516 Exp_Rev Access'!$F$7:$FS$310,61,FALSE))</f>
        <v>0</v>
      </c>
      <c r="CB207" s="90">
        <f>IF(ISNA(VLOOKUP($B207,'[2]1516 Exp_Rev Access'!$F$7:$FS$310,62,FALSE)),"",VLOOKUP($B207,'[2]1516 Exp_Rev Access'!$F$7:$FS$310,62,FALSE))</f>
        <v>0</v>
      </c>
      <c r="CC207" s="90">
        <f>IF(ISNA(VLOOKUP($B207,'[2]1516 Exp_Rev Access'!$F$7:$FS$310,63,FALSE)),"",VLOOKUP($B207,'[2]1516 Exp_Rev Access'!$F$7:$FS$310,63,FALSE))</f>
        <v>53788.37</v>
      </c>
      <c r="CD207" s="90">
        <f>IF(ISNA(VLOOKUP($B207,'[2]1516 Exp_Rev Access'!$F$7:$FS$310,64,FALSE)),"",VLOOKUP($B207,'[2]1516 Exp_Rev Access'!$F$7:$FS$310,64,FALSE))</f>
        <v>0</v>
      </c>
      <c r="CE207" s="53">
        <f t="shared" si="517"/>
        <v>53788.37</v>
      </c>
      <c r="CF207" s="92">
        <f t="shared" si="518"/>
        <v>6.3232106920407668E-3</v>
      </c>
      <c r="CG207" s="94">
        <f t="shared" si="519"/>
        <v>71.296700820487004</v>
      </c>
      <c r="CH207" s="90">
        <f>IF(ISNA(VLOOKUP($B207,'[2]1516 Exp_Rev Access'!$F$7:$FS$310,65,FALSE)),"",VLOOKUP($B207,'[2]1516 Exp_Rev Access'!$F$7:$FS$310,65,FALSE))</f>
        <v>0</v>
      </c>
      <c r="CI207" s="90">
        <f>IF(ISNA(VLOOKUP($B207,'[2]1516 Exp_Rev Access'!$F$7:$FS$310,66,FALSE)),"",VLOOKUP($B207,'[2]1516 Exp_Rev Access'!$F$7:$FS$310,66,FALSE))</f>
        <v>0</v>
      </c>
      <c r="CJ207" s="90">
        <f>IF(ISNA(VLOOKUP($B207,'[2]1516 Exp_Rev Access'!$F$7:$FS$310,67,FALSE)),"",VLOOKUP($B207,'[2]1516 Exp_Rev Access'!$F$7:$FS$310,67,FALSE))</f>
        <v>0</v>
      </c>
      <c r="CK207" s="90">
        <f>IF(ISNA(VLOOKUP($B207,'[2]1516 Exp_Rev Access'!$F$7:$FS$310,68,FALSE)),"",VLOOKUP($B207,'[2]1516 Exp_Rev Access'!$F$7:$FS$310,68,FALSE))</f>
        <v>0</v>
      </c>
      <c r="CL207" s="90">
        <f>IF(ISNA(VLOOKUP($B207,'[2]1516 Exp_Rev Access'!$F$7:$FS$310,69,FALSE)),"",VLOOKUP($B207,'[2]1516 Exp_Rev Access'!$F$7:$FS$310,69,FALSE))</f>
        <v>0</v>
      </c>
      <c r="CM207" s="90">
        <f>IF(ISNA(VLOOKUP($B207,'[2]1516 Exp_Rev Access'!$F$7:$FS$310,70,FALSE)),"",VLOOKUP($B207,'[2]1516 Exp_Rev Access'!$F$7:$FS$310,70,FALSE))</f>
        <v>0</v>
      </c>
      <c r="CN207" s="90">
        <f>IF(ISNA(VLOOKUP($B207,'[2]1516 Exp_Rev Access'!$F$7:$FS$310,71,FALSE)),"",VLOOKUP($B207,'[2]1516 Exp_Rev Access'!$F$7:$FS$310,71,FALSE))</f>
        <v>0</v>
      </c>
      <c r="CO207" s="90">
        <f>IF(ISNA(VLOOKUP($B207,'[2]1516 Exp_Rev Access'!$F$7:$FS$310,72,FALSE)),"",VLOOKUP($B207,'[2]1516 Exp_Rev Access'!$F$7:$FS$310,72,FALSE))</f>
        <v>0</v>
      </c>
      <c r="CP207" s="90">
        <f>IF(ISNA(VLOOKUP($B207,'[2]1516 Exp_Rev Access'!$F$7:$FS$310,73,FALSE)),"",VLOOKUP($B207,'[2]1516 Exp_Rev Access'!$F$7:$FS$310,73,FALSE))</f>
        <v>0</v>
      </c>
      <c r="CQ207" s="90">
        <f>IF(ISNA(VLOOKUP($B207,'[2]1516 Exp_Rev Access'!$F$7:$FS$310,74,FALSE)),"",VLOOKUP($B207,'[2]1516 Exp_Rev Access'!$F$7:$FS$310,74,FALSE))</f>
        <v>177193</v>
      </c>
      <c r="CR207" s="90">
        <f>IF(ISNA(VLOOKUP($B207,'[2]1516 Exp_Rev Access'!$F$7:$FS$310,75,FALSE)),"",VLOOKUP($B207,'[2]1516 Exp_Rev Access'!$F$7:$FS$310,75,FALSE))</f>
        <v>0</v>
      </c>
      <c r="CS207" s="90">
        <f>IF(ISNA(VLOOKUP($B207,'[2]1516 Exp_Rev Access'!$F$7:$FS$310,76,FALSE)),"",VLOOKUP($B207,'[2]1516 Exp_Rev Access'!$F$7:$FS$310,76,FALSE))</f>
        <v>4009</v>
      </c>
      <c r="CT207" s="90">
        <f>IF(ISNA(VLOOKUP($B207,'[2]1516 Exp_Rev Access'!$F$7:$FS$310,77,FALSE)),"",VLOOKUP($B207,'[2]1516 Exp_Rev Access'!$F$7:$FS$310,77,FALSE))</f>
        <v>0</v>
      </c>
      <c r="CU207" s="90">
        <f>IF(ISNA(VLOOKUP($B207,'[2]1516 Exp_Rev Access'!$F$7:$FS$310,78,FALSE)),"",VLOOKUP($B207,'[2]1516 Exp_Rev Access'!$F$7:$FS$310,78,FALSE))</f>
        <v>112561.36</v>
      </c>
      <c r="CV207" s="90">
        <f>IF(ISNA(VLOOKUP($B207,'[2]1516 Exp_Rev Access'!$F$7:$FS$310,79,FALSE)),"",VLOOKUP($B207,'[2]1516 Exp_Rev Access'!$F$7:$FS$310,79,FALSE))</f>
        <v>23566.82</v>
      </c>
      <c r="CW207" s="90">
        <f>IF(ISNA(VLOOKUP($B207,'[2]1516 Exp_Rev Access'!$F$7:$FS$310,80,FALSE)),"",VLOOKUP($B207,'[2]1516 Exp_Rev Access'!$F$7:$FS$310,80,FALSE))</f>
        <v>0</v>
      </c>
      <c r="CX207" s="90">
        <f>IF(ISNA(VLOOKUP($B207,'[2]1516 Exp_Rev Access'!$F$7:$FS$310,81,FALSE)),"",VLOOKUP($B207,'[2]1516 Exp_Rev Access'!$F$7:$FS$310,81,FALSE))</f>
        <v>0</v>
      </c>
      <c r="CY207" s="90">
        <f>IF(ISNA(VLOOKUP($B207,'[2]1516 Exp_Rev Access'!$F$7:$FS$310,82,FALSE)),"",VLOOKUP($B207,'[2]1516 Exp_Rev Access'!$F$7:$FS$310,82,FALSE))</f>
        <v>0</v>
      </c>
      <c r="CZ207" s="90">
        <f>IF(ISNA(VLOOKUP($B207,'[2]1516 Exp_Rev Access'!$F$7:$FS$310,83,FALSE)),"",VLOOKUP($B207,'[2]1516 Exp_Rev Access'!$F$7:$FS$310,83,FALSE))</f>
        <v>0</v>
      </c>
      <c r="DA207" s="90">
        <f>IF(ISNA(VLOOKUP($B207,'[2]1516 Exp_Rev Access'!$F$7:$FS$310,84,FALSE)),"",VLOOKUP($B207,'[2]1516 Exp_Rev Access'!$F$7:$FS$310,84,FALSE))</f>
        <v>0</v>
      </c>
      <c r="DB207" s="90">
        <f>IF(ISNA(VLOOKUP($B207,'[2]1516 Exp_Rev Access'!$F$7:$FS$310,85,FALSE)),"",VLOOKUP($B207,'[2]1516 Exp_Rev Access'!$F$7:$FS$310,85,FALSE))</f>
        <v>0</v>
      </c>
      <c r="DC207" s="90">
        <f>IF(ISNA(VLOOKUP($B207,'[2]1516 Exp_Rev Access'!$F$7:$FS$310,86,FALSE)),"",VLOOKUP($B207,'[2]1516 Exp_Rev Access'!$F$7:$FS$310,86,FALSE))</f>
        <v>0</v>
      </c>
      <c r="DD207" s="90">
        <f>IF(ISNA(VLOOKUP($B207,'[2]1516 Exp_Rev Access'!$F$7:$FS$310,87,FALSE)),"",VLOOKUP($B207,'[2]1516 Exp_Rev Access'!$F$7:$FS$310,87,FALSE))</f>
        <v>0</v>
      </c>
      <c r="DE207" s="90">
        <f>IF(ISNA(VLOOKUP($B207,'[2]1516 Exp_Rev Access'!$F$7:$FS$310,88,FALSE)),"",VLOOKUP($B207,'[2]1516 Exp_Rev Access'!$F$7:$FS$310,88,FALSE))</f>
        <v>0</v>
      </c>
      <c r="DF207" s="90">
        <f>IF(ISNA(VLOOKUP($B207,'[2]1516 Exp_Rev Access'!$F$7:$FS$310,89,FALSE)),"",VLOOKUP($B207,'[2]1516 Exp_Rev Access'!$F$7:$FS$310,89,FALSE))</f>
        <v>0</v>
      </c>
      <c r="DG207" s="90">
        <f>IF(ISNA(VLOOKUP($B207,'[2]1516 Exp_Rev Access'!$F$7:$FS$310,90,FALSE)),"",VLOOKUP($B207,'[2]1516 Exp_Rev Access'!$F$7:$FS$310,90,FALSE))</f>
        <v>0</v>
      </c>
      <c r="DH207" s="90">
        <f>IF(ISNA(VLOOKUP($B207,'[2]1516 Exp_Rev Access'!$F$7:$FS$310,91,FALSE)),"",VLOOKUP($B207,'[2]1516 Exp_Rev Access'!$F$7:$FS$310,91,FALSE))</f>
        <v>693.04</v>
      </c>
      <c r="DI207" s="90">
        <f>IF(ISNA(VLOOKUP($B207,'[2]1516 Exp_Rev Access'!$F$7:$FS$310,92,FALSE)),"",VLOOKUP($B207,'[2]1516 Exp_Rev Access'!$F$7:$FS$310,92,FALSE))</f>
        <v>180054.51</v>
      </c>
      <c r="DJ207" s="90">
        <f>IF(ISNA(VLOOKUP($B207,'[2]1516 Exp_Rev Access'!$F$7:$FS$310,93,FALSE)),"",VLOOKUP($B207,'[2]1516 Exp_Rev Access'!$F$7:$FS$310,93,FALSE))</f>
        <v>0</v>
      </c>
      <c r="DK207" s="90">
        <f>IF(ISNA(VLOOKUP($B207,'[2]1516 Exp_Rev Access'!$F$7:$FS$310,94,FALSE)),"",VLOOKUP($B207,'[2]1516 Exp_Rev Access'!$F$7:$FS$310,94,FALSE))</f>
        <v>0</v>
      </c>
      <c r="DL207" s="90">
        <f>IF(ISNA(VLOOKUP($B207,'[2]1516 Exp_Rev Access'!$F$7:$FS$310,95,FALSE)),"",VLOOKUP($B207,'[2]1516 Exp_Rev Access'!$F$7:$FS$310,95,FALSE))</f>
        <v>0</v>
      </c>
      <c r="DM207" s="90">
        <f>IF(ISNA(VLOOKUP($B207,'[2]1516 Exp_Rev Access'!$F$7:$FS$310,96,FALSE)),"",VLOOKUP($B207,'[2]1516 Exp_Rev Access'!$F$7:$FS$310,96,FALSE))</f>
        <v>0</v>
      </c>
      <c r="DN207" s="90">
        <f>IF(ISNA(VLOOKUP($B207,'[2]1516 Exp_Rev Access'!$F$7:$FS$310,97,FALSE)),"",VLOOKUP($B207,'[2]1516 Exp_Rev Access'!$F$7:$FS$310,97,FALSE))</f>
        <v>0</v>
      </c>
      <c r="DO207" s="90">
        <f>IF(ISNA(VLOOKUP($B207,'[2]1516 Exp_Rev Access'!$F$7:$FS$310,98,FALSE)),"",VLOOKUP($B207,'[2]1516 Exp_Rev Access'!$F$7:$FS$310,98,FALSE))</f>
        <v>0</v>
      </c>
      <c r="DP207" s="90">
        <f>IF(ISNA(VLOOKUP($B207,'[2]1516 Exp_Rev Access'!$F$7:$FS$310,99,FALSE)),"",VLOOKUP($B207,'[2]1516 Exp_Rev Access'!$F$7:$FS$310,99,FALSE))</f>
        <v>0</v>
      </c>
      <c r="DQ207" s="90">
        <f>IF(ISNA(VLOOKUP($B207,'[2]1516 Exp_Rev Access'!$F$7:$FS$310,100,FALSE)),"",VLOOKUP($B207,'[2]1516 Exp_Rev Access'!$F$7:$FS$310,100,FALSE))</f>
        <v>0</v>
      </c>
      <c r="DR207" s="90">
        <f>IF(ISNA(VLOOKUP($B207,'[2]1516 Exp_Rev Access'!$F$7:$FS$310,101,FALSE)),"",VLOOKUP($B207,'[2]1516 Exp_Rev Access'!$F$7:$FS$310,101,FALSE))</f>
        <v>0</v>
      </c>
      <c r="DS207" s="90">
        <f>IF(ISNA(VLOOKUP($B207,'[2]1516 Exp_Rev Access'!$F$7:$FS$310,102,FALSE)),"",VLOOKUP($B207,'[2]1516 Exp_Rev Access'!$F$7:$FS$310,102,FALSE))</f>
        <v>0</v>
      </c>
      <c r="DT207" s="90">
        <f>IF(ISNA(VLOOKUP($B207,'[2]1516 Exp_Rev Access'!$F$7:$FS$310,103,FALSE)),"",VLOOKUP($B207,'[2]1516 Exp_Rev Access'!$F$7:$FS$310,103,FALSE))</f>
        <v>0</v>
      </c>
      <c r="DU207" s="90">
        <f>IF(ISNA(VLOOKUP($B207,'[2]1516 Exp_Rev Access'!$F$7:$FS$310,104,FALSE)),"",VLOOKUP($B207,'[2]1516 Exp_Rev Access'!$F$7:$FS$310,104,FALSE))</f>
        <v>0</v>
      </c>
      <c r="DV207" s="90">
        <f>IF(ISNA(VLOOKUP($B207,'[2]1516 Exp_Rev Access'!$F$7:$FS$310,105,FALSE)),"",VLOOKUP($B207,'[2]1516 Exp_Rev Access'!$F$7:$FS$310,105,FALSE))</f>
        <v>0</v>
      </c>
      <c r="DW207" s="90">
        <f>IF(ISNA(VLOOKUP($B207,'[2]1516 Exp_Rev Access'!$F$7:$FS$310,106,FALSE)),"",VLOOKUP($B207,'[2]1516 Exp_Rev Access'!$F$7:$FS$310,106,FALSE))</f>
        <v>0</v>
      </c>
      <c r="DX207" s="90">
        <f>IF(ISNA(VLOOKUP($B207,'[2]1516 Exp_Rev Access'!$F$7:$FS$310,107,FALSE)),"",VLOOKUP($B207,'[2]1516 Exp_Rev Access'!$F$7:$FS$310,107,FALSE))</f>
        <v>0</v>
      </c>
      <c r="DY207" s="90">
        <f>IF(ISNA(VLOOKUP($B207,'[2]1516 Exp_Rev Access'!$F$7:$FS$310,108,FALSE)),"",VLOOKUP($B207,'[2]1516 Exp_Rev Access'!$F$7:$FS$310,108,FALSE))</f>
        <v>0</v>
      </c>
      <c r="DZ207" s="90">
        <f>IF(ISNA(VLOOKUP($B207,'[2]1516 Exp_Rev Access'!$F$7:$FS$310,109,FALSE)),"",VLOOKUP($B207,'[2]1516 Exp_Rev Access'!$F$7:$FS$310,109,FALSE))</f>
        <v>0</v>
      </c>
      <c r="EA207" s="90">
        <f>IF(ISNA(VLOOKUP($B207,'[2]1516 Exp_Rev Access'!$F$7:$FS$310,110,FALSE)),"",VLOOKUP($B207,'[2]1516 Exp_Rev Access'!$F$7:$FS$310,110,FALSE))</f>
        <v>0</v>
      </c>
      <c r="EB207" s="90">
        <f>IF(ISNA(VLOOKUP($B207,'[2]1516 Exp_Rev Access'!$F$7:$FS$310,111,FALSE)),"",VLOOKUP($B207,'[2]1516 Exp_Rev Access'!$F$7:$FS$310,111,FALSE))</f>
        <v>0</v>
      </c>
      <c r="EC207" s="90">
        <f>IF(ISNA(VLOOKUP($B207,'[2]1516 Exp_Rev Access'!$F$7:$FS$310,112,FALSE)),"",VLOOKUP($B207,'[2]1516 Exp_Rev Access'!$F$7:$FS$310,112,FALSE))</f>
        <v>0</v>
      </c>
      <c r="ED207" s="90">
        <f>IF(ISNA(VLOOKUP($B207,'[2]1516 Exp_Rev Access'!$F$7:$FS$310,113,FALSE)),"",VLOOKUP($B207,'[2]1516 Exp_Rev Access'!$F$7:$FS$310,113,FALSE))</f>
        <v>0</v>
      </c>
      <c r="EE207" s="90">
        <f>IF(ISNA(VLOOKUP($B207,'[2]1516 Exp_Rev Access'!$F$7:$FS$310,114,FALSE)),"",VLOOKUP($B207,'[2]1516 Exp_Rev Access'!$F$7:$FS$310,114,FALSE))</f>
        <v>0</v>
      </c>
      <c r="EF207" s="90">
        <f>IF(ISNA(VLOOKUP($B207,'[2]1516 Exp_Rev Access'!$F$7:$FS$310,115,FALSE)),"",VLOOKUP($B207,'[2]1516 Exp_Rev Access'!$F$7:$FS$310,115,FALSE))</f>
        <v>0</v>
      </c>
      <c r="EG207" s="90">
        <f>IF(ISNA(VLOOKUP($B207,'[2]1516 Exp_Rev Access'!$F$7:$FS$310,116,FALSE)),"",VLOOKUP($B207,'[2]1516 Exp_Rev Access'!$F$7:$FS$310,116,FALSE))</f>
        <v>0</v>
      </c>
      <c r="EH207" s="90">
        <f>IF(ISNA(VLOOKUP($B207,'[2]1516 Exp_Rev Access'!$F$7:$FS$310,117,FALSE)),"",VLOOKUP($B207,'[2]1516 Exp_Rev Access'!$F$7:$FS$310,117,FALSE))</f>
        <v>0</v>
      </c>
      <c r="EI207" s="90">
        <f>IF(ISNA(VLOOKUP($B207,'[2]1516 Exp_Rev Access'!$F$7:$FS$310,118,FALSE)),"",VLOOKUP($B207,'[2]1516 Exp_Rev Access'!$F$7:$FS$310,118,FALSE))</f>
        <v>0</v>
      </c>
      <c r="EJ207" s="90">
        <f>IF(ISNA(VLOOKUP($B207,'[2]1516 Exp_Rev Access'!$F$7:$FS$310,119,FALSE)),"",VLOOKUP($B207,'[2]1516 Exp_Rev Access'!$F$7:$FS$310,119,FALSE))</f>
        <v>0</v>
      </c>
      <c r="EK207" s="90">
        <f>IF(ISNA(VLOOKUP($B207,'[2]1516 Exp_Rev Access'!$F$7:$FS$310,120,FALSE)),"",VLOOKUP($B207,'[2]1516 Exp_Rev Access'!$F$7:$FS$310,120,FALSE))</f>
        <v>0</v>
      </c>
      <c r="EL207" s="90">
        <f>IF(ISNA(VLOOKUP($B207,'[2]1516 Exp_Rev Access'!$F$7:$FS$310,121,FALSE)),"",VLOOKUP($B207,'[2]1516 Exp_Rev Access'!$F$7:$FS$310,121,FALSE))</f>
        <v>0</v>
      </c>
      <c r="EM207" s="90">
        <f>IF(ISNA(VLOOKUP($B207,'[2]1516 Exp_Rev Access'!$F$7:$FS$310,122,FALSE)),"",VLOOKUP($B207,'[2]1516 Exp_Rev Access'!$F$7:$FS$310,122,FALSE))</f>
        <v>0</v>
      </c>
      <c r="EN207" s="90">
        <f>IF(ISNA(VLOOKUP($B207,'[2]1516 Exp_Rev Access'!$F$7:$FS$310,123,FALSE)),"",VLOOKUP($B207,'[2]1516 Exp_Rev Access'!$F$7:$FS$310,123,FALSE))</f>
        <v>16230.91</v>
      </c>
      <c r="EO207" s="90">
        <f>IF(ISNA(VLOOKUP($B207,'[2]1516 Exp_Rev Access'!$F$7:$FS$310,124,FALSE)),"",VLOOKUP($B207,'[2]1516 Exp_Rev Access'!$F$7:$FS$310,124,FALSE))</f>
        <v>9381.48</v>
      </c>
      <c r="EP207" s="90">
        <f>IF(ISNA(VLOOKUP($B207,'[2]1516 Exp_Rev Access'!$F$7:$FS$310,125,FALSE)),"",VLOOKUP($B207,'[2]1516 Exp_Rev Access'!$F$7:$FS$310,125,FALSE))</f>
        <v>0</v>
      </c>
      <c r="EQ207" s="90">
        <f>IF(ISNA(VLOOKUP($B207,'[2]1516 Exp_Rev Access'!$F$7:$FS$310,126,FALSE)),"",VLOOKUP($B207,'[2]1516 Exp_Rev Access'!$F$7:$FS$310,126,FALSE))</f>
        <v>0</v>
      </c>
      <c r="ER207" s="90">
        <f>IF(ISNA(VLOOKUP($B207,'[2]1516 Exp_Rev Access'!$F$7:$FS$310,127,FALSE)),"",VLOOKUP($B207,'[2]1516 Exp_Rev Access'!$F$7:$FS$310,127,FALSE))</f>
        <v>0</v>
      </c>
      <c r="ES207" s="90">
        <f>IF(ISNA(VLOOKUP($B207,'[2]1516 Exp_Rev Access'!$F$7:$FS$310,128,FALSE)),"",VLOOKUP($B207,'[2]1516 Exp_Rev Access'!$F$7:$FS$310,128,FALSE))</f>
        <v>0</v>
      </c>
      <c r="ET207" s="90">
        <f>IF(ISNA(VLOOKUP($B207,'[2]1516 Exp_Rev Access'!$F$7:$FS$310,129,FALSE)),"",VLOOKUP($B207,'[2]1516 Exp_Rev Access'!$F$7:$FS$310,129,FALSE))</f>
        <v>0</v>
      </c>
      <c r="EU207" s="90">
        <f>IF(ISNA(VLOOKUP($B207,'[2]1516 Exp_Rev Access'!$F$7:$FS$310,130,FALSE)),"",VLOOKUP($B207,'[2]1516 Exp_Rev Access'!$F$7:$FS$310,130,FALSE))</f>
        <v>0</v>
      </c>
      <c r="EV207" s="90">
        <f>IF(ISNA(VLOOKUP($B207,'[2]1516 Exp_Rev Access'!$F$7:$FS$310,131,FALSE)),"",VLOOKUP($B207,'[2]1516 Exp_Rev Access'!$F$7:$FS$310,131,FALSE))</f>
        <v>9285.1</v>
      </c>
      <c r="EW207" s="90">
        <f>IF(ISNA(VLOOKUP($B207,'[2]1516 Exp_Rev Access'!$F$7:$FS$310,132,FALSE)),"",VLOOKUP($B207,'[2]1516 Exp_Rev Access'!$F$7:$FS$310,132,FALSE))</f>
        <v>0</v>
      </c>
      <c r="EX207" s="90">
        <f>IF(ISNA(VLOOKUP($B207,'[2]1516 Exp_Rev Access'!$F$7:$FS$310,133,FALSE)),"",VLOOKUP($B207,'[2]1516 Exp_Rev Access'!$F$7:$FS$310,133,FALSE))</f>
        <v>0</v>
      </c>
      <c r="EY207" s="90">
        <f>IF(ISNA(VLOOKUP($B207,'[2]1516 Exp_Rev Access'!$F$7:$FS$310,134,FALSE)),"",VLOOKUP($B207,'[2]1516 Exp_Rev Access'!$F$7:$FS$310,134,FALSE))</f>
        <v>0</v>
      </c>
      <c r="EZ207" s="90">
        <f>IF(ISNA(VLOOKUP($B207,'[2]1516 Exp_Rev Access'!$F$7:$FS$310,135,FALSE)),"",VLOOKUP($B207,'[2]1516 Exp_Rev Access'!$F$7:$FS$310,135,FALSE))</f>
        <v>0</v>
      </c>
      <c r="FA207" s="90">
        <f>IF(ISNA(VLOOKUP($B207,'[2]1516 Exp_Rev Access'!$F$7:$FS$310,136,FALSE)),"",VLOOKUP($B207,'[2]1516 Exp_Rev Access'!$F$7:$FS$310,136,FALSE))</f>
        <v>0</v>
      </c>
      <c r="FB207" s="90">
        <f>IF(ISNA(VLOOKUP($B207,'[2]1516 Exp_Rev Access'!$F$7:$FS$310,137,FALSE)),"",VLOOKUP($B207,'[2]1516 Exp_Rev Access'!$F$7:$FS$310,137,FALSE))</f>
        <v>0</v>
      </c>
      <c r="FC207" s="90">
        <f>IF(ISNA(VLOOKUP($B207,'[2]1516 Exp_Rev Access'!$F$7:$FS$310,138,FALSE)),"",VLOOKUP($B207,'[2]1516 Exp_Rev Access'!$F$7:$FS$310,138,FALSE))</f>
        <v>0</v>
      </c>
      <c r="FD207" s="90">
        <f>IF(ISNA(VLOOKUP($B207,'[2]1516 Exp_Rev Access'!$F$7:$FS$310,139,FALSE)),"",VLOOKUP($B207,'[2]1516 Exp_Rev Access'!$F$7:$FS$310,139,FALSE))</f>
        <v>0</v>
      </c>
      <c r="FE207" s="90">
        <f>IF(ISNA(VLOOKUP($B207,'[2]1516 Exp_Rev Access'!$F$7:$FS$310,140,FALSE)),"",VLOOKUP($B207,'[2]1516 Exp_Rev Access'!$F$7:$FS$310,140,FALSE))</f>
        <v>0</v>
      </c>
      <c r="FF207" s="90">
        <f>IF(ISNA(VLOOKUP($B207,'[2]1516 Exp_Rev Access'!$F$7:$FS$310,141,FALSE)),"",VLOOKUP($B207,'[2]1516 Exp_Rev Access'!$F$7:$FS$310,141,FALSE))</f>
        <v>0</v>
      </c>
      <c r="FG207" s="90">
        <f>IF(ISNA(VLOOKUP($B207,'[2]1516 Exp_Rev Access'!$F$7:$FS$310,142,FALSE)),"",VLOOKUP($B207,'[2]1516 Exp_Rev Access'!$F$7:$FS$310,142,FALSE))</f>
        <v>0</v>
      </c>
      <c r="FH207" s="90">
        <f>IF(ISNA(VLOOKUP($B207,'[2]1516 Exp_Rev Access'!$F$7:$FS$310,143,FALSE)),"",VLOOKUP($B207,'[2]1516 Exp_Rev Access'!$F$7:$FS$310,143,FALSE))</f>
        <v>0</v>
      </c>
      <c r="FI207" s="90">
        <f>IF(ISNA(VLOOKUP($B207,'[2]1516 Exp_Rev Access'!$F$7:$FS$310,144,FALSE)),"",VLOOKUP($B207,'[2]1516 Exp_Rev Access'!$F$7:$FS$310,144,FALSE))</f>
        <v>0</v>
      </c>
      <c r="FJ207" s="90">
        <f>IF(ISNA(VLOOKUP($B207,'[2]1516 Exp_Rev Access'!$F$7:$FS$310,145,FALSE)),"",VLOOKUP($B207,'[2]1516 Exp_Rev Access'!$F$7:$FS$310,145,FALSE))</f>
        <v>0</v>
      </c>
      <c r="FK207" s="90">
        <f>IF(ISNA(VLOOKUP($B207,'[2]1516 Exp_Rev Access'!$F$7:$FS$310,146,FALSE)),"",VLOOKUP($B207,'[2]1516 Exp_Rev Access'!$F$7:$FS$310,146,FALSE))</f>
        <v>0</v>
      </c>
      <c r="FL207" s="90">
        <f>IF(ISNA(VLOOKUP($B207,'[2]1516 Exp_Rev Access'!$F$7:$FS$310,1147,FALSE)),"",VLOOKUP($B207,'[2]1516 Exp_Rev Access'!$F$7:$FS$310,147,FALSE))</f>
        <v>0</v>
      </c>
      <c r="FM207" s="90">
        <f>IF(ISNA(VLOOKUP($B207,'[2]1516 Exp_Rev Access'!$F$7:$FS$310,148,FALSE)),"",VLOOKUP($B207,'[2]1516 Exp_Rev Access'!$F$7:$FS$310,148,FALSE))</f>
        <v>0</v>
      </c>
      <c r="FN207" s="90">
        <f>IF(ISNA(VLOOKUP($B207,'[2]1516 Exp_Rev Access'!$F$7:$FS$310,149,FALSE)),"",VLOOKUP($B207,'[2]1516 Exp_Rev Access'!$F$7:$FS$310,149,FALSE))</f>
        <v>0</v>
      </c>
      <c r="FO207" s="90">
        <f>IF(ISNA(VLOOKUP($B207,'[2]1516 Exp_Rev Access'!$F$7:$FS$310,150,FALSE)),"",VLOOKUP($B207,'[2]1516 Exp_Rev Access'!$F$7:$FS$310,150,FALSE))</f>
        <v>0</v>
      </c>
      <c r="FP207" s="90">
        <f>IF(ISNA(VLOOKUP($B207,'[2]1516 Exp_Rev Access'!$F$7:$FS$310,151,FALSE)),"",VLOOKUP($B207,'[2]1516 Exp_Rev Access'!$F$7:$FS$310,151,FALSE))</f>
        <v>0</v>
      </c>
      <c r="FQ207" s="90">
        <f>IF(ISNA(VLOOKUP($B207,'[2]1516 Exp_Rev Access'!$F$7:$FS$310,152,FALSE)),"",VLOOKUP($B207,'[2]1516 Exp_Rev Access'!$F$7:$FS$310,152,FALSE))</f>
        <v>0</v>
      </c>
      <c r="FR207" s="90">
        <f>IF(ISNA(VLOOKUP($B207,'[2]1516 Exp_Rev Access'!$F$7:$FS$310,153,FALSE)),"",VLOOKUP($B207,'[2]1516 Exp_Rev Access'!$F$7:$FS$310,153,FALSE))</f>
        <v>15189.66</v>
      </c>
      <c r="FS207" s="53">
        <f t="shared" si="520"/>
        <v>548164.88</v>
      </c>
      <c r="FT207" s="92">
        <f t="shared" si="521"/>
        <v>6.4440733753732327E-2</v>
      </c>
      <c r="FU207" s="98">
        <f t="shared" si="522"/>
        <v>726.5947536550774</v>
      </c>
      <c r="FV207" s="90">
        <f>IF(ISNA(VLOOKUP($B207,'[2]1516 Exp_Rev Access'!$F$7:$FS$310,154,FALSE)),"",VLOOKUP($B207,'[2]1516 Exp_Rev Access'!$F$7:$FS$310,154,FALSE))</f>
        <v>0</v>
      </c>
      <c r="FW207" s="90">
        <f>IF(ISNA(VLOOKUP($B207,'[2]1516 Exp_Rev Access'!$F$7:$FS$310,155,FALSE)),"",VLOOKUP($B207,'[2]1516 Exp_Rev Access'!$F$7:$FS$310,155,FALSE))</f>
        <v>0</v>
      </c>
      <c r="FX207" s="90">
        <f>IF(ISNA(VLOOKUP($B207,'[2]1516 Exp_Rev Access'!$F$7:$FS$310,156,FALSE)),"",VLOOKUP($B207,'[2]1516 Exp_Rev Access'!$F$7:$FS$310,156,FALSE))</f>
        <v>0</v>
      </c>
      <c r="FY207" s="90">
        <f>IF(ISNA(VLOOKUP($B207,'[2]1516 Exp_Rev Access'!$F$7:$FS$310,157,FALSE)),"",VLOOKUP($B207,'[2]1516 Exp_Rev Access'!$F$7:$FS$310,157,FALSE))</f>
        <v>0</v>
      </c>
      <c r="FZ207" s="90">
        <f>IF(ISNA(VLOOKUP($B207,'[2]1516 Exp_Rev Access'!$F$7:$FS$310,158,FALSE)),"",VLOOKUP($B207,'[2]1516 Exp_Rev Access'!$F$7:$FS$310,158,FALSE))</f>
        <v>0</v>
      </c>
      <c r="GA207" s="90">
        <f>IF(ISNA(VLOOKUP($B207,'[2]1516 Exp_Rev Access'!$F$7:$FS$310,159,FALSE)),"",VLOOKUP($B207,'[2]1516 Exp_Rev Access'!$F$7:$FS$310,159,FALSE))</f>
        <v>0</v>
      </c>
      <c r="GB207" s="90">
        <f>IF(ISNA(VLOOKUP($B207,'[2]1516 Exp_Rev Access'!$F$7:$FS$310,160,FALSE)),"",VLOOKUP($B207,'[2]1516 Exp_Rev Access'!$F$7:$FS$310,160,FALSE))</f>
        <v>0</v>
      </c>
      <c r="GC207" s="90">
        <f>IF(ISNA(VLOOKUP($B207,'[2]1516 Exp_Rev Access'!$F$7:$FS$310,161,FALSE)),"",VLOOKUP($B207,'[2]1516 Exp_Rev Access'!$F$7:$FS$310,161,FALSE))</f>
        <v>0</v>
      </c>
      <c r="GD207" s="90">
        <f>IF(ISNA(VLOOKUP($B207,'[2]1516 Exp_Rev Access'!$F$7:$FS$310,162,FALSE)),"",VLOOKUP($B207,'[2]1516 Exp_Rev Access'!$F$7:$FS$310,162,FALSE))</f>
        <v>0</v>
      </c>
      <c r="GE207" s="90">
        <f>IF(ISNA(VLOOKUP($B207,'[2]1516 Exp_Rev Access'!$F$7:$FS$310,163,FALSE)),"",VLOOKUP($B207,'[2]1516 Exp_Rev Access'!$F$7:$FS$310,163,FALSE))</f>
        <v>0</v>
      </c>
      <c r="GF207" s="90">
        <f>IF(ISNA(VLOOKUP($B207,'[2]1516 Exp_Rev Access'!$F$7:$FS$310,164,FALSE)),"",VLOOKUP($B207,'[2]1516 Exp_Rev Access'!$F$7:$FS$310,164,FALSE))</f>
        <v>0</v>
      </c>
      <c r="GG207" s="90">
        <f>IF(ISNA(VLOOKUP($B207,'[2]1516 Exp_Rev Access'!$F$7:$FS$310,165,FALSE)),"",VLOOKUP($B207,'[2]1516 Exp_Rev Access'!$F$7:$FS$310,165,FALSE))</f>
        <v>0</v>
      </c>
      <c r="GH207" s="90">
        <f>IF(ISNA(VLOOKUP($B207,'[2]1516 Exp_Rev Access'!$F$7:$FS$310,166,FALSE)),"",VLOOKUP($B207,'[2]1516 Exp_Rev Access'!$F$7:$FS$310,166,FALSE))</f>
        <v>0</v>
      </c>
      <c r="GI207" s="90">
        <f>IF(ISNA(VLOOKUP($B207,'[2]1516 Exp_Rev Access'!$F$7:$FS$310,167,FALSE)),"",VLOOKUP($B207,'[2]1516 Exp_Rev Access'!$F$7:$FS$310,167,FALSE))</f>
        <v>0</v>
      </c>
      <c r="GJ207" s="90">
        <f>IF(ISNA(VLOOKUP($B207,'[2]1516 Exp_Rev Access'!$F$7:$FS$310,168,FALSE)),"",VLOOKUP($B207,'[2]1516 Exp_Rev Access'!$F$7:$FS$310,168,FALSE))</f>
        <v>0</v>
      </c>
      <c r="GK207" s="90">
        <f>IF(ISNA(VLOOKUP($B207,'[2]1516 Exp_Rev Access'!$F$7:$FS$310,169,FALSE)),"",VLOOKUP($B207,'[2]1516 Exp_Rev Access'!$F$7:$FS$310,169,FALSE))</f>
        <v>0</v>
      </c>
      <c r="GL207" s="90">
        <f>IF(ISNA(VLOOKUP($B207,'[2]1516 Exp_Rev Access'!$F$7:$FS$310,170,FALSE)),"",VLOOKUP($B207,'[2]1516 Exp_Rev Access'!$F$7:$FS$310,170,FALSE))</f>
        <v>0</v>
      </c>
      <c r="GM207" s="90">
        <f>IF(ISNA(VLOOKUP($B207,'[2]1516 Exp_Rev Access'!$F$7:$FT$310,171,FALSE)),"",VLOOKUP($B207,'[2]1516 Exp_Rev Access'!$F$7:$FT$310,171,FALSE))</f>
        <v>0</v>
      </c>
      <c r="GN207" s="90">
        <f>IF(ISNA(VLOOKUP($B207,'[2]1516 Exp_Rev Access'!$F$7:$FU$310,172,FALSE)),"",VLOOKUP($B207,'[2]1516 Exp_Rev Access'!$F$7:$FU$310,172,FALSE))</f>
        <v>0</v>
      </c>
      <c r="GO207" s="90">
        <f>IF(ISNA(VLOOKUP($B207,'[2]1516 Exp_Rev Access'!$F$7:$FV$310,173,FALSE)),"",VLOOKUP($B207,'[2]1516 Exp_Rev Access'!$F$7:$FV$310,173,FALSE))</f>
        <v>0</v>
      </c>
      <c r="GP207" s="90">
        <f>IF(ISNA(VLOOKUP($B207,'[2]1516 Exp_Rev Access'!$F$7:$GA$310,174,FALSE)),"",VLOOKUP($B207,'[2]1516 Exp_Rev Access'!$F$7:$GA$310,174,FALSE))</f>
        <v>0</v>
      </c>
      <c r="GQ207" s="90">
        <f>IF(ISNA(VLOOKUP($B207,'[2]1516 Exp_Rev Access'!$F$7:$GA$310,175,FALSE)),"",VLOOKUP($B207,'[2]1516 Exp_Rev Access'!$F$7:$GA$310,175,FALSE))</f>
        <v>0</v>
      </c>
      <c r="GR207" s="90">
        <f>IF(ISNA(VLOOKUP($B207,'[2]1516 Exp_Rev Access'!$F$7:$GA$310,176,FALSE)),"",VLOOKUP($B207,'[2]1516 Exp_Rev Access'!$F$7:$GA$310,176,FALSE))</f>
        <v>0</v>
      </c>
      <c r="GS207" s="90">
        <f>IF(ISNA(VLOOKUP($B207,'[2]1516 Exp_Rev Access'!$F$7:$GA$310,177,FALSE)),"",VLOOKUP($B207,'[2]1516 Exp_Rev Access'!$F$7:$GA$310,177,FALSE))</f>
        <v>0</v>
      </c>
      <c r="GT207" s="90">
        <f>IF(ISNA(VLOOKUP($B207,'[2]1516 Exp_Rev Access'!$F$7:$GA$310,178,FALSE)),"",VLOOKUP($B207,'[2]1516 Exp_Rev Access'!$F$7:$GA$310,178,FALSE))</f>
        <v>0</v>
      </c>
      <c r="GU207" s="53">
        <f t="shared" si="523"/>
        <v>0</v>
      </c>
      <c r="GV207" s="92"/>
      <c r="GW207" s="131"/>
    </row>
    <row r="208" spans="1:222" x14ac:dyDescent="0.2">
      <c r="B208" s="87" t="s">
        <v>476</v>
      </c>
      <c r="C208" s="87" t="s">
        <v>477</v>
      </c>
      <c r="D208" s="88">
        <f>IF(ISNA(VLOOKUP($B208,'[2]1516 enrollment_Rev_Exp by size'!$A$6:$C$325,3,FALSE)),"",VLOOKUP($B208,'[2]1516 enrollment_Rev_Exp by size'!$A$6:$C$325,3,FALSE))</f>
        <v>755.04999999999984</v>
      </c>
      <c r="E208" s="89">
        <v>8710989.9100000001</v>
      </c>
      <c r="F208" s="67">
        <f t="shared" si="503"/>
        <v>8710989.910000002</v>
      </c>
      <c r="G208" s="67">
        <f t="shared" si="504"/>
        <v>0</v>
      </c>
      <c r="H208" s="90">
        <f>IF(ISNA(VLOOKUP($B208,'[2]1516 Exp_Rev Access'!$F$7:$FS$310,2,FALSE)),"",VLOOKUP($B208,'[2]1516 Exp_Rev Access'!$F$7:$FS$310,2,FALSE))</f>
        <v>979696.93</v>
      </c>
      <c r="I208" s="90">
        <f>IF(ISNA(VLOOKUP($B208,'[2]1516 Exp_Rev Access'!$F$7:$FS$310,3,FALSE)),"",VLOOKUP($B208,'[2]1516 Exp_Rev Access'!$F$7:$FS$310,3,FALSE))</f>
        <v>0</v>
      </c>
      <c r="J208" s="90">
        <f>IF(ISNA(VLOOKUP($B208,'[2]1516 Exp_Rev Access'!$F$7:$FS$310,4,FALSE)),"",VLOOKUP($B208,'[2]1516 Exp_Rev Access'!$F$7:$FS$310,4,FALSE))</f>
        <v>0</v>
      </c>
      <c r="K208" s="90">
        <f>IF(ISNA(VLOOKUP($B208,'[2]1516 Exp_Rev Access'!$F$7:$FS$310,5,FALSE)),"-",VLOOKUP($B208,'[2]1516 Exp_Rev Access'!$F$7:$FS$310,5,FALSE))</f>
        <v>129744.96000000001</v>
      </c>
      <c r="L208" s="90">
        <f>IF(ISNA(VLOOKUP($B208,'[2]1516 Exp_Rev Access'!$F$7:$FS$310,6,FALSE)),"",VLOOKUP($B208,'[2]1516 Exp_Rev Access'!$F$7:$FS$310,6,FALSE))</f>
        <v>0</v>
      </c>
      <c r="M208" s="90">
        <f>IF(ISNA(VLOOKUP($B208,'[2]1516 Exp_Rev Access'!$F$7:$FS$310,7,FALSE)),"",VLOOKUP($B208,'[2]1516 Exp_Rev Access'!$F$7:$FS$310,7,FALSE))</f>
        <v>0</v>
      </c>
      <c r="N208" s="53">
        <f t="shared" si="505"/>
        <v>1109441.8900000001</v>
      </c>
      <c r="O208" s="91">
        <f t="shared" si="506"/>
        <v>0.12736117266378513</v>
      </c>
      <c r="P208" s="53">
        <f t="shared" si="507"/>
        <v>1469.3621482021063</v>
      </c>
      <c r="Q208" s="90">
        <f>IF(ISNA(VLOOKUP($B208,'[2]1516 Exp_Rev Access'!$F$7:$FS$310,8,FALSE)),"",VLOOKUP($B208,'[2]1516 Exp_Rev Access'!$F$7:$FS$310,8,FALSE))</f>
        <v>9205</v>
      </c>
      <c r="R208" s="90">
        <f>IF(ISNA(VLOOKUP($B208,'[2]1516 Exp_Rev Access'!$F$7:$FS$310,9,FALSE)),"",VLOOKUP($B208,'[2]1516 Exp_Rev Access'!$F$7:$FS$310,9,FALSE))</f>
        <v>0</v>
      </c>
      <c r="S208" s="90">
        <f>IF(ISNA(VLOOKUP($B208,'[2]1516 Exp_Rev Access'!$F$7:$FS$310,10,FALSE)),"",VLOOKUP($B208,'[2]1516 Exp_Rev Access'!$F$7:$FS$310,10,FALSE))</f>
        <v>0</v>
      </c>
      <c r="T208" s="90">
        <f>IF(ISNA(VLOOKUP($B208,'[2]1516 Exp_Rev Access'!$F$7:$FS$310,11,FALSE)),"",VLOOKUP($B208,'[2]1516 Exp_Rev Access'!$F$7:$FS$310,11,FALSE))</f>
        <v>0</v>
      </c>
      <c r="U208" s="90">
        <f>IF(ISNA(VLOOKUP($B208,'[2]1516 Exp_Rev Access'!$F$7:$FS$310,12,FALSE)),"",VLOOKUP($B208,'[2]1516 Exp_Rev Access'!$F$7:$FS$310,12,FALSE))</f>
        <v>0</v>
      </c>
      <c r="V208" s="90">
        <f>IF(ISNA(VLOOKUP($B208,'[2]1516 Exp_Rev Access'!$F$7:$FS$310,13,FALSE)),"",VLOOKUP($B208,'[2]1516 Exp_Rev Access'!$F$7:$FS$310,13,FALSE))</f>
        <v>0</v>
      </c>
      <c r="W208" s="90">
        <f>IF(ISNA(VLOOKUP($B208,'[2]1516 Exp_Rev Access'!$F$7:$FS$310,14,FALSE)),"",VLOOKUP($B208,'[2]1516 Exp_Rev Access'!$F$7:$FS$310,14,FALSE))</f>
        <v>0</v>
      </c>
      <c r="X208" s="90">
        <f>IF(ISNA(VLOOKUP($B208,'[2]1516 Exp_Rev Access'!$F$7:$FS$310,15,FALSE)),"",VLOOKUP($B208,'[2]1516 Exp_Rev Access'!$F$7:$FS$310,15,FALSE))</f>
        <v>0</v>
      </c>
      <c r="Y208" s="90">
        <f>IF(ISNA(VLOOKUP($B208,'[2]1516 Exp_Rev Access'!$F$7:$FS$310,16,FALSE)),"",VLOOKUP($B208,'[2]1516 Exp_Rev Access'!$F$7:$FS$310,16,FALSE))</f>
        <v>897.16</v>
      </c>
      <c r="Z208" s="90">
        <f>IF(ISNA(VLOOKUP($B208,'[2]1516 Exp_Rev Access'!$F$7:$FS$310,17,FALSE)),"",VLOOKUP($B208,'[2]1516 Exp_Rev Access'!$F$7:$FS$310,17,FALSE))</f>
        <v>0</v>
      </c>
      <c r="AA208" s="90">
        <f>IF(ISNA(VLOOKUP($B208,'[2]1516 Exp_Rev Access'!$F$7:$FS$310,18,FALSE)),"",VLOOKUP($B208,'[2]1516 Exp_Rev Access'!$F$7:$FS$310,18,FALSE))</f>
        <v>0</v>
      </c>
      <c r="AB208" s="90">
        <f>IF(ISNA(VLOOKUP($B208,'[2]1516 Exp_Rev Access'!$F$7:$FS$310,19,FALSE)),"",VLOOKUP($B208,'[2]1516 Exp_Rev Access'!$F$7:$FS$310,19,FALSE))</f>
        <v>0</v>
      </c>
      <c r="AC208" s="90">
        <f>IF(ISNA(VLOOKUP($B208,'[2]1516 Exp_Rev Access'!$F$7:$FS$310,20,FALSE)),"",VLOOKUP($B208,'[2]1516 Exp_Rev Access'!$F$7:$FS$310,20,FALSE))</f>
        <v>5857.57</v>
      </c>
      <c r="AD208" s="90">
        <f>IF(ISNA(VLOOKUP($B208,'[2]1516 Exp_Rev Access'!$F$7:$FS$310,21,FALSE)),"",VLOOKUP($B208,'[2]1516 Exp_Rev Access'!$F$7:$FS$310,21,FALSE))</f>
        <v>66139.75</v>
      </c>
      <c r="AE208" s="90">
        <f>IF(ISNA(VLOOKUP($B208,'[2]1516 Exp_Rev Access'!$F$7:$FS$310,22,FALSE)),"",VLOOKUP($B208,'[2]1516 Exp_Rev Access'!$F$7:$FS$310,22,FALSE))</f>
        <v>5928.23</v>
      </c>
      <c r="AF208" s="90">
        <f>IF(ISNA(VLOOKUP($B208,'[2]1516 Exp_Rev Access'!$F$7:$FS$310,23,FALSE)),"",VLOOKUP($B208,'[2]1516 Exp_Rev Access'!$F$7:$FS$310,23,FALSE))</f>
        <v>0</v>
      </c>
      <c r="AG208" s="90">
        <f>IF(ISNA(VLOOKUP($B208,'[2]1516 Exp_Rev Access'!$F$7:$FS$310,24,FALSE)),"",VLOOKUP($B208,'[2]1516 Exp_Rev Access'!$F$7:$FS$310,24,FALSE))</f>
        <v>5240</v>
      </c>
      <c r="AH208" s="90">
        <f>IF(ISNA(VLOOKUP($B208,'[2]1516 Exp_Rev Access'!$F$7:$FS$310,25,FALSE)),"",VLOOKUP($B208,'[2]1516 Exp_Rev Access'!$F$7:$FS$310,25,FALSE))</f>
        <v>1058.2</v>
      </c>
      <c r="AI208" s="90">
        <f>IF(ISNA(VLOOKUP($B208,'[2]1516 Exp_Rev Access'!$F$7:$FS$310,26,FALSE)),"",VLOOKUP($B208,'[2]1516 Exp_Rev Access'!$F$7:$FS$310,26,FALSE))</f>
        <v>3263.86</v>
      </c>
      <c r="AJ208" s="90">
        <f>IF(ISNA(VLOOKUP($B208,'[2]1516 Exp_Rev Access'!$F$7:$FS$310,27,FALSE)),"",VLOOKUP($B208,'[2]1516 Exp_Rev Access'!$F$7:$FS$310,27,FALSE))</f>
        <v>731.9</v>
      </c>
      <c r="AK208" s="90">
        <f>IF(ISNA(VLOOKUP($B208,'[2]1516 Exp_Rev Access'!$F$7:$FS$310,28,FALSE)),"",VLOOKUP($B208,'[2]1516 Exp_Rev Access'!$F$7:$FS$310,28,FALSE))</f>
        <v>26315.06</v>
      </c>
      <c r="AL208" s="90">
        <f>IF(ISNA(VLOOKUP($B208,'[2]1516 Exp_Rev Access'!$F$7:$FS$310,29,FALSE)),"",VLOOKUP($B208,'[2]1516 Exp_Rev Access'!$F$7:$FS$310,29,FALSE))</f>
        <v>0</v>
      </c>
      <c r="AM208" s="53">
        <f t="shared" si="508"/>
        <v>124636.72999999998</v>
      </c>
      <c r="AN208" s="92">
        <f t="shared" si="509"/>
        <v>1.4307986955296562E-2</v>
      </c>
      <c r="AO208" s="68">
        <f t="shared" si="510"/>
        <v>165.07082974637441</v>
      </c>
      <c r="AP208" s="90">
        <f>IF(ISNA(VLOOKUP($B208,'[2]1516 Exp_Rev Access'!$F$7:$FS$310,30,FALSE)),"",VLOOKUP($B208,'[2]1516 Exp_Rev Access'!$F$7:$FS$310,30,FALSE))</f>
        <v>4742094.46</v>
      </c>
      <c r="AQ208" s="90">
        <f>IF(ISNA(VLOOKUP($B208,'[2]1516 Exp_Rev Access'!$F$7:$FS$310,31,FALSE)),"",VLOOKUP($B208,'[2]1516 Exp_Rev Access'!$F$7:$FS$310,31,FALSE))</f>
        <v>102960.69</v>
      </c>
      <c r="AR208" s="90">
        <f>IF(ISNA(VLOOKUP($B208,'[2]1516 Exp_Rev Access'!$F$7:$FS$310,32,FALSE)),"",VLOOKUP($B208,'[2]1516 Exp_Rev Access'!$F$7:$FS$310,32,FALSE))</f>
        <v>446996.24</v>
      </c>
      <c r="AS208" s="90">
        <f>IF(ISNA(VLOOKUP($B208,'[2]1516 Exp_Rev Access'!$F$7:$FS$310,33,FALSE)),"",VLOOKUP($B208,'[2]1516 Exp_Rev Access'!$F$7:$FS$310,33,FALSE))</f>
        <v>0</v>
      </c>
      <c r="AT208" s="90">
        <f>IF(ISNA(VLOOKUP($B208,'[2]1516 Exp_Rev Access'!$F$7:$FS$310,34,FALSE)),"",VLOOKUP($B208,'[2]1516 Exp_Rev Access'!$F$7:$FS$310,34,FALSE))</f>
        <v>0</v>
      </c>
      <c r="AU208" s="53">
        <f t="shared" si="511"/>
        <v>5292051.3900000006</v>
      </c>
      <c r="AV208" s="93">
        <f t="shared" si="512"/>
        <v>0.60751435194809</v>
      </c>
      <c r="AW208" s="53">
        <f t="shared" si="513"/>
        <v>7008.8754254685145</v>
      </c>
      <c r="AX208" s="90">
        <f>IF(ISNA(VLOOKUP($B208,'[2]1516 Exp_Rev Access'!$F$7:$FS$310,35,FALSE)),"",VLOOKUP($B208,'[2]1516 Exp_Rev Access'!$F$7:$FS$310,35,FALSE))</f>
        <v>0</v>
      </c>
      <c r="AY208" s="90">
        <f>IF(ISNA(VLOOKUP($B208,'[2]1516 Exp_Rev Access'!$F$7:$FS$310,36,FALSE)),"",VLOOKUP($B208,'[2]1516 Exp_Rev Access'!$F$7:$FS$310,36,FALSE))</f>
        <v>618903.66</v>
      </c>
      <c r="AZ208" s="90">
        <f>IF(ISNA(VLOOKUP($B208,'[2]1516 Exp_Rev Access'!$F$7:$FS$310,37,FALSE)),"",VLOOKUP($B208,'[2]1516 Exp_Rev Access'!$F$7:$FS$310,37,FALSE))</f>
        <v>58087.06</v>
      </c>
      <c r="BA208" s="90">
        <f>IF(ISNA(VLOOKUP($B208,'[2]1516 Exp_Rev Access'!$F$7:$FS$310,38,FALSE)),"",VLOOKUP($B208,'[2]1516 Exp_Rev Access'!$F$7:$FS$310,38,FALSE))</f>
        <v>0</v>
      </c>
      <c r="BB208" s="90">
        <f>IF(ISNA(VLOOKUP($B208,'[2]1516 Exp_Rev Access'!$F$7:$FS$310,39,FALSE)),"",VLOOKUP($B208,'[2]1516 Exp_Rev Access'!$F$7:$FS$310,39,FALSE))</f>
        <v>0</v>
      </c>
      <c r="BC208" s="90">
        <f>IF(ISNA(VLOOKUP($B208,'[2]1516 Exp_Rev Access'!$F$7:$FS$310,40,FALSE)),"",VLOOKUP($B208,'[2]1516 Exp_Rev Access'!$F$7:$FS$310,40,FALSE))</f>
        <v>198973.72</v>
      </c>
      <c r="BD208" s="90">
        <f>IF(ISNA(VLOOKUP($B208,'[2]1516 Exp_Rev Access'!$F$7:$FS$310,41,FALSE)),"",VLOOKUP($B208,'[2]1516 Exp_Rev Access'!$F$7:$FS$310,41,FALSE))</f>
        <v>0</v>
      </c>
      <c r="BE208" s="90">
        <f>IF(ISNA(VLOOKUP($B208,'[2]1516 Exp_Rev Access'!$F$7:$FS$310,42,FALSE)),"",VLOOKUP($B208,'[2]1516 Exp_Rev Access'!$F$7:$FS$310,42,FALSE))</f>
        <v>7906.26</v>
      </c>
      <c r="BF208" s="90">
        <f>IF(ISNA(VLOOKUP($B208,'[2]1516 Exp_Rev Access'!$F$7:$FS$310,43,FALSE)),"",VLOOKUP($B208,'[2]1516 Exp_Rev Access'!$F$7:$FS$310,43,FALSE))</f>
        <v>0</v>
      </c>
      <c r="BG208" s="90">
        <f>IF(ISNA(VLOOKUP($B208,'[2]1516 Exp_Rev Access'!$F$7:$FS$310,44,FALSE)),"",VLOOKUP($B208,'[2]1516 Exp_Rev Access'!$F$7:$FS$310,44,FALSE))</f>
        <v>29034.51</v>
      </c>
      <c r="BH208" s="90">
        <f>IF(ISNA(VLOOKUP($B208,'[2]1516 Exp_Rev Access'!$F$7:$FS$310,45,FALSE)),"",VLOOKUP($B208,'[2]1516 Exp_Rev Access'!$F$7:$FS$310,45,FALSE))</f>
        <v>7361.67</v>
      </c>
      <c r="BI208" s="90">
        <f>IF(ISNA(VLOOKUP($B208,'[2]1516 Exp_Rev Access'!$F$7:$FS$310,46,FALSE)),"",VLOOKUP($B208,'[2]1516 Exp_Rev Access'!$F$7:$FS$310,46,FALSE))</f>
        <v>0</v>
      </c>
      <c r="BJ208" s="90">
        <f>IF(ISNA(VLOOKUP($B208,'[2]1516 Exp_Rev Access'!$F$7:$FS$310,47,FALSE)),"",VLOOKUP($B208,'[2]1516 Exp_Rev Access'!$F$7:$FS$310,47,FALSE))</f>
        <v>9629.81</v>
      </c>
      <c r="BK208" s="90">
        <f>IF(ISNA(VLOOKUP($B208,'[2]1516 Exp_Rev Access'!$F$7:$FS$310,48,FALSE)),"",VLOOKUP($B208,'[2]1516 Exp_Rev Access'!$F$7:$FS$310,48,FALSE))</f>
        <v>447996.63</v>
      </c>
      <c r="BL208" s="90">
        <f>IF(ISNA(VLOOKUP($B208,'[2]1516 Exp_Rev Access'!$F$7:$FS$310,49,FALSE)),"",VLOOKUP($B208,'[2]1516 Exp_Rev Access'!$F$7:$FS$310,49,FALSE))</f>
        <v>0</v>
      </c>
      <c r="BM208" s="90">
        <f>IF(ISNA(VLOOKUP($B208,'[2]1516 Exp_Rev Access'!$F$7:$FS$310,50,FALSE)),"",VLOOKUP($B208,'[2]1516 Exp_Rev Access'!$F$7:$FS$310,50,FALSE))</f>
        <v>4041.46</v>
      </c>
      <c r="BN208" s="90">
        <f>IF(ISNA(VLOOKUP($B208,'[2]1516 Exp_Rev Access'!$F$7:$FS$310,51,FALSE)),"",VLOOKUP($B208,'[2]1516 Exp_Rev Access'!$F$7:$FS$310,51,FALSE))</f>
        <v>0</v>
      </c>
      <c r="BO208" s="90">
        <f>IF(ISNA(VLOOKUP($B208,'[2]1516 Exp_Rev Access'!$F$7:$FS$310,52,FALSE)),"",VLOOKUP($B208,'[2]1516 Exp_Rev Access'!$F$7:$FS$310,52,FALSE))</f>
        <v>0</v>
      </c>
      <c r="BP208" s="90">
        <f>IF(ISNA(VLOOKUP($B208,'[2]1516 Exp_Rev Access'!$F$7:$FS$310,53,FALSE)),"",VLOOKUP($B208,'[2]1516 Exp_Rev Access'!$F$7:$FS$310,53,FALSE))</f>
        <v>0</v>
      </c>
      <c r="BQ208" s="90">
        <f>IF(ISNA(VLOOKUP($B208,'[2]1516 Exp_Rev Access'!$F$7:$FS$310,54,FALSE)),"",VLOOKUP($B208,'[2]1516 Exp_Rev Access'!$F$7:$FS$310,54,FALSE))</f>
        <v>74000</v>
      </c>
      <c r="BR208" s="90">
        <f>IF(ISNA(VLOOKUP($B208,'[2]1516 Exp_Rev Access'!$F$7:$FS$310,55,FALSE)),"",VLOOKUP($B208,'[2]1516 Exp_Rev Access'!$F$7:$FS$310,55,FALSE))</f>
        <v>0</v>
      </c>
      <c r="BS208" s="90">
        <f>IF(ISNA(VLOOKUP($B208,'[2]1516 Exp_Rev Access'!$F$7:$FS$310,56,FALSE)),"",VLOOKUP($B208,'[2]1516 Exp_Rev Access'!$F$7:$FS$310,56,FALSE))</f>
        <v>0</v>
      </c>
      <c r="BT208" s="90">
        <f>IF(ISNA(VLOOKUP($B208,'[2]1516 Exp_Rev Access'!$F$7:$FS$310,57,FALSE)),"",VLOOKUP($B208,'[2]1516 Exp_Rev Access'!$F$7:$FS$310,57,FALSE))</f>
        <v>0</v>
      </c>
      <c r="BU208" s="90">
        <f>IF(ISNA(VLOOKUP($B208,'[2]1516 Exp_Rev Access'!$F$7:$FS$310,58,FALSE)),"",VLOOKUP($B208,'[2]1516 Exp_Rev Access'!$F$7:$FS$310,58,FALSE))</f>
        <v>0</v>
      </c>
      <c r="BV208" s="53">
        <f t="shared" si="514"/>
        <v>1455934.78</v>
      </c>
      <c r="BW208" s="92">
        <f t="shared" si="515"/>
        <v>0.16713769560548142</v>
      </c>
      <c r="BX208" s="68">
        <f t="shared" si="516"/>
        <v>1928.262737567049</v>
      </c>
      <c r="BY208" s="90">
        <f>IF(ISNA(VLOOKUP($B208,'[2]1516 Exp_Rev Access'!$F$7:$FS$310,59,FALSE)),"",VLOOKUP($B208,'[2]1516 Exp_Rev Access'!$F$7:$FS$310,59,FALSE))</f>
        <v>0</v>
      </c>
      <c r="BZ208" s="90">
        <f>IF(ISNA(VLOOKUP($B208,'[2]1516 Exp_Rev Access'!$F$7:$FS$310,60,FALSE)),"",VLOOKUP($B208,'[2]1516 Exp_Rev Access'!$F$7:$FS$310,60,FALSE))</f>
        <v>0</v>
      </c>
      <c r="CA208" s="90">
        <f>IF(ISNA(VLOOKUP($B208,'[2]1516 Exp_Rev Access'!$F$7:$FS$310,61,FALSE)),"",VLOOKUP($B208,'[2]1516 Exp_Rev Access'!$F$7:$FS$310,61,FALSE))</f>
        <v>0</v>
      </c>
      <c r="CB208" s="90">
        <f>IF(ISNA(VLOOKUP($B208,'[2]1516 Exp_Rev Access'!$F$7:$FS$310,62,FALSE)),"",VLOOKUP($B208,'[2]1516 Exp_Rev Access'!$F$7:$FS$310,62,FALSE))</f>
        <v>0</v>
      </c>
      <c r="CC208" s="90">
        <f>IF(ISNA(VLOOKUP($B208,'[2]1516 Exp_Rev Access'!$F$7:$FS$310,63,FALSE)),"",VLOOKUP($B208,'[2]1516 Exp_Rev Access'!$F$7:$FS$310,63,FALSE))</f>
        <v>50136.49</v>
      </c>
      <c r="CD208" s="90">
        <f>IF(ISNA(VLOOKUP($B208,'[2]1516 Exp_Rev Access'!$F$7:$FS$310,64,FALSE)),"",VLOOKUP($B208,'[2]1516 Exp_Rev Access'!$F$7:$FS$310,64,FALSE))</f>
        <v>0</v>
      </c>
      <c r="CE208" s="53">
        <f t="shared" si="517"/>
        <v>50136.49</v>
      </c>
      <c r="CF208" s="92">
        <f t="shared" si="518"/>
        <v>5.7555444924169358E-3</v>
      </c>
      <c r="CG208" s="94">
        <f t="shared" si="519"/>
        <v>66.401549566253905</v>
      </c>
      <c r="CH208" s="90">
        <f>IF(ISNA(VLOOKUP($B208,'[2]1516 Exp_Rev Access'!$F$7:$FS$310,65,FALSE)),"",VLOOKUP($B208,'[2]1516 Exp_Rev Access'!$F$7:$FS$310,65,FALSE))</f>
        <v>0</v>
      </c>
      <c r="CI208" s="90">
        <f>IF(ISNA(VLOOKUP($B208,'[2]1516 Exp_Rev Access'!$F$7:$FS$310,66,FALSE)),"",VLOOKUP($B208,'[2]1516 Exp_Rev Access'!$F$7:$FS$310,66,FALSE))</f>
        <v>0</v>
      </c>
      <c r="CJ208" s="90">
        <f>IF(ISNA(VLOOKUP($B208,'[2]1516 Exp_Rev Access'!$F$7:$FS$310,67,FALSE)),"",VLOOKUP($B208,'[2]1516 Exp_Rev Access'!$F$7:$FS$310,67,FALSE))</f>
        <v>0</v>
      </c>
      <c r="CK208" s="90">
        <f>IF(ISNA(VLOOKUP($B208,'[2]1516 Exp_Rev Access'!$F$7:$FS$310,68,FALSE)),"",VLOOKUP($B208,'[2]1516 Exp_Rev Access'!$F$7:$FS$310,68,FALSE))</f>
        <v>0</v>
      </c>
      <c r="CL208" s="90">
        <f>IF(ISNA(VLOOKUP($B208,'[2]1516 Exp_Rev Access'!$F$7:$FS$310,69,FALSE)),"",VLOOKUP($B208,'[2]1516 Exp_Rev Access'!$F$7:$FS$310,69,FALSE))</f>
        <v>0</v>
      </c>
      <c r="CM208" s="90">
        <f>IF(ISNA(VLOOKUP($B208,'[2]1516 Exp_Rev Access'!$F$7:$FS$310,70,FALSE)),"",VLOOKUP($B208,'[2]1516 Exp_Rev Access'!$F$7:$FS$310,70,FALSE))</f>
        <v>0</v>
      </c>
      <c r="CN208" s="90">
        <f>IF(ISNA(VLOOKUP($B208,'[2]1516 Exp_Rev Access'!$F$7:$FS$310,71,FALSE)),"",VLOOKUP($B208,'[2]1516 Exp_Rev Access'!$F$7:$FS$310,71,FALSE))</f>
        <v>0</v>
      </c>
      <c r="CO208" s="90">
        <f>IF(ISNA(VLOOKUP($B208,'[2]1516 Exp_Rev Access'!$F$7:$FS$310,72,FALSE)),"",VLOOKUP($B208,'[2]1516 Exp_Rev Access'!$F$7:$FS$310,72,FALSE))</f>
        <v>0</v>
      </c>
      <c r="CP208" s="90">
        <f>IF(ISNA(VLOOKUP($B208,'[2]1516 Exp_Rev Access'!$F$7:$FS$310,73,FALSE)),"",VLOOKUP($B208,'[2]1516 Exp_Rev Access'!$F$7:$FS$310,73,FALSE))</f>
        <v>0</v>
      </c>
      <c r="CQ208" s="90">
        <f>IF(ISNA(VLOOKUP($B208,'[2]1516 Exp_Rev Access'!$F$7:$FS$310,74,FALSE)),"",VLOOKUP($B208,'[2]1516 Exp_Rev Access'!$F$7:$FS$310,74,FALSE))</f>
        <v>181829.33</v>
      </c>
      <c r="CR208" s="90">
        <f>IF(ISNA(VLOOKUP($B208,'[2]1516 Exp_Rev Access'!$F$7:$FS$310,75,FALSE)),"",VLOOKUP($B208,'[2]1516 Exp_Rev Access'!$F$7:$FS$310,75,FALSE))</f>
        <v>0</v>
      </c>
      <c r="CS208" s="90">
        <f>IF(ISNA(VLOOKUP($B208,'[2]1516 Exp_Rev Access'!$F$7:$FS$310,76,FALSE)),"",VLOOKUP($B208,'[2]1516 Exp_Rev Access'!$F$7:$FS$310,76,FALSE))</f>
        <v>4961</v>
      </c>
      <c r="CT208" s="90">
        <f>IF(ISNA(VLOOKUP($B208,'[2]1516 Exp_Rev Access'!$F$7:$FS$310,77,FALSE)),"",VLOOKUP($B208,'[2]1516 Exp_Rev Access'!$F$7:$FS$310,77,FALSE))</f>
        <v>0</v>
      </c>
      <c r="CU208" s="90">
        <f>IF(ISNA(VLOOKUP($B208,'[2]1516 Exp_Rev Access'!$F$7:$FS$310,78,FALSE)),"",VLOOKUP($B208,'[2]1516 Exp_Rev Access'!$F$7:$FS$310,78,FALSE))</f>
        <v>153468.85</v>
      </c>
      <c r="CV208" s="90">
        <f>IF(ISNA(VLOOKUP($B208,'[2]1516 Exp_Rev Access'!$F$7:$FS$310,79,FALSE)),"",VLOOKUP($B208,'[2]1516 Exp_Rev Access'!$F$7:$FS$310,79,FALSE))</f>
        <v>31553.78</v>
      </c>
      <c r="CW208" s="90">
        <f>IF(ISNA(VLOOKUP($B208,'[2]1516 Exp_Rev Access'!$F$7:$FS$310,80,FALSE)),"",VLOOKUP($B208,'[2]1516 Exp_Rev Access'!$F$7:$FS$310,80,FALSE))</f>
        <v>0</v>
      </c>
      <c r="CX208" s="90">
        <f>IF(ISNA(VLOOKUP($B208,'[2]1516 Exp_Rev Access'!$F$7:$FS$310,81,FALSE)),"",VLOOKUP($B208,'[2]1516 Exp_Rev Access'!$F$7:$FS$310,81,FALSE))</f>
        <v>0</v>
      </c>
      <c r="CY208" s="90">
        <f>IF(ISNA(VLOOKUP($B208,'[2]1516 Exp_Rev Access'!$F$7:$FS$310,82,FALSE)),"",VLOOKUP($B208,'[2]1516 Exp_Rev Access'!$F$7:$FS$310,82,FALSE))</f>
        <v>0</v>
      </c>
      <c r="CZ208" s="90">
        <f>IF(ISNA(VLOOKUP($B208,'[2]1516 Exp_Rev Access'!$F$7:$FS$310,83,FALSE)),"",VLOOKUP($B208,'[2]1516 Exp_Rev Access'!$F$7:$FS$310,83,FALSE))</f>
        <v>0</v>
      </c>
      <c r="DA208" s="90">
        <f>IF(ISNA(VLOOKUP($B208,'[2]1516 Exp_Rev Access'!$F$7:$FS$310,84,FALSE)),"",VLOOKUP($B208,'[2]1516 Exp_Rev Access'!$F$7:$FS$310,84,FALSE))</f>
        <v>0</v>
      </c>
      <c r="DB208" s="90">
        <f>IF(ISNA(VLOOKUP($B208,'[2]1516 Exp_Rev Access'!$F$7:$FS$310,85,FALSE)),"",VLOOKUP($B208,'[2]1516 Exp_Rev Access'!$F$7:$FS$310,85,FALSE))</f>
        <v>0</v>
      </c>
      <c r="DC208" s="90">
        <f>IF(ISNA(VLOOKUP($B208,'[2]1516 Exp_Rev Access'!$F$7:$FS$310,86,FALSE)),"",VLOOKUP($B208,'[2]1516 Exp_Rev Access'!$F$7:$FS$310,86,FALSE))</f>
        <v>0</v>
      </c>
      <c r="DD208" s="90">
        <f>IF(ISNA(VLOOKUP($B208,'[2]1516 Exp_Rev Access'!$F$7:$FS$310,87,FALSE)),"",VLOOKUP($B208,'[2]1516 Exp_Rev Access'!$F$7:$FS$310,87,FALSE))</f>
        <v>0</v>
      </c>
      <c r="DE208" s="90">
        <f>IF(ISNA(VLOOKUP($B208,'[2]1516 Exp_Rev Access'!$F$7:$FS$310,88,FALSE)),"",VLOOKUP($B208,'[2]1516 Exp_Rev Access'!$F$7:$FS$310,88,FALSE))</f>
        <v>0</v>
      </c>
      <c r="DF208" s="90">
        <f>IF(ISNA(VLOOKUP($B208,'[2]1516 Exp_Rev Access'!$F$7:$FS$310,89,FALSE)),"",VLOOKUP($B208,'[2]1516 Exp_Rev Access'!$F$7:$FS$310,89,FALSE))</f>
        <v>0</v>
      </c>
      <c r="DG208" s="90">
        <f>IF(ISNA(VLOOKUP($B208,'[2]1516 Exp_Rev Access'!$F$7:$FS$310,90,FALSE)),"",VLOOKUP($B208,'[2]1516 Exp_Rev Access'!$F$7:$FS$310,90,FALSE))</f>
        <v>690.9</v>
      </c>
      <c r="DH208" s="90">
        <f>IF(ISNA(VLOOKUP($B208,'[2]1516 Exp_Rev Access'!$F$7:$FS$310,91,FALSE)),"",VLOOKUP($B208,'[2]1516 Exp_Rev Access'!$F$7:$FS$310,91,FALSE))</f>
        <v>8039.67</v>
      </c>
      <c r="DI208" s="90">
        <f>IF(ISNA(VLOOKUP($B208,'[2]1516 Exp_Rev Access'!$F$7:$FS$310,92,FALSE)),"",VLOOKUP($B208,'[2]1516 Exp_Rev Access'!$F$7:$FS$310,92,FALSE))</f>
        <v>257243.13</v>
      </c>
      <c r="DJ208" s="90">
        <f>IF(ISNA(VLOOKUP($B208,'[2]1516 Exp_Rev Access'!$F$7:$FS$310,93,FALSE)),"",VLOOKUP($B208,'[2]1516 Exp_Rev Access'!$F$7:$FS$310,93,FALSE))</f>
        <v>0</v>
      </c>
      <c r="DK208" s="90">
        <f>IF(ISNA(VLOOKUP($B208,'[2]1516 Exp_Rev Access'!$F$7:$FS$310,94,FALSE)),"",VLOOKUP($B208,'[2]1516 Exp_Rev Access'!$F$7:$FS$310,94,FALSE))</f>
        <v>0</v>
      </c>
      <c r="DL208" s="90">
        <f>IF(ISNA(VLOOKUP($B208,'[2]1516 Exp_Rev Access'!$F$7:$FS$310,95,FALSE)),"",VLOOKUP($B208,'[2]1516 Exp_Rev Access'!$F$7:$FS$310,95,FALSE))</f>
        <v>0</v>
      </c>
      <c r="DM208" s="90">
        <f>IF(ISNA(VLOOKUP($B208,'[2]1516 Exp_Rev Access'!$F$7:$FS$310,96,FALSE)),"",VLOOKUP($B208,'[2]1516 Exp_Rev Access'!$F$7:$FS$310,96,FALSE))</f>
        <v>0</v>
      </c>
      <c r="DN208" s="90">
        <f>IF(ISNA(VLOOKUP($B208,'[2]1516 Exp_Rev Access'!$F$7:$FS$310,97,FALSE)),"",VLOOKUP($B208,'[2]1516 Exp_Rev Access'!$F$7:$FS$310,97,FALSE))</f>
        <v>0</v>
      </c>
      <c r="DO208" s="90">
        <f>IF(ISNA(VLOOKUP($B208,'[2]1516 Exp_Rev Access'!$F$7:$FS$310,98,FALSE)),"",VLOOKUP($B208,'[2]1516 Exp_Rev Access'!$F$7:$FS$310,98,FALSE))</f>
        <v>0</v>
      </c>
      <c r="DP208" s="90">
        <f>IF(ISNA(VLOOKUP($B208,'[2]1516 Exp_Rev Access'!$F$7:$FS$310,99,FALSE)),"",VLOOKUP($B208,'[2]1516 Exp_Rev Access'!$F$7:$FS$310,99,FALSE))</f>
        <v>0</v>
      </c>
      <c r="DQ208" s="90">
        <f>IF(ISNA(VLOOKUP($B208,'[2]1516 Exp_Rev Access'!$F$7:$FS$310,100,FALSE)),"",VLOOKUP($B208,'[2]1516 Exp_Rev Access'!$F$7:$FS$310,100,FALSE))</f>
        <v>0</v>
      </c>
      <c r="DR208" s="90">
        <f>IF(ISNA(VLOOKUP($B208,'[2]1516 Exp_Rev Access'!$F$7:$FS$310,101,FALSE)),"",VLOOKUP($B208,'[2]1516 Exp_Rev Access'!$F$7:$FS$310,101,FALSE))</f>
        <v>0</v>
      </c>
      <c r="DS208" s="90">
        <f>IF(ISNA(VLOOKUP($B208,'[2]1516 Exp_Rev Access'!$F$7:$FS$310,102,FALSE)),"",VLOOKUP($B208,'[2]1516 Exp_Rev Access'!$F$7:$FS$310,102,FALSE))</f>
        <v>0</v>
      </c>
      <c r="DT208" s="90">
        <f>IF(ISNA(VLOOKUP($B208,'[2]1516 Exp_Rev Access'!$F$7:$FS$310,103,FALSE)),"",VLOOKUP($B208,'[2]1516 Exp_Rev Access'!$F$7:$FS$310,103,FALSE))</f>
        <v>0</v>
      </c>
      <c r="DU208" s="90">
        <f>IF(ISNA(VLOOKUP($B208,'[2]1516 Exp_Rev Access'!$F$7:$FS$310,104,FALSE)),"",VLOOKUP($B208,'[2]1516 Exp_Rev Access'!$F$7:$FS$310,104,FALSE))</f>
        <v>0</v>
      </c>
      <c r="DV208" s="90">
        <f>IF(ISNA(VLOOKUP($B208,'[2]1516 Exp_Rev Access'!$F$7:$FS$310,105,FALSE)),"",VLOOKUP($B208,'[2]1516 Exp_Rev Access'!$F$7:$FS$310,105,FALSE))</f>
        <v>0</v>
      </c>
      <c r="DW208" s="90">
        <f>IF(ISNA(VLOOKUP($B208,'[2]1516 Exp_Rev Access'!$F$7:$FS$310,106,FALSE)),"",VLOOKUP($B208,'[2]1516 Exp_Rev Access'!$F$7:$FS$310,106,FALSE))</f>
        <v>0</v>
      </c>
      <c r="DX208" s="90">
        <f>IF(ISNA(VLOOKUP($B208,'[2]1516 Exp_Rev Access'!$F$7:$FS$310,107,FALSE)),"",VLOOKUP($B208,'[2]1516 Exp_Rev Access'!$F$7:$FS$310,107,FALSE))</f>
        <v>0</v>
      </c>
      <c r="DY208" s="90">
        <f>IF(ISNA(VLOOKUP($B208,'[2]1516 Exp_Rev Access'!$F$7:$FS$310,108,FALSE)),"",VLOOKUP($B208,'[2]1516 Exp_Rev Access'!$F$7:$FS$310,108,FALSE))</f>
        <v>0</v>
      </c>
      <c r="DZ208" s="90">
        <f>IF(ISNA(VLOOKUP($B208,'[2]1516 Exp_Rev Access'!$F$7:$FS$310,109,FALSE)),"",VLOOKUP($B208,'[2]1516 Exp_Rev Access'!$F$7:$FS$310,109,FALSE))</f>
        <v>0</v>
      </c>
      <c r="EA208" s="90">
        <f>IF(ISNA(VLOOKUP($B208,'[2]1516 Exp_Rev Access'!$F$7:$FS$310,110,FALSE)),"",VLOOKUP($B208,'[2]1516 Exp_Rev Access'!$F$7:$FS$310,110,FALSE))</f>
        <v>0</v>
      </c>
      <c r="EB208" s="90">
        <f>IF(ISNA(VLOOKUP($B208,'[2]1516 Exp_Rev Access'!$F$7:$FS$310,111,FALSE)),"",VLOOKUP($B208,'[2]1516 Exp_Rev Access'!$F$7:$FS$310,111,FALSE))</f>
        <v>0</v>
      </c>
      <c r="EC208" s="90">
        <f>IF(ISNA(VLOOKUP($B208,'[2]1516 Exp_Rev Access'!$F$7:$FS$310,112,FALSE)),"",VLOOKUP($B208,'[2]1516 Exp_Rev Access'!$F$7:$FS$310,112,FALSE))</f>
        <v>0</v>
      </c>
      <c r="ED208" s="90">
        <f>IF(ISNA(VLOOKUP($B208,'[2]1516 Exp_Rev Access'!$F$7:$FS$310,113,FALSE)),"",VLOOKUP($B208,'[2]1516 Exp_Rev Access'!$F$7:$FS$310,113,FALSE))</f>
        <v>0</v>
      </c>
      <c r="EE208" s="90">
        <f>IF(ISNA(VLOOKUP($B208,'[2]1516 Exp_Rev Access'!$F$7:$FS$310,114,FALSE)),"",VLOOKUP($B208,'[2]1516 Exp_Rev Access'!$F$7:$FS$310,114,FALSE))</f>
        <v>0</v>
      </c>
      <c r="EF208" s="90">
        <f>IF(ISNA(VLOOKUP($B208,'[2]1516 Exp_Rev Access'!$F$7:$FS$310,115,FALSE)),"",VLOOKUP($B208,'[2]1516 Exp_Rev Access'!$F$7:$FS$310,115,FALSE))</f>
        <v>0</v>
      </c>
      <c r="EG208" s="90">
        <f>IF(ISNA(VLOOKUP($B208,'[2]1516 Exp_Rev Access'!$F$7:$FS$310,116,FALSE)),"",VLOOKUP($B208,'[2]1516 Exp_Rev Access'!$F$7:$FS$310,116,FALSE))</f>
        <v>0</v>
      </c>
      <c r="EH208" s="90">
        <f>IF(ISNA(VLOOKUP($B208,'[2]1516 Exp_Rev Access'!$F$7:$FS$310,117,FALSE)),"",VLOOKUP($B208,'[2]1516 Exp_Rev Access'!$F$7:$FS$310,117,FALSE))</f>
        <v>0</v>
      </c>
      <c r="EI208" s="90">
        <f>IF(ISNA(VLOOKUP($B208,'[2]1516 Exp_Rev Access'!$F$7:$FS$310,118,FALSE)),"",VLOOKUP($B208,'[2]1516 Exp_Rev Access'!$F$7:$FS$310,118,FALSE))</f>
        <v>0</v>
      </c>
      <c r="EJ208" s="90">
        <f>IF(ISNA(VLOOKUP($B208,'[2]1516 Exp_Rev Access'!$F$7:$FS$310,119,FALSE)),"",VLOOKUP($B208,'[2]1516 Exp_Rev Access'!$F$7:$FS$310,119,FALSE))</f>
        <v>0</v>
      </c>
      <c r="EK208" s="90">
        <f>IF(ISNA(VLOOKUP($B208,'[2]1516 Exp_Rev Access'!$F$7:$FS$310,120,FALSE)),"",VLOOKUP($B208,'[2]1516 Exp_Rev Access'!$F$7:$FS$310,120,FALSE))</f>
        <v>0</v>
      </c>
      <c r="EL208" s="90">
        <f>IF(ISNA(VLOOKUP($B208,'[2]1516 Exp_Rev Access'!$F$7:$FS$310,121,FALSE)),"",VLOOKUP($B208,'[2]1516 Exp_Rev Access'!$F$7:$FS$310,121,FALSE))</f>
        <v>0</v>
      </c>
      <c r="EM208" s="90">
        <f>IF(ISNA(VLOOKUP($B208,'[2]1516 Exp_Rev Access'!$F$7:$FS$310,122,FALSE)),"",VLOOKUP($B208,'[2]1516 Exp_Rev Access'!$F$7:$FS$310,122,FALSE))</f>
        <v>0</v>
      </c>
      <c r="EN208" s="90">
        <f>IF(ISNA(VLOOKUP($B208,'[2]1516 Exp_Rev Access'!$F$7:$FS$310,123,FALSE)),"",VLOOKUP($B208,'[2]1516 Exp_Rev Access'!$F$7:$FS$310,123,FALSE))</f>
        <v>0</v>
      </c>
      <c r="EO208" s="90">
        <f>IF(ISNA(VLOOKUP($B208,'[2]1516 Exp_Rev Access'!$F$7:$FS$310,124,FALSE)),"",VLOOKUP($B208,'[2]1516 Exp_Rev Access'!$F$7:$FS$310,124,FALSE))</f>
        <v>0</v>
      </c>
      <c r="EP208" s="90">
        <f>IF(ISNA(VLOOKUP($B208,'[2]1516 Exp_Rev Access'!$F$7:$FS$310,125,FALSE)),"",VLOOKUP($B208,'[2]1516 Exp_Rev Access'!$F$7:$FS$310,125,FALSE))</f>
        <v>0</v>
      </c>
      <c r="EQ208" s="90">
        <f>IF(ISNA(VLOOKUP($B208,'[2]1516 Exp_Rev Access'!$F$7:$FS$310,126,FALSE)),"",VLOOKUP($B208,'[2]1516 Exp_Rev Access'!$F$7:$FS$310,126,FALSE))</f>
        <v>0</v>
      </c>
      <c r="ER208" s="90">
        <f>IF(ISNA(VLOOKUP($B208,'[2]1516 Exp_Rev Access'!$F$7:$FS$310,127,FALSE)),"",VLOOKUP($B208,'[2]1516 Exp_Rev Access'!$F$7:$FS$310,127,FALSE))</f>
        <v>0</v>
      </c>
      <c r="ES208" s="90">
        <f>IF(ISNA(VLOOKUP($B208,'[2]1516 Exp_Rev Access'!$F$7:$FS$310,128,FALSE)),"",VLOOKUP($B208,'[2]1516 Exp_Rev Access'!$F$7:$FS$310,128,FALSE))</f>
        <v>0</v>
      </c>
      <c r="ET208" s="90">
        <f>IF(ISNA(VLOOKUP($B208,'[2]1516 Exp_Rev Access'!$F$7:$FS$310,129,FALSE)),"",VLOOKUP($B208,'[2]1516 Exp_Rev Access'!$F$7:$FS$310,129,FALSE))</f>
        <v>0</v>
      </c>
      <c r="EU208" s="90">
        <f>IF(ISNA(VLOOKUP($B208,'[2]1516 Exp_Rev Access'!$F$7:$FS$310,130,FALSE)),"",VLOOKUP($B208,'[2]1516 Exp_Rev Access'!$F$7:$FS$310,130,FALSE))</f>
        <v>0</v>
      </c>
      <c r="EV208" s="90">
        <f>IF(ISNA(VLOOKUP($B208,'[2]1516 Exp_Rev Access'!$F$7:$FS$310,131,FALSE)),"",VLOOKUP($B208,'[2]1516 Exp_Rev Access'!$F$7:$FS$310,131,FALSE))</f>
        <v>10103.67</v>
      </c>
      <c r="EW208" s="90">
        <f>IF(ISNA(VLOOKUP($B208,'[2]1516 Exp_Rev Access'!$F$7:$FS$310,132,FALSE)),"",VLOOKUP($B208,'[2]1516 Exp_Rev Access'!$F$7:$FS$310,132,FALSE))</f>
        <v>0</v>
      </c>
      <c r="EX208" s="90">
        <f>IF(ISNA(VLOOKUP($B208,'[2]1516 Exp_Rev Access'!$F$7:$FS$310,133,FALSE)),"",VLOOKUP($B208,'[2]1516 Exp_Rev Access'!$F$7:$FS$310,133,FALSE))</f>
        <v>0</v>
      </c>
      <c r="EY208" s="90">
        <f>IF(ISNA(VLOOKUP($B208,'[2]1516 Exp_Rev Access'!$F$7:$FS$310,134,FALSE)),"",VLOOKUP($B208,'[2]1516 Exp_Rev Access'!$F$7:$FS$310,134,FALSE))</f>
        <v>0</v>
      </c>
      <c r="EZ208" s="90">
        <f>IF(ISNA(VLOOKUP($B208,'[2]1516 Exp_Rev Access'!$F$7:$FS$310,135,FALSE)),"",VLOOKUP($B208,'[2]1516 Exp_Rev Access'!$F$7:$FS$310,135,FALSE))</f>
        <v>0</v>
      </c>
      <c r="FA208" s="90">
        <f>IF(ISNA(VLOOKUP($B208,'[2]1516 Exp_Rev Access'!$F$7:$FS$310,136,FALSE)),"",VLOOKUP($B208,'[2]1516 Exp_Rev Access'!$F$7:$FS$310,136,FALSE))</f>
        <v>0</v>
      </c>
      <c r="FB208" s="90">
        <f>IF(ISNA(VLOOKUP($B208,'[2]1516 Exp_Rev Access'!$F$7:$FS$310,137,FALSE)),"",VLOOKUP($B208,'[2]1516 Exp_Rev Access'!$F$7:$FS$310,137,FALSE))</f>
        <v>0</v>
      </c>
      <c r="FC208" s="90">
        <f>IF(ISNA(VLOOKUP($B208,'[2]1516 Exp_Rev Access'!$F$7:$FS$310,138,FALSE)),"",VLOOKUP($B208,'[2]1516 Exp_Rev Access'!$F$7:$FS$310,138,FALSE))</f>
        <v>0</v>
      </c>
      <c r="FD208" s="90">
        <f>IF(ISNA(VLOOKUP($B208,'[2]1516 Exp_Rev Access'!$F$7:$FS$310,139,FALSE)),"",VLOOKUP($B208,'[2]1516 Exp_Rev Access'!$F$7:$FS$310,139,FALSE))</f>
        <v>0</v>
      </c>
      <c r="FE208" s="90">
        <f>IF(ISNA(VLOOKUP($B208,'[2]1516 Exp_Rev Access'!$F$7:$FS$310,140,FALSE)),"",VLOOKUP($B208,'[2]1516 Exp_Rev Access'!$F$7:$FS$310,140,FALSE))</f>
        <v>0</v>
      </c>
      <c r="FF208" s="90">
        <f>IF(ISNA(VLOOKUP($B208,'[2]1516 Exp_Rev Access'!$F$7:$FS$310,141,FALSE)),"",VLOOKUP($B208,'[2]1516 Exp_Rev Access'!$F$7:$FS$310,141,FALSE))</f>
        <v>0</v>
      </c>
      <c r="FG208" s="90">
        <f>IF(ISNA(VLOOKUP($B208,'[2]1516 Exp_Rev Access'!$F$7:$FS$310,142,FALSE)),"",VLOOKUP($B208,'[2]1516 Exp_Rev Access'!$F$7:$FS$310,142,FALSE))</f>
        <v>0</v>
      </c>
      <c r="FH208" s="90">
        <f>IF(ISNA(VLOOKUP($B208,'[2]1516 Exp_Rev Access'!$F$7:$FS$310,143,FALSE)),"",VLOOKUP($B208,'[2]1516 Exp_Rev Access'!$F$7:$FS$310,143,FALSE))</f>
        <v>0</v>
      </c>
      <c r="FI208" s="90">
        <f>IF(ISNA(VLOOKUP($B208,'[2]1516 Exp_Rev Access'!$F$7:$FS$310,144,FALSE)),"",VLOOKUP($B208,'[2]1516 Exp_Rev Access'!$F$7:$FS$310,144,FALSE))</f>
        <v>0</v>
      </c>
      <c r="FJ208" s="90">
        <f>IF(ISNA(VLOOKUP($B208,'[2]1516 Exp_Rev Access'!$F$7:$FS$310,145,FALSE)),"",VLOOKUP($B208,'[2]1516 Exp_Rev Access'!$F$7:$FS$310,145,FALSE))</f>
        <v>0</v>
      </c>
      <c r="FK208" s="90">
        <f>IF(ISNA(VLOOKUP($B208,'[2]1516 Exp_Rev Access'!$F$7:$FS$310,146,FALSE)),"",VLOOKUP($B208,'[2]1516 Exp_Rev Access'!$F$7:$FS$310,146,FALSE))</f>
        <v>0</v>
      </c>
      <c r="FL208" s="90">
        <f>IF(ISNA(VLOOKUP($B208,'[2]1516 Exp_Rev Access'!$F$7:$FS$310,1147,FALSE)),"",VLOOKUP($B208,'[2]1516 Exp_Rev Access'!$F$7:$FS$310,147,FALSE))</f>
        <v>0</v>
      </c>
      <c r="FM208" s="90">
        <f>IF(ISNA(VLOOKUP($B208,'[2]1516 Exp_Rev Access'!$F$7:$FS$310,148,FALSE)),"",VLOOKUP($B208,'[2]1516 Exp_Rev Access'!$F$7:$FS$310,148,FALSE))</f>
        <v>0</v>
      </c>
      <c r="FN208" s="90">
        <f>IF(ISNA(VLOOKUP($B208,'[2]1516 Exp_Rev Access'!$F$7:$FS$310,149,FALSE)),"",VLOOKUP($B208,'[2]1516 Exp_Rev Access'!$F$7:$FS$310,149,FALSE))</f>
        <v>0</v>
      </c>
      <c r="FO208" s="90">
        <f>IF(ISNA(VLOOKUP($B208,'[2]1516 Exp_Rev Access'!$F$7:$FS$310,150,FALSE)),"",VLOOKUP($B208,'[2]1516 Exp_Rev Access'!$F$7:$FS$310,150,FALSE))</f>
        <v>0</v>
      </c>
      <c r="FP208" s="90">
        <f>IF(ISNA(VLOOKUP($B208,'[2]1516 Exp_Rev Access'!$F$7:$FS$310,151,FALSE)),"",VLOOKUP($B208,'[2]1516 Exp_Rev Access'!$F$7:$FS$310,151,FALSE))</f>
        <v>0</v>
      </c>
      <c r="FQ208" s="90">
        <f>IF(ISNA(VLOOKUP($B208,'[2]1516 Exp_Rev Access'!$F$7:$FS$310,152,FALSE)),"",VLOOKUP($B208,'[2]1516 Exp_Rev Access'!$F$7:$FS$310,152,FALSE))</f>
        <v>0</v>
      </c>
      <c r="FR208" s="90">
        <f>IF(ISNA(VLOOKUP($B208,'[2]1516 Exp_Rev Access'!$F$7:$FS$310,153,FALSE)),"",VLOOKUP($B208,'[2]1516 Exp_Rev Access'!$F$7:$FS$310,153,FALSE))</f>
        <v>30898.3</v>
      </c>
      <c r="FS208" s="53">
        <f t="shared" si="520"/>
        <v>678788.63</v>
      </c>
      <c r="FT208" s="92">
        <f t="shared" si="521"/>
        <v>7.7923248334930056E-2</v>
      </c>
      <c r="FU208" s="143">
        <f t="shared" si="522"/>
        <v>898.9982517714061</v>
      </c>
      <c r="FV208" s="90">
        <f>IF(ISNA(VLOOKUP($B208,'[2]1516 Exp_Rev Access'!$F$7:$FS$310,154,FALSE)),"",VLOOKUP($B208,'[2]1516 Exp_Rev Access'!$F$7:$FS$310,154,FALSE))</f>
        <v>0</v>
      </c>
      <c r="FW208" s="90">
        <f>IF(ISNA(VLOOKUP($B208,'[2]1516 Exp_Rev Access'!$F$7:$FS$310,155,FALSE)),"",VLOOKUP($B208,'[2]1516 Exp_Rev Access'!$F$7:$FS$310,155,FALSE))</f>
        <v>0</v>
      </c>
      <c r="FX208" s="90">
        <f>IF(ISNA(VLOOKUP($B208,'[2]1516 Exp_Rev Access'!$F$7:$FS$310,156,FALSE)),"",VLOOKUP($B208,'[2]1516 Exp_Rev Access'!$F$7:$FS$310,156,FALSE))</f>
        <v>0</v>
      </c>
      <c r="FY208" s="90">
        <f>IF(ISNA(VLOOKUP($B208,'[2]1516 Exp_Rev Access'!$F$7:$FS$310,157,FALSE)),"",VLOOKUP($B208,'[2]1516 Exp_Rev Access'!$F$7:$FS$310,157,FALSE))</f>
        <v>0</v>
      </c>
      <c r="FZ208" s="90">
        <f>IF(ISNA(VLOOKUP($B208,'[2]1516 Exp_Rev Access'!$F$7:$FS$310,158,FALSE)),"",VLOOKUP($B208,'[2]1516 Exp_Rev Access'!$F$7:$FS$310,158,FALSE))</f>
        <v>0</v>
      </c>
      <c r="GA208" s="90">
        <f>IF(ISNA(VLOOKUP($B208,'[2]1516 Exp_Rev Access'!$F$7:$FS$310,159,FALSE)),"",VLOOKUP($B208,'[2]1516 Exp_Rev Access'!$F$7:$FS$310,159,FALSE))</f>
        <v>0</v>
      </c>
      <c r="GB208" s="90">
        <f>IF(ISNA(VLOOKUP($B208,'[2]1516 Exp_Rev Access'!$F$7:$FS$310,160,FALSE)),"",VLOOKUP($B208,'[2]1516 Exp_Rev Access'!$F$7:$FS$310,160,FALSE))</f>
        <v>0</v>
      </c>
      <c r="GC208" s="90">
        <f>IF(ISNA(VLOOKUP($B208,'[2]1516 Exp_Rev Access'!$F$7:$FS$310,161,FALSE)),"",VLOOKUP($B208,'[2]1516 Exp_Rev Access'!$F$7:$FS$310,161,FALSE))</f>
        <v>0</v>
      </c>
      <c r="GD208" s="90">
        <f>IF(ISNA(VLOOKUP($B208,'[2]1516 Exp_Rev Access'!$F$7:$FS$310,162,FALSE)),"",VLOOKUP($B208,'[2]1516 Exp_Rev Access'!$F$7:$FS$310,162,FALSE))</f>
        <v>0</v>
      </c>
      <c r="GE208" s="90">
        <f>IF(ISNA(VLOOKUP($B208,'[2]1516 Exp_Rev Access'!$F$7:$FS$310,163,FALSE)),"",VLOOKUP($B208,'[2]1516 Exp_Rev Access'!$F$7:$FS$310,163,FALSE))</f>
        <v>0</v>
      </c>
      <c r="GF208" s="90">
        <f>IF(ISNA(VLOOKUP($B208,'[2]1516 Exp_Rev Access'!$F$7:$FS$310,164,FALSE)),"",VLOOKUP($B208,'[2]1516 Exp_Rev Access'!$F$7:$FS$310,164,FALSE))</f>
        <v>0</v>
      </c>
      <c r="GG208" s="90">
        <f>IF(ISNA(VLOOKUP($B208,'[2]1516 Exp_Rev Access'!$F$7:$FS$310,165,FALSE)),"",VLOOKUP($B208,'[2]1516 Exp_Rev Access'!$F$7:$FS$310,165,FALSE))</f>
        <v>0</v>
      </c>
      <c r="GH208" s="90">
        <f>IF(ISNA(VLOOKUP($B208,'[2]1516 Exp_Rev Access'!$F$7:$FS$310,166,FALSE)),"",VLOOKUP($B208,'[2]1516 Exp_Rev Access'!$F$7:$FS$310,166,FALSE))</f>
        <v>0</v>
      </c>
      <c r="GI208" s="90">
        <f>IF(ISNA(VLOOKUP($B208,'[2]1516 Exp_Rev Access'!$F$7:$FS$310,167,FALSE)),"",VLOOKUP($B208,'[2]1516 Exp_Rev Access'!$F$7:$FS$310,167,FALSE))</f>
        <v>0</v>
      </c>
      <c r="GJ208" s="90">
        <f>IF(ISNA(VLOOKUP($B208,'[2]1516 Exp_Rev Access'!$F$7:$FS$310,168,FALSE)),"",VLOOKUP($B208,'[2]1516 Exp_Rev Access'!$F$7:$FS$310,168,FALSE))</f>
        <v>0</v>
      </c>
      <c r="GK208" s="90">
        <f>IF(ISNA(VLOOKUP($B208,'[2]1516 Exp_Rev Access'!$F$7:$FS$310,169,FALSE)),"",VLOOKUP($B208,'[2]1516 Exp_Rev Access'!$F$7:$FS$310,169,FALSE))</f>
        <v>0</v>
      </c>
      <c r="GL208" s="90">
        <f>IF(ISNA(VLOOKUP($B208,'[2]1516 Exp_Rev Access'!$F$7:$FS$310,170,FALSE)),"",VLOOKUP($B208,'[2]1516 Exp_Rev Access'!$F$7:$FS$310,170,FALSE))</f>
        <v>0</v>
      </c>
      <c r="GM208" s="90">
        <f>IF(ISNA(VLOOKUP($B208,'[2]1516 Exp_Rev Access'!$F$7:$FT$310,171,FALSE)),"",VLOOKUP($B208,'[2]1516 Exp_Rev Access'!$F$7:$FT$310,171,FALSE))</f>
        <v>0</v>
      </c>
      <c r="GN208" s="90">
        <f>IF(ISNA(VLOOKUP($B208,'[2]1516 Exp_Rev Access'!$F$7:$FU$310,172,FALSE)),"",VLOOKUP($B208,'[2]1516 Exp_Rev Access'!$F$7:$FU$310,172,FALSE))</f>
        <v>0</v>
      </c>
      <c r="GO208" s="90">
        <f>IF(ISNA(VLOOKUP($B208,'[2]1516 Exp_Rev Access'!$F$7:$FV$310,173,FALSE)),"",VLOOKUP($B208,'[2]1516 Exp_Rev Access'!$F$7:$FV$310,173,FALSE))</f>
        <v>0</v>
      </c>
      <c r="GP208" s="90">
        <f>IF(ISNA(VLOOKUP($B208,'[2]1516 Exp_Rev Access'!$F$7:$GA$310,174,FALSE)),"",VLOOKUP($B208,'[2]1516 Exp_Rev Access'!$F$7:$GA$310,174,FALSE))</f>
        <v>0</v>
      </c>
      <c r="GQ208" s="90">
        <f>IF(ISNA(VLOOKUP($B208,'[2]1516 Exp_Rev Access'!$F$7:$GA$310,175,FALSE)),"",VLOOKUP($B208,'[2]1516 Exp_Rev Access'!$F$7:$GA$310,175,FALSE))</f>
        <v>0</v>
      </c>
      <c r="GR208" s="90">
        <f>IF(ISNA(VLOOKUP($B208,'[2]1516 Exp_Rev Access'!$F$7:$GA$310,176,FALSE)),"",VLOOKUP($B208,'[2]1516 Exp_Rev Access'!$F$7:$GA$310,176,FALSE))</f>
        <v>0</v>
      </c>
      <c r="GS208" s="90">
        <f>IF(ISNA(VLOOKUP($B208,'[2]1516 Exp_Rev Access'!$F$7:$GA$310,177,FALSE)),"",VLOOKUP($B208,'[2]1516 Exp_Rev Access'!$F$7:$GA$310,177,FALSE))</f>
        <v>0</v>
      </c>
      <c r="GT208" s="90">
        <f>IF(ISNA(VLOOKUP($B208,'[2]1516 Exp_Rev Access'!$F$7:$GA$310,178,FALSE)),"",VLOOKUP($B208,'[2]1516 Exp_Rev Access'!$F$7:$GA$310,178,FALSE))</f>
        <v>0</v>
      </c>
      <c r="GU208" s="53">
        <f t="shared" si="523"/>
        <v>0</v>
      </c>
      <c r="GV208" s="92"/>
      <c r="GW208" s="131"/>
      <c r="HE208" s="97"/>
      <c r="HF208" s="97"/>
      <c r="HG208" s="97"/>
      <c r="HH208" s="97"/>
      <c r="HI208" s="97"/>
      <c r="HJ208" s="97"/>
      <c r="HK208" s="97"/>
      <c r="HL208" s="97"/>
      <c r="HM208" s="97"/>
      <c r="HN208" s="97"/>
    </row>
    <row r="209" spans="1:222" x14ac:dyDescent="0.2">
      <c r="B209" s="87" t="s">
        <v>478</v>
      </c>
      <c r="C209" s="87" t="s">
        <v>479</v>
      </c>
      <c r="D209" s="88">
        <f>IF(ISNA(VLOOKUP($B209,'[2]1516 enrollment_Rev_Exp by size'!$A$6:$C$325,3,FALSE)),"",VLOOKUP($B209,'[2]1516 enrollment_Rev_Exp by size'!$A$6:$C$325,3,FALSE))</f>
        <v>276.66000000000003</v>
      </c>
      <c r="E209" s="89">
        <v>4165565.43</v>
      </c>
      <c r="F209" s="67">
        <f t="shared" si="503"/>
        <v>4165565.43</v>
      </c>
      <c r="G209" s="67">
        <f t="shared" si="504"/>
        <v>0</v>
      </c>
      <c r="H209" s="90">
        <f>IF(ISNA(VLOOKUP($B209,'[2]1516 Exp_Rev Access'!$F$7:$FS$310,2,FALSE)),"",VLOOKUP($B209,'[2]1516 Exp_Rev Access'!$F$7:$FS$310,2,FALSE))</f>
        <v>286218.59999999998</v>
      </c>
      <c r="I209" s="90">
        <f>IF(ISNA(VLOOKUP($B209,'[2]1516 Exp_Rev Access'!$F$7:$FS$310,3,FALSE)),"",VLOOKUP($B209,'[2]1516 Exp_Rev Access'!$F$7:$FS$310,3,FALSE))</f>
        <v>0</v>
      </c>
      <c r="J209" s="90">
        <f>IF(ISNA(VLOOKUP($B209,'[2]1516 Exp_Rev Access'!$F$7:$FS$310,4,FALSE)),"",VLOOKUP($B209,'[2]1516 Exp_Rev Access'!$F$7:$FS$310,4,FALSE))</f>
        <v>0</v>
      </c>
      <c r="K209" s="90">
        <f>IF(ISNA(VLOOKUP($B209,'[2]1516 Exp_Rev Access'!$F$7:$FS$310,5,FALSE)),"-",VLOOKUP($B209,'[2]1516 Exp_Rev Access'!$F$7:$FS$310,5,FALSE))</f>
        <v>196418.94</v>
      </c>
      <c r="L209" s="90">
        <f>IF(ISNA(VLOOKUP($B209,'[2]1516 Exp_Rev Access'!$F$7:$FS$310,6,FALSE)),"",VLOOKUP($B209,'[2]1516 Exp_Rev Access'!$F$7:$FS$310,6,FALSE))</f>
        <v>0</v>
      </c>
      <c r="M209" s="90">
        <f>IF(ISNA(VLOOKUP($B209,'[2]1516 Exp_Rev Access'!$F$7:$FS$310,7,FALSE)),"",VLOOKUP($B209,'[2]1516 Exp_Rev Access'!$F$7:$FS$310,7,FALSE))</f>
        <v>0</v>
      </c>
      <c r="N209" s="53">
        <f t="shared" si="505"/>
        <v>482637.54</v>
      </c>
      <c r="O209" s="91">
        <f t="shared" si="506"/>
        <v>0.11586363198717058</v>
      </c>
      <c r="P209" s="53">
        <f t="shared" si="507"/>
        <v>1744.5150726523527</v>
      </c>
      <c r="Q209" s="90">
        <f>IF(ISNA(VLOOKUP($B209,'[2]1516 Exp_Rev Access'!$F$7:$FS$310,8,FALSE)),"",VLOOKUP($B209,'[2]1516 Exp_Rev Access'!$F$7:$FS$310,8,FALSE))</f>
        <v>10827.5</v>
      </c>
      <c r="R209" s="90">
        <f>IF(ISNA(VLOOKUP($B209,'[2]1516 Exp_Rev Access'!$F$7:$FS$310,9,FALSE)),"",VLOOKUP($B209,'[2]1516 Exp_Rev Access'!$F$7:$FS$310,9,FALSE))</f>
        <v>0</v>
      </c>
      <c r="S209" s="90">
        <f>IF(ISNA(VLOOKUP($B209,'[2]1516 Exp_Rev Access'!$F$7:$FS$310,10,FALSE)),"",VLOOKUP($B209,'[2]1516 Exp_Rev Access'!$F$7:$FS$310,10,FALSE))</f>
        <v>0</v>
      </c>
      <c r="T209" s="90">
        <f>IF(ISNA(VLOOKUP($B209,'[2]1516 Exp_Rev Access'!$F$7:$FS$310,11,FALSE)),"",VLOOKUP($B209,'[2]1516 Exp_Rev Access'!$F$7:$FS$310,11,FALSE))</f>
        <v>0</v>
      </c>
      <c r="U209" s="90">
        <f>IF(ISNA(VLOOKUP($B209,'[2]1516 Exp_Rev Access'!$F$7:$FS$310,12,FALSE)),"",VLOOKUP($B209,'[2]1516 Exp_Rev Access'!$F$7:$FS$310,12,FALSE))</f>
        <v>5925</v>
      </c>
      <c r="V209" s="90">
        <f>IF(ISNA(VLOOKUP($B209,'[2]1516 Exp_Rev Access'!$F$7:$FS$310,13,FALSE)),"",VLOOKUP($B209,'[2]1516 Exp_Rev Access'!$F$7:$FS$310,13,FALSE))</f>
        <v>0</v>
      </c>
      <c r="W209" s="90">
        <f>IF(ISNA(VLOOKUP($B209,'[2]1516 Exp_Rev Access'!$F$7:$FS$310,14,FALSE)),"",VLOOKUP($B209,'[2]1516 Exp_Rev Access'!$F$7:$FS$310,14,FALSE))</f>
        <v>0</v>
      </c>
      <c r="X209" s="90">
        <f>IF(ISNA(VLOOKUP($B209,'[2]1516 Exp_Rev Access'!$F$7:$FS$310,15,FALSE)),"",VLOOKUP($B209,'[2]1516 Exp_Rev Access'!$F$7:$FS$310,15,FALSE))</f>
        <v>0</v>
      </c>
      <c r="Y209" s="90">
        <f>IF(ISNA(VLOOKUP($B209,'[2]1516 Exp_Rev Access'!$F$7:$FS$310,16,FALSE)),"",VLOOKUP($B209,'[2]1516 Exp_Rev Access'!$F$7:$FS$310,16,FALSE))</f>
        <v>4</v>
      </c>
      <c r="Z209" s="90">
        <f>IF(ISNA(VLOOKUP($B209,'[2]1516 Exp_Rev Access'!$F$7:$FS$310,17,FALSE)),"",VLOOKUP($B209,'[2]1516 Exp_Rev Access'!$F$7:$FS$310,17,FALSE))</f>
        <v>0</v>
      </c>
      <c r="AA209" s="90">
        <f>IF(ISNA(VLOOKUP($B209,'[2]1516 Exp_Rev Access'!$F$7:$FS$310,18,FALSE)),"",VLOOKUP($B209,'[2]1516 Exp_Rev Access'!$F$7:$FS$310,18,FALSE))</f>
        <v>0</v>
      </c>
      <c r="AB209" s="90">
        <f>IF(ISNA(VLOOKUP($B209,'[2]1516 Exp_Rev Access'!$F$7:$FS$310,19,FALSE)),"",VLOOKUP($B209,'[2]1516 Exp_Rev Access'!$F$7:$FS$310,19,FALSE))</f>
        <v>0</v>
      </c>
      <c r="AC209" s="90">
        <f>IF(ISNA(VLOOKUP($B209,'[2]1516 Exp_Rev Access'!$F$7:$FS$310,20,FALSE)),"",VLOOKUP($B209,'[2]1516 Exp_Rev Access'!$F$7:$FS$310,20,FALSE))</f>
        <v>0</v>
      </c>
      <c r="AD209" s="90">
        <f>IF(ISNA(VLOOKUP($B209,'[2]1516 Exp_Rev Access'!$F$7:$FS$310,21,FALSE)),"",VLOOKUP($B209,'[2]1516 Exp_Rev Access'!$F$7:$FS$310,21,FALSE))</f>
        <v>24305.97</v>
      </c>
      <c r="AE209" s="90">
        <f>IF(ISNA(VLOOKUP($B209,'[2]1516 Exp_Rev Access'!$F$7:$FS$310,22,FALSE)),"",VLOOKUP($B209,'[2]1516 Exp_Rev Access'!$F$7:$FS$310,22,FALSE))</f>
        <v>1849.2</v>
      </c>
      <c r="AF209" s="90">
        <f>IF(ISNA(VLOOKUP($B209,'[2]1516 Exp_Rev Access'!$F$7:$FS$310,23,FALSE)),"",VLOOKUP($B209,'[2]1516 Exp_Rev Access'!$F$7:$FS$310,23,FALSE))</f>
        <v>0</v>
      </c>
      <c r="AG209" s="90">
        <f>IF(ISNA(VLOOKUP($B209,'[2]1516 Exp_Rev Access'!$F$7:$FS$310,24,FALSE)),"",VLOOKUP($B209,'[2]1516 Exp_Rev Access'!$F$7:$FS$310,24,FALSE))</f>
        <v>0</v>
      </c>
      <c r="AH209" s="90">
        <f>IF(ISNA(VLOOKUP($B209,'[2]1516 Exp_Rev Access'!$F$7:$FS$310,25,FALSE)),"",VLOOKUP($B209,'[2]1516 Exp_Rev Access'!$F$7:$FS$310,25,FALSE))</f>
        <v>122.5</v>
      </c>
      <c r="AI209" s="90">
        <f>IF(ISNA(VLOOKUP($B209,'[2]1516 Exp_Rev Access'!$F$7:$FS$310,26,FALSE)),"",VLOOKUP($B209,'[2]1516 Exp_Rev Access'!$F$7:$FS$310,26,FALSE))</f>
        <v>315</v>
      </c>
      <c r="AJ209" s="90">
        <f>IF(ISNA(VLOOKUP($B209,'[2]1516 Exp_Rev Access'!$F$7:$FS$310,27,FALSE)),"",VLOOKUP($B209,'[2]1516 Exp_Rev Access'!$F$7:$FS$310,27,FALSE))</f>
        <v>0</v>
      </c>
      <c r="AK209" s="90">
        <f>IF(ISNA(VLOOKUP($B209,'[2]1516 Exp_Rev Access'!$F$7:$FS$310,28,FALSE)),"",VLOOKUP($B209,'[2]1516 Exp_Rev Access'!$F$7:$FS$310,28,FALSE))</f>
        <v>101.3</v>
      </c>
      <c r="AL209" s="90">
        <f>IF(ISNA(VLOOKUP($B209,'[2]1516 Exp_Rev Access'!$F$7:$FS$310,29,FALSE)),"",VLOOKUP($B209,'[2]1516 Exp_Rev Access'!$F$7:$FS$310,29,FALSE))</f>
        <v>5026.6499999999996</v>
      </c>
      <c r="AM209" s="53">
        <f t="shared" si="508"/>
        <v>48477.120000000003</v>
      </c>
      <c r="AN209" s="92">
        <f t="shared" si="509"/>
        <v>1.1637584576363262E-2</v>
      </c>
      <c r="AO209" s="68">
        <f t="shared" si="510"/>
        <v>175.22272825851223</v>
      </c>
      <c r="AP209" s="90">
        <f>IF(ISNA(VLOOKUP($B209,'[2]1516 Exp_Rev Access'!$F$7:$FS$310,30,FALSE)),"",VLOOKUP($B209,'[2]1516 Exp_Rev Access'!$F$7:$FS$310,30,FALSE))</f>
        <v>2293329.4900000002</v>
      </c>
      <c r="AQ209" s="90">
        <f>IF(ISNA(VLOOKUP($B209,'[2]1516 Exp_Rev Access'!$F$7:$FS$310,31,FALSE)),"",VLOOKUP($B209,'[2]1516 Exp_Rev Access'!$F$7:$FS$310,31,FALSE))</f>
        <v>48279.06</v>
      </c>
      <c r="AR209" s="90">
        <f>IF(ISNA(VLOOKUP($B209,'[2]1516 Exp_Rev Access'!$F$7:$FS$310,32,FALSE)),"",VLOOKUP($B209,'[2]1516 Exp_Rev Access'!$F$7:$FS$310,32,FALSE))</f>
        <v>189943.36</v>
      </c>
      <c r="AS209" s="90">
        <f>IF(ISNA(VLOOKUP($B209,'[2]1516 Exp_Rev Access'!$F$7:$FS$310,33,FALSE)),"",VLOOKUP($B209,'[2]1516 Exp_Rev Access'!$F$7:$FS$310,33,FALSE))</f>
        <v>189194.91</v>
      </c>
      <c r="AT209" s="90">
        <f>IF(ISNA(VLOOKUP($B209,'[2]1516 Exp_Rev Access'!$F$7:$FS$310,34,FALSE)),"",VLOOKUP($B209,'[2]1516 Exp_Rev Access'!$F$7:$FS$310,34,FALSE))</f>
        <v>0</v>
      </c>
      <c r="AU209" s="53">
        <f t="shared" si="511"/>
        <v>2720746.8200000003</v>
      </c>
      <c r="AV209" s="93">
        <f t="shared" si="512"/>
        <v>0.65315186274723813</v>
      </c>
      <c r="AW209" s="53">
        <f t="shared" si="513"/>
        <v>9834.2616207619467</v>
      </c>
      <c r="AX209" s="90">
        <f>IF(ISNA(VLOOKUP($B209,'[2]1516 Exp_Rev Access'!$F$7:$FS$310,35,FALSE)),"",VLOOKUP($B209,'[2]1516 Exp_Rev Access'!$F$7:$FS$310,35,FALSE))</f>
        <v>0</v>
      </c>
      <c r="AY209" s="90">
        <f>IF(ISNA(VLOOKUP($B209,'[2]1516 Exp_Rev Access'!$F$7:$FS$310,36,FALSE)),"",VLOOKUP($B209,'[2]1516 Exp_Rev Access'!$F$7:$FS$310,36,FALSE))</f>
        <v>241987.84</v>
      </c>
      <c r="AZ209" s="90">
        <f>IF(ISNA(VLOOKUP($B209,'[2]1516 Exp_Rev Access'!$F$7:$FS$310,37,FALSE)),"",VLOOKUP($B209,'[2]1516 Exp_Rev Access'!$F$7:$FS$310,37,FALSE))</f>
        <v>14175.86</v>
      </c>
      <c r="BA209" s="90">
        <f>IF(ISNA(VLOOKUP($B209,'[2]1516 Exp_Rev Access'!$F$7:$FS$310,38,FALSE)),"",VLOOKUP($B209,'[2]1516 Exp_Rev Access'!$F$7:$FS$310,38,FALSE))</f>
        <v>0</v>
      </c>
      <c r="BB209" s="90">
        <f>IF(ISNA(VLOOKUP($B209,'[2]1516 Exp_Rev Access'!$F$7:$FS$310,39,FALSE)),"",VLOOKUP($B209,'[2]1516 Exp_Rev Access'!$F$7:$FS$310,39,FALSE))</f>
        <v>0</v>
      </c>
      <c r="BC209" s="90">
        <f>IF(ISNA(VLOOKUP($B209,'[2]1516 Exp_Rev Access'!$F$7:$FS$310,40,FALSE)),"",VLOOKUP($B209,'[2]1516 Exp_Rev Access'!$F$7:$FS$310,40,FALSE))</f>
        <v>86695.78</v>
      </c>
      <c r="BD209" s="90">
        <f>IF(ISNA(VLOOKUP($B209,'[2]1516 Exp_Rev Access'!$F$7:$FS$310,41,FALSE)),"",VLOOKUP($B209,'[2]1516 Exp_Rev Access'!$F$7:$FS$310,41,FALSE))</f>
        <v>0</v>
      </c>
      <c r="BE209" s="90">
        <f>IF(ISNA(VLOOKUP($B209,'[2]1516 Exp_Rev Access'!$F$7:$FS$310,42,FALSE)),"",VLOOKUP($B209,'[2]1516 Exp_Rev Access'!$F$7:$FS$310,42,FALSE))</f>
        <v>11358.3</v>
      </c>
      <c r="BF209" s="90">
        <f>IF(ISNA(VLOOKUP($B209,'[2]1516 Exp_Rev Access'!$F$7:$FS$310,43,FALSE)),"",VLOOKUP($B209,'[2]1516 Exp_Rev Access'!$F$7:$FS$310,43,FALSE))</f>
        <v>0</v>
      </c>
      <c r="BG209" s="90">
        <f>IF(ISNA(VLOOKUP($B209,'[2]1516 Exp_Rev Access'!$F$7:$FS$310,44,FALSE)),"",VLOOKUP($B209,'[2]1516 Exp_Rev Access'!$F$7:$FS$310,44,FALSE))</f>
        <v>0</v>
      </c>
      <c r="BH209" s="90">
        <f>IF(ISNA(VLOOKUP($B209,'[2]1516 Exp_Rev Access'!$F$7:$FS$310,45,FALSE)),"",VLOOKUP($B209,'[2]1516 Exp_Rev Access'!$F$7:$FS$310,45,FALSE))</f>
        <v>3034.77</v>
      </c>
      <c r="BI209" s="90">
        <f>IF(ISNA(VLOOKUP($B209,'[2]1516 Exp_Rev Access'!$F$7:$FS$310,46,FALSE)),"",VLOOKUP($B209,'[2]1516 Exp_Rev Access'!$F$7:$FS$310,46,FALSE))</f>
        <v>0</v>
      </c>
      <c r="BJ209" s="90">
        <f>IF(ISNA(VLOOKUP($B209,'[2]1516 Exp_Rev Access'!$F$7:$FS$310,47,FALSE)),"",VLOOKUP($B209,'[2]1516 Exp_Rev Access'!$F$7:$FS$310,47,FALSE))</f>
        <v>5731.54</v>
      </c>
      <c r="BK209" s="90">
        <f>IF(ISNA(VLOOKUP($B209,'[2]1516 Exp_Rev Access'!$F$7:$FS$310,48,FALSE)),"",VLOOKUP($B209,'[2]1516 Exp_Rev Access'!$F$7:$FS$310,48,FALSE))</f>
        <v>186278.81</v>
      </c>
      <c r="BL209" s="90">
        <f>IF(ISNA(VLOOKUP($B209,'[2]1516 Exp_Rev Access'!$F$7:$FS$310,49,FALSE)),"",VLOOKUP($B209,'[2]1516 Exp_Rev Access'!$F$7:$FS$310,49,FALSE))</f>
        <v>0</v>
      </c>
      <c r="BM209" s="90">
        <f>IF(ISNA(VLOOKUP($B209,'[2]1516 Exp_Rev Access'!$F$7:$FS$310,50,FALSE)),"",VLOOKUP($B209,'[2]1516 Exp_Rev Access'!$F$7:$FS$310,50,FALSE))</f>
        <v>0</v>
      </c>
      <c r="BN209" s="90">
        <f>IF(ISNA(VLOOKUP($B209,'[2]1516 Exp_Rev Access'!$F$7:$FS$310,51,FALSE)),"",VLOOKUP($B209,'[2]1516 Exp_Rev Access'!$F$7:$FS$310,51,FALSE))</f>
        <v>0</v>
      </c>
      <c r="BO209" s="90">
        <f>IF(ISNA(VLOOKUP($B209,'[2]1516 Exp_Rev Access'!$F$7:$FS$310,52,FALSE)),"",VLOOKUP($B209,'[2]1516 Exp_Rev Access'!$F$7:$FS$310,52,FALSE))</f>
        <v>0</v>
      </c>
      <c r="BP209" s="90">
        <f>IF(ISNA(VLOOKUP($B209,'[2]1516 Exp_Rev Access'!$F$7:$FS$310,53,FALSE)),"",VLOOKUP($B209,'[2]1516 Exp_Rev Access'!$F$7:$FS$310,53,FALSE))</f>
        <v>0</v>
      </c>
      <c r="BQ209" s="90">
        <f>IF(ISNA(VLOOKUP($B209,'[2]1516 Exp_Rev Access'!$F$7:$FS$310,54,FALSE)),"",VLOOKUP($B209,'[2]1516 Exp_Rev Access'!$F$7:$FS$310,54,FALSE))</f>
        <v>0</v>
      </c>
      <c r="BR209" s="90">
        <f>IF(ISNA(VLOOKUP($B209,'[2]1516 Exp_Rev Access'!$F$7:$FS$310,55,FALSE)),"",VLOOKUP($B209,'[2]1516 Exp_Rev Access'!$F$7:$FS$310,55,FALSE))</f>
        <v>0</v>
      </c>
      <c r="BS209" s="90">
        <f>IF(ISNA(VLOOKUP($B209,'[2]1516 Exp_Rev Access'!$F$7:$FS$310,56,FALSE)),"",VLOOKUP($B209,'[2]1516 Exp_Rev Access'!$F$7:$FS$310,56,FALSE))</f>
        <v>0</v>
      </c>
      <c r="BT209" s="90">
        <f>IF(ISNA(VLOOKUP($B209,'[2]1516 Exp_Rev Access'!$F$7:$FS$310,57,FALSE)),"",VLOOKUP($B209,'[2]1516 Exp_Rev Access'!$F$7:$FS$310,57,FALSE))</f>
        <v>0</v>
      </c>
      <c r="BU209" s="90">
        <f>IF(ISNA(VLOOKUP($B209,'[2]1516 Exp_Rev Access'!$F$7:$FS$310,58,FALSE)),"",VLOOKUP($B209,'[2]1516 Exp_Rev Access'!$F$7:$FS$310,58,FALSE))</f>
        <v>0</v>
      </c>
      <c r="BV209" s="53">
        <f t="shared" si="514"/>
        <v>549262.89999999991</v>
      </c>
      <c r="BW209" s="92">
        <f t="shared" si="515"/>
        <v>0.13185794563308537</v>
      </c>
      <c r="BX209" s="68">
        <f t="shared" si="516"/>
        <v>1985.3354297693916</v>
      </c>
      <c r="BY209" s="90">
        <f>IF(ISNA(VLOOKUP($B209,'[2]1516 Exp_Rev Access'!$F$7:$FS$310,59,FALSE)),"",VLOOKUP($B209,'[2]1516 Exp_Rev Access'!$F$7:$FS$310,59,FALSE))</f>
        <v>0</v>
      </c>
      <c r="BZ209" s="90">
        <f>IF(ISNA(VLOOKUP($B209,'[2]1516 Exp_Rev Access'!$F$7:$FS$310,60,FALSE)),"",VLOOKUP($B209,'[2]1516 Exp_Rev Access'!$F$7:$FS$310,60,FALSE))</f>
        <v>0</v>
      </c>
      <c r="CA209" s="90">
        <f>IF(ISNA(VLOOKUP($B209,'[2]1516 Exp_Rev Access'!$F$7:$FS$310,61,FALSE)),"",VLOOKUP($B209,'[2]1516 Exp_Rev Access'!$F$7:$FS$310,61,FALSE))</f>
        <v>0</v>
      </c>
      <c r="CB209" s="90">
        <f>IF(ISNA(VLOOKUP($B209,'[2]1516 Exp_Rev Access'!$F$7:$FS$310,62,FALSE)),"",VLOOKUP($B209,'[2]1516 Exp_Rev Access'!$F$7:$FS$310,62,FALSE))</f>
        <v>0</v>
      </c>
      <c r="CC209" s="90">
        <f>IF(ISNA(VLOOKUP($B209,'[2]1516 Exp_Rev Access'!$F$7:$FS$310,63,FALSE)),"",VLOOKUP($B209,'[2]1516 Exp_Rev Access'!$F$7:$FS$310,63,FALSE))</f>
        <v>19791.11</v>
      </c>
      <c r="CD209" s="90">
        <f>IF(ISNA(VLOOKUP($B209,'[2]1516 Exp_Rev Access'!$F$7:$FS$310,64,FALSE)),"",VLOOKUP($B209,'[2]1516 Exp_Rev Access'!$F$7:$FS$310,64,FALSE))</f>
        <v>0</v>
      </c>
      <c r="CE209" s="53">
        <f t="shared" si="517"/>
        <v>19791.11</v>
      </c>
      <c r="CF209" s="92">
        <f t="shared" si="518"/>
        <v>4.7511221063691227E-3</v>
      </c>
      <c r="CG209" s="94">
        <f t="shared" si="519"/>
        <v>71.535856285693626</v>
      </c>
      <c r="CH209" s="90">
        <f>IF(ISNA(VLOOKUP($B209,'[2]1516 Exp_Rev Access'!$F$7:$FS$310,65,FALSE)),"",VLOOKUP($B209,'[2]1516 Exp_Rev Access'!$F$7:$FS$310,65,FALSE))</f>
        <v>0</v>
      </c>
      <c r="CI209" s="90">
        <f>IF(ISNA(VLOOKUP($B209,'[2]1516 Exp_Rev Access'!$F$7:$FS$310,66,FALSE)),"",VLOOKUP($B209,'[2]1516 Exp_Rev Access'!$F$7:$FS$310,66,FALSE))</f>
        <v>0</v>
      </c>
      <c r="CJ209" s="90">
        <f>IF(ISNA(VLOOKUP($B209,'[2]1516 Exp_Rev Access'!$F$7:$FS$310,67,FALSE)),"",VLOOKUP($B209,'[2]1516 Exp_Rev Access'!$F$7:$FS$310,67,FALSE))</f>
        <v>0</v>
      </c>
      <c r="CK209" s="90">
        <f>IF(ISNA(VLOOKUP($B209,'[2]1516 Exp_Rev Access'!$F$7:$FS$310,68,FALSE)),"",VLOOKUP($B209,'[2]1516 Exp_Rev Access'!$F$7:$FS$310,68,FALSE))</f>
        <v>0</v>
      </c>
      <c r="CL209" s="90">
        <f>IF(ISNA(VLOOKUP($B209,'[2]1516 Exp_Rev Access'!$F$7:$FS$310,69,FALSE)),"",VLOOKUP($B209,'[2]1516 Exp_Rev Access'!$F$7:$FS$310,69,FALSE))</f>
        <v>0</v>
      </c>
      <c r="CM209" s="90">
        <f>IF(ISNA(VLOOKUP($B209,'[2]1516 Exp_Rev Access'!$F$7:$FS$310,70,FALSE)),"",VLOOKUP($B209,'[2]1516 Exp_Rev Access'!$F$7:$FS$310,70,FALSE))</f>
        <v>0</v>
      </c>
      <c r="CN209" s="90">
        <f>IF(ISNA(VLOOKUP($B209,'[2]1516 Exp_Rev Access'!$F$7:$FS$310,71,FALSE)),"",VLOOKUP($B209,'[2]1516 Exp_Rev Access'!$F$7:$FS$310,71,FALSE))</f>
        <v>0</v>
      </c>
      <c r="CO209" s="90">
        <f>IF(ISNA(VLOOKUP($B209,'[2]1516 Exp_Rev Access'!$F$7:$FS$310,72,FALSE)),"",VLOOKUP($B209,'[2]1516 Exp_Rev Access'!$F$7:$FS$310,72,FALSE))</f>
        <v>0</v>
      </c>
      <c r="CP209" s="90">
        <f>IF(ISNA(VLOOKUP($B209,'[2]1516 Exp_Rev Access'!$F$7:$FS$310,73,FALSE)),"",VLOOKUP($B209,'[2]1516 Exp_Rev Access'!$F$7:$FS$310,73,FALSE))</f>
        <v>0</v>
      </c>
      <c r="CQ209" s="90">
        <f>IF(ISNA(VLOOKUP($B209,'[2]1516 Exp_Rev Access'!$F$7:$FS$310,74,FALSE)),"",VLOOKUP($B209,'[2]1516 Exp_Rev Access'!$F$7:$FS$310,74,FALSE))</f>
        <v>54704</v>
      </c>
      <c r="CR209" s="90">
        <f>IF(ISNA(VLOOKUP($B209,'[2]1516 Exp_Rev Access'!$F$7:$FS$310,75,FALSE)),"",VLOOKUP($B209,'[2]1516 Exp_Rev Access'!$F$7:$FS$310,75,FALSE))</f>
        <v>0</v>
      </c>
      <c r="CS209" s="90">
        <f>IF(ISNA(VLOOKUP($B209,'[2]1516 Exp_Rev Access'!$F$7:$FS$310,76,FALSE)),"",VLOOKUP($B209,'[2]1516 Exp_Rev Access'!$F$7:$FS$310,76,FALSE))</f>
        <v>1853</v>
      </c>
      <c r="CT209" s="90">
        <f>IF(ISNA(VLOOKUP($B209,'[2]1516 Exp_Rev Access'!$F$7:$FS$310,77,FALSE)),"",VLOOKUP($B209,'[2]1516 Exp_Rev Access'!$F$7:$FS$310,77,FALSE))</f>
        <v>0</v>
      </c>
      <c r="CU209" s="90">
        <f>IF(ISNA(VLOOKUP($B209,'[2]1516 Exp_Rev Access'!$F$7:$FS$310,78,FALSE)),"",VLOOKUP($B209,'[2]1516 Exp_Rev Access'!$F$7:$FS$310,78,FALSE))</f>
        <v>74690</v>
      </c>
      <c r="CV209" s="90">
        <f>IF(ISNA(VLOOKUP($B209,'[2]1516 Exp_Rev Access'!$F$7:$FS$310,79,FALSE)),"",VLOOKUP($B209,'[2]1516 Exp_Rev Access'!$F$7:$FS$310,79,FALSE))</f>
        <v>32253</v>
      </c>
      <c r="CW209" s="90">
        <f>IF(ISNA(VLOOKUP($B209,'[2]1516 Exp_Rev Access'!$F$7:$FS$310,80,FALSE)),"",VLOOKUP($B209,'[2]1516 Exp_Rev Access'!$F$7:$FS$310,80,FALSE))</f>
        <v>0</v>
      </c>
      <c r="CX209" s="90">
        <f>IF(ISNA(VLOOKUP($B209,'[2]1516 Exp_Rev Access'!$F$7:$FS$310,81,FALSE)),"",VLOOKUP($B209,'[2]1516 Exp_Rev Access'!$F$7:$FS$310,81,FALSE))</f>
        <v>0</v>
      </c>
      <c r="CY209" s="90">
        <f>IF(ISNA(VLOOKUP($B209,'[2]1516 Exp_Rev Access'!$F$7:$FS$310,82,FALSE)),"",VLOOKUP($B209,'[2]1516 Exp_Rev Access'!$F$7:$FS$310,82,FALSE))</f>
        <v>0</v>
      </c>
      <c r="CZ209" s="90">
        <f>IF(ISNA(VLOOKUP($B209,'[2]1516 Exp_Rev Access'!$F$7:$FS$310,83,FALSE)),"",VLOOKUP($B209,'[2]1516 Exp_Rev Access'!$F$7:$FS$310,83,FALSE))</f>
        <v>0</v>
      </c>
      <c r="DA209" s="90">
        <f>IF(ISNA(VLOOKUP($B209,'[2]1516 Exp_Rev Access'!$F$7:$FS$310,84,FALSE)),"",VLOOKUP($B209,'[2]1516 Exp_Rev Access'!$F$7:$FS$310,84,FALSE))</f>
        <v>0</v>
      </c>
      <c r="DB209" s="90">
        <f>IF(ISNA(VLOOKUP($B209,'[2]1516 Exp_Rev Access'!$F$7:$FS$310,85,FALSE)),"",VLOOKUP($B209,'[2]1516 Exp_Rev Access'!$F$7:$FS$310,85,FALSE))</f>
        <v>0</v>
      </c>
      <c r="DC209" s="90">
        <f>IF(ISNA(VLOOKUP($B209,'[2]1516 Exp_Rev Access'!$F$7:$FS$310,86,FALSE)),"",VLOOKUP($B209,'[2]1516 Exp_Rev Access'!$F$7:$FS$310,86,FALSE))</f>
        <v>0</v>
      </c>
      <c r="DD209" s="90">
        <f>IF(ISNA(VLOOKUP($B209,'[2]1516 Exp_Rev Access'!$F$7:$FS$310,87,FALSE)),"",VLOOKUP($B209,'[2]1516 Exp_Rev Access'!$F$7:$FS$310,87,FALSE))</f>
        <v>0</v>
      </c>
      <c r="DE209" s="90">
        <f>IF(ISNA(VLOOKUP($B209,'[2]1516 Exp_Rev Access'!$F$7:$FS$310,88,FALSE)),"",VLOOKUP($B209,'[2]1516 Exp_Rev Access'!$F$7:$FS$310,88,FALSE))</f>
        <v>0</v>
      </c>
      <c r="DF209" s="90">
        <f>IF(ISNA(VLOOKUP($B209,'[2]1516 Exp_Rev Access'!$F$7:$FS$310,89,FALSE)),"",VLOOKUP($B209,'[2]1516 Exp_Rev Access'!$F$7:$FS$310,89,FALSE))</f>
        <v>0</v>
      </c>
      <c r="DG209" s="90">
        <f>IF(ISNA(VLOOKUP($B209,'[2]1516 Exp_Rev Access'!$F$7:$FS$310,90,FALSE)),"",VLOOKUP($B209,'[2]1516 Exp_Rev Access'!$F$7:$FS$310,90,FALSE))</f>
        <v>0</v>
      </c>
      <c r="DH209" s="90">
        <f>IF(ISNA(VLOOKUP($B209,'[2]1516 Exp_Rev Access'!$F$7:$FS$310,91,FALSE)),"",VLOOKUP($B209,'[2]1516 Exp_Rev Access'!$F$7:$FS$310,91,FALSE))</f>
        <v>0</v>
      </c>
      <c r="DI209" s="90">
        <f>IF(ISNA(VLOOKUP($B209,'[2]1516 Exp_Rev Access'!$F$7:$FS$310,92,FALSE)),"",VLOOKUP($B209,'[2]1516 Exp_Rev Access'!$F$7:$FS$310,92,FALSE))</f>
        <v>117594.35</v>
      </c>
      <c r="DJ209" s="90">
        <f>IF(ISNA(VLOOKUP($B209,'[2]1516 Exp_Rev Access'!$F$7:$FS$310,93,FALSE)),"",VLOOKUP($B209,'[2]1516 Exp_Rev Access'!$F$7:$FS$310,93,FALSE))</f>
        <v>0</v>
      </c>
      <c r="DK209" s="90">
        <f>IF(ISNA(VLOOKUP($B209,'[2]1516 Exp_Rev Access'!$F$7:$FS$310,94,FALSE)),"",VLOOKUP($B209,'[2]1516 Exp_Rev Access'!$F$7:$FS$310,94,FALSE))</f>
        <v>0</v>
      </c>
      <c r="DL209" s="90">
        <f>IF(ISNA(VLOOKUP($B209,'[2]1516 Exp_Rev Access'!$F$7:$FS$310,95,FALSE)),"",VLOOKUP($B209,'[2]1516 Exp_Rev Access'!$F$7:$FS$310,95,FALSE))</f>
        <v>0</v>
      </c>
      <c r="DM209" s="90">
        <f>IF(ISNA(VLOOKUP($B209,'[2]1516 Exp_Rev Access'!$F$7:$FS$310,96,FALSE)),"",VLOOKUP($B209,'[2]1516 Exp_Rev Access'!$F$7:$FS$310,96,FALSE))</f>
        <v>0</v>
      </c>
      <c r="DN209" s="90">
        <f>IF(ISNA(VLOOKUP($B209,'[2]1516 Exp_Rev Access'!$F$7:$FS$310,97,FALSE)),"",VLOOKUP($B209,'[2]1516 Exp_Rev Access'!$F$7:$FS$310,97,FALSE))</f>
        <v>0</v>
      </c>
      <c r="DO209" s="90">
        <f>IF(ISNA(VLOOKUP($B209,'[2]1516 Exp_Rev Access'!$F$7:$FS$310,98,FALSE)),"",VLOOKUP($B209,'[2]1516 Exp_Rev Access'!$F$7:$FS$310,98,FALSE))</f>
        <v>0</v>
      </c>
      <c r="DP209" s="90">
        <f>IF(ISNA(VLOOKUP($B209,'[2]1516 Exp_Rev Access'!$F$7:$FS$310,99,FALSE)),"",VLOOKUP($B209,'[2]1516 Exp_Rev Access'!$F$7:$FS$310,99,FALSE))</f>
        <v>0</v>
      </c>
      <c r="DQ209" s="90">
        <f>IF(ISNA(VLOOKUP($B209,'[2]1516 Exp_Rev Access'!$F$7:$FS$310,100,FALSE)),"",VLOOKUP($B209,'[2]1516 Exp_Rev Access'!$F$7:$FS$310,100,FALSE))</f>
        <v>0</v>
      </c>
      <c r="DR209" s="90">
        <f>IF(ISNA(VLOOKUP($B209,'[2]1516 Exp_Rev Access'!$F$7:$FS$310,101,FALSE)),"",VLOOKUP($B209,'[2]1516 Exp_Rev Access'!$F$7:$FS$310,101,FALSE))</f>
        <v>0</v>
      </c>
      <c r="DS209" s="90">
        <f>IF(ISNA(VLOOKUP($B209,'[2]1516 Exp_Rev Access'!$F$7:$FS$310,102,FALSE)),"",VLOOKUP($B209,'[2]1516 Exp_Rev Access'!$F$7:$FS$310,102,FALSE))</f>
        <v>0</v>
      </c>
      <c r="DT209" s="90">
        <f>IF(ISNA(VLOOKUP($B209,'[2]1516 Exp_Rev Access'!$F$7:$FS$310,103,FALSE)),"",VLOOKUP($B209,'[2]1516 Exp_Rev Access'!$F$7:$FS$310,103,FALSE))</f>
        <v>0</v>
      </c>
      <c r="DU209" s="90">
        <f>IF(ISNA(VLOOKUP($B209,'[2]1516 Exp_Rev Access'!$F$7:$FS$310,104,FALSE)),"",VLOOKUP($B209,'[2]1516 Exp_Rev Access'!$F$7:$FS$310,104,FALSE))</f>
        <v>0</v>
      </c>
      <c r="DV209" s="90">
        <f>IF(ISNA(VLOOKUP($B209,'[2]1516 Exp_Rev Access'!$F$7:$FS$310,105,FALSE)),"",VLOOKUP($B209,'[2]1516 Exp_Rev Access'!$F$7:$FS$310,105,FALSE))</f>
        <v>0</v>
      </c>
      <c r="DW209" s="90">
        <f>IF(ISNA(VLOOKUP($B209,'[2]1516 Exp_Rev Access'!$F$7:$FS$310,106,FALSE)),"",VLOOKUP($B209,'[2]1516 Exp_Rev Access'!$F$7:$FS$310,106,FALSE))</f>
        <v>0</v>
      </c>
      <c r="DX209" s="90">
        <f>IF(ISNA(VLOOKUP($B209,'[2]1516 Exp_Rev Access'!$F$7:$FS$310,107,FALSE)),"",VLOOKUP($B209,'[2]1516 Exp_Rev Access'!$F$7:$FS$310,107,FALSE))</f>
        <v>0</v>
      </c>
      <c r="DY209" s="90">
        <f>IF(ISNA(VLOOKUP($B209,'[2]1516 Exp_Rev Access'!$F$7:$FS$310,108,FALSE)),"",VLOOKUP($B209,'[2]1516 Exp_Rev Access'!$F$7:$FS$310,108,FALSE))</f>
        <v>0</v>
      </c>
      <c r="DZ209" s="90">
        <f>IF(ISNA(VLOOKUP($B209,'[2]1516 Exp_Rev Access'!$F$7:$FS$310,109,FALSE)),"",VLOOKUP($B209,'[2]1516 Exp_Rev Access'!$F$7:$FS$310,109,FALSE))</f>
        <v>0</v>
      </c>
      <c r="EA209" s="90">
        <f>IF(ISNA(VLOOKUP($B209,'[2]1516 Exp_Rev Access'!$F$7:$FS$310,110,FALSE)),"",VLOOKUP($B209,'[2]1516 Exp_Rev Access'!$F$7:$FS$310,110,FALSE))</f>
        <v>0</v>
      </c>
      <c r="EB209" s="90">
        <f>IF(ISNA(VLOOKUP($B209,'[2]1516 Exp_Rev Access'!$F$7:$FS$310,111,FALSE)),"",VLOOKUP($B209,'[2]1516 Exp_Rev Access'!$F$7:$FS$310,111,FALSE))</f>
        <v>0</v>
      </c>
      <c r="EC209" s="90">
        <f>IF(ISNA(VLOOKUP($B209,'[2]1516 Exp_Rev Access'!$F$7:$FS$310,112,FALSE)),"",VLOOKUP($B209,'[2]1516 Exp_Rev Access'!$F$7:$FS$310,112,FALSE))</f>
        <v>0</v>
      </c>
      <c r="ED209" s="90">
        <f>IF(ISNA(VLOOKUP($B209,'[2]1516 Exp_Rev Access'!$F$7:$FS$310,113,FALSE)),"",VLOOKUP($B209,'[2]1516 Exp_Rev Access'!$F$7:$FS$310,113,FALSE))</f>
        <v>0</v>
      </c>
      <c r="EE209" s="90">
        <f>IF(ISNA(VLOOKUP($B209,'[2]1516 Exp_Rev Access'!$F$7:$FS$310,114,FALSE)),"",VLOOKUP($B209,'[2]1516 Exp_Rev Access'!$F$7:$FS$310,114,FALSE))</f>
        <v>0</v>
      </c>
      <c r="EF209" s="90">
        <f>IF(ISNA(VLOOKUP($B209,'[2]1516 Exp_Rev Access'!$F$7:$FS$310,115,FALSE)),"",VLOOKUP($B209,'[2]1516 Exp_Rev Access'!$F$7:$FS$310,115,FALSE))</f>
        <v>0</v>
      </c>
      <c r="EG209" s="90">
        <f>IF(ISNA(VLOOKUP($B209,'[2]1516 Exp_Rev Access'!$F$7:$FS$310,116,FALSE)),"",VLOOKUP($B209,'[2]1516 Exp_Rev Access'!$F$7:$FS$310,116,FALSE))</f>
        <v>0</v>
      </c>
      <c r="EH209" s="90">
        <f>IF(ISNA(VLOOKUP($B209,'[2]1516 Exp_Rev Access'!$F$7:$FS$310,117,FALSE)),"",VLOOKUP($B209,'[2]1516 Exp_Rev Access'!$F$7:$FS$310,117,FALSE))</f>
        <v>0</v>
      </c>
      <c r="EI209" s="90">
        <f>IF(ISNA(VLOOKUP($B209,'[2]1516 Exp_Rev Access'!$F$7:$FS$310,118,FALSE)),"",VLOOKUP($B209,'[2]1516 Exp_Rev Access'!$F$7:$FS$310,118,FALSE))</f>
        <v>0</v>
      </c>
      <c r="EJ209" s="90">
        <f>IF(ISNA(VLOOKUP($B209,'[2]1516 Exp_Rev Access'!$F$7:$FS$310,119,FALSE)),"",VLOOKUP($B209,'[2]1516 Exp_Rev Access'!$F$7:$FS$310,119,FALSE))</f>
        <v>0</v>
      </c>
      <c r="EK209" s="90">
        <f>IF(ISNA(VLOOKUP($B209,'[2]1516 Exp_Rev Access'!$F$7:$FS$310,120,FALSE)),"",VLOOKUP($B209,'[2]1516 Exp_Rev Access'!$F$7:$FS$310,120,FALSE))</f>
        <v>0</v>
      </c>
      <c r="EL209" s="90">
        <f>IF(ISNA(VLOOKUP($B209,'[2]1516 Exp_Rev Access'!$F$7:$FS$310,121,FALSE)),"",VLOOKUP($B209,'[2]1516 Exp_Rev Access'!$F$7:$FS$310,121,FALSE))</f>
        <v>0</v>
      </c>
      <c r="EM209" s="90">
        <f>IF(ISNA(VLOOKUP($B209,'[2]1516 Exp_Rev Access'!$F$7:$FS$310,122,FALSE)),"",VLOOKUP($B209,'[2]1516 Exp_Rev Access'!$F$7:$FS$310,122,FALSE))</f>
        <v>0</v>
      </c>
      <c r="EN209" s="90">
        <f>IF(ISNA(VLOOKUP($B209,'[2]1516 Exp_Rev Access'!$F$7:$FS$310,123,FALSE)),"",VLOOKUP($B209,'[2]1516 Exp_Rev Access'!$F$7:$FS$310,123,FALSE))</f>
        <v>0</v>
      </c>
      <c r="EO209" s="90">
        <f>IF(ISNA(VLOOKUP($B209,'[2]1516 Exp_Rev Access'!$F$7:$FS$310,124,FALSE)),"",VLOOKUP($B209,'[2]1516 Exp_Rev Access'!$F$7:$FS$310,124,FALSE))</f>
        <v>0</v>
      </c>
      <c r="EP209" s="90">
        <f>IF(ISNA(VLOOKUP($B209,'[2]1516 Exp_Rev Access'!$F$7:$FS$310,125,FALSE)),"",VLOOKUP($B209,'[2]1516 Exp_Rev Access'!$F$7:$FS$310,125,FALSE))</f>
        <v>0</v>
      </c>
      <c r="EQ209" s="90">
        <f>IF(ISNA(VLOOKUP($B209,'[2]1516 Exp_Rev Access'!$F$7:$FS$310,126,FALSE)),"",VLOOKUP($B209,'[2]1516 Exp_Rev Access'!$F$7:$FS$310,126,FALSE))</f>
        <v>0</v>
      </c>
      <c r="ER209" s="90">
        <f>IF(ISNA(VLOOKUP($B209,'[2]1516 Exp_Rev Access'!$F$7:$FS$310,127,FALSE)),"",VLOOKUP($B209,'[2]1516 Exp_Rev Access'!$F$7:$FS$310,127,FALSE))</f>
        <v>0</v>
      </c>
      <c r="ES209" s="90">
        <f>IF(ISNA(VLOOKUP($B209,'[2]1516 Exp_Rev Access'!$F$7:$FS$310,128,FALSE)),"",VLOOKUP($B209,'[2]1516 Exp_Rev Access'!$F$7:$FS$310,128,FALSE))</f>
        <v>0</v>
      </c>
      <c r="ET209" s="90">
        <f>IF(ISNA(VLOOKUP($B209,'[2]1516 Exp_Rev Access'!$F$7:$FS$310,129,FALSE)),"",VLOOKUP($B209,'[2]1516 Exp_Rev Access'!$F$7:$FS$310,129,FALSE))</f>
        <v>0</v>
      </c>
      <c r="EU209" s="90">
        <f>IF(ISNA(VLOOKUP($B209,'[2]1516 Exp_Rev Access'!$F$7:$FS$310,130,FALSE)),"",VLOOKUP($B209,'[2]1516 Exp_Rev Access'!$F$7:$FS$310,130,FALSE))</f>
        <v>0</v>
      </c>
      <c r="EV209" s="90">
        <f>IF(ISNA(VLOOKUP($B209,'[2]1516 Exp_Rev Access'!$F$7:$FS$310,131,FALSE)),"",VLOOKUP($B209,'[2]1516 Exp_Rev Access'!$F$7:$FS$310,131,FALSE))</f>
        <v>5137.28</v>
      </c>
      <c r="EW209" s="90">
        <f>IF(ISNA(VLOOKUP($B209,'[2]1516 Exp_Rev Access'!$F$7:$FS$310,132,FALSE)),"",VLOOKUP($B209,'[2]1516 Exp_Rev Access'!$F$7:$FS$310,132,FALSE))</f>
        <v>0</v>
      </c>
      <c r="EX209" s="90">
        <f>IF(ISNA(VLOOKUP($B209,'[2]1516 Exp_Rev Access'!$F$7:$FS$310,133,FALSE)),"",VLOOKUP($B209,'[2]1516 Exp_Rev Access'!$F$7:$FS$310,133,FALSE))</f>
        <v>0</v>
      </c>
      <c r="EY209" s="90">
        <f>IF(ISNA(VLOOKUP($B209,'[2]1516 Exp_Rev Access'!$F$7:$FS$310,134,FALSE)),"",VLOOKUP($B209,'[2]1516 Exp_Rev Access'!$F$7:$FS$310,134,FALSE))</f>
        <v>0</v>
      </c>
      <c r="EZ209" s="90">
        <f>IF(ISNA(VLOOKUP($B209,'[2]1516 Exp_Rev Access'!$F$7:$FS$310,135,FALSE)),"",VLOOKUP($B209,'[2]1516 Exp_Rev Access'!$F$7:$FS$310,135,FALSE))</f>
        <v>0</v>
      </c>
      <c r="FA209" s="90">
        <f>IF(ISNA(VLOOKUP($B209,'[2]1516 Exp_Rev Access'!$F$7:$FS$310,136,FALSE)),"",VLOOKUP($B209,'[2]1516 Exp_Rev Access'!$F$7:$FS$310,136,FALSE))</f>
        <v>0</v>
      </c>
      <c r="FB209" s="90">
        <f>IF(ISNA(VLOOKUP($B209,'[2]1516 Exp_Rev Access'!$F$7:$FS$310,137,FALSE)),"",VLOOKUP($B209,'[2]1516 Exp_Rev Access'!$F$7:$FS$310,137,FALSE))</f>
        <v>0</v>
      </c>
      <c r="FC209" s="90">
        <f>IF(ISNA(VLOOKUP($B209,'[2]1516 Exp_Rev Access'!$F$7:$FS$310,138,FALSE)),"",VLOOKUP($B209,'[2]1516 Exp_Rev Access'!$F$7:$FS$310,138,FALSE))</f>
        <v>0</v>
      </c>
      <c r="FD209" s="90">
        <f>IF(ISNA(VLOOKUP($B209,'[2]1516 Exp_Rev Access'!$F$7:$FS$310,139,FALSE)),"",VLOOKUP($B209,'[2]1516 Exp_Rev Access'!$F$7:$FS$310,139,FALSE))</f>
        <v>0</v>
      </c>
      <c r="FE209" s="90">
        <f>IF(ISNA(VLOOKUP($B209,'[2]1516 Exp_Rev Access'!$F$7:$FS$310,140,FALSE)),"",VLOOKUP($B209,'[2]1516 Exp_Rev Access'!$F$7:$FS$310,140,FALSE))</f>
        <v>0</v>
      </c>
      <c r="FF209" s="90">
        <f>IF(ISNA(VLOOKUP($B209,'[2]1516 Exp_Rev Access'!$F$7:$FS$310,141,FALSE)),"",VLOOKUP($B209,'[2]1516 Exp_Rev Access'!$F$7:$FS$310,141,FALSE))</f>
        <v>0</v>
      </c>
      <c r="FG209" s="90">
        <f>IF(ISNA(VLOOKUP($B209,'[2]1516 Exp_Rev Access'!$F$7:$FS$310,142,FALSE)),"",VLOOKUP($B209,'[2]1516 Exp_Rev Access'!$F$7:$FS$310,142,FALSE))</f>
        <v>36805.24</v>
      </c>
      <c r="FH209" s="90">
        <f>IF(ISNA(VLOOKUP($B209,'[2]1516 Exp_Rev Access'!$F$7:$FS$310,143,FALSE)),"",VLOOKUP($B209,'[2]1516 Exp_Rev Access'!$F$7:$FS$310,143,FALSE))</f>
        <v>0</v>
      </c>
      <c r="FI209" s="90">
        <f>IF(ISNA(VLOOKUP($B209,'[2]1516 Exp_Rev Access'!$F$7:$FS$310,144,FALSE)),"",VLOOKUP($B209,'[2]1516 Exp_Rev Access'!$F$7:$FS$310,144,FALSE))</f>
        <v>0</v>
      </c>
      <c r="FJ209" s="90">
        <f>IF(ISNA(VLOOKUP($B209,'[2]1516 Exp_Rev Access'!$F$7:$FS$310,145,FALSE)),"",VLOOKUP($B209,'[2]1516 Exp_Rev Access'!$F$7:$FS$310,145,FALSE))</f>
        <v>0</v>
      </c>
      <c r="FK209" s="90">
        <f>IF(ISNA(VLOOKUP($B209,'[2]1516 Exp_Rev Access'!$F$7:$FS$310,146,FALSE)),"",VLOOKUP($B209,'[2]1516 Exp_Rev Access'!$F$7:$FS$310,146,FALSE))</f>
        <v>0</v>
      </c>
      <c r="FL209" s="90">
        <f>IF(ISNA(VLOOKUP($B209,'[2]1516 Exp_Rev Access'!$F$7:$FS$310,1147,FALSE)),"",VLOOKUP($B209,'[2]1516 Exp_Rev Access'!$F$7:$FS$310,147,FALSE))</f>
        <v>0</v>
      </c>
      <c r="FM209" s="90">
        <f>IF(ISNA(VLOOKUP($B209,'[2]1516 Exp_Rev Access'!$F$7:$FS$310,148,FALSE)),"",VLOOKUP($B209,'[2]1516 Exp_Rev Access'!$F$7:$FS$310,148,FALSE))</f>
        <v>0</v>
      </c>
      <c r="FN209" s="90">
        <f>IF(ISNA(VLOOKUP($B209,'[2]1516 Exp_Rev Access'!$F$7:$FS$310,149,FALSE)),"",VLOOKUP($B209,'[2]1516 Exp_Rev Access'!$F$7:$FS$310,149,FALSE))</f>
        <v>0</v>
      </c>
      <c r="FO209" s="90">
        <f>IF(ISNA(VLOOKUP($B209,'[2]1516 Exp_Rev Access'!$F$7:$FS$310,150,FALSE)),"",VLOOKUP($B209,'[2]1516 Exp_Rev Access'!$F$7:$FS$310,150,FALSE))</f>
        <v>0</v>
      </c>
      <c r="FP209" s="90">
        <f>IF(ISNA(VLOOKUP($B209,'[2]1516 Exp_Rev Access'!$F$7:$FS$310,151,FALSE)),"",VLOOKUP($B209,'[2]1516 Exp_Rev Access'!$F$7:$FS$310,151,FALSE))</f>
        <v>0</v>
      </c>
      <c r="FQ209" s="90">
        <f>IF(ISNA(VLOOKUP($B209,'[2]1516 Exp_Rev Access'!$F$7:$FS$310,152,FALSE)),"",VLOOKUP($B209,'[2]1516 Exp_Rev Access'!$F$7:$FS$310,152,FALSE))</f>
        <v>0</v>
      </c>
      <c r="FR209" s="90">
        <f>IF(ISNA(VLOOKUP($B209,'[2]1516 Exp_Rev Access'!$F$7:$FS$310,153,FALSE)),"",VLOOKUP($B209,'[2]1516 Exp_Rev Access'!$F$7:$FS$310,153,FALSE))</f>
        <v>11423.07</v>
      </c>
      <c r="FS209" s="53">
        <f t="shared" si="520"/>
        <v>334459.94</v>
      </c>
      <c r="FT209" s="92">
        <f t="shared" si="521"/>
        <v>8.0291606414642253E-2</v>
      </c>
      <c r="FU209" s="98">
        <f t="shared" si="522"/>
        <v>1208.9204800115665</v>
      </c>
      <c r="FV209" s="90">
        <f>IF(ISNA(VLOOKUP($B209,'[2]1516 Exp_Rev Access'!$F$7:$FS$310,154,FALSE)),"",VLOOKUP($B209,'[2]1516 Exp_Rev Access'!$F$7:$FS$310,154,FALSE))</f>
        <v>0</v>
      </c>
      <c r="FW209" s="90">
        <f>IF(ISNA(VLOOKUP($B209,'[2]1516 Exp_Rev Access'!$F$7:$FS$310,155,FALSE)),"",VLOOKUP($B209,'[2]1516 Exp_Rev Access'!$F$7:$FS$310,155,FALSE))</f>
        <v>0</v>
      </c>
      <c r="FX209" s="90">
        <f>IF(ISNA(VLOOKUP($B209,'[2]1516 Exp_Rev Access'!$F$7:$FS$310,156,FALSE)),"",VLOOKUP($B209,'[2]1516 Exp_Rev Access'!$F$7:$FS$310,156,FALSE))</f>
        <v>0</v>
      </c>
      <c r="FY209" s="90">
        <f>IF(ISNA(VLOOKUP($B209,'[2]1516 Exp_Rev Access'!$F$7:$FS$310,157,FALSE)),"",VLOOKUP($B209,'[2]1516 Exp_Rev Access'!$F$7:$FS$310,157,FALSE))</f>
        <v>0</v>
      </c>
      <c r="FZ209" s="90">
        <f>IF(ISNA(VLOOKUP($B209,'[2]1516 Exp_Rev Access'!$F$7:$FS$310,158,FALSE)),"",VLOOKUP($B209,'[2]1516 Exp_Rev Access'!$F$7:$FS$310,158,FALSE))</f>
        <v>0</v>
      </c>
      <c r="GA209" s="90">
        <f>IF(ISNA(VLOOKUP($B209,'[2]1516 Exp_Rev Access'!$F$7:$FS$310,159,FALSE)),"",VLOOKUP($B209,'[2]1516 Exp_Rev Access'!$F$7:$FS$310,159,FALSE))</f>
        <v>0</v>
      </c>
      <c r="GB209" s="90">
        <f>IF(ISNA(VLOOKUP($B209,'[2]1516 Exp_Rev Access'!$F$7:$FS$310,160,FALSE)),"",VLOOKUP($B209,'[2]1516 Exp_Rev Access'!$F$7:$FS$310,160,FALSE))</f>
        <v>0</v>
      </c>
      <c r="GC209" s="90">
        <f>IF(ISNA(VLOOKUP($B209,'[2]1516 Exp_Rev Access'!$F$7:$FS$310,161,FALSE)),"",VLOOKUP($B209,'[2]1516 Exp_Rev Access'!$F$7:$FS$310,161,FALSE))</f>
        <v>0</v>
      </c>
      <c r="GD209" s="90">
        <f>IF(ISNA(VLOOKUP($B209,'[2]1516 Exp_Rev Access'!$F$7:$FS$310,162,FALSE)),"",VLOOKUP($B209,'[2]1516 Exp_Rev Access'!$F$7:$FS$310,162,FALSE))</f>
        <v>0</v>
      </c>
      <c r="GE209" s="90">
        <f>IF(ISNA(VLOOKUP($B209,'[2]1516 Exp_Rev Access'!$F$7:$FS$310,163,FALSE)),"",VLOOKUP($B209,'[2]1516 Exp_Rev Access'!$F$7:$FS$310,163,FALSE))</f>
        <v>0</v>
      </c>
      <c r="GF209" s="90">
        <f>IF(ISNA(VLOOKUP($B209,'[2]1516 Exp_Rev Access'!$F$7:$FS$310,164,FALSE)),"",VLOOKUP($B209,'[2]1516 Exp_Rev Access'!$F$7:$FS$310,164,FALSE))</f>
        <v>10190</v>
      </c>
      <c r="GG209" s="90">
        <f>IF(ISNA(VLOOKUP($B209,'[2]1516 Exp_Rev Access'!$F$7:$FS$310,165,FALSE)),"",VLOOKUP($B209,'[2]1516 Exp_Rev Access'!$F$7:$FS$310,165,FALSE))</f>
        <v>0</v>
      </c>
      <c r="GH209" s="90">
        <f>IF(ISNA(VLOOKUP($B209,'[2]1516 Exp_Rev Access'!$F$7:$FS$310,166,FALSE)),"",VLOOKUP($B209,'[2]1516 Exp_Rev Access'!$F$7:$FS$310,166,FALSE))</f>
        <v>0</v>
      </c>
      <c r="GI209" s="90">
        <f>IF(ISNA(VLOOKUP($B209,'[2]1516 Exp_Rev Access'!$F$7:$FS$310,167,FALSE)),"",VLOOKUP($B209,'[2]1516 Exp_Rev Access'!$F$7:$FS$310,167,FALSE))</f>
        <v>0</v>
      </c>
      <c r="GJ209" s="90">
        <f>IF(ISNA(VLOOKUP($B209,'[2]1516 Exp_Rev Access'!$F$7:$FS$310,168,FALSE)),"",VLOOKUP($B209,'[2]1516 Exp_Rev Access'!$F$7:$FS$310,168,FALSE))</f>
        <v>0</v>
      </c>
      <c r="GK209" s="90">
        <f>IF(ISNA(VLOOKUP($B209,'[2]1516 Exp_Rev Access'!$F$7:$FS$310,169,FALSE)),"",VLOOKUP($B209,'[2]1516 Exp_Rev Access'!$F$7:$FS$310,169,FALSE))</f>
        <v>0</v>
      </c>
      <c r="GL209" s="90">
        <f>IF(ISNA(VLOOKUP($B209,'[2]1516 Exp_Rev Access'!$F$7:$FS$310,170,FALSE)),"",VLOOKUP($B209,'[2]1516 Exp_Rev Access'!$F$7:$FS$310,170,FALSE))</f>
        <v>0</v>
      </c>
      <c r="GM209" s="90">
        <f>IF(ISNA(VLOOKUP($B209,'[2]1516 Exp_Rev Access'!$F$7:$FT$310,171,FALSE)),"",VLOOKUP($B209,'[2]1516 Exp_Rev Access'!$F$7:$FT$310,171,FALSE))</f>
        <v>0</v>
      </c>
      <c r="GN209" s="90">
        <f>IF(ISNA(VLOOKUP($B209,'[2]1516 Exp_Rev Access'!$F$7:$FU$310,172,FALSE)),"",VLOOKUP($B209,'[2]1516 Exp_Rev Access'!$F$7:$FU$310,172,FALSE))</f>
        <v>0</v>
      </c>
      <c r="GO209" s="90">
        <f>IF(ISNA(VLOOKUP($B209,'[2]1516 Exp_Rev Access'!$F$7:$FV$310,173,FALSE)),"",VLOOKUP($B209,'[2]1516 Exp_Rev Access'!$F$7:$FV$310,173,FALSE))</f>
        <v>0</v>
      </c>
      <c r="GP209" s="90">
        <f>IF(ISNA(VLOOKUP($B209,'[2]1516 Exp_Rev Access'!$F$7:$GA$310,174,FALSE)),"",VLOOKUP($B209,'[2]1516 Exp_Rev Access'!$F$7:$GA$310,174,FALSE))</f>
        <v>0</v>
      </c>
      <c r="GQ209" s="90">
        <f>IF(ISNA(VLOOKUP($B209,'[2]1516 Exp_Rev Access'!$F$7:$GA$310,175,FALSE)),"",VLOOKUP($B209,'[2]1516 Exp_Rev Access'!$F$7:$GA$310,175,FALSE))</f>
        <v>0</v>
      </c>
      <c r="GR209" s="90">
        <f>IF(ISNA(VLOOKUP($B209,'[2]1516 Exp_Rev Access'!$F$7:$GA$310,176,FALSE)),"",VLOOKUP($B209,'[2]1516 Exp_Rev Access'!$F$7:$GA$310,176,FALSE))</f>
        <v>0</v>
      </c>
      <c r="GS209" s="90">
        <f>IF(ISNA(VLOOKUP($B209,'[2]1516 Exp_Rev Access'!$F$7:$GA$310,177,FALSE)),"",VLOOKUP($B209,'[2]1516 Exp_Rev Access'!$F$7:$GA$310,177,FALSE))</f>
        <v>0</v>
      </c>
      <c r="GT209" s="90">
        <f>IF(ISNA(VLOOKUP($B209,'[2]1516 Exp_Rev Access'!$F$7:$GA$310,178,FALSE)),"",VLOOKUP($B209,'[2]1516 Exp_Rev Access'!$F$7:$GA$310,178,FALSE))</f>
        <v>0</v>
      </c>
      <c r="GU209" s="53">
        <f t="shared" si="523"/>
        <v>10190</v>
      </c>
      <c r="GV209" s="92">
        <f t="shared" si="524"/>
        <v>2.4462465351312462E-3</v>
      </c>
      <c r="GW209" s="131">
        <f t="shared" si="525"/>
        <v>36.832212824405403</v>
      </c>
    </row>
    <row r="210" spans="1:222" x14ac:dyDescent="0.2">
      <c r="B210" s="87" t="s">
        <v>480</v>
      </c>
      <c r="C210" s="87" t="s">
        <v>481</v>
      </c>
      <c r="D210" s="88">
        <f>IF(ISNA(VLOOKUP($B210,'[2]1516 enrollment_Rev_Exp by size'!$A$6:$C$325,3,FALSE)),"",VLOOKUP($B210,'[2]1516 enrollment_Rev_Exp by size'!$A$6:$C$325,3,FALSE))</f>
        <v>3015.2599999999993</v>
      </c>
      <c r="E210" s="89">
        <v>35918343.219999999</v>
      </c>
      <c r="F210" s="67">
        <f t="shared" si="503"/>
        <v>35918343.219999999</v>
      </c>
      <c r="G210" s="67">
        <f t="shared" si="504"/>
        <v>0</v>
      </c>
      <c r="H210" s="90">
        <f>IF(ISNA(VLOOKUP($B210,'[2]1516 Exp_Rev Access'!$F$7:$FS$310,2,FALSE)),"",VLOOKUP($B210,'[2]1516 Exp_Rev Access'!$F$7:$FS$310,2,FALSE))</f>
        <v>4487202.96</v>
      </c>
      <c r="I210" s="90">
        <f>IF(ISNA(VLOOKUP($B210,'[2]1516 Exp_Rev Access'!$F$7:$FS$310,3,FALSE)),"",VLOOKUP($B210,'[2]1516 Exp_Rev Access'!$F$7:$FS$310,3,FALSE))</f>
        <v>0</v>
      </c>
      <c r="J210" s="90">
        <f>IF(ISNA(VLOOKUP($B210,'[2]1516 Exp_Rev Access'!$F$7:$FS$310,4,FALSE)),"",VLOOKUP($B210,'[2]1516 Exp_Rev Access'!$F$7:$FS$310,4,FALSE))</f>
        <v>0</v>
      </c>
      <c r="K210" s="90">
        <f>IF(ISNA(VLOOKUP($B210,'[2]1516 Exp_Rev Access'!$F$7:$FS$310,5,FALSE)),"-",VLOOKUP($B210,'[2]1516 Exp_Rev Access'!$F$7:$FS$310,5,FALSE))</f>
        <v>35586.86</v>
      </c>
      <c r="L210" s="90">
        <f>IF(ISNA(VLOOKUP($B210,'[2]1516 Exp_Rev Access'!$F$7:$FS$310,6,FALSE)),"",VLOOKUP($B210,'[2]1516 Exp_Rev Access'!$F$7:$FS$310,6,FALSE))</f>
        <v>0</v>
      </c>
      <c r="M210" s="90">
        <f>IF(ISNA(VLOOKUP($B210,'[2]1516 Exp_Rev Access'!$F$7:$FS$310,7,FALSE)),"",VLOOKUP($B210,'[2]1516 Exp_Rev Access'!$F$7:$FS$310,7,FALSE))</f>
        <v>0</v>
      </c>
      <c r="N210" s="53">
        <f t="shared" si="505"/>
        <v>4522789.82</v>
      </c>
      <c r="O210" s="91">
        <f t="shared" si="506"/>
        <v>0.12591866479747951</v>
      </c>
      <c r="P210" s="53">
        <f t="shared" si="507"/>
        <v>1499.9667756677704</v>
      </c>
      <c r="Q210" s="90">
        <f>IF(ISNA(VLOOKUP($B210,'[2]1516 Exp_Rev Access'!$F$7:$FS$310,8,FALSE)),"",VLOOKUP($B210,'[2]1516 Exp_Rev Access'!$F$7:$FS$310,8,FALSE))</f>
        <v>42166.14</v>
      </c>
      <c r="R210" s="90">
        <f>IF(ISNA(VLOOKUP($B210,'[2]1516 Exp_Rev Access'!$F$7:$FS$310,9,FALSE)),"",VLOOKUP($B210,'[2]1516 Exp_Rev Access'!$F$7:$FS$310,9,FALSE))</f>
        <v>0</v>
      </c>
      <c r="S210" s="90">
        <f>IF(ISNA(VLOOKUP($B210,'[2]1516 Exp_Rev Access'!$F$7:$FS$310,10,FALSE)),"",VLOOKUP($B210,'[2]1516 Exp_Rev Access'!$F$7:$FS$310,10,FALSE))</f>
        <v>0</v>
      </c>
      <c r="T210" s="90">
        <f>IF(ISNA(VLOOKUP($B210,'[2]1516 Exp_Rev Access'!$F$7:$FS$310,11,FALSE)),"",VLOOKUP($B210,'[2]1516 Exp_Rev Access'!$F$7:$FS$310,11,FALSE))</f>
        <v>0</v>
      </c>
      <c r="U210" s="90">
        <f>IF(ISNA(VLOOKUP($B210,'[2]1516 Exp_Rev Access'!$F$7:$FS$310,12,FALSE)),"",VLOOKUP($B210,'[2]1516 Exp_Rev Access'!$F$7:$FS$310,12,FALSE))</f>
        <v>760</v>
      </c>
      <c r="V210" s="90">
        <f>IF(ISNA(VLOOKUP($B210,'[2]1516 Exp_Rev Access'!$F$7:$FS$310,13,FALSE)),"",VLOOKUP($B210,'[2]1516 Exp_Rev Access'!$F$7:$FS$310,13,FALSE))</f>
        <v>0</v>
      </c>
      <c r="W210" s="90">
        <f>IF(ISNA(VLOOKUP($B210,'[2]1516 Exp_Rev Access'!$F$7:$FS$310,14,FALSE)),"",VLOOKUP($B210,'[2]1516 Exp_Rev Access'!$F$7:$FS$310,14,FALSE))</f>
        <v>0</v>
      </c>
      <c r="X210" s="90">
        <f>IF(ISNA(VLOOKUP($B210,'[2]1516 Exp_Rev Access'!$F$7:$FS$310,15,FALSE)),"",VLOOKUP($B210,'[2]1516 Exp_Rev Access'!$F$7:$FS$310,15,FALSE))</f>
        <v>0</v>
      </c>
      <c r="Y210" s="90">
        <f>IF(ISNA(VLOOKUP($B210,'[2]1516 Exp_Rev Access'!$F$7:$FS$310,16,FALSE)),"",VLOOKUP($B210,'[2]1516 Exp_Rev Access'!$F$7:$FS$310,16,FALSE))</f>
        <v>33069.24</v>
      </c>
      <c r="Z210" s="90">
        <f>IF(ISNA(VLOOKUP($B210,'[2]1516 Exp_Rev Access'!$F$7:$FS$310,17,FALSE)),"",VLOOKUP($B210,'[2]1516 Exp_Rev Access'!$F$7:$FS$310,17,FALSE))</f>
        <v>0</v>
      </c>
      <c r="AA210" s="90">
        <f>IF(ISNA(VLOOKUP($B210,'[2]1516 Exp_Rev Access'!$F$7:$FS$310,18,FALSE)),"",VLOOKUP($B210,'[2]1516 Exp_Rev Access'!$F$7:$FS$310,18,FALSE))</f>
        <v>0</v>
      </c>
      <c r="AB210" s="90">
        <f>IF(ISNA(VLOOKUP($B210,'[2]1516 Exp_Rev Access'!$F$7:$FS$310,19,FALSE)),"",VLOOKUP($B210,'[2]1516 Exp_Rev Access'!$F$7:$FS$310,19,FALSE))</f>
        <v>0</v>
      </c>
      <c r="AC210" s="90">
        <f>IF(ISNA(VLOOKUP($B210,'[2]1516 Exp_Rev Access'!$F$7:$FS$310,20,FALSE)),"",VLOOKUP($B210,'[2]1516 Exp_Rev Access'!$F$7:$FS$310,20,FALSE))</f>
        <v>4075.17</v>
      </c>
      <c r="AD210" s="90">
        <f>IF(ISNA(VLOOKUP($B210,'[2]1516 Exp_Rev Access'!$F$7:$FS$310,21,FALSE)),"",VLOOKUP($B210,'[2]1516 Exp_Rev Access'!$F$7:$FS$310,21,FALSE))</f>
        <v>169836.32</v>
      </c>
      <c r="AE210" s="90">
        <f>IF(ISNA(VLOOKUP($B210,'[2]1516 Exp_Rev Access'!$F$7:$FS$310,22,FALSE)),"",VLOOKUP($B210,'[2]1516 Exp_Rev Access'!$F$7:$FS$310,22,FALSE))</f>
        <v>20048.62</v>
      </c>
      <c r="AF210" s="90">
        <f>IF(ISNA(VLOOKUP($B210,'[2]1516 Exp_Rev Access'!$F$7:$FS$310,23,FALSE)),"",VLOOKUP($B210,'[2]1516 Exp_Rev Access'!$F$7:$FS$310,23,FALSE))</f>
        <v>0</v>
      </c>
      <c r="AG210" s="90">
        <f>IF(ISNA(VLOOKUP($B210,'[2]1516 Exp_Rev Access'!$F$7:$FS$310,24,FALSE)),"",VLOOKUP($B210,'[2]1516 Exp_Rev Access'!$F$7:$FS$310,24,FALSE))</f>
        <v>225415.4</v>
      </c>
      <c r="AH210" s="90">
        <f>IF(ISNA(VLOOKUP($B210,'[2]1516 Exp_Rev Access'!$F$7:$FS$310,25,FALSE)),"",VLOOKUP($B210,'[2]1516 Exp_Rev Access'!$F$7:$FS$310,25,FALSE))</f>
        <v>6321.32</v>
      </c>
      <c r="AI210" s="90">
        <f>IF(ISNA(VLOOKUP($B210,'[2]1516 Exp_Rev Access'!$F$7:$FS$310,26,FALSE)),"",VLOOKUP($B210,'[2]1516 Exp_Rev Access'!$F$7:$FS$310,26,FALSE))</f>
        <v>4202.3100000000004</v>
      </c>
      <c r="AJ210" s="90">
        <f>IF(ISNA(VLOOKUP($B210,'[2]1516 Exp_Rev Access'!$F$7:$FS$310,27,FALSE)),"",VLOOKUP($B210,'[2]1516 Exp_Rev Access'!$F$7:$FS$310,27,FALSE))</f>
        <v>0</v>
      </c>
      <c r="AK210" s="90">
        <f>IF(ISNA(VLOOKUP($B210,'[2]1516 Exp_Rev Access'!$F$7:$FS$310,28,FALSE)),"",VLOOKUP($B210,'[2]1516 Exp_Rev Access'!$F$7:$FS$310,28,FALSE))</f>
        <v>59128.43</v>
      </c>
      <c r="AL210" s="90">
        <f>IF(ISNA(VLOOKUP($B210,'[2]1516 Exp_Rev Access'!$F$7:$FS$310,29,FALSE)),"",VLOOKUP($B210,'[2]1516 Exp_Rev Access'!$F$7:$FS$310,29,FALSE))</f>
        <v>0</v>
      </c>
      <c r="AM210" s="53">
        <f t="shared" si="508"/>
        <v>565022.95000000007</v>
      </c>
      <c r="AN210" s="92">
        <f t="shared" si="509"/>
        <v>1.5730763151831147E-2</v>
      </c>
      <c r="AO210" s="68">
        <f t="shared" si="510"/>
        <v>187.38780403679954</v>
      </c>
      <c r="AP210" s="90">
        <f>IF(ISNA(VLOOKUP($B210,'[2]1516 Exp_Rev Access'!$F$7:$FS$310,30,FALSE)),"",VLOOKUP($B210,'[2]1516 Exp_Rev Access'!$F$7:$FS$310,30,FALSE))</f>
        <v>17224727.98</v>
      </c>
      <c r="AQ210" s="90">
        <f>IF(ISNA(VLOOKUP($B210,'[2]1516 Exp_Rev Access'!$F$7:$FS$310,31,FALSE)),"",VLOOKUP($B210,'[2]1516 Exp_Rev Access'!$F$7:$FS$310,31,FALSE))</f>
        <v>708937.22</v>
      </c>
      <c r="AR210" s="90">
        <f>IF(ISNA(VLOOKUP($B210,'[2]1516 Exp_Rev Access'!$F$7:$FS$310,32,FALSE)),"",VLOOKUP($B210,'[2]1516 Exp_Rev Access'!$F$7:$FS$310,32,FALSE))</f>
        <v>1195501.08</v>
      </c>
      <c r="AS210" s="90">
        <f>IF(ISNA(VLOOKUP($B210,'[2]1516 Exp_Rev Access'!$F$7:$FS$310,33,FALSE)),"",VLOOKUP($B210,'[2]1516 Exp_Rev Access'!$F$7:$FS$310,33,FALSE))</f>
        <v>0</v>
      </c>
      <c r="AT210" s="90">
        <f>IF(ISNA(VLOOKUP($B210,'[2]1516 Exp_Rev Access'!$F$7:$FS$310,34,FALSE)),"",VLOOKUP($B210,'[2]1516 Exp_Rev Access'!$F$7:$FS$310,34,FALSE))</f>
        <v>0</v>
      </c>
      <c r="AU210" s="53">
        <f t="shared" si="511"/>
        <v>19129166.280000001</v>
      </c>
      <c r="AV210" s="93">
        <f t="shared" si="512"/>
        <v>0.53257373712461564</v>
      </c>
      <c r="AW210" s="53">
        <f t="shared" si="513"/>
        <v>6344.1183446866953</v>
      </c>
      <c r="AX210" s="90">
        <f>IF(ISNA(VLOOKUP($B210,'[2]1516 Exp_Rev Access'!$F$7:$FS$310,35,FALSE)),"",VLOOKUP($B210,'[2]1516 Exp_Rev Access'!$F$7:$FS$310,35,FALSE))</f>
        <v>0</v>
      </c>
      <c r="AY210" s="90">
        <f>IF(ISNA(VLOOKUP($B210,'[2]1516 Exp_Rev Access'!$F$7:$FS$310,36,FALSE)),"",VLOOKUP($B210,'[2]1516 Exp_Rev Access'!$F$7:$FS$310,36,FALSE))</f>
        <v>2255789</v>
      </c>
      <c r="AZ210" s="90">
        <f>IF(ISNA(VLOOKUP($B210,'[2]1516 Exp_Rev Access'!$F$7:$FS$310,37,FALSE)),"",VLOOKUP($B210,'[2]1516 Exp_Rev Access'!$F$7:$FS$310,37,FALSE))</f>
        <v>0</v>
      </c>
      <c r="BA210" s="90">
        <f>IF(ISNA(VLOOKUP($B210,'[2]1516 Exp_Rev Access'!$F$7:$FS$310,38,FALSE)),"",VLOOKUP($B210,'[2]1516 Exp_Rev Access'!$F$7:$FS$310,38,FALSE))</f>
        <v>0</v>
      </c>
      <c r="BB210" s="90">
        <f>IF(ISNA(VLOOKUP($B210,'[2]1516 Exp_Rev Access'!$F$7:$FS$310,39,FALSE)),"",VLOOKUP($B210,'[2]1516 Exp_Rev Access'!$F$7:$FS$310,39,FALSE))</f>
        <v>0</v>
      </c>
      <c r="BC210" s="90">
        <f>IF(ISNA(VLOOKUP($B210,'[2]1516 Exp_Rev Access'!$F$7:$FS$310,40,FALSE)),"",VLOOKUP($B210,'[2]1516 Exp_Rev Access'!$F$7:$FS$310,40,FALSE))</f>
        <v>683231</v>
      </c>
      <c r="BD210" s="90">
        <f>IF(ISNA(VLOOKUP($B210,'[2]1516 Exp_Rev Access'!$F$7:$FS$310,41,FALSE)),"",VLOOKUP($B210,'[2]1516 Exp_Rev Access'!$F$7:$FS$310,41,FALSE))</f>
        <v>2644473.2200000002</v>
      </c>
      <c r="BE210" s="90">
        <f>IF(ISNA(VLOOKUP($B210,'[2]1516 Exp_Rev Access'!$F$7:$FS$310,42,FALSE)),"",VLOOKUP($B210,'[2]1516 Exp_Rev Access'!$F$7:$FS$310,42,FALSE))</f>
        <v>149746.76</v>
      </c>
      <c r="BF210" s="90">
        <f>IF(ISNA(VLOOKUP($B210,'[2]1516 Exp_Rev Access'!$F$7:$FS$310,43,FALSE)),"",VLOOKUP($B210,'[2]1516 Exp_Rev Access'!$F$7:$FS$310,43,FALSE))</f>
        <v>10063.5</v>
      </c>
      <c r="BG210" s="90">
        <f>IF(ISNA(VLOOKUP($B210,'[2]1516 Exp_Rev Access'!$F$7:$FS$310,44,FALSE)),"",VLOOKUP($B210,'[2]1516 Exp_Rev Access'!$F$7:$FS$310,44,FALSE))</f>
        <v>135903.45000000001</v>
      </c>
      <c r="BH210" s="90">
        <f>IF(ISNA(VLOOKUP($B210,'[2]1516 Exp_Rev Access'!$F$7:$FS$310,45,FALSE)),"",VLOOKUP($B210,'[2]1516 Exp_Rev Access'!$F$7:$FS$310,45,FALSE))</f>
        <v>28502.880000000001</v>
      </c>
      <c r="BI210" s="90">
        <f>IF(ISNA(VLOOKUP($B210,'[2]1516 Exp_Rev Access'!$F$7:$FS$310,46,FALSE)),"",VLOOKUP($B210,'[2]1516 Exp_Rev Access'!$F$7:$FS$310,46,FALSE))</f>
        <v>0</v>
      </c>
      <c r="BJ210" s="90">
        <f>IF(ISNA(VLOOKUP($B210,'[2]1516 Exp_Rev Access'!$F$7:$FS$310,47,FALSE)),"",VLOOKUP($B210,'[2]1516 Exp_Rev Access'!$F$7:$FS$310,47,FALSE))</f>
        <v>18431.43</v>
      </c>
      <c r="BK210" s="90">
        <f>IF(ISNA(VLOOKUP($B210,'[2]1516 Exp_Rev Access'!$F$7:$FS$310,48,FALSE)),"",VLOOKUP($B210,'[2]1516 Exp_Rev Access'!$F$7:$FS$310,48,FALSE))</f>
        <v>984615.06</v>
      </c>
      <c r="BL210" s="90">
        <f>IF(ISNA(VLOOKUP($B210,'[2]1516 Exp_Rev Access'!$F$7:$FS$310,49,FALSE)),"",VLOOKUP($B210,'[2]1516 Exp_Rev Access'!$F$7:$FS$310,49,FALSE))</f>
        <v>0</v>
      </c>
      <c r="BM210" s="90">
        <f>IF(ISNA(VLOOKUP($B210,'[2]1516 Exp_Rev Access'!$F$7:$FS$310,50,FALSE)),"",VLOOKUP($B210,'[2]1516 Exp_Rev Access'!$F$7:$FS$310,50,FALSE))</f>
        <v>0</v>
      </c>
      <c r="BN210" s="90">
        <f>IF(ISNA(VLOOKUP($B210,'[2]1516 Exp_Rev Access'!$F$7:$FS$310,51,FALSE)),"",VLOOKUP($B210,'[2]1516 Exp_Rev Access'!$F$7:$FS$310,51,FALSE))</f>
        <v>0</v>
      </c>
      <c r="BO210" s="90">
        <f>IF(ISNA(VLOOKUP($B210,'[2]1516 Exp_Rev Access'!$F$7:$FS$310,52,FALSE)),"",VLOOKUP($B210,'[2]1516 Exp_Rev Access'!$F$7:$FS$310,52,FALSE))</f>
        <v>0</v>
      </c>
      <c r="BP210" s="90">
        <f>IF(ISNA(VLOOKUP($B210,'[2]1516 Exp_Rev Access'!$F$7:$FS$310,53,FALSE)),"",VLOOKUP($B210,'[2]1516 Exp_Rev Access'!$F$7:$FS$310,53,FALSE))</f>
        <v>0</v>
      </c>
      <c r="BQ210" s="90">
        <f>IF(ISNA(VLOOKUP($B210,'[2]1516 Exp_Rev Access'!$F$7:$FS$310,54,FALSE)),"",VLOOKUP($B210,'[2]1516 Exp_Rev Access'!$F$7:$FS$310,54,FALSE))</f>
        <v>0</v>
      </c>
      <c r="BR210" s="90">
        <f>IF(ISNA(VLOOKUP($B210,'[2]1516 Exp_Rev Access'!$F$7:$FS$310,55,FALSE)),"",VLOOKUP($B210,'[2]1516 Exp_Rev Access'!$F$7:$FS$310,55,FALSE))</f>
        <v>0</v>
      </c>
      <c r="BS210" s="90">
        <f>IF(ISNA(VLOOKUP($B210,'[2]1516 Exp_Rev Access'!$F$7:$FS$310,56,FALSE)),"",VLOOKUP($B210,'[2]1516 Exp_Rev Access'!$F$7:$FS$310,56,FALSE))</f>
        <v>0</v>
      </c>
      <c r="BT210" s="90">
        <f>IF(ISNA(VLOOKUP($B210,'[2]1516 Exp_Rev Access'!$F$7:$FS$310,57,FALSE)),"",VLOOKUP($B210,'[2]1516 Exp_Rev Access'!$F$7:$FS$310,57,FALSE))</f>
        <v>0</v>
      </c>
      <c r="BU210" s="90">
        <f>IF(ISNA(VLOOKUP($B210,'[2]1516 Exp_Rev Access'!$F$7:$FS$310,58,FALSE)),"",VLOOKUP($B210,'[2]1516 Exp_Rev Access'!$F$7:$FS$310,58,FALSE))</f>
        <v>0</v>
      </c>
      <c r="BV210" s="53">
        <f t="shared" si="514"/>
        <v>6910756.3000000007</v>
      </c>
      <c r="BW210" s="92">
        <f t="shared" si="515"/>
        <v>0.1924018671371224</v>
      </c>
      <c r="BX210" s="68">
        <f t="shared" si="516"/>
        <v>2291.9271638266691</v>
      </c>
      <c r="BY210" s="90">
        <f>IF(ISNA(VLOOKUP($B210,'[2]1516 Exp_Rev Access'!$F$7:$FS$310,59,FALSE)),"",VLOOKUP($B210,'[2]1516 Exp_Rev Access'!$F$7:$FS$310,59,FALSE))</f>
        <v>0</v>
      </c>
      <c r="BZ210" s="90">
        <f>IF(ISNA(VLOOKUP($B210,'[2]1516 Exp_Rev Access'!$F$7:$FS$310,60,FALSE)),"",VLOOKUP($B210,'[2]1516 Exp_Rev Access'!$F$7:$FS$310,60,FALSE))</f>
        <v>0</v>
      </c>
      <c r="CA210" s="90">
        <f>IF(ISNA(VLOOKUP($B210,'[2]1516 Exp_Rev Access'!$F$7:$FS$310,61,FALSE)),"",VLOOKUP($B210,'[2]1516 Exp_Rev Access'!$F$7:$FS$310,61,FALSE))</f>
        <v>0</v>
      </c>
      <c r="CB210" s="90">
        <f>IF(ISNA(VLOOKUP($B210,'[2]1516 Exp_Rev Access'!$F$7:$FS$310,62,FALSE)),"",VLOOKUP($B210,'[2]1516 Exp_Rev Access'!$F$7:$FS$310,62,FALSE))</f>
        <v>0</v>
      </c>
      <c r="CC210" s="90">
        <f>IF(ISNA(VLOOKUP($B210,'[2]1516 Exp_Rev Access'!$F$7:$FS$310,63,FALSE)),"",VLOOKUP($B210,'[2]1516 Exp_Rev Access'!$F$7:$FS$310,63,FALSE))</f>
        <v>202845.79</v>
      </c>
      <c r="CD210" s="90">
        <f>IF(ISNA(VLOOKUP($B210,'[2]1516 Exp_Rev Access'!$F$7:$FS$310,64,FALSE)),"",VLOOKUP($B210,'[2]1516 Exp_Rev Access'!$F$7:$FS$310,64,FALSE))</f>
        <v>0</v>
      </c>
      <c r="CE210" s="53">
        <f t="shared" si="517"/>
        <v>202845.79</v>
      </c>
      <c r="CF210" s="92">
        <f t="shared" si="518"/>
        <v>5.6474149923221324E-3</v>
      </c>
      <c r="CG210" s="94">
        <f t="shared" si="519"/>
        <v>67.273067662490149</v>
      </c>
      <c r="CH210" s="90">
        <f>IF(ISNA(VLOOKUP($B210,'[2]1516 Exp_Rev Access'!$F$7:$FS$310,65,FALSE)),"",VLOOKUP($B210,'[2]1516 Exp_Rev Access'!$F$7:$FS$310,65,FALSE))</f>
        <v>0</v>
      </c>
      <c r="CI210" s="90">
        <f>IF(ISNA(VLOOKUP($B210,'[2]1516 Exp_Rev Access'!$F$7:$FS$310,66,FALSE)),"",VLOOKUP($B210,'[2]1516 Exp_Rev Access'!$F$7:$FS$310,66,FALSE))</f>
        <v>0</v>
      </c>
      <c r="CJ210" s="90">
        <f>IF(ISNA(VLOOKUP($B210,'[2]1516 Exp_Rev Access'!$F$7:$FS$310,67,FALSE)),"",VLOOKUP($B210,'[2]1516 Exp_Rev Access'!$F$7:$FS$310,67,FALSE))</f>
        <v>0</v>
      </c>
      <c r="CK210" s="90">
        <f>IF(ISNA(VLOOKUP($B210,'[2]1516 Exp_Rev Access'!$F$7:$FS$310,68,FALSE)),"",VLOOKUP($B210,'[2]1516 Exp_Rev Access'!$F$7:$FS$310,68,FALSE))</f>
        <v>0</v>
      </c>
      <c r="CL210" s="90">
        <f>IF(ISNA(VLOOKUP($B210,'[2]1516 Exp_Rev Access'!$F$7:$FS$310,69,FALSE)),"",VLOOKUP($B210,'[2]1516 Exp_Rev Access'!$F$7:$FS$310,69,FALSE))</f>
        <v>0</v>
      </c>
      <c r="CM210" s="90">
        <f>IF(ISNA(VLOOKUP($B210,'[2]1516 Exp_Rev Access'!$F$7:$FS$310,70,FALSE)),"",VLOOKUP($B210,'[2]1516 Exp_Rev Access'!$F$7:$FS$310,70,FALSE))</f>
        <v>0</v>
      </c>
      <c r="CN210" s="90">
        <f>IF(ISNA(VLOOKUP($B210,'[2]1516 Exp_Rev Access'!$F$7:$FS$310,71,FALSE)),"",VLOOKUP($B210,'[2]1516 Exp_Rev Access'!$F$7:$FS$310,71,FALSE))</f>
        <v>0</v>
      </c>
      <c r="CO210" s="90">
        <f>IF(ISNA(VLOOKUP($B210,'[2]1516 Exp_Rev Access'!$F$7:$FS$310,72,FALSE)),"",VLOOKUP($B210,'[2]1516 Exp_Rev Access'!$F$7:$FS$310,72,FALSE))</f>
        <v>0</v>
      </c>
      <c r="CP210" s="90">
        <f>IF(ISNA(VLOOKUP($B210,'[2]1516 Exp_Rev Access'!$F$7:$FS$310,73,FALSE)),"",VLOOKUP($B210,'[2]1516 Exp_Rev Access'!$F$7:$FS$310,73,FALSE))</f>
        <v>0</v>
      </c>
      <c r="CQ210" s="90">
        <f>IF(ISNA(VLOOKUP($B210,'[2]1516 Exp_Rev Access'!$F$7:$FS$310,74,FALSE)),"",VLOOKUP($B210,'[2]1516 Exp_Rev Access'!$F$7:$FS$310,74,FALSE))</f>
        <v>620409.30000000005</v>
      </c>
      <c r="CR210" s="90">
        <f>IF(ISNA(VLOOKUP($B210,'[2]1516 Exp_Rev Access'!$F$7:$FS$310,75,FALSE)),"",VLOOKUP($B210,'[2]1516 Exp_Rev Access'!$F$7:$FS$310,75,FALSE))</f>
        <v>0</v>
      </c>
      <c r="CS210" s="90">
        <f>IF(ISNA(VLOOKUP($B210,'[2]1516 Exp_Rev Access'!$F$7:$FS$310,76,FALSE)),"",VLOOKUP($B210,'[2]1516 Exp_Rev Access'!$F$7:$FS$310,76,FALSE))</f>
        <v>31789.15</v>
      </c>
      <c r="CT210" s="90">
        <f>IF(ISNA(VLOOKUP($B210,'[2]1516 Exp_Rev Access'!$F$7:$FS$310,77,FALSE)),"",VLOOKUP($B210,'[2]1516 Exp_Rev Access'!$F$7:$FS$310,77,FALSE))</f>
        <v>0</v>
      </c>
      <c r="CU210" s="90">
        <f>IF(ISNA(VLOOKUP($B210,'[2]1516 Exp_Rev Access'!$F$7:$FS$310,78,FALSE)),"",VLOOKUP($B210,'[2]1516 Exp_Rev Access'!$F$7:$FS$310,78,FALSE))</f>
        <v>551535.99</v>
      </c>
      <c r="CV210" s="90">
        <f>IF(ISNA(VLOOKUP($B210,'[2]1516 Exp_Rev Access'!$F$7:$FS$310,79,FALSE)),"",VLOOKUP($B210,'[2]1516 Exp_Rev Access'!$F$7:$FS$310,79,FALSE))</f>
        <v>110146.71</v>
      </c>
      <c r="CW210" s="90">
        <f>IF(ISNA(VLOOKUP($B210,'[2]1516 Exp_Rev Access'!$F$7:$FS$310,80,FALSE)),"",VLOOKUP($B210,'[2]1516 Exp_Rev Access'!$F$7:$FS$310,80,FALSE))</f>
        <v>0</v>
      </c>
      <c r="CX210" s="90">
        <f>IF(ISNA(VLOOKUP($B210,'[2]1516 Exp_Rev Access'!$F$7:$FS$310,81,FALSE)),"",VLOOKUP($B210,'[2]1516 Exp_Rev Access'!$F$7:$FS$310,81,FALSE))</f>
        <v>0</v>
      </c>
      <c r="CY210" s="90">
        <f>IF(ISNA(VLOOKUP($B210,'[2]1516 Exp_Rev Access'!$F$7:$FS$310,82,FALSE)),"",VLOOKUP($B210,'[2]1516 Exp_Rev Access'!$F$7:$FS$310,82,FALSE))</f>
        <v>306654.31</v>
      </c>
      <c r="CZ210" s="90">
        <f>IF(ISNA(VLOOKUP($B210,'[2]1516 Exp_Rev Access'!$F$7:$FS$310,83,FALSE)),"",VLOOKUP($B210,'[2]1516 Exp_Rev Access'!$F$7:$FS$310,83,FALSE))</f>
        <v>0</v>
      </c>
      <c r="DA210" s="90">
        <f>IF(ISNA(VLOOKUP($B210,'[2]1516 Exp_Rev Access'!$F$7:$FS$310,84,FALSE)),"",VLOOKUP($B210,'[2]1516 Exp_Rev Access'!$F$7:$FS$310,84,FALSE))</f>
        <v>0</v>
      </c>
      <c r="DB210" s="90">
        <f>IF(ISNA(VLOOKUP($B210,'[2]1516 Exp_Rev Access'!$F$7:$FS$310,85,FALSE)),"",VLOOKUP($B210,'[2]1516 Exp_Rev Access'!$F$7:$FS$310,85,FALSE))</f>
        <v>12340.82</v>
      </c>
      <c r="DC210" s="90">
        <f>IF(ISNA(VLOOKUP($B210,'[2]1516 Exp_Rev Access'!$F$7:$FS$310,86,FALSE)),"",VLOOKUP($B210,'[2]1516 Exp_Rev Access'!$F$7:$FS$310,86,FALSE))</f>
        <v>0</v>
      </c>
      <c r="DD210" s="90">
        <f>IF(ISNA(VLOOKUP($B210,'[2]1516 Exp_Rev Access'!$F$7:$FS$310,87,FALSE)),"",VLOOKUP($B210,'[2]1516 Exp_Rev Access'!$F$7:$FS$310,87,FALSE))</f>
        <v>0</v>
      </c>
      <c r="DE210" s="90">
        <f>IF(ISNA(VLOOKUP($B210,'[2]1516 Exp_Rev Access'!$F$7:$FS$310,88,FALSE)),"",VLOOKUP($B210,'[2]1516 Exp_Rev Access'!$F$7:$FS$310,88,FALSE))</f>
        <v>0</v>
      </c>
      <c r="DF210" s="90">
        <f>IF(ISNA(VLOOKUP($B210,'[2]1516 Exp_Rev Access'!$F$7:$FS$310,89,FALSE)),"",VLOOKUP($B210,'[2]1516 Exp_Rev Access'!$F$7:$FS$310,89,FALSE))</f>
        <v>0</v>
      </c>
      <c r="DG210" s="90">
        <f>IF(ISNA(VLOOKUP($B210,'[2]1516 Exp_Rev Access'!$F$7:$FS$310,90,FALSE)),"",VLOOKUP($B210,'[2]1516 Exp_Rev Access'!$F$7:$FS$310,90,FALSE))</f>
        <v>0</v>
      </c>
      <c r="DH210" s="90">
        <f>IF(ISNA(VLOOKUP($B210,'[2]1516 Exp_Rev Access'!$F$7:$FS$310,91,FALSE)),"",VLOOKUP($B210,'[2]1516 Exp_Rev Access'!$F$7:$FS$310,91,FALSE))</f>
        <v>0</v>
      </c>
      <c r="DI210" s="90">
        <f>IF(ISNA(VLOOKUP($B210,'[2]1516 Exp_Rev Access'!$F$7:$FS$310,92,FALSE)),"",VLOOKUP($B210,'[2]1516 Exp_Rev Access'!$F$7:$FS$310,92,FALSE))</f>
        <v>658498.4</v>
      </c>
      <c r="DJ210" s="90">
        <f>IF(ISNA(VLOOKUP($B210,'[2]1516 Exp_Rev Access'!$F$7:$FS$310,93,FALSE)),"",VLOOKUP($B210,'[2]1516 Exp_Rev Access'!$F$7:$FS$310,93,FALSE))</f>
        <v>0</v>
      </c>
      <c r="DK210" s="90">
        <f>IF(ISNA(VLOOKUP($B210,'[2]1516 Exp_Rev Access'!$F$7:$FS$310,94,FALSE)),"",VLOOKUP($B210,'[2]1516 Exp_Rev Access'!$F$7:$FS$310,94,FALSE))</f>
        <v>0</v>
      </c>
      <c r="DL210" s="90">
        <f>IF(ISNA(VLOOKUP($B210,'[2]1516 Exp_Rev Access'!$F$7:$FS$310,95,FALSE)),"",VLOOKUP($B210,'[2]1516 Exp_Rev Access'!$F$7:$FS$310,95,FALSE))</f>
        <v>0</v>
      </c>
      <c r="DM210" s="90">
        <f>IF(ISNA(VLOOKUP($B210,'[2]1516 Exp_Rev Access'!$F$7:$FS$310,96,FALSE)),"",VLOOKUP($B210,'[2]1516 Exp_Rev Access'!$F$7:$FS$310,96,FALSE))</f>
        <v>0</v>
      </c>
      <c r="DN210" s="90">
        <f>IF(ISNA(VLOOKUP($B210,'[2]1516 Exp_Rev Access'!$F$7:$FS$310,97,FALSE)),"",VLOOKUP($B210,'[2]1516 Exp_Rev Access'!$F$7:$FS$310,97,FALSE))</f>
        <v>0</v>
      </c>
      <c r="DO210" s="90">
        <f>IF(ISNA(VLOOKUP($B210,'[2]1516 Exp_Rev Access'!$F$7:$FS$310,98,FALSE)),"",VLOOKUP($B210,'[2]1516 Exp_Rev Access'!$F$7:$FS$310,98,FALSE))</f>
        <v>0</v>
      </c>
      <c r="DP210" s="90">
        <f>IF(ISNA(VLOOKUP($B210,'[2]1516 Exp_Rev Access'!$F$7:$FS$310,99,FALSE)),"",VLOOKUP($B210,'[2]1516 Exp_Rev Access'!$F$7:$FS$310,99,FALSE))</f>
        <v>0</v>
      </c>
      <c r="DQ210" s="90">
        <f>IF(ISNA(VLOOKUP($B210,'[2]1516 Exp_Rev Access'!$F$7:$FS$310,100,FALSE)),"",VLOOKUP($B210,'[2]1516 Exp_Rev Access'!$F$7:$FS$310,100,FALSE))</f>
        <v>0</v>
      </c>
      <c r="DR210" s="90">
        <f>IF(ISNA(VLOOKUP($B210,'[2]1516 Exp_Rev Access'!$F$7:$FS$310,101,FALSE)),"",VLOOKUP($B210,'[2]1516 Exp_Rev Access'!$F$7:$FS$310,101,FALSE))</f>
        <v>0</v>
      </c>
      <c r="DS210" s="90">
        <f>IF(ISNA(VLOOKUP($B210,'[2]1516 Exp_Rev Access'!$F$7:$FS$310,102,FALSE)),"",VLOOKUP($B210,'[2]1516 Exp_Rev Access'!$F$7:$FS$310,102,FALSE))</f>
        <v>0</v>
      </c>
      <c r="DT210" s="90">
        <f>IF(ISNA(VLOOKUP($B210,'[2]1516 Exp_Rev Access'!$F$7:$FS$310,103,FALSE)),"",VLOOKUP($B210,'[2]1516 Exp_Rev Access'!$F$7:$FS$310,103,FALSE))</f>
        <v>0</v>
      </c>
      <c r="DU210" s="90">
        <f>IF(ISNA(VLOOKUP($B210,'[2]1516 Exp_Rev Access'!$F$7:$FS$310,104,FALSE)),"",VLOOKUP($B210,'[2]1516 Exp_Rev Access'!$F$7:$FS$310,104,FALSE))</f>
        <v>0</v>
      </c>
      <c r="DV210" s="90">
        <f>IF(ISNA(VLOOKUP($B210,'[2]1516 Exp_Rev Access'!$F$7:$FS$310,105,FALSE)),"",VLOOKUP($B210,'[2]1516 Exp_Rev Access'!$F$7:$FS$310,105,FALSE))</f>
        <v>0</v>
      </c>
      <c r="DW210" s="90">
        <f>IF(ISNA(VLOOKUP($B210,'[2]1516 Exp_Rev Access'!$F$7:$FS$310,106,FALSE)),"",VLOOKUP($B210,'[2]1516 Exp_Rev Access'!$F$7:$FS$310,106,FALSE))</f>
        <v>0</v>
      </c>
      <c r="DX210" s="90">
        <f>IF(ISNA(VLOOKUP($B210,'[2]1516 Exp_Rev Access'!$F$7:$FS$310,107,FALSE)),"",VLOOKUP($B210,'[2]1516 Exp_Rev Access'!$F$7:$FS$310,107,FALSE))</f>
        <v>0</v>
      </c>
      <c r="DY210" s="90">
        <f>IF(ISNA(VLOOKUP($B210,'[2]1516 Exp_Rev Access'!$F$7:$FS$310,108,FALSE)),"",VLOOKUP($B210,'[2]1516 Exp_Rev Access'!$F$7:$FS$310,108,FALSE))</f>
        <v>0</v>
      </c>
      <c r="DZ210" s="90">
        <f>IF(ISNA(VLOOKUP($B210,'[2]1516 Exp_Rev Access'!$F$7:$FS$310,109,FALSE)),"",VLOOKUP($B210,'[2]1516 Exp_Rev Access'!$F$7:$FS$310,109,FALSE))</f>
        <v>0</v>
      </c>
      <c r="EA210" s="90">
        <f>IF(ISNA(VLOOKUP($B210,'[2]1516 Exp_Rev Access'!$F$7:$FS$310,110,FALSE)),"",VLOOKUP($B210,'[2]1516 Exp_Rev Access'!$F$7:$FS$310,110,FALSE))</f>
        <v>0</v>
      </c>
      <c r="EB210" s="90">
        <f>IF(ISNA(VLOOKUP($B210,'[2]1516 Exp_Rev Access'!$F$7:$FS$310,111,FALSE)),"",VLOOKUP($B210,'[2]1516 Exp_Rev Access'!$F$7:$FS$310,111,FALSE))</f>
        <v>0</v>
      </c>
      <c r="EC210" s="90">
        <f>IF(ISNA(VLOOKUP($B210,'[2]1516 Exp_Rev Access'!$F$7:$FS$310,112,FALSE)),"",VLOOKUP($B210,'[2]1516 Exp_Rev Access'!$F$7:$FS$310,112,FALSE))</f>
        <v>0</v>
      </c>
      <c r="ED210" s="90">
        <f>IF(ISNA(VLOOKUP($B210,'[2]1516 Exp_Rev Access'!$F$7:$FS$310,113,FALSE)),"",VLOOKUP($B210,'[2]1516 Exp_Rev Access'!$F$7:$FS$310,113,FALSE))</f>
        <v>0</v>
      </c>
      <c r="EE210" s="90">
        <f>IF(ISNA(VLOOKUP($B210,'[2]1516 Exp_Rev Access'!$F$7:$FS$310,114,FALSE)),"",VLOOKUP($B210,'[2]1516 Exp_Rev Access'!$F$7:$FS$310,114,FALSE))</f>
        <v>0</v>
      </c>
      <c r="EF210" s="90">
        <f>IF(ISNA(VLOOKUP($B210,'[2]1516 Exp_Rev Access'!$F$7:$FS$310,115,FALSE)),"",VLOOKUP($B210,'[2]1516 Exp_Rev Access'!$F$7:$FS$310,115,FALSE))</f>
        <v>0</v>
      </c>
      <c r="EG210" s="90">
        <f>IF(ISNA(VLOOKUP($B210,'[2]1516 Exp_Rev Access'!$F$7:$FS$310,116,FALSE)),"",VLOOKUP($B210,'[2]1516 Exp_Rev Access'!$F$7:$FS$310,116,FALSE))</f>
        <v>0</v>
      </c>
      <c r="EH210" s="90">
        <f>IF(ISNA(VLOOKUP($B210,'[2]1516 Exp_Rev Access'!$F$7:$FS$310,117,FALSE)),"",VLOOKUP($B210,'[2]1516 Exp_Rev Access'!$F$7:$FS$310,117,FALSE))</f>
        <v>0</v>
      </c>
      <c r="EI210" s="90">
        <f>IF(ISNA(VLOOKUP($B210,'[2]1516 Exp_Rev Access'!$F$7:$FS$310,118,FALSE)),"",VLOOKUP($B210,'[2]1516 Exp_Rev Access'!$F$7:$FS$310,118,FALSE))</f>
        <v>0</v>
      </c>
      <c r="EJ210" s="90">
        <f>IF(ISNA(VLOOKUP($B210,'[2]1516 Exp_Rev Access'!$F$7:$FS$310,119,FALSE)),"",VLOOKUP($B210,'[2]1516 Exp_Rev Access'!$F$7:$FS$310,119,FALSE))</f>
        <v>0</v>
      </c>
      <c r="EK210" s="90">
        <f>IF(ISNA(VLOOKUP($B210,'[2]1516 Exp_Rev Access'!$F$7:$FS$310,120,FALSE)),"",VLOOKUP($B210,'[2]1516 Exp_Rev Access'!$F$7:$FS$310,120,FALSE))</f>
        <v>0</v>
      </c>
      <c r="EL210" s="90">
        <f>IF(ISNA(VLOOKUP($B210,'[2]1516 Exp_Rev Access'!$F$7:$FS$310,121,FALSE)),"",VLOOKUP($B210,'[2]1516 Exp_Rev Access'!$F$7:$FS$310,121,FALSE))</f>
        <v>0</v>
      </c>
      <c r="EM210" s="90">
        <f>IF(ISNA(VLOOKUP($B210,'[2]1516 Exp_Rev Access'!$F$7:$FS$310,122,FALSE)),"",VLOOKUP($B210,'[2]1516 Exp_Rev Access'!$F$7:$FS$310,122,FALSE))</f>
        <v>0</v>
      </c>
      <c r="EN210" s="90">
        <f>IF(ISNA(VLOOKUP($B210,'[2]1516 Exp_Rev Access'!$F$7:$FS$310,123,FALSE)),"",VLOOKUP($B210,'[2]1516 Exp_Rev Access'!$F$7:$FS$310,123,FALSE))</f>
        <v>0</v>
      </c>
      <c r="EO210" s="90">
        <f>IF(ISNA(VLOOKUP($B210,'[2]1516 Exp_Rev Access'!$F$7:$FS$310,124,FALSE)),"",VLOOKUP($B210,'[2]1516 Exp_Rev Access'!$F$7:$FS$310,124,FALSE))</f>
        <v>0</v>
      </c>
      <c r="EP210" s="90">
        <f>IF(ISNA(VLOOKUP($B210,'[2]1516 Exp_Rev Access'!$F$7:$FS$310,125,FALSE)),"",VLOOKUP($B210,'[2]1516 Exp_Rev Access'!$F$7:$FS$310,125,FALSE))</f>
        <v>0</v>
      </c>
      <c r="EQ210" s="90">
        <f>IF(ISNA(VLOOKUP($B210,'[2]1516 Exp_Rev Access'!$F$7:$FS$310,126,FALSE)),"",VLOOKUP($B210,'[2]1516 Exp_Rev Access'!$F$7:$FS$310,126,FALSE))</f>
        <v>0</v>
      </c>
      <c r="ER210" s="90">
        <f>IF(ISNA(VLOOKUP($B210,'[2]1516 Exp_Rev Access'!$F$7:$FS$310,127,FALSE)),"",VLOOKUP($B210,'[2]1516 Exp_Rev Access'!$F$7:$FS$310,127,FALSE))</f>
        <v>0</v>
      </c>
      <c r="ES210" s="90">
        <f>IF(ISNA(VLOOKUP($B210,'[2]1516 Exp_Rev Access'!$F$7:$FS$310,128,FALSE)),"",VLOOKUP($B210,'[2]1516 Exp_Rev Access'!$F$7:$FS$310,128,FALSE))</f>
        <v>0</v>
      </c>
      <c r="ET210" s="90">
        <f>IF(ISNA(VLOOKUP($B210,'[2]1516 Exp_Rev Access'!$F$7:$FS$310,129,FALSE)),"",VLOOKUP($B210,'[2]1516 Exp_Rev Access'!$F$7:$FS$310,129,FALSE))</f>
        <v>0</v>
      </c>
      <c r="EU210" s="90">
        <f>IF(ISNA(VLOOKUP($B210,'[2]1516 Exp_Rev Access'!$F$7:$FS$310,130,FALSE)),"",VLOOKUP($B210,'[2]1516 Exp_Rev Access'!$F$7:$FS$310,130,FALSE))</f>
        <v>0</v>
      </c>
      <c r="EV210" s="90">
        <f>IF(ISNA(VLOOKUP($B210,'[2]1516 Exp_Rev Access'!$F$7:$FS$310,131,FALSE)),"",VLOOKUP($B210,'[2]1516 Exp_Rev Access'!$F$7:$FS$310,131,FALSE))</f>
        <v>24689.599999999999</v>
      </c>
      <c r="EW210" s="90">
        <f>IF(ISNA(VLOOKUP($B210,'[2]1516 Exp_Rev Access'!$F$7:$FS$310,132,FALSE)),"",VLOOKUP($B210,'[2]1516 Exp_Rev Access'!$F$7:$FS$310,132,FALSE))</f>
        <v>0</v>
      </c>
      <c r="EX210" s="90">
        <f>IF(ISNA(VLOOKUP($B210,'[2]1516 Exp_Rev Access'!$F$7:$FS$310,133,FALSE)),"",VLOOKUP($B210,'[2]1516 Exp_Rev Access'!$F$7:$FS$310,133,FALSE))</f>
        <v>0</v>
      </c>
      <c r="EY210" s="90">
        <f>IF(ISNA(VLOOKUP($B210,'[2]1516 Exp_Rev Access'!$F$7:$FS$310,134,FALSE)),"",VLOOKUP($B210,'[2]1516 Exp_Rev Access'!$F$7:$FS$310,134,FALSE))</f>
        <v>0</v>
      </c>
      <c r="EZ210" s="90">
        <f>IF(ISNA(VLOOKUP($B210,'[2]1516 Exp_Rev Access'!$F$7:$FS$310,135,FALSE)),"",VLOOKUP($B210,'[2]1516 Exp_Rev Access'!$F$7:$FS$310,135,FALSE))</f>
        <v>0</v>
      </c>
      <c r="FA210" s="90">
        <f>IF(ISNA(VLOOKUP($B210,'[2]1516 Exp_Rev Access'!$F$7:$FS$310,136,FALSE)),"",VLOOKUP($B210,'[2]1516 Exp_Rev Access'!$F$7:$FS$310,136,FALSE))</f>
        <v>0</v>
      </c>
      <c r="FB210" s="90">
        <f>IF(ISNA(VLOOKUP($B210,'[2]1516 Exp_Rev Access'!$F$7:$FS$310,137,FALSE)),"",VLOOKUP($B210,'[2]1516 Exp_Rev Access'!$F$7:$FS$310,137,FALSE))</f>
        <v>0</v>
      </c>
      <c r="FC210" s="90">
        <f>IF(ISNA(VLOOKUP($B210,'[2]1516 Exp_Rev Access'!$F$7:$FS$310,138,FALSE)),"",VLOOKUP($B210,'[2]1516 Exp_Rev Access'!$F$7:$FS$310,138,FALSE))</f>
        <v>0</v>
      </c>
      <c r="FD210" s="90">
        <f>IF(ISNA(VLOOKUP($B210,'[2]1516 Exp_Rev Access'!$F$7:$FS$310,139,FALSE)),"",VLOOKUP($B210,'[2]1516 Exp_Rev Access'!$F$7:$FS$310,139,FALSE))</f>
        <v>0</v>
      </c>
      <c r="FE210" s="90">
        <f>IF(ISNA(VLOOKUP($B210,'[2]1516 Exp_Rev Access'!$F$7:$FS$310,140,FALSE)),"",VLOOKUP($B210,'[2]1516 Exp_Rev Access'!$F$7:$FS$310,140,FALSE))</f>
        <v>0</v>
      </c>
      <c r="FF210" s="90">
        <f>IF(ISNA(VLOOKUP($B210,'[2]1516 Exp_Rev Access'!$F$7:$FS$310,141,FALSE)),"",VLOOKUP($B210,'[2]1516 Exp_Rev Access'!$F$7:$FS$310,141,FALSE))</f>
        <v>0</v>
      </c>
      <c r="FG210" s="90">
        <f>IF(ISNA(VLOOKUP($B210,'[2]1516 Exp_Rev Access'!$F$7:$FS$310,142,FALSE)),"",VLOOKUP($B210,'[2]1516 Exp_Rev Access'!$F$7:$FS$310,142,FALSE))</f>
        <v>0</v>
      </c>
      <c r="FH210" s="90">
        <f>IF(ISNA(VLOOKUP($B210,'[2]1516 Exp_Rev Access'!$F$7:$FS$310,143,FALSE)),"",VLOOKUP($B210,'[2]1516 Exp_Rev Access'!$F$7:$FS$310,143,FALSE))</f>
        <v>0</v>
      </c>
      <c r="FI210" s="90">
        <f>IF(ISNA(VLOOKUP($B210,'[2]1516 Exp_Rev Access'!$F$7:$FS$310,144,FALSE)),"",VLOOKUP($B210,'[2]1516 Exp_Rev Access'!$F$7:$FS$310,144,FALSE))</f>
        <v>0</v>
      </c>
      <c r="FJ210" s="90">
        <f>IF(ISNA(VLOOKUP($B210,'[2]1516 Exp_Rev Access'!$F$7:$FS$310,145,FALSE)),"",VLOOKUP($B210,'[2]1516 Exp_Rev Access'!$F$7:$FS$310,145,FALSE))</f>
        <v>0</v>
      </c>
      <c r="FK210" s="90">
        <f>IF(ISNA(VLOOKUP($B210,'[2]1516 Exp_Rev Access'!$F$7:$FS$310,146,FALSE)),"",VLOOKUP($B210,'[2]1516 Exp_Rev Access'!$F$7:$FS$310,146,FALSE))</f>
        <v>0</v>
      </c>
      <c r="FL210" s="90">
        <f>IF(ISNA(VLOOKUP($B210,'[2]1516 Exp_Rev Access'!$F$7:$FS$310,1147,FALSE)),"",VLOOKUP($B210,'[2]1516 Exp_Rev Access'!$F$7:$FS$310,147,FALSE))</f>
        <v>0</v>
      </c>
      <c r="FM210" s="90">
        <f>IF(ISNA(VLOOKUP($B210,'[2]1516 Exp_Rev Access'!$F$7:$FS$310,148,FALSE)),"",VLOOKUP($B210,'[2]1516 Exp_Rev Access'!$F$7:$FS$310,148,FALSE))</f>
        <v>0</v>
      </c>
      <c r="FN210" s="90">
        <f>IF(ISNA(VLOOKUP($B210,'[2]1516 Exp_Rev Access'!$F$7:$FS$310,149,FALSE)),"",VLOOKUP($B210,'[2]1516 Exp_Rev Access'!$F$7:$FS$310,149,FALSE))</f>
        <v>0</v>
      </c>
      <c r="FO210" s="90">
        <f>IF(ISNA(VLOOKUP($B210,'[2]1516 Exp_Rev Access'!$F$7:$FS$310,150,FALSE)),"",VLOOKUP($B210,'[2]1516 Exp_Rev Access'!$F$7:$FS$310,150,FALSE))</f>
        <v>0</v>
      </c>
      <c r="FP210" s="90">
        <f>IF(ISNA(VLOOKUP($B210,'[2]1516 Exp_Rev Access'!$F$7:$FS$310,151,FALSE)),"",VLOOKUP($B210,'[2]1516 Exp_Rev Access'!$F$7:$FS$310,151,FALSE))</f>
        <v>0</v>
      </c>
      <c r="FQ210" s="90">
        <f>IF(ISNA(VLOOKUP($B210,'[2]1516 Exp_Rev Access'!$F$7:$FS$310,152,FALSE)),"",VLOOKUP($B210,'[2]1516 Exp_Rev Access'!$F$7:$FS$310,152,FALSE))</f>
        <v>0</v>
      </c>
      <c r="FR210" s="90">
        <f>IF(ISNA(VLOOKUP($B210,'[2]1516 Exp_Rev Access'!$F$7:$FS$310,153,FALSE)),"",VLOOKUP($B210,'[2]1516 Exp_Rev Access'!$F$7:$FS$310,153,FALSE))</f>
        <v>54291.29</v>
      </c>
      <c r="FS210" s="53">
        <f t="shared" si="520"/>
        <v>2370355.5700000003</v>
      </c>
      <c r="FT210" s="92">
        <f t="shared" si="521"/>
        <v>6.5992898265979663E-2</v>
      </c>
      <c r="FU210" s="98">
        <f t="shared" si="522"/>
        <v>786.11979398128221</v>
      </c>
      <c r="FV210" s="90">
        <f>IF(ISNA(VLOOKUP($B210,'[2]1516 Exp_Rev Access'!$F$7:$FS$310,154,FALSE)),"",VLOOKUP($B210,'[2]1516 Exp_Rev Access'!$F$7:$FS$310,154,FALSE))</f>
        <v>31899.35</v>
      </c>
      <c r="FW210" s="90">
        <f>IF(ISNA(VLOOKUP($B210,'[2]1516 Exp_Rev Access'!$F$7:$FS$310,155,FALSE)),"",VLOOKUP($B210,'[2]1516 Exp_Rev Access'!$F$7:$FS$310,155,FALSE))</f>
        <v>1765050.24</v>
      </c>
      <c r="FX210" s="90">
        <f>IF(ISNA(VLOOKUP($B210,'[2]1516 Exp_Rev Access'!$F$7:$FS$310,156,FALSE)),"",VLOOKUP($B210,'[2]1516 Exp_Rev Access'!$F$7:$FS$310,156,FALSE))</f>
        <v>0</v>
      </c>
      <c r="FY210" s="90">
        <f>IF(ISNA(VLOOKUP($B210,'[2]1516 Exp_Rev Access'!$F$7:$FS$310,157,FALSE)),"",VLOOKUP($B210,'[2]1516 Exp_Rev Access'!$F$7:$FS$310,157,FALSE))</f>
        <v>0</v>
      </c>
      <c r="FZ210" s="90">
        <f>IF(ISNA(VLOOKUP($B210,'[2]1516 Exp_Rev Access'!$F$7:$FS$310,158,FALSE)),"",VLOOKUP($B210,'[2]1516 Exp_Rev Access'!$F$7:$FS$310,158,FALSE))</f>
        <v>0</v>
      </c>
      <c r="GA210" s="90">
        <f>IF(ISNA(VLOOKUP($B210,'[2]1516 Exp_Rev Access'!$F$7:$FS$310,159,FALSE)),"",VLOOKUP($B210,'[2]1516 Exp_Rev Access'!$F$7:$FS$310,159,FALSE))</f>
        <v>0</v>
      </c>
      <c r="GB210" s="90">
        <f>IF(ISNA(VLOOKUP($B210,'[2]1516 Exp_Rev Access'!$F$7:$FS$310,160,FALSE)),"",VLOOKUP($B210,'[2]1516 Exp_Rev Access'!$F$7:$FS$310,160,FALSE))</f>
        <v>0</v>
      </c>
      <c r="GC210" s="90">
        <f>IF(ISNA(VLOOKUP($B210,'[2]1516 Exp_Rev Access'!$F$7:$FS$310,161,FALSE)),"",VLOOKUP($B210,'[2]1516 Exp_Rev Access'!$F$7:$FS$310,161,FALSE))</f>
        <v>0</v>
      </c>
      <c r="GD210" s="90">
        <f>IF(ISNA(VLOOKUP($B210,'[2]1516 Exp_Rev Access'!$F$7:$FS$310,162,FALSE)),"",VLOOKUP($B210,'[2]1516 Exp_Rev Access'!$F$7:$FS$310,162,FALSE))</f>
        <v>0</v>
      </c>
      <c r="GE210" s="90">
        <f>IF(ISNA(VLOOKUP($B210,'[2]1516 Exp_Rev Access'!$F$7:$FS$310,163,FALSE)),"",VLOOKUP($B210,'[2]1516 Exp_Rev Access'!$F$7:$FS$310,163,FALSE))</f>
        <v>48241.2</v>
      </c>
      <c r="GF210" s="90">
        <f>IF(ISNA(VLOOKUP($B210,'[2]1516 Exp_Rev Access'!$F$7:$FS$310,164,FALSE)),"",VLOOKUP($B210,'[2]1516 Exp_Rev Access'!$F$7:$FS$310,164,FALSE))</f>
        <v>2232.1999999999998</v>
      </c>
      <c r="GG210" s="90">
        <f>IF(ISNA(VLOOKUP($B210,'[2]1516 Exp_Rev Access'!$F$7:$FS$310,165,FALSE)),"",VLOOKUP($B210,'[2]1516 Exp_Rev Access'!$F$7:$FS$310,165,FALSE))</f>
        <v>0</v>
      </c>
      <c r="GH210" s="90">
        <f>IF(ISNA(VLOOKUP($B210,'[2]1516 Exp_Rev Access'!$F$7:$FS$310,166,FALSE)),"",VLOOKUP($B210,'[2]1516 Exp_Rev Access'!$F$7:$FS$310,166,FALSE))</f>
        <v>0</v>
      </c>
      <c r="GI210" s="90">
        <f>IF(ISNA(VLOOKUP($B210,'[2]1516 Exp_Rev Access'!$F$7:$FS$310,167,FALSE)),"",VLOOKUP($B210,'[2]1516 Exp_Rev Access'!$F$7:$FS$310,167,FALSE))</f>
        <v>0</v>
      </c>
      <c r="GJ210" s="90">
        <f>IF(ISNA(VLOOKUP($B210,'[2]1516 Exp_Rev Access'!$F$7:$FS$310,168,FALSE)),"",VLOOKUP($B210,'[2]1516 Exp_Rev Access'!$F$7:$FS$310,168,FALSE))</f>
        <v>0</v>
      </c>
      <c r="GK210" s="90">
        <f>IF(ISNA(VLOOKUP($B210,'[2]1516 Exp_Rev Access'!$F$7:$FS$310,169,FALSE)),"",VLOOKUP($B210,'[2]1516 Exp_Rev Access'!$F$7:$FS$310,169,FALSE))</f>
        <v>369983.52</v>
      </c>
      <c r="GL210" s="90">
        <f>IF(ISNA(VLOOKUP($B210,'[2]1516 Exp_Rev Access'!$F$7:$FS$310,170,FALSE)),"",VLOOKUP($B210,'[2]1516 Exp_Rev Access'!$F$7:$FS$310,170,FALSE))</f>
        <v>0</v>
      </c>
      <c r="GM210" s="90">
        <f>IF(ISNA(VLOOKUP($B210,'[2]1516 Exp_Rev Access'!$F$7:$FT$310,171,FALSE)),"",VLOOKUP($B210,'[2]1516 Exp_Rev Access'!$F$7:$FT$310,171,FALSE))</f>
        <v>0</v>
      </c>
      <c r="GN210" s="90">
        <f>IF(ISNA(VLOOKUP($B210,'[2]1516 Exp_Rev Access'!$F$7:$FU$310,172,FALSE)),"",VLOOKUP($B210,'[2]1516 Exp_Rev Access'!$F$7:$FU$310,172,FALSE))</f>
        <v>0</v>
      </c>
      <c r="GO210" s="90">
        <f>IF(ISNA(VLOOKUP($B210,'[2]1516 Exp_Rev Access'!$F$7:$FV$310,173,FALSE)),"",VLOOKUP($B210,'[2]1516 Exp_Rev Access'!$F$7:$FV$310,173,FALSE))</f>
        <v>0</v>
      </c>
      <c r="GP210" s="90">
        <f>IF(ISNA(VLOOKUP($B210,'[2]1516 Exp_Rev Access'!$F$7:$GA$310,174,FALSE)),"",VLOOKUP($B210,'[2]1516 Exp_Rev Access'!$F$7:$GA$310,174,FALSE))</f>
        <v>0</v>
      </c>
      <c r="GQ210" s="90">
        <f>IF(ISNA(VLOOKUP($B210,'[2]1516 Exp_Rev Access'!$F$7:$GA$310,175,FALSE)),"",VLOOKUP($B210,'[2]1516 Exp_Rev Access'!$F$7:$GA$310,175,FALSE))</f>
        <v>0</v>
      </c>
      <c r="GR210" s="90">
        <f>IF(ISNA(VLOOKUP($B210,'[2]1516 Exp_Rev Access'!$F$7:$GA$310,176,FALSE)),"",VLOOKUP($B210,'[2]1516 Exp_Rev Access'!$F$7:$GA$310,176,FALSE))</f>
        <v>0</v>
      </c>
      <c r="GS210" s="90">
        <f>IF(ISNA(VLOOKUP($B210,'[2]1516 Exp_Rev Access'!$F$7:$GA$310,177,FALSE)),"",VLOOKUP($B210,'[2]1516 Exp_Rev Access'!$F$7:$GA$310,177,FALSE))</f>
        <v>0</v>
      </c>
      <c r="GT210" s="90">
        <f>IF(ISNA(VLOOKUP($B210,'[2]1516 Exp_Rev Access'!$F$7:$GA$310,178,FALSE)),"",VLOOKUP($B210,'[2]1516 Exp_Rev Access'!$F$7:$GA$310,178,FALSE))</f>
        <v>0</v>
      </c>
      <c r="GU210" s="53">
        <f t="shared" si="523"/>
        <v>2217406.5099999998</v>
      </c>
      <c r="GV210" s="92">
        <f t="shared" si="524"/>
        <v>6.1734654530649587E-2</v>
      </c>
      <c r="GW210" s="131">
        <f t="shared" si="525"/>
        <v>735.39479514204425</v>
      </c>
    </row>
    <row r="211" spans="1:222" s="97" customFormat="1" x14ac:dyDescent="0.2">
      <c r="A211" s="86"/>
      <c r="B211" s="87" t="s">
        <v>482</v>
      </c>
      <c r="C211" s="87" t="s">
        <v>483</v>
      </c>
      <c r="D211" s="88">
        <f>IF(ISNA(VLOOKUP($B211,'[2]1516 enrollment_Rev_Exp by size'!$A$6:$C$325,3,FALSE)),"",VLOOKUP($B211,'[2]1516 enrollment_Rev_Exp by size'!$A$6:$C$325,3,FALSE))</f>
        <v>444.50999999999993</v>
      </c>
      <c r="E211" s="89">
        <v>5876660.0099999998</v>
      </c>
      <c r="F211" s="67">
        <f t="shared" si="503"/>
        <v>5876660.0100000007</v>
      </c>
      <c r="G211" s="67">
        <f t="shared" si="504"/>
        <v>0</v>
      </c>
      <c r="H211" s="90">
        <f>IF(ISNA(VLOOKUP($B211,'[2]1516 Exp_Rev Access'!$F$7:$FS$310,2,FALSE)),"",VLOOKUP($B211,'[2]1516 Exp_Rev Access'!$F$7:$FS$310,2,FALSE))</f>
        <v>729883.15</v>
      </c>
      <c r="I211" s="90">
        <f>IF(ISNA(VLOOKUP($B211,'[2]1516 Exp_Rev Access'!$F$7:$FS$310,3,FALSE)),"",VLOOKUP($B211,'[2]1516 Exp_Rev Access'!$F$7:$FS$310,3,FALSE))</f>
        <v>0</v>
      </c>
      <c r="J211" s="90">
        <f>IF(ISNA(VLOOKUP($B211,'[2]1516 Exp_Rev Access'!$F$7:$FS$310,4,FALSE)),"",VLOOKUP($B211,'[2]1516 Exp_Rev Access'!$F$7:$FS$310,4,FALSE))</f>
        <v>184.93</v>
      </c>
      <c r="K211" s="90">
        <f>IF(ISNA(VLOOKUP($B211,'[2]1516 Exp_Rev Access'!$F$7:$FS$310,5,FALSE)),"-",VLOOKUP($B211,'[2]1516 Exp_Rev Access'!$F$7:$FS$310,5,FALSE))</f>
        <v>181786.01</v>
      </c>
      <c r="L211" s="90">
        <f>IF(ISNA(VLOOKUP($B211,'[2]1516 Exp_Rev Access'!$F$7:$FS$310,6,FALSE)),"",VLOOKUP($B211,'[2]1516 Exp_Rev Access'!$F$7:$FS$310,6,FALSE))</f>
        <v>0</v>
      </c>
      <c r="M211" s="90">
        <f>IF(ISNA(VLOOKUP($B211,'[2]1516 Exp_Rev Access'!$F$7:$FS$310,7,FALSE)),"",VLOOKUP($B211,'[2]1516 Exp_Rev Access'!$F$7:$FS$310,7,FALSE))</f>
        <v>0</v>
      </c>
      <c r="N211" s="53">
        <f t="shared" si="505"/>
        <v>911854.09000000008</v>
      </c>
      <c r="O211" s="91">
        <f t="shared" si="506"/>
        <v>0.15516536407557124</v>
      </c>
      <c r="P211" s="53">
        <f t="shared" si="507"/>
        <v>2051.3691255539811</v>
      </c>
      <c r="Q211" s="90">
        <f>IF(ISNA(VLOOKUP($B211,'[2]1516 Exp_Rev Access'!$F$7:$FS$310,8,FALSE)),"",VLOOKUP($B211,'[2]1516 Exp_Rev Access'!$F$7:$FS$310,8,FALSE))</f>
        <v>2187.3000000000002</v>
      </c>
      <c r="R211" s="90">
        <f>IF(ISNA(VLOOKUP($B211,'[2]1516 Exp_Rev Access'!$F$7:$FS$310,9,FALSE)),"",VLOOKUP($B211,'[2]1516 Exp_Rev Access'!$F$7:$FS$310,9,FALSE))</f>
        <v>0</v>
      </c>
      <c r="S211" s="90">
        <f>IF(ISNA(VLOOKUP($B211,'[2]1516 Exp_Rev Access'!$F$7:$FS$310,10,FALSE)),"",VLOOKUP($B211,'[2]1516 Exp_Rev Access'!$F$7:$FS$310,10,FALSE))</f>
        <v>0</v>
      </c>
      <c r="T211" s="90">
        <f>IF(ISNA(VLOOKUP($B211,'[2]1516 Exp_Rev Access'!$F$7:$FS$310,11,FALSE)),"",VLOOKUP($B211,'[2]1516 Exp_Rev Access'!$F$7:$FS$310,11,FALSE))</f>
        <v>0</v>
      </c>
      <c r="U211" s="90">
        <f>IF(ISNA(VLOOKUP($B211,'[2]1516 Exp_Rev Access'!$F$7:$FS$310,12,FALSE)),"",VLOOKUP($B211,'[2]1516 Exp_Rev Access'!$F$7:$FS$310,12,FALSE))</f>
        <v>8840</v>
      </c>
      <c r="V211" s="90">
        <f>IF(ISNA(VLOOKUP($B211,'[2]1516 Exp_Rev Access'!$F$7:$FS$310,13,FALSE)),"",VLOOKUP($B211,'[2]1516 Exp_Rev Access'!$F$7:$FS$310,13,FALSE))</f>
        <v>0</v>
      </c>
      <c r="W211" s="90">
        <f>IF(ISNA(VLOOKUP($B211,'[2]1516 Exp_Rev Access'!$F$7:$FS$310,14,FALSE)),"",VLOOKUP($B211,'[2]1516 Exp_Rev Access'!$F$7:$FS$310,14,FALSE))</f>
        <v>0</v>
      </c>
      <c r="X211" s="90">
        <f>IF(ISNA(VLOOKUP($B211,'[2]1516 Exp_Rev Access'!$F$7:$FS$310,15,FALSE)),"",VLOOKUP($B211,'[2]1516 Exp_Rev Access'!$F$7:$FS$310,15,FALSE))</f>
        <v>0</v>
      </c>
      <c r="Y211" s="90">
        <f>IF(ISNA(VLOOKUP($B211,'[2]1516 Exp_Rev Access'!$F$7:$FS$310,16,FALSE)),"",VLOOKUP($B211,'[2]1516 Exp_Rev Access'!$F$7:$FS$310,16,FALSE))</f>
        <v>51.2</v>
      </c>
      <c r="Z211" s="90">
        <f>IF(ISNA(VLOOKUP($B211,'[2]1516 Exp_Rev Access'!$F$7:$FS$310,17,FALSE)),"",VLOOKUP($B211,'[2]1516 Exp_Rev Access'!$F$7:$FS$310,17,FALSE))</f>
        <v>0</v>
      </c>
      <c r="AA211" s="90">
        <f>IF(ISNA(VLOOKUP($B211,'[2]1516 Exp_Rev Access'!$F$7:$FS$310,18,FALSE)),"",VLOOKUP($B211,'[2]1516 Exp_Rev Access'!$F$7:$FS$310,18,FALSE))</f>
        <v>0</v>
      </c>
      <c r="AB211" s="90">
        <f>IF(ISNA(VLOOKUP($B211,'[2]1516 Exp_Rev Access'!$F$7:$FS$310,19,FALSE)),"",VLOOKUP($B211,'[2]1516 Exp_Rev Access'!$F$7:$FS$310,19,FALSE))</f>
        <v>0</v>
      </c>
      <c r="AC211" s="90">
        <f>IF(ISNA(VLOOKUP($B211,'[2]1516 Exp_Rev Access'!$F$7:$FS$310,20,FALSE)),"",VLOOKUP($B211,'[2]1516 Exp_Rev Access'!$F$7:$FS$310,20,FALSE))</f>
        <v>0</v>
      </c>
      <c r="AD211" s="90">
        <f>IF(ISNA(VLOOKUP($B211,'[2]1516 Exp_Rev Access'!$F$7:$FS$310,21,FALSE)),"",VLOOKUP($B211,'[2]1516 Exp_Rev Access'!$F$7:$FS$310,21,FALSE))</f>
        <v>37508.82</v>
      </c>
      <c r="AE211" s="90">
        <f>IF(ISNA(VLOOKUP($B211,'[2]1516 Exp_Rev Access'!$F$7:$FS$310,22,FALSE)),"",VLOOKUP($B211,'[2]1516 Exp_Rev Access'!$F$7:$FS$310,22,FALSE))</f>
        <v>3113.05</v>
      </c>
      <c r="AF211" s="90">
        <f>IF(ISNA(VLOOKUP($B211,'[2]1516 Exp_Rev Access'!$F$7:$FS$310,23,FALSE)),"",VLOOKUP($B211,'[2]1516 Exp_Rev Access'!$F$7:$FS$310,23,FALSE))</f>
        <v>0</v>
      </c>
      <c r="AG211" s="90">
        <f>IF(ISNA(VLOOKUP($B211,'[2]1516 Exp_Rev Access'!$F$7:$FS$310,24,FALSE)),"",VLOOKUP($B211,'[2]1516 Exp_Rev Access'!$F$7:$FS$310,24,FALSE))</f>
        <v>300</v>
      </c>
      <c r="AH211" s="90">
        <f>IF(ISNA(VLOOKUP($B211,'[2]1516 Exp_Rev Access'!$F$7:$FS$310,25,FALSE)),"",VLOOKUP($B211,'[2]1516 Exp_Rev Access'!$F$7:$FS$310,25,FALSE))</f>
        <v>158.44</v>
      </c>
      <c r="AI211" s="90">
        <f>IF(ISNA(VLOOKUP($B211,'[2]1516 Exp_Rev Access'!$F$7:$FS$310,26,FALSE)),"",VLOOKUP($B211,'[2]1516 Exp_Rev Access'!$F$7:$FS$310,26,FALSE))</f>
        <v>135</v>
      </c>
      <c r="AJ211" s="90">
        <f>IF(ISNA(VLOOKUP($B211,'[2]1516 Exp_Rev Access'!$F$7:$FS$310,27,FALSE)),"",VLOOKUP($B211,'[2]1516 Exp_Rev Access'!$F$7:$FS$310,27,FALSE))</f>
        <v>0</v>
      </c>
      <c r="AK211" s="90">
        <f>IF(ISNA(VLOOKUP($B211,'[2]1516 Exp_Rev Access'!$F$7:$FS$310,28,FALSE)),"",VLOOKUP($B211,'[2]1516 Exp_Rev Access'!$F$7:$FS$310,28,FALSE))</f>
        <v>112929.26</v>
      </c>
      <c r="AL211" s="90">
        <f>IF(ISNA(VLOOKUP($B211,'[2]1516 Exp_Rev Access'!$F$7:$FS$310,29,FALSE)),"",VLOOKUP($B211,'[2]1516 Exp_Rev Access'!$F$7:$FS$310,29,FALSE))</f>
        <v>0</v>
      </c>
      <c r="AM211" s="53">
        <f t="shared" si="508"/>
        <v>165223.07</v>
      </c>
      <c r="AN211" s="92">
        <f t="shared" si="509"/>
        <v>2.8115131676640932E-2</v>
      </c>
      <c r="AO211" s="68">
        <f t="shared" si="510"/>
        <v>371.69708218037846</v>
      </c>
      <c r="AP211" s="90">
        <f>IF(ISNA(VLOOKUP($B211,'[2]1516 Exp_Rev Access'!$F$7:$FS$310,30,FALSE)),"",VLOOKUP($B211,'[2]1516 Exp_Rev Access'!$F$7:$FS$310,30,FALSE))</f>
        <v>3017161.85</v>
      </c>
      <c r="AQ211" s="90">
        <f>IF(ISNA(VLOOKUP($B211,'[2]1516 Exp_Rev Access'!$F$7:$FS$310,31,FALSE)),"",VLOOKUP($B211,'[2]1516 Exp_Rev Access'!$F$7:$FS$310,31,FALSE))</f>
        <v>121583.3</v>
      </c>
      <c r="AR211" s="90">
        <f>IF(ISNA(VLOOKUP($B211,'[2]1516 Exp_Rev Access'!$F$7:$FS$310,32,FALSE)),"",VLOOKUP($B211,'[2]1516 Exp_Rev Access'!$F$7:$FS$310,32,FALSE))</f>
        <v>0</v>
      </c>
      <c r="AS211" s="90">
        <f>IF(ISNA(VLOOKUP($B211,'[2]1516 Exp_Rev Access'!$F$7:$FS$310,33,FALSE)),"",VLOOKUP($B211,'[2]1516 Exp_Rev Access'!$F$7:$FS$310,33,FALSE))</f>
        <v>0</v>
      </c>
      <c r="AT211" s="90">
        <f>IF(ISNA(VLOOKUP($B211,'[2]1516 Exp_Rev Access'!$F$7:$FS$310,34,FALSE)),"",VLOOKUP($B211,'[2]1516 Exp_Rev Access'!$F$7:$FS$310,34,FALSE))</f>
        <v>0</v>
      </c>
      <c r="AU211" s="53">
        <f t="shared" si="511"/>
        <v>3138745.15</v>
      </c>
      <c r="AV211" s="93">
        <f t="shared" si="512"/>
        <v>0.53410358003678349</v>
      </c>
      <c r="AW211" s="53">
        <f t="shared" si="513"/>
        <v>7061.1350700771645</v>
      </c>
      <c r="AX211" s="90">
        <f>IF(ISNA(VLOOKUP($B211,'[2]1516 Exp_Rev Access'!$F$7:$FS$310,35,FALSE)),"",VLOOKUP($B211,'[2]1516 Exp_Rev Access'!$F$7:$FS$310,35,FALSE))</f>
        <v>0</v>
      </c>
      <c r="AY211" s="90">
        <f>IF(ISNA(VLOOKUP($B211,'[2]1516 Exp_Rev Access'!$F$7:$FS$310,36,FALSE)),"",VLOOKUP($B211,'[2]1516 Exp_Rev Access'!$F$7:$FS$310,36,FALSE))</f>
        <v>337322.15</v>
      </c>
      <c r="AZ211" s="90">
        <f>IF(ISNA(VLOOKUP($B211,'[2]1516 Exp_Rev Access'!$F$7:$FS$310,37,FALSE)),"",VLOOKUP($B211,'[2]1516 Exp_Rev Access'!$F$7:$FS$310,37,FALSE))</f>
        <v>4664.72</v>
      </c>
      <c r="BA211" s="90">
        <f>IF(ISNA(VLOOKUP($B211,'[2]1516 Exp_Rev Access'!$F$7:$FS$310,38,FALSE)),"",VLOOKUP($B211,'[2]1516 Exp_Rev Access'!$F$7:$FS$310,38,FALSE))</f>
        <v>0</v>
      </c>
      <c r="BB211" s="90">
        <f>IF(ISNA(VLOOKUP($B211,'[2]1516 Exp_Rev Access'!$F$7:$FS$310,39,FALSE)),"",VLOOKUP($B211,'[2]1516 Exp_Rev Access'!$F$7:$FS$310,39,FALSE))</f>
        <v>0</v>
      </c>
      <c r="BC211" s="90">
        <f>IF(ISNA(VLOOKUP($B211,'[2]1516 Exp_Rev Access'!$F$7:$FS$310,40,FALSE)),"",VLOOKUP($B211,'[2]1516 Exp_Rev Access'!$F$7:$FS$310,40,FALSE))</f>
        <v>122412.9</v>
      </c>
      <c r="BD211" s="90">
        <f>IF(ISNA(VLOOKUP($B211,'[2]1516 Exp_Rev Access'!$F$7:$FS$310,41,FALSE)),"",VLOOKUP($B211,'[2]1516 Exp_Rev Access'!$F$7:$FS$310,41,FALSE))</f>
        <v>0</v>
      </c>
      <c r="BE211" s="90">
        <f>IF(ISNA(VLOOKUP($B211,'[2]1516 Exp_Rev Access'!$F$7:$FS$310,42,FALSE)),"",VLOOKUP($B211,'[2]1516 Exp_Rev Access'!$F$7:$FS$310,42,FALSE))</f>
        <v>34474.93</v>
      </c>
      <c r="BF211" s="90">
        <f>IF(ISNA(VLOOKUP($B211,'[2]1516 Exp_Rev Access'!$F$7:$FS$310,43,FALSE)),"",VLOOKUP($B211,'[2]1516 Exp_Rev Access'!$F$7:$FS$310,43,FALSE))</f>
        <v>0</v>
      </c>
      <c r="BG211" s="90">
        <f>IF(ISNA(VLOOKUP($B211,'[2]1516 Exp_Rev Access'!$F$7:$FS$310,44,FALSE)),"",VLOOKUP($B211,'[2]1516 Exp_Rev Access'!$F$7:$FS$310,44,FALSE))</f>
        <v>0</v>
      </c>
      <c r="BH211" s="90">
        <f>IF(ISNA(VLOOKUP($B211,'[2]1516 Exp_Rev Access'!$F$7:$FS$310,45,FALSE)),"",VLOOKUP($B211,'[2]1516 Exp_Rev Access'!$F$7:$FS$310,45,FALSE))</f>
        <v>2149.5100000000002</v>
      </c>
      <c r="BI211" s="90">
        <f>IF(ISNA(VLOOKUP($B211,'[2]1516 Exp_Rev Access'!$F$7:$FS$310,46,FALSE)),"",VLOOKUP($B211,'[2]1516 Exp_Rev Access'!$F$7:$FS$310,46,FALSE))</f>
        <v>0</v>
      </c>
      <c r="BJ211" s="90">
        <f>IF(ISNA(VLOOKUP($B211,'[2]1516 Exp_Rev Access'!$F$7:$FS$310,47,FALSE)),"",VLOOKUP($B211,'[2]1516 Exp_Rev Access'!$F$7:$FS$310,47,FALSE))</f>
        <v>5596.99</v>
      </c>
      <c r="BK211" s="90">
        <f>IF(ISNA(VLOOKUP($B211,'[2]1516 Exp_Rev Access'!$F$7:$FS$310,48,FALSE)),"",VLOOKUP($B211,'[2]1516 Exp_Rev Access'!$F$7:$FS$310,48,FALSE))</f>
        <v>369380.88</v>
      </c>
      <c r="BL211" s="90">
        <f>IF(ISNA(VLOOKUP($B211,'[2]1516 Exp_Rev Access'!$F$7:$FS$310,49,FALSE)),"",VLOOKUP($B211,'[2]1516 Exp_Rev Access'!$F$7:$FS$310,49,FALSE))</f>
        <v>0</v>
      </c>
      <c r="BM211" s="90">
        <f>IF(ISNA(VLOOKUP($B211,'[2]1516 Exp_Rev Access'!$F$7:$FS$310,50,FALSE)),"",VLOOKUP($B211,'[2]1516 Exp_Rev Access'!$F$7:$FS$310,50,FALSE))</f>
        <v>0</v>
      </c>
      <c r="BN211" s="90">
        <f>IF(ISNA(VLOOKUP($B211,'[2]1516 Exp_Rev Access'!$F$7:$FS$310,51,FALSE)),"",VLOOKUP($B211,'[2]1516 Exp_Rev Access'!$F$7:$FS$310,51,FALSE))</f>
        <v>0</v>
      </c>
      <c r="BO211" s="90">
        <f>IF(ISNA(VLOOKUP($B211,'[2]1516 Exp_Rev Access'!$F$7:$FS$310,52,FALSE)),"",VLOOKUP($B211,'[2]1516 Exp_Rev Access'!$F$7:$FS$310,52,FALSE))</f>
        <v>0</v>
      </c>
      <c r="BP211" s="90">
        <f>IF(ISNA(VLOOKUP($B211,'[2]1516 Exp_Rev Access'!$F$7:$FS$310,53,FALSE)),"",VLOOKUP($B211,'[2]1516 Exp_Rev Access'!$F$7:$FS$310,53,FALSE))</f>
        <v>0</v>
      </c>
      <c r="BQ211" s="90">
        <f>IF(ISNA(VLOOKUP($B211,'[2]1516 Exp_Rev Access'!$F$7:$FS$310,54,FALSE)),"",VLOOKUP($B211,'[2]1516 Exp_Rev Access'!$F$7:$FS$310,54,FALSE))</f>
        <v>0</v>
      </c>
      <c r="BR211" s="90">
        <f>IF(ISNA(VLOOKUP($B211,'[2]1516 Exp_Rev Access'!$F$7:$FS$310,55,FALSE)),"",VLOOKUP($B211,'[2]1516 Exp_Rev Access'!$F$7:$FS$310,55,FALSE))</f>
        <v>0</v>
      </c>
      <c r="BS211" s="90">
        <f>IF(ISNA(VLOOKUP($B211,'[2]1516 Exp_Rev Access'!$F$7:$FS$310,56,FALSE)),"",VLOOKUP($B211,'[2]1516 Exp_Rev Access'!$F$7:$FS$310,56,FALSE))</f>
        <v>0</v>
      </c>
      <c r="BT211" s="90">
        <f>IF(ISNA(VLOOKUP($B211,'[2]1516 Exp_Rev Access'!$F$7:$FS$310,57,FALSE)),"",VLOOKUP($B211,'[2]1516 Exp_Rev Access'!$F$7:$FS$310,57,FALSE))</f>
        <v>0</v>
      </c>
      <c r="BU211" s="90">
        <f>IF(ISNA(VLOOKUP($B211,'[2]1516 Exp_Rev Access'!$F$7:$FS$310,58,FALSE)),"",VLOOKUP($B211,'[2]1516 Exp_Rev Access'!$F$7:$FS$310,58,FALSE))</f>
        <v>0</v>
      </c>
      <c r="BV211" s="53">
        <f t="shared" si="514"/>
        <v>876002.08000000007</v>
      </c>
      <c r="BW211" s="92">
        <f t="shared" si="515"/>
        <v>0.14906461808397184</v>
      </c>
      <c r="BX211" s="68">
        <f t="shared" si="516"/>
        <v>1970.7139996850469</v>
      </c>
      <c r="BY211" s="90">
        <f>IF(ISNA(VLOOKUP($B211,'[2]1516 Exp_Rev Access'!$F$7:$FS$310,59,FALSE)),"",VLOOKUP($B211,'[2]1516 Exp_Rev Access'!$F$7:$FS$310,59,FALSE))</f>
        <v>0</v>
      </c>
      <c r="BZ211" s="90">
        <f>IF(ISNA(VLOOKUP($B211,'[2]1516 Exp_Rev Access'!$F$7:$FS$310,60,FALSE)),"",VLOOKUP($B211,'[2]1516 Exp_Rev Access'!$F$7:$FS$310,60,FALSE))</f>
        <v>0</v>
      </c>
      <c r="CA211" s="90">
        <f>IF(ISNA(VLOOKUP($B211,'[2]1516 Exp_Rev Access'!$F$7:$FS$310,61,FALSE)),"",VLOOKUP($B211,'[2]1516 Exp_Rev Access'!$F$7:$FS$310,61,FALSE))</f>
        <v>0</v>
      </c>
      <c r="CB211" s="90">
        <f>IF(ISNA(VLOOKUP($B211,'[2]1516 Exp_Rev Access'!$F$7:$FS$310,62,FALSE)),"",VLOOKUP($B211,'[2]1516 Exp_Rev Access'!$F$7:$FS$310,62,FALSE))</f>
        <v>0</v>
      </c>
      <c r="CC211" s="90">
        <f>IF(ISNA(VLOOKUP($B211,'[2]1516 Exp_Rev Access'!$F$7:$FS$310,63,FALSE)),"",VLOOKUP($B211,'[2]1516 Exp_Rev Access'!$F$7:$FS$310,63,FALSE))</f>
        <v>31312.29</v>
      </c>
      <c r="CD211" s="90">
        <f>IF(ISNA(VLOOKUP($B211,'[2]1516 Exp_Rev Access'!$F$7:$FS$310,64,FALSE)),"",VLOOKUP($B211,'[2]1516 Exp_Rev Access'!$F$7:$FS$310,64,FALSE))</f>
        <v>0</v>
      </c>
      <c r="CE211" s="53">
        <f t="shared" si="517"/>
        <v>31312.29</v>
      </c>
      <c r="CF211" s="92">
        <f t="shared" si="518"/>
        <v>5.3282459673892214E-3</v>
      </c>
      <c r="CG211" s="94">
        <f t="shared" si="519"/>
        <v>70.442262266315737</v>
      </c>
      <c r="CH211" s="90">
        <f>IF(ISNA(VLOOKUP($B211,'[2]1516 Exp_Rev Access'!$F$7:$FS$310,65,FALSE)),"",VLOOKUP($B211,'[2]1516 Exp_Rev Access'!$F$7:$FS$310,65,FALSE))</f>
        <v>0</v>
      </c>
      <c r="CI211" s="90">
        <f>IF(ISNA(VLOOKUP($B211,'[2]1516 Exp_Rev Access'!$F$7:$FS$310,66,FALSE)),"",VLOOKUP($B211,'[2]1516 Exp_Rev Access'!$F$7:$FS$310,66,FALSE))</f>
        <v>0</v>
      </c>
      <c r="CJ211" s="90">
        <f>IF(ISNA(VLOOKUP($B211,'[2]1516 Exp_Rev Access'!$F$7:$FS$310,67,FALSE)),"",VLOOKUP($B211,'[2]1516 Exp_Rev Access'!$F$7:$FS$310,67,FALSE))</f>
        <v>0</v>
      </c>
      <c r="CK211" s="90">
        <f>IF(ISNA(VLOOKUP($B211,'[2]1516 Exp_Rev Access'!$F$7:$FS$310,68,FALSE)),"",VLOOKUP($B211,'[2]1516 Exp_Rev Access'!$F$7:$FS$310,68,FALSE))</f>
        <v>0</v>
      </c>
      <c r="CL211" s="90">
        <f>IF(ISNA(VLOOKUP($B211,'[2]1516 Exp_Rev Access'!$F$7:$FS$310,69,FALSE)),"",VLOOKUP($B211,'[2]1516 Exp_Rev Access'!$F$7:$FS$310,69,FALSE))</f>
        <v>0</v>
      </c>
      <c r="CM211" s="90">
        <f>IF(ISNA(VLOOKUP($B211,'[2]1516 Exp_Rev Access'!$F$7:$FS$310,70,FALSE)),"",VLOOKUP($B211,'[2]1516 Exp_Rev Access'!$F$7:$FS$310,70,FALSE))</f>
        <v>0</v>
      </c>
      <c r="CN211" s="90">
        <f>IF(ISNA(VLOOKUP($B211,'[2]1516 Exp_Rev Access'!$F$7:$FS$310,71,FALSE)),"",VLOOKUP($B211,'[2]1516 Exp_Rev Access'!$F$7:$FS$310,71,FALSE))</f>
        <v>0</v>
      </c>
      <c r="CO211" s="90">
        <f>IF(ISNA(VLOOKUP($B211,'[2]1516 Exp_Rev Access'!$F$7:$FS$310,72,FALSE)),"",VLOOKUP($B211,'[2]1516 Exp_Rev Access'!$F$7:$FS$310,72,FALSE))</f>
        <v>0</v>
      </c>
      <c r="CP211" s="90">
        <f>IF(ISNA(VLOOKUP($B211,'[2]1516 Exp_Rev Access'!$F$7:$FS$310,73,FALSE)),"",VLOOKUP($B211,'[2]1516 Exp_Rev Access'!$F$7:$FS$310,73,FALSE))</f>
        <v>0</v>
      </c>
      <c r="CQ211" s="90">
        <f>IF(ISNA(VLOOKUP($B211,'[2]1516 Exp_Rev Access'!$F$7:$FS$310,74,FALSE)),"",VLOOKUP($B211,'[2]1516 Exp_Rev Access'!$F$7:$FS$310,74,FALSE))</f>
        <v>121451</v>
      </c>
      <c r="CR211" s="90">
        <f>IF(ISNA(VLOOKUP($B211,'[2]1516 Exp_Rev Access'!$F$7:$FS$310,75,FALSE)),"",VLOOKUP($B211,'[2]1516 Exp_Rev Access'!$F$7:$FS$310,75,FALSE))</f>
        <v>0</v>
      </c>
      <c r="CS211" s="90">
        <f>IF(ISNA(VLOOKUP($B211,'[2]1516 Exp_Rev Access'!$F$7:$FS$310,76,FALSE)),"",VLOOKUP($B211,'[2]1516 Exp_Rev Access'!$F$7:$FS$310,76,FALSE))</f>
        <v>3357</v>
      </c>
      <c r="CT211" s="90">
        <f>IF(ISNA(VLOOKUP($B211,'[2]1516 Exp_Rev Access'!$F$7:$FS$310,77,FALSE)),"",VLOOKUP($B211,'[2]1516 Exp_Rev Access'!$F$7:$FS$310,77,FALSE))</f>
        <v>0</v>
      </c>
      <c r="CU211" s="90">
        <f>IF(ISNA(VLOOKUP($B211,'[2]1516 Exp_Rev Access'!$F$7:$FS$310,78,FALSE)),"",VLOOKUP($B211,'[2]1516 Exp_Rev Access'!$F$7:$FS$310,78,FALSE))</f>
        <v>219535</v>
      </c>
      <c r="CV211" s="90">
        <f>IF(ISNA(VLOOKUP($B211,'[2]1516 Exp_Rev Access'!$F$7:$FS$310,79,FALSE)),"",VLOOKUP($B211,'[2]1516 Exp_Rev Access'!$F$7:$FS$310,79,FALSE))</f>
        <v>2109.6</v>
      </c>
      <c r="CW211" s="90">
        <f>IF(ISNA(VLOOKUP($B211,'[2]1516 Exp_Rev Access'!$F$7:$FS$310,80,FALSE)),"",VLOOKUP($B211,'[2]1516 Exp_Rev Access'!$F$7:$FS$310,80,FALSE))</f>
        <v>0</v>
      </c>
      <c r="CX211" s="90">
        <f>IF(ISNA(VLOOKUP($B211,'[2]1516 Exp_Rev Access'!$F$7:$FS$310,81,FALSE)),"",VLOOKUP($B211,'[2]1516 Exp_Rev Access'!$F$7:$FS$310,81,FALSE))</f>
        <v>0</v>
      </c>
      <c r="CY211" s="90">
        <f>IF(ISNA(VLOOKUP($B211,'[2]1516 Exp_Rev Access'!$F$7:$FS$310,82,FALSE)),"",VLOOKUP($B211,'[2]1516 Exp_Rev Access'!$F$7:$FS$310,82,FALSE))</f>
        <v>0</v>
      </c>
      <c r="CZ211" s="90">
        <f>IF(ISNA(VLOOKUP($B211,'[2]1516 Exp_Rev Access'!$F$7:$FS$310,83,FALSE)),"",VLOOKUP($B211,'[2]1516 Exp_Rev Access'!$F$7:$FS$310,83,FALSE))</f>
        <v>0</v>
      </c>
      <c r="DA211" s="90">
        <f>IF(ISNA(VLOOKUP($B211,'[2]1516 Exp_Rev Access'!$F$7:$FS$310,84,FALSE)),"",VLOOKUP($B211,'[2]1516 Exp_Rev Access'!$F$7:$FS$310,84,FALSE))</f>
        <v>0</v>
      </c>
      <c r="DB211" s="90">
        <f>IF(ISNA(VLOOKUP($B211,'[2]1516 Exp_Rev Access'!$F$7:$FS$310,85,FALSE)),"",VLOOKUP($B211,'[2]1516 Exp_Rev Access'!$F$7:$FS$310,85,FALSE))</f>
        <v>0</v>
      </c>
      <c r="DC211" s="90">
        <f>IF(ISNA(VLOOKUP($B211,'[2]1516 Exp_Rev Access'!$F$7:$FS$310,86,FALSE)),"",VLOOKUP($B211,'[2]1516 Exp_Rev Access'!$F$7:$FS$310,86,FALSE))</f>
        <v>0</v>
      </c>
      <c r="DD211" s="90">
        <f>IF(ISNA(VLOOKUP($B211,'[2]1516 Exp_Rev Access'!$F$7:$FS$310,87,FALSE)),"",VLOOKUP($B211,'[2]1516 Exp_Rev Access'!$F$7:$FS$310,87,FALSE))</f>
        <v>0</v>
      </c>
      <c r="DE211" s="90">
        <f>IF(ISNA(VLOOKUP($B211,'[2]1516 Exp_Rev Access'!$F$7:$FS$310,88,FALSE)),"",VLOOKUP($B211,'[2]1516 Exp_Rev Access'!$F$7:$FS$310,88,FALSE))</f>
        <v>0</v>
      </c>
      <c r="DF211" s="90">
        <f>IF(ISNA(VLOOKUP($B211,'[2]1516 Exp_Rev Access'!$F$7:$FS$310,89,FALSE)),"",VLOOKUP($B211,'[2]1516 Exp_Rev Access'!$F$7:$FS$310,89,FALSE))</f>
        <v>0</v>
      </c>
      <c r="DG211" s="90">
        <f>IF(ISNA(VLOOKUP($B211,'[2]1516 Exp_Rev Access'!$F$7:$FS$310,90,FALSE)),"",VLOOKUP($B211,'[2]1516 Exp_Rev Access'!$F$7:$FS$310,90,FALSE))</f>
        <v>0</v>
      </c>
      <c r="DH211" s="90">
        <f>IF(ISNA(VLOOKUP($B211,'[2]1516 Exp_Rev Access'!$F$7:$FS$310,91,FALSE)),"",VLOOKUP($B211,'[2]1516 Exp_Rev Access'!$F$7:$FS$310,91,FALSE))</f>
        <v>0</v>
      </c>
      <c r="DI211" s="90">
        <f>IF(ISNA(VLOOKUP($B211,'[2]1516 Exp_Rev Access'!$F$7:$FS$310,92,FALSE)),"",VLOOKUP($B211,'[2]1516 Exp_Rev Access'!$F$7:$FS$310,92,FALSE))</f>
        <v>174489.57</v>
      </c>
      <c r="DJ211" s="90">
        <f>IF(ISNA(VLOOKUP($B211,'[2]1516 Exp_Rev Access'!$F$7:$FS$310,93,FALSE)),"",VLOOKUP($B211,'[2]1516 Exp_Rev Access'!$F$7:$FS$310,93,FALSE))</f>
        <v>0</v>
      </c>
      <c r="DK211" s="90">
        <f>IF(ISNA(VLOOKUP($B211,'[2]1516 Exp_Rev Access'!$F$7:$FS$310,94,FALSE)),"",VLOOKUP($B211,'[2]1516 Exp_Rev Access'!$F$7:$FS$310,94,FALSE))</f>
        <v>78627.990000000005</v>
      </c>
      <c r="DL211" s="90">
        <f>IF(ISNA(VLOOKUP($B211,'[2]1516 Exp_Rev Access'!$F$7:$FS$310,95,FALSE)),"",VLOOKUP($B211,'[2]1516 Exp_Rev Access'!$F$7:$FS$310,95,FALSE))</f>
        <v>0</v>
      </c>
      <c r="DM211" s="90">
        <f>IF(ISNA(VLOOKUP($B211,'[2]1516 Exp_Rev Access'!$F$7:$FS$310,96,FALSE)),"",VLOOKUP($B211,'[2]1516 Exp_Rev Access'!$F$7:$FS$310,96,FALSE))</f>
        <v>0</v>
      </c>
      <c r="DN211" s="90">
        <f>IF(ISNA(VLOOKUP($B211,'[2]1516 Exp_Rev Access'!$F$7:$FS$310,97,FALSE)),"",VLOOKUP($B211,'[2]1516 Exp_Rev Access'!$F$7:$FS$310,97,FALSE))</f>
        <v>0</v>
      </c>
      <c r="DO211" s="90">
        <f>IF(ISNA(VLOOKUP($B211,'[2]1516 Exp_Rev Access'!$F$7:$FS$310,98,FALSE)),"",VLOOKUP($B211,'[2]1516 Exp_Rev Access'!$F$7:$FS$310,98,FALSE))</f>
        <v>0</v>
      </c>
      <c r="DP211" s="90">
        <f>IF(ISNA(VLOOKUP($B211,'[2]1516 Exp_Rev Access'!$F$7:$FS$310,99,FALSE)),"",VLOOKUP($B211,'[2]1516 Exp_Rev Access'!$F$7:$FS$310,99,FALSE))</f>
        <v>0</v>
      </c>
      <c r="DQ211" s="90">
        <f>IF(ISNA(VLOOKUP($B211,'[2]1516 Exp_Rev Access'!$F$7:$FS$310,100,FALSE)),"",VLOOKUP($B211,'[2]1516 Exp_Rev Access'!$F$7:$FS$310,100,FALSE))</f>
        <v>0</v>
      </c>
      <c r="DR211" s="90">
        <f>IF(ISNA(VLOOKUP($B211,'[2]1516 Exp_Rev Access'!$F$7:$FS$310,101,FALSE)),"",VLOOKUP($B211,'[2]1516 Exp_Rev Access'!$F$7:$FS$310,101,FALSE))</f>
        <v>0</v>
      </c>
      <c r="DS211" s="90">
        <f>IF(ISNA(VLOOKUP($B211,'[2]1516 Exp_Rev Access'!$F$7:$FS$310,102,FALSE)),"",VLOOKUP($B211,'[2]1516 Exp_Rev Access'!$F$7:$FS$310,102,FALSE))</f>
        <v>0</v>
      </c>
      <c r="DT211" s="90">
        <f>IF(ISNA(VLOOKUP($B211,'[2]1516 Exp_Rev Access'!$F$7:$FS$310,103,FALSE)),"",VLOOKUP($B211,'[2]1516 Exp_Rev Access'!$F$7:$FS$310,103,FALSE))</f>
        <v>0</v>
      </c>
      <c r="DU211" s="90">
        <f>IF(ISNA(VLOOKUP($B211,'[2]1516 Exp_Rev Access'!$F$7:$FS$310,104,FALSE)),"",VLOOKUP($B211,'[2]1516 Exp_Rev Access'!$F$7:$FS$310,104,FALSE))</f>
        <v>0</v>
      </c>
      <c r="DV211" s="90">
        <f>IF(ISNA(VLOOKUP($B211,'[2]1516 Exp_Rev Access'!$F$7:$FS$310,105,FALSE)),"",VLOOKUP($B211,'[2]1516 Exp_Rev Access'!$F$7:$FS$310,105,FALSE))</f>
        <v>0</v>
      </c>
      <c r="DW211" s="90">
        <f>IF(ISNA(VLOOKUP($B211,'[2]1516 Exp_Rev Access'!$F$7:$FS$310,106,FALSE)),"",VLOOKUP($B211,'[2]1516 Exp_Rev Access'!$F$7:$FS$310,106,FALSE))</f>
        <v>0</v>
      </c>
      <c r="DX211" s="90">
        <f>IF(ISNA(VLOOKUP($B211,'[2]1516 Exp_Rev Access'!$F$7:$FS$310,107,FALSE)),"",VLOOKUP($B211,'[2]1516 Exp_Rev Access'!$F$7:$FS$310,107,FALSE))</f>
        <v>0</v>
      </c>
      <c r="DY211" s="90">
        <f>IF(ISNA(VLOOKUP($B211,'[2]1516 Exp_Rev Access'!$F$7:$FS$310,108,FALSE)),"",VLOOKUP($B211,'[2]1516 Exp_Rev Access'!$F$7:$FS$310,108,FALSE))</f>
        <v>0</v>
      </c>
      <c r="DZ211" s="90">
        <f>IF(ISNA(VLOOKUP($B211,'[2]1516 Exp_Rev Access'!$F$7:$FS$310,109,FALSE)),"",VLOOKUP($B211,'[2]1516 Exp_Rev Access'!$F$7:$FS$310,109,FALSE))</f>
        <v>0</v>
      </c>
      <c r="EA211" s="90">
        <f>IF(ISNA(VLOOKUP($B211,'[2]1516 Exp_Rev Access'!$F$7:$FS$310,110,FALSE)),"",VLOOKUP($B211,'[2]1516 Exp_Rev Access'!$F$7:$FS$310,110,FALSE))</f>
        <v>0</v>
      </c>
      <c r="EB211" s="90">
        <f>IF(ISNA(VLOOKUP($B211,'[2]1516 Exp_Rev Access'!$F$7:$FS$310,111,FALSE)),"",VLOOKUP($B211,'[2]1516 Exp_Rev Access'!$F$7:$FS$310,111,FALSE))</f>
        <v>0</v>
      </c>
      <c r="EC211" s="90">
        <f>IF(ISNA(VLOOKUP($B211,'[2]1516 Exp_Rev Access'!$F$7:$FS$310,112,FALSE)),"",VLOOKUP($B211,'[2]1516 Exp_Rev Access'!$F$7:$FS$310,112,FALSE))</f>
        <v>0</v>
      </c>
      <c r="ED211" s="90">
        <f>IF(ISNA(VLOOKUP($B211,'[2]1516 Exp_Rev Access'!$F$7:$FS$310,113,FALSE)),"",VLOOKUP($B211,'[2]1516 Exp_Rev Access'!$F$7:$FS$310,113,FALSE))</f>
        <v>0</v>
      </c>
      <c r="EE211" s="90">
        <f>IF(ISNA(VLOOKUP($B211,'[2]1516 Exp_Rev Access'!$F$7:$FS$310,114,FALSE)),"",VLOOKUP($B211,'[2]1516 Exp_Rev Access'!$F$7:$FS$310,114,FALSE))</f>
        <v>0</v>
      </c>
      <c r="EF211" s="90">
        <f>IF(ISNA(VLOOKUP($B211,'[2]1516 Exp_Rev Access'!$F$7:$FS$310,115,FALSE)),"",VLOOKUP($B211,'[2]1516 Exp_Rev Access'!$F$7:$FS$310,115,FALSE))</f>
        <v>0</v>
      </c>
      <c r="EG211" s="90">
        <f>IF(ISNA(VLOOKUP($B211,'[2]1516 Exp_Rev Access'!$F$7:$FS$310,116,FALSE)),"",VLOOKUP($B211,'[2]1516 Exp_Rev Access'!$F$7:$FS$310,116,FALSE))</f>
        <v>0</v>
      </c>
      <c r="EH211" s="90">
        <f>IF(ISNA(VLOOKUP($B211,'[2]1516 Exp_Rev Access'!$F$7:$FS$310,117,FALSE)),"",VLOOKUP($B211,'[2]1516 Exp_Rev Access'!$F$7:$FS$310,117,FALSE))</f>
        <v>0</v>
      </c>
      <c r="EI211" s="90">
        <f>IF(ISNA(VLOOKUP($B211,'[2]1516 Exp_Rev Access'!$F$7:$FS$310,118,FALSE)),"",VLOOKUP($B211,'[2]1516 Exp_Rev Access'!$F$7:$FS$310,118,FALSE))</f>
        <v>0</v>
      </c>
      <c r="EJ211" s="90">
        <f>IF(ISNA(VLOOKUP($B211,'[2]1516 Exp_Rev Access'!$F$7:$FS$310,119,FALSE)),"",VLOOKUP($B211,'[2]1516 Exp_Rev Access'!$F$7:$FS$310,119,FALSE))</f>
        <v>0</v>
      </c>
      <c r="EK211" s="90">
        <f>IF(ISNA(VLOOKUP($B211,'[2]1516 Exp_Rev Access'!$F$7:$FS$310,120,FALSE)),"",VLOOKUP($B211,'[2]1516 Exp_Rev Access'!$F$7:$FS$310,120,FALSE))</f>
        <v>0</v>
      </c>
      <c r="EL211" s="90">
        <f>IF(ISNA(VLOOKUP($B211,'[2]1516 Exp_Rev Access'!$F$7:$FS$310,121,FALSE)),"",VLOOKUP($B211,'[2]1516 Exp_Rev Access'!$F$7:$FS$310,121,FALSE))</f>
        <v>0</v>
      </c>
      <c r="EM211" s="90">
        <f>IF(ISNA(VLOOKUP($B211,'[2]1516 Exp_Rev Access'!$F$7:$FS$310,122,FALSE)),"",VLOOKUP($B211,'[2]1516 Exp_Rev Access'!$F$7:$FS$310,122,FALSE))</f>
        <v>0</v>
      </c>
      <c r="EN211" s="90">
        <f>IF(ISNA(VLOOKUP($B211,'[2]1516 Exp_Rev Access'!$F$7:$FS$310,123,FALSE)),"",VLOOKUP($B211,'[2]1516 Exp_Rev Access'!$F$7:$FS$310,123,FALSE))</f>
        <v>0</v>
      </c>
      <c r="EO211" s="90">
        <f>IF(ISNA(VLOOKUP($B211,'[2]1516 Exp_Rev Access'!$F$7:$FS$310,124,FALSE)),"",VLOOKUP($B211,'[2]1516 Exp_Rev Access'!$F$7:$FS$310,124,FALSE))</f>
        <v>0</v>
      </c>
      <c r="EP211" s="90">
        <f>IF(ISNA(VLOOKUP($B211,'[2]1516 Exp_Rev Access'!$F$7:$FS$310,125,FALSE)),"",VLOOKUP($B211,'[2]1516 Exp_Rev Access'!$F$7:$FS$310,125,FALSE))</f>
        <v>0</v>
      </c>
      <c r="EQ211" s="90">
        <f>IF(ISNA(VLOOKUP($B211,'[2]1516 Exp_Rev Access'!$F$7:$FS$310,126,FALSE)),"",VLOOKUP($B211,'[2]1516 Exp_Rev Access'!$F$7:$FS$310,126,FALSE))</f>
        <v>0</v>
      </c>
      <c r="ER211" s="90">
        <f>IF(ISNA(VLOOKUP($B211,'[2]1516 Exp_Rev Access'!$F$7:$FS$310,127,FALSE)),"",VLOOKUP($B211,'[2]1516 Exp_Rev Access'!$F$7:$FS$310,127,FALSE))</f>
        <v>0</v>
      </c>
      <c r="ES211" s="90">
        <f>IF(ISNA(VLOOKUP($B211,'[2]1516 Exp_Rev Access'!$F$7:$FS$310,128,FALSE)),"",VLOOKUP($B211,'[2]1516 Exp_Rev Access'!$F$7:$FS$310,128,FALSE))</f>
        <v>0</v>
      </c>
      <c r="ET211" s="90">
        <f>IF(ISNA(VLOOKUP($B211,'[2]1516 Exp_Rev Access'!$F$7:$FS$310,129,FALSE)),"",VLOOKUP($B211,'[2]1516 Exp_Rev Access'!$F$7:$FS$310,129,FALSE))</f>
        <v>0</v>
      </c>
      <c r="EU211" s="90">
        <f>IF(ISNA(VLOOKUP($B211,'[2]1516 Exp_Rev Access'!$F$7:$FS$310,130,FALSE)),"",VLOOKUP($B211,'[2]1516 Exp_Rev Access'!$F$7:$FS$310,130,FALSE))</f>
        <v>0</v>
      </c>
      <c r="EV211" s="90">
        <f>IF(ISNA(VLOOKUP($B211,'[2]1516 Exp_Rev Access'!$F$7:$FS$310,131,FALSE)),"",VLOOKUP($B211,'[2]1516 Exp_Rev Access'!$F$7:$FS$310,131,FALSE))</f>
        <v>1979.58</v>
      </c>
      <c r="EW211" s="90">
        <f>IF(ISNA(VLOOKUP($B211,'[2]1516 Exp_Rev Access'!$F$7:$FS$310,132,FALSE)),"",VLOOKUP($B211,'[2]1516 Exp_Rev Access'!$F$7:$FS$310,132,FALSE))</f>
        <v>0</v>
      </c>
      <c r="EX211" s="90">
        <f>IF(ISNA(VLOOKUP($B211,'[2]1516 Exp_Rev Access'!$F$7:$FS$310,133,FALSE)),"",VLOOKUP($B211,'[2]1516 Exp_Rev Access'!$F$7:$FS$310,133,FALSE))</f>
        <v>0</v>
      </c>
      <c r="EY211" s="90">
        <f>IF(ISNA(VLOOKUP($B211,'[2]1516 Exp_Rev Access'!$F$7:$FS$310,134,FALSE)),"",VLOOKUP($B211,'[2]1516 Exp_Rev Access'!$F$7:$FS$310,134,FALSE))</f>
        <v>0</v>
      </c>
      <c r="EZ211" s="90">
        <f>IF(ISNA(VLOOKUP($B211,'[2]1516 Exp_Rev Access'!$F$7:$FS$310,135,FALSE)),"",VLOOKUP($B211,'[2]1516 Exp_Rev Access'!$F$7:$FS$310,135,FALSE))</f>
        <v>0</v>
      </c>
      <c r="FA211" s="90">
        <f>IF(ISNA(VLOOKUP($B211,'[2]1516 Exp_Rev Access'!$F$7:$FS$310,136,FALSE)),"",VLOOKUP($B211,'[2]1516 Exp_Rev Access'!$F$7:$FS$310,136,FALSE))</f>
        <v>0</v>
      </c>
      <c r="FB211" s="90">
        <f>IF(ISNA(VLOOKUP($B211,'[2]1516 Exp_Rev Access'!$F$7:$FS$310,137,FALSE)),"",VLOOKUP($B211,'[2]1516 Exp_Rev Access'!$F$7:$FS$310,137,FALSE))</f>
        <v>0</v>
      </c>
      <c r="FC211" s="90">
        <f>IF(ISNA(VLOOKUP($B211,'[2]1516 Exp_Rev Access'!$F$7:$FS$310,138,FALSE)),"",VLOOKUP($B211,'[2]1516 Exp_Rev Access'!$F$7:$FS$310,138,FALSE))</f>
        <v>0</v>
      </c>
      <c r="FD211" s="90">
        <f>IF(ISNA(VLOOKUP($B211,'[2]1516 Exp_Rev Access'!$F$7:$FS$310,139,FALSE)),"",VLOOKUP($B211,'[2]1516 Exp_Rev Access'!$F$7:$FS$310,139,FALSE))</f>
        <v>0</v>
      </c>
      <c r="FE211" s="90">
        <f>IF(ISNA(VLOOKUP($B211,'[2]1516 Exp_Rev Access'!$F$7:$FS$310,140,FALSE)),"",VLOOKUP($B211,'[2]1516 Exp_Rev Access'!$F$7:$FS$310,140,FALSE))</f>
        <v>0</v>
      </c>
      <c r="FF211" s="90">
        <f>IF(ISNA(VLOOKUP($B211,'[2]1516 Exp_Rev Access'!$F$7:$FS$310,141,FALSE)),"",VLOOKUP($B211,'[2]1516 Exp_Rev Access'!$F$7:$FS$310,141,FALSE))</f>
        <v>0</v>
      </c>
      <c r="FG211" s="90">
        <f>IF(ISNA(VLOOKUP($B211,'[2]1516 Exp_Rev Access'!$F$7:$FS$310,142,FALSE)),"",VLOOKUP($B211,'[2]1516 Exp_Rev Access'!$F$7:$FS$310,142,FALSE))</f>
        <v>0</v>
      </c>
      <c r="FH211" s="90">
        <f>IF(ISNA(VLOOKUP($B211,'[2]1516 Exp_Rev Access'!$F$7:$FS$310,143,FALSE)),"",VLOOKUP($B211,'[2]1516 Exp_Rev Access'!$F$7:$FS$310,143,FALSE))</f>
        <v>0</v>
      </c>
      <c r="FI211" s="90">
        <f>IF(ISNA(VLOOKUP($B211,'[2]1516 Exp_Rev Access'!$F$7:$FS$310,144,FALSE)),"",VLOOKUP($B211,'[2]1516 Exp_Rev Access'!$F$7:$FS$310,144,FALSE))</f>
        <v>0</v>
      </c>
      <c r="FJ211" s="90">
        <f>IF(ISNA(VLOOKUP($B211,'[2]1516 Exp_Rev Access'!$F$7:$FS$310,145,FALSE)),"",VLOOKUP($B211,'[2]1516 Exp_Rev Access'!$F$7:$FS$310,145,FALSE))</f>
        <v>0</v>
      </c>
      <c r="FK211" s="90">
        <f>IF(ISNA(VLOOKUP($B211,'[2]1516 Exp_Rev Access'!$F$7:$FS$310,146,FALSE)),"",VLOOKUP($B211,'[2]1516 Exp_Rev Access'!$F$7:$FS$310,146,FALSE))</f>
        <v>0</v>
      </c>
      <c r="FL211" s="90">
        <f>IF(ISNA(VLOOKUP($B211,'[2]1516 Exp_Rev Access'!$F$7:$FS$310,1147,FALSE)),"",VLOOKUP($B211,'[2]1516 Exp_Rev Access'!$F$7:$FS$310,147,FALSE))</f>
        <v>0</v>
      </c>
      <c r="FM211" s="90">
        <f>IF(ISNA(VLOOKUP($B211,'[2]1516 Exp_Rev Access'!$F$7:$FS$310,148,FALSE)),"",VLOOKUP($B211,'[2]1516 Exp_Rev Access'!$F$7:$FS$310,148,FALSE))</f>
        <v>0</v>
      </c>
      <c r="FN211" s="90">
        <f>IF(ISNA(VLOOKUP($B211,'[2]1516 Exp_Rev Access'!$F$7:$FS$310,149,FALSE)),"",VLOOKUP($B211,'[2]1516 Exp_Rev Access'!$F$7:$FS$310,149,FALSE))</f>
        <v>0</v>
      </c>
      <c r="FO211" s="90">
        <f>IF(ISNA(VLOOKUP($B211,'[2]1516 Exp_Rev Access'!$F$7:$FS$310,150,FALSE)),"",VLOOKUP($B211,'[2]1516 Exp_Rev Access'!$F$7:$FS$310,150,FALSE))</f>
        <v>0</v>
      </c>
      <c r="FP211" s="90">
        <f>IF(ISNA(VLOOKUP($B211,'[2]1516 Exp_Rev Access'!$F$7:$FS$310,151,FALSE)),"",VLOOKUP($B211,'[2]1516 Exp_Rev Access'!$F$7:$FS$310,151,FALSE))</f>
        <v>0</v>
      </c>
      <c r="FQ211" s="90">
        <f>IF(ISNA(VLOOKUP($B211,'[2]1516 Exp_Rev Access'!$F$7:$FS$310,152,FALSE)),"",VLOOKUP($B211,'[2]1516 Exp_Rev Access'!$F$7:$FS$310,152,FALSE))</f>
        <v>0</v>
      </c>
      <c r="FR211" s="90">
        <f>IF(ISNA(VLOOKUP($B211,'[2]1516 Exp_Rev Access'!$F$7:$FS$310,153,FALSE)),"",VLOOKUP($B211,'[2]1516 Exp_Rev Access'!$F$7:$FS$310,153,FALSE))</f>
        <v>13885.71</v>
      </c>
      <c r="FS211" s="53">
        <f t="shared" si="520"/>
        <v>615435.44999999995</v>
      </c>
      <c r="FT211" s="92">
        <f t="shared" si="521"/>
        <v>0.10472537954428981</v>
      </c>
      <c r="FU211" s="98">
        <f t="shared" si="522"/>
        <v>1384.5255449821152</v>
      </c>
      <c r="FV211" s="90">
        <f>IF(ISNA(VLOOKUP($B211,'[2]1516 Exp_Rev Access'!$F$7:$FS$310,154,FALSE)),"",VLOOKUP($B211,'[2]1516 Exp_Rev Access'!$F$7:$FS$310,154,FALSE))</f>
        <v>0</v>
      </c>
      <c r="FW211" s="90">
        <f>IF(ISNA(VLOOKUP($B211,'[2]1516 Exp_Rev Access'!$F$7:$FS$310,155,FALSE)),"",VLOOKUP($B211,'[2]1516 Exp_Rev Access'!$F$7:$FS$310,155,FALSE))</f>
        <v>0</v>
      </c>
      <c r="FX211" s="90">
        <f>IF(ISNA(VLOOKUP($B211,'[2]1516 Exp_Rev Access'!$F$7:$FS$310,156,FALSE)),"",VLOOKUP($B211,'[2]1516 Exp_Rev Access'!$F$7:$FS$310,156,FALSE))</f>
        <v>0</v>
      </c>
      <c r="FY211" s="90">
        <f>IF(ISNA(VLOOKUP($B211,'[2]1516 Exp_Rev Access'!$F$7:$FS$310,157,FALSE)),"",VLOOKUP($B211,'[2]1516 Exp_Rev Access'!$F$7:$FS$310,157,FALSE))</f>
        <v>0</v>
      </c>
      <c r="FZ211" s="90">
        <f>IF(ISNA(VLOOKUP($B211,'[2]1516 Exp_Rev Access'!$F$7:$FS$310,158,FALSE)),"",VLOOKUP($B211,'[2]1516 Exp_Rev Access'!$F$7:$FS$310,158,FALSE))</f>
        <v>0</v>
      </c>
      <c r="GA211" s="90">
        <f>IF(ISNA(VLOOKUP($B211,'[2]1516 Exp_Rev Access'!$F$7:$FS$310,159,FALSE)),"",VLOOKUP($B211,'[2]1516 Exp_Rev Access'!$F$7:$FS$310,159,FALSE))</f>
        <v>27748.02</v>
      </c>
      <c r="GB211" s="90">
        <f>IF(ISNA(VLOOKUP($B211,'[2]1516 Exp_Rev Access'!$F$7:$FS$310,160,FALSE)),"",VLOOKUP($B211,'[2]1516 Exp_Rev Access'!$F$7:$FS$310,160,FALSE))</f>
        <v>0</v>
      </c>
      <c r="GC211" s="90">
        <f>IF(ISNA(VLOOKUP($B211,'[2]1516 Exp_Rev Access'!$F$7:$FS$310,161,FALSE)),"",VLOOKUP($B211,'[2]1516 Exp_Rev Access'!$F$7:$FS$310,161,FALSE))</f>
        <v>0</v>
      </c>
      <c r="GD211" s="90">
        <f>IF(ISNA(VLOOKUP($B211,'[2]1516 Exp_Rev Access'!$F$7:$FS$310,162,FALSE)),"",VLOOKUP($B211,'[2]1516 Exp_Rev Access'!$F$7:$FS$310,162,FALSE))</f>
        <v>0</v>
      </c>
      <c r="GE211" s="90">
        <f>IF(ISNA(VLOOKUP($B211,'[2]1516 Exp_Rev Access'!$F$7:$FS$310,163,FALSE)),"",VLOOKUP($B211,'[2]1516 Exp_Rev Access'!$F$7:$FS$310,163,FALSE))</f>
        <v>0</v>
      </c>
      <c r="GF211" s="90">
        <f>IF(ISNA(VLOOKUP($B211,'[2]1516 Exp_Rev Access'!$F$7:$FS$310,164,FALSE)),"",VLOOKUP($B211,'[2]1516 Exp_Rev Access'!$F$7:$FS$310,164,FALSE))</f>
        <v>110339.86</v>
      </c>
      <c r="GG211" s="90">
        <f>IF(ISNA(VLOOKUP($B211,'[2]1516 Exp_Rev Access'!$F$7:$FS$310,165,FALSE)),"",VLOOKUP($B211,'[2]1516 Exp_Rev Access'!$F$7:$FS$310,165,FALSE))</f>
        <v>0</v>
      </c>
      <c r="GH211" s="90">
        <f>IF(ISNA(VLOOKUP($B211,'[2]1516 Exp_Rev Access'!$F$7:$FS$310,166,FALSE)),"",VLOOKUP($B211,'[2]1516 Exp_Rev Access'!$F$7:$FS$310,166,FALSE))</f>
        <v>0</v>
      </c>
      <c r="GI211" s="90">
        <f>IF(ISNA(VLOOKUP($B211,'[2]1516 Exp_Rev Access'!$F$7:$FS$310,167,FALSE)),"",VLOOKUP($B211,'[2]1516 Exp_Rev Access'!$F$7:$FS$310,167,FALSE))</f>
        <v>0</v>
      </c>
      <c r="GJ211" s="90">
        <f>IF(ISNA(VLOOKUP($B211,'[2]1516 Exp_Rev Access'!$F$7:$FS$310,168,FALSE)),"",VLOOKUP($B211,'[2]1516 Exp_Rev Access'!$F$7:$FS$310,168,FALSE))</f>
        <v>0</v>
      </c>
      <c r="GK211" s="90">
        <f>IF(ISNA(VLOOKUP($B211,'[2]1516 Exp_Rev Access'!$F$7:$FS$310,169,FALSE)),"",VLOOKUP($B211,'[2]1516 Exp_Rev Access'!$F$7:$FS$310,169,FALSE))</f>
        <v>0</v>
      </c>
      <c r="GL211" s="90">
        <f>IF(ISNA(VLOOKUP($B211,'[2]1516 Exp_Rev Access'!$F$7:$FS$310,170,FALSE)),"",VLOOKUP($B211,'[2]1516 Exp_Rev Access'!$F$7:$FS$310,170,FALSE))</f>
        <v>0</v>
      </c>
      <c r="GM211" s="90">
        <f>IF(ISNA(VLOOKUP($B211,'[2]1516 Exp_Rev Access'!$F$7:$FT$310,171,FALSE)),"",VLOOKUP($B211,'[2]1516 Exp_Rev Access'!$F$7:$FT$310,171,FALSE))</f>
        <v>0</v>
      </c>
      <c r="GN211" s="90">
        <f>IF(ISNA(VLOOKUP($B211,'[2]1516 Exp_Rev Access'!$F$7:$FU$310,172,FALSE)),"",VLOOKUP($B211,'[2]1516 Exp_Rev Access'!$F$7:$FU$310,172,FALSE))</f>
        <v>0</v>
      </c>
      <c r="GO211" s="90">
        <f>IF(ISNA(VLOOKUP($B211,'[2]1516 Exp_Rev Access'!$F$7:$FV$310,173,FALSE)),"",VLOOKUP($B211,'[2]1516 Exp_Rev Access'!$F$7:$FV$310,173,FALSE))</f>
        <v>0</v>
      </c>
      <c r="GP211" s="90">
        <f>IF(ISNA(VLOOKUP($B211,'[2]1516 Exp_Rev Access'!$F$7:$GA$310,174,FALSE)),"",VLOOKUP($B211,'[2]1516 Exp_Rev Access'!$F$7:$GA$310,174,FALSE))</f>
        <v>0</v>
      </c>
      <c r="GQ211" s="90">
        <f>IF(ISNA(VLOOKUP($B211,'[2]1516 Exp_Rev Access'!$F$7:$GA$310,175,FALSE)),"",VLOOKUP($B211,'[2]1516 Exp_Rev Access'!$F$7:$GA$310,175,FALSE))</f>
        <v>0</v>
      </c>
      <c r="GR211" s="90">
        <f>IF(ISNA(VLOOKUP($B211,'[2]1516 Exp_Rev Access'!$F$7:$GA$310,176,FALSE)),"",VLOOKUP($B211,'[2]1516 Exp_Rev Access'!$F$7:$GA$310,176,FALSE))</f>
        <v>0</v>
      </c>
      <c r="GS211" s="90">
        <f>IF(ISNA(VLOOKUP($B211,'[2]1516 Exp_Rev Access'!$F$7:$GA$310,177,FALSE)),"",VLOOKUP($B211,'[2]1516 Exp_Rev Access'!$F$7:$GA$310,177,FALSE))</f>
        <v>0</v>
      </c>
      <c r="GT211" s="90">
        <f>IF(ISNA(VLOOKUP($B211,'[2]1516 Exp_Rev Access'!$F$7:$GA$310,178,FALSE)),"",VLOOKUP($B211,'[2]1516 Exp_Rev Access'!$F$7:$GA$310,178,FALSE))</f>
        <v>0</v>
      </c>
      <c r="GU211" s="53">
        <f t="shared" si="523"/>
        <v>138087.88</v>
      </c>
      <c r="GV211" s="92">
        <f t="shared" si="524"/>
        <v>2.3497680615353483E-2</v>
      </c>
      <c r="GW211" s="131">
        <f t="shared" si="525"/>
        <v>310.65190884344565</v>
      </c>
      <c r="HE211" s="38"/>
      <c r="HF211" s="38"/>
      <c r="HG211" s="38"/>
      <c r="HH211" s="38"/>
      <c r="HI211" s="38"/>
      <c r="HJ211" s="38"/>
      <c r="HK211" s="38"/>
      <c r="HL211" s="38"/>
      <c r="HM211" s="38"/>
      <c r="HN211" s="38"/>
    </row>
    <row r="212" spans="1:222" x14ac:dyDescent="0.2">
      <c r="B212" s="87" t="s">
        <v>484</v>
      </c>
      <c r="C212" s="87" t="s">
        <v>485</v>
      </c>
      <c r="D212" s="88">
        <f>IF(ISNA(VLOOKUP($B212,'[2]1516 enrollment_Rev_Exp by size'!$A$6:$C$325,3,FALSE)),"",VLOOKUP($B212,'[2]1516 enrollment_Rev_Exp by size'!$A$6:$C$325,3,FALSE))</f>
        <v>3654.68</v>
      </c>
      <c r="E212" s="89">
        <v>43446302.350000001</v>
      </c>
      <c r="F212" s="67">
        <f t="shared" si="503"/>
        <v>43446302.350000009</v>
      </c>
      <c r="G212" s="67">
        <f t="shared" si="504"/>
        <v>0</v>
      </c>
      <c r="H212" s="90">
        <f>IF(ISNA(VLOOKUP($B212,'[2]1516 Exp_Rev Access'!$F$7:$FS$310,2,FALSE)),"",VLOOKUP($B212,'[2]1516 Exp_Rev Access'!$F$7:$FS$310,2,FALSE))</f>
        <v>5591974.8700000001</v>
      </c>
      <c r="I212" s="90">
        <f>IF(ISNA(VLOOKUP($B212,'[2]1516 Exp_Rev Access'!$F$7:$FS$310,3,FALSE)),"",VLOOKUP($B212,'[2]1516 Exp_Rev Access'!$F$7:$FS$310,3,FALSE))</f>
        <v>0</v>
      </c>
      <c r="J212" s="90">
        <f>IF(ISNA(VLOOKUP($B212,'[2]1516 Exp_Rev Access'!$F$7:$FS$310,4,FALSE)),"",VLOOKUP($B212,'[2]1516 Exp_Rev Access'!$F$7:$FS$310,4,FALSE))</f>
        <v>0</v>
      </c>
      <c r="K212" s="90">
        <f>IF(ISNA(VLOOKUP($B212,'[2]1516 Exp_Rev Access'!$F$7:$FS$310,5,FALSE)),"-",VLOOKUP($B212,'[2]1516 Exp_Rev Access'!$F$7:$FS$310,5,FALSE))</f>
        <v>57470</v>
      </c>
      <c r="L212" s="90">
        <f>IF(ISNA(VLOOKUP($B212,'[2]1516 Exp_Rev Access'!$F$7:$FS$310,6,FALSE)),"",VLOOKUP($B212,'[2]1516 Exp_Rev Access'!$F$7:$FS$310,6,FALSE))</f>
        <v>0</v>
      </c>
      <c r="M212" s="90">
        <f>IF(ISNA(VLOOKUP($B212,'[2]1516 Exp_Rev Access'!$F$7:$FS$310,7,FALSE)),"",VLOOKUP($B212,'[2]1516 Exp_Rev Access'!$F$7:$FS$310,7,FALSE))</f>
        <v>0</v>
      </c>
      <c r="N212" s="53">
        <f t="shared" si="505"/>
        <v>5649444.8700000001</v>
      </c>
      <c r="O212" s="91">
        <f t="shared" si="506"/>
        <v>0.13003281210190262</v>
      </c>
      <c r="P212" s="53">
        <f t="shared" si="507"/>
        <v>1545.8110887957359</v>
      </c>
      <c r="Q212" s="90">
        <f>IF(ISNA(VLOOKUP($B212,'[2]1516 Exp_Rev Access'!$F$7:$FS$310,8,FALSE)),"",VLOOKUP($B212,'[2]1516 Exp_Rev Access'!$F$7:$FS$310,8,FALSE))</f>
        <v>46321.06</v>
      </c>
      <c r="R212" s="90">
        <f>IF(ISNA(VLOOKUP($B212,'[2]1516 Exp_Rev Access'!$F$7:$FS$310,9,FALSE)),"",VLOOKUP($B212,'[2]1516 Exp_Rev Access'!$F$7:$FS$310,9,FALSE))</f>
        <v>0</v>
      </c>
      <c r="S212" s="90">
        <f>IF(ISNA(VLOOKUP($B212,'[2]1516 Exp_Rev Access'!$F$7:$FS$310,10,FALSE)),"",VLOOKUP($B212,'[2]1516 Exp_Rev Access'!$F$7:$FS$310,10,FALSE))</f>
        <v>0</v>
      </c>
      <c r="T212" s="90">
        <f>IF(ISNA(VLOOKUP($B212,'[2]1516 Exp_Rev Access'!$F$7:$FS$310,11,FALSE)),"",VLOOKUP($B212,'[2]1516 Exp_Rev Access'!$F$7:$FS$310,11,FALSE))</f>
        <v>0</v>
      </c>
      <c r="U212" s="90">
        <f>IF(ISNA(VLOOKUP($B212,'[2]1516 Exp_Rev Access'!$F$7:$FS$310,12,FALSE)),"",VLOOKUP($B212,'[2]1516 Exp_Rev Access'!$F$7:$FS$310,12,FALSE))</f>
        <v>0</v>
      </c>
      <c r="V212" s="90">
        <f>IF(ISNA(VLOOKUP($B212,'[2]1516 Exp_Rev Access'!$F$7:$FS$310,13,FALSE)),"",VLOOKUP($B212,'[2]1516 Exp_Rev Access'!$F$7:$FS$310,13,FALSE))</f>
        <v>0</v>
      </c>
      <c r="W212" s="90">
        <f>IF(ISNA(VLOOKUP($B212,'[2]1516 Exp_Rev Access'!$F$7:$FS$310,14,FALSE)),"",VLOOKUP($B212,'[2]1516 Exp_Rev Access'!$F$7:$FS$310,14,FALSE))</f>
        <v>0</v>
      </c>
      <c r="X212" s="90">
        <f>IF(ISNA(VLOOKUP($B212,'[2]1516 Exp_Rev Access'!$F$7:$FS$310,15,FALSE)),"",VLOOKUP($B212,'[2]1516 Exp_Rev Access'!$F$7:$FS$310,15,FALSE))</f>
        <v>30306</v>
      </c>
      <c r="Y212" s="90">
        <f>IF(ISNA(VLOOKUP($B212,'[2]1516 Exp_Rev Access'!$F$7:$FS$310,16,FALSE)),"",VLOOKUP($B212,'[2]1516 Exp_Rev Access'!$F$7:$FS$310,16,FALSE))</f>
        <v>27314.43</v>
      </c>
      <c r="Z212" s="90">
        <f>IF(ISNA(VLOOKUP($B212,'[2]1516 Exp_Rev Access'!$F$7:$FS$310,17,FALSE)),"",VLOOKUP($B212,'[2]1516 Exp_Rev Access'!$F$7:$FS$310,17,FALSE))</f>
        <v>0</v>
      </c>
      <c r="AA212" s="90">
        <f>IF(ISNA(VLOOKUP($B212,'[2]1516 Exp_Rev Access'!$F$7:$FS$310,18,FALSE)),"",VLOOKUP($B212,'[2]1516 Exp_Rev Access'!$F$7:$FS$310,18,FALSE))</f>
        <v>0</v>
      </c>
      <c r="AB212" s="90">
        <f>IF(ISNA(VLOOKUP($B212,'[2]1516 Exp_Rev Access'!$F$7:$FS$310,19,FALSE)),"",VLOOKUP($B212,'[2]1516 Exp_Rev Access'!$F$7:$FS$310,19,FALSE))</f>
        <v>0</v>
      </c>
      <c r="AC212" s="90">
        <f>IF(ISNA(VLOOKUP($B212,'[2]1516 Exp_Rev Access'!$F$7:$FS$310,20,FALSE)),"",VLOOKUP($B212,'[2]1516 Exp_Rev Access'!$F$7:$FS$310,20,FALSE))</f>
        <v>0</v>
      </c>
      <c r="AD212" s="90">
        <f>IF(ISNA(VLOOKUP($B212,'[2]1516 Exp_Rev Access'!$F$7:$FS$310,21,FALSE)),"",VLOOKUP($B212,'[2]1516 Exp_Rev Access'!$F$7:$FS$310,21,FALSE))</f>
        <v>79525.63</v>
      </c>
      <c r="AE212" s="90">
        <f>IF(ISNA(VLOOKUP($B212,'[2]1516 Exp_Rev Access'!$F$7:$FS$310,22,FALSE)),"",VLOOKUP($B212,'[2]1516 Exp_Rev Access'!$F$7:$FS$310,22,FALSE))</f>
        <v>23280.78</v>
      </c>
      <c r="AF212" s="90">
        <f>IF(ISNA(VLOOKUP($B212,'[2]1516 Exp_Rev Access'!$F$7:$FS$310,23,FALSE)),"",VLOOKUP($B212,'[2]1516 Exp_Rev Access'!$F$7:$FS$310,23,FALSE))</f>
        <v>0</v>
      </c>
      <c r="AG212" s="90">
        <f>IF(ISNA(VLOOKUP($B212,'[2]1516 Exp_Rev Access'!$F$7:$FS$310,24,FALSE)),"",VLOOKUP($B212,'[2]1516 Exp_Rev Access'!$F$7:$FS$310,24,FALSE))</f>
        <v>7468.21</v>
      </c>
      <c r="AH212" s="90">
        <f>IF(ISNA(VLOOKUP($B212,'[2]1516 Exp_Rev Access'!$F$7:$FS$310,25,FALSE)),"",VLOOKUP($B212,'[2]1516 Exp_Rev Access'!$F$7:$FS$310,25,FALSE))</f>
        <v>4715.29</v>
      </c>
      <c r="AI212" s="90">
        <f>IF(ISNA(VLOOKUP($B212,'[2]1516 Exp_Rev Access'!$F$7:$FS$310,26,FALSE)),"",VLOOKUP($B212,'[2]1516 Exp_Rev Access'!$F$7:$FS$310,26,FALSE))</f>
        <v>12995.6</v>
      </c>
      <c r="AJ212" s="90">
        <f>IF(ISNA(VLOOKUP($B212,'[2]1516 Exp_Rev Access'!$F$7:$FS$310,27,FALSE)),"",VLOOKUP($B212,'[2]1516 Exp_Rev Access'!$F$7:$FS$310,27,FALSE))</f>
        <v>23720.19</v>
      </c>
      <c r="AK212" s="90">
        <f>IF(ISNA(VLOOKUP($B212,'[2]1516 Exp_Rev Access'!$F$7:$FS$310,28,FALSE)),"",VLOOKUP($B212,'[2]1516 Exp_Rev Access'!$F$7:$FS$310,28,FALSE))</f>
        <v>62859.38</v>
      </c>
      <c r="AL212" s="90">
        <f>IF(ISNA(VLOOKUP($B212,'[2]1516 Exp_Rev Access'!$F$7:$FS$310,29,FALSE)),"",VLOOKUP($B212,'[2]1516 Exp_Rev Access'!$F$7:$FS$310,29,FALSE))</f>
        <v>0</v>
      </c>
      <c r="AM212" s="53">
        <f t="shared" si="508"/>
        <v>318506.57</v>
      </c>
      <c r="AN212" s="92">
        <f t="shared" si="509"/>
        <v>7.3310397610856746E-3</v>
      </c>
      <c r="AO212" s="68">
        <f t="shared" si="510"/>
        <v>87.150330535094739</v>
      </c>
      <c r="AP212" s="90">
        <f>IF(ISNA(VLOOKUP($B212,'[2]1516 Exp_Rev Access'!$F$7:$FS$310,30,FALSE)),"",VLOOKUP($B212,'[2]1516 Exp_Rev Access'!$F$7:$FS$310,30,FALSE))</f>
        <v>21726720.27</v>
      </c>
      <c r="AQ212" s="90">
        <f>IF(ISNA(VLOOKUP($B212,'[2]1516 Exp_Rev Access'!$F$7:$FS$310,31,FALSE)),"",VLOOKUP($B212,'[2]1516 Exp_Rev Access'!$F$7:$FS$310,31,FALSE))</f>
        <v>951011.61</v>
      </c>
      <c r="AR212" s="90">
        <f>IF(ISNA(VLOOKUP($B212,'[2]1516 Exp_Rev Access'!$F$7:$FS$310,32,FALSE)),"",VLOOKUP($B212,'[2]1516 Exp_Rev Access'!$F$7:$FS$310,32,FALSE))</f>
        <v>2324943.12</v>
      </c>
      <c r="AS212" s="90">
        <f>IF(ISNA(VLOOKUP($B212,'[2]1516 Exp_Rev Access'!$F$7:$FS$310,33,FALSE)),"",VLOOKUP($B212,'[2]1516 Exp_Rev Access'!$F$7:$FS$310,33,FALSE))</f>
        <v>46774.46</v>
      </c>
      <c r="AT212" s="90">
        <f>IF(ISNA(VLOOKUP($B212,'[2]1516 Exp_Rev Access'!$F$7:$FS$310,34,FALSE)),"",VLOOKUP($B212,'[2]1516 Exp_Rev Access'!$F$7:$FS$310,34,FALSE))</f>
        <v>0</v>
      </c>
      <c r="AU212" s="53">
        <f t="shared" si="511"/>
        <v>25049449.460000001</v>
      </c>
      <c r="AV212" s="93">
        <f t="shared" si="512"/>
        <v>0.57656113650831786</v>
      </c>
      <c r="AW212" s="53">
        <f t="shared" si="513"/>
        <v>6854.0746276007758</v>
      </c>
      <c r="AX212" s="90">
        <f>IF(ISNA(VLOOKUP($B212,'[2]1516 Exp_Rev Access'!$F$7:$FS$310,35,FALSE)),"",VLOOKUP($B212,'[2]1516 Exp_Rev Access'!$F$7:$FS$310,35,FALSE))</f>
        <v>1700664.92</v>
      </c>
      <c r="AY212" s="90">
        <f>IF(ISNA(VLOOKUP($B212,'[2]1516 Exp_Rev Access'!$F$7:$FS$310,36,FALSE)),"",VLOOKUP($B212,'[2]1516 Exp_Rev Access'!$F$7:$FS$310,36,FALSE))</f>
        <v>3104216.17</v>
      </c>
      <c r="AZ212" s="90">
        <f>IF(ISNA(VLOOKUP($B212,'[2]1516 Exp_Rev Access'!$F$7:$FS$310,37,FALSE)),"",VLOOKUP($B212,'[2]1516 Exp_Rev Access'!$F$7:$FS$310,37,FALSE))</f>
        <v>238508.36</v>
      </c>
      <c r="BA212" s="90">
        <f>IF(ISNA(VLOOKUP($B212,'[2]1516 Exp_Rev Access'!$F$7:$FS$310,38,FALSE)),"",VLOOKUP($B212,'[2]1516 Exp_Rev Access'!$F$7:$FS$310,38,FALSE))</f>
        <v>0</v>
      </c>
      <c r="BB212" s="90">
        <f>IF(ISNA(VLOOKUP($B212,'[2]1516 Exp_Rev Access'!$F$7:$FS$310,39,FALSE)),"",VLOOKUP($B212,'[2]1516 Exp_Rev Access'!$F$7:$FS$310,39,FALSE))</f>
        <v>0</v>
      </c>
      <c r="BC212" s="90">
        <f>IF(ISNA(VLOOKUP($B212,'[2]1516 Exp_Rev Access'!$F$7:$FS$310,40,FALSE)),"",VLOOKUP($B212,'[2]1516 Exp_Rev Access'!$F$7:$FS$310,40,FALSE))</f>
        <v>1130903.22</v>
      </c>
      <c r="BD212" s="90">
        <f>IF(ISNA(VLOOKUP($B212,'[2]1516 Exp_Rev Access'!$F$7:$FS$310,41,FALSE)),"",VLOOKUP($B212,'[2]1516 Exp_Rev Access'!$F$7:$FS$310,41,FALSE))</f>
        <v>0</v>
      </c>
      <c r="BE212" s="90">
        <f>IF(ISNA(VLOOKUP($B212,'[2]1516 Exp_Rev Access'!$F$7:$FS$310,42,FALSE)),"",VLOOKUP($B212,'[2]1516 Exp_Rev Access'!$F$7:$FS$310,42,FALSE))</f>
        <v>294195.21999999997</v>
      </c>
      <c r="BF212" s="90">
        <f>IF(ISNA(VLOOKUP($B212,'[2]1516 Exp_Rev Access'!$F$7:$FS$310,43,FALSE)),"",VLOOKUP($B212,'[2]1516 Exp_Rev Access'!$F$7:$FS$310,43,FALSE))</f>
        <v>0</v>
      </c>
      <c r="BG212" s="90">
        <f>IF(ISNA(VLOOKUP($B212,'[2]1516 Exp_Rev Access'!$F$7:$FS$310,44,FALSE)),"",VLOOKUP($B212,'[2]1516 Exp_Rev Access'!$F$7:$FS$310,44,FALSE))</f>
        <v>395619.63</v>
      </c>
      <c r="BH212" s="90">
        <f>IF(ISNA(VLOOKUP($B212,'[2]1516 Exp_Rev Access'!$F$7:$FS$310,45,FALSE)),"",VLOOKUP($B212,'[2]1516 Exp_Rev Access'!$F$7:$FS$310,45,FALSE))</f>
        <v>35490.559999999998</v>
      </c>
      <c r="BI212" s="90">
        <f>IF(ISNA(VLOOKUP($B212,'[2]1516 Exp_Rev Access'!$F$7:$FS$310,46,FALSE)),"",VLOOKUP($B212,'[2]1516 Exp_Rev Access'!$F$7:$FS$310,46,FALSE))</f>
        <v>0</v>
      </c>
      <c r="BJ212" s="90">
        <f>IF(ISNA(VLOOKUP($B212,'[2]1516 Exp_Rev Access'!$F$7:$FS$310,47,FALSE)),"",VLOOKUP($B212,'[2]1516 Exp_Rev Access'!$F$7:$FS$310,47,FALSE))</f>
        <v>29784.18</v>
      </c>
      <c r="BK212" s="90">
        <f>IF(ISNA(VLOOKUP($B212,'[2]1516 Exp_Rev Access'!$F$7:$FS$310,48,FALSE)),"",VLOOKUP($B212,'[2]1516 Exp_Rev Access'!$F$7:$FS$310,48,FALSE))</f>
        <v>0</v>
      </c>
      <c r="BL212" s="90">
        <f>IF(ISNA(VLOOKUP($B212,'[2]1516 Exp_Rev Access'!$F$7:$FS$310,49,FALSE)),"",VLOOKUP($B212,'[2]1516 Exp_Rev Access'!$F$7:$FS$310,49,FALSE))</f>
        <v>0</v>
      </c>
      <c r="BM212" s="90">
        <f>IF(ISNA(VLOOKUP($B212,'[2]1516 Exp_Rev Access'!$F$7:$FS$310,50,FALSE)),"",VLOOKUP($B212,'[2]1516 Exp_Rev Access'!$F$7:$FS$310,50,FALSE))</f>
        <v>22530.93</v>
      </c>
      <c r="BN212" s="90">
        <f>IF(ISNA(VLOOKUP($B212,'[2]1516 Exp_Rev Access'!$F$7:$FS$310,51,FALSE)),"",VLOOKUP($B212,'[2]1516 Exp_Rev Access'!$F$7:$FS$310,51,FALSE))</f>
        <v>0</v>
      </c>
      <c r="BO212" s="90">
        <f>IF(ISNA(VLOOKUP($B212,'[2]1516 Exp_Rev Access'!$F$7:$FS$310,52,FALSE)),"",VLOOKUP($B212,'[2]1516 Exp_Rev Access'!$F$7:$FS$310,52,FALSE))</f>
        <v>0</v>
      </c>
      <c r="BP212" s="90">
        <f>IF(ISNA(VLOOKUP($B212,'[2]1516 Exp_Rev Access'!$F$7:$FS$310,53,FALSE)),"",VLOOKUP($B212,'[2]1516 Exp_Rev Access'!$F$7:$FS$310,53,FALSE))</f>
        <v>0</v>
      </c>
      <c r="BQ212" s="90">
        <f>IF(ISNA(VLOOKUP($B212,'[2]1516 Exp_Rev Access'!$F$7:$FS$310,54,FALSE)),"",VLOOKUP($B212,'[2]1516 Exp_Rev Access'!$F$7:$FS$310,54,FALSE))</f>
        <v>0</v>
      </c>
      <c r="BR212" s="90">
        <f>IF(ISNA(VLOOKUP($B212,'[2]1516 Exp_Rev Access'!$F$7:$FS$310,55,FALSE)),"",VLOOKUP($B212,'[2]1516 Exp_Rev Access'!$F$7:$FS$310,55,FALSE))</f>
        <v>0</v>
      </c>
      <c r="BS212" s="90">
        <f>IF(ISNA(VLOOKUP($B212,'[2]1516 Exp_Rev Access'!$F$7:$FS$310,56,FALSE)),"",VLOOKUP($B212,'[2]1516 Exp_Rev Access'!$F$7:$FS$310,56,FALSE))</f>
        <v>32822.620000000003</v>
      </c>
      <c r="BT212" s="90">
        <f>IF(ISNA(VLOOKUP($B212,'[2]1516 Exp_Rev Access'!$F$7:$FS$310,57,FALSE)),"",VLOOKUP($B212,'[2]1516 Exp_Rev Access'!$F$7:$FS$310,57,FALSE))</f>
        <v>0</v>
      </c>
      <c r="BU212" s="90">
        <f>IF(ISNA(VLOOKUP($B212,'[2]1516 Exp_Rev Access'!$F$7:$FS$310,58,FALSE)),"",VLOOKUP($B212,'[2]1516 Exp_Rev Access'!$F$7:$FS$310,58,FALSE))</f>
        <v>0</v>
      </c>
      <c r="BV212" s="53">
        <f t="shared" si="514"/>
        <v>6984735.8099999987</v>
      </c>
      <c r="BW212" s="92">
        <f t="shared" si="515"/>
        <v>0.16076709483194945</v>
      </c>
      <c r="BX212" s="68">
        <f t="shared" si="516"/>
        <v>1911.1757554696987</v>
      </c>
      <c r="BY212" s="90">
        <f>IF(ISNA(VLOOKUP($B212,'[2]1516 Exp_Rev Access'!$F$7:$FS$310,59,FALSE)),"",VLOOKUP($B212,'[2]1516 Exp_Rev Access'!$F$7:$FS$310,59,FALSE))</f>
        <v>0</v>
      </c>
      <c r="BZ212" s="90">
        <f>IF(ISNA(VLOOKUP($B212,'[2]1516 Exp_Rev Access'!$F$7:$FS$310,60,FALSE)),"",VLOOKUP($B212,'[2]1516 Exp_Rev Access'!$F$7:$FS$310,60,FALSE))</f>
        <v>0</v>
      </c>
      <c r="CA212" s="90">
        <f>IF(ISNA(VLOOKUP($B212,'[2]1516 Exp_Rev Access'!$F$7:$FS$310,61,FALSE)),"",VLOOKUP($B212,'[2]1516 Exp_Rev Access'!$F$7:$FS$310,61,FALSE))</f>
        <v>0</v>
      </c>
      <c r="CB212" s="90">
        <f>IF(ISNA(VLOOKUP($B212,'[2]1516 Exp_Rev Access'!$F$7:$FS$310,62,FALSE)),"",VLOOKUP($B212,'[2]1516 Exp_Rev Access'!$F$7:$FS$310,62,FALSE))</f>
        <v>0</v>
      </c>
      <c r="CC212" s="90">
        <f>IF(ISNA(VLOOKUP($B212,'[2]1516 Exp_Rev Access'!$F$7:$FS$310,63,FALSE)),"",VLOOKUP($B212,'[2]1516 Exp_Rev Access'!$F$7:$FS$310,63,FALSE))</f>
        <v>257641.56</v>
      </c>
      <c r="CD212" s="90">
        <f>IF(ISNA(VLOOKUP($B212,'[2]1516 Exp_Rev Access'!$F$7:$FS$310,64,FALSE)),"",VLOOKUP($B212,'[2]1516 Exp_Rev Access'!$F$7:$FS$310,64,FALSE))</f>
        <v>0</v>
      </c>
      <c r="CE212" s="53">
        <f t="shared" si="517"/>
        <v>257641.56</v>
      </c>
      <c r="CF212" s="92">
        <f t="shared" si="518"/>
        <v>5.9301147868571144E-3</v>
      </c>
      <c r="CG212" s="94">
        <f t="shared" si="519"/>
        <v>70.496338940755422</v>
      </c>
      <c r="CH212" s="90">
        <f>IF(ISNA(VLOOKUP($B212,'[2]1516 Exp_Rev Access'!$F$7:$FS$310,65,FALSE)),"",VLOOKUP($B212,'[2]1516 Exp_Rev Access'!$F$7:$FS$310,65,FALSE))</f>
        <v>0</v>
      </c>
      <c r="CI212" s="90">
        <f>IF(ISNA(VLOOKUP($B212,'[2]1516 Exp_Rev Access'!$F$7:$FS$310,66,FALSE)),"",VLOOKUP($B212,'[2]1516 Exp_Rev Access'!$F$7:$FS$310,66,FALSE))</f>
        <v>0</v>
      </c>
      <c r="CJ212" s="90">
        <f>IF(ISNA(VLOOKUP($B212,'[2]1516 Exp_Rev Access'!$F$7:$FS$310,67,FALSE)),"",VLOOKUP($B212,'[2]1516 Exp_Rev Access'!$F$7:$FS$310,67,FALSE))</f>
        <v>0</v>
      </c>
      <c r="CK212" s="90">
        <f>IF(ISNA(VLOOKUP($B212,'[2]1516 Exp_Rev Access'!$F$7:$FS$310,68,FALSE)),"",VLOOKUP($B212,'[2]1516 Exp_Rev Access'!$F$7:$FS$310,68,FALSE))</f>
        <v>0</v>
      </c>
      <c r="CL212" s="90">
        <f>IF(ISNA(VLOOKUP($B212,'[2]1516 Exp_Rev Access'!$F$7:$FS$310,69,FALSE)),"",VLOOKUP($B212,'[2]1516 Exp_Rev Access'!$F$7:$FS$310,69,FALSE))</f>
        <v>0</v>
      </c>
      <c r="CM212" s="90">
        <f>IF(ISNA(VLOOKUP($B212,'[2]1516 Exp_Rev Access'!$F$7:$FS$310,70,FALSE)),"",VLOOKUP($B212,'[2]1516 Exp_Rev Access'!$F$7:$FS$310,70,FALSE))</f>
        <v>0</v>
      </c>
      <c r="CN212" s="90">
        <f>IF(ISNA(VLOOKUP($B212,'[2]1516 Exp_Rev Access'!$F$7:$FS$310,71,FALSE)),"",VLOOKUP($B212,'[2]1516 Exp_Rev Access'!$F$7:$FS$310,71,FALSE))</f>
        <v>0</v>
      </c>
      <c r="CO212" s="90">
        <f>IF(ISNA(VLOOKUP($B212,'[2]1516 Exp_Rev Access'!$F$7:$FS$310,72,FALSE)),"",VLOOKUP($B212,'[2]1516 Exp_Rev Access'!$F$7:$FS$310,72,FALSE))</f>
        <v>0</v>
      </c>
      <c r="CP212" s="90">
        <f>IF(ISNA(VLOOKUP($B212,'[2]1516 Exp_Rev Access'!$F$7:$FS$310,73,FALSE)),"",VLOOKUP($B212,'[2]1516 Exp_Rev Access'!$F$7:$FS$310,73,FALSE))</f>
        <v>0</v>
      </c>
      <c r="CQ212" s="90">
        <f>IF(ISNA(VLOOKUP($B212,'[2]1516 Exp_Rev Access'!$F$7:$FS$310,74,FALSE)),"",VLOOKUP($B212,'[2]1516 Exp_Rev Access'!$F$7:$FS$310,74,FALSE))</f>
        <v>791689</v>
      </c>
      <c r="CR212" s="90">
        <f>IF(ISNA(VLOOKUP($B212,'[2]1516 Exp_Rev Access'!$F$7:$FS$310,75,FALSE)),"",VLOOKUP($B212,'[2]1516 Exp_Rev Access'!$F$7:$FS$310,75,FALSE))</f>
        <v>0</v>
      </c>
      <c r="CS212" s="90">
        <f>IF(ISNA(VLOOKUP($B212,'[2]1516 Exp_Rev Access'!$F$7:$FS$310,76,FALSE)),"",VLOOKUP($B212,'[2]1516 Exp_Rev Access'!$F$7:$FS$310,76,FALSE))</f>
        <v>30587</v>
      </c>
      <c r="CT212" s="90">
        <f>IF(ISNA(VLOOKUP($B212,'[2]1516 Exp_Rev Access'!$F$7:$FS$310,77,FALSE)),"",VLOOKUP($B212,'[2]1516 Exp_Rev Access'!$F$7:$FS$310,77,FALSE))</f>
        <v>0</v>
      </c>
      <c r="CU212" s="90">
        <f>IF(ISNA(VLOOKUP($B212,'[2]1516 Exp_Rev Access'!$F$7:$FS$310,78,FALSE)),"",VLOOKUP($B212,'[2]1516 Exp_Rev Access'!$F$7:$FS$310,78,FALSE))</f>
        <v>1399908.27</v>
      </c>
      <c r="CV212" s="90">
        <f>IF(ISNA(VLOOKUP($B212,'[2]1516 Exp_Rev Access'!$F$7:$FS$310,79,FALSE)),"",VLOOKUP($B212,'[2]1516 Exp_Rev Access'!$F$7:$FS$310,79,FALSE))</f>
        <v>164968.43</v>
      </c>
      <c r="CW212" s="90">
        <f>IF(ISNA(VLOOKUP($B212,'[2]1516 Exp_Rev Access'!$F$7:$FS$310,80,FALSE)),"",VLOOKUP($B212,'[2]1516 Exp_Rev Access'!$F$7:$FS$310,80,FALSE))</f>
        <v>84444.58</v>
      </c>
      <c r="CX212" s="90">
        <f>IF(ISNA(VLOOKUP($B212,'[2]1516 Exp_Rev Access'!$F$7:$FS$310,81,FALSE)),"",VLOOKUP($B212,'[2]1516 Exp_Rev Access'!$F$7:$FS$310,81,FALSE))</f>
        <v>0</v>
      </c>
      <c r="CY212" s="90">
        <f>IF(ISNA(VLOOKUP($B212,'[2]1516 Exp_Rev Access'!$F$7:$FS$310,82,FALSE)),"",VLOOKUP($B212,'[2]1516 Exp_Rev Access'!$F$7:$FS$310,82,FALSE))</f>
        <v>0</v>
      </c>
      <c r="CZ212" s="90">
        <f>IF(ISNA(VLOOKUP($B212,'[2]1516 Exp_Rev Access'!$F$7:$FS$310,83,FALSE)),"",VLOOKUP($B212,'[2]1516 Exp_Rev Access'!$F$7:$FS$310,83,FALSE))</f>
        <v>10000</v>
      </c>
      <c r="DA212" s="90">
        <f>IF(ISNA(VLOOKUP($B212,'[2]1516 Exp_Rev Access'!$F$7:$FS$310,84,FALSE)),"",VLOOKUP($B212,'[2]1516 Exp_Rev Access'!$F$7:$FS$310,84,FALSE))</f>
        <v>0</v>
      </c>
      <c r="DB212" s="90">
        <f>IF(ISNA(VLOOKUP($B212,'[2]1516 Exp_Rev Access'!$F$7:$FS$310,85,FALSE)),"",VLOOKUP($B212,'[2]1516 Exp_Rev Access'!$F$7:$FS$310,85,FALSE))</f>
        <v>74541.81</v>
      </c>
      <c r="DC212" s="90">
        <f>IF(ISNA(VLOOKUP($B212,'[2]1516 Exp_Rev Access'!$F$7:$FS$310,86,FALSE)),"",VLOOKUP($B212,'[2]1516 Exp_Rev Access'!$F$7:$FS$310,86,FALSE))</f>
        <v>0</v>
      </c>
      <c r="DD212" s="90">
        <f>IF(ISNA(VLOOKUP($B212,'[2]1516 Exp_Rev Access'!$F$7:$FS$310,87,FALSE)),"",VLOOKUP($B212,'[2]1516 Exp_Rev Access'!$F$7:$FS$310,87,FALSE))</f>
        <v>0</v>
      </c>
      <c r="DE212" s="90">
        <f>IF(ISNA(VLOOKUP($B212,'[2]1516 Exp_Rev Access'!$F$7:$FS$310,88,FALSE)),"",VLOOKUP($B212,'[2]1516 Exp_Rev Access'!$F$7:$FS$310,88,FALSE))</f>
        <v>0</v>
      </c>
      <c r="DF212" s="90">
        <f>IF(ISNA(VLOOKUP($B212,'[2]1516 Exp_Rev Access'!$F$7:$FS$310,89,FALSE)),"",VLOOKUP($B212,'[2]1516 Exp_Rev Access'!$F$7:$FS$310,89,FALSE))</f>
        <v>0</v>
      </c>
      <c r="DG212" s="90">
        <f>IF(ISNA(VLOOKUP($B212,'[2]1516 Exp_Rev Access'!$F$7:$FS$310,90,FALSE)),"",VLOOKUP($B212,'[2]1516 Exp_Rev Access'!$F$7:$FS$310,90,FALSE))</f>
        <v>48168.57</v>
      </c>
      <c r="DH212" s="90">
        <f>IF(ISNA(VLOOKUP($B212,'[2]1516 Exp_Rev Access'!$F$7:$FS$310,91,FALSE)),"",VLOOKUP($B212,'[2]1516 Exp_Rev Access'!$F$7:$FS$310,91,FALSE))</f>
        <v>0</v>
      </c>
      <c r="DI212" s="90">
        <f>IF(ISNA(VLOOKUP($B212,'[2]1516 Exp_Rev Access'!$F$7:$FS$310,92,FALSE)),"",VLOOKUP($B212,'[2]1516 Exp_Rev Access'!$F$7:$FS$310,92,FALSE))</f>
        <v>1483221.16</v>
      </c>
      <c r="DJ212" s="90">
        <f>IF(ISNA(VLOOKUP($B212,'[2]1516 Exp_Rev Access'!$F$7:$FS$310,93,FALSE)),"",VLOOKUP($B212,'[2]1516 Exp_Rev Access'!$F$7:$FS$310,93,FALSE))</f>
        <v>0</v>
      </c>
      <c r="DK212" s="90">
        <f>IF(ISNA(VLOOKUP($B212,'[2]1516 Exp_Rev Access'!$F$7:$FS$310,94,FALSE)),"",VLOOKUP($B212,'[2]1516 Exp_Rev Access'!$F$7:$FS$310,94,FALSE))</f>
        <v>0</v>
      </c>
      <c r="DL212" s="90">
        <f>IF(ISNA(VLOOKUP($B212,'[2]1516 Exp_Rev Access'!$F$7:$FS$310,95,FALSE)),"",VLOOKUP($B212,'[2]1516 Exp_Rev Access'!$F$7:$FS$310,95,FALSE))</f>
        <v>0</v>
      </c>
      <c r="DM212" s="90">
        <f>IF(ISNA(VLOOKUP($B212,'[2]1516 Exp_Rev Access'!$F$7:$FS$310,96,FALSE)),"",VLOOKUP($B212,'[2]1516 Exp_Rev Access'!$F$7:$FS$310,96,FALSE))</f>
        <v>0</v>
      </c>
      <c r="DN212" s="90">
        <f>IF(ISNA(VLOOKUP($B212,'[2]1516 Exp_Rev Access'!$F$7:$FS$310,97,FALSE)),"",VLOOKUP($B212,'[2]1516 Exp_Rev Access'!$F$7:$FS$310,97,FALSE))</f>
        <v>0</v>
      </c>
      <c r="DO212" s="90">
        <f>IF(ISNA(VLOOKUP($B212,'[2]1516 Exp_Rev Access'!$F$7:$FS$310,98,FALSE)),"",VLOOKUP($B212,'[2]1516 Exp_Rev Access'!$F$7:$FS$310,98,FALSE))</f>
        <v>0</v>
      </c>
      <c r="DP212" s="90">
        <f>IF(ISNA(VLOOKUP($B212,'[2]1516 Exp_Rev Access'!$F$7:$FS$310,99,FALSE)),"",VLOOKUP($B212,'[2]1516 Exp_Rev Access'!$F$7:$FS$310,99,FALSE))</f>
        <v>0</v>
      </c>
      <c r="DQ212" s="90">
        <f>IF(ISNA(VLOOKUP($B212,'[2]1516 Exp_Rev Access'!$F$7:$FS$310,100,FALSE)),"",VLOOKUP($B212,'[2]1516 Exp_Rev Access'!$F$7:$FS$310,100,FALSE))</f>
        <v>0</v>
      </c>
      <c r="DR212" s="90">
        <f>IF(ISNA(VLOOKUP($B212,'[2]1516 Exp_Rev Access'!$F$7:$FS$310,101,FALSE)),"",VLOOKUP($B212,'[2]1516 Exp_Rev Access'!$F$7:$FS$310,101,FALSE))</f>
        <v>0</v>
      </c>
      <c r="DS212" s="90">
        <f>IF(ISNA(VLOOKUP($B212,'[2]1516 Exp_Rev Access'!$F$7:$FS$310,102,FALSE)),"",VLOOKUP($B212,'[2]1516 Exp_Rev Access'!$F$7:$FS$310,102,FALSE))</f>
        <v>0</v>
      </c>
      <c r="DT212" s="90">
        <f>IF(ISNA(VLOOKUP($B212,'[2]1516 Exp_Rev Access'!$F$7:$FS$310,103,FALSE)),"",VLOOKUP($B212,'[2]1516 Exp_Rev Access'!$F$7:$FS$310,103,FALSE))</f>
        <v>0</v>
      </c>
      <c r="DU212" s="90">
        <f>IF(ISNA(VLOOKUP($B212,'[2]1516 Exp_Rev Access'!$F$7:$FS$310,104,FALSE)),"",VLOOKUP($B212,'[2]1516 Exp_Rev Access'!$F$7:$FS$310,104,FALSE))</f>
        <v>0</v>
      </c>
      <c r="DV212" s="90">
        <f>IF(ISNA(VLOOKUP($B212,'[2]1516 Exp_Rev Access'!$F$7:$FS$310,105,FALSE)),"",VLOOKUP($B212,'[2]1516 Exp_Rev Access'!$F$7:$FS$310,105,FALSE))</f>
        <v>0</v>
      </c>
      <c r="DW212" s="90">
        <f>IF(ISNA(VLOOKUP($B212,'[2]1516 Exp_Rev Access'!$F$7:$FS$310,106,FALSE)),"",VLOOKUP($B212,'[2]1516 Exp_Rev Access'!$F$7:$FS$310,106,FALSE))</f>
        <v>0</v>
      </c>
      <c r="DX212" s="90">
        <f>IF(ISNA(VLOOKUP($B212,'[2]1516 Exp_Rev Access'!$F$7:$FS$310,107,FALSE)),"",VLOOKUP($B212,'[2]1516 Exp_Rev Access'!$F$7:$FS$310,107,FALSE))</f>
        <v>0</v>
      </c>
      <c r="DY212" s="90">
        <f>IF(ISNA(VLOOKUP($B212,'[2]1516 Exp_Rev Access'!$F$7:$FS$310,108,FALSE)),"",VLOOKUP($B212,'[2]1516 Exp_Rev Access'!$F$7:$FS$310,108,FALSE))</f>
        <v>0</v>
      </c>
      <c r="DZ212" s="90">
        <f>IF(ISNA(VLOOKUP($B212,'[2]1516 Exp_Rev Access'!$F$7:$FS$310,109,FALSE)),"",VLOOKUP($B212,'[2]1516 Exp_Rev Access'!$F$7:$FS$310,109,FALSE))</f>
        <v>0</v>
      </c>
      <c r="EA212" s="90">
        <f>IF(ISNA(VLOOKUP($B212,'[2]1516 Exp_Rev Access'!$F$7:$FS$310,110,FALSE)),"",VLOOKUP($B212,'[2]1516 Exp_Rev Access'!$F$7:$FS$310,110,FALSE))</f>
        <v>0</v>
      </c>
      <c r="EB212" s="90">
        <f>IF(ISNA(VLOOKUP($B212,'[2]1516 Exp_Rev Access'!$F$7:$FS$310,111,FALSE)),"",VLOOKUP($B212,'[2]1516 Exp_Rev Access'!$F$7:$FS$310,111,FALSE))</f>
        <v>0</v>
      </c>
      <c r="EC212" s="90">
        <f>IF(ISNA(VLOOKUP($B212,'[2]1516 Exp_Rev Access'!$F$7:$FS$310,112,FALSE)),"",VLOOKUP($B212,'[2]1516 Exp_Rev Access'!$F$7:$FS$310,112,FALSE))</f>
        <v>0</v>
      </c>
      <c r="ED212" s="90">
        <f>IF(ISNA(VLOOKUP($B212,'[2]1516 Exp_Rev Access'!$F$7:$FS$310,113,FALSE)),"",VLOOKUP($B212,'[2]1516 Exp_Rev Access'!$F$7:$FS$310,113,FALSE))</f>
        <v>0</v>
      </c>
      <c r="EE212" s="90">
        <f>IF(ISNA(VLOOKUP($B212,'[2]1516 Exp_Rev Access'!$F$7:$FS$310,114,FALSE)),"",VLOOKUP($B212,'[2]1516 Exp_Rev Access'!$F$7:$FS$310,114,FALSE))</f>
        <v>0</v>
      </c>
      <c r="EF212" s="90">
        <f>IF(ISNA(VLOOKUP($B212,'[2]1516 Exp_Rev Access'!$F$7:$FS$310,115,FALSE)),"",VLOOKUP($B212,'[2]1516 Exp_Rev Access'!$F$7:$FS$310,115,FALSE))</f>
        <v>0</v>
      </c>
      <c r="EG212" s="90">
        <f>IF(ISNA(VLOOKUP($B212,'[2]1516 Exp_Rev Access'!$F$7:$FS$310,116,FALSE)),"",VLOOKUP($B212,'[2]1516 Exp_Rev Access'!$F$7:$FS$310,116,FALSE))</f>
        <v>0</v>
      </c>
      <c r="EH212" s="90">
        <f>IF(ISNA(VLOOKUP($B212,'[2]1516 Exp_Rev Access'!$F$7:$FS$310,117,FALSE)),"",VLOOKUP($B212,'[2]1516 Exp_Rev Access'!$F$7:$FS$310,117,FALSE))</f>
        <v>0</v>
      </c>
      <c r="EI212" s="90">
        <f>IF(ISNA(VLOOKUP($B212,'[2]1516 Exp_Rev Access'!$F$7:$FS$310,118,FALSE)),"",VLOOKUP($B212,'[2]1516 Exp_Rev Access'!$F$7:$FS$310,118,FALSE))</f>
        <v>0</v>
      </c>
      <c r="EJ212" s="90">
        <f>IF(ISNA(VLOOKUP($B212,'[2]1516 Exp_Rev Access'!$F$7:$FS$310,119,FALSE)),"",VLOOKUP($B212,'[2]1516 Exp_Rev Access'!$F$7:$FS$310,119,FALSE))</f>
        <v>0</v>
      </c>
      <c r="EK212" s="90">
        <f>IF(ISNA(VLOOKUP($B212,'[2]1516 Exp_Rev Access'!$F$7:$FS$310,120,FALSE)),"",VLOOKUP($B212,'[2]1516 Exp_Rev Access'!$F$7:$FS$310,120,FALSE))</f>
        <v>0</v>
      </c>
      <c r="EL212" s="90">
        <f>IF(ISNA(VLOOKUP($B212,'[2]1516 Exp_Rev Access'!$F$7:$FS$310,121,FALSE)),"",VLOOKUP($B212,'[2]1516 Exp_Rev Access'!$F$7:$FS$310,121,FALSE))</f>
        <v>0</v>
      </c>
      <c r="EM212" s="90">
        <f>IF(ISNA(VLOOKUP($B212,'[2]1516 Exp_Rev Access'!$F$7:$FS$310,122,FALSE)),"",VLOOKUP($B212,'[2]1516 Exp_Rev Access'!$F$7:$FS$310,122,FALSE))</f>
        <v>0</v>
      </c>
      <c r="EN212" s="90">
        <f>IF(ISNA(VLOOKUP($B212,'[2]1516 Exp_Rev Access'!$F$7:$FS$310,123,FALSE)),"",VLOOKUP($B212,'[2]1516 Exp_Rev Access'!$F$7:$FS$310,123,FALSE))</f>
        <v>40330.129999999997</v>
      </c>
      <c r="EO212" s="90">
        <f>IF(ISNA(VLOOKUP($B212,'[2]1516 Exp_Rev Access'!$F$7:$FS$310,124,FALSE)),"",VLOOKUP($B212,'[2]1516 Exp_Rev Access'!$F$7:$FS$310,124,FALSE))</f>
        <v>0</v>
      </c>
      <c r="EP212" s="90">
        <f>IF(ISNA(VLOOKUP($B212,'[2]1516 Exp_Rev Access'!$F$7:$FS$310,125,FALSE)),"",VLOOKUP($B212,'[2]1516 Exp_Rev Access'!$F$7:$FS$310,125,FALSE))</f>
        <v>0</v>
      </c>
      <c r="EQ212" s="90">
        <f>IF(ISNA(VLOOKUP($B212,'[2]1516 Exp_Rev Access'!$F$7:$FS$310,126,FALSE)),"",VLOOKUP($B212,'[2]1516 Exp_Rev Access'!$F$7:$FS$310,126,FALSE))</f>
        <v>0</v>
      </c>
      <c r="ER212" s="90">
        <f>IF(ISNA(VLOOKUP($B212,'[2]1516 Exp_Rev Access'!$F$7:$FS$310,127,FALSE)),"",VLOOKUP($B212,'[2]1516 Exp_Rev Access'!$F$7:$FS$310,127,FALSE))</f>
        <v>0</v>
      </c>
      <c r="ES212" s="90">
        <f>IF(ISNA(VLOOKUP($B212,'[2]1516 Exp_Rev Access'!$F$7:$FS$310,128,FALSE)),"",VLOOKUP($B212,'[2]1516 Exp_Rev Access'!$F$7:$FS$310,128,FALSE))</f>
        <v>0</v>
      </c>
      <c r="ET212" s="90">
        <f>IF(ISNA(VLOOKUP($B212,'[2]1516 Exp_Rev Access'!$F$7:$FS$310,129,FALSE)),"",VLOOKUP($B212,'[2]1516 Exp_Rev Access'!$F$7:$FS$310,129,FALSE))</f>
        <v>0</v>
      </c>
      <c r="EU212" s="90">
        <f>IF(ISNA(VLOOKUP($B212,'[2]1516 Exp_Rev Access'!$F$7:$FS$310,130,FALSE)),"",VLOOKUP($B212,'[2]1516 Exp_Rev Access'!$F$7:$FS$310,130,FALSE))</f>
        <v>0</v>
      </c>
      <c r="EV212" s="90">
        <f>IF(ISNA(VLOOKUP($B212,'[2]1516 Exp_Rev Access'!$F$7:$FS$310,131,FALSE)),"",VLOOKUP($B212,'[2]1516 Exp_Rev Access'!$F$7:$FS$310,131,FALSE))</f>
        <v>55766.879999999997</v>
      </c>
      <c r="EW212" s="90">
        <f>IF(ISNA(VLOOKUP($B212,'[2]1516 Exp_Rev Access'!$F$7:$FS$310,132,FALSE)),"",VLOOKUP($B212,'[2]1516 Exp_Rev Access'!$F$7:$FS$310,132,FALSE))</f>
        <v>0</v>
      </c>
      <c r="EX212" s="90">
        <f>IF(ISNA(VLOOKUP($B212,'[2]1516 Exp_Rev Access'!$F$7:$FS$310,133,FALSE)),"",VLOOKUP($B212,'[2]1516 Exp_Rev Access'!$F$7:$FS$310,133,FALSE))</f>
        <v>0</v>
      </c>
      <c r="EY212" s="90">
        <f>IF(ISNA(VLOOKUP($B212,'[2]1516 Exp_Rev Access'!$F$7:$FS$310,134,FALSE)),"",VLOOKUP($B212,'[2]1516 Exp_Rev Access'!$F$7:$FS$310,134,FALSE))</f>
        <v>0</v>
      </c>
      <c r="EZ212" s="90">
        <f>IF(ISNA(VLOOKUP($B212,'[2]1516 Exp_Rev Access'!$F$7:$FS$310,135,FALSE)),"",VLOOKUP($B212,'[2]1516 Exp_Rev Access'!$F$7:$FS$310,135,FALSE))</f>
        <v>0</v>
      </c>
      <c r="FA212" s="90">
        <f>IF(ISNA(VLOOKUP($B212,'[2]1516 Exp_Rev Access'!$F$7:$FS$310,136,FALSE)),"",VLOOKUP($B212,'[2]1516 Exp_Rev Access'!$F$7:$FS$310,136,FALSE))</f>
        <v>0</v>
      </c>
      <c r="FB212" s="90">
        <f>IF(ISNA(VLOOKUP($B212,'[2]1516 Exp_Rev Access'!$F$7:$FS$310,137,FALSE)),"",VLOOKUP($B212,'[2]1516 Exp_Rev Access'!$F$7:$FS$310,137,FALSE))</f>
        <v>0</v>
      </c>
      <c r="FC212" s="90">
        <f>IF(ISNA(VLOOKUP($B212,'[2]1516 Exp_Rev Access'!$F$7:$FS$310,138,FALSE)),"",VLOOKUP($B212,'[2]1516 Exp_Rev Access'!$F$7:$FS$310,138,FALSE))</f>
        <v>0</v>
      </c>
      <c r="FD212" s="90">
        <f>IF(ISNA(VLOOKUP($B212,'[2]1516 Exp_Rev Access'!$F$7:$FS$310,139,FALSE)),"",VLOOKUP($B212,'[2]1516 Exp_Rev Access'!$F$7:$FS$310,139,FALSE))</f>
        <v>0</v>
      </c>
      <c r="FE212" s="90">
        <f>IF(ISNA(VLOOKUP($B212,'[2]1516 Exp_Rev Access'!$F$7:$FS$310,140,FALSE)),"",VLOOKUP($B212,'[2]1516 Exp_Rev Access'!$F$7:$FS$310,140,FALSE))</f>
        <v>0</v>
      </c>
      <c r="FF212" s="90">
        <f>IF(ISNA(VLOOKUP($B212,'[2]1516 Exp_Rev Access'!$F$7:$FS$310,141,FALSE)),"",VLOOKUP($B212,'[2]1516 Exp_Rev Access'!$F$7:$FS$310,141,FALSE))</f>
        <v>0</v>
      </c>
      <c r="FG212" s="90">
        <f>IF(ISNA(VLOOKUP($B212,'[2]1516 Exp_Rev Access'!$F$7:$FS$310,142,FALSE)),"",VLOOKUP($B212,'[2]1516 Exp_Rev Access'!$F$7:$FS$310,142,FALSE))</f>
        <v>0</v>
      </c>
      <c r="FH212" s="90">
        <f>IF(ISNA(VLOOKUP($B212,'[2]1516 Exp_Rev Access'!$F$7:$FS$310,143,FALSE)),"",VLOOKUP($B212,'[2]1516 Exp_Rev Access'!$F$7:$FS$310,143,FALSE))</f>
        <v>0</v>
      </c>
      <c r="FI212" s="90">
        <f>IF(ISNA(VLOOKUP($B212,'[2]1516 Exp_Rev Access'!$F$7:$FS$310,144,FALSE)),"",VLOOKUP($B212,'[2]1516 Exp_Rev Access'!$F$7:$FS$310,144,FALSE))</f>
        <v>0</v>
      </c>
      <c r="FJ212" s="90">
        <f>IF(ISNA(VLOOKUP($B212,'[2]1516 Exp_Rev Access'!$F$7:$FS$310,145,FALSE)),"",VLOOKUP($B212,'[2]1516 Exp_Rev Access'!$F$7:$FS$310,145,FALSE))</f>
        <v>0</v>
      </c>
      <c r="FK212" s="90">
        <f>IF(ISNA(VLOOKUP($B212,'[2]1516 Exp_Rev Access'!$F$7:$FS$310,146,FALSE)),"",VLOOKUP($B212,'[2]1516 Exp_Rev Access'!$F$7:$FS$310,146,FALSE))</f>
        <v>0</v>
      </c>
      <c r="FL212" s="90">
        <f>IF(ISNA(VLOOKUP($B212,'[2]1516 Exp_Rev Access'!$F$7:$FS$310,1147,FALSE)),"",VLOOKUP($B212,'[2]1516 Exp_Rev Access'!$F$7:$FS$310,147,FALSE))</f>
        <v>0</v>
      </c>
      <c r="FM212" s="90">
        <f>IF(ISNA(VLOOKUP($B212,'[2]1516 Exp_Rev Access'!$F$7:$FS$310,148,FALSE)),"",VLOOKUP($B212,'[2]1516 Exp_Rev Access'!$F$7:$FS$310,148,FALSE))</f>
        <v>0</v>
      </c>
      <c r="FN212" s="90">
        <f>IF(ISNA(VLOOKUP($B212,'[2]1516 Exp_Rev Access'!$F$7:$FS$310,149,FALSE)),"",VLOOKUP($B212,'[2]1516 Exp_Rev Access'!$F$7:$FS$310,149,FALSE))</f>
        <v>0</v>
      </c>
      <c r="FO212" s="90">
        <f>IF(ISNA(VLOOKUP($B212,'[2]1516 Exp_Rev Access'!$F$7:$FS$310,150,FALSE)),"",VLOOKUP($B212,'[2]1516 Exp_Rev Access'!$F$7:$FS$310,150,FALSE))</f>
        <v>0</v>
      </c>
      <c r="FP212" s="90">
        <f>IF(ISNA(VLOOKUP($B212,'[2]1516 Exp_Rev Access'!$F$7:$FS$310,151,FALSE)),"",VLOOKUP($B212,'[2]1516 Exp_Rev Access'!$F$7:$FS$310,151,FALSE))</f>
        <v>0</v>
      </c>
      <c r="FQ212" s="90">
        <f>IF(ISNA(VLOOKUP($B212,'[2]1516 Exp_Rev Access'!$F$7:$FS$310,152,FALSE)),"",VLOOKUP($B212,'[2]1516 Exp_Rev Access'!$F$7:$FS$310,152,FALSE))</f>
        <v>0</v>
      </c>
      <c r="FR212" s="90">
        <f>IF(ISNA(VLOOKUP($B212,'[2]1516 Exp_Rev Access'!$F$7:$FS$310,153,FALSE)),"",VLOOKUP($B212,'[2]1516 Exp_Rev Access'!$F$7:$FS$310,153,FALSE))</f>
        <v>113284.12</v>
      </c>
      <c r="FS212" s="53">
        <f t="shared" si="520"/>
        <v>4296909.95</v>
      </c>
      <c r="FT212" s="92">
        <f t="shared" si="521"/>
        <v>9.8901626089705652E-2</v>
      </c>
      <c r="FU212" s="98">
        <f t="shared" si="522"/>
        <v>1175.7280938413214</v>
      </c>
      <c r="FV212" s="90">
        <f>IF(ISNA(VLOOKUP($B212,'[2]1516 Exp_Rev Access'!$F$7:$FS$310,154,FALSE)),"",VLOOKUP($B212,'[2]1516 Exp_Rev Access'!$F$7:$FS$310,154,FALSE))</f>
        <v>0</v>
      </c>
      <c r="FW212" s="90">
        <f>IF(ISNA(VLOOKUP($B212,'[2]1516 Exp_Rev Access'!$F$7:$FS$310,155,FALSE)),"",VLOOKUP($B212,'[2]1516 Exp_Rev Access'!$F$7:$FS$310,155,FALSE))</f>
        <v>0</v>
      </c>
      <c r="FX212" s="90">
        <f>IF(ISNA(VLOOKUP($B212,'[2]1516 Exp_Rev Access'!$F$7:$FS$310,156,FALSE)),"",VLOOKUP($B212,'[2]1516 Exp_Rev Access'!$F$7:$FS$310,156,FALSE))</f>
        <v>20546.419999999998</v>
      </c>
      <c r="FY212" s="90">
        <f>IF(ISNA(VLOOKUP($B212,'[2]1516 Exp_Rev Access'!$F$7:$FS$310,157,FALSE)),"",VLOOKUP($B212,'[2]1516 Exp_Rev Access'!$F$7:$FS$310,157,FALSE))</f>
        <v>0</v>
      </c>
      <c r="FZ212" s="90">
        <f>IF(ISNA(VLOOKUP($B212,'[2]1516 Exp_Rev Access'!$F$7:$FS$310,158,FALSE)),"",VLOOKUP($B212,'[2]1516 Exp_Rev Access'!$F$7:$FS$310,158,FALSE))</f>
        <v>0</v>
      </c>
      <c r="GA212" s="90">
        <f>IF(ISNA(VLOOKUP($B212,'[2]1516 Exp_Rev Access'!$F$7:$FS$310,159,FALSE)),"",VLOOKUP($B212,'[2]1516 Exp_Rev Access'!$F$7:$FS$310,159,FALSE))</f>
        <v>0</v>
      </c>
      <c r="GB212" s="90">
        <f>IF(ISNA(VLOOKUP($B212,'[2]1516 Exp_Rev Access'!$F$7:$FS$310,160,FALSE)),"",VLOOKUP($B212,'[2]1516 Exp_Rev Access'!$F$7:$FS$310,160,FALSE))</f>
        <v>0</v>
      </c>
      <c r="GC212" s="90">
        <f>IF(ISNA(VLOOKUP($B212,'[2]1516 Exp_Rev Access'!$F$7:$FS$310,161,FALSE)),"",VLOOKUP($B212,'[2]1516 Exp_Rev Access'!$F$7:$FS$310,161,FALSE))</f>
        <v>0</v>
      </c>
      <c r="GD212" s="90">
        <f>IF(ISNA(VLOOKUP($B212,'[2]1516 Exp_Rev Access'!$F$7:$FS$310,162,FALSE)),"",VLOOKUP($B212,'[2]1516 Exp_Rev Access'!$F$7:$FS$310,162,FALSE))</f>
        <v>583988.44999999995</v>
      </c>
      <c r="GE212" s="90">
        <f>IF(ISNA(VLOOKUP($B212,'[2]1516 Exp_Rev Access'!$F$7:$FS$310,163,FALSE)),"",VLOOKUP($B212,'[2]1516 Exp_Rev Access'!$F$7:$FS$310,163,FALSE))</f>
        <v>0</v>
      </c>
      <c r="GF212" s="90">
        <f>IF(ISNA(VLOOKUP($B212,'[2]1516 Exp_Rev Access'!$F$7:$FS$310,164,FALSE)),"",VLOOKUP($B212,'[2]1516 Exp_Rev Access'!$F$7:$FS$310,164,FALSE))</f>
        <v>1441.5</v>
      </c>
      <c r="GG212" s="90">
        <f>IF(ISNA(VLOOKUP($B212,'[2]1516 Exp_Rev Access'!$F$7:$FS$310,165,FALSE)),"",VLOOKUP($B212,'[2]1516 Exp_Rev Access'!$F$7:$FS$310,165,FALSE))</f>
        <v>0</v>
      </c>
      <c r="GH212" s="90">
        <f>IF(ISNA(VLOOKUP($B212,'[2]1516 Exp_Rev Access'!$F$7:$FS$310,166,FALSE)),"",VLOOKUP($B212,'[2]1516 Exp_Rev Access'!$F$7:$FS$310,166,FALSE))</f>
        <v>51538.080000000002</v>
      </c>
      <c r="GI212" s="90">
        <f>IF(ISNA(VLOOKUP($B212,'[2]1516 Exp_Rev Access'!$F$7:$FS$310,167,FALSE)),"",VLOOKUP($B212,'[2]1516 Exp_Rev Access'!$F$7:$FS$310,167,FALSE))</f>
        <v>0</v>
      </c>
      <c r="GJ212" s="90">
        <f>IF(ISNA(VLOOKUP($B212,'[2]1516 Exp_Rev Access'!$F$7:$FS$310,168,FALSE)),"",VLOOKUP($B212,'[2]1516 Exp_Rev Access'!$F$7:$FS$310,168,FALSE))</f>
        <v>223991.8</v>
      </c>
      <c r="GK212" s="90">
        <f>IF(ISNA(VLOOKUP($B212,'[2]1516 Exp_Rev Access'!$F$7:$FS$310,169,FALSE)),"",VLOOKUP($B212,'[2]1516 Exp_Rev Access'!$F$7:$FS$310,169,FALSE))</f>
        <v>0</v>
      </c>
      <c r="GL212" s="90">
        <f>IF(ISNA(VLOOKUP($B212,'[2]1516 Exp_Rev Access'!$F$7:$FS$310,170,FALSE)),"",VLOOKUP($B212,'[2]1516 Exp_Rev Access'!$F$7:$FS$310,170,FALSE))</f>
        <v>8107.88</v>
      </c>
      <c r="GM212" s="90">
        <f>IF(ISNA(VLOOKUP($B212,'[2]1516 Exp_Rev Access'!$F$7:$FT$310,171,FALSE)),"",VLOOKUP($B212,'[2]1516 Exp_Rev Access'!$F$7:$FT$310,171,FALSE))</f>
        <v>0</v>
      </c>
      <c r="GN212" s="90">
        <f>IF(ISNA(VLOOKUP($B212,'[2]1516 Exp_Rev Access'!$F$7:$FU$310,172,FALSE)),"",VLOOKUP($B212,'[2]1516 Exp_Rev Access'!$F$7:$FU$310,172,FALSE))</f>
        <v>0</v>
      </c>
      <c r="GO212" s="90">
        <f>IF(ISNA(VLOOKUP($B212,'[2]1516 Exp_Rev Access'!$F$7:$FV$310,173,FALSE)),"",VLOOKUP($B212,'[2]1516 Exp_Rev Access'!$F$7:$FV$310,173,FALSE))</f>
        <v>0</v>
      </c>
      <c r="GP212" s="90">
        <f>IF(ISNA(VLOOKUP($B212,'[2]1516 Exp_Rev Access'!$F$7:$GA$310,174,FALSE)),"",VLOOKUP($B212,'[2]1516 Exp_Rev Access'!$F$7:$GA$310,174,FALSE))</f>
        <v>0</v>
      </c>
      <c r="GQ212" s="90">
        <f>IF(ISNA(VLOOKUP($B212,'[2]1516 Exp_Rev Access'!$F$7:$GA$310,175,FALSE)),"",VLOOKUP($B212,'[2]1516 Exp_Rev Access'!$F$7:$GA$310,175,FALSE))</f>
        <v>0</v>
      </c>
      <c r="GR212" s="90">
        <f>IF(ISNA(VLOOKUP($B212,'[2]1516 Exp_Rev Access'!$F$7:$GA$310,176,FALSE)),"",VLOOKUP($B212,'[2]1516 Exp_Rev Access'!$F$7:$GA$310,176,FALSE))</f>
        <v>0</v>
      </c>
      <c r="GS212" s="90">
        <f>IF(ISNA(VLOOKUP($B212,'[2]1516 Exp_Rev Access'!$F$7:$GA$310,177,FALSE)),"",VLOOKUP($B212,'[2]1516 Exp_Rev Access'!$F$7:$GA$310,177,FALSE))</f>
        <v>0</v>
      </c>
      <c r="GT212" s="90">
        <f>IF(ISNA(VLOOKUP($B212,'[2]1516 Exp_Rev Access'!$F$7:$GA$310,178,FALSE)),"",VLOOKUP($B212,'[2]1516 Exp_Rev Access'!$F$7:$GA$310,178,FALSE))</f>
        <v>0</v>
      </c>
      <c r="GU212" s="53">
        <f t="shared" si="523"/>
        <v>889614.13</v>
      </c>
      <c r="GV212" s="92">
        <f t="shared" si="524"/>
        <v>2.0476175920181618E-2</v>
      </c>
      <c r="GW212" s="131">
        <f t="shared" si="525"/>
        <v>243.41779034005714</v>
      </c>
    </row>
    <row r="213" spans="1:222" x14ac:dyDescent="0.2">
      <c r="A213" s="99"/>
      <c r="B213" s="100"/>
      <c r="C213" s="100" t="s">
        <v>185</v>
      </c>
      <c r="D213" s="101">
        <f>SUM(D200:D212)</f>
        <v>11965.4</v>
      </c>
      <c r="E213" s="102">
        <f>SUM(E200:E212)</f>
        <v>143190805.62</v>
      </c>
      <c r="F213" s="103">
        <f>SUM(F200:F212)</f>
        <v>143190805.62</v>
      </c>
      <c r="G213" s="70">
        <f>F213-E213</f>
        <v>0</v>
      </c>
      <c r="H213" s="103">
        <f>SUM(H200:H212)</f>
        <v>17302073.300000001</v>
      </c>
      <c r="I213" s="103">
        <f t="shared" ref="I213:N213" si="526">SUM(I200:I212)</f>
        <v>758.27</v>
      </c>
      <c r="J213" s="103">
        <f t="shared" si="526"/>
        <v>184.93</v>
      </c>
      <c r="K213" s="103">
        <f t="shared" si="526"/>
        <v>1063687.6499999999</v>
      </c>
      <c r="L213" s="103">
        <f t="shared" si="526"/>
        <v>0</v>
      </c>
      <c r="M213" s="103">
        <f t="shared" si="526"/>
        <v>0</v>
      </c>
      <c r="N213" s="103">
        <f t="shared" si="526"/>
        <v>18366704.150000002</v>
      </c>
      <c r="O213" s="69">
        <f>N213/E213</f>
        <v>0.12826734279812343</v>
      </c>
      <c r="P213" s="103">
        <f>N213/D213</f>
        <v>1534.9845512895517</v>
      </c>
      <c r="Q213" s="103">
        <f t="shared" ref="Q213:AM213" si="527">SUM(Q200:Q212)</f>
        <v>155986.74</v>
      </c>
      <c r="R213" s="103">
        <f t="shared" si="527"/>
        <v>0</v>
      </c>
      <c r="S213" s="103">
        <f t="shared" si="527"/>
        <v>0</v>
      </c>
      <c r="T213" s="103">
        <f t="shared" si="527"/>
        <v>0</v>
      </c>
      <c r="U213" s="103">
        <f t="shared" si="527"/>
        <v>41285</v>
      </c>
      <c r="V213" s="103">
        <f t="shared" si="527"/>
        <v>0</v>
      </c>
      <c r="W213" s="103">
        <f t="shared" si="527"/>
        <v>0</v>
      </c>
      <c r="X213" s="103">
        <f t="shared" si="527"/>
        <v>30306</v>
      </c>
      <c r="Y213" s="103">
        <f t="shared" si="527"/>
        <v>73575.169999999984</v>
      </c>
      <c r="Z213" s="103">
        <f t="shared" si="527"/>
        <v>1454.5</v>
      </c>
      <c r="AA213" s="103">
        <f t="shared" si="527"/>
        <v>0</v>
      </c>
      <c r="AB213" s="103">
        <f t="shared" si="527"/>
        <v>0</v>
      </c>
      <c r="AC213" s="103">
        <f t="shared" si="527"/>
        <v>14950.5</v>
      </c>
      <c r="AD213" s="103">
        <f t="shared" si="527"/>
        <v>668578.54</v>
      </c>
      <c r="AE213" s="103">
        <f t="shared" si="527"/>
        <v>77013.430000000008</v>
      </c>
      <c r="AF213" s="103">
        <f t="shared" si="527"/>
        <v>0</v>
      </c>
      <c r="AG213" s="103">
        <f t="shared" si="527"/>
        <v>267816.83</v>
      </c>
      <c r="AH213" s="103">
        <f t="shared" si="527"/>
        <v>123601.41999999997</v>
      </c>
      <c r="AI213" s="103">
        <f t="shared" si="527"/>
        <v>40231.770000000004</v>
      </c>
      <c r="AJ213" s="103">
        <f t="shared" si="527"/>
        <v>26562.28</v>
      </c>
      <c r="AK213" s="103">
        <f t="shared" si="527"/>
        <v>379844.95999999996</v>
      </c>
      <c r="AL213" s="103">
        <f>SUM(AL200:AL212)</f>
        <v>105025.83999999998</v>
      </c>
      <c r="AM213" s="103">
        <f t="shared" si="527"/>
        <v>2006232.98</v>
      </c>
      <c r="AN213" s="71">
        <f t="shared" si="509"/>
        <v>1.4010906435739627E-2</v>
      </c>
      <c r="AO213" s="70">
        <f t="shared" si="510"/>
        <v>167.66952880806326</v>
      </c>
      <c r="AP213" s="103">
        <f t="shared" ref="AP213:AU213" si="528">SUM(AP200:AP212)</f>
        <v>73815543.070000008</v>
      </c>
      <c r="AQ213" s="103">
        <f t="shared" si="528"/>
        <v>2699622.4699999997</v>
      </c>
      <c r="AR213" s="103">
        <f t="shared" si="528"/>
        <v>6013663.1999999993</v>
      </c>
      <c r="AS213" s="103">
        <f t="shared" si="528"/>
        <v>483906.32</v>
      </c>
      <c r="AT213" s="103">
        <f t="shared" si="528"/>
        <v>0</v>
      </c>
      <c r="AU213" s="103">
        <f t="shared" si="528"/>
        <v>83012735.060000002</v>
      </c>
      <c r="AV213" s="73">
        <f t="shared" si="512"/>
        <v>0.57973509332924167</v>
      </c>
      <c r="AW213" s="103">
        <f t="shared" si="513"/>
        <v>6937.7317147776093</v>
      </c>
      <c r="AX213" s="103">
        <f t="shared" ref="AX213:BV213" si="529">SUM(AX200:AX212)</f>
        <v>1714295.92</v>
      </c>
      <c r="AY213" s="103">
        <f t="shared" si="529"/>
        <v>9680454.6699999999</v>
      </c>
      <c r="AZ213" s="103">
        <f t="shared" si="529"/>
        <v>486413.85</v>
      </c>
      <c r="BA213" s="103">
        <f t="shared" si="529"/>
        <v>0</v>
      </c>
      <c r="BB213" s="103">
        <f t="shared" si="529"/>
        <v>0</v>
      </c>
      <c r="BC213" s="103">
        <f t="shared" si="529"/>
        <v>3127033.63</v>
      </c>
      <c r="BD213" s="103">
        <f t="shared" si="529"/>
        <v>2644473.2200000002</v>
      </c>
      <c r="BE213" s="103">
        <f t="shared" si="529"/>
        <v>631603.25</v>
      </c>
      <c r="BF213" s="103">
        <f t="shared" si="529"/>
        <v>10063.5</v>
      </c>
      <c r="BG213" s="103">
        <f t="shared" si="529"/>
        <v>750305.35000000009</v>
      </c>
      <c r="BH213" s="103">
        <f t="shared" si="529"/>
        <v>112902.54</v>
      </c>
      <c r="BI213" s="103">
        <f t="shared" si="529"/>
        <v>0</v>
      </c>
      <c r="BJ213" s="103">
        <f t="shared" si="529"/>
        <v>102567.69</v>
      </c>
      <c r="BK213" s="103">
        <f t="shared" si="529"/>
        <v>3938755.9999999995</v>
      </c>
      <c r="BL213" s="103">
        <f t="shared" si="529"/>
        <v>29405.24</v>
      </c>
      <c r="BM213" s="103">
        <f t="shared" si="529"/>
        <v>29725.97</v>
      </c>
      <c r="BN213" s="103">
        <f t="shared" si="529"/>
        <v>0</v>
      </c>
      <c r="BO213" s="103">
        <f t="shared" si="529"/>
        <v>0</v>
      </c>
      <c r="BP213" s="103">
        <f t="shared" si="529"/>
        <v>0</v>
      </c>
      <c r="BQ213" s="103">
        <f t="shared" si="529"/>
        <v>74000</v>
      </c>
      <c r="BR213" s="103">
        <f t="shared" si="529"/>
        <v>0</v>
      </c>
      <c r="BS213" s="103">
        <f t="shared" si="529"/>
        <v>32822.620000000003</v>
      </c>
      <c r="BT213" s="103">
        <f t="shared" si="529"/>
        <v>0</v>
      </c>
      <c r="BU213" s="103">
        <f t="shared" si="529"/>
        <v>0</v>
      </c>
      <c r="BV213" s="103">
        <f t="shared" si="529"/>
        <v>23364823.449999999</v>
      </c>
      <c r="BW213" s="71">
        <f t="shared" si="515"/>
        <v>0.16317265168551121</v>
      </c>
      <c r="BX213" s="70">
        <f t="shared" si="516"/>
        <v>1952.6989026693634</v>
      </c>
      <c r="BY213" s="103">
        <f t="shared" ref="BY213:CE213" si="530">SUM(BY200:BY212)</f>
        <v>100</v>
      </c>
      <c r="BZ213" s="103">
        <f t="shared" si="530"/>
        <v>0</v>
      </c>
      <c r="CA213" s="103">
        <f t="shared" si="530"/>
        <v>0</v>
      </c>
      <c r="CB213" s="103">
        <f t="shared" si="530"/>
        <v>0</v>
      </c>
      <c r="CC213" s="103">
        <f t="shared" si="530"/>
        <v>831737.62000000011</v>
      </c>
      <c r="CD213" s="103">
        <f t="shared" si="530"/>
        <v>0</v>
      </c>
      <c r="CE213" s="103">
        <f t="shared" si="530"/>
        <v>831837.62000000011</v>
      </c>
      <c r="CF213" s="71">
        <f t="shared" si="518"/>
        <v>5.8092949222419499E-3</v>
      </c>
      <c r="CG213" s="72">
        <f t="shared" si="519"/>
        <v>69.52025172580943</v>
      </c>
      <c r="CH213" s="103">
        <f t="shared" ref="CH213:ES213" si="531">SUM(CH200:CH212)</f>
        <v>0</v>
      </c>
      <c r="CI213" s="103">
        <f t="shared" si="531"/>
        <v>0</v>
      </c>
      <c r="CJ213" s="103">
        <f t="shared" si="531"/>
        <v>0</v>
      </c>
      <c r="CK213" s="103">
        <f t="shared" si="531"/>
        <v>0</v>
      </c>
      <c r="CL213" s="103">
        <f t="shared" si="531"/>
        <v>0</v>
      </c>
      <c r="CM213" s="103">
        <f t="shared" si="531"/>
        <v>0</v>
      </c>
      <c r="CN213" s="103">
        <f t="shared" si="531"/>
        <v>0</v>
      </c>
      <c r="CO213" s="103">
        <f t="shared" si="531"/>
        <v>0</v>
      </c>
      <c r="CP213" s="103">
        <f t="shared" si="531"/>
        <v>0</v>
      </c>
      <c r="CQ213" s="103">
        <f t="shared" si="531"/>
        <v>2788739.93</v>
      </c>
      <c r="CR213" s="103">
        <f t="shared" si="531"/>
        <v>0</v>
      </c>
      <c r="CS213" s="103">
        <f t="shared" si="531"/>
        <v>102121.04000000001</v>
      </c>
      <c r="CT213" s="103">
        <f t="shared" si="531"/>
        <v>0</v>
      </c>
      <c r="CU213" s="103">
        <f t="shared" si="531"/>
        <v>3450512.54</v>
      </c>
      <c r="CV213" s="103">
        <f t="shared" si="531"/>
        <v>589856.78</v>
      </c>
      <c r="CW213" s="103">
        <f t="shared" si="531"/>
        <v>148929.60000000001</v>
      </c>
      <c r="CX213" s="103">
        <f t="shared" si="531"/>
        <v>0</v>
      </c>
      <c r="CY213" s="103">
        <f t="shared" si="531"/>
        <v>306654.31</v>
      </c>
      <c r="CZ213" s="103">
        <f t="shared" si="531"/>
        <v>10000</v>
      </c>
      <c r="DA213" s="103">
        <f t="shared" si="531"/>
        <v>0</v>
      </c>
      <c r="DB213" s="103">
        <f t="shared" si="531"/>
        <v>100857.48</v>
      </c>
      <c r="DC213" s="103">
        <f t="shared" si="531"/>
        <v>0</v>
      </c>
      <c r="DD213" s="103">
        <f t="shared" si="531"/>
        <v>0</v>
      </c>
      <c r="DE213" s="103">
        <f t="shared" si="531"/>
        <v>0</v>
      </c>
      <c r="DF213" s="103">
        <f t="shared" si="531"/>
        <v>0</v>
      </c>
      <c r="DG213" s="103">
        <f t="shared" si="531"/>
        <v>48859.47</v>
      </c>
      <c r="DH213" s="103">
        <f t="shared" si="531"/>
        <v>16857.510000000002</v>
      </c>
      <c r="DI213" s="103">
        <f t="shared" si="531"/>
        <v>3809156.8599999994</v>
      </c>
      <c r="DJ213" s="103">
        <f t="shared" si="531"/>
        <v>0</v>
      </c>
      <c r="DK213" s="103">
        <f t="shared" si="531"/>
        <v>78627.990000000005</v>
      </c>
      <c r="DL213" s="103">
        <f t="shared" si="531"/>
        <v>0</v>
      </c>
      <c r="DM213" s="103">
        <f t="shared" si="531"/>
        <v>0</v>
      </c>
      <c r="DN213" s="103">
        <f t="shared" si="531"/>
        <v>0</v>
      </c>
      <c r="DO213" s="103">
        <f t="shared" si="531"/>
        <v>0</v>
      </c>
      <c r="DP213" s="103">
        <f t="shared" si="531"/>
        <v>0</v>
      </c>
      <c r="DQ213" s="103">
        <f t="shared" si="531"/>
        <v>0</v>
      </c>
      <c r="DR213" s="103">
        <f t="shared" si="531"/>
        <v>0</v>
      </c>
      <c r="DS213" s="103">
        <f t="shared" si="531"/>
        <v>0</v>
      </c>
      <c r="DT213" s="103">
        <f t="shared" si="531"/>
        <v>0</v>
      </c>
      <c r="DU213" s="103">
        <f t="shared" si="531"/>
        <v>0</v>
      </c>
      <c r="DV213" s="103">
        <f t="shared" si="531"/>
        <v>0</v>
      </c>
      <c r="DW213" s="103">
        <f t="shared" si="531"/>
        <v>0</v>
      </c>
      <c r="DX213" s="103">
        <f t="shared" si="531"/>
        <v>0</v>
      </c>
      <c r="DY213" s="103">
        <f t="shared" si="531"/>
        <v>53778.42</v>
      </c>
      <c r="DZ213" s="103">
        <f t="shared" si="531"/>
        <v>0</v>
      </c>
      <c r="EA213" s="103">
        <f t="shared" si="531"/>
        <v>0</v>
      </c>
      <c r="EB213" s="103">
        <f t="shared" si="531"/>
        <v>0</v>
      </c>
      <c r="EC213" s="103">
        <f t="shared" si="531"/>
        <v>0</v>
      </c>
      <c r="ED213" s="103">
        <f t="shared" si="531"/>
        <v>0</v>
      </c>
      <c r="EE213" s="103">
        <f t="shared" si="531"/>
        <v>0</v>
      </c>
      <c r="EF213" s="103">
        <f t="shared" si="531"/>
        <v>0</v>
      </c>
      <c r="EG213" s="103">
        <f t="shared" si="531"/>
        <v>0</v>
      </c>
      <c r="EH213" s="103">
        <f t="shared" si="531"/>
        <v>0</v>
      </c>
      <c r="EI213" s="103">
        <f t="shared" si="531"/>
        <v>0</v>
      </c>
      <c r="EJ213" s="103">
        <f t="shared" si="531"/>
        <v>0</v>
      </c>
      <c r="EK213" s="103">
        <f t="shared" si="531"/>
        <v>0</v>
      </c>
      <c r="EL213" s="103">
        <f t="shared" si="531"/>
        <v>0</v>
      </c>
      <c r="EM213" s="103">
        <f t="shared" si="531"/>
        <v>0</v>
      </c>
      <c r="EN213" s="103">
        <f t="shared" si="531"/>
        <v>58793.64</v>
      </c>
      <c r="EO213" s="103">
        <f t="shared" si="531"/>
        <v>9381.48</v>
      </c>
      <c r="EP213" s="103">
        <f t="shared" si="531"/>
        <v>0</v>
      </c>
      <c r="EQ213" s="103">
        <f t="shared" si="531"/>
        <v>0</v>
      </c>
      <c r="ER213" s="103">
        <f t="shared" si="531"/>
        <v>0</v>
      </c>
      <c r="ES213" s="103">
        <f t="shared" si="531"/>
        <v>0</v>
      </c>
      <c r="ET213" s="103">
        <f t="shared" ref="ET213:FR213" si="532">SUM(ET200:ET212)</f>
        <v>0</v>
      </c>
      <c r="EU213" s="103">
        <f t="shared" si="532"/>
        <v>0</v>
      </c>
      <c r="EV213" s="103">
        <f t="shared" si="532"/>
        <v>116193.5</v>
      </c>
      <c r="EW213" s="103">
        <f t="shared" si="532"/>
        <v>0</v>
      </c>
      <c r="EX213" s="103">
        <f t="shared" si="532"/>
        <v>0</v>
      </c>
      <c r="EY213" s="103">
        <f t="shared" si="532"/>
        <v>0</v>
      </c>
      <c r="EZ213" s="103">
        <f t="shared" si="532"/>
        <v>0</v>
      </c>
      <c r="FA213" s="103">
        <f t="shared" si="532"/>
        <v>0</v>
      </c>
      <c r="FB213" s="103">
        <f t="shared" si="532"/>
        <v>0</v>
      </c>
      <c r="FC213" s="103">
        <f t="shared" si="532"/>
        <v>40250.03</v>
      </c>
      <c r="FD213" s="103">
        <f t="shared" si="532"/>
        <v>0</v>
      </c>
      <c r="FE213" s="103">
        <f t="shared" si="532"/>
        <v>0</v>
      </c>
      <c r="FF213" s="103">
        <f t="shared" si="532"/>
        <v>0</v>
      </c>
      <c r="FG213" s="103">
        <f t="shared" si="532"/>
        <v>36805.24</v>
      </c>
      <c r="FH213" s="103">
        <f t="shared" si="532"/>
        <v>0</v>
      </c>
      <c r="FI213" s="103">
        <f t="shared" si="532"/>
        <v>0</v>
      </c>
      <c r="FJ213" s="103">
        <f t="shared" si="532"/>
        <v>0</v>
      </c>
      <c r="FK213" s="103">
        <f t="shared" si="532"/>
        <v>0</v>
      </c>
      <c r="FL213" s="103">
        <f t="shared" si="532"/>
        <v>0</v>
      </c>
      <c r="FM213" s="103">
        <f t="shared" si="532"/>
        <v>0</v>
      </c>
      <c r="FN213" s="103">
        <f t="shared" si="532"/>
        <v>0</v>
      </c>
      <c r="FO213" s="103">
        <f t="shared" si="532"/>
        <v>0</v>
      </c>
      <c r="FP213" s="103">
        <f t="shared" si="532"/>
        <v>0</v>
      </c>
      <c r="FQ213" s="103">
        <f t="shared" si="532"/>
        <v>0</v>
      </c>
      <c r="FR213" s="103">
        <f t="shared" si="532"/>
        <v>334424.96999999997</v>
      </c>
      <c r="FS213" s="103">
        <f>SUM(FS200:FS212)</f>
        <v>12100800.790000001</v>
      </c>
      <c r="FT213" s="71">
        <f>FS216/E216</f>
        <v>5.3416208303672427E-2</v>
      </c>
      <c r="FU213" s="117">
        <f>FS216/D216</f>
        <v>1672.5333870967743</v>
      </c>
      <c r="FV213" s="103">
        <f t="shared" ref="FV213:GU213" si="533">SUM(FV200:FV212)</f>
        <v>68122.11</v>
      </c>
      <c r="FW213" s="103">
        <f t="shared" si="533"/>
        <v>1765050.24</v>
      </c>
      <c r="FX213" s="103">
        <f t="shared" si="533"/>
        <v>20546.419999999998</v>
      </c>
      <c r="FY213" s="103">
        <f t="shared" si="533"/>
        <v>0</v>
      </c>
      <c r="FZ213" s="103">
        <f t="shared" si="533"/>
        <v>0</v>
      </c>
      <c r="GA213" s="103">
        <f t="shared" si="533"/>
        <v>27748.02</v>
      </c>
      <c r="GB213" s="103">
        <f t="shared" si="533"/>
        <v>0</v>
      </c>
      <c r="GC213" s="103">
        <f t="shared" si="533"/>
        <v>0</v>
      </c>
      <c r="GD213" s="103">
        <f t="shared" si="533"/>
        <v>588448.64999999991</v>
      </c>
      <c r="GE213" s="103">
        <f t="shared" si="533"/>
        <v>141169.16</v>
      </c>
      <c r="GF213" s="103">
        <f t="shared" si="533"/>
        <v>234732.03</v>
      </c>
      <c r="GG213" s="103">
        <f t="shared" si="533"/>
        <v>0</v>
      </c>
      <c r="GH213" s="103">
        <f t="shared" si="533"/>
        <v>51538.080000000002</v>
      </c>
      <c r="GI213" s="103">
        <f t="shared" si="533"/>
        <v>0</v>
      </c>
      <c r="GJ213" s="103">
        <f t="shared" si="533"/>
        <v>224402.8</v>
      </c>
      <c r="GK213" s="103">
        <f t="shared" si="533"/>
        <v>370583.52</v>
      </c>
      <c r="GL213" s="103">
        <f t="shared" si="533"/>
        <v>15317.54</v>
      </c>
      <c r="GM213" s="103">
        <f t="shared" si="533"/>
        <v>0</v>
      </c>
      <c r="GN213" s="103">
        <f t="shared" si="533"/>
        <v>0</v>
      </c>
      <c r="GO213" s="103">
        <f t="shared" si="533"/>
        <v>0</v>
      </c>
      <c r="GP213" s="103">
        <f t="shared" si="533"/>
        <v>0</v>
      </c>
      <c r="GQ213" s="103">
        <f t="shared" si="533"/>
        <v>13</v>
      </c>
      <c r="GR213" s="103">
        <f t="shared" si="533"/>
        <v>0</v>
      </c>
      <c r="GS213" s="103">
        <f t="shared" si="533"/>
        <v>0</v>
      </c>
      <c r="GT213" s="103">
        <f t="shared" si="533"/>
        <v>0</v>
      </c>
      <c r="GU213" s="103">
        <f t="shared" si="533"/>
        <v>3507671.5699999994</v>
      </c>
      <c r="GV213" s="71">
        <f>GU213/E213</f>
        <v>2.4496486033528324E-2</v>
      </c>
      <c r="GW213" s="74">
        <f>GU213/D213</f>
        <v>293.1512168418941</v>
      </c>
    </row>
    <row r="214" spans="1:222" ht="4.5" customHeight="1" x14ac:dyDescent="0.2">
      <c r="B214" s="87"/>
      <c r="C214" s="100"/>
      <c r="D214" s="120"/>
      <c r="E214" s="121"/>
      <c r="F214" s="81"/>
      <c r="G214" s="81"/>
      <c r="H214" s="81"/>
      <c r="I214" s="81"/>
      <c r="J214" s="81"/>
      <c r="K214" s="81"/>
      <c r="L214" s="81"/>
      <c r="M214" s="81"/>
      <c r="N214" s="81"/>
      <c r="O214" s="92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92"/>
      <c r="AO214" s="81"/>
      <c r="AP214" s="81"/>
      <c r="AQ214" s="81"/>
      <c r="AR214" s="81"/>
      <c r="AS214" s="81"/>
      <c r="AT214" s="81"/>
      <c r="AU214" s="81"/>
      <c r="AV214" s="92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1"/>
      <c r="BO214" s="81"/>
      <c r="BP214" s="81"/>
      <c r="BQ214" s="81"/>
      <c r="BR214" s="81"/>
      <c r="BS214" s="81"/>
      <c r="BT214" s="81"/>
      <c r="BU214" s="81"/>
      <c r="BV214" s="81"/>
      <c r="BW214" s="92"/>
      <c r="BX214" s="81"/>
      <c r="BY214" s="81"/>
      <c r="BZ214" s="81"/>
      <c r="CA214" s="81"/>
      <c r="CB214" s="81"/>
      <c r="CC214" s="81"/>
      <c r="CD214" s="81"/>
      <c r="CE214" s="81"/>
      <c r="CF214" s="92"/>
      <c r="CG214" s="81"/>
      <c r="CH214" s="81"/>
      <c r="CI214" s="81"/>
      <c r="CJ214" s="81"/>
      <c r="CK214" s="81"/>
      <c r="CL214" s="81"/>
      <c r="CM214" s="81"/>
      <c r="CN214" s="81"/>
      <c r="CO214" s="81"/>
      <c r="CP214" s="81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1"/>
      <c r="DH214" s="81"/>
      <c r="DI214" s="81"/>
      <c r="DJ214" s="81"/>
      <c r="DK214" s="81"/>
      <c r="DL214" s="81"/>
      <c r="DM214" s="81"/>
      <c r="DN214" s="81"/>
      <c r="DO214" s="81"/>
      <c r="DP214" s="81"/>
      <c r="DQ214" s="81"/>
      <c r="DR214" s="81"/>
      <c r="DS214" s="81"/>
      <c r="DT214" s="81"/>
      <c r="DU214" s="81"/>
      <c r="DV214" s="81"/>
      <c r="DW214" s="81"/>
      <c r="DX214" s="81"/>
      <c r="DY214" s="81"/>
      <c r="DZ214" s="81"/>
      <c r="EA214" s="81"/>
      <c r="EB214" s="81"/>
      <c r="EC214" s="81"/>
      <c r="ED214" s="81"/>
      <c r="EE214" s="81"/>
      <c r="EF214" s="81"/>
      <c r="EG214" s="81"/>
      <c r="EH214" s="81"/>
      <c r="EI214" s="81"/>
      <c r="EJ214" s="81"/>
      <c r="EK214" s="81"/>
      <c r="EL214" s="81"/>
      <c r="EM214" s="81"/>
      <c r="EN214" s="81"/>
      <c r="EO214" s="81"/>
      <c r="EP214" s="81"/>
      <c r="EQ214" s="81"/>
      <c r="ER214" s="81"/>
      <c r="ES214" s="81"/>
      <c r="ET214" s="81"/>
      <c r="EU214" s="81"/>
      <c r="EV214" s="81"/>
      <c r="EW214" s="81"/>
      <c r="EX214" s="81"/>
      <c r="EY214" s="81"/>
      <c r="EZ214" s="81"/>
      <c r="FA214" s="81"/>
      <c r="FB214" s="81"/>
      <c r="FC214" s="81"/>
      <c r="FD214" s="81"/>
      <c r="FE214" s="81"/>
      <c r="FF214" s="81"/>
      <c r="FG214" s="81"/>
      <c r="FH214" s="81"/>
      <c r="FI214" s="81"/>
      <c r="FJ214" s="81"/>
      <c r="FK214" s="81"/>
      <c r="FL214" s="81"/>
      <c r="FM214" s="81"/>
      <c r="FN214" s="81"/>
      <c r="FO214" s="81"/>
      <c r="FP214" s="81"/>
      <c r="FQ214" s="81"/>
      <c r="FR214" s="81"/>
      <c r="FS214" s="77"/>
      <c r="FT214" s="77"/>
      <c r="FU214" s="77"/>
      <c r="FV214" s="77"/>
      <c r="FW214" s="77"/>
      <c r="FX214" s="77"/>
      <c r="FY214" s="77"/>
      <c r="FZ214" s="77"/>
      <c r="GA214" s="77"/>
      <c r="GB214" s="77"/>
      <c r="GC214" s="77"/>
      <c r="GD214" s="77"/>
      <c r="GE214" s="77"/>
      <c r="GF214" s="77"/>
      <c r="GG214" s="77"/>
      <c r="GH214" s="77"/>
      <c r="GI214" s="77"/>
      <c r="GJ214" s="77"/>
      <c r="GK214" s="77"/>
      <c r="GL214" s="77"/>
      <c r="GM214" s="77"/>
      <c r="GN214" s="77"/>
      <c r="GO214" s="77"/>
      <c r="GP214" s="77"/>
      <c r="GQ214" s="77"/>
      <c r="GR214" s="77"/>
      <c r="GS214" s="77"/>
      <c r="GT214" s="77"/>
      <c r="GU214" s="77"/>
      <c r="GV214" s="77"/>
      <c r="GW214" s="108"/>
    </row>
    <row r="215" spans="1:222" ht="12.75" x14ac:dyDescent="0.2">
      <c r="A215" s="99" t="s">
        <v>486</v>
      </c>
      <c r="B215" s="87"/>
      <c r="C215" s="100"/>
      <c r="D215" s="120"/>
      <c r="E215" s="121"/>
      <c r="F215" s="68"/>
      <c r="G215" s="81"/>
      <c r="H215" s="81"/>
      <c r="I215" s="81"/>
      <c r="J215" s="81"/>
      <c r="K215" s="81"/>
      <c r="L215" s="81"/>
      <c r="M215" s="81"/>
      <c r="N215" s="68"/>
      <c r="O215" s="92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92"/>
      <c r="AO215" s="81"/>
      <c r="AP215" s="81"/>
      <c r="AQ215" s="81"/>
      <c r="AR215" s="81"/>
      <c r="AS215" s="81"/>
      <c r="AT215" s="81"/>
      <c r="AU215" s="81"/>
      <c r="AV215" s="92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1"/>
      <c r="BO215" s="81"/>
      <c r="BP215" s="81"/>
      <c r="BQ215" s="81"/>
      <c r="BR215" s="81"/>
      <c r="BS215" s="81"/>
      <c r="BT215" s="81"/>
      <c r="BU215" s="81"/>
      <c r="BV215" s="81"/>
      <c r="BW215" s="92"/>
      <c r="BX215" s="81"/>
      <c r="BY215" s="81"/>
      <c r="BZ215" s="81"/>
      <c r="CA215" s="81"/>
      <c r="CB215" s="81"/>
      <c r="CC215" s="81"/>
      <c r="CD215" s="81"/>
      <c r="CE215" s="81"/>
      <c r="CF215" s="126"/>
      <c r="CG215" s="81"/>
      <c r="CH215" s="81"/>
      <c r="CI215" s="81"/>
      <c r="CJ215" s="81"/>
      <c r="CK215" s="81"/>
      <c r="CL215" s="81"/>
      <c r="CM215" s="81"/>
      <c r="CN215" s="81"/>
      <c r="CO215" s="81"/>
      <c r="CP215" s="81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1"/>
      <c r="DH215" s="81"/>
      <c r="DI215" s="81"/>
      <c r="DJ215" s="81"/>
      <c r="DK215" s="81"/>
      <c r="DL215" s="81"/>
      <c r="DM215" s="81"/>
      <c r="DN215" s="81"/>
      <c r="DO215" s="81"/>
      <c r="DP215" s="81"/>
      <c r="DQ215" s="81"/>
      <c r="DR215" s="81"/>
      <c r="DS215" s="81"/>
      <c r="DT215" s="81"/>
      <c r="DU215" s="81"/>
      <c r="DV215" s="81"/>
      <c r="DW215" s="81"/>
      <c r="DX215" s="81"/>
      <c r="DY215" s="81"/>
      <c r="DZ215" s="81"/>
      <c r="EA215" s="81"/>
      <c r="EB215" s="81"/>
      <c r="EC215" s="81"/>
      <c r="ED215" s="81"/>
      <c r="EE215" s="81"/>
      <c r="EF215" s="81"/>
      <c r="EG215" s="81"/>
      <c r="EH215" s="81"/>
      <c r="EI215" s="81"/>
      <c r="EJ215" s="81"/>
      <c r="EK215" s="81"/>
      <c r="EL215" s="81"/>
      <c r="EM215" s="81"/>
      <c r="EN215" s="81"/>
      <c r="EO215" s="81"/>
      <c r="EP215" s="81"/>
      <c r="EQ215" s="81"/>
      <c r="ER215" s="81"/>
      <c r="ES215" s="81"/>
      <c r="ET215" s="81"/>
      <c r="EU215" s="81"/>
      <c r="EV215" s="81"/>
      <c r="EW215" s="81"/>
      <c r="EX215" s="81"/>
      <c r="EY215" s="81"/>
      <c r="EZ215" s="81"/>
      <c r="FA215" s="81"/>
      <c r="FB215" s="81"/>
      <c r="FC215" s="81"/>
      <c r="FD215" s="81"/>
      <c r="FE215" s="81"/>
      <c r="FF215" s="81"/>
      <c r="FG215" s="81"/>
      <c r="FH215" s="81"/>
      <c r="FI215" s="81"/>
      <c r="FJ215" s="81"/>
      <c r="FK215" s="81"/>
      <c r="FL215" s="81"/>
      <c r="FM215" s="81"/>
      <c r="FN215" s="81"/>
      <c r="FO215" s="81"/>
      <c r="FP215" s="81"/>
      <c r="FQ215" s="81"/>
      <c r="FR215" s="81"/>
      <c r="FS215" s="77"/>
      <c r="FT215" s="77"/>
      <c r="FU215" s="77"/>
      <c r="FV215" s="77"/>
      <c r="FW215" s="77"/>
      <c r="FX215" s="77"/>
      <c r="FY215" s="77"/>
      <c r="FZ215" s="77"/>
      <c r="GA215" s="77"/>
      <c r="GB215" s="77"/>
      <c r="GC215" s="77"/>
      <c r="GD215" s="77"/>
      <c r="GE215" s="77"/>
      <c r="GF215" s="77"/>
      <c r="GG215" s="77"/>
      <c r="GH215" s="77"/>
      <c r="GI215" s="77"/>
      <c r="GJ215" s="77"/>
      <c r="GK215" s="77"/>
      <c r="GL215" s="77"/>
      <c r="GM215" s="77"/>
      <c r="GN215" s="77"/>
      <c r="GO215" s="77"/>
      <c r="GP215" s="77"/>
      <c r="GQ215" s="77"/>
      <c r="GR215" s="77"/>
      <c r="GS215" s="77"/>
      <c r="GT215" s="77"/>
      <c r="GU215" s="77"/>
      <c r="GV215" s="77"/>
      <c r="GW215" s="108"/>
    </row>
    <row r="216" spans="1:222" x14ac:dyDescent="0.2">
      <c r="B216" s="87" t="s">
        <v>487</v>
      </c>
      <c r="C216" s="87" t="s">
        <v>488</v>
      </c>
      <c r="D216" s="88">
        <f>IF(ISNA(VLOOKUP($B216,'[2]1516 enrollment_Rev_Exp by size'!$A$6:$C$325,3,FALSE)),"",VLOOKUP($B216,'[2]1516 enrollment_Rev_Exp by size'!$A$6:$C$325,3,FALSE))</f>
        <v>62</v>
      </c>
      <c r="E216" s="89">
        <v>1941303.46</v>
      </c>
      <c r="F216" s="67">
        <f t="shared" ref="F216:F223" si="534">N216+AM216+AU216+BV216+CE216+FS216+GU216</f>
        <v>1941303.4600000002</v>
      </c>
      <c r="G216" s="67">
        <f t="shared" ref="G216:G223" si="535">F216-E216</f>
        <v>0</v>
      </c>
      <c r="H216" s="90">
        <f>IF(ISNA(VLOOKUP($B216,'[2]1516 Exp_Rev Access'!$F$7:$FS$310,2,FALSE)),"",VLOOKUP($B216,'[2]1516 Exp_Rev Access'!$F$7:$FS$310,2,FALSE))</f>
        <v>279392.84000000003</v>
      </c>
      <c r="I216" s="90">
        <f>IF(ISNA(VLOOKUP($B216,'[2]1516 Exp_Rev Access'!$F$7:$FS$310,3,FALSE)),"",VLOOKUP($B216,'[2]1516 Exp_Rev Access'!$F$7:$FS$310,3,FALSE))</f>
        <v>0</v>
      </c>
      <c r="J216" s="90">
        <f>IF(ISNA(VLOOKUP($B216,'[2]1516 Exp_Rev Access'!$F$7:$FS$310,4,FALSE)),"",VLOOKUP($B216,'[2]1516 Exp_Rev Access'!$F$7:$FS$310,4,FALSE))</f>
        <v>0</v>
      </c>
      <c r="K216" s="90">
        <f>IF(ISNA(VLOOKUP($B216,'[2]1516 Exp_Rev Access'!$F$7:$FS$310,5,FALSE)),"-",VLOOKUP($B216,'[2]1516 Exp_Rev Access'!$F$7:$FS$310,5,FALSE))</f>
        <v>0</v>
      </c>
      <c r="L216" s="90">
        <f>IF(ISNA(VLOOKUP($B216,'[2]1516 Exp_Rev Access'!$F$7:$FS$310,6,FALSE)),"",VLOOKUP($B216,'[2]1516 Exp_Rev Access'!$F$7:$FS$310,6,FALSE))</f>
        <v>0</v>
      </c>
      <c r="M216" s="90">
        <f>IF(ISNA(VLOOKUP($B216,'[2]1516 Exp_Rev Access'!$F$7:$FS$310,7,FALSE)),"",VLOOKUP($B216,'[2]1516 Exp_Rev Access'!$F$7:$FS$310,7,FALSE))</f>
        <v>0</v>
      </c>
      <c r="N216" s="53">
        <f t="shared" ref="N216:N223" si="536">SUM(H216:M216)</f>
        <v>279392.84000000003</v>
      </c>
      <c r="O216" s="91">
        <f t="shared" ref="O216:O223" si="537">N216/E216</f>
        <v>0.14392022976150262</v>
      </c>
      <c r="P216" s="53">
        <f t="shared" ref="P216:P223" si="538">N216/D216</f>
        <v>4506.3361290322582</v>
      </c>
      <c r="Q216" s="90">
        <f>IF(ISNA(VLOOKUP($B216,'[2]1516 Exp_Rev Access'!$F$7:$FS$310,8,FALSE)),"",VLOOKUP($B216,'[2]1516 Exp_Rev Access'!$F$7:$FS$310,8,FALSE))</f>
        <v>103.37</v>
      </c>
      <c r="R216" s="90">
        <f>IF(ISNA(VLOOKUP($B216,'[2]1516 Exp_Rev Access'!$F$7:$FS$310,9,FALSE)),"",VLOOKUP($B216,'[2]1516 Exp_Rev Access'!$F$7:$FS$310,9,FALSE))</f>
        <v>0</v>
      </c>
      <c r="S216" s="90">
        <f>IF(ISNA(VLOOKUP($B216,'[2]1516 Exp_Rev Access'!$F$7:$FS$310,10,FALSE)),"",VLOOKUP($B216,'[2]1516 Exp_Rev Access'!$F$7:$FS$310,10,FALSE))</f>
        <v>0</v>
      </c>
      <c r="T216" s="90">
        <f>IF(ISNA(VLOOKUP($B216,'[2]1516 Exp_Rev Access'!$F$7:$FS$310,11,FALSE)),"",VLOOKUP($B216,'[2]1516 Exp_Rev Access'!$F$7:$FS$310,11,FALSE))</f>
        <v>0</v>
      </c>
      <c r="U216" s="90">
        <f>IF(ISNA(VLOOKUP($B216,'[2]1516 Exp_Rev Access'!$F$7:$FS$310,12,FALSE)),"",VLOOKUP($B216,'[2]1516 Exp_Rev Access'!$F$7:$FS$310,12,FALSE))</f>
        <v>2985</v>
      </c>
      <c r="V216" s="90">
        <f>IF(ISNA(VLOOKUP($B216,'[2]1516 Exp_Rev Access'!$F$7:$FS$310,13,FALSE)),"",VLOOKUP($B216,'[2]1516 Exp_Rev Access'!$F$7:$FS$310,13,FALSE))</f>
        <v>0</v>
      </c>
      <c r="W216" s="90">
        <f>IF(ISNA(VLOOKUP($B216,'[2]1516 Exp_Rev Access'!$F$7:$FS$310,14,FALSE)),"",VLOOKUP($B216,'[2]1516 Exp_Rev Access'!$F$7:$FS$310,14,FALSE))</f>
        <v>0</v>
      </c>
      <c r="X216" s="90">
        <f>IF(ISNA(VLOOKUP($B216,'[2]1516 Exp_Rev Access'!$F$7:$FS$310,15,FALSE)),"",VLOOKUP($B216,'[2]1516 Exp_Rev Access'!$F$7:$FS$310,15,FALSE))</f>
        <v>0</v>
      </c>
      <c r="Y216" s="90">
        <f>IF(ISNA(VLOOKUP($B216,'[2]1516 Exp_Rev Access'!$F$7:$FS$310,16,FALSE)),"",VLOOKUP($B216,'[2]1516 Exp_Rev Access'!$F$7:$FS$310,16,FALSE))</f>
        <v>0</v>
      </c>
      <c r="Z216" s="90">
        <f>IF(ISNA(VLOOKUP($B216,'[2]1516 Exp_Rev Access'!$F$7:$FS$310,17,FALSE)),"",VLOOKUP($B216,'[2]1516 Exp_Rev Access'!$F$7:$FS$310,17,FALSE))</f>
        <v>0</v>
      </c>
      <c r="AA216" s="90">
        <f>IF(ISNA(VLOOKUP($B216,'[2]1516 Exp_Rev Access'!$F$7:$FS$310,18,FALSE)),"",VLOOKUP($B216,'[2]1516 Exp_Rev Access'!$F$7:$FS$310,18,FALSE))</f>
        <v>0</v>
      </c>
      <c r="AB216" s="90">
        <f>IF(ISNA(VLOOKUP($B216,'[2]1516 Exp_Rev Access'!$F$7:$FS$310,19,FALSE)),"",VLOOKUP($B216,'[2]1516 Exp_Rev Access'!$F$7:$FS$310,19,FALSE))</f>
        <v>0</v>
      </c>
      <c r="AC216" s="90">
        <f>IF(ISNA(VLOOKUP($B216,'[2]1516 Exp_Rev Access'!$F$7:$FS$310,20,FALSE)),"",VLOOKUP($B216,'[2]1516 Exp_Rev Access'!$F$7:$FS$310,20,FALSE))</f>
        <v>0</v>
      </c>
      <c r="AD216" s="90">
        <f>IF(ISNA(VLOOKUP($B216,'[2]1516 Exp_Rev Access'!$F$7:$FS$310,21,FALSE)),"",VLOOKUP($B216,'[2]1516 Exp_Rev Access'!$F$7:$FS$310,21,FALSE))</f>
        <v>9378</v>
      </c>
      <c r="AE216" s="90">
        <f>IF(ISNA(VLOOKUP($B216,'[2]1516 Exp_Rev Access'!$F$7:$FS$310,22,FALSE)),"",VLOOKUP($B216,'[2]1516 Exp_Rev Access'!$F$7:$FS$310,22,FALSE))</f>
        <v>1478.8</v>
      </c>
      <c r="AF216" s="90">
        <f>IF(ISNA(VLOOKUP($B216,'[2]1516 Exp_Rev Access'!$F$7:$FS$310,23,FALSE)),"",VLOOKUP($B216,'[2]1516 Exp_Rev Access'!$F$7:$FS$310,23,FALSE))</f>
        <v>0</v>
      </c>
      <c r="AG216" s="90">
        <f>IF(ISNA(VLOOKUP($B216,'[2]1516 Exp_Rev Access'!$F$7:$FS$310,24,FALSE)),"",VLOOKUP($B216,'[2]1516 Exp_Rev Access'!$F$7:$FS$310,24,FALSE))</f>
        <v>5239</v>
      </c>
      <c r="AH216" s="90">
        <f>IF(ISNA(VLOOKUP($B216,'[2]1516 Exp_Rev Access'!$F$7:$FS$310,25,FALSE)),"",VLOOKUP($B216,'[2]1516 Exp_Rev Access'!$F$7:$FS$310,25,FALSE))</f>
        <v>0</v>
      </c>
      <c r="AI216" s="90">
        <f>IF(ISNA(VLOOKUP($B216,'[2]1516 Exp_Rev Access'!$F$7:$FS$310,26,FALSE)),"",VLOOKUP($B216,'[2]1516 Exp_Rev Access'!$F$7:$FS$310,26,FALSE))</f>
        <v>3</v>
      </c>
      <c r="AJ216" s="90">
        <f>IF(ISNA(VLOOKUP($B216,'[2]1516 Exp_Rev Access'!$F$7:$FS$310,27,FALSE)),"",VLOOKUP($B216,'[2]1516 Exp_Rev Access'!$F$7:$FS$310,27,FALSE))</f>
        <v>0</v>
      </c>
      <c r="AK216" s="90">
        <f>IF(ISNA(VLOOKUP($B216,'[2]1516 Exp_Rev Access'!$F$7:$FS$310,28,FALSE)),"",VLOOKUP($B216,'[2]1516 Exp_Rev Access'!$F$7:$FS$310,28,FALSE))</f>
        <v>545.11</v>
      </c>
      <c r="AL216" s="90">
        <f>IF(ISNA(VLOOKUP($B216,'[2]1516 Exp_Rev Access'!$F$7:$FS$310,29,FALSE)),"",VLOOKUP($B216,'[2]1516 Exp_Rev Access'!$F$7:$FS$310,29,FALSE))</f>
        <v>6633.09</v>
      </c>
      <c r="AM216" s="53">
        <f t="shared" ref="AM216:AM223" si="539">SUM(Q216:AL216)</f>
        <v>26365.37</v>
      </c>
      <c r="AN216" s="92">
        <f t="shared" ref="AN216:AN224" si="540">AM216/E216</f>
        <v>1.3581271832689156E-2</v>
      </c>
      <c r="AO216" s="68">
        <f t="shared" ref="AO216:AO224" si="541">AM216/D216</f>
        <v>425.24790322580645</v>
      </c>
      <c r="AP216" s="90">
        <f>IF(ISNA(VLOOKUP($B216,'[2]1516 Exp_Rev Access'!$F$7:$FS$310,30,FALSE)),"",VLOOKUP($B216,'[2]1516 Exp_Rev Access'!$F$7:$FS$310,30,FALSE))</f>
        <v>1299857.52</v>
      </c>
      <c r="AQ216" s="90">
        <f>IF(ISNA(VLOOKUP($B216,'[2]1516 Exp_Rev Access'!$F$7:$FS$310,31,FALSE)),"",VLOOKUP($B216,'[2]1516 Exp_Rev Access'!$F$7:$FS$310,31,FALSE))</f>
        <v>8543.24</v>
      </c>
      <c r="AR216" s="90">
        <f>IF(ISNA(VLOOKUP($B216,'[2]1516 Exp_Rev Access'!$F$7:$FS$310,32,FALSE)),"",VLOOKUP($B216,'[2]1516 Exp_Rev Access'!$F$7:$FS$310,32,FALSE))</f>
        <v>73327.88</v>
      </c>
      <c r="AS216" s="90">
        <f>IF(ISNA(VLOOKUP($B216,'[2]1516 Exp_Rev Access'!$F$7:$FS$310,33,FALSE)),"",VLOOKUP($B216,'[2]1516 Exp_Rev Access'!$F$7:$FS$310,33,FALSE))</f>
        <v>0</v>
      </c>
      <c r="AT216" s="90">
        <f>IF(ISNA(VLOOKUP($B216,'[2]1516 Exp_Rev Access'!$F$7:$FS$310,34,FALSE)),"",VLOOKUP($B216,'[2]1516 Exp_Rev Access'!$F$7:$FS$310,34,FALSE))</f>
        <v>0</v>
      </c>
      <c r="AU216" s="53">
        <f t="shared" ref="AU216:AU223" si="542">SUM(AP216:AT216)</f>
        <v>1381728.6400000001</v>
      </c>
      <c r="AV216" s="93">
        <f t="shared" ref="AV216:AV224" si="543">AU216/E216</f>
        <v>0.7117530404030703</v>
      </c>
      <c r="AW216" s="53">
        <f t="shared" ref="AW216:AW224" si="544">AU216/D216</f>
        <v>22285.945806451615</v>
      </c>
      <c r="AX216" s="90">
        <f>IF(ISNA(VLOOKUP($B216,'[2]1516 Exp_Rev Access'!$F$7:$FS$310,35,FALSE)),"",VLOOKUP($B216,'[2]1516 Exp_Rev Access'!$F$7:$FS$310,35,FALSE))</f>
        <v>0</v>
      </c>
      <c r="AY216" s="90">
        <f>IF(ISNA(VLOOKUP($B216,'[2]1516 Exp_Rev Access'!$F$7:$FS$310,36,FALSE)),"",VLOOKUP($B216,'[2]1516 Exp_Rev Access'!$F$7:$FS$310,36,FALSE))</f>
        <v>44472.17</v>
      </c>
      <c r="AZ216" s="90">
        <f>IF(ISNA(VLOOKUP($B216,'[2]1516 Exp_Rev Access'!$F$7:$FS$310,37,FALSE)),"",VLOOKUP($B216,'[2]1516 Exp_Rev Access'!$F$7:$FS$310,37,FALSE))</f>
        <v>0</v>
      </c>
      <c r="BA216" s="90">
        <f>IF(ISNA(VLOOKUP($B216,'[2]1516 Exp_Rev Access'!$F$7:$FS$310,38,FALSE)),"",VLOOKUP($B216,'[2]1516 Exp_Rev Access'!$F$7:$FS$310,38,FALSE))</f>
        <v>0</v>
      </c>
      <c r="BB216" s="90">
        <f>IF(ISNA(VLOOKUP($B216,'[2]1516 Exp_Rev Access'!$F$7:$FS$310,39,FALSE)),"",VLOOKUP($B216,'[2]1516 Exp_Rev Access'!$F$7:$FS$310,39,FALSE))</f>
        <v>0</v>
      </c>
      <c r="BC216" s="90">
        <f>IF(ISNA(VLOOKUP($B216,'[2]1516 Exp_Rev Access'!$F$7:$FS$310,40,FALSE)),"",VLOOKUP($B216,'[2]1516 Exp_Rev Access'!$F$7:$FS$310,40,FALSE))</f>
        <v>18754.2</v>
      </c>
      <c r="BD216" s="90">
        <f>IF(ISNA(VLOOKUP($B216,'[2]1516 Exp_Rev Access'!$F$7:$FS$310,41,FALSE)),"",VLOOKUP($B216,'[2]1516 Exp_Rev Access'!$F$7:$FS$310,41,FALSE))</f>
        <v>0</v>
      </c>
      <c r="BE216" s="90">
        <f>IF(ISNA(VLOOKUP($B216,'[2]1516 Exp_Rev Access'!$F$7:$FS$310,42,FALSE)),"",VLOOKUP($B216,'[2]1516 Exp_Rev Access'!$F$7:$FS$310,42,FALSE))</f>
        <v>0</v>
      </c>
      <c r="BF216" s="90">
        <f>IF(ISNA(VLOOKUP($B216,'[2]1516 Exp_Rev Access'!$F$7:$FS$310,43,FALSE)),"",VLOOKUP($B216,'[2]1516 Exp_Rev Access'!$F$7:$FS$310,43,FALSE))</f>
        <v>0</v>
      </c>
      <c r="BG216" s="90">
        <f>IF(ISNA(VLOOKUP($B216,'[2]1516 Exp_Rev Access'!$F$7:$FS$310,44,FALSE)),"",VLOOKUP($B216,'[2]1516 Exp_Rev Access'!$F$7:$FS$310,44,FALSE))</f>
        <v>0</v>
      </c>
      <c r="BH216" s="90">
        <f>IF(ISNA(VLOOKUP($B216,'[2]1516 Exp_Rev Access'!$F$7:$FS$310,45,FALSE)),"",VLOOKUP($B216,'[2]1516 Exp_Rev Access'!$F$7:$FS$310,45,FALSE))</f>
        <v>568.30999999999995</v>
      </c>
      <c r="BI216" s="90">
        <f>IF(ISNA(VLOOKUP($B216,'[2]1516 Exp_Rev Access'!$F$7:$FS$310,46,FALSE)),"",VLOOKUP($B216,'[2]1516 Exp_Rev Access'!$F$7:$FS$310,46,FALSE))</f>
        <v>0</v>
      </c>
      <c r="BJ216" s="90">
        <f>IF(ISNA(VLOOKUP($B216,'[2]1516 Exp_Rev Access'!$F$7:$FS$310,47,FALSE)),"",VLOOKUP($B216,'[2]1516 Exp_Rev Access'!$F$7:$FS$310,47,FALSE))</f>
        <v>11957.75</v>
      </c>
      <c r="BK216" s="90">
        <f>IF(ISNA(VLOOKUP($B216,'[2]1516 Exp_Rev Access'!$F$7:$FS$310,48,FALSE)),"",VLOOKUP($B216,'[2]1516 Exp_Rev Access'!$F$7:$FS$310,48,FALSE))</f>
        <v>72279.28</v>
      </c>
      <c r="BL216" s="90">
        <f>IF(ISNA(VLOOKUP($B216,'[2]1516 Exp_Rev Access'!$F$7:$FS$310,49,FALSE)),"",VLOOKUP($B216,'[2]1516 Exp_Rev Access'!$F$7:$FS$310,49,FALSE))</f>
        <v>1937</v>
      </c>
      <c r="BM216" s="90">
        <f>IF(ISNA(VLOOKUP($B216,'[2]1516 Exp_Rev Access'!$F$7:$FS$310,50,FALSE)),"",VLOOKUP($B216,'[2]1516 Exp_Rev Access'!$F$7:$FS$310,50,FALSE))</f>
        <v>0</v>
      </c>
      <c r="BN216" s="90">
        <f>IF(ISNA(VLOOKUP($B216,'[2]1516 Exp_Rev Access'!$F$7:$FS$310,51,FALSE)),"",VLOOKUP($B216,'[2]1516 Exp_Rev Access'!$F$7:$FS$310,51,FALSE))</f>
        <v>0</v>
      </c>
      <c r="BO216" s="90">
        <f>IF(ISNA(VLOOKUP($B216,'[2]1516 Exp_Rev Access'!$F$7:$FS$310,52,FALSE)),"",VLOOKUP($B216,'[2]1516 Exp_Rev Access'!$F$7:$FS$310,52,FALSE))</f>
        <v>0</v>
      </c>
      <c r="BP216" s="90">
        <f>IF(ISNA(VLOOKUP($B216,'[2]1516 Exp_Rev Access'!$F$7:$FS$310,53,FALSE)),"",VLOOKUP($B216,'[2]1516 Exp_Rev Access'!$F$7:$FS$310,53,FALSE))</f>
        <v>0</v>
      </c>
      <c r="BQ216" s="90">
        <f>IF(ISNA(VLOOKUP($B216,'[2]1516 Exp_Rev Access'!$F$7:$FS$310,54,FALSE)),"",VLOOKUP($B216,'[2]1516 Exp_Rev Access'!$F$7:$FS$310,54,FALSE))</f>
        <v>0</v>
      </c>
      <c r="BR216" s="90">
        <f>IF(ISNA(VLOOKUP($B216,'[2]1516 Exp_Rev Access'!$F$7:$FS$310,55,FALSE)),"",VLOOKUP($B216,'[2]1516 Exp_Rev Access'!$F$7:$FS$310,55,FALSE))</f>
        <v>0</v>
      </c>
      <c r="BS216" s="90">
        <f>IF(ISNA(VLOOKUP($B216,'[2]1516 Exp_Rev Access'!$F$7:$FS$310,56,FALSE)),"",VLOOKUP($B216,'[2]1516 Exp_Rev Access'!$F$7:$FS$310,56,FALSE))</f>
        <v>0</v>
      </c>
      <c r="BT216" s="90">
        <f>IF(ISNA(VLOOKUP($B216,'[2]1516 Exp_Rev Access'!$F$7:$FS$310,57,FALSE)),"",VLOOKUP($B216,'[2]1516 Exp_Rev Access'!$F$7:$FS$310,57,FALSE))</f>
        <v>0</v>
      </c>
      <c r="BU216" s="90">
        <f>IF(ISNA(VLOOKUP($B216,'[2]1516 Exp_Rev Access'!$F$7:$FS$310,58,FALSE)),"",VLOOKUP($B216,'[2]1516 Exp_Rev Access'!$F$7:$FS$310,58,FALSE))</f>
        <v>0</v>
      </c>
      <c r="BV216" s="53">
        <f t="shared" ref="BV216:BV223" si="545">SUM(AX216:BU216)</f>
        <v>149968.71</v>
      </c>
      <c r="BW216" s="92">
        <f t="shared" ref="BW216:BW224" si="546">BV216/E216</f>
        <v>7.7251554478762433E-2</v>
      </c>
      <c r="BX216" s="68">
        <f t="shared" ref="BX216:BX224" si="547">BV216/D216</f>
        <v>2418.8501612903224</v>
      </c>
      <c r="BY216" s="90">
        <f>IF(ISNA(VLOOKUP($B216,'[2]1516 Exp_Rev Access'!$F$7:$FS$310,59,FALSE)),"",VLOOKUP($B216,'[2]1516 Exp_Rev Access'!$F$7:$FS$310,59,FALSE))</f>
        <v>0</v>
      </c>
      <c r="BZ216" s="90">
        <f>IF(ISNA(VLOOKUP($B216,'[2]1516 Exp_Rev Access'!$F$7:$FS$310,60,FALSE)),"",VLOOKUP($B216,'[2]1516 Exp_Rev Access'!$F$7:$FS$310,60,FALSE))</f>
        <v>0</v>
      </c>
      <c r="CA216" s="90">
        <f>IF(ISNA(VLOOKUP($B216,'[2]1516 Exp_Rev Access'!$F$7:$FS$310,61,FALSE)),"",VLOOKUP($B216,'[2]1516 Exp_Rev Access'!$F$7:$FS$310,61,FALSE))</f>
        <v>0</v>
      </c>
      <c r="CB216" s="90">
        <f>IF(ISNA(VLOOKUP($B216,'[2]1516 Exp_Rev Access'!$F$7:$FS$310,62,FALSE)),"",VLOOKUP($B216,'[2]1516 Exp_Rev Access'!$F$7:$FS$310,62,FALSE))</f>
        <v>0</v>
      </c>
      <c r="CC216" s="90">
        <f>IF(ISNA(VLOOKUP($B216,'[2]1516 Exp_Rev Access'!$F$7:$FS$310,63,FALSE)),"",VLOOKUP($B216,'[2]1516 Exp_Rev Access'!$F$7:$FS$310,63,FALSE))</f>
        <v>0</v>
      </c>
      <c r="CD216" s="90">
        <f>IF(ISNA(VLOOKUP($B216,'[2]1516 Exp_Rev Access'!$F$7:$FS$310,64,FALSE)),"",VLOOKUP($B216,'[2]1516 Exp_Rev Access'!$F$7:$FS$310,64,FALSE))</f>
        <v>0</v>
      </c>
      <c r="CE216" s="53">
        <f t="shared" ref="CE216:CE223" si="548">SUM(BY216:CD216)</f>
        <v>0</v>
      </c>
      <c r="CF216" s="92"/>
      <c r="CG216" s="94">
        <f t="shared" ref="CG216:CG224" si="549">CE216/D216</f>
        <v>0</v>
      </c>
      <c r="CH216" s="90">
        <f>IF(ISNA(VLOOKUP($B216,'[2]1516 Exp_Rev Access'!$F$7:$FS$310,65,FALSE)),"",VLOOKUP($B216,'[2]1516 Exp_Rev Access'!$F$7:$FS$310,65,FALSE))</f>
        <v>0</v>
      </c>
      <c r="CI216" s="90">
        <f>IF(ISNA(VLOOKUP($B216,'[2]1516 Exp_Rev Access'!$F$7:$FS$310,66,FALSE)),"",VLOOKUP($B216,'[2]1516 Exp_Rev Access'!$F$7:$FS$310,66,FALSE))</f>
        <v>0</v>
      </c>
      <c r="CJ216" s="90">
        <f>IF(ISNA(VLOOKUP($B216,'[2]1516 Exp_Rev Access'!$F$7:$FS$310,67,FALSE)),"",VLOOKUP($B216,'[2]1516 Exp_Rev Access'!$F$7:$FS$310,67,FALSE))</f>
        <v>0</v>
      </c>
      <c r="CK216" s="90">
        <f>IF(ISNA(VLOOKUP($B216,'[2]1516 Exp_Rev Access'!$F$7:$FS$310,68,FALSE)),"",VLOOKUP($B216,'[2]1516 Exp_Rev Access'!$F$7:$FS$310,68,FALSE))</f>
        <v>0</v>
      </c>
      <c r="CL216" s="90">
        <f>IF(ISNA(VLOOKUP($B216,'[2]1516 Exp_Rev Access'!$F$7:$FS$310,69,FALSE)),"",VLOOKUP($B216,'[2]1516 Exp_Rev Access'!$F$7:$FS$310,69,FALSE))</f>
        <v>0</v>
      </c>
      <c r="CM216" s="90">
        <f>IF(ISNA(VLOOKUP($B216,'[2]1516 Exp_Rev Access'!$F$7:$FS$310,70,FALSE)),"",VLOOKUP($B216,'[2]1516 Exp_Rev Access'!$F$7:$FS$310,70,FALSE))</f>
        <v>0</v>
      </c>
      <c r="CN216" s="90">
        <f>IF(ISNA(VLOOKUP($B216,'[2]1516 Exp_Rev Access'!$F$7:$FS$310,71,FALSE)),"",VLOOKUP($B216,'[2]1516 Exp_Rev Access'!$F$7:$FS$310,71,FALSE))</f>
        <v>0</v>
      </c>
      <c r="CO216" s="90">
        <f>IF(ISNA(VLOOKUP($B216,'[2]1516 Exp_Rev Access'!$F$7:$FS$310,72,FALSE)),"",VLOOKUP($B216,'[2]1516 Exp_Rev Access'!$F$7:$FS$310,72,FALSE))</f>
        <v>0</v>
      </c>
      <c r="CP216" s="90">
        <f>IF(ISNA(VLOOKUP($B216,'[2]1516 Exp_Rev Access'!$F$7:$FS$310,73,FALSE)),"",VLOOKUP($B216,'[2]1516 Exp_Rev Access'!$F$7:$FS$310,73,FALSE))</f>
        <v>0</v>
      </c>
      <c r="CQ216" s="90">
        <f>IF(ISNA(VLOOKUP($B216,'[2]1516 Exp_Rev Access'!$F$7:$FS$310,74,FALSE)),"",VLOOKUP($B216,'[2]1516 Exp_Rev Access'!$F$7:$FS$310,74,FALSE))</f>
        <v>18004.68</v>
      </c>
      <c r="CR216" s="90">
        <f>IF(ISNA(VLOOKUP($B216,'[2]1516 Exp_Rev Access'!$F$7:$FS$310,75,FALSE)),"",VLOOKUP($B216,'[2]1516 Exp_Rev Access'!$F$7:$FS$310,75,FALSE))</f>
        <v>0</v>
      </c>
      <c r="CS216" s="90">
        <f>IF(ISNA(VLOOKUP($B216,'[2]1516 Exp_Rev Access'!$F$7:$FS$310,76,FALSE)),"",VLOOKUP($B216,'[2]1516 Exp_Rev Access'!$F$7:$FS$310,76,FALSE))</f>
        <v>4968</v>
      </c>
      <c r="CT216" s="90">
        <f>IF(ISNA(VLOOKUP($B216,'[2]1516 Exp_Rev Access'!$F$7:$FS$310,77,FALSE)),"",VLOOKUP($B216,'[2]1516 Exp_Rev Access'!$F$7:$FS$310,77,FALSE))</f>
        <v>0</v>
      </c>
      <c r="CU216" s="90">
        <f>IF(ISNA(VLOOKUP($B216,'[2]1516 Exp_Rev Access'!$F$7:$FS$310,78,FALSE)),"",VLOOKUP($B216,'[2]1516 Exp_Rev Access'!$F$7:$FS$310,78,FALSE))</f>
        <v>36535.11</v>
      </c>
      <c r="CV216" s="90">
        <f>IF(ISNA(VLOOKUP($B216,'[2]1516 Exp_Rev Access'!$F$7:$FS$310,79,FALSE)),"",VLOOKUP($B216,'[2]1516 Exp_Rev Access'!$F$7:$FS$310,79,FALSE))</f>
        <v>16890</v>
      </c>
      <c r="CW216" s="90">
        <f>IF(ISNA(VLOOKUP($B216,'[2]1516 Exp_Rev Access'!$F$7:$FS$310,80,FALSE)),"",VLOOKUP($B216,'[2]1516 Exp_Rev Access'!$F$7:$FS$310,80,FALSE))</f>
        <v>0</v>
      </c>
      <c r="CX216" s="90">
        <f>IF(ISNA(VLOOKUP($B216,'[2]1516 Exp_Rev Access'!$F$7:$FS$310,81,FALSE)),"",VLOOKUP($B216,'[2]1516 Exp_Rev Access'!$F$7:$FS$310,81,FALSE))</f>
        <v>0</v>
      </c>
      <c r="CY216" s="90">
        <f>IF(ISNA(VLOOKUP($B216,'[2]1516 Exp_Rev Access'!$F$7:$FS$310,82,FALSE)),"",VLOOKUP($B216,'[2]1516 Exp_Rev Access'!$F$7:$FS$310,82,FALSE))</f>
        <v>0</v>
      </c>
      <c r="CZ216" s="90">
        <f>IF(ISNA(VLOOKUP($B216,'[2]1516 Exp_Rev Access'!$F$7:$FS$310,83,FALSE)),"",VLOOKUP($B216,'[2]1516 Exp_Rev Access'!$F$7:$FS$310,83,FALSE))</f>
        <v>0</v>
      </c>
      <c r="DA216" s="90">
        <f>IF(ISNA(VLOOKUP($B216,'[2]1516 Exp_Rev Access'!$F$7:$FS$310,84,FALSE)),"",VLOOKUP($B216,'[2]1516 Exp_Rev Access'!$F$7:$FS$310,84,FALSE))</f>
        <v>0</v>
      </c>
      <c r="DB216" s="90">
        <f>IF(ISNA(VLOOKUP($B216,'[2]1516 Exp_Rev Access'!$F$7:$FS$310,85,FALSE)),"",VLOOKUP($B216,'[2]1516 Exp_Rev Access'!$F$7:$FS$310,85,FALSE))</f>
        <v>0</v>
      </c>
      <c r="DC216" s="90">
        <f>IF(ISNA(VLOOKUP($B216,'[2]1516 Exp_Rev Access'!$F$7:$FS$310,86,FALSE)),"",VLOOKUP($B216,'[2]1516 Exp_Rev Access'!$F$7:$FS$310,86,FALSE))</f>
        <v>0</v>
      </c>
      <c r="DD216" s="90">
        <f>IF(ISNA(VLOOKUP($B216,'[2]1516 Exp_Rev Access'!$F$7:$FS$310,87,FALSE)),"",VLOOKUP($B216,'[2]1516 Exp_Rev Access'!$F$7:$FS$310,87,FALSE))</f>
        <v>0</v>
      </c>
      <c r="DE216" s="90">
        <f>IF(ISNA(VLOOKUP($B216,'[2]1516 Exp_Rev Access'!$F$7:$FS$310,88,FALSE)),"",VLOOKUP($B216,'[2]1516 Exp_Rev Access'!$F$7:$FS$310,88,FALSE))</f>
        <v>0</v>
      </c>
      <c r="DF216" s="90">
        <f>IF(ISNA(VLOOKUP($B216,'[2]1516 Exp_Rev Access'!$F$7:$FS$310,89,FALSE)),"",VLOOKUP($B216,'[2]1516 Exp_Rev Access'!$F$7:$FS$310,89,FALSE))</f>
        <v>0</v>
      </c>
      <c r="DG216" s="90">
        <f>IF(ISNA(VLOOKUP($B216,'[2]1516 Exp_Rev Access'!$F$7:$FS$310,90,FALSE)),"",VLOOKUP($B216,'[2]1516 Exp_Rev Access'!$F$7:$FS$310,90,FALSE))</f>
        <v>0</v>
      </c>
      <c r="DH216" s="90">
        <f>IF(ISNA(VLOOKUP($B216,'[2]1516 Exp_Rev Access'!$F$7:$FS$310,91,FALSE)),"",VLOOKUP($B216,'[2]1516 Exp_Rev Access'!$F$7:$FS$310,91,FALSE))</f>
        <v>0</v>
      </c>
      <c r="DI216" s="90">
        <f>IF(ISNA(VLOOKUP($B216,'[2]1516 Exp_Rev Access'!$F$7:$FS$310,92,FALSE)),"",VLOOKUP($B216,'[2]1516 Exp_Rev Access'!$F$7:$FS$310,92,FALSE))</f>
        <v>23991.16</v>
      </c>
      <c r="DJ216" s="90">
        <f>IF(ISNA(VLOOKUP($B216,'[2]1516 Exp_Rev Access'!$F$7:$FS$310,93,FALSE)),"",VLOOKUP($B216,'[2]1516 Exp_Rev Access'!$F$7:$FS$310,93,FALSE))</f>
        <v>0</v>
      </c>
      <c r="DK216" s="90">
        <f>IF(ISNA(VLOOKUP($B216,'[2]1516 Exp_Rev Access'!$F$7:$FS$310,94,FALSE)),"",VLOOKUP($B216,'[2]1516 Exp_Rev Access'!$F$7:$FS$310,94,FALSE))</f>
        <v>0</v>
      </c>
      <c r="DL216" s="90">
        <f>IF(ISNA(VLOOKUP($B216,'[2]1516 Exp_Rev Access'!$F$7:$FS$310,95,FALSE)),"",VLOOKUP($B216,'[2]1516 Exp_Rev Access'!$F$7:$FS$310,95,FALSE))</f>
        <v>0</v>
      </c>
      <c r="DM216" s="90">
        <f>IF(ISNA(VLOOKUP($B216,'[2]1516 Exp_Rev Access'!$F$7:$FS$310,96,FALSE)),"",VLOOKUP($B216,'[2]1516 Exp_Rev Access'!$F$7:$FS$310,96,FALSE))</f>
        <v>0</v>
      </c>
      <c r="DN216" s="90">
        <f>IF(ISNA(VLOOKUP($B216,'[2]1516 Exp_Rev Access'!$F$7:$FS$310,97,FALSE)),"",VLOOKUP($B216,'[2]1516 Exp_Rev Access'!$F$7:$FS$310,97,FALSE))</f>
        <v>0</v>
      </c>
      <c r="DO216" s="90">
        <f>IF(ISNA(VLOOKUP($B216,'[2]1516 Exp_Rev Access'!$F$7:$FS$310,98,FALSE)),"",VLOOKUP($B216,'[2]1516 Exp_Rev Access'!$F$7:$FS$310,98,FALSE))</f>
        <v>0</v>
      </c>
      <c r="DP216" s="90">
        <f>IF(ISNA(VLOOKUP($B216,'[2]1516 Exp_Rev Access'!$F$7:$FS$310,99,FALSE)),"",VLOOKUP($B216,'[2]1516 Exp_Rev Access'!$F$7:$FS$310,99,FALSE))</f>
        <v>0</v>
      </c>
      <c r="DQ216" s="90">
        <f>IF(ISNA(VLOOKUP($B216,'[2]1516 Exp_Rev Access'!$F$7:$FS$310,100,FALSE)),"",VLOOKUP($B216,'[2]1516 Exp_Rev Access'!$F$7:$FS$310,100,FALSE))</f>
        <v>0</v>
      </c>
      <c r="DR216" s="90">
        <f>IF(ISNA(VLOOKUP($B216,'[2]1516 Exp_Rev Access'!$F$7:$FS$310,101,FALSE)),"",VLOOKUP($B216,'[2]1516 Exp_Rev Access'!$F$7:$FS$310,101,FALSE))</f>
        <v>0</v>
      </c>
      <c r="DS216" s="90">
        <f>IF(ISNA(VLOOKUP($B216,'[2]1516 Exp_Rev Access'!$F$7:$FS$310,102,FALSE)),"",VLOOKUP($B216,'[2]1516 Exp_Rev Access'!$F$7:$FS$310,102,FALSE))</f>
        <v>0</v>
      </c>
      <c r="DT216" s="90">
        <f>IF(ISNA(VLOOKUP($B216,'[2]1516 Exp_Rev Access'!$F$7:$FS$310,103,FALSE)),"",VLOOKUP($B216,'[2]1516 Exp_Rev Access'!$F$7:$FS$310,103,FALSE))</f>
        <v>0</v>
      </c>
      <c r="DU216" s="90">
        <f>IF(ISNA(VLOOKUP($B216,'[2]1516 Exp_Rev Access'!$F$7:$FS$310,104,FALSE)),"",VLOOKUP($B216,'[2]1516 Exp_Rev Access'!$F$7:$FS$310,104,FALSE))</f>
        <v>0</v>
      </c>
      <c r="DV216" s="90">
        <f>IF(ISNA(VLOOKUP($B216,'[2]1516 Exp_Rev Access'!$F$7:$FS$310,105,FALSE)),"",VLOOKUP($B216,'[2]1516 Exp_Rev Access'!$F$7:$FS$310,105,FALSE))</f>
        <v>0</v>
      </c>
      <c r="DW216" s="90">
        <f>IF(ISNA(VLOOKUP($B216,'[2]1516 Exp_Rev Access'!$F$7:$FS$310,106,FALSE)),"",VLOOKUP($B216,'[2]1516 Exp_Rev Access'!$F$7:$FS$310,106,FALSE))</f>
        <v>0</v>
      </c>
      <c r="DX216" s="90">
        <f>IF(ISNA(VLOOKUP($B216,'[2]1516 Exp_Rev Access'!$F$7:$FS$310,107,FALSE)),"",VLOOKUP($B216,'[2]1516 Exp_Rev Access'!$F$7:$FS$310,107,FALSE))</f>
        <v>0</v>
      </c>
      <c r="DY216" s="90">
        <f>IF(ISNA(VLOOKUP($B216,'[2]1516 Exp_Rev Access'!$F$7:$FS$310,108,FALSE)),"",VLOOKUP($B216,'[2]1516 Exp_Rev Access'!$F$7:$FS$310,108,FALSE))</f>
        <v>0</v>
      </c>
      <c r="DZ216" s="90">
        <f>IF(ISNA(VLOOKUP($B216,'[2]1516 Exp_Rev Access'!$F$7:$FS$310,109,FALSE)),"",VLOOKUP($B216,'[2]1516 Exp_Rev Access'!$F$7:$FS$310,109,FALSE))</f>
        <v>0</v>
      </c>
      <c r="EA216" s="90">
        <f>IF(ISNA(VLOOKUP($B216,'[2]1516 Exp_Rev Access'!$F$7:$FS$310,110,FALSE)),"",VLOOKUP($B216,'[2]1516 Exp_Rev Access'!$F$7:$FS$310,110,FALSE))</f>
        <v>0</v>
      </c>
      <c r="EB216" s="90">
        <f>IF(ISNA(VLOOKUP($B216,'[2]1516 Exp_Rev Access'!$F$7:$FS$310,111,FALSE)),"",VLOOKUP($B216,'[2]1516 Exp_Rev Access'!$F$7:$FS$310,111,FALSE))</f>
        <v>0</v>
      </c>
      <c r="EC216" s="90">
        <f>IF(ISNA(VLOOKUP($B216,'[2]1516 Exp_Rev Access'!$F$7:$FS$310,112,FALSE)),"",VLOOKUP($B216,'[2]1516 Exp_Rev Access'!$F$7:$FS$310,112,FALSE))</f>
        <v>0</v>
      </c>
      <c r="ED216" s="90">
        <f>IF(ISNA(VLOOKUP($B216,'[2]1516 Exp_Rev Access'!$F$7:$FS$310,113,FALSE)),"",VLOOKUP($B216,'[2]1516 Exp_Rev Access'!$F$7:$FS$310,113,FALSE))</f>
        <v>0</v>
      </c>
      <c r="EE216" s="90">
        <f>IF(ISNA(VLOOKUP($B216,'[2]1516 Exp_Rev Access'!$F$7:$FS$310,114,FALSE)),"",VLOOKUP($B216,'[2]1516 Exp_Rev Access'!$F$7:$FS$310,114,FALSE))</f>
        <v>0</v>
      </c>
      <c r="EF216" s="90">
        <f>IF(ISNA(VLOOKUP($B216,'[2]1516 Exp_Rev Access'!$F$7:$FS$310,115,FALSE)),"",VLOOKUP($B216,'[2]1516 Exp_Rev Access'!$F$7:$FS$310,115,FALSE))</f>
        <v>0</v>
      </c>
      <c r="EG216" s="90">
        <f>IF(ISNA(VLOOKUP($B216,'[2]1516 Exp_Rev Access'!$F$7:$FS$310,116,FALSE)),"",VLOOKUP($B216,'[2]1516 Exp_Rev Access'!$F$7:$FS$310,116,FALSE))</f>
        <v>0</v>
      </c>
      <c r="EH216" s="90">
        <f>IF(ISNA(VLOOKUP($B216,'[2]1516 Exp_Rev Access'!$F$7:$FS$310,117,FALSE)),"",VLOOKUP($B216,'[2]1516 Exp_Rev Access'!$F$7:$FS$310,117,FALSE))</f>
        <v>0</v>
      </c>
      <c r="EI216" s="90">
        <f>IF(ISNA(VLOOKUP($B216,'[2]1516 Exp_Rev Access'!$F$7:$FS$310,118,FALSE)),"",VLOOKUP($B216,'[2]1516 Exp_Rev Access'!$F$7:$FS$310,118,FALSE))</f>
        <v>0</v>
      </c>
      <c r="EJ216" s="90">
        <f>IF(ISNA(VLOOKUP($B216,'[2]1516 Exp_Rev Access'!$F$7:$FS$310,119,FALSE)),"",VLOOKUP($B216,'[2]1516 Exp_Rev Access'!$F$7:$FS$310,119,FALSE))</f>
        <v>0</v>
      </c>
      <c r="EK216" s="90">
        <f>IF(ISNA(VLOOKUP($B216,'[2]1516 Exp_Rev Access'!$F$7:$FS$310,120,FALSE)),"",VLOOKUP($B216,'[2]1516 Exp_Rev Access'!$F$7:$FS$310,120,FALSE))</f>
        <v>0</v>
      </c>
      <c r="EL216" s="90">
        <f>IF(ISNA(VLOOKUP($B216,'[2]1516 Exp_Rev Access'!$F$7:$FS$310,121,FALSE)),"",VLOOKUP($B216,'[2]1516 Exp_Rev Access'!$F$7:$FS$310,121,FALSE))</f>
        <v>0</v>
      </c>
      <c r="EM216" s="90">
        <f>IF(ISNA(VLOOKUP($B216,'[2]1516 Exp_Rev Access'!$F$7:$FS$310,122,FALSE)),"",VLOOKUP($B216,'[2]1516 Exp_Rev Access'!$F$7:$FS$310,122,FALSE))</f>
        <v>0</v>
      </c>
      <c r="EN216" s="90">
        <f>IF(ISNA(VLOOKUP($B216,'[2]1516 Exp_Rev Access'!$F$7:$FS$310,123,FALSE)),"",VLOOKUP($B216,'[2]1516 Exp_Rev Access'!$F$7:$FS$310,123,FALSE))</f>
        <v>0</v>
      </c>
      <c r="EO216" s="90">
        <f>IF(ISNA(VLOOKUP($B216,'[2]1516 Exp_Rev Access'!$F$7:$FS$310,124,FALSE)),"",VLOOKUP($B216,'[2]1516 Exp_Rev Access'!$F$7:$FS$310,124,FALSE))</f>
        <v>0</v>
      </c>
      <c r="EP216" s="90">
        <f>IF(ISNA(VLOOKUP($B216,'[2]1516 Exp_Rev Access'!$F$7:$FS$310,125,FALSE)),"",VLOOKUP($B216,'[2]1516 Exp_Rev Access'!$F$7:$FS$310,125,FALSE))</f>
        <v>0</v>
      </c>
      <c r="EQ216" s="90">
        <f>IF(ISNA(VLOOKUP($B216,'[2]1516 Exp_Rev Access'!$F$7:$FS$310,126,FALSE)),"",VLOOKUP($B216,'[2]1516 Exp_Rev Access'!$F$7:$FS$310,126,FALSE))</f>
        <v>0</v>
      </c>
      <c r="ER216" s="90">
        <f>IF(ISNA(VLOOKUP($B216,'[2]1516 Exp_Rev Access'!$F$7:$FS$310,127,FALSE)),"",VLOOKUP($B216,'[2]1516 Exp_Rev Access'!$F$7:$FS$310,127,FALSE))</f>
        <v>0</v>
      </c>
      <c r="ES216" s="90">
        <f>IF(ISNA(VLOOKUP($B216,'[2]1516 Exp_Rev Access'!$F$7:$FS$310,128,FALSE)),"",VLOOKUP($B216,'[2]1516 Exp_Rev Access'!$F$7:$FS$310,128,FALSE))</f>
        <v>0</v>
      </c>
      <c r="ET216" s="90">
        <f>IF(ISNA(VLOOKUP($B216,'[2]1516 Exp_Rev Access'!$F$7:$FS$310,129,FALSE)),"",VLOOKUP($B216,'[2]1516 Exp_Rev Access'!$F$7:$FS$310,129,FALSE))</f>
        <v>0</v>
      </c>
      <c r="EU216" s="90">
        <f>IF(ISNA(VLOOKUP($B216,'[2]1516 Exp_Rev Access'!$F$7:$FS$310,130,FALSE)),"",VLOOKUP($B216,'[2]1516 Exp_Rev Access'!$F$7:$FS$310,130,FALSE))</f>
        <v>0</v>
      </c>
      <c r="EV216" s="90">
        <f>IF(ISNA(VLOOKUP($B216,'[2]1516 Exp_Rev Access'!$F$7:$FS$310,131,FALSE)),"",VLOOKUP($B216,'[2]1516 Exp_Rev Access'!$F$7:$FS$310,131,FALSE))</f>
        <v>0</v>
      </c>
      <c r="EW216" s="90">
        <f>IF(ISNA(VLOOKUP($B216,'[2]1516 Exp_Rev Access'!$F$7:$FS$310,132,FALSE)),"",VLOOKUP($B216,'[2]1516 Exp_Rev Access'!$F$7:$FS$310,132,FALSE))</f>
        <v>0</v>
      </c>
      <c r="EX216" s="90">
        <f>IF(ISNA(VLOOKUP($B216,'[2]1516 Exp_Rev Access'!$F$7:$FS$310,133,FALSE)),"",VLOOKUP($B216,'[2]1516 Exp_Rev Access'!$F$7:$FS$310,133,FALSE))</f>
        <v>0</v>
      </c>
      <c r="EY216" s="90">
        <f>IF(ISNA(VLOOKUP($B216,'[2]1516 Exp_Rev Access'!$F$7:$FS$310,134,FALSE)),"",VLOOKUP($B216,'[2]1516 Exp_Rev Access'!$F$7:$FS$310,134,FALSE))</f>
        <v>0</v>
      </c>
      <c r="EZ216" s="90">
        <f>IF(ISNA(VLOOKUP($B216,'[2]1516 Exp_Rev Access'!$F$7:$FS$310,135,FALSE)),"",VLOOKUP($B216,'[2]1516 Exp_Rev Access'!$F$7:$FS$310,135,FALSE))</f>
        <v>0</v>
      </c>
      <c r="FA216" s="90">
        <f>IF(ISNA(VLOOKUP($B216,'[2]1516 Exp_Rev Access'!$F$7:$FS$310,136,FALSE)),"",VLOOKUP($B216,'[2]1516 Exp_Rev Access'!$F$7:$FS$310,136,FALSE))</f>
        <v>0</v>
      </c>
      <c r="FB216" s="90">
        <f>IF(ISNA(VLOOKUP($B216,'[2]1516 Exp_Rev Access'!$F$7:$FS$310,137,FALSE)),"",VLOOKUP($B216,'[2]1516 Exp_Rev Access'!$F$7:$FS$310,137,FALSE))</f>
        <v>0</v>
      </c>
      <c r="FC216" s="90">
        <f>IF(ISNA(VLOOKUP($B216,'[2]1516 Exp_Rev Access'!$F$7:$FS$310,138,FALSE)),"",VLOOKUP($B216,'[2]1516 Exp_Rev Access'!$F$7:$FS$310,138,FALSE))</f>
        <v>0</v>
      </c>
      <c r="FD216" s="90">
        <f>IF(ISNA(VLOOKUP($B216,'[2]1516 Exp_Rev Access'!$F$7:$FS$310,139,FALSE)),"",VLOOKUP($B216,'[2]1516 Exp_Rev Access'!$F$7:$FS$310,139,FALSE))</f>
        <v>0</v>
      </c>
      <c r="FE216" s="90">
        <f>IF(ISNA(VLOOKUP($B216,'[2]1516 Exp_Rev Access'!$F$7:$FS$310,140,FALSE)),"",VLOOKUP($B216,'[2]1516 Exp_Rev Access'!$F$7:$FS$310,140,FALSE))</f>
        <v>0</v>
      </c>
      <c r="FF216" s="90">
        <f>IF(ISNA(VLOOKUP($B216,'[2]1516 Exp_Rev Access'!$F$7:$FS$310,141,FALSE)),"",VLOOKUP($B216,'[2]1516 Exp_Rev Access'!$F$7:$FS$310,141,FALSE))</f>
        <v>0</v>
      </c>
      <c r="FG216" s="90">
        <f>IF(ISNA(VLOOKUP($B216,'[2]1516 Exp_Rev Access'!$F$7:$FS$310,142,FALSE)),"",VLOOKUP($B216,'[2]1516 Exp_Rev Access'!$F$7:$FS$310,142,FALSE))</f>
        <v>0</v>
      </c>
      <c r="FH216" s="90">
        <f>IF(ISNA(VLOOKUP($B216,'[2]1516 Exp_Rev Access'!$F$7:$FS$310,143,FALSE)),"",VLOOKUP($B216,'[2]1516 Exp_Rev Access'!$F$7:$FS$310,143,FALSE))</f>
        <v>0</v>
      </c>
      <c r="FI216" s="90">
        <f>IF(ISNA(VLOOKUP($B216,'[2]1516 Exp_Rev Access'!$F$7:$FS$310,144,FALSE)),"",VLOOKUP($B216,'[2]1516 Exp_Rev Access'!$F$7:$FS$310,144,FALSE))</f>
        <v>0</v>
      </c>
      <c r="FJ216" s="90">
        <f>IF(ISNA(VLOOKUP($B216,'[2]1516 Exp_Rev Access'!$F$7:$FS$310,145,FALSE)),"",VLOOKUP($B216,'[2]1516 Exp_Rev Access'!$F$7:$FS$310,145,FALSE))</f>
        <v>0</v>
      </c>
      <c r="FK216" s="90">
        <f>IF(ISNA(VLOOKUP($B216,'[2]1516 Exp_Rev Access'!$F$7:$FS$310,146,FALSE)),"",VLOOKUP($B216,'[2]1516 Exp_Rev Access'!$F$7:$FS$310,146,FALSE))</f>
        <v>0</v>
      </c>
      <c r="FL216" s="90">
        <f>IF(ISNA(VLOOKUP($B216,'[2]1516 Exp_Rev Access'!$F$7:$FS$310,1147,FALSE)),"",VLOOKUP($B216,'[2]1516 Exp_Rev Access'!$F$7:$FS$310,147,FALSE))</f>
        <v>0</v>
      </c>
      <c r="FM216" s="90">
        <f>IF(ISNA(VLOOKUP($B216,'[2]1516 Exp_Rev Access'!$F$7:$FS$310,148,FALSE)),"",VLOOKUP($B216,'[2]1516 Exp_Rev Access'!$F$7:$FS$310,148,FALSE))</f>
        <v>0</v>
      </c>
      <c r="FN216" s="90">
        <f>IF(ISNA(VLOOKUP($B216,'[2]1516 Exp_Rev Access'!$F$7:$FS$310,149,FALSE)),"",VLOOKUP($B216,'[2]1516 Exp_Rev Access'!$F$7:$FS$310,149,FALSE))</f>
        <v>0</v>
      </c>
      <c r="FO216" s="90">
        <f>IF(ISNA(VLOOKUP($B216,'[2]1516 Exp_Rev Access'!$F$7:$FS$310,150,FALSE)),"",VLOOKUP($B216,'[2]1516 Exp_Rev Access'!$F$7:$FS$310,150,FALSE))</f>
        <v>0</v>
      </c>
      <c r="FP216" s="90">
        <f>IF(ISNA(VLOOKUP($B216,'[2]1516 Exp_Rev Access'!$F$7:$FS$310,151,FALSE)),"",VLOOKUP($B216,'[2]1516 Exp_Rev Access'!$F$7:$FS$310,151,FALSE))</f>
        <v>0</v>
      </c>
      <c r="FQ216" s="90">
        <f>IF(ISNA(VLOOKUP($B216,'[2]1516 Exp_Rev Access'!$F$7:$FS$310,152,FALSE)),"",VLOOKUP($B216,'[2]1516 Exp_Rev Access'!$F$7:$FS$310,152,FALSE))</f>
        <v>0</v>
      </c>
      <c r="FR216" s="90">
        <f>IF(ISNA(VLOOKUP($B216,'[2]1516 Exp_Rev Access'!$F$7:$FS$310,153,FALSE)),"",VLOOKUP($B216,'[2]1516 Exp_Rev Access'!$F$7:$FS$310,153,FALSE))</f>
        <v>3308.12</v>
      </c>
      <c r="FS216" s="53">
        <f t="shared" ref="FS216:FS223" si="550">SUM(CH216:FR216)</f>
        <v>103697.07</v>
      </c>
      <c r="FT216" s="92">
        <f t="shared" ref="FT216:FT224" si="551">FS216/E216</f>
        <v>5.3416208303672427E-2</v>
      </c>
      <c r="FU216" s="116">
        <f t="shared" ref="FU216:FU224" si="552">FS216/D216</f>
        <v>1672.5333870967743</v>
      </c>
      <c r="FV216" s="90">
        <f>IF(ISNA(VLOOKUP($B216,'[2]1516 Exp_Rev Access'!$F$7:$FS$310,154,FALSE)),"",VLOOKUP($B216,'[2]1516 Exp_Rev Access'!$F$7:$FS$310,154,FALSE))</f>
        <v>0</v>
      </c>
      <c r="FW216" s="90">
        <f>IF(ISNA(VLOOKUP($B216,'[2]1516 Exp_Rev Access'!$F$7:$FS$310,155,FALSE)),"",VLOOKUP($B216,'[2]1516 Exp_Rev Access'!$F$7:$FS$310,155,FALSE))</f>
        <v>0</v>
      </c>
      <c r="FX216" s="90">
        <f>IF(ISNA(VLOOKUP($B216,'[2]1516 Exp_Rev Access'!$F$7:$FS$310,156,FALSE)),"",VLOOKUP($B216,'[2]1516 Exp_Rev Access'!$F$7:$FS$310,156,FALSE))</f>
        <v>0</v>
      </c>
      <c r="FY216" s="90">
        <f>IF(ISNA(VLOOKUP($B216,'[2]1516 Exp_Rev Access'!$F$7:$FS$310,157,FALSE)),"",VLOOKUP($B216,'[2]1516 Exp_Rev Access'!$F$7:$FS$310,157,FALSE))</f>
        <v>0</v>
      </c>
      <c r="FZ216" s="90">
        <f>IF(ISNA(VLOOKUP($B216,'[2]1516 Exp_Rev Access'!$F$7:$FS$310,158,FALSE)),"",VLOOKUP($B216,'[2]1516 Exp_Rev Access'!$F$7:$FS$310,158,FALSE))</f>
        <v>0</v>
      </c>
      <c r="GA216" s="90">
        <f>IF(ISNA(VLOOKUP($B216,'[2]1516 Exp_Rev Access'!$F$7:$FS$310,159,FALSE)),"",VLOOKUP($B216,'[2]1516 Exp_Rev Access'!$F$7:$FS$310,159,FALSE))</f>
        <v>0</v>
      </c>
      <c r="GB216" s="90">
        <f>IF(ISNA(VLOOKUP($B216,'[2]1516 Exp_Rev Access'!$F$7:$FS$310,160,FALSE)),"",VLOOKUP($B216,'[2]1516 Exp_Rev Access'!$F$7:$FS$310,160,FALSE))</f>
        <v>0</v>
      </c>
      <c r="GC216" s="90">
        <f>IF(ISNA(VLOOKUP($B216,'[2]1516 Exp_Rev Access'!$F$7:$FS$310,161,FALSE)),"",VLOOKUP($B216,'[2]1516 Exp_Rev Access'!$F$7:$FS$310,161,FALSE))</f>
        <v>0</v>
      </c>
      <c r="GD216" s="90">
        <f>IF(ISNA(VLOOKUP($B216,'[2]1516 Exp_Rev Access'!$F$7:$FS$310,162,FALSE)),"",VLOOKUP($B216,'[2]1516 Exp_Rev Access'!$F$7:$FS$310,162,FALSE))</f>
        <v>0</v>
      </c>
      <c r="GE216" s="90">
        <f>IF(ISNA(VLOOKUP($B216,'[2]1516 Exp_Rev Access'!$F$7:$FS$310,163,FALSE)),"",VLOOKUP($B216,'[2]1516 Exp_Rev Access'!$F$7:$FS$310,163,FALSE))</f>
        <v>0</v>
      </c>
      <c r="GF216" s="90">
        <f>IF(ISNA(VLOOKUP($B216,'[2]1516 Exp_Rev Access'!$F$7:$FS$310,164,FALSE)),"",VLOOKUP($B216,'[2]1516 Exp_Rev Access'!$F$7:$FS$310,164,FALSE))</f>
        <v>0</v>
      </c>
      <c r="GG216" s="90">
        <f>IF(ISNA(VLOOKUP($B216,'[2]1516 Exp_Rev Access'!$F$7:$FS$310,165,FALSE)),"",VLOOKUP($B216,'[2]1516 Exp_Rev Access'!$F$7:$FS$310,165,FALSE))</f>
        <v>0</v>
      </c>
      <c r="GH216" s="90">
        <f>IF(ISNA(VLOOKUP($B216,'[2]1516 Exp_Rev Access'!$F$7:$FS$310,166,FALSE)),"",VLOOKUP($B216,'[2]1516 Exp_Rev Access'!$F$7:$FS$310,166,FALSE))</f>
        <v>0</v>
      </c>
      <c r="GI216" s="90">
        <f>IF(ISNA(VLOOKUP($B216,'[2]1516 Exp_Rev Access'!$F$7:$FS$310,167,FALSE)),"",VLOOKUP($B216,'[2]1516 Exp_Rev Access'!$F$7:$FS$310,167,FALSE))</f>
        <v>0</v>
      </c>
      <c r="GJ216" s="90">
        <f>IF(ISNA(VLOOKUP($B216,'[2]1516 Exp_Rev Access'!$F$7:$FS$310,168,FALSE)),"",VLOOKUP($B216,'[2]1516 Exp_Rev Access'!$F$7:$FS$310,168,FALSE))</f>
        <v>0</v>
      </c>
      <c r="GK216" s="90">
        <f>IF(ISNA(VLOOKUP($B216,'[2]1516 Exp_Rev Access'!$F$7:$FS$310,169,FALSE)),"",VLOOKUP($B216,'[2]1516 Exp_Rev Access'!$F$7:$FS$310,169,FALSE))</f>
        <v>0</v>
      </c>
      <c r="GL216" s="90">
        <f>IF(ISNA(VLOOKUP($B216,'[2]1516 Exp_Rev Access'!$F$7:$FS$310,170,FALSE)),"",VLOOKUP($B216,'[2]1516 Exp_Rev Access'!$F$7:$FS$310,170,FALSE))</f>
        <v>150.83000000000001</v>
      </c>
      <c r="GM216" s="90">
        <f>IF(ISNA(VLOOKUP($B216,'[2]1516 Exp_Rev Access'!$F$7:$FT$310,171,FALSE)),"",VLOOKUP($B216,'[2]1516 Exp_Rev Access'!$F$7:$FT$310,171,FALSE))</f>
        <v>0</v>
      </c>
      <c r="GN216" s="90">
        <f>IF(ISNA(VLOOKUP($B216,'[2]1516 Exp_Rev Access'!$F$7:$FU$310,172,FALSE)),"",VLOOKUP($B216,'[2]1516 Exp_Rev Access'!$F$7:$FU$310,172,FALSE))</f>
        <v>0</v>
      </c>
      <c r="GO216" s="90">
        <f>IF(ISNA(VLOOKUP($B216,'[2]1516 Exp_Rev Access'!$F$7:$FV$310,173,FALSE)),"",VLOOKUP($B216,'[2]1516 Exp_Rev Access'!$F$7:$FV$310,173,FALSE))</f>
        <v>0</v>
      </c>
      <c r="GP216" s="90">
        <f>IF(ISNA(VLOOKUP($B216,'[2]1516 Exp_Rev Access'!$F$7:$GA$310,174,FALSE)),"",VLOOKUP($B216,'[2]1516 Exp_Rev Access'!$F$7:$GA$310,174,FALSE))</f>
        <v>0</v>
      </c>
      <c r="GQ216" s="90">
        <f>IF(ISNA(VLOOKUP($B216,'[2]1516 Exp_Rev Access'!$F$7:$GA$310,175,FALSE)),"",VLOOKUP($B216,'[2]1516 Exp_Rev Access'!$F$7:$GA$310,175,FALSE))</f>
        <v>0</v>
      </c>
      <c r="GR216" s="90">
        <f>IF(ISNA(VLOOKUP($B216,'[2]1516 Exp_Rev Access'!$F$7:$GA$310,176,FALSE)),"",VLOOKUP($B216,'[2]1516 Exp_Rev Access'!$F$7:$GA$310,176,FALSE))</f>
        <v>0</v>
      </c>
      <c r="GS216" s="90">
        <f>IF(ISNA(VLOOKUP($B216,'[2]1516 Exp_Rev Access'!$F$7:$GA$310,177,FALSE)),"",VLOOKUP($B216,'[2]1516 Exp_Rev Access'!$F$7:$GA$310,177,FALSE))</f>
        <v>0</v>
      </c>
      <c r="GT216" s="90">
        <f>IF(ISNA(VLOOKUP($B216,'[2]1516 Exp_Rev Access'!$F$7:$GA$310,178,FALSE)),"",VLOOKUP($B216,'[2]1516 Exp_Rev Access'!$F$7:$GA$310,178,FALSE))</f>
        <v>0</v>
      </c>
      <c r="GU216" s="53">
        <f t="shared" ref="GU216:GU223" si="553">SUM(FV216:GT216)</f>
        <v>150.83000000000001</v>
      </c>
      <c r="GV216" s="92">
        <f t="shared" ref="GV216:GV223" si="554">GU216/E216</f>
        <v>7.769522030316683E-5</v>
      </c>
      <c r="GW216" s="114">
        <f t="shared" ref="GW216:GW224" si="555">GU216/D216</f>
        <v>2.4327419354838713</v>
      </c>
    </row>
    <row r="217" spans="1:222" x14ac:dyDescent="0.2">
      <c r="B217" s="87" t="s">
        <v>489</v>
      </c>
      <c r="C217" s="87" t="s">
        <v>490</v>
      </c>
      <c r="D217" s="88">
        <f>IF(ISNA(VLOOKUP($B217,'[2]1516 enrollment_Rev_Exp by size'!$A$6:$C$325,3,FALSE)),"",VLOOKUP($B217,'[2]1516 enrollment_Rev_Exp by size'!$A$6:$C$325,3,FALSE))</f>
        <v>550.06000000000006</v>
      </c>
      <c r="E217" s="89">
        <v>6981466.0099999998</v>
      </c>
      <c r="F217" s="67">
        <f t="shared" si="534"/>
        <v>6981466.0099999998</v>
      </c>
      <c r="G217" s="67">
        <f t="shared" si="535"/>
        <v>0</v>
      </c>
      <c r="H217" s="90">
        <f>IF(ISNA(VLOOKUP($B217,'[2]1516 Exp_Rev Access'!$F$7:$FS$310,2,FALSE)),"",VLOOKUP($B217,'[2]1516 Exp_Rev Access'!$F$7:$FS$310,2,FALSE))</f>
        <v>1296911.48</v>
      </c>
      <c r="I217" s="90">
        <f>IF(ISNA(VLOOKUP($B217,'[2]1516 Exp_Rev Access'!$F$7:$FS$310,3,FALSE)),"",VLOOKUP($B217,'[2]1516 Exp_Rev Access'!$F$7:$FS$310,3,FALSE))</f>
        <v>0</v>
      </c>
      <c r="J217" s="90">
        <f>IF(ISNA(VLOOKUP($B217,'[2]1516 Exp_Rev Access'!$F$7:$FS$310,4,FALSE)),"",VLOOKUP($B217,'[2]1516 Exp_Rev Access'!$F$7:$FS$310,4,FALSE))</f>
        <v>201.64</v>
      </c>
      <c r="K217" s="90">
        <f>IF(ISNA(VLOOKUP($B217,'[2]1516 Exp_Rev Access'!$F$7:$FS$310,5,FALSE)),"-",VLOOKUP($B217,'[2]1516 Exp_Rev Access'!$F$7:$FS$310,5,FALSE))</f>
        <v>0</v>
      </c>
      <c r="L217" s="90">
        <f>IF(ISNA(VLOOKUP($B217,'[2]1516 Exp_Rev Access'!$F$7:$FS$310,6,FALSE)),"",VLOOKUP($B217,'[2]1516 Exp_Rev Access'!$F$7:$FS$310,6,FALSE))</f>
        <v>0</v>
      </c>
      <c r="M217" s="90">
        <f>IF(ISNA(VLOOKUP($B217,'[2]1516 Exp_Rev Access'!$F$7:$FS$310,7,FALSE)),"",VLOOKUP($B217,'[2]1516 Exp_Rev Access'!$F$7:$FS$310,7,FALSE))</f>
        <v>0</v>
      </c>
      <c r="N217" s="53">
        <f t="shared" si="536"/>
        <v>1297113.1199999999</v>
      </c>
      <c r="O217" s="91">
        <f t="shared" si="537"/>
        <v>0.18579380292650025</v>
      </c>
      <c r="P217" s="53">
        <f t="shared" si="538"/>
        <v>2358.130240337417</v>
      </c>
      <c r="Q217" s="90">
        <f>IF(ISNA(VLOOKUP($B217,'[2]1516 Exp_Rev Access'!$F$7:$FS$310,8,FALSE)),"",VLOOKUP($B217,'[2]1516 Exp_Rev Access'!$F$7:$FS$310,8,FALSE))</f>
        <v>15300</v>
      </c>
      <c r="R217" s="90">
        <f>IF(ISNA(VLOOKUP($B217,'[2]1516 Exp_Rev Access'!$F$7:$FS$310,9,FALSE)),"",VLOOKUP($B217,'[2]1516 Exp_Rev Access'!$F$7:$FS$310,9,FALSE))</f>
        <v>0</v>
      </c>
      <c r="S217" s="90">
        <f>IF(ISNA(VLOOKUP($B217,'[2]1516 Exp_Rev Access'!$F$7:$FS$310,10,FALSE)),"",VLOOKUP($B217,'[2]1516 Exp_Rev Access'!$F$7:$FS$310,10,FALSE))</f>
        <v>0</v>
      </c>
      <c r="T217" s="90">
        <f>IF(ISNA(VLOOKUP($B217,'[2]1516 Exp_Rev Access'!$F$7:$FS$310,11,FALSE)),"",VLOOKUP($B217,'[2]1516 Exp_Rev Access'!$F$7:$FS$310,11,FALSE))</f>
        <v>0</v>
      </c>
      <c r="U217" s="90">
        <f>IF(ISNA(VLOOKUP($B217,'[2]1516 Exp_Rev Access'!$F$7:$FS$310,12,FALSE)),"",VLOOKUP($B217,'[2]1516 Exp_Rev Access'!$F$7:$FS$310,12,FALSE))</f>
        <v>0</v>
      </c>
      <c r="V217" s="90">
        <f>IF(ISNA(VLOOKUP($B217,'[2]1516 Exp_Rev Access'!$F$7:$FS$310,13,FALSE)),"",VLOOKUP($B217,'[2]1516 Exp_Rev Access'!$F$7:$FS$310,13,FALSE))</f>
        <v>0</v>
      </c>
      <c r="W217" s="90">
        <f>IF(ISNA(VLOOKUP($B217,'[2]1516 Exp_Rev Access'!$F$7:$FS$310,14,FALSE)),"",VLOOKUP($B217,'[2]1516 Exp_Rev Access'!$F$7:$FS$310,14,FALSE))</f>
        <v>0</v>
      </c>
      <c r="X217" s="90">
        <f>IF(ISNA(VLOOKUP($B217,'[2]1516 Exp_Rev Access'!$F$7:$FS$310,15,FALSE)),"",VLOOKUP($B217,'[2]1516 Exp_Rev Access'!$F$7:$FS$310,15,FALSE))</f>
        <v>0</v>
      </c>
      <c r="Y217" s="90">
        <f>IF(ISNA(VLOOKUP($B217,'[2]1516 Exp_Rev Access'!$F$7:$FS$310,16,FALSE)),"",VLOOKUP($B217,'[2]1516 Exp_Rev Access'!$F$7:$FS$310,16,FALSE))</f>
        <v>5979.71</v>
      </c>
      <c r="Z217" s="90">
        <f>IF(ISNA(VLOOKUP($B217,'[2]1516 Exp_Rev Access'!$F$7:$FS$310,17,FALSE)),"",VLOOKUP($B217,'[2]1516 Exp_Rev Access'!$F$7:$FS$310,17,FALSE))</f>
        <v>0</v>
      </c>
      <c r="AA217" s="90">
        <f>IF(ISNA(VLOOKUP($B217,'[2]1516 Exp_Rev Access'!$F$7:$FS$310,18,FALSE)),"",VLOOKUP($B217,'[2]1516 Exp_Rev Access'!$F$7:$FS$310,18,FALSE))</f>
        <v>0</v>
      </c>
      <c r="AB217" s="90">
        <f>IF(ISNA(VLOOKUP($B217,'[2]1516 Exp_Rev Access'!$F$7:$FS$310,19,FALSE)),"",VLOOKUP($B217,'[2]1516 Exp_Rev Access'!$F$7:$FS$310,19,FALSE))</f>
        <v>0</v>
      </c>
      <c r="AC217" s="90">
        <f>IF(ISNA(VLOOKUP($B217,'[2]1516 Exp_Rev Access'!$F$7:$FS$310,20,FALSE)),"",VLOOKUP($B217,'[2]1516 Exp_Rev Access'!$F$7:$FS$310,20,FALSE))</f>
        <v>0</v>
      </c>
      <c r="AD217" s="90">
        <f>IF(ISNA(VLOOKUP($B217,'[2]1516 Exp_Rev Access'!$F$7:$FS$310,21,FALSE)),"",VLOOKUP($B217,'[2]1516 Exp_Rev Access'!$F$7:$FS$310,21,FALSE))</f>
        <v>55893.26</v>
      </c>
      <c r="AE217" s="90">
        <f>IF(ISNA(VLOOKUP($B217,'[2]1516 Exp_Rev Access'!$F$7:$FS$310,22,FALSE)),"",VLOOKUP($B217,'[2]1516 Exp_Rev Access'!$F$7:$FS$310,22,FALSE))</f>
        <v>6563.65</v>
      </c>
      <c r="AF217" s="90">
        <f>IF(ISNA(VLOOKUP($B217,'[2]1516 Exp_Rev Access'!$F$7:$FS$310,23,FALSE)),"",VLOOKUP($B217,'[2]1516 Exp_Rev Access'!$F$7:$FS$310,23,FALSE))</f>
        <v>0</v>
      </c>
      <c r="AG217" s="90">
        <f>IF(ISNA(VLOOKUP($B217,'[2]1516 Exp_Rev Access'!$F$7:$FS$310,24,FALSE)),"",VLOOKUP($B217,'[2]1516 Exp_Rev Access'!$F$7:$FS$310,24,FALSE))</f>
        <v>2321.69</v>
      </c>
      <c r="AH217" s="90">
        <f>IF(ISNA(VLOOKUP($B217,'[2]1516 Exp_Rev Access'!$F$7:$FS$310,25,FALSE)),"",VLOOKUP($B217,'[2]1516 Exp_Rev Access'!$F$7:$FS$310,25,FALSE))</f>
        <v>734.47</v>
      </c>
      <c r="AI217" s="90">
        <f>IF(ISNA(VLOOKUP($B217,'[2]1516 Exp_Rev Access'!$F$7:$FS$310,26,FALSE)),"",VLOOKUP($B217,'[2]1516 Exp_Rev Access'!$F$7:$FS$310,26,FALSE))</f>
        <v>461</v>
      </c>
      <c r="AJ217" s="90">
        <f>IF(ISNA(VLOOKUP($B217,'[2]1516 Exp_Rev Access'!$F$7:$FS$310,27,FALSE)),"",VLOOKUP($B217,'[2]1516 Exp_Rev Access'!$F$7:$FS$310,27,FALSE))</f>
        <v>1126.44</v>
      </c>
      <c r="AK217" s="90">
        <f>IF(ISNA(VLOOKUP($B217,'[2]1516 Exp_Rev Access'!$F$7:$FS$310,28,FALSE)),"",VLOOKUP($B217,'[2]1516 Exp_Rev Access'!$F$7:$FS$310,28,FALSE))</f>
        <v>4418.99</v>
      </c>
      <c r="AL217" s="90">
        <f>IF(ISNA(VLOOKUP($B217,'[2]1516 Exp_Rev Access'!$F$7:$FS$310,29,FALSE)),"",VLOOKUP($B217,'[2]1516 Exp_Rev Access'!$F$7:$FS$310,29,FALSE))</f>
        <v>10942.86</v>
      </c>
      <c r="AM217" s="53">
        <f t="shared" si="539"/>
        <v>103742.07</v>
      </c>
      <c r="AN217" s="92">
        <f t="shared" si="540"/>
        <v>1.4859639773566699E-2</v>
      </c>
      <c r="AO217" s="68">
        <f t="shared" si="541"/>
        <v>188.6013707595535</v>
      </c>
      <c r="AP217" s="90">
        <f>IF(ISNA(VLOOKUP($B217,'[2]1516 Exp_Rev Access'!$F$7:$FS$310,30,FALSE)),"",VLOOKUP($B217,'[2]1516 Exp_Rev Access'!$F$7:$FS$310,30,FALSE))</f>
        <v>3752379.96</v>
      </c>
      <c r="AQ217" s="90">
        <f>IF(ISNA(VLOOKUP($B217,'[2]1516 Exp_Rev Access'!$F$7:$FS$310,31,FALSE)),"",VLOOKUP($B217,'[2]1516 Exp_Rev Access'!$F$7:$FS$310,31,FALSE))</f>
        <v>76910.03</v>
      </c>
      <c r="AR217" s="90">
        <f>IF(ISNA(VLOOKUP($B217,'[2]1516 Exp_Rev Access'!$F$7:$FS$310,32,FALSE)),"",VLOOKUP($B217,'[2]1516 Exp_Rev Access'!$F$7:$FS$310,32,FALSE))</f>
        <v>158525.04</v>
      </c>
      <c r="AS217" s="90">
        <f>IF(ISNA(VLOOKUP($B217,'[2]1516 Exp_Rev Access'!$F$7:$FS$310,33,FALSE)),"",VLOOKUP($B217,'[2]1516 Exp_Rev Access'!$F$7:$FS$310,33,FALSE))</f>
        <v>0</v>
      </c>
      <c r="AT217" s="90">
        <f>IF(ISNA(VLOOKUP($B217,'[2]1516 Exp_Rev Access'!$F$7:$FS$310,34,FALSE)),"",VLOOKUP($B217,'[2]1516 Exp_Rev Access'!$F$7:$FS$310,34,FALSE))</f>
        <v>0</v>
      </c>
      <c r="AU217" s="53">
        <f t="shared" si="542"/>
        <v>3987815.03</v>
      </c>
      <c r="AV217" s="93">
        <f t="shared" si="543"/>
        <v>0.57120023563646916</v>
      </c>
      <c r="AW217" s="53">
        <f t="shared" si="544"/>
        <v>7249.7818965203787</v>
      </c>
      <c r="AX217" s="90">
        <f>IF(ISNA(VLOOKUP($B217,'[2]1516 Exp_Rev Access'!$F$7:$FS$310,35,FALSE)),"",VLOOKUP($B217,'[2]1516 Exp_Rev Access'!$F$7:$FS$310,35,FALSE))</f>
        <v>0</v>
      </c>
      <c r="AY217" s="90">
        <f>IF(ISNA(VLOOKUP($B217,'[2]1516 Exp_Rev Access'!$F$7:$FS$310,36,FALSE)),"",VLOOKUP($B217,'[2]1516 Exp_Rev Access'!$F$7:$FS$310,36,FALSE))</f>
        <v>411400.91</v>
      </c>
      <c r="AZ217" s="90">
        <f>IF(ISNA(VLOOKUP($B217,'[2]1516 Exp_Rev Access'!$F$7:$FS$310,37,FALSE)),"",VLOOKUP($B217,'[2]1516 Exp_Rev Access'!$F$7:$FS$310,37,FALSE))</f>
        <v>10495.41</v>
      </c>
      <c r="BA217" s="90">
        <f>IF(ISNA(VLOOKUP($B217,'[2]1516 Exp_Rev Access'!$F$7:$FS$310,38,FALSE)),"",VLOOKUP($B217,'[2]1516 Exp_Rev Access'!$F$7:$FS$310,38,FALSE))</f>
        <v>0</v>
      </c>
      <c r="BB217" s="90">
        <f>IF(ISNA(VLOOKUP($B217,'[2]1516 Exp_Rev Access'!$F$7:$FS$310,39,FALSE)),"",VLOOKUP($B217,'[2]1516 Exp_Rev Access'!$F$7:$FS$310,39,FALSE))</f>
        <v>0</v>
      </c>
      <c r="BC217" s="90">
        <f>IF(ISNA(VLOOKUP($B217,'[2]1516 Exp_Rev Access'!$F$7:$FS$310,40,FALSE)),"",VLOOKUP($B217,'[2]1516 Exp_Rev Access'!$F$7:$FS$310,40,FALSE))</f>
        <v>126138.24000000001</v>
      </c>
      <c r="BD217" s="90">
        <f>IF(ISNA(VLOOKUP($B217,'[2]1516 Exp_Rev Access'!$F$7:$FS$310,41,FALSE)),"",VLOOKUP($B217,'[2]1516 Exp_Rev Access'!$F$7:$FS$310,41,FALSE))</f>
        <v>0</v>
      </c>
      <c r="BE217" s="90">
        <f>IF(ISNA(VLOOKUP($B217,'[2]1516 Exp_Rev Access'!$F$7:$FS$310,42,FALSE)),"",VLOOKUP($B217,'[2]1516 Exp_Rev Access'!$F$7:$FS$310,42,FALSE))</f>
        <v>23837.41</v>
      </c>
      <c r="BF217" s="90">
        <f>IF(ISNA(VLOOKUP($B217,'[2]1516 Exp_Rev Access'!$F$7:$FS$310,43,FALSE)),"",VLOOKUP($B217,'[2]1516 Exp_Rev Access'!$F$7:$FS$310,43,FALSE))</f>
        <v>0</v>
      </c>
      <c r="BG217" s="90">
        <f>IF(ISNA(VLOOKUP($B217,'[2]1516 Exp_Rev Access'!$F$7:$FS$310,44,FALSE)),"",VLOOKUP($B217,'[2]1516 Exp_Rev Access'!$F$7:$FS$310,44,FALSE))</f>
        <v>7551.14</v>
      </c>
      <c r="BH217" s="90">
        <f>IF(ISNA(VLOOKUP($B217,'[2]1516 Exp_Rev Access'!$F$7:$FS$310,45,FALSE)),"",VLOOKUP($B217,'[2]1516 Exp_Rev Access'!$F$7:$FS$310,45,FALSE))</f>
        <v>3992.14</v>
      </c>
      <c r="BI217" s="90">
        <f>IF(ISNA(VLOOKUP($B217,'[2]1516 Exp_Rev Access'!$F$7:$FS$310,46,FALSE)),"",VLOOKUP($B217,'[2]1516 Exp_Rev Access'!$F$7:$FS$310,46,FALSE))</f>
        <v>0</v>
      </c>
      <c r="BJ217" s="90">
        <f>IF(ISNA(VLOOKUP($B217,'[2]1516 Exp_Rev Access'!$F$7:$FS$310,47,FALSE)),"",VLOOKUP($B217,'[2]1516 Exp_Rev Access'!$F$7:$FS$310,47,FALSE))</f>
        <v>6404.58</v>
      </c>
      <c r="BK217" s="90">
        <f>IF(ISNA(VLOOKUP($B217,'[2]1516 Exp_Rev Access'!$F$7:$FS$310,48,FALSE)),"",VLOOKUP($B217,'[2]1516 Exp_Rev Access'!$F$7:$FS$310,48,FALSE))</f>
        <v>528306.92000000004</v>
      </c>
      <c r="BL217" s="90">
        <f>IF(ISNA(VLOOKUP($B217,'[2]1516 Exp_Rev Access'!$F$7:$FS$310,49,FALSE)),"",VLOOKUP($B217,'[2]1516 Exp_Rev Access'!$F$7:$FS$310,49,FALSE))</f>
        <v>17638.32</v>
      </c>
      <c r="BM217" s="90">
        <f>IF(ISNA(VLOOKUP($B217,'[2]1516 Exp_Rev Access'!$F$7:$FS$310,50,FALSE)),"",VLOOKUP($B217,'[2]1516 Exp_Rev Access'!$F$7:$FS$310,50,FALSE))</f>
        <v>0</v>
      </c>
      <c r="BN217" s="90">
        <f>IF(ISNA(VLOOKUP($B217,'[2]1516 Exp_Rev Access'!$F$7:$FS$310,51,FALSE)),"",VLOOKUP($B217,'[2]1516 Exp_Rev Access'!$F$7:$FS$310,51,FALSE))</f>
        <v>0</v>
      </c>
      <c r="BO217" s="90">
        <f>IF(ISNA(VLOOKUP($B217,'[2]1516 Exp_Rev Access'!$F$7:$FS$310,52,FALSE)),"",VLOOKUP($B217,'[2]1516 Exp_Rev Access'!$F$7:$FS$310,52,FALSE))</f>
        <v>0</v>
      </c>
      <c r="BP217" s="90">
        <f>IF(ISNA(VLOOKUP($B217,'[2]1516 Exp_Rev Access'!$F$7:$FS$310,53,FALSE)),"",VLOOKUP($B217,'[2]1516 Exp_Rev Access'!$F$7:$FS$310,53,FALSE))</f>
        <v>0</v>
      </c>
      <c r="BQ217" s="90">
        <f>IF(ISNA(VLOOKUP($B217,'[2]1516 Exp_Rev Access'!$F$7:$FS$310,54,FALSE)),"",VLOOKUP($B217,'[2]1516 Exp_Rev Access'!$F$7:$FS$310,54,FALSE))</f>
        <v>0</v>
      </c>
      <c r="BR217" s="90">
        <f>IF(ISNA(VLOOKUP($B217,'[2]1516 Exp_Rev Access'!$F$7:$FS$310,55,FALSE)),"",VLOOKUP($B217,'[2]1516 Exp_Rev Access'!$F$7:$FS$310,55,FALSE))</f>
        <v>0</v>
      </c>
      <c r="BS217" s="90">
        <f>IF(ISNA(VLOOKUP($B217,'[2]1516 Exp_Rev Access'!$F$7:$FS$310,56,FALSE)),"",VLOOKUP($B217,'[2]1516 Exp_Rev Access'!$F$7:$FS$310,56,FALSE))</f>
        <v>0</v>
      </c>
      <c r="BT217" s="90">
        <f>IF(ISNA(VLOOKUP($B217,'[2]1516 Exp_Rev Access'!$F$7:$FS$310,57,FALSE)),"",VLOOKUP($B217,'[2]1516 Exp_Rev Access'!$F$7:$FS$310,57,FALSE))</f>
        <v>0</v>
      </c>
      <c r="BU217" s="90">
        <f>IF(ISNA(VLOOKUP($B217,'[2]1516 Exp_Rev Access'!$F$7:$FS$310,58,FALSE)),"",VLOOKUP($B217,'[2]1516 Exp_Rev Access'!$F$7:$FS$310,58,FALSE))</f>
        <v>0</v>
      </c>
      <c r="BV217" s="53">
        <f t="shared" si="545"/>
        <v>1135765.07</v>
      </c>
      <c r="BW217" s="92">
        <f t="shared" si="546"/>
        <v>0.16268289043779219</v>
      </c>
      <c r="BX217" s="68">
        <f t="shared" si="547"/>
        <v>2064.8021488564882</v>
      </c>
      <c r="BY217" s="90">
        <f>IF(ISNA(VLOOKUP($B217,'[2]1516 Exp_Rev Access'!$F$7:$FS$310,59,FALSE)),"",VLOOKUP($B217,'[2]1516 Exp_Rev Access'!$F$7:$FS$310,59,FALSE))</f>
        <v>0</v>
      </c>
      <c r="BZ217" s="90">
        <f>IF(ISNA(VLOOKUP($B217,'[2]1516 Exp_Rev Access'!$F$7:$FS$310,60,FALSE)),"",VLOOKUP($B217,'[2]1516 Exp_Rev Access'!$F$7:$FS$310,60,FALSE))</f>
        <v>0</v>
      </c>
      <c r="CA217" s="90">
        <f>IF(ISNA(VLOOKUP($B217,'[2]1516 Exp_Rev Access'!$F$7:$FS$310,61,FALSE)),"",VLOOKUP($B217,'[2]1516 Exp_Rev Access'!$F$7:$FS$310,61,FALSE))</f>
        <v>0</v>
      </c>
      <c r="CB217" s="90">
        <f>IF(ISNA(VLOOKUP($B217,'[2]1516 Exp_Rev Access'!$F$7:$FS$310,62,FALSE)),"",VLOOKUP($B217,'[2]1516 Exp_Rev Access'!$F$7:$FS$310,62,FALSE))</f>
        <v>0</v>
      </c>
      <c r="CC217" s="90">
        <f>IF(ISNA(VLOOKUP($B217,'[2]1516 Exp_Rev Access'!$F$7:$FS$310,63,FALSE)),"",VLOOKUP($B217,'[2]1516 Exp_Rev Access'!$F$7:$FS$310,63,FALSE))</f>
        <v>0</v>
      </c>
      <c r="CD217" s="90">
        <f>IF(ISNA(VLOOKUP($B217,'[2]1516 Exp_Rev Access'!$F$7:$FS$310,64,FALSE)),"",VLOOKUP($B217,'[2]1516 Exp_Rev Access'!$F$7:$FS$310,64,FALSE))</f>
        <v>0</v>
      </c>
      <c r="CE217" s="53">
        <f t="shared" si="548"/>
        <v>0</v>
      </c>
      <c r="CF217" s="92"/>
      <c r="CG217" s="94">
        <f t="shared" si="549"/>
        <v>0</v>
      </c>
      <c r="CH217" s="90">
        <f>IF(ISNA(VLOOKUP($B217,'[2]1516 Exp_Rev Access'!$F$7:$FS$310,65,FALSE)),"",VLOOKUP($B217,'[2]1516 Exp_Rev Access'!$F$7:$FS$310,65,FALSE))</f>
        <v>0</v>
      </c>
      <c r="CI217" s="90">
        <f>IF(ISNA(VLOOKUP($B217,'[2]1516 Exp_Rev Access'!$F$7:$FS$310,66,FALSE)),"",VLOOKUP($B217,'[2]1516 Exp_Rev Access'!$F$7:$FS$310,66,FALSE))</f>
        <v>0</v>
      </c>
      <c r="CJ217" s="90">
        <f>IF(ISNA(VLOOKUP($B217,'[2]1516 Exp_Rev Access'!$F$7:$FS$310,67,FALSE)),"",VLOOKUP($B217,'[2]1516 Exp_Rev Access'!$F$7:$FS$310,67,FALSE))</f>
        <v>0</v>
      </c>
      <c r="CK217" s="90">
        <f>IF(ISNA(VLOOKUP($B217,'[2]1516 Exp_Rev Access'!$F$7:$FS$310,68,FALSE)),"",VLOOKUP($B217,'[2]1516 Exp_Rev Access'!$F$7:$FS$310,68,FALSE))</f>
        <v>0</v>
      </c>
      <c r="CL217" s="90">
        <f>IF(ISNA(VLOOKUP($B217,'[2]1516 Exp_Rev Access'!$F$7:$FS$310,69,FALSE)),"",VLOOKUP($B217,'[2]1516 Exp_Rev Access'!$F$7:$FS$310,69,FALSE))</f>
        <v>0</v>
      </c>
      <c r="CM217" s="90">
        <f>IF(ISNA(VLOOKUP($B217,'[2]1516 Exp_Rev Access'!$F$7:$FS$310,70,FALSE)),"",VLOOKUP($B217,'[2]1516 Exp_Rev Access'!$F$7:$FS$310,70,FALSE))</f>
        <v>0</v>
      </c>
      <c r="CN217" s="90">
        <f>IF(ISNA(VLOOKUP($B217,'[2]1516 Exp_Rev Access'!$F$7:$FS$310,71,FALSE)),"",VLOOKUP($B217,'[2]1516 Exp_Rev Access'!$F$7:$FS$310,71,FALSE))</f>
        <v>0</v>
      </c>
      <c r="CO217" s="90">
        <f>IF(ISNA(VLOOKUP($B217,'[2]1516 Exp_Rev Access'!$F$7:$FS$310,72,FALSE)),"",VLOOKUP($B217,'[2]1516 Exp_Rev Access'!$F$7:$FS$310,72,FALSE))</f>
        <v>0</v>
      </c>
      <c r="CP217" s="90">
        <f>IF(ISNA(VLOOKUP($B217,'[2]1516 Exp_Rev Access'!$F$7:$FS$310,73,FALSE)),"",VLOOKUP($B217,'[2]1516 Exp_Rev Access'!$F$7:$FS$310,73,FALSE))</f>
        <v>0</v>
      </c>
      <c r="CQ217" s="90">
        <f>IF(ISNA(VLOOKUP($B217,'[2]1516 Exp_Rev Access'!$F$7:$FS$310,74,FALSE)),"",VLOOKUP($B217,'[2]1516 Exp_Rev Access'!$F$7:$FS$310,74,FALSE))</f>
        <v>103333.96</v>
      </c>
      <c r="CR217" s="90">
        <f>IF(ISNA(VLOOKUP($B217,'[2]1516 Exp_Rev Access'!$F$7:$FS$310,75,FALSE)),"",VLOOKUP($B217,'[2]1516 Exp_Rev Access'!$F$7:$FS$310,75,FALSE))</f>
        <v>0</v>
      </c>
      <c r="CS217" s="90">
        <f>IF(ISNA(VLOOKUP($B217,'[2]1516 Exp_Rev Access'!$F$7:$FS$310,76,FALSE)),"",VLOOKUP($B217,'[2]1516 Exp_Rev Access'!$F$7:$FS$310,76,FALSE))</f>
        <v>0</v>
      </c>
      <c r="CT217" s="90">
        <f>IF(ISNA(VLOOKUP($B217,'[2]1516 Exp_Rev Access'!$F$7:$FS$310,77,FALSE)),"",VLOOKUP($B217,'[2]1516 Exp_Rev Access'!$F$7:$FS$310,77,FALSE))</f>
        <v>0</v>
      </c>
      <c r="CU217" s="90">
        <f>IF(ISNA(VLOOKUP($B217,'[2]1516 Exp_Rev Access'!$F$7:$FS$310,78,FALSE)),"",VLOOKUP($B217,'[2]1516 Exp_Rev Access'!$F$7:$FS$310,78,FALSE))</f>
        <v>82498.77</v>
      </c>
      <c r="CV217" s="90">
        <f>IF(ISNA(VLOOKUP($B217,'[2]1516 Exp_Rev Access'!$F$7:$FS$310,79,FALSE)),"",VLOOKUP($B217,'[2]1516 Exp_Rev Access'!$F$7:$FS$310,79,FALSE))</f>
        <v>39989.230000000003</v>
      </c>
      <c r="CW217" s="90">
        <f>IF(ISNA(VLOOKUP($B217,'[2]1516 Exp_Rev Access'!$F$7:$FS$310,80,FALSE)),"",VLOOKUP($B217,'[2]1516 Exp_Rev Access'!$F$7:$FS$310,80,FALSE))</f>
        <v>0</v>
      </c>
      <c r="CX217" s="90">
        <f>IF(ISNA(VLOOKUP($B217,'[2]1516 Exp_Rev Access'!$F$7:$FS$310,81,FALSE)),"",VLOOKUP($B217,'[2]1516 Exp_Rev Access'!$F$7:$FS$310,81,FALSE))</f>
        <v>0</v>
      </c>
      <c r="CY217" s="90">
        <f>IF(ISNA(VLOOKUP($B217,'[2]1516 Exp_Rev Access'!$F$7:$FS$310,82,FALSE)),"",VLOOKUP($B217,'[2]1516 Exp_Rev Access'!$F$7:$FS$310,82,FALSE))</f>
        <v>0</v>
      </c>
      <c r="CZ217" s="90">
        <f>IF(ISNA(VLOOKUP($B217,'[2]1516 Exp_Rev Access'!$F$7:$FS$310,83,FALSE)),"",VLOOKUP($B217,'[2]1516 Exp_Rev Access'!$F$7:$FS$310,83,FALSE))</f>
        <v>0</v>
      </c>
      <c r="DA217" s="90">
        <f>IF(ISNA(VLOOKUP($B217,'[2]1516 Exp_Rev Access'!$F$7:$FS$310,84,FALSE)),"",VLOOKUP($B217,'[2]1516 Exp_Rev Access'!$F$7:$FS$310,84,FALSE))</f>
        <v>0</v>
      </c>
      <c r="DB217" s="90">
        <f>IF(ISNA(VLOOKUP($B217,'[2]1516 Exp_Rev Access'!$F$7:$FS$310,85,FALSE)),"",VLOOKUP($B217,'[2]1516 Exp_Rev Access'!$F$7:$FS$310,85,FALSE))</f>
        <v>0</v>
      </c>
      <c r="DC217" s="90">
        <f>IF(ISNA(VLOOKUP($B217,'[2]1516 Exp_Rev Access'!$F$7:$FS$310,86,FALSE)),"",VLOOKUP($B217,'[2]1516 Exp_Rev Access'!$F$7:$FS$310,86,FALSE))</f>
        <v>0</v>
      </c>
      <c r="DD217" s="90">
        <f>IF(ISNA(VLOOKUP($B217,'[2]1516 Exp_Rev Access'!$F$7:$FS$310,87,FALSE)),"",VLOOKUP($B217,'[2]1516 Exp_Rev Access'!$F$7:$FS$310,87,FALSE))</f>
        <v>0</v>
      </c>
      <c r="DE217" s="90">
        <f>IF(ISNA(VLOOKUP($B217,'[2]1516 Exp_Rev Access'!$F$7:$FS$310,88,FALSE)),"",VLOOKUP($B217,'[2]1516 Exp_Rev Access'!$F$7:$FS$310,88,FALSE))</f>
        <v>0</v>
      </c>
      <c r="DF217" s="90">
        <f>IF(ISNA(VLOOKUP($B217,'[2]1516 Exp_Rev Access'!$F$7:$FS$310,89,FALSE)),"",VLOOKUP($B217,'[2]1516 Exp_Rev Access'!$F$7:$FS$310,89,FALSE))</f>
        <v>0</v>
      </c>
      <c r="DG217" s="90">
        <f>IF(ISNA(VLOOKUP($B217,'[2]1516 Exp_Rev Access'!$F$7:$FS$310,90,FALSE)),"",VLOOKUP($B217,'[2]1516 Exp_Rev Access'!$F$7:$FS$310,90,FALSE))</f>
        <v>0</v>
      </c>
      <c r="DH217" s="90">
        <f>IF(ISNA(VLOOKUP($B217,'[2]1516 Exp_Rev Access'!$F$7:$FS$310,91,FALSE)),"",VLOOKUP($B217,'[2]1516 Exp_Rev Access'!$F$7:$FS$310,91,FALSE))</f>
        <v>0</v>
      </c>
      <c r="DI217" s="90">
        <f>IF(ISNA(VLOOKUP($B217,'[2]1516 Exp_Rev Access'!$F$7:$FS$310,92,FALSE)),"",VLOOKUP($B217,'[2]1516 Exp_Rev Access'!$F$7:$FS$310,92,FALSE))</f>
        <v>142847.94</v>
      </c>
      <c r="DJ217" s="90">
        <f>IF(ISNA(VLOOKUP($B217,'[2]1516 Exp_Rev Access'!$F$7:$FS$310,93,FALSE)),"",VLOOKUP($B217,'[2]1516 Exp_Rev Access'!$F$7:$FS$310,93,FALSE))</f>
        <v>0</v>
      </c>
      <c r="DK217" s="90">
        <f>IF(ISNA(VLOOKUP($B217,'[2]1516 Exp_Rev Access'!$F$7:$FS$310,94,FALSE)),"",VLOOKUP($B217,'[2]1516 Exp_Rev Access'!$F$7:$FS$310,94,FALSE))</f>
        <v>635</v>
      </c>
      <c r="DL217" s="90">
        <f>IF(ISNA(VLOOKUP($B217,'[2]1516 Exp_Rev Access'!$F$7:$FS$310,95,FALSE)),"",VLOOKUP($B217,'[2]1516 Exp_Rev Access'!$F$7:$FS$310,95,FALSE))</f>
        <v>0</v>
      </c>
      <c r="DM217" s="90">
        <f>IF(ISNA(VLOOKUP($B217,'[2]1516 Exp_Rev Access'!$F$7:$FS$310,96,FALSE)),"",VLOOKUP($B217,'[2]1516 Exp_Rev Access'!$F$7:$FS$310,96,FALSE))</f>
        <v>0</v>
      </c>
      <c r="DN217" s="90">
        <f>IF(ISNA(VLOOKUP($B217,'[2]1516 Exp_Rev Access'!$F$7:$FS$310,97,FALSE)),"",VLOOKUP($B217,'[2]1516 Exp_Rev Access'!$F$7:$FS$310,97,FALSE))</f>
        <v>0</v>
      </c>
      <c r="DO217" s="90">
        <f>IF(ISNA(VLOOKUP($B217,'[2]1516 Exp_Rev Access'!$F$7:$FS$310,98,FALSE)),"",VLOOKUP($B217,'[2]1516 Exp_Rev Access'!$F$7:$FS$310,98,FALSE))</f>
        <v>0</v>
      </c>
      <c r="DP217" s="90">
        <f>IF(ISNA(VLOOKUP($B217,'[2]1516 Exp_Rev Access'!$F$7:$FS$310,99,FALSE)),"",VLOOKUP($B217,'[2]1516 Exp_Rev Access'!$F$7:$FS$310,99,FALSE))</f>
        <v>0</v>
      </c>
      <c r="DQ217" s="90">
        <f>IF(ISNA(VLOOKUP($B217,'[2]1516 Exp_Rev Access'!$F$7:$FS$310,100,FALSE)),"",VLOOKUP($B217,'[2]1516 Exp_Rev Access'!$F$7:$FS$310,100,FALSE))</f>
        <v>0</v>
      </c>
      <c r="DR217" s="90">
        <f>IF(ISNA(VLOOKUP($B217,'[2]1516 Exp_Rev Access'!$F$7:$FS$310,101,FALSE)),"",VLOOKUP($B217,'[2]1516 Exp_Rev Access'!$F$7:$FS$310,101,FALSE))</f>
        <v>0</v>
      </c>
      <c r="DS217" s="90">
        <f>IF(ISNA(VLOOKUP($B217,'[2]1516 Exp_Rev Access'!$F$7:$FS$310,102,FALSE)),"",VLOOKUP($B217,'[2]1516 Exp_Rev Access'!$F$7:$FS$310,102,FALSE))</f>
        <v>0</v>
      </c>
      <c r="DT217" s="90">
        <f>IF(ISNA(VLOOKUP($B217,'[2]1516 Exp_Rev Access'!$F$7:$FS$310,103,FALSE)),"",VLOOKUP($B217,'[2]1516 Exp_Rev Access'!$F$7:$FS$310,103,FALSE))</f>
        <v>0</v>
      </c>
      <c r="DU217" s="90">
        <f>IF(ISNA(VLOOKUP($B217,'[2]1516 Exp_Rev Access'!$F$7:$FS$310,104,FALSE)),"",VLOOKUP($B217,'[2]1516 Exp_Rev Access'!$F$7:$FS$310,104,FALSE))</f>
        <v>0</v>
      </c>
      <c r="DV217" s="90">
        <f>IF(ISNA(VLOOKUP($B217,'[2]1516 Exp_Rev Access'!$F$7:$FS$310,105,FALSE)),"",VLOOKUP($B217,'[2]1516 Exp_Rev Access'!$F$7:$FS$310,105,FALSE))</f>
        <v>0</v>
      </c>
      <c r="DW217" s="90">
        <f>IF(ISNA(VLOOKUP($B217,'[2]1516 Exp_Rev Access'!$F$7:$FS$310,106,FALSE)),"",VLOOKUP($B217,'[2]1516 Exp_Rev Access'!$F$7:$FS$310,106,FALSE))</f>
        <v>0</v>
      </c>
      <c r="DX217" s="90">
        <f>IF(ISNA(VLOOKUP($B217,'[2]1516 Exp_Rev Access'!$F$7:$FS$310,107,FALSE)),"",VLOOKUP($B217,'[2]1516 Exp_Rev Access'!$F$7:$FS$310,107,FALSE))</f>
        <v>0</v>
      </c>
      <c r="DY217" s="90">
        <f>IF(ISNA(VLOOKUP($B217,'[2]1516 Exp_Rev Access'!$F$7:$FS$310,108,FALSE)),"",VLOOKUP($B217,'[2]1516 Exp_Rev Access'!$F$7:$FS$310,108,FALSE))</f>
        <v>7766</v>
      </c>
      <c r="DZ217" s="90">
        <f>IF(ISNA(VLOOKUP($B217,'[2]1516 Exp_Rev Access'!$F$7:$FS$310,109,FALSE)),"",VLOOKUP($B217,'[2]1516 Exp_Rev Access'!$F$7:$FS$310,109,FALSE))</f>
        <v>0</v>
      </c>
      <c r="EA217" s="90">
        <f>IF(ISNA(VLOOKUP($B217,'[2]1516 Exp_Rev Access'!$F$7:$FS$310,110,FALSE)),"",VLOOKUP($B217,'[2]1516 Exp_Rev Access'!$F$7:$FS$310,110,FALSE))</f>
        <v>0</v>
      </c>
      <c r="EB217" s="90">
        <f>IF(ISNA(VLOOKUP($B217,'[2]1516 Exp_Rev Access'!$F$7:$FS$310,111,FALSE)),"",VLOOKUP($B217,'[2]1516 Exp_Rev Access'!$F$7:$FS$310,111,FALSE))</f>
        <v>0</v>
      </c>
      <c r="EC217" s="90">
        <f>IF(ISNA(VLOOKUP($B217,'[2]1516 Exp_Rev Access'!$F$7:$FS$310,112,FALSE)),"",VLOOKUP($B217,'[2]1516 Exp_Rev Access'!$F$7:$FS$310,112,FALSE))</f>
        <v>0</v>
      </c>
      <c r="ED217" s="90">
        <f>IF(ISNA(VLOOKUP($B217,'[2]1516 Exp_Rev Access'!$F$7:$FS$310,113,FALSE)),"",VLOOKUP($B217,'[2]1516 Exp_Rev Access'!$F$7:$FS$310,113,FALSE))</f>
        <v>0</v>
      </c>
      <c r="EE217" s="90">
        <f>IF(ISNA(VLOOKUP($B217,'[2]1516 Exp_Rev Access'!$F$7:$FS$310,114,FALSE)),"",VLOOKUP($B217,'[2]1516 Exp_Rev Access'!$F$7:$FS$310,114,FALSE))</f>
        <v>0</v>
      </c>
      <c r="EF217" s="90">
        <f>IF(ISNA(VLOOKUP($B217,'[2]1516 Exp_Rev Access'!$F$7:$FS$310,115,FALSE)),"",VLOOKUP($B217,'[2]1516 Exp_Rev Access'!$F$7:$FS$310,115,FALSE))</f>
        <v>0</v>
      </c>
      <c r="EG217" s="90">
        <f>IF(ISNA(VLOOKUP($B217,'[2]1516 Exp_Rev Access'!$F$7:$FS$310,116,FALSE)),"",VLOOKUP($B217,'[2]1516 Exp_Rev Access'!$F$7:$FS$310,116,FALSE))</f>
        <v>0</v>
      </c>
      <c r="EH217" s="90">
        <f>IF(ISNA(VLOOKUP($B217,'[2]1516 Exp_Rev Access'!$F$7:$FS$310,117,FALSE)),"",VLOOKUP($B217,'[2]1516 Exp_Rev Access'!$F$7:$FS$310,117,FALSE))</f>
        <v>0</v>
      </c>
      <c r="EI217" s="90">
        <f>IF(ISNA(VLOOKUP($B217,'[2]1516 Exp_Rev Access'!$F$7:$FS$310,118,FALSE)),"",VLOOKUP($B217,'[2]1516 Exp_Rev Access'!$F$7:$FS$310,118,FALSE))</f>
        <v>0</v>
      </c>
      <c r="EJ217" s="90">
        <f>IF(ISNA(VLOOKUP($B217,'[2]1516 Exp_Rev Access'!$F$7:$FS$310,119,FALSE)),"",VLOOKUP($B217,'[2]1516 Exp_Rev Access'!$F$7:$FS$310,119,FALSE))</f>
        <v>0</v>
      </c>
      <c r="EK217" s="90">
        <f>IF(ISNA(VLOOKUP($B217,'[2]1516 Exp_Rev Access'!$F$7:$FS$310,120,FALSE)),"",VLOOKUP($B217,'[2]1516 Exp_Rev Access'!$F$7:$FS$310,120,FALSE))</f>
        <v>0</v>
      </c>
      <c r="EL217" s="90">
        <f>IF(ISNA(VLOOKUP($B217,'[2]1516 Exp_Rev Access'!$F$7:$FS$310,121,FALSE)),"",VLOOKUP($B217,'[2]1516 Exp_Rev Access'!$F$7:$FS$310,121,FALSE))</f>
        <v>0</v>
      </c>
      <c r="EM217" s="90">
        <f>IF(ISNA(VLOOKUP($B217,'[2]1516 Exp_Rev Access'!$F$7:$FS$310,122,FALSE)),"",VLOOKUP($B217,'[2]1516 Exp_Rev Access'!$F$7:$FS$310,122,FALSE))</f>
        <v>0</v>
      </c>
      <c r="EN217" s="90">
        <f>IF(ISNA(VLOOKUP($B217,'[2]1516 Exp_Rev Access'!$F$7:$FS$310,123,FALSE)),"",VLOOKUP($B217,'[2]1516 Exp_Rev Access'!$F$7:$FS$310,123,FALSE))</f>
        <v>0</v>
      </c>
      <c r="EO217" s="90">
        <f>IF(ISNA(VLOOKUP($B217,'[2]1516 Exp_Rev Access'!$F$7:$FS$310,124,FALSE)),"",VLOOKUP($B217,'[2]1516 Exp_Rev Access'!$F$7:$FS$310,124,FALSE))</f>
        <v>0</v>
      </c>
      <c r="EP217" s="90">
        <f>IF(ISNA(VLOOKUP($B217,'[2]1516 Exp_Rev Access'!$F$7:$FS$310,125,FALSE)),"",VLOOKUP($B217,'[2]1516 Exp_Rev Access'!$F$7:$FS$310,125,FALSE))</f>
        <v>0</v>
      </c>
      <c r="EQ217" s="90">
        <f>IF(ISNA(VLOOKUP($B217,'[2]1516 Exp_Rev Access'!$F$7:$FS$310,126,FALSE)),"",VLOOKUP($B217,'[2]1516 Exp_Rev Access'!$F$7:$FS$310,126,FALSE))</f>
        <v>0</v>
      </c>
      <c r="ER217" s="90">
        <f>IF(ISNA(VLOOKUP($B217,'[2]1516 Exp_Rev Access'!$F$7:$FS$310,127,FALSE)),"",VLOOKUP($B217,'[2]1516 Exp_Rev Access'!$F$7:$FS$310,127,FALSE))</f>
        <v>0</v>
      </c>
      <c r="ES217" s="90">
        <f>IF(ISNA(VLOOKUP($B217,'[2]1516 Exp_Rev Access'!$F$7:$FS$310,128,FALSE)),"",VLOOKUP($B217,'[2]1516 Exp_Rev Access'!$F$7:$FS$310,128,FALSE))</f>
        <v>0</v>
      </c>
      <c r="ET217" s="90">
        <f>IF(ISNA(VLOOKUP($B217,'[2]1516 Exp_Rev Access'!$F$7:$FS$310,129,FALSE)),"",VLOOKUP($B217,'[2]1516 Exp_Rev Access'!$F$7:$FS$310,129,FALSE))</f>
        <v>0</v>
      </c>
      <c r="EU217" s="90">
        <f>IF(ISNA(VLOOKUP($B217,'[2]1516 Exp_Rev Access'!$F$7:$FS$310,130,FALSE)),"",VLOOKUP($B217,'[2]1516 Exp_Rev Access'!$F$7:$FS$310,130,FALSE))</f>
        <v>0</v>
      </c>
      <c r="EV217" s="90">
        <f>IF(ISNA(VLOOKUP($B217,'[2]1516 Exp_Rev Access'!$F$7:$FS$310,131,FALSE)),"",VLOOKUP($B217,'[2]1516 Exp_Rev Access'!$F$7:$FS$310,131,FALSE))</f>
        <v>12362.98</v>
      </c>
      <c r="EW217" s="90">
        <f>IF(ISNA(VLOOKUP($B217,'[2]1516 Exp_Rev Access'!$F$7:$FS$310,132,FALSE)),"",VLOOKUP($B217,'[2]1516 Exp_Rev Access'!$F$7:$FS$310,132,FALSE))</f>
        <v>0</v>
      </c>
      <c r="EX217" s="90">
        <f>IF(ISNA(VLOOKUP($B217,'[2]1516 Exp_Rev Access'!$F$7:$FS$310,133,FALSE)),"",VLOOKUP($B217,'[2]1516 Exp_Rev Access'!$F$7:$FS$310,133,FALSE))</f>
        <v>0</v>
      </c>
      <c r="EY217" s="90">
        <f>IF(ISNA(VLOOKUP($B217,'[2]1516 Exp_Rev Access'!$F$7:$FS$310,134,FALSE)),"",VLOOKUP($B217,'[2]1516 Exp_Rev Access'!$F$7:$FS$310,134,FALSE))</f>
        <v>0</v>
      </c>
      <c r="EZ217" s="90">
        <f>IF(ISNA(VLOOKUP($B217,'[2]1516 Exp_Rev Access'!$F$7:$FS$310,135,FALSE)),"",VLOOKUP($B217,'[2]1516 Exp_Rev Access'!$F$7:$FS$310,135,FALSE))</f>
        <v>0</v>
      </c>
      <c r="FA217" s="90">
        <f>IF(ISNA(VLOOKUP($B217,'[2]1516 Exp_Rev Access'!$F$7:$FS$310,136,FALSE)),"",VLOOKUP($B217,'[2]1516 Exp_Rev Access'!$F$7:$FS$310,136,FALSE))</f>
        <v>0</v>
      </c>
      <c r="FB217" s="90">
        <f>IF(ISNA(VLOOKUP($B217,'[2]1516 Exp_Rev Access'!$F$7:$FS$310,137,FALSE)),"",VLOOKUP($B217,'[2]1516 Exp_Rev Access'!$F$7:$FS$310,137,FALSE))</f>
        <v>0</v>
      </c>
      <c r="FC217" s="90">
        <f>IF(ISNA(VLOOKUP($B217,'[2]1516 Exp_Rev Access'!$F$7:$FS$310,138,FALSE)),"",VLOOKUP($B217,'[2]1516 Exp_Rev Access'!$F$7:$FS$310,138,FALSE))</f>
        <v>33850.68</v>
      </c>
      <c r="FD217" s="90">
        <f>IF(ISNA(VLOOKUP($B217,'[2]1516 Exp_Rev Access'!$F$7:$FS$310,139,FALSE)),"",VLOOKUP($B217,'[2]1516 Exp_Rev Access'!$F$7:$FS$310,139,FALSE))</f>
        <v>0</v>
      </c>
      <c r="FE217" s="90">
        <f>IF(ISNA(VLOOKUP($B217,'[2]1516 Exp_Rev Access'!$F$7:$FS$310,140,FALSE)),"",VLOOKUP($B217,'[2]1516 Exp_Rev Access'!$F$7:$FS$310,140,FALSE))</f>
        <v>0</v>
      </c>
      <c r="FF217" s="90">
        <f>IF(ISNA(VLOOKUP($B217,'[2]1516 Exp_Rev Access'!$F$7:$FS$310,141,FALSE)),"",VLOOKUP($B217,'[2]1516 Exp_Rev Access'!$F$7:$FS$310,141,FALSE))</f>
        <v>0</v>
      </c>
      <c r="FG217" s="90">
        <f>IF(ISNA(VLOOKUP($B217,'[2]1516 Exp_Rev Access'!$F$7:$FS$310,142,FALSE)),"",VLOOKUP($B217,'[2]1516 Exp_Rev Access'!$F$7:$FS$310,142,FALSE))</f>
        <v>0</v>
      </c>
      <c r="FH217" s="90">
        <f>IF(ISNA(VLOOKUP($B217,'[2]1516 Exp_Rev Access'!$F$7:$FS$310,143,FALSE)),"",VLOOKUP($B217,'[2]1516 Exp_Rev Access'!$F$7:$FS$310,143,FALSE))</f>
        <v>0</v>
      </c>
      <c r="FI217" s="90">
        <f>IF(ISNA(VLOOKUP($B217,'[2]1516 Exp_Rev Access'!$F$7:$FS$310,144,FALSE)),"",VLOOKUP($B217,'[2]1516 Exp_Rev Access'!$F$7:$FS$310,144,FALSE))</f>
        <v>0</v>
      </c>
      <c r="FJ217" s="90">
        <f>IF(ISNA(VLOOKUP($B217,'[2]1516 Exp_Rev Access'!$F$7:$FS$310,145,FALSE)),"",VLOOKUP($B217,'[2]1516 Exp_Rev Access'!$F$7:$FS$310,145,FALSE))</f>
        <v>0</v>
      </c>
      <c r="FK217" s="90">
        <f>IF(ISNA(VLOOKUP($B217,'[2]1516 Exp_Rev Access'!$F$7:$FS$310,146,FALSE)),"",VLOOKUP($B217,'[2]1516 Exp_Rev Access'!$F$7:$FS$310,146,FALSE))</f>
        <v>0</v>
      </c>
      <c r="FL217" s="90">
        <f>IF(ISNA(VLOOKUP($B217,'[2]1516 Exp_Rev Access'!$F$7:$FS$310,1147,FALSE)),"",VLOOKUP($B217,'[2]1516 Exp_Rev Access'!$F$7:$FS$310,147,FALSE))</f>
        <v>0</v>
      </c>
      <c r="FM217" s="90">
        <f>IF(ISNA(VLOOKUP($B217,'[2]1516 Exp_Rev Access'!$F$7:$FS$310,148,FALSE)),"",VLOOKUP($B217,'[2]1516 Exp_Rev Access'!$F$7:$FS$310,148,FALSE))</f>
        <v>0</v>
      </c>
      <c r="FN217" s="90">
        <f>IF(ISNA(VLOOKUP($B217,'[2]1516 Exp_Rev Access'!$F$7:$FS$310,149,FALSE)),"",VLOOKUP($B217,'[2]1516 Exp_Rev Access'!$F$7:$FS$310,149,FALSE))</f>
        <v>0</v>
      </c>
      <c r="FO217" s="90">
        <f>IF(ISNA(VLOOKUP($B217,'[2]1516 Exp_Rev Access'!$F$7:$FS$310,150,FALSE)),"",VLOOKUP($B217,'[2]1516 Exp_Rev Access'!$F$7:$FS$310,150,FALSE))</f>
        <v>0</v>
      </c>
      <c r="FP217" s="90">
        <f>IF(ISNA(VLOOKUP($B217,'[2]1516 Exp_Rev Access'!$F$7:$FS$310,151,FALSE)),"",VLOOKUP($B217,'[2]1516 Exp_Rev Access'!$F$7:$FS$310,151,FALSE))</f>
        <v>0</v>
      </c>
      <c r="FQ217" s="90">
        <f>IF(ISNA(VLOOKUP($B217,'[2]1516 Exp_Rev Access'!$F$7:$FS$310,152,FALSE)),"",VLOOKUP($B217,'[2]1516 Exp_Rev Access'!$F$7:$FS$310,152,FALSE))</f>
        <v>0</v>
      </c>
      <c r="FR217" s="90">
        <f>IF(ISNA(VLOOKUP($B217,'[2]1516 Exp_Rev Access'!$F$7:$FS$310,153,FALSE)),"",VLOOKUP($B217,'[2]1516 Exp_Rev Access'!$F$7:$FS$310,153,FALSE))</f>
        <v>33346.160000000003</v>
      </c>
      <c r="FS217" s="53">
        <f t="shared" si="550"/>
        <v>456630.72</v>
      </c>
      <c r="FT217" s="92">
        <f t="shared" si="551"/>
        <v>6.5406136668994544E-2</v>
      </c>
      <c r="FU217" s="116">
        <f t="shared" si="552"/>
        <v>830.14711122422989</v>
      </c>
      <c r="FV217" s="90">
        <f>IF(ISNA(VLOOKUP($B217,'[2]1516 Exp_Rev Access'!$F$7:$FS$310,154,FALSE)),"",VLOOKUP($B217,'[2]1516 Exp_Rev Access'!$F$7:$FS$310,154,FALSE))</f>
        <v>0</v>
      </c>
      <c r="FW217" s="90">
        <f>IF(ISNA(VLOOKUP($B217,'[2]1516 Exp_Rev Access'!$F$7:$FS$310,155,FALSE)),"",VLOOKUP($B217,'[2]1516 Exp_Rev Access'!$F$7:$FS$310,155,FALSE))</f>
        <v>0</v>
      </c>
      <c r="FX217" s="90">
        <f>IF(ISNA(VLOOKUP($B217,'[2]1516 Exp_Rev Access'!$F$7:$FS$310,156,FALSE)),"",VLOOKUP($B217,'[2]1516 Exp_Rev Access'!$F$7:$FS$310,156,FALSE))</f>
        <v>0</v>
      </c>
      <c r="FY217" s="90">
        <f>IF(ISNA(VLOOKUP($B217,'[2]1516 Exp_Rev Access'!$F$7:$FS$310,157,FALSE)),"",VLOOKUP($B217,'[2]1516 Exp_Rev Access'!$F$7:$FS$310,157,FALSE))</f>
        <v>0</v>
      </c>
      <c r="FZ217" s="90">
        <f>IF(ISNA(VLOOKUP($B217,'[2]1516 Exp_Rev Access'!$F$7:$FS$310,158,FALSE)),"",VLOOKUP($B217,'[2]1516 Exp_Rev Access'!$F$7:$FS$310,158,FALSE))</f>
        <v>0</v>
      </c>
      <c r="GA217" s="90">
        <f>IF(ISNA(VLOOKUP($B217,'[2]1516 Exp_Rev Access'!$F$7:$FS$310,159,FALSE)),"",VLOOKUP($B217,'[2]1516 Exp_Rev Access'!$F$7:$FS$310,159,FALSE))</f>
        <v>0</v>
      </c>
      <c r="GB217" s="90">
        <f>IF(ISNA(VLOOKUP($B217,'[2]1516 Exp_Rev Access'!$F$7:$FS$310,160,FALSE)),"",VLOOKUP($B217,'[2]1516 Exp_Rev Access'!$F$7:$FS$310,160,FALSE))</f>
        <v>0</v>
      </c>
      <c r="GC217" s="90">
        <f>IF(ISNA(VLOOKUP($B217,'[2]1516 Exp_Rev Access'!$F$7:$FS$310,161,FALSE)),"",VLOOKUP($B217,'[2]1516 Exp_Rev Access'!$F$7:$FS$310,161,FALSE))</f>
        <v>0</v>
      </c>
      <c r="GD217" s="90">
        <f>IF(ISNA(VLOOKUP($B217,'[2]1516 Exp_Rev Access'!$F$7:$FS$310,162,FALSE)),"",VLOOKUP($B217,'[2]1516 Exp_Rev Access'!$F$7:$FS$310,162,FALSE))</f>
        <v>0</v>
      </c>
      <c r="GE217" s="90">
        <f>IF(ISNA(VLOOKUP($B217,'[2]1516 Exp_Rev Access'!$F$7:$FS$310,163,FALSE)),"",VLOOKUP($B217,'[2]1516 Exp_Rev Access'!$F$7:$FS$310,163,FALSE))</f>
        <v>0</v>
      </c>
      <c r="GF217" s="90">
        <f>IF(ISNA(VLOOKUP($B217,'[2]1516 Exp_Rev Access'!$F$7:$FS$310,164,FALSE)),"",VLOOKUP($B217,'[2]1516 Exp_Rev Access'!$F$7:$FS$310,164,FALSE))</f>
        <v>0</v>
      </c>
      <c r="GG217" s="90">
        <f>IF(ISNA(VLOOKUP($B217,'[2]1516 Exp_Rev Access'!$F$7:$FS$310,165,FALSE)),"",VLOOKUP($B217,'[2]1516 Exp_Rev Access'!$F$7:$FS$310,165,FALSE))</f>
        <v>0</v>
      </c>
      <c r="GH217" s="90">
        <f>IF(ISNA(VLOOKUP($B217,'[2]1516 Exp_Rev Access'!$F$7:$FS$310,166,FALSE)),"",VLOOKUP($B217,'[2]1516 Exp_Rev Access'!$F$7:$FS$310,166,FALSE))</f>
        <v>0</v>
      </c>
      <c r="GI217" s="90">
        <f>IF(ISNA(VLOOKUP($B217,'[2]1516 Exp_Rev Access'!$F$7:$FS$310,167,FALSE)),"",VLOOKUP($B217,'[2]1516 Exp_Rev Access'!$F$7:$FS$310,167,FALSE))</f>
        <v>0</v>
      </c>
      <c r="GJ217" s="90">
        <f>IF(ISNA(VLOOKUP($B217,'[2]1516 Exp_Rev Access'!$F$7:$FS$310,168,FALSE)),"",VLOOKUP($B217,'[2]1516 Exp_Rev Access'!$F$7:$FS$310,168,FALSE))</f>
        <v>0</v>
      </c>
      <c r="GK217" s="90">
        <f>IF(ISNA(VLOOKUP($B217,'[2]1516 Exp_Rev Access'!$F$7:$FS$310,169,FALSE)),"",VLOOKUP($B217,'[2]1516 Exp_Rev Access'!$F$7:$FS$310,169,FALSE))</f>
        <v>400</v>
      </c>
      <c r="GL217" s="90">
        <f>IF(ISNA(VLOOKUP($B217,'[2]1516 Exp_Rev Access'!$F$7:$FS$310,170,FALSE)),"",VLOOKUP($B217,'[2]1516 Exp_Rev Access'!$F$7:$FS$310,170,FALSE))</f>
        <v>0</v>
      </c>
      <c r="GM217" s="90">
        <f>IF(ISNA(VLOOKUP($B217,'[2]1516 Exp_Rev Access'!$F$7:$FT$310,171,FALSE)),"",VLOOKUP($B217,'[2]1516 Exp_Rev Access'!$F$7:$FT$310,171,FALSE))</f>
        <v>0</v>
      </c>
      <c r="GN217" s="90">
        <f>IF(ISNA(VLOOKUP($B217,'[2]1516 Exp_Rev Access'!$F$7:$FU$310,172,FALSE)),"",VLOOKUP($B217,'[2]1516 Exp_Rev Access'!$F$7:$FU$310,172,FALSE))</f>
        <v>0</v>
      </c>
      <c r="GO217" s="90">
        <f>IF(ISNA(VLOOKUP($B217,'[2]1516 Exp_Rev Access'!$F$7:$FV$310,173,FALSE)),"",VLOOKUP($B217,'[2]1516 Exp_Rev Access'!$F$7:$FV$310,173,FALSE))</f>
        <v>0</v>
      </c>
      <c r="GP217" s="90">
        <f>IF(ISNA(VLOOKUP($B217,'[2]1516 Exp_Rev Access'!$F$7:$GA$310,174,FALSE)),"",VLOOKUP($B217,'[2]1516 Exp_Rev Access'!$F$7:$GA$310,174,FALSE))</f>
        <v>0</v>
      </c>
      <c r="GQ217" s="90">
        <f>IF(ISNA(VLOOKUP($B217,'[2]1516 Exp_Rev Access'!$F$7:$GA$310,175,FALSE)),"",VLOOKUP($B217,'[2]1516 Exp_Rev Access'!$F$7:$GA$310,175,FALSE))</f>
        <v>0</v>
      </c>
      <c r="GR217" s="90">
        <f>IF(ISNA(VLOOKUP($B217,'[2]1516 Exp_Rev Access'!$F$7:$GA$310,176,FALSE)),"",VLOOKUP($B217,'[2]1516 Exp_Rev Access'!$F$7:$GA$310,176,FALSE))</f>
        <v>0</v>
      </c>
      <c r="GS217" s="90">
        <f>IF(ISNA(VLOOKUP($B217,'[2]1516 Exp_Rev Access'!$F$7:$GA$310,177,FALSE)),"",VLOOKUP($B217,'[2]1516 Exp_Rev Access'!$F$7:$GA$310,177,FALSE))</f>
        <v>0</v>
      </c>
      <c r="GT217" s="90">
        <f>IF(ISNA(VLOOKUP($B217,'[2]1516 Exp_Rev Access'!$F$7:$GA$310,178,FALSE)),"",VLOOKUP($B217,'[2]1516 Exp_Rev Access'!$F$7:$GA$310,178,FALSE))</f>
        <v>0</v>
      </c>
      <c r="GU217" s="53">
        <f t="shared" si="553"/>
        <v>400</v>
      </c>
      <c r="GV217" s="92">
        <f t="shared" si="554"/>
        <v>5.7294556677215708E-5</v>
      </c>
      <c r="GW217" s="114">
        <f t="shared" si="555"/>
        <v>0.72719339708395436</v>
      </c>
    </row>
    <row r="218" spans="1:222" x14ac:dyDescent="0.2">
      <c r="B218" s="38" t="s">
        <v>491</v>
      </c>
      <c r="C218" s="87" t="s">
        <v>492</v>
      </c>
      <c r="D218" s="88">
        <f>IF(ISNA(VLOOKUP($B218,'[2]1516 enrollment_Rev_Exp by size'!$A$6:$C$325,3,FALSE)),"",VLOOKUP($B218,'[2]1516 enrollment_Rev_Exp by size'!$A$6:$C$325,3,FALSE))</f>
        <v>72.719999999999985</v>
      </c>
      <c r="E218" s="89">
        <v>2320048.11</v>
      </c>
      <c r="F218" s="67">
        <f t="shared" si="534"/>
        <v>2320048.11</v>
      </c>
      <c r="G218" s="67">
        <f t="shared" si="535"/>
        <v>0</v>
      </c>
      <c r="H218" s="90">
        <f>IF(ISNA(VLOOKUP($B218,'[2]1516 Exp_Rev Access'!$F$7:$FS$310,2,FALSE)),"",VLOOKUP($B218,'[2]1516 Exp_Rev Access'!$F$7:$FS$310,2,FALSE))</f>
        <v>204591.27</v>
      </c>
      <c r="I218" s="90">
        <f>IF(ISNA(VLOOKUP($B218,'[2]1516 Exp_Rev Access'!$F$7:$FS$310,3,FALSE)),"",VLOOKUP($B218,'[2]1516 Exp_Rev Access'!$F$7:$FS$310,3,FALSE))</f>
        <v>0</v>
      </c>
      <c r="J218" s="90">
        <f>IF(ISNA(VLOOKUP($B218,'[2]1516 Exp_Rev Access'!$F$7:$FS$310,4,FALSE)),"",VLOOKUP($B218,'[2]1516 Exp_Rev Access'!$F$7:$FS$310,4,FALSE))</f>
        <v>0</v>
      </c>
      <c r="K218" s="90">
        <f>IF(ISNA(VLOOKUP($B218,'[2]1516 Exp_Rev Access'!$F$7:$FS$310,5,FALSE)),"-",VLOOKUP($B218,'[2]1516 Exp_Rev Access'!$F$7:$FS$310,5,FALSE))</f>
        <v>0</v>
      </c>
      <c r="L218" s="90">
        <f>IF(ISNA(VLOOKUP($B218,'[2]1516 Exp_Rev Access'!$F$7:$FS$310,6,FALSE)),"",VLOOKUP($B218,'[2]1516 Exp_Rev Access'!$F$7:$FS$310,6,FALSE))</f>
        <v>0</v>
      </c>
      <c r="M218" s="90">
        <f>IF(ISNA(VLOOKUP($B218,'[2]1516 Exp_Rev Access'!$F$7:$FS$310,7,FALSE)),"",VLOOKUP($B218,'[2]1516 Exp_Rev Access'!$F$7:$FS$310,7,FALSE))</f>
        <v>0</v>
      </c>
      <c r="N218" s="53">
        <f t="shared" si="536"/>
        <v>204591.27</v>
      </c>
      <c r="O218" s="91">
        <f t="shared" si="537"/>
        <v>8.8184063562371559E-2</v>
      </c>
      <c r="P218" s="53">
        <f t="shared" si="538"/>
        <v>2813.4113036303634</v>
      </c>
      <c r="Q218" s="90">
        <f>IF(ISNA(VLOOKUP($B218,'[2]1516 Exp_Rev Access'!$F$7:$FS$310,8,FALSE)),"",VLOOKUP($B218,'[2]1516 Exp_Rev Access'!$F$7:$FS$310,8,FALSE))</f>
        <v>1155</v>
      </c>
      <c r="R218" s="90">
        <f>IF(ISNA(VLOOKUP($B218,'[2]1516 Exp_Rev Access'!$F$7:$FS$310,9,FALSE)),"",VLOOKUP($B218,'[2]1516 Exp_Rev Access'!$F$7:$FS$310,9,FALSE))</f>
        <v>0</v>
      </c>
      <c r="S218" s="90">
        <f>IF(ISNA(VLOOKUP($B218,'[2]1516 Exp_Rev Access'!$F$7:$FS$310,10,FALSE)),"",VLOOKUP($B218,'[2]1516 Exp_Rev Access'!$F$7:$FS$310,10,FALSE))</f>
        <v>0</v>
      </c>
      <c r="T218" s="90">
        <f>IF(ISNA(VLOOKUP($B218,'[2]1516 Exp_Rev Access'!$F$7:$FS$310,11,FALSE)),"",VLOOKUP($B218,'[2]1516 Exp_Rev Access'!$F$7:$FS$310,11,FALSE))</f>
        <v>0</v>
      </c>
      <c r="U218" s="90">
        <f>IF(ISNA(VLOOKUP($B218,'[2]1516 Exp_Rev Access'!$F$7:$FS$310,12,FALSE)),"",VLOOKUP($B218,'[2]1516 Exp_Rev Access'!$F$7:$FS$310,12,FALSE))</f>
        <v>0</v>
      </c>
      <c r="V218" s="90">
        <f>IF(ISNA(VLOOKUP($B218,'[2]1516 Exp_Rev Access'!$F$7:$FS$310,13,FALSE)),"",VLOOKUP($B218,'[2]1516 Exp_Rev Access'!$F$7:$FS$310,13,FALSE))</f>
        <v>0</v>
      </c>
      <c r="W218" s="90">
        <f>IF(ISNA(VLOOKUP($B218,'[2]1516 Exp_Rev Access'!$F$7:$FS$310,14,FALSE)),"",VLOOKUP($B218,'[2]1516 Exp_Rev Access'!$F$7:$FS$310,14,FALSE))</f>
        <v>0</v>
      </c>
      <c r="X218" s="90">
        <f>IF(ISNA(VLOOKUP($B218,'[2]1516 Exp_Rev Access'!$F$7:$FS$310,15,FALSE)),"",VLOOKUP($B218,'[2]1516 Exp_Rev Access'!$F$7:$FS$310,15,FALSE))</f>
        <v>0</v>
      </c>
      <c r="Y218" s="90">
        <f>IF(ISNA(VLOOKUP($B218,'[2]1516 Exp_Rev Access'!$F$7:$FS$310,16,FALSE)),"",VLOOKUP($B218,'[2]1516 Exp_Rev Access'!$F$7:$FS$310,16,FALSE))</f>
        <v>97.55</v>
      </c>
      <c r="Z218" s="90">
        <f>IF(ISNA(VLOOKUP($B218,'[2]1516 Exp_Rev Access'!$F$7:$FS$310,17,FALSE)),"",VLOOKUP($B218,'[2]1516 Exp_Rev Access'!$F$7:$FS$310,17,FALSE))</f>
        <v>0</v>
      </c>
      <c r="AA218" s="90">
        <f>IF(ISNA(VLOOKUP($B218,'[2]1516 Exp_Rev Access'!$F$7:$FS$310,18,FALSE)),"",VLOOKUP($B218,'[2]1516 Exp_Rev Access'!$F$7:$FS$310,18,FALSE))</f>
        <v>0</v>
      </c>
      <c r="AB218" s="90">
        <f>IF(ISNA(VLOOKUP($B218,'[2]1516 Exp_Rev Access'!$F$7:$FS$310,19,FALSE)),"",VLOOKUP($B218,'[2]1516 Exp_Rev Access'!$F$7:$FS$310,19,FALSE))</f>
        <v>0</v>
      </c>
      <c r="AC218" s="90">
        <f>IF(ISNA(VLOOKUP($B218,'[2]1516 Exp_Rev Access'!$F$7:$FS$310,20,FALSE)),"",VLOOKUP($B218,'[2]1516 Exp_Rev Access'!$F$7:$FS$310,20,FALSE))</f>
        <v>0</v>
      </c>
      <c r="AD218" s="90">
        <f>IF(ISNA(VLOOKUP($B218,'[2]1516 Exp_Rev Access'!$F$7:$FS$310,21,FALSE)),"",VLOOKUP($B218,'[2]1516 Exp_Rev Access'!$F$7:$FS$310,21,FALSE))</f>
        <v>23153.42</v>
      </c>
      <c r="AE218" s="90">
        <f>IF(ISNA(VLOOKUP($B218,'[2]1516 Exp_Rev Access'!$F$7:$FS$310,22,FALSE)),"",VLOOKUP($B218,'[2]1516 Exp_Rev Access'!$F$7:$FS$310,22,FALSE))</f>
        <v>3627.24</v>
      </c>
      <c r="AF218" s="90">
        <f>IF(ISNA(VLOOKUP($B218,'[2]1516 Exp_Rev Access'!$F$7:$FS$310,23,FALSE)),"",VLOOKUP($B218,'[2]1516 Exp_Rev Access'!$F$7:$FS$310,23,FALSE))</f>
        <v>0</v>
      </c>
      <c r="AG218" s="90">
        <f>IF(ISNA(VLOOKUP($B218,'[2]1516 Exp_Rev Access'!$F$7:$FS$310,24,FALSE)),"",VLOOKUP($B218,'[2]1516 Exp_Rev Access'!$F$7:$FS$310,24,FALSE))</f>
        <v>577.24</v>
      </c>
      <c r="AH218" s="90">
        <f>IF(ISNA(VLOOKUP($B218,'[2]1516 Exp_Rev Access'!$F$7:$FS$310,25,FALSE)),"",VLOOKUP($B218,'[2]1516 Exp_Rev Access'!$F$7:$FS$310,25,FALSE))</f>
        <v>0</v>
      </c>
      <c r="AI218" s="90">
        <f>IF(ISNA(VLOOKUP($B218,'[2]1516 Exp_Rev Access'!$F$7:$FS$310,26,FALSE)),"",VLOOKUP($B218,'[2]1516 Exp_Rev Access'!$F$7:$FS$310,26,FALSE))</f>
        <v>0</v>
      </c>
      <c r="AJ218" s="90">
        <f>IF(ISNA(VLOOKUP($B218,'[2]1516 Exp_Rev Access'!$F$7:$FS$310,27,FALSE)),"",VLOOKUP($B218,'[2]1516 Exp_Rev Access'!$F$7:$FS$310,27,FALSE))</f>
        <v>2320</v>
      </c>
      <c r="AK218" s="90">
        <f>IF(ISNA(VLOOKUP($B218,'[2]1516 Exp_Rev Access'!$F$7:$FS$310,28,FALSE)),"",VLOOKUP($B218,'[2]1516 Exp_Rev Access'!$F$7:$FS$310,28,FALSE))</f>
        <v>1505.51</v>
      </c>
      <c r="AL218" s="90">
        <f>IF(ISNA(VLOOKUP($B218,'[2]1516 Exp_Rev Access'!$F$7:$FS$310,29,FALSE)),"",VLOOKUP($B218,'[2]1516 Exp_Rev Access'!$F$7:$FS$310,29,FALSE))</f>
        <v>325.92</v>
      </c>
      <c r="AM218" s="53">
        <f t="shared" si="539"/>
        <v>32761.879999999997</v>
      </c>
      <c r="AN218" s="92">
        <f t="shared" si="540"/>
        <v>1.412120716755309E-2</v>
      </c>
      <c r="AO218" s="68">
        <f t="shared" si="541"/>
        <v>450.52090209020906</v>
      </c>
      <c r="AP218" s="90">
        <f>IF(ISNA(VLOOKUP($B218,'[2]1516 Exp_Rev Access'!$F$7:$FS$310,30,FALSE)),"",VLOOKUP($B218,'[2]1516 Exp_Rev Access'!$F$7:$FS$310,30,FALSE))</f>
        <v>1573858.78</v>
      </c>
      <c r="AQ218" s="90">
        <f>IF(ISNA(VLOOKUP($B218,'[2]1516 Exp_Rev Access'!$F$7:$FS$310,31,FALSE)),"",VLOOKUP($B218,'[2]1516 Exp_Rev Access'!$F$7:$FS$310,31,FALSE))</f>
        <v>8247.26</v>
      </c>
      <c r="AR218" s="90">
        <f>IF(ISNA(VLOOKUP($B218,'[2]1516 Exp_Rev Access'!$F$7:$FS$310,32,FALSE)),"",VLOOKUP($B218,'[2]1516 Exp_Rev Access'!$F$7:$FS$310,32,FALSE))</f>
        <v>175970.4</v>
      </c>
      <c r="AS218" s="90">
        <f>IF(ISNA(VLOOKUP($B218,'[2]1516 Exp_Rev Access'!$F$7:$FS$310,33,FALSE)),"",VLOOKUP($B218,'[2]1516 Exp_Rev Access'!$F$7:$FS$310,33,FALSE))</f>
        <v>0</v>
      </c>
      <c r="AT218" s="90">
        <f>IF(ISNA(VLOOKUP($B218,'[2]1516 Exp_Rev Access'!$F$7:$FS$310,34,FALSE)),"",VLOOKUP($B218,'[2]1516 Exp_Rev Access'!$F$7:$FS$310,34,FALSE))</f>
        <v>0</v>
      </c>
      <c r="AU218" s="53">
        <f t="shared" si="542"/>
        <v>1758076.44</v>
      </c>
      <c r="AV218" s="93">
        <f t="shared" si="543"/>
        <v>0.75777585491535349</v>
      </c>
      <c r="AW218" s="53">
        <f t="shared" si="544"/>
        <v>24175.968646864691</v>
      </c>
      <c r="AX218" s="90">
        <f>IF(ISNA(VLOOKUP($B218,'[2]1516 Exp_Rev Access'!$F$7:$FS$310,35,FALSE)),"",VLOOKUP($B218,'[2]1516 Exp_Rev Access'!$F$7:$FS$310,35,FALSE))</f>
        <v>0</v>
      </c>
      <c r="AY218" s="90">
        <f>IF(ISNA(VLOOKUP($B218,'[2]1516 Exp_Rev Access'!$F$7:$FS$310,36,FALSE)),"",VLOOKUP($B218,'[2]1516 Exp_Rev Access'!$F$7:$FS$310,36,FALSE))</f>
        <v>62640.82</v>
      </c>
      <c r="AZ218" s="90">
        <f>IF(ISNA(VLOOKUP($B218,'[2]1516 Exp_Rev Access'!$F$7:$FS$310,37,FALSE)),"",VLOOKUP($B218,'[2]1516 Exp_Rev Access'!$F$7:$FS$310,37,FALSE))</f>
        <v>7599.19</v>
      </c>
      <c r="BA218" s="90">
        <f>IF(ISNA(VLOOKUP($B218,'[2]1516 Exp_Rev Access'!$F$7:$FS$310,38,FALSE)),"",VLOOKUP($B218,'[2]1516 Exp_Rev Access'!$F$7:$FS$310,38,FALSE))</f>
        <v>0</v>
      </c>
      <c r="BB218" s="90">
        <f>IF(ISNA(VLOOKUP($B218,'[2]1516 Exp_Rev Access'!$F$7:$FS$310,39,FALSE)),"",VLOOKUP($B218,'[2]1516 Exp_Rev Access'!$F$7:$FS$310,39,FALSE))</f>
        <v>0</v>
      </c>
      <c r="BC218" s="90">
        <f>IF(ISNA(VLOOKUP($B218,'[2]1516 Exp_Rev Access'!$F$7:$FS$310,40,FALSE)),"",VLOOKUP($B218,'[2]1516 Exp_Rev Access'!$F$7:$FS$310,40,FALSE))</f>
        <v>15578.53</v>
      </c>
      <c r="BD218" s="90">
        <f>IF(ISNA(VLOOKUP($B218,'[2]1516 Exp_Rev Access'!$F$7:$FS$310,41,FALSE)),"",VLOOKUP($B218,'[2]1516 Exp_Rev Access'!$F$7:$FS$310,41,FALSE))</f>
        <v>0</v>
      </c>
      <c r="BE218" s="90">
        <f>IF(ISNA(VLOOKUP($B218,'[2]1516 Exp_Rev Access'!$F$7:$FS$310,42,FALSE)),"",VLOOKUP($B218,'[2]1516 Exp_Rev Access'!$F$7:$FS$310,42,FALSE))</f>
        <v>2590.7199999999998</v>
      </c>
      <c r="BF218" s="90">
        <f>IF(ISNA(VLOOKUP($B218,'[2]1516 Exp_Rev Access'!$F$7:$FS$310,43,FALSE)),"",VLOOKUP($B218,'[2]1516 Exp_Rev Access'!$F$7:$FS$310,43,FALSE))</f>
        <v>0</v>
      </c>
      <c r="BG218" s="90">
        <f>IF(ISNA(VLOOKUP($B218,'[2]1516 Exp_Rev Access'!$F$7:$FS$310,44,FALSE)),"",VLOOKUP($B218,'[2]1516 Exp_Rev Access'!$F$7:$FS$310,44,FALSE))</f>
        <v>0</v>
      </c>
      <c r="BH218" s="90">
        <f>IF(ISNA(VLOOKUP($B218,'[2]1516 Exp_Rev Access'!$F$7:$FS$310,45,FALSE)),"",VLOOKUP($B218,'[2]1516 Exp_Rev Access'!$F$7:$FS$310,45,FALSE))</f>
        <v>749.78</v>
      </c>
      <c r="BI218" s="90">
        <f>IF(ISNA(VLOOKUP($B218,'[2]1516 Exp_Rev Access'!$F$7:$FS$310,46,FALSE)),"",VLOOKUP($B218,'[2]1516 Exp_Rev Access'!$F$7:$FS$310,46,FALSE))</f>
        <v>0</v>
      </c>
      <c r="BJ218" s="90">
        <f>IF(ISNA(VLOOKUP($B218,'[2]1516 Exp_Rev Access'!$F$7:$FS$310,47,FALSE)),"",VLOOKUP($B218,'[2]1516 Exp_Rev Access'!$F$7:$FS$310,47,FALSE))</f>
        <v>750.36</v>
      </c>
      <c r="BK218" s="90">
        <f>IF(ISNA(VLOOKUP($B218,'[2]1516 Exp_Rev Access'!$F$7:$FS$310,48,FALSE)),"",VLOOKUP($B218,'[2]1516 Exp_Rev Access'!$F$7:$FS$310,48,FALSE))</f>
        <v>142985.96</v>
      </c>
      <c r="BL218" s="90">
        <f>IF(ISNA(VLOOKUP($B218,'[2]1516 Exp_Rev Access'!$F$7:$FS$310,49,FALSE)),"",VLOOKUP($B218,'[2]1516 Exp_Rev Access'!$F$7:$FS$310,49,FALSE))</f>
        <v>0</v>
      </c>
      <c r="BM218" s="90">
        <f>IF(ISNA(VLOOKUP($B218,'[2]1516 Exp_Rev Access'!$F$7:$FS$310,50,FALSE)),"",VLOOKUP($B218,'[2]1516 Exp_Rev Access'!$F$7:$FS$310,50,FALSE))</f>
        <v>0</v>
      </c>
      <c r="BN218" s="90">
        <f>IF(ISNA(VLOOKUP($B218,'[2]1516 Exp_Rev Access'!$F$7:$FS$310,51,FALSE)),"",VLOOKUP($B218,'[2]1516 Exp_Rev Access'!$F$7:$FS$310,51,FALSE))</f>
        <v>0</v>
      </c>
      <c r="BO218" s="90">
        <f>IF(ISNA(VLOOKUP($B218,'[2]1516 Exp_Rev Access'!$F$7:$FS$310,52,FALSE)),"",VLOOKUP($B218,'[2]1516 Exp_Rev Access'!$F$7:$FS$310,52,FALSE))</f>
        <v>0</v>
      </c>
      <c r="BP218" s="90">
        <f>IF(ISNA(VLOOKUP($B218,'[2]1516 Exp_Rev Access'!$F$7:$FS$310,53,FALSE)),"",VLOOKUP($B218,'[2]1516 Exp_Rev Access'!$F$7:$FS$310,53,FALSE))</f>
        <v>0</v>
      </c>
      <c r="BQ218" s="90">
        <f>IF(ISNA(VLOOKUP($B218,'[2]1516 Exp_Rev Access'!$F$7:$FS$310,54,FALSE)),"",VLOOKUP($B218,'[2]1516 Exp_Rev Access'!$F$7:$FS$310,54,FALSE))</f>
        <v>480</v>
      </c>
      <c r="BR218" s="90">
        <f>IF(ISNA(VLOOKUP($B218,'[2]1516 Exp_Rev Access'!$F$7:$FS$310,55,FALSE)),"",VLOOKUP($B218,'[2]1516 Exp_Rev Access'!$F$7:$FS$310,55,FALSE))</f>
        <v>0</v>
      </c>
      <c r="BS218" s="90">
        <f>IF(ISNA(VLOOKUP($B218,'[2]1516 Exp_Rev Access'!$F$7:$FS$310,56,FALSE)),"",VLOOKUP($B218,'[2]1516 Exp_Rev Access'!$F$7:$FS$310,56,FALSE))</f>
        <v>0</v>
      </c>
      <c r="BT218" s="90">
        <f>IF(ISNA(VLOOKUP($B218,'[2]1516 Exp_Rev Access'!$F$7:$FS$310,57,FALSE)),"",VLOOKUP($B218,'[2]1516 Exp_Rev Access'!$F$7:$FS$310,57,FALSE))</f>
        <v>0</v>
      </c>
      <c r="BU218" s="90">
        <f>IF(ISNA(VLOOKUP($B218,'[2]1516 Exp_Rev Access'!$F$7:$FS$310,58,FALSE)),"",VLOOKUP($B218,'[2]1516 Exp_Rev Access'!$F$7:$FS$310,58,FALSE))</f>
        <v>0</v>
      </c>
      <c r="BV218" s="53">
        <f t="shared" si="545"/>
        <v>233375.35999999999</v>
      </c>
      <c r="BW218" s="92">
        <f t="shared" si="546"/>
        <v>0.10059074162906044</v>
      </c>
      <c r="BX218" s="68">
        <f t="shared" si="547"/>
        <v>3209.2321232123218</v>
      </c>
      <c r="BY218" s="90">
        <f>IF(ISNA(VLOOKUP($B218,'[2]1516 Exp_Rev Access'!$F$7:$FS$310,59,FALSE)),"",VLOOKUP($B218,'[2]1516 Exp_Rev Access'!$F$7:$FS$310,59,FALSE))</f>
        <v>0</v>
      </c>
      <c r="BZ218" s="90">
        <f>IF(ISNA(VLOOKUP($B218,'[2]1516 Exp_Rev Access'!$F$7:$FS$310,60,FALSE)),"",VLOOKUP($B218,'[2]1516 Exp_Rev Access'!$F$7:$FS$310,60,FALSE))</f>
        <v>0</v>
      </c>
      <c r="CA218" s="90">
        <f>IF(ISNA(VLOOKUP($B218,'[2]1516 Exp_Rev Access'!$F$7:$FS$310,61,FALSE)),"",VLOOKUP($B218,'[2]1516 Exp_Rev Access'!$F$7:$FS$310,61,FALSE))</f>
        <v>0</v>
      </c>
      <c r="CB218" s="90">
        <f>IF(ISNA(VLOOKUP($B218,'[2]1516 Exp_Rev Access'!$F$7:$FS$310,62,FALSE)),"",VLOOKUP($B218,'[2]1516 Exp_Rev Access'!$F$7:$FS$310,62,FALSE))</f>
        <v>0</v>
      </c>
      <c r="CC218" s="90">
        <f>IF(ISNA(VLOOKUP($B218,'[2]1516 Exp_Rev Access'!$F$7:$FS$310,63,FALSE)),"",VLOOKUP($B218,'[2]1516 Exp_Rev Access'!$F$7:$FS$310,63,FALSE))</f>
        <v>0</v>
      </c>
      <c r="CD218" s="90">
        <f>IF(ISNA(VLOOKUP($B218,'[2]1516 Exp_Rev Access'!$F$7:$FS$310,64,FALSE)),"",VLOOKUP($B218,'[2]1516 Exp_Rev Access'!$F$7:$FS$310,64,FALSE))</f>
        <v>0</v>
      </c>
      <c r="CE218" s="53">
        <f t="shared" si="548"/>
        <v>0</v>
      </c>
      <c r="CF218" s="92"/>
      <c r="CG218" s="94">
        <f t="shared" si="549"/>
        <v>0</v>
      </c>
      <c r="CH218" s="90">
        <f>IF(ISNA(VLOOKUP($B218,'[2]1516 Exp_Rev Access'!$F$7:$FS$310,65,FALSE)),"",VLOOKUP($B218,'[2]1516 Exp_Rev Access'!$F$7:$FS$310,65,FALSE))</f>
        <v>0</v>
      </c>
      <c r="CI218" s="90">
        <f>IF(ISNA(VLOOKUP($B218,'[2]1516 Exp_Rev Access'!$F$7:$FS$310,66,FALSE)),"",VLOOKUP($B218,'[2]1516 Exp_Rev Access'!$F$7:$FS$310,66,FALSE))</f>
        <v>0</v>
      </c>
      <c r="CJ218" s="90">
        <f>IF(ISNA(VLOOKUP($B218,'[2]1516 Exp_Rev Access'!$F$7:$FS$310,67,FALSE)),"",VLOOKUP($B218,'[2]1516 Exp_Rev Access'!$F$7:$FS$310,67,FALSE))</f>
        <v>0</v>
      </c>
      <c r="CK218" s="90">
        <f>IF(ISNA(VLOOKUP($B218,'[2]1516 Exp_Rev Access'!$F$7:$FS$310,68,FALSE)),"",VLOOKUP($B218,'[2]1516 Exp_Rev Access'!$F$7:$FS$310,68,FALSE))</f>
        <v>0</v>
      </c>
      <c r="CL218" s="90">
        <f>IF(ISNA(VLOOKUP($B218,'[2]1516 Exp_Rev Access'!$F$7:$FS$310,69,FALSE)),"",VLOOKUP($B218,'[2]1516 Exp_Rev Access'!$F$7:$FS$310,69,FALSE))</f>
        <v>0</v>
      </c>
      <c r="CM218" s="90">
        <f>IF(ISNA(VLOOKUP($B218,'[2]1516 Exp_Rev Access'!$F$7:$FS$310,70,FALSE)),"",VLOOKUP($B218,'[2]1516 Exp_Rev Access'!$F$7:$FS$310,70,FALSE))</f>
        <v>0</v>
      </c>
      <c r="CN218" s="90">
        <f>IF(ISNA(VLOOKUP($B218,'[2]1516 Exp_Rev Access'!$F$7:$FS$310,71,FALSE)),"",VLOOKUP($B218,'[2]1516 Exp_Rev Access'!$F$7:$FS$310,71,FALSE))</f>
        <v>0</v>
      </c>
      <c r="CO218" s="90">
        <f>IF(ISNA(VLOOKUP($B218,'[2]1516 Exp_Rev Access'!$F$7:$FS$310,72,FALSE)),"",VLOOKUP($B218,'[2]1516 Exp_Rev Access'!$F$7:$FS$310,72,FALSE))</f>
        <v>0</v>
      </c>
      <c r="CP218" s="90">
        <f>IF(ISNA(VLOOKUP($B218,'[2]1516 Exp_Rev Access'!$F$7:$FS$310,73,FALSE)),"",VLOOKUP($B218,'[2]1516 Exp_Rev Access'!$F$7:$FS$310,73,FALSE))</f>
        <v>0</v>
      </c>
      <c r="CQ218" s="90">
        <f>IF(ISNA(VLOOKUP($B218,'[2]1516 Exp_Rev Access'!$F$7:$FS$310,74,FALSE)),"",VLOOKUP($B218,'[2]1516 Exp_Rev Access'!$F$7:$FS$310,74,FALSE))</f>
        <v>14709.5</v>
      </c>
      <c r="CR218" s="90">
        <f>IF(ISNA(VLOOKUP($B218,'[2]1516 Exp_Rev Access'!$F$7:$FS$310,75,FALSE)),"",VLOOKUP($B218,'[2]1516 Exp_Rev Access'!$F$7:$FS$310,75,FALSE))</f>
        <v>0</v>
      </c>
      <c r="CS218" s="90">
        <f>IF(ISNA(VLOOKUP($B218,'[2]1516 Exp_Rev Access'!$F$7:$FS$310,76,FALSE)),"",VLOOKUP($B218,'[2]1516 Exp_Rev Access'!$F$7:$FS$310,76,FALSE))</f>
        <v>0</v>
      </c>
      <c r="CT218" s="90">
        <f>IF(ISNA(VLOOKUP($B218,'[2]1516 Exp_Rev Access'!$F$7:$FS$310,77,FALSE)),"",VLOOKUP($B218,'[2]1516 Exp_Rev Access'!$F$7:$FS$310,77,FALSE))</f>
        <v>0</v>
      </c>
      <c r="CU218" s="90">
        <f>IF(ISNA(VLOOKUP($B218,'[2]1516 Exp_Rev Access'!$F$7:$FS$310,78,FALSE)),"",VLOOKUP($B218,'[2]1516 Exp_Rev Access'!$F$7:$FS$310,78,FALSE))</f>
        <v>29643</v>
      </c>
      <c r="CV218" s="90">
        <f>IF(ISNA(VLOOKUP($B218,'[2]1516 Exp_Rev Access'!$F$7:$FS$310,79,FALSE)),"",VLOOKUP($B218,'[2]1516 Exp_Rev Access'!$F$7:$FS$310,79,FALSE))</f>
        <v>3019</v>
      </c>
      <c r="CW218" s="90">
        <f>IF(ISNA(VLOOKUP($B218,'[2]1516 Exp_Rev Access'!$F$7:$FS$310,80,FALSE)),"",VLOOKUP($B218,'[2]1516 Exp_Rev Access'!$F$7:$FS$310,80,FALSE))</f>
        <v>0</v>
      </c>
      <c r="CX218" s="90">
        <f>IF(ISNA(VLOOKUP($B218,'[2]1516 Exp_Rev Access'!$F$7:$FS$310,81,FALSE)),"",VLOOKUP($B218,'[2]1516 Exp_Rev Access'!$F$7:$FS$310,81,FALSE))</f>
        <v>0</v>
      </c>
      <c r="CY218" s="90">
        <f>IF(ISNA(VLOOKUP($B218,'[2]1516 Exp_Rev Access'!$F$7:$FS$310,82,FALSE)),"",VLOOKUP($B218,'[2]1516 Exp_Rev Access'!$F$7:$FS$310,82,FALSE))</f>
        <v>0</v>
      </c>
      <c r="CZ218" s="90">
        <f>IF(ISNA(VLOOKUP($B218,'[2]1516 Exp_Rev Access'!$F$7:$FS$310,83,FALSE)),"",VLOOKUP($B218,'[2]1516 Exp_Rev Access'!$F$7:$FS$310,83,FALSE))</f>
        <v>0</v>
      </c>
      <c r="DA218" s="90">
        <f>IF(ISNA(VLOOKUP($B218,'[2]1516 Exp_Rev Access'!$F$7:$FS$310,84,FALSE)),"",VLOOKUP($B218,'[2]1516 Exp_Rev Access'!$F$7:$FS$310,84,FALSE))</f>
        <v>0</v>
      </c>
      <c r="DB218" s="90">
        <f>IF(ISNA(VLOOKUP($B218,'[2]1516 Exp_Rev Access'!$F$7:$FS$310,85,FALSE)),"",VLOOKUP($B218,'[2]1516 Exp_Rev Access'!$F$7:$FS$310,85,FALSE))</f>
        <v>0</v>
      </c>
      <c r="DC218" s="90">
        <f>IF(ISNA(VLOOKUP($B218,'[2]1516 Exp_Rev Access'!$F$7:$FS$310,86,FALSE)),"",VLOOKUP($B218,'[2]1516 Exp_Rev Access'!$F$7:$FS$310,86,FALSE))</f>
        <v>0</v>
      </c>
      <c r="DD218" s="90">
        <f>IF(ISNA(VLOOKUP($B218,'[2]1516 Exp_Rev Access'!$F$7:$FS$310,87,FALSE)),"",VLOOKUP($B218,'[2]1516 Exp_Rev Access'!$F$7:$FS$310,87,FALSE))</f>
        <v>0</v>
      </c>
      <c r="DE218" s="90">
        <f>IF(ISNA(VLOOKUP($B218,'[2]1516 Exp_Rev Access'!$F$7:$FS$310,88,FALSE)),"",VLOOKUP($B218,'[2]1516 Exp_Rev Access'!$F$7:$FS$310,88,FALSE))</f>
        <v>0</v>
      </c>
      <c r="DF218" s="90">
        <f>IF(ISNA(VLOOKUP($B218,'[2]1516 Exp_Rev Access'!$F$7:$FS$310,89,FALSE)),"",VLOOKUP($B218,'[2]1516 Exp_Rev Access'!$F$7:$FS$310,89,FALSE))</f>
        <v>0</v>
      </c>
      <c r="DG218" s="90">
        <f>IF(ISNA(VLOOKUP($B218,'[2]1516 Exp_Rev Access'!$F$7:$FS$310,90,FALSE)),"",VLOOKUP($B218,'[2]1516 Exp_Rev Access'!$F$7:$FS$310,90,FALSE))</f>
        <v>0</v>
      </c>
      <c r="DH218" s="90">
        <f>IF(ISNA(VLOOKUP($B218,'[2]1516 Exp_Rev Access'!$F$7:$FS$310,91,FALSE)),"",VLOOKUP($B218,'[2]1516 Exp_Rev Access'!$F$7:$FS$310,91,FALSE))</f>
        <v>0</v>
      </c>
      <c r="DI218" s="90">
        <f>IF(ISNA(VLOOKUP($B218,'[2]1516 Exp_Rev Access'!$F$7:$FS$310,92,FALSE)),"",VLOOKUP($B218,'[2]1516 Exp_Rev Access'!$F$7:$FS$310,92,FALSE))</f>
        <v>24827.93</v>
      </c>
      <c r="DJ218" s="90">
        <f>IF(ISNA(VLOOKUP($B218,'[2]1516 Exp_Rev Access'!$F$7:$FS$310,93,FALSE)),"",VLOOKUP($B218,'[2]1516 Exp_Rev Access'!$F$7:$FS$310,93,FALSE))</f>
        <v>0</v>
      </c>
      <c r="DK218" s="90">
        <f>IF(ISNA(VLOOKUP($B218,'[2]1516 Exp_Rev Access'!$F$7:$FS$310,94,FALSE)),"",VLOOKUP($B218,'[2]1516 Exp_Rev Access'!$F$7:$FS$310,94,FALSE))</f>
        <v>0</v>
      </c>
      <c r="DL218" s="90">
        <f>IF(ISNA(VLOOKUP($B218,'[2]1516 Exp_Rev Access'!$F$7:$FS$310,95,FALSE)),"",VLOOKUP($B218,'[2]1516 Exp_Rev Access'!$F$7:$FS$310,95,FALSE))</f>
        <v>0</v>
      </c>
      <c r="DM218" s="90">
        <f>IF(ISNA(VLOOKUP($B218,'[2]1516 Exp_Rev Access'!$F$7:$FS$310,96,FALSE)),"",VLOOKUP($B218,'[2]1516 Exp_Rev Access'!$F$7:$FS$310,96,FALSE))</f>
        <v>0</v>
      </c>
      <c r="DN218" s="90">
        <f>IF(ISNA(VLOOKUP($B218,'[2]1516 Exp_Rev Access'!$F$7:$FS$310,97,FALSE)),"",VLOOKUP($B218,'[2]1516 Exp_Rev Access'!$F$7:$FS$310,97,FALSE))</f>
        <v>0</v>
      </c>
      <c r="DO218" s="90">
        <f>IF(ISNA(VLOOKUP($B218,'[2]1516 Exp_Rev Access'!$F$7:$FS$310,98,FALSE)),"",VLOOKUP($B218,'[2]1516 Exp_Rev Access'!$F$7:$FS$310,98,FALSE))</f>
        <v>0</v>
      </c>
      <c r="DP218" s="90">
        <f>IF(ISNA(VLOOKUP($B218,'[2]1516 Exp_Rev Access'!$F$7:$FS$310,99,FALSE)),"",VLOOKUP($B218,'[2]1516 Exp_Rev Access'!$F$7:$FS$310,99,FALSE))</f>
        <v>0</v>
      </c>
      <c r="DQ218" s="90">
        <f>IF(ISNA(VLOOKUP($B218,'[2]1516 Exp_Rev Access'!$F$7:$FS$310,100,FALSE)),"",VLOOKUP($B218,'[2]1516 Exp_Rev Access'!$F$7:$FS$310,100,FALSE))</f>
        <v>0</v>
      </c>
      <c r="DR218" s="90">
        <f>IF(ISNA(VLOOKUP($B218,'[2]1516 Exp_Rev Access'!$F$7:$FS$310,101,FALSE)),"",VLOOKUP($B218,'[2]1516 Exp_Rev Access'!$F$7:$FS$310,101,FALSE))</f>
        <v>0</v>
      </c>
      <c r="DS218" s="90">
        <f>IF(ISNA(VLOOKUP($B218,'[2]1516 Exp_Rev Access'!$F$7:$FS$310,102,FALSE)),"",VLOOKUP($B218,'[2]1516 Exp_Rev Access'!$F$7:$FS$310,102,FALSE))</f>
        <v>0</v>
      </c>
      <c r="DT218" s="90">
        <f>IF(ISNA(VLOOKUP($B218,'[2]1516 Exp_Rev Access'!$F$7:$FS$310,103,FALSE)),"",VLOOKUP($B218,'[2]1516 Exp_Rev Access'!$F$7:$FS$310,103,FALSE))</f>
        <v>0</v>
      </c>
      <c r="DU218" s="90">
        <f>IF(ISNA(VLOOKUP($B218,'[2]1516 Exp_Rev Access'!$F$7:$FS$310,104,FALSE)),"",VLOOKUP($B218,'[2]1516 Exp_Rev Access'!$F$7:$FS$310,104,FALSE))</f>
        <v>0</v>
      </c>
      <c r="DV218" s="90">
        <f>IF(ISNA(VLOOKUP($B218,'[2]1516 Exp_Rev Access'!$F$7:$FS$310,105,FALSE)),"",VLOOKUP($B218,'[2]1516 Exp_Rev Access'!$F$7:$FS$310,105,FALSE))</f>
        <v>0</v>
      </c>
      <c r="DW218" s="90">
        <f>IF(ISNA(VLOOKUP($B218,'[2]1516 Exp_Rev Access'!$F$7:$FS$310,106,FALSE)),"",VLOOKUP($B218,'[2]1516 Exp_Rev Access'!$F$7:$FS$310,106,FALSE))</f>
        <v>0</v>
      </c>
      <c r="DX218" s="90">
        <f>IF(ISNA(VLOOKUP($B218,'[2]1516 Exp_Rev Access'!$F$7:$FS$310,107,FALSE)),"",VLOOKUP($B218,'[2]1516 Exp_Rev Access'!$F$7:$FS$310,107,FALSE))</f>
        <v>0</v>
      </c>
      <c r="DY218" s="90">
        <f>IF(ISNA(VLOOKUP($B218,'[2]1516 Exp_Rev Access'!$F$7:$FS$310,108,FALSE)),"",VLOOKUP($B218,'[2]1516 Exp_Rev Access'!$F$7:$FS$310,108,FALSE))</f>
        <v>14351.3</v>
      </c>
      <c r="DZ218" s="90">
        <f>IF(ISNA(VLOOKUP($B218,'[2]1516 Exp_Rev Access'!$F$7:$FS$310,109,FALSE)),"",VLOOKUP($B218,'[2]1516 Exp_Rev Access'!$F$7:$FS$310,109,FALSE))</f>
        <v>0</v>
      </c>
      <c r="EA218" s="90">
        <f>IF(ISNA(VLOOKUP($B218,'[2]1516 Exp_Rev Access'!$F$7:$FS$310,110,FALSE)),"",VLOOKUP($B218,'[2]1516 Exp_Rev Access'!$F$7:$FS$310,110,FALSE))</f>
        <v>0</v>
      </c>
      <c r="EB218" s="90">
        <f>IF(ISNA(VLOOKUP($B218,'[2]1516 Exp_Rev Access'!$F$7:$FS$310,111,FALSE)),"",VLOOKUP($B218,'[2]1516 Exp_Rev Access'!$F$7:$FS$310,111,FALSE))</f>
        <v>0</v>
      </c>
      <c r="EC218" s="90">
        <f>IF(ISNA(VLOOKUP($B218,'[2]1516 Exp_Rev Access'!$F$7:$FS$310,112,FALSE)),"",VLOOKUP($B218,'[2]1516 Exp_Rev Access'!$F$7:$FS$310,112,FALSE))</f>
        <v>0</v>
      </c>
      <c r="ED218" s="90">
        <f>IF(ISNA(VLOOKUP($B218,'[2]1516 Exp_Rev Access'!$F$7:$FS$310,113,FALSE)),"",VLOOKUP($B218,'[2]1516 Exp_Rev Access'!$F$7:$FS$310,113,FALSE))</f>
        <v>0</v>
      </c>
      <c r="EE218" s="90">
        <f>IF(ISNA(VLOOKUP($B218,'[2]1516 Exp_Rev Access'!$F$7:$FS$310,114,FALSE)),"",VLOOKUP($B218,'[2]1516 Exp_Rev Access'!$F$7:$FS$310,114,FALSE))</f>
        <v>0</v>
      </c>
      <c r="EF218" s="90">
        <f>IF(ISNA(VLOOKUP($B218,'[2]1516 Exp_Rev Access'!$F$7:$FS$310,115,FALSE)),"",VLOOKUP($B218,'[2]1516 Exp_Rev Access'!$F$7:$FS$310,115,FALSE))</f>
        <v>0</v>
      </c>
      <c r="EG218" s="90">
        <f>IF(ISNA(VLOOKUP($B218,'[2]1516 Exp_Rev Access'!$F$7:$FS$310,116,FALSE)),"",VLOOKUP($B218,'[2]1516 Exp_Rev Access'!$F$7:$FS$310,116,FALSE))</f>
        <v>0</v>
      </c>
      <c r="EH218" s="90">
        <f>IF(ISNA(VLOOKUP($B218,'[2]1516 Exp_Rev Access'!$F$7:$FS$310,117,FALSE)),"",VLOOKUP($B218,'[2]1516 Exp_Rev Access'!$F$7:$FS$310,117,FALSE))</f>
        <v>0</v>
      </c>
      <c r="EI218" s="90">
        <f>IF(ISNA(VLOOKUP($B218,'[2]1516 Exp_Rev Access'!$F$7:$FS$310,118,FALSE)),"",VLOOKUP($B218,'[2]1516 Exp_Rev Access'!$F$7:$FS$310,118,FALSE))</f>
        <v>0</v>
      </c>
      <c r="EJ218" s="90">
        <f>IF(ISNA(VLOOKUP($B218,'[2]1516 Exp_Rev Access'!$F$7:$FS$310,119,FALSE)),"",VLOOKUP($B218,'[2]1516 Exp_Rev Access'!$F$7:$FS$310,119,FALSE))</f>
        <v>0</v>
      </c>
      <c r="EK218" s="90">
        <f>IF(ISNA(VLOOKUP($B218,'[2]1516 Exp_Rev Access'!$F$7:$FS$310,120,FALSE)),"",VLOOKUP($B218,'[2]1516 Exp_Rev Access'!$F$7:$FS$310,120,FALSE))</f>
        <v>0</v>
      </c>
      <c r="EL218" s="90">
        <f>IF(ISNA(VLOOKUP($B218,'[2]1516 Exp_Rev Access'!$F$7:$FS$310,121,FALSE)),"",VLOOKUP($B218,'[2]1516 Exp_Rev Access'!$F$7:$FS$310,121,FALSE))</f>
        <v>0</v>
      </c>
      <c r="EM218" s="90">
        <f>IF(ISNA(VLOOKUP($B218,'[2]1516 Exp_Rev Access'!$F$7:$FS$310,122,FALSE)),"",VLOOKUP($B218,'[2]1516 Exp_Rev Access'!$F$7:$FS$310,122,FALSE))</f>
        <v>0</v>
      </c>
      <c r="EN218" s="90">
        <f>IF(ISNA(VLOOKUP($B218,'[2]1516 Exp_Rev Access'!$F$7:$FS$310,123,FALSE)),"",VLOOKUP($B218,'[2]1516 Exp_Rev Access'!$F$7:$FS$310,123,FALSE))</f>
        <v>0</v>
      </c>
      <c r="EO218" s="90">
        <f>IF(ISNA(VLOOKUP($B218,'[2]1516 Exp_Rev Access'!$F$7:$FS$310,124,FALSE)),"",VLOOKUP($B218,'[2]1516 Exp_Rev Access'!$F$7:$FS$310,124,FALSE))</f>
        <v>0</v>
      </c>
      <c r="EP218" s="90">
        <f>IF(ISNA(VLOOKUP($B218,'[2]1516 Exp_Rev Access'!$F$7:$FS$310,125,FALSE)),"",VLOOKUP($B218,'[2]1516 Exp_Rev Access'!$F$7:$FS$310,125,FALSE))</f>
        <v>0</v>
      </c>
      <c r="EQ218" s="90">
        <f>IF(ISNA(VLOOKUP($B218,'[2]1516 Exp_Rev Access'!$F$7:$FS$310,126,FALSE)),"",VLOOKUP($B218,'[2]1516 Exp_Rev Access'!$F$7:$FS$310,126,FALSE))</f>
        <v>0</v>
      </c>
      <c r="ER218" s="90">
        <f>IF(ISNA(VLOOKUP($B218,'[2]1516 Exp_Rev Access'!$F$7:$FS$310,127,FALSE)),"",VLOOKUP($B218,'[2]1516 Exp_Rev Access'!$F$7:$FS$310,127,FALSE))</f>
        <v>0</v>
      </c>
      <c r="ES218" s="90">
        <f>IF(ISNA(VLOOKUP($B218,'[2]1516 Exp_Rev Access'!$F$7:$FS$310,128,FALSE)),"",VLOOKUP($B218,'[2]1516 Exp_Rev Access'!$F$7:$FS$310,128,FALSE))</f>
        <v>0</v>
      </c>
      <c r="ET218" s="90">
        <f>IF(ISNA(VLOOKUP($B218,'[2]1516 Exp_Rev Access'!$F$7:$FS$310,129,FALSE)),"",VLOOKUP($B218,'[2]1516 Exp_Rev Access'!$F$7:$FS$310,129,FALSE))</f>
        <v>0</v>
      </c>
      <c r="EU218" s="90">
        <f>IF(ISNA(VLOOKUP($B218,'[2]1516 Exp_Rev Access'!$F$7:$FS$310,130,FALSE)),"",VLOOKUP($B218,'[2]1516 Exp_Rev Access'!$F$7:$FS$310,130,FALSE))</f>
        <v>0</v>
      </c>
      <c r="EV218" s="90">
        <f>IF(ISNA(VLOOKUP($B218,'[2]1516 Exp_Rev Access'!$F$7:$FS$310,131,FALSE)),"",VLOOKUP($B218,'[2]1516 Exp_Rev Access'!$F$7:$FS$310,131,FALSE))</f>
        <v>0</v>
      </c>
      <c r="EW218" s="90">
        <f>IF(ISNA(VLOOKUP($B218,'[2]1516 Exp_Rev Access'!$F$7:$FS$310,132,FALSE)),"",VLOOKUP($B218,'[2]1516 Exp_Rev Access'!$F$7:$FS$310,132,FALSE))</f>
        <v>0</v>
      </c>
      <c r="EX218" s="90">
        <f>IF(ISNA(VLOOKUP($B218,'[2]1516 Exp_Rev Access'!$F$7:$FS$310,133,FALSE)),"",VLOOKUP($B218,'[2]1516 Exp_Rev Access'!$F$7:$FS$310,133,FALSE))</f>
        <v>0</v>
      </c>
      <c r="EY218" s="90">
        <f>IF(ISNA(VLOOKUP($B218,'[2]1516 Exp_Rev Access'!$F$7:$FS$310,134,FALSE)),"",VLOOKUP($B218,'[2]1516 Exp_Rev Access'!$F$7:$FS$310,134,FALSE))</f>
        <v>0</v>
      </c>
      <c r="EZ218" s="90">
        <f>IF(ISNA(VLOOKUP($B218,'[2]1516 Exp_Rev Access'!$F$7:$FS$310,135,FALSE)),"",VLOOKUP($B218,'[2]1516 Exp_Rev Access'!$F$7:$FS$310,135,FALSE))</f>
        <v>0</v>
      </c>
      <c r="FA218" s="90">
        <f>IF(ISNA(VLOOKUP($B218,'[2]1516 Exp_Rev Access'!$F$7:$FS$310,136,FALSE)),"",VLOOKUP($B218,'[2]1516 Exp_Rev Access'!$F$7:$FS$310,136,FALSE))</f>
        <v>0</v>
      </c>
      <c r="FB218" s="90">
        <f>IF(ISNA(VLOOKUP($B218,'[2]1516 Exp_Rev Access'!$F$7:$FS$310,137,FALSE)),"",VLOOKUP($B218,'[2]1516 Exp_Rev Access'!$F$7:$FS$310,137,FALSE))</f>
        <v>0</v>
      </c>
      <c r="FC218" s="90">
        <f>IF(ISNA(VLOOKUP($B218,'[2]1516 Exp_Rev Access'!$F$7:$FS$310,138,FALSE)),"",VLOOKUP($B218,'[2]1516 Exp_Rev Access'!$F$7:$FS$310,138,FALSE))</f>
        <v>0</v>
      </c>
      <c r="FD218" s="90">
        <f>IF(ISNA(VLOOKUP($B218,'[2]1516 Exp_Rev Access'!$F$7:$FS$310,139,FALSE)),"",VLOOKUP($B218,'[2]1516 Exp_Rev Access'!$F$7:$FS$310,139,FALSE))</f>
        <v>0</v>
      </c>
      <c r="FE218" s="90">
        <f>IF(ISNA(VLOOKUP($B218,'[2]1516 Exp_Rev Access'!$F$7:$FS$310,140,FALSE)),"",VLOOKUP($B218,'[2]1516 Exp_Rev Access'!$F$7:$FS$310,140,FALSE))</f>
        <v>0</v>
      </c>
      <c r="FF218" s="90">
        <f>IF(ISNA(VLOOKUP($B218,'[2]1516 Exp_Rev Access'!$F$7:$FS$310,141,FALSE)),"",VLOOKUP($B218,'[2]1516 Exp_Rev Access'!$F$7:$FS$310,141,FALSE))</f>
        <v>0</v>
      </c>
      <c r="FG218" s="90">
        <f>IF(ISNA(VLOOKUP($B218,'[2]1516 Exp_Rev Access'!$F$7:$FS$310,142,FALSE)),"",VLOOKUP($B218,'[2]1516 Exp_Rev Access'!$F$7:$FS$310,142,FALSE))</f>
        <v>0</v>
      </c>
      <c r="FH218" s="90">
        <f>IF(ISNA(VLOOKUP($B218,'[2]1516 Exp_Rev Access'!$F$7:$FS$310,143,FALSE)),"",VLOOKUP($B218,'[2]1516 Exp_Rev Access'!$F$7:$FS$310,143,FALSE))</f>
        <v>0</v>
      </c>
      <c r="FI218" s="90">
        <f>IF(ISNA(VLOOKUP($B218,'[2]1516 Exp_Rev Access'!$F$7:$FS$310,144,FALSE)),"",VLOOKUP($B218,'[2]1516 Exp_Rev Access'!$F$7:$FS$310,144,FALSE))</f>
        <v>0</v>
      </c>
      <c r="FJ218" s="90">
        <f>IF(ISNA(VLOOKUP($B218,'[2]1516 Exp_Rev Access'!$F$7:$FS$310,145,FALSE)),"",VLOOKUP($B218,'[2]1516 Exp_Rev Access'!$F$7:$FS$310,145,FALSE))</f>
        <v>0</v>
      </c>
      <c r="FK218" s="90">
        <f>IF(ISNA(VLOOKUP($B218,'[2]1516 Exp_Rev Access'!$F$7:$FS$310,146,FALSE)),"",VLOOKUP($B218,'[2]1516 Exp_Rev Access'!$F$7:$FS$310,146,FALSE))</f>
        <v>0</v>
      </c>
      <c r="FL218" s="90">
        <f>IF(ISNA(VLOOKUP($B218,'[2]1516 Exp_Rev Access'!$F$7:$FS$310,1147,FALSE)),"",VLOOKUP($B218,'[2]1516 Exp_Rev Access'!$F$7:$FS$310,147,FALSE))</f>
        <v>0</v>
      </c>
      <c r="FM218" s="90">
        <f>IF(ISNA(VLOOKUP($B218,'[2]1516 Exp_Rev Access'!$F$7:$FS$310,148,FALSE)),"",VLOOKUP($B218,'[2]1516 Exp_Rev Access'!$F$7:$FS$310,148,FALSE))</f>
        <v>0</v>
      </c>
      <c r="FN218" s="90">
        <f>IF(ISNA(VLOOKUP($B218,'[2]1516 Exp_Rev Access'!$F$7:$FS$310,149,FALSE)),"",VLOOKUP($B218,'[2]1516 Exp_Rev Access'!$F$7:$FS$310,149,FALSE))</f>
        <v>0</v>
      </c>
      <c r="FO218" s="90">
        <f>IF(ISNA(VLOOKUP($B218,'[2]1516 Exp_Rev Access'!$F$7:$FS$310,150,FALSE)),"",VLOOKUP($B218,'[2]1516 Exp_Rev Access'!$F$7:$FS$310,150,FALSE))</f>
        <v>0</v>
      </c>
      <c r="FP218" s="90">
        <f>IF(ISNA(VLOOKUP($B218,'[2]1516 Exp_Rev Access'!$F$7:$FS$310,151,FALSE)),"",VLOOKUP($B218,'[2]1516 Exp_Rev Access'!$F$7:$FS$310,151,FALSE))</f>
        <v>0</v>
      </c>
      <c r="FQ218" s="90">
        <f>IF(ISNA(VLOOKUP($B218,'[2]1516 Exp_Rev Access'!$F$7:$FS$310,152,FALSE)),"",VLOOKUP($B218,'[2]1516 Exp_Rev Access'!$F$7:$FS$310,152,FALSE))</f>
        <v>0</v>
      </c>
      <c r="FR218" s="90">
        <f>IF(ISNA(VLOOKUP($B218,'[2]1516 Exp_Rev Access'!$F$7:$FS$310,153,FALSE)),"",VLOOKUP($B218,'[2]1516 Exp_Rev Access'!$F$7:$FS$310,153,FALSE))</f>
        <v>0</v>
      </c>
      <c r="FS218" s="53">
        <f t="shared" si="550"/>
        <v>86550.73</v>
      </c>
      <c r="FT218" s="92">
        <f t="shared" si="551"/>
        <v>3.7305575529638479E-2</v>
      </c>
      <c r="FU218" s="116">
        <f t="shared" si="552"/>
        <v>1190.1915566556659</v>
      </c>
      <c r="FV218" s="90">
        <f>IF(ISNA(VLOOKUP($B218,'[2]1516 Exp_Rev Access'!$F$7:$FS$310,154,FALSE)),"",VLOOKUP($B218,'[2]1516 Exp_Rev Access'!$F$7:$FS$310,154,FALSE))</f>
        <v>0</v>
      </c>
      <c r="FW218" s="90">
        <f>IF(ISNA(VLOOKUP($B218,'[2]1516 Exp_Rev Access'!$F$7:$FS$310,155,FALSE)),"",VLOOKUP($B218,'[2]1516 Exp_Rev Access'!$F$7:$FS$310,155,FALSE))</f>
        <v>3999.99</v>
      </c>
      <c r="FX218" s="90">
        <f>IF(ISNA(VLOOKUP($B218,'[2]1516 Exp_Rev Access'!$F$7:$FS$310,156,FALSE)),"",VLOOKUP($B218,'[2]1516 Exp_Rev Access'!$F$7:$FS$310,156,FALSE))</f>
        <v>0</v>
      </c>
      <c r="FY218" s="90">
        <f>IF(ISNA(VLOOKUP($B218,'[2]1516 Exp_Rev Access'!$F$7:$FS$310,157,FALSE)),"",VLOOKUP($B218,'[2]1516 Exp_Rev Access'!$F$7:$FS$310,157,FALSE))</f>
        <v>0</v>
      </c>
      <c r="FZ218" s="90">
        <f>IF(ISNA(VLOOKUP($B218,'[2]1516 Exp_Rev Access'!$F$7:$FS$310,158,FALSE)),"",VLOOKUP($B218,'[2]1516 Exp_Rev Access'!$F$7:$FS$310,158,FALSE))</f>
        <v>0</v>
      </c>
      <c r="GA218" s="90">
        <f>IF(ISNA(VLOOKUP($B218,'[2]1516 Exp_Rev Access'!$F$7:$FS$310,159,FALSE)),"",VLOOKUP($B218,'[2]1516 Exp_Rev Access'!$F$7:$FS$310,159,FALSE))</f>
        <v>0</v>
      </c>
      <c r="GB218" s="90">
        <f>IF(ISNA(VLOOKUP($B218,'[2]1516 Exp_Rev Access'!$F$7:$FS$310,160,FALSE)),"",VLOOKUP($B218,'[2]1516 Exp_Rev Access'!$F$7:$FS$310,160,FALSE))</f>
        <v>0</v>
      </c>
      <c r="GC218" s="90">
        <f>IF(ISNA(VLOOKUP($B218,'[2]1516 Exp_Rev Access'!$F$7:$FS$310,161,FALSE)),"",VLOOKUP($B218,'[2]1516 Exp_Rev Access'!$F$7:$FS$310,161,FALSE))</f>
        <v>0</v>
      </c>
      <c r="GD218" s="90">
        <f>IF(ISNA(VLOOKUP($B218,'[2]1516 Exp_Rev Access'!$F$7:$FS$310,162,FALSE)),"",VLOOKUP($B218,'[2]1516 Exp_Rev Access'!$F$7:$FS$310,162,FALSE))</f>
        <v>0</v>
      </c>
      <c r="GE218" s="90">
        <f>IF(ISNA(VLOOKUP($B218,'[2]1516 Exp_Rev Access'!$F$7:$FS$310,163,FALSE)),"",VLOOKUP($B218,'[2]1516 Exp_Rev Access'!$F$7:$FS$310,163,FALSE))</f>
        <v>0</v>
      </c>
      <c r="GF218" s="90">
        <f>IF(ISNA(VLOOKUP($B218,'[2]1516 Exp_Rev Access'!$F$7:$FS$310,164,FALSE)),"",VLOOKUP($B218,'[2]1516 Exp_Rev Access'!$F$7:$FS$310,164,FALSE))</f>
        <v>0</v>
      </c>
      <c r="GG218" s="90">
        <f>IF(ISNA(VLOOKUP($B218,'[2]1516 Exp_Rev Access'!$F$7:$FS$310,165,FALSE)),"",VLOOKUP($B218,'[2]1516 Exp_Rev Access'!$F$7:$FS$310,165,FALSE))</f>
        <v>0</v>
      </c>
      <c r="GH218" s="90">
        <f>IF(ISNA(VLOOKUP($B218,'[2]1516 Exp_Rev Access'!$F$7:$FS$310,166,FALSE)),"",VLOOKUP($B218,'[2]1516 Exp_Rev Access'!$F$7:$FS$310,166,FALSE))</f>
        <v>0</v>
      </c>
      <c r="GI218" s="90">
        <f>IF(ISNA(VLOOKUP($B218,'[2]1516 Exp_Rev Access'!$F$7:$FS$310,167,FALSE)),"",VLOOKUP($B218,'[2]1516 Exp_Rev Access'!$F$7:$FS$310,167,FALSE))</f>
        <v>0</v>
      </c>
      <c r="GJ218" s="90">
        <f>IF(ISNA(VLOOKUP($B218,'[2]1516 Exp_Rev Access'!$F$7:$FS$310,168,FALSE)),"",VLOOKUP($B218,'[2]1516 Exp_Rev Access'!$F$7:$FS$310,168,FALSE))</f>
        <v>0</v>
      </c>
      <c r="GK218" s="90">
        <f>IF(ISNA(VLOOKUP($B218,'[2]1516 Exp_Rev Access'!$F$7:$FS$310,169,FALSE)),"",VLOOKUP($B218,'[2]1516 Exp_Rev Access'!$F$7:$FS$310,169,FALSE))</f>
        <v>200</v>
      </c>
      <c r="GL218" s="90">
        <f>IF(ISNA(VLOOKUP($B218,'[2]1516 Exp_Rev Access'!$F$7:$FS$310,170,FALSE)),"",VLOOKUP($B218,'[2]1516 Exp_Rev Access'!$F$7:$FS$310,170,FALSE))</f>
        <v>101.44</v>
      </c>
      <c r="GM218" s="90">
        <f>IF(ISNA(VLOOKUP($B218,'[2]1516 Exp_Rev Access'!$F$7:$FT$310,171,FALSE)),"",VLOOKUP($B218,'[2]1516 Exp_Rev Access'!$F$7:$FT$310,171,FALSE))</f>
        <v>0</v>
      </c>
      <c r="GN218" s="90">
        <f>IF(ISNA(VLOOKUP($B218,'[2]1516 Exp_Rev Access'!$F$7:$FU$310,172,FALSE)),"",VLOOKUP($B218,'[2]1516 Exp_Rev Access'!$F$7:$FU$310,172,FALSE))</f>
        <v>0</v>
      </c>
      <c r="GO218" s="90">
        <f>IF(ISNA(VLOOKUP($B218,'[2]1516 Exp_Rev Access'!$F$7:$FV$310,173,FALSE)),"",VLOOKUP($B218,'[2]1516 Exp_Rev Access'!$F$7:$FV$310,173,FALSE))</f>
        <v>0</v>
      </c>
      <c r="GP218" s="90">
        <f>IF(ISNA(VLOOKUP($B218,'[2]1516 Exp_Rev Access'!$F$7:$GA$310,174,FALSE)),"",VLOOKUP($B218,'[2]1516 Exp_Rev Access'!$F$7:$GA$310,174,FALSE))</f>
        <v>0</v>
      </c>
      <c r="GQ218" s="90">
        <f>IF(ISNA(VLOOKUP($B218,'[2]1516 Exp_Rev Access'!$F$7:$GA$310,175,FALSE)),"",VLOOKUP($B218,'[2]1516 Exp_Rev Access'!$F$7:$GA$310,175,FALSE))</f>
        <v>391</v>
      </c>
      <c r="GR218" s="90">
        <f>IF(ISNA(VLOOKUP($B218,'[2]1516 Exp_Rev Access'!$F$7:$GA$310,176,FALSE)),"",VLOOKUP($B218,'[2]1516 Exp_Rev Access'!$F$7:$GA$310,176,FALSE))</f>
        <v>0</v>
      </c>
      <c r="GS218" s="90">
        <f>IF(ISNA(VLOOKUP($B218,'[2]1516 Exp_Rev Access'!$F$7:$GA$310,177,FALSE)),"",VLOOKUP($B218,'[2]1516 Exp_Rev Access'!$F$7:$GA$310,177,FALSE))</f>
        <v>0</v>
      </c>
      <c r="GT218" s="90">
        <f>IF(ISNA(VLOOKUP($B218,'[2]1516 Exp_Rev Access'!$F$7:$GA$310,178,FALSE)),"",VLOOKUP($B218,'[2]1516 Exp_Rev Access'!$F$7:$GA$310,178,FALSE))</f>
        <v>0</v>
      </c>
      <c r="GU218" s="53">
        <f t="shared" si="553"/>
        <v>4692.4299999999994</v>
      </c>
      <c r="GV218" s="92">
        <f t="shared" si="554"/>
        <v>2.0225571960229738E-3</v>
      </c>
      <c r="GW218" s="114">
        <f t="shared" si="555"/>
        <v>64.527365236523664</v>
      </c>
    </row>
    <row r="219" spans="1:222" x14ac:dyDescent="0.2">
      <c r="B219" s="87" t="s">
        <v>493</v>
      </c>
      <c r="C219" s="87" t="s">
        <v>494</v>
      </c>
      <c r="D219" s="88">
        <f>IF(ISNA(VLOOKUP($B219,'[2]1516 enrollment_Rev_Exp by size'!$A$6:$C$325,3,FALSE)),"",VLOOKUP($B219,'[2]1516 enrollment_Rev_Exp by size'!$A$6:$C$325,3,FALSE))</f>
        <v>86.02</v>
      </c>
      <c r="E219" s="89">
        <v>2367554.0299999998</v>
      </c>
      <c r="F219" s="67">
        <f t="shared" si="534"/>
        <v>2367554.0300000003</v>
      </c>
      <c r="G219" s="67">
        <f t="shared" si="535"/>
        <v>0</v>
      </c>
      <c r="H219" s="90">
        <f>IF(ISNA(VLOOKUP($B219,'[2]1516 Exp_Rev Access'!$F$7:$FS$310,2,FALSE)),"",VLOOKUP($B219,'[2]1516 Exp_Rev Access'!$F$7:$FS$310,2,FALSE))</f>
        <v>419720.1</v>
      </c>
      <c r="I219" s="90">
        <f>IF(ISNA(VLOOKUP($B219,'[2]1516 Exp_Rev Access'!$F$7:$FS$310,3,FALSE)),"",VLOOKUP($B219,'[2]1516 Exp_Rev Access'!$F$7:$FS$310,3,FALSE))</f>
        <v>0</v>
      </c>
      <c r="J219" s="90">
        <f>IF(ISNA(VLOOKUP($B219,'[2]1516 Exp_Rev Access'!$F$7:$FS$310,4,FALSE)),"",VLOOKUP($B219,'[2]1516 Exp_Rev Access'!$F$7:$FS$310,4,FALSE))</f>
        <v>2777.8</v>
      </c>
      <c r="K219" s="90">
        <f>IF(ISNA(VLOOKUP($B219,'[2]1516 Exp_Rev Access'!$F$7:$FS$310,5,FALSE)),"-",VLOOKUP($B219,'[2]1516 Exp_Rev Access'!$F$7:$FS$310,5,FALSE))</f>
        <v>0</v>
      </c>
      <c r="L219" s="90">
        <f>IF(ISNA(VLOOKUP($B219,'[2]1516 Exp_Rev Access'!$F$7:$FS$310,6,FALSE)),"",VLOOKUP($B219,'[2]1516 Exp_Rev Access'!$F$7:$FS$310,6,FALSE))</f>
        <v>0</v>
      </c>
      <c r="M219" s="90">
        <f>IF(ISNA(VLOOKUP($B219,'[2]1516 Exp_Rev Access'!$F$7:$FS$310,7,FALSE)),"",VLOOKUP($B219,'[2]1516 Exp_Rev Access'!$F$7:$FS$310,7,FALSE))</f>
        <v>0</v>
      </c>
      <c r="N219" s="53">
        <f t="shared" si="536"/>
        <v>422497.89999999997</v>
      </c>
      <c r="O219" s="91">
        <f t="shared" si="537"/>
        <v>0.17845332974301753</v>
      </c>
      <c r="P219" s="53">
        <f t="shared" si="538"/>
        <v>4911.6240409207157</v>
      </c>
      <c r="Q219" s="90">
        <f>IF(ISNA(VLOOKUP($B219,'[2]1516 Exp_Rev Access'!$F$7:$FS$310,8,FALSE)),"",VLOOKUP($B219,'[2]1516 Exp_Rev Access'!$F$7:$FS$310,8,FALSE))</f>
        <v>1310</v>
      </c>
      <c r="R219" s="90">
        <f>IF(ISNA(VLOOKUP($B219,'[2]1516 Exp_Rev Access'!$F$7:$FS$310,9,FALSE)),"",VLOOKUP($B219,'[2]1516 Exp_Rev Access'!$F$7:$FS$310,9,FALSE))</f>
        <v>0</v>
      </c>
      <c r="S219" s="90">
        <f>IF(ISNA(VLOOKUP($B219,'[2]1516 Exp_Rev Access'!$F$7:$FS$310,10,FALSE)),"",VLOOKUP($B219,'[2]1516 Exp_Rev Access'!$F$7:$FS$310,10,FALSE))</f>
        <v>0</v>
      </c>
      <c r="T219" s="90">
        <f>IF(ISNA(VLOOKUP($B219,'[2]1516 Exp_Rev Access'!$F$7:$FS$310,11,FALSE)),"",VLOOKUP($B219,'[2]1516 Exp_Rev Access'!$F$7:$FS$310,11,FALSE))</f>
        <v>0</v>
      </c>
      <c r="U219" s="90">
        <f>IF(ISNA(VLOOKUP($B219,'[2]1516 Exp_Rev Access'!$F$7:$FS$310,12,FALSE)),"",VLOOKUP($B219,'[2]1516 Exp_Rev Access'!$F$7:$FS$310,12,FALSE))</f>
        <v>600</v>
      </c>
      <c r="V219" s="90">
        <f>IF(ISNA(VLOOKUP($B219,'[2]1516 Exp_Rev Access'!$F$7:$FS$310,13,FALSE)),"",VLOOKUP($B219,'[2]1516 Exp_Rev Access'!$F$7:$FS$310,13,FALSE))</f>
        <v>0</v>
      </c>
      <c r="W219" s="90">
        <f>IF(ISNA(VLOOKUP($B219,'[2]1516 Exp_Rev Access'!$F$7:$FS$310,14,FALSE)),"",VLOOKUP($B219,'[2]1516 Exp_Rev Access'!$F$7:$FS$310,14,FALSE))</f>
        <v>0</v>
      </c>
      <c r="X219" s="90">
        <f>IF(ISNA(VLOOKUP($B219,'[2]1516 Exp_Rev Access'!$F$7:$FS$310,15,FALSE)),"",VLOOKUP($B219,'[2]1516 Exp_Rev Access'!$F$7:$FS$310,15,FALSE))</f>
        <v>0</v>
      </c>
      <c r="Y219" s="90">
        <f>IF(ISNA(VLOOKUP($B219,'[2]1516 Exp_Rev Access'!$F$7:$FS$310,16,FALSE)),"",VLOOKUP($B219,'[2]1516 Exp_Rev Access'!$F$7:$FS$310,16,FALSE))</f>
        <v>208.05</v>
      </c>
      <c r="Z219" s="90">
        <f>IF(ISNA(VLOOKUP($B219,'[2]1516 Exp_Rev Access'!$F$7:$FS$310,17,FALSE)),"",VLOOKUP($B219,'[2]1516 Exp_Rev Access'!$F$7:$FS$310,17,FALSE))</f>
        <v>0</v>
      </c>
      <c r="AA219" s="90">
        <f>IF(ISNA(VLOOKUP($B219,'[2]1516 Exp_Rev Access'!$F$7:$FS$310,18,FALSE)),"",VLOOKUP($B219,'[2]1516 Exp_Rev Access'!$F$7:$FS$310,18,FALSE))</f>
        <v>0</v>
      </c>
      <c r="AB219" s="90">
        <f>IF(ISNA(VLOOKUP($B219,'[2]1516 Exp_Rev Access'!$F$7:$FS$310,19,FALSE)),"",VLOOKUP($B219,'[2]1516 Exp_Rev Access'!$F$7:$FS$310,19,FALSE))</f>
        <v>0</v>
      </c>
      <c r="AC219" s="90">
        <f>IF(ISNA(VLOOKUP($B219,'[2]1516 Exp_Rev Access'!$F$7:$FS$310,20,FALSE)),"",VLOOKUP($B219,'[2]1516 Exp_Rev Access'!$F$7:$FS$310,20,FALSE))</f>
        <v>0</v>
      </c>
      <c r="AD219" s="90">
        <f>IF(ISNA(VLOOKUP($B219,'[2]1516 Exp_Rev Access'!$F$7:$FS$310,21,FALSE)),"",VLOOKUP($B219,'[2]1516 Exp_Rev Access'!$F$7:$FS$310,21,FALSE))</f>
        <v>16908.14</v>
      </c>
      <c r="AE219" s="90">
        <f>IF(ISNA(VLOOKUP($B219,'[2]1516 Exp_Rev Access'!$F$7:$FS$310,22,FALSE)),"",VLOOKUP($B219,'[2]1516 Exp_Rev Access'!$F$7:$FS$310,22,FALSE))</f>
        <v>729.81</v>
      </c>
      <c r="AF219" s="90">
        <f>IF(ISNA(VLOOKUP($B219,'[2]1516 Exp_Rev Access'!$F$7:$FS$310,23,FALSE)),"",VLOOKUP($B219,'[2]1516 Exp_Rev Access'!$F$7:$FS$310,23,FALSE))</f>
        <v>0</v>
      </c>
      <c r="AG219" s="90">
        <f>IF(ISNA(VLOOKUP($B219,'[2]1516 Exp_Rev Access'!$F$7:$FS$310,24,FALSE)),"",VLOOKUP($B219,'[2]1516 Exp_Rev Access'!$F$7:$FS$310,24,FALSE))</f>
        <v>668.8</v>
      </c>
      <c r="AH219" s="90">
        <f>IF(ISNA(VLOOKUP($B219,'[2]1516 Exp_Rev Access'!$F$7:$FS$310,25,FALSE)),"",VLOOKUP($B219,'[2]1516 Exp_Rev Access'!$F$7:$FS$310,25,FALSE))</f>
        <v>58.48</v>
      </c>
      <c r="AI219" s="90">
        <f>IF(ISNA(VLOOKUP($B219,'[2]1516 Exp_Rev Access'!$F$7:$FS$310,26,FALSE)),"",VLOOKUP($B219,'[2]1516 Exp_Rev Access'!$F$7:$FS$310,26,FALSE))</f>
        <v>0</v>
      </c>
      <c r="AJ219" s="90">
        <f>IF(ISNA(VLOOKUP($B219,'[2]1516 Exp_Rev Access'!$F$7:$FS$310,27,FALSE)),"",VLOOKUP($B219,'[2]1516 Exp_Rev Access'!$F$7:$FS$310,27,FALSE))</f>
        <v>136.87</v>
      </c>
      <c r="AK219" s="90">
        <f>IF(ISNA(VLOOKUP($B219,'[2]1516 Exp_Rev Access'!$F$7:$FS$310,28,FALSE)),"",VLOOKUP($B219,'[2]1516 Exp_Rev Access'!$F$7:$FS$310,28,FALSE))</f>
        <v>6636.64</v>
      </c>
      <c r="AL219" s="90">
        <f>IF(ISNA(VLOOKUP($B219,'[2]1516 Exp_Rev Access'!$F$7:$FS$310,29,FALSE)),"",VLOOKUP($B219,'[2]1516 Exp_Rev Access'!$F$7:$FS$310,29,FALSE))</f>
        <v>0</v>
      </c>
      <c r="AM219" s="53">
        <f t="shared" si="539"/>
        <v>27256.789999999997</v>
      </c>
      <c r="AN219" s="92">
        <f t="shared" si="540"/>
        <v>1.1512636947085849E-2</v>
      </c>
      <c r="AO219" s="68">
        <f t="shared" si="541"/>
        <v>316.86572890025576</v>
      </c>
      <c r="AP219" s="90">
        <f>IF(ISNA(VLOOKUP($B219,'[2]1516 Exp_Rev Access'!$F$7:$FS$310,30,FALSE)),"",VLOOKUP($B219,'[2]1516 Exp_Rev Access'!$F$7:$FS$310,30,FALSE))</f>
        <v>1536126.74</v>
      </c>
      <c r="AQ219" s="90">
        <f>IF(ISNA(VLOOKUP($B219,'[2]1516 Exp_Rev Access'!$F$7:$FS$310,31,FALSE)),"",VLOOKUP($B219,'[2]1516 Exp_Rev Access'!$F$7:$FS$310,31,FALSE))</f>
        <v>15298.35</v>
      </c>
      <c r="AR219" s="90">
        <f>IF(ISNA(VLOOKUP($B219,'[2]1516 Exp_Rev Access'!$F$7:$FS$310,32,FALSE)),"",VLOOKUP($B219,'[2]1516 Exp_Rev Access'!$F$7:$FS$310,32,FALSE))</f>
        <v>0</v>
      </c>
      <c r="AS219" s="90">
        <f>IF(ISNA(VLOOKUP($B219,'[2]1516 Exp_Rev Access'!$F$7:$FS$310,33,FALSE)),"",VLOOKUP($B219,'[2]1516 Exp_Rev Access'!$F$7:$FS$310,33,FALSE))</f>
        <v>0</v>
      </c>
      <c r="AT219" s="90">
        <f>IF(ISNA(VLOOKUP($B219,'[2]1516 Exp_Rev Access'!$F$7:$FS$310,34,FALSE)),"",VLOOKUP($B219,'[2]1516 Exp_Rev Access'!$F$7:$FS$310,34,FALSE))</f>
        <v>0</v>
      </c>
      <c r="AU219" s="53">
        <f t="shared" si="542"/>
        <v>1551425.09</v>
      </c>
      <c r="AV219" s="93">
        <f t="shared" si="543"/>
        <v>0.65528603374682026</v>
      </c>
      <c r="AW219" s="53">
        <f t="shared" si="544"/>
        <v>18035.632294815161</v>
      </c>
      <c r="AX219" s="90">
        <f>IF(ISNA(VLOOKUP($B219,'[2]1516 Exp_Rev Access'!$F$7:$FS$310,35,FALSE)),"",VLOOKUP($B219,'[2]1516 Exp_Rev Access'!$F$7:$FS$310,35,FALSE))</f>
        <v>0</v>
      </c>
      <c r="AY219" s="90">
        <f>IF(ISNA(VLOOKUP($B219,'[2]1516 Exp_Rev Access'!$F$7:$FS$310,36,FALSE)),"",VLOOKUP($B219,'[2]1516 Exp_Rev Access'!$F$7:$FS$310,36,FALSE))</f>
        <v>65558.42</v>
      </c>
      <c r="AZ219" s="90">
        <f>IF(ISNA(VLOOKUP($B219,'[2]1516 Exp_Rev Access'!$F$7:$FS$310,37,FALSE)),"",VLOOKUP($B219,'[2]1516 Exp_Rev Access'!$F$7:$FS$310,37,FALSE))</f>
        <v>0</v>
      </c>
      <c r="BA219" s="90">
        <f>IF(ISNA(VLOOKUP($B219,'[2]1516 Exp_Rev Access'!$F$7:$FS$310,38,FALSE)),"",VLOOKUP($B219,'[2]1516 Exp_Rev Access'!$F$7:$FS$310,38,FALSE))</f>
        <v>0</v>
      </c>
      <c r="BB219" s="90">
        <f>IF(ISNA(VLOOKUP($B219,'[2]1516 Exp_Rev Access'!$F$7:$FS$310,39,FALSE)),"",VLOOKUP($B219,'[2]1516 Exp_Rev Access'!$F$7:$FS$310,39,FALSE))</f>
        <v>0</v>
      </c>
      <c r="BC219" s="90">
        <f>IF(ISNA(VLOOKUP($B219,'[2]1516 Exp_Rev Access'!$F$7:$FS$310,40,FALSE)),"",VLOOKUP($B219,'[2]1516 Exp_Rev Access'!$F$7:$FS$310,40,FALSE))</f>
        <v>18733.259999999998</v>
      </c>
      <c r="BD219" s="90">
        <f>IF(ISNA(VLOOKUP($B219,'[2]1516 Exp_Rev Access'!$F$7:$FS$310,41,FALSE)),"",VLOOKUP($B219,'[2]1516 Exp_Rev Access'!$F$7:$FS$310,41,FALSE))</f>
        <v>0</v>
      </c>
      <c r="BE219" s="90">
        <f>IF(ISNA(VLOOKUP($B219,'[2]1516 Exp_Rev Access'!$F$7:$FS$310,42,FALSE)),"",VLOOKUP($B219,'[2]1516 Exp_Rev Access'!$F$7:$FS$310,42,FALSE))</f>
        <v>25304.37</v>
      </c>
      <c r="BF219" s="90">
        <f>IF(ISNA(VLOOKUP($B219,'[2]1516 Exp_Rev Access'!$F$7:$FS$310,43,FALSE)),"",VLOOKUP($B219,'[2]1516 Exp_Rev Access'!$F$7:$FS$310,43,FALSE))</f>
        <v>0</v>
      </c>
      <c r="BG219" s="90">
        <f>IF(ISNA(VLOOKUP($B219,'[2]1516 Exp_Rev Access'!$F$7:$FS$310,44,FALSE)),"",VLOOKUP($B219,'[2]1516 Exp_Rev Access'!$F$7:$FS$310,44,FALSE))</f>
        <v>0</v>
      </c>
      <c r="BH219" s="90">
        <f>IF(ISNA(VLOOKUP($B219,'[2]1516 Exp_Rev Access'!$F$7:$FS$310,45,FALSE)),"",VLOOKUP($B219,'[2]1516 Exp_Rev Access'!$F$7:$FS$310,45,FALSE))</f>
        <v>884.41</v>
      </c>
      <c r="BI219" s="90">
        <f>IF(ISNA(VLOOKUP($B219,'[2]1516 Exp_Rev Access'!$F$7:$FS$310,46,FALSE)),"",VLOOKUP($B219,'[2]1516 Exp_Rev Access'!$F$7:$FS$310,46,FALSE))</f>
        <v>0</v>
      </c>
      <c r="BJ219" s="90">
        <f>IF(ISNA(VLOOKUP($B219,'[2]1516 Exp_Rev Access'!$F$7:$FS$310,47,FALSE)),"",VLOOKUP($B219,'[2]1516 Exp_Rev Access'!$F$7:$FS$310,47,FALSE))</f>
        <v>821.45</v>
      </c>
      <c r="BK219" s="90">
        <f>IF(ISNA(VLOOKUP($B219,'[2]1516 Exp_Rev Access'!$F$7:$FS$310,48,FALSE)),"",VLOOKUP($B219,'[2]1516 Exp_Rev Access'!$F$7:$FS$310,48,FALSE))</f>
        <v>152617.81</v>
      </c>
      <c r="BL219" s="90">
        <f>IF(ISNA(VLOOKUP($B219,'[2]1516 Exp_Rev Access'!$F$7:$FS$310,49,FALSE)),"",VLOOKUP($B219,'[2]1516 Exp_Rev Access'!$F$7:$FS$310,49,FALSE))</f>
        <v>0</v>
      </c>
      <c r="BM219" s="90">
        <f>IF(ISNA(VLOOKUP($B219,'[2]1516 Exp_Rev Access'!$F$7:$FS$310,50,FALSE)),"",VLOOKUP($B219,'[2]1516 Exp_Rev Access'!$F$7:$FS$310,50,FALSE))</f>
        <v>0</v>
      </c>
      <c r="BN219" s="90">
        <f>IF(ISNA(VLOOKUP($B219,'[2]1516 Exp_Rev Access'!$F$7:$FS$310,51,FALSE)),"",VLOOKUP($B219,'[2]1516 Exp_Rev Access'!$F$7:$FS$310,51,FALSE))</f>
        <v>0</v>
      </c>
      <c r="BO219" s="90">
        <f>IF(ISNA(VLOOKUP($B219,'[2]1516 Exp_Rev Access'!$F$7:$FS$310,52,FALSE)),"",VLOOKUP($B219,'[2]1516 Exp_Rev Access'!$F$7:$FS$310,52,FALSE))</f>
        <v>0</v>
      </c>
      <c r="BP219" s="90">
        <f>IF(ISNA(VLOOKUP($B219,'[2]1516 Exp_Rev Access'!$F$7:$FS$310,53,FALSE)),"",VLOOKUP($B219,'[2]1516 Exp_Rev Access'!$F$7:$FS$310,53,FALSE))</f>
        <v>0</v>
      </c>
      <c r="BQ219" s="90">
        <f>IF(ISNA(VLOOKUP($B219,'[2]1516 Exp_Rev Access'!$F$7:$FS$310,54,FALSE)),"",VLOOKUP($B219,'[2]1516 Exp_Rev Access'!$F$7:$FS$310,54,FALSE))</f>
        <v>0</v>
      </c>
      <c r="BR219" s="90">
        <f>IF(ISNA(VLOOKUP($B219,'[2]1516 Exp_Rev Access'!$F$7:$FS$310,55,FALSE)),"",VLOOKUP($B219,'[2]1516 Exp_Rev Access'!$F$7:$FS$310,55,FALSE))</f>
        <v>0</v>
      </c>
      <c r="BS219" s="90">
        <f>IF(ISNA(VLOOKUP($B219,'[2]1516 Exp_Rev Access'!$F$7:$FS$310,56,FALSE)),"",VLOOKUP($B219,'[2]1516 Exp_Rev Access'!$F$7:$FS$310,56,FALSE))</f>
        <v>0</v>
      </c>
      <c r="BT219" s="90">
        <f>IF(ISNA(VLOOKUP($B219,'[2]1516 Exp_Rev Access'!$F$7:$FS$310,57,FALSE)),"",VLOOKUP($B219,'[2]1516 Exp_Rev Access'!$F$7:$FS$310,57,FALSE))</f>
        <v>0</v>
      </c>
      <c r="BU219" s="90">
        <f>IF(ISNA(VLOOKUP($B219,'[2]1516 Exp_Rev Access'!$F$7:$FS$310,58,FALSE)),"",VLOOKUP($B219,'[2]1516 Exp_Rev Access'!$F$7:$FS$310,58,FALSE))</f>
        <v>0</v>
      </c>
      <c r="BV219" s="53">
        <f t="shared" si="545"/>
        <v>263919.71999999997</v>
      </c>
      <c r="BW219" s="92">
        <f t="shared" si="546"/>
        <v>0.11147357849315903</v>
      </c>
      <c r="BX219" s="68">
        <f t="shared" si="547"/>
        <v>3068.1204371076492</v>
      </c>
      <c r="BY219" s="90">
        <f>IF(ISNA(VLOOKUP($B219,'[2]1516 Exp_Rev Access'!$F$7:$FS$310,59,FALSE)),"",VLOOKUP($B219,'[2]1516 Exp_Rev Access'!$F$7:$FS$310,59,FALSE))</f>
        <v>0</v>
      </c>
      <c r="BZ219" s="90">
        <f>IF(ISNA(VLOOKUP($B219,'[2]1516 Exp_Rev Access'!$F$7:$FS$310,60,FALSE)),"",VLOOKUP($B219,'[2]1516 Exp_Rev Access'!$F$7:$FS$310,60,FALSE))</f>
        <v>0</v>
      </c>
      <c r="CA219" s="90">
        <f>IF(ISNA(VLOOKUP($B219,'[2]1516 Exp_Rev Access'!$F$7:$FS$310,61,FALSE)),"",VLOOKUP($B219,'[2]1516 Exp_Rev Access'!$F$7:$FS$310,61,FALSE))</f>
        <v>0</v>
      </c>
      <c r="CB219" s="90">
        <f>IF(ISNA(VLOOKUP($B219,'[2]1516 Exp_Rev Access'!$F$7:$FS$310,62,FALSE)),"",VLOOKUP($B219,'[2]1516 Exp_Rev Access'!$F$7:$FS$310,62,FALSE))</f>
        <v>0</v>
      </c>
      <c r="CC219" s="90">
        <f>IF(ISNA(VLOOKUP($B219,'[2]1516 Exp_Rev Access'!$F$7:$FS$310,63,FALSE)),"",VLOOKUP($B219,'[2]1516 Exp_Rev Access'!$F$7:$FS$310,63,FALSE))</f>
        <v>0</v>
      </c>
      <c r="CD219" s="90">
        <f>IF(ISNA(VLOOKUP($B219,'[2]1516 Exp_Rev Access'!$F$7:$FS$310,64,FALSE)),"",VLOOKUP($B219,'[2]1516 Exp_Rev Access'!$F$7:$FS$310,64,FALSE))</f>
        <v>0</v>
      </c>
      <c r="CE219" s="53">
        <f t="shared" si="548"/>
        <v>0</v>
      </c>
      <c r="CF219" s="92"/>
      <c r="CG219" s="94">
        <f t="shared" si="549"/>
        <v>0</v>
      </c>
      <c r="CH219" s="90">
        <f>IF(ISNA(VLOOKUP($B219,'[2]1516 Exp_Rev Access'!$F$7:$FS$310,65,FALSE)),"",VLOOKUP($B219,'[2]1516 Exp_Rev Access'!$F$7:$FS$310,65,FALSE))</f>
        <v>0</v>
      </c>
      <c r="CI219" s="90">
        <f>IF(ISNA(VLOOKUP($B219,'[2]1516 Exp_Rev Access'!$F$7:$FS$310,66,FALSE)),"",VLOOKUP($B219,'[2]1516 Exp_Rev Access'!$F$7:$FS$310,66,FALSE))</f>
        <v>0</v>
      </c>
      <c r="CJ219" s="90">
        <f>IF(ISNA(VLOOKUP($B219,'[2]1516 Exp_Rev Access'!$F$7:$FS$310,67,FALSE)),"",VLOOKUP($B219,'[2]1516 Exp_Rev Access'!$F$7:$FS$310,67,FALSE))</f>
        <v>0</v>
      </c>
      <c r="CK219" s="90">
        <f>IF(ISNA(VLOOKUP($B219,'[2]1516 Exp_Rev Access'!$F$7:$FS$310,68,FALSE)),"",VLOOKUP($B219,'[2]1516 Exp_Rev Access'!$F$7:$FS$310,68,FALSE))</f>
        <v>0</v>
      </c>
      <c r="CL219" s="90">
        <f>IF(ISNA(VLOOKUP($B219,'[2]1516 Exp_Rev Access'!$F$7:$FS$310,69,FALSE)),"",VLOOKUP($B219,'[2]1516 Exp_Rev Access'!$F$7:$FS$310,69,FALSE))</f>
        <v>0</v>
      </c>
      <c r="CM219" s="90">
        <f>IF(ISNA(VLOOKUP($B219,'[2]1516 Exp_Rev Access'!$F$7:$FS$310,70,FALSE)),"",VLOOKUP($B219,'[2]1516 Exp_Rev Access'!$F$7:$FS$310,70,FALSE))</f>
        <v>0</v>
      </c>
      <c r="CN219" s="90">
        <f>IF(ISNA(VLOOKUP($B219,'[2]1516 Exp_Rev Access'!$F$7:$FS$310,71,FALSE)),"",VLOOKUP($B219,'[2]1516 Exp_Rev Access'!$F$7:$FS$310,71,FALSE))</f>
        <v>0</v>
      </c>
      <c r="CO219" s="90">
        <f>IF(ISNA(VLOOKUP($B219,'[2]1516 Exp_Rev Access'!$F$7:$FS$310,72,FALSE)),"",VLOOKUP($B219,'[2]1516 Exp_Rev Access'!$F$7:$FS$310,72,FALSE))</f>
        <v>0</v>
      </c>
      <c r="CP219" s="90">
        <f>IF(ISNA(VLOOKUP($B219,'[2]1516 Exp_Rev Access'!$F$7:$FS$310,73,FALSE)),"",VLOOKUP($B219,'[2]1516 Exp_Rev Access'!$F$7:$FS$310,73,FALSE))</f>
        <v>0</v>
      </c>
      <c r="CQ219" s="90">
        <f>IF(ISNA(VLOOKUP($B219,'[2]1516 Exp_Rev Access'!$F$7:$FS$310,74,FALSE)),"",VLOOKUP($B219,'[2]1516 Exp_Rev Access'!$F$7:$FS$310,74,FALSE))</f>
        <v>18451</v>
      </c>
      <c r="CR219" s="90">
        <f>IF(ISNA(VLOOKUP($B219,'[2]1516 Exp_Rev Access'!$F$7:$FS$310,75,FALSE)),"",VLOOKUP($B219,'[2]1516 Exp_Rev Access'!$F$7:$FS$310,75,FALSE))</f>
        <v>0</v>
      </c>
      <c r="CS219" s="90">
        <f>IF(ISNA(VLOOKUP($B219,'[2]1516 Exp_Rev Access'!$F$7:$FS$310,76,FALSE)),"",VLOOKUP($B219,'[2]1516 Exp_Rev Access'!$F$7:$FS$310,76,FALSE))</f>
        <v>0</v>
      </c>
      <c r="CT219" s="90">
        <f>IF(ISNA(VLOOKUP($B219,'[2]1516 Exp_Rev Access'!$F$7:$FS$310,77,FALSE)),"",VLOOKUP($B219,'[2]1516 Exp_Rev Access'!$F$7:$FS$310,77,FALSE))</f>
        <v>0</v>
      </c>
      <c r="CU219" s="90">
        <f>IF(ISNA(VLOOKUP($B219,'[2]1516 Exp_Rev Access'!$F$7:$FS$310,78,FALSE)),"",VLOOKUP($B219,'[2]1516 Exp_Rev Access'!$F$7:$FS$310,78,FALSE))</f>
        <v>24337</v>
      </c>
      <c r="CV219" s="90">
        <f>IF(ISNA(VLOOKUP($B219,'[2]1516 Exp_Rev Access'!$F$7:$FS$310,79,FALSE)),"",VLOOKUP($B219,'[2]1516 Exp_Rev Access'!$F$7:$FS$310,79,FALSE))</f>
        <v>5000</v>
      </c>
      <c r="CW219" s="90">
        <f>IF(ISNA(VLOOKUP($B219,'[2]1516 Exp_Rev Access'!$F$7:$FS$310,80,FALSE)),"",VLOOKUP($B219,'[2]1516 Exp_Rev Access'!$F$7:$FS$310,80,FALSE))</f>
        <v>0</v>
      </c>
      <c r="CX219" s="90">
        <f>IF(ISNA(VLOOKUP($B219,'[2]1516 Exp_Rev Access'!$F$7:$FS$310,81,FALSE)),"",VLOOKUP($B219,'[2]1516 Exp_Rev Access'!$F$7:$FS$310,81,FALSE))</f>
        <v>0</v>
      </c>
      <c r="CY219" s="90">
        <f>IF(ISNA(VLOOKUP($B219,'[2]1516 Exp_Rev Access'!$F$7:$FS$310,82,FALSE)),"",VLOOKUP($B219,'[2]1516 Exp_Rev Access'!$F$7:$FS$310,82,FALSE))</f>
        <v>0</v>
      </c>
      <c r="CZ219" s="90">
        <f>IF(ISNA(VLOOKUP($B219,'[2]1516 Exp_Rev Access'!$F$7:$FS$310,83,FALSE)),"",VLOOKUP($B219,'[2]1516 Exp_Rev Access'!$F$7:$FS$310,83,FALSE))</f>
        <v>0</v>
      </c>
      <c r="DA219" s="90">
        <f>IF(ISNA(VLOOKUP($B219,'[2]1516 Exp_Rev Access'!$F$7:$FS$310,84,FALSE)),"",VLOOKUP($B219,'[2]1516 Exp_Rev Access'!$F$7:$FS$310,84,FALSE))</f>
        <v>0</v>
      </c>
      <c r="DB219" s="90">
        <f>IF(ISNA(VLOOKUP($B219,'[2]1516 Exp_Rev Access'!$F$7:$FS$310,85,FALSE)),"",VLOOKUP($B219,'[2]1516 Exp_Rev Access'!$F$7:$FS$310,85,FALSE))</f>
        <v>0</v>
      </c>
      <c r="DC219" s="90">
        <f>IF(ISNA(VLOOKUP($B219,'[2]1516 Exp_Rev Access'!$F$7:$FS$310,86,FALSE)),"",VLOOKUP($B219,'[2]1516 Exp_Rev Access'!$F$7:$FS$310,86,FALSE))</f>
        <v>0</v>
      </c>
      <c r="DD219" s="90">
        <f>IF(ISNA(VLOOKUP($B219,'[2]1516 Exp_Rev Access'!$F$7:$FS$310,87,FALSE)),"",VLOOKUP($B219,'[2]1516 Exp_Rev Access'!$F$7:$FS$310,87,FALSE))</f>
        <v>0</v>
      </c>
      <c r="DE219" s="90">
        <f>IF(ISNA(VLOOKUP($B219,'[2]1516 Exp_Rev Access'!$F$7:$FS$310,88,FALSE)),"",VLOOKUP($B219,'[2]1516 Exp_Rev Access'!$F$7:$FS$310,88,FALSE))</f>
        <v>0</v>
      </c>
      <c r="DF219" s="90">
        <f>IF(ISNA(VLOOKUP($B219,'[2]1516 Exp_Rev Access'!$F$7:$FS$310,89,FALSE)),"",VLOOKUP($B219,'[2]1516 Exp_Rev Access'!$F$7:$FS$310,89,FALSE))</f>
        <v>0</v>
      </c>
      <c r="DG219" s="90">
        <f>IF(ISNA(VLOOKUP($B219,'[2]1516 Exp_Rev Access'!$F$7:$FS$310,90,FALSE)),"",VLOOKUP($B219,'[2]1516 Exp_Rev Access'!$F$7:$FS$310,90,FALSE))</f>
        <v>0</v>
      </c>
      <c r="DH219" s="90">
        <f>IF(ISNA(VLOOKUP($B219,'[2]1516 Exp_Rev Access'!$F$7:$FS$310,91,FALSE)),"",VLOOKUP($B219,'[2]1516 Exp_Rev Access'!$F$7:$FS$310,91,FALSE))</f>
        <v>0</v>
      </c>
      <c r="DI219" s="90">
        <f>IF(ISNA(VLOOKUP($B219,'[2]1516 Exp_Rev Access'!$F$7:$FS$310,92,FALSE)),"",VLOOKUP($B219,'[2]1516 Exp_Rev Access'!$F$7:$FS$310,92,FALSE))</f>
        <v>20748.689999999999</v>
      </c>
      <c r="DJ219" s="90">
        <f>IF(ISNA(VLOOKUP($B219,'[2]1516 Exp_Rev Access'!$F$7:$FS$310,93,FALSE)),"",VLOOKUP($B219,'[2]1516 Exp_Rev Access'!$F$7:$FS$310,93,FALSE))</f>
        <v>0</v>
      </c>
      <c r="DK219" s="90">
        <f>IF(ISNA(VLOOKUP($B219,'[2]1516 Exp_Rev Access'!$F$7:$FS$310,94,FALSE)),"",VLOOKUP($B219,'[2]1516 Exp_Rev Access'!$F$7:$FS$310,94,FALSE))</f>
        <v>0</v>
      </c>
      <c r="DL219" s="90">
        <f>IF(ISNA(VLOOKUP($B219,'[2]1516 Exp_Rev Access'!$F$7:$FS$310,95,FALSE)),"",VLOOKUP($B219,'[2]1516 Exp_Rev Access'!$F$7:$FS$310,95,FALSE))</f>
        <v>0</v>
      </c>
      <c r="DM219" s="90">
        <f>IF(ISNA(VLOOKUP($B219,'[2]1516 Exp_Rev Access'!$F$7:$FS$310,96,FALSE)),"",VLOOKUP($B219,'[2]1516 Exp_Rev Access'!$F$7:$FS$310,96,FALSE))</f>
        <v>0</v>
      </c>
      <c r="DN219" s="90">
        <f>IF(ISNA(VLOOKUP($B219,'[2]1516 Exp_Rev Access'!$F$7:$FS$310,97,FALSE)),"",VLOOKUP($B219,'[2]1516 Exp_Rev Access'!$F$7:$FS$310,97,FALSE))</f>
        <v>0</v>
      </c>
      <c r="DO219" s="90">
        <f>IF(ISNA(VLOOKUP($B219,'[2]1516 Exp_Rev Access'!$F$7:$FS$310,98,FALSE)),"",VLOOKUP($B219,'[2]1516 Exp_Rev Access'!$F$7:$FS$310,98,FALSE))</f>
        <v>0</v>
      </c>
      <c r="DP219" s="90">
        <f>IF(ISNA(VLOOKUP($B219,'[2]1516 Exp_Rev Access'!$F$7:$FS$310,99,FALSE)),"",VLOOKUP($B219,'[2]1516 Exp_Rev Access'!$F$7:$FS$310,99,FALSE))</f>
        <v>0</v>
      </c>
      <c r="DQ219" s="90">
        <f>IF(ISNA(VLOOKUP($B219,'[2]1516 Exp_Rev Access'!$F$7:$FS$310,100,FALSE)),"",VLOOKUP($B219,'[2]1516 Exp_Rev Access'!$F$7:$FS$310,100,FALSE))</f>
        <v>0</v>
      </c>
      <c r="DR219" s="90">
        <f>IF(ISNA(VLOOKUP($B219,'[2]1516 Exp_Rev Access'!$F$7:$FS$310,101,FALSE)),"",VLOOKUP($B219,'[2]1516 Exp_Rev Access'!$F$7:$FS$310,101,FALSE))</f>
        <v>0</v>
      </c>
      <c r="DS219" s="90">
        <f>IF(ISNA(VLOOKUP($B219,'[2]1516 Exp_Rev Access'!$F$7:$FS$310,102,FALSE)),"",VLOOKUP($B219,'[2]1516 Exp_Rev Access'!$F$7:$FS$310,102,FALSE))</f>
        <v>0</v>
      </c>
      <c r="DT219" s="90">
        <f>IF(ISNA(VLOOKUP($B219,'[2]1516 Exp_Rev Access'!$F$7:$FS$310,103,FALSE)),"",VLOOKUP($B219,'[2]1516 Exp_Rev Access'!$F$7:$FS$310,103,FALSE))</f>
        <v>0</v>
      </c>
      <c r="DU219" s="90">
        <f>IF(ISNA(VLOOKUP($B219,'[2]1516 Exp_Rev Access'!$F$7:$FS$310,104,FALSE)),"",VLOOKUP($B219,'[2]1516 Exp_Rev Access'!$F$7:$FS$310,104,FALSE))</f>
        <v>0</v>
      </c>
      <c r="DV219" s="90">
        <f>IF(ISNA(VLOOKUP($B219,'[2]1516 Exp_Rev Access'!$F$7:$FS$310,105,FALSE)),"",VLOOKUP($B219,'[2]1516 Exp_Rev Access'!$F$7:$FS$310,105,FALSE))</f>
        <v>0</v>
      </c>
      <c r="DW219" s="90">
        <f>IF(ISNA(VLOOKUP($B219,'[2]1516 Exp_Rev Access'!$F$7:$FS$310,106,FALSE)),"",VLOOKUP($B219,'[2]1516 Exp_Rev Access'!$F$7:$FS$310,106,FALSE))</f>
        <v>0</v>
      </c>
      <c r="DX219" s="90">
        <f>IF(ISNA(VLOOKUP($B219,'[2]1516 Exp_Rev Access'!$F$7:$FS$310,107,FALSE)),"",VLOOKUP($B219,'[2]1516 Exp_Rev Access'!$F$7:$FS$310,107,FALSE))</f>
        <v>0</v>
      </c>
      <c r="DY219" s="90">
        <f>IF(ISNA(VLOOKUP($B219,'[2]1516 Exp_Rev Access'!$F$7:$FS$310,108,FALSE)),"",VLOOKUP($B219,'[2]1516 Exp_Rev Access'!$F$7:$FS$310,108,FALSE))</f>
        <v>0</v>
      </c>
      <c r="DZ219" s="90">
        <f>IF(ISNA(VLOOKUP($B219,'[2]1516 Exp_Rev Access'!$F$7:$FS$310,109,FALSE)),"",VLOOKUP($B219,'[2]1516 Exp_Rev Access'!$F$7:$FS$310,109,FALSE))</f>
        <v>0</v>
      </c>
      <c r="EA219" s="90">
        <f>IF(ISNA(VLOOKUP($B219,'[2]1516 Exp_Rev Access'!$F$7:$FS$310,110,FALSE)),"",VLOOKUP($B219,'[2]1516 Exp_Rev Access'!$F$7:$FS$310,110,FALSE))</f>
        <v>0</v>
      </c>
      <c r="EB219" s="90">
        <f>IF(ISNA(VLOOKUP($B219,'[2]1516 Exp_Rev Access'!$F$7:$FS$310,111,FALSE)),"",VLOOKUP($B219,'[2]1516 Exp_Rev Access'!$F$7:$FS$310,111,FALSE))</f>
        <v>0</v>
      </c>
      <c r="EC219" s="90">
        <f>IF(ISNA(VLOOKUP($B219,'[2]1516 Exp_Rev Access'!$F$7:$FS$310,112,FALSE)),"",VLOOKUP($B219,'[2]1516 Exp_Rev Access'!$F$7:$FS$310,112,FALSE))</f>
        <v>0</v>
      </c>
      <c r="ED219" s="90">
        <f>IF(ISNA(VLOOKUP($B219,'[2]1516 Exp_Rev Access'!$F$7:$FS$310,113,FALSE)),"",VLOOKUP($B219,'[2]1516 Exp_Rev Access'!$F$7:$FS$310,113,FALSE))</f>
        <v>0</v>
      </c>
      <c r="EE219" s="90">
        <f>IF(ISNA(VLOOKUP($B219,'[2]1516 Exp_Rev Access'!$F$7:$FS$310,114,FALSE)),"",VLOOKUP($B219,'[2]1516 Exp_Rev Access'!$F$7:$FS$310,114,FALSE))</f>
        <v>0</v>
      </c>
      <c r="EF219" s="90">
        <f>IF(ISNA(VLOOKUP($B219,'[2]1516 Exp_Rev Access'!$F$7:$FS$310,115,FALSE)),"",VLOOKUP($B219,'[2]1516 Exp_Rev Access'!$F$7:$FS$310,115,FALSE))</f>
        <v>0</v>
      </c>
      <c r="EG219" s="90">
        <f>IF(ISNA(VLOOKUP($B219,'[2]1516 Exp_Rev Access'!$F$7:$FS$310,116,FALSE)),"",VLOOKUP($B219,'[2]1516 Exp_Rev Access'!$F$7:$FS$310,116,FALSE))</f>
        <v>0</v>
      </c>
      <c r="EH219" s="90">
        <f>IF(ISNA(VLOOKUP($B219,'[2]1516 Exp_Rev Access'!$F$7:$FS$310,117,FALSE)),"",VLOOKUP($B219,'[2]1516 Exp_Rev Access'!$F$7:$FS$310,117,FALSE))</f>
        <v>0</v>
      </c>
      <c r="EI219" s="90">
        <f>IF(ISNA(VLOOKUP($B219,'[2]1516 Exp_Rev Access'!$F$7:$FS$310,118,FALSE)),"",VLOOKUP($B219,'[2]1516 Exp_Rev Access'!$F$7:$FS$310,118,FALSE))</f>
        <v>0</v>
      </c>
      <c r="EJ219" s="90">
        <f>IF(ISNA(VLOOKUP($B219,'[2]1516 Exp_Rev Access'!$F$7:$FS$310,119,FALSE)),"",VLOOKUP($B219,'[2]1516 Exp_Rev Access'!$F$7:$FS$310,119,FALSE))</f>
        <v>0</v>
      </c>
      <c r="EK219" s="90">
        <f>IF(ISNA(VLOOKUP($B219,'[2]1516 Exp_Rev Access'!$F$7:$FS$310,120,FALSE)),"",VLOOKUP($B219,'[2]1516 Exp_Rev Access'!$F$7:$FS$310,120,FALSE))</f>
        <v>0</v>
      </c>
      <c r="EL219" s="90">
        <f>IF(ISNA(VLOOKUP($B219,'[2]1516 Exp_Rev Access'!$F$7:$FS$310,121,FALSE)),"",VLOOKUP($B219,'[2]1516 Exp_Rev Access'!$F$7:$FS$310,121,FALSE))</f>
        <v>0</v>
      </c>
      <c r="EM219" s="90">
        <f>IF(ISNA(VLOOKUP($B219,'[2]1516 Exp_Rev Access'!$F$7:$FS$310,122,FALSE)),"",VLOOKUP($B219,'[2]1516 Exp_Rev Access'!$F$7:$FS$310,122,FALSE))</f>
        <v>0</v>
      </c>
      <c r="EN219" s="90">
        <f>IF(ISNA(VLOOKUP($B219,'[2]1516 Exp_Rev Access'!$F$7:$FS$310,123,FALSE)),"",VLOOKUP($B219,'[2]1516 Exp_Rev Access'!$F$7:$FS$310,123,FALSE))</f>
        <v>0</v>
      </c>
      <c r="EO219" s="90">
        <f>IF(ISNA(VLOOKUP($B219,'[2]1516 Exp_Rev Access'!$F$7:$FS$310,124,FALSE)),"",VLOOKUP($B219,'[2]1516 Exp_Rev Access'!$F$7:$FS$310,124,FALSE))</f>
        <v>0</v>
      </c>
      <c r="EP219" s="90">
        <f>IF(ISNA(VLOOKUP($B219,'[2]1516 Exp_Rev Access'!$F$7:$FS$310,125,FALSE)),"",VLOOKUP($B219,'[2]1516 Exp_Rev Access'!$F$7:$FS$310,125,FALSE))</f>
        <v>0</v>
      </c>
      <c r="EQ219" s="90">
        <f>IF(ISNA(VLOOKUP($B219,'[2]1516 Exp_Rev Access'!$F$7:$FS$310,126,FALSE)),"",VLOOKUP($B219,'[2]1516 Exp_Rev Access'!$F$7:$FS$310,126,FALSE))</f>
        <v>0</v>
      </c>
      <c r="ER219" s="90">
        <f>IF(ISNA(VLOOKUP($B219,'[2]1516 Exp_Rev Access'!$F$7:$FS$310,127,FALSE)),"",VLOOKUP($B219,'[2]1516 Exp_Rev Access'!$F$7:$FS$310,127,FALSE))</f>
        <v>0</v>
      </c>
      <c r="ES219" s="90">
        <f>IF(ISNA(VLOOKUP($B219,'[2]1516 Exp_Rev Access'!$F$7:$FS$310,128,FALSE)),"",VLOOKUP($B219,'[2]1516 Exp_Rev Access'!$F$7:$FS$310,128,FALSE))</f>
        <v>0</v>
      </c>
      <c r="ET219" s="90">
        <f>IF(ISNA(VLOOKUP($B219,'[2]1516 Exp_Rev Access'!$F$7:$FS$310,129,FALSE)),"",VLOOKUP($B219,'[2]1516 Exp_Rev Access'!$F$7:$FS$310,129,FALSE))</f>
        <v>0</v>
      </c>
      <c r="EU219" s="90">
        <f>IF(ISNA(VLOOKUP($B219,'[2]1516 Exp_Rev Access'!$F$7:$FS$310,130,FALSE)),"",VLOOKUP($B219,'[2]1516 Exp_Rev Access'!$F$7:$FS$310,130,FALSE))</f>
        <v>0</v>
      </c>
      <c r="EV219" s="90">
        <f>IF(ISNA(VLOOKUP($B219,'[2]1516 Exp_Rev Access'!$F$7:$FS$310,131,FALSE)),"",VLOOKUP($B219,'[2]1516 Exp_Rev Access'!$F$7:$FS$310,131,FALSE))</f>
        <v>0</v>
      </c>
      <c r="EW219" s="90">
        <f>IF(ISNA(VLOOKUP($B219,'[2]1516 Exp_Rev Access'!$F$7:$FS$310,132,FALSE)),"",VLOOKUP($B219,'[2]1516 Exp_Rev Access'!$F$7:$FS$310,132,FALSE))</f>
        <v>0</v>
      </c>
      <c r="EX219" s="90">
        <f>IF(ISNA(VLOOKUP($B219,'[2]1516 Exp_Rev Access'!$F$7:$FS$310,133,FALSE)),"",VLOOKUP($B219,'[2]1516 Exp_Rev Access'!$F$7:$FS$310,133,FALSE))</f>
        <v>0</v>
      </c>
      <c r="EY219" s="90">
        <f>IF(ISNA(VLOOKUP($B219,'[2]1516 Exp_Rev Access'!$F$7:$FS$310,134,FALSE)),"",VLOOKUP($B219,'[2]1516 Exp_Rev Access'!$F$7:$FS$310,134,FALSE))</f>
        <v>0</v>
      </c>
      <c r="EZ219" s="90">
        <f>IF(ISNA(VLOOKUP($B219,'[2]1516 Exp_Rev Access'!$F$7:$FS$310,135,FALSE)),"",VLOOKUP($B219,'[2]1516 Exp_Rev Access'!$F$7:$FS$310,135,FALSE))</f>
        <v>0</v>
      </c>
      <c r="FA219" s="90">
        <f>IF(ISNA(VLOOKUP($B219,'[2]1516 Exp_Rev Access'!$F$7:$FS$310,136,FALSE)),"",VLOOKUP($B219,'[2]1516 Exp_Rev Access'!$F$7:$FS$310,136,FALSE))</f>
        <v>0</v>
      </c>
      <c r="FB219" s="90">
        <f>IF(ISNA(VLOOKUP($B219,'[2]1516 Exp_Rev Access'!$F$7:$FS$310,137,FALSE)),"",VLOOKUP($B219,'[2]1516 Exp_Rev Access'!$F$7:$FS$310,137,FALSE))</f>
        <v>0</v>
      </c>
      <c r="FC219" s="90">
        <f>IF(ISNA(VLOOKUP($B219,'[2]1516 Exp_Rev Access'!$F$7:$FS$310,138,FALSE)),"",VLOOKUP($B219,'[2]1516 Exp_Rev Access'!$F$7:$FS$310,138,FALSE))</f>
        <v>13622</v>
      </c>
      <c r="FD219" s="90">
        <f>IF(ISNA(VLOOKUP($B219,'[2]1516 Exp_Rev Access'!$F$7:$FS$310,139,FALSE)),"",VLOOKUP($B219,'[2]1516 Exp_Rev Access'!$F$7:$FS$310,139,FALSE))</f>
        <v>0</v>
      </c>
      <c r="FE219" s="90">
        <f>IF(ISNA(VLOOKUP($B219,'[2]1516 Exp_Rev Access'!$F$7:$FS$310,140,FALSE)),"",VLOOKUP($B219,'[2]1516 Exp_Rev Access'!$F$7:$FS$310,140,FALSE))</f>
        <v>0</v>
      </c>
      <c r="FF219" s="90">
        <f>IF(ISNA(VLOOKUP($B219,'[2]1516 Exp_Rev Access'!$F$7:$FS$310,141,FALSE)),"",VLOOKUP($B219,'[2]1516 Exp_Rev Access'!$F$7:$FS$310,141,FALSE))</f>
        <v>0</v>
      </c>
      <c r="FG219" s="90">
        <f>IF(ISNA(VLOOKUP($B219,'[2]1516 Exp_Rev Access'!$F$7:$FS$310,142,FALSE)),"",VLOOKUP($B219,'[2]1516 Exp_Rev Access'!$F$7:$FS$310,142,FALSE))</f>
        <v>0</v>
      </c>
      <c r="FH219" s="90">
        <f>IF(ISNA(VLOOKUP($B219,'[2]1516 Exp_Rev Access'!$F$7:$FS$310,143,FALSE)),"",VLOOKUP($B219,'[2]1516 Exp_Rev Access'!$F$7:$FS$310,143,FALSE))</f>
        <v>0</v>
      </c>
      <c r="FI219" s="90">
        <f>IF(ISNA(VLOOKUP($B219,'[2]1516 Exp_Rev Access'!$F$7:$FS$310,144,FALSE)),"",VLOOKUP($B219,'[2]1516 Exp_Rev Access'!$F$7:$FS$310,144,FALSE))</f>
        <v>0</v>
      </c>
      <c r="FJ219" s="90">
        <f>IF(ISNA(VLOOKUP($B219,'[2]1516 Exp_Rev Access'!$F$7:$FS$310,145,FALSE)),"",VLOOKUP($B219,'[2]1516 Exp_Rev Access'!$F$7:$FS$310,145,FALSE))</f>
        <v>0</v>
      </c>
      <c r="FK219" s="90">
        <f>IF(ISNA(VLOOKUP($B219,'[2]1516 Exp_Rev Access'!$F$7:$FS$310,146,FALSE)),"",VLOOKUP($B219,'[2]1516 Exp_Rev Access'!$F$7:$FS$310,146,FALSE))</f>
        <v>0</v>
      </c>
      <c r="FL219" s="90">
        <f>IF(ISNA(VLOOKUP($B219,'[2]1516 Exp_Rev Access'!$F$7:$FS$310,1147,FALSE)),"",VLOOKUP($B219,'[2]1516 Exp_Rev Access'!$F$7:$FS$310,147,FALSE))</f>
        <v>0</v>
      </c>
      <c r="FM219" s="90">
        <f>IF(ISNA(VLOOKUP($B219,'[2]1516 Exp_Rev Access'!$F$7:$FS$310,148,FALSE)),"",VLOOKUP($B219,'[2]1516 Exp_Rev Access'!$F$7:$FS$310,148,FALSE))</f>
        <v>0</v>
      </c>
      <c r="FN219" s="90">
        <f>IF(ISNA(VLOOKUP($B219,'[2]1516 Exp_Rev Access'!$F$7:$FS$310,149,FALSE)),"",VLOOKUP($B219,'[2]1516 Exp_Rev Access'!$F$7:$FS$310,149,FALSE))</f>
        <v>0</v>
      </c>
      <c r="FO219" s="90">
        <f>IF(ISNA(VLOOKUP($B219,'[2]1516 Exp_Rev Access'!$F$7:$FS$310,150,FALSE)),"",VLOOKUP($B219,'[2]1516 Exp_Rev Access'!$F$7:$FS$310,150,FALSE))</f>
        <v>0</v>
      </c>
      <c r="FP219" s="90">
        <f>IF(ISNA(VLOOKUP($B219,'[2]1516 Exp_Rev Access'!$F$7:$FS$310,151,FALSE)),"",VLOOKUP($B219,'[2]1516 Exp_Rev Access'!$F$7:$FS$310,151,FALSE))</f>
        <v>0</v>
      </c>
      <c r="FQ219" s="90">
        <f>IF(ISNA(VLOOKUP($B219,'[2]1516 Exp_Rev Access'!$F$7:$FS$310,152,FALSE)),"",VLOOKUP($B219,'[2]1516 Exp_Rev Access'!$F$7:$FS$310,152,FALSE))</f>
        <v>0</v>
      </c>
      <c r="FR219" s="90">
        <f>IF(ISNA(VLOOKUP($B219,'[2]1516 Exp_Rev Access'!$F$7:$FS$310,153,FALSE)),"",VLOOKUP($B219,'[2]1516 Exp_Rev Access'!$F$7:$FS$310,153,FALSE))</f>
        <v>3753.6</v>
      </c>
      <c r="FS219" s="53">
        <f t="shared" si="550"/>
        <v>85912.290000000008</v>
      </c>
      <c r="FT219" s="92">
        <f t="shared" si="551"/>
        <v>3.6287361940373547E-2</v>
      </c>
      <c r="FU219" s="116">
        <f t="shared" si="552"/>
        <v>998.7478493373635</v>
      </c>
      <c r="FV219" s="90">
        <f>IF(ISNA(VLOOKUP($B219,'[2]1516 Exp_Rev Access'!$F$7:$FS$310,154,FALSE)),"",VLOOKUP($B219,'[2]1516 Exp_Rev Access'!$F$7:$FS$310,154,FALSE))</f>
        <v>0</v>
      </c>
      <c r="FW219" s="90">
        <f>IF(ISNA(VLOOKUP($B219,'[2]1516 Exp_Rev Access'!$F$7:$FS$310,155,FALSE)),"",VLOOKUP($B219,'[2]1516 Exp_Rev Access'!$F$7:$FS$310,155,FALSE))</f>
        <v>0</v>
      </c>
      <c r="FX219" s="90">
        <f>IF(ISNA(VLOOKUP($B219,'[2]1516 Exp_Rev Access'!$F$7:$FS$310,156,FALSE)),"",VLOOKUP($B219,'[2]1516 Exp_Rev Access'!$F$7:$FS$310,156,FALSE))</f>
        <v>0</v>
      </c>
      <c r="FY219" s="90">
        <f>IF(ISNA(VLOOKUP($B219,'[2]1516 Exp_Rev Access'!$F$7:$FS$310,157,FALSE)),"",VLOOKUP($B219,'[2]1516 Exp_Rev Access'!$F$7:$FS$310,157,FALSE))</f>
        <v>2992</v>
      </c>
      <c r="FZ219" s="90">
        <f>IF(ISNA(VLOOKUP($B219,'[2]1516 Exp_Rev Access'!$F$7:$FS$310,158,FALSE)),"",VLOOKUP($B219,'[2]1516 Exp_Rev Access'!$F$7:$FS$310,158,FALSE))</f>
        <v>0</v>
      </c>
      <c r="GA219" s="90">
        <f>IF(ISNA(VLOOKUP($B219,'[2]1516 Exp_Rev Access'!$F$7:$FS$310,159,FALSE)),"",VLOOKUP($B219,'[2]1516 Exp_Rev Access'!$F$7:$FS$310,159,FALSE))</f>
        <v>0</v>
      </c>
      <c r="GB219" s="90">
        <f>IF(ISNA(VLOOKUP($B219,'[2]1516 Exp_Rev Access'!$F$7:$FS$310,160,FALSE)),"",VLOOKUP($B219,'[2]1516 Exp_Rev Access'!$F$7:$FS$310,160,FALSE))</f>
        <v>0</v>
      </c>
      <c r="GC219" s="90">
        <f>IF(ISNA(VLOOKUP($B219,'[2]1516 Exp_Rev Access'!$F$7:$FS$310,161,FALSE)),"",VLOOKUP($B219,'[2]1516 Exp_Rev Access'!$F$7:$FS$310,161,FALSE))</f>
        <v>0</v>
      </c>
      <c r="GD219" s="90">
        <f>IF(ISNA(VLOOKUP($B219,'[2]1516 Exp_Rev Access'!$F$7:$FS$310,162,FALSE)),"",VLOOKUP($B219,'[2]1516 Exp_Rev Access'!$F$7:$FS$310,162,FALSE))</f>
        <v>0</v>
      </c>
      <c r="GE219" s="90">
        <f>IF(ISNA(VLOOKUP($B219,'[2]1516 Exp_Rev Access'!$F$7:$FS$310,163,FALSE)),"",VLOOKUP($B219,'[2]1516 Exp_Rev Access'!$F$7:$FS$310,163,FALSE))</f>
        <v>0</v>
      </c>
      <c r="GF219" s="90">
        <f>IF(ISNA(VLOOKUP($B219,'[2]1516 Exp_Rev Access'!$F$7:$FS$310,164,FALSE)),"",VLOOKUP($B219,'[2]1516 Exp_Rev Access'!$F$7:$FS$310,164,FALSE))</f>
        <v>0</v>
      </c>
      <c r="GG219" s="90">
        <f>IF(ISNA(VLOOKUP($B219,'[2]1516 Exp_Rev Access'!$F$7:$FS$310,165,FALSE)),"",VLOOKUP($B219,'[2]1516 Exp_Rev Access'!$F$7:$FS$310,165,FALSE))</f>
        <v>0</v>
      </c>
      <c r="GH219" s="90">
        <f>IF(ISNA(VLOOKUP($B219,'[2]1516 Exp_Rev Access'!$F$7:$FS$310,166,FALSE)),"",VLOOKUP($B219,'[2]1516 Exp_Rev Access'!$F$7:$FS$310,166,FALSE))</f>
        <v>0</v>
      </c>
      <c r="GI219" s="90">
        <f>IF(ISNA(VLOOKUP($B219,'[2]1516 Exp_Rev Access'!$F$7:$FS$310,167,FALSE)),"",VLOOKUP($B219,'[2]1516 Exp_Rev Access'!$F$7:$FS$310,167,FALSE))</f>
        <v>0</v>
      </c>
      <c r="GJ219" s="90">
        <f>IF(ISNA(VLOOKUP($B219,'[2]1516 Exp_Rev Access'!$F$7:$FS$310,168,FALSE)),"",VLOOKUP($B219,'[2]1516 Exp_Rev Access'!$F$7:$FS$310,168,FALSE))</f>
        <v>0</v>
      </c>
      <c r="GK219" s="90">
        <f>IF(ISNA(VLOOKUP($B219,'[2]1516 Exp_Rev Access'!$F$7:$FS$310,169,FALSE)),"",VLOOKUP($B219,'[2]1516 Exp_Rev Access'!$F$7:$FS$310,169,FALSE))</f>
        <v>1750</v>
      </c>
      <c r="GL219" s="90">
        <f>IF(ISNA(VLOOKUP($B219,'[2]1516 Exp_Rev Access'!$F$7:$FS$310,170,FALSE)),"",VLOOKUP($B219,'[2]1516 Exp_Rev Access'!$F$7:$FS$310,170,FALSE))</f>
        <v>11800.24</v>
      </c>
      <c r="GM219" s="90">
        <f>IF(ISNA(VLOOKUP($B219,'[2]1516 Exp_Rev Access'!$F$7:$FT$310,171,FALSE)),"",VLOOKUP($B219,'[2]1516 Exp_Rev Access'!$F$7:$FT$310,171,FALSE))</f>
        <v>0</v>
      </c>
      <c r="GN219" s="90">
        <f>IF(ISNA(VLOOKUP($B219,'[2]1516 Exp_Rev Access'!$F$7:$FU$310,172,FALSE)),"",VLOOKUP($B219,'[2]1516 Exp_Rev Access'!$F$7:$FU$310,172,FALSE))</f>
        <v>0</v>
      </c>
      <c r="GO219" s="90">
        <f>IF(ISNA(VLOOKUP($B219,'[2]1516 Exp_Rev Access'!$F$7:$FV$310,173,FALSE)),"",VLOOKUP($B219,'[2]1516 Exp_Rev Access'!$F$7:$FV$310,173,FALSE))</f>
        <v>0</v>
      </c>
      <c r="GP219" s="90">
        <f>IF(ISNA(VLOOKUP($B219,'[2]1516 Exp_Rev Access'!$F$7:$GA$310,174,FALSE)),"",VLOOKUP($B219,'[2]1516 Exp_Rev Access'!$F$7:$GA$310,174,FALSE))</f>
        <v>0</v>
      </c>
      <c r="GQ219" s="90">
        <f>IF(ISNA(VLOOKUP($B219,'[2]1516 Exp_Rev Access'!$F$7:$GA$310,175,FALSE)),"",VLOOKUP($B219,'[2]1516 Exp_Rev Access'!$F$7:$GA$310,175,FALSE))</f>
        <v>0</v>
      </c>
      <c r="GR219" s="90">
        <f>IF(ISNA(VLOOKUP($B219,'[2]1516 Exp_Rev Access'!$F$7:$GA$310,176,FALSE)),"",VLOOKUP($B219,'[2]1516 Exp_Rev Access'!$F$7:$GA$310,176,FALSE))</f>
        <v>0</v>
      </c>
      <c r="GS219" s="90">
        <f>IF(ISNA(VLOOKUP($B219,'[2]1516 Exp_Rev Access'!$F$7:$GA$310,177,FALSE)),"",VLOOKUP($B219,'[2]1516 Exp_Rev Access'!$F$7:$GA$310,177,FALSE))</f>
        <v>0</v>
      </c>
      <c r="GT219" s="90">
        <f>IF(ISNA(VLOOKUP($B219,'[2]1516 Exp_Rev Access'!$F$7:$GA$310,178,FALSE)),"",VLOOKUP($B219,'[2]1516 Exp_Rev Access'!$F$7:$GA$310,178,FALSE))</f>
        <v>0</v>
      </c>
      <c r="GU219" s="53">
        <f t="shared" si="553"/>
        <v>16542.239999999998</v>
      </c>
      <c r="GV219" s="92">
        <f t="shared" si="554"/>
        <v>6.9870591295439202E-3</v>
      </c>
      <c r="GW219" s="114">
        <f t="shared" si="555"/>
        <v>192.30690537084396</v>
      </c>
      <c r="HE219" s="97"/>
      <c r="HF219" s="97"/>
      <c r="HG219" s="97"/>
      <c r="HH219" s="97"/>
      <c r="HI219" s="97"/>
      <c r="HJ219" s="97"/>
      <c r="HK219" s="97"/>
      <c r="HL219" s="97"/>
      <c r="HM219" s="97"/>
      <c r="HN219" s="97"/>
    </row>
    <row r="220" spans="1:222" x14ac:dyDescent="0.2">
      <c r="B220" s="87" t="s">
        <v>495</v>
      </c>
      <c r="C220" s="87" t="s">
        <v>496</v>
      </c>
      <c r="D220" s="88">
        <f>IF(ISNA(VLOOKUP($B220,'[2]1516 enrollment_Rev_Exp by size'!$A$6:$C$325,3,FALSE)),"",VLOOKUP($B220,'[2]1516 enrollment_Rev_Exp by size'!$A$6:$C$325,3,FALSE))</f>
        <v>230.97000000000006</v>
      </c>
      <c r="E220" s="89">
        <v>3743826.64</v>
      </c>
      <c r="F220" s="67">
        <f t="shared" si="534"/>
        <v>3743826.6400000006</v>
      </c>
      <c r="G220" s="67">
        <f t="shared" si="535"/>
        <v>0</v>
      </c>
      <c r="H220" s="90">
        <f>IF(ISNA(VLOOKUP($B220,'[2]1516 Exp_Rev Access'!$F$7:$FS$310,2,FALSE)),"",VLOOKUP($B220,'[2]1516 Exp_Rev Access'!$F$7:$FS$310,2,FALSE))</f>
        <v>693141.93</v>
      </c>
      <c r="I220" s="90">
        <f>IF(ISNA(VLOOKUP($B220,'[2]1516 Exp_Rev Access'!$F$7:$FS$310,3,FALSE)),"",VLOOKUP($B220,'[2]1516 Exp_Rev Access'!$F$7:$FS$310,3,FALSE))</f>
        <v>0</v>
      </c>
      <c r="J220" s="90">
        <f>IF(ISNA(VLOOKUP($B220,'[2]1516 Exp_Rev Access'!$F$7:$FS$310,4,FALSE)),"",VLOOKUP($B220,'[2]1516 Exp_Rev Access'!$F$7:$FS$310,4,FALSE))</f>
        <v>0</v>
      </c>
      <c r="K220" s="90">
        <f>IF(ISNA(VLOOKUP($B220,'[2]1516 Exp_Rev Access'!$F$7:$FS$310,5,FALSE)),"-",VLOOKUP($B220,'[2]1516 Exp_Rev Access'!$F$7:$FS$310,5,FALSE))</f>
        <v>0</v>
      </c>
      <c r="L220" s="90">
        <f>IF(ISNA(VLOOKUP($B220,'[2]1516 Exp_Rev Access'!$F$7:$FS$310,6,FALSE)),"",VLOOKUP($B220,'[2]1516 Exp_Rev Access'!$F$7:$FS$310,6,FALSE))</f>
        <v>0</v>
      </c>
      <c r="M220" s="90">
        <f>IF(ISNA(VLOOKUP($B220,'[2]1516 Exp_Rev Access'!$F$7:$FS$310,7,FALSE)),"",VLOOKUP($B220,'[2]1516 Exp_Rev Access'!$F$7:$FS$310,7,FALSE))</f>
        <v>0</v>
      </c>
      <c r="N220" s="53">
        <f t="shared" si="536"/>
        <v>693141.93</v>
      </c>
      <c r="O220" s="91">
        <f t="shared" si="537"/>
        <v>0.18514263523697774</v>
      </c>
      <c r="P220" s="53">
        <f t="shared" si="538"/>
        <v>3001.0041563839454</v>
      </c>
      <c r="Q220" s="90">
        <f>IF(ISNA(VLOOKUP($B220,'[2]1516 Exp_Rev Access'!$F$7:$FS$310,8,FALSE)),"",VLOOKUP($B220,'[2]1516 Exp_Rev Access'!$F$7:$FS$310,8,FALSE))</f>
        <v>3445</v>
      </c>
      <c r="R220" s="90">
        <f>IF(ISNA(VLOOKUP($B220,'[2]1516 Exp_Rev Access'!$F$7:$FS$310,9,FALSE)),"",VLOOKUP($B220,'[2]1516 Exp_Rev Access'!$F$7:$FS$310,9,FALSE))</f>
        <v>0</v>
      </c>
      <c r="S220" s="90">
        <f>IF(ISNA(VLOOKUP($B220,'[2]1516 Exp_Rev Access'!$F$7:$FS$310,10,FALSE)),"",VLOOKUP($B220,'[2]1516 Exp_Rev Access'!$F$7:$FS$310,10,FALSE))</f>
        <v>0</v>
      </c>
      <c r="T220" s="90">
        <f>IF(ISNA(VLOOKUP($B220,'[2]1516 Exp_Rev Access'!$F$7:$FS$310,11,FALSE)),"",VLOOKUP($B220,'[2]1516 Exp_Rev Access'!$F$7:$FS$310,11,FALSE))</f>
        <v>0</v>
      </c>
      <c r="U220" s="90">
        <f>IF(ISNA(VLOOKUP($B220,'[2]1516 Exp_Rev Access'!$F$7:$FS$310,12,FALSE)),"",VLOOKUP($B220,'[2]1516 Exp_Rev Access'!$F$7:$FS$310,12,FALSE))</f>
        <v>0</v>
      </c>
      <c r="V220" s="90">
        <f>IF(ISNA(VLOOKUP($B220,'[2]1516 Exp_Rev Access'!$F$7:$FS$310,13,FALSE)),"",VLOOKUP($B220,'[2]1516 Exp_Rev Access'!$F$7:$FS$310,13,FALSE))</f>
        <v>0</v>
      </c>
      <c r="W220" s="90">
        <f>IF(ISNA(VLOOKUP($B220,'[2]1516 Exp_Rev Access'!$F$7:$FS$310,14,FALSE)),"",VLOOKUP($B220,'[2]1516 Exp_Rev Access'!$F$7:$FS$310,14,FALSE))</f>
        <v>0</v>
      </c>
      <c r="X220" s="90">
        <f>IF(ISNA(VLOOKUP($B220,'[2]1516 Exp_Rev Access'!$F$7:$FS$310,15,FALSE)),"",VLOOKUP($B220,'[2]1516 Exp_Rev Access'!$F$7:$FS$310,15,FALSE))</f>
        <v>0</v>
      </c>
      <c r="Y220" s="90">
        <f>IF(ISNA(VLOOKUP($B220,'[2]1516 Exp_Rev Access'!$F$7:$FS$310,16,FALSE)),"",VLOOKUP($B220,'[2]1516 Exp_Rev Access'!$F$7:$FS$310,16,FALSE))</f>
        <v>880.1</v>
      </c>
      <c r="Z220" s="90">
        <f>IF(ISNA(VLOOKUP($B220,'[2]1516 Exp_Rev Access'!$F$7:$FS$310,17,FALSE)),"",VLOOKUP($B220,'[2]1516 Exp_Rev Access'!$F$7:$FS$310,17,FALSE))</f>
        <v>0</v>
      </c>
      <c r="AA220" s="90">
        <f>IF(ISNA(VLOOKUP($B220,'[2]1516 Exp_Rev Access'!$F$7:$FS$310,18,FALSE)),"",VLOOKUP($B220,'[2]1516 Exp_Rev Access'!$F$7:$FS$310,18,FALSE))</f>
        <v>0</v>
      </c>
      <c r="AB220" s="90">
        <f>IF(ISNA(VLOOKUP($B220,'[2]1516 Exp_Rev Access'!$F$7:$FS$310,19,FALSE)),"",VLOOKUP($B220,'[2]1516 Exp_Rev Access'!$F$7:$FS$310,19,FALSE))</f>
        <v>0</v>
      </c>
      <c r="AC220" s="90">
        <f>IF(ISNA(VLOOKUP($B220,'[2]1516 Exp_Rev Access'!$F$7:$FS$310,20,FALSE)),"",VLOOKUP($B220,'[2]1516 Exp_Rev Access'!$F$7:$FS$310,20,FALSE))</f>
        <v>0</v>
      </c>
      <c r="AD220" s="90">
        <f>IF(ISNA(VLOOKUP($B220,'[2]1516 Exp_Rev Access'!$F$7:$FS$310,21,FALSE)),"",VLOOKUP($B220,'[2]1516 Exp_Rev Access'!$F$7:$FS$310,21,FALSE))</f>
        <v>31024.15</v>
      </c>
      <c r="AE220" s="90">
        <f>IF(ISNA(VLOOKUP($B220,'[2]1516 Exp_Rev Access'!$F$7:$FS$310,22,FALSE)),"",VLOOKUP($B220,'[2]1516 Exp_Rev Access'!$F$7:$FS$310,22,FALSE))</f>
        <v>1882.26</v>
      </c>
      <c r="AF220" s="90">
        <f>IF(ISNA(VLOOKUP($B220,'[2]1516 Exp_Rev Access'!$F$7:$FS$310,23,FALSE)),"",VLOOKUP($B220,'[2]1516 Exp_Rev Access'!$F$7:$FS$310,23,FALSE))</f>
        <v>0</v>
      </c>
      <c r="AG220" s="90">
        <f>IF(ISNA(VLOOKUP($B220,'[2]1516 Exp_Rev Access'!$F$7:$FS$310,24,FALSE)),"",VLOOKUP($B220,'[2]1516 Exp_Rev Access'!$F$7:$FS$310,24,FALSE))</f>
        <v>6258</v>
      </c>
      <c r="AH220" s="90">
        <f>IF(ISNA(VLOOKUP($B220,'[2]1516 Exp_Rev Access'!$F$7:$FS$310,25,FALSE)),"",VLOOKUP($B220,'[2]1516 Exp_Rev Access'!$F$7:$FS$310,25,FALSE))</f>
        <v>79.900000000000006</v>
      </c>
      <c r="AI220" s="90">
        <f>IF(ISNA(VLOOKUP($B220,'[2]1516 Exp_Rev Access'!$F$7:$FS$310,26,FALSE)),"",VLOOKUP($B220,'[2]1516 Exp_Rev Access'!$F$7:$FS$310,26,FALSE))</f>
        <v>2210</v>
      </c>
      <c r="AJ220" s="90">
        <f>IF(ISNA(VLOOKUP($B220,'[2]1516 Exp_Rev Access'!$F$7:$FS$310,27,FALSE)),"",VLOOKUP($B220,'[2]1516 Exp_Rev Access'!$F$7:$FS$310,27,FALSE))</f>
        <v>1352.24</v>
      </c>
      <c r="AK220" s="90">
        <f>IF(ISNA(VLOOKUP($B220,'[2]1516 Exp_Rev Access'!$F$7:$FS$310,28,FALSE)),"",VLOOKUP($B220,'[2]1516 Exp_Rev Access'!$F$7:$FS$310,28,FALSE))</f>
        <v>147.38</v>
      </c>
      <c r="AL220" s="90">
        <f>IF(ISNA(VLOOKUP($B220,'[2]1516 Exp_Rev Access'!$F$7:$FS$310,29,FALSE)),"",VLOOKUP($B220,'[2]1516 Exp_Rev Access'!$F$7:$FS$310,29,FALSE))</f>
        <v>23129.360000000001</v>
      </c>
      <c r="AM220" s="53">
        <f t="shared" si="539"/>
        <v>70408.39</v>
      </c>
      <c r="AN220" s="92">
        <f t="shared" si="540"/>
        <v>1.8806530528881541E-2</v>
      </c>
      <c r="AO220" s="68">
        <f t="shared" si="541"/>
        <v>304.837814434775</v>
      </c>
      <c r="AP220" s="90">
        <f>IF(ISNA(VLOOKUP($B220,'[2]1516 Exp_Rev Access'!$F$7:$FS$310,30,FALSE)),"",VLOOKUP($B220,'[2]1516 Exp_Rev Access'!$F$7:$FS$310,30,FALSE))</f>
        <v>2173304.36</v>
      </c>
      <c r="AQ220" s="90">
        <f>IF(ISNA(VLOOKUP($B220,'[2]1516 Exp_Rev Access'!$F$7:$FS$310,31,FALSE)),"",VLOOKUP($B220,'[2]1516 Exp_Rev Access'!$F$7:$FS$310,31,FALSE))</f>
        <v>25632.93</v>
      </c>
      <c r="AR220" s="90">
        <f>IF(ISNA(VLOOKUP($B220,'[2]1516 Exp_Rev Access'!$F$7:$FS$310,32,FALSE)),"",VLOOKUP($B220,'[2]1516 Exp_Rev Access'!$F$7:$FS$310,32,FALSE))</f>
        <v>75606.240000000005</v>
      </c>
      <c r="AS220" s="90">
        <f>IF(ISNA(VLOOKUP($B220,'[2]1516 Exp_Rev Access'!$F$7:$FS$310,33,FALSE)),"",VLOOKUP($B220,'[2]1516 Exp_Rev Access'!$F$7:$FS$310,33,FALSE))</f>
        <v>0</v>
      </c>
      <c r="AT220" s="90">
        <f>IF(ISNA(VLOOKUP($B220,'[2]1516 Exp_Rev Access'!$F$7:$FS$310,34,FALSE)),"",VLOOKUP($B220,'[2]1516 Exp_Rev Access'!$F$7:$FS$310,34,FALSE))</f>
        <v>0</v>
      </c>
      <c r="AU220" s="53">
        <f t="shared" si="542"/>
        <v>2274543.5300000003</v>
      </c>
      <c r="AV220" s="93">
        <f t="shared" si="543"/>
        <v>0.60754509989810856</v>
      </c>
      <c r="AW220" s="53">
        <f t="shared" si="544"/>
        <v>9847.787721349092</v>
      </c>
      <c r="AX220" s="90">
        <f>IF(ISNA(VLOOKUP($B220,'[2]1516 Exp_Rev Access'!$F$7:$FS$310,35,FALSE)),"",VLOOKUP($B220,'[2]1516 Exp_Rev Access'!$F$7:$FS$310,35,FALSE))</f>
        <v>0</v>
      </c>
      <c r="AY220" s="90">
        <f>IF(ISNA(VLOOKUP($B220,'[2]1516 Exp_Rev Access'!$F$7:$FS$310,36,FALSE)),"",VLOOKUP($B220,'[2]1516 Exp_Rev Access'!$F$7:$FS$310,36,FALSE))</f>
        <v>151071.28</v>
      </c>
      <c r="AZ220" s="90">
        <f>IF(ISNA(VLOOKUP($B220,'[2]1516 Exp_Rev Access'!$F$7:$FS$310,37,FALSE)),"",VLOOKUP($B220,'[2]1516 Exp_Rev Access'!$F$7:$FS$310,37,FALSE))</f>
        <v>0.44</v>
      </c>
      <c r="BA220" s="90">
        <f>IF(ISNA(VLOOKUP($B220,'[2]1516 Exp_Rev Access'!$F$7:$FS$310,38,FALSE)),"",VLOOKUP($B220,'[2]1516 Exp_Rev Access'!$F$7:$FS$310,38,FALSE))</f>
        <v>0</v>
      </c>
      <c r="BB220" s="90">
        <f>IF(ISNA(VLOOKUP($B220,'[2]1516 Exp_Rev Access'!$F$7:$FS$310,39,FALSE)),"",VLOOKUP($B220,'[2]1516 Exp_Rev Access'!$F$7:$FS$310,39,FALSE))</f>
        <v>0</v>
      </c>
      <c r="BC220" s="90">
        <f>IF(ISNA(VLOOKUP($B220,'[2]1516 Exp_Rev Access'!$F$7:$FS$310,40,FALSE)),"",VLOOKUP($B220,'[2]1516 Exp_Rev Access'!$F$7:$FS$310,40,FALSE))</f>
        <v>46227.75</v>
      </c>
      <c r="BD220" s="90">
        <f>IF(ISNA(VLOOKUP($B220,'[2]1516 Exp_Rev Access'!$F$7:$FS$310,41,FALSE)),"",VLOOKUP($B220,'[2]1516 Exp_Rev Access'!$F$7:$FS$310,41,FALSE))</f>
        <v>0</v>
      </c>
      <c r="BE220" s="90">
        <f>IF(ISNA(VLOOKUP($B220,'[2]1516 Exp_Rev Access'!$F$7:$FS$310,42,FALSE)),"",VLOOKUP($B220,'[2]1516 Exp_Rev Access'!$F$7:$FS$310,42,FALSE))</f>
        <v>6221.37</v>
      </c>
      <c r="BF220" s="90">
        <f>IF(ISNA(VLOOKUP($B220,'[2]1516 Exp_Rev Access'!$F$7:$FS$310,43,FALSE)),"",VLOOKUP($B220,'[2]1516 Exp_Rev Access'!$F$7:$FS$310,43,FALSE))</f>
        <v>0</v>
      </c>
      <c r="BG220" s="90">
        <f>IF(ISNA(VLOOKUP($B220,'[2]1516 Exp_Rev Access'!$F$7:$FS$310,44,FALSE)),"",VLOOKUP($B220,'[2]1516 Exp_Rev Access'!$F$7:$FS$310,44,FALSE))</f>
        <v>0</v>
      </c>
      <c r="BH220" s="90">
        <f>IF(ISNA(VLOOKUP($B220,'[2]1516 Exp_Rev Access'!$F$7:$FS$310,45,FALSE)),"",VLOOKUP($B220,'[2]1516 Exp_Rev Access'!$F$7:$FS$310,45,FALSE))</f>
        <v>2472.0500000000002</v>
      </c>
      <c r="BI220" s="90">
        <f>IF(ISNA(VLOOKUP($B220,'[2]1516 Exp_Rev Access'!$F$7:$FS$310,46,FALSE)),"",VLOOKUP($B220,'[2]1516 Exp_Rev Access'!$F$7:$FS$310,46,FALSE))</f>
        <v>0</v>
      </c>
      <c r="BJ220" s="90">
        <f>IF(ISNA(VLOOKUP($B220,'[2]1516 Exp_Rev Access'!$F$7:$FS$310,47,FALSE)),"",VLOOKUP($B220,'[2]1516 Exp_Rev Access'!$F$7:$FS$310,47,FALSE))</f>
        <v>2164.42</v>
      </c>
      <c r="BK220" s="90">
        <f>IF(ISNA(VLOOKUP($B220,'[2]1516 Exp_Rev Access'!$F$7:$FS$310,48,FALSE)),"",VLOOKUP($B220,'[2]1516 Exp_Rev Access'!$F$7:$FS$310,48,FALSE))</f>
        <v>263711.43</v>
      </c>
      <c r="BL220" s="90">
        <f>IF(ISNA(VLOOKUP($B220,'[2]1516 Exp_Rev Access'!$F$7:$FS$310,49,FALSE)),"",VLOOKUP($B220,'[2]1516 Exp_Rev Access'!$F$7:$FS$310,49,FALSE))</f>
        <v>0</v>
      </c>
      <c r="BM220" s="90">
        <f>IF(ISNA(VLOOKUP($B220,'[2]1516 Exp_Rev Access'!$F$7:$FS$310,50,FALSE)),"",VLOOKUP($B220,'[2]1516 Exp_Rev Access'!$F$7:$FS$310,50,FALSE))</f>
        <v>0</v>
      </c>
      <c r="BN220" s="90">
        <f>IF(ISNA(VLOOKUP($B220,'[2]1516 Exp_Rev Access'!$F$7:$FS$310,51,FALSE)),"",VLOOKUP($B220,'[2]1516 Exp_Rev Access'!$F$7:$FS$310,51,FALSE))</f>
        <v>0</v>
      </c>
      <c r="BO220" s="90">
        <f>IF(ISNA(VLOOKUP($B220,'[2]1516 Exp_Rev Access'!$F$7:$FS$310,52,FALSE)),"",VLOOKUP($B220,'[2]1516 Exp_Rev Access'!$F$7:$FS$310,52,FALSE))</f>
        <v>0</v>
      </c>
      <c r="BP220" s="90">
        <f>IF(ISNA(VLOOKUP($B220,'[2]1516 Exp_Rev Access'!$F$7:$FS$310,53,FALSE)),"",VLOOKUP($B220,'[2]1516 Exp_Rev Access'!$F$7:$FS$310,53,FALSE))</f>
        <v>0</v>
      </c>
      <c r="BQ220" s="90">
        <f>IF(ISNA(VLOOKUP($B220,'[2]1516 Exp_Rev Access'!$F$7:$FS$310,54,FALSE)),"",VLOOKUP($B220,'[2]1516 Exp_Rev Access'!$F$7:$FS$310,54,FALSE))</f>
        <v>0</v>
      </c>
      <c r="BR220" s="90">
        <f>IF(ISNA(VLOOKUP($B220,'[2]1516 Exp_Rev Access'!$F$7:$FS$310,55,FALSE)),"",VLOOKUP($B220,'[2]1516 Exp_Rev Access'!$F$7:$FS$310,55,FALSE))</f>
        <v>0</v>
      </c>
      <c r="BS220" s="90">
        <f>IF(ISNA(VLOOKUP($B220,'[2]1516 Exp_Rev Access'!$F$7:$FS$310,56,FALSE)),"",VLOOKUP($B220,'[2]1516 Exp_Rev Access'!$F$7:$FS$310,56,FALSE))</f>
        <v>0</v>
      </c>
      <c r="BT220" s="90">
        <f>IF(ISNA(VLOOKUP($B220,'[2]1516 Exp_Rev Access'!$F$7:$FS$310,57,FALSE)),"",VLOOKUP($B220,'[2]1516 Exp_Rev Access'!$F$7:$FS$310,57,FALSE))</f>
        <v>0</v>
      </c>
      <c r="BU220" s="90">
        <f>IF(ISNA(VLOOKUP($B220,'[2]1516 Exp_Rev Access'!$F$7:$FS$310,58,FALSE)),"",VLOOKUP($B220,'[2]1516 Exp_Rev Access'!$F$7:$FS$310,58,FALSE))</f>
        <v>0</v>
      </c>
      <c r="BV220" s="53">
        <f t="shared" si="545"/>
        <v>471868.74</v>
      </c>
      <c r="BW220" s="92">
        <f t="shared" si="546"/>
        <v>0.12603915335139557</v>
      </c>
      <c r="BX220" s="68">
        <f t="shared" si="547"/>
        <v>2042.9871411871666</v>
      </c>
      <c r="BY220" s="90">
        <f>IF(ISNA(VLOOKUP($B220,'[2]1516 Exp_Rev Access'!$F$7:$FS$310,59,FALSE)),"",VLOOKUP($B220,'[2]1516 Exp_Rev Access'!$F$7:$FS$310,59,FALSE))</f>
        <v>0</v>
      </c>
      <c r="BZ220" s="90">
        <f>IF(ISNA(VLOOKUP($B220,'[2]1516 Exp_Rev Access'!$F$7:$FS$310,60,FALSE)),"",VLOOKUP($B220,'[2]1516 Exp_Rev Access'!$F$7:$FS$310,60,FALSE))</f>
        <v>0</v>
      </c>
      <c r="CA220" s="90">
        <f>IF(ISNA(VLOOKUP($B220,'[2]1516 Exp_Rev Access'!$F$7:$FS$310,61,FALSE)),"",VLOOKUP($B220,'[2]1516 Exp_Rev Access'!$F$7:$FS$310,61,FALSE))</f>
        <v>0</v>
      </c>
      <c r="CB220" s="90">
        <f>IF(ISNA(VLOOKUP($B220,'[2]1516 Exp_Rev Access'!$F$7:$FS$310,62,FALSE)),"",VLOOKUP($B220,'[2]1516 Exp_Rev Access'!$F$7:$FS$310,62,FALSE))</f>
        <v>0</v>
      </c>
      <c r="CC220" s="90">
        <f>IF(ISNA(VLOOKUP($B220,'[2]1516 Exp_Rev Access'!$F$7:$FS$310,63,FALSE)),"",VLOOKUP($B220,'[2]1516 Exp_Rev Access'!$F$7:$FS$310,63,FALSE))</f>
        <v>0</v>
      </c>
      <c r="CD220" s="90">
        <f>IF(ISNA(VLOOKUP($B220,'[2]1516 Exp_Rev Access'!$F$7:$FS$310,64,FALSE)),"",VLOOKUP($B220,'[2]1516 Exp_Rev Access'!$F$7:$FS$310,64,FALSE))</f>
        <v>0</v>
      </c>
      <c r="CE220" s="53">
        <f t="shared" si="548"/>
        <v>0</v>
      </c>
      <c r="CF220" s="92"/>
      <c r="CG220" s="94">
        <f t="shared" si="549"/>
        <v>0</v>
      </c>
      <c r="CH220" s="90">
        <f>IF(ISNA(VLOOKUP($B220,'[2]1516 Exp_Rev Access'!$F$7:$FS$310,65,FALSE)),"",VLOOKUP($B220,'[2]1516 Exp_Rev Access'!$F$7:$FS$310,65,FALSE))</f>
        <v>0</v>
      </c>
      <c r="CI220" s="90">
        <f>IF(ISNA(VLOOKUP($B220,'[2]1516 Exp_Rev Access'!$F$7:$FS$310,66,FALSE)),"",VLOOKUP($B220,'[2]1516 Exp_Rev Access'!$F$7:$FS$310,66,FALSE))</f>
        <v>0</v>
      </c>
      <c r="CJ220" s="90">
        <f>IF(ISNA(VLOOKUP($B220,'[2]1516 Exp_Rev Access'!$F$7:$FS$310,67,FALSE)),"",VLOOKUP($B220,'[2]1516 Exp_Rev Access'!$F$7:$FS$310,67,FALSE))</f>
        <v>0</v>
      </c>
      <c r="CK220" s="90">
        <f>IF(ISNA(VLOOKUP($B220,'[2]1516 Exp_Rev Access'!$F$7:$FS$310,68,FALSE)),"",VLOOKUP($B220,'[2]1516 Exp_Rev Access'!$F$7:$FS$310,68,FALSE))</f>
        <v>0</v>
      </c>
      <c r="CL220" s="90">
        <f>IF(ISNA(VLOOKUP($B220,'[2]1516 Exp_Rev Access'!$F$7:$FS$310,69,FALSE)),"",VLOOKUP($B220,'[2]1516 Exp_Rev Access'!$F$7:$FS$310,69,FALSE))</f>
        <v>0</v>
      </c>
      <c r="CM220" s="90">
        <f>IF(ISNA(VLOOKUP($B220,'[2]1516 Exp_Rev Access'!$F$7:$FS$310,70,FALSE)),"",VLOOKUP($B220,'[2]1516 Exp_Rev Access'!$F$7:$FS$310,70,FALSE))</f>
        <v>0</v>
      </c>
      <c r="CN220" s="90">
        <f>IF(ISNA(VLOOKUP($B220,'[2]1516 Exp_Rev Access'!$F$7:$FS$310,71,FALSE)),"",VLOOKUP($B220,'[2]1516 Exp_Rev Access'!$F$7:$FS$310,71,FALSE))</f>
        <v>0</v>
      </c>
      <c r="CO220" s="90">
        <f>IF(ISNA(VLOOKUP($B220,'[2]1516 Exp_Rev Access'!$F$7:$FS$310,72,FALSE)),"",VLOOKUP($B220,'[2]1516 Exp_Rev Access'!$F$7:$FS$310,72,FALSE))</f>
        <v>0</v>
      </c>
      <c r="CP220" s="90">
        <f>IF(ISNA(VLOOKUP($B220,'[2]1516 Exp_Rev Access'!$F$7:$FS$310,73,FALSE)),"",VLOOKUP($B220,'[2]1516 Exp_Rev Access'!$F$7:$FS$310,73,FALSE))</f>
        <v>0</v>
      </c>
      <c r="CQ220" s="90">
        <f>IF(ISNA(VLOOKUP($B220,'[2]1516 Exp_Rev Access'!$F$7:$FS$310,74,FALSE)),"",VLOOKUP($B220,'[2]1516 Exp_Rev Access'!$F$7:$FS$310,74,FALSE))</f>
        <v>47561</v>
      </c>
      <c r="CR220" s="90">
        <f>IF(ISNA(VLOOKUP($B220,'[2]1516 Exp_Rev Access'!$F$7:$FS$310,75,FALSE)),"",VLOOKUP($B220,'[2]1516 Exp_Rev Access'!$F$7:$FS$310,75,FALSE))</f>
        <v>0</v>
      </c>
      <c r="CS220" s="90">
        <f>IF(ISNA(VLOOKUP($B220,'[2]1516 Exp_Rev Access'!$F$7:$FS$310,76,FALSE)),"",VLOOKUP($B220,'[2]1516 Exp_Rev Access'!$F$7:$FS$310,76,FALSE))</f>
        <v>0</v>
      </c>
      <c r="CT220" s="90">
        <f>IF(ISNA(VLOOKUP($B220,'[2]1516 Exp_Rev Access'!$F$7:$FS$310,77,FALSE)),"",VLOOKUP($B220,'[2]1516 Exp_Rev Access'!$F$7:$FS$310,77,FALSE))</f>
        <v>0</v>
      </c>
      <c r="CU220" s="90">
        <f>IF(ISNA(VLOOKUP($B220,'[2]1516 Exp_Rev Access'!$F$7:$FS$310,78,FALSE)),"",VLOOKUP($B220,'[2]1516 Exp_Rev Access'!$F$7:$FS$310,78,FALSE))</f>
        <v>57357.34</v>
      </c>
      <c r="CV220" s="90">
        <f>IF(ISNA(VLOOKUP($B220,'[2]1516 Exp_Rev Access'!$F$7:$FS$310,79,FALSE)),"",VLOOKUP($B220,'[2]1516 Exp_Rev Access'!$F$7:$FS$310,79,FALSE))</f>
        <v>18918</v>
      </c>
      <c r="CW220" s="90">
        <f>IF(ISNA(VLOOKUP($B220,'[2]1516 Exp_Rev Access'!$F$7:$FS$310,80,FALSE)),"",VLOOKUP($B220,'[2]1516 Exp_Rev Access'!$F$7:$FS$310,80,FALSE))</f>
        <v>0</v>
      </c>
      <c r="CX220" s="90">
        <f>IF(ISNA(VLOOKUP($B220,'[2]1516 Exp_Rev Access'!$F$7:$FS$310,81,FALSE)),"",VLOOKUP($B220,'[2]1516 Exp_Rev Access'!$F$7:$FS$310,81,FALSE))</f>
        <v>0</v>
      </c>
      <c r="CY220" s="90">
        <f>IF(ISNA(VLOOKUP($B220,'[2]1516 Exp_Rev Access'!$F$7:$FS$310,82,FALSE)),"",VLOOKUP($B220,'[2]1516 Exp_Rev Access'!$F$7:$FS$310,82,FALSE))</f>
        <v>0</v>
      </c>
      <c r="CZ220" s="90">
        <f>IF(ISNA(VLOOKUP($B220,'[2]1516 Exp_Rev Access'!$F$7:$FS$310,83,FALSE)),"",VLOOKUP($B220,'[2]1516 Exp_Rev Access'!$F$7:$FS$310,83,FALSE))</f>
        <v>0</v>
      </c>
      <c r="DA220" s="90">
        <f>IF(ISNA(VLOOKUP($B220,'[2]1516 Exp_Rev Access'!$F$7:$FS$310,84,FALSE)),"",VLOOKUP($B220,'[2]1516 Exp_Rev Access'!$F$7:$FS$310,84,FALSE))</f>
        <v>0</v>
      </c>
      <c r="DB220" s="90">
        <f>IF(ISNA(VLOOKUP($B220,'[2]1516 Exp_Rev Access'!$F$7:$FS$310,85,FALSE)),"",VLOOKUP($B220,'[2]1516 Exp_Rev Access'!$F$7:$FS$310,85,FALSE))</f>
        <v>0</v>
      </c>
      <c r="DC220" s="90">
        <f>IF(ISNA(VLOOKUP($B220,'[2]1516 Exp_Rev Access'!$F$7:$FS$310,86,FALSE)),"",VLOOKUP($B220,'[2]1516 Exp_Rev Access'!$F$7:$FS$310,86,FALSE))</f>
        <v>0</v>
      </c>
      <c r="DD220" s="90">
        <f>IF(ISNA(VLOOKUP($B220,'[2]1516 Exp_Rev Access'!$F$7:$FS$310,87,FALSE)),"",VLOOKUP($B220,'[2]1516 Exp_Rev Access'!$F$7:$FS$310,87,FALSE))</f>
        <v>0</v>
      </c>
      <c r="DE220" s="90">
        <f>IF(ISNA(VLOOKUP($B220,'[2]1516 Exp_Rev Access'!$F$7:$FS$310,88,FALSE)),"",VLOOKUP($B220,'[2]1516 Exp_Rev Access'!$F$7:$FS$310,88,FALSE))</f>
        <v>0</v>
      </c>
      <c r="DF220" s="90">
        <f>IF(ISNA(VLOOKUP($B220,'[2]1516 Exp_Rev Access'!$F$7:$FS$310,89,FALSE)),"",VLOOKUP($B220,'[2]1516 Exp_Rev Access'!$F$7:$FS$310,89,FALSE))</f>
        <v>0</v>
      </c>
      <c r="DG220" s="90">
        <f>IF(ISNA(VLOOKUP($B220,'[2]1516 Exp_Rev Access'!$F$7:$FS$310,90,FALSE)),"",VLOOKUP($B220,'[2]1516 Exp_Rev Access'!$F$7:$FS$310,90,FALSE))</f>
        <v>0</v>
      </c>
      <c r="DH220" s="90">
        <f>IF(ISNA(VLOOKUP($B220,'[2]1516 Exp_Rev Access'!$F$7:$FS$310,91,FALSE)),"",VLOOKUP($B220,'[2]1516 Exp_Rev Access'!$F$7:$FS$310,91,FALSE))</f>
        <v>5294.76</v>
      </c>
      <c r="DI220" s="90">
        <f>IF(ISNA(VLOOKUP($B220,'[2]1516 Exp_Rev Access'!$F$7:$FS$310,92,FALSE)),"",VLOOKUP($B220,'[2]1516 Exp_Rev Access'!$F$7:$FS$310,92,FALSE))</f>
        <v>58911.040000000001</v>
      </c>
      <c r="DJ220" s="90">
        <f>IF(ISNA(VLOOKUP($B220,'[2]1516 Exp_Rev Access'!$F$7:$FS$310,93,FALSE)),"",VLOOKUP($B220,'[2]1516 Exp_Rev Access'!$F$7:$FS$310,93,FALSE))</f>
        <v>0</v>
      </c>
      <c r="DK220" s="90">
        <f>IF(ISNA(VLOOKUP($B220,'[2]1516 Exp_Rev Access'!$F$7:$FS$310,94,FALSE)),"",VLOOKUP($B220,'[2]1516 Exp_Rev Access'!$F$7:$FS$310,94,FALSE))</f>
        <v>0</v>
      </c>
      <c r="DL220" s="90">
        <f>IF(ISNA(VLOOKUP($B220,'[2]1516 Exp_Rev Access'!$F$7:$FS$310,95,FALSE)),"",VLOOKUP($B220,'[2]1516 Exp_Rev Access'!$F$7:$FS$310,95,FALSE))</f>
        <v>0</v>
      </c>
      <c r="DM220" s="90">
        <f>IF(ISNA(VLOOKUP($B220,'[2]1516 Exp_Rev Access'!$F$7:$FS$310,96,FALSE)),"",VLOOKUP($B220,'[2]1516 Exp_Rev Access'!$F$7:$FS$310,96,FALSE))</f>
        <v>0</v>
      </c>
      <c r="DN220" s="90">
        <f>IF(ISNA(VLOOKUP($B220,'[2]1516 Exp_Rev Access'!$F$7:$FS$310,97,FALSE)),"",VLOOKUP($B220,'[2]1516 Exp_Rev Access'!$F$7:$FS$310,97,FALSE))</f>
        <v>0</v>
      </c>
      <c r="DO220" s="90">
        <f>IF(ISNA(VLOOKUP($B220,'[2]1516 Exp_Rev Access'!$F$7:$FS$310,98,FALSE)),"",VLOOKUP($B220,'[2]1516 Exp_Rev Access'!$F$7:$FS$310,98,FALSE))</f>
        <v>0</v>
      </c>
      <c r="DP220" s="90">
        <f>IF(ISNA(VLOOKUP($B220,'[2]1516 Exp_Rev Access'!$F$7:$FS$310,99,FALSE)),"",VLOOKUP($B220,'[2]1516 Exp_Rev Access'!$F$7:$FS$310,99,FALSE))</f>
        <v>0</v>
      </c>
      <c r="DQ220" s="90">
        <f>IF(ISNA(VLOOKUP($B220,'[2]1516 Exp_Rev Access'!$F$7:$FS$310,100,FALSE)),"",VLOOKUP($B220,'[2]1516 Exp_Rev Access'!$F$7:$FS$310,100,FALSE))</f>
        <v>0</v>
      </c>
      <c r="DR220" s="90">
        <f>IF(ISNA(VLOOKUP($B220,'[2]1516 Exp_Rev Access'!$F$7:$FS$310,101,FALSE)),"",VLOOKUP($B220,'[2]1516 Exp_Rev Access'!$F$7:$FS$310,101,FALSE))</f>
        <v>0</v>
      </c>
      <c r="DS220" s="90">
        <f>IF(ISNA(VLOOKUP($B220,'[2]1516 Exp_Rev Access'!$F$7:$FS$310,102,FALSE)),"",VLOOKUP($B220,'[2]1516 Exp_Rev Access'!$F$7:$FS$310,102,FALSE))</f>
        <v>0</v>
      </c>
      <c r="DT220" s="90">
        <f>IF(ISNA(VLOOKUP($B220,'[2]1516 Exp_Rev Access'!$F$7:$FS$310,103,FALSE)),"",VLOOKUP($B220,'[2]1516 Exp_Rev Access'!$F$7:$FS$310,103,FALSE))</f>
        <v>0</v>
      </c>
      <c r="DU220" s="90">
        <f>IF(ISNA(VLOOKUP($B220,'[2]1516 Exp_Rev Access'!$F$7:$FS$310,104,FALSE)),"",VLOOKUP($B220,'[2]1516 Exp_Rev Access'!$F$7:$FS$310,104,FALSE))</f>
        <v>0</v>
      </c>
      <c r="DV220" s="90">
        <f>IF(ISNA(VLOOKUP($B220,'[2]1516 Exp_Rev Access'!$F$7:$FS$310,105,FALSE)),"",VLOOKUP($B220,'[2]1516 Exp_Rev Access'!$F$7:$FS$310,105,FALSE))</f>
        <v>0</v>
      </c>
      <c r="DW220" s="90">
        <f>IF(ISNA(VLOOKUP($B220,'[2]1516 Exp_Rev Access'!$F$7:$FS$310,106,FALSE)),"",VLOOKUP($B220,'[2]1516 Exp_Rev Access'!$F$7:$FS$310,106,FALSE))</f>
        <v>0</v>
      </c>
      <c r="DX220" s="90">
        <f>IF(ISNA(VLOOKUP($B220,'[2]1516 Exp_Rev Access'!$F$7:$FS$310,107,FALSE)),"",VLOOKUP($B220,'[2]1516 Exp_Rev Access'!$F$7:$FS$310,107,FALSE))</f>
        <v>0</v>
      </c>
      <c r="DY220" s="90">
        <f>IF(ISNA(VLOOKUP($B220,'[2]1516 Exp_Rev Access'!$F$7:$FS$310,108,FALSE)),"",VLOOKUP($B220,'[2]1516 Exp_Rev Access'!$F$7:$FS$310,108,FALSE))</f>
        <v>8479</v>
      </c>
      <c r="DZ220" s="90">
        <f>IF(ISNA(VLOOKUP($B220,'[2]1516 Exp_Rev Access'!$F$7:$FS$310,109,FALSE)),"",VLOOKUP($B220,'[2]1516 Exp_Rev Access'!$F$7:$FS$310,109,FALSE))</f>
        <v>0</v>
      </c>
      <c r="EA220" s="90">
        <f>IF(ISNA(VLOOKUP($B220,'[2]1516 Exp_Rev Access'!$F$7:$FS$310,110,FALSE)),"",VLOOKUP($B220,'[2]1516 Exp_Rev Access'!$F$7:$FS$310,110,FALSE))</f>
        <v>0</v>
      </c>
      <c r="EB220" s="90">
        <f>IF(ISNA(VLOOKUP($B220,'[2]1516 Exp_Rev Access'!$F$7:$FS$310,111,FALSE)),"",VLOOKUP($B220,'[2]1516 Exp_Rev Access'!$F$7:$FS$310,111,FALSE))</f>
        <v>0</v>
      </c>
      <c r="EC220" s="90">
        <f>IF(ISNA(VLOOKUP($B220,'[2]1516 Exp_Rev Access'!$F$7:$FS$310,112,FALSE)),"",VLOOKUP($B220,'[2]1516 Exp_Rev Access'!$F$7:$FS$310,112,FALSE))</f>
        <v>0</v>
      </c>
      <c r="ED220" s="90">
        <f>IF(ISNA(VLOOKUP($B220,'[2]1516 Exp_Rev Access'!$F$7:$FS$310,113,FALSE)),"",VLOOKUP($B220,'[2]1516 Exp_Rev Access'!$F$7:$FS$310,113,FALSE))</f>
        <v>0</v>
      </c>
      <c r="EE220" s="90">
        <f>IF(ISNA(VLOOKUP($B220,'[2]1516 Exp_Rev Access'!$F$7:$FS$310,114,FALSE)),"",VLOOKUP($B220,'[2]1516 Exp_Rev Access'!$F$7:$FS$310,114,FALSE))</f>
        <v>0</v>
      </c>
      <c r="EF220" s="90">
        <f>IF(ISNA(VLOOKUP($B220,'[2]1516 Exp_Rev Access'!$F$7:$FS$310,115,FALSE)),"",VLOOKUP($B220,'[2]1516 Exp_Rev Access'!$F$7:$FS$310,115,FALSE))</f>
        <v>0</v>
      </c>
      <c r="EG220" s="90">
        <f>IF(ISNA(VLOOKUP($B220,'[2]1516 Exp_Rev Access'!$F$7:$FS$310,116,FALSE)),"",VLOOKUP($B220,'[2]1516 Exp_Rev Access'!$F$7:$FS$310,116,FALSE))</f>
        <v>0</v>
      </c>
      <c r="EH220" s="90">
        <f>IF(ISNA(VLOOKUP($B220,'[2]1516 Exp_Rev Access'!$F$7:$FS$310,117,FALSE)),"",VLOOKUP($B220,'[2]1516 Exp_Rev Access'!$F$7:$FS$310,117,FALSE))</f>
        <v>0</v>
      </c>
      <c r="EI220" s="90">
        <f>IF(ISNA(VLOOKUP($B220,'[2]1516 Exp_Rev Access'!$F$7:$FS$310,118,FALSE)),"",VLOOKUP($B220,'[2]1516 Exp_Rev Access'!$F$7:$FS$310,118,FALSE))</f>
        <v>0</v>
      </c>
      <c r="EJ220" s="90">
        <f>IF(ISNA(VLOOKUP($B220,'[2]1516 Exp_Rev Access'!$F$7:$FS$310,119,FALSE)),"",VLOOKUP($B220,'[2]1516 Exp_Rev Access'!$F$7:$FS$310,119,FALSE))</f>
        <v>0</v>
      </c>
      <c r="EK220" s="90">
        <f>IF(ISNA(VLOOKUP($B220,'[2]1516 Exp_Rev Access'!$F$7:$FS$310,120,FALSE)),"",VLOOKUP($B220,'[2]1516 Exp_Rev Access'!$F$7:$FS$310,120,FALSE))</f>
        <v>0</v>
      </c>
      <c r="EL220" s="90">
        <f>IF(ISNA(VLOOKUP($B220,'[2]1516 Exp_Rev Access'!$F$7:$FS$310,121,FALSE)),"",VLOOKUP($B220,'[2]1516 Exp_Rev Access'!$F$7:$FS$310,121,FALSE))</f>
        <v>0</v>
      </c>
      <c r="EM220" s="90">
        <f>IF(ISNA(VLOOKUP($B220,'[2]1516 Exp_Rev Access'!$F$7:$FS$310,122,FALSE)),"",VLOOKUP($B220,'[2]1516 Exp_Rev Access'!$F$7:$FS$310,122,FALSE))</f>
        <v>0</v>
      </c>
      <c r="EN220" s="90">
        <f>IF(ISNA(VLOOKUP($B220,'[2]1516 Exp_Rev Access'!$F$7:$FS$310,123,FALSE)),"",VLOOKUP($B220,'[2]1516 Exp_Rev Access'!$F$7:$FS$310,123,FALSE))</f>
        <v>0</v>
      </c>
      <c r="EO220" s="90">
        <f>IF(ISNA(VLOOKUP($B220,'[2]1516 Exp_Rev Access'!$F$7:$FS$310,124,FALSE)),"",VLOOKUP($B220,'[2]1516 Exp_Rev Access'!$F$7:$FS$310,124,FALSE))</f>
        <v>0</v>
      </c>
      <c r="EP220" s="90">
        <f>IF(ISNA(VLOOKUP($B220,'[2]1516 Exp_Rev Access'!$F$7:$FS$310,125,FALSE)),"",VLOOKUP($B220,'[2]1516 Exp_Rev Access'!$F$7:$FS$310,125,FALSE))</f>
        <v>0</v>
      </c>
      <c r="EQ220" s="90">
        <f>IF(ISNA(VLOOKUP($B220,'[2]1516 Exp_Rev Access'!$F$7:$FS$310,126,FALSE)),"",VLOOKUP($B220,'[2]1516 Exp_Rev Access'!$F$7:$FS$310,126,FALSE))</f>
        <v>0</v>
      </c>
      <c r="ER220" s="90">
        <f>IF(ISNA(VLOOKUP($B220,'[2]1516 Exp_Rev Access'!$F$7:$FS$310,127,FALSE)),"",VLOOKUP($B220,'[2]1516 Exp_Rev Access'!$F$7:$FS$310,127,FALSE))</f>
        <v>0</v>
      </c>
      <c r="ES220" s="90">
        <f>IF(ISNA(VLOOKUP($B220,'[2]1516 Exp_Rev Access'!$F$7:$FS$310,128,FALSE)),"",VLOOKUP($B220,'[2]1516 Exp_Rev Access'!$F$7:$FS$310,128,FALSE))</f>
        <v>0</v>
      </c>
      <c r="ET220" s="90">
        <f>IF(ISNA(VLOOKUP($B220,'[2]1516 Exp_Rev Access'!$F$7:$FS$310,129,FALSE)),"",VLOOKUP($B220,'[2]1516 Exp_Rev Access'!$F$7:$FS$310,129,FALSE))</f>
        <v>0</v>
      </c>
      <c r="EU220" s="90">
        <f>IF(ISNA(VLOOKUP($B220,'[2]1516 Exp_Rev Access'!$F$7:$FS$310,130,FALSE)),"",VLOOKUP($B220,'[2]1516 Exp_Rev Access'!$F$7:$FS$310,130,FALSE))</f>
        <v>0</v>
      </c>
      <c r="EV220" s="90">
        <f>IF(ISNA(VLOOKUP($B220,'[2]1516 Exp_Rev Access'!$F$7:$FS$310,131,FALSE)),"",VLOOKUP($B220,'[2]1516 Exp_Rev Access'!$F$7:$FS$310,131,FALSE))</f>
        <v>0</v>
      </c>
      <c r="EW220" s="90">
        <f>IF(ISNA(VLOOKUP($B220,'[2]1516 Exp_Rev Access'!$F$7:$FS$310,132,FALSE)),"",VLOOKUP($B220,'[2]1516 Exp_Rev Access'!$F$7:$FS$310,132,FALSE))</f>
        <v>0</v>
      </c>
      <c r="EX220" s="90">
        <f>IF(ISNA(VLOOKUP($B220,'[2]1516 Exp_Rev Access'!$F$7:$FS$310,133,FALSE)),"",VLOOKUP($B220,'[2]1516 Exp_Rev Access'!$F$7:$FS$310,133,FALSE))</f>
        <v>0</v>
      </c>
      <c r="EY220" s="90">
        <f>IF(ISNA(VLOOKUP($B220,'[2]1516 Exp_Rev Access'!$F$7:$FS$310,134,FALSE)),"",VLOOKUP($B220,'[2]1516 Exp_Rev Access'!$F$7:$FS$310,134,FALSE))</f>
        <v>0</v>
      </c>
      <c r="EZ220" s="90">
        <f>IF(ISNA(VLOOKUP($B220,'[2]1516 Exp_Rev Access'!$F$7:$FS$310,135,FALSE)),"",VLOOKUP($B220,'[2]1516 Exp_Rev Access'!$F$7:$FS$310,135,FALSE))</f>
        <v>0</v>
      </c>
      <c r="FA220" s="90">
        <f>IF(ISNA(VLOOKUP($B220,'[2]1516 Exp_Rev Access'!$F$7:$FS$310,136,FALSE)),"",VLOOKUP($B220,'[2]1516 Exp_Rev Access'!$F$7:$FS$310,136,FALSE))</f>
        <v>0</v>
      </c>
      <c r="FB220" s="90">
        <f>IF(ISNA(VLOOKUP($B220,'[2]1516 Exp_Rev Access'!$F$7:$FS$310,137,FALSE)),"",VLOOKUP($B220,'[2]1516 Exp_Rev Access'!$F$7:$FS$310,137,FALSE))</f>
        <v>0</v>
      </c>
      <c r="FC220" s="90">
        <f>IF(ISNA(VLOOKUP($B220,'[2]1516 Exp_Rev Access'!$F$7:$FS$310,138,FALSE)),"",VLOOKUP($B220,'[2]1516 Exp_Rev Access'!$F$7:$FS$310,138,FALSE))</f>
        <v>30074.84</v>
      </c>
      <c r="FD220" s="90">
        <f>IF(ISNA(VLOOKUP($B220,'[2]1516 Exp_Rev Access'!$F$7:$FS$310,139,FALSE)),"",VLOOKUP($B220,'[2]1516 Exp_Rev Access'!$F$7:$FS$310,139,FALSE))</f>
        <v>0</v>
      </c>
      <c r="FE220" s="90">
        <f>IF(ISNA(VLOOKUP($B220,'[2]1516 Exp_Rev Access'!$F$7:$FS$310,140,FALSE)),"",VLOOKUP($B220,'[2]1516 Exp_Rev Access'!$F$7:$FS$310,140,FALSE))</f>
        <v>0</v>
      </c>
      <c r="FF220" s="90">
        <f>IF(ISNA(VLOOKUP($B220,'[2]1516 Exp_Rev Access'!$F$7:$FS$310,141,FALSE)),"",VLOOKUP($B220,'[2]1516 Exp_Rev Access'!$F$7:$FS$310,141,FALSE))</f>
        <v>0</v>
      </c>
      <c r="FG220" s="90">
        <f>IF(ISNA(VLOOKUP($B220,'[2]1516 Exp_Rev Access'!$F$7:$FS$310,142,FALSE)),"",VLOOKUP($B220,'[2]1516 Exp_Rev Access'!$F$7:$FS$310,142,FALSE))</f>
        <v>0</v>
      </c>
      <c r="FH220" s="90">
        <f>IF(ISNA(VLOOKUP($B220,'[2]1516 Exp_Rev Access'!$F$7:$FS$310,143,FALSE)),"",VLOOKUP($B220,'[2]1516 Exp_Rev Access'!$F$7:$FS$310,143,FALSE))</f>
        <v>0</v>
      </c>
      <c r="FI220" s="90">
        <f>IF(ISNA(VLOOKUP($B220,'[2]1516 Exp_Rev Access'!$F$7:$FS$310,144,FALSE)),"",VLOOKUP($B220,'[2]1516 Exp_Rev Access'!$F$7:$FS$310,144,FALSE))</f>
        <v>0</v>
      </c>
      <c r="FJ220" s="90">
        <f>IF(ISNA(VLOOKUP($B220,'[2]1516 Exp_Rev Access'!$F$7:$FS$310,145,FALSE)),"",VLOOKUP($B220,'[2]1516 Exp_Rev Access'!$F$7:$FS$310,145,FALSE))</f>
        <v>0</v>
      </c>
      <c r="FK220" s="90">
        <f>IF(ISNA(VLOOKUP($B220,'[2]1516 Exp_Rev Access'!$F$7:$FS$310,146,FALSE)),"",VLOOKUP($B220,'[2]1516 Exp_Rev Access'!$F$7:$FS$310,146,FALSE))</f>
        <v>0</v>
      </c>
      <c r="FL220" s="90">
        <f>IF(ISNA(VLOOKUP($B220,'[2]1516 Exp_Rev Access'!$F$7:$FS$310,1147,FALSE)),"",VLOOKUP($B220,'[2]1516 Exp_Rev Access'!$F$7:$FS$310,147,FALSE))</f>
        <v>0</v>
      </c>
      <c r="FM220" s="90">
        <f>IF(ISNA(VLOOKUP($B220,'[2]1516 Exp_Rev Access'!$F$7:$FS$310,148,FALSE)),"",VLOOKUP($B220,'[2]1516 Exp_Rev Access'!$F$7:$FS$310,148,FALSE))</f>
        <v>0</v>
      </c>
      <c r="FN220" s="90">
        <f>IF(ISNA(VLOOKUP($B220,'[2]1516 Exp_Rev Access'!$F$7:$FS$310,149,FALSE)),"",VLOOKUP($B220,'[2]1516 Exp_Rev Access'!$F$7:$FS$310,149,FALSE))</f>
        <v>0</v>
      </c>
      <c r="FO220" s="90">
        <f>IF(ISNA(VLOOKUP($B220,'[2]1516 Exp_Rev Access'!$F$7:$FS$310,150,FALSE)),"",VLOOKUP($B220,'[2]1516 Exp_Rev Access'!$F$7:$FS$310,150,FALSE))</f>
        <v>0</v>
      </c>
      <c r="FP220" s="90">
        <f>IF(ISNA(VLOOKUP($B220,'[2]1516 Exp_Rev Access'!$F$7:$FS$310,151,FALSE)),"",VLOOKUP($B220,'[2]1516 Exp_Rev Access'!$F$7:$FS$310,151,FALSE))</f>
        <v>0</v>
      </c>
      <c r="FQ220" s="90">
        <f>IF(ISNA(VLOOKUP($B220,'[2]1516 Exp_Rev Access'!$F$7:$FS$310,152,FALSE)),"",VLOOKUP($B220,'[2]1516 Exp_Rev Access'!$F$7:$FS$310,152,FALSE))</f>
        <v>0</v>
      </c>
      <c r="FR220" s="90">
        <f>IF(ISNA(VLOOKUP($B220,'[2]1516 Exp_Rev Access'!$F$7:$FS$310,153,FALSE)),"",VLOOKUP($B220,'[2]1516 Exp_Rev Access'!$F$7:$FS$310,153,FALSE))</f>
        <v>6788.07</v>
      </c>
      <c r="FS220" s="53">
        <f t="shared" si="550"/>
        <v>233384.05</v>
      </c>
      <c r="FT220" s="92">
        <f t="shared" si="551"/>
        <v>6.2338369919820856E-2</v>
      </c>
      <c r="FU220" s="116">
        <f t="shared" si="552"/>
        <v>1010.4517902757931</v>
      </c>
      <c r="FV220" s="90">
        <f>IF(ISNA(VLOOKUP($B220,'[2]1516 Exp_Rev Access'!$F$7:$FS$310,154,FALSE)),"",VLOOKUP($B220,'[2]1516 Exp_Rev Access'!$F$7:$FS$310,154,FALSE))</f>
        <v>0</v>
      </c>
      <c r="FW220" s="90">
        <f>IF(ISNA(VLOOKUP($B220,'[2]1516 Exp_Rev Access'!$F$7:$FS$310,155,FALSE)),"",VLOOKUP($B220,'[2]1516 Exp_Rev Access'!$F$7:$FS$310,155,FALSE))</f>
        <v>0</v>
      </c>
      <c r="FX220" s="90">
        <f>IF(ISNA(VLOOKUP($B220,'[2]1516 Exp_Rev Access'!$F$7:$FS$310,156,FALSE)),"",VLOOKUP($B220,'[2]1516 Exp_Rev Access'!$F$7:$FS$310,156,FALSE))</f>
        <v>0</v>
      </c>
      <c r="FY220" s="90">
        <f>IF(ISNA(VLOOKUP($B220,'[2]1516 Exp_Rev Access'!$F$7:$FS$310,157,FALSE)),"",VLOOKUP($B220,'[2]1516 Exp_Rev Access'!$F$7:$FS$310,157,FALSE))</f>
        <v>0</v>
      </c>
      <c r="FZ220" s="90">
        <f>IF(ISNA(VLOOKUP($B220,'[2]1516 Exp_Rev Access'!$F$7:$FS$310,158,FALSE)),"",VLOOKUP($B220,'[2]1516 Exp_Rev Access'!$F$7:$FS$310,158,FALSE))</f>
        <v>0</v>
      </c>
      <c r="GA220" s="90">
        <f>IF(ISNA(VLOOKUP($B220,'[2]1516 Exp_Rev Access'!$F$7:$FS$310,159,FALSE)),"",VLOOKUP($B220,'[2]1516 Exp_Rev Access'!$F$7:$FS$310,159,FALSE))</f>
        <v>0</v>
      </c>
      <c r="GB220" s="90">
        <f>IF(ISNA(VLOOKUP($B220,'[2]1516 Exp_Rev Access'!$F$7:$FS$310,160,FALSE)),"",VLOOKUP($B220,'[2]1516 Exp_Rev Access'!$F$7:$FS$310,160,FALSE))</f>
        <v>0</v>
      </c>
      <c r="GC220" s="90">
        <f>IF(ISNA(VLOOKUP($B220,'[2]1516 Exp_Rev Access'!$F$7:$FS$310,161,FALSE)),"",VLOOKUP($B220,'[2]1516 Exp_Rev Access'!$F$7:$FS$310,161,FALSE))</f>
        <v>0</v>
      </c>
      <c r="GD220" s="90">
        <f>IF(ISNA(VLOOKUP($B220,'[2]1516 Exp_Rev Access'!$F$7:$FS$310,162,FALSE)),"",VLOOKUP($B220,'[2]1516 Exp_Rev Access'!$F$7:$FS$310,162,FALSE))</f>
        <v>0</v>
      </c>
      <c r="GE220" s="90">
        <f>IF(ISNA(VLOOKUP($B220,'[2]1516 Exp_Rev Access'!$F$7:$FS$310,163,FALSE)),"",VLOOKUP($B220,'[2]1516 Exp_Rev Access'!$F$7:$FS$310,163,FALSE))</f>
        <v>0</v>
      </c>
      <c r="GF220" s="90">
        <f>IF(ISNA(VLOOKUP($B220,'[2]1516 Exp_Rev Access'!$F$7:$FS$310,164,FALSE)),"",VLOOKUP($B220,'[2]1516 Exp_Rev Access'!$F$7:$FS$310,164,FALSE))</f>
        <v>0</v>
      </c>
      <c r="GG220" s="90">
        <f>IF(ISNA(VLOOKUP($B220,'[2]1516 Exp_Rev Access'!$F$7:$FS$310,165,FALSE)),"",VLOOKUP($B220,'[2]1516 Exp_Rev Access'!$F$7:$FS$310,165,FALSE))</f>
        <v>0</v>
      </c>
      <c r="GH220" s="90">
        <f>IF(ISNA(VLOOKUP($B220,'[2]1516 Exp_Rev Access'!$F$7:$FS$310,166,FALSE)),"",VLOOKUP($B220,'[2]1516 Exp_Rev Access'!$F$7:$FS$310,166,FALSE))</f>
        <v>0</v>
      </c>
      <c r="GI220" s="90">
        <f>IF(ISNA(VLOOKUP($B220,'[2]1516 Exp_Rev Access'!$F$7:$FS$310,167,FALSE)),"",VLOOKUP($B220,'[2]1516 Exp_Rev Access'!$F$7:$FS$310,167,FALSE))</f>
        <v>0</v>
      </c>
      <c r="GJ220" s="90">
        <f>IF(ISNA(VLOOKUP($B220,'[2]1516 Exp_Rev Access'!$F$7:$FS$310,168,FALSE)),"",VLOOKUP($B220,'[2]1516 Exp_Rev Access'!$F$7:$FS$310,168,FALSE))</f>
        <v>0</v>
      </c>
      <c r="GK220" s="90">
        <f>IF(ISNA(VLOOKUP($B220,'[2]1516 Exp_Rev Access'!$F$7:$FS$310,169,FALSE)),"",VLOOKUP($B220,'[2]1516 Exp_Rev Access'!$F$7:$FS$310,169,FALSE))</f>
        <v>480</v>
      </c>
      <c r="GL220" s="90">
        <f>IF(ISNA(VLOOKUP($B220,'[2]1516 Exp_Rev Access'!$F$7:$FS$310,170,FALSE)),"",VLOOKUP($B220,'[2]1516 Exp_Rev Access'!$F$7:$FS$310,170,FALSE))</f>
        <v>0</v>
      </c>
      <c r="GM220" s="90">
        <f>IF(ISNA(VLOOKUP($B220,'[2]1516 Exp_Rev Access'!$F$7:$FT$310,171,FALSE)),"",VLOOKUP($B220,'[2]1516 Exp_Rev Access'!$F$7:$FT$310,171,FALSE))</f>
        <v>0</v>
      </c>
      <c r="GN220" s="90">
        <f>IF(ISNA(VLOOKUP($B220,'[2]1516 Exp_Rev Access'!$F$7:$FU$310,172,FALSE)),"",VLOOKUP($B220,'[2]1516 Exp_Rev Access'!$F$7:$FU$310,172,FALSE))</f>
        <v>0</v>
      </c>
      <c r="GO220" s="90">
        <f>IF(ISNA(VLOOKUP($B220,'[2]1516 Exp_Rev Access'!$F$7:$FV$310,173,FALSE)),"",VLOOKUP($B220,'[2]1516 Exp_Rev Access'!$F$7:$FV$310,173,FALSE))</f>
        <v>0</v>
      </c>
      <c r="GP220" s="90">
        <f>IF(ISNA(VLOOKUP($B220,'[2]1516 Exp_Rev Access'!$F$7:$GA$310,174,FALSE)),"",VLOOKUP($B220,'[2]1516 Exp_Rev Access'!$F$7:$GA$310,174,FALSE))</f>
        <v>0</v>
      </c>
      <c r="GQ220" s="90">
        <f>IF(ISNA(VLOOKUP($B220,'[2]1516 Exp_Rev Access'!$F$7:$GA$310,175,FALSE)),"",VLOOKUP($B220,'[2]1516 Exp_Rev Access'!$F$7:$GA$310,175,FALSE))</f>
        <v>0</v>
      </c>
      <c r="GR220" s="90">
        <f>IF(ISNA(VLOOKUP($B220,'[2]1516 Exp_Rev Access'!$F$7:$GA$310,176,FALSE)),"",VLOOKUP($B220,'[2]1516 Exp_Rev Access'!$F$7:$GA$310,176,FALSE))</f>
        <v>0</v>
      </c>
      <c r="GS220" s="90">
        <f>IF(ISNA(VLOOKUP($B220,'[2]1516 Exp_Rev Access'!$F$7:$GA$310,177,FALSE)),"",VLOOKUP($B220,'[2]1516 Exp_Rev Access'!$F$7:$GA$310,177,FALSE))</f>
        <v>0</v>
      </c>
      <c r="GT220" s="90">
        <f>IF(ISNA(VLOOKUP($B220,'[2]1516 Exp_Rev Access'!$F$7:$GA$310,178,FALSE)),"",VLOOKUP($B220,'[2]1516 Exp_Rev Access'!$F$7:$GA$310,178,FALSE))</f>
        <v>0</v>
      </c>
      <c r="GU220" s="53">
        <f t="shared" si="553"/>
        <v>480</v>
      </c>
      <c r="GV220" s="92">
        <f t="shared" si="554"/>
        <v>1.2821106481575759E-4</v>
      </c>
      <c r="GW220" s="114">
        <f t="shared" si="555"/>
        <v>2.0781919729835039</v>
      </c>
    </row>
    <row r="221" spans="1:222" x14ac:dyDescent="0.2">
      <c r="B221" s="87" t="s">
        <v>497</v>
      </c>
      <c r="C221" s="87" t="s">
        <v>498</v>
      </c>
      <c r="D221" s="88">
        <f>IF(ISNA(VLOOKUP($B221,'[2]1516 enrollment_Rev_Exp by size'!$A$6:$C$325,3,FALSE)),"",VLOOKUP($B221,'[2]1516 enrollment_Rev_Exp by size'!$A$6:$C$325,3,FALSE))</f>
        <v>274.57000000000005</v>
      </c>
      <c r="E221" s="89">
        <v>4166503.81</v>
      </c>
      <c r="F221" s="67">
        <f t="shared" si="534"/>
        <v>4166503.8100000005</v>
      </c>
      <c r="G221" s="67">
        <f t="shared" si="535"/>
        <v>0</v>
      </c>
      <c r="H221" s="90">
        <f>IF(ISNA(VLOOKUP($B221,'[2]1516 Exp_Rev Access'!$F$7:$FS$310,2,FALSE)),"",VLOOKUP($B221,'[2]1516 Exp_Rev Access'!$F$7:$FS$310,2,FALSE))</f>
        <v>683784.89</v>
      </c>
      <c r="I221" s="90">
        <f>IF(ISNA(VLOOKUP($B221,'[2]1516 Exp_Rev Access'!$F$7:$FS$310,3,FALSE)),"",VLOOKUP($B221,'[2]1516 Exp_Rev Access'!$F$7:$FS$310,3,FALSE))</f>
        <v>94.85</v>
      </c>
      <c r="J221" s="90">
        <f>IF(ISNA(VLOOKUP($B221,'[2]1516 Exp_Rev Access'!$F$7:$FS$310,4,FALSE)),"",VLOOKUP($B221,'[2]1516 Exp_Rev Access'!$F$7:$FS$310,4,FALSE))</f>
        <v>0</v>
      </c>
      <c r="K221" s="90">
        <f>IF(ISNA(VLOOKUP($B221,'[2]1516 Exp_Rev Access'!$F$7:$FS$310,5,FALSE)),"-",VLOOKUP($B221,'[2]1516 Exp_Rev Access'!$F$7:$FS$310,5,FALSE))</f>
        <v>0</v>
      </c>
      <c r="L221" s="90">
        <f>IF(ISNA(VLOOKUP($B221,'[2]1516 Exp_Rev Access'!$F$7:$FS$310,6,FALSE)),"",VLOOKUP($B221,'[2]1516 Exp_Rev Access'!$F$7:$FS$310,6,FALSE))</f>
        <v>0</v>
      </c>
      <c r="M221" s="90">
        <f>IF(ISNA(VLOOKUP($B221,'[2]1516 Exp_Rev Access'!$F$7:$FS$310,7,FALSE)),"",VLOOKUP($B221,'[2]1516 Exp_Rev Access'!$F$7:$FS$310,7,FALSE))</f>
        <v>0</v>
      </c>
      <c r="N221" s="53">
        <f t="shared" si="536"/>
        <v>683879.74</v>
      </c>
      <c r="O221" s="91">
        <f t="shared" si="537"/>
        <v>0.16413755301474212</v>
      </c>
      <c r="P221" s="53">
        <f t="shared" si="538"/>
        <v>2490.7300142040276</v>
      </c>
      <c r="Q221" s="90">
        <f>IF(ISNA(VLOOKUP($B221,'[2]1516 Exp_Rev Access'!$F$7:$FS$310,8,FALSE)),"",VLOOKUP($B221,'[2]1516 Exp_Rev Access'!$F$7:$FS$310,8,FALSE))</f>
        <v>6752.5</v>
      </c>
      <c r="R221" s="90">
        <f>IF(ISNA(VLOOKUP($B221,'[2]1516 Exp_Rev Access'!$F$7:$FS$310,9,FALSE)),"",VLOOKUP($B221,'[2]1516 Exp_Rev Access'!$F$7:$FS$310,9,FALSE))</f>
        <v>0</v>
      </c>
      <c r="S221" s="90">
        <f>IF(ISNA(VLOOKUP($B221,'[2]1516 Exp_Rev Access'!$F$7:$FS$310,10,FALSE)),"",VLOOKUP($B221,'[2]1516 Exp_Rev Access'!$F$7:$FS$310,10,FALSE))</f>
        <v>0</v>
      </c>
      <c r="T221" s="90">
        <f>IF(ISNA(VLOOKUP($B221,'[2]1516 Exp_Rev Access'!$F$7:$FS$310,11,FALSE)),"",VLOOKUP($B221,'[2]1516 Exp_Rev Access'!$F$7:$FS$310,11,FALSE))</f>
        <v>0</v>
      </c>
      <c r="U221" s="90">
        <f>IF(ISNA(VLOOKUP($B221,'[2]1516 Exp_Rev Access'!$F$7:$FS$310,12,FALSE)),"",VLOOKUP($B221,'[2]1516 Exp_Rev Access'!$F$7:$FS$310,12,FALSE))</f>
        <v>6325</v>
      </c>
      <c r="V221" s="90">
        <f>IF(ISNA(VLOOKUP($B221,'[2]1516 Exp_Rev Access'!$F$7:$FS$310,13,FALSE)),"",VLOOKUP($B221,'[2]1516 Exp_Rev Access'!$F$7:$FS$310,13,FALSE))</f>
        <v>0</v>
      </c>
      <c r="W221" s="90">
        <f>IF(ISNA(VLOOKUP($B221,'[2]1516 Exp_Rev Access'!$F$7:$FS$310,14,FALSE)),"",VLOOKUP($B221,'[2]1516 Exp_Rev Access'!$F$7:$FS$310,14,FALSE))</f>
        <v>0</v>
      </c>
      <c r="X221" s="90">
        <f>IF(ISNA(VLOOKUP($B221,'[2]1516 Exp_Rev Access'!$F$7:$FS$310,15,FALSE)),"",VLOOKUP($B221,'[2]1516 Exp_Rev Access'!$F$7:$FS$310,15,FALSE))</f>
        <v>0</v>
      </c>
      <c r="Y221" s="90">
        <f>IF(ISNA(VLOOKUP($B221,'[2]1516 Exp_Rev Access'!$F$7:$FS$310,16,FALSE)),"",VLOOKUP($B221,'[2]1516 Exp_Rev Access'!$F$7:$FS$310,16,FALSE))</f>
        <v>1620.58</v>
      </c>
      <c r="Z221" s="90">
        <f>IF(ISNA(VLOOKUP($B221,'[2]1516 Exp_Rev Access'!$F$7:$FS$310,17,FALSE)),"",VLOOKUP($B221,'[2]1516 Exp_Rev Access'!$F$7:$FS$310,17,FALSE))</f>
        <v>0</v>
      </c>
      <c r="AA221" s="90">
        <f>IF(ISNA(VLOOKUP($B221,'[2]1516 Exp_Rev Access'!$F$7:$FS$310,18,FALSE)),"",VLOOKUP($B221,'[2]1516 Exp_Rev Access'!$F$7:$FS$310,18,FALSE))</f>
        <v>0</v>
      </c>
      <c r="AB221" s="90">
        <f>IF(ISNA(VLOOKUP($B221,'[2]1516 Exp_Rev Access'!$F$7:$FS$310,19,FALSE)),"",VLOOKUP($B221,'[2]1516 Exp_Rev Access'!$F$7:$FS$310,19,FALSE))</f>
        <v>0</v>
      </c>
      <c r="AC221" s="90">
        <f>IF(ISNA(VLOOKUP($B221,'[2]1516 Exp_Rev Access'!$F$7:$FS$310,20,FALSE)),"",VLOOKUP($B221,'[2]1516 Exp_Rev Access'!$F$7:$FS$310,20,FALSE))</f>
        <v>0</v>
      </c>
      <c r="AD221" s="90">
        <f>IF(ISNA(VLOOKUP($B221,'[2]1516 Exp_Rev Access'!$F$7:$FS$310,21,FALSE)),"",VLOOKUP($B221,'[2]1516 Exp_Rev Access'!$F$7:$FS$310,21,FALSE))</f>
        <v>34717.4</v>
      </c>
      <c r="AE221" s="90">
        <f>IF(ISNA(VLOOKUP($B221,'[2]1516 Exp_Rev Access'!$F$7:$FS$310,22,FALSE)),"",VLOOKUP($B221,'[2]1516 Exp_Rev Access'!$F$7:$FS$310,22,FALSE))</f>
        <v>466.74</v>
      </c>
      <c r="AF221" s="90">
        <f>IF(ISNA(VLOOKUP($B221,'[2]1516 Exp_Rev Access'!$F$7:$FS$310,23,FALSE)),"",VLOOKUP($B221,'[2]1516 Exp_Rev Access'!$F$7:$FS$310,23,FALSE))</f>
        <v>0</v>
      </c>
      <c r="AG221" s="90">
        <f>IF(ISNA(VLOOKUP($B221,'[2]1516 Exp_Rev Access'!$F$7:$FS$310,24,FALSE)),"",VLOOKUP($B221,'[2]1516 Exp_Rev Access'!$F$7:$FS$310,24,FALSE))</f>
        <v>28175.47</v>
      </c>
      <c r="AH221" s="90">
        <f>IF(ISNA(VLOOKUP($B221,'[2]1516 Exp_Rev Access'!$F$7:$FS$310,25,FALSE)),"",VLOOKUP($B221,'[2]1516 Exp_Rev Access'!$F$7:$FS$310,25,FALSE))</f>
        <v>0</v>
      </c>
      <c r="AI221" s="90">
        <f>IF(ISNA(VLOOKUP($B221,'[2]1516 Exp_Rev Access'!$F$7:$FS$310,26,FALSE)),"",VLOOKUP($B221,'[2]1516 Exp_Rev Access'!$F$7:$FS$310,26,FALSE))</f>
        <v>0</v>
      </c>
      <c r="AJ221" s="90">
        <f>IF(ISNA(VLOOKUP($B221,'[2]1516 Exp_Rev Access'!$F$7:$FS$310,27,FALSE)),"",VLOOKUP($B221,'[2]1516 Exp_Rev Access'!$F$7:$FS$310,27,FALSE))</f>
        <v>563.22</v>
      </c>
      <c r="AK221" s="90">
        <f>IF(ISNA(VLOOKUP($B221,'[2]1516 Exp_Rev Access'!$F$7:$FS$310,28,FALSE)),"",VLOOKUP($B221,'[2]1516 Exp_Rev Access'!$F$7:$FS$310,28,FALSE))</f>
        <v>214</v>
      </c>
      <c r="AL221" s="90">
        <f>IF(ISNA(VLOOKUP($B221,'[2]1516 Exp_Rev Access'!$F$7:$FS$310,29,FALSE)),"",VLOOKUP($B221,'[2]1516 Exp_Rev Access'!$F$7:$FS$310,29,FALSE))</f>
        <v>7037.01</v>
      </c>
      <c r="AM221" s="53">
        <f t="shared" si="539"/>
        <v>85871.92</v>
      </c>
      <c r="AN221" s="92">
        <f t="shared" si="540"/>
        <v>2.0610066356809596E-2</v>
      </c>
      <c r="AO221" s="68">
        <f t="shared" si="541"/>
        <v>312.75055541391987</v>
      </c>
      <c r="AP221" s="90">
        <f>IF(ISNA(VLOOKUP($B221,'[2]1516 Exp_Rev Access'!$F$7:$FS$310,30,FALSE)),"",VLOOKUP($B221,'[2]1516 Exp_Rev Access'!$F$7:$FS$310,30,FALSE))</f>
        <v>2301099.9900000002</v>
      </c>
      <c r="AQ221" s="90">
        <f>IF(ISNA(VLOOKUP($B221,'[2]1516 Exp_Rev Access'!$F$7:$FS$310,31,FALSE)),"",VLOOKUP($B221,'[2]1516 Exp_Rev Access'!$F$7:$FS$310,31,FALSE))</f>
        <v>47241.68</v>
      </c>
      <c r="AR221" s="90">
        <f>IF(ISNA(VLOOKUP($B221,'[2]1516 Exp_Rev Access'!$F$7:$FS$310,32,FALSE)),"",VLOOKUP($B221,'[2]1516 Exp_Rev Access'!$F$7:$FS$310,32,FALSE))</f>
        <v>171898.28</v>
      </c>
      <c r="AS221" s="90">
        <f>IF(ISNA(VLOOKUP($B221,'[2]1516 Exp_Rev Access'!$F$7:$FS$310,33,FALSE)),"",VLOOKUP($B221,'[2]1516 Exp_Rev Access'!$F$7:$FS$310,33,FALSE))</f>
        <v>0</v>
      </c>
      <c r="AT221" s="90">
        <f>IF(ISNA(VLOOKUP($B221,'[2]1516 Exp_Rev Access'!$F$7:$FS$310,34,FALSE)),"",VLOOKUP($B221,'[2]1516 Exp_Rev Access'!$F$7:$FS$310,34,FALSE))</f>
        <v>0</v>
      </c>
      <c r="AU221" s="53">
        <f t="shared" si="542"/>
        <v>2520239.9500000002</v>
      </c>
      <c r="AV221" s="93">
        <f t="shared" si="543"/>
        <v>0.60488123014580908</v>
      </c>
      <c r="AW221" s="53">
        <f t="shared" si="544"/>
        <v>9178.8613104126434</v>
      </c>
      <c r="AX221" s="90">
        <f>IF(ISNA(VLOOKUP($B221,'[2]1516 Exp_Rev Access'!$F$7:$FS$310,35,FALSE)),"",VLOOKUP($B221,'[2]1516 Exp_Rev Access'!$F$7:$FS$310,35,FALSE))</f>
        <v>720</v>
      </c>
      <c r="AY221" s="90">
        <f>IF(ISNA(VLOOKUP($B221,'[2]1516 Exp_Rev Access'!$F$7:$FS$310,36,FALSE)),"",VLOOKUP($B221,'[2]1516 Exp_Rev Access'!$F$7:$FS$310,36,FALSE))</f>
        <v>213648.63</v>
      </c>
      <c r="AZ221" s="90">
        <f>IF(ISNA(VLOOKUP($B221,'[2]1516 Exp_Rev Access'!$F$7:$FS$310,37,FALSE)),"",VLOOKUP($B221,'[2]1516 Exp_Rev Access'!$F$7:$FS$310,37,FALSE))</f>
        <v>0</v>
      </c>
      <c r="BA221" s="90">
        <f>IF(ISNA(VLOOKUP($B221,'[2]1516 Exp_Rev Access'!$F$7:$FS$310,38,FALSE)),"",VLOOKUP($B221,'[2]1516 Exp_Rev Access'!$F$7:$FS$310,38,FALSE))</f>
        <v>0</v>
      </c>
      <c r="BB221" s="90">
        <f>IF(ISNA(VLOOKUP($B221,'[2]1516 Exp_Rev Access'!$F$7:$FS$310,39,FALSE)),"",VLOOKUP($B221,'[2]1516 Exp_Rev Access'!$F$7:$FS$310,39,FALSE))</f>
        <v>0</v>
      </c>
      <c r="BC221" s="90">
        <f>IF(ISNA(VLOOKUP($B221,'[2]1516 Exp_Rev Access'!$F$7:$FS$310,40,FALSE)),"",VLOOKUP($B221,'[2]1516 Exp_Rev Access'!$F$7:$FS$310,40,FALSE))</f>
        <v>47240.67</v>
      </c>
      <c r="BD221" s="90">
        <f>IF(ISNA(VLOOKUP($B221,'[2]1516 Exp_Rev Access'!$F$7:$FS$310,41,FALSE)),"",VLOOKUP($B221,'[2]1516 Exp_Rev Access'!$F$7:$FS$310,41,FALSE))</f>
        <v>0</v>
      </c>
      <c r="BE221" s="90">
        <f>IF(ISNA(VLOOKUP($B221,'[2]1516 Exp_Rev Access'!$F$7:$FS$310,42,FALSE)),"",VLOOKUP($B221,'[2]1516 Exp_Rev Access'!$F$7:$FS$310,42,FALSE))</f>
        <v>39163.22</v>
      </c>
      <c r="BF221" s="90">
        <f>IF(ISNA(VLOOKUP($B221,'[2]1516 Exp_Rev Access'!$F$7:$FS$310,43,FALSE)),"",VLOOKUP($B221,'[2]1516 Exp_Rev Access'!$F$7:$FS$310,43,FALSE))</f>
        <v>0</v>
      </c>
      <c r="BG221" s="90">
        <f>IF(ISNA(VLOOKUP($B221,'[2]1516 Exp_Rev Access'!$F$7:$FS$310,44,FALSE)),"",VLOOKUP($B221,'[2]1516 Exp_Rev Access'!$F$7:$FS$310,44,FALSE))</f>
        <v>0</v>
      </c>
      <c r="BH221" s="90">
        <f>IF(ISNA(VLOOKUP($B221,'[2]1516 Exp_Rev Access'!$F$7:$FS$310,45,FALSE)),"",VLOOKUP($B221,'[2]1516 Exp_Rev Access'!$F$7:$FS$310,45,FALSE))</f>
        <v>1902.68</v>
      </c>
      <c r="BI221" s="90">
        <f>IF(ISNA(VLOOKUP($B221,'[2]1516 Exp_Rev Access'!$F$7:$FS$310,46,FALSE)),"",VLOOKUP($B221,'[2]1516 Exp_Rev Access'!$F$7:$FS$310,46,FALSE))</f>
        <v>0</v>
      </c>
      <c r="BJ221" s="90">
        <f>IF(ISNA(VLOOKUP($B221,'[2]1516 Exp_Rev Access'!$F$7:$FS$310,47,FALSE)),"",VLOOKUP($B221,'[2]1516 Exp_Rev Access'!$F$7:$FS$310,47,FALSE))</f>
        <v>1658.13</v>
      </c>
      <c r="BK221" s="90">
        <f>IF(ISNA(VLOOKUP($B221,'[2]1516 Exp_Rev Access'!$F$7:$FS$310,48,FALSE)),"",VLOOKUP($B221,'[2]1516 Exp_Rev Access'!$F$7:$FS$310,48,FALSE))</f>
        <v>243169.12</v>
      </c>
      <c r="BL221" s="90">
        <f>IF(ISNA(VLOOKUP($B221,'[2]1516 Exp_Rev Access'!$F$7:$FS$310,49,FALSE)),"",VLOOKUP($B221,'[2]1516 Exp_Rev Access'!$F$7:$FS$310,49,FALSE))</f>
        <v>0</v>
      </c>
      <c r="BM221" s="90">
        <f>IF(ISNA(VLOOKUP($B221,'[2]1516 Exp_Rev Access'!$F$7:$FS$310,50,FALSE)),"",VLOOKUP($B221,'[2]1516 Exp_Rev Access'!$F$7:$FS$310,50,FALSE))</f>
        <v>0</v>
      </c>
      <c r="BN221" s="90">
        <f>IF(ISNA(VLOOKUP($B221,'[2]1516 Exp_Rev Access'!$F$7:$FS$310,51,FALSE)),"",VLOOKUP($B221,'[2]1516 Exp_Rev Access'!$F$7:$FS$310,51,FALSE))</f>
        <v>0</v>
      </c>
      <c r="BO221" s="90">
        <f>IF(ISNA(VLOOKUP($B221,'[2]1516 Exp_Rev Access'!$F$7:$FS$310,52,FALSE)),"",VLOOKUP($B221,'[2]1516 Exp_Rev Access'!$F$7:$FS$310,52,FALSE))</f>
        <v>0</v>
      </c>
      <c r="BP221" s="90">
        <f>IF(ISNA(VLOOKUP($B221,'[2]1516 Exp_Rev Access'!$F$7:$FS$310,53,FALSE)),"",VLOOKUP($B221,'[2]1516 Exp_Rev Access'!$F$7:$FS$310,53,FALSE))</f>
        <v>0</v>
      </c>
      <c r="BQ221" s="90">
        <f>IF(ISNA(VLOOKUP($B221,'[2]1516 Exp_Rev Access'!$F$7:$FS$310,54,FALSE)),"",VLOOKUP($B221,'[2]1516 Exp_Rev Access'!$F$7:$FS$310,54,FALSE))</f>
        <v>0</v>
      </c>
      <c r="BR221" s="90">
        <f>IF(ISNA(VLOOKUP($B221,'[2]1516 Exp_Rev Access'!$F$7:$FS$310,55,FALSE)),"",VLOOKUP($B221,'[2]1516 Exp_Rev Access'!$F$7:$FS$310,55,FALSE))</f>
        <v>0</v>
      </c>
      <c r="BS221" s="90">
        <f>IF(ISNA(VLOOKUP($B221,'[2]1516 Exp_Rev Access'!$F$7:$FS$310,56,FALSE)),"",VLOOKUP($B221,'[2]1516 Exp_Rev Access'!$F$7:$FS$310,56,FALSE))</f>
        <v>0</v>
      </c>
      <c r="BT221" s="90">
        <f>IF(ISNA(VLOOKUP($B221,'[2]1516 Exp_Rev Access'!$F$7:$FS$310,57,FALSE)),"",VLOOKUP($B221,'[2]1516 Exp_Rev Access'!$F$7:$FS$310,57,FALSE))</f>
        <v>0</v>
      </c>
      <c r="BU221" s="90">
        <f>IF(ISNA(VLOOKUP($B221,'[2]1516 Exp_Rev Access'!$F$7:$FS$310,58,FALSE)),"",VLOOKUP($B221,'[2]1516 Exp_Rev Access'!$F$7:$FS$310,58,FALSE))</f>
        <v>0</v>
      </c>
      <c r="BV221" s="53">
        <f t="shared" si="545"/>
        <v>547502.44999999995</v>
      </c>
      <c r="BW221" s="92">
        <f t="shared" si="546"/>
        <v>0.13140572407156875</v>
      </c>
      <c r="BX221" s="68">
        <f t="shared" si="547"/>
        <v>1994.0359471173101</v>
      </c>
      <c r="BY221" s="90">
        <f>IF(ISNA(VLOOKUP($B221,'[2]1516 Exp_Rev Access'!$F$7:$FS$310,59,FALSE)),"",VLOOKUP($B221,'[2]1516 Exp_Rev Access'!$F$7:$FS$310,59,FALSE))</f>
        <v>0</v>
      </c>
      <c r="BZ221" s="90">
        <f>IF(ISNA(VLOOKUP($B221,'[2]1516 Exp_Rev Access'!$F$7:$FS$310,60,FALSE)),"",VLOOKUP($B221,'[2]1516 Exp_Rev Access'!$F$7:$FS$310,60,FALSE))</f>
        <v>109975.84</v>
      </c>
      <c r="CA221" s="90">
        <f>IF(ISNA(VLOOKUP($B221,'[2]1516 Exp_Rev Access'!$F$7:$FS$310,61,FALSE)),"",VLOOKUP($B221,'[2]1516 Exp_Rev Access'!$F$7:$FS$310,61,FALSE))</f>
        <v>2546.25</v>
      </c>
      <c r="CB221" s="90">
        <f>IF(ISNA(VLOOKUP($B221,'[2]1516 Exp_Rev Access'!$F$7:$FS$310,62,FALSE)),"",VLOOKUP($B221,'[2]1516 Exp_Rev Access'!$F$7:$FS$310,62,FALSE))</f>
        <v>0</v>
      </c>
      <c r="CC221" s="90">
        <f>IF(ISNA(VLOOKUP($B221,'[2]1516 Exp_Rev Access'!$F$7:$FS$310,63,FALSE)),"",VLOOKUP($B221,'[2]1516 Exp_Rev Access'!$F$7:$FS$310,63,FALSE))</f>
        <v>0</v>
      </c>
      <c r="CD221" s="90">
        <f>IF(ISNA(VLOOKUP($B221,'[2]1516 Exp_Rev Access'!$F$7:$FS$310,64,FALSE)),"",VLOOKUP($B221,'[2]1516 Exp_Rev Access'!$F$7:$FS$310,64,FALSE))</f>
        <v>0</v>
      </c>
      <c r="CE221" s="53">
        <f t="shared" si="548"/>
        <v>112522.09</v>
      </c>
      <c r="CF221" s="92">
        <f>CE221/E221</f>
        <v>2.7006357159673398E-2</v>
      </c>
      <c r="CG221" s="94">
        <f t="shared" si="549"/>
        <v>409.81203336125571</v>
      </c>
      <c r="CH221" s="90">
        <f>IF(ISNA(VLOOKUP($B221,'[2]1516 Exp_Rev Access'!$F$7:$FS$310,65,FALSE)),"",VLOOKUP($B221,'[2]1516 Exp_Rev Access'!$F$7:$FS$310,65,FALSE))</f>
        <v>0</v>
      </c>
      <c r="CI221" s="90">
        <f>IF(ISNA(VLOOKUP($B221,'[2]1516 Exp_Rev Access'!$F$7:$FS$310,66,FALSE)),"",VLOOKUP($B221,'[2]1516 Exp_Rev Access'!$F$7:$FS$310,66,FALSE))</f>
        <v>0</v>
      </c>
      <c r="CJ221" s="90">
        <f>IF(ISNA(VLOOKUP($B221,'[2]1516 Exp_Rev Access'!$F$7:$FS$310,67,FALSE)),"",VLOOKUP($B221,'[2]1516 Exp_Rev Access'!$F$7:$FS$310,67,FALSE))</f>
        <v>0</v>
      </c>
      <c r="CK221" s="90">
        <f>IF(ISNA(VLOOKUP($B221,'[2]1516 Exp_Rev Access'!$F$7:$FS$310,68,FALSE)),"",VLOOKUP($B221,'[2]1516 Exp_Rev Access'!$F$7:$FS$310,68,FALSE))</f>
        <v>0</v>
      </c>
      <c r="CL221" s="90">
        <f>IF(ISNA(VLOOKUP($B221,'[2]1516 Exp_Rev Access'!$F$7:$FS$310,69,FALSE)),"",VLOOKUP($B221,'[2]1516 Exp_Rev Access'!$F$7:$FS$310,69,FALSE))</f>
        <v>0</v>
      </c>
      <c r="CM221" s="90">
        <f>IF(ISNA(VLOOKUP($B221,'[2]1516 Exp_Rev Access'!$F$7:$FS$310,70,FALSE)),"",VLOOKUP($B221,'[2]1516 Exp_Rev Access'!$F$7:$FS$310,70,FALSE))</f>
        <v>0</v>
      </c>
      <c r="CN221" s="90">
        <f>IF(ISNA(VLOOKUP($B221,'[2]1516 Exp_Rev Access'!$F$7:$FS$310,71,FALSE)),"",VLOOKUP($B221,'[2]1516 Exp_Rev Access'!$F$7:$FS$310,71,FALSE))</f>
        <v>0</v>
      </c>
      <c r="CO221" s="90">
        <f>IF(ISNA(VLOOKUP($B221,'[2]1516 Exp_Rev Access'!$F$7:$FS$310,72,FALSE)),"",VLOOKUP($B221,'[2]1516 Exp_Rev Access'!$F$7:$FS$310,72,FALSE))</f>
        <v>0</v>
      </c>
      <c r="CP221" s="90">
        <f>IF(ISNA(VLOOKUP($B221,'[2]1516 Exp_Rev Access'!$F$7:$FS$310,73,FALSE)),"",VLOOKUP($B221,'[2]1516 Exp_Rev Access'!$F$7:$FS$310,73,FALSE))</f>
        <v>0</v>
      </c>
      <c r="CQ221" s="90">
        <f>IF(ISNA(VLOOKUP($B221,'[2]1516 Exp_Rev Access'!$F$7:$FS$310,74,FALSE)),"",VLOOKUP($B221,'[2]1516 Exp_Rev Access'!$F$7:$FS$310,74,FALSE))</f>
        <v>51603</v>
      </c>
      <c r="CR221" s="90">
        <f>IF(ISNA(VLOOKUP($B221,'[2]1516 Exp_Rev Access'!$F$7:$FS$310,75,FALSE)),"",VLOOKUP($B221,'[2]1516 Exp_Rev Access'!$F$7:$FS$310,75,FALSE))</f>
        <v>0</v>
      </c>
      <c r="CS221" s="90">
        <f>IF(ISNA(VLOOKUP($B221,'[2]1516 Exp_Rev Access'!$F$7:$FS$310,76,FALSE)),"",VLOOKUP($B221,'[2]1516 Exp_Rev Access'!$F$7:$FS$310,76,FALSE))</f>
        <v>0</v>
      </c>
      <c r="CT221" s="90">
        <f>IF(ISNA(VLOOKUP($B221,'[2]1516 Exp_Rev Access'!$F$7:$FS$310,77,FALSE)),"",VLOOKUP($B221,'[2]1516 Exp_Rev Access'!$F$7:$FS$310,77,FALSE))</f>
        <v>0</v>
      </c>
      <c r="CU221" s="90">
        <f>IF(ISNA(VLOOKUP($B221,'[2]1516 Exp_Rev Access'!$F$7:$FS$310,78,FALSE)),"",VLOOKUP($B221,'[2]1516 Exp_Rev Access'!$F$7:$FS$310,78,FALSE))</f>
        <v>68057.440000000002</v>
      </c>
      <c r="CV221" s="90">
        <f>IF(ISNA(VLOOKUP($B221,'[2]1516 Exp_Rev Access'!$F$7:$FS$310,79,FALSE)),"",VLOOKUP($B221,'[2]1516 Exp_Rev Access'!$F$7:$FS$310,79,FALSE))</f>
        <v>6286.09</v>
      </c>
      <c r="CW221" s="90">
        <f>IF(ISNA(VLOOKUP($B221,'[2]1516 Exp_Rev Access'!$F$7:$FS$310,80,FALSE)),"",VLOOKUP($B221,'[2]1516 Exp_Rev Access'!$F$7:$FS$310,80,FALSE))</f>
        <v>0</v>
      </c>
      <c r="CX221" s="90">
        <f>IF(ISNA(VLOOKUP($B221,'[2]1516 Exp_Rev Access'!$F$7:$FS$310,81,FALSE)),"",VLOOKUP($B221,'[2]1516 Exp_Rev Access'!$F$7:$FS$310,81,FALSE))</f>
        <v>0</v>
      </c>
      <c r="CY221" s="90">
        <f>IF(ISNA(VLOOKUP($B221,'[2]1516 Exp_Rev Access'!$F$7:$FS$310,82,FALSE)),"",VLOOKUP($B221,'[2]1516 Exp_Rev Access'!$F$7:$FS$310,82,FALSE))</f>
        <v>0</v>
      </c>
      <c r="CZ221" s="90">
        <f>IF(ISNA(VLOOKUP($B221,'[2]1516 Exp_Rev Access'!$F$7:$FS$310,83,FALSE)),"",VLOOKUP($B221,'[2]1516 Exp_Rev Access'!$F$7:$FS$310,83,FALSE))</f>
        <v>0</v>
      </c>
      <c r="DA221" s="90">
        <f>IF(ISNA(VLOOKUP($B221,'[2]1516 Exp_Rev Access'!$F$7:$FS$310,84,FALSE)),"",VLOOKUP($B221,'[2]1516 Exp_Rev Access'!$F$7:$FS$310,84,FALSE))</f>
        <v>0</v>
      </c>
      <c r="DB221" s="90">
        <f>IF(ISNA(VLOOKUP($B221,'[2]1516 Exp_Rev Access'!$F$7:$FS$310,85,FALSE)),"",VLOOKUP($B221,'[2]1516 Exp_Rev Access'!$F$7:$FS$310,85,FALSE))</f>
        <v>0</v>
      </c>
      <c r="DC221" s="90">
        <f>IF(ISNA(VLOOKUP($B221,'[2]1516 Exp_Rev Access'!$F$7:$FS$310,86,FALSE)),"",VLOOKUP($B221,'[2]1516 Exp_Rev Access'!$F$7:$FS$310,86,FALSE))</f>
        <v>0</v>
      </c>
      <c r="DD221" s="90">
        <f>IF(ISNA(VLOOKUP($B221,'[2]1516 Exp_Rev Access'!$F$7:$FS$310,87,FALSE)),"",VLOOKUP($B221,'[2]1516 Exp_Rev Access'!$F$7:$FS$310,87,FALSE))</f>
        <v>0</v>
      </c>
      <c r="DE221" s="90">
        <f>IF(ISNA(VLOOKUP($B221,'[2]1516 Exp_Rev Access'!$F$7:$FS$310,88,FALSE)),"",VLOOKUP($B221,'[2]1516 Exp_Rev Access'!$F$7:$FS$310,88,FALSE))</f>
        <v>0</v>
      </c>
      <c r="DF221" s="90">
        <f>IF(ISNA(VLOOKUP($B221,'[2]1516 Exp_Rev Access'!$F$7:$FS$310,89,FALSE)),"",VLOOKUP($B221,'[2]1516 Exp_Rev Access'!$F$7:$FS$310,89,FALSE))</f>
        <v>0</v>
      </c>
      <c r="DG221" s="90">
        <f>IF(ISNA(VLOOKUP($B221,'[2]1516 Exp_Rev Access'!$F$7:$FS$310,90,FALSE)),"",VLOOKUP($B221,'[2]1516 Exp_Rev Access'!$F$7:$FS$310,90,FALSE))</f>
        <v>0</v>
      </c>
      <c r="DH221" s="90">
        <f>IF(ISNA(VLOOKUP($B221,'[2]1516 Exp_Rev Access'!$F$7:$FS$310,91,FALSE)),"",VLOOKUP($B221,'[2]1516 Exp_Rev Access'!$F$7:$FS$310,91,FALSE))</f>
        <v>0</v>
      </c>
      <c r="DI221" s="90">
        <f>IF(ISNA(VLOOKUP($B221,'[2]1516 Exp_Rev Access'!$F$7:$FS$310,92,FALSE)),"",VLOOKUP($B221,'[2]1516 Exp_Rev Access'!$F$7:$FS$310,92,FALSE))</f>
        <v>60027.24</v>
      </c>
      <c r="DJ221" s="90">
        <f>IF(ISNA(VLOOKUP($B221,'[2]1516 Exp_Rev Access'!$F$7:$FS$310,93,FALSE)),"",VLOOKUP($B221,'[2]1516 Exp_Rev Access'!$F$7:$FS$310,93,FALSE))</f>
        <v>0</v>
      </c>
      <c r="DK221" s="90">
        <f>IF(ISNA(VLOOKUP($B221,'[2]1516 Exp_Rev Access'!$F$7:$FS$310,94,FALSE)),"",VLOOKUP($B221,'[2]1516 Exp_Rev Access'!$F$7:$FS$310,94,FALSE))</f>
        <v>0</v>
      </c>
      <c r="DL221" s="90">
        <f>IF(ISNA(VLOOKUP($B221,'[2]1516 Exp_Rev Access'!$F$7:$FS$310,95,FALSE)),"",VLOOKUP($B221,'[2]1516 Exp_Rev Access'!$F$7:$FS$310,95,FALSE))</f>
        <v>0</v>
      </c>
      <c r="DM221" s="90">
        <f>IF(ISNA(VLOOKUP($B221,'[2]1516 Exp_Rev Access'!$F$7:$FS$310,96,FALSE)),"",VLOOKUP($B221,'[2]1516 Exp_Rev Access'!$F$7:$FS$310,96,FALSE))</f>
        <v>0</v>
      </c>
      <c r="DN221" s="90">
        <f>IF(ISNA(VLOOKUP($B221,'[2]1516 Exp_Rev Access'!$F$7:$FS$310,97,FALSE)),"",VLOOKUP($B221,'[2]1516 Exp_Rev Access'!$F$7:$FS$310,97,FALSE))</f>
        <v>0</v>
      </c>
      <c r="DO221" s="90">
        <f>IF(ISNA(VLOOKUP($B221,'[2]1516 Exp_Rev Access'!$F$7:$FS$310,98,FALSE)),"",VLOOKUP($B221,'[2]1516 Exp_Rev Access'!$F$7:$FS$310,98,FALSE))</f>
        <v>0</v>
      </c>
      <c r="DP221" s="90">
        <f>IF(ISNA(VLOOKUP($B221,'[2]1516 Exp_Rev Access'!$F$7:$FS$310,99,FALSE)),"",VLOOKUP($B221,'[2]1516 Exp_Rev Access'!$F$7:$FS$310,99,FALSE))</f>
        <v>0</v>
      </c>
      <c r="DQ221" s="90">
        <f>IF(ISNA(VLOOKUP($B221,'[2]1516 Exp_Rev Access'!$F$7:$FS$310,100,FALSE)),"",VLOOKUP($B221,'[2]1516 Exp_Rev Access'!$F$7:$FS$310,100,FALSE))</f>
        <v>0</v>
      </c>
      <c r="DR221" s="90">
        <f>IF(ISNA(VLOOKUP($B221,'[2]1516 Exp_Rev Access'!$F$7:$FS$310,101,FALSE)),"",VLOOKUP($B221,'[2]1516 Exp_Rev Access'!$F$7:$FS$310,101,FALSE))</f>
        <v>0</v>
      </c>
      <c r="DS221" s="90">
        <f>IF(ISNA(VLOOKUP($B221,'[2]1516 Exp_Rev Access'!$F$7:$FS$310,102,FALSE)),"",VLOOKUP($B221,'[2]1516 Exp_Rev Access'!$F$7:$FS$310,102,FALSE))</f>
        <v>0</v>
      </c>
      <c r="DT221" s="90">
        <f>IF(ISNA(VLOOKUP($B221,'[2]1516 Exp_Rev Access'!$F$7:$FS$310,103,FALSE)),"",VLOOKUP($B221,'[2]1516 Exp_Rev Access'!$F$7:$FS$310,103,FALSE))</f>
        <v>0</v>
      </c>
      <c r="DU221" s="90">
        <f>IF(ISNA(VLOOKUP($B221,'[2]1516 Exp_Rev Access'!$F$7:$FS$310,104,FALSE)),"",VLOOKUP($B221,'[2]1516 Exp_Rev Access'!$F$7:$FS$310,104,FALSE))</f>
        <v>0</v>
      </c>
      <c r="DV221" s="90">
        <f>IF(ISNA(VLOOKUP($B221,'[2]1516 Exp_Rev Access'!$F$7:$FS$310,105,FALSE)),"",VLOOKUP($B221,'[2]1516 Exp_Rev Access'!$F$7:$FS$310,105,FALSE))</f>
        <v>0</v>
      </c>
      <c r="DW221" s="90">
        <f>IF(ISNA(VLOOKUP($B221,'[2]1516 Exp_Rev Access'!$F$7:$FS$310,106,FALSE)),"",VLOOKUP($B221,'[2]1516 Exp_Rev Access'!$F$7:$FS$310,106,FALSE))</f>
        <v>0</v>
      </c>
      <c r="DX221" s="90">
        <f>IF(ISNA(VLOOKUP($B221,'[2]1516 Exp_Rev Access'!$F$7:$FS$310,107,FALSE)),"",VLOOKUP($B221,'[2]1516 Exp_Rev Access'!$F$7:$FS$310,107,FALSE))</f>
        <v>0</v>
      </c>
      <c r="DY221" s="90">
        <f>IF(ISNA(VLOOKUP($B221,'[2]1516 Exp_Rev Access'!$F$7:$FS$310,108,FALSE)),"",VLOOKUP($B221,'[2]1516 Exp_Rev Access'!$F$7:$FS$310,108,FALSE))</f>
        <v>22732</v>
      </c>
      <c r="DZ221" s="90">
        <f>IF(ISNA(VLOOKUP($B221,'[2]1516 Exp_Rev Access'!$F$7:$FS$310,109,FALSE)),"",VLOOKUP($B221,'[2]1516 Exp_Rev Access'!$F$7:$FS$310,109,FALSE))</f>
        <v>0</v>
      </c>
      <c r="EA221" s="90">
        <f>IF(ISNA(VLOOKUP($B221,'[2]1516 Exp_Rev Access'!$F$7:$FS$310,110,FALSE)),"",VLOOKUP($B221,'[2]1516 Exp_Rev Access'!$F$7:$FS$310,110,FALSE))</f>
        <v>0</v>
      </c>
      <c r="EB221" s="90">
        <f>IF(ISNA(VLOOKUP($B221,'[2]1516 Exp_Rev Access'!$F$7:$FS$310,111,FALSE)),"",VLOOKUP($B221,'[2]1516 Exp_Rev Access'!$F$7:$FS$310,111,FALSE))</f>
        <v>0</v>
      </c>
      <c r="EC221" s="90">
        <f>IF(ISNA(VLOOKUP($B221,'[2]1516 Exp_Rev Access'!$F$7:$FS$310,112,FALSE)),"",VLOOKUP($B221,'[2]1516 Exp_Rev Access'!$F$7:$FS$310,112,FALSE))</f>
        <v>0</v>
      </c>
      <c r="ED221" s="90">
        <f>IF(ISNA(VLOOKUP($B221,'[2]1516 Exp_Rev Access'!$F$7:$FS$310,113,FALSE)),"",VLOOKUP($B221,'[2]1516 Exp_Rev Access'!$F$7:$FS$310,113,FALSE))</f>
        <v>0</v>
      </c>
      <c r="EE221" s="90">
        <f>IF(ISNA(VLOOKUP($B221,'[2]1516 Exp_Rev Access'!$F$7:$FS$310,114,FALSE)),"",VLOOKUP($B221,'[2]1516 Exp_Rev Access'!$F$7:$FS$310,114,FALSE))</f>
        <v>0</v>
      </c>
      <c r="EF221" s="90">
        <f>IF(ISNA(VLOOKUP($B221,'[2]1516 Exp_Rev Access'!$F$7:$FS$310,115,FALSE)),"",VLOOKUP($B221,'[2]1516 Exp_Rev Access'!$F$7:$FS$310,115,FALSE))</f>
        <v>0</v>
      </c>
      <c r="EG221" s="90">
        <f>IF(ISNA(VLOOKUP($B221,'[2]1516 Exp_Rev Access'!$F$7:$FS$310,116,FALSE)),"",VLOOKUP($B221,'[2]1516 Exp_Rev Access'!$F$7:$FS$310,116,FALSE))</f>
        <v>0</v>
      </c>
      <c r="EH221" s="90">
        <f>IF(ISNA(VLOOKUP($B221,'[2]1516 Exp_Rev Access'!$F$7:$FS$310,117,FALSE)),"",VLOOKUP($B221,'[2]1516 Exp_Rev Access'!$F$7:$FS$310,117,FALSE))</f>
        <v>0</v>
      </c>
      <c r="EI221" s="90">
        <f>IF(ISNA(VLOOKUP($B221,'[2]1516 Exp_Rev Access'!$F$7:$FS$310,118,FALSE)),"",VLOOKUP($B221,'[2]1516 Exp_Rev Access'!$F$7:$FS$310,118,FALSE))</f>
        <v>0</v>
      </c>
      <c r="EJ221" s="90">
        <f>IF(ISNA(VLOOKUP($B221,'[2]1516 Exp_Rev Access'!$F$7:$FS$310,119,FALSE)),"",VLOOKUP($B221,'[2]1516 Exp_Rev Access'!$F$7:$FS$310,119,FALSE))</f>
        <v>0</v>
      </c>
      <c r="EK221" s="90">
        <f>IF(ISNA(VLOOKUP($B221,'[2]1516 Exp_Rev Access'!$F$7:$FS$310,120,FALSE)),"",VLOOKUP($B221,'[2]1516 Exp_Rev Access'!$F$7:$FS$310,120,FALSE))</f>
        <v>0</v>
      </c>
      <c r="EL221" s="90">
        <f>IF(ISNA(VLOOKUP($B221,'[2]1516 Exp_Rev Access'!$F$7:$FS$310,121,FALSE)),"",VLOOKUP($B221,'[2]1516 Exp_Rev Access'!$F$7:$FS$310,121,FALSE))</f>
        <v>0</v>
      </c>
      <c r="EM221" s="90">
        <f>IF(ISNA(VLOOKUP($B221,'[2]1516 Exp_Rev Access'!$F$7:$FS$310,122,FALSE)),"",VLOOKUP($B221,'[2]1516 Exp_Rev Access'!$F$7:$FS$310,122,FALSE))</f>
        <v>0</v>
      </c>
      <c r="EN221" s="90">
        <f>IF(ISNA(VLOOKUP($B221,'[2]1516 Exp_Rev Access'!$F$7:$FS$310,123,FALSE)),"",VLOOKUP($B221,'[2]1516 Exp_Rev Access'!$F$7:$FS$310,123,FALSE))</f>
        <v>0</v>
      </c>
      <c r="EO221" s="90">
        <f>IF(ISNA(VLOOKUP($B221,'[2]1516 Exp_Rev Access'!$F$7:$FS$310,124,FALSE)),"",VLOOKUP($B221,'[2]1516 Exp_Rev Access'!$F$7:$FS$310,124,FALSE))</f>
        <v>854.77</v>
      </c>
      <c r="EP221" s="90">
        <f>IF(ISNA(VLOOKUP($B221,'[2]1516 Exp_Rev Access'!$F$7:$FS$310,125,FALSE)),"",VLOOKUP($B221,'[2]1516 Exp_Rev Access'!$F$7:$FS$310,125,FALSE))</f>
        <v>0</v>
      </c>
      <c r="EQ221" s="90">
        <f>IF(ISNA(VLOOKUP($B221,'[2]1516 Exp_Rev Access'!$F$7:$FS$310,126,FALSE)),"",VLOOKUP($B221,'[2]1516 Exp_Rev Access'!$F$7:$FS$310,126,FALSE))</f>
        <v>0</v>
      </c>
      <c r="ER221" s="90">
        <f>IF(ISNA(VLOOKUP($B221,'[2]1516 Exp_Rev Access'!$F$7:$FS$310,127,FALSE)),"",VLOOKUP($B221,'[2]1516 Exp_Rev Access'!$F$7:$FS$310,127,FALSE))</f>
        <v>0</v>
      </c>
      <c r="ES221" s="90">
        <f>IF(ISNA(VLOOKUP($B221,'[2]1516 Exp_Rev Access'!$F$7:$FS$310,128,FALSE)),"",VLOOKUP($B221,'[2]1516 Exp_Rev Access'!$F$7:$FS$310,128,FALSE))</f>
        <v>0</v>
      </c>
      <c r="ET221" s="90">
        <f>IF(ISNA(VLOOKUP($B221,'[2]1516 Exp_Rev Access'!$F$7:$FS$310,129,FALSE)),"",VLOOKUP($B221,'[2]1516 Exp_Rev Access'!$F$7:$FS$310,129,FALSE))</f>
        <v>0</v>
      </c>
      <c r="EU221" s="90">
        <f>IF(ISNA(VLOOKUP($B221,'[2]1516 Exp_Rev Access'!$F$7:$FS$310,130,FALSE)),"",VLOOKUP($B221,'[2]1516 Exp_Rev Access'!$F$7:$FS$310,130,FALSE))</f>
        <v>0</v>
      </c>
      <c r="EV221" s="90">
        <f>IF(ISNA(VLOOKUP($B221,'[2]1516 Exp_Rev Access'!$F$7:$FS$310,131,FALSE)),"",VLOOKUP($B221,'[2]1516 Exp_Rev Access'!$F$7:$FS$310,131,FALSE))</f>
        <v>0</v>
      </c>
      <c r="EW221" s="90">
        <f>IF(ISNA(VLOOKUP($B221,'[2]1516 Exp_Rev Access'!$F$7:$FS$310,132,FALSE)),"",VLOOKUP($B221,'[2]1516 Exp_Rev Access'!$F$7:$FS$310,132,FALSE))</f>
        <v>0</v>
      </c>
      <c r="EX221" s="90">
        <f>IF(ISNA(VLOOKUP($B221,'[2]1516 Exp_Rev Access'!$F$7:$FS$310,133,FALSE)),"",VLOOKUP($B221,'[2]1516 Exp_Rev Access'!$F$7:$FS$310,133,FALSE))</f>
        <v>0</v>
      </c>
      <c r="EY221" s="90">
        <f>IF(ISNA(VLOOKUP($B221,'[2]1516 Exp_Rev Access'!$F$7:$FS$310,134,FALSE)),"",VLOOKUP($B221,'[2]1516 Exp_Rev Access'!$F$7:$FS$310,134,FALSE))</f>
        <v>0</v>
      </c>
      <c r="EZ221" s="90">
        <f>IF(ISNA(VLOOKUP($B221,'[2]1516 Exp_Rev Access'!$F$7:$FS$310,135,FALSE)),"",VLOOKUP($B221,'[2]1516 Exp_Rev Access'!$F$7:$FS$310,135,FALSE))</f>
        <v>0</v>
      </c>
      <c r="FA221" s="90">
        <f>IF(ISNA(VLOOKUP($B221,'[2]1516 Exp_Rev Access'!$F$7:$FS$310,136,FALSE)),"",VLOOKUP($B221,'[2]1516 Exp_Rev Access'!$F$7:$FS$310,136,FALSE))</f>
        <v>0</v>
      </c>
      <c r="FB221" s="90">
        <f>IF(ISNA(VLOOKUP($B221,'[2]1516 Exp_Rev Access'!$F$7:$FS$310,137,FALSE)),"",VLOOKUP($B221,'[2]1516 Exp_Rev Access'!$F$7:$FS$310,137,FALSE))</f>
        <v>0</v>
      </c>
      <c r="FC221" s="90">
        <f>IF(ISNA(VLOOKUP($B221,'[2]1516 Exp_Rev Access'!$F$7:$FS$310,138,FALSE)),"",VLOOKUP($B221,'[2]1516 Exp_Rev Access'!$F$7:$FS$310,138,FALSE))</f>
        <v>0</v>
      </c>
      <c r="FD221" s="90">
        <f>IF(ISNA(VLOOKUP($B221,'[2]1516 Exp_Rev Access'!$F$7:$FS$310,139,FALSE)),"",VLOOKUP($B221,'[2]1516 Exp_Rev Access'!$F$7:$FS$310,139,FALSE))</f>
        <v>0</v>
      </c>
      <c r="FE221" s="90">
        <f>IF(ISNA(VLOOKUP($B221,'[2]1516 Exp_Rev Access'!$F$7:$FS$310,140,FALSE)),"",VLOOKUP($B221,'[2]1516 Exp_Rev Access'!$F$7:$FS$310,140,FALSE))</f>
        <v>0</v>
      </c>
      <c r="FF221" s="90">
        <f>IF(ISNA(VLOOKUP($B221,'[2]1516 Exp_Rev Access'!$F$7:$FS$310,141,FALSE)),"",VLOOKUP($B221,'[2]1516 Exp_Rev Access'!$F$7:$FS$310,141,FALSE))</f>
        <v>0</v>
      </c>
      <c r="FG221" s="90">
        <f>IF(ISNA(VLOOKUP($B221,'[2]1516 Exp_Rev Access'!$F$7:$FS$310,142,FALSE)),"",VLOOKUP($B221,'[2]1516 Exp_Rev Access'!$F$7:$FS$310,142,FALSE))</f>
        <v>0</v>
      </c>
      <c r="FH221" s="90">
        <f>IF(ISNA(VLOOKUP($B221,'[2]1516 Exp_Rev Access'!$F$7:$FS$310,143,FALSE)),"",VLOOKUP($B221,'[2]1516 Exp_Rev Access'!$F$7:$FS$310,143,FALSE))</f>
        <v>0</v>
      </c>
      <c r="FI221" s="90">
        <f>IF(ISNA(VLOOKUP($B221,'[2]1516 Exp_Rev Access'!$F$7:$FS$310,144,FALSE)),"",VLOOKUP($B221,'[2]1516 Exp_Rev Access'!$F$7:$FS$310,144,FALSE))</f>
        <v>0</v>
      </c>
      <c r="FJ221" s="90">
        <f>IF(ISNA(VLOOKUP($B221,'[2]1516 Exp_Rev Access'!$F$7:$FS$310,145,FALSE)),"",VLOOKUP($B221,'[2]1516 Exp_Rev Access'!$F$7:$FS$310,145,FALSE))</f>
        <v>0</v>
      </c>
      <c r="FK221" s="90">
        <f>IF(ISNA(VLOOKUP($B221,'[2]1516 Exp_Rev Access'!$F$7:$FS$310,146,FALSE)),"",VLOOKUP($B221,'[2]1516 Exp_Rev Access'!$F$7:$FS$310,146,FALSE))</f>
        <v>0</v>
      </c>
      <c r="FL221" s="90">
        <f>IF(ISNA(VLOOKUP($B221,'[2]1516 Exp_Rev Access'!$F$7:$FS$310,1147,FALSE)),"",VLOOKUP($B221,'[2]1516 Exp_Rev Access'!$F$7:$FS$310,147,FALSE))</f>
        <v>0</v>
      </c>
      <c r="FM221" s="90">
        <f>IF(ISNA(VLOOKUP($B221,'[2]1516 Exp_Rev Access'!$F$7:$FS$310,148,FALSE)),"",VLOOKUP($B221,'[2]1516 Exp_Rev Access'!$F$7:$FS$310,148,FALSE))</f>
        <v>0</v>
      </c>
      <c r="FN221" s="90">
        <f>IF(ISNA(VLOOKUP($B221,'[2]1516 Exp_Rev Access'!$F$7:$FS$310,149,FALSE)),"",VLOOKUP($B221,'[2]1516 Exp_Rev Access'!$F$7:$FS$310,149,FALSE))</f>
        <v>0</v>
      </c>
      <c r="FO221" s="90">
        <f>IF(ISNA(VLOOKUP($B221,'[2]1516 Exp_Rev Access'!$F$7:$FS$310,150,FALSE)),"",VLOOKUP($B221,'[2]1516 Exp_Rev Access'!$F$7:$FS$310,150,FALSE))</f>
        <v>0</v>
      </c>
      <c r="FP221" s="90">
        <f>IF(ISNA(VLOOKUP($B221,'[2]1516 Exp_Rev Access'!$F$7:$FS$310,151,FALSE)),"",VLOOKUP($B221,'[2]1516 Exp_Rev Access'!$F$7:$FS$310,151,FALSE))</f>
        <v>0</v>
      </c>
      <c r="FQ221" s="90">
        <f>IF(ISNA(VLOOKUP($B221,'[2]1516 Exp_Rev Access'!$F$7:$FS$310,152,FALSE)),"",VLOOKUP($B221,'[2]1516 Exp_Rev Access'!$F$7:$FS$310,152,FALSE))</f>
        <v>0</v>
      </c>
      <c r="FR221" s="90">
        <f>IF(ISNA(VLOOKUP($B221,'[2]1516 Exp_Rev Access'!$F$7:$FS$310,153,FALSE)),"",VLOOKUP($B221,'[2]1516 Exp_Rev Access'!$F$7:$FS$310,153,FALSE))</f>
        <v>6927.12</v>
      </c>
      <c r="FS221" s="53">
        <f t="shared" si="550"/>
        <v>216487.65999999997</v>
      </c>
      <c r="FT221" s="92">
        <f t="shared" si="551"/>
        <v>5.1959069251397129E-2</v>
      </c>
      <c r="FU221" s="116">
        <f t="shared" si="552"/>
        <v>788.46072039916942</v>
      </c>
      <c r="FV221" s="90">
        <f>IF(ISNA(VLOOKUP($B221,'[2]1516 Exp_Rev Access'!$F$7:$FS$310,154,FALSE)),"",VLOOKUP($B221,'[2]1516 Exp_Rev Access'!$F$7:$FS$310,154,FALSE))</f>
        <v>0</v>
      </c>
      <c r="FW221" s="90">
        <f>IF(ISNA(VLOOKUP($B221,'[2]1516 Exp_Rev Access'!$F$7:$FS$310,155,FALSE)),"",VLOOKUP($B221,'[2]1516 Exp_Rev Access'!$F$7:$FS$310,155,FALSE))</f>
        <v>0</v>
      </c>
      <c r="FX221" s="90">
        <f>IF(ISNA(VLOOKUP($B221,'[2]1516 Exp_Rev Access'!$F$7:$FS$310,156,FALSE)),"",VLOOKUP($B221,'[2]1516 Exp_Rev Access'!$F$7:$FS$310,156,FALSE))</f>
        <v>0</v>
      </c>
      <c r="FY221" s="90">
        <f>IF(ISNA(VLOOKUP($B221,'[2]1516 Exp_Rev Access'!$F$7:$FS$310,157,FALSE)),"",VLOOKUP($B221,'[2]1516 Exp_Rev Access'!$F$7:$FS$310,157,FALSE))</f>
        <v>0</v>
      </c>
      <c r="FZ221" s="90">
        <f>IF(ISNA(VLOOKUP($B221,'[2]1516 Exp_Rev Access'!$F$7:$FS$310,158,FALSE)),"",VLOOKUP($B221,'[2]1516 Exp_Rev Access'!$F$7:$FS$310,158,FALSE))</f>
        <v>0</v>
      </c>
      <c r="GA221" s="90">
        <f>IF(ISNA(VLOOKUP($B221,'[2]1516 Exp_Rev Access'!$F$7:$FS$310,159,FALSE)),"",VLOOKUP($B221,'[2]1516 Exp_Rev Access'!$F$7:$FS$310,159,FALSE))</f>
        <v>0</v>
      </c>
      <c r="GB221" s="90">
        <f>IF(ISNA(VLOOKUP($B221,'[2]1516 Exp_Rev Access'!$F$7:$FS$310,160,FALSE)),"",VLOOKUP($B221,'[2]1516 Exp_Rev Access'!$F$7:$FS$310,160,FALSE))</f>
        <v>0</v>
      </c>
      <c r="GC221" s="90">
        <f>IF(ISNA(VLOOKUP($B221,'[2]1516 Exp_Rev Access'!$F$7:$FS$310,161,FALSE)),"",VLOOKUP($B221,'[2]1516 Exp_Rev Access'!$F$7:$FS$310,161,FALSE))</f>
        <v>0</v>
      </c>
      <c r="GD221" s="90">
        <f>IF(ISNA(VLOOKUP($B221,'[2]1516 Exp_Rev Access'!$F$7:$FS$310,162,FALSE)),"",VLOOKUP($B221,'[2]1516 Exp_Rev Access'!$F$7:$FS$310,162,FALSE))</f>
        <v>0</v>
      </c>
      <c r="GE221" s="90">
        <f>IF(ISNA(VLOOKUP($B221,'[2]1516 Exp_Rev Access'!$F$7:$FS$310,163,FALSE)),"",VLOOKUP($B221,'[2]1516 Exp_Rev Access'!$F$7:$FS$310,163,FALSE))</f>
        <v>0</v>
      </c>
      <c r="GF221" s="90">
        <f>IF(ISNA(VLOOKUP($B221,'[2]1516 Exp_Rev Access'!$F$7:$FS$310,164,FALSE)),"",VLOOKUP($B221,'[2]1516 Exp_Rev Access'!$F$7:$FS$310,164,FALSE))</f>
        <v>0</v>
      </c>
      <c r="GG221" s="90">
        <f>IF(ISNA(VLOOKUP($B221,'[2]1516 Exp_Rev Access'!$F$7:$FS$310,165,FALSE)),"",VLOOKUP($B221,'[2]1516 Exp_Rev Access'!$F$7:$FS$310,165,FALSE))</f>
        <v>0</v>
      </c>
      <c r="GH221" s="90">
        <f>IF(ISNA(VLOOKUP($B221,'[2]1516 Exp_Rev Access'!$F$7:$FS$310,166,FALSE)),"",VLOOKUP($B221,'[2]1516 Exp_Rev Access'!$F$7:$FS$310,166,FALSE))</f>
        <v>0</v>
      </c>
      <c r="GI221" s="90">
        <f>IF(ISNA(VLOOKUP($B221,'[2]1516 Exp_Rev Access'!$F$7:$FS$310,167,FALSE)),"",VLOOKUP($B221,'[2]1516 Exp_Rev Access'!$F$7:$FS$310,167,FALSE))</f>
        <v>0</v>
      </c>
      <c r="GJ221" s="90">
        <f>IF(ISNA(VLOOKUP($B221,'[2]1516 Exp_Rev Access'!$F$7:$FS$310,168,FALSE)),"",VLOOKUP($B221,'[2]1516 Exp_Rev Access'!$F$7:$FS$310,168,FALSE))</f>
        <v>0</v>
      </c>
      <c r="GK221" s="90">
        <f>IF(ISNA(VLOOKUP($B221,'[2]1516 Exp_Rev Access'!$F$7:$FS$310,169,FALSE)),"",VLOOKUP($B221,'[2]1516 Exp_Rev Access'!$F$7:$FS$310,169,FALSE))</f>
        <v>0</v>
      </c>
      <c r="GL221" s="90">
        <f>IF(ISNA(VLOOKUP($B221,'[2]1516 Exp_Rev Access'!$F$7:$FS$310,170,FALSE)),"",VLOOKUP($B221,'[2]1516 Exp_Rev Access'!$F$7:$FS$310,170,FALSE))</f>
        <v>0</v>
      </c>
      <c r="GM221" s="90">
        <f>IF(ISNA(VLOOKUP($B221,'[2]1516 Exp_Rev Access'!$F$7:$FT$310,171,FALSE)),"",VLOOKUP($B221,'[2]1516 Exp_Rev Access'!$F$7:$FT$310,171,FALSE))</f>
        <v>0</v>
      </c>
      <c r="GN221" s="90">
        <f>IF(ISNA(VLOOKUP($B221,'[2]1516 Exp_Rev Access'!$F$7:$FU$310,172,FALSE)),"",VLOOKUP($B221,'[2]1516 Exp_Rev Access'!$F$7:$FU$310,172,FALSE))</f>
        <v>0</v>
      </c>
      <c r="GO221" s="90">
        <f>IF(ISNA(VLOOKUP($B221,'[2]1516 Exp_Rev Access'!$F$7:$FV$310,173,FALSE)),"",VLOOKUP($B221,'[2]1516 Exp_Rev Access'!$F$7:$FV$310,173,FALSE))</f>
        <v>0</v>
      </c>
      <c r="GP221" s="90">
        <f>IF(ISNA(VLOOKUP($B221,'[2]1516 Exp_Rev Access'!$F$7:$GA$310,174,FALSE)),"",VLOOKUP($B221,'[2]1516 Exp_Rev Access'!$F$7:$GA$310,174,FALSE))</f>
        <v>0</v>
      </c>
      <c r="GQ221" s="90">
        <f>IF(ISNA(VLOOKUP($B221,'[2]1516 Exp_Rev Access'!$F$7:$GA$310,175,FALSE)),"",VLOOKUP($B221,'[2]1516 Exp_Rev Access'!$F$7:$GA$310,175,FALSE))</f>
        <v>0</v>
      </c>
      <c r="GR221" s="90">
        <f>IF(ISNA(VLOOKUP($B221,'[2]1516 Exp_Rev Access'!$F$7:$GA$310,176,FALSE)),"",VLOOKUP($B221,'[2]1516 Exp_Rev Access'!$F$7:$GA$310,176,FALSE))</f>
        <v>0</v>
      </c>
      <c r="GS221" s="90">
        <f>IF(ISNA(VLOOKUP($B221,'[2]1516 Exp_Rev Access'!$F$7:$GA$310,177,FALSE)),"",VLOOKUP($B221,'[2]1516 Exp_Rev Access'!$F$7:$GA$310,177,FALSE))</f>
        <v>0</v>
      </c>
      <c r="GT221" s="90">
        <f>IF(ISNA(VLOOKUP($B221,'[2]1516 Exp_Rev Access'!$F$7:$GA$310,178,FALSE)),"",VLOOKUP($B221,'[2]1516 Exp_Rev Access'!$F$7:$GA$310,178,FALSE))</f>
        <v>0</v>
      </c>
      <c r="GU221" s="53">
        <f t="shared" si="553"/>
        <v>0</v>
      </c>
      <c r="GV221" s="92"/>
      <c r="GW221" s="114">
        <f t="shared" si="555"/>
        <v>0</v>
      </c>
    </row>
    <row r="222" spans="1:222" s="97" customFormat="1" x14ac:dyDescent="0.2">
      <c r="A222" s="86"/>
      <c r="B222" s="87" t="s">
        <v>499</v>
      </c>
      <c r="C222" s="87" t="s">
        <v>500</v>
      </c>
      <c r="D222" s="88">
        <f>IF(ISNA(VLOOKUP($B222,'[2]1516 enrollment_Rev_Exp by size'!$A$6:$C$325,3,FALSE)),"",VLOOKUP($B222,'[2]1516 enrollment_Rev_Exp by size'!$A$6:$C$325,3,FALSE))</f>
        <v>93.86</v>
      </c>
      <c r="E222" s="89">
        <v>2656342.5299999998</v>
      </c>
      <c r="F222" s="67">
        <f t="shared" si="534"/>
        <v>2656342.5299999998</v>
      </c>
      <c r="G222" s="67">
        <f t="shared" si="535"/>
        <v>0</v>
      </c>
      <c r="H222" s="90">
        <f>IF(ISNA(VLOOKUP($B222,'[2]1516 Exp_Rev Access'!$F$7:$FS$310,2,FALSE)),"",VLOOKUP($B222,'[2]1516 Exp_Rev Access'!$F$7:$FS$310,2,FALSE))</f>
        <v>542578.04</v>
      </c>
      <c r="I222" s="90">
        <f>IF(ISNA(VLOOKUP($B222,'[2]1516 Exp_Rev Access'!$F$7:$FS$310,3,FALSE)),"",VLOOKUP($B222,'[2]1516 Exp_Rev Access'!$F$7:$FS$310,3,FALSE))</f>
        <v>0</v>
      </c>
      <c r="J222" s="90">
        <f>IF(ISNA(VLOOKUP($B222,'[2]1516 Exp_Rev Access'!$F$7:$FS$310,4,FALSE)),"",VLOOKUP($B222,'[2]1516 Exp_Rev Access'!$F$7:$FS$310,4,FALSE))</f>
        <v>981.02</v>
      </c>
      <c r="K222" s="90">
        <f>IF(ISNA(VLOOKUP($B222,'[2]1516 Exp_Rev Access'!$F$7:$FS$310,5,FALSE)),"-",VLOOKUP($B222,'[2]1516 Exp_Rev Access'!$F$7:$FS$310,5,FALSE))</f>
        <v>0</v>
      </c>
      <c r="L222" s="90">
        <f>IF(ISNA(VLOOKUP($B222,'[2]1516 Exp_Rev Access'!$F$7:$FS$310,6,FALSE)),"",VLOOKUP($B222,'[2]1516 Exp_Rev Access'!$F$7:$FS$310,6,FALSE))</f>
        <v>0</v>
      </c>
      <c r="M222" s="90">
        <f>IF(ISNA(VLOOKUP($B222,'[2]1516 Exp_Rev Access'!$F$7:$FS$310,7,FALSE)),"",VLOOKUP($B222,'[2]1516 Exp_Rev Access'!$F$7:$FS$310,7,FALSE))</f>
        <v>0</v>
      </c>
      <c r="N222" s="53">
        <f t="shared" si="536"/>
        <v>543559.06000000006</v>
      </c>
      <c r="O222" s="91">
        <f t="shared" si="537"/>
        <v>0.20462687091788576</v>
      </c>
      <c r="P222" s="53">
        <f t="shared" si="538"/>
        <v>5791.1683358193059</v>
      </c>
      <c r="Q222" s="90">
        <f>IF(ISNA(VLOOKUP($B222,'[2]1516 Exp_Rev Access'!$F$7:$FS$310,8,FALSE)),"",VLOOKUP($B222,'[2]1516 Exp_Rev Access'!$F$7:$FS$310,8,FALSE))</f>
        <v>0</v>
      </c>
      <c r="R222" s="90">
        <f>IF(ISNA(VLOOKUP($B222,'[2]1516 Exp_Rev Access'!$F$7:$FS$310,9,FALSE)),"",VLOOKUP($B222,'[2]1516 Exp_Rev Access'!$F$7:$FS$310,9,FALSE))</f>
        <v>0</v>
      </c>
      <c r="S222" s="90">
        <f>IF(ISNA(VLOOKUP($B222,'[2]1516 Exp_Rev Access'!$F$7:$FS$310,10,FALSE)),"",VLOOKUP($B222,'[2]1516 Exp_Rev Access'!$F$7:$FS$310,10,FALSE))</f>
        <v>0</v>
      </c>
      <c r="T222" s="90">
        <f>IF(ISNA(VLOOKUP($B222,'[2]1516 Exp_Rev Access'!$F$7:$FS$310,11,FALSE)),"",VLOOKUP($B222,'[2]1516 Exp_Rev Access'!$F$7:$FS$310,11,FALSE))</f>
        <v>0</v>
      </c>
      <c r="U222" s="90">
        <f>IF(ISNA(VLOOKUP($B222,'[2]1516 Exp_Rev Access'!$F$7:$FS$310,12,FALSE)),"",VLOOKUP($B222,'[2]1516 Exp_Rev Access'!$F$7:$FS$310,12,FALSE))</f>
        <v>3890</v>
      </c>
      <c r="V222" s="90">
        <f>IF(ISNA(VLOOKUP($B222,'[2]1516 Exp_Rev Access'!$F$7:$FS$310,13,FALSE)),"",VLOOKUP($B222,'[2]1516 Exp_Rev Access'!$F$7:$FS$310,13,FALSE))</f>
        <v>0</v>
      </c>
      <c r="W222" s="90">
        <f>IF(ISNA(VLOOKUP($B222,'[2]1516 Exp_Rev Access'!$F$7:$FS$310,14,FALSE)),"",VLOOKUP($B222,'[2]1516 Exp_Rev Access'!$F$7:$FS$310,14,FALSE))</f>
        <v>0</v>
      </c>
      <c r="X222" s="90">
        <f>IF(ISNA(VLOOKUP($B222,'[2]1516 Exp_Rev Access'!$F$7:$FS$310,15,FALSE)),"",VLOOKUP($B222,'[2]1516 Exp_Rev Access'!$F$7:$FS$310,15,FALSE))</f>
        <v>0</v>
      </c>
      <c r="Y222" s="90">
        <f>IF(ISNA(VLOOKUP($B222,'[2]1516 Exp_Rev Access'!$F$7:$FS$310,16,FALSE)),"",VLOOKUP($B222,'[2]1516 Exp_Rev Access'!$F$7:$FS$310,16,FALSE))</f>
        <v>2538.35</v>
      </c>
      <c r="Z222" s="90">
        <f>IF(ISNA(VLOOKUP($B222,'[2]1516 Exp_Rev Access'!$F$7:$FS$310,17,FALSE)),"",VLOOKUP($B222,'[2]1516 Exp_Rev Access'!$F$7:$FS$310,17,FALSE))</f>
        <v>0</v>
      </c>
      <c r="AA222" s="90">
        <f>IF(ISNA(VLOOKUP($B222,'[2]1516 Exp_Rev Access'!$F$7:$FS$310,18,FALSE)),"",VLOOKUP($B222,'[2]1516 Exp_Rev Access'!$F$7:$FS$310,18,FALSE))</f>
        <v>0</v>
      </c>
      <c r="AB222" s="90">
        <f>IF(ISNA(VLOOKUP($B222,'[2]1516 Exp_Rev Access'!$F$7:$FS$310,19,FALSE)),"",VLOOKUP($B222,'[2]1516 Exp_Rev Access'!$F$7:$FS$310,19,FALSE))</f>
        <v>0</v>
      </c>
      <c r="AC222" s="90">
        <f>IF(ISNA(VLOOKUP($B222,'[2]1516 Exp_Rev Access'!$F$7:$FS$310,20,FALSE)),"",VLOOKUP($B222,'[2]1516 Exp_Rev Access'!$F$7:$FS$310,20,FALSE))</f>
        <v>2319.15</v>
      </c>
      <c r="AD222" s="90">
        <f>IF(ISNA(VLOOKUP($B222,'[2]1516 Exp_Rev Access'!$F$7:$FS$310,21,FALSE)),"",VLOOKUP($B222,'[2]1516 Exp_Rev Access'!$F$7:$FS$310,21,FALSE))</f>
        <v>2416.52</v>
      </c>
      <c r="AE222" s="90">
        <f>IF(ISNA(VLOOKUP($B222,'[2]1516 Exp_Rev Access'!$F$7:$FS$310,22,FALSE)),"",VLOOKUP($B222,'[2]1516 Exp_Rev Access'!$F$7:$FS$310,22,FALSE))</f>
        <v>533.64</v>
      </c>
      <c r="AF222" s="90">
        <f>IF(ISNA(VLOOKUP($B222,'[2]1516 Exp_Rev Access'!$F$7:$FS$310,23,FALSE)),"",VLOOKUP($B222,'[2]1516 Exp_Rev Access'!$F$7:$FS$310,23,FALSE))</f>
        <v>0</v>
      </c>
      <c r="AG222" s="90">
        <f>IF(ISNA(VLOOKUP($B222,'[2]1516 Exp_Rev Access'!$F$7:$FS$310,24,FALSE)),"",VLOOKUP($B222,'[2]1516 Exp_Rev Access'!$F$7:$FS$310,24,FALSE))</f>
        <v>24444</v>
      </c>
      <c r="AH222" s="90">
        <f>IF(ISNA(VLOOKUP($B222,'[2]1516 Exp_Rev Access'!$F$7:$FS$310,25,FALSE)),"",VLOOKUP($B222,'[2]1516 Exp_Rev Access'!$F$7:$FS$310,25,FALSE))</f>
        <v>210</v>
      </c>
      <c r="AI222" s="90">
        <f>IF(ISNA(VLOOKUP($B222,'[2]1516 Exp_Rev Access'!$F$7:$FS$310,26,FALSE)),"",VLOOKUP($B222,'[2]1516 Exp_Rev Access'!$F$7:$FS$310,26,FALSE))</f>
        <v>50</v>
      </c>
      <c r="AJ222" s="90">
        <f>IF(ISNA(VLOOKUP($B222,'[2]1516 Exp_Rev Access'!$F$7:$FS$310,27,FALSE)),"",VLOOKUP($B222,'[2]1516 Exp_Rev Access'!$F$7:$FS$310,27,FALSE))</f>
        <v>0</v>
      </c>
      <c r="AK222" s="90">
        <f>IF(ISNA(VLOOKUP($B222,'[2]1516 Exp_Rev Access'!$F$7:$FS$310,28,FALSE)),"",VLOOKUP($B222,'[2]1516 Exp_Rev Access'!$F$7:$FS$310,28,FALSE))</f>
        <v>1585.97</v>
      </c>
      <c r="AL222" s="90">
        <f>IF(ISNA(VLOOKUP($B222,'[2]1516 Exp_Rev Access'!$F$7:$FS$310,29,FALSE)),"",VLOOKUP($B222,'[2]1516 Exp_Rev Access'!$F$7:$FS$310,29,FALSE))</f>
        <v>352.39</v>
      </c>
      <c r="AM222" s="53">
        <f t="shared" si="539"/>
        <v>38340.020000000004</v>
      </c>
      <c r="AN222" s="92">
        <f t="shared" si="540"/>
        <v>1.4433387097860458E-2</v>
      </c>
      <c r="AO222" s="68">
        <f t="shared" si="541"/>
        <v>408.48092904325597</v>
      </c>
      <c r="AP222" s="90">
        <f>IF(ISNA(VLOOKUP($B222,'[2]1516 Exp_Rev Access'!$F$7:$FS$310,30,FALSE)),"",VLOOKUP($B222,'[2]1516 Exp_Rev Access'!$F$7:$FS$310,30,FALSE))</f>
        <v>1530540.73</v>
      </c>
      <c r="AQ222" s="90">
        <f>IF(ISNA(VLOOKUP($B222,'[2]1516 Exp_Rev Access'!$F$7:$FS$310,31,FALSE)),"",VLOOKUP($B222,'[2]1516 Exp_Rev Access'!$F$7:$FS$310,31,FALSE))</f>
        <v>19395.89</v>
      </c>
      <c r="AR222" s="90">
        <f>IF(ISNA(VLOOKUP($B222,'[2]1516 Exp_Rev Access'!$F$7:$FS$310,32,FALSE)),"",VLOOKUP($B222,'[2]1516 Exp_Rev Access'!$F$7:$FS$310,32,FALSE))</f>
        <v>75922.16</v>
      </c>
      <c r="AS222" s="90">
        <f>IF(ISNA(VLOOKUP($B222,'[2]1516 Exp_Rev Access'!$F$7:$FS$310,33,FALSE)),"",VLOOKUP($B222,'[2]1516 Exp_Rev Access'!$F$7:$FS$310,33,FALSE))</f>
        <v>0</v>
      </c>
      <c r="AT222" s="90">
        <f>IF(ISNA(VLOOKUP($B222,'[2]1516 Exp_Rev Access'!$F$7:$FS$310,34,FALSE)),"",VLOOKUP($B222,'[2]1516 Exp_Rev Access'!$F$7:$FS$310,34,FALSE))</f>
        <v>0</v>
      </c>
      <c r="AU222" s="53">
        <f t="shared" si="542"/>
        <v>1625858.7799999998</v>
      </c>
      <c r="AV222" s="93">
        <f t="shared" si="543"/>
        <v>0.61206669005898118</v>
      </c>
      <c r="AW222" s="53">
        <f t="shared" si="544"/>
        <v>17322.168975069249</v>
      </c>
      <c r="AX222" s="90">
        <f>IF(ISNA(VLOOKUP($B222,'[2]1516 Exp_Rev Access'!$F$7:$FS$310,35,FALSE)),"",VLOOKUP($B222,'[2]1516 Exp_Rev Access'!$F$7:$FS$310,35,FALSE))</f>
        <v>0</v>
      </c>
      <c r="AY222" s="90">
        <f>IF(ISNA(VLOOKUP($B222,'[2]1516 Exp_Rev Access'!$F$7:$FS$310,36,FALSE)),"",VLOOKUP($B222,'[2]1516 Exp_Rev Access'!$F$7:$FS$310,36,FALSE))</f>
        <v>85999.58</v>
      </c>
      <c r="AZ222" s="90">
        <f>IF(ISNA(VLOOKUP($B222,'[2]1516 Exp_Rev Access'!$F$7:$FS$310,37,FALSE)),"",VLOOKUP($B222,'[2]1516 Exp_Rev Access'!$F$7:$FS$310,37,FALSE))</f>
        <v>8234.82</v>
      </c>
      <c r="BA222" s="90">
        <f>IF(ISNA(VLOOKUP($B222,'[2]1516 Exp_Rev Access'!$F$7:$FS$310,38,FALSE)),"",VLOOKUP($B222,'[2]1516 Exp_Rev Access'!$F$7:$FS$310,38,FALSE))</f>
        <v>0</v>
      </c>
      <c r="BB222" s="90">
        <f>IF(ISNA(VLOOKUP($B222,'[2]1516 Exp_Rev Access'!$F$7:$FS$310,39,FALSE)),"",VLOOKUP($B222,'[2]1516 Exp_Rev Access'!$F$7:$FS$310,39,FALSE))</f>
        <v>0</v>
      </c>
      <c r="BC222" s="90">
        <f>IF(ISNA(VLOOKUP($B222,'[2]1516 Exp_Rev Access'!$F$7:$FS$310,40,FALSE)),"",VLOOKUP($B222,'[2]1516 Exp_Rev Access'!$F$7:$FS$310,40,FALSE))</f>
        <v>12843.73</v>
      </c>
      <c r="BD222" s="90">
        <f>IF(ISNA(VLOOKUP($B222,'[2]1516 Exp_Rev Access'!$F$7:$FS$310,41,FALSE)),"",VLOOKUP($B222,'[2]1516 Exp_Rev Access'!$F$7:$FS$310,41,FALSE))</f>
        <v>0</v>
      </c>
      <c r="BE222" s="90">
        <f>IF(ISNA(VLOOKUP($B222,'[2]1516 Exp_Rev Access'!$F$7:$FS$310,42,FALSE)),"",VLOOKUP($B222,'[2]1516 Exp_Rev Access'!$F$7:$FS$310,42,FALSE))</f>
        <v>25143.39</v>
      </c>
      <c r="BF222" s="90">
        <f>IF(ISNA(VLOOKUP($B222,'[2]1516 Exp_Rev Access'!$F$7:$FS$310,43,FALSE)),"",VLOOKUP($B222,'[2]1516 Exp_Rev Access'!$F$7:$FS$310,43,FALSE))</f>
        <v>0</v>
      </c>
      <c r="BG222" s="90">
        <f>IF(ISNA(VLOOKUP($B222,'[2]1516 Exp_Rev Access'!$F$7:$FS$310,44,FALSE)),"",VLOOKUP($B222,'[2]1516 Exp_Rev Access'!$F$7:$FS$310,44,FALSE))</f>
        <v>0</v>
      </c>
      <c r="BH222" s="90">
        <f>IF(ISNA(VLOOKUP($B222,'[2]1516 Exp_Rev Access'!$F$7:$FS$310,45,FALSE)),"",VLOOKUP($B222,'[2]1516 Exp_Rev Access'!$F$7:$FS$310,45,FALSE))</f>
        <v>0</v>
      </c>
      <c r="BI222" s="90">
        <f>IF(ISNA(VLOOKUP($B222,'[2]1516 Exp_Rev Access'!$F$7:$FS$310,46,FALSE)),"",VLOOKUP($B222,'[2]1516 Exp_Rev Access'!$F$7:$FS$310,46,FALSE))</f>
        <v>0</v>
      </c>
      <c r="BJ222" s="90">
        <f>IF(ISNA(VLOOKUP($B222,'[2]1516 Exp_Rev Access'!$F$7:$FS$310,47,FALSE)),"",VLOOKUP($B222,'[2]1516 Exp_Rev Access'!$F$7:$FS$310,47,FALSE))</f>
        <v>1179.69</v>
      </c>
      <c r="BK222" s="90">
        <f>IF(ISNA(VLOOKUP($B222,'[2]1516 Exp_Rev Access'!$F$7:$FS$310,48,FALSE)),"",VLOOKUP($B222,'[2]1516 Exp_Rev Access'!$F$7:$FS$310,48,FALSE))</f>
        <v>175660.79</v>
      </c>
      <c r="BL222" s="90">
        <f>IF(ISNA(VLOOKUP($B222,'[2]1516 Exp_Rev Access'!$F$7:$FS$310,49,FALSE)),"",VLOOKUP($B222,'[2]1516 Exp_Rev Access'!$F$7:$FS$310,49,FALSE))</f>
        <v>0</v>
      </c>
      <c r="BM222" s="90">
        <f>IF(ISNA(VLOOKUP($B222,'[2]1516 Exp_Rev Access'!$F$7:$FS$310,50,FALSE)),"",VLOOKUP($B222,'[2]1516 Exp_Rev Access'!$F$7:$FS$310,50,FALSE))</f>
        <v>0</v>
      </c>
      <c r="BN222" s="90">
        <f>IF(ISNA(VLOOKUP($B222,'[2]1516 Exp_Rev Access'!$F$7:$FS$310,51,FALSE)),"",VLOOKUP($B222,'[2]1516 Exp_Rev Access'!$F$7:$FS$310,51,FALSE))</f>
        <v>0</v>
      </c>
      <c r="BO222" s="90">
        <f>IF(ISNA(VLOOKUP($B222,'[2]1516 Exp_Rev Access'!$F$7:$FS$310,52,FALSE)),"",VLOOKUP($B222,'[2]1516 Exp_Rev Access'!$F$7:$FS$310,52,FALSE))</f>
        <v>0</v>
      </c>
      <c r="BP222" s="90">
        <f>IF(ISNA(VLOOKUP($B222,'[2]1516 Exp_Rev Access'!$F$7:$FS$310,53,FALSE)),"",VLOOKUP($B222,'[2]1516 Exp_Rev Access'!$F$7:$FS$310,53,FALSE))</f>
        <v>0</v>
      </c>
      <c r="BQ222" s="90">
        <f>IF(ISNA(VLOOKUP($B222,'[2]1516 Exp_Rev Access'!$F$7:$FS$310,54,FALSE)),"",VLOOKUP($B222,'[2]1516 Exp_Rev Access'!$F$7:$FS$310,54,FALSE))</f>
        <v>0</v>
      </c>
      <c r="BR222" s="90">
        <f>IF(ISNA(VLOOKUP($B222,'[2]1516 Exp_Rev Access'!$F$7:$FS$310,55,FALSE)),"",VLOOKUP($B222,'[2]1516 Exp_Rev Access'!$F$7:$FS$310,55,FALSE))</f>
        <v>0</v>
      </c>
      <c r="BS222" s="90">
        <f>IF(ISNA(VLOOKUP($B222,'[2]1516 Exp_Rev Access'!$F$7:$FS$310,56,FALSE)),"",VLOOKUP($B222,'[2]1516 Exp_Rev Access'!$F$7:$FS$310,56,FALSE))</f>
        <v>0</v>
      </c>
      <c r="BT222" s="90">
        <f>IF(ISNA(VLOOKUP($B222,'[2]1516 Exp_Rev Access'!$F$7:$FS$310,57,FALSE)),"",VLOOKUP($B222,'[2]1516 Exp_Rev Access'!$F$7:$FS$310,57,FALSE))</f>
        <v>0</v>
      </c>
      <c r="BU222" s="90">
        <f>IF(ISNA(VLOOKUP($B222,'[2]1516 Exp_Rev Access'!$F$7:$FS$310,58,FALSE)),"",VLOOKUP($B222,'[2]1516 Exp_Rev Access'!$F$7:$FS$310,58,FALSE))</f>
        <v>0</v>
      </c>
      <c r="BV222" s="53">
        <f t="shared" si="545"/>
        <v>309062</v>
      </c>
      <c r="BW222" s="92">
        <f t="shared" si="546"/>
        <v>0.11634869995474569</v>
      </c>
      <c r="BX222" s="68">
        <f t="shared" si="547"/>
        <v>3292.7977839335181</v>
      </c>
      <c r="BY222" s="90">
        <f>IF(ISNA(VLOOKUP($B222,'[2]1516 Exp_Rev Access'!$F$7:$FS$310,59,FALSE)),"",VLOOKUP($B222,'[2]1516 Exp_Rev Access'!$F$7:$FS$310,59,FALSE))</f>
        <v>0</v>
      </c>
      <c r="BZ222" s="90">
        <f>IF(ISNA(VLOOKUP($B222,'[2]1516 Exp_Rev Access'!$F$7:$FS$310,60,FALSE)),"",VLOOKUP($B222,'[2]1516 Exp_Rev Access'!$F$7:$FS$310,60,FALSE))</f>
        <v>0</v>
      </c>
      <c r="CA222" s="90">
        <f>IF(ISNA(VLOOKUP($B222,'[2]1516 Exp_Rev Access'!$F$7:$FS$310,61,FALSE)),"",VLOOKUP($B222,'[2]1516 Exp_Rev Access'!$F$7:$FS$310,61,FALSE))</f>
        <v>0</v>
      </c>
      <c r="CB222" s="90">
        <f>IF(ISNA(VLOOKUP($B222,'[2]1516 Exp_Rev Access'!$F$7:$FS$310,62,FALSE)),"",VLOOKUP($B222,'[2]1516 Exp_Rev Access'!$F$7:$FS$310,62,FALSE))</f>
        <v>0</v>
      </c>
      <c r="CC222" s="90">
        <f>IF(ISNA(VLOOKUP($B222,'[2]1516 Exp_Rev Access'!$F$7:$FS$310,63,FALSE)),"",VLOOKUP($B222,'[2]1516 Exp_Rev Access'!$F$7:$FS$310,63,FALSE))</f>
        <v>0</v>
      </c>
      <c r="CD222" s="90">
        <f>IF(ISNA(VLOOKUP($B222,'[2]1516 Exp_Rev Access'!$F$7:$FS$310,64,FALSE)),"",VLOOKUP($B222,'[2]1516 Exp_Rev Access'!$F$7:$FS$310,64,FALSE))</f>
        <v>0</v>
      </c>
      <c r="CE222" s="53">
        <f t="shared" si="548"/>
        <v>0</v>
      </c>
      <c r="CF222" s="92"/>
      <c r="CG222" s="94">
        <f t="shared" si="549"/>
        <v>0</v>
      </c>
      <c r="CH222" s="90">
        <f>IF(ISNA(VLOOKUP($B222,'[2]1516 Exp_Rev Access'!$F$7:$FS$310,65,FALSE)),"",VLOOKUP($B222,'[2]1516 Exp_Rev Access'!$F$7:$FS$310,65,FALSE))</f>
        <v>0</v>
      </c>
      <c r="CI222" s="90">
        <f>IF(ISNA(VLOOKUP($B222,'[2]1516 Exp_Rev Access'!$F$7:$FS$310,66,FALSE)),"",VLOOKUP($B222,'[2]1516 Exp_Rev Access'!$F$7:$FS$310,66,FALSE))</f>
        <v>0</v>
      </c>
      <c r="CJ222" s="90">
        <f>IF(ISNA(VLOOKUP($B222,'[2]1516 Exp_Rev Access'!$F$7:$FS$310,67,FALSE)),"",VLOOKUP($B222,'[2]1516 Exp_Rev Access'!$F$7:$FS$310,67,FALSE))</f>
        <v>0</v>
      </c>
      <c r="CK222" s="90">
        <f>IF(ISNA(VLOOKUP($B222,'[2]1516 Exp_Rev Access'!$F$7:$FS$310,68,FALSE)),"",VLOOKUP($B222,'[2]1516 Exp_Rev Access'!$F$7:$FS$310,68,FALSE))</f>
        <v>0</v>
      </c>
      <c r="CL222" s="90">
        <f>IF(ISNA(VLOOKUP($B222,'[2]1516 Exp_Rev Access'!$F$7:$FS$310,69,FALSE)),"",VLOOKUP($B222,'[2]1516 Exp_Rev Access'!$F$7:$FS$310,69,FALSE))</f>
        <v>0</v>
      </c>
      <c r="CM222" s="90">
        <f>IF(ISNA(VLOOKUP($B222,'[2]1516 Exp_Rev Access'!$F$7:$FS$310,70,FALSE)),"",VLOOKUP($B222,'[2]1516 Exp_Rev Access'!$F$7:$FS$310,70,FALSE))</f>
        <v>0</v>
      </c>
      <c r="CN222" s="90">
        <f>IF(ISNA(VLOOKUP($B222,'[2]1516 Exp_Rev Access'!$F$7:$FS$310,71,FALSE)),"",VLOOKUP($B222,'[2]1516 Exp_Rev Access'!$F$7:$FS$310,71,FALSE))</f>
        <v>0</v>
      </c>
      <c r="CO222" s="90">
        <f>IF(ISNA(VLOOKUP($B222,'[2]1516 Exp_Rev Access'!$F$7:$FS$310,72,FALSE)),"",VLOOKUP($B222,'[2]1516 Exp_Rev Access'!$F$7:$FS$310,72,FALSE))</f>
        <v>0</v>
      </c>
      <c r="CP222" s="90">
        <f>IF(ISNA(VLOOKUP($B222,'[2]1516 Exp_Rev Access'!$F$7:$FS$310,73,FALSE)),"",VLOOKUP($B222,'[2]1516 Exp_Rev Access'!$F$7:$FS$310,73,FALSE))</f>
        <v>0</v>
      </c>
      <c r="CQ222" s="90">
        <f>IF(ISNA(VLOOKUP($B222,'[2]1516 Exp_Rev Access'!$F$7:$FS$310,74,FALSE)),"",VLOOKUP($B222,'[2]1516 Exp_Rev Access'!$F$7:$FS$310,74,FALSE))</f>
        <v>19255</v>
      </c>
      <c r="CR222" s="90">
        <f>IF(ISNA(VLOOKUP($B222,'[2]1516 Exp_Rev Access'!$F$7:$FS$310,75,FALSE)),"",VLOOKUP($B222,'[2]1516 Exp_Rev Access'!$F$7:$FS$310,75,FALSE))</f>
        <v>0</v>
      </c>
      <c r="CS222" s="90">
        <f>IF(ISNA(VLOOKUP($B222,'[2]1516 Exp_Rev Access'!$F$7:$FS$310,76,FALSE)),"",VLOOKUP($B222,'[2]1516 Exp_Rev Access'!$F$7:$FS$310,76,FALSE))</f>
        <v>0</v>
      </c>
      <c r="CT222" s="90">
        <f>IF(ISNA(VLOOKUP($B222,'[2]1516 Exp_Rev Access'!$F$7:$FS$310,77,FALSE)),"",VLOOKUP($B222,'[2]1516 Exp_Rev Access'!$F$7:$FS$310,77,FALSE))</f>
        <v>0</v>
      </c>
      <c r="CU222" s="90">
        <f>IF(ISNA(VLOOKUP($B222,'[2]1516 Exp_Rev Access'!$F$7:$FS$310,78,FALSE)),"",VLOOKUP($B222,'[2]1516 Exp_Rev Access'!$F$7:$FS$310,78,FALSE))</f>
        <v>27346.94</v>
      </c>
      <c r="CV222" s="90">
        <f>IF(ISNA(VLOOKUP($B222,'[2]1516 Exp_Rev Access'!$F$7:$FS$310,79,FALSE)),"",VLOOKUP($B222,'[2]1516 Exp_Rev Access'!$F$7:$FS$310,79,FALSE))</f>
        <v>2249.33</v>
      </c>
      <c r="CW222" s="90">
        <f>IF(ISNA(VLOOKUP($B222,'[2]1516 Exp_Rev Access'!$F$7:$FS$310,80,FALSE)),"",VLOOKUP($B222,'[2]1516 Exp_Rev Access'!$F$7:$FS$310,80,FALSE))</f>
        <v>0</v>
      </c>
      <c r="CX222" s="90">
        <f>IF(ISNA(VLOOKUP($B222,'[2]1516 Exp_Rev Access'!$F$7:$FS$310,81,FALSE)),"",VLOOKUP($B222,'[2]1516 Exp_Rev Access'!$F$7:$FS$310,81,FALSE))</f>
        <v>0</v>
      </c>
      <c r="CY222" s="90">
        <f>IF(ISNA(VLOOKUP($B222,'[2]1516 Exp_Rev Access'!$F$7:$FS$310,82,FALSE)),"",VLOOKUP($B222,'[2]1516 Exp_Rev Access'!$F$7:$FS$310,82,FALSE))</f>
        <v>0</v>
      </c>
      <c r="CZ222" s="90">
        <f>IF(ISNA(VLOOKUP($B222,'[2]1516 Exp_Rev Access'!$F$7:$FS$310,83,FALSE)),"",VLOOKUP($B222,'[2]1516 Exp_Rev Access'!$F$7:$FS$310,83,FALSE))</f>
        <v>0</v>
      </c>
      <c r="DA222" s="90">
        <f>IF(ISNA(VLOOKUP($B222,'[2]1516 Exp_Rev Access'!$F$7:$FS$310,84,FALSE)),"",VLOOKUP($B222,'[2]1516 Exp_Rev Access'!$F$7:$FS$310,84,FALSE))</f>
        <v>0</v>
      </c>
      <c r="DB222" s="90">
        <f>IF(ISNA(VLOOKUP($B222,'[2]1516 Exp_Rev Access'!$F$7:$FS$310,85,FALSE)),"",VLOOKUP($B222,'[2]1516 Exp_Rev Access'!$F$7:$FS$310,85,FALSE))</f>
        <v>0</v>
      </c>
      <c r="DC222" s="90">
        <f>IF(ISNA(VLOOKUP($B222,'[2]1516 Exp_Rev Access'!$F$7:$FS$310,86,FALSE)),"",VLOOKUP($B222,'[2]1516 Exp_Rev Access'!$F$7:$FS$310,86,FALSE))</f>
        <v>0</v>
      </c>
      <c r="DD222" s="90">
        <f>IF(ISNA(VLOOKUP($B222,'[2]1516 Exp_Rev Access'!$F$7:$FS$310,87,FALSE)),"",VLOOKUP($B222,'[2]1516 Exp_Rev Access'!$F$7:$FS$310,87,FALSE))</f>
        <v>0</v>
      </c>
      <c r="DE222" s="90">
        <f>IF(ISNA(VLOOKUP($B222,'[2]1516 Exp_Rev Access'!$F$7:$FS$310,88,FALSE)),"",VLOOKUP($B222,'[2]1516 Exp_Rev Access'!$F$7:$FS$310,88,FALSE))</f>
        <v>0</v>
      </c>
      <c r="DF222" s="90">
        <f>IF(ISNA(VLOOKUP($B222,'[2]1516 Exp_Rev Access'!$F$7:$FS$310,89,FALSE)),"",VLOOKUP($B222,'[2]1516 Exp_Rev Access'!$F$7:$FS$310,89,FALSE))</f>
        <v>0</v>
      </c>
      <c r="DG222" s="90">
        <f>IF(ISNA(VLOOKUP($B222,'[2]1516 Exp_Rev Access'!$F$7:$FS$310,90,FALSE)),"",VLOOKUP($B222,'[2]1516 Exp_Rev Access'!$F$7:$FS$310,90,FALSE))</f>
        <v>0</v>
      </c>
      <c r="DH222" s="90">
        <f>IF(ISNA(VLOOKUP($B222,'[2]1516 Exp_Rev Access'!$F$7:$FS$310,91,FALSE)),"",VLOOKUP($B222,'[2]1516 Exp_Rev Access'!$F$7:$FS$310,91,FALSE))</f>
        <v>0</v>
      </c>
      <c r="DI222" s="90">
        <f>IF(ISNA(VLOOKUP($B222,'[2]1516 Exp_Rev Access'!$F$7:$FS$310,92,FALSE)),"",VLOOKUP($B222,'[2]1516 Exp_Rev Access'!$F$7:$FS$310,92,FALSE))</f>
        <v>50968.9</v>
      </c>
      <c r="DJ222" s="90">
        <f>IF(ISNA(VLOOKUP($B222,'[2]1516 Exp_Rev Access'!$F$7:$FS$310,93,FALSE)),"",VLOOKUP($B222,'[2]1516 Exp_Rev Access'!$F$7:$FS$310,93,FALSE))</f>
        <v>0</v>
      </c>
      <c r="DK222" s="90">
        <f>IF(ISNA(VLOOKUP($B222,'[2]1516 Exp_Rev Access'!$F$7:$FS$310,94,FALSE)),"",VLOOKUP($B222,'[2]1516 Exp_Rev Access'!$F$7:$FS$310,94,FALSE))</f>
        <v>0</v>
      </c>
      <c r="DL222" s="90">
        <f>IF(ISNA(VLOOKUP($B222,'[2]1516 Exp_Rev Access'!$F$7:$FS$310,95,FALSE)),"",VLOOKUP($B222,'[2]1516 Exp_Rev Access'!$F$7:$FS$310,95,FALSE))</f>
        <v>0</v>
      </c>
      <c r="DM222" s="90">
        <f>IF(ISNA(VLOOKUP($B222,'[2]1516 Exp_Rev Access'!$F$7:$FS$310,96,FALSE)),"",VLOOKUP($B222,'[2]1516 Exp_Rev Access'!$F$7:$FS$310,96,FALSE))</f>
        <v>0</v>
      </c>
      <c r="DN222" s="90">
        <f>IF(ISNA(VLOOKUP($B222,'[2]1516 Exp_Rev Access'!$F$7:$FS$310,97,FALSE)),"",VLOOKUP($B222,'[2]1516 Exp_Rev Access'!$F$7:$FS$310,97,FALSE))</f>
        <v>0</v>
      </c>
      <c r="DO222" s="90">
        <f>IF(ISNA(VLOOKUP($B222,'[2]1516 Exp_Rev Access'!$F$7:$FS$310,98,FALSE)),"",VLOOKUP($B222,'[2]1516 Exp_Rev Access'!$F$7:$FS$310,98,FALSE))</f>
        <v>0</v>
      </c>
      <c r="DP222" s="90">
        <f>IF(ISNA(VLOOKUP($B222,'[2]1516 Exp_Rev Access'!$F$7:$FS$310,99,FALSE)),"",VLOOKUP($B222,'[2]1516 Exp_Rev Access'!$F$7:$FS$310,99,FALSE))</f>
        <v>0</v>
      </c>
      <c r="DQ222" s="90">
        <f>IF(ISNA(VLOOKUP($B222,'[2]1516 Exp_Rev Access'!$F$7:$FS$310,100,FALSE)),"",VLOOKUP($B222,'[2]1516 Exp_Rev Access'!$F$7:$FS$310,100,FALSE))</f>
        <v>0</v>
      </c>
      <c r="DR222" s="90">
        <f>IF(ISNA(VLOOKUP($B222,'[2]1516 Exp_Rev Access'!$F$7:$FS$310,101,FALSE)),"",VLOOKUP($B222,'[2]1516 Exp_Rev Access'!$F$7:$FS$310,101,FALSE))</f>
        <v>0</v>
      </c>
      <c r="DS222" s="90">
        <f>IF(ISNA(VLOOKUP($B222,'[2]1516 Exp_Rev Access'!$F$7:$FS$310,102,FALSE)),"",VLOOKUP($B222,'[2]1516 Exp_Rev Access'!$F$7:$FS$310,102,FALSE))</f>
        <v>0</v>
      </c>
      <c r="DT222" s="90">
        <f>IF(ISNA(VLOOKUP($B222,'[2]1516 Exp_Rev Access'!$F$7:$FS$310,103,FALSE)),"",VLOOKUP($B222,'[2]1516 Exp_Rev Access'!$F$7:$FS$310,103,FALSE))</f>
        <v>0</v>
      </c>
      <c r="DU222" s="90">
        <f>IF(ISNA(VLOOKUP($B222,'[2]1516 Exp_Rev Access'!$F$7:$FS$310,104,FALSE)),"",VLOOKUP($B222,'[2]1516 Exp_Rev Access'!$F$7:$FS$310,104,FALSE))</f>
        <v>0</v>
      </c>
      <c r="DV222" s="90">
        <f>IF(ISNA(VLOOKUP($B222,'[2]1516 Exp_Rev Access'!$F$7:$FS$310,105,FALSE)),"",VLOOKUP($B222,'[2]1516 Exp_Rev Access'!$F$7:$FS$310,105,FALSE))</f>
        <v>0</v>
      </c>
      <c r="DW222" s="90">
        <f>IF(ISNA(VLOOKUP($B222,'[2]1516 Exp_Rev Access'!$F$7:$FS$310,106,FALSE)),"",VLOOKUP($B222,'[2]1516 Exp_Rev Access'!$F$7:$FS$310,106,FALSE))</f>
        <v>0</v>
      </c>
      <c r="DX222" s="90">
        <f>IF(ISNA(VLOOKUP($B222,'[2]1516 Exp_Rev Access'!$F$7:$FS$310,107,FALSE)),"",VLOOKUP($B222,'[2]1516 Exp_Rev Access'!$F$7:$FS$310,107,FALSE))</f>
        <v>0</v>
      </c>
      <c r="DY222" s="90">
        <f>IF(ISNA(VLOOKUP($B222,'[2]1516 Exp_Rev Access'!$F$7:$FS$310,108,FALSE)),"",VLOOKUP($B222,'[2]1516 Exp_Rev Access'!$F$7:$FS$310,108,FALSE))</f>
        <v>8479.83</v>
      </c>
      <c r="DZ222" s="90">
        <f>IF(ISNA(VLOOKUP($B222,'[2]1516 Exp_Rev Access'!$F$7:$FS$310,109,FALSE)),"",VLOOKUP($B222,'[2]1516 Exp_Rev Access'!$F$7:$FS$310,109,FALSE))</f>
        <v>0</v>
      </c>
      <c r="EA222" s="90">
        <f>IF(ISNA(VLOOKUP($B222,'[2]1516 Exp_Rev Access'!$F$7:$FS$310,110,FALSE)),"",VLOOKUP($B222,'[2]1516 Exp_Rev Access'!$F$7:$FS$310,110,FALSE))</f>
        <v>0</v>
      </c>
      <c r="EB222" s="90">
        <f>IF(ISNA(VLOOKUP($B222,'[2]1516 Exp_Rev Access'!$F$7:$FS$310,111,FALSE)),"",VLOOKUP($B222,'[2]1516 Exp_Rev Access'!$F$7:$FS$310,111,FALSE))</f>
        <v>0</v>
      </c>
      <c r="EC222" s="90">
        <f>IF(ISNA(VLOOKUP($B222,'[2]1516 Exp_Rev Access'!$F$7:$FS$310,112,FALSE)),"",VLOOKUP($B222,'[2]1516 Exp_Rev Access'!$F$7:$FS$310,112,FALSE))</f>
        <v>0</v>
      </c>
      <c r="ED222" s="90">
        <f>IF(ISNA(VLOOKUP($B222,'[2]1516 Exp_Rev Access'!$F$7:$FS$310,113,FALSE)),"",VLOOKUP($B222,'[2]1516 Exp_Rev Access'!$F$7:$FS$310,113,FALSE))</f>
        <v>0</v>
      </c>
      <c r="EE222" s="90">
        <f>IF(ISNA(VLOOKUP($B222,'[2]1516 Exp_Rev Access'!$F$7:$FS$310,114,FALSE)),"",VLOOKUP($B222,'[2]1516 Exp_Rev Access'!$F$7:$FS$310,114,FALSE))</f>
        <v>0</v>
      </c>
      <c r="EF222" s="90">
        <f>IF(ISNA(VLOOKUP($B222,'[2]1516 Exp_Rev Access'!$F$7:$FS$310,115,FALSE)),"",VLOOKUP($B222,'[2]1516 Exp_Rev Access'!$F$7:$FS$310,115,FALSE))</f>
        <v>0</v>
      </c>
      <c r="EG222" s="90">
        <f>IF(ISNA(VLOOKUP($B222,'[2]1516 Exp_Rev Access'!$F$7:$FS$310,116,FALSE)),"",VLOOKUP($B222,'[2]1516 Exp_Rev Access'!$F$7:$FS$310,116,FALSE))</f>
        <v>0</v>
      </c>
      <c r="EH222" s="90">
        <f>IF(ISNA(VLOOKUP($B222,'[2]1516 Exp_Rev Access'!$F$7:$FS$310,117,FALSE)),"",VLOOKUP($B222,'[2]1516 Exp_Rev Access'!$F$7:$FS$310,117,FALSE))</f>
        <v>0</v>
      </c>
      <c r="EI222" s="90">
        <f>IF(ISNA(VLOOKUP($B222,'[2]1516 Exp_Rev Access'!$F$7:$FS$310,118,FALSE)),"",VLOOKUP($B222,'[2]1516 Exp_Rev Access'!$F$7:$FS$310,118,FALSE))</f>
        <v>0</v>
      </c>
      <c r="EJ222" s="90">
        <f>IF(ISNA(VLOOKUP($B222,'[2]1516 Exp_Rev Access'!$F$7:$FS$310,119,FALSE)),"",VLOOKUP($B222,'[2]1516 Exp_Rev Access'!$F$7:$FS$310,119,FALSE))</f>
        <v>0</v>
      </c>
      <c r="EK222" s="90">
        <f>IF(ISNA(VLOOKUP($B222,'[2]1516 Exp_Rev Access'!$F$7:$FS$310,120,FALSE)),"",VLOOKUP($B222,'[2]1516 Exp_Rev Access'!$F$7:$FS$310,120,FALSE))</f>
        <v>0</v>
      </c>
      <c r="EL222" s="90">
        <f>IF(ISNA(VLOOKUP($B222,'[2]1516 Exp_Rev Access'!$F$7:$FS$310,121,FALSE)),"",VLOOKUP($B222,'[2]1516 Exp_Rev Access'!$F$7:$FS$310,121,FALSE))</f>
        <v>0</v>
      </c>
      <c r="EM222" s="90">
        <f>IF(ISNA(VLOOKUP($B222,'[2]1516 Exp_Rev Access'!$F$7:$FS$310,122,FALSE)),"",VLOOKUP($B222,'[2]1516 Exp_Rev Access'!$F$7:$FS$310,122,FALSE))</f>
        <v>0</v>
      </c>
      <c r="EN222" s="90">
        <f>IF(ISNA(VLOOKUP($B222,'[2]1516 Exp_Rev Access'!$F$7:$FS$310,123,FALSE)),"",VLOOKUP($B222,'[2]1516 Exp_Rev Access'!$F$7:$FS$310,123,FALSE))</f>
        <v>480</v>
      </c>
      <c r="EO222" s="90">
        <f>IF(ISNA(VLOOKUP($B222,'[2]1516 Exp_Rev Access'!$F$7:$FS$310,124,FALSE)),"",VLOOKUP($B222,'[2]1516 Exp_Rev Access'!$F$7:$FS$310,124,FALSE))</f>
        <v>0</v>
      </c>
      <c r="EP222" s="90">
        <f>IF(ISNA(VLOOKUP($B222,'[2]1516 Exp_Rev Access'!$F$7:$FS$310,125,FALSE)),"",VLOOKUP($B222,'[2]1516 Exp_Rev Access'!$F$7:$FS$310,125,FALSE))</f>
        <v>0</v>
      </c>
      <c r="EQ222" s="90">
        <f>IF(ISNA(VLOOKUP($B222,'[2]1516 Exp_Rev Access'!$F$7:$FS$310,126,FALSE)),"",VLOOKUP($B222,'[2]1516 Exp_Rev Access'!$F$7:$FS$310,126,FALSE))</f>
        <v>0</v>
      </c>
      <c r="ER222" s="90">
        <f>IF(ISNA(VLOOKUP($B222,'[2]1516 Exp_Rev Access'!$F$7:$FS$310,127,FALSE)),"",VLOOKUP($B222,'[2]1516 Exp_Rev Access'!$F$7:$FS$310,127,FALSE))</f>
        <v>0</v>
      </c>
      <c r="ES222" s="90">
        <f>IF(ISNA(VLOOKUP($B222,'[2]1516 Exp_Rev Access'!$F$7:$FS$310,128,FALSE)),"",VLOOKUP($B222,'[2]1516 Exp_Rev Access'!$F$7:$FS$310,128,FALSE))</f>
        <v>0</v>
      </c>
      <c r="ET222" s="90">
        <f>IF(ISNA(VLOOKUP($B222,'[2]1516 Exp_Rev Access'!$F$7:$FS$310,129,FALSE)),"",VLOOKUP($B222,'[2]1516 Exp_Rev Access'!$F$7:$FS$310,129,FALSE))</f>
        <v>0</v>
      </c>
      <c r="EU222" s="90">
        <f>IF(ISNA(VLOOKUP($B222,'[2]1516 Exp_Rev Access'!$F$7:$FS$310,130,FALSE)),"",VLOOKUP($B222,'[2]1516 Exp_Rev Access'!$F$7:$FS$310,130,FALSE))</f>
        <v>0</v>
      </c>
      <c r="EV222" s="90">
        <f>IF(ISNA(VLOOKUP($B222,'[2]1516 Exp_Rev Access'!$F$7:$FS$310,131,FALSE)),"",VLOOKUP($B222,'[2]1516 Exp_Rev Access'!$F$7:$FS$310,131,FALSE))</f>
        <v>0</v>
      </c>
      <c r="EW222" s="90">
        <f>IF(ISNA(VLOOKUP($B222,'[2]1516 Exp_Rev Access'!$F$7:$FS$310,132,FALSE)),"",VLOOKUP($B222,'[2]1516 Exp_Rev Access'!$F$7:$FS$310,132,FALSE))</f>
        <v>0</v>
      </c>
      <c r="EX222" s="90">
        <f>IF(ISNA(VLOOKUP($B222,'[2]1516 Exp_Rev Access'!$F$7:$FS$310,133,FALSE)),"",VLOOKUP($B222,'[2]1516 Exp_Rev Access'!$F$7:$FS$310,133,FALSE))</f>
        <v>0</v>
      </c>
      <c r="EY222" s="90">
        <f>IF(ISNA(VLOOKUP($B222,'[2]1516 Exp_Rev Access'!$F$7:$FS$310,134,FALSE)),"",VLOOKUP($B222,'[2]1516 Exp_Rev Access'!$F$7:$FS$310,134,FALSE))</f>
        <v>0</v>
      </c>
      <c r="EZ222" s="90">
        <f>IF(ISNA(VLOOKUP($B222,'[2]1516 Exp_Rev Access'!$F$7:$FS$310,135,FALSE)),"",VLOOKUP($B222,'[2]1516 Exp_Rev Access'!$F$7:$FS$310,135,FALSE))</f>
        <v>0</v>
      </c>
      <c r="FA222" s="90">
        <f>IF(ISNA(VLOOKUP($B222,'[2]1516 Exp_Rev Access'!$F$7:$FS$310,136,FALSE)),"",VLOOKUP($B222,'[2]1516 Exp_Rev Access'!$F$7:$FS$310,136,FALSE))</f>
        <v>0</v>
      </c>
      <c r="FB222" s="90">
        <f>IF(ISNA(VLOOKUP($B222,'[2]1516 Exp_Rev Access'!$F$7:$FS$310,137,FALSE)),"",VLOOKUP($B222,'[2]1516 Exp_Rev Access'!$F$7:$FS$310,137,FALSE))</f>
        <v>0</v>
      </c>
      <c r="FC222" s="90">
        <f>IF(ISNA(VLOOKUP($B222,'[2]1516 Exp_Rev Access'!$F$7:$FS$310,138,FALSE)),"",VLOOKUP($B222,'[2]1516 Exp_Rev Access'!$F$7:$FS$310,138,FALSE))</f>
        <v>0</v>
      </c>
      <c r="FD222" s="90">
        <f>IF(ISNA(VLOOKUP($B222,'[2]1516 Exp_Rev Access'!$F$7:$FS$310,139,FALSE)),"",VLOOKUP($B222,'[2]1516 Exp_Rev Access'!$F$7:$FS$310,139,FALSE))</f>
        <v>0</v>
      </c>
      <c r="FE222" s="90">
        <f>IF(ISNA(VLOOKUP($B222,'[2]1516 Exp_Rev Access'!$F$7:$FS$310,140,FALSE)),"",VLOOKUP($B222,'[2]1516 Exp_Rev Access'!$F$7:$FS$310,140,FALSE))</f>
        <v>0</v>
      </c>
      <c r="FF222" s="90">
        <f>IF(ISNA(VLOOKUP($B222,'[2]1516 Exp_Rev Access'!$F$7:$FS$310,141,FALSE)),"",VLOOKUP($B222,'[2]1516 Exp_Rev Access'!$F$7:$FS$310,141,FALSE))</f>
        <v>0</v>
      </c>
      <c r="FG222" s="90">
        <f>IF(ISNA(VLOOKUP($B222,'[2]1516 Exp_Rev Access'!$F$7:$FS$310,142,FALSE)),"",VLOOKUP($B222,'[2]1516 Exp_Rev Access'!$F$7:$FS$310,142,FALSE))</f>
        <v>0</v>
      </c>
      <c r="FH222" s="90">
        <f>IF(ISNA(VLOOKUP($B222,'[2]1516 Exp_Rev Access'!$F$7:$FS$310,143,FALSE)),"",VLOOKUP($B222,'[2]1516 Exp_Rev Access'!$F$7:$FS$310,143,FALSE))</f>
        <v>0</v>
      </c>
      <c r="FI222" s="90">
        <f>IF(ISNA(VLOOKUP($B222,'[2]1516 Exp_Rev Access'!$F$7:$FS$310,144,FALSE)),"",VLOOKUP($B222,'[2]1516 Exp_Rev Access'!$F$7:$FS$310,144,FALSE))</f>
        <v>0</v>
      </c>
      <c r="FJ222" s="90">
        <f>IF(ISNA(VLOOKUP($B222,'[2]1516 Exp_Rev Access'!$F$7:$FS$310,145,FALSE)),"",VLOOKUP($B222,'[2]1516 Exp_Rev Access'!$F$7:$FS$310,145,FALSE))</f>
        <v>0</v>
      </c>
      <c r="FK222" s="90">
        <f>IF(ISNA(VLOOKUP($B222,'[2]1516 Exp_Rev Access'!$F$7:$FS$310,146,FALSE)),"",VLOOKUP($B222,'[2]1516 Exp_Rev Access'!$F$7:$FS$310,146,FALSE))</f>
        <v>0</v>
      </c>
      <c r="FL222" s="90">
        <f>IF(ISNA(VLOOKUP($B222,'[2]1516 Exp_Rev Access'!$F$7:$FS$310,1147,FALSE)),"",VLOOKUP($B222,'[2]1516 Exp_Rev Access'!$F$7:$FS$310,147,FALSE))</f>
        <v>0</v>
      </c>
      <c r="FM222" s="90">
        <f>IF(ISNA(VLOOKUP($B222,'[2]1516 Exp_Rev Access'!$F$7:$FS$310,148,FALSE)),"",VLOOKUP($B222,'[2]1516 Exp_Rev Access'!$F$7:$FS$310,148,FALSE))</f>
        <v>0</v>
      </c>
      <c r="FN222" s="90">
        <f>IF(ISNA(VLOOKUP($B222,'[2]1516 Exp_Rev Access'!$F$7:$FS$310,149,FALSE)),"",VLOOKUP($B222,'[2]1516 Exp_Rev Access'!$F$7:$FS$310,149,FALSE))</f>
        <v>0</v>
      </c>
      <c r="FO222" s="90">
        <f>IF(ISNA(VLOOKUP($B222,'[2]1516 Exp_Rev Access'!$F$7:$FS$310,150,FALSE)),"",VLOOKUP($B222,'[2]1516 Exp_Rev Access'!$F$7:$FS$310,150,FALSE))</f>
        <v>0</v>
      </c>
      <c r="FP222" s="90">
        <f>IF(ISNA(VLOOKUP($B222,'[2]1516 Exp_Rev Access'!$F$7:$FS$310,151,FALSE)),"",VLOOKUP($B222,'[2]1516 Exp_Rev Access'!$F$7:$FS$310,151,FALSE))</f>
        <v>0</v>
      </c>
      <c r="FQ222" s="90">
        <f>IF(ISNA(VLOOKUP($B222,'[2]1516 Exp_Rev Access'!$F$7:$FS$310,152,FALSE)),"",VLOOKUP($B222,'[2]1516 Exp_Rev Access'!$F$7:$FS$310,152,FALSE))</f>
        <v>0</v>
      </c>
      <c r="FR222" s="90">
        <f>IF(ISNA(VLOOKUP($B222,'[2]1516 Exp_Rev Access'!$F$7:$FS$310,153,FALSE)),"",VLOOKUP($B222,'[2]1516 Exp_Rev Access'!$F$7:$FS$310,153,FALSE))</f>
        <v>3845.52</v>
      </c>
      <c r="FS222" s="53">
        <f t="shared" si="550"/>
        <v>112625.52000000002</v>
      </c>
      <c r="FT222" s="92">
        <f t="shared" si="551"/>
        <v>4.2398718812818176E-2</v>
      </c>
      <c r="FU222" s="116">
        <f t="shared" si="552"/>
        <v>1199.9309610057535</v>
      </c>
      <c r="FV222" s="90">
        <f>IF(ISNA(VLOOKUP($B222,'[2]1516 Exp_Rev Access'!$F$7:$FS$310,154,FALSE)),"",VLOOKUP($B222,'[2]1516 Exp_Rev Access'!$F$7:$FS$310,154,FALSE))</f>
        <v>0</v>
      </c>
      <c r="FW222" s="90">
        <f>IF(ISNA(VLOOKUP($B222,'[2]1516 Exp_Rev Access'!$F$7:$FS$310,155,FALSE)),"",VLOOKUP($B222,'[2]1516 Exp_Rev Access'!$F$7:$FS$310,155,FALSE))</f>
        <v>0</v>
      </c>
      <c r="FX222" s="90">
        <f>IF(ISNA(VLOOKUP($B222,'[2]1516 Exp_Rev Access'!$F$7:$FS$310,156,FALSE)),"",VLOOKUP($B222,'[2]1516 Exp_Rev Access'!$F$7:$FS$310,156,FALSE))</f>
        <v>0</v>
      </c>
      <c r="FY222" s="90">
        <f>IF(ISNA(VLOOKUP($B222,'[2]1516 Exp_Rev Access'!$F$7:$FS$310,157,FALSE)),"",VLOOKUP($B222,'[2]1516 Exp_Rev Access'!$F$7:$FS$310,157,FALSE))</f>
        <v>0</v>
      </c>
      <c r="FZ222" s="90">
        <f>IF(ISNA(VLOOKUP($B222,'[2]1516 Exp_Rev Access'!$F$7:$FS$310,158,FALSE)),"",VLOOKUP($B222,'[2]1516 Exp_Rev Access'!$F$7:$FS$310,158,FALSE))</f>
        <v>0</v>
      </c>
      <c r="GA222" s="90">
        <f>IF(ISNA(VLOOKUP($B222,'[2]1516 Exp_Rev Access'!$F$7:$FS$310,159,FALSE)),"",VLOOKUP($B222,'[2]1516 Exp_Rev Access'!$F$7:$FS$310,159,FALSE))</f>
        <v>0</v>
      </c>
      <c r="GB222" s="90">
        <f>IF(ISNA(VLOOKUP($B222,'[2]1516 Exp_Rev Access'!$F$7:$FS$310,160,FALSE)),"",VLOOKUP($B222,'[2]1516 Exp_Rev Access'!$F$7:$FS$310,160,FALSE))</f>
        <v>0</v>
      </c>
      <c r="GC222" s="90">
        <f>IF(ISNA(VLOOKUP($B222,'[2]1516 Exp_Rev Access'!$F$7:$FS$310,161,FALSE)),"",VLOOKUP($B222,'[2]1516 Exp_Rev Access'!$F$7:$FS$310,161,FALSE))</f>
        <v>0</v>
      </c>
      <c r="GD222" s="90">
        <f>IF(ISNA(VLOOKUP($B222,'[2]1516 Exp_Rev Access'!$F$7:$FS$310,162,FALSE)),"",VLOOKUP($B222,'[2]1516 Exp_Rev Access'!$F$7:$FS$310,162,FALSE))</f>
        <v>507.15</v>
      </c>
      <c r="GE222" s="90">
        <f>IF(ISNA(VLOOKUP($B222,'[2]1516 Exp_Rev Access'!$F$7:$FS$310,163,FALSE)),"",VLOOKUP($B222,'[2]1516 Exp_Rev Access'!$F$7:$FS$310,163,FALSE))</f>
        <v>0</v>
      </c>
      <c r="GF222" s="90">
        <f>IF(ISNA(VLOOKUP($B222,'[2]1516 Exp_Rev Access'!$F$7:$FS$310,164,FALSE)),"",VLOOKUP($B222,'[2]1516 Exp_Rev Access'!$F$7:$FS$310,164,FALSE))</f>
        <v>360</v>
      </c>
      <c r="GG222" s="90">
        <f>IF(ISNA(VLOOKUP($B222,'[2]1516 Exp_Rev Access'!$F$7:$FS$310,165,FALSE)),"",VLOOKUP($B222,'[2]1516 Exp_Rev Access'!$F$7:$FS$310,165,FALSE))</f>
        <v>0</v>
      </c>
      <c r="GH222" s="90">
        <f>IF(ISNA(VLOOKUP($B222,'[2]1516 Exp_Rev Access'!$F$7:$FS$310,166,FALSE)),"",VLOOKUP($B222,'[2]1516 Exp_Rev Access'!$F$7:$FS$310,166,FALSE))</f>
        <v>0</v>
      </c>
      <c r="GI222" s="90">
        <f>IF(ISNA(VLOOKUP($B222,'[2]1516 Exp_Rev Access'!$F$7:$FS$310,167,FALSE)),"",VLOOKUP($B222,'[2]1516 Exp_Rev Access'!$F$7:$FS$310,167,FALSE))</f>
        <v>0</v>
      </c>
      <c r="GJ222" s="90">
        <f>IF(ISNA(VLOOKUP($B222,'[2]1516 Exp_Rev Access'!$F$7:$FS$310,168,FALSE)),"",VLOOKUP($B222,'[2]1516 Exp_Rev Access'!$F$7:$FS$310,168,FALSE))</f>
        <v>0</v>
      </c>
      <c r="GK222" s="90">
        <f>IF(ISNA(VLOOKUP($B222,'[2]1516 Exp_Rev Access'!$F$7:$FS$310,169,FALSE)),"",VLOOKUP($B222,'[2]1516 Exp_Rev Access'!$F$7:$FS$310,169,FALSE))</f>
        <v>26030</v>
      </c>
      <c r="GL222" s="90">
        <f>IF(ISNA(VLOOKUP($B222,'[2]1516 Exp_Rev Access'!$F$7:$FS$310,170,FALSE)),"",VLOOKUP($B222,'[2]1516 Exp_Rev Access'!$F$7:$FS$310,170,FALSE))</f>
        <v>0</v>
      </c>
      <c r="GM222" s="90">
        <f>IF(ISNA(VLOOKUP($B222,'[2]1516 Exp_Rev Access'!$F$7:$FT$310,171,FALSE)),"",VLOOKUP($B222,'[2]1516 Exp_Rev Access'!$F$7:$FT$310,171,FALSE))</f>
        <v>0</v>
      </c>
      <c r="GN222" s="90">
        <f>IF(ISNA(VLOOKUP($B222,'[2]1516 Exp_Rev Access'!$F$7:$FU$310,172,FALSE)),"",VLOOKUP($B222,'[2]1516 Exp_Rev Access'!$F$7:$FU$310,172,FALSE))</f>
        <v>0</v>
      </c>
      <c r="GO222" s="90">
        <f>IF(ISNA(VLOOKUP($B222,'[2]1516 Exp_Rev Access'!$F$7:$FV$310,173,FALSE)),"",VLOOKUP($B222,'[2]1516 Exp_Rev Access'!$F$7:$FV$310,173,FALSE))</f>
        <v>0</v>
      </c>
      <c r="GP222" s="90">
        <f>IF(ISNA(VLOOKUP($B222,'[2]1516 Exp_Rev Access'!$F$7:$GA$310,174,FALSE)),"",VLOOKUP($B222,'[2]1516 Exp_Rev Access'!$F$7:$GA$310,174,FALSE))</f>
        <v>0</v>
      </c>
      <c r="GQ222" s="90">
        <f>IF(ISNA(VLOOKUP($B222,'[2]1516 Exp_Rev Access'!$F$7:$GA$310,175,FALSE)),"",VLOOKUP($B222,'[2]1516 Exp_Rev Access'!$F$7:$GA$310,175,FALSE))</f>
        <v>0</v>
      </c>
      <c r="GR222" s="90">
        <f>IF(ISNA(VLOOKUP($B222,'[2]1516 Exp_Rev Access'!$F$7:$GA$310,176,FALSE)),"",VLOOKUP($B222,'[2]1516 Exp_Rev Access'!$F$7:$GA$310,176,FALSE))</f>
        <v>0</v>
      </c>
      <c r="GS222" s="90">
        <f>IF(ISNA(VLOOKUP($B222,'[2]1516 Exp_Rev Access'!$F$7:$GA$310,177,FALSE)),"",VLOOKUP($B222,'[2]1516 Exp_Rev Access'!$F$7:$GA$310,177,FALSE))</f>
        <v>0</v>
      </c>
      <c r="GT222" s="90">
        <f>IF(ISNA(VLOOKUP($B222,'[2]1516 Exp_Rev Access'!$F$7:$GA$310,178,FALSE)),"",VLOOKUP($B222,'[2]1516 Exp_Rev Access'!$F$7:$GA$310,178,FALSE))</f>
        <v>0</v>
      </c>
      <c r="GU222" s="53">
        <f t="shared" si="553"/>
        <v>26897.15</v>
      </c>
      <c r="GV222" s="92">
        <f t="shared" si="554"/>
        <v>1.012563315770877E-2</v>
      </c>
      <c r="GW222" s="114">
        <f t="shared" si="555"/>
        <v>286.56669507777542</v>
      </c>
      <c r="HE222" s="38"/>
      <c r="HF222" s="38"/>
      <c r="HG222" s="38"/>
      <c r="HH222" s="38"/>
      <c r="HI222" s="38"/>
      <c r="HJ222" s="38"/>
      <c r="HK222" s="38"/>
      <c r="HL222" s="38"/>
      <c r="HM222" s="38"/>
      <c r="HN222" s="38"/>
    </row>
    <row r="223" spans="1:222" x14ac:dyDescent="0.2">
      <c r="B223" s="87" t="s">
        <v>501</v>
      </c>
      <c r="C223" s="87" t="s">
        <v>502</v>
      </c>
      <c r="D223" s="88">
        <f>IF(ISNA(VLOOKUP($B223,'[2]1516 enrollment_Rev_Exp by size'!$A$6:$C$325,3,FALSE)),"",VLOOKUP($B223,'[2]1516 enrollment_Rev_Exp by size'!$A$6:$C$325,3,FALSE))</f>
        <v>602.3599999999999</v>
      </c>
      <c r="E223" s="89">
        <v>7464769.2599999998</v>
      </c>
      <c r="F223" s="67">
        <f t="shared" si="534"/>
        <v>7464769.2599999988</v>
      </c>
      <c r="G223" s="67">
        <f t="shared" si="535"/>
        <v>0</v>
      </c>
      <c r="H223" s="90">
        <f>IF(ISNA(VLOOKUP($B223,'[2]1516 Exp_Rev Access'!$F$7:$FS$310,2,FALSE)),"",VLOOKUP($B223,'[2]1516 Exp_Rev Access'!$F$7:$FS$310,2,FALSE))</f>
        <v>1051761.3799999999</v>
      </c>
      <c r="I223" s="90">
        <f>IF(ISNA(VLOOKUP($B223,'[2]1516 Exp_Rev Access'!$F$7:$FS$310,3,FALSE)),"",VLOOKUP($B223,'[2]1516 Exp_Rev Access'!$F$7:$FS$310,3,FALSE))</f>
        <v>0</v>
      </c>
      <c r="J223" s="90">
        <f>IF(ISNA(VLOOKUP($B223,'[2]1516 Exp_Rev Access'!$F$7:$FS$310,4,FALSE)),"",VLOOKUP($B223,'[2]1516 Exp_Rev Access'!$F$7:$FS$310,4,FALSE))</f>
        <v>0</v>
      </c>
      <c r="K223" s="90">
        <f>IF(ISNA(VLOOKUP($B223,'[2]1516 Exp_Rev Access'!$F$7:$FS$310,5,FALSE)),"-",VLOOKUP($B223,'[2]1516 Exp_Rev Access'!$F$7:$FS$310,5,FALSE))</f>
        <v>0</v>
      </c>
      <c r="L223" s="90">
        <f>IF(ISNA(VLOOKUP($B223,'[2]1516 Exp_Rev Access'!$F$7:$FS$310,6,FALSE)),"",VLOOKUP($B223,'[2]1516 Exp_Rev Access'!$F$7:$FS$310,6,FALSE))</f>
        <v>0</v>
      </c>
      <c r="M223" s="90">
        <f>IF(ISNA(VLOOKUP($B223,'[2]1516 Exp_Rev Access'!$F$7:$FS$310,7,FALSE)),"",VLOOKUP($B223,'[2]1516 Exp_Rev Access'!$F$7:$FS$310,7,FALSE))</f>
        <v>0</v>
      </c>
      <c r="N223" s="53">
        <f t="shared" si="536"/>
        <v>1051761.3799999999</v>
      </c>
      <c r="O223" s="91">
        <f t="shared" si="537"/>
        <v>0.14089670334967594</v>
      </c>
      <c r="P223" s="53">
        <f t="shared" si="538"/>
        <v>1746.0677667839832</v>
      </c>
      <c r="Q223" s="90">
        <f>IF(ISNA(VLOOKUP($B223,'[2]1516 Exp_Rev Access'!$F$7:$FS$310,8,FALSE)),"",VLOOKUP($B223,'[2]1516 Exp_Rev Access'!$F$7:$FS$310,8,FALSE))</f>
        <v>3751</v>
      </c>
      <c r="R223" s="90">
        <f>IF(ISNA(VLOOKUP($B223,'[2]1516 Exp_Rev Access'!$F$7:$FS$310,9,FALSE)),"",VLOOKUP($B223,'[2]1516 Exp_Rev Access'!$F$7:$FS$310,9,FALSE))</f>
        <v>0</v>
      </c>
      <c r="S223" s="90">
        <f>IF(ISNA(VLOOKUP($B223,'[2]1516 Exp_Rev Access'!$F$7:$FS$310,10,FALSE)),"",VLOOKUP($B223,'[2]1516 Exp_Rev Access'!$F$7:$FS$310,10,FALSE))</f>
        <v>0</v>
      </c>
      <c r="T223" s="90">
        <f>IF(ISNA(VLOOKUP($B223,'[2]1516 Exp_Rev Access'!$F$7:$FS$310,11,FALSE)),"",VLOOKUP($B223,'[2]1516 Exp_Rev Access'!$F$7:$FS$310,11,FALSE))</f>
        <v>0</v>
      </c>
      <c r="U223" s="90">
        <f>IF(ISNA(VLOOKUP($B223,'[2]1516 Exp_Rev Access'!$F$7:$FS$310,12,FALSE)),"",VLOOKUP($B223,'[2]1516 Exp_Rev Access'!$F$7:$FS$310,12,FALSE))</f>
        <v>17075</v>
      </c>
      <c r="V223" s="90">
        <f>IF(ISNA(VLOOKUP($B223,'[2]1516 Exp_Rev Access'!$F$7:$FS$310,13,FALSE)),"",VLOOKUP($B223,'[2]1516 Exp_Rev Access'!$F$7:$FS$310,13,FALSE))</f>
        <v>0</v>
      </c>
      <c r="W223" s="90">
        <f>IF(ISNA(VLOOKUP($B223,'[2]1516 Exp_Rev Access'!$F$7:$FS$310,14,FALSE)),"",VLOOKUP($B223,'[2]1516 Exp_Rev Access'!$F$7:$FS$310,14,FALSE))</f>
        <v>0</v>
      </c>
      <c r="X223" s="90">
        <f>IF(ISNA(VLOOKUP($B223,'[2]1516 Exp_Rev Access'!$F$7:$FS$310,15,FALSE)),"",VLOOKUP($B223,'[2]1516 Exp_Rev Access'!$F$7:$FS$310,15,FALSE))</f>
        <v>0</v>
      </c>
      <c r="Y223" s="90">
        <f>IF(ISNA(VLOOKUP($B223,'[2]1516 Exp_Rev Access'!$F$7:$FS$310,16,FALSE)),"",VLOOKUP($B223,'[2]1516 Exp_Rev Access'!$F$7:$FS$310,16,FALSE))</f>
        <v>3184.99</v>
      </c>
      <c r="Z223" s="90">
        <f>IF(ISNA(VLOOKUP($B223,'[2]1516 Exp_Rev Access'!$F$7:$FS$310,17,FALSE)),"",VLOOKUP($B223,'[2]1516 Exp_Rev Access'!$F$7:$FS$310,17,FALSE))</f>
        <v>7874.69</v>
      </c>
      <c r="AA223" s="90">
        <f>IF(ISNA(VLOOKUP($B223,'[2]1516 Exp_Rev Access'!$F$7:$FS$310,18,FALSE)),"",VLOOKUP($B223,'[2]1516 Exp_Rev Access'!$F$7:$FS$310,18,FALSE))</f>
        <v>0</v>
      </c>
      <c r="AB223" s="90">
        <f>IF(ISNA(VLOOKUP($B223,'[2]1516 Exp_Rev Access'!$F$7:$FS$310,19,FALSE)),"",VLOOKUP($B223,'[2]1516 Exp_Rev Access'!$F$7:$FS$310,19,FALSE))</f>
        <v>0</v>
      </c>
      <c r="AC223" s="90">
        <f>IF(ISNA(VLOOKUP($B223,'[2]1516 Exp_Rev Access'!$F$7:$FS$310,20,FALSE)),"",VLOOKUP($B223,'[2]1516 Exp_Rev Access'!$F$7:$FS$310,20,FALSE))</f>
        <v>0</v>
      </c>
      <c r="AD223" s="90">
        <f>IF(ISNA(VLOOKUP($B223,'[2]1516 Exp_Rev Access'!$F$7:$FS$310,21,FALSE)),"",VLOOKUP($B223,'[2]1516 Exp_Rev Access'!$F$7:$FS$310,21,FALSE))</f>
        <v>65996.289999999994</v>
      </c>
      <c r="AE223" s="90">
        <f>IF(ISNA(VLOOKUP($B223,'[2]1516 Exp_Rev Access'!$F$7:$FS$310,22,FALSE)),"",VLOOKUP($B223,'[2]1516 Exp_Rev Access'!$F$7:$FS$310,22,FALSE))</f>
        <v>562.16</v>
      </c>
      <c r="AF223" s="90">
        <f>IF(ISNA(VLOOKUP($B223,'[2]1516 Exp_Rev Access'!$F$7:$FS$310,23,FALSE)),"",VLOOKUP($B223,'[2]1516 Exp_Rev Access'!$F$7:$FS$310,23,FALSE))</f>
        <v>0</v>
      </c>
      <c r="AG223" s="90">
        <f>IF(ISNA(VLOOKUP($B223,'[2]1516 Exp_Rev Access'!$F$7:$FS$310,24,FALSE)),"",VLOOKUP($B223,'[2]1516 Exp_Rev Access'!$F$7:$FS$310,24,FALSE))</f>
        <v>34546.910000000003</v>
      </c>
      <c r="AH223" s="90">
        <f>IF(ISNA(VLOOKUP($B223,'[2]1516 Exp_Rev Access'!$F$7:$FS$310,25,FALSE)),"",VLOOKUP($B223,'[2]1516 Exp_Rev Access'!$F$7:$FS$310,25,FALSE))</f>
        <v>585.5</v>
      </c>
      <c r="AI223" s="90">
        <f>IF(ISNA(VLOOKUP($B223,'[2]1516 Exp_Rev Access'!$F$7:$FS$310,26,FALSE)),"",VLOOKUP($B223,'[2]1516 Exp_Rev Access'!$F$7:$FS$310,26,FALSE))</f>
        <v>0</v>
      </c>
      <c r="AJ223" s="90">
        <f>IF(ISNA(VLOOKUP($B223,'[2]1516 Exp_Rev Access'!$F$7:$FS$310,27,FALSE)),"",VLOOKUP($B223,'[2]1516 Exp_Rev Access'!$F$7:$FS$310,27,FALSE))</f>
        <v>0</v>
      </c>
      <c r="AK223" s="90">
        <f>IF(ISNA(VLOOKUP($B223,'[2]1516 Exp_Rev Access'!$F$7:$FS$310,28,FALSE)),"",VLOOKUP($B223,'[2]1516 Exp_Rev Access'!$F$7:$FS$310,28,FALSE))</f>
        <v>40640.720000000001</v>
      </c>
      <c r="AL223" s="90">
        <f>IF(ISNA(VLOOKUP($B223,'[2]1516 Exp_Rev Access'!$F$7:$FS$310,29,FALSE)),"",VLOOKUP($B223,'[2]1516 Exp_Rev Access'!$F$7:$FS$310,29,FALSE))</f>
        <v>17328.88</v>
      </c>
      <c r="AM223" s="53">
        <f t="shared" si="539"/>
        <v>191546.13999999998</v>
      </c>
      <c r="AN223" s="92">
        <f t="shared" si="540"/>
        <v>2.5660021539634301E-2</v>
      </c>
      <c r="AO223" s="68">
        <f t="shared" si="541"/>
        <v>317.99279500630854</v>
      </c>
      <c r="AP223" s="90">
        <f>IF(ISNA(VLOOKUP($B223,'[2]1516 Exp_Rev Access'!$F$7:$FS$310,30,FALSE)),"",VLOOKUP($B223,'[2]1516 Exp_Rev Access'!$F$7:$FS$310,30,FALSE))</f>
        <v>4149802.9</v>
      </c>
      <c r="AQ223" s="90">
        <f>IF(ISNA(VLOOKUP($B223,'[2]1516 Exp_Rev Access'!$F$7:$FS$310,31,FALSE)),"",VLOOKUP($B223,'[2]1516 Exp_Rev Access'!$F$7:$FS$310,31,FALSE))</f>
        <v>78670.789999999994</v>
      </c>
      <c r="AR223" s="90">
        <f>IF(ISNA(VLOOKUP($B223,'[2]1516 Exp_Rev Access'!$F$7:$FS$310,32,FALSE)),"",VLOOKUP($B223,'[2]1516 Exp_Rev Access'!$F$7:$FS$310,32,FALSE))</f>
        <v>454022.40000000002</v>
      </c>
      <c r="AS223" s="90">
        <f>IF(ISNA(VLOOKUP($B223,'[2]1516 Exp_Rev Access'!$F$7:$FS$310,33,FALSE)),"",VLOOKUP($B223,'[2]1516 Exp_Rev Access'!$F$7:$FS$310,33,FALSE))</f>
        <v>0</v>
      </c>
      <c r="AT223" s="90">
        <f>IF(ISNA(VLOOKUP($B223,'[2]1516 Exp_Rev Access'!$F$7:$FS$310,34,FALSE)),"",VLOOKUP($B223,'[2]1516 Exp_Rev Access'!$F$7:$FS$310,34,FALSE))</f>
        <v>0</v>
      </c>
      <c r="AU223" s="53">
        <f t="shared" si="542"/>
        <v>4682496.09</v>
      </c>
      <c r="AV223" s="93">
        <f t="shared" si="543"/>
        <v>0.62727941439411616</v>
      </c>
      <c r="AW223" s="53">
        <f t="shared" si="544"/>
        <v>7773.5840527259461</v>
      </c>
      <c r="AX223" s="90">
        <f>IF(ISNA(VLOOKUP($B223,'[2]1516 Exp_Rev Access'!$F$7:$FS$310,35,FALSE)),"",VLOOKUP($B223,'[2]1516 Exp_Rev Access'!$F$7:$FS$310,35,FALSE))</f>
        <v>0</v>
      </c>
      <c r="AY223" s="90">
        <f>IF(ISNA(VLOOKUP($B223,'[2]1516 Exp_Rev Access'!$F$7:$FS$310,36,FALSE)),"",VLOOKUP($B223,'[2]1516 Exp_Rev Access'!$F$7:$FS$310,36,FALSE))</f>
        <v>427702.59</v>
      </c>
      <c r="AZ223" s="90">
        <f>IF(ISNA(VLOOKUP($B223,'[2]1516 Exp_Rev Access'!$F$7:$FS$310,37,FALSE)),"",VLOOKUP($B223,'[2]1516 Exp_Rev Access'!$F$7:$FS$310,37,FALSE))</f>
        <v>14813.79</v>
      </c>
      <c r="BA223" s="90">
        <f>IF(ISNA(VLOOKUP($B223,'[2]1516 Exp_Rev Access'!$F$7:$FS$310,38,FALSE)),"",VLOOKUP($B223,'[2]1516 Exp_Rev Access'!$F$7:$FS$310,38,FALSE))</f>
        <v>0</v>
      </c>
      <c r="BB223" s="90">
        <f>IF(ISNA(VLOOKUP($B223,'[2]1516 Exp_Rev Access'!$F$7:$FS$310,39,FALSE)),"",VLOOKUP($B223,'[2]1516 Exp_Rev Access'!$F$7:$FS$310,39,FALSE))</f>
        <v>0</v>
      </c>
      <c r="BC223" s="90">
        <f>IF(ISNA(VLOOKUP($B223,'[2]1516 Exp_Rev Access'!$F$7:$FS$310,40,FALSE)),"",VLOOKUP($B223,'[2]1516 Exp_Rev Access'!$F$7:$FS$310,40,FALSE))</f>
        <v>166368.85999999999</v>
      </c>
      <c r="BD223" s="90">
        <f>IF(ISNA(VLOOKUP($B223,'[2]1516 Exp_Rev Access'!$F$7:$FS$310,41,FALSE)),"",VLOOKUP($B223,'[2]1516 Exp_Rev Access'!$F$7:$FS$310,41,FALSE))</f>
        <v>0</v>
      </c>
      <c r="BE223" s="90">
        <f>IF(ISNA(VLOOKUP($B223,'[2]1516 Exp_Rev Access'!$F$7:$FS$310,42,FALSE)),"",VLOOKUP($B223,'[2]1516 Exp_Rev Access'!$F$7:$FS$310,42,FALSE))</f>
        <v>48180.37</v>
      </c>
      <c r="BF223" s="90">
        <f>IF(ISNA(VLOOKUP($B223,'[2]1516 Exp_Rev Access'!$F$7:$FS$310,43,FALSE)),"",VLOOKUP($B223,'[2]1516 Exp_Rev Access'!$F$7:$FS$310,43,FALSE))</f>
        <v>0</v>
      </c>
      <c r="BG223" s="90">
        <f>IF(ISNA(VLOOKUP($B223,'[2]1516 Exp_Rev Access'!$F$7:$FS$310,44,FALSE)),"",VLOOKUP($B223,'[2]1516 Exp_Rev Access'!$F$7:$FS$310,44,FALSE))</f>
        <v>529.39</v>
      </c>
      <c r="BH223" s="90">
        <f>IF(ISNA(VLOOKUP($B223,'[2]1516 Exp_Rev Access'!$F$7:$FS$310,45,FALSE)),"",VLOOKUP($B223,'[2]1516 Exp_Rev Access'!$F$7:$FS$310,45,FALSE))</f>
        <v>6127.77</v>
      </c>
      <c r="BI223" s="90">
        <f>IF(ISNA(VLOOKUP($B223,'[2]1516 Exp_Rev Access'!$F$7:$FS$310,46,FALSE)),"",VLOOKUP($B223,'[2]1516 Exp_Rev Access'!$F$7:$FS$310,46,FALSE))</f>
        <v>0</v>
      </c>
      <c r="BJ223" s="90">
        <f>IF(ISNA(VLOOKUP($B223,'[2]1516 Exp_Rev Access'!$F$7:$FS$310,47,FALSE)),"",VLOOKUP($B223,'[2]1516 Exp_Rev Access'!$F$7:$FS$310,47,FALSE))</f>
        <v>4009.89</v>
      </c>
      <c r="BK223" s="90">
        <f>IF(ISNA(VLOOKUP($B223,'[2]1516 Exp_Rev Access'!$F$7:$FS$310,48,FALSE)),"",VLOOKUP($B223,'[2]1516 Exp_Rev Access'!$F$7:$FS$310,48,FALSE))</f>
        <v>296870.06</v>
      </c>
      <c r="BL223" s="90">
        <f>IF(ISNA(VLOOKUP($B223,'[2]1516 Exp_Rev Access'!$F$7:$FS$310,49,FALSE)),"",VLOOKUP($B223,'[2]1516 Exp_Rev Access'!$F$7:$FS$310,49,FALSE))</f>
        <v>945</v>
      </c>
      <c r="BM223" s="90">
        <f>IF(ISNA(VLOOKUP($B223,'[2]1516 Exp_Rev Access'!$F$7:$FS$310,50,FALSE)),"",VLOOKUP($B223,'[2]1516 Exp_Rev Access'!$F$7:$FS$310,50,FALSE))</f>
        <v>0</v>
      </c>
      <c r="BN223" s="90">
        <f>IF(ISNA(VLOOKUP($B223,'[2]1516 Exp_Rev Access'!$F$7:$FS$310,51,FALSE)),"",VLOOKUP($B223,'[2]1516 Exp_Rev Access'!$F$7:$FS$310,51,FALSE))</f>
        <v>0</v>
      </c>
      <c r="BO223" s="90">
        <f>IF(ISNA(VLOOKUP($B223,'[2]1516 Exp_Rev Access'!$F$7:$FS$310,52,FALSE)),"",VLOOKUP($B223,'[2]1516 Exp_Rev Access'!$F$7:$FS$310,52,FALSE))</f>
        <v>0</v>
      </c>
      <c r="BP223" s="90">
        <f>IF(ISNA(VLOOKUP($B223,'[2]1516 Exp_Rev Access'!$F$7:$FS$310,53,FALSE)),"",VLOOKUP($B223,'[2]1516 Exp_Rev Access'!$F$7:$FS$310,53,FALSE))</f>
        <v>0</v>
      </c>
      <c r="BQ223" s="90">
        <f>IF(ISNA(VLOOKUP($B223,'[2]1516 Exp_Rev Access'!$F$7:$FS$310,54,FALSE)),"",VLOOKUP($B223,'[2]1516 Exp_Rev Access'!$F$7:$FS$310,54,FALSE))</f>
        <v>3008</v>
      </c>
      <c r="BR223" s="90">
        <f>IF(ISNA(VLOOKUP($B223,'[2]1516 Exp_Rev Access'!$F$7:$FS$310,55,FALSE)),"",VLOOKUP($B223,'[2]1516 Exp_Rev Access'!$F$7:$FS$310,55,FALSE))</f>
        <v>0</v>
      </c>
      <c r="BS223" s="90">
        <f>IF(ISNA(VLOOKUP($B223,'[2]1516 Exp_Rev Access'!$F$7:$FS$310,56,FALSE)),"",VLOOKUP($B223,'[2]1516 Exp_Rev Access'!$F$7:$FS$310,56,FALSE))</f>
        <v>0</v>
      </c>
      <c r="BT223" s="90">
        <f>IF(ISNA(VLOOKUP($B223,'[2]1516 Exp_Rev Access'!$F$7:$FS$310,57,FALSE)),"",VLOOKUP($B223,'[2]1516 Exp_Rev Access'!$F$7:$FS$310,57,FALSE))</f>
        <v>0</v>
      </c>
      <c r="BU223" s="90">
        <f>IF(ISNA(VLOOKUP($B223,'[2]1516 Exp_Rev Access'!$F$7:$FS$310,58,FALSE)),"",VLOOKUP($B223,'[2]1516 Exp_Rev Access'!$F$7:$FS$310,58,FALSE))</f>
        <v>0</v>
      </c>
      <c r="BV223" s="53">
        <f t="shared" si="545"/>
        <v>968555.72</v>
      </c>
      <c r="BW223" s="92">
        <f t="shared" si="546"/>
        <v>0.1297502556696575</v>
      </c>
      <c r="BX223" s="68">
        <f t="shared" si="547"/>
        <v>1607.9349890430974</v>
      </c>
      <c r="BY223" s="90">
        <f>IF(ISNA(VLOOKUP($B223,'[2]1516 Exp_Rev Access'!$F$7:$FS$310,59,FALSE)),"",VLOOKUP($B223,'[2]1516 Exp_Rev Access'!$F$7:$FS$310,59,FALSE))</f>
        <v>0</v>
      </c>
      <c r="BZ223" s="90">
        <f>IF(ISNA(VLOOKUP($B223,'[2]1516 Exp_Rev Access'!$F$7:$FS$310,60,FALSE)),"",VLOOKUP($B223,'[2]1516 Exp_Rev Access'!$F$7:$FS$310,60,FALSE))</f>
        <v>0</v>
      </c>
      <c r="CA223" s="90">
        <f>IF(ISNA(VLOOKUP($B223,'[2]1516 Exp_Rev Access'!$F$7:$FS$310,61,FALSE)),"",VLOOKUP($B223,'[2]1516 Exp_Rev Access'!$F$7:$FS$310,61,FALSE))</f>
        <v>0</v>
      </c>
      <c r="CB223" s="90">
        <f>IF(ISNA(VLOOKUP($B223,'[2]1516 Exp_Rev Access'!$F$7:$FS$310,62,FALSE)),"",VLOOKUP($B223,'[2]1516 Exp_Rev Access'!$F$7:$FS$310,62,FALSE))</f>
        <v>0</v>
      </c>
      <c r="CC223" s="90">
        <f>IF(ISNA(VLOOKUP($B223,'[2]1516 Exp_Rev Access'!$F$7:$FS$310,63,FALSE)),"",VLOOKUP($B223,'[2]1516 Exp_Rev Access'!$F$7:$FS$310,63,FALSE))</f>
        <v>0</v>
      </c>
      <c r="CD223" s="90">
        <f>IF(ISNA(VLOOKUP($B223,'[2]1516 Exp_Rev Access'!$F$7:$FS$310,64,FALSE)),"",VLOOKUP($B223,'[2]1516 Exp_Rev Access'!$F$7:$FS$310,64,FALSE))</f>
        <v>0</v>
      </c>
      <c r="CE223" s="53">
        <f t="shared" si="548"/>
        <v>0</v>
      </c>
      <c r="CF223" s="92"/>
      <c r="CG223" s="94">
        <f t="shared" si="549"/>
        <v>0</v>
      </c>
      <c r="CH223" s="90">
        <f>IF(ISNA(VLOOKUP($B223,'[2]1516 Exp_Rev Access'!$F$7:$FS$310,65,FALSE)),"",VLOOKUP($B223,'[2]1516 Exp_Rev Access'!$F$7:$FS$310,65,FALSE))</f>
        <v>0</v>
      </c>
      <c r="CI223" s="90">
        <f>IF(ISNA(VLOOKUP($B223,'[2]1516 Exp_Rev Access'!$F$7:$FS$310,66,FALSE)),"",VLOOKUP($B223,'[2]1516 Exp_Rev Access'!$F$7:$FS$310,66,FALSE))</f>
        <v>0</v>
      </c>
      <c r="CJ223" s="90">
        <f>IF(ISNA(VLOOKUP($B223,'[2]1516 Exp_Rev Access'!$F$7:$FS$310,67,FALSE)),"",VLOOKUP($B223,'[2]1516 Exp_Rev Access'!$F$7:$FS$310,67,FALSE))</f>
        <v>0</v>
      </c>
      <c r="CK223" s="90">
        <f>IF(ISNA(VLOOKUP($B223,'[2]1516 Exp_Rev Access'!$F$7:$FS$310,68,FALSE)),"",VLOOKUP($B223,'[2]1516 Exp_Rev Access'!$F$7:$FS$310,68,FALSE))</f>
        <v>0</v>
      </c>
      <c r="CL223" s="90">
        <f>IF(ISNA(VLOOKUP($B223,'[2]1516 Exp_Rev Access'!$F$7:$FS$310,69,FALSE)),"",VLOOKUP($B223,'[2]1516 Exp_Rev Access'!$F$7:$FS$310,69,FALSE))</f>
        <v>0</v>
      </c>
      <c r="CM223" s="90">
        <f>IF(ISNA(VLOOKUP($B223,'[2]1516 Exp_Rev Access'!$F$7:$FS$310,70,FALSE)),"",VLOOKUP($B223,'[2]1516 Exp_Rev Access'!$F$7:$FS$310,70,FALSE))</f>
        <v>0</v>
      </c>
      <c r="CN223" s="90">
        <f>IF(ISNA(VLOOKUP($B223,'[2]1516 Exp_Rev Access'!$F$7:$FS$310,71,FALSE)),"",VLOOKUP($B223,'[2]1516 Exp_Rev Access'!$F$7:$FS$310,71,FALSE))</f>
        <v>0</v>
      </c>
      <c r="CO223" s="90">
        <f>IF(ISNA(VLOOKUP($B223,'[2]1516 Exp_Rev Access'!$F$7:$FS$310,72,FALSE)),"",VLOOKUP($B223,'[2]1516 Exp_Rev Access'!$F$7:$FS$310,72,FALSE))</f>
        <v>0</v>
      </c>
      <c r="CP223" s="90">
        <f>IF(ISNA(VLOOKUP($B223,'[2]1516 Exp_Rev Access'!$F$7:$FS$310,73,FALSE)),"",VLOOKUP($B223,'[2]1516 Exp_Rev Access'!$F$7:$FS$310,73,FALSE))</f>
        <v>0</v>
      </c>
      <c r="CQ223" s="90">
        <f>IF(ISNA(VLOOKUP($B223,'[2]1516 Exp_Rev Access'!$F$7:$FS$310,74,FALSE)),"",VLOOKUP($B223,'[2]1516 Exp_Rev Access'!$F$7:$FS$310,74,FALSE))</f>
        <v>96128</v>
      </c>
      <c r="CR223" s="90">
        <f>IF(ISNA(VLOOKUP($B223,'[2]1516 Exp_Rev Access'!$F$7:$FS$310,75,FALSE)),"",VLOOKUP($B223,'[2]1516 Exp_Rev Access'!$F$7:$FS$310,75,FALSE))</f>
        <v>0</v>
      </c>
      <c r="CS223" s="90">
        <f>IF(ISNA(VLOOKUP($B223,'[2]1516 Exp_Rev Access'!$F$7:$FS$310,76,FALSE)),"",VLOOKUP($B223,'[2]1516 Exp_Rev Access'!$F$7:$FS$310,76,FALSE))</f>
        <v>11189</v>
      </c>
      <c r="CT223" s="90">
        <f>IF(ISNA(VLOOKUP($B223,'[2]1516 Exp_Rev Access'!$F$7:$FS$310,77,FALSE)),"",VLOOKUP($B223,'[2]1516 Exp_Rev Access'!$F$7:$FS$310,77,FALSE))</f>
        <v>0</v>
      </c>
      <c r="CU223" s="90">
        <f>IF(ISNA(VLOOKUP($B223,'[2]1516 Exp_Rev Access'!$F$7:$FS$310,78,FALSE)),"",VLOOKUP($B223,'[2]1516 Exp_Rev Access'!$F$7:$FS$310,78,FALSE))</f>
        <v>150505.60999999999</v>
      </c>
      <c r="CV223" s="90">
        <f>IF(ISNA(VLOOKUP($B223,'[2]1516 Exp_Rev Access'!$F$7:$FS$310,79,FALSE)),"",VLOOKUP($B223,'[2]1516 Exp_Rev Access'!$F$7:$FS$310,79,FALSE))</f>
        <v>18063.12</v>
      </c>
      <c r="CW223" s="90">
        <f>IF(ISNA(VLOOKUP($B223,'[2]1516 Exp_Rev Access'!$F$7:$FS$310,80,FALSE)),"",VLOOKUP($B223,'[2]1516 Exp_Rev Access'!$F$7:$FS$310,80,FALSE))</f>
        <v>0</v>
      </c>
      <c r="CX223" s="90">
        <f>IF(ISNA(VLOOKUP($B223,'[2]1516 Exp_Rev Access'!$F$7:$FS$310,81,FALSE)),"",VLOOKUP($B223,'[2]1516 Exp_Rev Access'!$F$7:$FS$310,81,FALSE))</f>
        <v>0</v>
      </c>
      <c r="CY223" s="90">
        <f>IF(ISNA(VLOOKUP($B223,'[2]1516 Exp_Rev Access'!$F$7:$FS$310,82,FALSE)),"",VLOOKUP($B223,'[2]1516 Exp_Rev Access'!$F$7:$FS$310,82,FALSE))</f>
        <v>0</v>
      </c>
      <c r="CZ223" s="90">
        <f>IF(ISNA(VLOOKUP($B223,'[2]1516 Exp_Rev Access'!$F$7:$FS$310,83,FALSE)),"",VLOOKUP($B223,'[2]1516 Exp_Rev Access'!$F$7:$FS$310,83,FALSE))</f>
        <v>0</v>
      </c>
      <c r="DA223" s="90">
        <f>IF(ISNA(VLOOKUP($B223,'[2]1516 Exp_Rev Access'!$F$7:$FS$310,84,FALSE)),"",VLOOKUP($B223,'[2]1516 Exp_Rev Access'!$F$7:$FS$310,84,FALSE))</f>
        <v>0</v>
      </c>
      <c r="DB223" s="90">
        <f>IF(ISNA(VLOOKUP($B223,'[2]1516 Exp_Rev Access'!$F$7:$FS$310,85,FALSE)),"",VLOOKUP($B223,'[2]1516 Exp_Rev Access'!$F$7:$FS$310,85,FALSE))</f>
        <v>0</v>
      </c>
      <c r="DC223" s="90">
        <f>IF(ISNA(VLOOKUP($B223,'[2]1516 Exp_Rev Access'!$F$7:$FS$310,86,FALSE)),"",VLOOKUP($B223,'[2]1516 Exp_Rev Access'!$F$7:$FS$310,86,FALSE))</f>
        <v>0</v>
      </c>
      <c r="DD223" s="90">
        <f>IF(ISNA(VLOOKUP($B223,'[2]1516 Exp_Rev Access'!$F$7:$FS$310,87,FALSE)),"",VLOOKUP($B223,'[2]1516 Exp_Rev Access'!$F$7:$FS$310,87,FALSE))</f>
        <v>0</v>
      </c>
      <c r="DE223" s="90">
        <f>IF(ISNA(VLOOKUP($B223,'[2]1516 Exp_Rev Access'!$F$7:$FS$310,88,FALSE)),"",VLOOKUP($B223,'[2]1516 Exp_Rev Access'!$F$7:$FS$310,88,FALSE))</f>
        <v>0</v>
      </c>
      <c r="DF223" s="90">
        <f>IF(ISNA(VLOOKUP($B223,'[2]1516 Exp_Rev Access'!$F$7:$FS$310,89,FALSE)),"",VLOOKUP($B223,'[2]1516 Exp_Rev Access'!$F$7:$FS$310,89,FALSE))</f>
        <v>0</v>
      </c>
      <c r="DG223" s="90">
        <f>IF(ISNA(VLOOKUP($B223,'[2]1516 Exp_Rev Access'!$F$7:$FS$310,90,FALSE)),"",VLOOKUP($B223,'[2]1516 Exp_Rev Access'!$F$7:$FS$310,90,FALSE))</f>
        <v>0</v>
      </c>
      <c r="DH223" s="90">
        <f>IF(ISNA(VLOOKUP($B223,'[2]1516 Exp_Rev Access'!$F$7:$FS$310,91,FALSE)),"",VLOOKUP($B223,'[2]1516 Exp_Rev Access'!$F$7:$FS$310,91,FALSE))</f>
        <v>0</v>
      </c>
      <c r="DI223" s="90">
        <f>IF(ISNA(VLOOKUP($B223,'[2]1516 Exp_Rev Access'!$F$7:$FS$310,92,FALSE)),"",VLOOKUP($B223,'[2]1516 Exp_Rev Access'!$F$7:$FS$310,92,FALSE))</f>
        <v>142531.09</v>
      </c>
      <c r="DJ223" s="90">
        <f>IF(ISNA(VLOOKUP($B223,'[2]1516 Exp_Rev Access'!$F$7:$FS$310,93,FALSE)),"",VLOOKUP($B223,'[2]1516 Exp_Rev Access'!$F$7:$FS$310,93,FALSE))</f>
        <v>0</v>
      </c>
      <c r="DK223" s="90">
        <f>IF(ISNA(VLOOKUP($B223,'[2]1516 Exp_Rev Access'!$F$7:$FS$310,94,FALSE)),"",VLOOKUP($B223,'[2]1516 Exp_Rev Access'!$F$7:$FS$310,94,FALSE))</f>
        <v>0</v>
      </c>
      <c r="DL223" s="90">
        <f>IF(ISNA(VLOOKUP($B223,'[2]1516 Exp_Rev Access'!$F$7:$FS$310,95,FALSE)),"",VLOOKUP($B223,'[2]1516 Exp_Rev Access'!$F$7:$FS$310,95,FALSE))</f>
        <v>0</v>
      </c>
      <c r="DM223" s="90">
        <f>IF(ISNA(VLOOKUP($B223,'[2]1516 Exp_Rev Access'!$F$7:$FS$310,96,FALSE)),"",VLOOKUP($B223,'[2]1516 Exp_Rev Access'!$F$7:$FS$310,96,FALSE))</f>
        <v>0</v>
      </c>
      <c r="DN223" s="90">
        <f>IF(ISNA(VLOOKUP($B223,'[2]1516 Exp_Rev Access'!$F$7:$FS$310,97,FALSE)),"",VLOOKUP($B223,'[2]1516 Exp_Rev Access'!$F$7:$FS$310,97,FALSE))</f>
        <v>0</v>
      </c>
      <c r="DO223" s="90">
        <f>IF(ISNA(VLOOKUP($B223,'[2]1516 Exp_Rev Access'!$F$7:$FS$310,98,FALSE)),"",VLOOKUP($B223,'[2]1516 Exp_Rev Access'!$F$7:$FS$310,98,FALSE))</f>
        <v>0</v>
      </c>
      <c r="DP223" s="90">
        <f>IF(ISNA(VLOOKUP($B223,'[2]1516 Exp_Rev Access'!$F$7:$FS$310,99,FALSE)),"",VLOOKUP($B223,'[2]1516 Exp_Rev Access'!$F$7:$FS$310,99,FALSE))</f>
        <v>0</v>
      </c>
      <c r="DQ223" s="90">
        <f>IF(ISNA(VLOOKUP($B223,'[2]1516 Exp_Rev Access'!$F$7:$FS$310,100,FALSE)),"",VLOOKUP($B223,'[2]1516 Exp_Rev Access'!$F$7:$FS$310,100,FALSE))</f>
        <v>0</v>
      </c>
      <c r="DR223" s="90">
        <f>IF(ISNA(VLOOKUP($B223,'[2]1516 Exp_Rev Access'!$F$7:$FS$310,101,FALSE)),"",VLOOKUP($B223,'[2]1516 Exp_Rev Access'!$F$7:$FS$310,101,FALSE))</f>
        <v>0</v>
      </c>
      <c r="DS223" s="90">
        <f>IF(ISNA(VLOOKUP($B223,'[2]1516 Exp_Rev Access'!$F$7:$FS$310,102,FALSE)),"",VLOOKUP($B223,'[2]1516 Exp_Rev Access'!$F$7:$FS$310,102,FALSE))</f>
        <v>0</v>
      </c>
      <c r="DT223" s="90">
        <f>IF(ISNA(VLOOKUP($B223,'[2]1516 Exp_Rev Access'!$F$7:$FS$310,103,FALSE)),"",VLOOKUP($B223,'[2]1516 Exp_Rev Access'!$F$7:$FS$310,103,FALSE))</f>
        <v>0</v>
      </c>
      <c r="DU223" s="90">
        <f>IF(ISNA(VLOOKUP($B223,'[2]1516 Exp_Rev Access'!$F$7:$FS$310,104,FALSE)),"",VLOOKUP($B223,'[2]1516 Exp_Rev Access'!$F$7:$FS$310,104,FALSE))</f>
        <v>0</v>
      </c>
      <c r="DV223" s="90">
        <f>IF(ISNA(VLOOKUP($B223,'[2]1516 Exp_Rev Access'!$F$7:$FS$310,105,FALSE)),"",VLOOKUP($B223,'[2]1516 Exp_Rev Access'!$F$7:$FS$310,105,FALSE))</f>
        <v>0</v>
      </c>
      <c r="DW223" s="90">
        <f>IF(ISNA(VLOOKUP($B223,'[2]1516 Exp_Rev Access'!$F$7:$FS$310,106,FALSE)),"",VLOOKUP($B223,'[2]1516 Exp_Rev Access'!$F$7:$FS$310,106,FALSE))</f>
        <v>0</v>
      </c>
      <c r="DX223" s="90">
        <f>IF(ISNA(VLOOKUP($B223,'[2]1516 Exp_Rev Access'!$F$7:$FS$310,107,FALSE)),"",VLOOKUP($B223,'[2]1516 Exp_Rev Access'!$F$7:$FS$310,107,FALSE))</f>
        <v>0</v>
      </c>
      <c r="DY223" s="90">
        <f>IF(ISNA(VLOOKUP($B223,'[2]1516 Exp_Rev Access'!$F$7:$FS$310,108,FALSE)),"",VLOOKUP($B223,'[2]1516 Exp_Rev Access'!$F$7:$FS$310,108,FALSE))</f>
        <v>41487</v>
      </c>
      <c r="DZ223" s="90">
        <f>IF(ISNA(VLOOKUP($B223,'[2]1516 Exp_Rev Access'!$F$7:$FS$310,109,FALSE)),"",VLOOKUP($B223,'[2]1516 Exp_Rev Access'!$F$7:$FS$310,109,FALSE))</f>
        <v>0</v>
      </c>
      <c r="EA223" s="90">
        <f>IF(ISNA(VLOOKUP($B223,'[2]1516 Exp_Rev Access'!$F$7:$FS$310,110,FALSE)),"",VLOOKUP($B223,'[2]1516 Exp_Rev Access'!$F$7:$FS$310,110,FALSE))</f>
        <v>0</v>
      </c>
      <c r="EB223" s="90">
        <f>IF(ISNA(VLOOKUP($B223,'[2]1516 Exp_Rev Access'!$F$7:$FS$310,111,FALSE)),"",VLOOKUP($B223,'[2]1516 Exp_Rev Access'!$F$7:$FS$310,111,FALSE))</f>
        <v>0</v>
      </c>
      <c r="EC223" s="90">
        <f>IF(ISNA(VLOOKUP($B223,'[2]1516 Exp_Rev Access'!$F$7:$FS$310,112,FALSE)),"",VLOOKUP($B223,'[2]1516 Exp_Rev Access'!$F$7:$FS$310,112,FALSE))</f>
        <v>0</v>
      </c>
      <c r="ED223" s="90">
        <f>IF(ISNA(VLOOKUP($B223,'[2]1516 Exp_Rev Access'!$F$7:$FS$310,113,FALSE)),"",VLOOKUP($B223,'[2]1516 Exp_Rev Access'!$F$7:$FS$310,113,FALSE))</f>
        <v>0</v>
      </c>
      <c r="EE223" s="90">
        <f>IF(ISNA(VLOOKUP($B223,'[2]1516 Exp_Rev Access'!$F$7:$FS$310,114,FALSE)),"",VLOOKUP($B223,'[2]1516 Exp_Rev Access'!$F$7:$FS$310,114,FALSE))</f>
        <v>0</v>
      </c>
      <c r="EF223" s="90">
        <f>IF(ISNA(VLOOKUP($B223,'[2]1516 Exp_Rev Access'!$F$7:$FS$310,115,FALSE)),"",VLOOKUP($B223,'[2]1516 Exp_Rev Access'!$F$7:$FS$310,115,FALSE))</f>
        <v>0</v>
      </c>
      <c r="EG223" s="90">
        <f>IF(ISNA(VLOOKUP($B223,'[2]1516 Exp_Rev Access'!$F$7:$FS$310,116,FALSE)),"",VLOOKUP($B223,'[2]1516 Exp_Rev Access'!$F$7:$FS$310,116,FALSE))</f>
        <v>0</v>
      </c>
      <c r="EH223" s="90">
        <f>IF(ISNA(VLOOKUP($B223,'[2]1516 Exp_Rev Access'!$F$7:$FS$310,117,FALSE)),"",VLOOKUP($B223,'[2]1516 Exp_Rev Access'!$F$7:$FS$310,117,FALSE))</f>
        <v>0</v>
      </c>
      <c r="EI223" s="90">
        <f>IF(ISNA(VLOOKUP($B223,'[2]1516 Exp_Rev Access'!$F$7:$FS$310,118,FALSE)),"",VLOOKUP($B223,'[2]1516 Exp_Rev Access'!$F$7:$FS$310,118,FALSE))</f>
        <v>0</v>
      </c>
      <c r="EJ223" s="90">
        <f>IF(ISNA(VLOOKUP($B223,'[2]1516 Exp_Rev Access'!$F$7:$FS$310,119,FALSE)),"",VLOOKUP($B223,'[2]1516 Exp_Rev Access'!$F$7:$FS$310,119,FALSE))</f>
        <v>0</v>
      </c>
      <c r="EK223" s="90">
        <f>IF(ISNA(VLOOKUP($B223,'[2]1516 Exp_Rev Access'!$F$7:$FS$310,120,FALSE)),"",VLOOKUP($B223,'[2]1516 Exp_Rev Access'!$F$7:$FS$310,120,FALSE))</f>
        <v>0</v>
      </c>
      <c r="EL223" s="90">
        <f>IF(ISNA(VLOOKUP($B223,'[2]1516 Exp_Rev Access'!$F$7:$FS$310,121,FALSE)),"",VLOOKUP($B223,'[2]1516 Exp_Rev Access'!$F$7:$FS$310,121,FALSE))</f>
        <v>0</v>
      </c>
      <c r="EM223" s="90">
        <f>IF(ISNA(VLOOKUP($B223,'[2]1516 Exp_Rev Access'!$F$7:$FS$310,122,FALSE)),"",VLOOKUP($B223,'[2]1516 Exp_Rev Access'!$F$7:$FS$310,122,FALSE))</f>
        <v>0</v>
      </c>
      <c r="EN223" s="90">
        <f>IF(ISNA(VLOOKUP($B223,'[2]1516 Exp_Rev Access'!$F$7:$FS$310,123,FALSE)),"",VLOOKUP($B223,'[2]1516 Exp_Rev Access'!$F$7:$FS$310,123,FALSE))</f>
        <v>0</v>
      </c>
      <c r="EO223" s="90">
        <f>IF(ISNA(VLOOKUP($B223,'[2]1516 Exp_Rev Access'!$F$7:$FS$310,124,FALSE)),"",VLOOKUP($B223,'[2]1516 Exp_Rev Access'!$F$7:$FS$310,124,FALSE))</f>
        <v>0</v>
      </c>
      <c r="EP223" s="90">
        <f>IF(ISNA(VLOOKUP($B223,'[2]1516 Exp_Rev Access'!$F$7:$FS$310,125,FALSE)),"",VLOOKUP($B223,'[2]1516 Exp_Rev Access'!$F$7:$FS$310,125,FALSE))</f>
        <v>0</v>
      </c>
      <c r="EQ223" s="90">
        <f>IF(ISNA(VLOOKUP($B223,'[2]1516 Exp_Rev Access'!$F$7:$FS$310,126,FALSE)),"",VLOOKUP($B223,'[2]1516 Exp_Rev Access'!$F$7:$FS$310,126,FALSE))</f>
        <v>0</v>
      </c>
      <c r="ER223" s="90">
        <f>IF(ISNA(VLOOKUP($B223,'[2]1516 Exp_Rev Access'!$F$7:$FS$310,127,FALSE)),"",VLOOKUP($B223,'[2]1516 Exp_Rev Access'!$F$7:$FS$310,127,FALSE))</f>
        <v>0</v>
      </c>
      <c r="ES223" s="90">
        <f>IF(ISNA(VLOOKUP($B223,'[2]1516 Exp_Rev Access'!$F$7:$FS$310,128,FALSE)),"",VLOOKUP($B223,'[2]1516 Exp_Rev Access'!$F$7:$FS$310,128,FALSE))</f>
        <v>0</v>
      </c>
      <c r="ET223" s="90">
        <f>IF(ISNA(VLOOKUP($B223,'[2]1516 Exp_Rev Access'!$F$7:$FS$310,129,FALSE)),"",VLOOKUP($B223,'[2]1516 Exp_Rev Access'!$F$7:$FS$310,129,FALSE))</f>
        <v>0</v>
      </c>
      <c r="EU223" s="90">
        <f>IF(ISNA(VLOOKUP($B223,'[2]1516 Exp_Rev Access'!$F$7:$FS$310,130,FALSE)),"",VLOOKUP($B223,'[2]1516 Exp_Rev Access'!$F$7:$FS$310,130,FALSE))</f>
        <v>0</v>
      </c>
      <c r="EV223" s="90">
        <f>IF(ISNA(VLOOKUP($B223,'[2]1516 Exp_Rev Access'!$F$7:$FS$310,131,FALSE)),"",VLOOKUP($B223,'[2]1516 Exp_Rev Access'!$F$7:$FS$310,131,FALSE))</f>
        <v>0</v>
      </c>
      <c r="EW223" s="90">
        <f>IF(ISNA(VLOOKUP($B223,'[2]1516 Exp_Rev Access'!$F$7:$FS$310,132,FALSE)),"",VLOOKUP($B223,'[2]1516 Exp_Rev Access'!$F$7:$FS$310,132,FALSE))</f>
        <v>0</v>
      </c>
      <c r="EX223" s="90">
        <f>IF(ISNA(VLOOKUP($B223,'[2]1516 Exp_Rev Access'!$F$7:$FS$310,133,FALSE)),"",VLOOKUP($B223,'[2]1516 Exp_Rev Access'!$F$7:$FS$310,133,FALSE))</f>
        <v>0</v>
      </c>
      <c r="EY223" s="90">
        <f>IF(ISNA(VLOOKUP($B223,'[2]1516 Exp_Rev Access'!$F$7:$FS$310,134,FALSE)),"",VLOOKUP($B223,'[2]1516 Exp_Rev Access'!$F$7:$FS$310,134,FALSE))</f>
        <v>0</v>
      </c>
      <c r="EZ223" s="90">
        <f>IF(ISNA(VLOOKUP($B223,'[2]1516 Exp_Rev Access'!$F$7:$FS$310,135,FALSE)),"",VLOOKUP($B223,'[2]1516 Exp_Rev Access'!$F$7:$FS$310,135,FALSE))</f>
        <v>0</v>
      </c>
      <c r="FA223" s="90">
        <f>IF(ISNA(VLOOKUP($B223,'[2]1516 Exp_Rev Access'!$F$7:$FS$310,136,FALSE)),"",VLOOKUP($B223,'[2]1516 Exp_Rev Access'!$F$7:$FS$310,136,FALSE))</f>
        <v>0</v>
      </c>
      <c r="FB223" s="90">
        <f>IF(ISNA(VLOOKUP($B223,'[2]1516 Exp_Rev Access'!$F$7:$FS$310,137,FALSE)),"",VLOOKUP($B223,'[2]1516 Exp_Rev Access'!$F$7:$FS$310,137,FALSE))</f>
        <v>0</v>
      </c>
      <c r="FC223" s="90">
        <f>IF(ISNA(VLOOKUP($B223,'[2]1516 Exp_Rev Access'!$F$7:$FS$310,138,FALSE)),"",VLOOKUP($B223,'[2]1516 Exp_Rev Access'!$F$7:$FS$310,138,FALSE))</f>
        <v>29704.799999999999</v>
      </c>
      <c r="FD223" s="90">
        <f>IF(ISNA(VLOOKUP($B223,'[2]1516 Exp_Rev Access'!$F$7:$FS$310,139,FALSE)),"",VLOOKUP($B223,'[2]1516 Exp_Rev Access'!$F$7:$FS$310,139,FALSE))</f>
        <v>0</v>
      </c>
      <c r="FE223" s="90">
        <f>IF(ISNA(VLOOKUP($B223,'[2]1516 Exp_Rev Access'!$F$7:$FS$310,140,FALSE)),"",VLOOKUP($B223,'[2]1516 Exp_Rev Access'!$F$7:$FS$310,140,FALSE))</f>
        <v>0</v>
      </c>
      <c r="FF223" s="90">
        <f>IF(ISNA(VLOOKUP($B223,'[2]1516 Exp_Rev Access'!$F$7:$FS$310,141,FALSE)),"",VLOOKUP($B223,'[2]1516 Exp_Rev Access'!$F$7:$FS$310,141,FALSE))</f>
        <v>0</v>
      </c>
      <c r="FG223" s="90">
        <f>IF(ISNA(VLOOKUP($B223,'[2]1516 Exp_Rev Access'!$F$7:$FS$310,142,FALSE)),"",VLOOKUP($B223,'[2]1516 Exp_Rev Access'!$F$7:$FS$310,142,FALSE))</f>
        <v>0</v>
      </c>
      <c r="FH223" s="90">
        <f>IF(ISNA(VLOOKUP($B223,'[2]1516 Exp_Rev Access'!$F$7:$FS$310,143,FALSE)),"",VLOOKUP($B223,'[2]1516 Exp_Rev Access'!$F$7:$FS$310,143,FALSE))</f>
        <v>0</v>
      </c>
      <c r="FI223" s="90">
        <f>IF(ISNA(VLOOKUP($B223,'[2]1516 Exp_Rev Access'!$F$7:$FS$310,144,FALSE)),"",VLOOKUP($B223,'[2]1516 Exp_Rev Access'!$F$7:$FS$310,144,FALSE))</f>
        <v>0</v>
      </c>
      <c r="FJ223" s="90">
        <f>IF(ISNA(VLOOKUP($B223,'[2]1516 Exp_Rev Access'!$F$7:$FS$310,145,FALSE)),"",VLOOKUP($B223,'[2]1516 Exp_Rev Access'!$F$7:$FS$310,145,FALSE))</f>
        <v>0</v>
      </c>
      <c r="FK223" s="90">
        <f>IF(ISNA(VLOOKUP($B223,'[2]1516 Exp_Rev Access'!$F$7:$FS$310,146,FALSE)),"",VLOOKUP($B223,'[2]1516 Exp_Rev Access'!$F$7:$FS$310,146,FALSE))</f>
        <v>0</v>
      </c>
      <c r="FL223" s="90">
        <f>IF(ISNA(VLOOKUP($B223,'[2]1516 Exp_Rev Access'!$F$7:$FS$310,1147,FALSE)),"",VLOOKUP($B223,'[2]1516 Exp_Rev Access'!$F$7:$FS$310,147,FALSE))</f>
        <v>0</v>
      </c>
      <c r="FM223" s="90">
        <f>IF(ISNA(VLOOKUP($B223,'[2]1516 Exp_Rev Access'!$F$7:$FS$310,148,FALSE)),"",VLOOKUP($B223,'[2]1516 Exp_Rev Access'!$F$7:$FS$310,148,FALSE))</f>
        <v>0</v>
      </c>
      <c r="FN223" s="90">
        <f>IF(ISNA(VLOOKUP($B223,'[2]1516 Exp_Rev Access'!$F$7:$FS$310,149,FALSE)),"",VLOOKUP($B223,'[2]1516 Exp_Rev Access'!$F$7:$FS$310,149,FALSE))</f>
        <v>0</v>
      </c>
      <c r="FO223" s="90">
        <f>IF(ISNA(VLOOKUP($B223,'[2]1516 Exp_Rev Access'!$F$7:$FS$310,150,FALSE)),"",VLOOKUP($B223,'[2]1516 Exp_Rev Access'!$F$7:$FS$310,150,FALSE))</f>
        <v>0</v>
      </c>
      <c r="FP223" s="90">
        <f>IF(ISNA(VLOOKUP($B223,'[2]1516 Exp_Rev Access'!$F$7:$FS$310,151,FALSE)),"",VLOOKUP($B223,'[2]1516 Exp_Rev Access'!$F$7:$FS$310,151,FALSE))</f>
        <v>0</v>
      </c>
      <c r="FQ223" s="90">
        <f>IF(ISNA(VLOOKUP($B223,'[2]1516 Exp_Rev Access'!$F$7:$FS$310,152,FALSE)),"",VLOOKUP($B223,'[2]1516 Exp_Rev Access'!$F$7:$FS$310,152,FALSE))</f>
        <v>0</v>
      </c>
      <c r="FR223" s="90">
        <f>IF(ISNA(VLOOKUP($B223,'[2]1516 Exp_Rev Access'!$F$7:$FS$310,153,FALSE)),"",VLOOKUP($B223,'[2]1516 Exp_Rev Access'!$F$7:$FS$310,153,FALSE))</f>
        <v>21743.4</v>
      </c>
      <c r="FS223" s="53">
        <f t="shared" si="550"/>
        <v>511352.01999999996</v>
      </c>
      <c r="FT223" s="92">
        <f t="shared" si="551"/>
        <v>6.8502053069487645E-2</v>
      </c>
      <c r="FU223" s="116">
        <f t="shared" si="552"/>
        <v>848.91430373862818</v>
      </c>
      <c r="FV223" s="90">
        <f>IF(ISNA(VLOOKUP($B223,'[2]1516 Exp_Rev Access'!$F$7:$FS$310,154,FALSE)),"",VLOOKUP($B223,'[2]1516 Exp_Rev Access'!$F$7:$FS$310,154,FALSE))</f>
        <v>20625</v>
      </c>
      <c r="FW223" s="90">
        <f>IF(ISNA(VLOOKUP($B223,'[2]1516 Exp_Rev Access'!$F$7:$FS$310,155,FALSE)),"",VLOOKUP($B223,'[2]1516 Exp_Rev Access'!$F$7:$FS$310,155,FALSE))</f>
        <v>0</v>
      </c>
      <c r="FX223" s="90">
        <f>IF(ISNA(VLOOKUP($B223,'[2]1516 Exp_Rev Access'!$F$7:$FS$310,156,FALSE)),"",VLOOKUP($B223,'[2]1516 Exp_Rev Access'!$F$7:$FS$310,156,FALSE))</f>
        <v>0</v>
      </c>
      <c r="FY223" s="90">
        <f>IF(ISNA(VLOOKUP($B223,'[2]1516 Exp_Rev Access'!$F$7:$FS$310,157,FALSE)),"",VLOOKUP($B223,'[2]1516 Exp_Rev Access'!$F$7:$FS$310,157,FALSE))</f>
        <v>0</v>
      </c>
      <c r="FZ223" s="90">
        <f>IF(ISNA(VLOOKUP($B223,'[2]1516 Exp_Rev Access'!$F$7:$FS$310,158,FALSE)),"",VLOOKUP($B223,'[2]1516 Exp_Rev Access'!$F$7:$FS$310,158,FALSE))</f>
        <v>0</v>
      </c>
      <c r="GA223" s="90">
        <f>IF(ISNA(VLOOKUP($B223,'[2]1516 Exp_Rev Access'!$F$7:$FS$310,159,FALSE)),"",VLOOKUP($B223,'[2]1516 Exp_Rev Access'!$F$7:$FS$310,159,FALSE))</f>
        <v>0</v>
      </c>
      <c r="GB223" s="90">
        <f>IF(ISNA(VLOOKUP($B223,'[2]1516 Exp_Rev Access'!$F$7:$FS$310,160,FALSE)),"",VLOOKUP($B223,'[2]1516 Exp_Rev Access'!$F$7:$FS$310,160,FALSE))</f>
        <v>0</v>
      </c>
      <c r="GC223" s="90">
        <f>IF(ISNA(VLOOKUP($B223,'[2]1516 Exp_Rev Access'!$F$7:$FS$310,161,FALSE)),"",VLOOKUP($B223,'[2]1516 Exp_Rev Access'!$F$7:$FS$310,161,FALSE))</f>
        <v>0</v>
      </c>
      <c r="GD223" s="90">
        <f>IF(ISNA(VLOOKUP($B223,'[2]1516 Exp_Rev Access'!$F$7:$FS$310,162,FALSE)),"",VLOOKUP($B223,'[2]1516 Exp_Rev Access'!$F$7:$FS$310,162,FALSE))</f>
        <v>0</v>
      </c>
      <c r="GE223" s="90">
        <f>IF(ISNA(VLOOKUP($B223,'[2]1516 Exp_Rev Access'!$F$7:$FS$310,163,FALSE)),"",VLOOKUP($B223,'[2]1516 Exp_Rev Access'!$F$7:$FS$310,163,FALSE))</f>
        <v>0</v>
      </c>
      <c r="GF223" s="90">
        <f>IF(ISNA(VLOOKUP($B223,'[2]1516 Exp_Rev Access'!$F$7:$FS$310,164,FALSE)),"",VLOOKUP($B223,'[2]1516 Exp_Rev Access'!$F$7:$FS$310,164,FALSE))</f>
        <v>0</v>
      </c>
      <c r="GG223" s="90">
        <f>IF(ISNA(VLOOKUP($B223,'[2]1516 Exp_Rev Access'!$F$7:$FS$310,165,FALSE)),"",VLOOKUP($B223,'[2]1516 Exp_Rev Access'!$F$7:$FS$310,165,FALSE))</f>
        <v>0</v>
      </c>
      <c r="GH223" s="90">
        <f>IF(ISNA(VLOOKUP($B223,'[2]1516 Exp_Rev Access'!$F$7:$FS$310,166,FALSE)),"",VLOOKUP($B223,'[2]1516 Exp_Rev Access'!$F$7:$FS$310,166,FALSE))</f>
        <v>0</v>
      </c>
      <c r="GI223" s="90">
        <f>IF(ISNA(VLOOKUP($B223,'[2]1516 Exp_Rev Access'!$F$7:$FS$310,167,FALSE)),"",VLOOKUP($B223,'[2]1516 Exp_Rev Access'!$F$7:$FS$310,167,FALSE))</f>
        <v>0</v>
      </c>
      <c r="GJ223" s="90">
        <f>IF(ISNA(VLOOKUP($B223,'[2]1516 Exp_Rev Access'!$F$7:$FS$310,168,FALSE)),"",VLOOKUP($B223,'[2]1516 Exp_Rev Access'!$F$7:$FS$310,168,FALSE))</f>
        <v>0</v>
      </c>
      <c r="GK223" s="90">
        <f>IF(ISNA(VLOOKUP($B223,'[2]1516 Exp_Rev Access'!$F$7:$FS$310,169,FALSE)),"",VLOOKUP($B223,'[2]1516 Exp_Rev Access'!$F$7:$FS$310,169,FALSE))</f>
        <v>38432.910000000003</v>
      </c>
      <c r="GL223" s="90">
        <f>IF(ISNA(VLOOKUP($B223,'[2]1516 Exp_Rev Access'!$F$7:$FS$310,170,FALSE)),"",VLOOKUP($B223,'[2]1516 Exp_Rev Access'!$F$7:$FS$310,170,FALSE))</f>
        <v>0</v>
      </c>
      <c r="GM223" s="90">
        <f>IF(ISNA(VLOOKUP($B223,'[2]1516 Exp_Rev Access'!$F$7:$FT$310,171,FALSE)),"",VLOOKUP($B223,'[2]1516 Exp_Rev Access'!$F$7:$FT$310,171,FALSE))</f>
        <v>0</v>
      </c>
      <c r="GN223" s="90">
        <f>IF(ISNA(VLOOKUP($B223,'[2]1516 Exp_Rev Access'!$F$7:$FU$310,172,FALSE)),"",VLOOKUP($B223,'[2]1516 Exp_Rev Access'!$F$7:$FU$310,172,FALSE))</f>
        <v>0</v>
      </c>
      <c r="GO223" s="90">
        <f>IF(ISNA(VLOOKUP($B223,'[2]1516 Exp_Rev Access'!$F$7:$FV$310,173,FALSE)),"",VLOOKUP($B223,'[2]1516 Exp_Rev Access'!$F$7:$FV$310,173,FALSE))</f>
        <v>0</v>
      </c>
      <c r="GP223" s="90">
        <f>IF(ISNA(VLOOKUP($B223,'[2]1516 Exp_Rev Access'!$F$7:$GA$310,174,FALSE)),"",VLOOKUP($B223,'[2]1516 Exp_Rev Access'!$F$7:$GA$310,174,FALSE))</f>
        <v>0</v>
      </c>
      <c r="GQ223" s="90">
        <f>IF(ISNA(VLOOKUP($B223,'[2]1516 Exp_Rev Access'!$F$7:$GA$310,175,FALSE)),"",VLOOKUP($B223,'[2]1516 Exp_Rev Access'!$F$7:$GA$310,175,FALSE))</f>
        <v>0</v>
      </c>
      <c r="GR223" s="90">
        <f>IF(ISNA(VLOOKUP($B223,'[2]1516 Exp_Rev Access'!$F$7:$GA$310,176,FALSE)),"",VLOOKUP($B223,'[2]1516 Exp_Rev Access'!$F$7:$GA$310,176,FALSE))</f>
        <v>0</v>
      </c>
      <c r="GS223" s="90">
        <f>IF(ISNA(VLOOKUP($B223,'[2]1516 Exp_Rev Access'!$F$7:$GA$310,177,FALSE)),"",VLOOKUP($B223,'[2]1516 Exp_Rev Access'!$F$7:$GA$310,177,FALSE))</f>
        <v>0</v>
      </c>
      <c r="GT223" s="90">
        <f>IF(ISNA(VLOOKUP($B223,'[2]1516 Exp_Rev Access'!$F$7:$GA$310,178,FALSE)),"",VLOOKUP($B223,'[2]1516 Exp_Rev Access'!$F$7:$GA$310,178,FALSE))</f>
        <v>0</v>
      </c>
      <c r="GU223" s="53">
        <f t="shared" si="553"/>
        <v>59057.91</v>
      </c>
      <c r="GV223" s="92">
        <f t="shared" si="554"/>
        <v>7.9115519774284361E-3</v>
      </c>
      <c r="GW223" s="114">
        <f t="shared" si="555"/>
        <v>98.044209442858119</v>
      </c>
    </row>
    <row r="224" spans="1:222" x14ac:dyDescent="0.2">
      <c r="A224" s="99"/>
      <c r="B224" s="100"/>
      <c r="C224" s="100" t="s">
        <v>185</v>
      </c>
      <c r="D224" s="101">
        <f>SUM(D216:D223)</f>
        <v>1972.56</v>
      </c>
      <c r="E224" s="102">
        <f>SUM(E216:E223)</f>
        <v>31641813.849999994</v>
      </c>
      <c r="F224" s="103">
        <f>SUM(F216:F223)</f>
        <v>31641813.850000001</v>
      </c>
      <c r="G224" s="70">
        <f>F224-E224</f>
        <v>0</v>
      </c>
      <c r="H224" s="103">
        <f>SUM(H216:H223)</f>
        <v>5171881.93</v>
      </c>
      <c r="I224" s="103">
        <f t="shared" ref="I224:N224" si="556">SUM(I216:I223)</f>
        <v>94.85</v>
      </c>
      <c r="J224" s="103">
        <f t="shared" si="556"/>
        <v>3960.46</v>
      </c>
      <c r="K224" s="103">
        <f t="shared" si="556"/>
        <v>0</v>
      </c>
      <c r="L224" s="103">
        <f t="shared" si="556"/>
        <v>0</v>
      </c>
      <c r="M224" s="103">
        <f t="shared" si="556"/>
        <v>0</v>
      </c>
      <c r="N224" s="103">
        <f t="shared" si="556"/>
        <v>5175937.24</v>
      </c>
      <c r="O224" s="69">
        <f>N224/E224</f>
        <v>0.16357903072614155</v>
      </c>
      <c r="P224" s="103">
        <f>N224/D224</f>
        <v>2623.9694812832058</v>
      </c>
      <c r="Q224" s="103">
        <f t="shared" ref="Q224:AM224" si="557">SUM(Q216:Q223)</f>
        <v>31816.870000000003</v>
      </c>
      <c r="R224" s="103">
        <f t="shared" si="557"/>
        <v>0</v>
      </c>
      <c r="S224" s="103">
        <f t="shared" si="557"/>
        <v>0</v>
      </c>
      <c r="T224" s="103">
        <f t="shared" si="557"/>
        <v>0</v>
      </c>
      <c r="U224" s="103">
        <f t="shared" si="557"/>
        <v>30875</v>
      </c>
      <c r="V224" s="103">
        <f t="shared" si="557"/>
        <v>0</v>
      </c>
      <c r="W224" s="103">
        <f t="shared" si="557"/>
        <v>0</v>
      </c>
      <c r="X224" s="103">
        <f t="shared" si="557"/>
        <v>0</v>
      </c>
      <c r="Y224" s="103">
        <f t="shared" si="557"/>
        <v>14509.330000000002</v>
      </c>
      <c r="Z224" s="103">
        <f t="shared" si="557"/>
        <v>7874.69</v>
      </c>
      <c r="AA224" s="103">
        <f t="shared" si="557"/>
        <v>0</v>
      </c>
      <c r="AB224" s="103">
        <f t="shared" si="557"/>
        <v>0</v>
      </c>
      <c r="AC224" s="103">
        <f t="shared" si="557"/>
        <v>2319.15</v>
      </c>
      <c r="AD224" s="103">
        <f t="shared" si="557"/>
        <v>239487.18</v>
      </c>
      <c r="AE224" s="103">
        <f t="shared" si="557"/>
        <v>15844.299999999997</v>
      </c>
      <c r="AF224" s="103">
        <f t="shared" si="557"/>
        <v>0</v>
      </c>
      <c r="AG224" s="103">
        <f t="shared" si="557"/>
        <v>102231.11</v>
      </c>
      <c r="AH224" s="103">
        <f t="shared" si="557"/>
        <v>1668.35</v>
      </c>
      <c r="AI224" s="103">
        <f t="shared" si="557"/>
        <v>2724</v>
      </c>
      <c r="AJ224" s="103">
        <f t="shared" si="557"/>
        <v>5498.77</v>
      </c>
      <c r="AK224" s="103">
        <f t="shared" si="557"/>
        <v>55694.32</v>
      </c>
      <c r="AL224" s="103">
        <f>SUM(AL216:AL223)</f>
        <v>65749.509999999995</v>
      </c>
      <c r="AM224" s="103">
        <f t="shared" si="557"/>
        <v>576292.57999999996</v>
      </c>
      <c r="AN224" s="71">
        <f t="shared" si="540"/>
        <v>1.8213007090299917E-2</v>
      </c>
      <c r="AO224" s="70">
        <f t="shared" si="541"/>
        <v>292.1546518230117</v>
      </c>
      <c r="AP224" s="103">
        <f t="shared" ref="AP224:AU224" si="558">SUM(AP216:AP223)</f>
        <v>18316970.98</v>
      </c>
      <c r="AQ224" s="103">
        <f t="shared" si="558"/>
        <v>279940.17</v>
      </c>
      <c r="AR224" s="103">
        <f t="shared" si="558"/>
        <v>1185272.3999999999</v>
      </c>
      <c r="AS224" s="103">
        <f t="shared" si="558"/>
        <v>0</v>
      </c>
      <c r="AT224" s="103">
        <f t="shared" si="558"/>
        <v>0</v>
      </c>
      <c r="AU224" s="103">
        <f t="shared" si="558"/>
        <v>19782183.549999997</v>
      </c>
      <c r="AV224" s="73">
        <f t="shared" si="543"/>
        <v>0.62519119933448442</v>
      </c>
      <c r="AW224" s="103">
        <f t="shared" si="544"/>
        <v>10028.685337835097</v>
      </c>
      <c r="AX224" s="103">
        <f t="shared" ref="AX224:BV224" si="559">SUM(AX216:AX223)</f>
        <v>720</v>
      </c>
      <c r="AY224" s="103">
        <f t="shared" si="559"/>
        <v>1462494.4</v>
      </c>
      <c r="AZ224" s="103">
        <f t="shared" si="559"/>
        <v>41143.649999999994</v>
      </c>
      <c r="BA224" s="103">
        <f t="shared" si="559"/>
        <v>0</v>
      </c>
      <c r="BB224" s="103">
        <f t="shared" si="559"/>
        <v>0</v>
      </c>
      <c r="BC224" s="103">
        <f t="shared" si="559"/>
        <v>451885.24</v>
      </c>
      <c r="BD224" s="103">
        <f t="shared" si="559"/>
        <v>0</v>
      </c>
      <c r="BE224" s="103">
        <f t="shared" si="559"/>
        <v>170440.85</v>
      </c>
      <c r="BF224" s="103">
        <f t="shared" si="559"/>
        <v>0</v>
      </c>
      <c r="BG224" s="103">
        <f t="shared" si="559"/>
        <v>8080.5300000000007</v>
      </c>
      <c r="BH224" s="103">
        <f t="shared" si="559"/>
        <v>16697.14</v>
      </c>
      <c r="BI224" s="103">
        <f t="shared" si="559"/>
        <v>0</v>
      </c>
      <c r="BJ224" s="103">
        <f t="shared" si="559"/>
        <v>28946.270000000004</v>
      </c>
      <c r="BK224" s="103">
        <f t="shared" si="559"/>
        <v>1875601.37</v>
      </c>
      <c r="BL224" s="103">
        <f t="shared" si="559"/>
        <v>20520.32</v>
      </c>
      <c r="BM224" s="103">
        <f t="shared" si="559"/>
        <v>0</v>
      </c>
      <c r="BN224" s="103">
        <f t="shared" si="559"/>
        <v>0</v>
      </c>
      <c r="BO224" s="103">
        <f t="shared" si="559"/>
        <v>0</v>
      </c>
      <c r="BP224" s="103">
        <f t="shared" si="559"/>
        <v>0</v>
      </c>
      <c r="BQ224" s="103">
        <f t="shared" si="559"/>
        <v>3488</v>
      </c>
      <c r="BR224" s="103">
        <f t="shared" si="559"/>
        <v>0</v>
      </c>
      <c r="BS224" s="103">
        <f t="shared" si="559"/>
        <v>0</v>
      </c>
      <c r="BT224" s="103">
        <f t="shared" si="559"/>
        <v>0</v>
      </c>
      <c r="BU224" s="103">
        <f t="shared" si="559"/>
        <v>0</v>
      </c>
      <c r="BV224" s="103">
        <f t="shared" si="559"/>
        <v>4080017.7699999996</v>
      </c>
      <c r="BW224" s="71">
        <f t="shared" si="546"/>
        <v>0.128943864891614</v>
      </c>
      <c r="BX224" s="70">
        <f t="shared" si="547"/>
        <v>2068.3871567911747</v>
      </c>
      <c r="BY224" s="103">
        <f t="shared" ref="BY224:CE224" si="560">SUM(BY216:BY223)</f>
        <v>0</v>
      </c>
      <c r="BZ224" s="103">
        <f t="shared" si="560"/>
        <v>109975.84</v>
      </c>
      <c r="CA224" s="103">
        <f t="shared" si="560"/>
        <v>2546.25</v>
      </c>
      <c r="CB224" s="103">
        <f t="shared" si="560"/>
        <v>0</v>
      </c>
      <c r="CC224" s="103">
        <f t="shared" si="560"/>
        <v>0</v>
      </c>
      <c r="CD224" s="103">
        <f t="shared" si="560"/>
        <v>0</v>
      </c>
      <c r="CE224" s="103">
        <f t="shared" si="560"/>
        <v>112522.09</v>
      </c>
      <c r="CF224" s="71">
        <f>CE224/E224</f>
        <v>3.5561200926539178E-3</v>
      </c>
      <c r="CG224" s="72">
        <f t="shared" si="549"/>
        <v>57.043684349272013</v>
      </c>
      <c r="CH224" s="103">
        <f t="shared" ref="CH224:ES224" si="561">SUM(CH216:CH223)</f>
        <v>0</v>
      </c>
      <c r="CI224" s="103">
        <f t="shared" si="561"/>
        <v>0</v>
      </c>
      <c r="CJ224" s="103">
        <f t="shared" si="561"/>
        <v>0</v>
      </c>
      <c r="CK224" s="103">
        <f t="shared" si="561"/>
        <v>0</v>
      </c>
      <c r="CL224" s="103">
        <f t="shared" si="561"/>
        <v>0</v>
      </c>
      <c r="CM224" s="103">
        <f t="shared" si="561"/>
        <v>0</v>
      </c>
      <c r="CN224" s="103">
        <f t="shared" si="561"/>
        <v>0</v>
      </c>
      <c r="CO224" s="103">
        <f t="shared" si="561"/>
        <v>0</v>
      </c>
      <c r="CP224" s="103">
        <f t="shared" si="561"/>
        <v>0</v>
      </c>
      <c r="CQ224" s="103">
        <f t="shared" si="561"/>
        <v>369046.14</v>
      </c>
      <c r="CR224" s="103">
        <f t="shared" si="561"/>
        <v>0</v>
      </c>
      <c r="CS224" s="103">
        <f t="shared" si="561"/>
        <v>16157</v>
      </c>
      <c r="CT224" s="103">
        <f t="shared" si="561"/>
        <v>0</v>
      </c>
      <c r="CU224" s="103">
        <f t="shared" si="561"/>
        <v>476281.21</v>
      </c>
      <c r="CV224" s="103">
        <f t="shared" si="561"/>
        <v>110414.77</v>
      </c>
      <c r="CW224" s="103">
        <f t="shared" si="561"/>
        <v>0</v>
      </c>
      <c r="CX224" s="103">
        <f t="shared" si="561"/>
        <v>0</v>
      </c>
      <c r="CY224" s="103">
        <f t="shared" si="561"/>
        <v>0</v>
      </c>
      <c r="CZ224" s="103">
        <f t="shared" si="561"/>
        <v>0</v>
      </c>
      <c r="DA224" s="103">
        <f t="shared" si="561"/>
        <v>0</v>
      </c>
      <c r="DB224" s="103">
        <f t="shared" si="561"/>
        <v>0</v>
      </c>
      <c r="DC224" s="103">
        <f t="shared" si="561"/>
        <v>0</v>
      </c>
      <c r="DD224" s="103">
        <f t="shared" si="561"/>
        <v>0</v>
      </c>
      <c r="DE224" s="103">
        <f t="shared" si="561"/>
        <v>0</v>
      </c>
      <c r="DF224" s="103">
        <f t="shared" si="561"/>
        <v>0</v>
      </c>
      <c r="DG224" s="103">
        <f t="shared" si="561"/>
        <v>0</v>
      </c>
      <c r="DH224" s="103">
        <f t="shared" si="561"/>
        <v>5294.76</v>
      </c>
      <c r="DI224" s="103">
        <f t="shared" si="561"/>
        <v>524853.99</v>
      </c>
      <c r="DJ224" s="103">
        <f t="shared" si="561"/>
        <v>0</v>
      </c>
      <c r="DK224" s="103">
        <f t="shared" si="561"/>
        <v>635</v>
      </c>
      <c r="DL224" s="103">
        <f t="shared" si="561"/>
        <v>0</v>
      </c>
      <c r="DM224" s="103">
        <f t="shared" si="561"/>
        <v>0</v>
      </c>
      <c r="DN224" s="103">
        <f t="shared" si="561"/>
        <v>0</v>
      </c>
      <c r="DO224" s="103">
        <f t="shared" si="561"/>
        <v>0</v>
      </c>
      <c r="DP224" s="103">
        <f t="shared" si="561"/>
        <v>0</v>
      </c>
      <c r="DQ224" s="103">
        <f t="shared" si="561"/>
        <v>0</v>
      </c>
      <c r="DR224" s="103">
        <f t="shared" si="561"/>
        <v>0</v>
      </c>
      <c r="DS224" s="103">
        <f t="shared" si="561"/>
        <v>0</v>
      </c>
      <c r="DT224" s="103">
        <f t="shared" si="561"/>
        <v>0</v>
      </c>
      <c r="DU224" s="103">
        <f t="shared" si="561"/>
        <v>0</v>
      </c>
      <c r="DV224" s="103">
        <f t="shared" si="561"/>
        <v>0</v>
      </c>
      <c r="DW224" s="103">
        <f t="shared" si="561"/>
        <v>0</v>
      </c>
      <c r="DX224" s="103">
        <f t="shared" si="561"/>
        <v>0</v>
      </c>
      <c r="DY224" s="103">
        <f t="shared" si="561"/>
        <v>103295.13</v>
      </c>
      <c r="DZ224" s="103">
        <f t="shared" si="561"/>
        <v>0</v>
      </c>
      <c r="EA224" s="103">
        <f t="shared" si="561"/>
        <v>0</v>
      </c>
      <c r="EB224" s="103">
        <f t="shared" si="561"/>
        <v>0</v>
      </c>
      <c r="EC224" s="103">
        <f t="shared" si="561"/>
        <v>0</v>
      </c>
      <c r="ED224" s="103">
        <f t="shared" si="561"/>
        <v>0</v>
      </c>
      <c r="EE224" s="103">
        <f t="shared" si="561"/>
        <v>0</v>
      </c>
      <c r="EF224" s="103">
        <f t="shared" si="561"/>
        <v>0</v>
      </c>
      <c r="EG224" s="103">
        <f t="shared" si="561"/>
        <v>0</v>
      </c>
      <c r="EH224" s="103">
        <f t="shared" si="561"/>
        <v>0</v>
      </c>
      <c r="EI224" s="103">
        <f t="shared" si="561"/>
        <v>0</v>
      </c>
      <c r="EJ224" s="103">
        <f t="shared" si="561"/>
        <v>0</v>
      </c>
      <c r="EK224" s="103">
        <f t="shared" si="561"/>
        <v>0</v>
      </c>
      <c r="EL224" s="103">
        <f t="shared" si="561"/>
        <v>0</v>
      </c>
      <c r="EM224" s="103">
        <f t="shared" si="561"/>
        <v>0</v>
      </c>
      <c r="EN224" s="103">
        <f t="shared" si="561"/>
        <v>480</v>
      </c>
      <c r="EO224" s="103">
        <f t="shared" si="561"/>
        <v>854.77</v>
      </c>
      <c r="EP224" s="103">
        <f t="shared" si="561"/>
        <v>0</v>
      </c>
      <c r="EQ224" s="103">
        <f t="shared" si="561"/>
        <v>0</v>
      </c>
      <c r="ER224" s="103">
        <f t="shared" si="561"/>
        <v>0</v>
      </c>
      <c r="ES224" s="103">
        <f t="shared" si="561"/>
        <v>0</v>
      </c>
      <c r="ET224" s="103">
        <f t="shared" ref="ET224:FR224" si="562">SUM(ET216:ET223)</f>
        <v>0</v>
      </c>
      <c r="EU224" s="103">
        <f t="shared" si="562"/>
        <v>0</v>
      </c>
      <c r="EV224" s="103">
        <f t="shared" si="562"/>
        <v>12362.98</v>
      </c>
      <c r="EW224" s="103">
        <f t="shared" si="562"/>
        <v>0</v>
      </c>
      <c r="EX224" s="103">
        <f t="shared" si="562"/>
        <v>0</v>
      </c>
      <c r="EY224" s="103">
        <f t="shared" si="562"/>
        <v>0</v>
      </c>
      <c r="EZ224" s="103">
        <f t="shared" si="562"/>
        <v>0</v>
      </c>
      <c r="FA224" s="103">
        <f t="shared" si="562"/>
        <v>0</v>
      </c>
      <c r="FB224" s="103">
        <f t="shared" si="562"/>
        <v>0</v>
      </c>
      <c r="FC224" s="103">
        <f t="shared" si="562"/>
        <v>107252.32</v>
      </c>
      <c r="FD224" s="103">
        <f t="shared" si="562"/>
        <v>0</v>
      </c>
      <c r="FE224" s="103">
        <f t="shared" si="562"/>
        <v>0</v>
      </c>
      <c r="FF224" s="103">
        <f t="shared" si="562"/>
        <v>0</v>
      </c>
      <c r="FG224" s="103">
        <f t="shared" si="562"/>
        <v>0</v>
      </c>
      <c r="FH224" s="103">
        <f t="shared" si="562"/>
        <v>0</v>
      </c>
      <c r="FI224" s="103">
        <f t="shared" si="562"/>
        <v>0</v>
      </c>
      <c r="FJ224" s="103">
        <f t="shared" si="562"/>
        <v>0</v>
      </c>
      <c r="FK224" s="103">
        <f t="shared" si="562"/>
        <v>0</v>
      </c>
      <c r="FL224" s="103">
        <f t="shared" si="562"/>
        <v>0</v>
      </c>
      <c r="FM224" s="103">
        <f t="shared" si="562"/>
        <v>0</v>
      </c>
      <c r="FN224" s="103">
        <f t="shared" si="562"/>
        <v>0</v>
      </c>
      <c r="FO224" s="103">
        <f t="shared" si="562"/>
        <v>0</v>
      </c>
      <c r="FP224" s="103">
        <f t="shared" si="562"/>
        <v>0</v>
      </c>
      <c r="FQ224" s="103">
        <f t="shared" si="562"/>
        <v>0</v>
      </c>
      <c r="FR224" s="103">
        <f t="shared" si="562"/>
        <v>79711.990000000005</v>
      </c>
      <c r="FS224" s="103">
        <f>SUM(FS216:FS223)</f>
        <v>1806640.06</v>
      </c>
      <c r="FT224" s="71">
        <f t="shared" si="551"/>
        <v>5.7096602254361611E-2</v>
      </c>
      <c r="FU224" s="106">
        <f t="shared" si="552"/>
        <v>915.88598572413514</v>
      </c>
      <c r="FV224" s="103">
        <f t="shared" ref="FV224:GU224" si="563">SUM(FV216:FV223)</f>
        <v>20625</v>
      </c>
      <c r="FW224" s="103">
        <f t="shared" si="563"/>
        <v>3999.99</v>
      </c>
      <c r="FX224" s="103">
        <f t="shared" si="563"/>
        <v>0</v>
      </c>
      <c r="FY224" s="103">
        <f t="shared" si="563"/>
        <v>2992</v>
      </c>
      <c r="FZ224" s="103">
        <f t="shared" si="563"/>
        <v>0</v>
      </c>
      <c r="GA224" s="103">
        <f>SUM(GA216:GA223)</f>
        <v>0</v>
      </c>
      <c r="GB224" s="103">
        <f t="shared" si="563"/>
        <v>0</v>
      </c>
      <c r="GC224" s="103">
        <f t="shared" si="563"/>
        <v>0</v>
      </c>
      <c r="GD224" s="103">
        <f t="shared" si="563"/>
        <v>507.15</v>
      </c>
      <c r="GE224" s="103">
        <f t="shared" si="563"/>
        <v>0</v>
      </c>
      <c r="GF224" s="103">
        <f t="shared" si="563"/>
        <v>360</v>
      </c>
      <c r="GG224" s="103">
        <f t="shared" si="563"/>
        <v>0</v>
      </c>
      <c r="GH224" s="103">
        <f t="shared" si="563"/>
        <v>0</v>
      </c>
      <c r="GI224" s="103">
        <f t="shared" si="563"/>
        <v>0</v>
      </c>
      <c r="GJ224" s="103">
        <f t="shared" si="563"/>
        <v>0</v>
      </c>
      <c r="GK224" s="103">
        <f t="shared" si="563"/>
        <v>67292.91</v>
      </c>
      <c r="GL224" s="103">
        <f t="shared" si="563"/>
        <v>12052.51</v>
      </c>
      <c r="GM224" s="103">
        <f t="shared" si="563"/>
        <v>0</v>
      </c>
      <c r="GN224" s="103">
        <f t="shared" si="563"/>
        <v>0</v>
      </c>
      <c r="GO224" s="103">
        <f t="shared" si="563"/>
        <v>0</v>
      </c>
      <c r="GP224" s="103">
        <f t="shared" si="563"/>
        <v>0</v>
      </c>
      <c r="GQ224" s="103">
        <f t="shared" si="563"/>
        <v>391</v>
      </c>
      <c r="GR224" s="103">
        <f t="shared" si="563"/>
        <v>0</v>
      </c>
      <c r="GS224" s="103">
        <f t="shared" si="563"/>
        <v>0</v>
      </c>
      <c r="GT224" s="103">
        <f t="shared" si="563"/>
        <v>0</v>
      </c>
      <c r="GU224" s="103">
        <f t="shared" si="563"/>
        <v>108220.56</v>
      </c>
      <c r="GV224" s="71">
        <f>GU224/E224</f>
        <v>3.4201756104446589E-3</v>
      </c>
      <c r="GW224" s="107">
        <f t="shared" si="555"/>
        <v>54.863000365007906</v>
      </c>
    </row>
    <row r="225" spans="1:222" ht="4.5" customHeight="1" x14ac:dyDescent="0.2">
      <c r="A225" s="38"/>
      <c r="B225" s="87"/>
      <c r="C225" s="100"/>
      <c r="D225" s="120"/>
      <c r="E225" s="121"/>
      <c r="F225" s="81"/>
      <c r="G225" s="81"/>
      <c r="H225" s="81"/>
      <c r="I225" s="81"/>
      <c r="J225" s="81"/>
      <c r="K225" s="81"/>
      <c r="L225" s="81"/>
      <c r="M225" s="81"/>
      <c r="N225" s="81"/>
      <c r="O225" s="92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92"/>
      <c r="AO225" s="81"/>
      <c r="AP225" s="81"/>
      <c r="AQ225" s="81"/>
      <c r="AR225" s="81"/>
      <c r="AS225" s="81"/>
      <c r="AT225" s="81"/>
      <c r="AU225" s="81"/>
      <c r="AV225" s="92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1"/>
      <c r="BO225" s="81"/>
      <c r="BP225" s="81"/>
      <c r="BQ225" s="81"/>
      <c r="BR225" s="81"/>
      <c r="BS225" s="81"/>
      <c r="BT225" s="81"/>
      <c r="BU225" s="81"/>
      <c r="BV225" s="81"/>
      <c r="BW225" s="92"/>
      <c r="BX225" s="81"/>
      <c r="BY225" s="81"/>
      <c r="BZ225" s="81"/>
      <c r="CA225" s="81"/>
      <c r="CB225" s="81"/>
      <c r="CC225" s="81"/>
      <c r="CD225" s="81"/>
      <c r="CE225" s="81"/>
      <c r="CF225" s="92"/>
      <c r="CG225" s="81"/>
      <c r="CH225" s="81"/>
      <c r="CI225" s="81"/>
      <c r="CJ225" s="81"/>
      <c r="CK225" s="81"/>
      <c r="CL225" s="81"/>
      <c r="CM225" s="81"/>
      <c r="CN225" s="81"/>
      <c r="CO225" s="81"/>
      <c r="CP225" s="81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1"/>
      <c r="DH225" s="81"/>
      <c r="DI225" s="81"/>
      <c r="DJ225" s="81"/>
      <c r="DK225" s="81"/>
      <c r="DL225" s="81"/>
      <c r="DM225" s="81"/>
      <c r="DN225" s="81"/>
      <c r="DO225" s="81"/>
      <c r="DP225" s="81"/>
      <c r="DQ225" s="81"/>
      <c r="DR225" s="81"/>
      <c r="DS225" s="81"/>
      <c r="DT225" s="81"/>
      <c r="DU225" s="81"/>
      <c r="DV225" s="81"/>
      <c r="DW225" s="81"/>
      <c r="DX225" s="81"/>
      <c r="DY225" s="81"/>
      <c r="DZ225" s="81"/>
      <c r="EA225" s="81"/>
      <c r="EB225" s="81"/>
      <c r="EC225" s="81"/>
      <c r="ED225" s="81"/>
      <c r="EE225" s="81"/>
      <c r="EF225" s="81"/>
      <c r="EG225" s="81"/>
      <c r="EH225" s="81"/>
      <c r="EI225" s="81"/>
      <c r="EJ225" s="81"/>
      <c r="EK225" s="81"/>
      <c r="EL225" s="81"/>
      <c r="EM225" s="81"/>
      <c r="EN225" s="81"/>
      <c r="EO225" s="81"/>
      <c r="EP225" s="81"/>
      <c r="EQ225" s="81"/>
      <c r="ER225" s="81"/>
      <c r="ES225" s="81"/>
      <c r="ET225" s="81"/>
      <c r="EU225" s="81"/>
      <c r="EV225" s="81"/>
      <c r="EW225" s="81"/>
      <c r="EX225" s="81"/>
      <c r="EY225" s="81"/>
      <c r="EZ225" s="81"/>
      <c r="FA225" s="81"/>
      <c r="FB225" s="81"/>
      <c r="FC225" s="81"/>
      <c r="FD225" s="81"/>
      <c r="FE225" s="81"/>
      <c r="FF225" s="81"/>
      <c r="FG225" s="81"/>
      <c r="FH225" s="81"/>
      <c r="FI225" s="81"/>
      <c r="FJ225" s="81"/>
      <c r="FK225" s="81"/>
      <c r="FL225" s="81"/>
      <c r="FM225" s="81"/>
      <c r="FN225" s="81"/>
      <c r="FO225" s="81"/>
      <c r="FP225" s="81"/>
      <c r="FQ225" s="81"/>
      <c r="FR225" s="81"/>
      <c r="FS225" s="77"/>
      <c r="FT225" s="77"/>
      <c r="FU225" s="77"/>
      <c r="FV225" s="77"/>
      <c r="FW225" s="77"/>
      <c r="FX225" s="77"/>
      <c r="FY225" s="77"/>
      <c r="FZ225" s="77"/>
      <c r="GA225" s="77"/>
      <c r="GB225" s="77"/>
      <c r="GC225" s="77"/>
      <c r="GD225" s="77"/>
      <c r="GE225" s="77"/>
      <c r="GF225" s="77"/>
      <c r="GG225" s="77"/>
      <c r="GH225" s="77"/>
      <c r="GI225" s="77"/>
      <c r="GJ225" s="77"/>
      <c r="GK225" s="77"/>
      <c r="GL225" s="77"/>
      <c r="GM225" s="77"/>
      <c r="GN225" s="77"/>
      <c r="GO225" s="77"/>
      <c r="GP225" s="77"/>
      <c r="GQ225" s="77"/>
      <c r="GR225" s="77"/>
      <c r="GS225" s="77"/>
      <c r="GT225" s="77"/>
      <c r="GU225" s="77"/>
      <c r="GV225" s="77"/>
      <c r="GW225" s="122"/>
    </row>
    <row r="226" spans="1:222" ht="12.75" x14ac:dyDescent="0.2">
      <c r="A226" s="99" t="s">
        <v>503</v>
      </c>
      <c r="B226" s="87"/>
      <c r="C226" s="100"/>
      <c r="D226" s="120"/>
      <c r="E226" s="121"/>
      <c r="F226" s="81"/>
      <c r="G226" s="81"/>
      <c r="H226" s="81"/>
      <c r="I226" s="81"/>
      <c r="J226" s="81"/>
      <c r="K226" s="81"/>
      <c r="L226" s="81"/>
      <c r="M226" s="81"/>
      <c r="N226" s="81"/>
      <c r="O226" s="92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92"/>
      <c r="AO226" s="81"/>
      <c r="AP226" s="81"/>
      <c r="AQ226" s="81"/>
      <c r="AR226" s="81"/>
      <c r="AS226" s="81"/>
      <c r="AT226" s="81"/>
      <c r="AU226" s="81"/>
      <c r="AV226" s="92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1"/>
      <c r="BO226" s="81"/>
      <c r="BP226" s="81"/>
      <c r="BQ226" s="81"/>
      <c r="BR226" s="81"/>
      <c r="BS226" s="81"/>
      <c r="BT226" s="81"/>
      <c r="BU226" s="81"/>
      <c r="BV226" s="81"/>
      <c r="BW226" s="92"/>
      <c r="BX226" s="81"/>
      <c r="BY226" s="81"/>
      <c r="BZ226" s="81"/>
      <c r="CA226" s="81"/>
      <c r="CB226" s="81"/>
      <c r="CC226" s="81"/>
      <c r="CD226" s="81"/>
      <c r="CE226" s="81"/>
      <c r="CF226" s="92"/>
      <c r="CG226" s="81"/>
      <c r="CH226" s="81"/>
      <c r="CI226" s="81"/>
      <c r="CJ226" s="81"/>
      <c r="CK226" s="81"/>
      <c r="CL226" s="81"/>
      <c r="CM226" s="81"/>
      <c r="CN226" s="81"/>
      <c r="CO226" s="81"/>
      <c r="CP226" s="81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1"/>
      <c r="DH226" s="81"/>
      <c r="DI226" s="81"/>
      <c r="DJ226" s="81"/>
      <c r="DK226" s="81"/>
      <c r="DL226" s="81"/>
      <c r="DM226" s="81"/>
      <c r="DN226" s="81"/>
      <c r="DO226" s="81"/>
      <c r="DP226" s="81"/>
      <c r="DQ226" s="81"/>
      <c r="DR226" s="81"/>
      <c r="DS226" s="81"/>
      <c r="DT226" s="81"/>
      <c r="DU226" s="81"/>
      <c r="DV226" s="81"/>
      <c r="DW226" s="81"/>
      <c r="DX226" s="81"/>
      <c r="DY226" s="81"/>
      <c r="DZ226" s="81"/>
      <c r="EA226" s="81"/>
      <c r="EB226" s="81"/>
      <c r="EC226" s="81"/>
      <c r="ED226" s="81"/>
      <c r="EE226" s="81"/>
      <c r="EF226" s="81"/>
      <c r="EG226" s="81"/>
      <c r="EH226" s="81"/>
      <c r="EI226" s="81"/>
      <c r="EJ226" s="81"/>
      <c r="EK226" s="81"/>
      <c r="EL226" s="81"/>
      <c r="EM226" s="81"/>
      <c r="EN226" s="81"/>
      <c r="EO226" s="81"/>
      <c r="EP226" s="81"/>
      <c r="EQ226" s="81"/>
      <c r="ER226" s="81"/>
      <c r="ES226" s="81"/>
      <c r="ET226" s="81"/>
      <c r="EU226" s="81"/>
      <c r="EV226" s="81"/>
      <c r="EW226" s="81"/>
      <c r="EX226" s="81"/>
      <c r="EY226" s="81"/>
      <c r="EZ226" s="81"/>
      <c r="FA226" s="81"/>
      <c r="FB226" s="81"/>
      <c r="FC226" s="81"/>
      <c r="FD226" s="81"/>
      <c r="FE226" s="81"/>
      <c r="FF226" s="81"/>
      <c r="FG226" s="81"/>
      <c r="FH226" s="81"/>
      <c r="FI226" s="81"/>
      <c r="FJ226" s="81"/>
      <c r="FK226" s="81"/>
      <c r="FL226" s="81"/>
      <c r="FM226" s="81"/>
      <c r="FN226" s="81"/>
      <c r="FO226" s="81"/>
      <c r="FP226" s="81"/>
      <c r="FQ226" s="81"/>
      <c r="FR226" s="81"/>
      <c r="FS226" s="77"/>
      <c r="FT226" s="77"/>
      <c r="FU226" s="77"/>
      <c r="FV226" s="77"/>
      <c r="FW226" s="77"/>
      <c r="FX226" s="77"/>
      <c r="FY226" s="77"/>
      <c r="FZ226" s="77"/>
      <c r="GA226" s="77"/>
      <c r="GB226" s="77"/>
      <c r="GC226" s="77"/>
      <c r="GD226" s="77"/>
      <c r="GE226" s="77"/>
      <c r="GF226" s="77"/>
      <c r="GG226" s="77"/>
      <c r="GH226" s="77"/>
      <c r="GI226" s="77"/>
      <c r="GJ226" s="77"/>
      <c r="GK226" s="77"/>
      <c r="GL226" s="77"/>
      <c r="GM226" s="77"/>
      <c r="GN226" s="77"/>
      <c r="GO226" s="77"/>
      <c r="GP226" s="77"/>
      <c r="GQ226" s="77"/>
      <c r="GR226" s="77"/>
      <c r="GS226" s="77"/>
      <c r="GT226" s="77"/>
      <c r="GU226" s="77"/>
      <c r="GV226" s="77"/>
      <c r="GW226" s="108"/>
    </row>
    <row r="227" spans="1:222" x14ac:dyDescent="0.2">
      <c r="B227" s="87" t="s">
        <v>504</v>
      </c>
      <c r="C227" s="87" t="s">
        <v>505</v>
      </c>
      <c r="D227" s="88">
        <f>IF(ISNA(VLOOKUP($B227,'[2]1516 enrollment_Rev_Exp by size'!$A$6:$C$325,3,FALSE)),"",VLOOKUP($B227,'[2]1516 enrollment_Rev_Exp by size'!$A$6:$C$325,3,FALSE))</f>
        <v>191.7</v>
      </c>
      <c r="E227" s="89">
        <v>2389105.17</v>
      </c>
      <c r="F227" s="67">
        <f t="shared" ref="F227:F233" si="564">N227+AM227+AU227+BV227+CE227+FS227+GU227</f>
        <v>2389105.1700000004</v>
      </c>
      <c r="G227" s="67">
        <f t="shared" ref="G227:G233" si="565">F227-E227</f>
        <v>0</v>
      </c>
      <c r="H227" s="90">
        <f>IF(ISNA(VLOOKUP($B227,'[2]1516 Exp_Rev Access'!$F$7:$FS$310,2,FALSE)),"",VLOOKUP($B227,'[2]1516 Exp_Rev Access'!$F$7:$FS$310,2,FALSE))</f>
        <v>663770.23</v>
      </c>
      <c r="I227" s="90">
        <f>IF(ISNA(VLOOKUP($B227,'[2]1516 Exp_Rev Access'!$F$7:$FS$310,3,FALSE)),"",VLOOKUP($B227,'[2]1516 Exp_Rev Access'!$F$7:$FS$310,3,FALSE))</f>
        <v>0</v>
      </c>
      <c r="J227" s="90">
        <f>IF(ISNA(VLOOKUP($B227,'[2]1516 Exp_Rev Access'!$F$7:$FS$310,4,FALSE)),"",VLOOKUP($B227,'[2]1516 Exp_Rev Access'!$F$7:$FS$310,4,FALSE))</f>
        <v>0</v>
      </c>
      <c r="K227" s="90">
        <f>IF(ISNA(VLOOKUP($B227,'[2]1516 Exp_Rev Access'!$F$7:$FS$310,5,FALSE)),"-",VLOOKUP($B227,'[2]1516 Exp_Rev Access'!$F$7:$FS$310,5,FALSE))</f>
        <v>1774.8</v>
      </c>
      <c r="L227" s="90">
        <f>IF(ISNA(VLOOKUP($B227,'[2]1516 Exp_Rev Access'!$F$7:$FS$310,6,FALSE)),"",VLOOKUP($B227,'[2]1516 Exp_Rev Access'!$F$7:$FS$310,6,FALSE))</f>
        <v>0</v>
      </c>
      <c r="M227" s="90">
        <f>IF(ISNA(VLOOKUP($B227,'[2]1516 Exp_Rev Access'!$F$7:$FS$310,7,FALSE)),"",VLOOKUP($B227,'[2]1516 Exp_Rev Access'!$F$7:$FS$310,7,FALSE))</f>
        <v>0</v>
      </c>
      <c r="N227" s="53">
        <f t="shared" ref="N227:N233" si="566">SUM(H227:M227)</f>
        <v>665545.03</v>
      </c>
      <c r="O227" s="91">
        <f t="shared" ref="O227:O233" si="567">N227/E227</f>
        <v>0.27857502397016703</v>
      </c>
      <c r="P227" s="53">
        <f t="shared" ref="P227:P233" si="568">N227/D227</f>
        <v>3471.8050599895673</v>
      </c>
      <c r="Q227" s="90">
        <f>IF(ISNA(VLOOKUP($B227,'[2]1516 Exp_Rev Access'!$F$7:$FS$310,8,FALSE)),"",VLOOKUP($B227,'[2]1516 Exp_Rev Access'!$F$7:$FS$310,8,FALSE))</f>
        <v>0</v>
      </c>
      <c r="R227" s="90">
        <f>IF(ISNA(VLOOKUP($B227,'[2]1516 Exp_Rev Access'!$F$7:$FS$310,9,FALSE)),"",VLOOKUP($B227,'[2]1516 Exp_Rev Access'!$F$7:$FS$310,9,FALSE))</f>
        <v>0</v>
      </c>
      <c r="S227" s="90">
        <f>IF(ISNA(VLOOKUP($B227,'[2]1516 Exp_Rev Access'!$F$7:$FS$310,10,FALSE)),"",VLOOKUP($B227,'[2]1516 Exp_Rev Access'!$F$7:$FS$310,10,FALSE))</f>
        <v>0</v>
      </c>
      <c r="T227" s="90">
        <f>IF(ISNA(VLOOKUP($B227,'[2]1516 Exp_Rev Access'!$F$7:$FS$310,11,FALSE)),"",VLOOKUP($B227,'[2]1516 Exp_Rev Access'!$F$7:$FS$310,11,FALSE))</f>
        <v>0</v>
      </c>
      <c r="U227" s="90">
        <f>IF(ISNA(VLOOKUP($B227,'[2]1516 Exp_Rev Access'!$F$7:$FS$310,12,FALSE)),"",VLOOKUP($B227,'[2]1516 Exp_Rev Access'!$F$7:$FS$310,12,FALSE))</f>
        <v>0</v>
      </c>
      <c r="V227" s="90">
        <f>IF(ISNA(VLOOKUP($B227,'[2]1516 Exp_Rev Access'!$F$7:$FS$310,13,FALSE)),"",VLOOKUP($B227,'[2]1516 Exp_Rev Access'!$F$7:$FS$310,13,FALSE))</f>
        <v>0</v>
      </c>
      <c r="W227" s="90">
        <f>IF(ISNA(VLOOKUP($B227,'[2]1516 Exp_Rev Access'!$F$7:$FS$310,14,FALSE)),"",VLOOKUP($B227,'[2]1516 Exp_Rev Access'!$F$7:$FS$310,14,FALSE))</f>
        <v>0</v>
      </c>
      <c r="X227" s="90">
        <f>IF(ISNA(VLOOKUP($B227,'[2]1516 Exp_Rev Access'!$F$7:$FS$310,15,FALSE)),"",VLOOKUP($B227,'[2]1516 Exp_Rev Access'!$F$7:$FS$310,15,FALSE))</f>
        <v>0</v>
      </c>
      <c r="Y227" s="90">
        <f>IF(ISNA(VLOOKUP($B227,'[2]1516 Exp_Rev Access'!$F$7:$FS$310,16,FALSE)),"",VLOOKUP($B227,'[2]1516 Exp_Rev Access'!$F$7:$FS$310,16,FALSE))</f>
        <v>0</v>
      </c>
      <c r="Z227" s="90">
        <f>IF(ISNA(VLOOKUP($B227,'[2]1516 Exp_Rev Access'!$F$7:$FS$310,17,FALSE)),"",VLOOKUP($B227,'[2]1516 Exp_Rev Access'!$F$7:$FS$310,17,FALSE))</f>
        <v>0</v>
      </c>
      <c r="AA227" s="90">
        <f>IF(ISNA(VLOOKUP($B227,'[2]1516 Exp_Rev Access'!$F$7:$FS$310,18,FALSE)),"",VLOOKUP($B227,'[2]1516 Exp_Rev Access'!$F$7:$FS$310,18,FALSE))</f>
        <v>0</v>
      </c>
      <c r="AB227" s="90">
        <f>IF(ISNA(VLOOKUP($B227,'[2]1516 Exp_Rev Access'!$F$7:$FS$310,19,FALSE)),"",VLOOKUP($B227,'[2]1516 Exp_Rev Access'!$F$7:$FS$310,19,FALSE))</f>
        <v>0</v>
      </c>
      <c r="AC227" s="90">
        <f>IF(ISNA(VLOOKUP($B227,'[2]1516 Exp_Rev Access'!$F$7:$FS$310,20,FALSE)),"",VLOOKUP($B227,'[2]1516 Exp_Rev Access'!$F$7:$FS$310,20,FALSE))</f>
        <v>2527</v>
      </c>
      <c r="AD227" s="90">
        <f>IF(ISNA(VLOOKUP($B227,'[2]1516 Exp_Rev Access'!$F$7:$FS$310,21,FALSE)),"",VLOOKUP($B227,'[2]1516 Exp_Rev Access'!$F$7:$FS$310,21,FALSE))</f>
        <v>14207.45</v>
      </c>
      <c r="AE227" s="90">
        <f>IF(ISNA(VLOOKUP($B227,'[2]1516 Exp_Rev Access'!$F$7:$FS$310,22,FALSE)),"",VLOOKUP($B227,'[2]1516 Exp_Rev Access'!$F$7:$FS$310,22,FALSE))</f>
        <v>1258.79</v>
      </c>
      <c r="AF227" s="90">
        <f>IF(ISNA(VLOOKUP($B227,'[2]1516 Exp_Rev Access'!$F$7:$FS$310,23,FALSE)),"",VLOOKUP($B227,'[2]1516 Exp_Rev Access'!$F$7:$FS$310,23,FALSE))</f>
        <v>0</v>
      </c>
      <c r="AG227" s="90">
        <f>IF(ISNA(VLOOKUP($B227,'[2]1516 Exp_Rev Access'!$F$7:$FS$310,24,FALSE)),"",VLOOKUP($B227,'[2]1516 Exp_Rev Access'!$F$7:$FS$310,24,FALSE))</f>
        <v>2254.6</v>
      </c>
      <c r="AH227" s="90">
        <f>IF(ISNA(VLOOKUP($B227,'[2]1516 Exp_Rev Access'!$F$7:$FS$310,25,FALSE)),"",VLOOKUP($B227,'[2]1516 Exp_Rev Access'!$F$7:$FS$310,25,FALSE))</f>
        <v>0</v>
      </c>
      <c r="AI227" s="90">
        <f>IF(ISNA(VLOOKUP($B227,'[2]1516 Exp_Rev Access'!$F$7:$FS$310,26,FALSE)),"",VLOOKUP($B227,'[2]1516 Exp_Rev Access'!$F$7:$FS$310,26,FALSE))</f>
        <v>0</v>
      </c>
      <c r="AJ227" s="90">
        <f>IF(ISNA(VLOOKUP($B227,'[2]1516 Exp_Rev Access'!$F$7:$FS$310,27,FALSE)),"",VLOOKUP($B227,'[2]1516 Exp_Rev Access'!$F$7:$FS$310,27,FALSE))</f>
        <v>0</v>
      </c>
      <c r="AK227" s="90">
        <f>IF(ISNA(VLOOKUP($B227,'[2]1516 Exp_Rev Access'!$F$7:$FS$310,28,FALSE)),"",VLOOKUP($B227,'[2]1516 Exp_Rev Access'!$F$7:$FS$310,28,FALSE))</f>
        <v>11759.47</v>
      </c>
      <c r="AL227" s="90">
        <f>IF(ISNA(VLOOKUP($B227,'[2]1516 Exp_Rev Access'!$F$7:$FS$310,29,FALSE)),"",VLOOKUP($B227,'[2]1516 Exp_Rev Access'!$F$7:$FS$310,29,FALSE))</f>
        <v>0</v>
      </c>
      <c r="AM227" s="53">
        <f t="shared" ref="AM227:AM233" si="569">SUM(Q227:AL227)</f>
        <v>32007.309999999998</v>
      </c>
      <c r="AN227" s="92">
        <f t="shared" ref="AN227:AN234" si="570">AM227/E227</f>
        <v>1.3397195904942099E-2</v>
      </c>
      <c r="AO227" s="68">
        <f t="shared" ref="AO227:AO234" si="571">AM227/D227</f>
        <v>166.96562336984871</v>
      </c>
      <c r="AP227" s="90">
        <f>IF(ISNA(VLOOKUP($B227,'[2]1516 Exp_Rev Access'!$F$7:$FS$310,30,FALSE)),"",VLOOKUP($B227,'[2]1516 Exp_Rev Access'!$F$7:$FS$310,30,FALSE))</f>
        <v>1131794.8500000001</v>
      </c>
      <c r="AQ227" s="90">
        <f>IF(ISNA(VLOOKUP($B227,'[2]1516 Exp_Rev Access'!$F$7:$FS$310,31,FALSE)),"",VLOOKUP($B227,'[2]1516 Exp_Rev Access'!$F$7:$FS$310,31,FALSE))</f>
        <v>13343.82</v>
      </c>
      <c r="AR227" s="90">
        <f>IF(ISNA(VLOOKUP($B227,'[2]1516 Exp_Rev Access'!$F$7:$FS$310,32,FALSE)),"",VLOOKUP($B227,'[2]1516 Exp_Rev Access'!$F$7:$FS$310,32,FALSE))</f>
        <v>90635.44</v>
      </c>
      <c r="AS227" s="90">
        <f>IF(ISNA(VLOOKUP($B227,'[2]1516 Exp_Rev Access'!$F$7:$FS$310,33,FALSE)),"",VLOOKUP($B227,'[2]1516 Exp_Rev Access'!$F$7:$FS$310,33,FALSE))</f>
        <v>0</v>
      </c>
      <c r="AT227" s="90">
        <f>IF(ISNA(VLOOKUP($B227,'[2]1516 Exp_Rev Access'!$F$7:$FS$310,34,FALSE)),"",VLOOKUP($B227,'[2]1516 Exp_Rev Access'!$F$7:$FS$310,34,FALSE))</f>
        <v>0</v>
      </c>
      <c r="AU227" s="53">
        <f t="shared" ref="AU227:AU233" si="572">SUM(AP227:AT227)</f>
        <v>1235774.1100000001</v>
      </c>
      <c r="AV227" s="93">
        <f t="shared" ref="AV227:AV234" si="573">AU227/E227</f>
        <v>0.51725395998368717</v>
      </c>
      <c r="AW227" s="53">
        <f t="shared" ref="AW227:AW234" si="574">AU227/D227</f>
        <v>6446.3959833072522</v>
      </c>
      <c r="AX227" s="90">
        <f>IF(ISNA(VLOOKUP($B227,'[2]1516 Exp_Rev Access'!$F$7:$FS$310,35,FALSE)),"",VLOOKUP($B227,'[2]1516 Exp_Rev Access'!$F$7:$FS$310,35,FALSE))</f>
        <v>0</v>
      </c>
      <c r="AY227" s="90">
        <f>IF(ISNA(VLOOKUP($B227,'[2]1516 Exp_Rev Access'!$F$7:$FS$310,36,FALSE)),"",VLOOKUP($B227,'[2]1516 Exp_Rev Access'!$F$7:$FS$310,36,FALSE))</f>
        <v>147317.47</v>
      </c>
      <c r="AZ227" s="90">
        <f>IF(ISNA(VLOOKUP($B227,'[2]1516 Exp_Rev Access'!$F$7:$FS$310,37,FALSE)),"",VLOOKUP($B227,'[2]1516 Exp_Rev Access'!$F$7:$FS$310,37,FALSE))</f>
        <v>4605.54</v>
      </c>
      <c r="BA227" s="90">
        <f>IF(ISNA(VLOOKUP($B227,'[2]1516 Exp_Rev Access'!$F$7:$FS$310,38,FALSE)),"",VLOOKUP($B227,'[2]1516 Exp_Rev Access'!$F$7:$FS$310,38,FALSE))</f>
        <v>0</v>
      </c>
      <c r="BB227" s="90">
        <f>IF(ISNA(VLOOKUP($B227,'[2]1516 Exp_Rev Access'!$F$7:$FS$310,39,FALSE)),"",VLOOKUP($B227,'[2]1516 Exp_Rev Access'!$F$7:$FS$310,39,FALSE))</f>
        <v>0</v>
      </c>
      <c r="BC227" s="90">
        <f>IF(ISNA(VLOOKUP($B227,'[2]1516 Exp_Rev Access'!$F$7:$FS$310,40,FALSE)),"",VLOOKUP($B227,'[2]1516 Exp_Rev Access'!$F$7:$FS$310,40,FALSE))</f>
        <v>32641.599999999999</v>
      </c>
      <c r="BD227" s="90">
        <f>IF(ISNA(VLOOKUP($B227,'[2]1516 Exp_Rev Access'!$F$7:$FS$310,41,FALSE)),"",VLOOKUP($B227,'[2]1516 Exp_Rev Access'!$F$7:$FS$310,41,FALSE))</f>
        <v>0</v>
      </c>
      <c r="BE227" s="90">
        <f>IF(ISNA(VLOOKUP($B227,'[2]1516 Exp_Rev Access'!$F$7:$FS$310,42,FALSE)),"",VLOOKUP($B227,'[2]1516 Exp_Rev Access'!$F$7:$FS$310,42,FALSE))</f>
        <v>13276.74</v>
      </c>
      <c r="BF227" s="90">
        <f>IF(ISNA(VLOOKUP($B227,'[2]1516 Exp_Rev Access'!$F$7:$FS$310,43,FALSE)),"",VLOOKUP($B227,'[2]1516 Exp_Rev Access'!$F$7:$FS$310,43,FALSE))</f>
        <v>0</v>
      </c>
      <c r="BG227" s="90">
        <f>IF(ISNA(VLOOKUP($B227,'[2]1516 Exp_Rev Access'!$F$7:$FS$310,44,FALSE)),"",VLOOKUP($B227,'[2]1516 Exp_Rev Access'!$F$7:$FS$310,44,FALSE))</f>
        <v>0</v>
      </c>
      <c r="BH227" s="90">
        <f>IF(ISNA(VLOOKUP($B227,'[2]1516 Exp_Rev Access'!$F$7:$FS$310,45,FALSE)),"",VLOOKUP($B227,'[2]1516 Exp_Rev Access'!$F$7:$FS$310,45,FALSE))</f>
        <v>1848.98</v>
      </c>
      <c r="BI227" s="90">
        <f>IF(ISNA(VLOOKUP($B227,'[2]1516 Exp_Rev Access'!$F$7:$FS$310,46,FALSE)),"",VLOOKUP($B227,'[2]1516 Exp_Rev Access'!$F$7:$FS$310,46,FALSE))</f>
        <v>0</v>
      </c>
      <c r="BJ227" s="90">
        <f>IF(ISNA(VLOOKUP($B227,'[2]1516 Exp_Rev Access'!$F$7:$FS$310,47,FALSE)),"",VLOOKUP($B227,'[2]1516 Exp_Rev Access'!$F$7:$FS$310,47,FALSE))</f>
        <v>809.86</v>
      </c>
      <c r="BK227" s="90">
        <f>IF(ISNA(VLOOKUP($B227,'[2]1516 Exp_Rev Access'!$F$7:$FS$310,48,FALSE)),"",VLOOKUP($B227,'[2]1516 Exp_Rev Access'!$F$7:$FS$310,48,FALSE))</f>
        <v>68955.56</v>
      </c>
      <c r="BL227" s="90">
        <f>IF(ISNA(VLOOKUP($B227,'[2]1516 Exp_Rev Access'!$F$7:$FS$310,49,FALSE)),"",VLOOKUP($B227,'[2]1516 Exp_Rev Access'!$F$7:$FS$310,49,FALSE))</f>
        <v>0</v>
      </c>
      <c r="BM227" s="90">
        <f>IF(ISNA(VLOOKUP($B227,'[2]1516 Exp_Rev Access'!$F$7:$FS$310,50,FALSE)),"",VLOOKUP($B227,'[2]1516 Exp_Rev Access'!$F$7:$FS$310,50,FALSE))</f>
        <v>0</v>
      </c>
      <c r="BN227" s="90">
        <f>IF(ISNA(VLOOKUP($B227,'[2]1516 Exp_Rev Access'!$F$7:$FS$310,51,FALSE)),"",VLOOKUP($B227,'[2]1516 Exp_Rev Access'!$F$7:$FS$310,51,FALSE))</f>
        <v>0</v>
      </c>
      <c r="BO227" s="90">
        <f>IF(ISNA(VLOOKUP($B227,'[2]1516 Exp_Rev Access'!$F$7:$FS$310,52,FALSE)),"",VLOOKUP($B227,'[2]1516 Exp_Rev Access'!$F$7:$FS$310,52,FALSE))</f>
        <v>0</v>
      </c>
      <c r="BP227" s="90">
        <f>IF(ISNA(VLOOKUP($B227,'[2]1516 Exp_Rev Access'!$F$7:$FS$310,53,FALSE)),"",VLOOKUP($B227,'[2]1516 Exp_Rev Access'!$F$7:$FS$310,53,FALSE))</f>
        <v>0</v>
      </c>
      <c r="BQ227" s="90">
        <f>IF(ISNA(VLOOKUP($B227,'[2]1516 Exp_Rev Access'!$F$7:$FS$310,54,FALSE)),"",VLOOKUP($B227,'[2]1516 Exp_Rev Access'!$F$7:$FS$310,54,FALSE))</f>
        <v>0</v>
      </c>
      <c r="BR227" s="90">
        <f>IF(ISNA(VLOOKUP($B227,'[2]1516 Exp_Rev Access'!$F$7:$FS$310,55,FALSE)),"",VLOOKUP($B227,'[2]1516 Exp_Rev Access'!$F$7:$FS$310,55,FALSE))</f>
        <v>0</v>
      </c>
      <c r="BS227" s="90">
        <f>IF(ISNA(VLOOKUP($B227,'[2]1516 Exp_Rev Access'!$F$7:$FS$310,56,FALSE)),"",VLOOKUP($B227,'[2]1516 Exp_Rev Access'!$F$7:$FS$310,56,FALSE))</f>
        <v>0</v>
      </c>
      <c r="BT227" s="90">
        <f>IF(ISNA(VLOOKUP($B227,'[2]1516 Exp_Rev Access'!$F$7:$FS$310,57,FALSE)),"",VLOOKUP($B227,'[2]1516 Exp_Rev Access'!$F$7:$FS$310,57,FALSE))</f>
        <v>0</v>
      </c>
      <c r="BU227" s="90">
        <f>IF(ISNA(VLOOKUP($B227,'[2]1516 Exp_Rev Access'!$F$7:$FS$310,58,FALSE)),"",VLOOKUP($B227,'[2]1516 Exp_Rev Access'!$F$7:$FS$310,58,FALSE))</f>
        <v>0</v>
      </c>
      <c r="BV227" s="53">
        <f t="shared" ref="BV227:BV233" si="575">SUM(AX227:BU227)</f>
        <v>269455.75</v>
      </c>
      <c r="BW227" s="92">
        <f t="shared" ref="BW227:BW234" si="576">BV227/E227</f>
        <v>0.11278521907848871</v>
      </c>
      <c r="BX227" s="68">
        <f t="shared" ref="BX227:BX234" si="577">BV227/D227</f>
        <v>1405.6116327595203</v>
      </c>
      <c r="BY227" s="90">
        <f>IF(ISNA(VLOOKUP($B227,'[2]1516 Exp_Rev Access'!$F$7:$FS$310,59,FALSE)),"",VLOOKUP($B227,'[2]1516 Exp_Rev Access'!$F$7:$FS$310,59,FALSE))</f>
        <v>0</v>
      </c>
      <c r="BZ227" s="90">
        <f>IF(ISNA(VLOOKUP($B227,'[2]1516 Exp_Rev Access'!$F$7:$FS$310,60,FALSE)),"",VLOOKUP($B227,'[2]1516 Exp_Rev Access'!$F$7:$FS$310,60,FALSE))</f>
        <v>0</v>
      </c>
      <c r="CA227" s="90">
        <f>IF(ISNA(VLOOKUP($B227,'[2]1516 Exp_Rev Access'!$F$7:$FS$310,61,FALSE)),"",VLOOKUP($B227,'[2]1516 Exp_Rev Access'!$F$7:$FS$310,61,FALSE))</f>
        <v>0</v>
      </c>
      <c r="CB227" s="90">
        <f>IF(ISNA(VLOOKUP($B227,'[2]1516 Exp_Rev Access'!$F$7:$FS$310,62,FALSE)),"",VLOOKUP($B227,'[2]1516 Exp_Rev Access'!$F$7:$FS$310,62,FALSE))</f>
        <v>0</v>
      </c>
      <c r="CC227" s="90">
        <f>IF(ISNA(VLOOKUP($B227,'[2]1516 Exp_Rev Access'!$F$7:$FS$310,63,FALSE)),"",VLOOKUP($B227,'[2]1516 Exp_Rev Access'!$F$7:$FS$310,63,FALSE))</f>
        <v>3706.33</v>
      </c>
      <c r="CD227" s="90">
        <f>IF(ISNA(VLOOKUP($B227,'[2]1516 Exp_Rev Access'!$F$7:$FS$310,64,FALSE)),"",VLOOKUP($B227,'[2]1516 Exp_Rev Access'!$F$7:$FS$310,64,FALSE))</f>
        <v>0</v>
      </c>
      <c r="CE227" s="53">
        <f t="shared" ref="CE227:CE233" si="578">SUM(BY227:CD227)</f>
        <v>3706.33</v>
      </c>
      <c r="CF227" s="92">
        <f t="shared" ref="CF227:CF234" si="579">CE227/E227</f>
        <v>1.5513465236023914E-3</v>
      </c>
      <c r="CG227" s="94">
        <f t="shared" ref="CG227:CG234" si="580">CE227/D227</f>
        <v>19.334011476264997</v>
      </c>
      <c r="CH227" s="90">
        <f>IF(ISNA(VLOOKUP($B227,'[2]1516 Exp_Rev Access'!$F$7:$FS$310,65,FALSE)),"",VLOOKUP($B227,'[2]1516 Exp_Rev Access'!$F$7:$FS$310,65,FALSE))</f>
        <v>0</v>
      </c>
      <c r="CI227" s="90">
        <f>IF(ISNA(VLOOKUP($B227,'[2]1516 Exp_Rev Access'!$F$7:$FS$310,66,FALSE)),"",VLOOKUP($B227,'[2]1516 Exp_Rev Access'!$F$7:$FS$310,66,FALSE))</f>
        <v>0</v>
      </c>
      <c r="CJ227" s="90">
        <f>IF(ISNA(VLOOKUP($B227,'[2]1516 Exp_Rev Access'!$F$7:$FS$310,67,FALSE)),"",VLOOKUP($B227,'[2]1516 Exp_Rev Access'!$F$7:$FS$310,67,FALSE))</f>
        <v>0</v>
      </c>
      <c r="CK227" s="90">
        <f>IF(ISNA(VLOOKUP($B227,'[2]1516 Exp_Rev Access'!$F$7:$FS$310,68,FALSE)),"",VLOOKUP($B227,'[2]1516 Exp_Rev Access'!$F$7:$FS$310,68,FALSE))</f>
        <v>0</v>
      </c>
      <c r="CL227" s="90">
        <f>IF(ISNA(VLOOKUP($B227,'[2]1516 Exp_Rev Access'!$F$7:$FS$310,69,FALSE)),"",VLOOKUP($B227,'[2]1516 Exp_Rev Access'!$F$7:$FS$310,69,FALSE))</f>
        <v>0</v>
      </c>
      <c r="CM227" s="90">
        <f>IF(ISNA(VLOOKUP($B227,'[2]1516 Exp_Rev Access'!$F$7:$FS$310,70,FALSE)),"",VLOOKUP($B227,'[2]1516 Exp_Rev Access'!$F$7:$FS$310,70,FALSE))</f>
        <v>0</v>
      </c>
      <c r="CN227" s="90">
        <f>IF(ISNA(VLOOKUP($B227,'[2]1516 Exp_Rev Access'!$F$7:$FS$310,71,FALSE)),"",VLOOKUP($B227,'[2]1516 Exp_Rev Access'!$F$7:$FS$310,71,FALSE))</f>
        <v>0</v>
      </c>
      <c r="CO227" s="90">
        <f>IF(ISNA(VLOOKUP($B227,'[2]1516 Exp_Rev Access'!$F$7:$FS$310,72,FALSE)),"",VLOOKUP($B227,'[2]1516 Exp_Rev Access'!$F$7:$FS$310,72,FALSE))</f>
        <v>0</v>
      </c>
      <c r="CP227" s="90">
        <f>IF(ISNA(VLOOKUP($B227,'[2]1516 Exp_Rev Access'!$F$7:$FS$310,73,FALSE)),"",VLOOKUP($B227,'[2]1516 Exp_Rev Access'!$F$7:$FS$310,73,FALSE))</f>
        <v>0</v>
      </c>
      <c r="CQ227" s="90">
        <f>IF(ISNA(VLOOKUP($B227,'[2]1516 Exp_Rev Access'!$F$7:$FS$310,74,FALSE)),"",VLOOKUP($B227,'[2]1516 Exp_Rev Access'!$F$7:$FS$310,74,FALSE))</f>
        <v>34071.79</v>
      </c>
      <c r="CR227" s="90">
        <f>IF(ISNA(VLOOKUP($B227,'[2]1516 Exp_Rev Access'!$F$7:$FS$310,75,FALSE)),"",VLOOKUP($B227,'[2]1516 Exp_Rev Access'!$F$7:$FS$310,75,FALSE))</f>
        <v>0</v>
      </c>
      <c r="CS227" s="90">
        <f>IF(ISNA(VLOOKUP($B227,'[2]1516 Exp_Rev Access'!$F$7:$FS$310,76,FALSE)),"",VLOOKUP($B227,'[2]1516 Exp_Rev Access'!$F$7:$FS$310,76,FALSE))</f>
        <v>0</v>
      </c>
      <c r="CT227" s="90">
        <f>IF(ISNA(VLOOKUP($B227,'[2]1516 Exp_Rev Access'!$F$7:$FS$310,77,FALSE)),"",VLOOKUP($B227,'[2]1516 Exp_Rev Access'!$F$7:$FS$310,77,FALSE))</f>
        <v>0</v>
      </c>
      <c r="CU227" s="90">
        <f>IF(ISNA(VLOOKUP($B227,'[2]1516 Exp_Rev Access'!$F$7:$FS$310,78,FALSE)),"",VLOOKUP($B227,'[2]1516 Exp_Rev Access'!$F$7:$FS$310,78,FALSE))</f>
        <v>78647.960000000006</v>
      </c>
      <c r="CV227" s="90">
        <f>IF(ISNA(VLOOKUP($B227,'[2]1516 Exp_Rev Access'!$F$7:$FS$310,79,FALSE)),"",VLOOKUP($B227,'[2]1516 Exp_Rev Access'!$F$7:$FS$310,79,FALSE))</f>
        <v>8718.7999999999993</v>
      </c>
      <c r="CW227" s="90">
        <f>IF(ISNA(VLOOKUP($B227,'[2]1516 Exp_Rev Access'!$F$7:$FS$310,80,FALSE)),"",VLOOKUP($B227,'[2]1516 Exp_Rev Access'!$F$7:$FS$310,80,FALSE))</f>
        <v>0</v>
      </c>
      <c r="CX227" s="90">
        <f>IF(ISNA(VLOOKUP($B227,'[2]1516 Exp_Rev Access'!$F$7:$FS$310,81,FALSE)),"",VLOOKUP($B227,'[2]1516 Exp_Rev Access'!$F$7:$FS$310,81,FALSE))</f>
        <v>0</v>
      </c>
      <c r="CY227" s="90">
        <f>IF(ISNA(VLOOKUP($B227,'[2]1516 Exp_Rev Access'!$F$7:$FS$310,82,FALSE)),"",VLOOKUP($B227,'[2]1516 Exp_Rev Access'!$F$7:$FS$310,82,FALSE))</f>
        <v>0</v>
      </c>
      <c r="CZ227" s="90">
        <f>IF(ISNA(VLOOKUP($B227,'[2]1516 Exp_Rev Access'!$F$7:$FS$310,83,FALSE)),"",VLOOKUP($B227,'[2]1516 Exp_Rev Access'!$F$7:$FS$310,83,FALSE))</f>
        <v>0</v>
      </c>
      <c r="DA227" s="90">
        <f>IF(ISNA(VLOOKUP($B227,'[2]1516 Exp_Rev Access'!$F$7:$FS$310,84,FALSE)),"",VLOOKUP($B227,'[2]1516 Exp_Rev Access'!$F$7:$FS$310,84,FALSE))</f>
        <v>0</v>
      </c>
      <c r="DB227" s="90">
        <f>IF(ISNA(VLOOKUP($B227,'[2]1516 Exp_Rev Access'!$F$7:$FS$310,85,FALSE)),"",VLOOKUP($B227,'[2]1516 Exp_Rev Access'!$F$7:$FS$310,85,FALSE))</f>
        <v>0</v>
      </c>
      <c r="DC227" s="90">
        <f>IF(ISNA(VLOOKUP($B227,'[2]1516 Exp_Rev Access'!$F$7:$FS$310,86,FALSE)),"",VLOOKUP($B227,'[2]1516 Exp_Rev Access'!$F$7:$FS$310,86,FALSE))</f>
        <v>0</v>
      </c>
      <c r="DD227" s="90">
        <f>IF(ISNA(VLOOKUP($B227,'[2]1516 Exp_Rev Access'!$F$7:$FS$310,87,FALSE)),"",VLOOKUP($B227,'[2]1516 Exp_Rev Access'!$F$7:$FS$310,87,FALSE))</f>
        <v>0</v>
      </c>
      <c r="DE227" s="90">
        <f>IF(ISNA(VLOOKUP($B227,'[2]1516 Exp_Rev Access'!$F$7:$FS$310,88,FALSE)),"",VLOOKUP($B227,'[2]1516 Exp_Rev Access'!$F$7:$FS$310,88,FALSE))</f>
        <v>0</v>
      </c>
      <c r="DF227" s="90">
        <f>IF(ISNA(VLOOKUP($B227,'[2]1516 Exp_Rev Access'!$F$7:$FS$310,89,FALSE)),"",VLOOKUP($B227,'[2]1516 Exp_Rev Access'!$F$7:$FS$310,89,FALSE))</f>
        <v>0</v>
      </c>
      <c r="DG227" s="90">
        <f>IF(ISNA(VLOOKUP($B227,'[2]1516 Exp_Rev Access'!$F$7:$FS$310,90,FALSE)),"",VLOOKUP($B227,'[2]1516 Exp_Rev Access'!$F$7:$FS$310,90,FALSE))</f>
        <v>0</v>
      </c>
      <c r="DH227" s="90">
        <f>IF(ISNA(VLOOKUP($B227,'[2]1516 Exp_Rev Access'!$F$7:$FS$310,91,FALSE)),"",VLOOKUP($B227,'[2]1516 Exp_Rev Access'!$F$7:$FS$310,91,FALSE))</f>
        <v>0</v>
      </c>
      <c r="DI227" s="90">
        <f>IF(ISNA(VLOOKUP($B227,'[2]1516 Exp_Rev Access'!$F$7:$FS$310,92,FALSE)),"",VLOOKUP($B227,'[2]1516 Exp_Rev Access'!$F$7:$FS$310,92,FALSE))</f>
        <v>29814.15</v>
      </c>
      <c r="DJ227" s="90">
        <f>IF(ISNA(VLOOKUP($B227,'[2]1516 Exp_Rev Access'!$F$7:$FS$310,93,FALSE)),"",VLOOKUP($B227,'[2]1516 Exp_Rev Access'!$F$7:$FS$310,93,FALSE))</f>
        <v>0</v>
      </c>
      <c r="DK227" s="90">
        <f>IF(ISNA(VLOOKUP($B227,'[2]1516 Exp_Rev Access'!$F$7:$FS$310,94,FALSE)),"",VLOOKUP($B227,'[2]1516 Exp_Rev Access'!$F$7:$FS$310,94,FALSE))</f>
        <v>0</v>
      </c>
      <c r="DL227" s="90">
        <f>IF(ISNA(VLOOKUP($B227,'[2]1516 Exp_Rev Access'!$F$7:$FS$310,95,FALSE)),"",VLOOKUP($B227,'[2]1516 Exp_Rev Access'!$F$7:$FS$310,95,FALSE))</f>
        <v>0</v>
      </c>
      <c r="DM227" s="90">
        <f>IF(ISNA(VLOOKUP($B227,'[2]1516 Exp_Rev Access'!$F$7:$FS$310,96,FALSE)),"",VLOOKUP($B227,'[2]1516 Exp_Rev Access'!$F$7:$FS$310,96,FALSE))</f>
        <v>0</v>
      </c>
      <c r="DN227" s="90">
        <f>IF(ISNA(VLOOKUP($B227,'[2]1516 Exp_Rev Access'!$F$7:$FS$310,97,FALSE)),"",VLOOKUP($B227,'[2]1516 Exp_Rev Access'!$F$7:$FS$310,97,FALSE))</f>
        <v>0</v>
      </c>
      <c r="DO227" s="90">
        <f>IF(ISNA(VLOOKUP($B227,'[2]1516 Exp_Rev Access'!$F$7:$FS$310,98,FALSE)),"",VLOOKUP($B227,'[2]1516 Exp_Rev Access'!$F$7:$FS$310,98,FALSE))</f>
        <v>0</v>
      </c>
      <c r="DP227" s="90">
        <f>IF(ISNA(VLOOKUP($B227,'[2]1516 Exp_Rev Access'!$F$7:$FS$310,99,FALSE)),"",VLOOKUP($B227,'[2]1516 Exp_Rev Access'!$F$7:$FS$310,99,FALSE))</f>
        <v>0</v>
      </c>
      <c r="DQ227" s="90">
        <f>IF(ISNA(VLOOKUP($B227,'[2]1516 Exp_Rev Access'!$F$7:$FS$310,100,FALSE)),"",VLOOKUP($B227,'[2]1516 Exp_Rev Access'!$F$7:$FS$310,100,FALSE))</f>
        <v>0</v>
      </c>
      <c r="DR227" s="90">
        <f>IF(ISNA(VLOOKUP($B227,'[2]1516 Exp_Rev Access'!$F$7:$FS$310,101,FALSE)),"",VLOOKUP($B227,'[2]1516 Exp_Rev Access'!$F$7:$FS$310,101,FALSE))</f>
        <v>0</v>
      </c>
      <c r="DS227" s="90">
        <f>IF(ISNA(VLOOKUP($B227,'[2]1516 Exp_Rev Access'!$F$7:$FS$310,102,FALSE)),"",VLOOKUP($B227,'[2]1516 Exp_Rev Access'!$F$7:$FS$310,102,FALSE))</f>
        <v>0</v>
      </c>
      <c r="DT227" s="90">
        <f>IF(ISNA(VLOOKUP($B227,'[2]1516 Exp_Rev Access'!$F$7:$FS$310,103,FALSE)),"",VLOOKUP($B227,'[2]1516 Exp_Rev Access'!$F$7:$FS$310,103,FALSE))</f>
        <v>0</v>
      </c>
      <c r="DU227" s="90">
        <f>IF(ISNA(VLOOKUP($B227,'[2]1516 Exp_Rev Access'!$F$7:$FS$310,104,FALSE)),"",VLOOKUP($B227,'[2]1516 Exp_Rev Access'!$F$7:$FS$310,104,FALSE))</f>
        <v>0</v>
      </c>
      <c r="DV227" s="90">
        <f>IF(ISNA(VLOOKUP($B227,'[2]1516 Exp_Rev Access'!$F$7:$FS$310,105,FALSE)),"",VLOOKUP($B227,'[2]1516 Exp_Rev Access'!$F$7:$FS$310,105,FALSE))</f>
        <v>0</v>
      </c>
      <c r="DW227" s="90">
        <f>IF(ISNA(VLOOKUP($B227,'[2]1516 Exp_Rev Access'!$F$7:$FS$310,106,FALSE)),"",VLOOKUP($B227,'[2]1516 Exp_Rev Access'!$F$7:$FS$310,106,FALSE))</f>
        <v>0</v>
      </c>
      <c r="DX227" s="90">
        <f>IF(ISNA(VLOOKUP($B227,'[2]1516 Exp_Rev Access'!$F$7:$FS$310,107,FALSE)),"",VLOOKUP($B227,'[2]1516 Exp_Rev Access'!$F$7:$FS$310,107,FALSE))</f>
        <v>0</v>
      </c>
      <c r="DY227" s="90">
        <f>IF(ISNA(VLOOKUP($B227,'[2]1516 Exp_Rev Access'!$F$7:$FS$310,108,FALSE)),"",VLOOKUP($B227,'[2]1516 Exp_Rev Access'!$F$7:$FS$310,108,FALSE))</f>
        <v>18229.400000000001</v>
      </c>
      <c r="DZ227" s="90">
        <f>IF(ISNA(VLOOKUP($B227,'[2]1516 Exp_Rev Access'!$F$7:$FS$310,109,FALSE)),"",VLOOKUP($B227,'[2]1516 Exp_Rev Access'!$F$7:$FS$310,109,FALSE))</f>
        <v>0</v>
      </c>
      <c r="EA227" s="90">
        <f>IF(ISNA(VLOOKUP($B227,'[2]1516 Exp_Rev Access'!$F$7:$FS$310,110,FALSE)),"",VLOOKUP($B227,'[2]1516 Exp_Rev Access'!$F$7:$FS$310,110,FALSE))</f>
        <v>0</v>
      </c>
      <c r="EB227" s="90">
        <f>IF(ISNA(VLOOKUP($B227,'[2]1516 Exp_Rev Access'!$F$7:$FS$310,111,FALSE)),"",VLOOKUP($B227,'[2]1516 Exp_Rev Access'!$F$7:$FS$310,111,FALSE))</f>
        <v>0</v>
      </c>
      <c r="EC227" s="90">
        <f>IF(ISNA(VLOOKUP($B227,'[2]1516 Exp_Rev Access'!$F$7:$FS$310,112,FALSE)),"",VLOOKUP($B227,'[2]1516 Exp_Rev Access'!$F$7:$FS$310,112,FALSE))</f>
        <v>0</v>
      </c>
      <c r="ED227" s="90">
        <f>IF(ISNA(VLOOKUP($B227,'[2]1516 Exp_Rev Access'!$F$7:$FS$310,113,FALSE)),"",VLOOKUP($B227,'[2]1516 Exp_Rev Access'!$F$7:$FS$310,113,FALSE))</f>
        <v>0</v>
      </c>
      <c r="EE227" s="90">
        <f>IF(ISNA(VLOOKUP($B227,'[2]1516 Exp_Rev Access'!$F$7:$FS$310,114,FALSE)),"",VLOOKUP($B227,'[2]1516 Exp_Rev Access'!$F$7:$FS$310,114,FALSE))</f>
        <v>0</v>
      </c>
      <c r="EF227" s="90">
        <f>IF(ISNA(VLOOKUP($B227,'[2]1516 Exp_Rev Access'!$F$7:$FS$310,115,FALSE)),"",VLOOKUP($B227,'[2]1516 Exp_Rev Access'!$F$7:$FS$310,115,FALSE))</f>
        <v>0</v>
      </c>
      <c r="EG227" s="90">
        <f>IF(ISNA(VLOOKUP($B227,'[2]1516 Exp_Rev Access'!$F$7:$FS$310,116,FALSE)),"",VLOOKUP($B227,'[2]1516 Exp_Rev Access'!$F$7:$FS$310,116,FALSE))</f>
        <v>0</v>
      </c>
      <c r="EH227" s="90">
        <f>IF(ISNA(VLOOKUP($B227,'[2]1516 Exp_Rev Access'!$F$7:$FS$310,117,FALSE)),"",VLOOKUP($B227,'[2]1516 Exp_Rev Access'!$F$7:$FS$310,117,FALSE))</f>
        <v>0</v>
      </c>
      <c r="EI227" s="90">
        <f>IF(ISNA(VLOOKUP($B227,'[2]1516 Exp_Rev Access'!$F$7:$FS$310,118,FALSE)),"",VLOOKUP($B227,'[2]1516 Exp_Rev Access'!$F$7:$FS$310,118,FALSE))</f>
        <v>0</v>
      </c>
      <c r="EJ227" s="90">
        <f>IF(ISNA(VLOOKUP($B227,'[2]1516 Exp_Rev Access'!$F$7:$FS$310,119,FALSE)),"",VLOOKUP($B227,'[2]1516 Exp_Rev Access'!$F$7:$FS$310,119,FALSE))</f>
        <v>0</v>
      </c>
      <c r="EK227" s="90">
        <f>IF(ISNA(VLOOKUP($B227,'[2]1516 Exp_Rev Access'!$F$7:$FS$310,120,FALSE)),"",VLOOKUP($B227,'[2]1516 Exp_Rev Access'!$F$7:$FS$310,120,FALSE))</f>
        <v>0</v>
      </c>
      <c r="EL227" s="90">
        <f>IF(ISNA(VLOOKUP($B227,'[2]1516 Exp_Rev Access'!$F$7:$FS$310,121,FALSE)),"",VLOOKUP($B227,'[2]1516 Exp_Rev Access'!$F$7:$FS$310,121,FALSE))</f>
        <v>0</v>
      </c>
      <c r="EM227" s="90">
        <f>IF(ISNA(VLOOKUP($B227,'[2]1516 Exp_Rev Access'!$F$7:$FS$310,122,FALSE)),"",VLOOKUP($B227,'[2]1516 Exp_Rev Access'!$F$7:$FS$310,122,FALSE))</f>
        <v>0</v>
      </c>
      <c r="EN227" s="90">
        <f>IF(ISNA(VLOOKUP($B227,'[2]1516 Exp_Rev Access'!$F$7:$FS$310,123,FALSE)),"",VLOOKUP($B227,'[2]1516 Exp_Rev Access'!$F$7:$FS$310,123,FALSE))</f>
        <v>0</v>
      </c>
      <c r="EO227" s="90">
        <f>IF(ISNA(VLOOKUP($B227,'[2]1516 Exp_Rev Access'!$F$7:$FS$310,124,FALSE)),"",VLOOKUP($B227,'[2]1516 Exp_Rev Access'!$F$7:$FS$310,124,FALSE))</f>
        <v>3507.75</v>
      </c>
      <c r="EP227" s="90">
        <f>IF(ISNA(VLOOKUP($B227,'[2]1516 Exp_Rev Access'!$F$7:$FS$310,125,FALSE)),"",VLOOKUP($B227,'[2]1516 Exp_Rev Access'!$F$7:$FS$310,125,FALSE))</f>
        <v>0</v>
      </c>
      <c r="EQ227" s="90">
        <f>IF(ISNA(VLOOKUP($B227,'[2]1516 Exp_Rev Access'!$F$7:$FS$310,126,FALSE)),"",VLOOKUP($B227,'[2]1516 Exp_Rev Access'!$F$7:$FS$310,126,FALSE))</f>
        <v>0</v>
      </c>
      <c r="ER227" s="90">
        <f>IF(ISNA(VLOOKUP($B227,'[2]1516 Exp_Rev Access'!$F$7:$FS$310,127,FALSE)),"",VLOOKUP($B227,'[2]1516 Exp_Rev Access'!$F$7:$FS$310,127,FALSE))</f>
        <v>0</v>
      </c>
      <c r="ES227" s="90">
        <f>IF(ISNA(VLOOKUP($B227,'[2]1516 Exp_Rev Access'!$F$7:$FS$310,128,FALSE)),"",VLOOKUP($B227,'[2]1516 Exp_Rev Access'!$F$7:$FS$310,128,FALSE))</f>
        <v>0</v>
      </c>
      <c r="ET227" s="90">
        <f>IF(ISNA(VLOOKUP($B227,'[2]1516 Exp_Rev Access'!$F$7:$FS$310,129,FALSE)),"",VLOOKUP($B227,'[2]1516 Exp_Rev Access'!$F$7:$FS$310,129,FALSE))</f>
        <v>0</v>
      </c>
      <c r="EU227" s="90">
        <f>IF(ISNA(VLOOKUP($B227,'[2]1516 Exp_Rev Access'!$F$7:$FS$310,130,FALSE)),"",VLOOKUP($B227,'[2]1516 Exp_Rev Access'!$F$7:$FS$310,130,FALSE))</f>
        <v>0</v>
      </c>
      <c r="EV227" s="90">
        <f>IF(ISNA(VLOOKUP($B227,'[2]1516 Exp_Rev Access'!$F$7:$FS$310,131,FALSE)),"",VLOOKUP($B227,'[2]1516 Exp_Rev Access'!$F$7:$FS$310,131,FALSE))</f>
        <v>0</v>
      </c>
      <c r="EW227" s="90">
        <f>IF(ISNA(VLOOKUP($B227,'[2]1516 Exp_Rev Access'!$F$7:$FS$310,132,FALSE)),"",VLOOKUP($B227,'[2]1516 Exp_Rev Access'!$F$7:$FS$310,132,FALSE))</f>
        <v>0</v>
      </c>
      <c r="EX227" s="90">
        <f>IF(ISNA(VLOOKUP($B227,'[2]1516 Exp_Rev Access'!$F$7:$FS$310,133,FALSE)),"",VLOOKUP($B227,'[2]1516 Exp_Rev Access'!$F$7:$FS$310,133,FALSE))</f>
        <v>0</v>
      </c>
      <c r="EY227" s="90">
        <f>IF(ISNA(VLOOKUP($B227,'[2]1516 Exp_Rev Access'!$F$7:$FS$310,134,FALSE)),"",VLOOKUP($B227,'[2]1516 Exp_Rev Access'!$F$7:$FS$310,134,FALSE))</f>
        <v>0</v>
      </c>
      <c r="EZ227" s="90">
        <f>IF(ISNA(VLOOKUP($B227,'[2]1516 Exp_Rev Access'!$F$7:$FS$310,135,FALSE)),"",VLOOKUP($B227,'[2]1516 Exp_Rev Access'!$F$7:$FS$310,135,FALSE))</f>
        <v>0</v>
      </c>
      <c r="FA227" s="90">
        <f>IF(ISNA(VLOOKUP($B227,'[2]1516 Exp_Rev Access'!$F$7:$FS$310,136,FALSE)),"",VLOOKUP($B227,'[2]1516 Exp_Rev Access'!$F$7:$FS$310,136,FALSE))</f>
        <v>0</v>
      </c>
      <c r="FB227" s="90">
        <f>IF(ISNA(VLOOKUP($B227,'[2]1516 Exp_Rev Access'!$F$7:$FS$310,137,FALSE)),"",VLOOKUP($B227,'[2]1516 Exp_Rev Access'!$F$7:$FS$310,137,FALSE))</f>
        <v>0</v>
      </c>
      <c r="FC227" s="90">
        <f>IF(ISNA(VLOOKUP($B227,'[2]1516 Exp_Rev Access'!$F$7:$FS$310,138,FALSE)),"",VLOOKUP($B227,'[2]1516 Exp_Rev Access'!$F$7:$FS$310,138,FALSE))</f>
        <v>0</v>
      </c>
      <c r="FD227" s="90">
        <f>IF(ISNA(VLOOKUP($B227,'[2]1516 Exp_Rev Access'!$F$7:$FS$310,139,FALSE)),"",VLOOKUP($B227,'[2]1516 Exp_Rev Access'!$F$7:$FS$310,139,FALSE))</f>
        <v>0</v>
      </c>
      <c r="FE227" s="90">
        <f>IF(ISNA(VLOOKUP($B227,'[2]1516 Exp_Rev Access'!$F$7:$FS$310,140,FALSE)),"",VLOOKUP($B227,'[2]1516 Exp_Rev Access'!$F$7:$FS$310,140,FALSE))</f>
        <v>0</v>
      </c>
      <c r="FF227" s="90">
        <f>IF(ISNA(VLOOKUP($B227,'[2]1516 Exp_Rev Access'!$F$7:$FS$310,141,FALSE)),"",VLOOKUP($B227,'[2]1516 Exp_Rev Access'!$F$7:$FS$310,141,FALSE))</f>
        <v>0</v>
      </c>
      <c r="FG227" s="90">
        <f>IF(ISNA(VLOOKUP($B227,'[2]1516 Exp_Rev Access'!$F$7:$FS$310,142,FALSE)),"",VLOOKUP($B227,'[2]1516 Exp_Rev Access'!$F$7:$FS$310,142,FALSE))</f>
        <v>0</v>
      </c>
      <c r="FH227" s="90">
        <f>IF(ISNA(VLOOKUP($B227,'[2]1516 Exp_Rev Access'!$F$7:$FS$310,143,FALSE)),"",VLOOKUP($B227,'[2]1516 Exp_Rev Access'!$F$7:$FS$310,143,FALSE))</f>
        <v>0</v>
      </c>
      <c r="FI227" s="90">
        <f>IF(ISNA(VLOOKUP($B227,'[2]1516 Exp_Rev Access'!$F$7:$FS$310,144,FALSE)),"",VLOOKUP($B227,'[2]1516 Exp_Rev Access'!$F$7:$FS$310,144,FALSE))</f>
        <v>0</v>
      </c>
      <c r="FJ227" s="90">
        <f>IF(ISNA(VLOOKUP($B227,'[2]1516 Exp_Rev Access'!$F$7:$FS$310,145,FALSE)),"",VLOOKUP($B227,'[2]1516 Exp_Rev Access'!$F$7:$FS$310,145,FALSE))</f>
        <v>0</v>
      </c>
      <c r="FK227" s="90">
        <f>IF(ISNA(VLOOKUP($B227,'[2]1516 Exp_Rev Access'!$F$7:$FS$310,146,FALSE)),"",VLOOKUP($B227,'[2]1516 Exp_Rev Access'!$F$7:$FS$310,146,FALSE))</f>
        <v>0</v>
      </c>
      <c r="FL227" s="90">
        <f>IF(ISNA(VLOOKUP($B227,'[2]1516 Exp_Rev Access'!$F$7:$FS$310,1147,FALSE)),"",VLOOKUP($B227,'[2]1516 Exp_Rev Access'!$F$7:$FS$310,147,FALSE))</f>
        <v>0</v>
      </c>
      <c r="FM227" s="90">
        <f>IF(ISNA(VLOOKUP($B227,'[2]1516 Exp_Rev Access'!$F$7:$FS$310,148,FALSE)),"",VLOOKUP($B227,'[2]1516 Exp_Rev Access'!$F$7:$FS$310,148,FALSE))</f>
        <v>0</v>
      </c>
      <c r="FN227" s="90">
        <f>IF(ISNA(VLOOKUP($B227,'[2]1516 Exp_Rev Access'!$F$7:$FS$310,149,FALSE)),"",VLOOKUP($B227,'[2]1516 Exp_Rev Access'!$F$7:$FS$310,149,FALSE))</f>
        <v>0</v>
      </c>
      <c r="FO227" s="90">
        <f>IF(ISNA(VLOOKUP($B227,'[2]1516 Exp_Rev Access'!$F$7:$FS$310,150,FALSE)),"",VLOOKUP($B227,'[2]1516 Exp_Rev Access'!$F$7:$FS$310,150,FALSE))</f>
        <v>0</v>
      </c>
      <c r="FP227" s="90">
        <f>IF(ISNA(VLOOKUP($B227,'[2]1516 Exp_Rev Access'!$F$7:$FS$310,151,FALSE)),"",VLOOKUP($B227,'[2]1516 Exp_Rev Access'!$F$7:$FS$310,151,FALSE))</f>
        <v>0</v>
      </c>
      <c r="FQ227" s="90">
        <f>IF(ISNA(VLOOKUP($B227,'[2]1516 Exp_Rev Access'!$F$7:$FS$310,152,FALSE)),"",VLOOKUP($B227,'[2]1516 Exp_Rev Access'!$F$7:$FS$310,152,FALSE))</f>
        <v>0</v>
      </c>
      <c r="FR227" s="90">
        <f>IF(ISNA(VLOOKUP($B227,'[2]1516 Exp_Rev Access'!$F$7:$FS$310,153,FALSE)),"",VLOOKUP($B227,'[2]1516 Exp_Rev Access'!$F$7:$FS$310,153,FALSE))</f>
        <v>4266.79</v>
      </c>
      <c r="FS227" s="53">
        <f t="shared" ref="FS227:FS233" si="581">SUM(CH227:FR227)</f>
        <v>177256.64</v>
      </c>
      <c r="FT227" s="92">
        <f t="shared" ref="FT227:FT234" si="582">FS227/E227</f>
        <v>7.419373672863469E-2</v>
      </c>
      <c r="FU227" s="116">
        <f t="shared" ref="FU227:FU234" si="583">FS227/D227</f>
        <v>924.65644235785089</v>
      </c>
      <c r="FV227" s="90">
        <f>IF(ISNA(VLOOKUP($B227,'[2]1516 Exp_Rev Access'!$F$7:$FS$310,154,FALSE)),"",VLOOKUP($B227,'[2]1516 Exp_Rev Access'!$F$7:$FS$310,154,FALSE))</f>
        <v>0</v>
      </c>
      <c r="FW227" s="90">
        <f>IF(ISNA(VLOOKUP($B227,'[2]1516 Exp_Rev Access'!$F$7:$FS$310,155,FALSE)),"",VLOOKUP($B227,'[2]1516 Exp_Rev Access'!$F$7:$FS$310,155,FALSE))</f>
        <v>0</v>
      </c>
      <c r="FX227" s="90">
        <f>IF(ISNA(VLOOKUP($B227,'[2]1516 Exp_Rev Access'!$F$7:$FS$310,156,FALSE)),"",VLOOKUP($B227,'[2]1516 Exp_Rev Access'!$F$7:$FS$310,156,FALSE))</f>
        <v>0</v>
      </c>
      <c r="FY227" s="90">
        <f>IF(ISNA(VLOOKUP($B227,'[2]1516 Exp_Rev Access'!$F$7:$FS$310,157,FALSE)),"",VLOOKUP($B227,'[2]1516 Exp_Rev Access'!$F$7:$FS$310,157,FALSE))</f>
        <v>0</v>
      </c>
      <c r="FZ227" s="90">
        <f>IF(ISNA(VLOOKUP($B227,'[2]1516 Exp_Rev Access'!$F$7:$FS$310,158,FALSE)),"",VLOOKUP($B227,'[2]1516 Exp_Rev Access'!$F$7:$FS$310,158,FALSE))</f>
        <v>0</v>
      </c>
      <c r="GA227" s="90">
        <f>IF(ISNA(VLOOKUP($B227,'[2]1516 Exp_Rev Access'!$F$7:$FS$310,159,FALSE)),"",VLOOKUP($B227,'[2]1516 Exp_Rev Access'!$F$7:$FS$310,159,FALSE))</f>
        <v>0</v>
      </c>
      <c r="GB227" s="90">
        <f>IF(ISNA(VLOOKUP($B227,'[2]1516 Exp_Rev Access'!$F$7:$FS$310,160,FALSE)),"",VLOOKUP($B227,'[2]1516 Exp_Rev Access'!$F$7:$FS$310,160,FALSE))</f>
        <v>0</v>
      </c>
      <c r="GC227" s="90">
        <f>IF(ISNA(VLOOKUP($B227,'[2]1516 Exp_Rev Access'!$F$7:$FS$310,161,FALSE)),"",VLOOKUP($B227,'[2]1516 Exp_Rev Access'!$F$7:$FS$310,161,FALSE))</f>
        <v>0</v>
      </c>
      <c r="GD227" s="90">
        <f>IF(ISNA(VLOOKUP($B227,'[2]1516 Exp_Rev Access'!$F$7:$FS$310,162,FALSE)),"",VLOOKUP($B227,'[2]1516 Exp_Rev Access'!$F$7:$FS$310,162,FALSE))</f>
        <v>0</v>
      </c>
      <c r="GE227" s="90">
        <f>IF(ISNA(VLOOKUP($B227,'[2]1516 Exp_Rev Access'!$F$7:$FS$310,163,FALSE)),"",VLOOKUP($B227,'[2]1516 Exp_Rev Access'!$F$7:$FS$310,163,FALSE))</f>
        <v>0</v>
      </c>
      <c r="GF227" s="90">
        <f>IF(ISNA(VLOOKUP($B227,'[2]1516 Exp_Rev Access'!$F$7:$FS$310,164,FALSE)),"",VLOOKUP($B227,'[2]1516 Exp_Rev Access'!$F$7:$FS$310,164,FALSE))</f>
        <v>0</v>
      </c>
      <c r="GG227" s="90">
        <f>IF(ISNA(VLOOKUP($B227,'[2]1516 Exp_Rev Access'!$F$7:$FS$310,165,FALSE)),"",VLOOKUP($B227,'[2]1516 Exp_Rev Access'!$F$7:$FS$310,165,FALSE))</f>
        <v>0</v>
      </c>
      <c r="GH227" s="90">
        <f>IF(ISNA(VLOOKUP($B227,'[2]1516 Exp_Rev Access'!$F$7:$FS$310,166,FALSE)),"",VLOOKUP($B227,'[2]1516 Exp_Rev Access'!$F$7:$FS$310,166,FALSE))</f>
        <v>0</v>
      </c>
      <c r="GI227" s="90">
        <f>IF(ISNA(VLOOKUP($B227,'[2]1516 Exp_Rev Access'!$F$7:$FS$310,167,FALSE)),"",VLOOKUP($B227,'[2]1516 Exp_Rev Access'!$F$7:$FS$310,167,FALSE))</f>
        <v>0</v>
      </c>
      <c r="GJ227" s="90">
        <f>IF(ISNA(VLOOKUP($B227,'[2]1516 Exp_Rev Access'!$F$7:$FS$310,168,FALSE)),"",VLOOKUP($B227,'[2]1516 Exp_Rev Access'!$F$7:$FS$310,168,FALSE))</f>
        <v>0</v>
      </c>
      <c r="GK227" s="90">
        <f>IF(ISNA(VLOOKUP($B227,'[2]1516 Exp_Rev Access'!$F$7:$FS$310,169,FALSE)),"",VLOOKUP($B227,'[2]1516 Exp_Rev Access'!$F$7:$FS$310,169,FALSE))</f>
        <v>400</v>
      </c>
      <c r="GL227" s="90">
        <f>IF(ISNA(VLOOKUP($B227,'[2]1516 Exp_Rev Access'!$F$7:$FS$310,170,FALSE)),"",VLOOKUP($B227,'[2]1516 Exp_Rev Access'!$F$7:$FS$310,170,FALSE))</f>
        <v>4960</v>
      </c>
      <c r="GM227" s="90">
        <f>IF(ISNA(VLOOKUP($B227,'[2]1516 Exp_Rev Access'!$F$7:$FT$310,171,FALSE)),"",VLOOKUP($B227,'[2]1516 Exp_Rev Access'!$F$7:$FT$310,171,FALSE))</f>
        <v>0</v>
      </c>
      <c r="GN227" s="90">
        <f>IF(ISNA(VLOOKUP($B227,'[2]1516 Exp_Rev Access'!$F$7:$FU$310,172,FALSE)),"",VLOOKUP($B227,'[2]1516 Exp_Rev Access'!$F$7:$FU$310,172,FALSE))</f>
        <v>0</v>
      </c>
      <c r="GO227" s="90">
        <f>IF(ISNA(VLOOKUP($B227,'[2]1516 Exp_Rev Access'!$F$7:$FV$310,173,FALSE)),"",VLOOKUP($B227,'[2]1516 Exp_Rev Access'!$F$7:$FV$310,173,FALSE))</f>
        <v>0</v>
      </c>
      <c r="GP227" s="90">
        <f>IF(ISNA(VLOOKUP($B227,'[2]1516 Exp_Rev Access'!$F$7:$GA$310,174,FALSE)),"",VLOOKUP($B227,'[2]1516 Exp_Rev Access'!$F$7:$GA$310,174,FALSE))</f>
        <v>0</v>
      </c>
      <c r="GQ227" s="90">
        <f>IF(ISNA(VLOOKUP($B227,'[2]1516 Exp_Rev Access'!$F$7:$GA$310,175,FALSE)),"",VLOOKUP($B227,'[2]1516 Exp_Rev Access'!$F$7:$GA$310,175,FALSE))</f>
        <v>0</v>
      </c>
      <c r="GR227" s="90">
        <f>IF(ISNA(VLOOKUP($B227,'[2]1516 Exp_Rev Access'!$F$7:$GA$310,176,FALSE)),"",VLOOKUP($B227,'[2]1516 Exp_Rev Access'!$F$7:$GA$310,176,FALSE))</f>
        <v>0</v>
      </c>
      <c r="GS227" s="90">
        <f>IF(ISNA(VLOOKUP($B227,'[2]1516 Exp_Rev Access'!$F$7:$GA$310,177,FALSE)),"",VLOOKUP($B227,'[2]1516 Exp_Rev Access'!$F$7:$GA$310,177,FALSE))</f>
        <v>0</v>
      </c>
      <c r="GT227" s="90">
        <f>IF(ISNA(VLOOKUP($B227,'[2]1516 Exp_Rev Access'!$F$7:$GA$310,178,FALSE)),"",VLOOKUP($B227,'[2]1516 Exp_Rev Access'!$F$7:$GA$310,178,FALSE))</f>
        <v>0</v>
      </c>
      <c r="GU227" s="53">
        <f t="shared" ref="GU227:GU233" si="584">SUM(FV227:GT227)</f>
        <v>5360</v>
      </c>
      <c r="GV227" s="92">
        <f t="shared" ref="GV227:GV233" si="585">GU227/E227</f>
        <v>2.2435178104779708E-3</v>
      </c>
      <c r="GW227" s="114">
        <f t="shared" ref="GW227:GW234" si="586">GU227/D227</f>
        <v>27.960354720918104</v>
      </c>
    </row>
    <row r="228" spans="1:222" x14ac:dyDescent="0.2">
      <c r="B228" s="87" t="s">
        <v>506</v>
      </c>
      <c r="C228" s="87" t="s">
        <v>507</v>
      </c>
      <c r="D228" s="88">
        <f>IF(ISNA(VLOOKUP($B228,'[2]1516 enrollment_Rev_Exp by size'!$A$6:$C$325,3,FALSE)),"",VLOOKUP($B228,'[2]1516 enrollment_Rev_Exp by size'!$A$6:$C$325,3,FALSE))</f>
        <v>222.39000000000001</v>
      </c>
      <c r="E228" s="89">
        <v>2461820.23</v>
      </c>
      <c r="F228" s="67">
        <f t="shared" si="564"/>
        <v>2461820.23</v>
      </c>
      <c r="G228" s="67">
        <f t="shared" si="565"/>
        <v>0</v>
      </c>
      <c r="H228" s="90">
        <f>IF(ISNA(VLOOKUP($B228,'[2]1516 Exp_Rev Access'!$F$7:$FS$310,2,FALSE)),"",VLOOKUP($B228,'[2]1516 Exp_Rev Access'!$F$7:$FS$310,2,FALSE))</f>
        <v>682659.82</v>
      </c>
      <c r="I228" s="90">
        <f>IF(ISNA(VLOOKUP($B228,'[2]1516 Exp_Rev Access'!$F$7:$FS$310,3,FALSE)),"",VLOOKUP($B228,'[2]1516 Exp_Rev Access'!$F$7:$FS$310,3,FALSE))</f>
        <v>0</v>
      </c>
      <c r="J228" s="90">
        <f>IF(ISNA(VLOOKUP($B228,'[2]1516 Exp_Rev Access'!$F$7:$FS$310,4,FALSE)),"",VLOOKUP($B228,'[2]1516 Exp_Rev Access'!$F$7:$FS$310,4,FALSE))</f>
        <v>0</v>
      </c>
      <c r="K228" s="90">
        <f>IF(ISNA(VLOOKUP($B228,'[2]1516 Exp_Rev Access'!$F$7:$FS$310,5,FALSE)),"-",VLOOKUP($B228,'[2]1516 Exp_Rev Access'!$F$7:$FS$310,5,FALSE))</f>
        <v>2248.61</v>
      </c>
      <c r="L228" s="90">
        <f>IF(ISNA(VLOOKUP($B228,'[2]1516 Exp_Rev Access'!$F$7:$FS$310,6,FALSE)),"",VLOOKUP($B228,'[2]1516 Exp_Rev Access'!$F$7:$FS$310,6,FALSE))</f>
        <v>0</v>
      </c>
      <c r="M228" s="90">
        <f>IF(ISNA(VLOOKUP($B228,'[2]1516 Exp_Rev Access'!$F$7:$FS$310,7,FALSE)),"",VLOOKUP($B228,'[2]1516 Exp_Rev Access'!$F$7:$FS$310,7,FALSE))</f>
        <v>0</v>
      </c>
      <c r="N228" s="53">
        <f t="shared" si="566"/>
        <v>684908.42999999993</v>
      </c>
      <c r="O228" s="91">
        <f t="shared" si="567"/>
        <v>0.27821220317130951</v>
      </c>
      <c r="P228" s="53">
        <f t="shared" si="568"/>
        <v>3079.7627141508156</v>
      </c>
      <c r="Q228" s="90">
        <f>IF(ISNA(VLOOKUP($B228,'[2]1516 Exp_Rev Access'!$F$7:$FS$310,8,FALSE)),"",VLOOKUP($B228,'[2]1516 Exp_Rev Access'!$F$7:$FS$310,8,FALSE))</f>
        <v>0</v>
      </c>
      <c r="R228" s="90">
        <f>IF(ISNA(VLOOKUP($B228,'[2]1516 Exp_Rev Access'!$F$7:$FS$310,9,FALSE)),"",VLOOKUP($B228,'[2]1516 Exp_Rev Access'!$F$7:$FS$310,9,FALSE))</f>
        <v>0</v>
      </c>
      <c r="S228" s="90">
        <f>IF(ISNA(VLOOKUP($B228,'[2]1516 Exp_Rev Access'!$F$7:$FS$310,10,FALSE)),"",VLOOKUP($B228,'[2]1516 Exp_Rev Access'!$F$7:$FS$310,10,FALSE))</f>
        <v>0</v>
      </c>
      <c r="T228" s="90">
        <f>IF(ISNA(VLOOKUP($B228,'[2]1516 Exp_Rev Access'!$F$7:$FS$310,11,FALSE)),"",VLOOKUP($B228,'[2]1516 Exp_Rev Access'!$F$7:$FS$310,11,FALSE))</f>
        <v>0</v>
      </c>
      <c r="U228" s="90">
        <f>IF(ISNA(VLOOKUP($B228,'[2]1516 Exp_Rev Access'!$F$7:$FS$310,12,FALSE)),"",VLOOKUP($B228,'[2]1516 Exp_Rev Access'!$F$7:$FS$310,12,FALSE))</f>
        <v>0</v>
      </c>
      <c r="V228" s="90">
        <f>IF(ISNA(VLOOKUP($B228,'[2]1516 Exp_Rev Access'!$F$7:$FS$310,13,FALSE)),"",VLOOKUP($B228,'[2]1516 Exp_Rev Access'!$F$7:$FS$310,13,FALSE))</f>
        <v>0</v>
      </c>
      <c r="W228" s="90">
        <f>IF(ISNA(VLOOKUP($B228,'[2]1516 Exp_Rev Access'!$F$7:$FS$310,14,FALSE)),"",VLOOKUP($B228,'[2]1516 Exp_Rev Access'!$F$7:$FS$310,14,FALSE))</f>
        <v>0</v>
      </c>
      <c r="X228" s="90">
        <f>IF(ISNA(VLOOKUP($B228,'[2]1516 Exp_Rev Access'!$F$7:$FS$310,15,FALSE)),"",VLOOKUP($B228,'[2]1516 Exp_Rev Access'!$F$7:$FS$310,15,FALSE))</f>
        <v>0</v>
      </c>
      <c r="Y228" s="90">
        <f>IF(ISNA(VLOOKUP($B228,'[2]1516 Exp_Rev Access'!$F$7:$FS$310,16,FALSE)),"",VLOOKUP($B228,'[2]1516 Exp_Rev Access'!$F$7:$FS$310,16,FALSE))</f>
        <v>5545.16</v>
      </c>
      <c r="Z228" s="90">
        <f>IF(ISNA(VLOOKUP($B228,'[2]1516 Exp_Rev Access'!$F$7:$FS$310,17,FALSE)),"",VLOOKUP($B228,'[2]1516 Exp_Rev Access'!$F$7:$FS$310,17,FALSE))</f>
        <v>0</v>
      </c>
      <c r="AA228" s="90">
        <f>IF(ISNA(VLOOKUP($B228,'[2]1516 Exp_Rev Access'!$F$7:$FS$310,18,FALSE)),"",VLOOKUP($B228,'[2]1516 Exp_Rev Access'!$F$7:$FS$310,18,FALSE))</f>
        <v>0</v>
      </c>
      <c r="AB228" s="90">
        <f>IF(ISNA(VLOOKUP($B228,'[2]1516 Exp_Rev Access'!$F$7:$FS$310,19,FALSE)),"",VLOOKUP($B228,'[2]1516 Exp_Rev Access'!$F$7:$FS$310,19,FALSE))</f>
        <v>0</v>
      </c>
      <c r="AC228" s="90">
        <f>IF(ISNA(VLOOKUP($B228,'[2]1516 Exp_Rev Access'!$F$7:$FS$310,20,FALSE)),"",VLOOKUP($B228,'[2]1516 Exp_Rev Access'!$F$7:$FS$310,20,FALSE))</f>
        <v>0</v>
      </c>
      <c r="AD228" s="90">
        <f>IF(ISNA(VLOOKUP($B228,'[2]1516 Exp_Rev Access'!$F$7:$FS$310,21,FALSE)),"",VLOOKUP($B228,'[2]1516 Exp_Rev Access'!$F$7:$FS$310,21,FALSE))</f>
        <v>22222.77</v>
      </c>
      <c r="AE228" s="90">
        <f>IF(ISNA(VLOOKUP($B228,'[2]1516 Exp_Rev Access'!$F$7:$FS$310,22,FALSE)),"",VLOOKUP($B228,'[2]1516 Exp_Rev Access'!$F$7:$FS$310,22,FALSE))</f>
        <v>1180.73</v>
      </c>
      <c r="AF228" s="90">
        <f>IF(ISNA(VLOOKUP($B228,'[2]1516 Exp_Rev Access'!$F$7:$FS$310,23,FALSE)),"",VLOOKUP($B228,'[2]1516 Exp_Rev Access'!$F$7:$FS$310,23,FALSE))</f>
        <v>0</v>
      </c>
      <c r="AG228" s="90">
        <f>IF(ISNA(VLOOKUP($B228,'[2]1516 Exp_Rev Access'!$F$7:$FS$310,24,FALSE)),"",VLOOKUP($B228,'[2]1516 Exp_Rev Access'!$F$7:$FS$310,24,FALSE))</f>
        <v>3358.99</v>
      </c>
      <c r="AH228" s="90">
        <f>IF(ISNA(VLOOKUP($B228,'[2]1516 Exp_Rev Access'!$F$7:$FS$310,25,FALSE)),"",VLOOKUP($B228,'[2]1516 Exp_Rev Access'!$F$7:$FS$310,25,FALSE))</f>
        <v>0</v>
      </c>
      <c r="AI228" s="90">
        <f>IF(ISNA(VLOOKUP($B228,'[2]1516 Exp_Rev Access'!$F$7:$FS$310,26,FALSE)),"",VLOOKUP($B228,'[2]1516 Exp_Rev Access'!$F$7:$FS$310,26,FALSE))</f>
        <v>0</v>
      </c>
      <c r="AJ228" s="90">
        <f>IF(ISNA(VLOOKUP($B228,'[2]1516 Exp_Rev Access'!$F$7:$FS$310,27,FALSE)),"",VLOOKUP($B228,'[2]1516 Exp_Rev Access'!$F$7:$FS$310,27,FALSE))</f>
        <v>0</v>
      </c>
      <c r="AK228" s="90">
        <f>IF(ISNA(VLOOKUP($B228,'[2]1516 Exp_Rev Access'!$F$7:$FS$310,28,FALSE)),"",VLOOKUP($B228,'[2]1516 Exp_Rev Access'!$F$7:$FS$310,28,FALSE))</f>
        <v>1295.08</v>
      </c>
      <c r="AL228" s="90">
        <f>IF(ISNA(VLOOKUP($B228,'[2]1516 Exp_Rev Access'!$F$7:$FS$310,29,FALSE)),"",VLOOKUP($B228,'[2]1516 Exp_Rev Access'!$F$7:$FS$310,29,FALSE))</f>
        <v>0</v>
      </c>
      <c r="AM228" s="53">
        <f t="shared" si="569"/>
        <v>33602.730000000003</v>
      </c>
      <c r="AN228" s="92">
        <f t="shared" si="570"/>
        <v>1.3649546620225802E-2</v>
      </c>
      <c r="AO228" s="68">
        <f t="shared" si="571"/>
        <v>151.09820585457979</v>
      </c>
      <c r="AP228" s="90">
        <f>IF(ISNA(VLOOKUP($B228,'[2]1516 Exp_Rev Access'!$F$7:$FS$310,30,FALSE)),"",VLOOKUP($B228,'[2]1516 Exp_Rev Access'!$F$7:$FS$310,30,FALSE))</f>
        <v>1293069.82</v>
      </c>
      <c r="AQ228" s="90">
        <f>IF(ISNA(VLOOKUP($B228,'[2]1516 Exp_Rev Access'!$F$7:$FS$310,31,FALSE)),"",VLOOKUP($B228,'[2]1516 Exp_Rev Access'!$F$7:$FS$310,31,FALSE))</f>
        <v>8462.9599999999991</v>
      </c>
      <c r="AR228" s="90">
        <f>IF(ISNA(VLOOKUP($B228,'[2]1516 Exp_Rev Access'!$F$7:$FS$310,32,FALSE)),"",VLOOKUP($B228,'[2]1516 Exp_Rev Access'!$F$7:$FS$310,32,FALSE))</f>
        <v>0</v>
      </c>
      <c r="AS228" s="90">
        <f>IF(ISNA(VLOOKUP($B228,'[2]1516 Exp_Rev Access'!$F$7:$FS$310,33,FALSE)),"",VLOOKUP($B228,'[2]1516 Exp_Rev Access'!$F$7:$FS$310,33,FALSE))</f>
        <v>36.31</v>
      </c>
      <c r="AT228" s="90">
        <f>IF(ISNA(VLOOKUP($B228,'[2]1516 Exp_Rev Access'!$F$7:$FS$310,34,FALSE)),"",VLOOKUP($B228,'[2]1516 Exp_Rev Access'!$F$7:$FS$310,34,FALSE))</f>
        <v>0</v>
      </c>
      <c r="AU228" s="53">
        <f t="shared" si="572"/>
        <v>1301569.0900000001</v>
      </c>
      <c r="AV228" s="93">
        <f t="shared" si="573"/>
        <v>0.52870192312945619</v>
      </c>
      <c r="AW228" s="53">
        <f t="shared" si="574"/>
        <v>5852.6421601690727</v>
      </c>
      <c r="AX228" s="90">
        <f>IF(ISNA(VLOOKUP($B228,'[2]1516 Exp_Rev Access'!$F$7:$FS$310,35,FALSE)),"",VLOOKUP($B228,'[2]1516 Exp_Rev Access'!$F$7:$FS$310,35,FALSE))</f>
        <v>0</v>
      </c>
      <c r="AY228" s="90">
        <f>IF(ISNA(VLOOKUP($B228,'[2]1516 Exp_Rev Access'!$F$7:$FS$310,36,FALSE)),"",VLOOKUP($B228,'[2]1516 Exp_Rev Access'!$F$7:$FS$310,36,FALSE))</f>
        <v>117600.95</v>
      </c>
      <c r="AZ228" s="90">
        <f>IF(ISNA(VLOOKUP($B228,'[2]1516 Exp_Rev Access'!$F$7:$FS$310,37,FALSE)),"",VLOOKUP($B228,'[2]1516 Exp_Rev Access'!$F$7:$FS$310,37,FALSE))</f>
        <v>14337.85</v>
      </c>
      <c r="BA228" s="90">
        <f>IF(ISNA(VLOOKUP($B228,'[2]1516 Exp_Rev Access'!$F$7:$FS$310,38,FALSE)),"",VLOOKUP($B228,'[2]1516 Exp_Rev Access'!$F$7:$FS$310,38,FALSE))</f>
        <v>0</v>
      </c>
      <c r="BB228" s="90">
        <f>IF(ISNA(VLOOKUP($B228,'[2]1516 Exp_Rev Access'!$F$7:$FS$310,39,FALSE)),"",VLOOKUP($B228,'[2]1516 Exp_Rev Access'!$F$7:$FS$310,39,FALSE))</f>
        <v>0</v>
      </c>
      <c r="BC228" s="90">
        <f>IF(ISNA(VLOOKUP($B228,'[2]1516 Exp_Rev Access'!$F$7:$FS$310,40,FALSE)),"",VLOOKUP($B228,'[2]1516 Exp_Rev Access'!$F$7:$FS$310,40,FALSE))</f>
        <v>44357.64</v>
      </c>
      <c r="BD228" s="90">
        <f>IF(ISNA(VLOOKUP($B228,'[2]1516 Exp_Rev Access'!$F$7:$FS$310,41,FALSE)),"",VLOOKUP($B228,'[2]1516 Exp_Rev Access'!$F$7:$FS$310,41,FALSE))</f>
        <v>0</v>
      </c>
      <c r="BE228" s="90">
        <f>IF(ISNA(VLOOKUP($B228,'[2]1516 Exp_Rev Access'!$F$7:$FS$310,42,FALSE)),"",VLOOKUP($B228,'[2]1516 Exp_Rev Access'!$F$7:$FS$310,42,FALSE))</f>
        <v>1195</v>
      </c>
      <c r="BF228" s="90">
        <f>IF(ISNA(VLOOKUP($B228,'[2]1516 Exp_Rev Access'!$F$7:$FS$310,43,FALSE)),"",VLOOKUP($B228,'[2]1516 Exp_Rev Access'!$F$7:$FS$310,43,FALSE))</f>
        <v>0</v>
      </c>
      <c r="BG228" s="90">
        <f>IF(ISNA(VLOOKUP($B228,'[2]1516 Exp_Rev Access'!$F$7:$FS$310,44,FALSE)),"",VLOOKUP($B228,'[2]1516 Exp_Rev Access'!$F$7:$FS$310,44,FALSE))</f>
        <v>0</v>
      </c>
      <c r="BH228" s="90">
        <f>IF(ISNA(VLOOKUP($B228,'[2]1516 Exp_Rev Access'!$F$7:$FS$310,45,FALSE)),"",VLOOKUP($B228,'[2]1516 Exp_Rev Access'!$F$7:$FS$310,45,FALSE))</f>
        <v>1442.17</v>
      </c>
      <c r="BI228" s="90">
        <f>IF(ISNA(VLOOKUP($B228,'[2]1516 Exp_Rev Access'!$F$7:$FS$310,46,FALSE)),"",VLOOKUP($B228,'[2]1516 Exp_Rev Access'!$F$7:$FS$310,46,FALSE))</f>
        <v>0</v>
      </c>
      <c r="BJ228" s="90">
        <f>IF(ISNA(VLOOKUP($B228,'[2]1516 Exp_Rev Access'!$F$7:$FS$310,47,FALSE)),"",VLOOKUP($B228,'[2]1516 Exp_Rev Access'!$F$7:$FS$310,47,FALSE))</f>
        <v>2118.79</v>
      </c>
      <c r="BK228" s="90">
        <f>IF(ISNA(VLOOKUP($B228,'[2]1516 Exp_Rev Access'!$F$7:$FS$310,48,FALSE)),"",VLOOKUP($B228,'[2]1516 Exp_Rev Access'!$F$7:$FS$310,48,FALSE))</f>
        <v>100576.3</v>
      </c>
      <c r="BL228" s="90">
        <f>IF(ISNA(VLOOKUP($B228,'[2]1516 Exp_Rev Access'!$F$7:$FS$310,49,FALSE)),"",VLOOKUP($B228,'[2]1516 Exp_Rev Access'!$F$7:$FS$310,49,FALSE))</f>
        <v>0</v>
      </c>
      <c r="BM228" s="90">
        <f>IF(ISNA(VLOOKUP($B228,'[2]1516 Exp_Rev Access'!$F$7:$FS$310,50,FALSE)),"",VLOOKUP($B228,'[2]1516 Exp_Rev Access'!$F$7:$FS$310,50,FALSE))</f>
        <v>0</v>
      </c>
      <c r="BN228" s="90">
        <f>IF(ISNA(VLOOKUP($B228,'[2]1516 Exp_Rev Access'!$F$7:$FS$310,51,FALSE)),"",VLOOKUP($B228,'[2]1516 Exp_Rev Access'!$F$7:$FS$310,51,FALSE))</f>
        <v>0</v>
      </c>
      <c r="BO228" s="90">
        <f>IF(ISNA(VLOOKUP($B228,'[2]1516 Exp_Rev Access'!$F$7:$FS$310,52,FALSE)),"",VLOOKUP($B228,'[2]1516 Exp_Rev Access'!$F$7:$FS$310,52,FALSE))</f>
        <v>0</v>
      </c>
      <c r="BP228" s="90">
        <f>IF(ISNA(VLOOKUP($B228,'[2]1516 Exp_Rev Access'!$F$7:$FS$310,53,FALSE)),"",VLOOKUP($B228,'[2]1516 Exp_Rev Access'!$F$7:$FS$310,53,FALSE))</f>
        <v>0</v>
      </c>
      <c r="BQ228" s="90">
        <f>IF(ISNA(VLOOKUP($B228,'[2]1516 Exp_Rev Access'!$F$7:$FS$310,54,FALSE)),"",VLOOKUP($B228,'[2]1516 Exp_Rev Access'!$F$7:$FS$310,54,FALSE))</f>
        <v>0</v>
      </c>
      <c r="BR228" s="90">
        <f>IF(ISNA(VLOOKUP($B228,'[2]1516 Exp_Rev Access'!$F$7:$FS$310,55,FALSE)),"",VLOOKUP($B228,'[2]1516 Exp_Rev Access'!$F$7:$FS$310,55,FALSE))</f>
        <v>0</v>
      </c>
      <c r="BS228" s="90">
        <f>IF(ISNA(VLOOKUP($B228,'[2]1516 Exp_Rev Access'!$F$7:$FS$310,56,FALSE)),"",VLOOKUP($B228,'[2]1516 Exp_Rev Access'!$F$7:$FS$310,56,FALSE))</f>
        <v>0</v>
      </c>
      <c r="BT228" s="90">
        <f>IF(ISNA(VLOOKUP($B228,'[2]1516 Exp_Rev Access'!$F$7:$FS$310,57,FALSE)),"",VLOOKUP($B228,'[2]1516 Exp_Rev Access'!$F$7:$FS$310,57,FALSE))</f>
        <v>0</v>
      </c>
      <c r="BU228" s="90">
        <f>IF(ISNA(VLOOKUP($B228,'[2]1516 Exp_Rev Access'!$F$7:$FS$310,58,FALSE)),"",VLOOKUP($B228,'[2]1516 Exp_Rev Access'!$F$7:$FS$310,58,FALSE))</f>
        <v>0</v>
      </c>
      <c r="BV228" s="53">
        <f t="shared" si="575"/>
        <v>281628.7</v>
      </c>
      <c r="BW228" s="92">
        <f t="shared" si="576"/>
        <v>0.11439856435008661</v>
      </c>
      <c r="BX228" s="68">
        <f t="shared" si="577"/>
        <v>1266.3730383560412</v>
      </c>
      <c r="BY228" s="90">
        <f>IF(ISNA(VLOOKUP($B228,'[2]1516 Exp_Rev Access'!$F$7:$FS$310,59,FALSE)),"",VLOOKUP($B228,'[2]1516 Exp_Rev Access'!$F$7:$FS$310,59,FALSE))</f>
        <v>0</v>
      </c>
      <c r="BZ228" s="90">
        <f>IF(ISNA(VLOOKUP($B228,'[2]1516 Exp_Rev Access'!$F$7:$FS$310,60,FALSE)),"",VLOOKUP($B228,'[2]1516 Exp_Rev Access'!$F$7:$FS$310,60,FALSE))</f>
        <v>0</v>
      </c>
      <c r="CA228" s="90">
        <f>IF(ISNA(VLOOKUP($B228,'[2]1516 Exp_Rev Access'!$F$7:$FS$310,61,FALSE)),"",VLOOKUP($B228,'[2]1516 Exp_Rev Access'!$F$7:$FS$310,61,FALSE))</f>
        <v>0</v>
      </c>
      <c r="CB228" s="90">
        <f>IF(ISNA(VLOOKUP($B228,'[2]1516 Exp_Rev Access'!$F$7:$FS$310,62,FALSE)),"",VLOOKUP($B228,'[2]1516 Exp_Rev Access'!$F$7:$FS$310,62,FALSE))</f>
        <v>0</v>
      </c>
      <c r="CC228" s="90">
        <f>IF(ISNA(VLOOKUP($B228,'[2]1516 Exp_Rev Access'!$F$7:$FS$310,63,FALSE)),"",VLOOKUP($B228,'[2]1516 Exp_Rev Access'!$F$7:$FS$310,63,FALSE))</f>
        <v>4447.59</v>
      </c>
      <c r="CD228" s="90">
        <f>IF(ISNA(VLOOKUP($B228,'[2]1516 Exp_Rev Access'!$F$7:$FS$310,64,FALSE)),"",VLOOKUP($B228,'[2]1516 Exp_Rev Access'!$F$7:$FS$310,64,FALSE))</f>
        <v>0</v>
      </c>
      <c r="CE228" s="53">
        <f t="shared" si="578"/>
        <v>4447.59</v>
      </c>
      <c r="CF228" s="92">
        <f t="shared" si="579"/>
        <v>1.8066266357718574E-3</v>
      </c>
      <c r="CG228" s="143">
        <f t="shared" si="580"/>
        <v>19.99905571293673</v>
      </c>
      <c r="CH228" s="90">
        <f>IF(ISNA(VLOOKUP($B228,'[2]1516 Exp_Rev Access'!$F$7:$FS$310,65,FALSE)),"",VLOOKUP($B228,'[2]1516 Exp_Rev Access'!$F$7:$FS$310,65,FALSE))</f>
        <v>0</v>
      </c>
      <c r="CI228" s="90">
        <f>IF(ISNA(VLOOKUP($B228,'[2]1516 Exp_Rev Access'!$F$7:$FS$310,66,FALSE)),"",VLOOKUP($B228,'[2]1516 Exp_Rev Access'!$F$7:$FS$310,66,FALSE))</f>
        <v>0</v>
      </c>
      <c r="CJ228" s="90">
        <f>IF(ISNA(VLOOKUP($B228,'[2]1516 Exp_Rev Access'!$F$7:$FS$310,67,FALSE)),"",VLOOKUP($B228,'[2]1516 Exp_Rev Access'!$F$7:$FS$310,67,FALSE))</f>
        <v>0</v>
      </c>
      <c r="CK228" s="90">
        <f>IF(ISNA(VLOOKUP($B228,'[2]1516 Exp_Rev Access'!$F$7:$FS$310,68,FALSE)),"",VLOOKUP($B228,'[2]1516 Exp_Rev Access'!$F$7:$FS$310,68,FALSE))</f>
        <v>0</v>
      </c>
      <c r="CL228" s="90">
        <f>IF(ISNA(VLOOKUP($B228,'[2]1516 Exp_Rev Access'!$F$7:$FS$310,69,FALSE)),"",VLOOKUP($B228,'[2]1516 Exp_Rev Access'!$F$7:$FS$310,69,FALSE))</f>
        <v>0</v>
      </c>
      <c r="CM228" s="90">
        <f>IF(ISNA(VLOOKUP($B228,'[2]1516 Exp_Rev Access'!$F$7:$FS$310,70,FALSE)),"",VLOOKUP($B228,'[2]1516 Exp_Rev Access'!$F$7:$FS$310,70,FALSE))</f>
        <v>0</v>
      </c>
      <c r="CN228" s="90">
        <f>IF(ISNA(VLOOKUP($B228,'[2]1516 Exp_Rev Access'!$F$7:$FS$310,71,FALSE)),"",VLOOKUP($B228,'[2]1516 Exp_Rev Access'!$F$7:$FS$310,71,FALSE))</f>
        <v>0</v>
      </c>
      <c r="CO228" s="90">
        <f>IF(ISNA(VLOOKUP($B228,'[2]1516 Exp_Rev Access'!$F$7:$FS$310,72,FALSE)),"",VLOOKUP($B228,'[2]1516 Exp_Rev Access'!$F$7:$FS$310,72,FALSE))</f>
        <v>0</v>
      </c>
      <c r="CP228" s="90">
        <f>IF(ISNA(VLOOKUP($B228,'[2]1516 Exp_Rev Access'!$F$7:$FS$310,73,FALSE)),"",VLOOKUP($B228,'[2]1516 Exp_Rev Access'!$F$7:$FS$310,73,FALSE))</f>
        <v>0</v>
      </c>
      <c r="CQ228" s="90">
        <f>IF(ISNA(VLOOKUP($B228,'[2]1516 Exp_Rev Access'!$F$7:$FS$310,74,FALSE)),"",VLOOKUP($B228,'[2]1516 Exp_Rev Access'!$F$7:$FS$310,74,FALSE))</f>
        <v>42378.35</v>
      </c>
      <c r="CR228" s="90">
        <f>IF(ISNA(VLOOKUP($B228,'[2]1516 Exp_Rev Access'!$F$7:$FS$310,75,FALSE)),"",VLOOKUP($B228,'[2]1516 Exp_Rev Access'!$F$7:$FS$310,75,FALSE))</f>
        <v>0</v>
      </c>
      <c r="CS228" s="90">
        <f>IF(ISNA(VLOOKUP($B228,'[2]1516 Exp_Rev Access'!$F$7:$FS$310,76,FALSE)),"",VLOOKUP($B228,'[2]1516 Exp_Rev Access'!$F$7:$FS$310,76,FALSE))</f>
        <v>0</v>
      </c>
      <c r="CT228" s="90">
        <f>IF(ISNA(VLOOKUP($B228,'[2]1516 Exp_Rev Access'!$F$7:$FS$310,77,FALSE)),"",VLOOKUP($B228,'[2]1516 Exp_Rev Access'!$F$7:$FS$310,77,FALSE))</f>
        <v>0</v>
      </c>
      <c r="CU228" s="90">
        <f>IF(ISNA(VLOOKUP($B228,'[2]1516 Exp_Rev Access'!$F$7:$FS$310,78,FALSE)),"",VLOOKUP($B228,'[2]1516 Exp_Rev Access'!$F$7:$FS$310,78,FALSE))</f>
        <v>55820.23</v>
      </c>
      <c r="CV228" s="90">
        <f>IF(ISNA(VLOOKUP($B228,'[2]1516 Exp_Rev Access'!$F$7:$FS$310,79,FALSE)),"",VLOOKUP($B228,'[2]1516 Exp_Rev Access'!$F$7:$FS$310,79,FALSE))</f>
        <v>2540</v>
      </c>
      <c r="CW228" s="90">
        <f>IF(ISNA(VLOOKUP($B228,'[2]1516 Exp_Rev Access'!$F$7:$FS$310,80,FALSE)),"",VLOOKUP($B228,'[2]1516 Exp_Rev Access'!$F$7:$FS$310,80,FALSE))</f>
        <v>0</v>
      </c>
      <c r="CX228" s="90">
        <f>IF(ISNA(VLOOKUP($B228,'[2]1516 Exp_Rev Access'!$F$7:$FS$310,81,FALSE)),"",VLOOKUP($B228,'[2]1516 Exp_Rev Access'!$F$7:$FS$310,81,FALSE))</f>
        <v>0</v>
      </c>
      <c r="CY228" s="90">
        <f>IF(ISNA(VLOOKUP($B228,'[2]1516 Exp_Rev Access'!$F$7:$FS$310,82,FALSE)),"",VLOOKUP($B228,'[2]1516 Exp_Rev Access'!$F$7:$FS$310,82,FALSE))</f>
        <v>0</v>
      </c>
      <c r="CZ228" s="90">
        <f>IF(ISNA(VLOOKUP($B228,'[2]1516 Exp_Rev Access'!$F$7:$FS$310,83,FALSE)),"",VLOOKUP($B228,'[2]1516 Exp_Rev Access'!$F$7:$FS$310,83,FALSE))</f>
        <v>0</v>
      </c>
      <c r="DA228" s="90">
        <f>IF(ISNA(VLOOKUP($B228,'[2]1516 Exp_Rev Access'!$F$7:$FS$310,84,FALSE)),"",VLOOKUP($B228,'[2]1516 Exp_Rev Access'!$F$7:$FS$310,84,FALSE))</f>
        <v>0</v>
      </c>
      <c r="DB228" s="90">
        <f>IF(ISNA(VLOOKUP($B228,'[2]1516 Exp_Rev Access'!$F$7:$FS$310,85,FALSE)),"",VLOOKUP($B228,'[2]1516 Exp_Rev Access'!$F$7:$FS$310,85,FALSE))</f>
        <v>0</v>
      </c>
      <c r="DC228" s="90">
        <f>IF(ISNA(VLOOKUP($B228,'[2]1516 Exp_Rev Access'!$F$7:$FS$310,86,FALSE)),"",VLOOKUP($B228,'[2]1516 Exp_Rev Access'!$F$7:$FS$310,86,FALSE))</f>
        <v>0</v>
      </c>
      <c r="DD228" s="90">
        <f>IF(ISNA(VLOOKUP($B228,'[2]1516 Exp_Rev Access'!$F$7:$FS$310,87,FALSE)),"",VLOOKUP($B228,'[2]1516 Exp_Rev Access'!$F$7:$FS$310,87,FALSE))</f>
        <v>0</v>
      </c>
      <c r="DE228" s="90">
        <f>IF(ISNA(VLOOKUP($B228,'[2]1516 Exp_Rev Access'!$F$7:$FS$310,88,FALSE)),"",VLOOKUP($B228,'[2]1516 Exp_Rev Access'!$F$7:$FS$310,88,FALSE))</f>
        <v>0</v>
      </c>
      <c r="DF228" s="90">
        <f>IF(ISNA(VLOOKUP($B228,'[2]1516 Exp_Rev Access'!$F$7:$FS$310,89,FALSE)),"",VLOOKUP($B228,'[2]1516 Exp_Rev Access'!$F$7:$FS$310,89,FALSE))</f>
        <v>0</v>
      </c>
      <c r="DG228" s="90">
        <f>IF(ISNA(VLOOKUP($B228,'[2]1516 Exp_Rev Access'!$F$7:$FS$310,90,FALSE)),"",VLOOKUP($B228,'[2]1516 Exp_Rev Access'!$F$7:$FS$310,90,FALSE))</f>
        <v>0</v>
      </c>
      <c r="DH228" s="90">
        <f>IF(ISNA(VLOOKUP($B228,'[2]1516 Exp_Rev Access'!$F$7:$FS$310,91,FALSE)),"",VLOOKUP($B228,'[2]1516 Exp_Rev Access'!$F$7:$FS$310,91,FALSE))</f>
        <v>0</v>
      </c>
      <c r="DI228" s="90">
        <f>IF(ISNA(VLOOKUP($B228,'[2]1516 Exp_Rev Access'!$F$7:$FS$310,92,FALSE)),"",VLOOKUP($B228,'[2]1516 Exp_Rev Access'!$F$7:$FS$310,92,FALSE))</f>
        <v>51776.94</v>
      </c>
      <c r="DJ228" s="90">
        <f>IF(ISNA(VLOOKUP($B228,'[2]1516 Exp_Rev Access'!$F$7:$FS$310,93,FALSE)),"",VLOOKUP($B228,'[2]1516 Exp_Rev Access'!$F$7:$FS$310,93,FALSE))</f>
        <v>0</v>
      </c>
      <c r="DK228" s="90">
        <f>IF(ISNA(VLOOKUP($B228,'[2]1516 Exp_Rev Access'!$F$7:$FS$310,94,FALSE)),"",VLOOKUP($B228,'[2]1516 Exp_Rev Access'!$F$7:$FS$310,94,FALSE))</f>
        <v>0</v>
      </c>
      <c r="DL228" s="90">
        <f>IF(ISNA(VLOOKUP($B228,'[2]1516 Exp_Rev Access'!$F$7:$FS$310,95,FALSE)),"",VLOOKUP($B228,'[2]1516 Exp_Rev Access'!$F$7:$FS$310,95,FALSE))</f>
        <v>0</v>
      </c>
      <c r="DM228" s="90">
        <f>IF(ISNA(VLOOKUP($B228,'[2]1516 Exp_Rev Access'!$F$7:$FS$310,96,FALSE)),"",VLOOKUP($B228,'[2]1516 Exp_Rev Access'!$F$7:$FS$310,96,FALSE))</f>
        <v>0</v>
      </c>
      <c r="DN228" s="90">
        <f>IF(ISNA(VLOOKUP($B228,'[2]1516 Exp_Rev Access'!$F$7:$FS$310,97,FALSE)),"",VLOOKUP($B228,'[2]1516 Exp_Rev Access'!$F$7:$FS$310,97,FALSE))</f>
        <v>0</v>
      </c>
      <c r="DO228" s="90">
        <f>IF(ISNA(VLOOKUP($B228,'[2]1516 Exp_Rev Access'!$F$7:$FS$310,98,FALSE)),"",VLOOKUP($B228,'[2]1516 Exp_Rev Access'!$F$7:$FS$310,98,FALSE))</f>
        <v>0</v>
      </c>
      <c r="DP228" s="90">
        <f>IF(ISNA(VLOOKUP($B228,'[2]1516 Exp_Rev Access'!$F$7:$FS$310,99,FALSE)),"",VLOOKUP($B228,'[2]1516 Exp_Rev Access'!$F$7:$FS$310,99,FALSE))</f>
        <v>0</v>
      </c>
      <c r="DQ228" s="90">
        <f>IF(ISNA(VLOOKUP($B228,'[2]1516 Exp_Rev Access'!$F$7:$FS$310,100,FALSE)),"",VLOOKUP($B228,'[2]1516 Exp_Rev Access'!$F$7:$FS$310,100,FALSE))</f>
        <v>0</v>
      </c>
      <c r="DR228" s="90">
        <f>IF(ISNA(VLOOKUP($B228,'[2]1516 Exp_Rev Access'!$F$7:$FS$310,101,FALSE)),"",VLOOKUP($B228,'[2]1516 Exp_Rev Access'!$F$7:$FS$310,101,FALSE))</f>
        <v>0</v>
      </c>
      <c r="DS228" s="90">
        <f>IF(ISNA(VLOOKUP($B228,'[2]1516 Exp_Rev Access'!$F$7:$FS$310,102,FALSE)),"",VLOOKUP($B228,'[2]1516 Exp_Rev Access'!$F$7:$FS$310,102,FALSE))</f>
        <v>0</v>
      </c>
      <c r="DT228" s="90">
        <f>IF(ISNA(VLOOKUP($B228,'[2]1516 Exp_Rev Access'!$F$7:$FS$310,103,FALSE)),"",VLOOKUP($B228,'[2]1516 Exp_Rev Access'!$F$7:$FS$310,103,FALSE))</f>
        <v>0</v>
      </c>
      <c r="DU228" s="90">
        <f>IF(ISNA(VLOOKUP($B228,'[2]1516 Exp_Rev Access'!$F$7:$FS$310,104,FALSE)),"",VLOOKUP($B228,'[2]1516 Exp_Rev Access'!$F$7:$FS$310,104,FALSE))</f>
        <v>0</v>
      </c>
      <c r="DV228" s="90">
        <f>IF(ISNA(VLOOKUP($B228,'[2]1516 Exp_Rev Access'!$F$7:$FS$310,105,FALSE)),"",VLOOKUP($B228,'[2]1516 Exp_Rev Access'!$F$7:$FS$310,105,FALSE))</f>
        <v>0</v>
      </c>
      <c r="DW228" s="90">
        <f>IF(ISNA(VLOOKUP($B228,'[2]1516 Exp_Rev Access'!$F$7:$FS$310,106,FALSE)),"",VLOOKUP($B228,'[2]1516 Exp_Rev Access'!$F$7:$FS$310,106,FALSE))</f>
        <v>0</v>
      </c>
      <c r="DX228" s="90">
        <f>IF(ISNA(VLOOKUP($B228,'[2]1516 Exp_Rev Access'!$F$7:$FS$310,107,FALSE)),"",VLOOKUP($B228,'[2]1516 Exp_Rev Access'!$F$7:$FS$310,107,FALSE))</f>
        <v>0</v>
      </c>
      <c r="DY228" s="90">
        <f>IF(ISNA(VLOOKUP($B228,'[2]1516 Exp_Rev Access'!$F$7:$FS$310,108,FALSE)),"",VLOOKUP($B228,'[2]1516 Exp_Rev Access'!$F$7:$FS$310,108,FALSE))</f>
        <v>0</v>
      </c>
      <c r="DZ228" s="90">
        <f>IF(ISNA(VLOOKUP($B228,'[2]1516 Exp_Rev Access'!$F$7:$FS$310,109,FALSE)),"",VLOOKUP($B228,'[2]1516 Exp_Rev Access'!$F$7:$FS$310,109,FALSE))</f>
        <v>0</v>
      </c>
      <c r="EA228" s="90">
        <f>IF(ISNA(VLOOKUP($B228,'[2]1516 Exp_Rev Access'!$F$7:$FS$310,110,FALSE)),"",VLOOKUP($B228,'[2]1516 Exp_Rev Access'!$F$7:$FS$310,110,FALSE))</f>
        <v>0</v>
      </c>
      <c r="EB228" s="90">
        <f>IF(ISNA(VLOOKUP($B228,'[2]1516 Exp_Rev Access'!$F$7:$FS$310,111,FALSE)),"",VLOOKUP($B228,'[2]1516 Exp_Rev Access'!$F$7:$FS$310,111,FALSE))</f>
        <v>0</v>
      </c>
      <c r="EC228" s="90">
        <f>IF(ISNA(VLOOKUP($B228,'[2]1516 Exp_Rev Access'!$F$7:$FS$310,112,FALSE)),"",VLOOKUP($B228,'[2]1516 Exp_Rev Access'!$F$7:$FS$310,112,FALSE))</f>
        <v>0</v>
      </c>
      <c r="ED228" s="90">
        <f>IF(ISNA(VLOOKUP($B228,'[2]1516 Exp_Rev Access'!$F$7:$FS$310,113,FALSE)),"",VLOOKUP($B228,'[2]1516 Exp_Rev Access'!$F$7:$FS$310,113,FALSE))</f>
        <v>0</v>
      </c>
      <c r="EE228" s="90">
        <f>IF(ISNA(VLOOKUP($B228,'[2]1516 Exp_Rev Access'!$F$7:$FS$310,114,FALSE)),"",VLOOKUP($B228,'[2]1516 Exp_Rev Access'!$F$7:$FS$310,114,FALSE))</f>
        <v>0</v>
      </c>
      <c r="EF228" s="90">
        <f>IF(ISNA(VLOOKUP($B228,'[2]1516 Exp_Rev Access'!$F$7:$FS$310,115,FALSE)),"",VLOOKUP($B228,'[2]1516 Exp_Rev Access'!$F$7:$FS$310,115,FALSE))</f>
        <v>0</v>
      </c>
      <c r="EG228" s="90">
        <f>IF(ISNA(VLOOKUP($B228,'[2]1516 Exp_Rev Access'!$F$7:$FS$310,116,FALSE)),"",VLOOKUP($B228,'[2]1516 Exp_Rev Access'!$F$7:$FS$310,116,FALSE))</f>
        <v>0</v>
      </c>
      <c r="EH228" s="90">
        <f>IF(ISNA(VLOOKUP($B228,'[2]1516 Exp_Rev Access'!$F$7:$FS$310,117,FALSE)),"",VLOOKUP($B228,'[2]1516 Exp_Rev Access'!$F$7:$FS$310,117,FALSE))</f>
        <v>0</v>
      </c>
      <c r="EI228" s="90">
        <f>IF(ISNA(VLOOKUP($B228,'[2]1516 Exp_Rev Access'!$F$7:$FS$310,118,FALSE)),"",VLOOKUP($B228,'[2]1516 Exp_Rev Access'!$F$7:$FS$310,118,FALSE))</f>
        <v>0</v>
      </c>
      <c r="EJ228" s="90">
        <f>IF(ISNA(VLOOKUP($B228,'[2]1516 Exp_Rev Access'!$F$7:$FS$310,119,FALSE)),"",VLOOKUP($B228,'[2]1516 Exp_Rev Access'!$F$7:$FS$310,119,FALSE))</f>
        <v>0</v>
      </c>
      <c r="EK228" s="90">
        <f>IF(ISNA(VLOOKUP($B228,'[2]1516 Exp_Rev Access'!$F$7:$FS$310,120,FALSE)),"",VLOOKUP($B228,'[2]1516 Exp_Rev Access'!$F$7:$FS$310,120,FALSE))</f>
        <v>0</v>
      </c>
      <c r="EL228" s="90">
        <f>IF(ISNA(VLOOKUP($B228,'[2]1516 Exp_Rev Access'!$F$7:$FS$310,121,FALSE)),"",VLOOKUP($B228,'[2]1516 Exp_Rev Access'!$F$7:$FS$310,121,FALSE))</f>
        <v>0</v>
      </c>
      <c r="EM228" s="90">
        <f>IF(ISNA(VLOOKUP($B228,'[2]1516 Exp_Rev Access'!$F$7:$FS$310,122,FALSE)),"",VLOOKUP($B228,'[2]1516 Exp_Rev Access'!$F$7:$FS$310,122,FALSE))</f>
        <v>0</v>
      </c>
      <c r="EN228" s="90">
        <f>IF(ISNA(VLOOKUP($B228,'[2]1516 Exp_Rev Access'!$F$7:$FS$310,123,FALSE)),"",VLOOKUP($B228,'[2]1516 Exp_Rev Access'!$F$7:$FS$310,123,FALSE))</f>
        <v>0</v>
      </c>
      <c r="EO228" s="90">
        <f>IF(ISNA(VLOOKUP($B228,'[2]1516 Exp_Rev Access'!$F$7:$FS$310,124,FALSE)),"",VLOOKUP($B228,'[2]1516 Exp_Rev Access'!$F$7:$FS$310,124,FALSE))</f>
        <v>0</v>
      </c>
      <c r="EP228" s="90">
        <f>IF(ISNA(VLOOKUP($B228,'[2]1516 Exp_Rev Access'!$F$7:$FS$310,125,FALSE)),"",VLOOKUP($B228,'[2]1516 Exp_Rev Access'!$F$7:$FS$310,125,FALSE))</f>
        <v>0</v>
      </c>
      <c r="EQ228" s="90">
        <f>IF(ISNA(VLOOKUP($B228,'[2]1516 Exp_Rev Access'!$F$7:$FS$310,126,FALSE)),"",VLOOKUP($B228,'[2]1516 Exp_Rev Access'!$F$7:$FS$310,126,FALSE))</f>
        <v>0</v>
      </c>
      <c r="ER228" s="90">
        <f>IF(ISNA(VLOOKUP($B228,'[2]1516 Exp_Rev Access'!$F$7:$FS$310,127,FALSE)),"",VLOOKUP($B228,'[2]1516 Exp_Rev Access'!$F$7:$FS$310,127,FALSE))</f>
        <v>0</v>
      </c>
      <c r="ES228" s="90">
        <f>IF(ISNA(VLOOKUP($B228,'[2]1516 Exp_Rev Access'!$F$7:$FS$310,128,FALSE)),"",VLOOKUP($B228,'[2]1516 Exp_Rev Access'!$F$7:$FS$310,128,FALSE))</f>
        <v>0</v>
      </c>
      <c r="ET228" s="90">
        <f>IF(ISNA(VLOOKUP($B228,'[2]1516 Exp_Rev Access'!$F$7:$FS$310,129,FALSE)),"",VLOOKUP($B228,'[2]1516 Exp_Rev Access'!$F$7:$FS$310,129,FALSE))</f>
        <v>0</v>
      </c>
      <c r="EU228" s="90">
        <f>IF(ISNA(VLOOKUP($B228,'[2]1516 Exp_Rev Access'!$F$7:$FS$310,130,FALSE)),"",VLOOKUP($B228,'[2]1516 Exp_Rev Access'!$F$7:$FS$310,130,FALSE))</f>
        <v>0</v>
      </c>
      <c r="EV228" s="90">
        <f>IF(ISNA(VLOOKUP($B228,'[2]1516 Exp_Rev Access'!$F$7:$FS$310,131,FALSE)),"",VLOOKUP($B228,'[2]1516 Exp_Rev Access'!$F$7:$FS$310,131,FALSE))</f>
        <v>0</v>
      </c>
      <c r="EW228" s="90">
        <f>IF(ISNA(VLOOKUP($B228,'[2]1516 Exp_Rev Access'!$F$7:$FS$310,132,FALSE)),"",VLOOKUP($B228,'[2]1516 Exp_Rev Access'!$F$7:$FS$310,132,FALSE))</f>
        <v>0</v>
      </c>
      <c r="EX228" s="90">
        <f>IF(ISNA(VLOOKUP($B228,'[2]1516 Exp_Rev Access'!$F$7:$FS$310,133,FALSE)),"",VLOOKUP($B228,'[2]1516 Exp_Rev Access'!$F$7:$FS$310,133,FALSE))</f>
        <v>0</v>
      </c>
      <c r="EY228" s="90">
        <f>IF(ISNA(VLOOKUP($B228,'[2]1516 Exp_Rev Access'!$F$7:$FS$310,134,FALSE)),"",VLOOKUP($B228,'[2]1516 Exp_Rev Access'!$F$7:$FS$310,134,FALSE))</f>
        <v>0</v>
      </c>
      <c r="EZ228" s="90">
        <f>IF(ISNA(VLOOKUP($B228,'[2]1516 Exp_Rev Access'!$F$7:$FS$310,135,FALSE)),"",VLOOKUP($B228,'[2]1516 Exp_Rev Access'!$F$7:$FS$310,135,FALSE))</f>
        <v>0</v>
      </c>
      <c r="FA228" s="90">
        <f>IF(ISNA(VLOOKUP($B228,'[2]1516 Exp_Rev Access'!$F$7:$FS$310,136,FALSE)),"",VLOOKUP($B228,'[2]1516 Exp_Rev Access'!$F$7:$FS$310,136,FALSE))</f>
        <v>0</v>
      </c>
      <c r="FB228" s="90">
        <f>IF(ISNA(VLOOKUP($B228,'[2]1516 Exp_Rev Access'!$F$7:$FS$310,137,FALSE)),"",VLOOKUP($B228,'[2]1516 Exp_Rev Access'!$F$7:$FS$310,137,FALSE))</f>
        <v>0</v>
      </c>
      <c r="FC228" s="90">
        <f>IF(ISNA(VLOOKUP($B228,'[2]1516 Exp_Rev Access'!$F$7:$FS$310,138,FALSE)),"",VLOOKUP($B228,'[2]1516 Exp_Rev Access'!$F$7:$FS$310,138,FALSE))</f>
        <v>0</v>
      </c>
      <c r="FD228" s="90">
        <f>IF(ISNA(VLOOKUP($B228,'[2]1516 Exp_Rev Access'!$F$7:$FS$310,139,FALSE)),"",VLOOKUP($B228,'[2]1516 Exp_Rev Access'!$F$7:$FS$310,139,FALSE))</f>
        <v>0</v>
      </c>
      <c r="FE228" s="90">
        <f>IF(ISNA(VLOOKUP($B228,'[2]1516 Exp_Rev Access'!$F$7:$FS$310,140,FALSE)),"",VLOOKUP($B228,'[2]1516 Exp_Rev Access'!$F$7:$FS$310,140,FALSE))</f>
        <v>0</v>
      </c>
      <c r="FF228" s="90">
        <f>IF(ISNA(VLOOKUP($B228,'[2]1516 Exp_Rev Access'!$F$7:$FS$310,141,FALSE)),"",VLOOKUP($B228,'[2]1516 Exp_Rev Access'!$F$7:$FS$310,141,FALSE))</f>
        <v>0</v>
      </c>
      <c r="FG228" s="90">
        <f>IF(ISNA(VLOOKUP($B228,'[2]1516 Exp_Rev Access'!$F$7:$FS$310,142,FALSE)),"",VLOOKUP($B228,'[2]1516 Exp_Rev Access'!$F$7:$FS$310,142,FALSE))</f>
        <v>0</v>
      </c>
      <c r="FH228" s="90">
        <f>IF(ISNA(VLOOKUP($B228,'[2]1516 Exp_Rev Access'!$F$7:$FS$310,143,FALSE)),"",VLOOKUP($B228,'[2]1516 Exp_Rev Access'!$F$7:$FS$310,143,FALSE))</f>
        <v>0</v>
      </c>
      <c r="FI228" s="90">
        <f>IF(ISNA(VLOOKUP($B228,'[2]1516 Exp_Rev Access'!$F$7:$FS$310,144,FALSE)),"",VLOOKUP($B228,'[2]1516 Exp_Rev Access'!$F$7:$FS$310,144,FALSE))</f>
        <v>0</v>
      </c>
      <c r="FJ228" s="90">
        <f>IF(ISNA(VLOOKUP($B228,'[2]1516 Exp_Rev Access'!$F$7:$FS$310,145,FALSE)),"",VLOOKUP($B228,'[2]1516 Exp_Rev Access'!$F$7:$FS$310,145,FALSE))</f>
        <v>0</v>
      </c>
      <c r="FK228" s="90">
        <f>IF(ISNA(VLOOKUP($B228,'[2]1516 Exp_Rev Access'!$F$7:$FS$310,146,FALSE)),"",VLOOKUP($B228,'[2]1516 Exp_Rev Access'!$F$7:$FS$310,146,FALSE))</f>
        <v>0</v>
      </c>
      <c r="FL228" s="90">
        <f>IF(ISNA(VLOOKUP($B228,'[2]1516 Exp_Rev Access'!$F$7:$FS$310,1147,FALSE)),"",VLOOKUP($B228,'[2]1516 Exp_Rev Access'!$F$7:$FS$310,147,FALSE))</f>
        <v>0</v>
      </c>
      <c r="FM228" s="90">
        <f>IF(ISNA(VLOOKUP($B228,'[2]1516 Exp_Rev Access'!$F$7:$FS$310,148,FALSE)),"",VLOOKUP($B228,'[2]1516 Exp_Rev Access'!$F$7:$FS$310,148,FALSE))</f>
        <v>0</v>
      </c>
      <c r="FN228" s="90">
        <f>IF(ISNA(VLOOKUP($B228,'[2]1516 Exp_Rev Access'!$F$7:$FS$310,149,FALSE)),"",VLOOKUP($B228,'[2]1516 Exp_Rev Access'!$F$7:$FS$310,149,FALSE))</f>
        <v>0</v>
      </c>
      <c r="FO228" s="90">
        <f>IF(ISNA(VLOOKUP($B228,'[2]1516 Exp_Rev Access'!$F$7:$FS$310,150,FALSE)),"",VLOOKUP($B228,'[2]1516 Exp_Rev Access'!$F$7:$FS$310,150,FALSE))</f>
        <v>0</v>
      </c>
      <c r="FP228" s="90">
        <f>IF(ISNA(VLOOKUP($B228,'[2]1516 Exp_Rev Access'!$F$7:$FS$310,151,FALSE)),"",VLOOKUP($B228,'[2]1516 Exp_Rev Access'!$F$7:$FS$310,151,FALSE))</f>
        <v>0</v>
      </c>
      <c r="FQ228" s="90">
        <f>IF(ISNA(VLOOKUP($B228,'[2]1516 Exp_Rev Access'!$F$7:$FS$310,152,FALSE)),"",VLOOKUP($B228,'[2]1516 Exp_Rev Access'!$F$7:$FS$310,152,FALSE))</f>
        <v>0</v>
      </c>
      <c r="FR228" s="90">
        <f>IF(ISNA(VLOOKUP($B228,'[2]1516 Exp_Rev Access'!$F$7:$FS$310,153,FALSE)),"",VLOOKUP($B228,'[2]1516 Exp_Rev Access'!$F$7:$FS$310,153,FALSE))</f>
        <v>3148.17</v>
      </c>
      <c r="FS228" s="53">
        <f t="shared" si="581"/>
        <v>155663.69000000003</v>
      </c>
      <c r="FT228" s="92">
        <f t="shared" si="582"/>
        <v>6.3231136093150078E-2</v>
      </c>
      <c r="FU228" s="116">
        <f t="shared" si="583"/>
        <v>699.9581366068619</v>
      </c>
      <c r="FV228" s="90">
        <f>IF(ISNA(VLOOKUP($B228,'[2]1516 Exp_Rev Access'!$F$7:$FS$310,154,FALSE)),"",VLOOKUP($B228,'[2]1516 Exp_Rev Access'!$F$7:$FS$310,154,FALSE))</f>
        <v>0</v>
      </c>
      <c r="FW228" s="90">
        <f>IF(ISNA(VLOOKUP($B228,'[2]1516 Exp_Rev Access'!$F$7:$FS$310,155,FALSE)),"",VLOOKUP($B228,'[2]1516 Exp_Rev Access'!$F$7:$FS$310,155,FALSE))</f>
        <v>0</v>
      </c>
      <c r="FX228" s="90">
        <f>IF(ISNA(VLOOKUP($B228,'[2]1516 Exp_Rev Access'!$F$7:$FS$310,156,FALSE)),"",VLOOKUP($B228,'[2]1516 Exp_Rev Access'!$F$7:$FS$310,156,FALSE))</f>
        <v>0</v>
      </c>
      <c r="FY228" s="90">
        <f>IF(ISNA(VLOOKUP($B228,'[2]1516 Exp_Rev Access'!$F$7:$FS$310,157,FALSE)),"",VLOOKUP($B228,'[2]1516 Exp_Rev Access'!$F$7:$FS$310,157,FALSE))</f>
        <v>0</v>
      </c>
      <c r="FZ228" s="90">
        <f>IF(ISNA(VLOOKUP($B228,'[2]1516 Exp_Rev Access'!$F$7:$FS$310,158,FALSE)),"",VLOOKUP($B228,'[2]1516 Exp_Rev Access'!$F$7:$FS$310,158,FALSE))</f>
        <v>0</v>
      </c>
      <c r="GA228" s="90">
        <f>IF(ISNA(VLOOKUP($B228,'[2]1516 Exp_Rev Access'!$F$7:$FS$310,159,FALSE)),"",VLOOKUP($B228,'[2]1516 Exp_Rev Access'!$F$7:$FS$310,159,FALSE))</f>
        <v>0</v>
      </c>
      <c r="GB228" s="90">
        <f>IF(ISNA(VLOOKUP($B228,'[2]1516 Exp_Rev Access'!$F$7:$FS$310,160,FALSE)),"",VLOOKUP($B228,'[2]1516 Exp_Rev Access'!$F$7:$FS$310,160,FALSE))</f>
        <v>0</v>
      </c>
      <c r="GC228" s="90">
        <f>IF(ISNA(VLOOKUP($B228,'[2]1516 Exp_Rev Access'!$F$7:$FS$310,161,FALSE)),"",VLOOKUP($B228,'[2]1516 Exp_Rev Access'!$F$7:$FS$310,161,FALSE))</f>
        <v>0</v>
      </c>
      <c r="GD228" s="90">
        <f>IF(ISNA(VLOOKUP($B228,'[2]1516 Exp_Rev Access'!$F$7:$FS$310,162,FALSE)),"",VLOOKUP($B228,'[2]1516 Exp_Rev Access'!$F$7:$FS$310,162,FALSE))</f>
        <v>0</v>
      </c>
      <c r="GE228" s="90">
        <f>IF(ISNA(VLOOKUP($B228,'[2]1516 Exp_Rev Access'!$F$7:$FS$310,163,FALSE)),"",VLOOKUP($B228,'[2]1516 Exp_Rev Access'!$F$7:$FS$310,163,FALSE))</f>
        <v>0</v>
      </c>
      <c r="GF228" s="90">
        <f>IF(ISNA(VLOOKUP($B228,'[2]1516 Exp_Rev Access'!$F$7:$FS$310,164,FALSE)),"",VLOOKUP($B228,'[2]1516 Exp_Rev Access'!$F$7:$FS$310,164,FALSE))</f>
        <v>0</v>
      </c>
      <c r="GG228" s="90">
        <f>IF(ISNA(VLOOKUP($B228,'[2]1516 Exp_Rev Access'!$F$7:$FS$310,165,FALSE)),"",VLOOKUP($B228,'[2]1516 Exp_Rev Access'!$F$7:$FS$310,165,FALSE))</f>
        <v>0</v>
      </c>
      <c r="GH228" s="90">
        <f>IF(ISNA(VLOOKUP($B228,'[2]1516 Exp_Rev Access'!$F$7:$FS$310,166,FALSE)),"",VLOOKUP($B228,'[2]1516 Exp_Rev Access'!$F$7:$FS$310,166,FALSE))</f>
        <v>0</v>
      </c>
      <c r="GI228" s="90">
        <f>IF(ISNA(VLOOKUP($B228,'[2]1516 Exp_Rev Access'!$F$7:$FS$310,167,FALSE)),"",VLOOKUP($B228,'[2]1516 Exp_Rev Access'!$F$7:$FS$310,167,FALSE))</f>
        <v>0</v>
      </c>
      <c r="GJ228" s="90">
        <f>IF(ISNA(VLOOKUP($B228,'[2]1516 Exp_Rev Access'!$F$7:$FS$310,168,FALSE)),"",VLOOKUP($B228,'[2]1516 Exp_Rev Access'!$F$7:$FS$310,168,FALSE))</f>
        <v>0</v>
      </c>
      <c r="GK228" s="90">
        <f>IF(ISNA(VLOOKUP($B228,'[2]1516 Exp_Rev Access'!$F$7:$FS$310,169,FALSE)),"",VLOOKUP($B228,'[2]1516 Exp_Rev Access'!$F$7:$FS$310,169,FALSE))</f>
        <v>0</v>
      </c>
      <c r="GL228" s="90">
        <f>IF(ISNA(VLOOKUP($B228,'[2]1516 Exp_Rev Access'!$F$7:$FS$310,170,FALSE)),"",VLOOKUP($B228,'[2]1516 Exp_Rev Access'!$F$7:$FS$310,170,FALSE))</f>
        <v>0</v>
      </c>
      <c r="GM228" s="90">
        <f>IF(ISNA(VLOOKUP($B228,'[2]1516 Exp_Rev Access'!$F$7:$FT$310,171,FALSE)),"",VLOOKUP($B228,'[2]1516 Exp_Rev Access'!$F$7:$FT$310,171,FALSE))</f>
        <v>0</v>
      </c>
      <c r="GN228" s="90">
        <f>IF(ISNA(VLOOKUP($B228,'[2]1516 Exp_Rev Access'!$F$7:$FU$310,172,FALSE)),"",VLOOKUP($B228,'[2]1516 Exp_Rev Access'!$F$7:$FU$310,172,FALSE))</f>
        <v>0</v>
      </c>
      <c r="GO228" s="90">
        <f>IF(ISNA(VLOOKUP($B228,'[2]1516 Exp_Rev Access'!$F$7:$FV$310,173,FALSE)),"",VLOOKUP($B228,'[2]1516 Exp_Rev Access'!$F$7:$FV$310,173,FALSE))</f>
        <v>0</v>
      </c>
      <c r="GP228" s="90">
        <f>IF(ISNA(VLOOKUP($B228,'[2]1516 Exp_Rev Access'!$F$7:$GA$310,174,FALSE)),"",VLOOKUP($B228,'[2]1516 Exp_Rev Access'!$F$7:$GA$310,174,FALSE))</f>
        <v>0</v>
      </c>
      <c r="GQ228" s="90">
        <f>IF(ISNA(VLOOKUP($B228,'[2]1516 Exp_Rev Access'!$F$7:$GA$310,175,FALSE)),"",VLOOKUP($B228,'[2]1516 Exp_Rev Access'!$F$7:$GA$310,175,FALSE))</f>
        <v>0</v>
      </c>
      <c r="GR228" s="90">
        <f>IF(ISNA(VLOOKUP($B228,'[2]1516 Exp_Rev Access'!$F$7:$GA$310,176,FALSE)),"",VLOOKUP($B228,'[2]1516 Exp_Rev Access'!$F$7:$GA$310,176,FALSE))</f>
        <v>0</v>
      </c>
      <c r="GS228" s="90">
        <f>IF(ISNA(VLOOKUP($B228,'[2]1516 Exp_Rev Access'!$F$7:$GA$310,177,FALSE)),"",VLOOKUP($B228,'[2]1516 Exp_Rev Access'!$F$7:$GA$310,177,FALSE))</f>
        <v>0</v>
      </c>
      <c r="GT228" s="90">
        <f>IF(ISNA(VLOOKUP($B228,'[2]1516 Exp_Rev Access'!$F$7:$GA$310,178,FALSE)),"",VLOOKUP($B228,'[2]1516 Exp_Rev Access'!$F$7:$GA$310,178,FALSE))</f>
        <v>0</v>
      </c>
      <c r="GU228" s="53">
        <f t="shared" si="584"/>
        <v>0</v>
      </c>
      <c r="GV228" s="92"/>
      <c r="GW228" s="114">
        <f t="shared" si="586"/>
        <v>0</v>
      </c>
    </row>
    <row r="229" spans="1:222" x14ac:dyDescent="0.2">
      <c r="B229" s="87" t="s">
        <v>508</v>
      </c>
      <c r="C229" s="87" t="s">
        <v>509</v>
      </c>
      <c r="D229" s="88">
        <f>IF(ISNA(VLOOKUP($B229,'[2]1516 enrollment_Rev_Exp by size'!$A$6:$C$325,3,FALSE)),"",VLOOKUP($B229,'[2]1516 enrollment_Rev_Exp by size'!$A$6:$C$325,3,FALSE))</f>
        <v>4379.58</v>
      </c>
      <c r="E229" s="89">
        <v>52655537.630000003</v>
      </c>
      <c r="F229" s="67">
        <f t="shared" si="564"/>
        <v>52655537.629999995</v>
      </c>
      <c r="G229" s="67">
        <f t="shared" si="565"/>
        <v>0</v>
      </c>
      <c r="H229" s="90">
        <f>IF(ISNA(VLOOKUP($B229,'[2]1516 Exp_Rev Access'!$F$7:$FS$310,2,FALSE)),"",VLOOKUP($B229,'[2]1516 Exp_Rev Access'!$F$7:$FS$310,2,FALSE))</f>
        <v>7092608.3499999996</v>
      </c>
      <c r="I229" s="90">
        <f>IF(ISNA(VLOOKUP($B229,'[2]1516 Exp_Rev Access'!$F$7:$FS$310,3,FALSE)),"",VLOOKUP($B229,'[2]1516 Exp_Rev Access'!$F$7:$FS$310,3,FALSE))</f>
        <v>0</v>
      </c>
      <c r="J229" s="90">
        <f>IF(ISNA(VLOOKUP($B229,'[2]1516 Exp_Rev Access'!$F$7:$FS$310,4,FALSE)),"",VLOOKUP($B229,'[2]1516 Exp_Rev Access'!$F$7:$FS$310,4,FALSE))</f>
        <v>1768.03</v>
      </c>
      <c r="K229" s="90">
        <f>IF(ISNA(VLOOKUP($B229,'[2]1516 Exp_Rev Access'!$F$7:$FS$310,5,FALSE)),"-",VLOOKUP($B229,'[2]1516 Exp_Rev Access'!$F$7:$FS$310,5,FALSE))</f>
        <v>73067.240000000005</v>
      </c>
      <c r="L229" s="90">
        <f>IF(ISNA(VLOOKUP($B229,'[2]1516 Exp_Rev Access'!$F$7:$FS$310,6,FALSE)),"",VLOOKUP($B229,'[2]1516 Exp_Rev Access'!$F$7:$FS$310,6,FALSE))</f>
        <v>0</v>
      </c>
      <c r="M229" s="90">
        <f>IF(ISNA(VLOOKUP($B229,'[2]1516 Exp_Rev Access'!$F$7:$FS$310,7,FALSE)),"",VLOOKUP($B229,'[2]1516 Exp_Rev Access'!$F$7:$FS$310,7,FALSE))</f>
        <v>0</v>
      </c>
      <c r="N229" s="53">
        <f t="shared" si="566"/>
        <v>7167443.6200000001</v>
      </c>
      <c r="O229" s="91">
        <f t="shared" si="567"/>
        <v>0.13611946516174997</v>
      </c>
      <c r="P229" s="53">
        <f t="shared" si="568"/>
        <v>1636.5595833390416</v>
      </c>
      <c r="Q229" s="90">
        <f>IF(ISNA(VLOOKUP($B229,'[2]1516 Exp_Rev Access'!$F$7:$FS$310,8,FALSE)),"",VLOOKUP($B229,'[2]1516 Exp_Rev Access'!$F$7:$FS$310,8,FALSE))</f>
        <v>3084.93</v>
      </c>
      <c r="R229" s="90">
        <f>IF(ISNA(VLOOKUP($B229,'[2]1516 Exp_Rev Access'!$F$7:$FS$310,9,FALSE)),"",VLOOKUP($B229,'[2]1516 Exp_Rev Access'!$F$7:$FS$310,9,FALSE))</f>
        <v>0</v>
      </c>
      <c r="S229" s="90">
        <f>IF(ISNA(VLOOKUP($B229,'[2]1516 Exp_Rev Access'!$F$7:$FS$310,10,FALSE)),"",VLOOKUP($B229,'[2]1516 Exp_Rev Access'!$F$7:$FS$310,10,FALSE))</f>
        <v>0</v>
      </c>
      <c r="T229" s="90">
        <f>IF(ISNA(VLOOKUP($B229,'[2]1516 Exp_Rev Access'!$F$7:$FS$310,11,FALSE)),"",VLOOKUP($B229,'[2]1516 Exp_Rev Access'!$F$7:$FS$310,11,FALSE))</f>
        <v>0</v>
      </c>
      <c r="U229" s="90">
        <f>IF(ISNA(VLOOKUP($B229,'[2]1516 Exp_Rev Access'!$F$7:$FS$310,12,FALSE)),"",VLOOKUP($B229,'[2]1516 Exp_Rev Access'!$F$7:$FS$310,12,FALSE))</f>
        <v>2828</v>
      </c>
      <c r="V229" s="90">
        <f>IF(ISNA(VLOOKUP($B229,'[2]1516 Exp_Rev Access'!$F$7:$FS$310,13,FALSE)),"",VLOOKUP($B229,'[2]1516 Exp_Rev Access'!$F$7:$FS$310,13,FALSE))</f>
        <v>3435</v>
      </c>
      <c r="W229" s="90">
        <f>IF(ISNA(VLOOKUP($B229,'[2]1516 Exp_Rev Access'!$F$7:$FS$310,14,FALSE)),"",VLOOKUP($B229,'[2]1516 Exp_Rev Access'!$F$7:$FS$310,14,FALSE))</f>
        <v>0</v>
      </c>
      <c r="X229" s="90">
        <f>IF(ISNA(VLOOKUP($B229,'[2]1516 Exp_Rev Access'!$F$7:$FS$310,15,FALSE)),"",VLOOKUP($B229,'[2]1516 Exp_Rev Access'!$F$7:$FS$310,15,FALSE))</f>
        <v>0</v>
      </c>
      <c r="Y229" s="90">
        <f>IF(ISNA(VLOOKUP($B229,'[2]1516 Exp_Rev Access'!$F$7:$FS$310,16,FALSE)),"",VLOOKUP($B229,'[2]1516 Exp_Rev Access'!$F$7:$FS$310,16,FALSE))</f>
        <v>50219.98</v>
      </c>
      <c r="Z229" s="90">
        <f>IF(ISNA(VLOOKUP($B229,'[2]1516 Exp_Rev Access'!$F$7:$FS$310,17,FALSE)),"",VLOOKUP($B229,'[2]1516 Exp_Rev Access'!$F$7:$FS$310,17,FALSE))</f>
        <v>0</v>
      </c>
      <c r="AA229" s="90">
        <f>IF(ISNA(VLOOKUP($B229,'[2]1516 Exp_Rev Access'!$F$7:$FS$310,18,FALSE)),"",VLOOKUP($B229,'[2]1516 Exp_Rev Access'!$F$7:$FS$310,18,FALSE))</f>
        <v>0</v>
      </c>
      <c r="AB229" s="90">
        <f>IF(ISNA(VLOOKUP($B229,'[2]1516 Exp_Rev Access'!$F$7:$FS$310,19,FALSE)),"",VLOOKUP($B229,'[2]1516 Exp_Rev Access'!$F$7:$FS$310,19,FALSE))</f>
        <v>0</v>
      </c>
      <c r="AC229" s="90">
        <f>IF(ISNA(VLOOKUP($B229,'[2]1516 Exp_Rev Access'!$F$7:$FS$310,20,FALSE)),"",VLOOKUP($B229,'[2]1516 Exp_Rev Access'!$F$7:$FS$310,20,FALSE))</f>
        <v>76896.56</v>
      </c>
      <c r="AD229" s="90">
        <f>IF(ISNA(VLOOKUP($B229,'[2]1516 Exp_Rev Access'!$F$7:$FS$310,21,FALSE)),"",VLOOKUP($B229,'[2]1516 Exp_Rev Access'!$F$7:$FS$310,21,FALSE))</f>
        <v>186300.58</v>
      </c>
      <c r="AE229" s="90">
        <f>IF(ISNA(VLOOKUP($B229,'[2]1516 Exp_Rev Access'!$F$7:$FS$310,22,FALSE)),"",VLOOKUP($B229,'[2]1516 Exp_Rev Access'!$F$7:$FS$310,22,FALSE))</f>
        <v>14532.38</v>
      </c>
      <c r="AF229" s="90">
        <f>IF(ISNA(VLOOKUP($B229,'[2]1516 Exp_Rev Access'!$F$7:$FS$310,23,FALSE)),"",VLOOKUP($B229,'[2]1516 Exp_Rev Access'!$F$7:$FS$310,23,FALSE))</f>
        <v>0</v>
      </c>
      <c r="AG229" s="90">
        <f>IF(ISNA(VLOOKUP($B229,'[2]1516 Exp_Rev Access'!$F$7:$FS$310,24,FALSE)),"",VLOOKUP($B229,'[2]1516 Exp_Rev Access'!$F$7:$FS$310,24,FALSE))</f>
        <v>55133.42</v>
      </c>
      <c r="AH229" s="90">
        <f>IF(ISNA(VLOOKUP($B229,'[2]1516 Exp_Rev Access'!$F$7:$FS$310,25,FALSE)),"",VLOOKUP($B229,'[2]1516 Exp_Rev Access'!$F$7:$FS$310,25,FALSE))</f>
        <v>37060.65</v>
      </c>
      <c r="AI229" s="90">
        <f>IF(ISNA(VLOOKUP($B229,'[2]1516 Exp_Rev Access'!$F$7:$FS$310,26,FALSE)),"",VLOOKUP($B229,'[2]1516 Exp_Rev Access'!$F$7:$FS$310,26,FALSE))</f>
        <v>81838.7</v>
      </c>
      <c r="AJ229" s="90">
        <f>IF(ISNA(VLOOKUP($B229,'[2]1516 Exp_Rev Access'!$F$7:$FS$310,27,FALSE)),"",VLOOKUP($B229,'[2]1516 Exp_Rev Access'!$F$7:$FS$310,27,FALSE))</f>
        <v>105475.27</v>
      </c>
      <c r="AK229" s="90">
        <f>IF(ISNA(VLOOKUP($B229,'[2]1516 Exp_Rev Access'!$F$7:$FS$310,28,FALSE)),"",VLOOKUP($B229,'[2]1516 Exp_Rev Access'!$F$7:$FS$310,28,FALSE))</f>
        <v>7781.2</v>
      </c>
      <c r="AL229" s="90">
        <f>IF(ISNA(VLOOKUP($B229,'[2]1516 Exp_Rev Access'!$F$7:$FS$310,29,FALSE)),"",VLOOKUP($B229,'[2]1516 Exp_Rev Access'!$F$7:$FS$310,29,FALSE))</f>
        <v>27928.29</v>
      </c>
      <c r="AM229" s="53">
        <f t="shared" si="569"/>
        <v>652514.96</v>
      </c>
      <c r="AN229" s="92">
        <f t="shared" si="570"/>
        <v>1.2392143150927314E-2</v>
      </c>
      <c r="AO229" s="68">
        <f t="shared" si="571"/>
        <v>148.99030500641612</v>
      </c>
      <c r="AP229" s="90">
        <f>IF(ISNA(VLOOKUP($B229,'[2]1516 Exp_Rev Access'!$F$7:$FS$310,30,FALSE)),"",VLOOKUP($B229,'[2]1516 Exp_Rev Access'!$F$7:$FS$310,30,FALSE))</f>
        <v>26569161.079999998</v>
      </c>
      <c r="AQ229" s="90">
        <f>IF(ISNA(VLOOKUP($B229,'[2]1516 Exp_Rev Access'!$F$7:$FS$310,31,FALSE)),"",VLOOKUP($B229,'[2]1516 Exp_Rev Access'!$F$7:$FS$310,31,FALSE))</f>
        <v>815145.26</v>
      </c>
      <c r="AR229" s="90">
        <f>IF(ISNA(VLOOKUP($B229,'[2]1516 Exp_Rev Access'!$F$7:$FS$310,32,FALSE)),"",VLOOKUP($B229,'[2]1516 Exp_Rev Access'!$F$7:$FS$310,32,FALSE))</f>
        <v>2843912.8</v>
      </c>
      <c r="AS229" s="90">
        <f>IF(ISNA(VLOOKUP($B229,'[2]1516 Exp_Rev Access'!$F$7:$FS$310,33,FALSE)),"",VLOOKUP($B229,'[2]1516 Exp_Rev Access'!$F$7:$FS$310,33,FALSE))</f>
        <v>0</v>
      </c>
      <c r="AT229" s="90">
        <f>IF(ISNA(VLOOKUP($B229,'[2]1516 Exp_Rev Access'!$F$7:$FS$310,34,FALSE)),"",VLOOKUP($B229,'[2]1516 Exp_Rev Access'!$F$7:$FS$310,34,FALSE))</f>
        <v>0</v>
      </c>
      <c r="AU229" s="53">
        <f t="shared" si="572"/>
        <v>30228219.140000001</v>
      </c>
      <c r="AV229" s="93">
        <f t="shared" si="573"/>
        <v>0.57407483620066113</v>
      </c>
      <c r="AW229" s="53">
        <f t="shared" si="574"/>
        <v>6902.0817384315396</v>
      </c>
      <c r="AX229" s="90">
        <f>IF(ISNA(VLOOKUP($B229,'[2]1516 Exp_Rev Access'!$F$7:$FS$310,35,FALSE)),"",VLOOKUP($B229,'[2]1516 Exp_Rev Access'!$F$7:$FS$310,35,FALSE))</f>
        <v>4455.33</v>
      </c>
      <c r="AY229" s="90">
        <f>IF(ISNA(VLOOKUP($B229,'[2]1516 Exp_Rev Access'!$F$7:$FS$310,36,FALSE)),"",VLOOKUP($B229,'[2]1516 Exp_Rev Access'!$F$7:$FS$310,36,FALSE))</f>
        <v>3885564.81</v>
      </c>
      <c r="AZ229" s="90">
        <f>IF(ISNA(VLOOKUP($B229,'[2]1516 Exp_Rev Access'!$F$7:$FS$310,37,FALSE)),"",VLOOKUP($B229,'[2]1516 Exp_Rev Access'!$F$7:$FS$310,37,FALSE))</f>
        <v>152805.26</v>
      </c>
      <c r="BA229" s="90">
        <f>IF(ISNA(VLOOKUP($B229,'[2]1516 Exp_Rev Access'!$F$7:$FS$310,38,FALSE)),"",VLOOKUP($B229,'[2]1516 Exp_Rev Access'!$F$7:$FS$310,38,FALSE))</f>
        <v>0</v>
      </c>
      <c r="BB229" s="90">
        <f>IF(ISNA(VLOOKUP($B229,'[2]1516 Exp_Rev Access'!$F$7:$FS$310,39,FALSE)),"",VLOOKUP($B229,'[2]1516 Exp_Rev Access'!$F$7:$FS$310,39,FALSE))</f>
        <v>0</v>
      </c>
      <c r="BC229" s="90">
        <f>IF(ISNA(VLOOKUP($B229,'[2]1516 Exp_Rev Access'!$F$7:$FS$310,40,FALSE)),"",VLOOKUP($B229,'[2]1516 Exp_Rev Access'!$F$7:$FS$310,40,FALSE))</f>
        <v>1151426.81</v>
      </c>
      <c r="BD229" s="90">
        <f>IF(ISNA(VLOOKUP($B229,'[2]1516 Exp_Rev Access'!$F$7:$FS$310,41,FALSE)),"",VLOOKUP($B229,'[2]1516 Exp_Rev Access'!$F$7:$FS$310,41,FALSE))</f>
        <v>113818.84</v>
      </c>
      <c r="BE229" s="90">
        <f>IF(ISNA(VLOOKUP($B229,'[2]1516 Exp_Rev Access'!$F$7:$FS$310,42,FALSE)),"",VLOOKUP($B229,'[2]1516 Exp_Rev Access'!$F$7:$FS$310,42,FALSE))</f>
        <v>356570.76</v>
      </c>
      <c r="BF229" s="90">
        <f>IF(ISNA(VLOOKUP($B229,'[2]1516 Exp_Rev Access'!$F$7:$FS$310,43,FALSE)),"",VLOOKUP($B229,'[2]1516 Exp_Rev Access'!$F$7:$FS$310,43,FALSE))</f>
        <v>0</v>
      </c>
      <c r="BG229" s="90">
        <f>IF(ISNA(VLOOKUP($B229,'[2]1516 Exp_Rev Access'!$F$7:$FS$310,44,FALSE)),"",VLOOKUP($B229,'[2]1516 Exp_Rev Access'!$F$7:$FS$310,44,FALSE))</f>
        <v>566833.41</v>
      </c>
      <c r="BH229" s="90">
        <f>IF(ISNA(VLOOKUP($B229,'[2]1516 Exp_Rev Access'!$F$7:$FS$310,45,FALSE)),"",VLOOKUP($B229,'[2]1516 Exp_Rev Access'!$F$7:$FS$310,45,FALSE))</f>
        <v>43360.01</v>
      </c>
      <c r="BI229" s="90">
        <f>IF(ISNA(VLOOKUP($B229,'[2]1516 Exp_Rev Access'!$F$7:$FS$310,46,FALSE)),"",VLOOKUP($B229,'[2]1516 Exp_Rev Access'!$F$7:$FS$310,46,FALSE))</f>
        <v>0</v>
      </c>
      <c r="BJ229" s="90">
        <f>IF(ISNA(VLOOKUP($B229,'[2]1516 Exp_Rev Access'!$F$7:$FS$310,47,FALSE)),"",VLOOKUP($B229,'[2]1516 Exp_Rev Access'!$F$7:$FS$310,47,FALSE))</f>
        <v>31403.53</v>
      </c>
      <c r="BK229" s="90">
        <f>IF(ISNA(VLOOKUP($B229,'[2]1516 Exp_Rev Access'!$F$7:$FS$310,48,FALSE)),"",VLOOKUP($B229,'[2]1516 Exp_Rev Access'!$F$7:$FS$310,48,FALSE))</f>
        <v>1919825.45</v>
      </c>
      <c r="BL229" s="90">
        <f>IF(ISNA(VLOOKUP($B229,'[2]1516 Exp_Rev Access'!$F$7:$FS$310,49,FALSE)),"",VLOOKUP($B229,'[2]1516 Exp_Rev Access'!$F$7:$FS$310,49,FALSE))</f>
        <v>0</v>
      </c>
      <c r="BM229" s="90">
        <f>IF(ISNA(VLOOKUP($B229,'[2]1516 Exp_Rev Access'!$F$7:$FS$310,50,FALSE)),"",VLOOKUP($B229,'[2]1516 Exp_Rev Access'!$F$7:$FS$310,50,FALSE))</f>
        <v>0</v>
      </c>
      <c r="BN229" s="90">
        <f>IF(ISNA(VLOOKUP($B229,'[2]1516 Exp_Rev Access'!$F$7:$FS$310,51,FALSE)),"",VLOOKUP($B229,'[2]1516 Exp_Rev Access'!$F$7:$FS$310,51,FALSE))</f>
        <v>0</v>
      </c>
      <c r="BO229" s="90">
        <f>IF(ISNA(VLOOKUP($B229,'[2]1516 Exp_Rev Access'!$F$7:$FS$310,52,FALSE)),"",VLOOKUP($B229,'[2]1516 Exp_Rev Access'!$F$7:$FS$310,52,FALSE))</f>
        <v>0</v>
      </c>
      <c r="BP229" s="90">
        <f>IF(ISNA(VLOOKUP($B229,'[2]1516 Exp_Rev Access'!$F$7:$FS$310,53,FALSE)),"",VLOOKUP($B229,'[2]1516 Exp_Rev Access'!$F$7:$FS$310,53,FALSE))</f>
        <v>0</v>
      </c>
      <c r="BQ229" s="90">
        <f>IF(ISNA(VLOOKUP($B229,'[2]1516 Exp_Rev Access'!$F$7:$FS$310,54,FALSE)),"",VLOOKUP($B229,'[2]1516 Exp_Rev Access'!$F$7:$FS$310,54,FALSE))</f>
        <v>0</v>
      </c>
      <c r="BR229" s="90">
        <f>IF(ISNA(VLOOKUP($B229,'[2]1516 Exp_Rev Access'!$F$7:$FS$310,55,FALSE)),"",VLOOKUP($B229,'[2]1516 Exp_Rev Access'!$F$7:$FS$310,55,FALSE))</f>
        <v>0</v>
      </c>
      <c r="BS229" s="90">
        <f>IF(ISNA(VLOOKUP($B229,'[2]1516 Exp_Rev Access'!$F$7:$FS$310,56,FALSE)),"",VLOOKUP($B229,'[2]1516 Exp_Rev Access'!$F$7:$FS$310,56,FALSE))</f>
        <v>0</v>
      </c>
      <c r="BT229" s="90">
        <f>IF(ISNA(VLOOKUP($B229,'[2]1516 Exp_Rev Access'!$F$7:$FS$310,57,FALSE)),"",VLOOKUP($B229,'[2]1516 Exp_Rev Access'!$F$7:$FS$310,57,FALSE))</f>
        <v>0</v>
      </c>
      <c r="BU229" s="90">
        <f>IF(ISNA(VLOOKUP($B229,'[2]1516 Exp_Rev Access'!$F$7:$FS$310,58,FALSE)),"",VLOOKUP($B229,'[2]1516 Exp_Rev Access'!$F$7:$FS$310,58,FALSE))</f>
        <v>0</v>
      </c>
      <c r="BV229" s="53">
        <f t="shared" si="575"/>
        <v>8226064.2100000009</v>
      </c>
      <c r="BW229" s="92">
        <f t="shared" si="576"/>
        <v>0.15622410443898455</v>
      </c>
      <c r="BX229" s="68">
        <f t="shared" si="577"/>
        <v>1878.2769603477961</v>
      </c>
      <c r="BY229" s="90">
        <f>IF(ISNA(VLOOKUP($B229,'[2]1516 Exp_Rev Access'!$F$7:$FS$310,59,FALSE)),"",VLOOKUP($B229,'[2]1516 Exp_Rev Access'!$F$7:$FS$310,59,FALSE))</f>
        <v>0</v>
      </c>
      <c r="BZ229" s="90">
        <f>IF(ISNA(VLOOKUP($B229,'[2]1516 Exp_Rev Access'!$F$7:$FS$310,60,FALSE)),"",VLOOKUP($B229,'[2]1516 Exp_Rev Access'!$F$7:$FS$310,60,FALSE))</f>
        <v>0</v>
      </c>
      <c r="CA229" s="90">
        <f>IF(ISNA(VLOOKUP($B229,'[2]1516 Exp_Rev Access'!$F$7:$FS$310,61,FALSE)),"",VLOOKUP($B229,'[2]1516 Exp_Rev Access'!$F$7:$FS$310,61,FALSE))</f>
        <v>0</v>
      </c>
      <c r="CB229" s="90">
        <f>IF(ISNA(VLOOKUP($B229,'[2]1516 Exp_Rev Access'!$F$7:$FS$310,62,FALSE)),"",VLOOKUP($B229,'[2]1516 Exp_Rev Access'!$F$7:$FS$310,62,FALSE))</f>
        <v>0</v>
      </c>
      <c r="CC229" s="90">
        <f>IF(ISNA(VLOOKUP($B229,'[2]1516 Exp_Rev Access'!$F$7:$FS$310,63,FALSE)),"",VLOOKUP($B229,'[2]1516 Exp_Rev Access'!$F$7:$FS$310,63,FALSE))</f>
        <v>81276.27</v>
      </c>
      <c r="CD229" s="90">
        <f>IF(ISNA(VLOOKUP($B229,'[2]1516 Exp_Rev Access'!$F$7:$FS$310,64,FALSE)),"",VLOOKUP($B229,'[2]1516 Exp_Rev Access'!$F$7:$FS$310,64,FALSE))</f>
        <v>0</v>
      </c>
      <c r="CE229" s="53">
        <f t="shared" si="578"/>
        <v>81276.27</v>
      </c>
      <c r="CF229" s="92">
        <f t="shared" si="579"/>
        <v>1.5435464845333494E-3</v>
      </c>
      <c r="CG229" s="94">
        <f t="shared" si="580"/>
        <v>18.558005562177197</v>
      </c>
      <c r="CH229" s="90">
        <f>IF(ISNA(VLOOKUP($B229,'[2]1516 Exp_Rev Access'!$F$7:$FS$310,65,FALSE)),"",VLOOKUP($B229,'[2]1516 Exp_Rev Access'!$F$7:$FS$310,65,FALSE))</f>
        <v>280265.87</v>
      </c>
      <c r="CI229" s="90">
        <f>IF(ISNA(VLOOKUP($B229,'[2]1516 Exp_Rev Access'!$F$7:$FS$310,66,FALSE)),"",VLOOKUP($B229,'[2]1516 Exp_Rev Access'!$F$7:$FS$310,66,FALSE))</f>
        <v>0</v>
      </c>
      <c r="CJ229" s="90">
        <f>IF(ISNA(VLOOKUP($B229,'[2]1516 Exp_Rev Access'!$F$7:$FS$310,67,FALSE)),"",VLOOKUP($B229,'[2]1516 Exp_Rev Access'!$F$7:$FS$310,67,FALSE))</f>
        <v>0</v>
      </c>
      <c r="CK229" s="90">
        <f>IF(ISNA(VLOOKUP($B229,'[2]1516 Exp_Rev Access'!$F$7:$FS$310,68,FALSE)),"",VLOOKUP($B229,'[2]1516 Exp_Rev Access'!$F$7:$FS$310,68,FALSE))</f>
        <v>0</v>
      </c>
      <c r="CL229" s="90">
        <f>IF(ISNA(VLOOKUP($B229,'[2]1516 Exp_Rev Access'!$F$7:$FS$310,69,FALSE)),"",VLOOKUP($B229,'[2]1516 Exp_Rev Access'!$F$7:$FS$310,69,FALSE))</f>
        <v>0</v>
      </c>
      <c r="CM229" s="90">
        <f>IF(ISNA(VLOOKUP($B229,'[2]1516 Exp_Rev Access'!$F$7:$FS$310,70,FALSE)),"",VLOOKUP($B229,'[2]1516 Exp_Rev Access'!$F$7:$FS$310,70,FALSE))</f>
        <v>0</v>
      </c>
      <c r="CN229" s="90">
        <f>IF(ISNA(VLOOKUP($B229,'[2]1516 Exp_Rev Access'!$F$7:$FS$310,71,FALSE)),"",VLOOKUP($B229,'[2]1516 Exp_Rev Access'!$F$7:$FS$310,71,FALSE))</f>
        <v>0</v>
      </c>
      <c r="CO229" s="90">
        <f>IF(ISNA(VLOOKUP($B229,'[2]1516 Exp_Rev Access'!$F$7:$FS$310,72,FALSE)),"",VLOOKUP($B229,'[2]1516 Exp_Rev Access'!$F$7:$FS$310,72,FALSE))</f>
        <v>0</v>
      </c>
      <c r="CP229" s="90">
        <f>IF(ISNA(VLOOKUP($B229,'[2]1516 Exp_Rev Access'!$F$7:$FS$310,73,FALSE)),"",VLOOKUP($B229,'[2]1516 Exp_Rev Access'!$F$7:$FS$310,73,FALSE))</f>
        <v>0</v>
      </c>
      <c r="CQ229" s="90">
        <f>IF(ISNA(VLOOKUP($B229,'[2]1516 Exp_Rev Access'!$F$7:$FS$310,74,FALSE)),"",VLOOKUP($B229,'[2]1516 Exp_Rev Access'!$F$7:$FS$310,74,FALSE))</f>
        <v>847263.1</v>
      </c>
      <c r="CR229" s="90">
        <f>IF(ISNA(VLOOKUP($B229,'[2]1516 Exp_Rev Access'!$F$7:$FS$310,75,FALSE)),"",VLOOKUP($B229,'[2]1516 Exp_Rev Access'!$F$7:$FS$310,75,FALSE))</f>
        <v>0</v>
      </c>
      <c r="CS229" s="90">
        <f>IF(ISNA(VLOOKUP($B229,'[2]1516 Exp_Rev Access'!$F$7:$FS$310,76,FALSE)),"",VLOOKUP($B229,'[2]1516 Exp_Rev Access'!$F$7:$FS$310,76,FALSE))</f>
        <v>43141</v>
      </c>
      <c r="CT229" s="90">
        <f>IF(ISNA(VLOOKUP($B229,'[2]1516 Exp_Rev Access'!$F$7:$FS$310,77,FALSE)),"",VLOOKUP($B229,'[2]1516 Exp_Rev Access'!$F$7:$FS$310,77,FALSE))</f>
        <v>0</v>
      </c>
      <c r="CU229" s="90">
        <f>IF(ISNA(VLOOKUP($B229,'[2]1516 Exp_Rev Access'!$F$7:$FS$310,78,FALSE)),"",VLOOKUP($B229,'[2]1516 Exp_Rev Access'!$F$7:$FS$310,78,FALSE))</f>
        <v>1049422.8</v>
      </c>
      <c r="CV229" s="90">
        <f>IF(ISNA(VLOOKUP($B229,'[2]1516 Exp_Rev Access'!$F$7:$FS$310,79,FALSE)),"",VLOOKUP($B229,'[2]1516 Exp_Rev Access'!$F$7:$FS$310,79,FALSE))</f>
        <v>239848.08</v>
      </c>
      <c r="CW229" s="90">
        <f>IF(ISNA(VLOOKUP($B229,'[2]1516 Exp_Rev Access'!$F$7:$FS$310,80,FALSE)),"",VLOOKUP($B229,'[2]1516 Exp_Rev Access'!$F$7:$FS$310,80,FALSE))</f>
        <v>0</v>
      </c>
      <c r="CX229" s="90">
        <f>IF(ISNA(VLOOKUP($B229,'[2]1516 Exp_Rev Access'!$F$7:$FS$310,81,FALSE)),"",VLOOKUP($B229,'[2]1516 Exp_Rev Access'!$F$7:$FS$310,81,FALSE))</f>
        <v>0</v>
      </c>
      <c r="CY229" s="90">
        <f>IF(ISNA(VLOOKUP($B229,'[2]1516 Exp_Rev Access'!$F$7:$FS$310,82,FALSE)),"",VLOOKUP($B229,'[2]1516 Exp_Rev Access'!$F$7:$FS$310,82,FALSE))</f>
        <v>0</v>
      </c>
      <c r="CZ229" s="90">
        <f>IF(ISNA(VLOOKUP($B229,'[2]1516 Exp_Rev Access'!$F$7:$FS$310,83,FALSE)),"",VLOOKUP($B229,'[2]1516 Exp_Rev Access'!$F$7:$FS$310,83,FALSE))</f>
        <v>0</v>
      </c>
      <c r="DA229" s="90">
        <f>IF(ISNA(VLOOKUP($B229,'[2]1516 Exp_Rev Access'!$F$7:$FS$310,84,FALSE)),"",VLOOKUP($B229,'[2]1516 Exp_Rev Access'!$F$7:$FS$310,84,FALSE))</f>
        <v>0</v>
      </c>
      <c r="DB229" s="90">
        <f>IF(ISNA(VLOOKUP($B229,'[2]1516 Exp_Rev Access'!$F$7:$FS$310,85,FALSE)),"",VLOOKUP($B229,'[2]1516 Exp_Rev Access'!$F$7:$FS$310,85,FALSE))</f>
        <v>60696.74</v>
      </c>
      <c r="DC229" s="90">
        <f>IF(ISNA(VLOOKUP($B229,'[2]1516 Exp_Rev Access'!$F$7:$FS$310,86,FALSE)),"",VLOOKUP($B229,'[2]1516 Exp_Rev Access'!$F$7:$FS$310,86,FALSE))</f>
        <v>0</v>
      </c>
      <c r="DD229" s="90">
        <f>IF(ISNA(VLOOKUP($B229,'[2]1516 Exp_Rev Access'!$F$7:$FS$310,87,FALSE)),"",VLOOKUP($B229,'[2]1516 Exp_Rev Access'!$F$7:$FS$310,87,FALSE))</f>
        <v>0</v>
      </c>
      <c r="DE229" s="90">
        <f>IF(ISNA(VLOOKUP($B229,'[2]1516 Exp_Rev Access'!$F$7:$FS$310,88,FALSE)),"",VLOOKUP($B229,'[2]1516 Exp_Rev Access'!$F$7:$FS$310,88,FALSE))</f>
        <v>0</v>
      </c>
      <c r="DF229" s="90">
        <f>IF(ISNA(VLOOKUP($B229,'[2]1516 Exp_Rev Access'!$F$7:$FS$310,89,FALSE)),"",VLOOKUP($B229,'[2]1516 Exp_Rev Access'!$F$7:$FS$310,89,FALSE))</f>
        <v>0</v>
      </c>
      <c r="DG229" s="90">
        <f>IF(ISNA(VLOOKUP($B229,'[2]1516 Exp_Rev Access'!$F$7:$FS$310,90,FALSE)),"",VLOOKUP($B229,'[2]1516 Exp_Rev Access'!$F$7:$FS$310,90,FALSE))</f>
        <v>0</v>
      </c>
      <c r="DH229" s="90">
        <f>IF(ISNA(VLOOKUP($B229,'[2]1516 Exp_Rev Access'!$F$7:$FS$310,91,FALSE)),"",VLOOKUP($B229,'[2]1516 Exp_Rev Access'!$F$7:$FS$310,91,FALSE))</f>
        <v>0</v>
      </c>
      <c r="DI229" s="90">
        <f>IF(ISNA(VLOOKUP($B229,'[2]1516 Exp_Rev Access'!$F$7:$FS$310,92,FALSE)),"",VLOOKUP($B229,'[2]1516 Exp_Rev Access'!$F$7:$FS$310,92,FALSE))</f>
        <v>1409924.6</v>
      </c>
      <c r="DJ229" s="90">
        <f>IF(ISNA(VLOOKUP($B229,'[2]1516 Exp_Rev Access'!$F$7:$FS$310,93,FALSE)),"",VLOOKUP($B229,'[2]1516 Exp_Rev Access'!$F$7:$FS$310,93,FALSE))</f>
        <v>0</v>
      </c>
      <c r="DK229" s="90">
        <f>IF(ISNA(VLOOKUP($B229,'[2]1516 Exp_Rev Access'!$F$7:$FS$310,94,FALSE)),"",VLOOKUP($B229,'[2]1516 Exp_Rev Access'!$F$7:$FS$310,94,FALSE))</f>
        <v>0</v>
      </c>
      <c r="DL229" s="90">
        <f>IF(ISNA(VLOOKUP($B229,'[2]1516 Exp_Rev Access'!$F$7:$FS$310,95,FALSE)),"",VLOOKUP($B229,'[2]1516 Exp_Rev Access'!$F$7:$FS$310,95,FALSE))</f>
        <v>0</v>
      </c>
      <c r="DM229" s="90">
        <f>IF(ISNA(VLOOKUP($B229,'[2]1516 Exp_Rev Access'!$F$7:$FS$310,96,FALSE)),"",VLOOKUP($B229,'[2]1516 Exp_Rev Access'!$F$7:$FS$310,96,FALSE))</f>
        <v>0</v>
      </c>
      <c r="DN229" s="90">
        <f>IF(ISNA(VLOOKUP($B229,'[2]1516 Exp_Rev Access'!$F$7:$FS$310,97,FALSE)),"",VLOOKUP($B229,'[2]1516 Exp_Rev Access'!$F$7:$FS$310,97,FALSE))</f>
        <v>0</v>
      </c>
      <c r="DO229" s="90">
        <f>IF(ISNA(VLOOKUP($B229,'[2]1516 Exp_Rev Access'!$F$7:$FS$310,98,FALSE)),"",VLOOKUP($B229,'[2]1516 Exp_Rev Access'!$F$7:$FS$310,98,FALSE))</f>
        <v>0</v>
      </c>
      <c r="DP229" s="90">
        <f>IF(ISNA(VLOOKUP($B229,'[2]1516 Exp_Rev Access'!$F$7:$FS$310,99,FALSE)),"",VLOOKUP($B229,'[2]1516 Exp_Rev Access'!$F$7:$FS$310,99,FALSE))</f>
        <v>0</v>
      </c>
      <c r="DQ229" s="90">
        <f>IF(ISNA(VLOOKUP($B229,'[2]1516 Exp_Rev Access'!$F$7:$FS$310,100,FALSE)),"",VLOOKUP($B229,'[2]1516 Exp_Rev Access'!$F$7:$FS$310,100,FALSE))</f>
        <v>0</v>
      </c>
      <c r="DR229" s="90">
        <f>IF(ISNA(VLOOKUP($B229,'[2]1516 Exp_Rev Access'!$F$7:$FS$310,101,FALSE)),"",VLOOKUP($B229,'[2]1516 Exp_Rev Access'!$F$7:$FS$310,101,FALSE))</f>
        <v>0</v>
      </c>
      <c r="DS229" s="90">
        <f>IF(ISNA(VLOOKUP($B229,'[2]1516 Exp_Rev Access'!$F$7:$FS$310,102,FALSE)),"",VLOOKUP($B229,'[2]1516 Exp_Rev Access'!$F$7:$FS$310,102,FALSE))</f>
        <v>0</v>
      </c>
      <c r="DT229" s="90">
        <f>IF(ISNA(VLOOKUP($B229,'[2]1516 Exp_Rev Access'!$F$7:$FS$310,103,FALSE)),"",VLOOKUP($B229,'[2]1516 Exp_Rev Access'!$F$7:$FS$310,103,FALSE))</f>
        <v>0</v>
      </c>
      <c r="DU229" s="90">
        <f>IF(ISNA(VLOOKUP($B229,'[2]1516 Exp_Rev Access'!$F$7:$FS$310,104,FALSE)),"",VLOOKUP($B229,'[2]1516 Exp_Rev Access'!$F$7:$FS$310,104,FALSE))</f>
        <v>0</v>
      </c>
      <c r="DV229" s="90">
        <f>IF(ISNA(VLOOKUP($B229,'[2]1516 Exp_Rev Access'!$F$7:$FS$310,105,FALSE)),"",VLOOKUP($B229,'[2]1516 Exp_Rev Access'!$F$7:$FS$310,105,FALSE))</f>
        <v>0</v>
      </c>
      <c r="DW229" s="90">
        <f>IF(ISNA(VLOOKUP($B229,'[2]1516 Exp_Rev Access'!$F$7:$FS$310,106,FALSE)),"",VLOOKUP($B229,'[2]1516 Exp_Rev Access'!$F$7:$FS$310,106,FALSE))</f>
        <v>0</v>
      </c>
      <c r="DX229" s="90">
        <f>IF(ISNA(VLOOKUP($B229,'[2]1516 Exp_Rev Access'!$F$7:$FS$310,107,FALSE)),"",VLOOKUP($B229,'[2]1516 Exp_Rev Access'!$F$7:$FS$310,107,FALSE))</f>
        <v>0</v>
      </c>
      <c r="DY229" s="90">
        <f>IF(ISNA(VLOOKUP($B229,'[2]1516 Exp_Rev Access'!$F$7:$FS$310,108,FALSE)),"",VLOOKUP($B229,'[2]1516 Exp_Rev Access'!$F$7:$FS$310,108,FALSE))</f>
        <v>0</v>
      </c>
      <c r="DZ229" s="90">
        <f>IF(ISNA(VLOOKUP($B229,'[2]1516 Exp_Rev Access'!$F$7:$FS$310,109,FALSE)),"",VLOOKUP($B229,'[2]1516 Exp_Rev Access'!$F$7:$FS$310,109,FALSE))</f>
        <v>0</v>
      </c>
      <c r="EA229" s="90">
        <f>IF(ISNA(VLOOKUP($B229,'[2]1516 Exp_Rev Access'!$F$7:$FS$310,110,FALSE)),"",VLOOKUP($B229,'[2]1516 Exp_Rev Access'!$F$7:$FS$310,110,FALSE))</f>
        <v>0</v>
      </c>
      <c r="EB229" s="90">
        <f>IF(ISNA(VLOOKUP($B229,'[2]1516 Exp_Rev Access'!$F$7:$FS$310,111,FALSE)),"",VLOOKUP($B229,'[2]1516 Exp_Rev Access'!$F$7:$FS$310,111,FALSE))</f>
        <v>0</v>
      </c>
      <c r="EC229" s="90">
        <f>IF(ISNA(VLOOKUP($B229,'[2]1516 Exp_Rev Access'!$F$7:$FS$310,112,FALSE)),"",VLOOKUP($B229,'[2]1516 Exp_Rev Access'!$F$7:$FS$310,112,FALSE))</f>
        <v>0</v>
      </c>
      <c r="ED229" s="90">
        <f>IF(ISNA(VLOOKUP($B229,'[2]1516 Exp_Rev Access'!$F$7:$FS$310,113,FALSE)),"",VLOOKUP($B229,'[2]1516 Exp_Rev Access'!$F$7:$FS$310,113,FALSE))</f>
        <v>0</v>
      </c>
      <c r="EE229" s="90">
        <f>IF(ISNA(VLOOKUP($B229,'[2]1516 Exp_Rev Access'!$F$7:$FS$310,114,FALSE)),"",VLOOKUP($B229,'[2]1516 Exp_Rev Access'!$F$7:$FS$310,114,FALSE))</f>
        <v>0</v>
      </c>
      <c r="EF229" s="90">
        <f>IF(ISNA(VLOOKUP($B229,'[2]1516 Exp_Rev Access'!$F$7:$FS$310,115,FALSE)),"",VLOOKUP($B229,'[2]1516 Exp_Rev Access'!$F$7:$FS$310,115,FALSE))</f>
        <v>0</v>
      </c>
      <c r="EG229" s="90">
        <f>IF(ISNA(VLOOKUP($B229,'[2]1516 Exp_Rev Access'!$F$7:$FS$310,116,FALSE)),"",VLOOKUP($B229,'[2]1516 Exp_Rev Access'!$F$7:$FS$310,116,FALSE))</f>
        <v>68937.05</v>
      </c>
      <c r="EH229" s="90">
        <f>IF(ISNA(VLOOKUP($B229,'[2]1516 Exp_Rev Access'!$F$7:$FS$310,117,FALSE)),"",VLOOKUP($B229,'[2]1516 Exp_Rev Access'!$F$7:$FS$310,117,FALSE))</f>
        <v>0</v>
      </c>
      <c r="EI229" s="90">
        <f>IF(ISNA(VLOOKUP($B229,'[2]1516 Exp_Rev Access'!$F$7:$FS$310,118,FALSE)),"",VLOOKUP($B229,'[2]1516 Exp_Rev Access'!$F$7:$FS$310,118,FALSE))</f>
        <v>0</v>
      </c>
      <c r="EJ229" s="90">
        <f>IF(ISNA(VLOOKUP($B229,'[2]1516 Exp_Rev Access'!$F$7:$FS$310,119,FALSE)),"",VLOOKUP($B229,'[2]1516 Exp_Rev Access'!$F$7:$FS$310,119,FALSE))</f>
        <v>0</v>
      </c>
      <c r="EK229" s="90">
        <f>IF(ISNA(VLOOKUP($B229,'[2]1516 Exp_Rev Access'!$F$7:$FS$310,120,FALSE)),"",VLOOKUP($B229,'[2]1516 Exp_Rev Access'!$F$7:$FS$310,120,FALSE))</f>
        <v>0</v>
      </c>
      <c r="EL229" s="90">
        <f>IF(ISNA(VLOOKUP($B229,'[2]1516 Exp_Rev Access'!$F$7:$FS$310,121,FALSE)),"",VLOOKUP($B229,'[2]1516 Exp_Rev Access'!$F$7:$FS$310,121,FALSE))</f>
        <v>0</v>
      </c>
      <c r="EM229" s="90">
        <f>IF(ISNA(VLOOKUP($B229,'[2]1516 Exp_Rev Access'!$F$7:$FS$310,122,FALSE)),"",VLOOKUP($B229,'[2]1516 Exp_Rev Access'!$F$7:$FS$310,122,FALSE))</f>
        <v>0</v>
      </c>
      <c r="EN229" s="90">
        <f>IF(ISNA(VLOOKUP($B229,'[2]1516 Exp_Rev Access'!$F$7:$FS$310,123,FALSE)),"",VLOOKUP($B229,'[2]1516 Exp_Rev Access'!$F$7:$FS$310,123,FALSE))</f>
        <v>411647.1</v>
      </c>
      <c r="EO229" s="90">
        <f>IF(ISNA(VLOOKUP($B229,'[2]1516 Exp_Rev Access'!$F$7:$FS$310,124,FALSE)),"",VLOOKUP($B229,'[2]1516 Exp_Rev Access'!$F$7:$FS$310,124,FALSE))</f>
        <v>0</v>
      </c>
      <c r="EP229" s="90">
        <f>IF(ISNA(VLOOKUP($B229,'[2]1516 Exp_Rev Access'!$F$7:$FS$310,125,FALSE)),"",VLOOKUP($B229,'[2]1516 Exp_Rev Access'!$F$7:$FS$310,125,FALSE))</f>
        <v>0</v>
      </c>
      <c r="EQ229" s="90">
        <f>IF(ISNA(VLOOKUP($B229,'[2]1516 Exp_Rev Access'!$F$7:$FS$310,126,FALSE)),"",VLOOKUP($B229,'[2]1516 Exp_Rev Access'!$F$7:$FS$310,126,FALSE))</f>
        <v>0</v>
      </c>
      <c r="ER229" s="90">
        <f>IF(ISNA(VLOOKUP($B229,'[2]1516 Exp_Rev Access'!$F$7:$FS$310,127,FALSE)),"",VLOOKUP($B229,'[2]1516 Exp_Rev Access'!$F$7:$FS$310,127,FALSE))</f>
        <v>0</v>
      </c>
      <c r="ES229" s="90">
        <f>IF(ISNA(VLOOKUP($B229,'[2]1516 Exp_Rev Access'!$F$7:$FS$310,128,FALSE)),"",VLOOKUP($B229,'[2]1516 Exp_Rev Access'!$F$7:$FS$310,128,FALSE))</f>
        <v>0</v>
      </c>
      <c r="ET229" s="90">
        <f>IF(ISNA(VLOOKUP($B229,'[2]1516 Exp_Rev Access'!$F$7:$FS$310,129,FALSE)),"",VLOOKUP($B229,'[2]1516 Exp_Rev Access'!$F$7:$FS$310,129,FALSE))</f>
        <v>0</v>
      </c>
      <c r="EU229" s="90">
        <f>IF(ISNA(VLOOKUP($B229,'[2]1516 Exp_Rev Access'!$F$7:$FS$310,130,FALSE)),"",VLOOKUP($B229,'[2]1516 Exp_Rev Access'!$F$7:$FS$310,130,FALSE))</f>
        <v>0</v>
      </c>
      <c r="EV229" s="90">
        <f>IF(ISNA(VLOOKUP($B229,'[2]1516 Exp_Rev Access'!$F$7:$FS$310,131,FALSE)),"",VLOOKUP($B229,'[2]1516 Exp_Rev Access'!$F$7:$FS$310,131,FALSE))</f>
        <v>0</v>
      </c>
      <c r="EW229" s="90">
        <f>IF(ISNA(VLOOKUP($B229,'[2]1516 Exp_Rev Access'!$F$7:$FS$310,132,FALSE)),"",VLOOKUP($B229,'[2]1516 Exp_Rev Access'!$F$7:$FS$310,132,FALSE))</f>
        <v>0</v>
      </c>
      <c r="EX229" s="90">
        <f>IF(ISNA(VLOOKUP($B229,'[2]1516 Exp_Rev Access'!$F$7:$FS$310,133,FALSE)),"",VLOOKUP($B229,'[2]1516 Exp_Rev Access'!$F$7:$FS$310,133,FALSE))</f>
        <v>0</v>
      </c>
      <c r="EY229" s="90">
        <f>IF(ISNA(VLOOKUP($B229,'[2]1516 Exp_Rev Access'!$F$7:$FS$310,134,FALSE)),"",VLOOKUP($B229,'[2]1516 Exp_Rev Access'!$F$7:$FS$310,134,FALSE))</f>
        <v>0</v>
      </c>
      <c r="EZ229" s="90">
        <f>IF(ISNA(VLOOKUP($B229,'[2]1516 Exp_Rev Access'!$F$7:$FS$310,135,FALSE)),"",VLOOKUP($B229,'[2]1516 Exp_Rev Access'!$F$7:$FS$310,135,FALSE))</f>
        <v>0</v>
      </c>
      <c r="FA229" s="90">
        <f>IF(ISNA(VLOOKUP($B229,'[2]1516 Exp_Rev Access'!$F$7:$FS$310,136,FALSE)),"",VLOOKUP($B229,'[2]1516 Exp_Rev Access'!$F$7:$FS$310,136,FALSE))</f>
        <v>0</v>
      </c>
      <c r="FB229" s="90">
        <f>IF(ISNA(VLOOKUP($B229,'[2]1516 Exp_Rev Access'!$F$7:$FS$310,137,FALSE)),"",VLOOKUP($B229,'[2]1516 Exp_Rev Access'!$F$7:$FS$310,137,FALSE))</f>
        <v>0</v>
      </c>
      <c r="FC229" s="90">
        <f>IF(ISNA(VLOOKUP($B229,'[2]1516 Exp_Rev Access'!$F$7:$FS$310,138,FALSE)),"",VLOOKUP($B229,'[2]1516 Exp_Rev Access'!$F$7:$FS$310,138,FALSE))</f>
        <v>0</v>
      </c>
      <c r="FD229" s="90">
        <f>IF(ISNA(VLOOKUP($B229,'[2]1516 Exp_Rev Access'!$F$7:$FS$310,139,FALSE)),"",VLOOKUP($B229,'[2]1516 Exp_Rev Access'!$F$7:$FS$310,139,FALSE))</f>
        <v>0</v>
      </c>
      <c r="FE229" s="90">
        <f>IF(ISNA(VLOOKUP($B229,'[2]1516 Exp_Rev Access'!$F$7:$FS$310,140,FALSE)),"",VLOOKUP($B229,'[2]1516 Exp_Rev Access'!$F$7:$FS$310,140,FALSE))</f>
        <v>0</v>
      </c>
      <c r="FF229" s="90">
        <f>IF(ISNA(VLOOKUP($B229,'[2]1516 Exp_Rev Access'!$F$7:$FS$310,141,FALSE)),"",VLOOKUP($B229,'[2]1516 Exp_Rev Access'!$F$7:$FS$310,141,FALSE))</f>
        <v>0</v>
      </c>
      <c r="FG229" s="90">
        <f>IF(ISNA(VLOOKUP($B229,'[2]1516 Exp_Rev Access'!$F$7:$FS$310,142,FALSE)),"",VLOOKUP($B229,'[2]1516 Exp_Rev Access'!$F$7:$FS$310,142,FALSE))</f>
        <v>0</v>
      </c>
      <c r="FH229" s="90">
        <f>IF(ISNA(VLOOKUP($B229,'[2]1516 Exp_Rev Access'!$F$7:$FS$310,143,FALSE)),"",VLOOKUP($B229,'[2]1516 Exp_Rev Access'!$F$7:$FS$310,143,FALSE))</f>
        <v>0</v>
      </c>
      <c r="FI229" s="90">
        <f>IF(ISNA(VLOOKUP($B229,'[2]1516 Exp_Rev Access'!$F$7:$FS$310,144,FALSE)),"",VLOOKUP($B229,'[2]1516 Exp_Rev Access'!$F$7:$FS$310,144,FALSE))</f>
        <v>0</v>
      </c>
      <c r="FJ229" s="90">
        <f>IF(ISNA(VLOOKUP($B229,'[2]1516 Exp_Rev Access'!$F$7:$FS$310,145,FALSE)),"",VLOOKUP($B229,'[2]1516 Exp_Rev Access'!$F$7:$FS$310,145,FALSE))</f>
        <v>0</v>
      </c>
      <c r="FK229" s="90">
        <f>IF(ISNA(VLOOKUP($B229,'[2]1516 Exp_Rev Access'!$F$7:$FS$310,146,FALSE)),"",VLOOKUP($B229,'[2]1516 Exp_Rev Access'!$F$7:$FS$310,146,FALSE))</f>
        <v>0</v>
      </c>
      <c r="FL229" s="90">
        <f>IF(ISNA(VLOOKUP($B229,'[2]1516 Exp_Rev Access'!$F$7:$FS$310,1147,FALSE)),"",VLOOKUP($B229,'[2]1516 Exp_Rev Access'!$F$7:$FS$310,147,FALSE))</f>
        <v>0</v>
      </c>
      <c r="FM229" s="90">
        <f>IF(ISNA(VLOOKUP($B229,'[2]1516 Exp_Rev Access'!$F$7:$FS$310,148,FALSE)),"",VLOOKUP($B229,'[2]1516 Exp_Rev Access'!$F$7:$FS$310,148,FALSE))</f>
        <v>0</v>
      </c>
      <c r="FN229" s="90">
        <f>IF(ISNA(VLOOKUP($B229,'[2]1516 Exp_Rev Access'!$F$7:$FS$310,149,FALSE)),"",VLOOKUP($B229,'[2]1516 Exp_Rev Access'!$F$7:$FS$310,149,FALSE))</f>
        <v>0</v>
      </c>
      <c r="FO229" s="90">
        <f>IF(ISNA(VLOOKUP($B229,'[2]1516 Exp_Rev Access'!$F$7:$FS$310,150,FALSE)),"",VLOOKUP($B229,'[2]1516 Exp_Rev Access'!$F$7:$FS$310,150,FALSE))</f>
        <v>0</v>
      </c>
      <c r="FP229" s="90">
        <f>IF(ISNA(VLOOKUP($B229,'[2]1516 Exp_Rev Access'!$F$7:$FS$310,151,FALSE)),"",VLOOKUP($B229,'[2]1516 Exp_Rev Access'!$F$7:$FS$310,151,FALSE))</f>
        <v>0</v>
      </c>
      <c r="FQ229" s="90">
        <f>IF(ISNA(VLOOKUP($B229,'[2]1516 Exp_Rev Access'!$F$7:$FS$310,152,FALSE)),"",VLOOKUP($B229,'[2]1516 Exp_Rev Access'!$F$7:$FS$310,152,FALSE))</f>
        <v>0</v>
      </c>
      <c r="FR229" s="90">
        <f>IF(ISNA(VLOOKUP($B229,'[2]1516 Exp_Rev Access'!$F$7:$FS$310,153,FALSE)),"",VLOOKUP($B229,'[2]1516 Exp_Rev Access'!$F$7:$FS$310,153,FALSE))</f>
        <v>127289.68</v>
      </c>
      <c r="FS229" s="53">
        <f t="shared" si="581"/>
        <v>4538436.0199999996</v>
      </c>
      <c r="FT229" s="92">
        <f t="shared" si="582"/>
        <v>8.6191048924249669E-2</v>
      </c>
      <c r="FU229" s="116">
        <f t="shared" si="583"/>
        <v>1036.2719758515657</v>
      </c>
      <c r="FV229" s="90">
        <f>IF(ISNA(VLOOKUP($B229,'[2]1516 Exp_Rev Access'!$F$7:$FS$310,154,FALSE)),"",VLOOKUP($B229,'[2]1516 Exp_Rev Access'!$F$7:$FS$310,154,FALSE))</f>
        <v>0</v>
      </c>
      <c r="FW229" s="90">
        <f>IF(ISNA(VLOOKUP($B229,'[2]1516 Exp_Rev Access'!$F$7:$FS$310,155,FALSE)),"",VLOOKUP($B229,'[2]1516 Exp_Rev Access'!$F$7:$FS$310,155,FALSE))</f>
        <v>167542.98000000001</v>
      </c>
      <c r="FX229" s="90">
        <f>IF(ISNA(VLOOKUP($B229,'[2]1516 Exp_Rev Access'!$F$7:$FS$310,156,FALSE)),"",VLOOKUP($B229,'[2]1516 Exp_Rev Access'!$F$7:$FS$310,156,FALSE))</f>
        <v>0</v>
      </c>
      <c r="FY229" s="90">
        <f>IF(ISNA(VLOOKUP($B229,'[2]1516 Exp_Rev Access'!$F$7:$FS$310,157,FALSE)),"",VLOOKUP($B229,'[2]1516 Exp_Rev Access'!$F$7:$FS$310,157,FALSE))</f>
        <v>0</v>
      </c>
      <c r="FZ229" s="90">
        <f>IF(ISNA(VLOOKUP($B229,'[2]1516 Exp_Rev Access'!$F$7:$FS$310,158,FALSE)),"",VLOOKUP($B229,'[2]1516 Exp_Rev Access'!$F$7:$FS$310,158,FALSE))</f>
        <v>0</v>
      </c>
      <c r="GA229" s="90">
        <f>IF(ISNA(VLOOKUP($B229,'[2]1516 Exp_Rev Access'!$F$7:$FS$310,159,FALSE)),"",VLOOKUP($B229,'[2]1516 Exp_Rev Access'!$F$7:$FS$310,159,FALSE))</f>
        <v>251794.81</v>
      </c>
      <c r="GB229" s="90">
        <f>IF(ISNA(VLOOKUP($B229,'[2]1516 Exp_Rev Access'!$F$7:$FS$310,160,FALSE)),"",VLOOKUP($B229,'[2]1516 Exp_Rev Access'!$F$7:$FS$310,160,FALSE))</f>
        <v>0</v>
      </c>
      <c r="GC229" s="90">
        <f>IF(ISNA(VLOOKUP($B229,'[2]1516 Exp_Rev Access'!$F$7:$FS$310,161,FALSE)),"",VLOOKUP($B229,'[2]1516 Exp_Rev Access'!$F$7:$FS$310,161,FALSE))</f>
        <v>32975.800000000003</v>
      </c>
      <c r="GD229" s="90">
        <f>IF(ISNA(VLOOKUP($B229,'[2]1516 Exp_Rev Access'!$F$7:$FS$310,162,FALSE)),"",VLOOKUP($B229,'[2]1516 Exp_Rev Access'!$F$7:$FS$310,162,FALSE))</f>
        <v>0</v>
      </c>
      <c r="GE229" s="90">
        <f>IF(ISNA(VLOOKUP($B229,'[2]1516 Exp_Rev Access'!$F$7:$FS$310,163,FALSE)),"",VLOOKUP($B229,'[2]1516 Exp_Rev Access'!$F$7:$FS$310,163,FALSE))</f>
        <v>1100901.8</v>
      </c>
      <c r="GF229" s="90">
        <f>IF(ISNA(VLOOKUP($B229,'[2]1516 Exp_Rev Access'!$F$7:$FS$310,164,FALSE)),"",VLOOKUP($B229,'[2]1516 Exp_Rev Access'!$F$7:$FS$310,164,FALSE))</f>
        <v>480</v>
      </c>
      <c r="GG229" s="90">
        <f>IF(ISNA(VLOOKUP($B229,'[2]1516 Exp_Rev Access'!$F$7:$FS$310,165,FALSE)),"",VLOOKUP($B229,'[2]1516 Exp_Rev Access'!$F$7:$FS$310,165,FALSE))</f>
        <v>0</v>
      </c>
      <c r="GH229" s="90">
        <f>IF(ISNA(VLOOKUP($B229,'[2]1516 Exp_Rev Access'!$F$7:$FS$310,166,FALSE)),"",VLOOKUP($B229,'[2]1516 Exp_Rev Access'!$F$7:$FS$310,166,FALSE))</f>
        <v>29290.28</v>
      </c>
      <c r="GI229" s="90">
        <f>IF(ISNA(VLOOKUP($B229,'[2]1516 Exp_Rev Access'!$F$7:$FS$310,167,FALSE)),"",VLOOKUP($B229,'[2]1516 Exp_Rev Access'!$F$7:$FS$310,167,FALSE))</f>
        <v>0</v>
      </c>
      <c r="GJ229" s="90">
        <f>IF(ISNA(VLOOKUP($B229,'[2]1516 Exp_Rev Access'!$F$7:$FS$310,168,FALSE)),"",VLOOKUP($B229,'[2]1516 Exp_Rev Access'!$F$7:$FS$310,168,FALSE))</f>
        <v>0</v>
      </c>
      <c r="GK229" s="90">
        <f>IF(ISNA(VLOOKUP($B229,'[2]1516 Exp_Rev Access'!$F$7:$FS$310,169,FALSE)),"",VLOOKUP($B229,'[2]1516 Exp_Rev Access'!$F$7:$FS$310,169,FALSE))</f>
        <v>153278.51</v>
      </c>
      <c r="GL229" s="90">
        <f>IF(ISNA(VLOOKUP($B229,'[2]1516 Exp_Rev Access'!$F$7:$FS$310,170,FALSE)),"",VLOOKUP($B229,'[2]1516 Exp_Rev Access'!$F$7:$FS$310,170,FALSE))</f>
        <v>25319.23</v>
      </c>
      <c r="GM229" s="90">
        <f>IF(ISNA(VLOOKUP($B229,'[2]1516 Exp_Rev Access'!$F$7:$FT$310,171,FALSE)),"",VLOOKUP($B229,'[2]1516 Exp_Rev Access'!$F$7:$FT$310,171,FALSE))</f>
        <v>0</v>
      </c>
      <c r="GN229" s="90">
        <f>IF(ISNA(VLOOKUP($B229,'[2]1516 Exp_Rev Access'!$F$7:$FU$310,172,FALSE)),"",VLOOKUP($B229,'[2]1516 Exp_Rev Access'!$F$7:$FU$310,172,FALSE))</f>
        <v>0</v>
      </c>
      <c r="GO229" s="90">
        <f>IF(ISNA(VLOOKUP($B229,'[2]1516 Exp_Rev Access'!$F$7:$FV$310,173,FALSE)),"",VLOOKUP($B229,'[2]1516 Exp_Rev Access'!$F$7:$FV$310,173,FALSE))</f>
        <v>0</v>
      </c>
      <c r="GP229" s="90">
        <f>IF(ISNA(VLOOKUP($B229,'[2]1516 Exp_Rev Access'!$F$7:$GA$310,174,FALSE)),"",VLOOKUP($B229,'[2]1516 Exp_Rev Access'!$F$7:$GA$310,174,FALSE))</f>
        <v>0</v>
      </c>
      <c r="GQ229" s="90">
        <f>IF(ISNA(VLOOKUP($B229,'[2]1516 Exp_Rev Access'!$F$7:$GA$310,175,FALSE)),"",VLOOKUP($B229,'[2]1516 Exp_Rev Access'!$F$7:$GA$310,175,FALSE))</f>
        <v>0</v>
      </c>
      <c r="GR229" s="90">
        <f>IF(ISNA(VLOOKUP($B229,'[2]1516 Exp_Rev Access'!$F$7:$GA$310,176,FALSE)),"",VLOOKUP($B229,'[2]1516 Exp_Rev Access'!$F$7:$GA$310,176,FALSE))</f>
        <v>0</v>
      </c>
      <c r="GS229" s="90">
        <f>IF(ISNA(VLOOKUP($B229,'[2]1516 Exp_Rev Access'!$F$7:$GA$310,177,FALSE)),"",VLOOKUP($B229,'[2]1516 Exp_Rev Access'!$F$7:$GA$310,177,FALSE))</f>
        <v>0</v>
      </c>
      <c r="GT229" s="90">
        <f>IF(ISNA(VLOOKUP($B229,'[2]1516 Exp_Rev Access'!$F$7:$GA$310,178,FALSE)),"",VLOOKUP($B229,'[2]1516 Exp_Rev Access'!$F$7:$GA$310,178,FALSE))</f>
        <v>0</v>
      </c>
      <c r="GU229" s="53">
        <f t="shared" si="584"/>
        <v>1761583.4100000001</v>
      </c>
      <c r="GV229" s="92">
        <f t="shared" si="585"/>
        <v>3.3454855638893985E-2</v>
      </c>
      <c r="GW229" s="114">
        <f t="shared" si="586"/>
        <v>402.2265628210925</v>
      </c>
      <c r="HE229" s="97"/>
      <c r="HF229" s="97"/>
      <c r="HG229" s="97"/>
      <c r="HH229" s="97"/>
      <c r="HI229" s="97"/>
      <c r="HJ229" s="97"/>
      <c r="HK229" s="97"/>
      <c r="HL229" s="97"/>
      <c r="HM229" s="97"/>
      <c r="HN229" s="97"/>
    </row>
    <row r="230" spans="1:222" x14ac:dyDescent="0.2">
      <c r="B230" s="87" t="s">
        <v>510</v>
      </c>
      <c r="C230" s="87" t="s">
        <v>511</v>
      </c>
      <c r="D230" s="88">
        <f>IF(ISNA(VLOOKUP($B230,'[2]1516 enrollment_Rev_Exp by size'!$A$6:$C$325,3,FALSE)),"",VLOOKUP($B230,'[2]1516 enrollment_Rev_Exp by size'!$A$6:$C$325,3,FALSE))</f>
        <v>157.53</v>
      </c>
      <c r="E230" s="89">
        <v>3157172.83</v>
      </c>
      <c r="F230" s="67">
        <f t="shared" si="564"/>
        <v>3157172.83</v>
      </c>
      <c r="G230" s="67">
        <f t="shared" si="565"/>
        <v>0</v>
      </c>
      <c r="H230" s="90">
        <f>IF(ISNA(VLOOKUP($B230,'[2]1516 Exp_Rev Access'!$F$7:$FS$310,2,FALSE)),"",VLOOKUP($B230,'[2]1516 Exp_Rev Access'!$F$7:$FS$310,2,FALSE))</f>
        <v>555612.52</v>
      </c>
      <c r="I230" s="90">
        <f>IF(ISNA(VLOOKUP($B230,'[2]1516 Exp_Rev Access'!$F$7:$FS$310,3,FALSE)),"",VLOOKUP($B230,'[2]1516 Exp_Rev Access'!$F$7:$FS$310,3,FALSE))</f>
        <v>0</v>
      </c>
      <c r="J230" s="90">
        <f>IF(ISNA(VLOOKUP($B230,'[2]1516 Exp_Rev Access'!$F$7:$FS$310,4,FALSE)),"",VLOOKUP($B230,'[2]1516 Exp_Rev Access'!$F$7:$FS$310,4,FALSE))</f>
        <v>0</v>
      </c>
      <c r="K230" s="90">
        <f>IF(ISNA(VLOOKUP($B230,'[2]1516 Exp_Rev Access'!$F$7:$FS$310,5,FALSE)),"-",VLOOKUP($B230,'[2]1516 Exp_Rev Access'!$F$7:$FS$310,5,FALSE))</f>
        <v>111683.28</v>
      </c>
      <c r="L230" s="90">
        <f>IF(ISNA(VLOOKUP($B230,'[2]1516 Exp_Rev Access'!$F$7:$FS$310,6,FALSE)),"",VLOOKUP($B230,'[2]1516 Exp_Rev Access'!$F$7:$FS$310,6,FALSE))</f>
        <v>0</v>
      </c>
      <c r="M230" s="90">
        <f>IF(ISNA(VLOOKUP($B230,'[2]1516 Exp_Rev Access'!$F$7:$FS$310,7,FALSE)),"",VLOOKUP($B230,'[2]1516 Exp_Rev Access'!$F$7:$FS$310,7,FALSE))</f>
        <v>0</v>
      </c>
      <c r="N230" s="53">
        <f t="shared" si="566"/>
        <v>667295.80000000005</v>
      </c>
      <c r="O230" s="91">
        <f t="shared" si="567"/>
        <v>0.21135865406519416</v>
      </c>
      <c r="P230" s="53">
        <f t="shared" si="568"/>
        <v>4235.991874563575</v>
      </c>
      <c r="Q230" s="90">
        <f>IF(ISNA(VLOOKUP($B230,'[2]1516 Exp_Rev Access'!$F$7:$FS$310,8,FALSE)),"",VLOOKUP($B230,'[2]1516 Exp_Rev Access'!$F$7:$FS$310,8,FALSE))</f>
        <v>700</v>
      </c>
      <c r="R230" s="90">
        <f>IF(ISNA(VLOOKUP($B230,'[2]1516 Exp_Rev Access'!$F$7:$FS$310,9,FALSE)),"",VLOOKUP($B230,'[2]1516 Exp_Rev Access'!$F$7:$FS$310,9,FALSE))</f>
        <v>0</v>
      </c>
      <c r="S230" s="90">
        <f>IF(ISNA(VLOOKUP($B230,'[2]1516 Exp_Rev Access'!$F$7:$FS$310,10,FALSE)),"",VLOOKUP($B230,'[2]1516 Exp_Rev Access'!$F$7:$FS$310,10,FALSE))</f>
        <v>0</v>
      </c>
      <c r="T230" s="90">
        <f>IF(ISNA(VLOOKUP($B230,'[2]1516 Exp_Rev Access'!$F$7:$FS$310,11,FALSE)),"",VLOOKUP($B230,'[2]1516 Exp_Rev Access'!$F$7:$FS$310,11,FALSE))</f>
        <v>0</v>
      </c>
      <c r="U230" s="90">
        <f>IF(ISNA(VLOOKUP($B230,'[2]1516 Exp_Rev Access'!$F$7:$FS$310,12,FALSE)),"",VLOOKUP($B230,'[2]1516 Exp_Rev Access'!$F$7:$FS$310,12,FALSE))</f>
        <v>0</v>
      </c>
      <c r="V230" s="90">
        <f>IF(ISNA(VLOOKUP($B230,'[2]1516 Exp_Rev Access'!$F$7:$FS$310,13,FALSE)),"",VLOOKUP($B230,'[2]1516 Exp_Rev Access'!$F$7:$FS$310,13,FALSE))</f>
        <v>0</v>
      </c>
      <c r="W230" s="90">
        <f>IF(ISNA(VLOOKUP($B230,'[2]1516 Exp_Rev Access'!$F$7:$FS$310,14,FALSE)),"",VLOOKUP($B230,'[2]1516 Exp_Rev Access'!$F$7:$FS$310,14,FALSE))</f>
        <v>0</v>
      </c>
      <c r="X230" s="90">
        <f>IF(ISNA(VLOOKUP($B230,'[2]1516 Exp_Rev Access'!$F$7:$FS$310,15,FALSE)),"",VLOOKUP($B230,'[2]1516 Exp_Rev Access'!$F$7:$FS$310,15,FALSE))</f>
        <v>0</v>
      </c>
      <c r="Y230" s="90">
        <f>IF(ISNA(VLOOKUP($B230,'[2]1516 Exp_Rev Access'!$F$7:$FS$310,16,FALSE)),"",VLOOKUP($B230,'[2]1516 Exp_Rev Access'!$F$7:$FS$310,16,FALSE))</f>
        <v>806.67</v>
      </c>
      <c r="Z230" s="90">
        <f>IF(ISNA(VLOOKUP($B230,'[2]1516 Exp_Rev Access'!$F$7:$FS$310,17,FALSE)),"",VLOOKUP($B230,'[2]1516 Exp_Rev Access'!$F$7:$FS$310,17,FALSE))</f>
        <v>0</v>
      </c>
      <c r="AA230" s="90">
        <f>IF(ISNA(VLOOKUP($B230,'[2]1516 Exp_Rev Access'!$F$7:$FS$310,18,FALSE)),"",VLOOKUP($B230,'[2]1516 Exp_Rev Access'!$F$7:$FS$310,18,FALSE))</f>
        <v>0</v>
      </c>
      <c r="AB230" s="90">
        <f>IF(ISNA(VLOOKUP($B230,'[2]1516 Exp_Rev Access'!$F$7:$FS$310,19,FALSE)),"",VLOOKUP($B230,'[2]1516 Exp_Rev Access'!$F$7:$FS$310,19,FALSE))</f>
        <v>0</v>
      </c>
      <c r="AC230" s="90">
        <f>IF(ISNA(VLOOKUP($B230,'[2]1516 Exp_Rev Access'!$F$7:$FS$310,20,FALSE)),"",VLOOKUP($B230,'[2]1516 Exp_Rev Access'!$F$7:$FS$310,20,FALSE))</f>
        <v>0</v>
      </c>
      <c r="AD230" s="90">
        <f>IF(ISNA(VLOOKUP($B230,'[2]1516 Exp_Rev Access'!$F$7:$FS$310,21,FALSE)),"",VLOOKUP($B230,'[2]1516 Exp_Rev Access'!$F$7:$FS$310,21,FALSE))</f>
        <v>16728.349999999999</v>
      </c>
      <c r="AE230" s="90">
        <f>IF(ISNA(VLOOKUP($B230,'[2]1516 Exp_Rev Access'!$F$7:$FS$310,22,FALSE)),"",VLOOKUP($B230,'[2]1516 Exp_Rev Access'!$F$7:$FS$310,22,FALSE))</f>
        <v>2493.41</v>
      </c>
      <c r="AF230" s="90">
        <f>IF(ISNA(VLOOKUP($B230,'[2]1516 Exp_Rev Access'!$F$7:$FS$310,23,FALSE)),"",VLOOKUP($B230,'[2]1516 Exp_Rev Access'!$F$7:$FS$310,23,FALSE))</f>
        <v>0</v>
      </c>
      <c r="AG230" s="90">
        <f>IF(ISNA(VLOOKUP($B230,'[2]1516 Exp_Rev Access'!$F$7:$FS$310,24,FALSE)),"",VLOOKUP($B230,'[2]1516 Exp_Rev Access'!$F$7:$FS$310,24,FALSE))</f>
        <v>2197.0700000000002</v>
      </c>
      <c r="AH230" s="90">
        <f>IF(ISNA(VLOOKUP($B230,'[2]1516 Exp_Rev Access'!$F$7:$FS$310,25,FALSE)),"",VLOOKUP($B230,'[2]1516 Exp_Rev Access'!$F$7:$FS$310,25,FALSE))</f>
        <v>50</v>
      </c>
      <c r="AI230" s="90">
        <f>IF(ISNA(VLOOKUP($B230,'[2]1516 Exp_Rev Access'!$F$7:$FS$310,26,FALSE)),"",VLOOKUP($B230,'[2]1516 Exp_Rev Access'!$F$7:$FS$310,26,FALSE))</f>
        <v>3700</v>
      </c>
      <c r="AJ230" s="90">
        <f>IF(ISNA(VLOOKUP($B230,'[2]1516 Exp_Rev Access'!$F$7:$FS$310,27,FALSE)),"",VLOOKUP($B230,'[2]1516 Exp_Rev Access'!$F$7:$FS$310,27,FALSE))</f>
        <v>0</v>
      </c>
      <c r="AK230" s="90">
        <f>IF(ISNA(VLOOKUP($B230,'[2]1516 Exp_Rev Access'!$F$7:$FS$310,28,FALSE)),"",VLOOKUP($B230,'[2]1516 Exp_Rev Access'!$F$7:$FS$310,28,FALSE))</f>
        <v>4854.43</v>
      </c>
      <c r="AL230" s="90">
        <f>IF(ISNA(VLOOKUP($B230,'[2]1516 Exp_Rev Access'!$F$7:$FS$310,29,FALSE)),"",VLOOKUP($B230,'[2]1516 Exp_Rev Access'!$F$7:$FS$310,29,FALSE))</f>
        <v>4532.38</v>
      </c>
      <c r="AM230" s="53">
        <f t="shared" si="569"/>
        <v>36062.31</v>
      </c>
      <c r="AN230" s="92">
        <f t="shared" si="570"/>
        <v>1.1422342691324883E-2</v>
      </c>
      <c r="AO230" s="68">
        <f t="shared" si="571"/>
        <v>228.92344315368499</v>
      </c>
      <c r="AP230" s="90">
        <f>IF(ISNA(VLOOKUP($B230,'[2]1516 Exp_Rev Access'!$F$7:$FS$310,30,FALSE)),"",VLOOKUP($B230,'[2]1516 Exp_Rev Access'!$F$7:$FS$310,30,FALSE))</f>
        <v>1703451.07</v>
      </c>
      <c r="AQ230" s="90">
        <f>IF(ISNA(VLOOKUP($B230,'[2]1516 Exp_Rev Access'!$F$7:$FS$310,31,FALSE)),"",VLOOKUP($B230,'[2]1516 Exp_Rev Access'!$F$7:$FS$310,31,FALSE))</f>
        <v>32135.57</v>
      </c>
      <c r="AR230" s="90">
        <f>IF(ISNA(VLOOKUP($B230,'[2]1516 Exp_Rev Access'!$F$7:$FS$310,32,FALSE)),"",VLOOKUP($B230,'[2]1516 Exp_Rev Access'!$F$7:$FS$310,32,FALSE))</f>
        <v>144115.07999999999</v>
      </c>
      <c r="AS230" s="90">
        <f>IF(ISNA(VLOOKUP($B230,'[2]1516 Exp_Rev Access'!$F$7:$FS$310,33,FALSE)),"",VLOOKUP($B230,'[2]1516 Exp_Rev Access'!$F$7:$FS$310,33,FALSE))</f>
        <v>0</v>
      </c>
      <c r="AT230" s="90">
        <f>IF(ISNA(VLOOKUP($B230,'[2]1516 Exp_Rev Access'!$F$7:$FS$310,34,FALSE)),"",VLOOKUP($B230,'[2]1516 Exp_Rev Access'!$F$7:$FS$310,34,FALSE))</f>
        <v>0</v>
      </c>
      <c r="AU230" s="53">
        <f t="shared" si="572"/>
        <v>1879701.7200000002</v>
      </c>
      <c r="AV230" s="93">
        <f t="shared" si="573"/>
        <v>0.59537498300338543</v>
      </c>
      <c r="AW230" s="53">
        <f t="shared" si="574"/>
        <v>11932.341268329843</v>
      </c>
      <c r="AX230" s="90">
        <f>IF(ISNA(VLOOKUP($B230,'[2]1516 Exp_Rev Access'!$F$7:$FS$310,35,FALSE)),"",VLOOKUP($B230,'[2]1516 Exp_Rev Access'!$F$7:$FS$310,35,FALSE))</f>
        <v>0</v>
      </c>
      <c r="AY230" s="90">
        <f>IF(ISNA(VLOOKUP($B230,'[2]1516 Exp_Rev Access'!$F$7:$FS$310,36,FALSE)),"",VLOOKUP($B230,'[2]1516 Exp_Rev Access'!$F$7:$FS$310,36,FALSE))</f>
        <v>158291.69</v>
      </c>
      <c r="AZ230" s="90">
        <f>IF(ISNA(VLOOKUP($B230,'[2]1516 Exp_Rev Access'!$F$7:$FS$310,37,FALSE)),"",VLOOKUP($B230,'[2]1516 Exp_Rev Access'!$F$7:$FS$310,37,FALSE))</f>
        <v>4889.75</v>
      </c>
      <c r="BA230" s="90">
        <f>IF(ISNA(VLOOKUP($B230,'[2]1516 Exp_Rev Access'!$F$7:$FS$310,38,FALSE)),"",VLOOKUP($B230,'[2]1516 Exp_Rev Access'!$F$7:$FS$310,38,FALSE))</f>
        <v>0</v>
      </c>
      <c r="BB230" s="90">
        <f>IF(ISNA(VLOOKUP($B230,'[2]1516 Exp_Rev Access'!$F$7:$FS$310,39,FALSE)),"",VLOOKUP($B230,'[2]1516 Exp_Rev Access'!$F$7:$FS$310,39,FALSE))</f>
        <v>0</v>
      </c>
      <c r="BC230" s="90">
        <f>IF(ISNA(VLOOKUP($B230,'[2]1516 Exp_Rev Access'!$F$7:$FS$310,40,FALSE)),"",VLOOKUP($B230,'[2]1516 Exp_Rev Access'!$F$7:$FS$310,40,FALSE))</f>
        <v>56446.11</v>
      </c>
      <c r="BD230" s="90">
        <f>IF(ISNA(VLOOKUP($B230,'[2]1516 Exp_Rev Access'!$F$7:$FS$310,41,FALSE)),"",VLOOKUP($B230,'[2]1516 Exp_Rev Access'!$F$7:$FS$310,41,FALSE))</f>
        <v>0</v>
      </c>
      <c r="BE230" s="90">
        <f>IF(ISNA(VLOOKUP($B230,'[2]1516 Exp_Rev Access'!$F$7:$FS$310,42,FALSE)),"",VLOOKUP($B230,'[2]1516 Exp_Rev Access'!$F$7:$FS$310,42,FALSE))</f>
        <v>2668</v>
      </c>
      <c r="BF230" s="90">
        <f>IF(ISNA(VLOOKUP($B230,'[2]1516 Exp_Rev Access'!$F$7:$FS$310,43,FALSE)),"",VLOOKUP($B230,'[2]1516 Exp_Rev Access'!$F$7:$FS$310,43,FALSE))</f>
        <v>0</v>
      </c>
      <c r="BG230" s="90">
        <f>IF(ISNA(VLOOKUP($B230,'[2]1516 Exp_Rev Access'!$F$7:$FS$310,44,FALSE)),"",VLOOKUP($B230,'[2]1516 Exp_Rev Access'!$F$7:$FS$310,44,FALSE))</f>
        <v>0</v>
      </c>
      <c r="BH230" s="90">
        <f>IF(ISNA(VLOOKUP($B230,'[2]1516 Exp_Rev Access'!$F$7:$FS$310,45,FALSE)),"",VLOOKUP($B230,'[2]1516 Exp_Rev Access'!$F$7:$FS$310,45,FALSE))</f>
        <v>1262.4100000000001</v>
      </c>
      <c r="BI230" s="90">
        <f>IF(ISNA(VLOOKUP($B230,'[2]1516 Exp_Rev Access'!$F$7:$FS$310,46,FALSE)),"",VLOOKUP($B230,'[2]1516 Exp_Rev Access'!$F$7:$FS$310,46,FALSE))</f>
        <v>0</v>
      </c>
      <c r="BJ230" s="90">
        <f>IF(ISNA(VLOOKUP($B230,'[2]1516 Exp_Rev Access'!$F$7:$FS$310,47,FALSE)),"",VLOOKUP($B230,'[2]1516 Exp_Rev Access'!$F$7:$FS$310,47,FALSE))</f>
        <v>1853.34</v>
      </c>
      <c r="BK230" s="90">
        <f>IF(ISNA(VLOOKUP($B230,'[2]1516 Exp_Rev Access'!$F$7:$FS$310,48,FALSE)),"",VLOOKUP($B230,'[2]1516 Exp_Rev Access'!$F$7:$FS$310,48,FALSE))</f>
        <v>162652.35</v>
      </c>
      <c r="BL230" s="90">
        <f>IF(ISNA(VLOOKUP($B230,'[2]1516 Exp_Rev Access'!$F$7:$FS$310,49,FALSE)),"",VLOOKUP($B230,'[2]1516 Exp_Rev Access'!$F$7:$FS$310,49,FALSE))</f>
        <v>0</v>
      </c>
      <c r="BM230" s="90">
        <f>IF(ISNA(VLOOKUP($B230,'[2]1516 Exp_Rev Access'!$F$7:$FS$310,50,FALSE)),"",VLOOKUP($B230,'[2]1516 Exp_Rev Access'!$F$7:$FS$310,50,FALSE))</f>
        <v>0</v>
      </c>
      <c r="BN230" s="90">
        <f>IF(ISNA(VLOOKUP($B230,'[2]1516 Exp_Rev Access'!$F$7:$FS$310,51,FALSE)),"",VLOOKUP($B230,'[2]1516 Exp_Rev Access'!$F$7:$FS$310,51,FALSE))</f>
        <v>0</v>
      </c>
      <c r="BO230" s="90">
        <f>IF(ISNA(VLOOKUP($B230,'[2]1516 Exp_Rev Access'!$F$7:$FS$310,52,FALSE)),"",VLOOKUP($B230,'[2]1516 Exp_Rev Access'!$F$7:$FS$310,52,FALSE))</f>
        <v>0</v>
      </c>
      <c r="BP230" s="90">
        <f>IF(ISNA(VLOOKUP($B230,'[2]1516 Exp_Rev Access'!$F$7:$FS$310,53,FALSE)),"",VLOOKUP($B230,'[2]1516 Exp_Rev Access'!$F$7:$FS$310,53,FALSE))</f>
        <v>0</v>
      </c>
      <c r="BQ230" s="90">
        <f>IF(ISNA(VLOOKUP($B230,'[2]1516 Exp_Rev Access'!$F$7:$FS$310,54,FALSE)),"",VLOOKUP($B230,'[2]1516 Exp_Rev Access'!$F$7:$FS$310,54,FALSE))</f>
        <v>0</v>
      </c>
      <c r="BR230" s="90">
        <f>IF(ISNA(VLOOKUP($B230,'[2]1516 Exp_Rev Access'!$F$7:$FS$310,55,FALSE)),"",VLOOKUP($B230,'[2]1516 Exp_Rev Access'!$F$7:$FS$310,55,FALSE))</f>
        <v>0</v>
      </c>
      <c r="BS230" s="90">
        <f>IF(ISNA(VLOOKUP($B230,'[2]1516 Exp_Rev Access'!$F$7:$FS$310,56,FALSE)),"",VLOOKUP($B230,'[2]1516 Exp_Rev Access'!$F$7:$FS$310,56,FALSE))</f>
        <v>0</v>
      </c>
      <c r="BT230" s="90">
        <f>IF(ISNA(VLOOKUP($B230,'[2]1516 Exp_Rev Access'!$F$7:$FS$310,57,FALSE)),"",VLOOKUP($B230,'[2]1516 Exp_Rev Access'!$F$7:$FS$310,57,FALSE))</f>
        <v>0</v>
      </c>
      <c r="BU230" s="90">
        <f>IF(ISNA(VLOOKUP($B230,'[2]1516 Exp_Rev Access'!$F$7:$FS$310,58,FALSE)),"",VLOOKUP($B230,'[2]1516 Exp_Rev Access'!$F$7:$FS$310,58,FALSE))</f>
        <v>0</v>
      </c>
      <c r="BV230" s="53">
        <f t="shared" si="575"/>
        <v>388063.65</v>
      </c>
      <c r="BW230" s="92">
        <f t="shared" si="576"/>
        <v>0.12291492132218812</v>
      </c>
      <c r="BX230" s="68">
        <f t="shared" si="577"/>
        <v>2463.4269662921351</v>
      </c>
      <c r="BY230" s="90">
        <f>IF(ISNA(VLOOKUP($B230,'[2]1516 Exp_Rev Access'!$F$7:$FS$310,59,FALSE)),"",VLOOKUP($B230,'[2]1516 Exp_Rev Access'!$F$7:$FS$310,59,FALSE))</f>
        <v>0</v>
      </c>
      <c r="BZ230" s="90">
        <f>IF(ISNA(VLOOKUP($B230,'[2]1516 Exp_Rev Access'!$F$7:$FS$310,60,FALSE)),"",VLOOKUP($B230,'[2]1516 Exp_Rev Access'!$F$7:$FS$310,60,FALSE))</f>
        <v>0</v>
      </c>
      <c r="CA230" s="90">
        <f>IF(ISNA(VLOOKUP($B230,'[2]1516 Exp_Rev Access'!$F$7:$FS$310,61,FALSE)),"",VLOOKUP($B230,'[2]1516 Exp_Rev Access'!$F$7:$FS$310,61,FALSE))</f>
        <v>0</v>
      </c>
      <c r="CB230" s="90">
        <f>IF(ISNA(VLOOKUP($B230,'[2]1516 Exp_Rev Access'!$F$7:$FS$310,62,FALSE)),"",VLOOKUP($B230,'[2]1516 Exp_Rev Access'!$F$7:$FS$310,62,FALSE))</f>
        <v>0</v>
      </c>
      <c r="CC230" s="90">
        <f>IF(ISNA(VLOOKUP($B230,'[2]1516 Exp_Rev Access'!$F$7:$FS$310,63,FALSE)),"",VLOOKUP($B230,'[2]1516 Exp_Rev Access'!$F$7:$FS$310,63,FALSE))</f>
        <v>2968.96</v>
      </c>
      <c r="CD230" s="90">
        <f>IF(ISNA(VLOOKUP($B230,'[2]1516 Exp_Rev Access'!$F$7:$FS$310,64,FALSE)),"",VLOOKUP($B230,'[2]1516 Exp_Rev Access'!$F$7:$FS$310,64,FALSE))</f>
        <v>0</v>
      </c>
      <c r="CE230" s="53">
        <f t="shared" si="578"/>
        <v>2968.96</v>
      </c>
      <c r="CF230" s="92">
        <f t="shared" si="579"/>
        <v>9.4038564242933766E-4</v>
      </c>
      <c r="CG230" s="132">
        <f t="shared" si="580"/>
        <v>18.846949787342094</v>
      </c>
      <c r="CH230" s="90">
        <f>IF(ISNA(VLOOKUP($B230,'[2]1516 Exp_Rev Access'!$F$7:$FS$310,65,FALSE)),"",VLOOKUP($B230,'[2]1516 Exp_Rev Access'!$F$7:$FS$310,65,FALSE))</f>
        <v>0</v>
      </c>
      <c r="CI230" s="90">
        <f>IF(ISNA(VLOOKUP($B230,'[2]1516 Exp_Rev Access'!$F$7:$FS$310,66,FALSE)),"",VLOOKUP($B230,'[2]1516 Exp_Rev Access'!$F$7:$FS$310,66,FALSE))</f>
        <v>0</v>
      </c>
      <c r="CJ230" s="90">
        <f>IF(ISNA(VLOOKUP($B230,'[2]1516 Exp_Rev Access'!$F$7:$FS$310,67,FALSE)),"",VLOOKUP($B230,'[2]1516 Exp_Rev Access'!$F$7:$FS$310,67,FALSE))</f>
        <v>0</v>
      </c>
      <c r="CK230" s="90">
        <f>IF(ISNA(VLOOKUP($B230,'[2]1516 Exp_Rev Access'!$F$7:$FS$310,68,FALSE)),"",VLOOKUP($B230,'[2]1516 Exp_Rev Access'!$F$7:$FS$310,68,FALSE))</f>
        <v>0</v>
      </c>
      <c r="CL230" s="90">
        <f>IF(ISNA(VLOOKUP($B230,'[2]1516 Exp_Rev Access'!$F$7:$FS$310,69,FALSE)),"",VLOOKUP($B230,'[2]1516 Exp_Rev Access'!$F$7:$FS$310,69,FALSE))</f>
        <v>0</v>
      </c>
      <c r="CM230" s="90">
        <f>IF(ISNA(VLOOKUP($B230,'[2]1516 Exp_Rev Access'!$F$7:$FS$310,70,FALSE)),"",VLOOKUP($B230,'[2]1516 Exp_Rev Access'!$F$7:$FS$310,70,FALSE))</f>
        <v>0</v>
      </c>
      <c r="CN230" s="90">
        <f>IF(ISNA(VLOOKUP($B230,'[2]1516 Exp_Rev Access'!$F$7:$FS$310,71,FALSE)),"",VLOOKUP($B230,'[2]1516 Exp_Rev Access'!$F$7:$FS$310,71,FALSE))</f>
        <v>0</v>
      </c>
      <c r="CO230" s="90">
        <f>IF(ISNA(VLOOKUP($B230,'[2]1516 Exp_Rev Access'!$F$7:$FS$310,72,FALSE)),"",VLOOKUP($B230,'[2]1516 Exp_Rev Access'!$F$7:$FS$310,72,FALSE))</f>
        <v>0</v>
      </c>
      <c r="CP230" s="90">
        <f>IF(ISNA(VLOOKUP($B230,'[2]1516 Exp_Rev Access'!$F$7:$FS$310,73,FALSE)),"",VLOOKUP($B230,'[2]1516 Exp_Rev Access'!$F$7:$FS$310,73,FALSE))</f>
        <v>0</v>
      </c>
      <c r="CQ230" s="90">
        <f>IF(ISNA(VLOOKUP($B230,'[2]1516 Exp_Rev Access'!$F$7:$FS$310,74,FALSE)),"",VLOOKUP($B230,'[2]1516 Exp_Rev Access'!$F$7:$FS$310,74,FALSE))</f>
        <v>33780.120000000003</v>
      </c>
      <c r="CR230" s="90">
        <f>IF(ISNA(VLOOKUP($B230,'[2]1516 Exp_Rev Access'!$F$7:$FS$310,75,FALSE)),"",VLOOKUP($B230,'[2]1516 Exp_Rev Access'!$F$7:$FS$310,75,FALSE))</f>
        <v>0</v>
      </c>
      <c r="CS230" s="90">
        <f>IF(ISNA(VLOOKUP($B230,'[2]1516 Exp_Rev Access'!$F$7:$FS$310,76,FALSE)),"",VLOOKUP($B230,'[2]1516 Exp_Rev Access'!$F$7:$FS$310,76,FALSE))</f>
        <v>993</v>
      </c>
      <c r="CT230" s="90">
        <f>IF(ISNA(VLOOKUP($B230,'[2]1516 Exp_Rev Access'!$F$7:$FS$310,77,FALSE)),"",VLOOKUP($B230,'[2]1516 Exp_Rev Access'!$F$7:$FS$310,77,FALSE))</f>
        <v>0</v>
      </c>
      <c r="CU230" s="90">
        <f>IF(ISNA(VLOOKUP($B230,'[2]1516 Exp_Rev Access'!$F$7:$FS$310,78,FALSE)),"",VLOOKUP($B230,'[2]1516 Exp_Rev Access'!$F$7:$FS$310,78,FALSE))</f>
        <v>65996.399999999994</v>
      </c>
      <c r="CV230" s="90">
        <f>IF(ISNA(VLOOKUP($B230,'[2]1516 Exp_Rev Access'!$F$7:$FS$310,79,FALSE)),"",VLOOKUP($B230,'[2]1516 Exp_Rev Access'!$F$7:$FS$310,79,FALSE))</f>
        <v>6234.96</v>
      </c>
      <c r="CW230" s="90">
        <f>IF(ISNA(VLOOKUP($B230,'[2]1516 Exp_Rev Access'!$F$7:$FS$310,80,FALSE)),"",VLOOKUP($B230,'[2]1516 Exp_Rev Access'!$F$7:$FS$310,80,FALSE))</f>
        <v>0</v>
      </c>
      <c r="CX230" s="90">
        <f>IF(ISNA(VLOOKUP($B230,'[2]1516 Exp_Rev Access'!$F$7:$FS$310,81,FALSE)),"",VLOOKUP($B230,'[2]1516 Exp_Rev Access'!$F$7:$FS$310,81,FALSE))</f>
        <v>0</v>
      </c>
      <c r="CY230" s="90">
        <f>IF(ISNA(VLOOKUP($B230,'[2]1516 Exp_Rev Access'!$F$7:$FS$310,82,FALSE)),"",VLOOKUP($B230,'[2]1516 Exp_Rev Access'!$F$7:$FS$310,82,FALSE))</f>
        <v>0</v>
      </c>
      <c r="CZ230" s="90">
        <f>IF(ISNA(VLOOKUP($B230,'[2]1516 Exp_Rev Access'!$F$7:$FS$310,83,FALSE)),"",VLOOKUP($B230,'[2]1516 Exp_Rev Access'!$F$7:$FS$310,83,FALSE))</f>
        <v>0</v>
      </c>
      <c r="DA230" s="90">
        <f>IF(ISNA(VLOOKUP($B230,'[2]1516 Exp_Rev Access'!$F$7:$FS$310,84,FALSE)),"",VLOOKUP($B230,'[2]1516 Exp_Rev Access'!$F$7:$FS$310,84,FALSE))</f>
        <v>0</v>
      </c>
      <c r="DB230" s="90">
        <f>IF(ISNA(VLOOKUP($B230,'[2]1516 Exp_Rev Access'!$F$7:$FS$310,85,FALSE)),"",VLOOKUP($B230,'[2]1516 Exp_Rev Access'!$F$7:$FS$310,85,FALSE))</f>
        <v>0</v>
      </c>
      <c r="DC230" s="90">
        <f>IF(ISNA(VLOOKUP($B230,'[2]1516 Exp_Rev Access'!$F$7:$FS$310,86,FALSE)),"",VLOOKUP($B230,'[2]1516 Exp_Rev Access'!$F$7:$FS$310,86,FALSE))</f>
        <v>0</v>
      </c>
      <c r="DD230" s="90">
        <f>IF(ISNA(VLOOKUP($B230,'[2]1516 Exp_Rev Access'!$F$7:$FS$310,87,FALSE)),"",VLOOKUP($B230,'[2]1516 Exp_Rev Access'!$F$7:$FS$310,87,FALSE))</f>
        <v>0</v>
      </c>
      <c r="DE230" s="90">
        <f>IF(ISNA(VLOOKUP($B230,'[2]1516 Exp_Rev Access'!$F$7:$FS$310,88,FALSE)),"",VLOOKUP($B230,'[2]1516 Exp_Rev Access'!$F$7:$FS$310,88,FALSE))</f>
        <v>0</v>
      </c>
      <c r="DF230" s="90">
        <f>IF(ISNA(VLOOKUP($B230,'[2]1516 Exp_Rev Access'!$F$7:$FS$310,89,FALSE)),"",VLOOKUP($B230,'[2]1516 Exp_Rev Access'!$F$7:$FS$310,89,FALSE))</f>
        <v>0</v>
      </c>
      <c r="DG230" s="90">
        <f>IF(ISNA(VLOOKUP($B230,'[2]1516 Exp_Rev Access'!$F$7:$FS$310,90,FALSE)),"",VLOOKUP($B230,'[2]1516 Exp_Rev Access'!$F$7:$FS$310,90,FALSE))</f>
        <v>0</v>
      </c>
      <c r="DH230" s="90">
        <f>IF(ISNA(VLOOKUP($B230,'[2]1516 Exp_Rev Access'!$F$7:$FS$310,91,FALSE)),"",VLOOKUP($B230,'[2]1516 Exp_Rev Access'!$F$7:$FS$310,91,FALSE))</f>
        <v>0</v>
      </c>
      <c r="DI230" s="90">
        <f>IF(ISNA(VLOOKUP($B230,'[2]1516 Exp_Rev Access'!$F$7:$FS$310,92,FALSE)),"",VLOOKUP($B230,'[2]1516 Exp_Rev Access'!$F$7:$FS$310,92,FALSE))</f>
        <v>52767.22</v>
      </c>
      <c r="DJ230" s="90">
        <f>IF(ISNA(VLOOKUP($B230,'[2]1516 Exp_Rev Access'!$F$7:$FS$310,93,FALSE)),"",VLOOKUP($B230,'[2]1516 Exp_Rev Access'!$F$7:$FS$310,93,FALSE))</f>
        <v>0</v>
      </c>
      <c r="DK230" s="90">
        <f>IF(ISNA(VLOOKUP($B230,'[2]1516 Exp_Rev Access'!$F$7:$FS$310,94,FALSE)),"",VLOOKUP($B230,'[2]1516 Exp_Rev Access'!$F$7:$FS$310,94,FALSE))</f>
        <v>0</v>
      </c>
      <c r="DL230" s="90">
        <f>IF(ISNA(VLOOKUP($B230,'[2]1516 Exp_Rev Access'!$F$7:$FS$310,95,FALSE)),"",VLOOKUP($B230,'[2]1516 Exp_Rev Access'!$F$7:$FS$310,95,FALSE))</f>
        <v>0</v>
      </c>
      <c r="DM230" s="90">
        <f>IF(ISNA(VLOOKUP($B230,'[2]1516 Exp_Rev Access'!$F$7:$FS$310,96,FALSE)),"",VLOOKUP($B230,'[2]1516 Exp_Rev Access'!$F$7:$FS$310,96,FALSE))</f>
        <v>0</v>
      </c>
      <c r="DN230" s="90">
        <f>IF(ISNA(VLOOKUP($B230,'[2]1516 Exp_Rev Access'!$F$7:$FS$310,97,FALSE)),"",VLOOKUP($B230,'[2]1516 Exp_Rev Access'!$F$7:$FS$310,97,FALSE))</f>
        <v>0</v>
      </c>
      <c r="DO230" s="90">
        <f>IF(ISNA(VLOOKUP($B230,'[2]1516 Exp_Rev Access'!$F$7:$FS$310,98,FALSE)),"",VLOOKUP($B230,'[2]1516 Exp_Rev Access'!$F$7:$FS$310,98,FALSE))</f>
        <v>0</v>
      </c>
      <c r="DP230" s="90">
        <f>IF(ISNA(VLOOKUP($B230,'[2]1516 Exp_Rev Access'!$F$7:$FS$310,99,FALSE)),"",VLOOKUP($B230,'[2]1516 Exp_Rev Access'!$F$7:$FS$310,99,FALSE))</f>
        <v>0</v>
      </c>
      <c r="DQ230" s="90">
        <f>IF(ISNA(VLOOKUP($B230,'[2]1516 Exp_Rev Access'!$F$7:$FS$310,100,FALSE)),"",VLOOKUP($B230,'[2]1516 Exp_Rev Access'!$F$7:$FS$310,100,FALSE))</f>
        <v>0</v>
      </c>
      <c r="DR230" s="90">
        <f>IF(ISNA(VLOOKUP($B230,'[2]1516 Exp_Rev Access'!$F$7:$FS$310,101,FALSE)),"",VLOOKUP($B230,'[2]1516 Exp_Rev Access'!$F$7:$FS$310,101,FALSE))</f>
        <v>0</v>
      </c>
      <c r="DS230" s="90">
        <f>IF(ISNA(VLOOKUP($B230,'[2]1516 Exp_Rev Access'!$F$7:$FS$310,102,FALSE)),"",VLOOKUP($B230,'[2]1516 Exp_Rev Access'!$F$7:$FS$310,102,FALSE))</f>
        <v>0</v>
      </c>
      <c r="DT230" s="90">
        <f>IF(ISNA(VLOOKUP($B230,'[2]1516 Exp_Rev Access'!$F$7:$FS$310,103,FALSE)),"",VLOOKUP($B230,'[2]1516 Exp_Rev Access'!$F$7:$FS$310,103,FALSE))</f>
        <v>0</v>
      </c>
      <c r="DU230" s="90">
        <f>IF(ISNA(VLOOKUP($B230,'[2]1516 Exp_Rev Access'!$F$7:$FS$310,104,FALSE)),"",VLOOKUP($B230,'[2]1516 Exp_Rev Access'!$F$7:$FS$310,104,FALSE))</f>
        <v>0</v>
      </c>
      <c r="DV230" s="90">
        <f>IF(ISNA(VLOOKUP($B230,'[2]1516 Exp_Rev Access'!$F$7:$FS$310,105,FALSE)),"",VLOOKUP($B230,'[2]1516 Exp_Rev Access'!$F$7:$FS$310,105,FALSE))</f>
        <v>0</v>
      </c>
      <c r="DW230" s="90">
        <f>IF(ISNA(VLOOKUP($B230,'[2]1516 Exp_Rev Access'!$F$7:$FS$310,106,FALSE)),"",VLOOKUP($B230,'[2]1516 Exp_Rev Access'!$F$7:$FS$310,106,FALSE))</f>
        <v>0</v>
      </c>
      <c r="DX230" s="90">
        <f>IF(ISNA(VLOOKUP($B230,'[2]1516 Exp_Rev Access'!$F$7:$FS$310,107,FALSE)),"",VLOOKUP($B230,'[2]1516 Exp_Rev Access'!$F$7:$FS$310,107,FALSE))</f>
        <v>0</v>
      </c>
      <c r="DY230" s="90">
        <f>IF(ISNA(VLOOKUP($B230,'[2]1516 Exp_Rev Access'!$F$7:$FS$310,108,FALSE)),"",VLOOKUP($B230,'[2]1516 Exp_Rev Access'!$F$7:$FS$310,108,FALSE))</f>
        <v>0</v>
      </c>
      <c r="DZ230" s="90">
        <f>IF(ISNA(VLOOKUP($B230,'[2]1516 Exp_Rev Access'!$F$7:$FS$310,109,FALSE)),"",VLOOKUP($B230,'[2]1516 Exp_Rev Access'!$F$7:$FS$310,109,FALSE))</f>
        <v>0</v>
      </c>
      <c r="EA230" s="90">
        <f>IF(ISNA(VLOOKUP($B230,'[2]1516 Exp_Rev Access'!$F$7:$FS$310,110,FALSE)),"",VLOOKUP($B230,'[2]1516 Exp_Rev Access'!$F$7:$FS$310,110,FALSE))</f>
        <v>0</v>
      </c>
      <c r="EB230" s="90">
        <f>IF(ISNA(VLOOKUP($B230,'[2]1516 Exp_Rev Access'!$F$7:$FS$310,111,FALSE)),"",VLOOKUP($B230,'[2]1516 Exp_Rev Access'!$F$7:$FS$310,111,FALSE))</f>
        <v>0</v>
      </c>
      <c r="EC230" s="90">
        <f>IF(ISNA(VLOOKUP($B230,'[2]1516 Exp_Rev Access'!$F$7:$FS$310,112,FALSE)),"",VLOOKUP($B230,'[2]1516 Exp_Rev Access'!$F$7:$FS$310,112,FALSE))</f>
        <v>0</v>
      </c>
      <c r="ED230" s="90">
        <f>IF(ISNA(VLOOKUP($B230,'[2]1516 Exp_Rev Access'!$F$7:$FS$310,113,FALSE)),"",VLOOKUP($B230,'[2]1516 Exp_Rev Access'!$F$7:$FS$310,113,FALSE))</f>
        <v>0</v>
      </c>
      <c r="EE230" s="90">
        <f>IF(ISNA(VLOOKUP($B230,'[2]1516 Exp_Rev Access'!$F$7:$FS$310,114,FALSE)),"",VLOOKUP($B230,'[2]1516 Exp_Rev Access'!$F$7:$FS$310,114,FALSE))</f>
        <v>0</v>
      </c>
      <c r="EF230" s="90">
        <f>IF(ISNA(VLOOKUP($B230,'[2]1516 Exp_Rev Access'!$F$7:$FS$310,115,FALSE)),"",VLOOKUP($B230,'[2]1516 Exp_Rev Access'!$F$7:$FS$310,115,FALSE))</f>
        <v>0</v>
      </c>
      <c r="EG230" s="90">
        <f>IF(ISNA(VLOOKUP($B230,'[2]1516 Exp_Rev Access'!$F$7:$FS$310,116,FALSE)),"",VLOOKUP($B230,'[2]1516 Exp_Rev Access'!$F$7:$FS$310,116,FALSE))</f>
        <v>0</v>
      </c>
      <c r="EH230" s="90">
        <f>IF(ISNA(VLOOKUP($B230,'[2]1516 Exp_Rev Access'!$F$7:$FS$310,117,FALSE)),"",VLOOKUP($B230,'[2]1516 Exp_Rev Access'!$F$7:$FS$310,117,FALSE))</f>
        <v>0</v>
      </c>
      <c r="EI230" s="90">
        <f>IF(ISNA(VLOOKUP($B230,'[2]1516 Exp_Rev Access'!$F$7:$FS$310,118,FALSE)),"",VLOOKUP($B230,'[2]1516 Exp_Rev Access'!$F$7:$FS$310,118,FALSE))</f>
        <v>0</v>
      </c>
      <c r="EJ230" s="90">
        <f>IF(ISNA(VLOOKUP($B230,'[2]1516 Exp_Rev Access'!$F$7:$FS$310,119,FALSE)),"",VLOOKUP($B230,'[2]1516 Exp_Rev Access'!$F$7:$FS$310,119,FALSE))</f>
        <v>0</v>
      </c>
      <c r="EK230" s="90">
        <f>IF(ISNA(VLOOKUP($B230,'[2]1516 Exp_Rev Access'!$F$7:$FS$310,120,FALSE)),"",VLOOKUP($B230,'[2]1516 Exp_Rev Access'!$F$7:$FS$310,120,FALSE))</f>
        <v>0</v>
      </c>
      <c r="EL230" s="90">
        <f>IF(ISNA(VLOOKUP($B230,'[2]1516 Exp_Rev Access'!$F$7:$FS$310,121,FALSE)),"",VLOOKUP($B230,'[2]1516 Exp_Rev Access'!$F$7:$FS$310,121,FALSE))</f>
        <v>0</v>
      </c>
      <c r="EM230" s="90">
        <f>IF(ISNA(VLOOKUP($B230,'[2]1516 Exp_Rev Access'!$F$7:$FS$310,122,FALSE)),"",VLOOKUP($B230,'[2]1516 Exp_Rev Access'!$F$7:$FS$310,122,FALSE))</f>
        <v>0</v>
      </c>
      <c r="EN230" s="90">
        <f>IF(ISNA(VLOOKUP($B230,'[2]1516 Exp_Rev Access'!$F$7:$FS$310,123,FALSE)),"",VLOOKUP($B230,'[2]1516 Exp_Rev Access'!$F$7:$FS$310,123,FALSE))</f>
        <v>0</v>
      </c>
      <c r="EO230" s="90">
        <f>IF(ISNA(VLOOKUP($B230,'[2]1516 Exp_Rev Access'!$F$7:$FS$310,124,FALSE)),"",VLOOKUP($B230,'[2]1516 Exp_Rev Access'!$F$7:$FS$310,124,FALSE))</f>
        <v>7756.25</v>
      </c>
      <c r="EP230" s="90">
        <f>IF(ISNA(VLOOKUP($B230,'[2]1516 Exp_Rev Access'!$F$7:$FS$310,125,FALSE)),"",VLOOKUP($B230,'[2]1516 Exp_Rev Access'!$F$7:$FS$310,125,FALSE))</f>
        <v>0</v>
      </c>
      <c r="EQ230" s="90">
        <f>IF(ISNA(VLOOKUP($B230,'[2]1516 Exp_Rev Access'!$F$7:$FS$310,126,FALSE)),"",VLOOKUP($B230,'[2]1516 Exp_Rev Access'!$F$7:$FS$310,126,FALSE))</f>
        <v>0</v>
      </c>
      <c r="ER230" s="90">
        <f>IF(ISNA(VLOOKUP($B230,'[2]1516 Exp_Rev Access'!$F$7:$FS$310,127,FALSE)),"",VLOOKUP($B230,'[2]1516 Exp_Rev Access'!$F$7:$FS$310,127,FALSE))</f>
        <v>0</v>
      </c>
      <c r="ES230" s="90">
        <f>IF(ISNA(VLOOKUP($B230,'[2]1516 Exp_Rev Access'!$F$7:$FS$310,128,FALSE)),"",VLOOKUP($B230,'[2]1516 Exp_Rev Access'!$F$7:$FS$310,128,FALSE))</f>
        <v>0</v>
      </c>
      <c r="ET230" s="90">
        <f>IF(ISNA(VLOOKUP($B230,'[2]1516 Exp_Rev Access'!$F$7:$FS$310,129,FALSE)),"",VLOOKUP($B230,'[2]1516 Exp_Rev Access'!$F$7:$FS$310,129,FALSE))</f>
        <v>0</v>
      </c>
      <c r="EU230" s="90">
        <f>IF(ISNA(VLOOKUP($B230,'[2]1516 Exp_Rev Access'!$F$7:$FS$310,130,FALSE)),"",VLOOKUP($B230,'[2]1516 Exp_Rev Access'!$F$7:$FS$310,130,FALSE))</f>
        <v>0</v>
      </c>
      <c r="EV230" s="90">
        <f>IF(ISNA(VLOOKUP($B230,'[2]1516 Exp_Rev Access'!$F$7:$FS$310,131,FALSE)),"",VLOOKUP($B230,'[2]1516 Exp_Rev Access'!$F$7:$FS$310,131,FALSE))</f>
        <v>0</v>
      </c>
      <c r="EW230" s="90">
        <f>IF(ISNA(VLOOKUP($B230,'[2]1516 Exp_Rev Access'!$F$7:$FS$310,132,FALSE)),"",VLOOKUP($B230,'[2]1516 Exp_Rev Access'!$F$7:$FS$310,132,FALSE))</f>
        <v>0</v>
      </c>
      <c r="EX230" s="90">
        <f>IF(ISNA(VLOOKUP($B230,'[2]1516 Exp_Rev Access'!$F$7:$FS$310,133,FALSE)),"",VLOOKUP($B230,'[2]1516 Exp_Rev Access'!$F$7:$FS$310,133,FALSE))</f>
        <v>0</v>
      </c>
      <c r="EY230" s="90">
        <f>IF(ISNA(VLOOKUP($B230,'[2]1516 Exp_Rev Access'!$F$7:$FS$310,134,FALSE)),"",VLOOKUP($B230,'[2]1516 Exp_Rev Access'!$F$7:$FS$310,134,FALSE))</f>
        <v>0</v>
      </c>
      <c r="EZ230" s="90">
        <f>IF(ISNA(VLOOKUP($B230,'[2]1516 Exp_Rev Access'!$F$7:$FS$310,135,FALSE)),"",VLOOKUP($B230,'[2]1516 Exp_Rev Access'!$F$7:$FS$310,135,FALSE))</f>
        <v>0</v>
      </c>
      <c r="FA230" s="90">
        <f>IF(ISNA(VLOOKUP($B230,'[2]1516 Exp_Rev Access'!$F$7:$FS$310,136,FALSE)),"",VLOOKUP($B230,'[2]1516 Exp_Rev Access'!$F$7:$FS$310,136,FALSE))</f>
        <v>0</v>
      </c>
      <c r="FB230" s="90">
        <f>IF(ISNA(VLOOKUP($B230,'[2]1516 Exp_Rev Access'!$F$7:$FS$310,137,FALSE)),"",VLOOKUP($B230,'[2]1516 Exp_Rev Access'!$F$7:$FS$310,137,FALSE))</f>
        <v>0</v>
      </c>
      <c r="FC230" s="90">
        <f>IF(ISNA(VLOOKUP($B230,'[2]1516 Exp_Rev Access'!$F$7:$FS$310,138,FALSE)),"",VLOOKUP($B230,'[2]1516 Exp_Rev Access'!$F$7:$FS$310,138,FALSE))</f>
        <v>0</v>
      </c>
      <c r="FD230" s="90">
        <f>IF(ISNA(VLOOKUP($B230,'[2]1516 Exp_Rev Access'!$F$7:$FS$310,139,FALSE)),"",VLOOKUP($B230,'[2]1516 Exp_Rev Access'!$F$7:$FS$310,139,FALSE))</f>
        <v>0</v>
      </c>
      <c r="FE230" s="90">
        <f>IF(ISNA(VLOOKUP($B230,'[2]1516 Exp_Rev Access'!$F$7:$FS$310,140,FALSE)),"",VLOOKUP($B230,'[2]1516 Exp_Rev Access'!$F$7:$FS$310,140,FALSE))</f>
        <v>0</v>
      </c>
      <c r="FF230" s="90">
        <f>IF(ISNA(VLOOKUP($B230,'[2]1516 Exp_Rev Access'!$F$7:$FS$310,141,FALSE)),"",VLOOKUP($B230,'[2]1516 Exp_Rev Access'!$F$7:$FS$310,141,FALSE))</f>
        <v>0</v>
      </c>
      <c r="FG230" s="90">
        <f>IF(ISNA(VLOOKUP($B230,'[2]1516 Exp_Rev Access'!$F$7:$FS$310,142,FALSE)),"",VLOOKUP($B230,'[2]1516 Exp_Rev Access'!$F$7:$FS$310,142,FALSE))</f>
        <v>0</v>
      </c>
      <c r="FH230" s="90">
        <f>IF(ISNA(VLOOKUP($B230,'[2]1516 Exp_Rev Access'!$F$7:$FS$310,143,FALSE)),"",VLOOKUP($B230,'[2]1516 Exp_Rev Access'!$F$7:$FS$310,143,FALSE))</f>
        <v>0</v>
      </c>
      <c r="FI230" s="90">
        <f>IF(ISNA(VLOOKUP($B230,'[2]1516 Exp_Rev Access'!$F$7:$FS$310,144,FALSE)),"",VLOOKUP($B230,'[2]1516 Exp_Rev Access'!$F$7:$FS$310,144,FALSE))</f>
        <v>0</v>
      </c>
      <c r="FJ230" s="90">
        <f>IF(ISNA(VLOOKUP($B230,'[2]1516 Exp_Rev Access'!$F$7:$FS$310,145,FALSE)),"",VLOOKUP($B230,'[2]1516 Exp_Rev Access'!$F$7:$FS$310,145,FALSE))</f>
        <v>0</v>
      </c>
      <c r="FK230" s="90">
        <f>IF(ISNA(VLOOKUP($B230,'[2]1516 Exp_Rev Access'!$F$7:$FS$310,146,FALSE)),"",VLOOKUP($B230,'[2]1516 Exp_Rev Access'!$F$7:$FS$310,146,FALSE))</f>
        <v>0</v>
      </c>
      <c r="FL230" s="90">
        <f>IF(ISNA(VLOOKUP($B230,'[2]1516 Exp_Rev Access'!$F$7:$FS$310,1147,FALSE)),"",VLOOKUP($B230,'[2]1516 Exp_Rev Access'!$F$7:$FS$310,147,FALSE))</f>
        <v>0</v>
      </c>
      <c r="FM230" s="90">
        <f>IF(ISNA(VLOOKUP($B230,'[2]1516 Exp_Rev Access'!$F$7:$FS$310,148,FALSE)),"",VLOOKUP($B230,'[2]1516 Exp_Rev Access'!$F$7:$FS$310,148,FALSE))</f>
        <v>0</v>
      </c>
      <c r="FN230" s="90">
        <f>IF(ISNA(VLOOKUP($B230,'[2]1516 Exp_Rev Access'!$F$7:$FS$310,149,FALSE)),"",VLOOKUP($B230,'[2]1516 Exp_Rev Access'!$F$7:$FS$310,149,FALSE))</f>
        <v>0</v>
      </c>
      <c r="FO230" s="90">
        <f>IF(ISNA(VLOOKUP($B230,'[2]1516 Exp_Rev Access'!$F$7:$FS$310,150,FALSE)),"",VLOOKUP($B230,'[2]1516 Exp_Rev Access'!$F$7:$FS$310,150,FALSE))</f>
        <v>0</v>
      </c>
      <c r="FP230" s="90">
        <f>IF(ISNA(VLOOKUP($B230,'[2]1516 Exp_Rev Access'!$F$7:$FS$310,151,FALSE)),"",VLOOKUP($B230,'[2]1516 Exp_Rev Access'!$F$7:$FS$310,151,FALSE))</f>
        <v>0</v>
      </c>
      <c r="FQ230" s="90">
        <f>IF(ISNA(VLOOKUP($B230,'[2]1516 Exp_Rev Access'!$F$7:$FS$310,152,FALSE)),"",VLOOKUP($B230,'[2]1516 Exp_Rev Access'!$F$7:$FS$310,152,FALSE))</f>
        <v>0</v>
      </c>
      <c r="FR230" s="90">
        <f>IF(ISNA(VLOOKUP($B230,'[2]1516 Exp_Rev Access'!$F$7:$FS$310,153,FALSE)),"",VLOOKUP($B230,'[2]1516 Exp_Rev Access'!$F$7:$FS$310,153,FALSE))</f>
        <v>3552.44</v>
      </c>
      <c r="FS230" s="53">
        <f t="shared" si="581"/>
        <v>171080.39</v>
      </c>
      <c r="FT230" s="92">
        <f t="shared" si="582"/>
        <v>5.4187844382279193E-2</v>
      </c>
      <c r="FU230" s="116">
        <f t="shared" si="583"/>
        <v>1086.0178378721514</v>
      </c>
      <c r="FV230" s="90">
        <f>IF(ISNA(VLOOKUP($B230,'[2]1516 Exp_Rev Access'!$F$7:$FS$310,154,FALSE)),"",VLOOKUP($B230,'[2]1516 Exp_Rev Access'!$F$7:$FS$310,154,FALSE))</f>
        <v>0</v>
      </c>
      <c r="FW230" s="90">
        <f>IF(ISNA(VLOOKUP($B230,'[2]1516 Exp_Rev Access'!$F$7:$FS$310,155,FALSE)),"",VLOOKUP($B230,'[2]1516 Exp_Rev Access'!$F$7:$FS$310,155,FALSE))</f>
        <v>0</v>
      </c>
      <c r="FX230" s="90">
        <f>IF(ISNA(VLOOKUP($B230,'[2]1516 Exp_Rev Access'!$F$7:$FS$310,156,FALSE)),"",VLOOKUP($B230,'[2]1516 Exp_Rev Access'!$F$7:$FS$310,156,FALSE))</f>
        <v>0</v>
      </c>
      <c r="FY230" s="90">
        <f>IF(ISNA(VLOOKUP($B230,'[2]1516 Exp_Rev Access'!$F$7:$FS$310,157,FALSE)),"",VLOOKUP($B230,'[2]1516 Exp_Rev Access'!$F$7:$FS$310,157,FALSE))</f>
        <v>0</v>
      </c>
      <c r="FZ230" s="90">
        <f>IF(ISNA(VLOOKUP($B230,'[2]1516 Exp_Rev Access'!$F$7:$FS$310,158,FALSE)),"",VLOOKUP($B230,'[2]1516 Exp_Rev Access'!$F$7:$FS$310,158,FALSE))</f>
        <v>0</v>
      </c>
      <c r="GA230" s="90">
        <f>IF(ISNA(VLOOKUP($B230,'[2]1516 Exp_Rev Access'!$F$7:$FS$310,159,FALSE)),"",VLOOKUP($B230,'[2]1516 Exp_Rev Access'!$F$7:$FS$310,159,FALSE))</f>
        <v>0</v>
      </c>
      <c r="GB230" s="90">
        <f>IF(ISNA(VLOOKUP($B230,'[2]1516 Exp_Rev Access'!$F$7:$FS$310,160,FALSE)),"",VLOOKUP($B230,'[2]1516 Exp_Rev Access'!$F$7:$FS$310,160,FALSE))</f>
        <v>0</v>
      </c>
      <c r="GC230" s="90">
        <f>IF(ISNA(VLOOKUP($B230,'[2]1516 Exp_Rev Access'!$F$7:$FS$310,161,FALSE)),"",VLOOKUP($B230,'[2]1516 Exp_Rev Access'!$F$7:$FS$310,161,FALSE))</f>
        <v>0</v>
      </c>
      <c r="GD230" s="90">
        <f>IF(ISNA(VLOOKUP($B230,'[2]1516 Exp_Rev Access'!$F$7:$FS$310,162,FALSE)),"",VLOOKUP($B230,'[2]1516 Exp_Rev Access'!$F$7:$FS$310,162,FALSE))</f>
        <v>0</v>
      </c>
      <c r="GE230" s="90">
        <f>IF(ISNA(VLOOKUP($B230,'[2]1516 Exp_Rev Access'!$F$7:$FS$310,163,FALSE)),"",VLOOKUP($B230,'[2]1516 Exp_Rev Access'!$F$7:$FS$310,163,FALSE))</f>
        <v>0</v>
      </c>
      <c r="GF230" s="90">
        <f>IF(ISNA(VLOOKUP($B230,'[2]1516 Exp_Rev Access'!$F$7:$FS$310,164,FALSE)),"",VLOOKUP($B230,'[2]1516 Exp_Rev Access'!$F$7:$FS$310,164,FALSE))</f>
        <v>0</v>
      </c>
      <c r="GG230" s="90">
        <f>IF(ISNA(VLOOKUP($B230,'[2]1516 Exp_Rev Access'!$F$7:$FS$310,165,FALSE)),"",VLOOKUP($B230,'[2]1516 Exp_Rev Access'!$F$7:$FS$310,165,FALSE))</f>
        <v>0</v>
      </c>
      <c r="GH230" s="90">
        <f>IF(ISNA(VLOOKUP($B230,'[2]1516 Exp_Rev Access'!$F$7:$FS$310,166,FALSE)),"",VLOOKUP($B230,'[2]1516 Exp_Rev Access'!$F$7:$FS$310,166,FALSE))</f>
        <v>0</v>
      </c>
      <c r="GI230" s="90">
        <f>IF(ISNA(VLOOKUP($B230,'[2]1516 Exp_Rev Access'!$F$7:$FS$310,167,FALSE)),"",VLOOKUP($B230,'[2]1516 Exp_Rev Access'!$F$7:$FS$310,167,FALSE))</f>
        <v>0</v>
      </c>
      <c r="GJ230" s="90">
        <f>IF(ISNA(VLOOKUP($B230,'[2]1516 Exp_Rev Access'!$F$7:$FS$310,168,FALSE)),"",VLOOKUP($B230,'[2]1516 Exp_Rev Access'!$F$7:$FS$310,168,FALSE))</f>
        <v>0</v>
      </c>
      <c r="GK230" s="90">
        <f>IF(ISNA(VLOOKUP($B230,'[2]1516 Exp_Rev Access'!$F$7:$FS$310,169,FALSE)),"",VLOOKUP($B230,'[2]1516 Exp_Rev Access'!$F$7:$FS$310,169,FALSE))</f>
        <v>12000</v>
      </c>
      <c r="GL230" s="90">
        <f>IF(ISNA(VLOOKUP($B230,'[2]1516 Exp_Rev Access'!$F$7:$FS$310,170,FALSE)),"",VLOOKUP($B230,'[2]1516 Exp_Rev Access'!$F$7:$FS$310,170,FALSE))</f>
        <v>0</v>
      </c>
      <c r="GM230" s="90">
        <f>IF(ISNA(VLOOKUP($B230,'[2]1516 Exp_Rev Access'!$F$7:$FT$310,171,FALSE)),"",VLOOKUP($B230,'[2]1516 Exp_Rev Access'!$F$7:$FT$310,171,FALSE))</f>
        <v>0</v>
      </c>
      <c r="GN230" s="90">
        <f>IF(ISNA(VLOOKUP($B230,'[2]1516 Exp_Rev Access'!$F$7:$FU$310,172,FALSE)),"",VLOOKUP($B230,'[2]1516 Exp_Rev Access'!$F$7:$FU$310,172,FALSE))</f>
        <v>0</v>
      </c>
      <c r="GO230" s="90">
        <f>IF(ISNA(VLOOKUP($B230,'[2]1516 Exp_Rev Access'!$F$7:$FV$310,173,FALSE)),"",VLOOKUP($B230,'[2]1516 Exp_Rev Access'!$F$7:$FV$310,173,FALSE))</f>
        <v>0</v>
      </c>
      <c r="GP230" s="90">
        <f>IF(ISNA(VLOOKUP($B230,'[2]1516 Exp_Rev Access'!$F$7:$GA$310,174,FALSE)),"",VLOOKUP($B230,'[2]1516 Exp_Rev Access'!$F$7:$GA$310,174,FALSE))</f>
        <v>0</v>
      </c>
      <c r="GQ230" s="90">
        <f>IF(ISNA(VLOOKUP($B230,'[2]1516 Exp_Rev Access'!$F$7:$GA$310,175,FALSE)),"",VLOOKUP($B230,'[2]1516 Exp_Rev Access'!$F$7:$GA$310,175,FALSE))</f>
        <v>0</v>
      </c>
      <c r="GR230" s="90">
        <f>IF(ISNA(VLOOKUP($B230,'[2]1516 Exp_Rev Access'!$F$7:$GA$310,176,FALSE)),"",VLOOKUP($B230,'[2]1516 Exp_Rev Access'!$F$7:$GA$310,176,FALSE))</f>
        <v>0</v>
      </c>
      <c r="GS230" s="90">
        <f>IF(ISNA(VLOOKUP($B230,'[2]1516 Exp_Rev Access'!$F$7:$GA$310,177,FALSE)),"",VLOOKUP($B230,'[2]1516 Exp_Rev Access'!$F$7:$GA$310,177,FALSE))</f>
        <v>0</v>
      </c>
      <c r="GT230" s="90">
        <f>IF(ISNA(VLOOKUP($B230,'[2]1516 Exp_Rev Access'!$F$7:$GA$310,178,FALSE)),"",VLOOKUP($B230,'[2]1516 Exp_Rev Access'!$F$7:$GA$310,178,FALSE))</f>
        <v>0</v>
      </c>
      <c r="GU230" s="53">
        <f t="shared" si="584"/>
        <v>12000</v>
      </c>
      <c r="GV230" s="92">
        <f t="shared" si="585"/>
        <v>3.8008688931989824E-3</v>
      </c>
      <c r="GW230" s="114">
        <f t="shared" si="586"/>
        <v>76.175966482574751</v>
      </c>
    </row>
    <row r="231" spans="1:222" x14ac:dyDescent="0.2">
      <c r="B231" s="87" t="s">
        <v>512</v>
      </c>
      <c r="C231" s="87" t="s">
        <v>513</v>
      </c>
      <c r="D231" s="88">
        <f>IF(ISNA(VLOOKUP($B231,'[2]1516 enrollment_Rev_Exp by size'!$A$6:$C$325,3,FALSE)),"",VLOOKUP($B231,'[2]1516 enrollment_Rev_Exp by size'!$A$6:$C$325,3,FALSE))</f>
        <v>701.15</v>
      </c>
      <c r="E231" s="89">
        <v>9709696.0399999991</v>
      </c>
      <c r="F231" s="67">
        <f t="shared" si="564"/>
        <v>9709696.0399999991</v>
      </c>
      <c r="G231" s="67">
        <f t="shared" si="565"/>
        <v>0</v>
      </c>
      <c r="H231" s="90">
        <f>IF(ISNA(VLOOKUP($B231,'[2]1516 Exp_Rev Access'!$F$7:$FS$310,2,FALSE)),"",VLOOKUP($B231,'[2]1516 Exp_Rev Access'!$F$7:$FS$310,2,FALSE))</f>
        <v>2845258.91</v>
      </c>
      <c r="I231" s="90">
        <f>IF(ISNA(VLOOKUP($B231,'[2]1516 Exp_Rev Access'!$F$7:$FS$310,3,FALSE)),"",VLOOKUP($B231,'[2]1516 Exp_Rev Access'!$F$7:$FS$310,3,FALSE))</f>
        <v>1058.6500000000001</v>
      </c>
      <c r="J231" s="90">
        <f>IF(ISNA(VLOOKUP($B231,'[2]1516 Exp_Rev Access'!$F$7:$FS$310,4,FALSE)),"",VLOOKUP($B231,'[2]1516 Exp_Rev Access'!$F$7:$FS$310,4,FALSE))</f>
        <v>0</v>
      </c>
      <c r="K231" s="90">
        <f>IF(ISNA(VLOOKUP($B231,'[2]1516 Exp_Rev Access'!$F$7:$FS$310,5,FALSE)),"-",VLOOKUP($B231,'[2]1516 Exp_Rev Access'!$F$7:$FS$310,5,FALSE))</f>
        <v>10904.12</v>
      </c>
      <c r="L231" s="90">
        <f>IF(ISNA(VLOOKUP($B231,'[2]1516 Exp_Rev Access'!$F$7:$FS$310,6,FALSE)),"",VLOOKUP($B231,'[2]1516 Exp_Rev Access'!$F$7:$FS$310,6,FALSE))</f>
        <v>0</v>
      </c>
      <c r="M231" s="90">
        <f>IF(ISNA(VLOOKUP($B231,'[2]1516 Exp_Rev Access'!$F$7:$FS$310,7,FALSE)),"",VLOOKUP($B231,'[2]1516 Exp_Rev Access'!$F$7:$FS$310,7,FALSE))</f>
        <v>0</v>
      </c>
      <c r="N231" s="53">
        <f t="shared" si="566"/>
        <v>2857221.68</v>
      </c>
      <c r="O231" s="91">
        <f t="shared" si="567"/>
        <v>0.29426479142389306</v>
      </c>
      <c r="P231" s="53">
        <f t="shared" si="568"/>
        <v>4075.0505312700566</v>
      </c>
      <c r="Q231" s="90">
        <f>IF(ISNA(VLOOKUP($B231,'[2]1516 Exp_Rev Access'!$F$7:$FS$310,8,FALSE)),"",VLOOKUP($B231,'[2]1516 Exp_Rev Access'!$F$7:$FS$310,8,FALSE))</f>
        <v>6809.27</v>
      </c>
      <c r="R231" s="90">
        <f>IF(ISNA(VLOOKUP($B231,'[2]1516 Exp_Rev Access'!$F$7:$FS$310,9,FALSE)),"",VLOOKUP($B231,'[2]1516 Exp_Rev Access'!$F$7:$FS$310,9,FALSE))</f>
        <v>0</v>
      </c>
      <c r="S231" s="90">
        <f>IF(ISNA(VLOOKUP($B231,'[2]1516 Exp_Rev Access'!$F$7:$FS$310,10,FALSE)),"",VLOOKUP($B231,'[2]1516 Exp_Rev Access'!$F$7:$FS$310,10,FALSE))</f>
        <v>0</v>
      </c>
      <c r="T231" s="90">
        <f>IF(ISNA(VLOOKUP($B231,'[2]1516 Exp_Rev Access'!$F$7:$FS$310,11,FALSE)),"",VLOOKUP($B231,'[2]1516 Exp_Rev Access'!$F$7:$FS$310,11,FALSE))</f>
        <v>0</v>
      </c>
      <c r="U231" s="90">
        <f>IF(ISNA(VLOOKUP($B231,'[2]1516 Exp_Rev Access'!$F$7:$FS$310,12,FALSE)),"",VLOOKUP($B231,'[2]1516 Exp_Rev Access'!$F$7:$FS$310,12,FALSE))</f>
        <v>0</v>
      </c>
      <c r="V231" s="90">
        <f>IF(ISNA(VLOOKUP($B231,'[2]1516 Exp_Rev Access'!$F$7:$FS$310,13,FALSE)),"",VLOOKUP($B231,'[2]1516 Exp_Rev Access'!$F$7:$FS$310,13,FALSE))</f>
        <v>0</v>
      </c>
      <c r="W231" s="90">
        <f>IF(ISNA(VLOOKUP($B231,'[2]1516 Exp_Rev Access'!$F$7:$FS$310,14,FALSE)),"",VLOOKUP($B231,'[2]1516 Exp_Rev Access'!$F$7:$FS$310,14,FALSE))</f>
        <v>0</v>
      </c>
      <c r="X231" s="90">
        <f>IF(ISNA(VLOOKUP($B231,'[2]1516 Exp_Rev Access'!$F$7:$FS$310,15,FALSE)),"",VLOOKUP($B231,'[2]1516 Exp_Rev Access'!$F$7:$FS$310,15,FALSE))</f>
        <v>0</v>
      </c>
      <c r="Y231" s="90">
        <f>IF(ISNA(VLOOKUP($B231,'[2]1516 Exp_Rev Access'!$F$7:$FS$310,16,FALSE)),"",VLOOKUP($B231,'[2]1516 Exp_Rev Access'!$F$7:$FS$310,16,FALSE))</f>
        <v>272.5</v>
      </c>
      <c r="Z231" s="90">
        <f>IF(ISNA(VLOOKUP($B231,'[2]1516 Exp_Rev Access'!$F$7:$FS$310,17,FALSE)),"",VLOOKUP($B231,'[2]1516 Exp_Rev Access'!$F$7:$FS$310,17,FALSE))</f>
        <v>0</v>
      </c>
      <c r="AA231" s="90">
        <f>IF(ISNA(VLOOKUP($B231,'[2]1516 Exp_Rev Access'!$F$7:$FS$310,18,FALSE)),"",VLOOKUP($B231,'[2]1516 Exp_Rev Access'!$F$7:$FS$310,18,FALSE))</f>
        <v>0</v>
      </c>
      <c r="AB231" s="90">
        <f>IF(ISNA(VLOOKUP($B231,'[2]1516 Exp_Rev Access'!$F$7:$FS$310,19,FALSE)),"",VLOOKUP($B231,'[2]1516 Exp_Rev Access'!$F$7:$FS$310,19,FALSE))</f>
        <v>0</v>
      </c>
      <c r="AC231" s="90">
        <f>IF(ISNA(VLOOKUP($B231,'[2]1516 Exp_Rev Access'!$F$7:$FS$310,20,FALSE)),"",VLOOKUP($B231,'[2]1516 Exp_Rev Access'!$F$7:$FS$310,20,FALSE))</f>
        <v>2450.89</v>
      </c>
      <c r="AD231" s="90">
        <f>IF(ISNA(VLOOKUP($B231,'[2]1516 Exp_Rev Access'!$F$7:$FS$310,21,FALSE)),"",VLOOKUP($B231,'[2]1516 Exp_Rev Access'!$F$7:$FS$310,21,FALSE))</f>
        <v>43196.31</v>
      </c>
      <c r="AE231" s="90">
        <f>IF(ISNA(VLOOKUP($B231,'[2]1516 Exp_Rev Access'!$F$7:$FS$310,22,FALSE)),"",VLOOKUP($B231,'[2]1516 Exp_Rev Access'!$F$7:$FS$310,22,FALSE))</f>
        <v>9829.89</v>
      </c>
      <c r="AF231" s="90">
        <f>IF(ISNA(VLOOKUP($B231,'[2]1516 Exp_Rev Access'!$F$7:$FS$310,23,FALSE)),"",VLOOKUP($B231,'[2]1516 Exp_Rev Access'!$F$7:$FS$310,23,FALSE))</f>
        <v>0</v>
      </c>
      <c r="AG231" s="90">
        <f>IF(ISNA(VLOOKUP($B231,'[2]1516 Exp_Rev Access'!$F$7:$FS$310,24,FALSE)),"",VLOOKUP($B231,'[2]1516 Exp_Rev Access'!$F$7:$FS$310,24,FALSE))</f>
        <v>7668.54</v>
      </c>
      <c r="AH231" s="90">
        <f>IF(ISNA(VLOOKUP($B231,'[2]1516 Exp_Rev Access'!$F$7:$FS$310,25,FALSE)),"",VLOOKUP($B231,'[2]1516 Exp_Rev Access'!$F$7:$FS$310,25,FALSE))</f>
        <v>745.07</v>
      </c>
      <c r="AI231" s="90">
        <f>IF(ISNA(VLOOKUP($B231,'[2]1516 Exp_Rev Access'!$F$7:$FS$310,26,FALSE)),"",VLOOKUP($B231,'[2]1516 Exp_Rev Access'!$F$7:$FS$310,26,FALSE))</f>
        <v>2160</v>
      </c>
      <c r="AJ231" s="90">
        <f>IF(ISNA(VLOOKUP($B231,'[2]1516 Exp_Rev Access'!$F$7:$FS$310,27,FALSE)),"",VLOOKUP($B231,'[2]1516 Exp_Rev Access'!$F$7:$FS$310,27,FALSE))</f>
        <v>0</v>
      </c>
      <c r="AK231" s="90">
        <f>IF(ISNA(VLOOKUP($B231,'[2]1516 Exp_Rev Access'!$F$7:$FS$310,28,FALSE)),"",VLOOKUP($B231,'[2]1516 Exp_Rev Access'!$F$7:$FS$310,28,FALSE))</f>
        <v>30.48</v>
      </c>
      <c r="AL231" s="90">
        <f>IF(ISNA(VLOOKUP($B231,'[2]1516 Exp_Rev Access'!$F$7:$FS$310,29,FALSE)),"",VLOOKUP($B231,'[2]1516 Exp_Rev Access'!$F$7:$FS$310,29,FALSE))</f>
        <v>0</v>
      </c>
      <c r="AM231" s="53">
        <f t="shared" si="569"/>
        <v>73162.95</v>
      </c>
      <c r="AN231" s="92">
        <f t="shared" si="570"/>
        <v>7.5350402009082872E-3</v>
      </c>
      <c r="AO231" s="68">
        <f t="shared" si="571"/>
        <v>104.34707266633387</v>
      </c>
      <c r="AP231" s="90">
        <f>IF(ISNA(VLOOKUP($B231,'[2]1516 Exp_Rev Access'!$F$7:$FS$310,30,FALSE)),"",VLOOKUP($B231,'[2]1516 Exp_Rev Access'!$F$7:$FS$310,30,FALSE))</f>
        <v>4136870.34</v>
      </c>
      <c r="AQ231" s="90">
        <f>IF(ISNA(VLOOKUP($B231,'[2]1516 Exp_Rev Access'!$F$7:$FS$310,31,FALSE)),"",VLOOKUP($B231,'[2]1516 Exp_Rev Access'!$F$7:$FS$310,31,FALSE))</f>
        <v>100130.51</v>
      </c>
      <c r="AR231" s="90">
        <f>IF(ISNA(VLOOKUP($B231,'[2]1516 Exp_Rev Access'!$F$7:$FS$310,32,FALSE)),"",VLOOKUP($B231,'[2]1516 Exp_Rev Access'!$F$7:$FS$310,32,FALSE))</f>
        <v>0</v>
      </c>
      <c r="AS231" s="90">
        <f>IF(ISNA(VLOOKUP($B231,'[2]1516 Exp_Rev Access'!$F$7:$FS$310,33,FALSE)),"",VLOOKUP($B231,'[2]1516 Exp_Rev Access'!$F$7:$FS$310,33,FALSE))</f>
        <v>0</v>
      </c>
      <c r="AT231" s="90">
        <f>IF(ISNA(VLOOKUP($B231,'[2]1516 Exp_Rev Access'!$F$7:$FS$310,34,FALSE)),"",VLOOKUP($B231,'[2]1516 Exp_Rev Access'!$F$7:$FS$310,34,FALSE))</f>
        <v>0</v>
      </c>
      <c r="AU231" s="53">
        <f t="shared" si="572"/>
        <v>4237000.8499999996</v>
      </c>
      <c r="AV231" s="93">
        <f t="shared" si="573"/>
        <v>0.43636802146486142</v>
      </c>
      <c r="AW231" s="53">
        <f t="shared" si="574"/>
        <v>6042.9306853027165</v>
      </c>
      <c r="AX231" s="90">
        <f>IF(ISNA(VLOOKUP($B231,'[2]1516 Exp_Rev Access'!$F$7:$FS$310,35,FALSE)),"",VLOOKUP($B231,'[2]1516 Exp_Rev Access'!$F$7:$FS$310,35,FALSE))</f>
        <v>0</v>
      </c>
      <c r="AY231" s="90">
        <f>IF(ISNA(VLOOKUP($B231,'[2]1516 Exp_Rev Access'!$F$7:$FS$310,36,FALSE)),"",VLOOKUP($B231,'[2]1516 Exp_Rev Access'!$F$7:$FS$310,36,FALSE))</f>
        <v>689898.46</v>
      </c>
      <c r="AZ231" s="90">
        <f>IF(ISNA(VLOOKUP($B231,'[2]1516 Exp_Rev Access'!$F$7:$FS$310,37,FALSE)),"",VLOOKUP($B231,'[2]1516 Exp_Rev Access'!$F$7:$FS$310,37,FALSE))</f>
        <v>43480.98</v>
      </c>
      <c r="BA231" s="90">
        <f>IF(ISNA(VLOOKUP($B231,'[2]1516 Exp_Rev Access'!$F$7:$FS$310,38,FALSE)),"",VLOOKUP($B231,'[2]1516 Exp_Rev Access'!$F$7:$FS$310,38,FALSE))</f>
        <v>0</v>
      </c>
      <c r="BB231" s="90">
        <f>IF(ISNA(VLOOKUP($B231,'[2]1516 Exp_Rev Access'!$F$7:$FS$310,39,FALSE)),"",VLOOKUP($B231,'[2]1516 Exp_Rev Access'!$F$7:$FS$310,39,FALSE))</f>
        <v>0</v>
      </c>
      <c r="BC231" s="90">
        <f>IF(ISNA(VLOOKUP($B231,'[2]1516 Exp_Rev Access'!$F$7:$FS$310,40,FALSE)),"",VLOOKUP($B231,'[2]1516 Exp_Rev Access'!$F$7:$FS$310,40,FALSE))</f>
        <v>197612.13</v>
      </c>
      <c r="BD231" s="90">
        <f>IF(ISNA(VLOOKUP($B231,'[2]1516 Exp_Rev Access'!$F$7:$FS$310,41,FALSE)),"",VLOOKUP($B231,'[2]1516 Exp_Rev Access'!$F$7:$FS$310,41,FALSE))</f>
        <v>0</v>
      </c>
      <c r="BE231" s="90">
        <f>IF(ISNA(VLOOKUP($B231,'[2]1516 Exp_Rev Access'!$F$7:$FS$310,42,FALSE)),"",VLOOKUP($B231,'[2]1516 Exp_Rev Access'!$F$7:$FS$310,42,FALSE))</f>
        <v>414.19</v>
      </c>
      <c r="BF231" s="90">
        <f>IF(ISNA(VLOOKUP($B231,'[2]1516 Exp_Rev Access'!$F$7:$FS$310,43,FALSE)),"",VLOOKUP($B231,'[2]1516 Exp_Rev Access'!$F$7:$FS$310,43,FALSE))</f>
        <v>0</v>
      </c>
      <c r="BG231" s="90">
        <f>IF(ISNA(VLOOKUP($B231,'[2]1516 Exp_Rev Access'!$F$7:$FS$310,44,FALSE)),"",VLOOKUP($B231,'[2]1516 Exp_Rev Access'!$F$7:$FS$310,44,FALSE))</f>
        <v>14322.77</v>
      </c>
      <c r="BH231" s="90">
        <f>IF(ISNA(VLOOKUP($B231,'[2]1516 Exp_Rev Access'!$F$7:$FS$310,45,FALSE)),"",VLOOKUP($B231,'[2]1516 Exp_Rev Access'!$F$7:$FS$310,45,FALSE))</f>
        <v>6227.9</v>
      </c>
      <c r="BI231" s="90">
        <f>IF(ISNA(VLOOKUP($B231,'[2]1516 Exp_Rev Access'!$F$7:$FS$310,46,FALSE)),"",VLOOKUP($B231,'[2]1516 Exp_Rev Access'!$F$7:$FS$310,46,FALSE))</f>
        <v>0</v>
      </c>
      <c r="BJ231" s="90">
        <f>IF(ISNA(VLOOKUP($B231,'[2]1516 Exp_Rev Access'!$F$7:$FS$310,47,FALSE)),"",VLOOKUP($B231,'[2]1516 Exp_Rev Access'!$F$7:$FS$310,47,FALSE))</f>
        <v>8032.93</v>
      </c>
      <c r="BK231" s="90">
        <f>IF(ISNA(VLOOKUP($B231,'[2]1516 Exp_Rev Access'!$F$7:$FS$310,48,FALSE)),"",VLOOKUP($B231,'[2]1516 Exp_Rev Access'!$F$7:$FS$310,48,FALSE))</f>
        <v>615014.09</v>
      </c>
      <c r="BL231" s="90">
        <f>IF(ISNA(VLOOKUP($B231,'[2]1516 Exp_Rev Access'!$F$7:$FS$310,49,FALSE)),"",VLOOKUP($B231,'[2]1516 Exp_Rev Access'!$F$7:$FS$310,49,FALSE))</f>
        <v>0</v>
      </c>
      <c r="BM231" s="90">
        <f>IF(ISNA(VLOOKUP($B231,'[2]1516 Exp_Rev Access'!$F$7:$FS$310,50,FALSE)),"",VLOOKUP($B231,'[2]1516 Exp_Rev Access'!$F$7:$FS$310,50,FALSE))</f>
        <v>3173.62</v>
      </c>
      <c r="BN231" s="90">
        <f>IF(ISNA(VLOOKUP($B231,'[2]1516 Exp_Rev Access'!$F$7:$FS$310,51,FALSE)),"",VLOOKUP($B231,'[2]1516 Exp_Rev Access'!$F$7:$FS$310,51,FALSE))</f>
        <v>0</v>
      </c>
      <c r="BO231" s="90">
        <f>IF(ISNA(VLOOKUP($B231,'[2]1516 Exp_Rev Access'!$F$7:$FS$310,52,FALSE)),"",VLOOKUP($B231,'[2]1516 Exp_Rev Access'!$F$7:$FS$310,52,FALSE))</f>
        <v>0</v>
      </c>
      <c r="BP231" s="90">
        <f>IF(ISNA(VLOOKUP($B231,'[2]1516 Exp_Rev Access'!$F$7:$FS$310,53,FALSE)),"",VLOOKUP($B231,'[2]1516 Exp_Rev Access'!$F$7:$FS$310,53,FALSE))</f>
        <v>0</v>
      </c>
      <c r="BQ231" s="90">
        <f>IF(ISNA(VLOOKUP($B231,'[2]1516 Exp_Rev Access'!$F$7:$FS$310,54,FALSE)),"",VLOOKUP($B231,'[2]1516 Exp_Rev Access'!$F$7:$FS$310,54,FALSE))</f>
        <v>0</v>
      </c>
      <c r="BR231" s="90">
        <f>IF(ISNA(VLOOKUP($B231,'[2]1516 Exp_Rev Access'!$F$7:$FS$310,55,FALSE)),"",VLOOKUP($B231,'[2]1516 Exp_Rev Access'!$F$7:$FS$310,55,FALSE))</f>
        <v>0</v>
      </c>
      <c r="BS231" s="90">
        <f>IF(ISNA(VLOOKUP($B231,'[2]1516 Exp_Rev Access'!$F$7:$FS$310,56,FALSE)),"",VLOOKUP($B231,'[2]1516 Exp_Rev Access'!$F$7:$FS$310,56,FALSE))</f>
        <v>0</v>
      </c>
      <c r="BT231" s="90">
        <f>IF(ISNA(VLOOKUP($B231,'[2]1516 Exp_Rev Access'!$F$7:$FS$310,57,FALSE)),"",VLOOKUP($B231,'[2]1516 Exp_Rev Access'!$F$7:$FS$310,57,FALSE))</f>
        <v>0</v>
      </c>
      <c r="BU231" s="90">
        <f>IF(ISNA(VLOOKUP($B231,'[2]1516 Exp_Rev Access'!$F$7:$FS$310,58,FALSE)),"",VLOOKUP($B231,'[2]1516 Exp_Rev Access'!$F$7:$FS$310,58,FALSE))</f>
        <v>0</v>
      </c>
      <c r="BV231" s="53">
        <f t="shared" si="575"/>
        <v>1578177.07</v>
      </c>
      <c r="BW231" s="92">
        <f t="shared" si="576"/>
        <v>0.16253619716812476</v>
      </c>
      <c r="BX231" s="68">
        <f t="shared" si="577"/>
        <v>2250.8408614419172</v>
      </c>
      <c r="BY231" s="90">
        <f>IF(ISNA(VLOOKUP($B231,'[2]1516 Exp_Rev Access'!$F$7:$FS$310,59,FALSE)),"",VLOOKUP($B231,'[2]1516 Exp_Rev Access'!$F$7:$FS$310,59,FALSE))</f>
        <v>0</v>
      </c>
      <c r="BZ231" s="90">
        <f>IF(ISNA(VLOOKUP($B231,'[2]1516 Exp_Rev Access'!$F$7:$FS$310,60,FALSE)),"",VLOOKUP($B231,'[2]1516 Exp_Rev Access'!$F$7:$FS$310,60,FALSE))</f>
        <v>0</v>
      </c>
      <c r="CA231" s="90">
        <f>IF(ISNA(VLOOKUP($B231,'[2]1516 Exp_Rev Access'!$F$7:$FS$310,61,FALSE)),"",VLOOKUP($B231,'[2]1516 Exp_Rev Access'!$F$7:$FS$310,61,FALSE))</f>
        <v>0</v>
      </c>
      <c r="CB231" s="90">
        <f>IF(ISNA(VLOOKUP($B231,'[2]1516 Exp_Rev Access'!$F$7:$FS$310,62,FALSE)),"",VLOOKUP($B231,'[2]1516 Exp_Rev Access'!$F$7:$FS$310,62,FALSE))</f>
        <v>0</v>
      </c>
      <c r="CC231" s="90">
        <f>IF(ISNA(VLOOKUP($B231,'[2]1516 Exp_Rev Access'!$F$7:$FS$310,63,FALSE)),"",VLOOKUP($B231,'[2]1516 Exp_Rev Access'!$F$7:$FS$310,63,FALSE))</f>
        <v>12894.12</v>
      </c>
      <c r="CD231" s="90">
        <f>IF(ISNA(VLOOKUP($B231,'[2]1516 Exp_Rev Access'!$F$7:$FS$310,64,FALSE)),"",VLOOKUP($B231,'[2]1516 Exp_Rev Access'!$F$7:$FS$310,64,FALSE))</f>
        <v>0</v>
      </c>
      <c r="CE231" s="53">
        <f t="shared" si="578"/>
        <v>12894.12</v>
      </c>
      <c r="CF231" s="92">
        <f t="shared" si="579"/>
        <v>1.327963300486593E-3</v>
      </c>
      <c r="CG231" s="94">
        <f t="shared" si="580"/>
        <v>18.389959352492337</v>
      </c>
      <c r="CH231" s="90">
        <f>IF(ISNA(VLOOKUP($B231,'[2]1516 Exp_Rev Access'!$F$7:$FS$310,65,FALSE)),"",VLOOKUP($B231,'[2]1516 Exp_Rev Access'!$F$7:$FS$310,65,FALSE))</f>
        <v>0</v>
      </c>
      <c r="CI231" s="90">
        <f>IF(ISNA(VLOOKUP($B231,'[2]1516 Exp_Rev Access'!$F$7:$FS$310,66,FALSE)),"",VLOOKUP($B231,'[2]1516 Exp_Rev Access'!$F$7:$FS$310,66,FALSE))</f>
        <v>0</v>
      </c>
      <c r="CJ231" s="90">
        <f>IF(ISNA(VLOOKUP($B231,'[2]1516 Exp_Rev Access'!$F$7:$FS$310,67,FALSE)),"",VLOOKUP($B231,'[2]1516 Exp_Rev Access'!$F$7:$FS$310,67,FALSE))</f>
        <v>0</v>
      </c>
      <c r="CK231" s="90">
        <f>IF(ISNA(VLOOKUP($B231,'[2]1516 Exp_Rev Access'!$F$7:$FS$310,68,FALSE)),"",VLOOKUP($B231,'[2]1516 Exp_Rev Access'!$F$7:$FS$310,68,FALSE))</f>
        <v>0</v>
      </c>
      <c r="CL231" s="90">
        <f>IF(ISNA(VLOOKUP($B231,'[2]1516 Exp_Rev Access'!$F$7:$FS$310,69,FALSE)),"",VLOOKUP($B231,'[2]1516 Exp_Rev Access'!$F$7:$FS$310,69,FALSE))</f>
        <v>0</v>
      </c>
      <c r="CM231" s="90">
        <f>IF(ISNA(VLOOKUP($B231,'[2]1516 Exp_Rev Access'!$F$7:$FS$310,70,FALSE)),"",VLOOKUP($B231,'[2]1516 Exp_Rev Access'!$F$7:$FS$310,70,FALSE))</f>
        <v>0</v>
      </c>
      <c r="CN231" s="90">
        <f>IF(ISNA(VLOOKUP($B231,'[2]1516 Exp_Rev Access'!$F$7:$FS$310,71,FALSE)),"",VLOOKUP($B231,'[2]1516 Exp_Rev Access'!$F$7:$FS$310,71,FALSE))</f>
        <v>0</v>
      </c>
      <c r="CO231" s="90">
        <f>IF(ISNA(VLOOKUP($B231,'[2]1516 Exp_Rev Access'!$F$7:$FS$310,72,FALSE)),"",VLOOKUP($B231,'[2]1516 Exp_Rev Access'!$F$7:$FS$310,72,FALSE))</f>
        <v>0</v>
      </c>
      <c r="CP231" s="90">
        <f>IF(ISNA(VLOOKUP($B231,'[2]1516 Exp_Rev Access'!$F$7:$FS$310,73,FALSE)),"",VLOOKUP($B231,'[2]1516 Exp_Rev Access'!$F$7:$FS$310,73,FALSE))</f>
        <v>0</v>
      </c>
      <c r="CQ231" s="90">
        <f>IF(ISNA(VLOOKUP($B231,'[2]1516 Exp_Rev Access'!$F$7:$FS$310,74,FALSE)),"",VLOOKUP($B231,'[2]1516 Exp_Rev Access'!$F$7:$FS$310,74,FALSE))</f>
        <v>170044.84</v>
      </c>
      <c r="CR231" s="90">
        <f>IF(ISNA(VLOOKUP($B231,'[2]1516 Exp_Rev Access'!$F$7:$FS$310,75,FALSE)),"",VLOOKUP($B231,'[2]1516 Exp_Rev Access'!$F$7:$FS$310,75,FALSE))</f>
        <v>0</v>
      </c>
      <c r="CS231" s="90">
        <f>IF(ISNA(VLOOKUP($B231,'[2]1516 Exp_Rev Access'!$F$7:$FS$310,76,FALSE)),"",VLOOKUP($B231,'[2]1516 Exp_Rev Access'!$F$7:$FS$310,76,FALSE))</f>
        <v>0</v>
      </c>
      <c r="CT231" s="90">
        <f>IF(ISNA(VLOOKUP($B231,'[2]1516 Exp_Rev Access'!$F$7:$FS$310,77,FALSE)),"",VLOOKUP($B231,'[2]1516 Exp_Rev Access'!$F$7:$FS$310,77,FALSE))</f>
        <v>0</v>
      </c>
      <c r="CU231" s="90">
        <f>IF(ISNA(VLOOKUP($B231,'[2]1516 Exp_Rev Access'!$F$7:$FS$310,78,FALSE)),"",VLOOKUP($B231,'[2]1516 Exp_Rev Access'!$F$7:$FS$310,78,FALSE))</f>
        <v>435660.21</v>
      </c>
      <c r="CV231" s="90">
        <f>IF(ISNA(VLOOKUP($B231,'[2]1516 Exp_Rev Access'!$F$7:$FS$310,79,FALSE)),"",VLOOKUP($B231,'[2]1516 Exp_Rev Access'!$F$7:$FS$310,79,FALSE))</f>
        <v>39041.129999999997</v>
      </c>
      <c r="CW231" s="90">
        <f>IF(ISNA(VLOOKUP($B231,'[2]1516 Exp_Rev Access'!$F$7:$FS$310,80,FALSE)),"",VLOOKUP($B231,'[2]1516 Exp_Rev Access'!$F$7:$FS$310,80,FALSE))</f>
        <v>0</v>
      </c>
      <c r="CX231" s="90">
        <f>IF(ISNA(VLOOKUP($B231,'[2]1516 Exp_Rev Access'!$F$7:$FS$310,81,FALSE)),"",VLOOKUP($B231,'[2]1516 Exp_Rev Access'!$F$7:$FS$310,81,FALSE))</f>
        <v>0</v>
      </c>
      <c r="CY231" s="90">
        <f>IF(ISNA(VLOOKUP($B231,'[2]1516 Exp_Rev Access'!$F$7:$FS$310,82,FALSE)),"",VLOOKUP($B231,'[2]1516 Exp_Rev Access'!$F$7:$FS$310,82,FALSE))</f>
        <v>0</v>
      </c>
      <c r="CZ231" s="90">
        <f>IF(ISNA(VLOOKUP($B231,'[2]1516 Exp_Rev Access'!$F$7:$FS$310,83,FALSE)),"",VLOOKUP($B231,'[2]1516 Exp_Rev Access'!$F$7:$FS$310,83,FALSE))</f>
        <v>0</v>
      </c>
      <c r="DA231" s="90">
        <f>IF(ISNA(VLOOKUP($B231,'[2]1516 Exp_Rev Access'!$F$7:$FS$310,84,FALSE)),"",VLOOKUP($B231,'[2]1516 Exp_Rev Access'!$F$7:$FS$310,84,FALSE))</f>
        <v>0</v>
      </c>
      <c r="DB231" s="90">
        <f>IF(ISNA(VLOOKUP($B231,'[2]1516 Exp_Rev Access'!$F$7:$FS$310,85,FALSE)),"",VLOOKUP($B231,'[2]1516 Exp_Rev Access'!$F$7:$FS$310,85,FALSE))</f>
        <v>0</v>
      </c>
      <c r="DC231" s="90">
        <f>IF(ISNA(VLOOKUP($B231,'[2]1516 Exp_Rev Access'!$F$7:$FS$310,86,FALSE)),"",VLOOKUP($B231,'[2]1516 Exp_Rev Access'!$F$7:$FS$310,86,FALSE))</f>
        <v>0</v>
      </c>
      <c r="DD231" s="90">
        <f>IF(ISNA(VLOOKUP($B231,'[2]1516 Exp_Rev Access'!$F$7:$FS$310,87,FALSE)),"",VLOOKUP($B231,'[2]1516 Exp_Rev Access'!$F$7:$FS$310,87,FALSE))</f>
        <v>0</v>
      </c>
      <c r="DE231" s="90">
        <f>IF(ISNA(VLOOKUP($B231,'[2]1516 Exp_Rev Access'!$F$7:$FS$310,88,FALSE)),"",VLOOKUP($B231,'[2]1516 Exp_Rev Access'!$F$7:$FS$310,88,FALSE))</f>
        <v>0</v>
      </c>
      <c r="DF231" s="90">
        <f>IF(ISNA(VLOOKUP($B231,'[2]1516 Exp_Rev Access'!$F$7:$FS$310,89,FALSE)),"",VLOOKUP($B231,'[2]1516 Exp_Rev Access'!$F$7:$FS$310,89,FALSE))</f>
        <v>0</v>
      </c>
      <c r="DG231" s="90">
        <f>IF(ISNA(VLOOKUP($B231,'[2]1516 Exp_Rev Access'!$F$7:$FS$310,90,FALSE)),"",VLOOKUP($B231,'[2]1516 Exp_Rev Access'!$F$7:$FS$310,90,FALSE))</f>
        <v>0</v>
      </c>
      <c r="DH231" s="90">
        <f>IF(ISNA(VLOOKUP($B231,'[2]1516 Exp_Rev Access'!$F$7:$FS$310,91,FALSE)),"",VLOOKUP($B231,'[2]1516 Exp_Rev Access'!$F$7:$FS$310,91,FALSE))</f>
        <v>0</v>
      </c>
      <c r="DI231" s="90">
        <f>IF(ISNA(VLOOKUP($B231,'[2]1516 Exp_Rev Access'!$F$7:$FS$310,92,FALSE)),"",VLOOKUP($B231,'[2]1516 Exp_Rev Access'!$F$7:$FS$310,92,FALSE))</f>
        <v>265454.90000000002</v>
      </c>
      <c r="DJ231" s="90">
        <f>IF(ISNA(VLOOKUP($B231,'[2]1516 Exp_Rev Access'!$F$7:$FS$310,93,FALSE)),"",VLOOKUP($B231,'[2]1516 Exp_Rev Access'!$F$7:$FS$310,93,FALSE))</f>
        <v>0</v>
      </c>
      <c r="DK231" s="90">
        <f>IF(ISNA(VLOOKUP($B231,'[2]1516 Exp_Rev Access'!$F$7:$FS$310,94,FALSE)),"",VLOOKUP($B231,'[2]1516 Exp_Rev Access'!$F$7:$FS$310,94,FALSE))</f>
        <v>0</v>
      </c>
      <c r="DL231" s="90">
        <f>IF(ISNA(VLOOKUP($B231,'[2]1516 Exp_Rev Access'!$F$7:$FS$310,95,FALSE)),"",VLOOKUP($B231,'[2]1516 Exp_Rev Access'!$F$7:$FS$310,95,FALSE))</f>
        <v>0</v>
      </c>
      <c r="DM231" s="90">
        <f>IF(ISNA(VLOOKUP($B231,'[2]1516 Exp_Rev Access'!$F$7:$FS$310,96,FALSE)),"",VLOOKUP($B231,'[2]1516 Exp_Rev Access'!$F$7:$FS$310,96,FALSE))</f>
        <v>0</v>
      </c>
      <c r="DN231" s="90">
        <f>IF(ISNA(VLOOKUP($B231,'[2]1516 Exp_Rev Access'!$F$7:$FS$310,97,FALSE)),"",VLOOKUP($B231,'[2]1516 Exp_Rev Access'!$F$7:$FS$310,97,FALSE))</f>
        <v>0</v>
      </c>
      <c r="DO231" s="90">
        <f>IF(ISNA(VLOOKUP($B231,'[2]1516 Exp_Rev Access'!$F$7:$FS$310,98,FALSE)),"",VLOOKUP($B231,'[2]1516 Exp_Rev Access'!$F$7:$FS$310,98,FALSE))</f>
        <v>0</v>
      </c>
      <c r="DP231" s="90">
        <f>IF(ISNA(VLOOKUP($B231,'[2]1516 Exp_Rev Access'!$F$7:$FS$310,99,FALSE)),"",VLOOKUP($B231,'[2]1516 Exp_Rev Access'!$F$7:$FS$310,99,FALSE))</f>
        <v>0</v>
      </c>
      <c r="DQ231" s="90">
        <f>IF(ISNA(VLOOKUP($B231,'[2]1516 Exp_Rev Access'!$F$7:$FS$310,100,FALSE)),"",VLOOKUP($B231,'[2]1516 Exp_Rev Access'!$F$7:$FS$310,100,FALSE))</f>
        <v>0</v>
      </c>
      <c r="DR231" s="90">
        <f>IF(ISNA(VLOOKUP($B231,'[2]1516 Exp_Rev Access'!$F$7:$FS$310,101,FALSE)),"",VLOOKUP($B231,'[2]1516 Exp_Rev Access'!$F$7:$FS$310,101,FALSE))</f>
        <v>0</v>
      </c>
      <c r="DS231" s="90">
        <f>IF(ISNA(VLOOKUP($B231,'[2]1516 Exp_Rev Access'!$F$7:$FS$310,102,FALSE)),"",VLOOKUP($B231,'[2]1516 Exp_Rev Access'!$F$7:$FS$310,102,FALSE))</f>
        <v>0</v>
      </c>
      <c r="DT231" s="90">
        <f>IF(ISNA(VLOOKUP($B231,'[2]1516 Exp_Rev Access'!$F$7:$FS$310,103,FALSE)),"",VLOOKUP($B231,'[2]1516 Exp_Rev Access'!$F$7:$FS$310,103,FALSE))</f>
        <v>0</v>
      </c>
      <c r="DU231" s="90">
        <f>IF(ISNA(VLOOKUP($B231,'[2]1516 Exp_Rev Access'!$F$7:$FS$310,104,FALSE)),"",VLOOKUP($B231,'[2]1516 Exp_Rev Access'!$F$7:$FS$310,104,FALSE))</f>
        <v>0</v>
      </c>
      <c r="DV231" s="90">
        <f>IF(ISNA(VLOOKUP($B231,'[2]1516 Exp_Rev Access'!$F$7:$FS$310,105,FALSE)),"",VLOOKUP($B231,'[2]1516 Exp_Rev Access'!$F$7:$FS$310,105,FALSE))</f>
        <v>0</v>
      </c>
      <c r="DW231" s="90">
        <f>IF(ISNA(VLOOKUP($B231,'[2]1516 Exp_Rev Access'!$F$7:$FS$310,106,FALSE)),"",VLOOKUP($B231,'[2]1516 Exp_Rev Access'!$F$7:$FS$310,106,FALSE))</f>
        <v>0</v>
      </c>
      <c r="DX231" s="90">
        <f>IF(ISNA(VLOOKUP($B231,'[2]1516 Exp_Rev Access'!$F$7:$FS$310,107,FALSE)),"",VLOOKUP($B231,'[2]1516 Exp_Rev Access'!$F$7:$FS$310,107,FALSE))</f>
        <v>0</v>
      </c>
      <c r="DY231" s="90">
        <f>IF(ISNA(VLOOKUP($B231,'[2]1516 Exp_Rev Access'!$F$7:$FS$310,108,FALSE)),"",VLOOKUP($B231,'[2]1516 Exp_Rev Access'!$F$7:$FS$310,108,FALSE))</f>
        <v>0</v>
      </c>
      <c r="DZ231" s="90">
        <f>IF(ISNA(VLOOKUP($B231,'[2]1516 Exp_Rev Access'!$F$7:$FS$310,109,FALSE)),"",VLOOKUP($B231,'[2]1516 Exp_Rev Access'!$F$7:$FS$310,109,FALSE))</f>
        <v>0</v>
      </c>
      <c r="EA231" s="90">
        <f>IF(ISNA(VLOOKUP($B231,'[2]1516 Exp_Rev Access'!$F$7:$FS$310,110,FALSE)),"",VLOOKUP($B231,'[2]1516 Exp_Rev Access'!$F$7:$FS$310,110,FALSE))</f>
        <v>0</v>
      </c>
      <c r="EB231" s="90">
        <f>IF(ISNA(VLOOKUP($B231,'[2]1516 Exp_Rev Access'!$F$7:$FS$310,111,FALSE)),"",VLOOKUP($B231,'[2]1516 Exp_Rev Access'!$F$7:$FS$310,111,FALSE))</f>
        <v>0</v>
      </c>
      <c r="EC231" s="90">
        <f>IF(ISNA(VLOOKUP($B231,'[2]1516 Exp_Rev Access'!$F$7:$FS$310,112,FALSE)),"",VLOOKUP($B231,'[2]1516 Exp_Rev Access'!$F$7:$FS$310,112,FALSE))</f>
        <v>0</v>
      </c>
      <c r="ED231" s="90">
        <f>IF(ISNA(VLOOKUP($B231,'[2]1516 Exp_Rev Access'!$F$7:$FS$310,113,FALSE)),"",VLOOKUP($B231,'[2]1516 Exp_Rev Access'!$F$7:$FS$310,113,FALSE))</f>
        <v>0</v>
      </c>
      <c r="EE231" s="90">
        <f>IF(ISNA(VLOOKUP($B231,'[2]1516 Exp_Rev Access'!$F$7:$FS$310,114,FALSE)),"",VLOOKUP($B231,'[2]1516 Exp_Rev Access'!$F$7:$FS$310,114,FALSE))</f>
        <v>0</v>
      </c>
      <c r="EF231" s="90">
        <f>IF(ISNA(VLOOKUP($B231,'[2]1516 Exp_Rev Access'!$F$7:$FS$310,115,FALSE)),"",VLOOKUP($B231,'[2]1516 Exp_Rev Access'!$F$7:$FS$310,115,FALSE))</f>
        <v>0</v>
      </c>
      <c r="EG231" s="90">
        <f>IF(ISNA(VLOOKUP($B231,'[2]1516 Exp_Rev Access'!$F$7:$FS$310,116,FALSE)),"",VLOOKUP($B231,'[2]1516 Exp_Rev Access'!$F$7:$FS$310,116,FALSE))</f>
        <v>0</v>
      </c>
      <c r="EH231" s="90">
        <f>IF(ISNA(VLOOKUP($B231,'[2]1516 Exp_Rev Access'!$F$7:$FS$310,117,FALSE)),"",VLOOKUP($B231,'[2]1516 Exp_Rev Access'!$F$7:$FS$310,117,FALSE))</f>
        <v>0</v>
      </c>
      <c r="EI231" s="90">
        <f>IF(ISNA(VLOOKUP($B231,'[2]1516 Exp_Rev Access'!$F$7:$FS$310,118,FALSE)),"",VLOOKUP($B231,'[2]1516 Exp_Rev Access'!$F$7:$FS$310,118,FALSE))</f>
        <v>0</v>
      </c>
      <c r="EJ231" s="90">
        <f>IF(ISNA(VLOOKUP($B231,'[2]1516 Exp_Rev Access'!$F$7:$FS$310,119,FALSE)),"",VLOOKUP($B231,'[2]1516 Exp_Rev Access'!$F$7:$FS$310,119,FALSE))</f>
        <v>0</v>
      </c>
      <c r="EK231" s="90">
        <f>IF(ISNA(VLOOKUP($B231,'[2]1516 Exp_Rev Access'!$F$7:$FS$310,120,FALSE)),"",VLOOKUP($B231,'[2]1516 Exp_Rev Access'!$F$7:$FS$310,120,FALSE))</f>
        <v>0</v>
      </c>
      <c r="EL231" s="90">
        <f>IF(ISNA(VLOOKUP($B231,'[2]1516 Exp_Rev Access'!$F$7:$FS$310,121,FALSE)),"",VLOOKUP($B231,'[2]1516 Exp_Rev Access'!$F$7:$FS$310,121,FALSE))</f>
        <v>0</v>
      </c>
      <c r="EM231" s="90">
        <f>IF(ISNA(VLOOKUP($B231,'[2]1516 Exp_Rev Access'!$F$7:$FS$310,122,FALSE)),"",VLOOKUP($B231,'[2]1516 Exp_Rev Access'!$F$7:$FS$310,122,FALSE))</f>
        <v>0</v>
      </c>
      <c r="EN231" s="90">
        <f>IF(ISNA(VLOOKUP($B231,'[2]1516 Exp_Rev Access'!$F$7:$FS$310,123,FALSE)),"",VLOOKUP($B231,'[2]1516 Exp_Rev Access'!$F$7:$FS$310,123,FALSE))</f>
        <v>0</v>
      </c>
      <c r="EO231" s="90">
        <f>IF(ISNA(VLOOKUP($B231,'[2]1516 Exp_Rev Access'!$F$7:$FS$310,124,FALSE)),"",VLOOKUP($B231,'[2]1516 Exp_Rev Access'!$F$7:$FS$310,124,FALSE))</f>
        <v>6545.13</v>
      </c>
      <c r="EP231" s="90">
        <f>IF(ISNA(VLOOKUP($B231,'[2]1516 Exp_Rev Access'!$F$7:$FS$310,125,FALSE)),"",VLOOKUP($B231,'[2]1516 Exp_Rev Access'!$F$7:$FS$310,125,FALSE))</f>
        <v>0</v>
      </c>
      <c r="EQ231" s="90">
        <f>IF(ISNA(VLOOKUP($B231,'[2]1516 Exp_Rev Access'!$F$7:$FS$310,126,FALSE)),"",VLOOKUP($B231,'[2]1516 Exp_Rev Access'!$F$7:$FS$310,126,FALSE))</f>
        <v>0</v>
      </c>
      <c r="ER231" s="90">
        <f>IF(ISNA(VLOOKUP($B231,'[2]1516 Exp_Rev Access'!$F$7:$FS$310,127,FALSE)),"",VLOOKUP($B231,'[2]1516 Exp_Rev Access'!$F$7:$FS$310,127,FALSE))</f>
        <v>0</v>
      </c>
      <c r="ES231" s="90">
        <f>IF(ISNA(VLOOKUP($B231,'[2]1516 Exp_Rev Access'!$F$7:$FS$310,128,FALSE)),"",VLOOKUP($B231,'[2]1516 Exp_Rev Access'!$F$7:$FS$310,128,FALSE))</f>
        <v>0</v>
      </c>
      <c r="ET231" s="90">
        <f>IF(ISNA(VLOOKUP($B231,'[2]1516 Exp_Rev Access'!$F$7:$FS$310,129,FALSE)),"",VLOOKUP($B231,'[2]1516 Exp_Rev Access'!$F$7:$FS$310,129,FALSE))</f>
        <v>0</v>
      </c>
      <c r="EU231" s="90">
        <f>IF(ISNA(VLOOKUP($B231,'[2]1516 Exp_Rev Access'!$F$7:$FS$310,130,FALSE)),"",VLOOKUP($B231,'[2]1516 Exp_Rev Access'!$F$7:$FS$310,130,FALSE))</f>
        <v>0</v>
      </c>
      <c r="EV231" s="90">
        <f>IF(ISNA(VLOOKUP($B231,'[2]1516 Exp_Rev Access'!$F$7:$FS$310,131,FALSE)),"",VLOOKUP($B231,'[2]1516 Exp_Rev Access'!$F$7:$FS$310,131,FALSE))</f>
        <v>7933.99</v>
      </c>
      <c r="EW231" s="90">
        <f>IF(ISNA(VLOOKUP($B231,'[2]1516 Exp_Rev Access'!$F$7:$FS$310,132,FALSE)),"",VLOOKUP($B231,'[2]1516 Exp_Rev Access'!$F$7:$FS$310,132,FALSE))</f>
        <v>0</v>
      </c>
      <c r="EX231" s="90">
        <f>IF(ISNA(VLOOKUP($B231,'[2]1516 Exp_Rev Access'!$F$7:$FS$310,133,FALSE)),"",VLOOKUP($B231,'[2]1516 Exp_Rev Access'!$F$7:$FS$310,133,FALSE))</f>
        <v>0</v>
      </c>
      <c r="EY231" s="90">
        <f>IF(ISNA(VLOOKUP($B231,'[2]1516 Exp_Rev Access'!$F$7:$FS$310,134,FALSE)),"",VLOOKUP($B231,'[2]1516 Exp_Rev Access'!$F$7:$FS$310,134,FALSE))</f>
        <v>0</v>
      </c>
      <c r="EZ231" s="90">
        <f>IF(ISNA(VLOOKUP($B231,'[2]1516 Exp_Rev Access'!$F$7:$FS$310,135,FALSE)),"",VLOOKUP($B231,'[2]1516 Exp_Rev Access'!$F$7:$FS$310,135,FALSE))</f>
        <v>0</v>
      </c>
      <c r="FA231" s="90">
        <f>IF(ISNA(VLOOKUP($B231,'[2]1516 Exp_Rev Access'!$F$7:$FS$310,136,FALSE)),"",VLOOKUP($B231,'[2]1516 Exp_Rev Access'!$F$7:$FS$310,136,FALSE))</f>
        <v>0</v>
      </c>
      <c r="FB231" s="90">
        <f>IF(ISNA(VLOOKUP($B231,'[2]1516 Exp_Rev Access'!$F$7:$FS$310,137,FALSE)),"",VLOOKUP($B231,'[2]1516 Exp_Rev Access'!$F$7:$FS$310,137,FALSE))</f>
        <v>0</v>
      </c>
      <c r="FC231" s="90">
        <f>IF(ISNA(VLOOKUP($B231,'[2]1516 Exp_Rev Access'!$F$7:$FS$310,138,FALSE)),"",VLOOKUP($B231,'[2]1516 Exp_Rev Access'!$F$7:$FS$310,138,FALSE))</f>
        <v>0</v>
      </c>
      <c r="FD231" s="90">
        <f>IF(ISNA(VLOOKUP($B231,'[2]1516 Exp_Rev Access'!$F$7:$FS$310,139,FALSE)),"",VLOOKUP($B231,'[2]1516 Exp_Rev Access'!$F$7:$FS$310,139,FALSE))</f>
        <v>0</v>
      </c>
      <c r="FE231" s="90">
        <f>IF(ISNA(VLOOKUP($B231,'[2]1516 Exp_Rev Access'!$F$7:$FS$310,140,FALSE)),"",VLOOKUP($B231,'[2]1516 Exp_Rev Access'!$F$7:$FS$310,140,FALSE))</f>
        <v>0</v>
      </c>
      <c r="FF231" s="90">
        <f>IF(ISNA(VLOOKUP($B231,'[2]1516 Exp_Rev Access'!$F$7:$FS$310,141,FALSE)),"",VLOOKUP($B231,'[2]1516 Exp_Rev Access'!$F$7:$FS$310,141,FALSE))</f>
        <v>0</v>
      </c>
      <c r="FG231" s="90">
        <f>IF(ISNA(VLOOKUP($B231,'[2]1516 Exp_Rev Access'!$F$7:$FS$310,142,FALSE)),"",VLOOKUP($B231,'[2]1516 Exp_Rev Access'!$F$7:$FS$310,142,FALSE))</f>
        <v>0</v>
      </c>
      <c r="FH231" s="90">
        <f>IF(ISNA(VLOOKUP($B231,'[2]1516 Exp_Rev Access'!$F$7:$FS$310,143,FALSE)),"",VLOOKUP($B231,'[2]1516 Exp_Rev Access'!$F$7:$FS$310,143,FALSE))</f>
        <v>0</v>
      </c>
      <c r="FI231" s="90">
        <f>IF(ISNA(VLOOKUP($B231,'[2]1516 Exp_Rev Access'!$F$7:$FS$310,144,FALSE)),"",VLOOKUP($B231,'[2]1516 Exp_Rev Access'!$F$7:$FS$310,144,FALSE))</f>
        <v>0</v>
      </c>
      <c r="FJ231" s="90">
        <f>IF(ISNA(VLOOKUP($B231,'[2]1516 Exp_Rev Access'!$F$7:$FS$310,145,FALSE)),"",VLOOKUP($B231,'[2]1516 Exp_Rev Access'!$F$7:$FS$310,145,FALSE))</f>
        <v>0</v>
      </c>
      <c r="FK231" s="90">
        <f>IF(ISNA(VLOOKUP($B231,'[2]1516 Exp_Rev Access'!$F$7:$FS$310,146,FALSE)),"",VLOOKUP($B231,'[2]1516 Exp_Rev Access'!$F$7:$FS$310,146,FALSE))</f>
        <v>0</v>
      </c>
      <c r="FL231" s="90">
        <f>IF(ISNA(VLOOKUP($B231,'[2]1516 Exp_Rev Access'!$F$7:$FS$310,1147,FALSE)),"",VLOOKUP($B231,'[2]1516 Exp_Rev Access'!$F$7:$FS$310,147,FALSE))</f>
        <v>0</v>
      </c>
      <c r="FM231" s="90">
        <f>IF(ISNA(VLOOKUP($B231,'[2]1516 Exp_Rev Access'!$F$7:$FS$310,148,FALSE)),"",VLOOKUP($B231,'[2]1516 Exp_Rev Access'!$F$7:$FS$310,148,FALSE))</f>
        <v>0</v>
      </c>
      <c r="FN231" s="90">
        <f>IF(ISNA(VLOOKUP($B231,'[2]1516 Exp_Rev Access'!$F$7:$FS$310,149,FALSE)),"",VLOOKUP($B231,'[2]1516 Exp_Rev Access'!$F$7:$FS$310,149,FALSE))</f>
        <v>0</v>
      </c>
      <c r="FO231" s="90">
        <f>IF(ISNA(VLOOKUP($B231,'[2]1516 Exp_Rev Access'!$F$7:$FS$310,150,FALSE)),"",VLOOKUP($B231,'[2]1516 Exp_Rev Access'!$F$7:$FS$310,150,FALSE))</f>
        <v>0</v>
      </c>
      <c r="FP231" s="90">
        <f>IF(ISNA(VLOOKUP($B231,'[2]1516 Exp_Rev Access'!$F$7:$FS$310,151,FALSE)),"",VLOOKUP($B231,'[2]1516 Exp_Rev Access'!$F$7:$FS$310,151,FALSE))</f>
        <v>0</v>
      </c>
      <c r="FQ231" s="90">
        <f>IF(ISNA(VLOOKUP($B231,'[2]1516 Exp_Rev Access'!$F$7:$FS$310,152,FALSE)),"",VLOOKUP($B231,'[2]1516 Exp_Rev Access'!$F$7:$FS$310,152,FALSE))</f>
        <v>0</v>
      </c>
      <c r="FR231" s="90">
        <f>IF(ISNA(VLOOKUP($B231,'[2]1516 Exp_Rev Access'!$F$7:$FS$310,153,FALSE)),"",VLOOKUP($B231,'[2]1516 Exp_Rev Access'!$F$7:$FS$310,153,FALSE))</f>
        <v>20310.25</v>
      </c>
      <c r="FS231" s="53">
        <f t="shared" si="581"/>
        <v>944990.45000000007</v>
      </c>
      <c r="FT231" s="92">
        <f t="shared" si="582"/>
        <v>9.7324411197531185E-2</v>
      </c>
      <c r="FU231" s="116">
        <f t="shared" si="583"/>
        <v>1347.7721600228199</v>
      </c>
      <c r="FV231" s="90">
        <f>IF(ISNA(VLOOKUP($B231,'[2]1516 Exp_Rev Access'!$F$7:$FS$310,154,FALSE)),"",VLOOKUP($B231,'[2]1516 Exp_Rev Access'!$F$7:$FS$310,154,FALSE))</f>
        <v>0</v>
      </c>
      <c r="FW231" s="90">
        <f>IF(ISNA(VLOOKUP($B231,'[2]1516 Exp_Rev Access'!$F$7:$FS$310,155,FALSE)),"",VLOOKUP($B231,'[2]1516 Exp_Rev Access'!$F$7:$FS$310,155,FALSE))</f>
        <v>0</v>
      </c>
      <c r="FX231" s="90">
        <f>IF(ISNA(VLOOKUP($B231,'[2]1516 Exp_Rev Access'!$F$7:$FS$310,156,FALSE)),"",VLOOKUP($B231,'[2]1516 Exp_Rev Access'!$F$7:$FS$310,156,FALSE))</f>
        <v>0</v>
      </c>
      <c r="FY231" s="90">
        <f>IF(ISNA(VLOOKUP($B231,'[2]1516 Exp_Rev Access'!$F$7:$FS$310,157,FALSE)),"",VLOOKUP($B231,'[2]1516 Exp_Rev Access'!$F$7:$FS$310,157,FALSE))</f>
        <v>0</v>
      </c>
      <c r="FZ231" s="90">
        <f>IF(ISNA(VLOOKUP($B231,'[2]1516 Exp_Rev Access'!$F$7:$FS$310,158,FALSE)),"",VLOOKUP($B231,'[2]1516 Exp_Rev Access'!$F$7:$FS$310,158,FALSE))</f>
        <v>0</v>
      </c>
      <c r="GA231" s="90">
        <f>IF(ISNA(VLOOKUP($B231,'[2]1516 Exp_Rev Access'!$F$7:$FS$310,159,FALSE)),"",VLOOKUP($B231,'[2]1516 Exp_Rev Access'!$F$7:$FS$310,159,FALSE))</f>
        <v>0</v>
      </c>
      <c r="GB231" s="90">
        <f>IF(ISNA(VLOOKUP($B231,'[2]1516 Exp_Rev Access'!$F$7:$FS$310,160,FALSE)),"",VLOOKUP($B231,'[2]1516 Exp_Rev Access'!$F$7:$FS$310,160,FALSE))</f>
        <v>0</v>
      </c>
      <c r="GC231" s="90">
        <f>IF(ISNA(VLOOKUP($B231,'[2]1516 Exp_Rev Access'!$F$7:$FS$310,161,FALSE)),"",VLOOKUP($B231,'[2]1516 Exp_Rev Access'!$F$7:$FS$310,161,FALSE))</f>
        <v>0</v>
      </c>
      <c r="GD231" s="90">
        <f>IF(ISNA(VLOOKUP($B231,'[2]1516 Exp_Rev Access'!$F$7:$FS$310,162,FALSE)),"",VLOOKUP($B231,'[2]1516 Exp_Rev Access'!$F$7:$FS$310,162,FALSE))</f>
        <v>0</v>
      </c>
      <c r="GE231" s="90">
        <f>IF(ISNA(VLOOKUP($B231,'[2]1516 Exp_Rev Access'!$F$7:$FS$310,163,FALSE)),"",VLOOKUP($B231,'[2]1516 Exp_Rev Access'!$F$7:$FS$310,163,FALSE))</f>
        <v>0</v>
      </c>
      <c r="GF231" s="90">
        <f>IF(ISNA(VLOOKUP($B231,'[2]1516 Exp_Rev Access'!$F$7:$FS$310,164,FALSE)),"",VLOOKUP($B231,'[2]1516 Exp_Rev Access'!$F$7:$FS$310,164,FALSE))</f>
        <v>0</v>
      </c>
      <c r="GG231" s="90">
        <f>IF(ISNA(VLOOKUP($B231,'[2]1516 Exp_Rev Access'!$F$7:$FS$310,165,FALSE)),"",VLOOKUP($B231,'[2]1516 Exp_Rev Access'!$F$7:$FS$310,165,FALSE))</f>
        <v>0</v>
      </c>
      <c r="GH231" s="90">
        <f>IF(ISNA(VLOOKUP($B231,'[2]1516 Exp_Rev Access'!$F$7:$FS$310,166,FALSE)),"",VLOOKUP($B231,'[2]1516 Exp_Rev Access'!$F$7:$FS$310,166,FALSE))</f>
        <v>0</v>
      </c>
      <c r="GI231" s="90">
        <f>IF(ISNA(VLOOKUP($B231,'[2]1516 Exp_Rev Access'!$F$7:$FS$310,167,FALSE)),"",VLOOKUP($B231,'[2]1516 Exp_Rev Access'!$F$7:$FS$310,167,FALSE))</f>
        <v>0</v>
      </c>
      <c r="GJ231" s="90">
        <f>IF(ISNA(VLOOKUP($B231,'[2]1516 Exp_Rev Access'!$F$7:$FS$310,168,FALSE)),"",VLOOKUP($B231,'[2]1516 Exp_Rev Access'!$F$7:$FS$310,168,FALSE))</f>
        <v>0</v>
      </c>
      <c r="GK231" s="90">
        <f>IF(ISNA(VLOOKUP($B231,'[2]1516 Exp_Rev Access'!$F$7:$FS$310,169,FALSE)),"",VLOOKUP($B231,'[2]1516 Exp_Rev Access'!$F$7:$FS$310,169,FALSE))</f>
        <v>0</v>
      </c>
      <c r="GL231" s="90">
        <f>IF(ISNA(VLOOKUP($B231,'[2]1516 Exp_Rev Access'!$F$7:$FS$310,170,FALSE)),"",VLOOKUP($B231,'[2]1516 Exp_Rev Access'!$F$7:$FS$310,170,FALSE))</f>
        <v>3179.05</v>
      </c>
      <c r="GM231" s="90">
        <f>IF(ISNA(VLOOKUP($B231,'[2]1516 Exp_Rev Access'!$F$7:$FT$310,171,FALSE)),"",VLOOKUP($B231,'[2]1516 Exp_Rev Access'!$F$7:$FT$310,171,FALSE))</f>
        <v>0</v>
      </c>
      <c r="GN231" s="90">
        <f>IF(ISNA(VLOOKUP($B231,'[2]1516 Exp_Rev Access'!$F$7:$FU$310,172,FALSE)),"",VLOOKUP($B231,'[2]1516 Exp_Rev Access'!$F$7:$FU$310,172,FALSE))</f>
        <v>0</v>
      </c>
      <c r="GO231" s="90">
        <f>IF(ISNA(VLOOKUP($B231,'[2]1516 Exp_Rev Access'!$F$7:$FV$310,173,FALSE)),"",VLOOKUP($B231,'[2]1516 Exp_Rev Access'!$F$7:$FV$310,173,FALSE))</f>
        <v>0</v>
      </c>
      <c r="GP231" s="90">
        <f>IF(ISNA(VLOOKUP($B231,'[2]1516 Exp_Rev Access'!$F$7:$GA$310,174,FALSE)),"",VLOOKUP($B231,'[2]1516 Exp_Rev Access'!$F$7:$GA$310,174,FALSE))</f>
        <v>0</v>
      </c>
      <c r="GQ231" s="90">
        <f>IF(ISNA(VLOOKUP($B231,'[2]1516 Exp_Rev Access'!$F$7:$GA$310,175,FALSE)),"",VLOOKUP($B231,'[2]1516 Exp_Rev Access'!$F$7:$GA$310,175,FALSE))</f>
        <v>3069.87</v>
      </c>
      <c r="GR231" s="90">
        <f>IF(ISNA(VLOOKUP($B231,'[2]1516 Exp_Rev Access'!$F$7:$GA$310,176,FALSE)),"",VLOOKUP($B231,'[2]1516 Exp_Rev Access'!$F$7:$GA$310,176,FALSE))</f>
        <v>0</v>
      </c>
      <c r="GS231" s="90">
        <f>IF(ISNA(VLOOKUP($B231,'[2]1516 Exp_Rev Access'!$F$7:$GA$310,177,FALSE)),"",VLOOKUP($B231,'[2]1516 Exp_Rev Access'!$F$7:$GA$310,177,FALSE))</f>
        <v>0</v>
      </c>
      <c r="GT231" s="90">
        <f>IF(ISNA(VLOOKUP($B231,'[2]1516 Exp_Rev Access'!$F$7:$GA$310,178,FALSE)),"",VLOOKUP($B231,'[2]1516 Exp_Rev Access'!$F$7:$GA$310,178,FALSE))</f>
        <v>0</v>
      </c>
      <c r="GU231" s="53">
        <f t="shared" si="584"/>
        <v>6248.92</v>
      </c>
      <c r="GV231" s="92">
        <f t="shared" si="585"/>
        <v>6.4357524419477092E-4</v>
      </c>
      <c r="GW231" s="114">
        <f t="shared" si="586"/>
        <v>8.9123867931255791</v>
      </c>
    </row>
    <row r="232" spans="1:222" s="97" customFormat="1" x14ac:dyDescent="0.2">
      <c r="A232" s="86"/>
      <c r="B232" s="87" t="s">
        <v>514</v>
      </c>
      <c r="C232" s="87" t="s">
        <v>515</v>
      </c>
      <c r="D232" s="88">
        <f>IF(ISNA(VLOOKUP($B232,'[2]1516 enrollment_Rev_Exp by size'!$A$6:$C$325,3,FALSE)),"",VLOOKUP($B232,'[2]1516 enrollment_Rev_Exp by size'!$A$6:$C$325,3,FALSE))</f>
        <v>2166.36</v>
      </c>
      <c r="E232" s="89">
        <v>24924781.190000001</v>
      </c>
      <c r="F232" s="67">
        <f t="shared" si="564"/>
        <v>24924781.190000005</v>
      </c>
      <c r="G232" s="67">
        <f t="shared" si="565"/>
        <v>0</v>
      </c>
      <c r="H232" s="90">
        <f>IF(ISNA(VLOOKUP($B232,'[2]1516 Exp_Rev Access'!$F$7:$FS$310,2,FALSE)),"",VLOOKUP($B232,'[2]1516 Exp_Rev Access'!$F$7:$FS$310,2,FALSE))</f>
        <v>4484505.4400000004</v>
      </c>
      <c r="I232" s="90">
        <f>IF(ISNA(VLOOKUP($B232,'[2]1516 Exp_Rev Access'!$F$7:$FS$310,3,FALSE)),"",VLOOKUP($B232,'[2]1516 Exp_Rev Access'!$F$7:$FS$310,3,FALSE))</f>
        <v>313.52</v>
      </c>
      <c r="J232" s="90">
        <f>IF(ISNA(VLOOKUP($B232,'[2]1516 Exp_Rev Access'!$F$7:$FS$310,4,FALSE)),"",VLOOKUP($B232,'[2]1516 Exp_Rev Access'!$F$7:$FS$310,4,FALSE))</f>
        <v>57.75</v>
      </c>
      <c r="K232" s="90">
        <f>IF(ISNA(VLOOKUP($B232,'[2]1516 Exp_Rev Access'!$F$7:$FS$310,5,FALSE)),"-",VLOOKUP($B232,'[2]1516 Exp_Rev Access'!$F$7:$FS$310,5,FALSE))</f>
        <v>29685.200000000001</v>
      </c>
      <c r="L232" s="90">
        <f>IF(ISNA(VLOOKUP($B232,'[2]1516 Exp_Rev Access'!$F$7:$FS$310,6,FALSE)),"",VLOOKUP($B232,'[2]1516 Exp_Rev Access'!$F$7:$FS$310,6,FALSE))</f>
        <v>0</v>
      </c>
      <c r="M232" s="90">
        <f>IF(ISNA(VLOOKUP($B232,'[2]1516 Exp_Rev Access'!$F$7:$FS$310,7,FALSE)),"",VLOOKUP($B232,'[2]1516 Exp_Rev Access'!$F$7:$FS$310,7,FALSE))</f>
        <v>0</v>
      </c>
      <c r="N232" s="53">
        <f t="shared" si="566"/>
        <v>4514561.91</v>
      </c>
      <c r="O232" s="91">
        <f t="shared" si="567"/>
        <v>0.18112744403193695</v>
      </c>
      <c r="P232" s="53">
        <f t="shared" si="568"/>
        <v>2083.9389159696448</v>
      </c>
      <c r="Q232" s="90">
        <f>IF(ISNA(VLOOKUP($B232,'[2]1516 Exp_Rev Access'!$F$7:$FS$310,8,FALSE)),"",VLOOKUP($B232,'[2]1516 Exp_Rev Access'!$F$7:$FS$310,8,FALSE))</f>
        <v>8834</v>
      </c>
      <c r="R232" s="90">
        <f>IF(ISNA(VLOOKUP($B232,'[2]1516 Exp_Rev Access'!$F$7:$FS$310,9,FALSE)),"",VLOOKUP($B232,'[2]1516 Exp_Rev Access'!$F$7:$FS$310,9,FALSE))</f>
        <v>0</v>
      </c>
      <c r="S232" s="90">
        <f>IF(ISNA(VLOOKUP($B232,'[2]1516 Exp_Rev Access'!$F$7:$FS$310,10,FALSE)),"",VLOOKUP($B232,'[2]1516 Exp_Rev Access'!$F$7:$FS$310,10,FALSE))</f>
        <v>3633</v>
      </c>
      <c r="T232" s="90">
        <f>IF(ISNA(VLOOKUP($B232,'[2]1516 Exp_Rev Access'!$F$7:$FS$310,11,FALSE)),"",VLOOKUP($B232,'[2]1516 Exp_Rev Access'!$F$7:$FS$310,11,FALSE))</f>
        <v>0</v>
      </c>
      <c r="U232" s="90">
        <f>IF(ISNA(VLOOKUP($B232,'[2]1516 Exp_Rev Access'!$F$7:$FS$310,12,FALSE)),"",VLOOKUP($B232,'[2]1516 Exp_Rev Access'!$F$7:$FS$310,12,FALSE))</f>
        <v>43333</v>
      </c>
      <c r="V232" s="90">
        <f>IF(ISNA(VLOOKUP($B232,'[2]1516 Exp_Rev Access'!$F$7:$FS$310,13,FALSE)),"",VLOOKUP($B232,'[2]1516 Exp_Rev Access'!$F$7:$FS$310,13,FALSE))</f>
        <v>0</v>
      </c>
      <c r="W232" s="90">
        <f>IF(ISNA(VLOOKUP($B232,'[2]1516 Exp_Rev Access'!$F$7:$FS$310,14,FALSE)),"",VLOOKUP($B232,'[2]1516 Exp_Rev Access'!$F$7:$FS$310,14,FALSE))</f>
        <v>0</v>
      </c>
      <c r="X232" s="90">
        <f>IF(ISNA(VLOOKUP($B232,'[2]1516 Exp_Rev Access'!$F$7:$FS$310,15,FALSE)),"",VLOOKUP($B232,'[2]1516 Exp_Rev Access'!$F$7:$FS$310,15,FALSE))</f>
        <v>0</v>
      </c>
      <c r="Y232" s="90">
        <f>IF(ISNA(VLOOKUP($B232,'[2]1516 Exp_Rev Access'!$F$7:$FS$310,16,FALSE)),"",VLOOKUP($B232,'[2]1516 Exp_Rev Access'!$F$7:$FS$310,16,FALSE))</f>
        <v>7978.19</v>
      </c>
      <c r="Z232" s="90">
        <f>IF(ISNA(VLOOKUP($B232,'[2]1516 Exp_Rev Access'!$F$7:$FS$310,17,FALSE)),"",VLOOKUP($B232,'[2]1516 Exp_Rev Access'!$F$7:$FS$310,17,FALSE))</f>
        <v>0</v>
      </c>
      <c r="AA232" s="90">
        <f>IF(ISNA(VLOOKUP($B232,'[2]1516 Exp_Rev Access'!$F$7:$FS$310,18,FALSE)),"",VLOOKUP($B232,'[2]1516 Exp_Rev Access'!$F$7:$FS$310,18,FALSE))</f>
        <v>0</v>
      </c>
      <c r="AB232" s="90">
        <f>IF(ISNA(VLOOKUP($B232,'[2]1516 Exp_Rev Access'!$F$7:$FS$310,19,FALSE)),"",VLOOKUP($B232,'[2]1516 Exp_Rev Access'!$F$7:$FS$310,19,FALSE))</f>
        <v>0</v>
      </c>
      <c r="AC232" s="90">
        <f>IF(ISNA(VLOOKUP($B232,'[2]1516 Exp_Rev Access'!$F$7:$FS$310,20,FALSE)),"",VLOOKUP($B232,'[2]1516 Exp_Rev Access'!$F$7:$FS$310,20,FALSE))</f>
        <v>161970.26999999999</v>
      </c>
      <c r="AD232" s="90">
        <f>IF(ISNA(VLOOKUP($B232,'[2]1516 Exp_Rev Access'!$F$7:$FS$310,21,FALSE)),"",VLOOKUP($B232,'[2]1516 Exp_Rev Access'!$F$7:$FS$310,21,FALSE))</f>
        <v>107470.77</v>
      </c>
      <c r="AE232" s="90">
        <f>IF(ISNA(VLOOKUP($B232,'[2]1516 Exp_Rev Access'!$F$7:$FS$310,22,FALSE)),"",VLOOKUP($B232,'[2]1516 Exp_Rev Access'!$F$7:$FS$310,22,FALSE))</f>
        <v>5704.63</v>
      </c>
      <c r="AF232" s="90">
        <f>IF(ISNA(VLOOKUP($B232,'[2]1516 Exp_Rev Access'!$F$7:$FS$310,23,FALSE)),"",VLOOKUP($B232,'[2]1516 Exp_Rev Access'!$F$7:$FS$310,23,FALSE))</f>
        <v>0</v>
      </c>
      <c r="AG232" s="90">
        <f>IF(ISNA(VLOOKUP($B232,'[2]1516 Exp_Rev Access'!$F$7:$FS$310,24,FALSE)),"",VLOOKUP($B232,'[2]1516 Exp_Rev Access'!$F$7:$FS$310,24,FALSE))</f>
        <v>38254.44</v>
      </c>
      <c r="AH232" s="90">
        <f>IF(ISNA(VLOOKUP($B232,'[2]1516 Exp_Rev Access'!$F$7:$FS$310,25,FALSE)),"",VLOOKUP($B232,'[2]1516 Exp_Rev Access'!$F$7:$FS$310,25,FALSE))</f>
        <v>5165.33</v>
      </c>
      <c r="AI232" s="90">
        <f>IF(ISNA(VLOOKUP($B232,'[2]1516 Exp_Rev Access'!$F$7:$FS$310,26,FALSE)),"",VLOOKUP($B232,'[2]1516 Exp_Rev Access'!$F$7:$FS$310,26,FALSE))</f>
        <v>31965.5</v>
      </c>
      <c r="AJ232" s="90">
        <f>IF(ISNA(VLOOKUP($B232,'[2]1516 Exp_Rev Access'!$F$7:$FS$310,27,FALSE)),"",VLOOKUP($B232,'[2]1516 Exp_Rev Access'!$F$7:$FS$310,27,FALSE))</f>
        <v>22156</v>
      </c>
      <c r="AK232" s="90">
        <f>IF(ISNA(VLOOKUP($B232,'[2]1516 Exp_Rev Access'!$F$7:$FS$310,28,FALSE)),"",VLOOKUP($B232,'[2]1516 Exp_Rev Access'!$F$7:$FS$310,28,FALSE))</f>
        <v>48584.87</v>
      </c>
      <c r="AL232" s="90">
        <f>IF(ISNA(VLOOKUP($B232,'[2]1516 Exp_Rev Access'!$F$7:$FS$310,29,FALSE)),"",VLOOKUP($B232,'[2]1516 Exp_Rev Access'!$F$7:$FS$310,29,FALSE))</f>
        <v>35415.61</v>
      </c>
      <c r="AM232" s="53">
        <f t="shared" si="569"/>
        <v>520465.61</v>
      </c>
      <c r="AN232" s="92">
        <f t="shared" si="570"/>
        <v>2.0881451517368366E-2</v>
      </c>
      <c r="AO232" s="68">
        <f t="shared" si="571"/>
        <v>240.24890138296496</v>
      </c>
      <c r="AP232" s="90">
        <f>IF(ISNA(VLOOKUP($B232,'[2]1516 Exp_Rev Access'!$F$7:$FS$310,30,FALSE)),"",VLOOKUP($B232,'[2]1516 Exp_Rev Access'!$F$7:$FS$310,30,FALSE))</f>
        <v>12614927.060000001</v>
      </c>
      <c r="AQ232" s="90">
        <f>IF(ISNA(VLOOKUP($B232,'[2]1516 Exp_Rev Access'!$F$7:$FS$310,31,FALSE)),"",VLOOKUP($B232,'[2]1516 Exp_Rev Access'!$F$7:$FS$310,31,FALSE))</f>
        <v>345609.44</v>
      </c>
      <c r="AR232" s="90">
        <f>IF(ISNA(VLOOKUP($B232,'[2]1516 Exp_Rev Access'!$F$7:$FS$310,32,FALSE)),"",VLOOKUP($B232,'[2]1516 Exp_Rev Access'!$F$7:$FS$310,32,FALSE))</f>
        <v>0</v>
      </c>
      <c r="AS232" s="90">
        <f>IF(ISNA(VLOOKUP($B232,'[2]1516 Exp_Rev Access'!$F$7:$FS$310,33,FALSE)),"",VLOOKUP($B232,'[2]1516 Exp_Rev Access'!$F$7:$FS$310,33,FALSE))</f>
        <v>249330.15</v>
      </c>
      <c r="AT232" s="90">
        <f>IF(ISNA(VLOOKUP($B232,'[2]1516 Exp_Rev Access'!$F$7:$FS$310,34,FALSE)),"",VLOOKUP($B232,'[2]1516 Exp_Rev Access'!$F$7:$FS$310,34,FALSE))</f>
        <v>0</v>
      </c>
      <c r="AU232" s="53">
        <f t="shared" si="572"/>
        <v>13209866.65</v>
      </c>
      <c r="AV232" s="93">
        <f t="shared" si="573"/>
        <v>0.52998927249559535</v>
      </c>
      <c r="AW232" s="53">
        <f t="shared" si="574"/>
        <v>6097.7245933270551</v>
      </c>
      <c r="AX232" s="90">
        <f>IF(ISNA(VLOOKUP($B232,'[2]1516 Exp_Rev Access'!$F$7:$FS$310,35,FALSE)),"",VLOOKUP($B232,'[2]1516 Exp_Rev Access'!$F$7:$FS$310,35,FALSE))</f>
        <v>10000</v>
      </c>
      <c r="AY232" s="90">
        <f>IF(ISNA(VLOOKUP($B232,'[2]1516 Exp_Rev Access'!$F$7:$FS$310,36,FALSE)),"",VLOOKUP($B232,'[2]1516 Exp_Rev Access'!$F$7:$FS$310,36,FALSE))</f>
        <v>1870514.85</v>
      </c>
      <c r="AZ232" s="90">
        <f>IF(ISNA(VLOOKUP($B232,'[2]1516 Exp_Rev Access'!$F$7:$FS$310,37,FALSE)),"",VLOOKUP($B232,'[2]1516 Exp_Rev Access'!$F$7:$FS$310,37,FALSE))</f>
        <v>163683.78</v>
      </c>
      <c r="BA232" s="90">
        <f>IF(ISNA(VLOOKUP($B232,'[2]1516 Exp_Rev Access'!$F$7:$FS$310,38,FALSE)),"",VLOOKUP($B232,'[2]1516 Exp_Rev Access'!$F$7:$FS$310,38,FALSE))</f>
        <v>0</v>
      </c>
      <c r="BB232" s="90">
        <f>IF(ISNA(VLOOKUP($B232,'[2]1516 Exp_Rev Access'!$F$7:$FS$310,39,FALSE)),"",VLOOKUP($B232,'[2]1516 Exp_Rev Access'!$F$7:$FS$310,39,FALSE))</f>
        <v>0</v>
      </c>
      <c r="BC232" s="90">
        <f>IF(ISNA(VLOOKUP($B232,'[2]1516 Exp_Rev Access'!$F$7:$FS$310,40,FALSE)),"",VLOOKUP($B232,'[2]1516 Exp_Rev Access'!$F$7:$FS$310,40,FALSE))</f>
        <v>528123.14</v>
      </c>
      <c r="BD232" s="90">
        <f>IF(ISNA(VLOOKUP($B232,'[2]1516 Exp_Rev Access'!$F$7:$FS$310,41,FALSE)),"",VLOOKUP($B232,'[2]1516 Exp_Rev Access'!$F$7:$FS$310,41,FALSE))</f>
        <v>0</v>
      </c>
      <c r="BE232" s="90">
        <f>IF(ISNA(VLOOKUP($B232,'[2]1516 Exp_Rev Access'!$F$7:$FS$310,42,FALSE)),"",VLOOKUP($B232,'[2]1516 Exp_Rev Access'!$F$7:$FS$310,42,FALSE))</f>
        <v>71919.16</v>
      </c>
      <c r="BF232" s="90">
        <f>IF(ISNA(VLOOKUP($B232,'[2]1516 Exp_Rev Access'!$F$7:$FS$310,43,FALSE)),"",VLOOKUP($B232,'[2]1516 Exp_Rev Access'!$F$7:$FS$310,43,FALSE))</f>
        <v>0</v>
      </c>
      <c r="BG232" s="90">
        <f>IF(ISNA(VLOOKUP($B232,'[2]1516 Exp_Rev Access'!$F$7:$FS$310,44,FALSE)),"",VLOOKUP($B232,'[2]1516 Exp_Rev Access'!$F$7:$FS$310,44,FALSE))</f>
        <v>200829.74</v>
      </c>
      <c r="BH232" s="90">
        <f>IF(ISNA(VLOOKUP($B232,'[2]1516 Exp_Rev Access'!$F$7:$FS$310,45,FALSE)),"",VLOOKUP($B232,'[2]1516 Exp_Rev Access'!$F$7:$FS$310,45,FALSE))</f>
        <v>20655.38</v>
      </c>
      <c r="BI232" s="90">
        <f>IF(ISNA(VLOOKUP($B232,'[2]1516 Exp_Rev Access'!$F$7:$FS$310,46,FALSE)),"",VLOOKUP($B232,'[2]1516 Exp_Rev Access'!$F$7:$FS$310,46,FALSE))</f>
        <v>0</v>
      </c>
      <c r="BJ232" s="90">
        <f>IF(ISNA(VLOOKUP($B232,'[2]1516 Exp_Rev Access'!$F$7:$FS$310,47,FALSE)),"",VLOOKUP($B232,'[2]1516 Exp_Rev Access'!$F$7:$FS$310,47,FALSE))</f>
        <v>59626.76</v>
      </c>
      <c r="BK232" s="90">
        <f>IF(ISNA(VLOOKUP($B232,'[2]1516 Exp_Rev Access'!$F$7:$FS$310,48,FALSE)),"",VLOOKUP($B232,'[2]1516 Exp_Rev Access'!$F$7:$FS$310,48,FALSE))</f>
        <v>1399186.44</v>
      </c>
      <c r="BL232" s="90">
        <f>IF(ISNA(VLOOKUP($B232,'[2]1516 Exp_Rev Access'!$F$7:$FS$310,49,FALSE)),"",VLOOKUP($B232,'[2]1516 Exp_Rev Access'!$F$7:$FS$310,49,FALSE))</f>
        <v>0</v>
      </c>
      <c r="BM232" s="90">
        <f>IF(ISNA(VLOOKUP($B232,'[2]1516 Exp_Rev Access'!$F$7:$FS$310,50,FALSE)),"",VLOOKUP($B232,'[2]1516 Exp_Rev Access'!$F$7:$FS$310,50,FALSE))</f>
        <v>5364.99</v>
      </c>
      <c r="BN232" s="90">
        <f>IF(ISNA(VLOOKUP($B232,'[2]1516 Exp_Rev Access'!$F$7:$FS$310,51,FALSE)),"",VLOOKUP($B232,'[2]1516 Exp_Rev Access'!$F$7:$FS$310,51,FALSE))</f>
        <v>0</v>
      </c>
      <c r="BO232" s="90">
        <f>IF(ISNA(VLOOKUP($B232,'[2]1516 Exp_Rev Access'!$F$7:$FS$310,52,FALSE)),"",VLOOKUP($B232,'[2]1516 Exp_Rev Access'!$F$7:$FS$310,52,FALSE))</f>
        <v>0</v>
      </c>
      <c r="BP232" s="90">
        <f>IF(ISNA(VLOOKUP($B232,'[2]1516 Exp_Rev Access'!$F$7:$FS$310,53,FALSE)),"",VLOOKUP($B232,'[2]1516 Exp_Rev Access'!$F$7:$FS$310,53,FALSE))</f>
        <v>0</v>
      </c>
      <c r="BQ232" s="90">
        <f>IF(ISNA(VLOOKUP($B232,'[2]1516 Exp_Rev Access'!$F$7:$FS$310,54,FALSE)),"",VLOOKUP($B232,'[2]1516 Exp_Rev Access'!$F$7:$FS$310,54,FALSE))</f>
        <v>0</v>
      </c>
      <c r="BR232" s="90">
        <f>IF(ISNA(VLOOKUP($B232,'[2]1516 Exp_Rev Access'!$F$7:$FS$310,55,FALSE)),"",VLOOKUP($B232,'[2]1516 Exp_Rev Access'!$F$7:$FS$310,55,FALSE))</f>
        <v>0</v>
      </c>
      <c r="BS232" s="90">
        <f>IF(ISNA(VLOOKUP($B232,'[2]1516 Exp_Rev Access'!$F$7:$FS$310,56,FALSE)),"",VLOOKUP($B232,'[2]1516 Exp_Rev Access'!$F$7:$FS$310,56,FALSE))</f>
        <v>0</v>
      </c>
      <c r="BT232" s="90">
        <f>IF(ISNA(VLOOKUP($B232,'[2]1516 Exp_Rev Access'!$F$7:$FS$310,57,FALSE)),"",VLOOKUP($B232,'[2]1516 Exp_Rev Access'!$F$7:$FS$310,57,FALSE))</f>
        <v>0</v>
      </c>
      <c r="BU232" s="90">
        <f>IF(ISNA(VLOOKUP($B232,'[2]1516 Exp_Rev Access'!$F$7:$FS$310,58,FALSE)),"",VLOOKUP($B232,'[2]1516 Exp_Rev Access'!$F$7:$FS$310,58,FALSE))</f>
        <v>0</v>
      </c>
      <c r="BV232" s="53">
        <f t="shared" si="575"/>
        <v>4329904.24</v>
      </c>
      <c r="BW232" s="92">
        <f t="shared" si="576"/>
        <v>0.17371884659662282</v>
      </c>
      <c r="BX232" s="68">
        <f t="shared" si="577"/>
        <v>1998.7002344947284</v>
      </c>
      <c r="BY232" s="90">
        <f>IF(ISNA(VLOOKUP($B232,'[2]1516 Exp_Rev Access'!$F$7:$FS$310,59,FALSE)),"",VLOOKUP($B232,'[2]1516 Exp_Rev Access'!$F$7:$FS$310,59,FALSE))</f>
        <v>0</v>
      </c>
      <c r="BZ232" s="90">
        <f>IF(ISNA(VLOOKUP($B232,'[2]1516 Exp_Rev Access'!$F$7:$FS$310,60,FALSE)),"",VLOOKUP($B232,'[2]1516 Exp_Rev Access'!$F$7:$FS$310,60,FALSE))</f>
        <v>110217.06</v>
      </c>
      <c r="CA232" s="90">
        <f>IF(ISNA(VLOOKUP($B232,'[2]1516 Exp_Rev Access'!$F$7:$FS$310,61,FALSE)),"",VLOOKUP($B232,'[2]1516 Exp_Rev Access'!$F$7:$FS$310,61,FALSE))</f>
        <v>11812.5</v>
      </c>
      <c r="CB232" s="90">
        <f>IF(ISNA(VLOOKUP($B232,'[2]1516 Exp_Rev Access'!$F$7:$FS$310,62,FALSE)),"",VLOOKUP($B232,'[2]1516 Exp_Rev Access'!$F$7:$FS$310,62,FALSE))</f>
        <v>0</v>
      </c>
      <c r="CC232" s="90">
        <f>IF(ISNA(VLOOKUP($B232,'[2]1516 Exp_Rev Access'!$F$7:$FS$310,63,FALSE)),"",VLOOKUP($B232,'[2]1516 Exp_Rev Access'!$F$7:$FS$310,63,FALSE))</f>
        <v>40013.33</v>
      </c>
      <c r="CD232" s="90">
        <f>IF(ISNA(VLOOKUP($B232,'[2]1516 Exp_Rev Access'!$F$7:$FS$310,64,FALSE)),"",VLOOKUP($B232,'[2]1516 Exp_Rev Access'!$F$7:$FS$310,64,FALSE))</f>
        <v>0</v>
      </c>
      <c r="CE232" s="53">
        <f t="shared" si="578"/>
        <v>162042.89000000001</v>
      </c>
      <c r="CF232" s="92">
        <f t="shared" si="579"/>
        <v>6.5012763307632469E-3</v>
      </c>
      <c r="CG232" s="94">
        <f t="shared" si="580"/>
        <v>74.799613176018767</v>
      </c>
      <c r="CH232" s="90">
        <f>IF(ISNA(VLOOKUP($B232,'[2]1516 Exp_Rev Access'!$F$7:$FS$310,65,FALSE)),"",VLOOKUP($B232,'[2]1516 Exp_Rev Access'!$F$7:$FS$310,65,FALSE))</f>
        <v>3000</v>
      </c>
      <c r="CI232" s="90">
        <f>IF(ISNA(VLOOKUP($B232,'[2]1516 Exp_Rev Access'!$F$7:$FS$310,66,FALSE)),"",VLOOKUP($B232,'[2]1516 Exp_Rev Access'!$F$7:$FS$310,66,FALSE))</f>
        <v>0</v>
      </c>
      <c r="CJ232" s="90">
        <f>IF(ISNA(VLOOKUP($B232,'[2]1516 Exp_Rev Access'!$F$7:$FS$310,67,FALSE)),"",VLOOKUP($B232,'[2]1516 Exp_Rev Access'!$F$7:$FS$310,67,FALSE))</f>
        <v>0</v>
      </c>
      <c r="CK232" s="90">
        <f>IF(ISNA(VLOOKUP($B232,'[2]1516 Exp_Rev Access'!$F$7:$FS$310,68,FALSE)),"",VLOOKUP($B232,'[2]1516 Exp_Rev Access'!$F$7:$FS$310,68,FALSE))</f>
        <v>0</v>
      </c>
      <c r="CL232" s="90">
        <f>IF(ISNA(VLOOKUP($B232,'[2]1516 Exp_Rev Access'!$F$7:$FS$310,69,FALSE)),"",VLOOKUP($B232,'[2]1516 Exp_Rev Access'!$F$7:$FS$310,69,FALSE))</f>
        <v>0</v>
      </c>
      <c r="CM232" s="90">
        <f>IF(ISNA(VLOOKUP($B232,'[2]1516 Exp_Rev Access'!$F$7:$FS$310,70,FALSE)),"",VLOOKUP($B232,'[2]1516 Exp_Rev Access'!$F$7:$FS$310,70,FALSE))</f>
        <v>0</v>
      </c>
      <c r="CN232" s="90">
        <f>IF(ISNA(VLOOKUP($B232,'[2]1516 Exp_Rev Access'!$F$7:$FS$310,71,FALSE)),"",VLOOKUP($B232,'[2]1516 Exp_Rev Access'!$F$7:$FS$310,71,FALSE))</f>
        <v>0</v>
      </c>
      <c r="CO232" s="90">
        <f>IF(ISNA(VLOOKUP($B232,'[2]1516 Exp_Rev Access'!$F$7:$FS$310,72,FALSE)),"",VLOOKUP($B232,'[2]1516 Exp_Rev Access'!$F$7:$FS$310,72,FALSE))</f>
        <v>0</v>
      </c>
      <c r="CP232" s="90">
        <f>IF(ISNA(VLOOKUP($B232,'[2]1516 Exp_Rev Access'!$F$7:$FS$310,73,FALSE)),"",VLOOKUP($B232,'[2]1516 Exp_Rev Access'!$F$7:$FS$310,73,FALSE))</f>
        <v>0</v>
      </c>
      <c r="CQ232" s="90">
        <f>IF(ISNA(VLOOKUP($B232,'[2]1516 Exp_Rev Access'!$F$7:$FS$310,74,FALSE)),"",VLOOKUP($B232,'[2]1516 Exp_Rev Access'!$F$7:$FS$310,74,FALSE))</f>
        <v>442251</v>
      </c>
      <c r="CR232" s="90">
        <f>IF(ISNA(VLOOKUP($B232,'[2]1516 Exp_Rev Access'!$F$7:$FS$310,75,FALSE)),"",VLOOKUP($B232,'[2]1516 Exp_Rev Access'!$F$7:$FS$310,75,FALSE))</f>
        <v>0</v>
      </c>
      <c r="CS232" s="90">
        <f>IF(ISNA(VLOOKUP($B232,'[2]1516 Exp_Rev Access'!$F$7:$FS$310,76,FALSE)),"",VLOOKUP($B232,'[2]1516 Exp_Rev Access'!$F$7:$FS$310,76,FALSE))</f>
        <v>15242.92</v>
      </c>
      <c r="CT232" s="90">
        <f>IF(ISNA(VLOOKUP($B232,'[2]1516 Exp_Rev Access'!$F$7:$FS$310,77,FALSE)),"",VLOOKUP($B232,'[2]1516 Exp_Rev Access'!$F$7:$FS$310,77,FALSE))</f>
        <v>0</v>
      </c>
      <c r="CU232" s="90">
        <f>IF(ISNA(VLOOKUP($B232,'[2]1516 Exp_Rev Access'!$F$7:$FS$310,78,FALSE)),"",VLOOKUP($B232,'[2]1516 Exp_Rev Access'!$F$7:$FS$310,78,FALSE))</f>
        <v>562259.5</v>
      </c>
      <c r="CV232" s="90">
        <f>IF(ISNA(VLOOKUP($B232,'[2]1516 Exp_Rev Access'!$F$7:$FS$310,79,FALSE)),"",VLOOKUP($B232,'[2]1516 Exp_Rev Access'!$F$7:$FS$310,79,FALSE))</f>
        <v>135340.54999999999</v>
      </c>
      <c r="CW232" s="90">
        <f>IF(ISNA(VLOOKUP($B232,'[2]1516 Exp_Rev Access'!$F$7:$FS$310,80,FALSE)),"",VLOOKUP($B232,'[2]1516 Exp_Rev Access'!$F$7:$FS$310,80,FALSE))</f>
        <v>0</v>
      </c>
      <c r="CX232" s="90">
        <f>IF(ISNA(VLOOKUP($B232,'[2]1516 Exp_Rev Access'!$F$7:$FS$310,81,FALSE)),"",VLOOKUP($B232,'[2]1516 Exp_Rev Access'!$F$7:$FS$310,81,FALSE))</f>
        <v>0</v>
      </c>
      <c r="CY232" s="90">
        <f>IF(ISNA(VLOOKUP($B232,'[2]1516 Exp_Rev Access'!$F$7:$FS$310,82,FALSE)),"",VLOOKUP($B232,'[2]1516 Exp_Rev Access'!$F$7:$FS$310,82,FALSE))</f>
        <v>0</v>
      </c>
      <c r="CZ232" s="90">
        <f>IF(ISNA(VLOOKUP($B232,'[2]1516 Exp_Rev Access'!$F$7:$FS$310,83,FALSE)),"",VLOOKUP($B232,'[2]1516 Exp_Rev Access'!$F$7:$FS$310,83,FALSE))</f>
        <v>0</v>
      </c>
      <c r="DA232" s="90">
        <f>IF(ISNA(VLOOKUP($B232,'[2]1516 Exp_Rev Access'!$F$7:$FS$310,84,FALSE)),"",VLOOKUP($B232,'[2]1516 Exp_Rev Access'!$F$7:$FS$310,84,FALSE))</f>
        <v>0</v>
      </c>
      <c r="DB232" s="90">
        <f>IF(ISNA(VLOOKUP($B232,'[2]1516 Exp_Rev Access'!$F$7:$FS$310,85,FALSE)),"",VLOOKUP($B232,'[2]1516 Exp_Rev Access'!$F$7:$FS$310,85,FALSE))</f>
        <v>46815.96</v>
      </c>
      <c r="DC232" s="90">
        <f>IF(ISNA(VLOOKUP($B232,'[2]1516 Exp_Rev Access'!$F$7:$FS$310,86,FALSE)),"",VLOOKUP($B232,'[2]1516 Exp_Rev Access'!$F$7:$FS$310,86,FALSE))</f>
        <v>0</v>
      </c>
      <c r="DD232" s="90">
        <f>IF(ISNA(VLOOKUP($B232,'[2]1516 Exp_Rev Access'!$F$7:$FS$310,87,FALSE)),"",VLOOKUP($B232,'[2]1516 Exp_Rev Access'!$F$7:$FS$310,87,FALSE))</f>
        <v>0</v>
      </c>
      <c r="DE232" s="90">
        <f>IF(ISNA(VLOOKUP($B232,'[2]1516 Exp_Rev Access'!$F$7:$FS$310,88,FALSE)),"",VLOOKUP($B232,'[2]1516 Exp_Rev Access'!$F$7:$FS$310,88,FALSE))</f>
        <v>0</v>
      </c>
      <c r="DF232" s="90">
        <f>IF(ISNA(VLOOKUP($B232,'[2]1516 Exp_Rev Access'!$F$7:$FS$310,89,FALSE)),"",VLOOKUP($B232,'[2]1516 Exp_Rev Access'!$F$7:$FS$310,89,FALSE))</f>
        <v>0</v>
      </c>
      <c r="DG232" s="90">
        <f>IF(ISNA(VLOOKUP($B232,'[2]1516 Exp_Rev Access'!$F$7:$FS$310,90,FALSE)),"",VLOOKUP($B232,'[2]1516 Exp_Rev Access'!$F$7:$FS$310,90,FALSE))</f>
        <v>0</v>
      </c>
      <c r="DH232" s="90">
        <f>IF(ISNA(VLOOKUP($B232,'[2]1516 Exp_Rev Access'!$F$7:$FS$310,91,FALSE)),"",VLOOKUP($B232,'[2]1516 Exp_Rev Access'!$F$7:$FS$310,91,FALSE))</f>
        <v>0</v>
      </c>
      <c r="DI232" s="90">
        <f>IF(ISNA(VLOOKUP($B232,'[2]1516 Exp_Rev Access'!$F$7:$FS$310,92,FALSE)),"",VLOOKUP($B232,'[2]1516 Exp_Rev Access'!$F$7:$FS$310,92,FALSE))</f>
        <v>787241.23</v>
      </c>
      <c r="DJ232" s="90">
        <f>IF(ISNA(VLOOKUP($B232,'[2]1516 Exp_Rev Access'!$F$7:$FS$310,93,FALSE)),"",VLOOKUP($B232,'[2]1516 Exp_Rev Access'!$F$7:$FS$310,93,FALSE))</f>
        <v>0</v>
      </c>
      <c r="DK232" s="90">
        <f>IF(ISNA(VLOOKUP($B232,'[2]1516 Exp_Rev Access'!$F$7:$FS$310,94,FALSE)),"",VLOOKUP($B232,'[2]1516 Exp_Rev Access'!$F$7:$FS$310,94,FALSE))</f>
        <v>0</v>
      </c>
      <c r="DL232" s="90">
        <f>IF(ISNA(VLOOKUP($B232,'[2]1516 Exp_Rev Access'!$F$7:$FS$310,95,FALSE)),"",VLOOKUP($B232,'[2]1516 Exp_Rev Access'!$F$7:$FS$310,95,FALSE))</f>
        <v>0</v>
      </c>
      <c r="DM232" s="90">
        <f>IF(ISNA(VLOOKUP($B232,'[2]1516 Exp_Rev Access'!$F$7:$FS$310,96,FALSE)),"",VLOOKUP($B232,'[2]1516 Exp_Rev Access'!$F$7:$FS$310,96,FALSE))</f>
        <v>0</v>
      </c>
      <c r="DN232" s="90">
        <f>IF(ISNA(VLOOKUP($B232,'[2]1516 Exp_Rev Access'!$F$7:$FS$310,97,FALSE)),"",VLOOKUP($B232,'[2]1516 Exp_Rev Access'!$F$7:$FS$310,97,FALSE))</f>
        <v>0</v>
      </c>
      <c r="DO232" s="90">
        <f>IF(ISNA(VLOOKUP($B232,'[2]1516 Exp_Rev Access'!$F$7:$FS$310,98,FALSE)),"",VLOOKUP($B232,'[2]1516 Exp_Rev Access'!$F$7:$FS$310,98,FALSE))</f>
        <v>0</v>
      </c>
      <c r="DP232" s="90">
        <f>IF(ISNA(VLOOKUP($B232,'[2]1516 Exp_Rev Access'!$F$7:$FS$310,99,FALSE)),"",VLOOKUP($B232,'[2]1516 Exp_Rev Access'!$F$7:$FS$310,99,FALSE))</f>
        <v>0</v>
      </c>
      <c r="DQ232" s="90">
        <f>IF(ISNA(VLOOKUP($B232,'[2]1516 Exp_Rev Access'!$F$7:$FS$310,100,FALSE)),"",VLOOKUP($B232,'[2]1516 Exp_Rev Access'!$F$7:$FS$310,100,FALSE))</f>
        <v>0</v>
      </c>
      <c r="DR232" s="90">
        <f>IF(ISNA(VLOOKUP($B232,'[2]1516 Exp_Rev Access'!$F$7:$FS$310,101,FALSE)),"",VLOOKUP($B232,'[2]1516 Exp_Rev Access'!$F$7:$FS$310,101,FALSE))</f>
        <v>0</v>
      </c>
      <c r="DS232" s="90">
        <f>IF(ISNA(VLOOKUP($B232,'[2]1516 Exp_Rev Access'!$F$7:$FS$310,102,FALSE)),"",VLOOKUP($B232,'[2]1516 Exp_Rev Access'!$F$7:$FS$310,102,FALSE))</f>
        <v>0</v>
      </c>
      <c r="DT232" s="90">
        <f>IF(ISNA(VLOOKUP($B232,'[2]1516 Exp_Rev Access'!$F$7:$FS$310,103,FALSE)),"",VLOOKUP($B232,'[2]1516 Exp_Rev Access'!$F$7:$FS$310,103,FALSE))</f>
        <v>0</v>
      </c>
      <c r="DU232" s="90">
        <f>IF(ISNA(VLOOKUP($B232,'[2]1516 Exp_Rev Access'!$F$7:$FS$310,104,FALSE)),"",VLOOKUP($B232,'[2]1516 Exp_Rev Access'!$F$7:$FS$310,104,FALSE))</f>
        <v>0</v>
      </c>
      <c r="DV232" s="90">
        <f>IF(ISNA(VLOOKUP($B232,'[2]1516 Exp_Rev Access'!$F$7:$FS$310,105,FALSE)),"",VLOOKUP($B232,'[2]1516 Exp_Rev Access'!$F$7:$FS$310,105,FALSE))</f>
        <v>0</v>
      </c>
      <c r="DW232" s="90">
        <f>IF(ISNA(VLOOKUP($B232,'[2]1516 Exp_Rev Access'!$F$7:$FS$310,106,FALSE)),"",VLOOKUP($B232,'[2]1516 Exp_Rev Access'!$F$7:$FS$310,106,FALSE))</f>
        <v>0</v>
      </c>
      <c r="DX232" s="90">
        <f>IF(ISNA(VLOOKUP($B232,'[2]1516 Exp_Rev Access'!$F$7:$FS$310,107,FALSE)),"",VLOOKUP($B232,'[2]1516 Exp_Rev Access'!$F$7:$FS$310,107,FALSE))</f>
        <v>0</v>
      </c>
      <c r="DY232" s="90">
        <f>IF(ISNA(VLOOKUP($B232,'[2]1516 Exp_Rev Access'!$F$7:$FS$310,108,FALSE)),"",VLOOKUP($B232,'[2]1516 Exp_Rev Access'!$F$7:$FS$310,108,FALSE))</f>
        <v>0</v>
      </c>
      <c r="DZ232" s="90">
        <f>IF(ISNA(VLOOKUP($B232,'[2]1516 Exp_Rev Access'!$F$7:$FS$310,109,FALSE)),"",VLOOKUP($B232,'[2]1516 Exp_Rev Access'!$F$7:$FS$310,109,FALSE))</f>
        <v>0</v>
      </c>
      <c r="EA232" s="90">
        <f>IF(ISNA(VLOOKUP($B232,'[2]1516 Exp_Rev Access'!$F$7:$FS$310,110,FALSE)),"",VLOOKUP($B232,'[2]1516 Exp_Rev Access'!$F$7:$FS$310,110,FALSE))</f>
        <v>0</v>
      </c>
      <c r="EB232" s="90">
        <f>IF(ISNA(VLOOKUP($B232,'[2]1516 Exp_Rev Access'!$F$7:$FS$310,111,FALSE)),"",VLOOKUP($B232,'[2]1516 Exp_Rev Access'!$F$7:$FS$310,111,FALSE))</f>
        <v>0</v>
      </c>
      <c r="EC232" s="90">
        <f>IF(ISNA(VLOOKUP($B232,'[2]1516 Exp_Rev Access'!$F$7:$FS$310,112,FALSE)),"",VLOOKUP($B232,'[2]1516 Exp_Rev Access'!$F$7:$FS$310,112,FALSE))</f>
        <v>0</v>
      </c>
      <c r="ED232" s="90">
        <f>IF(ISNA(VLOOKUP($B232,'[2]1516 Exp_Rev Access'!$F$7:$FS$310,113,FALSE)),"",VLOOKUP($B232,'[2]1516 Exp_Rev Access'!$F$7:$FS$310,113,FALSE))</f>
        <v>0</v>
      </c>
      <c r="EE232" s="90">
        <f>IF(ISNA(VLOOKUP($B232,'[2]1516 Exp_Rev Access'!$F$7:$FS$310,114,FALSE)),"",VLOOKUP($B232,'[2]1516 Exp_Rev Access'!$F$7:$FS$310,114,FALSE))</f>
        <v>0</v>
      </c>
      <c r="EF232" s="90">
        <f>IF(ISNA(VLOOKUP($B232,'[2]1516 Exp_Rev Access'!$F$7:$FS$310,115,FALSE)),"",VLOOKUP($B232,'[2]1516 Exp_Rev Access'!$F$7:$FS$310,115,FALSE))</f>
        <v>0</v>
      </c>
      <c r="EG232" s="90">
        <f>IF(ISNA(VLOOKUP($B232,'[2]1516 Exp_Rev Access'!$F$7:$FS$310,116,FALSE)),"",VLOOKUP($B232,'[2]1516 Exp_Rev Access'!$F$7:$FS$310,116,FALSE))</f>
        <v>0</v>
      </c>
      <c r="EH232" s="90">
        <f>IF(ISNA(VLOOKUP($B232,'[2]1516 Exp_Rev Access'!$F$7:$FS$310,117,FALSE)),"",VLOOKUP($B232,'[2]1516 Exp_Rev Access'!$F$7:$FS$310,117,FALSE))</f>
        <v>0</v>
      </c>
      <c r="EI232" s="90">
        <f>IF(ISNA(VLOOKUP($B232,'[2]1516 Exp_Rev Access'!$F$7:$FS$310,118,FALSE)),"",VLOOKUP($B232,'[2]1516 Exp_Rev Access'!$F$7:$FS$310,118,FALSE))</f>
        <v>0</v>
      </c>
      <c r="EJ232" s="90">
        <f>IF(ISNA(VLOOKUP($B232,'[2]1516 Exp_Rev Access'!$F$7:$FS$310,119,FALSE)),"",VLOOKUP($B232,'[2]1516 Exp_Rev Access'!$F$7:$FS$310,119,FALSE))</f>
        <v>0</v>
      </c>
      <c r="EK232" s="90">
        <f>IF(ISNA(VLOOKUP($B232,'[2]1516 Exp_Rev Access'!$F$7:$FS$310,120,FALSE)),"",VLOOKUP($B232,'[2]1516 Exp_Rev Access'!$F$7:$FS$310,120,FALSE))</f>
        <v>0</v>
      </c>
      <c r="EL232" s="90">
        <f>IF(ISNA(VLOOKUP($B232,'[2]1516 Exp_Rev Access'!$F$7:$FS$310,121,FALSE)),"",VLOOKUP($B232,'[2]1516 Exp_Rev Access'!$F$7:$FS$310,121,FALSE))</f>
        <v>0</v>
      </c>
      <c r="EM232" s="90">
        <f>IF(ISNA(VLOOKUP($B232,'[2]1516 Exp_Rev Access'!$F$7:$FS$310,122,FALSE)),"",VLOOKUP($B232,'[2]1516 Exp_Rev Access'!$F$7:$FS$310,122,FALSE))</f>
        <v>0</v>
      </c>
      <c r="EN232" s="90">
        <f>IF(ISNA(VLOOKUP($B232,'[2]1516 Exp_Rev Access'!$F$7:$FS$310,123,FALSE)),"",VLOOKUP($B232,'[2]1516 Exp_Rev Access'!$F$7:$FS$310,123,FALSE))</f>
        <v>0</v>
      </c>
      <c r="EO232" s="90">
        <f>IF(ISNA(VLOOKUP($B232,'[2]1516 Exp_Rev Access'!$F$7:$FS$310,124,FALSE)),"",VLOOKUP($B232,'[2]1516 Exp_Rev Access'!$F$7:$FS$310,124,FALSE))</f>
        <v>0</v>
      </c>
      <c r="EP232" s="90">
        <f>IF(ISNA(VLOOKUP($B232,'[2]1516 Exp_Rev Access'!$F$7:$FS$310,125,FALSE)),"",VLOOKUP($B232,'[2]1516 Exp_Rev Access'!$F$7:$FS$310,125,FALSE))</f>
        <v>0</v>
      </c>
      <c r="EQ232" s="90">
        <f>IF(ISNA(VLOOKUP($B232,'[2]1516 Exp_Rev Access'!$F$7:$FS$310,126,FALSE)),"",VLOOKUP($B232,'[2]1516 Exp_Rev Access'!$F$7:$FS$310,126,FALSE))</f>
        <v>0</v>
      </c>
      <c r="ER232" s="90">
        <f>IF(ISNA(VLOOKUP($B232,'[2]1516 Exp_Rev Access'!$F$7:$FS$310,127,FALSE)),"",VLOOKUP($B232,'[2]1516 Exp_Rev Access'!$F$7:$FS$310,127,FALSE))</f>
        <v>0</v>
      </c>
      <c r="ES232" s="90">
        <f>IF(ISNA(VLOOKUP($B232,'[2]1516 Exp_Rev Access'!$F$7:$FS$310,128,FALSE)),"",VLOOKUP($B232,'[2]1516 Exp_Rev Access'!$F$7:$FS$310,128,FALSE))</f>
        <v>0</v>
      </c>
      <c r="ET232" s="90">
        <f>IF(ISNA(VLOOKUP($B232,'[2]1516 Exp_Rev Access'!$F$7:$FS$310,129,FALSE)),"",VLOOKUP($B232,'[2]1516 Exp_Rev Access'!$F$7:$FS$310,129,FALSE))</f>
        <v>0</v>
      </c>
      <c r="EU232" s="90">
        <f>IF(ISNA(VLOOKUP($B232,'[2]1516 Exp_Rev Access'!$F$7:$FS$310,130,FALSE)),"",VLOOKUP($B232,'[2]1516 Exp_Rev Access'!$F$7:$FS$310,130,FALSE))</f>
        <v>0</v>
      </c>
      <c r="EV232" s="90">
        <f>IF(ISNA(VLOOKUP($B232,'[2]1516 Exp_Rev Access'!$F$7:$FS$310,131,FALSE)),"",VLOOKUP($B232,'[2]1516 Exp_Rev Access'!$F$7:$FS$310,131,FALSE))</f>
        <v>22707.93</v>
      </c>
      <c r="EW232" s="90">
        <f>IF(ISNA(VLOOKUP($B232,'[2]1516 Exp_Rev Access'!$F$7:$FS$310,132,FALSE)),"",VLOOKUP($B232,'[2]1516 Exp_Rev Access'!$F$7:$FS$310,132,FALSE))</f>
        <v>0</v>
      </c>
      <c r="EX232" s="90">
        <f>IF(ISNA(VLOOKUP($B232,'[2]1516 Exp_Rev Access'!$F$7:$FS$310,133,FALSE)),"",VLOOKUP($B232,'[2]1516 Exp_Rev Access'!$F$7:$FS$310,133,FALSE))</f>
        <v>0</v>
      </c>
      <c r="EY232" s="90">
        <f>IF(ISNA(VLOOKUP($B232,'[2]1516 Exp_Rev Access'!$F$7:$FS$310,134,FALSE)),"",VLOOKUP($B232,'[2]1516 Exp_Rev Access'!$F$7:$FS$310,134,FALSE))</f>
        <v>0</v>
      </c>
      <c r="EZ232" s="90">
        <f>IF(ISNA(VLOOKUP($B232,'[2]1516 Exp_Rev Access'!$F$7:$FS$310,135,FALSE)),"",VLOOKUP($B232,'[2]1516 Exp_Rev Access'!$F$7:$FS$310,135,FALSE))</f>
        <v>0</v>
      </c>
      <c r="FA232" s="90">
        <f>IF(ISNA(VLOOKUP($B232,'[2]1516 Exp_Rev Access'!$F$7:$FS$310,136,FALSE)),"",VLOOKUP($B232,'[2]1516 Exp_Rev Access'!$F$7:$FS$310,136,FALSE))</f>
        <v>0</v>
      </c>
      <c r="FB232" s="90">
        <f>IF(ISNA(VLOOKUP($B232,'[2]1516 Exp_Rev Access'!$F$7:$FS$310,137,FALSE)),"",VLOOKUP($B232,'[2]1516 Exp_Rev Access'!$F$7:$FS$310,137,FALSE))</f>
        <v>0</v>
      </c>
      <c r="FC232" s="90">
        <f>IF(ISNA(VLOOKUP($B232,'[2]1516 Exp_Rev Access'!$F$7:$FS$310,138,FALSE)),"",VLOOKUP($B232,'[2]1516 Exp_Rev Access'!$F$7:$FS$310,138,FALSE))</f>
        <v>0</v>
      </c>
      <c r="FD232" s="90">
        <f>IF(ISNA(VLOOKUP($B232,'[2]1516 Exp_Rev Access'!$F$7:$FS$310,139,FALSE)),"",VLOOKUP($B232,'[2]1516 Exp_Rev Access'!$F$7:$FS$310,139,FALSE))</f>
        <v>0</v>
      </c>
      <c r="FE232" s="90">
        <f>IF(ISNA(VLOOKUP($B232,'[2]1516 Exp_Rev Access'!$F$7:$FS$310,140,FALSE)),"",VLOOKUP($B232,'[2]1516 Exp_Rev Access'!$F$7:$FS$310,140,FALSE))</f>
        <v>0</v>
      </c>
      <c r="FF232" s="90">
        <f>IF(ISNA(VLOOKUP($B232,'[2]1516 Exp_Rev Access'!$F$7:$FS$310,141,FALSE)),"",VLOOKUP($B232,'[2]1516 Exp_Rev Access'!$F$7:$FS$310,141,FALSE))</f>
        <v>0</v>
      </c>
      <c r="FG232" s="90">
        <f>IF(ISNA(VLOOKUP($B232,'[2]1516 Exp_Rev Access'!$F$7:$FS$310,142,FALSE)),"",VLOOKUP($B232,'[2]1516 Exp_Rev Access'!$F$7:$FS$310,142,FALSE))</f>
        <v>0</v>
      </c>
      <c r="FH232" s="90">
        <f>IF(ISNA(VLOOKUP($B232,'[2]1516 Exp_Rev Access'!$F$7:$FS$310,143,FALSE)),"",VLOOKUP($B232,'[2]1516 Exp_Rev Access'!$F$7:$FS$310,143,FALSE))</f>
        <v>0</v>
      </c>
      <c r="FI232" s="90">
        <f>IF(ISNA(VLOOKUP($B232,'[2]1516 Exp_Rev Access'!$F$7:$FS$310,144,FALSE)),"",VLOOKUP($B232,'[2]1516 Exp_Rev Access'!$F$7:$FS$310,144,FALSE))</f>
        <v>0</v>
      </c>
      <c r="FJ232" s="90">
        <f>IF(ISNA(VLOOKUP($B232,'[2]1516 Exp_Rev Access'!$F$7:$FS$310,145,FALSE)),"",VLOOKUP($B232,'[2]1516 Exp_Rev Access'!$F$7:$FS$310,145,FALSE))</f>
        <v>0</v>
      </c>
      <c r="FK232" s="90">
        <f>IF(ISNA(VLOOKUP($B232,'[2]1516 Exp_Rev Access'!$F$7:$FS$310,146,FALSE)),"",VLOOKUP($B232,'[2]1516 Exp_Rev Access'!$F$7:$FS$310,146,FALSE))</f>
        <v>0</v>
      </c>
      <c r="FL232" s="90">
        <f>IF(ISNA(VLOOKUP($B232,'[2]1516 Exp_Rev Access'!$F$7:$FS$310,1147,FALSE)),"",VLOOKUP($B232,'[2]1516 Exp_Rev Access'!$F$7:$FS$310,147,FALSE))</f>
        <v>0</v>
      </c>
      <c r="FM232" s="90">
        <f>IF(ISNA(VLOOKUP($B232,'[2]1516 Exp_Rev Access'!$F$7:$FS$310,148,FALSE)),"",VLOOKUP($B232,'[2]1516 Exp_Rev Access'!$F$7:$FS$310,148,FALSE))</f>
        <v>0</v>
      </c>
      <c r="FN232" s="90">
        <f>IF(ISNA(VLOOKUP($B232,'[2]1516 Exp_Rev Access'!$F$7:$FS$310,149,FALSE)),"",VLOOKUP($B232,'[2]1516 Exp_Rev Access'!$F$7:$FS$310,149,FALSE))</f>
        <v>0</v>
      </c>
      <c r="FO232" s="90">
        <f>IF(ISNA(VLOOKUP($B232,'[2]1516 Exp_Rev Access'!$F$7:$FS$310,150,FALSE)),"",VLOOKUP($B232,'[2]1516 Exp_Rev Access'!$F$7:$FS$310,150,FALSE))</f>
        <v>0</v>
      </c>
      <c r="FP232" s="90">
        <f>IF(ISNA(VLOOKUP($B232,'[2]1516 Exp_Rev Access'!$F$7:$FS$310,151,FALSE)),"",VLOOKUP($B232,'[2]1516 Exp_Rev Access'!$F$7:$FS$310,151,FALSE))</f>
        <v>0</v>
      </c>
      <c r="FQ232" s="90">
        <f>IF(ISNA(VLOOKUP($B232,'[2]1516 Exp_Rev Access'!$F$7:$FS$310,152,FALSE)),"",VLOOKUP($B232,'[2]1516 Exp_Rev Access'!$F$7:$FS$310,152,FALSE))</f>
        <v>0</v>
      </c>
      <c r="FR232" s="90">
        <f>IF(ISNA(VLOOKUP($B232,'[2]1516 Exp_Rev Access'!$F$7:$FS$310,153,FALSE)),"",VLOOKUP($B232,'[2]1516 Exp_Rev Access'!$F$7:$FS$310,153,FALSE))</f>
        <v>0</v>
      </c>
      <c r="FS232" s="53">
        <f t="shared" si="581"/>
        <v>2014859.0899999999</v>
      </c>
      <c r="FT232" s="92">
        <f t="shared" si="582"/>
        <v>8.0837583874492566E-2</v>
      </c>
      <c r="FU232" s="116">
        <f t="shared" si="583"/>
        <v>930.06660481175788</v>
      </c>
      <c r="FV232" s="90">
        <f>IF(ISNA(VLOOKUP($B232,'[2]1516 Exp_Rev Access'!$F$7:$FS$310,154,FALSE)),"",VLOOKUP($B232,'[2]1516 Exp_Rev Access'!$F$7:$FS$310,154,FALSE))</f>
        <v>0</v>
      </c>
      <c r="FW232" s="90">
        <f>IF(ISNA(VLOOKUP($B232,'[2]1516 Exp_Rev Access'!$F$7:$FS$310,155,FALSE)),"",VLOOKUP($B232,'[2]1516 Exp_Rev Access'!$F$7:$FS$310,155,FALSE))</f>
        <v>0</v>
      </c>
      <c r="FX232" s="90">
        <f>IF(ISNA(VLOOKUP($B232,'[2]1516 Exp_Rev Access'!$F$7:$FS$310,156,FALSE)),"",VLOOKUP($B232,'[2]1516 Exp_Rev Access'!$F$7:$FS$310,156,FALSE))</f>
        <v>0</v>
      </c>
      <c r="FY232" s="90">
        <f>IF(ISNA(VLOOKUP($B232,'[2]1516 Exp_Rev Access'!$F$7:$FS$310,157,FALSE)),"",VLOOKUP($B232,'[2]1516 Exp_Rev Access'!$F$7:$FS$310,157,FALSE))</f>
        <v>0</v>
      </c>
      <c r="FZ232" s="90">
        <f>IF(ISNA(VLOOKUP($B232,'[2]1516 Exp_Rev Access'!$F$7:$FS$310,158,FALSE)),"",VLOOKUP($B232,'[2]1516 Exp_Rev Access'!$F$7:$FS$310,158,FALSE))</f>
        <v>0</v>
      </c>
      <c r="GA232" s="90">
        <f>IF(ISNA(VLOOKUP($B232,'[2]1516 Exp_Rev Access'!$F$7:$FS$310,159,FALSE)),"",VLOOKUP($B232,'[2]1516 Exp_Rev Access'!$F$7:$FS$310,159,FALSE))</f>
        <v>0</v>
      </c>
      <c r="GB232" s="90">
        <f>IF(ISNA(VLOOKUP($B232,'[2]1516 Exp_Rev Access'!$F$7:$FS$310,160,FALSE)),"",VLOOKUP($B232,'[2]1516 Exp_Rev Access'!$F$7:$FS$310,160,FALSE))</f>
        <v>0</v>
      </c>
      <c r="GC232" s="90">
        <f>IF(ISNA(VLOOKUP($B232,'[2]1516 Exp_Rev Access'!$F$7:$FS$310,161,FALSE)),"",VLOOKUP($B232,'[2]1516 Exp_Rev Access'!$F$7:$FS$310,161,FALSE))</f>
        <v>0</v>
      </c>
      <c r="GD232" s="90">
        <f>IF(ISNA(VLOOKUP($B232,'[2]1516 Exp_Rev Access'!$F$7:$FS$310,162,FALSE)),"",VLOOKUP($B232,'[2]1516 Exp_Rev Access'!$F$7:$FS$310,162,FALSE))</f>
        <v>0</v>
      </c>
      <c r="GE232" s="90">
        <f>IF(ISNA(VLOOKUP($B232,'[2]1516 Exp_Rev Access'!$F$7:$FS$310,163,FALSE)),"",VLOOKUP($B232,'[2]1516 Exp_Rev Access'!$F$7:$FS$310,163,FALSE))</f>
        <v>165830.5</v>
      </c>
      <c r="GF232" s="90">
        <f>IF(ISNA(VLOOKUP($B232,'[2]1516 Exp_Rev Access'!$F$7:$FS$310,164,FALSE)),"",VLOOKUP($B232,'[2]1516 Exp_Rev Access'!$F$7:$FS$310,164,FALSE))</f>
        <v>0</v>
      </c>
      <c r="GG232" s="90">
        <f>IF(ISNA(VLOOKUP($B232,'[2]1516 Exp_Rev Access'!$F$7:$FS$310,165,FALSE)),"",VLOOKUP($B232,'[2]1516 Exp_Rev Access'!$F$7:$FS$310,165,FALSE))</f>
        <v>0</v>
      </c>
      <c r="GH232" s="90">
        <f>IF(ISNA(VLOOKUP($B232,'[2]1516 Exp_Rev Access'!$F$7:$FS$310,166,FALSE)),"",VLOOKUP($B232,'[2]1516 Exp_Rev Access'!$F$7:$FS$310,166,FALSE))</f>
        <v>0</v>
      </c>
      <c r="GI232" s="90">
        <f>IF(ISNA(VLOOKUP($B232,'[2]1516 Exp_Rev Access'!$F$7:$FS$310,167,FALSE)),"",VLOOKUP($B232,'[2]1516 Exp_Rev Access'!$F$7:$FS$310,167,FALSE))</f>
        <v>0</v>
      </c>
      <c r="GJ232" s="90">
        <f>IF(ISNA(VLOOKUP($B232,'[2]1516 Exp_Rev Access'!$F$7:$FS$310,168,FALSE)),"",VLOOKUP($B232,'[2]1516 Exp_Rev Access'!$F$7:$FS$310,168,FALSE))</f>
        <v>0</v>
      </c>
      <c r="GK232" s="90">
        <f>IF(ISNA(VLOOKUP($B232,'[2]1516 Exp_Rev Access'!$F$7:$FS$310,169,FALSE)),"",VLOOKUP($B232,'[2]1516 Exp_Rev Access'!$F$7:$FS$310,169,FALSE))</f>
        <v>5755.3</v>
      </c>
      <c r="GL232" s="90">
        <f>IF(ISNA(VLOOKUP($B232,'[2]1516 Exp_Rev Access'!$F$7:$FS$310,170,FALSE)),"",VLOOKUP($B232,'[2]1516 Exp_Rev Access'!$F$7:$FS$310,170,FALSE))</f>
        <v>1495</v>
      </c>
      <c r="GM232" s="90">
        <f>IF(ISNA(VLOOKUP($B232,'[2]1516 Exp_Rev Access'!$F$7:$FT$310,171,FALSE)),"",VLOOKUP($B232,'[2]1516 Exp_Rev Access'!$F$7:$FT$310,171,FALSE))</f>
        <v>0</v>
      </c>
      <c r="GN232" s="90">
        <f>IF(ISNA(VLOOKUP($B232,'[2]1516 Exp_Rev Access'!$F$7:$FU$310,172,FALSE)),"",VLOOKUP($B232,'[2]1516 Exp_Rev Access'!$F$7:$FU$310,172,FALSE))</f>
        <v>0</v>
      </c>
      <c r="GO232" s="90">
        <f>IF(ISNA(VLOOKUP($B232,'[2]1516 Exp_Rev Access'!$F$7:$FV$310,173,FALSE)),"",VLOOKUP($B232,'[2]1516 Exp_Rev Access'!$F$7:$FV$310,173,FALSE))</f>
        <v>0</v>
      </c>
      <c r="GP232" s="90">
        <f>IF(ISNA(VLOOKUP($B232,'[2]1516 Exp_Rev Access'!$F$7:$GA$310,174,FALSE)),"",VLOOKUP($B232,'[2]1516 Exp_Rev Access'!$F$7:$GA$310,174,FALSE))</f>
        <v>0</v>
      </c>
      <c r="GQ232" s="90">
        <f>IF(ISNA(VLOOKUP($B232,'[2]1516 Exp_Rev Access'!$F$7:$GA$310,175,FALSE)),"",VLOOKUP($B232,'[2]1516 Exp_Rev Access'!$F$7:$GA$310,175,FALSE))</f>
        <v>0</v>
      </c>
      <c r="GR232" s="90">
        <f>IF(ISNA(VLOOKUP($B232,'[2]1516 Exp_Rev Access'!$F$7:$GA$310,176,FALSE)),"",VLOOKUP($B232,'[2]1516 Exp_Rev Access'!$F$7:$GA$310,176,FALSE))</f>
        <v>0</v>
      </c>
      <c r="GS232" s="90">
        <f>IF(ISNA(VLOOKUP($B232,'[2]1516 Exp_Rev Access'!$F$7:$GA$310,177,FALSE)),"",VLOOKUP($B232,'[2]1516 Exp_Rev Access'!$F$7:$GA$310,177,FALSE))</f>
        <v>0</v>
      </c>
      <c r="GT232" s="90">
        <f>IF(ISNA(VLOOKUP($B232,'[2]1516 Exp_Rev Access'!$F$7:$GA$310,178,FALSE)),"",VLOOKUP($B232,'[2]1516 Exp_Rev Access'!$F$7:$GA$310,178,FALSE))</f>
        <v>0</v>
      </c>
      <c r="GU232" s="53">
        <f t="shared" si="584"/>
        <v>173080.8</v>
      </c>
      <c r="GV232" s="92">
        <f t="shared" si="585"/>
        <v>6.9441251532206521E-3</v>
      </c>
      <c r="GW232" s="114">
        <f t="shared" si="586"/>
        <v>79.894754334459634</v>
      </c>
      <c r="HE232" s="38"/>
      <c r="HF232" s="38"/>
      <c r="HG232" s="38"/>
      <c r="HH232" s="38"/>
      <c r="HI232" s="38"/>
      <c r="HJ232" s="38"/>
      <c r="HK232" s="38"/>
      <c r="HL232" s="38"/>
      <c r="HM232" s="38"/>
      <c r="HN232" s="38"/>
    </row>
    <row r="233" spans="1:222" x14ac:dyDescent="0.2">
      <c r="B233" s="87" t="s">
        <v>516</v>
      </c>
      <c r="C233" s="87" t="s">
        <v>517</v>
      </c>
      <c r="D233" s="88">
        <f>IF(ISNA(VLOOKUP($B233,'[2]1516 enrollment_Rev_Exp by size'!$A$6:$C$325,3,FALSE)),"",VLOOKUP($B233,'[2]1516 enrollment_Rev_Exp by size'!$A$6:$C$325,3,FALSE))</f>
        <v>313.79000000000002</v>
      </c>
      <c r="E233" s="89">
        <v>5557703.4199999999</v>
      </c>
      <c r="F233" s="67">
        <f t="shared" si="564"/>
        <v>5557703.4200000009</v>
      </c>
      <c r="G233" s="67">
        <f t="shared" si="565"/>
        <v>0</v>
      </c>
      <c r="H233" s="90">
        <f>IF(ISNA(VLOOKUP($B233,'[2]1516 Exp_Rev Access'!$F$7:$FS$310,2,FALSE)),"",VLOOKUP($B233,'[2]1516 Exp_Rev Access'!$F$7:$FS$310,2,FALSE))</f>
        <v>1492275.45</v>
      </c>
      <c r="I233" s="90">
        <f>IF(ISNA(VLOOKUP($B233,'[2]1516 Exp_Rev Access'!$F$7:$FS$310,3,FALSE)),"",VLOOKUP($B233,'[2]1516 Exp_Rev Access'!$F$7:$FS$310,3,FALSE))</f>
        <v>0</v>
      </c>
      <c r="J233" s="90">
        <f>IF(ISNA(VLOOKUP($B233,'[2]1516 Exp_Rev Access'!$F$7:$FS$310,4,FALSE)),"",VLOOKUP($B233,'[2]1516 Exp_Rev Access'!$F$7:$FS$310,4,FALSE))</f>
        <v>3735.04</v>
      </c>
      <c r="K233" s="90">
        <f>IF(ISNA(VLOOKUP($B233,'[2]1516 Exp_Rev Access'!$F$7:$FS$310,5,FALSE)),"-",VLOOKUP($B233,'[2]1516 Exp_Rev Access'!$F$7:$FS$310,5,FALSE))</f>
        <v>69668.3</v>
      </c>
      <c r="L233" s="90">
        <f>IF(ISNA(VLOOKUP($B233,'[2]1516 Exp_Rev Access'!$F$7:$FS$310,6,FALSE)),"",VLOOKUP($B233,'[2]1516 Exp_Rev Access'!$F$7:$FS$310,6,FALSE))</f>
        <v>0</v>
      </c>
      <c r="M233" s="90">
        <f>IF(ISNA(VLOOKUP($B233,'[2]1516 Exp_Rev Access'!$F$7:$FS$310,7,FALSE)),"",VLOOKUP($B233,'[2]1516 Exp_Rev Access'!$F$7:$FS$310,7,FALSE))</f>
        <v>0</v>
      </c>
      <c r="N233" s="53">
        <f t="shared" si="566"/>
        <v>1565678.79</v>
      </c>
      <c r="O233" s="91">
        <f t="shared" si="567"/>
        <v>0.2817132674560745</v>
      </c>
      <c r="P233" s="53">
        <f t="shared" si="568"/>
        <v>4989.5751617323685</v>
      </c>
      <c r="Q233" s="90">
        <f>IF(ISNA(VLOOKUP($B233,'[2]1516 Exp_Rev Access'!$F$7:$FS$310,8,FALSE)),"",VLOOKUP($B233,'[2]1516 Exp_Rev Access'!$F$7:$FS$310,8,FALSE))</f>
        <v>0</v>
      </c>
      <c r="R233" s="90">
        <f>IF(ISNA(VLOOKUP($B233,'[2]1516 Exp_Rev Access'!$F$7:$FS$310,9,FALSE)),"",VLOOKUP($B233,'[2]1516 Exp_Rev Access'!$F$7:$FS$310,9,FALSE))</f>
        <v>0</v>
      </c>
      <c r="S233" s="90">
        <f>IF(ISNA(VLOOKUP($B233,'[2]1516 Exp_Rev Access'!$F$7:$FS$310,10,FALSE)),"",VLOOKUP($B233,'[2]1516 Exp_Rev Access'!$F$7:$FS$310,10,FALSE))</f>
        <v>0</v>
      </c>
      <c r="T233" s="90">
        <f>IF(ISNA(VLOOKUP($B233,'[2]1516 Exp_Rev Access'!$F$7:$FS$310,11,FALSE)),"",VLOOKUP($B233,'[2]1516 Exp_Rev Access'!$F$7:$FS$310,11,FALSE))</f>
        <v>0</v>
      </c>
      <c r="U233" s="90">
        <f>IF(ISNA(VLOOKUP($B233,'[2]1516 Exp_Rev Access'!$F$7:$FS$310,12,FALSE)),"",VLOOKUP($B233,'[2]1516 Exp_Rev Access'!$F$7:$FS$310,12,FALSE))</f>
        <v>0</v>
      </c>
      <c r="V233" s="90">
        <f>IF(ISNA(VLOOKUP($B233,'[2]1516 Exp_Rev Access'!$F$7:$FS$310,13,FALSE)),"",VLOOKUP($B233,'[2]1516 Exp_Rev Access'!$F$7:$FS$310,13,FALSE))</f>
        <v>0</v>
      </c>
      <c r="W233" s="90">
        <f>IF(ISNA(VLOOKUP($B233,'[2]1516 Exp_Rev Access'!$F$7:$FS$310,14,FALSE)),"",VLOOKUP($B233,'[2]1516 Exp_Rev Access'!$F$7:$FS$310,14,FALSE))</f>
        <v>0</v>
      </c>
      <c r="X233" s="90">
        <f>IF(ISNA(VLOOKUP($B233,'[2]1516 Exp_Rev Access'!$F$7:$FS$310,15,FALSE)),"",VLOOKUP($B233,'[2]1516 Exp_Rev Access'!$F$7:$FS$310,15,FALSE))</f>
        <v>0</v>
      </c>
      <c r="Y233" s="90">
        <f>IF(ISNA(VLOOKUP($B233,'[2]1516 Exp_Rev Access'!$F$7:$FS$310,16,FALSE)),"",VLOOKUP($B233,'[2]1516 Exp_Rev Access'!$F$7:$FS$310,16,FALSE))</f>
        <v>44.25</v>
      </c>
      <c r="Z233" s="90">
        <f>IF(ISNA(VLOOKUP($B233,'[2]1516 Exp_Rev Access'!$F$7:$FS$310,17,FALSE)),"",VLOOKUP($B233,'[2]1516 Exp_Rev Access'!$F$7:$FS$310,17,FALSE))</f>
        <v>0</v>
      </c>
      <c r="AA233" s="90">
        <f>IF(ISNA(VLOOKUP($B233,'[2]1516 Exp_Rev Access'!$F$7:$FS$310,18,FALSE)),"",VLOOKUP($B233,'[2]1516 Exp_Rev Access'!$F$7:$FS$310,18,FALSE))</f>
        <v>0</v>
      </c>
      <c r="AB233" s="90">
        <f>IF(ISNA(VLOOKUP($B233,'[2]1516 Exp_Rev Access'!$F$7:$FS$310,19,FALSE)),"",VLOOKUP($B233,'[2]1516 Exp_Rev Access'!$F$7:$FS$310,19,FALSE))</f>
        <v>0</v>
      </c>
      <c r="AC233" s="90">
        <f>IF(ISNA(VLOOKUP($B233,'[2]1516 Exp_Rev Access'!$F$7:$FS$310,20,FALSE)),"",VLOOKUP($B233,'[2]1516 Exp_Rev Access'!$F$7:$FS$310,20,FALSE))</f>
        <v>0</v>
      </c>
      <c r="AD233" s="90">
        <f>IF(ISNA(VLOOKUP($B233,'[2]1516 Exp_Rev Access'!$F$7:$FS$310,21,FALSE)),"",VLOOKUP($B233,'[2]1516 Exp_Rev Access'!$F$7:$FS$310,21,FALSE))</f>
        <v>5393.79</v>
      </c>
      <c r="AE233" s="90">
        <f>IF(ISNA(VLOOKUP($B233,'[2]1516 Exp_Rev Access'!$F$7:$FS$310,22,FALSE)),"",VLOOKUP($B233,'[2]1516 Exp_Rev Access'!$F$7:$FS$310,22,FALSE))</f>
        <v>3696.16</v>
      </c>
      <c r="AF233" s="90">
        <f>IF(ISNA(VLOOKUP($B233,'[2]1516 Exp_Rev Access'!$F$7:$FS$310,23,FALSE)),"",VLOOKUP($B233,'[2]1516 Exp_Rev Access'!$F$7:$FS$310,23,FALSE))</f>
        <v>0</v>
      </c>
      <c r="AG233" s="90">
        <f>IF(ISNA(VLOOKUP($B233,'[2]1516 Exp_Rev Access'!$F$7:$FS$310,24,FALSE)),"",VLOOKUP($B233,'[2]1516 Exp_Rev Access'!$F$7:$FS$310,24,FALSE))</f>
        <v>7879.89</v>
      </c>
      <c r="AH233" s="90">
        <f>IF(ISNA(VLOOKUP($B233,'[2]1516 Exp_Rev Access'!$F$7:$FS$310,25,FALSE)),"",VLOOKUP($B233,'[2]1516 Exp_Rev Access'!$F$7:$FS$310,25,FALSE))</f>
        <v>471.99</v>
      </c>
      <c r="AI233" s="90">
        <f>IF(ISNA(VLOOKUP($B233,'[2]1516 Exp_Rev Access'!$F$7:$FS$310,26,FALSE)),"",VLOOKUP($B233,'[2]1516 Exp_Rev Access'!$F$7:$FS$310,26,FALSE))</f>
        <v>730</v>
      </c>
      <c r="AJ233" s="90">
        <f>IF(ISNA(VLOOKUP($B233,'[2]1516 Exp_Rev Access'!$F$7:$FS$310,27,FALSE)),"",VLOOKUP($B233,'[2]1516 Exp_Rev Access'!$F$7:$FS$310,27,FALSE))</f>
        <v>1032.5</v>
      </c>
      <c r="AK233" s="90">
        <f>IF(ISNA(VLOOKUP($B233,'[2]1516 Exp_Rev Access'!$F$7:$FS$310,28,FALSE)),"",VLOOKUP($B233,'[2]1516 Exp_Rev Access'!$F$7:$FS$310,28,FALSE))</f>
        <v>15699.01</v>
      </c>
      <c r="AL233" s="90">
        <f>IF(ISNA(VLOOKUP($B233,'[2]1516 Exp_Rev Access'!$F$7:$FS$310,29,FALSE)),"",VLOOKUP($B233,'[2]1516 Exp_Rev Access'!$F$7:$FS$310,29,FALSE))</f>
        <v>0</v>
      </c>
      <c r="AM233" s="53">
        <f t="shared" si="569"/>
        <v>34947.590000000004</v>
      </c>
      <c r="AN233" s="92">
        <f t="shared" si="570"/>
        <v>6.2881351088720028E-3</v>
      </c>
      <c r="AO233" s="68">
        <f t="shared" si="571"/>
        <v>111.37254214602123</v>
      </c>
      <c r="AP233" s="90">
        <f>IF(ISNA(VLOOKUP($B233,'[2]1516 Exp_Rev Access'!$F$7:$FS$310,30,FALSE)),"",VLOOKUP($B233,'[2]1516 Exp_Rev Access'!$F$7:$FS$310,30,FALSE))</f>
        <v>1402742.92</v>
      </c>
      <c r="AQ233" s="90">
        <f>IF(ISNA(VLOOKUP($B233,'[2]1516 Exp_Rev Access'!$F$7:$FS$310,31,FALSE)),"",VLOOKUP($B233,'[2]1516 Exp_Rev Access'!$F$7:$FS$310,31,FALSE))</f>
        <v>54743.33</v>
      </c>
      <c r="AR233" s="90">
        <f>IF(ISNA(VLOOKUP($B233,'[2]1516 Exp_Rev Access'!$F$7:$FS$310,32,FALSE)),"",VLOOKUP($B233,'[2]1516 Exp_Rev Access'!$F$7:$FS$310,32,FALSE))</f>
        <v>0</v>
      </c>
      <c r="AS233" s="90">
        <f>IF(ISNA(VLOOKUP($B233,'[2]1516 Exp_Rev Access'!$F$7:$FS$310,33,FALSE)),"",VLOOKUP($B233,'[2]1516 Exp_Rev Access'!$F$7:$FS$310,33,FALSE))</f>
        <v>470912.08</v>
      </c>
      <c r="AT233" s="90">
        <f>IF(ISNA(VLOOKUP($B233,'[2]1516 Exp_Rev Access'!$F$7:$FS$310,34,FALSE)),"",VLOOKUP($B233,'[2]1516 Exp_Rev Access'!$F$7:$FS$310,34,FALSE))</f>
        <v>0</v>
      </c>
      <c r="AU233" s="53">
        <f t="shared" si="572"/>
        <v>1928398.33</v>
      </c>
      <c r="AV233" s="93">
        <f t="shared" si="573"/>
        <v>0.3469775524653671</v>
      </c>
      <c r="AW233" s="53">
        <f t="shared" si="574"/>
        <v>6145.5060072022688</v>
      </c>
      <c r="AX233" s="90">
        <f>IF(ISNA(VLOOKUP($B233,'[2]1516 Exp_Rev Access'!$F$7:$FS$310,35,FALSE)),"",VLOOKUP($B233,'[2]1516 Exp_Rev Access'!$F$7:$FS$310,35,FALSE))</f>
        <v>0</v>
      </c>
      <c r="AY233" s="90">
        <f>IF(ISNA(VLOOKUP($B233,'[2]1516 Exp_Rev Access'!$F$7:$FS$310,36,FALSE)),"",VLOOKUP($B233,'[2]1516 Exp_Rev Access'!$F$7:$FS$310,36,FALSE))</f>
        <v>327686.58</v>
      </c>
      <c r="AZ233" s="90">
        <f>IF(ISNA(VLOOKUP($B233,'[2]1516 Exp_Rev Access'!$F$7:$FS$310,37,FALSE)),"",VLOOKUP($B233,'[2]1516 Exp_Rev Access'!$F$7:$FS$310,37,FALSE))</f>
        <v>29753.57</v>
      </c>
      <c r="BA233" s="90">
        <f>IF(ISNA(VLOOKUP($B233,'[2]1516 Exp_Rev Access'!$F$7:$FS$310,38,FALSE)),"",VLOOKUP($B233,'[2]1516 Exp_Rev Access'!$F$7:$FS$310,38,FALSE))</f>
        <v>0</v>
      </c>
      <c r="BB233" s="90">
        <f>IF(ISNA(VLOOKUP($B233,'[2]1516 Exp_Rev Access'!$F$7:$FS$310,39,FALSE)),"",VLOOKUP($B233,'[2]1516 Exp_Rev Access'!$F$7:$FS$310,39,FALSE))</f>
        <v>0</v>
      </c>
      <c r="BC233" s="90">
        <f>IF(ISNA(VLOOKUP($B233,'[2]1516 Exp_Rev Access'!$F$7:$FS$310,40,FALSE)),"",VLOOKUP($B233,'[2]1516 Exp_Rev Access'!$F$7:$FS$310,40,FALSE))</f>
        <v>104312.18</v>
      </c>
      <c r="BD233" s="90">
        <f>IF(ISNA(VLOOKUP($B233,'[2]1516 Exp_Rev Access'!$F$7:$FS$310,41,FALSE)),"",VLOOKUP($B233,'[2]1516 Exp_Rev Access'!$F$7:$FS$310,41,FALSE))</f>
        <v>0</v>
      </c>
      <c r="BE233" s="90">
        <f>IF(ISNA(VLOOKUP($B233,'[2]1516 Exp_Rev Access'!$F$7:$FS$310,42,FALSE)),"",VLOOKUP($B233,'[2]1516 Exp_Rev Access'!$F$7:$FS$310,42,FALSE))</f>
        <v>12426.92</v>
      </c>
      <c r="BF233" s="90">
        <f>IF(ISNA(VLOOKUP($B233,'[2]1516 Exp_Rev Access'!$F$7:$FS$310,43,FALSE)),"",VLOOKUP($B233,'[2]1516 Exp_Rev Access'!$F$7:$FS$310,43,FALSE))</f>
        <v>0</v>
      </c>
      <c r="BG233" s="90">
        <f>IF(ISNA(VLOOKUP($B233,'[2]1516 Exp_Rev Access'!$F$7:$FS$310,44,FALSE)),"",VLOOKUP($B233,'[2]1516 Exp_Rev Access'!$F$7:$FS$310,44,FALSE))</f>
        <v>0</v>
      </c>
      <c r="BH233" s="90">
        <f>IF(ISNA(VLOOKUP($B233,'[2]1516 Exp_Rev Access'!$F$7:$FS$310,45,FALSE)),"",VLOOKUP($B233,'[2]1516 Exp_Rev Access'!$F$7:$FS$310,45,FALSE))</f>
        <v>1715.91</v>
      </c>
      <c r="BI233" s="90">
        <f>IF(ISNA(VLOOKUP($B233,'[2]1516 Exp_Rev Access'!$F$7:$FS$310,46,FALSE)),"",VLOOKUP($B233,'[2]1516 Exp_Rev Access'!$F$7:$FS$310,46,FALSE))</f>
        <v>0</v>
      </c>
      <c r="BJ233" s="90">
        <f>IF(ISNA(VLOOKUP($B233,'[2]1516 Exp_Rev Access'!$F$7:$FS$310,47,FALSE)),"",VLOOKUP($B233,'[2]1516 Exp_Rev Access'!$F$7:$FS$310,47,FALSE))</f>
        <v>3473.8</v>
      </c>
      <c r="BK233" s="90">
        <f>IF(ISNA(VLOOKUP($B233,'[2]1516 Exp_Rev Access'!$F$7:$FS$310,48,FALSE)),"",VLOOKUP($B233,'[2]1516 Exp_Rev Access'!$F$7:$FS$310,48,FALSE))</f>
        <v>480931.79</v>
      </c>
      <c r="BL233" s="90">
        <f>IF(ISNA(VLOOKUP($B233,'[2]1516 Exp_Rev Access'!$F$7:$FS$310,49,FALSE)),"",VLOOKUP($B233,'[2]1516 Exp_Rev Access'!$F$7:$FS$310,49,FALSE))</f>
        <v>0</v>
      </c>
      <c r="BM233" s="90">
        <f>IF(ISNA(VLOOKUP($B233,'[2]1516 Exp_Rev Access'!$F$7:$FS$310,50,FALSE)),"",VLOOKUP($B233,'[2]1516 Exp_Rev Access'!$F$7:$FS$310,50,FALSE))</f>
        <v>0</v>
      </c>
      <c r="BN233" s="90">
        <f>IF(ISNA(VLOOKUP($B233,'[2]1516 Exp_Rev Access'!$F$7:$FS$310,51,FALSE)),"",VLOOKUP($B233,'[2]1516 Exp_Rev Access'!$F$7:$FS$310,51,FALSE))</f>
        <v>0</v>
      </c>
      <c r="BO233" s="90">
        <f>IF(ISNA(VLOOKUP($B233,'[2]1516 Exp_Rev Access'!$F$7:$FS$310,52,FALSE)),"",VLOOKUP($B233,'[2]1516 Exp_Rev Access'!$F$7:$FS$310,52,FALSE))</f>
        <v>0</v>
      </c>
      <c r="BP233" s="90">
        <f>IF(ISNA(VLOOKUP($B233,'[2]1516 Exp_Rev Access'!$F$7:$FS$310,53,FALSE)),"",VLOOKUP($B233,'[2]1516 Exp_Rev Access'!$F$7:$FS$310,53,FALSE))</f>
        <v>0</v>
      </c>
      <c r="BQ233" s="90">
        <f>IF(ISNA(VLOOKUP($B233,'[2]1516 Exp_Rev Access'!$F$7:$FS$310,54,FALSE)),"",VLOOKUP($B233,'[2]1516 Exp_Rev Access'!$F$7:$FS$310,54,FALSE))</f>
        <v>0</v>
      </c>
      <c r="BR233" s="90">
        <f>IF(ISNA(VLOOKUP($B233,'[2]1516 Exp_Rev Access'!$F$7:$FS$310,55,FALSE)),"",VLOOKUP($B233,'[2]1516 Exp_Rev Access'!$F$7:$FS$310,55,FALSE))</f>
        <v>0</v>
      </c>
      <c r="BS233" s="90">
        <f>IF(ISNA(VLOOKUP($B233,'[2]1516 Exp_Rev Access'!$F$7:$FS$310,56,FALSE)),"",VLOOKUP($B233,'[2]1516 Exp_Rev Access'!$F$7:$FS$310,56,FALSE))</f>
        <v>0</v>
      </c>
      <c r="BT233" s="90">
        <f>IF(ISNA(VLOOKUP($B233,'[2]1516 Exp_Rev Access'!$F$7:$FS$310,57,FALSE)),"",VLOOKUP($B233,'[2]1516 Exp_Rev Access'!$F$7:$FS$310,57,FALSE))</f>
        <v>0</v>
      </c>
      <c r="BU233" s="90">
        <f>IF(ISNA(VLOOKUP($B233,'[2]1516 Exp_Rev Access'!$F$7:$FS$310,58,FALSE)),"",VLOOKUP($B233,'[2]1516 Exp_Rev Access'!$F$7:$FS$310,58,FALSE))</f>
        <v>0</v>
      </c>
      <c r="BV233" s="53">
        <f t="shared" si="575"/>
        <v>960300.75</v>
      </c>
      <c r="BW233" s="92">
        <f t="shared" si="576"/>
        <v>0.17278733272168742</v>
      </c>
      <c r="BX233" s="68">
        <f t="shared" si="577"/>
        <v>3060.3293604002674</v>
      </c>
      <c r="BY233" s="90">
        <f>IF(ISNA(VLOOKUP($B233,'[2]1516 Exp_Rev Access'!$F$7:$FS$310,59,FALSE)),"",VLOOKUP($B233,'[2]1516 Exp_Rev Access'!$F$7:$FS$310,59,FALSE))</f>
        <v>0</v>
      </c>
      <c r="BZ233" s="90">
        <f>IF(ISNA(VLOOKUP($B233,'[2]1516 Exp_Rev Access'!$F$7:$FS$310,60,FALSE)),"",VLOOKUP($B233,'[2]1516 Exp_Rev Access'!$F$7:$FS$310,60,FALSE))</f>
        <v>447700.57</v>
      </c>
      <c r="CA233" s="90">
        <f>IF(ISNA(VLOOKUP($B233,'[2]1516 Exp_Rev Access'!$F$7:$FS$310,61,FALSE)),"",VLOOKUP($B233,'[2]1516 Exp_Rev Access'!$F$7:$FS$310,61,FALSE))</f>
        <v>36665.629999999997</v>
      </c>
      <c r="CB233" s="90">
        <f>IF(ISNA(VLOOKUP($B233,'[2]1516 Exp_Rev Access'!$F$7:$FS$310,62,FALSE)),"",VLOOKUP($B233,'[2]1516 Exp_Rev Access'!$F$7:$FS$310,62,FALSE))</f>
        <v>0</v>
      </c>
      <c r="CC233" s="90">
        <f>IF(ISNA(VLOOKUP($B233,'[2]1516 Exp_Rev Access'!$F$7:$FS$310,63,FALSE)),"",VLOOKUP($B233,'[2]1516 Exp_Rev Access'!$F$7:$FS$310,63,FALSE))</f>
        <v>5764.32</v>
      </c>
      <c r="CD233" s="90">
        <f>IF(ISNA(VLOOKUP($B233,'[2]1516 Exp_Rev Access'!$F$7:$FS$310,64,FALSE)),"",VLOOKUP($B233,'[2]1516 Exp_Rev Access'!$F$7:$FS$310,64,FALSE))</f>
        <v>0</v>
      </c>
      <c r="CE233" s="53">
        <f t="shared" si="578"/>
        <v>490130.52</v>
      </c>
      <c r="CF233" s="92">
        <f t="shared" si="579"/>
        <v>8.8189398202900157E-2</v>
      </c>
      <c r="CG233" s="94">
        <f t="shared" si="580"/>
        <v>1561.96985244909</v>
      </c>
      <c r="CH233" s="90">
        <f>IF(ISNA(VLOOKUP($B233,'[2]1516 Exp_Rev Access'!$F$7:$FS$310,65,FALSE)),"",VLOOKUP($B233,'[2]1516 Exp_Rev Access'!$F$7:$FS$310,65,FALSE))</f>
        <v>0</v>
      </c>
      <c r="CI233" s="90">
        <f>IF(ISNA(VLOOKUP($B233,'[2]1516 Exp_Rev Access'!$F$7:$FS$310,66,FALSE)),"",VLOOKUP($B233,'[2]1516 Exp_Rev Access'!$F$7:$FS$310,66,FALSE))</f>
        <v>0</v>
      </c>
      <c r="CJ233" s="90">
        <f>IF(ISNA(VLOOKUP($B233,'[2]1516 Exp_Rev Access'!$F$7:$FS$310,67,FALSE)),"",VLOOKUP($B233,'[2]1516 Exp_Rev Access'!$F$7:$FS$310,67,FALSE))</f>
        <v>0</v>
      </c>
      <c r="CK233" s="90">
        <f>IF(ISNA(VLOOKUP($B233,'[2]1516 Exp_Rev Access'!$F$7:$FS$310,68,FALSE)),"",VLOOKUP($B233,'[2]1516 Exp_Rev Access'!$F$7:$FS$310,68,FALSE))</f>
        <v>0</v>
      </c>
      <c r="CL233" s="90">
        <f>IF(ISNA(VLOOKUP($B233,'[2]1516 Exp_Rev Access'!$F$7:$FS$310,69,FALSE)),"",VLOOKUP($B233,'[2]1516 Exp_Rev Access'!$F$7:$FS$310,69,FALSE))</f>
        <v>0</v>
      </c>
      <c r="CM233" s="90">
        <f>IF(ISNA(VLOOKUP($B233,'[2]1516 Exp_Rev Access'!$F$7:$FS$310,70,FALSE)),"",VLOOKUP($B233,'[2]1516 Exp_Rev Access'!$F$7:$FS$310,70,FALSE))</f>
        <v>0</v>
      </c>
      <c r="CN233" s="90">
        <f>IF(ISNA(VLOOKUP($B233,'[2]1516 Exp_Rev Access'!$F$7:$FS$310,71,FALSE)),"",VLOOKUP($B233,'[2]1516 Exp_Rev Access'!$F$7:$FS$310,71,FALSE))</f>
        <v>0</v>
      </c>
      <c r="CO233" s="90">
        <f>IF(ISNA(VLOOKUP($B233,'[2]1516 Exp_Rev Access'!$F$7:$FS$310,72,FALSE)),"",VLOOKUP($B233,'[2]1516 Exp_Rev Access'!$F$7:$FS$310,72,FALSE))</f>
        <v>0</v>
      </c>
      <c r="CP233" s="90">
        <f>IF(ISNA(VLOOKUP($B233,'[2]1516 Exp_Rev Access'!$F$7:$FS$310,73,FALSE)),"",VLOOKUP($B233,'[2]1516 Exp_Rev Access'!$F$7:$FS$310,73,FALSE))</f>
        <v>0</v>
      </c>
      <c r="CQ233" s="90">
        <f>IF(ISNA(VLOOKUP($B233,'[2]1516 Exp_Rev Access'!$F$7:$FS$310,74,FALSE)),"",VLOOKUP($B233,'[2]1516 Exp_Rev Access'!$F$7:$FS$310,74,FALSE))</f>
        <v>138065.62</v>
      </c>
      <c r="CR233" s="90">
        <f>IF(ISNA(VLOOKUP($B233,'[2]1516 Exp_Rev Access'!$F$7:$FS$310,75,FALSE)),"",VLOOKUP($B233,'[2]1516 Exp_Rev Access'!$F$7:$FS$310,75,FALSE))</f>
        <v>0</v>
      </c>
      <c r="CS233" s="90">
        <f>IF(ISNA(VLOOKUP($B233,'[2]1516 Exp_Rev Access'!$F$7:$FS$310,76,FALSE)),"",VLOOKUP($B233,'[2]1516 Exp_Rev Access'!$F$7:$FS$310,76,FALSE))</f>
        <v>0</v>
      </c>
      <c r="CT233" s="90">
        <f>IF(ISNA(VLOOKUP($B233,'[2]1516 Exp_Rev Access'!$F$7:$FS$310,77,FALSE)),"",VLOOKUP($B233,'[2]1516 Exp_Rev Access'!$F$7:$FS$310,77,FALSE))</f>
        <v>0</v>
      </c>
      <c r="CU233" s="90">
        <f>IF(ISNA(VLOOKUP($B233,'[2]1516 Exp_Rev Access'!$F$7:$FS$310,78,FALSE)),"",VLOOKUP($B233,'[2]1516 Exp_Rev Access'!$F$7:$FS$310,78,FALSE))</f>
        <v>152330.4</v>
      </c>
      <c r="CV233" s="90">
        <f>IF(ISNA(VLOOKUP($B233,'[2]1516 Exp_Rev Access'!$F$7:$FS$310,79,FALSE)),"",VLOOKUP($B233,'[2]1516 Exp_Rev Access'!$F$7:$FS$310,79,FALSE))</f>
        <v>45294.239999999998</v>
      </c>
      <c r="CW233" s="90">
        <f>IF(ISNA(VLOOKUP($B233,'[2]1516 Exp_Rev Access'!$F$7:$FS$310,80,FALSE)),"",VLOOKUP($B233,'[2]1516 Exp_Rev Access'!$F$7:$FS$310,80,FALSE))</f>
        <v>0</v>
      </c>
      <c r="CX233" s="90">
        <f>IF(ISNA(VLOOKUP($B233,'[2]1516 Exp_Rev Access'!$F$7:$FS$310,81,FALSE)),"",VLOOKUP($B233,'[2]1516 Exp_Rev Access'!$F$7:$FS$310,81,FALSE))</f>
        <v>0</v>
      </c>
      <c r="CY233" s="90">
        <f>IF(ISNA(VLOOKUP($B233,'[2]1516 Exp_Rev Access'!$F$7:$FS$310,82,FALSE)),"",VLOOKUP($B233,'[2]1516 Exp_Rev Access'!$F$7:$FS$310,82,FALSE))</f>
        <v>0</v>
      </c>
      <c r="CZ233" s="90">
        <f>IF(ISNA(VLOOKUP($B233,'[2]1516 Exp_Rev Access'!$F$7:$FS$310,83,FALSE)),"",VLOOKUP($B233,'[2]1516 Exp_Rev Access'!$F$7:$FS$310,83,FALSE))</f>
        <v>0</v>
      </c>
      <c r="DA233" s="90">
        <f>IF(ISNA(VLOOKUP($B233,'[2]1516 Exp_Rev Access'!$F$7:$FS$310,84,FALSE)),"",VLOOKUP($B233,'[2]1516 Exp_Rev Access'!$F$7:$FS$310,84,FALSE))</f>
        <v>0</v>
      </c>
      <c r="DB233" s="90">
        <f>IF(ISNA(VLOOKUP($B233,'[2]1516 Exp_Rev Access'!$F$7:$FS$310,85,FALSE)),"",VLOOKUP($B233,'[2]1516 Exp_Rev Access'!$F$7:$FS$310,85,FALSE))</f>
        <v>0</v>
      </c>
      <c r="DC233" s="90">
        <f>IF(ISNA(VLOOKUP($B233,'[2]1516 Exp_Rev Access'!$F$7:$FS$310,86,FALSE)),"",VLOOKUP($B233,'[2]1516 Exp_Rev Access'!$F$7:$FS$310,86,FALSE))</f>
        <v>0</v>
      </c>
      <c r="DD233" s="90">
        <f>IF(ISNA(VLOOKUP($B233,'[2]1516 Exp_Rev Access'!$F$7:$FS$310,87,FALSE)),"",VLOOKUP($B233,'[2]1516 Exp_Rev Access'!$F$7:$FS$310,87,FALSE))</f>
        <v>0</v>
      </c>
      <c r="DE233" s="90">
        <f>IF(ISNA(VLOOKUP($B233,'[2]1516 Exp_Rev Access'!$F$7:$FS$310,88,FALSE)),"",VLOOKUP($B233,'[2]1516 Exp_Rev Access'!$F$7:$FS$310,88,FALSE))</f>
        <v>0</v>
      </c>
      <c r="DF233" s="90">
        <f>IF(ISNA(VLOOKUP($B233,'[2]1516 Exp_Rev Access'!$F$7:$FS$310,89,FALSE)),"",VLOOKUP($B233,'[2]1516 Exp_Rev Access'!$F$7:$FS$310,89,FALSE))</f>
        <v>0</v>
      </c>
      <c r="DG233" s="90">
        <f>IF(ISNA(VLOOKUP($B233,'[2]1516 Exp_Rev Access'!$F$7:$FS$310,90,FALSE)),"",VLOOKUP($B233,'[2]1516 Exp_Rev Access'!$F$7:$FS$310,90,FALSE))</f>
        <v>0</v>
      </c>
      <c r="DH233" s="90">
        <f>IF(ISNA(VLOOKUP($B233,'[2]1516 Exp_Rev Access'!$F$7:$FS$310,91,FALSE)),"",VLOOKUP($B233,'[2]1516 Exp_Rev Access'!$F$7:$FS$310,91,FALSE))</f>
        <v>0</v>
      </c>
      <c r="DI233" s="90">
        <f>IF(ISNA(VLOOKUP($B233,'[2]1516 Exp_Rev Access'!$F$7:$FS$310,92,FALSE)),"",VLOOKUP($B233,'[2]1516 Exp_Rev Access'!$F$7:$FS$310,92,FALSE))</f>
        <v>175401.73</v>
      </c>
      <c r="DJ233" s="90">
        <f>IF(ISNA(VLOOKUP($B233,'[2]1516 Exp_Rev Access'!$F$7:$FS$310,93,FALSE)),"",VLOOKUP($B233,'[2]1516 Exp_Rev Access'!$F$7:$FS$310,93,FALSE))</f>
        <v>0</v>
      </c>
      <c r="DK233" s="90">
        <f>IF(ISNA(VLOOKUP($B233,'[2]1516 Exp_Rev Access'!$F$7:$FS$310,94,FALSE)),"",VLOOKUP($B233,'[2]1516 Exp_Rev Access'!$F$7:$FS$310,94,FALSE))</f>
        <v>0</v>
      </c>
      <c r="DL233" s="90">
        <f>IF(ISNA(VLOOKUP($B233,'[2]1516 Exp_Rev Access'!$F$7:$FS$310,95,FALSE)),"",VLOOKUP($B233,'[2]1516 Exp_Rev Access'!$F$7:$FS$310,95,FALSE))</f>
        <v>0</v>
      </c>
      <c r="DM233" s="90">
        <f>IF(ISNA(VLOOKUP($B233,'[2]1516 Exp_Rev Access'!$F$7:$FS$310,96,FALSE)),"",VLOOKUP($B233,'[2]1516 Exp_Rev Access'!$F$7:$FS$310,96,FALSE))</f>
        <v>0</v>
      </c>
      <c r="DN233" s="90">
        <f>IF(ISNA(VLOOKUP($B233,'[2]1516 Exp_Rev Access'!$F$7:$FS$310,97,FALSE)),"",VLOOKUP($B233,'[2]1516 Exp_Rev Access'!$F$7:$FS$310,97,FALSE))</f>
        <v>0</v>
      </c>
      <c r="DO233" s="90">
        <f>IF(ISNA(VLOOKUP($B233,'[2]1516 Exp_Rev Access'!$F$7:$FS$310,98,FALSE)),"",VLOOKUP($B233,'[2]1516 Exp_Rev Access'!$F$7:$FS$310,98,FALSE))</f>
        <v>0</v>
      </c>
      <c r="DP233" s="90">
        <f>IF(ISNA(VLOOKUP($B233,'[2]1516 Exp_Rev Access'!$F$7:$FS$310,99,FALSE)),"",VLOOKUP($B233,'[2]1516 Exp_Rev Access'!$F$7:$FS$310,99,FALSE))</f>
        <v>0</v>
      </c>
      <c r="DQ233" s="90">
        <f>IF(ISNA(VLOOKUP($B233,'[2]1516 Exp_Rev Access'!$F$7:$FS$310,100,FALSE)),"",VLOOKUP($B233,'[2]1516 Exp_Rev Access'!$F$7:$FS$310,100,FALSE))</f>
        <v>0</v>
      </c>
      <c r="DR233" s="90">
        <f>IF(ISNA(VLOOKUP($B233,'[2]1516 Exp_Rev Access'!$F$7:$FS$310,101,FALSE)),"",VLOOKUP($B233,'[2]1516 Exp_Rev Access'!$F$7:$FS$310,101,FALSE))</f>
        <v>0</v>
      </c>
      <c r="DS233" s="90">
        <f>IF(ISNA(VLOOKUP($B233,'[2]1516 Exp_Rev Access'!$F$7:$FS$310,102,FALSE)),"",VLOOKUP($B233,'[2]1516 Exp_Rev Access'!$F$7:$FS$310,102,FALSE))</f>
        <v>0</v>
      </c>
      <c r="DT233" s="90">
        <f>IF(ISNA(VLOOKUP($B233,'[2]1516 Exp_Rev Access'!$F$7:$FS$310,103,FALSE)),"",VLOOKUP($B233,'[2]1516 Exp_Rev Access'!$F$7:$FS$310,103,FALSE))</f>
        <v>0</v>
      </c>
      <c r="DU233" s="90">
        <f>IF(ISNA(VLOOKUP($B233,'[2]1516 Exp_Rev Access'!$F$7:$FS$310,104,FALSE)),"",VLOOKUP($B233,'[2]1516 Exp_Rev Access'!$F$7:$FS$310,104,FALSE))</f>
        <v>0</v>
      </c>
      <c r="DV233" s="90">
        <f>IF(ISNA(VLOOKUP($B233,'[2]1516 Exp_Rev Access'!$F$7:$FS$310,105,FALSE)),"",VLOOKUP($B233,'[2]1516 Exp_Rev Access'!$F$7:$FS$310,105,FALSE))</f>
        <v>0</v>
      </c>
      <c r="DW233" s="90">
        <f>IF(ISNA(VLOOKUP($B233,'[2]1516 Exp_Rev Access'!$F$7:$FS$310,106,FALSE)),"",VLOOKUP($B233,'[2]1516 Exp_Rev Access'!$F$7:$FS$310,106,FALSE))</f>
        <v>0</v>
      </c>
      <c r="DX233" s="90">
        <f>IF(ISNA(VLOOKUP($B233,'[2]1516 Exp_Rev Access'!$F$7:$FS$310,107,FALSE)),"",VLOOKUP($B233,'[2]1516 Exp_Rev Access'!$F$7:$FS$310,107,FALSE))</f>
        <v>0</v>
      </c>
      <c r="DY233" s="90">
        <f>IF(ISNA(VLOOKUP($B233,'[2]1516 Exp_Rev Access'!$F$7:$FS$310,108,FALSE)),"",VLOOKUP($B233,'[2]1516 Exp_Rev Access'!$F$7:$FS$310,108,FALSE))</f>
        <v>0</v>
      </c>
      <c r="DZ233" s="90">
        <f>IF(ISNA(VLOOKUP($B233,'[2]1516 Exp_Rev Access'!$F$7:$FS$310,109,FALSE)),"",VLOOKUP($B233,'[2]1516 Exp_Rev Access'!$F$7:$FS$310,109,FALSE))</f>
        <v>0</v>
      </c>
      <c r="EA233" s="90">
        <f>IF(ISNA(VLOOKUP($B233,'[2]1516 Exp_Rev Access'!$F$7:$FS$310,110,FALSE)),"",VLOOKUP($B233,'[2]1516 Exp_Rev Access'!$F$7:$FS$310,110,FALSE))</f>
        <v>0</v>
      </c>
      <c r="EB233" s="90">
        <f>IF(ISNA(VLOOKUP($B233,'[2]1516 Exp_Rev Access'!$F$7:$FS$310,111,FALSE)),"",VLOOKUP($B233,'[2]1516 Exp_Rev Access'!$F$7:$FS$310,111,FALSE))</f>
        <v>0</v>
      </c>
      <c r="EC233" s="90">
        <f>IF(ISNA(VLOOKUP($B233,'[2]1516 Exp_Rev Access'!$F$7:$FS$310,112,FALSE)),"",VLOOKUP($B233,'[2]1516 Exp_Rev Access'!$F$7:$FS$310,112,FALSE))</f>
        <v>0</v>
      </c>
      <c r="ED233" s="90">
        <f>IF(ISNA(VLOOKUP($B233,'[2]1516 Exp_Rev Access'!$F$7:$FS$310,113,FALSE)),"",VLOOKUP($B233,'[2]1516 Exp_Rev Access'!$F$7:$FS$310,113,FALSE))</f>
        <v>0</v>
      </c>
      <c r="EE233" s="90">
        <f>IF(ISNA(VLOOKUP($B233,'[2]1516 Exp_Rev Access'!$F$7:$FS$310,114,FALSE)),"",VLOOKUP($B233,'[2]1516 Exp_Rev Access'!$F$7:$FS$310,114,FALSE))</f>
        <v>0</v>
      </c>
      <c r="EF233" s="90">
        <f>IF(ISNA(VLOOKUP($B233,'[2]1516 Exp_Rev Access'!$F$7:$FS$310,115,FALSE)),"",VLOOKUP($B233,'[2]1516 Exp_Rev Access'!$F$7:$FS$310,115,FALSE))</f>
        <v>0</v>
      </c>
      <c r="EG233" s="90">
        <f>IF(ISNA(VLOOKUP($B233,'[2]1516 Exp_Rev Access'!$F$7:$FS$310,116,FALSE)),"",VLOOKUP($B233,'[2]1516 Exp_Rev Access'!$F$7:$FS$310,116,FALSE))</f>
        <v>23450</v>
      </c>
      <c r="EH233" s="90">
        <f>IF(ISNA(VLOOKUP($B233,'[2]1516 Exp_Rev Access'!$F$7:$FS$310,117,FALSE)),"",VLOOKUP($B233,'[2]1516 Exp_Rev Access'!$F$7:$FS$310,117,FALSE))</f>
        <v>0</v>
      </c>
      <c r="EI233" s="90">
        <f>IF(ISNA(VLOOKUP($B233,'[2]1516 Exp_Rev Access'!$F$7:$FS$310,118,FALSE)),"",VLOOKUP($B233,'[2]1516 Exp_Rev Access'!$F$7:$FS$310,118,FALSE))</f>
        <v>0</v>
      </c>
      <c r="EJ233" s="90">
        <f>IF(ISNA(VLOOKUP($B233,'[2]1516 Exp_Rev Access'!$F$7:$FS$310,119,FALSE)),"",VLOOKUP($B233,'[2]1516 Exp_Rev Access'!$F$7:$FS$310,119,FALSE))</f>
        <v>0</v>
      </c>
      <c r="EK233" s="90">
        <f>IF(ISNA(VLOOKUP($B233,'[2]1516 Exp_Rev Access'!$F$7:$FS$310,120,FALSE)),"",VLOOKUP($B233,'[2]1516 Exp_Rev Access'!$F$7:$FS$310,120,FALSE))</f>
        <v>0</v>
      </c>
      <c r="EL233" s="90">
        <f>IF(ISNA(VLOOKUP($B233,'[2]1516 Exp_Rev Access'!$F$7:$FS$310,121,FALSE)),"",VLOOKUP($B233,'[2]1516 Exp_Rev Access'!$F$7:$FS$310,121,FALSE))</f>
        <v>0</v>
      </c>
      <c r="EM233" s="90">
        <f>IF(ISNA(VLOOKUP($B233,'[2]1516 Exp_Rev Access'!$F$7:$FS$310,122,FALSE)),"",VLOOKUP($B233,'[2]1516 Exp_Rev Access'!$F$7:$FS$310,122,FALSE))</f>
        <v>0</v>
      </c>
      <c r="EN233" s="90">
        <f>IF(ISNA(VLOOKUP($B233,'[2]1516 Exp_Rev Access'!$F$7:$FS$310,123,FALSE)),"",VLOOKUP($B233,'[2]1516 Exp_Rev Access'!$F$7:$FS$310,123,FALSE))</f>
        <v>0</v>
      </c>
      <c r="EO233" s="90">
        <f>IF(ISNA(VLOOKUP($B233,'[2]1516 Exp_Rev Access'!$F$7:$FS$310,124,FALSE)),"",VLOOKUP($B233,'[2]1516 Exp_Rev Access'!$F$7:$FS$310,124,FALSE))</f>
        <v>0</v>
      </c>
      <c r="EP233" s="90">
        <f>IF(ISNA(VLOOKUP($B233,'[2]1516 Exp_Rev Access'!$F$7:$FS$310,125,FALSE)),"",VLOOKUP($B233,'[2]1516 Exp_Rev Access'!$F$7:$FS$310,125,FALSE))</f>
        <v>0</v>
      </c>
      <c r="EQ233" s="90">
        <f>IF(ISNA(VLOOKUP($B233,'[2]1516 Exp_Rev Access'!$F$7:$FS$310,126,FALSE)),"",VLOOKUP($B233,'[2]1516 Exp_Rev Access'!$F$7:$FS$310,126,FALSE))</f>
        <v>0</v>
      </c>
      <c r="ER233" s="90">
        <f>IF(ISNA(VLOOKUP($B233,'[2]1516 Exp_Rev Access'!$F$7:$FS$310,127,FALSE)),"",VLOOKUP($B233,'[2]1516 Exp_Rev Access'!$F$7:$FS$310,127,FALSE))</f>
        <v>0</v>
      </c>
      <c r="ES233" s="90">
        <f>IF(ISNA(VLOOKUP($B233,'[2]1516 Exp_Rev Access'!$F$7:$FS$310,128,FALSE)),"",VLOOKUP($B233,'[2]1516 Exp_Rev Access'!$F$7:$FS$310,128,FALSE))</f>
        <v>0</v>
      </c>
      <c r="ET233" s="90">
        <f>IF(ISNA(VLOOKUP($B233,'[2]1516 Exp_Rev Access'!$F$7:$FS$310,129,FALSE)),"",VLOOKUP($B233,'[2]1516 Exp_Rev Access'!$F$7:$FS$310,129,FALSE))</f>
        <v>0</v>
      </c>
      <c r="EU233" s="90">
        <f>IF(ISNA(VLOOKUP($B233,'[2]1516 Exp_Rev Access'!$F$7:$FS$310,130,FALSE)),"",VLOOKUP($B233,'[2]1516 Exp_Rev Access'!$F$7:$FS$310,130,FALSE))</f>
        <v>0</v>
      </c>
      <c r="EV233" s="90">
        <f>IF(ISNA(VLOOKUP($B233,'[2]1516 Exp_Rev Access'!$F$7:$FS$310,131,FALSE)),"",VLOOKUP($B233,'[2]1516 Exp_Rev Access'!$F$7:$FS$310,131,FALSE))</f>
        <v>11656.69</v>
      </c>
      <c r="EW233" s="90">
        <f>IF(ISNA(VLOOKUP($B233,'[2]1516 Exp_Rev Access'!$F$7:$FS$310,132,FALSE)),"",VLOOKUP($B233,'[2]1516 Exp_Rev Access'!$F$7:$FS$310,132,FALSE))</f>
        <v>0</v>
      </c>
      <c r="EX233" s="90">
        <f>IF(ISNA(VLOOKUP($B233,'[2]1516 Exp_Rev Access'!$F$7:$FS$310,133,FALSE)),"",VLOOKUP($B233,'[2]1516 Exp_Rev Access'!$F$7:$FS$310,133,FALSE))</f>
        <v>0</v>
      </c>
      <c r="EY233" s="90">
        <f>IF(ISNA(VLOOKUP($B233,'[2]1516 Exp_Rev Access'!$F$7:$FS$310,134,FALSE)),"",VLOOKUP($B233,'[2]1516 Exp_Rev Access'!$F$7:$FS$310,134,FALSE))</f>
        <v>0</v>
      </c>
      <c r="EZ233" s="90">
        <f>IF(ISNA(VLOOKUP($B233,'[2]1516 Exp_Rev Access'!$F$7:$FS$310,135,FALSE)),"",VLOOKUP($B233,'[2]1516 Exp_Rev Access'!$F$7:$FS$310,135,FALSE))</f>
        <v>0</v>
      </c>
      <c r="FA233" s="90">
        <f>IF(ISNA(VLOOKUP($B233,'[2]1516 Exp_Rev Access'!$F$7:$FS$310,136,FALSE)),"",VLOOKUP($B233,'[2]1516 Exp_Rev Access'!$F$7:$FS$310,136,FALSE))</f>
        <v>0</v>
      </c>
      <c r="FB233" s="90">
        <f>IF(ISNA(VLOOKUP($B233,'[2]1516 Exp_Rev Access'!$F$7:$FS$310,137,FALSE)),"",VLOOKUP($B233,'[2]1516 Exp_Rev Access'!$F$7:$FS$310,137,FALSE))</f>
        <v>0</v>
      </c>
      <c r="FC233" s="90">
        <f>IF(ISNA(VLOOKUP($B233,'[2]1516 Exp_Rev Access'!$F$7:$FS$310,138,FALSE)),"",VLOOKUP($B233,'[2]1516 Exp_Rev Access'!$F$7:$FS$310,138,FALSE))</f>
        <v>0</v>
      </c>
      <c r="FD233" s="90">
        <f>IF(ISNA(VLOOKUP($B233,'[2]1516 Exp_Rev Access'!$F$7:$FS$310,139,FALSE)),"",VLOOKUP($B233,'[2]1516 Exp_Rev Access'!$F$7:$FS$310,139,FALSE))</f>
        <v>0</v>
      </c>
      <c r="FE233" s="90">
        <f>IF(ISNA(VLOOKUP($B233,'[2]1516 Exp_Rev Access'!$F$7:$FS$310,140,FALSE)),"",VLOOKUP($B233,'[2]1516 Exp_Rev Access'!$F$7:$FS$310,140,FALSE))</f>
        <v>0</v>
      </c>
      <c r="FF233" s="90">
        <f>IF(ISNA(VLOOKUP($B233,'[2]1516 Exp_Rev Access'!$F$7:$FS$310,141,FALSE)),"",VLOOKUP($B233,'[2]1516 Exp_Rev Access'!$F$7:$FS$310,141,FALSE))</f>
        <v>0</v>
      </c>
      <c r="FG233" s="90">
        <f>IF(ISNA(VLOOKUP($B233,'[2]1516 Exp_Rev Access'!$F$7:$FS$310,142,FALSE)),"",VLOOKUP($B233,'[2]1516 Exp_Rev Access'!$F$7:$FS$310,142,FALSE))</f>
        <v>0</v>
      </c>
      <c r="FH233" s="90">
        <f>IF(ISNA(VLOOKUP($B233,'[2]1516 Exp_Rev Access'!$F$7:$FS$310,143,FALSE)),"",VLOOKUP($B233,'[2]1516 Exp_Rev Access'!$F$7:$FS$310,143,FALSE))</f>
        <v>0</v>
      </c>
      <c r="FI233" s="90">
        <f>IF(ISNA(VLOOKUP($B233,'[2]1516 Exp_Rev Access'!$F$7:$FS$310,144,FALSE)),"",VLOOKUP($B233,'[2]1516 Exp_Rev Access'!$F$7:$FS$310,144,FALSE))</f>
        <v>0</v>
      </c>
      <c r="FJ233" s="90">
        <f>IF(ISNA(VLOOKUP($B233,'[2]1516 Exp_Rev Access'!$F$7:$FS$310,145,FALSE)),"",VLOOKUP($B233,'[2]1516 Exp_Rev Access'!$F$7:$FS$310,145,FALSE))</f>
        <v>0</v>
      </c>
      <c r="FK233" s="90">
        <f>IF(ISNA(VLOOKUP($B233,'[2]1516 Exp_Rev Access'!$F$7:$FS$310,146,FALSE)),"",VLOOKUP($B233,'[2]1516 Exp_Rev Access'!$F$7:$FS$310,146,FALSE))</f>
        <v>0</v>
      </c>
      <c r="FL233" s="90">
        <f>IF(ISNA(VLOOKUP($B233,'[2]1516 Exp_Rev Access'!$F$7:$FS$310,1147,FALSE)),"",VLOOKUP($B233,'[2]1516 Exp_Rev Access'!$F$7:$FS$310,147,FALSE))</f>
        <v>0</v>
      </c>
      <c r="FM233" s="90">
        <f>IF(ISNA(VLOOKUP($B233,'[2]1516 Exp_Rev Access'!$F$7:$FS$310,148,FALSE)),"",VLOOKUP($B233,'[2]1516 Exp_Rev Access'!$F$7:$FS$310,148,FALSE))</f>
        <v>0</v>
      </c>
      <c r="FN233" s="90">
        <f>IF(ISNA(VLOOKUP($B233,'[2]1516 Exp_Rev Access'!$F$7:$FS$310,149,FALSE)),"",VLOOKUP($B233,'[2]1516 Exp_Rev Access'!$F$7:$FS$310,149,FALSE))</f>
        <v>0</v>
      </c>
      <c r="FO233" s="90">
        <f>IF(ISNA(VLOOKUP($B233,'[2]1516 Exp_Rev Access'!$F$7:$FS$310,150,FALSE)),"",VLOOKUP($B233,'[2]1516 Exp_Rev Access'!$F$7:$FS$310,150,FALSE))</f>
        <v>0</v>
      </c>
      <c r="FP233" s="90">
        <f>IF(ISNA(VLOOKUP($B233,'[2]1516 Exp_Rev Access'!$F$7:$FS$310,151,FALSE)),"",VLOOKUP($B233,'[2]1516 Exp_Rev Access'!$F$7:$FS$310,151,FALSE))</f>
        <v>0</v>
      </c>
      <c r="FQ233" s="90">
        <f>IF(ISNA(VLOOKUP($B233,'[2]1516 Exp_Rev Access'!$F$7:$FS$310,152,FALSE)),"",VLOOKUP($B233,'[2]1516 Exp_Rev Access'!$F$7:$FS$310,152,FALSE))</f>
        <v>0</v>
      </c>
      <c r="FR233" s="90">
        <f>IF(ISNA(VLOOKUP($B233,'[2]1516 Exp_Rev Access'!$F$7:$FS$310,153,FALSE)),"",VLOOKUP($B233,'[2]1516 Exp_Rev Access'!$F$7:$FS$310,153,FALSE))</f>
        <v>13023.89</v>
      </c>
      <c r="FS233" s="53">
        <f t="shared" si="581"/>
        <v>559222.56999999995</v>
      </c>
      <c r="FT233" s="92">
        <f t="shared" si="582"/>
        <v>0.10062116088950999</v>
      </c>
      <c r="FU233" s="116">
        <f t="shared" si="583"/>
        <v>1782.1554861531595</v>
      </c>
      <c r="FV233" s="90">
        <f>IF(ISNA(VLOOKUP($B233,'[2]1516 Exp_Rev Access'!$F$7:$FS$310,154,FALSE)),"",VLOOKUP($B233,'[2]1516 Exp_Rev Access'!$F$7:$FS$310,154,FALSE))</f>
        <v>0</v>
      </c>
      <c r="FW233" s="90">
        <f>IF(ISNA(VLOOKUP($B233,'[2]1516 Exp_Rev Access'!$F$7:$FS$310,155,FALSE)),"",VLOOKUP($B233,'[2]1516 Exp_Rev Access'!$F$7:$FS$310,155,FALSE))</f>
        <v>0</v>
      </c>
      <c r="FX233" s="90">
        <f>IF(ISNA(VLOOKUP($B233,'[2]1516 Exp_Rev Access'!$F$7:$FS$310,156,FALSE)),"",VLOOKUP($B233,'[2]1516 Exp_Rev Access'!$F$7:$FS$310,156,FALSE))</f>
        <v>0</v>
      </c>
      <c r="FY233" s="90">
        <f>IF(ISNA(VLOOKUP($B233,'[2]1516 Exp_Rev Access'!$F$7:$FS$310,157,FALSE)),"",VLOOKUP($B233,'[2]1516 Exp_Rev Access'!$F$7:$FS$310,157,FALSE))</f>
        <v>0</v>
      </c>
      <c r="FZ233" s="90">
        <f>IF(ISNA(VLOOKUP($B233,'[2]1516 Exp_Rev Access'!$F$7:$FS$310,158,FALSE)),"",VLOOKUP($B233,'[2]1516 Exp_Rev Access'!$F$7:$FS$310,158,FALSE))</f>
        <v>0</v>
      </c>
      <c r="GA233" s="90">
        <f>IF(ISNA(VLOOKUP($B233,'[2]1516 Exp_Rev Access'!$F$7:$FS$310,159,FALSE)),"",VLOOKUP($B233,'[2]1516 Exp_Rev Access'!$F$7:$FS$310,159,FALSE))</f>
        <v>0</v>
      </c>
      <c r="GB233" s="90">
        <f>IF(ISNA(VLOOKUP($B233,'[2]1516 Exp_Rev Access'!$F$7:$FS$310,160,FALSE)),"",VLOOKUP($B233,'[2]1516 Exp_Rev Access'!$F$7:$FS$310,160,FALSE))</f>
        <v>0</v>
      </c>
      <c r="GC233" s="90">
        <f>IF(ISNA(VLOOKUP($B233,'[2]1516 Exp_Rev Access'!$F$7:$FS$310,161,FALSE)),"",VLOOKUP($B233,'[2]1516 Exp_Rev Access'!$F$7:$FS$310,161,FALSE))</f>
        <v>0</v>
      </c>
      <c r="GD233" s="90">
        <f>IF(ISNA(VLOOKUP($B233,'[2]1516 Exp_Rev Access'!$F$7:$FS$310,162,FALSE)),"",VLOOKUP($B233,'[2]1516 Exp_Rev Access'!$F$7:$FS$310,162,FALSE))</f>
        <v>0</v>
      </c>
      <c r="GE233" s="90">
        <f>IF(ISNA(VLOOKUP($B233,'[2]1516 Exp_Rev Access'!$F$7:$FS$310,163,FALSE)),"",VLOOKUP($B233,'[2]1516 Exp_Rev Access'!$F$7:$FS$310,163,FALSE))</f>
        <v>0</v>
      </c>
      <c r="GF233" s="90">
        <f>IF(ISNA(VLOOKUP($B233,'[2]1516 Exp_Rev Access'!$F$7:$FS$310,164,FALSE)),"",VLOOKUP($B233,'[2]1516 Exp_Rev Access'!$F$7:$FS$310,164,FALSE))</f>
        <v>14927.67</v>
      </c>
      <c r="GG233" s="90">
        <f>IF(ISNA(VLOOKUP($B233,'[2]1516 Exp_Rev Access'!$F$7:$FS$310,165,FALSE)),"",VLOOKUP($B233,'[2]1516 Exp_Rev Access'!$F$7:$FS$310,165,FALSE))</f>
        <v>0</v>
      </c>
      <c r="GH233" s="90">
        <f>IF(ISNA(VLOOKUP($B233,'[2]1516 Exp_Rev Access'!$F$7:$FS$310,166,FALSE)),"",VLOOKUP($B233,'[2]1516 Exp_Rev Access'!$F$7:$FS$310,166,FALSE))</f>
        <v>0</v>
      </c>
      <c r="GI233" s="90">
        <f>IF(ISNA(VLOOKUP($B233,'[2]1516 Exp_Rev Access'!$F$7:$FS$310,167,FALSE)),"",VLOOKUP($B233,'[2]1516 Exp_Rev Access'!$F$7:$FS$310,167,FALSE))</f>
        <v>0</v>
      </c>
      <c r="GJ233" s="90">
        <f>IF(ISNA(VLOOKUP($B233,'[2]1516 Exp_Rev Access'!$F$7:$FS$310,168,FALSE)),"",VLOOKUP($B233,'[2]1516 Exp_Rev Access'!$F$7:$FS$310,168,FALSE))</f>
        <v>0</v>
      </c>
      <c r="GK233" s="90">
        <f>IF(ISNA(VLOOKUP($B233,'[2]1516 Exp_Rev Access'!$F$7:$FS$310,169,FALSE)),"",VLOOKUP($B233,'[2]1516 Exp_Rev Access'!$F$7:$FS$310,169,FALSE))</f>
        <v>0</v>
      </c>
      <c r="GL233" s="90">
        <f>IF(ISNA(VLOOKUP($B233,'[2]1516 Exp_Rev Access'!$F$7:$FS$310,170,FALSE)),"",VLOOKUP($B233,'[2]1516 Exp_Rev Access'!$F$7:$FS$310,170,FALSE))</f>
        <v>3907.2</v>
      </c>
      <c r="GM233" s="90">
        <f>IF(ISNA(VLOOKUP($B233,'[2]1516 Exp_Rev Access'!$F$7:$FT$310,171,FALSE)),"",VLOOKUP($B233,'[2]1516 Exp_Rev Access'!$F$7:$FT$310,171,FALSE))</f>
        <v>0</v>
      </c>
      <c r="GN233" s="90">
        <f>IF(ISNA(VLOOKUP($B233,'[2]1516 Exp_Rev Access'!$F$7:$FU$310,172,FALSE)),"",VLOOKUP($B233,'[2]1516 Exp_Rev Access'!$F$7:$FU$310,172,FALSE))</f>
        <v>0</v>
      </c>
      <c r="GO233" s="90">
        <f>IF(ISNA(VLOOKUP($B233,'[2]1516 Exp_Rev Access'!$F$7:$FV$310,173,FALSE)),"",VLOOKUP($B233,'[2]1516 Exp_Rev Access'!$F$7:$FV$310,173,FALSE))</f>
        <v>0</v>
      </c>
      <c r="GP233" s="90">
        <f>IF(ISNA(VLOOKUP($B233,'[2]1516 Exp_Rev Access'!$F$7:$GA$310,174,FALSE)),"",VLOOKUP($B233,'[2]1516 Exp_Rev Access'!$F$7:$GA$310,174,FALSE))</f>
        <v>0</v>
      </c>
      <c r="GQ233" s="90">
        <f>IF(ISNA(VLOOKUP($B233,'[2]1516 Exp_Rev Access'!$F$7:$GA$310,175,FALSE)),"",VLOOKUP($B233,'[2]1516 Exp_Rev Access'!$F$7:$GA$310,175,FALSE))</f>
        <v>190</v>
      </c>
      <c r="GR233" s="90">
        <f>IF(ISNA(VLOOKUP($B233,'[2]1516 Exp_Rev Access'!$F$7:$GA$310,176,FALSE)),"",VLOOKUP($B233,'[2]1516 Exp_Rev Access'!$F$7:$GA$310,176,FALSE))</f>
        <v>0</v>
      </c>
      <c r="GS233" s="90">
        <f>IF(ISNA(VLOOKUP($B233,'[2]1516 Exp_Rev Access'!$F$7:$GA$310,177,FALSE)),"",VLOOKUP($B233,'[2]1516 Exp_Rev Access'!$F$7:$GA$310,177,FALSE))</f>
        <v>0</v>
      </c>
      <c r="GT233" s="90">
        <f>IF(ISNA(VLOOKUP($B233,'[2]1516 Exp_Rev Access'!$F$7:$GA$310,178,FALSE)),"",VLOOKUP($B233,'[2]1516 Exp_Rev Access'!$F$7:$GA$310,178,FALSE))</f>
        <v>0</v>
      </c>
      <c r="GU233" s="53">
        <f t="shared" si="584"/>
        <v>19024.87</v>
      </c>
      <c r="GV233" s="92">
        <f t="shared" si="585"/>
        <v>3.4231531555888599E-3</v>
      </c>
      <c r="GW233" s="114">
        <f t="shared" si="586"/>
        <v>60.629306223907705</v>
      </c>
    </row>
    <row r="234" spans="1:222" x14ac:dyDescent="0.2">
      <c r="A234" s="99"/>
      <c r="B234" s="100"/>
      <c r="C234" s="100" t="s">
        <v>185</v>
      </c>
      <c r="D234" s="101">
        <f>SUM(D227:D233)</f>
        <v>8132.4999999999991</v>
      </c>
      <c r="E234" s="102">
        <f>SUM(E227:E233)</f>
        <v>100855816.51000001</v>
      </c>
      <c r="F234" s="133">
        <f>SUM(F227:F233)</f>
        <v>100855816.51000001</v>
      </c>
      <c r="G234" s="133">
        <f>F234-E234</f>
        <v>0</v>
      </c>
      <c r="H234" s="134">
        <f>SUM(H227:H233)</f>
        <v>17816690.719999999</v>
      </c>
      <c r="I234" s="134">
        <f t="shared" ref="I234:N234" si="587">SUM(I227:I233)</f>
        <v>1372.17</v>
      </c>
      <c r="J234" s="134">
        <f t="shared" si="587"/>
        <v>5560.82</v>
      </c>
      <c r="K234" s="134">
        <f t="shared" si="587"/>
        <v>299031.55</v>
      </c>
      <c r="L234" s="134">
        <f t="shared" si="587"/>
        <v>0</v>
      </c>
      <c r="M234" s="134">
        <f t="shared" si="587"/>
        <v>0</v>
      </c>
      <c r="N234" s="134">
        <f t="shared" si="587"/>
        <v>18122655.260000002</v>
      </c>
      <c r="O234" s="69">
        <f>N234/E234</f>
        <v>0.17968874663964585</v>
      </c>
      <c r="P234" s="103">
        <f>N234/D234</f>
        <v>2228.423640946819</v>
      </c>
      <c r="Q234" s="134">
        <f t="shared" ref="Q234:AM234" si="588">SUM(Q227:Q233)</f>
        <v>19428.2</v>
      </c>
      <c r="R234" s="134">
        <f t="shared" si="588"/>
        <v>0</v>
      </c>
      <c r="S234" s="134">
        <f t="shared" si="588"/>
        <v>3633</v>
      </c>
      <c r="T234" s="134">
        <f t="shared" si="588"/>
        <v>0</v>
      </c>
      <c r="U234" s="134">
        <f t="shared" si="588"/>
        <v>46161</v>
      </c>
      <c r="V234" s="134">
        <f t="shared" si="588"/>
        <v>3435</v>
      </c>
      <c r="W234" s="134">
        <f t="shared" si="588"/>
        <v>0</v>
      </c>
      <c r="X234" s="134">
        <f t="shared" si="588"/>
        <v>0</v>
      </c>
      <c r="Y234" s="134">
        <f t="shared" si="588"/>
        <v>64866.75</v>
      </c>
      <c r="Z234" s="134">
        <f t="shared" si="588"/>
        <v>0</v>
      </c>
      <c r="AA234" s="134">
        <f t="shared" si="588"/>
        <v>0</v>
      </c>
      <c r="AB234" s="134">
        <f t="shared" si="588"/>
        <v>0</v>
      </c>
      <c r="AC234" s="134">
        <f t="shared" si="588"/>
        <v>243844.71999999997</v>
      </c>
      <c r="AD234" s="134">
        <f t="shared" si="588"/>
        <v>395520.01999999996</v>
      </c>
      <c r="AE234" s="134">
        <f t="shared" si="588"/>
        <v>38695.989999999991</v>
      </c>
      <c r="AF234" s="134">
        <f t="shared" si="588"/>
        <v>0</v>
      </c>
      <c r="AG234" s="134">
        <f t="shared" si="588"/>
        <v>116746.95</v>
      </c>
      <c r="AH234" s="134">
        <f t="shared" si="588"/>
        <v>43493.04</v>
      </c>
      <c r="AI234" s="134">
        <f t="shared" si="588"/>
        <v>120394.2</v>
      </c>
      <c r="AJ234" s="134">
        <f t="shared" si="588"/>
        <v>128663.77</v>
      </c>
      <c r="AK234" s="134">
        <f t="shared" si="588"/>
        <v>90004.54</v>
      </c>
      <c r="AL234" s="134">
        <f t="shared" si="588"/>
        <v>67876.28</v>
      </c>
      <c r="AM234" s="103">
        <f t="shared" si="588"/>
        <v>1382763.4600000002</v>
      </c>
      <c r="AN234" s="71">
        <f t="shared" si="570"/>
        <v>1.3710299592516779E-2</v>
      </c>
      <c r="AO234" s="70">
        <f t="shared" si="571"/>
        <v>170.02932185674766</v>
      </c>
      <c r="AP234" s="134">
        <f t="shared" ref="AP234:AU234" si="589">SUM(AP227:AP233)</f>
        <v>48852017.140000001</v>
      </c>
      <c r="AQ234" s="134">
        <f t="shared" si="589"/>
        <v>1369570.8900000001</v>
      </c>
      <c r="AR234" s="134">
        <f t="shared" si="589"/>
        <v>3078663.32</v>
      </c>
      <c r="AS234" s="134">
        <f t="shared" si="589"/>
        <v>720278.54</v>
      </c>
      <c r="AT234" s="134">
        <f t="shared" si="589"/>
        <v>0</v>
      </c>
      <c r="AU234" s="103">
        <f t="shared" si="589"/>
        <v>54020529.890000001</v>
      </c>
      <c r="AV234" s="73">
        <f t="shared" si="573"/>
        <v>0.53562136284567963</v>
      </c>
      <c r="AW234" s="103">
        <f t="shared" si="574"/>
        <v>6642.5490181371051</v>
      </c>
      <c r="AX234" s="134">
        <f t="shared" ref="AX234:BV234" si="590">SUM(AX227:AX233)</f>
        <v>14455.33</v>
      </c>
      <c r="AY234" s="134">
        <f t="shared" si="590"/>
        <v>7196874.8100000005</v>
      </c>
      <c r="AZ234" s="134">
        <f t="shared" si="590"/>
        <v>413556.73000000004</v>
      </c>
      <c r="BA234" s="134">
        <f t="shared" si="590"/>
        <v>0</v>
      </c>
      <c r="BB234" s="134">
        <f t="shared" si="590"/>
        <v>0</v>
      </c>
      <c r="BC234" s="134">
        <f t="shared" si="590"/>
        <v>2114919.6100000003</v>
      </c>
      <c r="BD234" s="134">
        <f t="shared" si="590"/>
        <v>113818.84</v>
      </c>
      <c r="BE234" s="134">
        <f t="shared" si="590"/>
        <v>458470.76999999996</v>
      </c>
      <c r="BF234" s="134">
        <f t="shared" si="590"/>
        <v>0</v>
      </c>
      <c r="BG234" s="134">
        <f t="shared" si="590"/>
        <v>781985.92</v>
      </c>
      <c r="BH234" s="134">
        <f t="shared" si="590"/>
        <v>76512.760000000009</v>
      </c>
      <c r="BI234" s="134">
        <f t="shared" si="590"/>
        <v>0</v>
      </c>
      <c r="BJ234" s="134">
        <f t="shared" si="590"/>
        <v>107319.01</v>
      </c>
      <c r="BK234" s="134">
        <f t="shared" si="590"/>
        <v>4747141.9799999995</v>
      </c>
      <c r="BL234" s="134">
        <f t="shared" si="590"/>
        <v>0</v>
      </c>
      <c r="BM234" s="134">
        <f t="shared" si="590"/>
        <v>8538.61</v>
      </c>
      <c r="BN234" s="90" t="str">
        <f>IF(ISNA(VLOOKUP($B234,'[2]1516 Exp_Rev Access'!$F$7:$FS$310,51,FALSE)),"",VLOOKUP($B234,'[2]1516 Exp_Rev Access'!$F$7:$FS$310,51,FALSE))</f>
        <v/>
      </c>
      <c r="BO234" s="134">
        <f t="shared" si="590"/>
        <v>0</v>
      </c>
      <c r="BP234" s="134">
        <f t="shared" si="590"/>
        <v>0</v>
      </c>
      <c r="BQ234" s="134">
        <f t="shared" si="590"/>
        <v>0</v>
      </c>
      <c r="BR234" s="134">
        <f t="shared" si="590"/>
        <v>0</v>
      </c>
      <c r="BS234" s="134">
        <f t="shared" si="590"/>
        <v>0</v>
      </c>
      <c r="BT234" s="134">
        <f t="shared" si="590"/>
        <v>0</v>
      </c>
      <c r="BU234" s="134">
        <f t="shared" si="590"/>
        <v>0</v>
      </c>
      <c r="BV234" s="103">
        <f t="shared" si="590"/>
        <v>16033594.370000001</v>
      </c>
      <c r="BW234" s="71">
        <f t="shared" si="576"/>
        <v>0.15897540592921824</v>
      </c>
      <c r="BX234" s="70">
        <f t="shared" si="577"/>
        <v>1971.5455727021215</v>
      </c>
      <c r="BY234" s="134">
        <f t="shared" ref="BY234:CE234" si="591">SUM(BY227:BY233)</f>
        <v>0</v>
      </c>
      <c r="BZ234" s="134">
        <f t="shared" si="591"/>
        <v>557917.63</v>
      </c>
      <c r="CA234" s="134">
        <f t="shared" si="591"/>
        <v>48478.13</v>
      </c>
      <c r="CB234" s="134">
        <f t="shared" si="591"/>
        <v>0</v>
      </c>
      <c r="CC234" s="134">
        <f t="shared" si="591"/>
        <v>151070.92000000001</v>
      </c>
      <c r="CD234" s="134">
        <f t="shared" si="591"/>
        <v>0</v>
      </c>
      <c r="CE234" s="103">
        <f t="shared" si="591"/>
        <v>757466.68</v>
      </c>
      <c r="CF234" s="71">
        <f t="shared" si="579"/>
        <v>7.5103916284778287E-3</v>
      </c>
      <c r="CG234" s="135">
        <f t="shared" si="580"/>
        <v>93.140692284045514</v>
      </c>
      <c r="CH234" s="134">
        <f t="shared" ref="CH234:ES234" si="592">SUM(CH227:CH233)</f>
        <v>283265.87</v>
      </c>
      <c r="CI234" s="134">
        <f t="shared" si="592"/>
        <v>0</v>
      </c>
      <c r="CJ234" s="134">
        <f t="shared" si="592"/>
        <v>0</v>
      </c>
      <c r="CK234" s="134">
        <f t="shared" si="592"/>
        <v>0</v>
      </c>
      <c r="CL234" s="134">
        <f t="shared" si="592"/>
        <v>0</v>
      </c>
      <c r="CM234" s="134">
        <f t="shared" si="592"/>
        <v>0</v>
      </c>
      <c r="CN234" s="134">
        <f t="shared" si="592"/>
        <v>0</v>
      </c>
      <c r="CO234" s="134">
        <f t="shared" si="592"/>
        <v>0</v>
      </c>
      <c r="CP234" s="134">
        <f t="shared" si="592"/>
        <v>0</v>
      </c>
      <c r="CQ234" s="134">
        <f t="shared" si="592"/>
        <v>1707854.8199999998</v>
      </c>
      <c r="CR234" s="134">
        <f t="shared" si="592"/>
        <v>0</v>
      </c>
      <c r="CS234" s="134">
        <f t="shared" si="592"/>
        <v>59376.92</v>
      </c>
      <c r="CT234" s="134">
        <f t="shared" si="592"/>
        <v>0</v>
      </c>
      <c r="CU234" s="134">
        <f t="shared" si="592"/>
        <v>2400137.4999999995</v>
      </c>
      <c r="CV234" s="134">
        <f t="shared" si="592"/>
        <v>477017.75999999995</v>
      </c>
      <c r="CW234" s="134">
        <f t="shared" si="592"/>
        <v>0</v>
      </c>
      <c r="CX234" s="134">
        <f t="shared" si="592"/>
        <v>0</v>
      </c>
      <c r="CY234" s="134">
        <f t="shared" si="592"/>
        <v>0</v>
      </c>
      <c r="CZ234" s="134">
        <f t="shared" si="592"/>
        <v>0</v>
      </c>
      <c r="DA234" s="134">
        <f t="shared" si="592"/>
        <v>0</v>
      </c>
      <c r="DB234" s="134">
        <f t="shared" si="592"/>
        <v>107512.7</v>
      </c>
      <c r="DC234" s="134">
        <f t="shared" si="592"/>
        <v>0</v>
      </c>
      <c r="DD234" s="134">
        <f t="shared" si="592"/>
        <v>0</v>
      </c>
      <c r="DE234" s="134">
        <f t="shared" si="592"/>
        <v>0</v>
      </c>
      <c r="DF234" s="134">
        <f t="shared" si="592"/>
        <v>0</v>
      </c>
      <c r="DG234" s="134">
        <f t="shared" si="592"/>
        <v>0</v>
      </c>
      <c r="DH234" s="134">
        <f t="shared" si="592"/>
        <v>0</v>
      </c>
      <c r="DI234" s="134">
        <f t="shared" si="592"/>
        <v>2772380.77</v>
      </c>
      <c r="DJ234" s="134">
        <f t="shared" si="592"/>
        <v>0</v>
      </c>
      <c r="DK234" s="134">
        <f t="shared" si="592"/>
        <v>0</v>
      </c>
      <c r="DL234" s="134">
        <f t="shared" si="592"/>
        <v>0</v>
      </c>
      <c r="DM234" s="134">
        <f t="shared" si="592"/>
        <v>0</v>
      </c>
      <c r="DN234" s="134">
        <f t="shared" si="592"/>
        <v>0</v>
      </c>
      <c r="DO234" s="134">
        <f t="shared" si="592"/>
        <v>0</v>
      </c>
      <c r="DP234" s="134">
        <f t="shared" si="592"/>
        <v>0</v>
      </c>
      <c r="DQ234" s="134">
        <f t="shared" si="592"/>
        <v>0</v>
      </c>
      <c r="DR234" s="134">
        <f t="shared" si="592"/>
        <v>0</v>
      </c>
      <c r="DS234" s="134">
        <f t="shared" si="592"/>
        <v>0</v>
      </c>
      <c r="DT234" s="134">
        <f t="shared" si="592"/>
        <v>0</v>
      </c>
      <c r="DU234" s="134">
        <f t="shared" si="592"/>
        <v>0</v>
      </c>
      <c r="DV234" s="134">
        <f t="shared" si="592"/>
        <v>0</v>
      </c>
      <c r="DW234" s="134">
        <f t="shared" si="592"/>
        <v>0</v>
      </c>
      <c r="DX234" s="134">
        <f t="shared" si="592"/>
        <v>0</v>
      </c>
      <c r="DY234" s="134">
        <f t="shared" si="592"/>
        <v>18229.400000000001</v>
      </c>
      <c r="DZ234" s="134">
        <f t="shared" si="592"/>
        <v>0</v>
      </c>
      <c r="EA234" s="134">
        <f t="shared" si="592"/>
        <v>0</v>
      </c>
      <c r="EB234" s="134">
        <f t="shared" si="592"/>
        <v>0</v>
      </c>
      <c r="EC234" s="134">
        <f t="shared" si="592"/>
        <v>0</v>
      </c>
      <c r="ED234" s="134">
        <f t="shared" si="592"/>
        <v>0</v>
      </c>
      <c r="EE234" s="134">
        <f t="shared" si="592"/>
        <v>0</v>
      </c>
      <c r="EF234" s="134">
        <f t="shared" si="592"/>
        <v>0</v>
      </c>
      <c r="EG234" s="134">
        <f t="shared" si="592"/>
        <v>92387.05</v>
      </c>
      <c r="EH234" s="134">
        <f t="shared" si="592"/>
        <v>0</v>
      </c>
      <c r="EI234" s="134">
        <f t="shared" si="592"/>
        <v>0</v>
      </c>
      <c r="EJ234" s="134">
        <f t="shared" si="592"/>
        <v>0</v>
      </c>
      <c r="EK234" s="134">
        <f t="shared" si="592"/>
        <v>0</v>
      </c>
      <c r="EL234" s="134">
        <f t="shared" si="592"/>
        <v>0</v>
      </c>
      <c r="EM234" s="134">
        <f t="shared" si="592"/>
        <v>0</v>
      </c>
      <c r="EN234" s="134">
        <f t="shared" si="592"/>
        <v>411647.1</v>
      </c>
      <c r="EO234" s="134">
        <f t="shared" si="592"/>
        <v>17809.13</v>
      </c>
      <c r="EP234" s="134">
        <f t="shared" si="592"/>
        <v>0</v>
      </c>
      <c r="EQ234" s="134">
        <f t="shared" si="592"/>
        <v>0</v>
      </c>
      <c r="ER234" s="134">
        <f t="shared" si="592"/>
        <v>0</v>
      </c>
      <c r="ES234" s="134">
        <f t="shared" si="592"/>
        <v>0</v>
      </c>
      <c r="ET234" s="134">
        <f t="shared" ref="ET234:FR234" si="593">SUM(ET227:ET233)</f>
        <v>0</v>
      </c>
      <c r="EU234" s="134">
        <f t="shared" si="593"/>
        <v>0</v>
      </c>
      <c r="EV234" s="134">
        <f t="shared" si="593"/>
        <v>42298.61</v>
      </c>
      <c r="EW234" s="134">
        <f t="shared" si="593"/>
        <v>0</v>
      </c>
      <c r="EX234" s="134">
        <f t="shared" si="593"/>
        <v>0</v>
      </c>
      <c r="EY234" s="134">
        <f t="shared" si="593"/>
        <v>0</v>
      </c>
      <c r="EZ234" s="134">
        <f t="shared" si="593"/>
        <v>0</v>
      </c>
      <c r="FA234" s="134">
        <f t="shared" si="593"/>
        <v>0</v>
      </c>
      <c r="FB234" s="134">
        <f t="shared" si="593"/>
        <v>0</v>
      </c>
      <c r="FC234" s="134">
        <f t="shared" si="593"/>
        <v>0</v>
      </c>
      <c r="FD234" s="134">
        <f t="shared" si="593"/>
        <v>0</v>
      </c>
      <c r="FE234" s="134">
        <f t="shared" si="593"/>
        <v>0</v>
      </c>
      <c r="FF234" s="134">
        <f t="shared" si="593"/>
        <v>0</v>
      </c>
      <c r="FG234" s="134">
        <f t="shared" si="593"/>
        <v>0</v>
      </c>
      <c r="FH234" s="134">
        <f t="shared" si="593"/>
        <v>0</v>
      </c>
      <c r="FI234" s="134">
        <f t="shared" si="593"/>
        <v>0</v>
      </c>
      <c r="FJ234" s="134">
        <f t="shared" si="593"/>
        <v>0</v>
      </c>
      <c r="FK234" s="134">
        <f t="shared" si="593"/>
        <v>0</v>
      </c>
      <c r="FL234" s="134">
        <f t="shared" si="593"/>
        <v>0</v>
      </c>
      <c r="FM234" s="134">
        <f t="shared" si="593"/>
        <v>0</v>
      </c>
      <c r="FN234" s="134">
        <f t="shared" si="593"/>
        <v>0</v>
      </c>
      <c r="FO234" s="134">
        <f t="shared" si="593"/>
        <v>0</v>
      </c>
      <c r="FP234" s="134">
        <f t="shared" si="593"/>
        <v>0</v>
      </c>
      <c r="FQ234" s="134">
        <f t="shared" si="593"/>
        <v>0</v>
      </c>
      <c r="FR234" s="134">
        <f t="shared" si="593"/>
        <v>171591.21999999997</v>
      </c>
      <c r="FS234" s="103">
        <f>SUM(FS227:FS233)</f>
        <v>8561508.8499999996</v>
      </c>
      <c r="FT234" s="71">
        <f t="shared" si="582"/>
        <v>8.4888597864369211E-2</v>
      </c>
      <c r="FU234" s="113">
        <f t="shared" si="583"/>
        <v>1052.7523947125731</v>
      </c>
      <c r="FV234" s="134">
        <f t="shared" ref="FV234:GU234" si="594">SUM(FV227:FV233)</f>
        <v>0</v>
      </c>
      <c r="FW234" s="134">
        <f t="shared" si="594"/>
        <v>167542.98000000001</v>
      </c>
      <c r="FX234" s="134">
        <f t="shared" si="594"/>
        <v>0</v>
      </c>
      <c r="FY234" s="134">
        <f t="shared" si="594"/>
        <v>0</v>
      </c>
      <c r="FZ234" s="134">
        <f t="shared" si="594"/>
        <v>0</v>
      </c>
      <c r="GA234" s="134">
        <f t="shared" si="594"/>
        <v>251794.81</v>
      </c>
      <c r="GB234" s="134">
        <f t="shared" si="594"/>
        <v>0</v>
      </c>
      <c r="GC234" s="134">
        <f t="shared" si="594"/>
        <v>32975.800000000003</v>
      </c>
      <c r="GD234" s="134">
        <f t="shared" si="594"/>
        <v>0</v>
      </c>
      <c r="GE234" s="134">
        <f t="shared" si="594"/>
        <v>1266732.3</v>
      </c>
      <c r="GF234" s="134">
        <f t="shared" si="594"/>
        <v>15407.67</v>
      </c>
      <c r="GG234" s="134">
        <f t="shared" si="594"/>
        <v>0</v>
      </c>
      <c r="GH234" s="134">
        <f t="shared" si="594"/>
        <v>29290.28</v>
      </c>
      <c r="GI234" s="134">
        <f t="shared" si="594"/>
        <v>0</v>
      </c>
      <c r="GJ234" s="134">
        <f t="shared" si="594"/>
        <v>0</v>
      </c>
      <c r="GK234" s="134">
        <f t="shared" si="594"/>
        <v>171433.81</v>
      </c>
      <c r="GL234" s="134">
        <f t="shared" si="594"/>
        <v>38860.479999999996</v>
      </c>
      <c r="GM234" s="134">
        <f t="shared" si="594"/>
        <v>0</v>
      </c>
      <c r="GN234" s="134">
        <f t="shared" si="594"/>
        <v>0</v>
      </c>
      <c r="GO234" s="134">
        <f t="shared" si="594"/>
        <v>0</v>
      </c>
      <c r="GP234" s="134">
        <f t="shared" si="594"/>
        <v>0</v>
      </c>
      <c r="GQ234" s="134">
        <f t="shared" si="594"/>
        <v>3259.87</v>
      </c>
      <c r="GR234" s="134">
        <f t="shared" si="594"/>
        <v>0</v>
      </c>
      <c r="GS234" s="134">
        <f t="shared" si="594"/>
        <v>0</v>
      </c>
      <c r="GT234" s="134">
        <f t="shared" si="594"/>
        <v>0</v>
      </c>
      <c r="GU234" s="103">
        <f t="shared" si="594"/>
        <v>1977298.0000000002</v>
      </c>
      <c r="GV234" s="71">
        <f>GU234/E234</f>
        <v>1.9605195500092432E-2</v>
      </c>
      <c r="GW234" s="127">
        <f t="shared" si="586"/>
        <v>243.13532124193057</v>
      </c>
    </row>
    <row r="235" spans="1:222" ht="4.5" customHeight="1" x14ac:dyDescent="0.2">
      <c r="B235" s="87"/>
      <c r="C235" s="100"/>
      <c r="D235" s="120"/>
      <c r="E235" s="121"/>
      <c r="F235" s="81"/>
      <c r="G235" s="81"/>
      <c r="H235" s="81"/>
      <c r="I235" s="81"/>
      <c r="J235" s="81"/>
      <c r="K235" s="81"/>
      <c r="L235" s="81"/>
      <c r="M235" s="81"/>
      <c r="N235" s="81"/>
      <c r="O235" s="92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90"/>
      <c r="AA235" s="90"/>
      <c r="AB235" s="90"/>
      <c r="AC235" s="90"/>
      <c r="AD235" s="90"/>
      <c r="AE235" s="90"/>
      <c r="AF235" s="90"/>
      <c r="AG235" s="90"/>
      <c r="AH235" s="81"/>
      <c r="AI235" s="81"/>
      <c r="AJ235" s="81"/>
      <c r="AK235" s="81"/>
      <c r="AL235" s="81"/>
      <c r="AM235" s="81"/>
      <c r="AN235" s="92"/>
      <c r="AO235" s="81"/>
      <c r="AP235" s="81"/>
      <c r="AQ235" s="81"/>
      <c r="AR235" s="81"/>
      <c r="AS235" s="81"/>
      <c r="AT235" s="81"/>
      <c r="AU235" s="81"/>
      <c r="AV235" s="92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90" t="str">
        <f>IF(ISNA(VLOOKUP($B235,'[2]1516 Exp_Rev Access'!$F$7:$FS$310,51,FALSE)),"",VLOOKUP($B235,'[2]1516 Exp_Rev Access'!$F$7:$FS$310,51,FALSE))</f>
        <v/>
      </c>
      <c r="BO235" s="81"/>
      <c r="BP235" s="81"/>
      <c r="BQ235" s="81"/>
      <c r="BR235" s="81"/>
      <c r="BS235" s="81"/>
      <c r="BT235" s="81"/>
      <c r="BU235" s="81"/>
      <c r="BV235" s="81"/>
      <c r="BW235" s="92"/>
      <c r="BX235" s="81"/>
      <c r="BY235" s="81"/>
      <c r="BZ235" s="81"/>
      <c r="CA235" s="81"/>
      <c r="CB235" s="81"/>
      <c r="CC235" s="81"/>
      <c r="CD235" s="81"/>
      <c r="CE235" s="81"/>
      <c r="CF235" s="92"/>
      <c r="CG235" s="81"/>
      <c r="CH235" s="81"/>
      <c r="CI235" s="81"/>
      <c r="CJ235" s="81"/>
      <c r="CK235" s="81"/>
      <c r="CL235" s="81"/>
      <c r="CM235" s="81"/>
      <c r="CN235" s="81"/>
      <c r="CO235" s="81"/>
      <c r="CP235" s="81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1"/>
      <c r="DH235" s="81"/>
      <c r="DI235" s="81"/>
      <c r="DJ235" s="81"/>
      <c r="DK235" s="81"/>
      <c r="DL235" s="81"/>
      <c r="DM235" s="81"/>
      <c r="DN235" s="81"/>
      <c r="DO235" s="81"/>
      <c r="DP235" s="81"/>
      <c r="DQ235" s="81"/>
      <c r="DR235" s="81"/>
      <c r="DS235" s="81"/>
      <c r="DT235" s="81"/>
      <c r="DU235" s="81"/>
      <c r="DV235" s="81"/>
      <c r="DW235" s="81"/>
      <c r="DX235" s="81"/>
      <c r="DY235" s="81"/>
      <c r="DZ235" s="81"/>
      <c r="EA235" s="81"/>
      <c r="EB235" s="81"/>
      <c r="EC235" s="81"/>
      <c r="ED235" s="81"/>
      <c r="EE235" s="81"/>
      <c r="EF235" s="81"/>
      <c r="EG235" s="81"/>
      <c r="EH235" s="81"/>
      <c r="EI235" s="81"/>
      <c r="EJ235" s="81"/>
      <c r="EK235" s="81"/>
      <c r="EL235" s="81"/>
      <c r="EM235" s="81"/>
      <c r="EN235" s="81"/>
      <c r="EO235" s="81"/>
      <c r="EP235" s="81"/>
      <c r="EQ235" s="81"/>
      <c r="ER235" s="81"/>
      <c r="ES235" s="81"/>
      <c r="ET235" s="81"/>
      <c r="EU235" s="81"/>
      <c r="EV235" s="81"/>
      <c r="EW235" s="81"/>
      <c r="EX235" s="81"/>
      <c r="EY235" s="81"/>
      <c r="EZ235" s="81"/>
      <c r="FA235" s="81"/>
      <c r="FB235" s="81"/>
      <c r="FC235" s="81"/>
      <c r="FD235" s="81"/>
      <c r="FE235" s="81"/>
      <c r="FF235" s="81"/>
      <c r="FG235" s="81"/>
      <c r="FH235" s="81"/>
      <c r="FI235" s="81"/>
      <c r="FJ235" s="81"/>
      <c r="FK235" s="81"/>
      <c r="FL235" s="81"/>
      <c r="FM235" s="81"/>
      <c r="FN235" s="81"/>
      <c r="FO235" s="81"/>
      <c r="FP235" s="81"/>
      <c r="FQ235" s="81"/>
      <c r="FR235" s="81"/>
      <c r="FS235" s="77"/>
      <c r="FT235" s="77"/>
      <c r="FU235" s="77"/>
      <c r="FV235" s="77"/>
      <c r="FW235" s="77"/>
      <c r="FX235" s="77"/>
      <c r="FY235" s="77"/>
      <c r="FZ235" s="77"/>
      <c r="GA235" s="77"/>
      <c r="GB235" s="77"/>
      <c r="GC235" s="77"/>
      <c r="GD235" s="77"/>
      <c r="GE235" s="77"/>
      <c r="GF235" s="77"/>
      <c r="GG235" s="77"/>
      <c r="GH235" s="77"/>
      <c r="GI235" s="77"/>
      <c r="GJ235" s="77"/>
      <c r="GK235" s="77"/>
      <c r="GL235" s="77"/>
      <c r="GM235" s="77"/>
      <c r="GN235" s="77"/>
      <c r="GO235" s="77"/>
      <c r="GP235" s="77"/>
      <c r="GQ235" s="77"/>
      <c r="GR235" s="77"/>
      <c r="GS235" s="77"/>
      <c r="GT235" s="77"/>
      <c r="GU235" s="77"/>
      <c r="GV235" s="77"/>
      <c r="GW235" s="108"/>
    </row>
    <row r="236" spans="1:222" ht="12.75" x14ac:dyDescent="0.2">
      <c r="A236" s="99" t="s">
        <v>518</v>
      </c>
      <c r="B236" s="87"/>
      <c r="C236" s="100"/>
      <c r="D236" s="120"/>
      <c r="E236" s="121"/>
      <c r="F236" s="81"/>
      <c r="G236" s="81"/>
      <c r="H236" s="81"/>
      <c r="I236" s="81"/>
      <c r="J236" s="81"/>
      <c r="K236" s="81"/>
      <c r="L236" s="81"/>
      <c r="M236" s="81"/>
      <c r="N236" s="81"/>
      <c r="O236" s="92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90"/>
      <c r="AA236" s="90"/>
      <c r="AB236" s="90"/>
      <c r="AC236" s="90"/>
      <c r="AD236" s="90"/>
      <c r="AE236" s="90"/>
      <c r="AF236" s="90"/>
      <c r="AG236" s="90"/>
      <c r="AH236" s="81"/>
      <c r="AI236" s="81"/>
      <c r="AJ236" s="81"/>
      <c r="AK236" s="81"/>
      <c r="AL236" s="81"/>
      <c r="AM236" s="81"/>
      <c r="AN236" s="92"/>
      <c r="AO236" s="81"/>
      <c r="AP236" s="81"/>
      <c r="AQ236" s="81"/>
      <c r="AR236" s="81"/>
      <c r="AS236" s="81"/>
      <c r="AT236" s="81"/>
      <c r="AU236" s="81"/>
      <c r="AV236" s="92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90" t="str">
        <f>IF(ISNA(VLOOKUP($B236,'[2]1516 Exp_Rev Access'!$F$7:$FS$310,51,FALSE)),"",VLOOKUP($B236,'[2]1516 Exp_Rev Access'!$F$7:$FS$310,51,FALSE))</f>
        <v/>
      </c>
      <c r="BO236" s="81"/>
      <c r="BP236" s="81"/>
      <c r="BQ236" s="81"/>
      <c r="BR236" s="81"/>
      <c r="BS236" s="81"/>
      <c r="BT236" s="81"/>
      <c r="BU236" s="81"/>
      <c r="BV236" s="81"/>
      <c r="BW236" s="92"/>
      <c r="BX236" s="81"/>
      <c r="BY236" s="81"/>
      <c r="BZ236" s="81"/>
      <c r="CA236" s="81"/>
      <c r="CB236" s="81"/>
      <c r="CC236" s="81"/>
      <c r="CD236" s="81"/>
      <c r="CE236" s="81"/>
      <c r="CF236" s="92"/>
      <c r="CG236" s="81"/>
      <c r="CH236" s="81"/>
      <c r="CI236" s="81"/>
      <c r="CJ236" s="81"/>
      <c r="CK236" s="81"/>
      <c r="CL236" s="81"/>
      <c r="CM236" s="81"/>
      <c r="CN236" s="81"/>
      <c r="CO236" s="81"/>
      <c r="CP236" s="81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1"/>
      <c r="DH236" s="81"/>
      <c r="DI236" s="81"/>
      <c r="DJ236" s="81"/>
      <c r="DK236" s="81"/>
      <c r="DL236" s="81"/>
      <c r="DM236" s="81"/>
      <c r="DN236" s="81"/>
      <c r="DO236" s="81"/>
      <c r="DP236" s="81"/>
      <c r="DQ236" s="81"/>
      <c r="DR236" s="81"/>
      <c r="DS236" s="81"/>
      <c r="DT236" s="81"/>
      <c r="DU236" s="81"/>
      <c r="DV236" s="81"/>
      <c r="DW236" s="81"/>
      <c r="DX236" s="81"/>
      <c r="DY236" s="81"/>
      <c r="DZ236" s="81"/>
      <c r="EA236" s="81"/>
      <c r="EB236" s="81"/>
      <c r="EC236" s="81"/>
      <c r="ED236" s="81"/>
      <c r="EE236" s="81"/>
      <c r="EF236" s="81"/>
      <c r="EG236" s="81"/>
      <c r="EH236" s="81"/>
      <c r="EI236" s="81"/>
      <c r="EJ236" s="81"/>
      <c r="EK236" s="81"/>
      <c r="EL236" s="81"/>
      <c r="EM236" s="81"/>
      <c r="EN236" s="81"/>
      <c r="EO236" s="81"/>
      <c r="EP236" s="81"/>
      <c r="EQ236" s="81"/>
      <c r="ER236" s="81"/>
      <c r="ES236" s="81"/>
      <c r="ET236" s="81"/>
      <c r="EU236" s="81"/>
      <c r="EV236" s="81"/>
      <c r="EW236" s="81"/>
      <c r="EX236" s="81"/>
      <c r="EY236" s="81"/>
      <c r="EZ236" s="81"/>
      <c r="FA236" s="81"/>
      <c r="FB236" s="81"/>
      <c r="FC236" s="81"/>
      <c r="FD236" s="81"/>
      <c r="FE236" s="81"/>
      <c r="FF236" s="81"/>
      <c r="FG236" s="81"/>
      <c r="FH236" s="81"/>
      <c r="FI236" s="81"/>
      <c r="FJ236" s="81"/>
      <c r="FK236" s="81"/>
      <c r="FL236" s="81"/>
      <c r="FM236" s="81"/>
      <c r="FN236" s="81"/>
      <c r="FO236" s="81"/>
      <c r="FP236" s="81"/>
      <c r="FQ236" s="81"/>
      <c r="FR236" s="81"/>
      <c r="FS236" s="77"/>
      <c r="FT236" s="77"/>
      <c r="FU236" s="77"/>
      <c r="FV236" s="77"/>
      <c r="FW236" s="77"/>
      <c r="FX236" s="77"/>
      <c r="FY236" s="77"/>
      <c r="FZ236" s="77"/>
      <c r="GA236" s="77"/>
      <c r="GB236" s="77"/>
      <c r="GC236" s="77"/>
      <c r="GD236" s="77"/>
      <c r="GE236" s="77"/>
      <c r="GF236" s="77"/>
      <c r="GG236" s="77"/>
      <c r="GH236" s="77"/>
      <c r="GI236" s="77"/>
      <c r="GJ236" s="77"/>
      <c r="GK236" s="77"/>
      <c r="GL236" s="77"/>
      <c r="GM236" s="77"/>
      <c r="GN236" s="77"/>
      <c r="GO236" s="77"/>
      <c r="GP236" s="77"/>
      <c r="GQ236" s="77"/>
      <c r="GR236" s="77"/>
      <c r="GS236" s="77"/>
      <c r="GT236" s="77"/>
      <c r="GU236" s="77"/>
      <c r="GV236" s="77"/>
      <c r="GW236" s="108"/>
    </row>
    <row r="237" spans="1:222" x14ac:dyDescent="0.2">
      <c r="B237" s="87" t="s">
        <v>519</v>
      </c>
      <c r="C237" s="87" t="s">
        <v>520</v>
      </c>
      <c r="D237" s="88">
        <f>IF(ISNA(VLOOKUP($B237,'[2]1516 enrollment_Rev_Exp by size'!$A$6:$C$325,3,FALSE)),"",VLOOKUP($B237,'[2]1516 enrollment_Rev_Exp by size'!$A$6:$C$325,3,FALSE))</f>
        <v>120.43</v>
      </c>
      <c r="E237" s="89">
        <v>3387971.06</v>
      </c>
      <c r="F237" s="67">
        <f t="shared" ref="F237:F244" si="595">N237+AM237+AU237+BV237+CE237+FS237+GU237</f>
        <v>3387971.06</v>
      </c>
      <c r="G237" s="67">
        <f t="shared" ref="G237:G244" si="596">F237-E237</f>
        <v>0</v>
      </c>
      <c r="H237" s="90">
        <f>IF(ISNA(VLOOKUP($B237,'[2]1516 Exp_Rev Access'!$F$7:$FS$310,2,FALSE)),"",VLOOKUP($B237,'[2]1516 Exp_Rev Access'!$F$7:$FS$310,2,FALSE))</f>
        <v>32063.09</v>
      </c>
      <c r="I237" s="90">
        <f>IF(ISNA(VLOOKUP($B237,'[2]1516 Exp_Rev Access'!$F$7:$FS$310,3,FALSE)),"",VLOOKUP($B237,'[2]1516 Exp_Rev Access'!$F$7:$FS$310,3,FALSE))</f>
        <v>0</v>
      </c>
      <c r="J237" s="90">
        <f>IF(ISNA(VLOOKUP($B237,'[2]1516 Exp_Rev Access'!$F$7:$FS$310,4,FALSE)),"",VLOOKUP($B237,'[2]1516 Exp_Rev Access'!$F$7:$FS$310,4,FALSE))</f>
        <v>0</v>
      </c>
      <c r="K237" s="90">
        <f>IF(ISNA(VLOOKUP($B237,'[2]1516 Exp_Rev Access'!$F$7:$FS$310,5,FALSE)),"-",VLOOKUP($B237,'[2]1516 Exp_Rev Access'!$F$7:$FS$310,5,FALSE))</f>
        <v>65.66</v>
      </c>
      <c r="L237" s="90">
        <f>IF(ISNA(VLOOKUP($B237,'[2]1516 Exp_Rev Access'!$F$7:$FS$310,6,FALSE)),"",VLOOKUP($B237,'[2]1516 Exp_Rev Access'!$F$7:$FS$310,6,FALSE))</f>
        <v>0</v>
      </c>
      <c r="M237" s="90">
        <f>IF(ISNA(VLOOKUP($B237,'[2]1516 Exp_Rev Access'!$F$7:$FS$310,7,FALSE)),"",VLOOKUP($B237,'[2]1516 Exp_Rev Access'!$F$7:$FS$310,7,FALSE))</f>
        <v>0</v>
      </c>
      <c r="N237" s="53">
        <f t="shared" ref="N237:N244" si="597">SUM(H237:M237)</f>
        <v>32128.75</v>
      </c>
      <c r="O237" s="91">
        <f t="shared" ref="O237:O244" si="598">N237/E237</f>
        <v>9.4831831296693543E-3</v>
      </c>
      <c r="P237" s="53">
        <f t="shared" ref="P237:P244" si="599">N237/D237</f>
        <v>266.78360873536491</v>
      </c>
      <c r="Q237" s="90">
        <f>IF(ISNA(VLOOKUP($B237,'[2]1516 Exp_Rev Access'!$F$7:$FS$310,8,FALSE)),"",VLOOKUP($B237,'[2]1516 Exp_Rev Access'!$F$7:$FS$310,8,FALSE))</f>
        <v>0</v>
      </c>
      <c r="R237" s="90">
        <f>IF(ISNA(VLOOKUP($B237,'[2]1516 Exp_Rev Access'!$F$7:$FS$310,9,FALSE)),"",VLOOKUP($B237,'[2]1516 Exp_Rev Access'!$F$7:$FS$310,9,FALSE))</f>
        <v>0</v>
      </c>
      <c r="S237" s="90">
        <f>IF(ISNA(VLOOKUP($B237,'[2]1516 Exp_Rev Access'!$F$7:$FS$310,10,FALSE)),"",VLOOKUP($B237,'[2]1516 Exp_Rev Access'!$F$7:$FS$310,10,FALSE))</f>
        <v>0</v>
      </c>
      <c r="T237" s="90">
        <f>IF(ISNA(VLOOKUP($B237,'[2]1516 Exp_Rev Access'!$F$7:$FS$310,11,FALSE)),"",VLOOKUP($B237,'[2]1516 Exp_Rev Access'!$F$7:$FS$310,11,FALSE))</f>
        <v>0</v>
      </c>
      <c r="U237" s="90">
        <f>IF(ISNA(VLOOKUP($B237,'[2]1516 Exp_Rev Access'!$F$7:$FS$310,12,FALSE)),"",VLOOKUP($B237,'[2]1516 Exp_Rev Access'!$F$7:$FS$310,12,FALSE))</f>
        <v>0</v>
      </c>
      <c r="V237" s="90">
        <f>IF(ISNA(VLOOKUP($B237,'[2]1516 Exp_Rev Access'!$F$7:$FS$310,13,FALSE)),"",VLOOKUP($B237,'[2]1516 Exp_Rev Access'!$F$7:$FS$310,13,FALSE))</f>
        <v>0</v>
      </c>
      <c r="W237" s="90">
        <f>IF(ISNA(VLOOKUP($B237,'[2]1516 Exp_Rev Access'!$F$7:$FS$310,14,FALSE)),"",VLOOKUP($B237,'[2]1516 Exp_Rev Access'!$F$7:$FS$310,14,FALSE))</f>
        <v>0</v>
      </c>
      <c r="X237" s="90">
        <f>IF(ISNA(VLOOKUP($B237,'[2]1516 Exp_Rev Access'!$F$7:$FS$310,15,FALSE)),"",VLOOKUP($B237,'[2]1516 Exp_Rev Access'!$F$7:$FS$310,15,FALSE))</f>
        <v>0</v>
      </c>
      <c r="Y237" s="90">
        <f>IF(ISNA(VLOOKUP($B237,'[2]1516 Exp_Rev Access'!$F$7:$FS$310,16,FALSE)),"",VLOOKUP($B237,'[2]1516 Exp_Rev Access'!$F$7:$FS$310,16,FALSE))</f>
        <v>0</v>
      </c>
      <c r="Z237" s="90">
        <f>IF(ISNA(VLOOKUP($B237,'[2]1516 Exp_Rev Access'!$F$7:$FS$310,17,FALSE)),"",VLOOKUP($B237,'[2]1516 Exp_Rev Access'!$F$7:$FS$310,17,FALSE))</f>
        <v>0</v>
      </c>
      <c r="AA237" s="90">
        <f>IF(ISNA(VLOOKUP($B237,'[2]1516 Exp_Rev Access'!$F$7:$FS$310,18,FALSE)),"",VLOOKUP($B237,'[2]1516 Exp_Rev Access'!$F$7:$FS$310,18,FALSE))</f>
        <v>0</v>
      </c>
      <c r="AB237" s="90">
        <f>IF(ISNA(VLOOKUP($B237,'[2]1516 Exp_Rev Access'!$F$7:$FS$310,19,FALSE)),"",VLOOKUP($B237,'[2]1516 Exp_Rev Access'!$F$7:$FS$310,19,FALSE))</f>
        <v>0</v>
      </c>
      <c r="AC237" s="90">
        <f>IF(ISNA(VLOOKUP($B237,'[2]1516 Exp_Rev Access'!$F$7:$FS$310,20,FALSE)),"",VLOOKUP($B237,'[2]1516 Exp_Rev Access'!$F$7:$FS$310,20,FALSE))</f>
        <v>0</v>
      </c>
      <c r="AD237" s="90">
        <f>IF(ISNA(VLOOKUP($B237,'[2]1516 Exp_Rev Access'!$F$7:$FS$310,21,FALSE)),"",VLOOKUP($B237,'[2]1516 Exp_Rev Access'!$F$7:$FS$310,21,FALSE))</f>
        <v>3938.04</v>
      </c>
      <c r="AE237" s="90">
        <f>IF(ISNA(VLOOKUP($B237,'[2]1516 Exp_Rev Access'!$F$7:$FS$310,22,FALSE)),"",VLOOKUP($B237,'[2]1516 Exp_Rev Access'!$F$7:$FS$310,22,FALSE))</f>
        <v>2331.21</v>
      </c>
      <c r="AF237" s="90">
        <f>IF(ISNA(VLOOKUP($B237,'[2]1516 Exp_Rev Access'!$F$7:$FS$310,23,FALSE)),"",VLOOKUP($B237,'[2]1516 Exp_Rev Access'!$F$7:$FS$310,23,FALSE))</f>
        <v>0</v>
      </c>
      <c r="AG237" s="90">
        <f>IF(ISNA(VLOOKUP($B237,'[2]1516 Exp_Rev Access'!$F$7:$FS$310,24,FALSE)),"",VLOOKUP($B237,'[2]1516 Exp_Rev Access'!$F$7:$FS$310,24,FALSE))</f>
        <v>61920.83</v>
      </c>
      <c r="AH237" s="90">
        <f>IF(ISNA(VLOOKUP($B237,'[2]1516 Exp_Rev Access'!$F$7:$FS$310,25,FALSE)),"",VLOOKUP($B237,'[2]1516 Exp_Rev Access'!$F$7:$FS$310,25,FALSE))</f>
        <v>136.72999999999999</v>
      </c>
      <c r="AI237" s="90">
        <f>IF(ISNA(VLOOKUP($B237,'[2]1516 Exp_Rev Access'!$F$7:$FS$310,26,FALSE)),"",VLOOKUP($B237,'[2]1516 Exp_Rev Access'!$F$7:$FS$310,26,FALSE))</f>
        <v>2400</v>
      </c>
      <c r="AJ237" s="90">
        <f>IF(ISNA(VLOOKUP($B237,'[2]1516 Exp_Rev Access'!$F$7:$FS$310,27,FALSE)),"",VLOOKUP($B237,'[2]1516 Exp_Rev Access'!$F$7:$FS$310,27,FALSE))</f>
        <v>0</v>
      </c>
      <c r="AK237" s="90">
        <f>IF(ISNA(VLOOKUP($B237,'[2]1516 Exp_Rev Access'!$F$7:$FS$310,28,FALSE)),"",VLOOKUP($B237,'[2]1516 Exp_Rev Access'!$F$7:$FS$310,28,FALSE))</f>
        <v>3979.94</v>
      </c>
      <c r="AL237" s="90">
        <f>IF(ISNA(VLOOKUP($B237,'[2]1516 Exp_Rev Access'!$F$7:$FS$310,29,FALSE)),"",VLOOKUP($B237,'[2]1516 Exp_Rev Access'!$F$7:$FS$310,29,FALSE))</f>
        <v>0</v>
      </c>
      <c r="AM237" s="53">
        <f t="shared" ref="AM237:AM244" si="600">SUM(Q237:AL237)</f>
        <v>74706.75</v>
      </c>
      <c r="AN237" s="92">
        <f t="shared" ref="AN237:AN245" si="601">AM237/E237</f>
        <v>2.2050586819357305E-2</v>
      </c>
      <c r="AO237" s="68">
        <f t="shared" ref="AO237:AO245" si="602">AM237/D237</f>
        <v>620.33338869052557</v>
      </c>
      <c r="AP237" s="90">
        <f>IF(ISNA(VLOOKUP($B237,'[2]1516 Exp_Rev Access'!$F$7:$FS$310,30,FALSE)),"",VLOOKUP($B237,'[2]1516 Exp_Rev Access'!$F$7:$FS$310,30,FALSE))</f>
        <v>795458.94</v>
      </c>
      <c r="AQ237" s="90">
        <f>IF(ISNA(VLOOKUP($B237,'[2]1516 Exp_Rev Access'!$F$7:$FS$310,31,FALSE)),"",VLOOKUP($B237,'[2]1516 Exp_Rev Access'!$F$7:$FS$310,31,FALSE))</f>
        <v>16713.61</v>
      </c>
      <c r="AR237" s="90">
        <f>IF(ISNA(VLOOKUP($B237,'[2]1516 Exp_Rev Access'!$F$7:$FS$310,32,FALSE)),"",VLOOKUP($B237,'[2]1516 Exp_Rev Access'!$F$7:$FS$310,32,FALSE))</f>
        <v>332182.52</v>
      </c>
      <c r="AS237" s="90">
        <f>IF(ISNA(VLOOKUP($B237,'[2]1516 Exp_Rev Access'!$F$7:$FS$310,33,FALSE)),"",VLOOKUP($B237,'[2]1516 Exp_Rev Access'!$F$7:$FS$310,33,FALSE))</f>
        <v>263.5</v>
      </c>
      <c r="AT237" s="90">
        <f>IF(ISNA(VLOOKUP($B237,'[2]1516 Exp_Rev Access'!$F$7:$FS$310,34,FALSE)),"",VLOOKUP($B237,'[2]1516 Exp_Rev Access'!$F$7:$FS$310,34,FALSE))</f>
        <v>0</v>
      </c>
      <c r="AU237" s="53">
        <f t="shared" ref="AU237:AU244" si="603">SUM(AP237:AT237)</f>
        <v>1144618.5699999998</v>
      </c>
      <c r="AV237" s="93">
        <f t="shared" ref="AV237:AV245" si="604">AU237/E237</f>
        <v>0.33784780027017108</v>
      </c>
      <c r="AW237" s="53">
        <f t="shared" ref="AW237:AW245" si="605">AU237/D237</f>
        <v>9504.4305405629802</v>
      </c>
      <c r="AX237" s="90">
        <f>IF(ISNA(VLOOKUP($B237,'[2]1516 Exp_Rev Access'!$F$7:$FS$310,35,FALSE)),"",VLOOKUP($B237,'[2]1516 Exp_Rev Access'!$F$7:$FS$310,35,FALSE))</f>
        <v>0</v>
      </c>
      <c r="AY237" s="90">
        <f>IF(ISNA(VLOOKUP($B237,'[2]1516 Exp_Rev Access'!$F$7:$FS$310,36,FALSE)),"",VLOOKUP($B237,'[2]1516 Exp_Rev Access'!$F$7:$FS$310,36,FALSE))</f>
        <v>100798.7</v>
      </c>
      <c r="AZ237" s="90">
        <f>IF(ISNA(VLOOKUP($B237,'[2]1516 Exp_Rev Access'!$F$7:$FS$310,37,FALSE)),"",VLOOKUP($B237,'[2]1516 Exp_Rev Access'!$F$7:$FS$310,37,FALSE))</f>
        <v>6441.6</v>
      </c>
      <c r="BA237" s="90">
        <f>IF(ISNA(VLOOKUP($B237,'[2]1516 Exp_Rev Access'!$F$7:$FS$310,38,FALSE)),"",VLOOKUP($B237,'[2]1516 Exp_Rev Access'!$F$7:$FS$310,38,FALSE))</f>
        <v>0</v>
      </c>
      <c r="BB237" s="90">
        <f>IF(ISNA(VLOOKUP($B237,'[2]1516 Exp_Rev Access'!$F$7:$FS$310,39,FALSE)),"",VLOOKUP($B237,'[2]1516 Exp_Rev Access'!$F$7:$FS$310,39,FALSE))</f>
        <v>0</v>
      </c>
      <c r="BC237" s="90">
        <f>IF(ISNA(VLOOKUP($B237,'[2]1516 Exp_Rev Access'!$F$7:$FS$310,40,FALSE)),"",VLOOKUP($B237,'[2]1516 Exp_Rev Access'!$F$7:$FS$310,40,FALSE))</f>
        <v>45811.43</v>
      </c>
      <c r="BD237" s="90">
        <f>IF(ISNA(VLOOKUP($B237,'[2]1516 Exp_Rev Access'!$F$7:$FS$310,41,FALSE)),"",VLOOKUP($B237,'[2]1516 Exp_Rev Access'!$F$7:$FS$310,41,FALSE))</f>
        <v>0</v>
      </c>
      <c r="BE237" s="90">
        <f>IF(ISNA(VLOOKUP($B237,'[2]1516 Exp_Rev Access'!$F$7:$FS$310,42,FALSE)),"",VLOOKUP($B237,'[2]1516 Exp_Rev Access'!$F$7:$FS$310,42,FALSE))</f>
        <v>17638.060000000001</v>
      </c>
      <c r="BF237" s="90">
        <f>IF(ISNA(VLOOKUP($B237,'[2]1516 Exp_Rev Access'!$F$7:$FS$310,43,FALSE)),"",VLOOKUP($B237,'[2]1516 Exp_Rev Access'!$F$7:$FS$310,43,FALSE))</f>
        <v>0</v>
      </c>
      <c r="BG237" s="90">
        <f>IF(ISNA(VLOOKUP($B237,'[2]1516 Exp_Rev Access'!$F$7:$FS$310,44,FALSE)),"",VLOOKUP($B237,'[2]1516 Exp_Rev Access'!$F$7:$FS$310,44,FALSE))</f>
        <v>0</v>
      </c>
      <c r="BH237" s="90">
        <f>IF(ISNA(VLOOKUP($B237,'[2]1516 Exp_Rev Access'!$F$7:$FS$310,45,FALSE)),"",VLOOKUP($B237,'[2]1516 Exp_Rev Access'!$F$7:$FS$310,45,FALSE))</f>
        <v>639.07000000000005</v>
      </c>
      <c r="BI237" s="90">
        <f>IF(ISNA(VLOOKUP($B237,'[2]1516 Exp_Rev Access'!$F$7:$FS$310,46,FALSE)),"",VLOOKUP($B237,'[2]1516 Exp_Rev Access'!$F$7:$FS$310,46,FALSE))</f>
        <v>0</v>
      </c>
      <c r="BJ237" s="90">
        <f>IF(ISNA(VLOOKUP($B237,'[2]1516 Exp_Rev Access'!$F$7:$FS$310,47,FALSE)),"",VLOOKUP($B237,'[2]1516 Exp_Rev Access'!$F$7:$FS$310,47,FALSE))</f>
        <v>2330.79</v>
      </c>
      <c r="BK237" s="90">
        <f>IF(ISNA(VLOOKUP($B237,'[2]1516 Exp_Rev Access'!$F$7:$FS$310,48,FALSE)),"",VLOOKUP($B237,'[2]1516 Exp_Rev Access'!$F$7:$FS$310,48,FALSE))</f>
        <v>166146.44</v>
      </c>
      <c r="BL237" s="90">
        <f>IF(ISNA(VLOOKUP($B237,'[2]1516 Exp_Rev Access'!$F$7:$FS$310,49,FALSE)),"",VLOOKUP($B237,'[2]1516 Exp_Rev Access'!$F$7:$FS$310,49,FALSE))</f>
        <v>0</v>
      </c>
      <c r="BM237" s="90">
        <f>IF(ISNA(VLOOKUP($B237,'[2]1516 Exp_Rev Access'!$F$7:$FS$310,50,FALSE)),"",VLOOKUP($B237,'[2]1516 Exp_Rev Access'!$F$7:$FS$310,50,FALSE))</f>
        <v>0</v>
      </c>
      <c r="BN237" s="90">
        <f>IF(ISNA(VLOOKUP($B237,'[2]1516 Exp_Rev Access'!$F$7:$FS$310,51,FALSE)),"",VLOOKUP($B237,'[2]1516 Exp_Rev Access'!$F$7:$FS$310,51,FALSE))</f>
        <v>0</v>
      </c>
      <c r="BO237" s="90">
        <f>IF(ISNA(VLOOKUP($B237,'[2]1516 Exp_Rev Access'!$F$7:$FS$310,52,FALSE)),"",VLOOKUP($B237,'[2]1516 Exp_Rev Access'!$F$7:$FS$310,52,FALSE))</f>
        <v>0</v>
      </c>
      <c r="BP237" s="90">
        <f>IF(ISNA(VLOOKUP($B237,'[2]1516 Exp_Rev Access'!$F$7:$FS$310,53,FALSE)),"",VLOOKUP($B237,'[2]1516 Exp_Rev Access'!$F$7:$FS$310,53,FALSE))</f>
        <v>0</v>
      </c>
      <c r="BQ237" s="90">
        <f>IF(ISNA(VLOOKUP($B237,'[2]1516 Exp_Rev Access'!$F$7:$FS$310,54,FALSE)),"",VLOOKUP($B237,'[2]1516 Exp_Rev Access'!$F$7:$FS$310,54,FALSE))</f>
        <v>0</v>
      </c>
      <c r="BR237" s="90">
        <f>IF(ISNA(VLOOKUP($B237,'[2]1516 Exp_Rev Access'!$F$7:$FS$310,55,FALSE)),"",VLOOKUP($B237,'[2]1516 Exp_Rev Access'!$F$7:$FS$310,55,FALSE))</f>
        <v>0</v>
      </c>
      <c r="BS237" s="90">
        <f>IF(ISNA(VLOOKUP($B237,'[2]1516 Exp_Rev Access'!$F$7:$FS$310,56,FALSE)),"",VLOOKUP($B237,'[2]1516 Exp_Rev Access'!$F$7:$FS$310,56,FALSE))</f>
        <v>0</v>
      </c>
      <c r="BT237" s="90">
        <f>IF(ISNA(VLOOKUP($B237,'[2]1516 Exp_Rev Access'!$F$7:$FS$310,57,FALSE)),"",VLOOKUP($B237,'[2]1516 Exp_Rev Access'!$F$7:$FS$310,57,FALSE))</f>
        <v>0</v>
      </c>
      <c r="BU237" s="90">
        <f>IF(ISNA(VLOOKUP($B237,'[2]1516 Exp_Rev Access'!$F$7:$FS$310,58,FALSE)),"",VLOOKUP($B237,'[2]1516 Exp_Rev Access'!$F$7:$FS$310,58,FALSE))</f>
        <v>0</v>
      </c>
      <c r="BV237" s="53">
        <f t="shared" ref="BV237:BV244" si="606">SUM(AX237:BU237)</f>
        <v>339806.09</v>
      </c>
      <c r="BW237" s="92">
        <f t="shared" ref="BW237:BW245" si="607">BV237/E237</f>
        <v>0.10029781364189103</v>
      </c>
      <c r="BX237" s="68">
        <f t="shared" ref="BX237:BX245" si="608">BV237/D237</f>
        <v>2821.6066594702315</v>
      </c>
      <c r="BY237" s="90">
        <f>IF(ISNA(VLOOKUP($B237,'[2]1516 Exp_Rev Access'!$F$7:$FS$310,59,FALSE)),"",VLOOKUP($B237,'[2]1516 Exp_Rev Access'!$F$7:$FS$310,59,FALSE))</f>
        <v>0</v>
      </c>
      <c r="BZ237" s="90">
        <f>IF(ISNA(VLOOKUP($B237,'[2]1516 Exp_Rev Access'!$F$7:$FS$310,60,FALSE)),"",VLOOKUP($B237,'[2]1516 Exp_Rev Access'!$F$7:$FS$310,60,FALSE))</f>
        <v>1299292.3500000001</v>
      </c>
      <c r="CA237" s="90">
        <f>IF(ISNA(VLOOKUP($B237,'[2]1516 Exp_Rev Access'!$F$7:$FS$310,61,FALSE)),"",VLOOKUP($B237,'[2]1516 Exp_Rev Access'!$F$7:$FS$310,61,FALSE))</f>
        <v>45849.42</v>
      </c>
      <c r="CB237" s="90">
        <f>IF(ISNA(VLOOKUP($B237,'[2]1516 Exp_Rev Access'!$F$7:$FS$310,62,FALSE)),"",VLOOKUP($B237,'[2]1516 Exp_Rev Access'!$F$7:$FS$310,62,FALSE))</f>
        <v>0</v>
      </c>
      <c r="CC237" s="90">
        <f>IF(ISNA(VLOOKUP($B237,'[2]1516 Exp_Rev Access'!$F$7:$FS$310,63,FALSE)),"",VLOOKUP($B237,'[2]1516 Exp_Rev Access'!$F$7:$FS$310,63,FALSE))</f>
        <v>14151.93</v>
      </c>
      <c r="CD237" s="90">
        <f>IF(ISNA(VLOOKUP($B237,'[2]1516 Exp_Rev Access'!$F$7:$FS$310,64,FALSE)),"",VLOOKUP($B237,'[2]1516 Exp_Rev Access'!$F$7:$FS$310,64,FALSE))</f>
        <v>0</v>
      </c>
      <c r="CE237" s="53">
        <f t="shared" ref="CE237:CE244" si="609">SUM(BY237:CD237)</f>
        <v>1359293.7</v>
      </c>
      <c r="CF237" s="92">
        <f t="shared" ref="CF237:CF245" si="610">CE237/E237</f>
        <v>0.40121172109421738</v>
      </c>
      <c r="CG237" s="143">
        <f t="shared" ref="CG237:CG245" si="611">CE237/D237</f>
        <v>11287.002408037863</v>
      </c>
      <c r="CH237" s="90">
        <f>IF(ISNA(VLOOKUP($B237,'[2]1516 Exp_Rev Access'!$F$7:$FS$310,65,FALSE)),"",VLOOKUP($B237,'[2]1516 Exp_Rev Access'!$F$7:$FS$310,65,FALSE))</f>
        <v>0</v>
      </c>
      <c r="CI237" s="90">
        <f>IF(ISNA(VLOOKUP($B237,'[2]1516 Exp_Rev Access'!$F$7:$FS$310,66,FALSE)),"",VLOOKUP($B237,'[2]1516 Exp_Rev Access'!$F$7:$FS$310,66,FALSE))</f>
        <v>0</v>
      </c>
      <c r="CJ237" s="90">
        <f>IF(ISNA(VLOOKUP($B237,'[2]1516 Exp_Rev Access'!$F$7:$FS$310,67,FALSE)),"",VLOOKUP($B237,'[2]1516 Exp_Rev Access'!$F$7:$FS$310,67,FALSE))</f>
        <v>0</v>
      </c>
      <c r="CK237" s="90">
        <f>IF(ISNA(VLOOKUP($B237,'[2]1516 Exp_Rev Access'!$F$7:$FS$310,68,FALSE)),"",VLOOKUP($B237,'[2]1516 Exp_Rev Access'!$F$7:$FS$310,68,FALSE))</f>
        <v>0</v>
      </c>
      <c r="CL237" s="90">
        <f>IF(ISNA(VLOOKUP($B237,'[2]1516 Exp_Rev Access'!$F$7:$FS$310,69,FALSE)),"",VLOOKUP($B237,'[2]1516 Exp_Rev Access'!$F$7:$FS$310,69,FALSE))</f>
        <v>0</v>
      </c>
      <c r="CM237" s="90">
        <f>IF(ISNA(VLOOKUP($B237,'[2]1516 Exp_Rev Access'!$F$7:$FS$310,70,FALSE)),"",VLOOKUP($B237,'[2]1516 Exp_Rev Access'!$F$7:$FS$310,70,FALSE))</f>
        <v>0</v>
      </c>
      <c r="CN237" s="90">
        <f>IF(ISNA(VLOOKUP($B237,'[2]1516 Exp_Rev Access'!$F$7:$FS$310,71,FALSE)),"",VLOOKUP($B237,'[2]1516 Exp_Rev Access'!$F$7:$FS$310,71,FALSE))</f>
        <v>0</v>
      </c>
      <c r="CO237" s="90">
        <f>IF(ISNA(VLOOKUP($B237,'[2]1516 Exp_Rev Access'!$F$7:$FS$310,72,FALSE)),"",VLOOKUP($B237,'[2]1516 Exp_Rev Access'!$F$7:$FS$310,72,FALSE))</f>
        <v>0</v>
      </c>
      <c r="CP237" s="90">
        <f>IF(ISNA(VLOOKUP($B237,'[2]1516 Exp_Rev Access'!$F$7:$FS$310,73,FALSE)),"",VLOOKUP($B237,'[2]1516 Exp_Rev Access'!$F$7:$FS$310,73,FALSE))</f>
        <v>0</v>
      </c>
      <c r="CQ237" s="90">
        <f>IF(ISNA(VLOOKUP($B237,'[2]1516 Exp_Rev Access'!$F$7:$FS$310,74,FALSE)),"",VLOOKUP($B237,'[2]1516 Exp_Rev Access'!$F$7:$FS$310,74,FALSE))</f>
        <v>48397</v>
      </c>
      <c r="CR237" s="90">
        <f>IF(ISNA(VLOOKUP($B237,'[2]1516 Exp_Rev Access'!$F$7:$FS$310,75,FALSE)),"",VLOOKUP($B237,'[2]1516 Exp_Rev Access'!$F$7:$FS$310,75,FALSE))</f>
        <v>0</v>
      </c>
      <c r="CS237" s="90">
        <f>IF(ISNA(VLOOKUP($B237,'[2]1516 Exp_Rev Access'!$F$7:$FS$310,76,FALSE)),"",VLOOKUP($B237,'[2]1516 Exp_Rev Access'!$F$7:$FS$310,76,FALSE))</f>
        <v>0</v>
      </c>
      <c r="CT237" s="90">
        <f>IF(ISNA(VLOOKUP($B237,'[2]1516 Exp_Rev Access'!$F$7:$FS$310,77,FALSE)),"",VLOOKUP($B237,'[2]1516 Exp_Rev Access'!$F$7:$FS$310,77,FALSE))</f>
        <v>0</v>
      </c>
      <c r="CU237" s="90">
        <f>IF(ISNA(VLOOKUP($B237,'[2]1516 Exp_Rev Access'!$F$7:$FS$310,78,FALSE)),"",VLOOKUP($B237,'[2]1516 Exp_Rev Access'!$F$7:$FS$310,78,FALSE))</f>
        <v>170198.22</v>
      </c>
      <c r="CV237" s="90">
        <f>IF(ISNA(VLOOKUP($B237,'[2]1516 Exp_Rev Access'!$F$7:$FS$310,79,FALSE)),"",VLOOKUP($B237,'[2]1516 Exp_Rev Access'!$F$7:$FS$310,79,FALSE))</f>
        <v>20610.509999999998</v>
      </c>
      <c r="CW237" s="90">
        <f>IF(ISNA(VLOOKUP($B237,'[2]1516 Exp_Rev Access'!$F$7:$FS$310,80,FALSE)),"",VLOOKUP($B237,'[2]1516 Exp_Rev Access'!$F$7:$FS$310,80,FALSE))</f>
        <v>0</v>
      </c>
      <c r="CX237" s="90">
        <f>IF(ISNA(VLOOKUP($B237,'[2]1516 Exp_Rev Access'!$F$7:$FS$310,81,FALSE)),"",VLOOKUP($B237,'[2]1516 Exp_Rev Access'!$F$7:$FS$310,81,FALSE))</f>
        <v>0</v>
      </c>
      <c r="CY237" s="90">
        <f>IF(ISNA(VLOOKUP($B237,'[2]1516 Exp_Rev Access'!$F$7:$FS$310,82,FALSE)),"",VLOOKUP($B237,'[2]1516 Exp_Rev Access'!$F$7:$FS$310,82,FALSE))</f>
        <v>0</v>
      </c>
      <c r="CZ237" s="90">
        <f>IF(ISNA(VLOOKUP($B237,'[2]1516 Exp_Rev Access'!$F$7:$FS$310,83,FALSE)),"",VLOOKUP($B237,'[2]1516 Exp_Rev Access'!$F$7:$FS$310,83,FALSE))</f>
        <v>0</v>
      </c>
      <c r="DA237" s="90">
        <f>IF(ISNA(VLOOKUP($B237,'[2]1516 Exp_Rev Access'!$F$7:$FS$310,84,FALSE)),"",VLOOKUP($B237,'[2]1516 Exp_Rev Access'!$F$7:$FS$310,84,FALSE))</f>
        <v>0</v>
      </c>
      <c r="DB237" s="90">
        <f>IF(ISNA(VLOOKUP($B237,'[2]1516 Exp_Rev Access'!$F$7:$FS$310,85,FALSE)),"",VLOOKUP($B237,'[2]1516 Exp_Rev Access'!$F$7:$FS$310,85,FALSE))</f>
        <v>12227</v>
      </c>
      <c r="DC237" s="90">
        <f>IF(ISNA(VLOOKUP($B237,'[2]1516 Exp_Rev Access'!$F$7:$FS$310,86,FALSE)),"",VLOOKUP($B237,'[2]1516 Exp_Rev Access'!$F$7:$FS$310,86,FALSE))</f>
        <v>0</v>
      </c>
      <c r="DD237" s="90">
        <f>IF(ISNA(VLOOKUP($B237,'[2]1516 Exp_Rev Access'!$F$7:$FS$310,87,FALSE)),"",VLOOKUP($B237,'[2]1516 Exp_Rev Access'!$F$7:$FS$310,87,FALSE))</f>
        <v>0</v>
      </c>
      <c r="DE237" s="90">
        <f>IF(ISNA(VLOOKUP($B237,'[2]1516 Exp_Rev Access'!$F$7:$FS$310,88,FALSE)),"",VLOOKUP($B237,'[2]1516 Exp_Rev Access'!$F$7:$FS$310,88,FALSE))</f>
        <v>0</v>
      </c>
      <c r="DF237" s="90">
        <f>IF(ISNA(VLOOKUP($B237,'[2]1516 Exp_Rev Access'!$F$7:$FS$310,89,FALSE)),"",VLOOKUP($B237,'[2]1516 Exp_Rev Access'!$F$7:$FS$310,89,FALSE))</f>
        <v>0</v>
      </c>
      <c r="DG237" s="90">
        <f>IF(ISNA(VLOOKUP($B237,'[2]1516 Exp_Rev Access'!$F$7:$FS$310,90,FALSE)),"",VLOOKUP($B237,'[2]1516 Exp_Rev Access'!$F$7:$FS$310,90,FALSE))</f>
        <v>0</v>
      </c>
      <c r="DH237" s="90">
        <f>IF(ISNA(VLOOKUP($B237,'[2]1516 Exp_Rev Access'!$F$7:$FS$310,91,FALSE)),"",VLOOKUP($B237,'[2]1516 Exp_Rev Access'!$F$7:$FS$310,91,FALSE))</f>
        <v>7142.69</v>
      </c>
      <c r="DI237" s="90">
        <f>IF(ISNA(VLOOKUP($B237,'[2]1516 Exp_Rev Access'!$F$7:$FS$310,92,FALSE)),"",VLOOKUP($B237,'[2]1516 Exp_Rev Access'!$F$7:$FS$310,92,FALSE))</f>
        <v>121619.32</v>
      </c>
      <c r="DJ237" s="90">
        <f>IF(ISNA(VLOOKUP($B237,'[2]1516 Exp_Rev Access'!$F$7:$FS$310,93,FALSE)),"",VLOOKUP($B237,'[2]1516 Exp_Rev Access'!$F$7:$FS$310,93,FALSE))</f>
        <v>0</v>
      </c>
      <c r="DK237" s="90">
        <f>IF(ISNA(VLOOKUP($B237,'[2]1516 Exp_Rev Access'!$F$7:$FS$310,94,FALSE)),"",VLOOKUP($B237,'[2]1516 Exp_Rev Access'!$F$7:$FS$310,94,FALSE))</f>
        <v>0</v>
      </c>
      <c r="DL237" s="90">
        <f>IF(ISNA(VLOOKUP($B237,'[2]1516 Exp_Rev Access'!$F$7:$FS$310,95,FALSE)),"",VLOOKUP($B237,'[2]1516 Exp_Rev Access'!$F$7:$FS$310,95,FALSE))</f>
        <v>0</v>
      </c>
      <c r="DM237" s="90">
        <f>IF(ISNA(VLOOKUP($B237,'[2]1516 Exp_Rev Access'!$F$7:$FS$310,96,FALSE)),"",VLOOKUP($B237,'[2]1516 Exp_Rev Access'!$F$7:$FS$310,96,FALSE))</f>
        <v>0</v>
      </c>
      <c r="DN237" s="90">
        <f>IF(ISNA(VLOOKUP($B237,'[2]1516 Exp_Rev Access'!$F$7:$FS$310,97,FALSE)),"",VLOOKUP($B237,'[2]1516 Exp_Rev Access'!$F$7:$FS$310,97,FALSE))</f>
        <v>0</v>
      </c>
      <c r="DO237" s="90">
        <f>IF(ISNA(VLOOKUP($B237,'[2]1516 Exp_Rev Access'!$F$7:$FS$310,98,FALSE)),"",VLOOKUP($B237,'[2]1516 Exp_Rev Access'!$F$7:$FS$310,98,FALSE))</f>
        <v>0</v>
      </c>
      <c r="DP237" s="90">
        <f>IF(ISNA(VLOOKUP($B237,'[2]1516 Exp_Rev Access'!$F$7:$FS$310,99,FALSE)),"",VLOOKUP($B237,'[2]1516 Exp_Rev Access'!$F$7:$FS$310,99,FALSE))</f>
        <v>0</v>
      </c>
      <c r="DQ237" s="90">
        <f>IF(ISNA(VLOOKUP($B237,'[2]1516 Exp_Rev Access'!$F$7:$FS$310,100,FALSE)),"",VLOOKUP($B237,'[2]1516 Exp_Rev Access'!$F$7:$FS$310,100,FALSE))</f>
        <v>0</v>
      </c>
      <c r="DR237" s="90">
        <f>IF(ISNA(VLOOKUP($B237,'[2]1516 Exp_Rev Access'!$F$7:$FS$310,101,FALSE)),"",VLOOKUP($B237,'[2]1516 Exp_Rev Access'!$F$7:$FS$310,101,FALSE))</f>
        <v>0</v>
      </c>
      <c r="DS237" s="90">
        <f>IF(ISNA(VLOOKUP($B237,'[2]1516 Exp_Rev Access'!$F$7:$FS$310,102,FALSE)),"",VLOOKUP($B237,'[2]1516 Exp_Rev Access'!$F$7:$FS$310,102,FALSE))</f>
        <v>0</v>
      </c>
      <c r="DT237" s="90">
        <f>IF(ISNA(VLOOKUP($B237,'[2]1516 Exp_Rev Access'!$F$7:$FS$310,103,FALSE)),"",VLOOKUP($B237,'[2]1516 Exp_Rev Access'!$F$7:$FS$310,103,FALSE))</f>
        <v>0</v>
      </c>
      <c r="DU237" s="90">
        <f>IF(ISNA(VLOOKUP($B237,'[2]1516 Exp_Rev Access'!$F$7:$FS$310,104,FALSE)),"",VLOOKUP($B237,'[2]1516 Exp_Rev Access'!$F$7:$FS$310,104,FALSE))</f>
        <v>0</v>
      </c>
      <c r="DV237" s="90">
        <f>IF(ISNA(VLOOKUP($B237,'[2]1516 Exp_Rev Access'!$F$7:$FS$310,105,FALSE)),"",VLOOKUP($B237,'[2]1516 Exp_Rev Access'!$F$7:$FS$310,105,FALSE))</f>
        <v>0</v>
      </c>
      <c r="DW237" s="90">
        <f>IF(ISNA(VLOOKUP($B237,'[2]1516 Exp_Rev Access'!$F$7:$FS$310,106,FALSE)),"",VLOOKUP($B237,'[2]1516 Exp_Rev Access'!$F$7:$FS$310,106,FALSE))</f>
        <v>0</v>
      </c>
      <c r="DX237" s="90">
        <f>IF(ISNA(VLOOKUP($B237,'[2]1516 Exp_Rev Access'!$F$7:$FS$310,107,FALSE)),"",VLOOKUP($B237,'[2]1516 Exp_Rev Access'!$F$7:$FS$310,107,FALSE))</f>
        <v>0</v>
      </c>
      <c r="DY237" s="90">
        <f>IF(ISNA(VLOOKUP($B237,'[2]1516 Exp_Rev Access'!$F$7:$FS$310,108,FALSE)),"",VLOOKUP($B237,'[2]1516 Exp_Rev Access'!$F$7:$FS$310,108,FALSE))</f>
        <v>6984</v>
      </c>
      <c r="DZ237" s="90">
        <f>IF(ISNA(VLOOKUP($B237,'[2]1516 Exp_Rev Access'!$F$7:$FS$310,109,FALSE)),"",VLOOKUP($B237,'[2]1516 Exp_Rev Access'!$F$7:$FS$310,109,FALSE))</f>
        <v>0</v>
      </c>
      <c r="EA237" s="90">
        <f>IF(ISNA(VLOOKUP($B237,'[2]1516 Exp_Rev Access'!$F$7:$FS$310,110,FALSE)),"",VLOOKUP($B237,'[2]1516 Exp_Rev Access'!$F$7:$FS$310,110,FALSE))</f>
        <v>0</v>
      </c>
      <c r="EB237" s="90">
        <f>IF(ISNA(VLOOKUP($B237,'[2]1516 Exp_Rev Access'!$F$7:$FS$310,111,FALSE)),"",VLOOKUP($B237,'[2]1516 Exp_Rev Access'!$F$7:$FS$310,111,FALSE))</f>
        <v>0</v>
      </c>
      <c r="EC237" s="90">
        <f>IF(ISNA(VLOOKUP($B237,'[2]1516 Exp_Rev Access'!$F$7:$FS$310,112,FALSE)),"",VLOOKUP($B237,'[2]1516 Exp_Rev Access'!$F$7:$FS$310,112,FALSE))</f>
        <v>0</v>
      </c>
      <c r="ED237" s="90">
        <f>IF(ISNA(VLOOKUP($B237,'[2]1516 Exp_Rev Access'!$F$7:$FS$310,113,FALSE)),"",VLOOKUP($B237,'[2]1516 Exp_Rev Access'!$F$7:$FS$310,113,FALSE))</f>
        <v>0</v>
      </c>
      <c r="EE237" s="90">
        <f>IF(ISNA(VLOOKUP($B237,'[2]1516 Exp_Rev Access'!$F$7:$FS$310,114,FALSE)),"",VLOOKUP($B237,'[2]1516 Exp_Rev Access'!$F$7:$FS$310,114,FALSE))</f>
        <v>0</v>
      </c>
      <c r="EF237" s="90">
        <f>IF(ISNA(VLOOKUP($B237,'[2]1516 Exp_Rev Access'!$F$7:$FS$310,115,FALSE)),"",VLOOKUP($B237,'[2]1516 Exp_Rev Access'!$F$7:$FS$310,115,FALSE))</f>
        <v>0</v>
      </c>
      <c r="EG237" s="90">
        <f>IF(ISNA(VLOOKUP($B237,'[2]1516 Exp_Rev Access'!$F$7:$FS$310,116,FALSE)),"",VLOOKUP($B237,'[2]1516 Exp_Rev Access'!$F$7:$FS$310,116,FALSE))</f>
        <v>26196</v>
      </c>
      <c r="EH237" s="90">
        <f>IF(ISNA(VLOOKUP($B237,'[2]1516 Exp_Rev Access'!$F$7:$FS$310,117,FALSE)),"",VLOOKUP($B237,'[2]1516 Exp_Rev Access'!$F$7:$FS$310,117,FALSE))</f>
        <v>0</v>
      </c>
      <c r="EI237" s="90">
        <f>IF(ISNA(VLOOKUP($B237,'[2]1516 Exp_Rev Access'!$F$7:$FS$310,118,FALSE)),"",VLOOKUP($B237,'[2]1516 Exp_Rev Access'!$F$7:$FS$310,118,FALSE))</f>
        <v>0</v>
      </c>
      <c r="EJ237" s="90">
        <f>IF(ISNA(VLOOKUP($B237,'[2]1516 Exp_Rev Access'!$F$7:$FS$310,119,FALSE)),"",VLOOKUP($B237,'[2]1516 Exp_Rev Access'!$F$7:$FS$310,119,FALSE))</f>
        <v>0</v>
      </c>
      <c r="EK237" s="90">
        <f>IF(ISNA(VLOOKUP($B237,'[2]1516 Exp_Rev Access'!$F$7:$FS$310,120,FALSE)),"",VLOOKUP($B237,'[2]1516 Exp_Rev Access'!$F$7:$FS$310,120,FALSE))</f>
        <v>0</v>
      </c>
      <c r="EL237" s="90">
        <f>IF(ISNA(VLOOKUP($B237,'[2]1516 Exp_Rev Access'!$F$7:$FS$310,121,FALSE)),"",VLOOKUP($B237,'[2]1516 Exp_Rev Access'!$F$7:$FS$310,121,FALSE))</f>
        <v>0</v>
      </c>
      <c r="EM237" s="90">
        <f>IF(ISNA(VLOOKUP($B237,'[2]1516 Exp_Rev Access'!$F$7:$FS$310,122,FALSE)),"",VLOOKUP($B237,'[2]1516 Exp_Rev Access'!$F$7:$FS$310,122,FALSE))</f>
        <v>0</v>
      </c>
      <c r="EN237" s="90">
        <f>IF(ISNA(VLOOKUP($B237,'[2]1516 Exp_Rev Access'!$F$7:$FS$310,123,FALSE)),"",VLOOKUP($B237,'[2]1516 Exp_Rev Access'!$F$7:$FS$310,123,FALSE))</f>
        <v>0</v>
      </c>
      <c r="EO237" s="90">
        <f>IF(ISNA(VLOOKUP($B237,'[2]1516 Exp_Rev Access'!$F$7:$FS$310,124,FALSE)),"",VLOOKUP($B237,'[2]1516 Exp_Rev Access'!$F$7:$FS$310,124,FALSE))</f>
        <v>0</v>
      </c>
      <c r="EP237" s="90">
        <f>IF(ISNA(VLOOKUP($B237,'[2]1516 Exp_Rev Access'!$F$7:$FS$310,125,FALSE)),"",VLOOKUP($B237,'[2]1516 Exp_Rev Access'!$F$7:$FS$310,125,FALSE))</f>
        <v>0</v>
      </c>
      <c r="EQ237" s="90">
        <f>IF(ISNA(VLOOKUP($B237,'[2]1516 Exp_Rev Access'!$F$7:$FS$310,126,FALSE)),"",VLOOKUP($B237,'[2]1516 Exp_Rev Access'!$F$7:$FS$310,126,FALSE))</f>
        <v>0</v>
      </c>
      <c r="ER237" s="90">
        <f>IF(ISNA(VLOOKUP($B237,'[2]1516 Exp_Rev Access'!$F$7:$FS$310,127,FALSE)),"",VLOOKUP($B237,'[2]1516 Exp_Rev Access'!$F$7:$FS$310,127,FALSE))</f>
        <v>0</v>
      </c>
      <c r="ES237" s="90">
        <f>IF(ISNA(VLOOKUP($B237,'[2]1516 Exp_Rev Access'!$F$7:$FS$310,128,FALSE)),"",VLOOKUP($B237,'[2]1516 Exp_Rev Access'!$F$7:$FS$310,128,FALSE))</f>
        <v>0</v>
      </c>
      <c r="ET237" s="90">
        <f>IF(ISNA(VLOOKUP($B237,'[2]1516 Exp_Rev Access'!$F$7:$FS$310,129,FALSE)),"",VLOOKUP($B237,'[2]1516 Exp_Rev Access'!$F$7:$FS$310,129,FALSE))</f>
        <v>0</v>
      </c>
      <c r="EU237" s="90">
        <f>IF(ISNA(VLOOKUP($B237,'[2]1516 Exp_Rev Access'!$F$7:$FS$310,130,FALSE)),"",VLOOKUP($B237,'[2]1516 Exp_Rev Access'!$F$7:$FS$310,130,FALSE))</f>
        <v>0</v>
      </c>
      <c r="EV237" s="90">
        <f>IF(ISNA(VLOOKUP($B237,'[2]1516 Exp_Rev Access'!$F$7:$FS$310,131,FALSE)),"",VLOOKUP($B237,'[2]1516 Exp_Rev Access'!$F$7:$FS$310,131,FALSE))</f>
        <v>0</v>
      </c>
      <c r="EW237" s="90">
        <f>IF(ISNA(VLOOKUP($B237,'[2]1516 Exp_Rev Access'!$F$7:$FS$310,132,FALSE)),"",VLOOKUP($B237,'[2]1516 Exp_Rev Access'!$F$7:$FS$310,132,FALSE))</f>
        <v>0</v>
      </c>
      <c r="EX237" s="90">
        <f>IF(ISNA(VLOOKUP($B237,'[2]1516 Exp_Rev Access'!$F$7:$FS$310,133,FALSE)),"",VLOOKUP($B237,'[2]1516 Exp_Rev Access'!$F$7:$FS$310,133,FALSE))</f>
        <v>0</v>
      </c>
      <c r="EY237" s="90">
        <f>IF(ISNA(VLOOKUP($B237,'[2]1516 Exp_Rev Access'!$F$7:$FS$310,134,FALSE)),"",VLOOKUP($B237,'[2]1516 Exp_Rev Access'!$F$7:$FS$310,134,FALSE))</f>
        <v>0</v>
      </c>
      <c r="EZ237" s="90">
        <f>IF(ISNA(VLOOKUP($B237,'[2]1516 Exp_Rev Access'!$F$7:$FS$310,135,FALSE)),"",VLOOKUP($B237,'[2]1516 Exp_Rev Access'!$F$7:$FS$310,135,FALSE))</f>
        <v>0</v>
      </c>
      <c r="FA237" s="90">
        <f>IF(ISNA(VLOOKUP($B237,'[2]1516 Exp_Rev Access'!$F$7:$FS$310,136,FALSE)),"",VLOOKUP($B237,'[2]1516 Exp_Rev Access'!$F$7:$FS$310,136,FALSE))</f>
        <v>0</v>
      </c>
      <c r="FB237" s="90">
        <f>IF(ISNA(VLOOKUP($B237,'[2]1516 Exp_Rev Access'!$F$7:$FS$310,137,FALSE)),"",VLOOKUP($B237,'[2]1516 Exp_Rev Access'!$F$7:$FS$310,137,FALSE))</f>
        <v>0</v>
      </c>
      <c r="FC237" s="90">
        <f>IF(ISNA(VLOOKUP($B237,'[2]1516 Exp_Rev Access'!$F$7:$FS$310,138,FALSE)),"",VLOOKUP($B237,'[2]1516 Exp_Rev Access'!$F$7:$FS$310,138,FALSE))</f>
        <v>0</v>
      </c>
      <c r="FD237" s="90">
        <f>IF(ISNA(VLOOKUP($B237,'[2]1516 Exp_Rev Access'!$F$7:$FS$310,139,FALSE)),"",VLOOKUP($B237,'[2]1516 Exp_Rev Access'!$F$7:$FS$310,139,FALSE))</f>
        <v>0</v>
      </c>
      <c r="FE237" s="90">
        <f>IF(ISNA(VLOOKUP($B237,'[2]1516 Exp_Rev Access'!$F$7:$FS$310,140,FALSE)),"",VLOOKUP($B237,'[2]1516 Exp_Rev Access'!$F$7:$FS$310,140,FALSE))</f>
        <v>0</v>
      </c>
      <c r="FF237" s="90">
        <f>IF(ISNA(VLOOKUP($B237,'[2]1516 Exp_Rev Access'!$F$7:$FS$310,141,FALSE)),"",VLOOKUP($B237,'[2]1516 Exp_Rev Access'!$F$7:$FS$310,141,FALSE))</f>
        <v>0</v>
      </c>
      <c r="FG237" s="90">
        <f>IF(ISNA(VLOOKUP($B237,'[2]1516 Exp_Rev Access'!$F$7:$FS$310,142,FALSE)),"",VLOOKUP($B237,'[2]1516 Exp_Rev Access'!$F$7:$FS$310,142,FALSE))</f>
        <v>0</v>
      </c>
      <c r="FH237" s="90">
        <f>IF(ISNA(VLOOKUP($B237,'[2]1516 Exp_Rev Access'!$F$7:$FS$310,143,FALSE)),"",VLOOKUP($B237,'[2]1516 Exp_Rev Access'!$F$7:$FS$310,143,FALSE))</f>
        <v>0</v>
      </c>
      <c r="FI237" s="90">
        <f>IF(ISNA(VLOOKUP($B237,'[2]1516 Exp_Rev Access'!$F$7:$FS$310,144,FALSE)),"",VLOOKUP($B237,'[2]1516 Exp_Rev Access'!$F$7:$FS$310,144,FALSE))</f>
        <v>0</v>
      </c>
      <c r="FJ237" s="90">
        <f>IF(ISNA(VLOOKUP($B237,'[2]1516 Exp_Rev Access'!$F$7:$FS$310,145,FALSE)),"",VLOOKUP($B237,'[2]1516 Exp_Rev Access'!$F$7:$FS$310,145,FALSE))</f>
        <v>9172.15</v>
      </c>
      <c r="FK237" s="90">
        <f>IF(ISNA(VLOOKUP($B237,'[2]1516 Exp_Rev Access'!$F$7:$FS$310,146,FALSE)),"",VLOOKUP($B237,'[2]1516 Exp_Rev Access'!$F$7:$FS$310,146,FALSE))</f>
        <v>0</v>
      </c>
      <c r="FL237" s="90">
        <f>IF(ISNA(VLOOKUP($B237,'[2]1516 Exp_Rev Access'!$F$7:$FS$310,1147,FALSE)),"",VLOOKUP($B237,'[2]1516 Exp_Rev Access'!$F$7:$FS$310,147,FALSE))</f>
        <v>0</v>
      </c>
      <c r="FM237" s="90">
        <f>IF(ISNA(VLOOKUP($B237,'[2]1516 Exp_Rev Access'!$F$7:$FS$310,148,FALSE)),"",VLOOKUP($B237,'[2]1516 Exp_Rev Access'!$F$7:$FS$310,148,FALSE))</f>
        <v>0</v>
      </c>
      <c r="FN237" s="90">
        <f>IF(ISNA(VLOOKUP($B237,'[2]1516 Exp_Rev Access'!$F$7:$FS$310,149,FALSE)),"",VLOOKUP($B237,'[2]1516 Exp_Rev Access'!$F$7:$FS$310,149,FALSE))</f>
        <v>0</v>
      </c>
      <c r="FO237" s="90">
        <f>IF(ISNA(VLOOKUP($B237,'[2]1516 Exp_Rev Access'!$F$7:$FS$310,150,FALSE)),"",VLOOKUP($B237,'[2]1516 Exp_Rev Access'!$F$7:$FS$310,150,FALSE))</f>
        <v>0</v>
      </c>
      <c r="FP237" s="90">
        <f>IF(ISNA(VLOOKUP($B237,'[2]1516 Exp_Rev Access'!$F$7:$FS$310,151,FALSE)),"",VLOOKUP($B237,'[2]1516 Exp_Rev Access'!$F$7:$FS$310,151,FALSE))</f>
        <v>0</v>
      </c>
      <c r="FQ237" s="90">
        <f>IF(ISNA(VLOOKUP($B237,'[2]1516 Exp_Rev Access'!$F$7:$FS$310,152,FALSE)),"",VLOOKUP($B237,'[2]1516 Exp_Rev Access'!$F$7:$FS$310,152,FALSE))</f>
        <v>0</v>
      </c>
      <c r="FR237" s="90">
        <f>IF(ISNA(VLOOKUP($B237,'[2]1516 Exp_Rev Access'!$F$7:$FS$310,153,FALSE)),"",VLOOKUP($B237,'[2]1516 Exp_Rev Access'!$F$7:$FS$310,153,FALSE))</f>
        <v>4870.3100000000004</v>
      </c>
      <c r="FS237" s="53">
        <f t="shared" ref="FS237:FS244" si="612">SUM(CH237:FR237)</f>
        <v>427417.2</v>
      </c>
      <c r="FT237" s="92">
        <f t="shared" ref="FT237:FT245" si="613">FS237/E237</f>
        <v>0.12615727597153678</v>
      </c>
      <c r="FU237" s="53">
        <f t="shared" ref="FU237:FU245" si="614">FS237/D237</f>
        <v>3549.0924188325166</v>
      </c>
      <c r="FV237" s="90">
        <f>IF(ISNA(VLOOKUP($B237,'[2]1516 Exp_Rev Access'!$F$7:$FS$310,154,FALSE)),"",VLOOKUP($B237,'[2]1516 Exp_Rev Access'!$F$7:$FS$310,154,FALSE))</f>
        <v>0</v>
      </c>
      <c r="FW237" s="90">
        <f>IF(ISNA(VLOOKUP($B237,'[2]1516 Exp_Rev Access'!$F$7:$FS$310,155,FALSE)),"",VLOOKUP($B237,'[2]1516 Exp_Rev Access'!$F$7:$FS$310,155,FALSE))</f>
        <v>0</v>
      </c>
      <c r="FX237" s="90">
        <f>IF(ISNA(VLOOKUP($B237,'[2]1516 Exp_Rev Access'!$F$7:$FS$310,156,FALSE)),"",VLOOKUP($B237,'[2]1516 Exp_Rev Access'!$F$7:$FS$310,156,FALSE))</f>
        <v>0</v>
      </c>
      <c r="FY237" s="90">
        <f>IF(ISNA(VLOOKUP($B237,'[2]1516 Exp_Rev Access'!$F$7:$FS$310,157,FALSE)),"",VLOOKUP($B237,'[2]1516 Exp_Rev Access'!$F$7:$FS$310,157,FALSE))</f>
        <v>0</v>
      </c>
      <c r="FZ237" s="90">
        <f>IF(ISNA(VLOOKUP($B237,'[2]1516 Exp_Rev Access'!$F$7:$FS$310,158,FALSE)),"",VLOOKUP($B237,'[2]1516 Exp_Rev Access'!$F$7:$FS$310,158,FALSE))</f>
        <v>0</v>
      </c>
      <c r="GA237" s="90">
        <f>IF(ISNA(VLOOKUP($B237,'[2]1516 Exp_Rev Access'!$F$7:$FS$310,159,FALSE)),"",VLOOKUP($B237,'[2]1516 Exp_Rev Access'!$F$7:$FS$310,159,FALSE))</f>
        <v>0</v>
      </c>
      <c r="GB237" s="90">
        <f>IF(ISNA(VLOOKUP($B237,'[2]1516 Exp_Rev Access'!$F$7:$FS$310,160,FALSE)),"",VLOOKUP($B237,'[2]1516 Exp_Rev Access'!$F$7:$FS$310,160,FALSE))</f>
        <v>0</v>
      </c>
      <c r="GC237" s="90">
        <f>IF(ISNA(VLOOKUP($B237,'[2]1516 Exp_Rev Access'!$F$7:$FS$310,161,FALSE)),"",VLOOKUP($B237,'[2]1516 Exp_Rev Access'!$F$7:$FS$310,161,FALSE))</f>
        <v>0</v>
      </c>
      <c r="GD237" s="90">
        <f>IF(ISNA(VLOOKUP($B237,'[2]1516 Exp_Rev Access'!$F$7:$FS$310,162,FALSE)),"",VLOOKUP($B237,'[2]1516 Exp_Rev Access'!$F$7:$FS$310,162,FALSE))</f>
        <v>10000</v>
      </c>
      <c r="GE237" s="90">
        <f>IF(ISNA(VLOOKUP($B237,'[2]1516 Exp_Rev Access'!$F$7:$FS$310,163,FALSE)),"",VLOOKUP($B237,'[2]1516 Exp_Rev Access'!$F$7:$FS$310,163,FALSE))</f>
        <v>0</v>
      </c>
      <c r="GF237" s="90">
        <f>IF(ISNA(VLOOKUP($B237,'[2]1516 Exp_Rev Access'!$F$7:$FS$310,164,FALSE)),"",VLOOKUP($B237,'[2]1516 Exp_Rev Access'!$F$7:$FS$310,164,FALSE))</f>
        <v>0</v>
      </c>
      <c r="GG237" s="90">
        <f>IF(ISNA(VLOOKUP($B237,'[2]1516 Exp_Rev Access'!$F$7:$FS$310,165,FALSE)),"",VLOOKUP($B237,'[2]1516 Exp_Rev Access'!$F$7:$FS$310,165,FALSE))</f>
        <v>0</v>
      </c>
      <c r="GH237" s="90">
        <f>IF(ISNA(VLOOKUP($B237,'[2]1516 Exp_Rev Access'!$F$7:$FS$310,166,FALSE)),"",VLOOKUP($B237,'[2]1516 Exp_Rev Access'!$F$7:$FS$310,166,FALSE))</f>
        <v>0</v>
      </c>
      <c r="GI237" s="90">
        <f>IF(ISNA(VLOOKUP($B237,'[2]1516 Exp_Rev Access'!$F$7:$FS$310,167,FALSE)),"",VLOOKUP($B237,'[2]1516 Exp_Rev Access'!$F$7:$FS$310,167,FALSE))</f>
        <v>0</v>
      </c>
      <c r="GJ237" s="90">
        <f>IF(ISNA(VLOOKUP($B237,'[2]1516 Exp_Rev Access'!$F$7:$FS$310,168,FALSE)),"",VLOOKUP($B237,'[2]1516 Exp_Rev Access'!$F$7:$FS$310,168,FALSE))</f>
        <v>0</v>
      </c>
      <c r="GK237" s="90">
        <f>IF(ISNA(VLOOKUP($B237,'[2]1516 Exp_Rev Access'!$F$7:$FS$310,169,FALSE)),"",VLOOKUP($B237,'[2]1516 Exp_Rev Access'!$F$7:$FS$310,169,FALSE))</f>
        <v>0</v>
      </c>
      <c r="GL237" s="90">
        <f>IF(ISNA(VLOOKUP($B237,'[2]1516 Exp_Rev Access'!$F$7:$FS$310,170,FALSE)),"",VLOOKUP($B237,'[2]1516 Exp_Rev Access'!$F$7:$FS$310,170,FALSE))</f>
        <v>0</v>
      </c>
      <c r="GM237" s="90">
        <f>IF(ISNA(VLOOKUP($B237,'[2]1516 Exp_Rev Access'!$F$7:$FT$310,171,FALSE)),"",VLOOKUP($B237,'[2]1516 Exp_Rev Access'!$F$7:$FT$310,171,FALSE))</f>
        <v>0</v>
      </c>
      <c r="GN237" s="90">
        <f>IF(ISNA(VLOOKUP($B237,'[2]1516 Exp_Rev Access'!$F$7:$FU$310,172,FALSE)),"",VLOOKUP($B237,'[2]1516 Exp_Rev Access'!$F$7:$FU$310,172,FALSE))</f>
        <v>0</v>
      </c>
      <c r="GO237" s="90">
        <f>IF(ISNA(VLOOKUP($B237,'[2]1516 Exp_Rev Access'!$F$7:$FV$310,173,FALSE)),"",VLOOKUP($B237,'[2]1516 Exp_Rev Access'!$F$7:$FV$310,173,FALSE))</f>
        <v>0</v>
      </c>
      <c r="GP237" s="90">
        <f>IF(ISNA(VLOOKUP($B237,'[2]1516 Exp_Rev Access'!$F$7:$GA$310,174,FALSE)),"",VLOOKUP($B237,'[2]1516 Exp_Rev Access'!$F$7:$GA$310,174,FALSE))</f>
        <v>0</v>
      </c>
      <c r="GQ237" s="90">
        <f>IF(ISNA(VLOOKUP($B237,'[2]1516 Exp_Rev Access'!$F$7:$GA$310,175,FALSE)),"",VLOOKUP($B237,'[2]1516 Exp_Rev Access'!$F$7:$GA$310,175,FALSE))</f>
        <v>0</v>
      </c>
      <c r="GR237" s="90">
        <f>IF(ISNA(VLOOKUP($B237,'[2]1516 Exp_Rev Access'!$F$7:$GA$310,176,FALSE)),"",VLOOKUP($B237,'[2]1516 Exp_Rev Access'!$F$7:$GA$310,176,FALSE))</f>
        <v>0</v>
      </c>
      <c r="GS237" s="90">
        <f>IF(ISNA(VLOOKUP($B237,'[2]1516 Exp_Rev Access'!$F$7:$GA$310,177,FALSE)),"",VLOOKUP($B237,'[2]1516 Exp_Rev Access'!$F$7:$GA$310,177,FALSE))</f>
        <v>0</v>
      </c>
      <c r="GT237" s="90">
        <f>IF(ISNA(VLOOKUP($B237,'[2]1516 Exp_Rev Access'!$F$7:$GA$310,178,FALSE)),"",VLOOKUP($B237,'[2]1516 Exp_Rev Access'!$F$7:$GA$310,178,FALSE))</f>
        <v>0</v>
      </c>
      <c r="GU237" s="53">
        <f t="shared" ref="GU237:GU244" si="615">SUM(FV237:GT237)</f>
        <v>10000</v>
      </c>
      <c r="GV237" s="92">
        <f t="shared" ref="GV237:GV243" si="616">GU237/E237</f>
        <v>2.9516190731570181E-3</v>
      </c>
      <c r="GW237" s="114">
        <f t="shared" ref="GW237:GW245" si="617">GU237/D237</f>
        <v>83.035788424811088</v>
      </c>
    </row>
    <row r="238" spans="1:222" x14ac:dyDescent="0.2">
      <c r="B238" s="87" t="s">
        <v>521</v>
      </c>
      <c r="C238" s="87" t="s">
        <v>522</v>
      </c>
      <c r="D238" s="88">
        <f>IF(ISNA(VLOOKUP($B238,'[2]1516 enrollment_Rev_Exp by size'!$A$6:$C$325,3,FALSE)),"",VLOOKUP($B238,'[2]1516 enrollment_Rev_Exp by size'!$A$6:$C$325,3,FALSE))</f>
        <v>5327.78</v>
      </c>
      <c r="E238" s="89">
        <v>50928062.799999997</v>
      </c>
      <c r="F238" s="67">
        <f t="shared" si="595"/>
        <v>50928062.800000004</v>
      </c>
      <c r="G238" s="67">
        <f t="shared" si="596"/>
        <v>0</v>
      </c>
      <c r="H238" s="90">
        <f>IF(ISNA(VLOOKUP($B238,'[2]1516 Exp_Rev Access'!$F$7:$FS$310,2,FALSE)),"",VLOOKUP($B238,'[2]1516 Exp_Rev Access'!$F$7:$FS$310,2,FALSE))</f>
        <v>2139590.79</v>
      </c>
      <c r="I238" s="90">
        <f>IF(ISNA(VLOOKUP($B238,'[2]1516 Exp_Rev Access'!$F$7:$FS$310,3,FALSE)),"",VLOOKUP($B238,'[2]1516 Exp_Rev Access'!$F$7:$FS$310,3,FALSE))</f>
        <v>0</v>
      </c>
      <c r="J238" s="90">
        <f>IF(ISNA(VLOOKUP($B238,'[2]1516 Exp_Rev Access'!$F$7:$FS$310,4,FALSE)),"",VLOOKUP($B238,'[2]1516 Exp_Rev Access'!$F$7:$FS$310,4,FALSE))</f>
        <v>0</v>
      </c>
      <c r="K238" s="90">
        <f>IF(ISNA(VLOOKUP($B238,'[2]1516 Exp_Rev Access'!$F$7:$FS$310,5,FALSE)),"-",VLOOKUP($B238,'[2]1516 Exp_Rev Access'!$F$7:$FS$310,5,FALSE))</f>
        <v>5515.18</v>
      </c>
      <c r="L238" s="90">
        <f>IF(ISNA(VLOOKUP($B238,'[2]1516 Exp_Rev Access'!$F$7:$FS$310,6,FALSE)),"",VLOOKUP($B238,'[2]1516 Exp_Rev Access'!$F$7:$FS$310,6,FALSE))</f>
        <v>0</v>
      </c>
      <c r="M238" s="90">
        <f>IF(ISNA(VLOOKUP($B238,'[2]1516 Exp_Rev Access'!$F$7:$FS$310,7,FALSE)),"",VLOOKUP($B238,'[2]1516 Exp_Rev Access'!$F$7:$FS$310,7,FALSE))</f>
        <v>0</v>
      </c>
      <c r="N238" s="53">
        <f t="shared" si="597"/>
        <v>2145105.9700000002</v>
      </c>
      <c r="O238" s="91">
        <f t="shared" si="598"/>
        <v>4.2120313478721215E-2</v>
      </c>
      <c r="P238" s="53">
        <f t="shared" si="599"/>
        <v>402.62660432675528</v>
      </c>
      <c r="Q238" s="90">
        <f>IF(ISNA(VLOOKUP($B238,'[2]1516 Exp_Rev Access'!$F$7:$FS$310,8,FALSE)),"",VLOOKUP($B238,'[2]1516 Exp_Rev Access'!$F$7:$FS$310,8,FALSE))</f>
        <v>7232.5</v>
      </c>
      <c r="R238" s="90">
        <f>IF(ISNA(VLOOKUP($B238,'[2]1516 Exp_Rev Access'!$F$7:$FS$310,9,FALSE)),"",VLOOKUP($B238,'[2]1516 Exp_Rev Access'!$F$7:$FS$310,9,FALSE))</f>
        <v>0</v>
      </c>
      <c r="S238" s="90">
        <f>IF(ISNA(VLOOKUP($B238,'[2]1516 Exp_Rev Access'!$F$7:$FS$310,10,FALSE)),"",VLOOKUP($B238,'[2]1516 Exp_Rev Access'!$F$7:$FS$310,10,FALSE))</f>
        <v>3175.23</v>
      </c>
      <c r="T238" s="90">
        <f>IF(ISNA(VLOOKUP($B238,'[2]1516 Exp_Rev Access'!$F$7:$FS$310,11,FALSE)),"",VLOOKUP($B238,'[2]1516 Exp_Rev Access'!$F$7:$FS$310,11,FALSE))</f>
        <v>0</v>
      </c>
      <c r="U238" s="90">
        <f>IF(ISNA(VLOOKUP($B238,'[2]1516 Exp_Rev Access'!$F$7:$FS$310,12,FALSE)),"",VLOOKUP($B238,'[2]1516 Exp_Rev Access'!$F$7:$FS$310,12,FALSE))</f>
        <v>0</v>
      </c>
      <c r="V238" s="90">
        <f>IF(ISNA(VLOOKUP($B238,'[2]1516 Exp_Rev Access'!$F$7:$FS$310,13,FALSE)),"",VLOOKUP($B238,'[2]1516 Exp_Rev Access'!$F$7:$FS$310,13,FALSE))</f>
        <v>1650</v>
      </c>
      <c r="W238" s="90">
        <f>IF(ISNA(VLOOKUP($B238,'[2]1516 Exp_Rev Access'!$F$7:$FS$310,14,FALSE)),"",VLOOKUP($B238,'[2]1516 Exp_Rev Access'!$F$7:$FS$310,14,FALSE))</f>
        <v>0</v>
      </c>
      <c r="X238" s="90">
        <f>IF(ISNA(VLOOKUP($B238,'[2]1516 Exp_Rev Access'!$F$7:$FS$310,15,FALSE)),"",VLOOKUP($B238,'[2]1516 Exp_Rev Access'!$F$7:$FS$310,15,FALSE))</f>
        <v>0</v>
      </c>
      <c r="Y238" s="90">
        <f>IF(ISNA(VLOOKUP($B238,'[2]1516 Exp_Rev Access'!$F$7:$FS$310,16,FALSE)),"",VLOOKUP($B238,'[2]1516 Exp_Rev Access'!$F$7:$FS$310,16,FALSE))</f>
        <v>40288.639999999999</v>
      </c>
      <c r="Z238" s="90">
        <f>IF(ISNA(VLOOKUP($B238,'[2]1516 Exp_Rev Access'!$F$7:$FS$310,17,FALSE)),"",VLOOKUP($B238,'[2]1516 Exp_Rev Access'!$F$7:$FS$310,17,FALSE))</f>
        <v>694.86</v>
      </c>
      <c r="AA238" s="90">
        <f>IF(ISNA(VLOOKUP($B238,'[2]1516 Exp_Rev Access'!$F$7:$FS$310,18,FALSE)),"",VLOOKUP($B238,'[2]1516 Exp_Rev Access'!$F$7:$FS$310,18,FALSE))</f>
        <v>0</v>
      </c>
      <c r="AB238" s="90">
        <f>IF(ISNA(VLOOKUP($B238,'[2]1516 Exp_Rev Access'!$F$7:$FS$310,19,FALSE)),"",VLOOKUP($B238,'[2]1516 Exp_Rev Access'!$F$7:$FS$310,19,FALSE))</f>
        <v>0</v>
      </c>
      <c r="AC238" s="90">
        <f>IF(ISNA(VLOOKUP($B238,'[2]1516 Exp_Rev Access'!$F$7:$FS$310,20,FALSE)),"",VLOOKUP($B238,'[2]1516 Exp_Rev Access'!$F$7:$FS$310,20,FALSE))</f>
        <v>0</v>
      </c>
      <c r="AD238" s="90">
        <f>IF(ISNA(VLOOKUP($B238,'[2]1516 Exp_Rev Access'!$F$7:$FS$310,21,FALSE)),"",VLOOKUP($B238,'[2]1516 Exp_Rev Access'!$F$7:$FS$310,21,FALSE))</f>
        <v>14376.18</v>
      </c>
      <c r="AE238" s="90">
        <f>IF(ISNA(VLOOKUP($B238,'[2]1516 Exp_Rev Access'!$F$7:$FS$310,22,FALSE)),"",VLOOKUP($B238,'[2]1516 Exp_Rev Access'!$F$7:$FS$310,22,FALSE))</f>
        <v>20469.810000000001</v>
      </c>
      <c r="AF238" s="90">
        <f>IF(ISNA(VLOOKUP($B238,'[2]1516 Exp_Rev Access'!$F$7:$FS$310,23,FALSE)),"",VLOOKUP($B238,'[2]1516 Exp_Rev Access'!$F$7:$FS$310,23,FALSE))</f>
        <v>0</v>
      </c>
      <c r="AG238" s="90">
        <f>IF(ISNA(VLOOKUP($B238,'[2]1516 Exp_Rev Access'!$F$7:$FS$310,24,FALSE)),"",VLOOKUP($B238,'[2]1516 Exp_Rev Access'!$F$7:$FS$310,24,FALSE))</f>
        <v>64485.26</v>
      </c>
      <c r="AH238" s="90">
        <f>IF(ISNA(VLOOKUP($B238,'[2]1516 Exp_Rev Access'!$F$7:$FS$310,25,FALSE)),"",VLOOKUP($B238,'[2]1516 Exp_Rev Access'!$F$7:$FS$310,25,FALSE))</f>
        <v>2249.4299999999998</v>
      </c>
      <c r="AI238" s="90">
        <f>IF(ISNA(VLOOKUP($B238,'[2]1516 Exp_Rev Access'!$F$7:$FS$310,26,FALSE)),"",VLOOKUP($B238,'[2]1516 Exp_Rev Access'!$F$7:$FS$310,26,FALSE))</f>
        <v>15928.26</v>
      </c>
      <c r="AJ238" s="90">
        <f>IF(ISNA(VLOOKUP($B238,'[2]1516 Exp_Rev Access'!$F$7:$FS$310,27,FALSE)),"",VLOOKUP($B238,'[2]1516 Exp_Rev Access'!$F$7:$FS$310,27,FALSE))</f>
        <v>2850.98</v>
      </c>
      <c r="AK238" s="90">
        <f>IF(ISNA(VLOOKUP($B238,'[2]1516 Exp_Rev Access'!$F$7:$FS$310,28,FALSE)),"",VLOOKUP($B238,'[2]1516 Exp_Rev Access'!$F$7:$FS$310,28,FALSE))</f>
        <v>6364.16</v>
      </c>
      <c r="AL238" s="90">
        <f>IF(ISNA(VLOOKUP($B238,'[2]1516 Exp_Rev Access'!$F$7:$FS$310,29,FALSE)),"",VLOOKUP($B238,'[2]1516 Exp_Rev Access'!$F$7:$FS$310,29,FALSE))</f>
        <v>43846.53</v>
      </c>
      <c r="AM238" s="53">
        <f t="shared" si="600"/>
        <v>223611.84000000003</v>
      </c>
      <c r="AN238" s="92">
        <f t="shared" si="601"/>
        <v>4.3907391663049874E-3</v>
      </c>
      <c r="AO238" s="68">
        <f t="shared" si="602"/>
        <v>41.970922222764457</v>
      </c>
      <c r="AP238" s="90">
        <f>IF(ISNA(VLOOKUP($B238,'[2]1516 Exp_Rev Access'!$F$7:$FS$310,30,FALSE)),"",VLOOKUP($B238,'[2]1516 Exp_Rev Access'!$F$7:$FS$310,30,FALSE))</f>
        <v>32852072.399999999</v>
      </c>
      <c r="AQ238" s="90">
        <f>IF(ISNA(VLOOKUP($B238,'[2]1516 Exp_Rev Access'!$F$7:$FS$310,31,FALSE)),"",VLOOKUP($B238,'[2]1516 Exp_Rev Access'!$F$7:$FS$310,31,FALSE))</f>
        <v>689957.78</v>
      </c>
      <c r="AR238" s="90">
        <f>IF(ISNA(VLOOKUP($B238,'[2]1516 Exp_Rev Access'!$F$7:$FS$310,32,FALSE)),"",VLOOKUP($B238,'[2]1516 Exp_Rev Access'!$F$7:$FS$310,32,FALSE))</f>
        <v>5156120.5599999996</v>
      </c>
      <c r="AS238" s="90">
        <f>IF(ISNA(VLOOKUP($B238,'[2]1516 Exp_Rev Access'!$F$7:$FS$310,33,FALSE)),"",VLOOKUP($B238,'[2]1516 Exp_Rev Access'!$F$7:$FS$310,33,FALSE))</f>
        <v>17560.77</v>
      </c>
      <c r="AT238" s="90">
        <f>IF(ISNA(VLOOKUP($B238,'[2]1516 Exp_Rev Access'!$F$7:$FS$310,34,FALSE)),"",VLOOKUP($B238,'[2]1516 Exp_Rev Access'!$F$7:$FS$310,34,FALSE))</f>
        <v>0</v>
      </c>
      <c r="AU238" s="53">
        <f t="shared" si="603"/>
        <v>38715711.510000005</v>
      </c>
      <c r="AV238" s="93">
        <f t="shared" si="604"/>
        <v>0.76020389116391063</v>
      </c>
      <c r="AW238" s="53">
        <f t="shared" si="605"/>
        <v>7266.7624244995113</v>
      </c>
      <c r="AX238" s="90">
        <f>IF(ISNA(VLOOKUP($B238,'[2]1516 Exp_Rev Access'!$F$7:$FS$310,35,FALSE)),"",VLOOKUP($B238,'[2]1516 Exp_Rev Access'!$F$7:$FS$310,35,FALSE))</f>
        <v>0</v>
      </c>
      <c r="AY238" s="90">
        <f>IF(ISNA(VLOOKUP($B238,'[2]1516 Exp_Rev Access'!$F$7:$FS$310,36,FALSE)),"",VLOOKUP($B238,'[2]1516 Exp_Rev Access'!$F$7:$FS$310,36,FALSE))</f>
        <v>4182998.44</v>
      </c>
      <c r="AZ238" s="90">
        <f>IF(ISNA(VLOOKUP($B238,'[2]1516 Exp_Rev Access'!$F$7:$FS$310,37,FALSE)),"",VLOOKUP($B238,'[2]1516 Exp_Rev Access'!$F$7:$FS$310,37,FALSE))</f>
        <v>185319.98</v>
      </c>
      <c r="BA238" s="90">
        <f>IF(ISNA(VLOOKUP($B238,'[2]1516 Exp_Rev Access'!$F$7:$FS$310,38,FALSE)),"",VLOOKUP($B238,'[2]1516 Exp_Rev Access'!$F$7:$FS$310,38,FALSE))</f>
        <v>0</v>
      </c>
      <c r="BB238" s="90">
        <f>IF(ISNA(VLOOKUP($B238,'[2]1516 Exp_Rev Access'!$F$7:$FS$310,39,FALSE)),"",VLOOKUP($B238,'[2]1516 Exp_Rev Access'!$F$7:$FS$310,39,FALSE))</f>
        <v>0</v>
      </c>
      <c r="BC238" s="90">
        <f>IF(ISNA(VLOOKUP($B238,'[2]1516 Exp_Rev Access'!$F$7:$FS$310,40,FALSE)),"",VLOOKUP($B238,'[2]1516 Exp_Rev Access'!$F$7:$FS$310,40,FALSE))</f>
        <v>795514.28</v>
      </c>
      <c r="BD238" s="90">
        <f>IF(ISNA(VLOOKUP($B238,'[2]1516 Exp_Rev Access'!$F$7:$FS$310,41,FALSE)),"",VLOOKUP($B238,'[2]1516 Exp_Rev Access'!$F$7:$FS$310,41,FALSE))</f>
        <v>0</v>
      </c>
      <c r="BE238" s="90">
        <f>IF(ISNA(VLOOKUP($B238,'[2]1516 Exp_Rev Access'!$F$7:$FS$310,42,FALSE)),"",VLOOKUP($B238,'[2]1516 Exp_Rev Access'!$F$7:$FS$310,42,FALSE))</f>
        <v>143319.28</v>
      </c>
      <c r="BF238" s="90">
        <f>IF(ISNA(VLOOKUP($B238,'[2]1516 Exp_Rev Access'!$F$7:$FS$310,43,FALSE)),"",VLOOKUP($B238,'[2]1516 Exp_Rev Access'!$F$7:$FS$310,43,FALSE))</f>
        <v>0</v>
      </c>
      <c r="BG238" s="90">
        <f>IF(ISNA(VLOOKUP($B238,'[2]1516 Exp_Rev Access'!$F$7:$FS$310,44,FALSE)),"",VLOOKUP($B238,'[2]1516 Exp_Rev Access'!$F$7:$FS$310,44,FALSE))</f>
        <v>152082.82999999999</v>
      </c>
      <c r="BH238" s="90">
        <f>IF(ISNA(VLOOKUP($B238,'[2]1516 Exp_Rev Access'!$F$7:$FS$310,45,FALSE)),"",VLOOKUP($B238,'[2]1516 Exp_Rev Access'!$F$7:$FS$310,45,FALSE))</f>
        <v>50703.25</v>
      </c>
      <c r="BI238" s="90">
        <f>IF(ISNA(VLOOKUP($B238,'[2]1516 Exp_Rev Access'!$F$7:$FS$310,46,FALSE)),"",VLOOKUP($B238,'[2]1516 Exp_Rev Access'!$F$7:$FS$310,46,FALSE))</f>
        <v>0</v>
      </c>
      <c r="BJ238" s="90">
        <f>IF(ISNA(VLOOKUP($B238,'[2]1516 Exp_Rev Access'!$F$7:$FS$310,47,FALSE)),"",VLOOKUP($B238,'[2]1516 Exp_Rev Access'!$F$7:$FS$310,47,FALSE))</f>
        <v>13356.78</v>
      </c>
      <c r="BK238" s="90">
        <f>IF(ISNA(VLOOKUP($B238,'[2]1516 Exp_Rev Access'!$F$7:$FS$310,48,FALSE)),"",VLOOKUP($B238,'[2]1516 Exp_Rev Access'!$F$7:$FS$310,48,FALSE))</f>
        <v>709123.38</v>
      </c>
      <c r="BL238" s="90">
        <f>IF(ISNA(VLOOKUP($B238,'[2]1516 Exp_Rev Access'!$F$7:$FS$310,49,FALSE)),"",VLOOKUP($B238,'[2]1516 Exp_Rev Access'!$F$7:$FS$310,49,FALSE))</f>
        <v>5317</v>
      </c>
      <c r="BM238" s="90">
        <f>IF(ISNA(VLOOKUP($B238,'[2]1516 Exp_Rev Access'!$F$7:$FS$310,50,FALSE)),"",VLOOKUP($B238,'[2]1516 Exp_Rev Access'!$F$7:$FS$310,50,FALSE))</f>
        <v>637.83000000000004</v>
      </c>
      <c r="BN238" s="90">
        <f>IF(ISNA(VLOOKUP($B238,'[2]1516 Exp_Rev Access'!$F$7:$FS$310,51,FALSE)),"",VLOOKUP($B238,'[2]1516 Exp_Rev Access'!$F$7:$FS$310,51,FALSE))</f>
        <v>0</v>
      </c>
      <c r="BO238" s="90">
        <f>IF(ISNA(VLOOKUP($B238,'[2]1516 Exp_Rev Access'!$F$7:$FS$310,52,FALSE)),"",VLOOKUP($B238,'[2]1516 Exp_Rev Access'!$F$7:$FS$310,52,FALSE))</f>
        <v>0</v>
      </c>
      <c r="BP238" s="90">
        <f>IF(ISNA(VLOOKUP($B238,'[2]1516 Exp_Rev Access'!$F$7:$FS$310,53,FALSE)),"",VLOOKUP($B238,'[2]1516 Exp_Rev Access'!$F$7:$FS$310,53,FALSE))</f>
        <v>0</v>
      </c>
      <c r="BQ238" s="90">
        <f>IF(ISNA(VLOOKUP($B238,'[2]1516 Exp_Rev Access'!$F$7:$FS$310,54,FALSE)),"",VLOOKUP($B238,'[2]1516 Exp_Rev Access'!$F$7:$FS$310,54,FALSE))</f>
        <v>0</v>
      </c>
      <c r="BR238" s="90">
        <f>IF(ISNA(VLOOKUP($B238,'[2]1516 Exp_Rev Access'!$F$7:$FS$310,55,FALSE)),"",VLOOKUP($B238,'[2]1516 Exp_Rev Access'!$F$7:$FS$310,55,FALSE))</f>
        <v>0</v>
      </c>
      <c r="BS238" s="90">
        <f>IF(ISNA(VLOOKUP($B238,'[2]1516 Exp_Rev Access'!$F$7:$FS$310,56,FALSE)),"",VLOOKUP($B238,'[2]1516 Exp_Rev Access'!$F$7:$FS$310,56,FALSE))</f>
        <v>418573.96</v>
      </c>
      <c r="BT238" s="90">
        <f>IF(ISNA(VLOOKUP($B238,'[2]1516 Exp_Rev Access'!$F$7:$FS$310,57,FALSE)),"",VLOOKUP($B238,'[2]1516 Exp_Rev Access'!$F$7:$FS$310,57,FALSE))</f>
        <v>0</v>
      </c>
      <c r="BU238" s="90">
        <f>IF(ISNA(VLOOKUP($B238,'[2]1516 Exp_Rev Access'!$F$7:$FS$310,58,FALSE)),"",VLOOKUP($B238,'[2]1516 Exp_Rev Access'!$F$7:$FS$310,58,FALSE))</f>
        <v>0</v>
      </c>
      <c r="BV238" s="53">
        <f t="shared" si="606"/>
        <v>6656947.0100000007</v>
      </c>
      <c r="BW238" s="92">
        <f t="shared" si="607"/>
        <v>0.1307127474324431</v>
      </c>
      <c r="BX238" s="68">
        <f t="shared" si="608"/>
        <v>1249.4785839505387</v>
      </c>
      <c r="BY238" s="90">
        <f>IF(ISNA(VLOOKUP($B238,'[2]1516 Exp_Rev Access'!$F$7:$FS$310,59,FALSE)),"",VLOOKUP($B238,'[2]1516 Exp_Rev Access'!$F$7:$FS$310,59,FALSE))</f>
        <v>0</v>
      </c>
      <c r="BZ238" s="90">
        <f>IF(ISNA(VLOOKUP($B238,'[2]1516 Exp_Rev Access'!$F$7:$FS$310,60,FALSE)),"",VLOOKUP($B238,'[2]1516 Exp_Rev Access'!$F$7:$FS$310,60,FALSE))</f>
        <v>104351.23</v>
      </c>
      <c r="CA238" s="90">
        <f>IF(ISNA(VLOOKUP($B238,'[2]1516 Exp_Rev Access'!$F$7:$FS$310,61,FALSE)),"",VLOOKUP($B238,'[2]1516 Exp_Rev Access'!$F$7:$FS$310,61,FALSE))</f>
        <v>36112.76</v>
      </c>
      <c r="CB238" s="90">
        <f>IF(ISNA(VLOOKUP($B238,'[2]1516 Exp_Rev Access'!$F$7:$FS$310,62,FALSE)),"",VLOOKUP($B238,'[2]1516 Exp_Rev Access'!$F$7:$FS$310,62,FALSE))</f>
        <v>0</v>
      </c>
      <c r="CC238" s="90">
        <f>IF(ISNA(VLOOKUP($B238,'[2]1516 Exp_Rev Access'!$F$7:$FS$310,63,FALSE)),"",VLOOKUP($B238,'[2]1516 Exp_Rev Access'!$F$7:$FS$310,63,FALSE))</f>
        <v>196914.45</v>
      </c>
      <c r="CD238" s="90">
        <f>IF(ISNA(VLOOKUP($B238,'[2]1516 Exp_Rev Access'!$F$7:$FS$310,64,FALSE)),"",VLOOKUP($B238,'[2]1516 Exp_Rev Access'!$F$7:$FS$310,64,FALSE))</f>
        <v>0</v>
      </c>
      <c r="CE238" s="53">
        <f t="shared" si="609"/>
        <v>337378.44</v>
      </c>
      <c r="CF238" s="92">
        <f t="shared" si="610"/>
        <v>6.6246077594767656E-3</v>
      </c>
      <c r="CG238" s="94">
        <f t="shared" si="611"/>
        <v>63.324394025278828</v>
      </c>
      <c r="CH238" s="90">
        <f>IF(ISNA(VLOOKUP($B238,'[2]1516 Exp_Rev Access'!$F$7:$FS$310,65,FALSE)),"",VLOOKUP($B238,'[2]1516 Exp_Rev Access'!$F$7:$FS$310,65,FALSE))</f>
        <v>0</v>
      </c>
      <c r="CI238" s="90">
        <f>IF(ISNA(VLOOKUP($B238,'[2]1516 Exp_Rev Access'!$F$7:$FS$310,66,FALSE)),"",VLOOKUP($B238,'[2]1516 Exp_Rev Access'!$F$7:$FS$310,66,FALSE))</f>
        <v>0</v>
      </c>
      <c r="CJ238" s="90">
        <f>IF(ISNA(VLOOKUP($B238,'[2]1516 Exp_Rev Access'!$F$7:$FS$310,67,FALSE)),"",VLOOKUP($B238,'[2]1516 Exp_Rev Access'!$F$7:$FS$310,67,FALSE))</f>
        <v>0</v>
      </c>
      <c r="CK238" s="90">
        <f>IF(ISNA(VLOOKUP($B238,'[2]1516 Exp_Rev Access'!$F$7:$FS$310,68,FALSE)),"",VLOOKUP($B238,'[2]1516 Exp_Rev Access'!$F$7:$FS$310,68,FALSE))</f>
        <v>0</v>
      </c>
      <c r="CL238" s="90">
        <f>IF(ISNA(VLOOKUP($B238,'[2]1516 Exp_Rev Access'!$F$7:$FS$310,69,FALSE)),"",VLOOKUP($B238,'[2]1516 Exp_Rev Access'!$F$7:$FS$310,69,FALSE))</f>
        <v>0</v>
      </c>
      <c r="CM238" s="90">
        <f>IF(ISNA(VLOOKUP($B238,'[2]1516 Exp_Rev Access'!$F$7:$FS$310,70,FALSE)),"",VLOOKUP($B238,'[2]1516 Exp_Rev Access'!$F$7:$FS$310,70,FALSE))</f>
        <v>0</v>
      </c>
      <c r="CN238" s="90">
        <f>IF(ISNA(VLOOKUP($B238,'[2]1516 Exp_Rev Access'!$F$7:$FS$310,71,FALSE)),"",VLOOKUP($B238,'[2]1516 Exp_Rev Access'!$F$7:$FS$310,71,FALSE))</f>
        <v>0</v>
      </c>
      <c r="CO238" s="90">
        <f>IF(ISNA(VLOOKUP($B238,'[2]1516 Exp_Rev Access'!$F$7:$FS$310,72,FALSE)),"",VLOOKUP($B238,'[2]1516 Exp_Rev Access'!$F$7:$FS$310,72,FALSE))</f>
        <v>0</v>
      </c>
      <c r="CP238" s="90">
        <f>IF(ISNA(VLOOKUP($B238,'[2]1516 Exp_Rev Access'!$F$7:$FS$310,73,FALSE)),"",VLOOKUP($B238,'[2]1516 Exp_Rev Access'!$F$7:$FS$310,73,FALSE))</f>
        <v>0</v>
      </c>
      <c r="CQ238" s="90">
        <f>IF(ISNA(VLOOKUP($B238,'[2]1516 Exp_Rev Access'!$F$7:$FS$310,74,FALSE)),"",VLOOKUP($B238,'[2]1516 Exp_Rev Access'!$F$7:$FS$310,74,FALSE))</f>
        <v>856071.62</v>
      </c>
      <c r="CR238" s="90">
        <f>IF(ISNA(VLOOKUP($B238,'[2]1516 Exp_Rev Access'!$F$7:$FS$310,75,FALSE)),"",VLOOKUP($B238,'[2]1516 Exp_Rev Access'!$F$7:$FS$310,75,FALSE))</f>
        <v>0</v>
      </c>
      <c r="CS238" s="90">
        <f>IF(ISNA(VLOOKUP($B238,'[2]1516 Exp_Rev Access'!$F$7:$FS$310,76,FALSE)),"",VLOOKUP($B238,'[2]1516 Exp_Rev Access'!$F$7:$FS$310,76,FALSE))</f>
        <v>18099.25</v>
      </c>
      <c r="CT238" s="90">
        <f>IF(ISNA(VLOOKUP($B238,'[2]1516 Exp_Rev Access'!$F$7:$FS$310,77,FALSE)),"",VLOOKUP($B238,'[2]1516 Exp_Rev Access'!$F$7:$FS$310,77,FALSE))</f>
        <v>0</v>
      </c>
      <c r="CU238" s="90">
        <f>IF(ISNA(VLOOKUP($B238,'[2]1516 Exp_Rev Access'!$F$7:$FS$310,78,FALSE)),"",VLOOKUP($B238,'[2]1516 Exp_Rev Access'!$F$7:$FS$310,78,FALSE))</f>
        <v>522399.85</v>
      </c>
      <c r="CV238" s="90">
        <f>IF(ISNA(VLOOKUP($B238,'[2]1516 Exp_Rev Access'!$F$7:$FS$310,79,FALSE)),"",VLOOKUP($B238,'[2]1516 Exp_Rev Access'!$F$7:$FS$310,79,FALSE))</f>
        <v>619619.34</v>
      </c>
      <c r="CW238" s="90">
        <f>IF(ISNA(VLOOKUP($B238,'[2]1516 Exp_Rev Access'!$F$7:$FS$310,80,FALSE)),"",VLOOKUP($B238,'[2]1516 Exp_Rev Access'!$F$7:$FS$310,80,FALSE))</f>
        <v>0</v>
      </c>
      <c r="CX238" s="90">
        <f>IF(ISNA(VLOOKUP($B238,'[2]1516 Exp_Rev Access'!$F$7:$FS$310,81,FALSE)),"",VLOOKUP($B238,'[2]1516 Exp_Rev Access'!$F$7:$FS$310,81,FALSE))</f>
        <v>0</v>
      </c>
      <c r="CY238" s="90">
        <f>IF(ISNA(VLOOKUP($B238,'[2]1516 Exp_Rev Access'!$F$7:$FS$310,82,FALSE)),"",VLOOKUP($B238,'[2]1516 Exp_Rev Access'!$F$7:$FS$310,82,FALSE))</f>
        <v>0</v>
      </c>
      <c r="CZ238" s="90">
        <f>IF(ISNA(VLOOKUP($B238,'[2]1516 Exp_Rev Access'!$F$7:$FS$310,83,FALSE)),"",VLOOKUP($B238,'[2]1516 Exp_Rev Access'!$F$7:$FS$310,83,FALSE))</f>
        <v>0</v>
      </c>
      <c r="DA238" s="90">
        <f>IF(ISNA(VLOOKUP($B238,'[2]1516 Exp_Rev Access'!$F$7:$FS$310,84,FALSE)),"",VLOOKUP($B238,'[2]1516 Exp_Rev Access'!$F$7:$FS$310,84,FALSE))</f>
        <v>0</v>
      </c>
      <c r="DB238" s="90">
        <f>IF(ISNA(VLOOKUP($B238,'[2]1516 Exp_Rev Access'!$F$7:$FS$310,85,FALSE)),"",VLOOKUP($B238,'[2]1516 Exp_Rev Access'!$F$7:$FS$310,85,FALSE))</f>
        <v>14988.06</v>
      </c>
      <c r="DC238" s="90">
        <f>IF(ISNA(VLOOKUP($B238,'[2]1516 Exp_Rev Access'!$F$7:$FS$310,86,FALSE)),"",VLOOKUP($B238,'[2]1516 Exp_Rev Access'!$F$7:$FS$310,86,FALSE))</f>
        <v>0</v>
      </c>
      <c r="DD238" s="90">
        <f>IF(ISNA(VLOOKUP($B238,'[2]1516 Exp_Rev Access'!$F$7:$FS$310,87,FALSE)),"",VLOOKUP($B238,'[2]1516 Exp_Rev Access'!$F$7:$FS$310,87,FALSE))</f>
        <v>0</v>
      </c>
      <c r="DE238" s="90">
        <f>IF(ISNA(VLOOKUP($B238,'[2]1516 Exp_Rev Access'!$F$7:$FS$310,88,FALSE)),"",VLOOKUP($B238,'[2]1516 Exp_Rev Access'!$F$7:$FS$310,88,FALSE))</f>
        <v>0</v>
      </c>
      <c r="DF238" s="90">
        <f>IF(ISNA(VLOOKUP($B238,'[2]1516 Exp_Rev Access'!$F$7:$FS$310,89,FALSE)),"",VLOOKUP($B238,'[2]1516 Exp_Rev Access'!$F$7:$FS$310,89,FALSE))</f>
        <v>0</v>
      </c>
      <c r="DG238" s="90">
        <f>IF(ISNA(VLOOKUP($B238,'[2]1516 Exp_Rev Access'!$F$7:$FS$310,90,FALSE)),"",VLOOKUP($B238,'[2]1516 Exp_Rev Access'!$F$7:$FS$310,90,FALSE))</f>
        <v>0</v>
      </c>
      <c r="DH238" s="90">
        <f>IF(ISNA(VLOOKUP($B238,'[2]1516 Exp_Rev Access'!$F$7:$FS$310,91,FALSE)),"",VLOOKUP($B238,'[2]1516 Exp_Rev Access'!$F$7:$FS$310,91,FALSE))</f>
        <v>0</v>
      </c>
      <c r="DI238" s="90">
        <f>IF(ISNA(VLOOKUP($B238,'[2]1516 Exp_Rev Access'!$F$7:$FS$310,92,FALSE)),"",VLOOKUP($B238,'[2]1516 Exp_Rev Access'!$F$7:$FS$310,92,FALSE))</f>
        <v>657309.73</v>
      </c>
      <c r="DJ238" s="90">
        <f>IF(ISNA(VLOOKUP($B238,'[2]1516 Exp_Rev Access'!$F$7:$FS$310,93,FALSE)),"",VLOOKUP($B238,'[2]1516 Exp_Rev Access'!$F$7:$FS$310,93,FALSE))</f>
        <v>0</v>
      </c>
      <c r="DK238" s="90">
        <f>IF(ISNA(VLOOKUP($B238,'[2]1516 Exp_Rev Access'!$F$7:$FS$310,94,FALSE)),"",VLOOKUP($B238,'[2]1516 Exp_Rev Access'!$F$7:$FS$310,94,FALSE))</f>
        <v>0</v>
      </c>
      <c r="DL238" s="90">
        <f>IF(ISNA(VLOOKUP($B238,'[2]1516 Exp_Rev Access'!$F$7:$FS$310,95,FALSE)),"",VLOOKUP($B238,'[2]1516 Exp_Rev Access'!$F$7:$FS$310,95,FALSE))</f>
        <v>0</v>
      </c>
      <c r="DM238" s="90">
        <f>IF(ISNA(VLOOKUP($B238,'[2]1516 Exp_Rev Access'!$F$7:$FS$310,96,FALSE)),"",VLOOKUP($B238,'[2]1516 Exp_Rev Access'!$F$7:$FS$310,96,FALSE))</f>
        <v>0</v>
      </c>
      <c r="DN238" s="90">
        <f>IF(ISNA(VLOOKUP($B238,'[2]1516 Exp_Rev Access'!$F$7:$FS$310,97,FALSE)),"",VLOOKUP($B238,'[2]1516 Exp_Rev Access'!$F$7:$FS$310,97,FALSE))</f>
        <v>0</v>
      </c>
      <c r="DO238" s="90">
        <f>IF(ISNA(VLOOKUP($B238,'[2]1516 Exp_Rev Access'!$F$7:$FS$310,98,FALSE)),"",VLOOKUP($B238,'[2]1516 Exp_Rev Access'!$F$7:$FS$310,98,FALSE))</f>
        <v>0</v>
      </c>
      <c r="DP238" s="90">
        <f>IF(ISNA(VLOOKUP($B238,'[2]1516 Exp_Rev Access'!$F$7:$FS$310,99,FALSE)),"",VLOOKUP($B238,'[2]1516 Exp_Rev Access'!$F$7:$FS$310,99,FALSE))</f>
        <v>0</v>
      </c>
      <c r="DQ238" s="90">
        <f>IF(ISNA(VLOOKUP($B238,'[2]1516 Exp_Rev Access'!$F$7:$FS$310,100,FALSE)),"",VLOOKUP($B238,'[2]1516 Exp_Rev Access'!$F$7:$FS$310,100,FALSE))</f>
        <v>0</v>
      </c>
      <c r="DR238" s="90">
        <f>IF(ISNA(VLOOKUP($B238,'[2]1516 Exp_Rev Access'!$F$7:$FS$310,101,FALSE)),"",VLOOKUP($B238,'[2]1516 Exp_Rev Access'!$F$7:$FS$310,101,FALSE))</f>
        <v>0</v>
      </c>
      <c r="DS238" s="90">
        <f>IF(ISNA(VLOOKUP($B238,'[2]1516 Exp_Rev Access'!$F$7:$FS$310,102,FALSE)),"",VLOOKUP($B238,'[2]1516 Exp_Rev Access'!$F$7:$FS$310,102,FALSE))</f>
        <v>0</v>
      </c>
      <c r="DT238" s="90">
        <f>IF(ISNA(VLOOKUP($B238,'[2]1516 Exp_Rev Access'!$F$7:$FS$310,103,FALSE)),"",VLOOKUP($B238,'[2]1516 Exp_Rev Access'!$F$7:$FS$310,103,FALSE))</f>
        <v>0</v>
      </c>
      <c r="DU238" s="90">
        <f>IF(ISNA(VLOOKUP($B238,'[2]1516 Exp_Rev Access'!$F$7:$FS$310,104,FALSE)),"",VLOOKUP($B238,'[2]1516 Exp_Rev Access'!$F$7:$FS$310,104,FALSE))</f>
        <v>0</v>
      </c>
      <c r="DV238" s="90">
        <f>IF(ISNA(VLOOKUP($B238,'[2]1516 Exp_Rev Access'!$F$7:$FS$310,105,FALSE)),"",VLOOKUP($B238,'[2]1516 Exp_Rev Access'!$F$7:$FS$310,105,FALSE))</f>
        <v>0</v>
      </c>
      <c r="DW238" s="90">
        <f>IF(ISNA(VLOOKUP($B238,'[2]1516 Exp_Rev Access'!$F$7:$FS$310,106,FALSE)),"",VLOOKUP($B238,'[2]1516 Exp_Rev Access'!$F$7:$FS$310,106,FALSE))</f>
        <v>0</v>
      </c>
      <c r="DX238" s="90">
        <f>IF(ISNA(VLOOKUP($B238,'[2]1516 Exp_Rev Access'!$F$7:$FS$310,107,FALSE)),"",VLOOKUP($B238,'[2]1516 Exp_Rev Access'!$F$7:$FS$310,107,FALSE))</f>
        <v>0</v>
      </c>
      <c r="DY238" s="90">
        <f>IF(ISNA(VLOOKUP($B238,'[2]1516 Exp_Rev Access'!$F$7:$FS$310,108,FALSE)),"",VLOOKUP($B238,'[2]1516 Exp_Rev Access'!$F$7:$FS$310,108,FALSE))</f>
        <v>0</v>
      </c>
      <c r="DZ238" s="90">
        <f>IF(ISNA(VLOOKUP($B238,'[2]1516 Exp_Rev Access'!$F$7:$FS$310,109,FALSE)),"",VLOOKUP($B238,'[2]1516 Exp_Rev Access'!$F$7:$FS$310,109,FALSE))</f>
        <v>0</v>
      </c>
      <c r="EA238" s="90">
        <f>IF(ISNA(VLOOKUP($B238,'[2]1516 Exp_Rev Access'!$F$7:$FS$310,110,FALSE)),"",VLOOKUP($B238,'[2]1516 Exp_Rev Access'!$F$7:$FS$310,110,FALSE))</f>
        <v>0</v>
      </c>
      <c r="EB238" s="90">
        <f>IF(ISNA(VLOOKUP($B238,'[2]1516 Exp_Rev Access'!$F$7:$FS$310,111,FALSE)),"",VLOOKUP($B238,'[2]1516 Exp_Rev Access'!$F$7:$FS$310,111,FALSE))</f>
        <v>0</v>
      </c>
      <c r="EC238" s="90">
        <f>IF(ISNA(VLOOKUP($B238,'[2]1516 Exp_Rev Access'!$F$7:$FS$310,112,FALSE)),"",VLOOKUP($B238,'[2]1516 Exp_Rev Access'!$F$7:$FS$310,112,FALSE))</f>
        <v>0</v>
      </c>
      <c r="ED238" s="90">
        <f>IF(ISNA(VLOOKUP($B238,'[2]1516 Exp_Rev Access'!$F$7:$FS$310,113,FALSE)),"",VLOOKUP($B238,'[2]1516 Exp_Rev Access'!$F$7:$FS$310,113,FALSE))</f>
        <v>0</v>
      </c>
      <c r="EE238" s="90">
        <f>IF(ISNA(VLOOKUP($B238,'[2]1516 Exp_Rev Access'!$F$7:$FS$310,114,FALSE)),"",VLOOKUP($B238,'[2]1516 Exp_Rev Access'!$F$7:$FS$310,114,FALSE))</f>
        <v>0</v>
      </c>
      <c r="EF238" s="90">
        <f>IF(ISNA(VLOOKUP($B238,'[2]1516 Exp_Rev Access'!$F$7:$FS$310,115,FALSE)),"",VLOOKUP($B238,'[2]1516 Exp_Rev Access'!$F$7:$FS$310,115,FALSE))</f>
        <v>0</v>
      </c>
      <c r="EG238" s="90">
        <f>IF(ISNA(VLOOKUP($B238,'[2]1516 Exp_Rev Access'!$F$7:$FS$310,116,FALSE)),"",VLOOKUP($B238,'[2]1516 Exp_Rev Access'!$F$7:$FS$310,116,FALSE))</f>
        <v>95489</v>
      </c>
      <c r="EH238" s="90">
        <f>IF(ISNA(VLOOKUP($B238,'[2]1516 Exp_Rev Access'!$F$7:$FS$310,117,FALSE)),"",VLOOKUP($B238,'[2]1516 Exp_Rev Access'!$F$7:$FS$310,117,FALSE))</f>
        <v>0</v>
      </c>
      <c r="EI238" s="90">
        <f>IF(ISNA(VLOOKUP($B238,'[2]1516 Exp_Rev Access'!$F$7:$FS$310,118,FALSE)),"",VLOOKUP($B238,'[2]1516 Exp_Rev Access'!$F$7:$FS$310,118,FALSE))</f>
        <v>0</v>
      </c>
      <c r="EJ238" s="90">
        <f>IF(ISNA(VLOOKUP($B238,'[2]1516 Exp_Rev Access'!$F$7:$FS$310,119,FALSE)),"",VLOOKUP($B238,'[2]1516 Exp_Rev Access'!$F$7:$FS$310,119,FALSE))</f>
        <v>0</v>
      </c>
      <c r="EK238" s="90">
        <f>IF(ISNA(VLOOKUP($B238,'[2]1516 Exp_Rev Access'!$F$7:$FS$310,120,FALSE)),"",VLOOKUP($B238,'[2]1516 Exp_Rev Access'!$F$7:$FS$310,120,FALSE))</f>
        <v>0</v>
      </c>
      <c r="EL238" s="90">
        <f>IF(ISNA(VLOOKUP($B238,'[2]1516 Exp_Rev Access'!$F$7:$FS$310,121,FALSE)),"",VLOOKUP($B238,'[2]1516 Exp_Rev Access'!$F$7:$FS$310,121,FALSE))</f>
        <v>0</v>
      </c>
      <c r="EM238" s="90">
        <f>IF(ISNA(VLOOKUP($B238,'[2]1516 Exp_Rev Access'!$F$7:$FS$310,122,FALSE)),"",VLOOKUP($B238,'[2]1516 Exp_Rev Access'!$F$7:$FS$310,122,FALSE))</f>
        <v>0</v>
      </c>
      <c r="EN238" s="90">
        <f>IF(ISNA(VLOOKUP($B238,'[2]1516 Exp_Rev Access'!$F$7:$FS$310,123,FALSE)),"",VLOOKUP($B238,'[2]1516 Exp_Rev Access'!$F$7:$FS$310,123,FALSE))</f>
        <v>0</v>
      </c>
      <c r="EO238" s="90">
        <f>IF(ISNA(VLOOKUP($B238,'[2]1516 Exp_Rev Access'!$F$7:$FS$310,124,FALSE)),"",VLOOKUP($B238,'[2]1516 Exp_Rev Access'!$F$7:$FS$310,124,FALSE))</f>
        <v>0</v>
      </c>
      <c r="EP238" s="90">
        <f>IF(ISNA(VLOOKUP($B238,'[2]1516 Exp_Rev Access'!$F$7:$FS$310,125,FALSE)),"",VLOOKUP($B238,'[2]1516 Exp_Rev Access'!$F$7:$FS$310,125,FALSE))</f>
        <v>0</v>
      </c>
      <c r="EQ238" s="90">
        <f>IF(ISNA(VLOOKUP($B238,'[2]1516 Exp_Rev Access'!$F$7:$FS$310,126,FALSE)),"",VLOOKUP($B238,'[2]1516 Exp_Rev Access'!$F$7:$FS$310,126,FALSE))</f>
        <v>0</v>
      </c>
      <c r="ER238" s="90">
        <f>IF(ISNA(VLOOKUP($B238,'[2]1516 Exp_Rev Access'!$F$7:$FS$310,127,FALSE)),"",VLOOKUP($B238,'[2]1516 Exp_Rev Access'!$F$7:$FS$310,127,FALSE))</f>
        <v>0</v>
      </c>
      <c r="ES238" s="90">
        <f>IF(ISNA(VLOOKUP($B238,'[2]1516 Exp_Rev Access'!$F$7:$FS$310,128,FALSE)),"",VLOOKUP($B238,'[2]1516 Exp_Rev Access'!$F$7:$FS$310,128,FALSE))</f>
        <v>0</v>
      </c>
      <c r="ET238" s="90">
        <f>IF(ISNA(VLOOKUP($B238,'[2]1516 Exp_Rev Access'!$F$7:$FS$310,129,FALSE)),"",VLOOKUP($B238,'[2]1516 Exp_Rev Access'!$F$7:$FS$310,129,FALSE))</f>
        <v>0</v>
      </c>
      <c r="EU238" s="90">
        <f>IF(ISNA(VLOOKUP($B238,'[2]1516 Exp_Rev Access'!$F$7:$FS$310,130,FALSE)),"",VLOOKUP($B238,'[2]1516 Exp_Rev Access'!$F$7:$FS$310,130,FALSE))</f>
        <v>0</v>
      </c>
      <c r="EV238" s="90">
        <f>IF(ISNA(VLOOKUP($B238,'[2]1516 Exp_Rev Access'!$F$7:$FS$310,131,FALSE)),"",VLOOKUP($B238,'[2]1516 Exp_Rev Access'!$F$7:$FS$310,131,FALSE))</f>
        <v>1407.07</v>
      </c>
      <c r="EW238" s="90">
        <f>IF(ISNA(VLOOKUP($B238,'[2]1516 Exp_Rev Access'!$F$7:$FS$310,132,FALSE)),"",VLOOKUP($B238,'[2]1516 Exp_Rev Access'!$F$7:$FS$310,132,FALSE))</f>
        <v>0</v>
      </c>
      <c r="EX238" s="90">
        <f>IF(ISNA(VLOOKUP($B238,'[2]1516 Exp_Rev Access'!$F$7:$FS$310,133,FALSE)),"",VLOOKUP($B238,'[2]1516 Exp_Rev Access'!$F$7:$FS$310,133,FALSE))</f>
        <v>0</v>
      </c>
      <c r="EY238" s="90">
        <f>IF(ISNA(VLOOKUP($B238,'[2]1516 Exp_Rev Access'!$F$7:$FS$310,134,FALSE)),"",VLOOKUP($B238,'[2]1516 Exp_Rev Access'!$F$7:$FS$310,134,FALSE))</f>
        <v>0</v>
      </c>
      <c r="EZ238" s="90">
        <f>IF(ISNA(VLOOKUP($B238,'[2]1516 Exp_Rev Access'!$F$7:$FS$310,135,FALSE)),"",VLOOKUP($B238,'[2]1516 Exp_Rev Access'!$F$7:$FS$310,135,FALSE))</f>
        <v>0</v>
      </c>
      <c r="FA238" s="90">
        <f>IF(ISNA(VLOOKUP($B238,'[2]1516 Exp_Rev Access'!$F$7:$FS$310,136,FALSE)),"",VLOOKUP($B238,'[2]1516 Exp_Rev Access'!$F$7:$FS$310,136,FALSE))</f>
        <v>0</v>
      </c>
      <c r="FB238" s="90">
        <f>IF(ISNA(VLOOKUP($B238,'[2]1516 Exp_Rev Access'!$F$7:$FS$310,137,FALSE)),"",VLOOKUP($B238,'[2]1516 Exp_Rev Access'!$F$7:$FS$310,137,FALSE))</f>
        <v>0</v>
      </c>
      <c r="FC238" s="90">
        <f>IF(ISNA(VLOOKUP($B238,'[2]1516 Exp_Rev Access'!$F$7:$FS$310,138,FALSE)),"",VLOOKUP($B238,'[2]1516 Exp_Rev Access'!$F$7:$FS$310,138,FALSE))</f>
        <v>0</v>
      </c>
      <c r="FD238" s="90">
        <f>IF(ISNA(VLOOKUP($B238,'[2]1516 Exp_Rev Access'!$F$7:$FS$310,139,FALSE)),"",VLOOKUP($B238,'[2]1516 Exp_Rev Access'!$F$7:$FS$310,139,FALSE))</f>
        <v>0</v>
      </c>
      <c r="FE238" s="90">
        <f>IF(ISNA(VLOOKUP($B238,'[2]1516 Exp_Rev Access'!$F$7:$FS$310,140,FALSE)),"",VLOOKUP($B238,'[2]1516 Exp_Rev Access'!$F$7:$FS$310,140,FALSE))</f>
        <v>0</v>
      </c>
      <c r="FF238" s="90">
        <f>IF(ISNA(VLOOKUP($B238,'[2]1516 Exp_Rev Access'!$F$7:$FS$310,141,FALSE)),"",VLOOKUP($B238,'[2]1516 Exp_Rev Access'!$F$7:$FS$310,141,FALSE))</f>
        <v>0</v>
      </c>
      <c r="FG238" s="90">
        <f>IF(ISNA(VLOOKUP($B238,'[2]1516 Exp_Rev Access'!$F$7:$FS$310,142,FALSE)),"",VLOOKUP($B238,'[2]1516 Exp_Rev Access'!$F$7:$FS$310,142,FALSE))</f>
        <v>0</v>
      </c>
      <c r="FH238" s="90">
        <f>IF(ISNA(VLOOKUP($B238,'[2]1516 Exp_Rev Access'!$F$7:$FS$310,143,FALSE)),"",VLOOKUP($B238,'[2]1516 Exp_Rev Access'!$F$7:$FS$310,143,FALSE))</f>
        <v>0</v>
      </c>
      <c r="FI238" s="90">
        <f>IF(ISNA(VLOOKUP($B238,'[2]1516 Exp_Rev Access'!$F$7:$FS$310,144,FALSE)),"",VLOOKUP($B238,'[2]1516 Exp_Rev Access'!$F$7:$FS$310,144,FALSE))</f>
        <v>0</v>
      </c>
      <c r="FJ238" s="90">
        <f>IF(ISNA(VLOOKUP($B238,'[2]1516 Exp_Rev Access'!$F$7:$FS$310,145,FALSE)),"",VLOOKUP($B238,'[2]1516 Exp_Rev Access'!$F$7:$FS$310,145,FALSE))</f>
        <v>19482.45</v>
      </c>
      <c r="FK238" s="90">
        <f>IF(ISNA(VLOOKUP($B238,'[2]1516 Exp_Rev Access'!$F$7:$FS$310,146,FALSE)),"",VLOOKUP($B238,'[2]1516 Exp_Rev Access'!$F$7:$FS$310,146,FALSE))</f>
        <v>0</v>
      </c>
      <c r="FL238" s="90">
        <f>IF(ISNA(VLOOKUP($B238,'[2]1516 Exp_Rev Access'!$F$7:$FS$310,1147,FALSE)),"",VLOOKUP($B238,'[2]1516 Exp_Rev Access'!$F$7:$FS$310,147,FALSE))</f>
        <v>0</v>
      </c>
      <c r="FM238" s="90">
        <f>IF(ISNA(VLOOKUP($B238,'[2]1516 Exp_Rev Access'!$F$7:$FS$310,148,FALSE)),"",VLOOKUP($B238,'[2]1516 Exp_Rev Access'!$F$7:$FS$310,148,FALSE))</f>
        <v>0</v>
      </c>
      <c r="FN238" s="90">
        <f>IF(ISNA(VLOOKUP($B238,'[2]1516 Exp_Rev Access'!$F$7:$FS$310,149,FALSE)),"",VLOOKUP($B238,'[2]1516 Exp_Rev Access'!$F$7:$FS$310,149,FALSE))</f>
        <v>0</v>
      </c>
      <c r="FO238" s="90">
        <f>IF(ISNA(VLOOKUP($B238,'[2]1516 Exp_Rev Access'!$F$7:$FS$310,150,FALSE)),"",VLOOKUP($B238,'[2]1516 Exp_Rev Access'!$F$7:$FS$310,150,FALSE))</f>
        <v>0</v>
      </c>
      <c r="FP238" s="90">
        <f>IF(ISNA(VLOOKUP($B238,'[2]1516 Exp_Rev Access'!$F$7:$FS$310,151,FALSE)),"",VLOOKUP($B238,'[2]1516 Exp_Rev Access'!$F$7:$FS$310,151,FALSE))</f>
        <v>0</v>
      </c>
      <c r="FQ238" s="90">
        <f>IF(ISNA(VLOOKUP($B238,'[2]1516 Exp_Rev Access'!$F$7:$FS$310,152,FALSE)),"",VLOOKUP($B238,'[2]1516 Exp_Rev Access'!$F$7:$FS$310,152,FALSE))</f>
        <v>0</v>
      </c>
      <c r="FR238" s="90">
        <f>IF(ISNA(VLOOKUP($B238,'[2]1516 Exp_Rev Access'!$F$7:$FS$310,153,FALSE)),"",VLOOKUP($B238,'[2]1516 Exp_Rev Access'!$F$7:$FS$310,153,FALSE))</f>
        <v>44441.66</v>
      </c>
      <c r="FS238" s="53">
        <f t="shared" si="612"/>
        <v>2849308.0300000003</v>
      </c>
      <c r="FT238" s="92">
        <f t="shared" si="613"/>
        <v>5.5947700999143452E-2</v>
      </c>
      <c r="FU238" s="53">
        <f t="shared" si="614"/>
        <v>534.80211833071189</v>
      </c>
      <c r="FV238" s="90">
        <f>IF(ISNA(VLOOKUP($B238,'[2]1516 Exp_Rev Access'!$F$7:$FS$310,154,FALSE)),"",VLOOKUP($B238,'[2]1516 Exp_Rev Access'!$F$7:$FS$310,154,FALSE))</f>
        <v>0</v>
      </c>
      <c r="FW238" s="90">
        <f>IF(ISNA(VLOOKUP($B238,'[2]1516 Exp_Rev Access'!$F$7:$FS$310,155,FALSE)),"",VLOOKUP($B238,'[2]1516 Exp_Rev Access'!$F$7:$FS$310,155,FALSE))</f>
        <v>0</v>
      </c>
      <c r="FX238" s="90">
        <f>IF(ISNA(VLOOKUP($B238,'[2]1516 Exp_Rev Access'!$F$7:$FS$310,156,FALSE)),"",VLOOKUP($B238,'[2]1516 Exp_Rev Access'!$F$7:$FS$310,156,FALSE))</f>
        <v>0</v>
      </c>
      <c r="FY238" s="90">
        <f>IF(ISNA(VLOOKUP($B238,'[2]1516 Exp_Rev Access'!$F$7:$FS$310,157,FALSE)),"",VLOOKUP($B238,'[2]1516 Exp_Rev Access'!$F$7:$FS$310,157,FALSE))</f>
        <v>0</v>
      </c>
      <c r="FZ238" s="90">
        <f>IF(ISNA(VLOOKUP($B238,'[2]1516 Exp_Rev Access'!$F$7:$FS$310,158,FALSE)),"",VLOOKUP($B238,'[2]1516 Exp_Rev Access'!$F$7:$FS$310,158,FALSE))</f>
        <v>0</v>
      </c>
      <c r="GA238" s="90">
        <f>IF(ISNA(VLOOKUP($B238,'[2]1516 Exp_Rev Access'!$F$7:$FS$310,159,FALSE)),"",VLOOKUP($B238,'[2]1516 Exp_Rev Access'!$F$7:$FS$310,159,FALSE))</f>
        <v>0</v>
      </c>
      <c r="GB238" s="90">
        <f>IF(ISNA(VLOOKUP($B238,'[2]1516 Exp_Rev Access'!$F$7:$FS$310,160,FALSE)),"",VLOOKUP($B238,'[2]1516 Exp_Rev Access'!$F$7:$FS$310,160,FALSE))</f>
        <v>0</v>
      </c>
      <c r="GC238" s="90">
        <f>IF(ISNA(VLOOKUP($B238,'[2]1516 Exp_Rev Access'!$F$7:$FS$310,161,FALSE)),"",VLOOKUP($B238,'[2]1516 Exp_Rev Access'!$F$7:$FS$310,161,FALSE))</f>
        <v>0</v>
      </c>
      <c r="GD238" s="90">
        <f>IF(ISNA(VLOOKUP($B238,'[2]1516 Exp_Rev Access'!$F$7:$FS$310,162,FALSE)),"",VLOOKUP($B238,'[2]1516 Exp_Rev Access'!$F$7:$FS$310,162,FALSE))</f>
        <v>0</v>
      </c>
      <c r="GE238" s="90">
        <f>IF(ISNA(VLOOKUP($B238,'[2]1516 Exp_Rev Access'!$F$7:$FS$310,163,FALSE)),"",VLOOKUP($B238,'[2]1516 Exp_Rev Access'!$F$7:$FS$310,163,FALSE))</f>
        <v>0</v>
      </c>
      <c r="GF238" s="90">
        <f>IF(ISNA(VLOOKUP($B238,'[2]1516 Exp_Rev Access'!$F$7:$FS$310,164,FALSE)),"",VLOOKUP($B238,'[2]1516 Exp_Rev Access'!$F$7:$FS$310,164,FALSE))</f>
        <v>0</v>
      </c>
      <c r="GG238" s="90">
        <f>IF(ISNA(VLOOKUP($B238,'[2]1516 Exp_Rev Access'!$F$7:$FS$310,165,FALSE)),"",VLOOKUP($B238,'[2]1516 Exp_Rev Access'!$F$7:$FS$310,165,FALSE))</f>
        <v>0</v>
      </c>
      <c r="GH238" s="90">
        <f>IF(ISNA(VLOOKUP($B238,'[2]1516 Exp_Rev Access'!$F$7:$FS$310,166,FALSE)),"",VLOOKUP($B238,'[2]1516 Exp_Rev Access'!$F$7:$FS$310,166,FALSE))</f>
        <v>0</v>
      </c>
      <c r="GI238" s="90">
        <f>IF(ISNA(VLOOKUP($B238,'[2]1516 Exp_Rev Access'!$F$7:$FS$310,167,FALSE)),"",VLOOKUP($B238,'[2]1516 Exp_Rev Access'!$F$7:$FS$310,167,FALSE))</f>
        <v>0</v>
      </c>
      <c r="GJ238" s="90">
        <f>IF(ISNA(VLOOKUP($B238,'[2]1516 Exp_Rev Access'!$F$7:$FS$310,168,FALSE)),"",VLOOKUP($B238,'[2]1516 Exp_Rev Access'!$F$7:$FS$310,168,FALSE))</f>
        <v>0</v>
      </c>
      <c r="GK238" s="90">
        <f>IF(ISNA(VLOOKUP($B238,'[2]1516 Exp_Rev Access'!$F$7:$FS$310,169,FALSE)),"",VLOOKUP($B238,'[2]1516 Exp_Rev Access'!$F$7:$FS$310,169,FALSE))</f>
        <v>0</v>
      </c>
      <c r="GL238" s="90">
        <f>IF(ISNA(VLOOKUP($B238,'[2]1516 Exp_Rev Access'!$F$7:$FS$310,170,FALSE)),"",VLOOKUP($B238,'[2]1516 Exp_Rev Access'!$F$7:$FS$310,170,FALSE))</f>
        <v>0</v>
      </c>
      <c r="GM238" s="90">
        <f>IF(ISNA(VLOOKUP($B238,'[2]1516 Exp_Rev Access'!$F$7:$FT$310,171,FALSE)),"",VLOOKUP($B238,'[2]1516 Exp_Rev Access'!$F$7:$FT$310,171,FALSE))</f>
        <v>0</v>
      </c>
      <c r="GN238" s="90">
        <f>IF(ISNA(VLOOKUP($B238,'[2]1516 Exp_Rev Access'!$F$7:$FU$310,172,FALSE)),"",VLOOKUP($B238,'[2]1516 Exp_Rev Access'!$F$7:$FU$310,172,FALSE))</f>
        <v>0</v>
      </c>
      <c r="GO238" s="90">
        <f>IF(ISNA(VLOOKUP($B238,'[2]1516 Exp_Rev Access'!$F$7:$FV$310,173,FALSE)),"",VLOOKUP($B238,'[2]1516 Exp_Rev Access'!$F$7:$FV$310,173,FALSE))</f>
        <v>0</v>
      </c>
      <c r="GP238" s="90">
        <f>IF(ISNA(VLOOKUP($B238,'[2]1516 Exp_Rev Access'!$F$7:$GA$310,174,FALSE)),"",VLOOKUP($B238,'[2]1516 Exp_Rev Access'!$F$7:$GA$310,174,FALSE))</f>
        <v>0</v>
      </c>
      <c r="GQ238" s="90">
        <f>IF(ISNA(VLOOKUP($B238,'[2]1516 Exp_Rev Access'!$F$7:$GA$310,175,FALSE)),"",VLOOKUP($B238,'[2]1516 Exp_Rev Access'!$F$7:$GA$310,175,FALSE))</f>
        <v>0</v>
      </c>
      <c r="GR238" s="90">
        <f>IF(ISNA(VLOOKUP($B238,'[2]1516 Exp_Rev Access'!$F$7:$GA$310,176,FALSE)),"",VLOOKUP($B238,'[2]1516 Exp_Rev Access'!$F$7:$GA$310,176,FALSE))</f>
        <v>0</v>
      </c>
      <c r="GS238" s="90">
        <f>IF(ISNA(VLOOKUP($B238,'[2]1516 Exp_Rev Access'!$F$7:$GA$310,177,FALSE)),"",VLOOKUP($B238,'[2]1516 Exp_Rev Access'!$F$7:$GA$310,177,FALSE))</f>
        <v>0</v>
      </c>
      <c r="GT238" s="90">
        <f>IF(ISNA(VLOOKUP($B238,'[2]1516 Exp_Rev Access'!$F$7:$GA$310,178,FALSE)),"",VLOOKUP($B238,'[2]1516 Exp_Rev Access'!$F$7:$GA$310,178,FALSE))</f>
        <v>0</v>
      </c>
      <c r="GU238" s="53">
        <f t="shared" si="615"/>
        <v>0</v>
      </c>
      <c r="GV238" s="92"/>
      <c r="GW238" s="114">
        <f t="shared" si="617"/>
        <v>0</v>
      </c>
    </row>
    <row r="239" spans="1:222" x14ac:dyDescent="0.2">
      <c r="B239" s="87" t="s">
        <v>523</v>
      </c>
      <c r="C239" s="87" t="s">
        <v>524</v>
      </c>
      <c r="D239" s="88">
        <f>IF(ISNA(VLOOKUP($B239,'[2]1516 enrollment_Rev_Exp by size'!$A$6:$C$325,3,FALSE)),"",VLOOKUP($B239,'[2]1516 enrollment_Rev_Exp by size'!$A$6:$C$325,3,FALSE))</f>
        <v>1162.3500000000004</v>
      </c>
      <c r="E239" s="89">
        <v>12821991.300000001</v>
      </c>
      <c r="F239" s="67">
        <f t="shared" si="595"/>
        <v>12821991.300000001</v>
      </c>
      <c r="G239" s="67">
        <f t="shared" si="596"/>
        <v>0</v>
      </c>
      <c r="H239" s="90">
        <f>IF(ISNA(VLOOKUP($B239,'[2]1516 Exp_Rev Access'!$F$7:$FS$310,2,FALSE)),"",VLOOKUP($B239,'[2]1516 Exp_Rev Access'!$F$7:$FS$310,2,FALSE))</f>
        <v>916361.38</v>
      </c>
      <c r="I239" s="90">
        <f>IF(ISNA(VLOOKUP($B239,'[2]1516 Exp_Rev Access'!$F$7:$FS$310,3,FALSE)),"",VLOOKUP($B239,'[2]1516 Exp_Rev Access'!$F$7:$FS$310,3,FALSE))</f>
        <v>0</v>
      </c>
      <c r="J239" s="90">
        <f>IF(ISNA(VLOOKUP($B239,'[2]1516 Exp_Rev Access'!$F$7:$FS$310,4,FALSE)),"",VLOOKUP($B239,'[2]1516 Exp_Rev Access'!$F$7:$FS$310,4,FALSE))</f>
        <v>0</v>
      </c>
      <c r="K239" s="90">
        <f>IF(ISNA(VLOOKUP($B239,'[2]1516 Exp_Rev Access'!$F$7:$FS$310,5,FALSE)),"-",VLOOKUP($B239,'[2]1516 Exp_Rev Access'!$F$7:$FS$310,5,FALSE))</f>
        <v>2579.48</v>
      </c>
      <c r="L239" s="90">
        <f>IF(ISNA(VLOOKUP($B239,'[2]1516 Exp_Rev Access'!$F$7:$FS$310,6,FALSE)),"",VLOOKUP($B239,'[2]1516 Exp_Rev Access'!$F$7:$FS$310,6,FALSE))</f>
        <v>0</v>
      </c>
      <c r="M239" s="90">
        <f>IF(ISNA(VLOOKUP($B239,'[2]1516 Exp_Rev Access'!$F$7:$FS$310,7,FALSE)),"",VLOOKUP($B239,'[2]1516 Exp_Rev Access'!$F$7:$FS$310,7,FALSE))</f>
        <v>0</v>
      </c>
      <c r="N239" s="53">
        <f t="shared" si="597"/>
        <v>918940.86</v>
      </c>
      <c r="O239" s="91">
        <f t="shared" si="598"/>
        <v>7.1669122096503057E-2</v>
      </c>
      <c r="P239" s="53">
        <f t="shared" si="599"/>
        <v>790.58877274487008</v>
      </c>
      <c r="Q239" s="90">
        <f>IF(ISNA(VLOOKUP($B239,'[2]1516 Exp_Rev Access'!$F$7:$FS$310,8,FALSE)),"",VLOOKUP($B239,'[2]1516 Exp_Rev Access'!$F$7:$FS$310,8,FALSE))</f>
        <v>2870</v>
      </c>
      <c r="R239" s="90">
        <f>IF(ISNA(VLOOKUP($B239,'[2]1516 Exp_Rev Access'!$F$7:$FS$310,9,FALSE)),"",VLOOKUP($B239,'[2]1516 Exp_Rev Access'!$F$7:$FS$310,9,FALSE))</f>
        <v>0</v>
      </c>
      <c r="S239" s="90">
        <f>IF(ISNA(VLOOKUP($B239,'[2]1516 Exp_Rev Access'!$F$7:$FS$310,10,FALSE)),"",VLOOKUP($B239,'[2]1516 Exp_Rev Access'!$F$7:$FS$310,10,FALSE))</f>
        <v>0</v>
      </c>
      <c r="T239" s="90">
        <f>IF(ISNA(VLOOKUP($B239,'[2]1516 Exp_Rev Access'!$F$7:$FS$310,11,FALSE)),"",VLOOKUP($B239,'[2]1516 Exp_Rev Access'!$F$7:$FS$310,11,FALSE))</f>
        <v>0</v>
      </c>
      <c r="U239" s="90">
        <f>IF(ISNA(VLOOKUP($B239,'[2]1516 Exp_Rev Access'!$F$7:$FS$310,12,FALSE)),"",VLOOKUP($B239,'[2]1516 Exp_Rev Access'!$F$7:$FS$310,12,FALSE))</f>
        <v>0</v>
      </c>
      <c r="V239" s="90">
        <f>IF(ISNA(VLOOKUP($B239,'[2]1516 Exp_Rev Access'!$F$7:$FS$310,13,FALSE)),"",VLOOKUP($B239,'[2]1516 Exp_Rev Access'!$F$7:$FS$310,13,FALSE))</f>
        <v>0</v>
      </c>
      <c r="W239" s="90">
        <f>IF(ISNA(VLOOKUP($B239,'[2]1516 Exp_Rev Access'!$F$7:$FS$310,14,FALSE)),"",VLOOKUP($B239,'[2]1516 Exp_Rev Access'!$F$7:$FS$310,14,FALSE))</f>
        <v>0</v>
      </c>
      <c r="X239" s="90">
        <f>IF(ISNA(VLOOKUP($B239,'[2]1516 Exp_Rev Access'!$F$7:$FS$310,15,FALSE)),"",VLOOKUP($B239,'[2]1516 Exp_Rev Access'!$F$7:$FS$310,15,FALSE))</f>
        <v>0</v>
      </c>
      <c r="Y239" s="90">
        <f>IF(ISNA(VLOOKUP($B239,'[2]1516 Exp_Rev Access'!$F$7:$FS$310,16,FALSE)),"",VLOOKUP($B239,'[2]1516 Exp_Rev Access'!$F$7:$FS$310,16,FALSE))</f>
        <v>15154.81</v>
      </c>
      <c r="Z239" s="90">
        <f>IF(ISNA(VLOOKUP($B239,'[2]1516 Exp_Rev Access'!$F$7:$FS$310,17,FALSE)),"",VLOOKUP($B239,'[2]1516 Exp_Rev Access'!$F$7:$FS$310,17,FALSE))</f>
        <v>2014.16</v>
      </c>
      <c r="AA239" s="90">
        <f>IF(ISNA(VLOOKUP($B239,'[2]1516 Exp_Rev Access'!$F$7:$FS$310,18,FALSE)),"",VLOOKUP($B239,'[2]1516 Exp_Rev Access'!$F$7:$FS$310,18,FALSE))</f>
        <v>0</v>
      </c>
      <c r="AB239" s="90">
        <f>IF(ISNA(VLOOKUP($B239,'[2]1516 Exp_Rev Access'!$F$7:$FS$310,19,FALSE)),"",VLOOKUP($B239,'[2]1516 Exp_Rev Access'!$F$7:$FS$310,19,FALSE))</f>
        <v>0</v>
      </c>
      <c r="AC239" s="90">
        <f>IF(ISNA(VLOOKUP($B239,'[2]1516 Exp_Rev Access'!$F$7:$FS$310,20,FALSE)),"",VLOOKUP($B239,'[2]1516 Exp_Rev Access'!$F$7:$FS$310,20,FALSE))</f>
        <v>0</v>
      </c>
      <c r="AD239" s="90">
        <f>IF(ISNA(VLOOKUP($B239,'[2]1516 Exp_Rev Access'!$F$7:$FS$310,21,FALSE)),"",VLOOKUP($B239,'[2]1516 Exp_Rev Access'!$F$7:$FS$310,21,FALSE))</f>
        <v>70957.63</v>
      </c>
      <c r="AE239" s="90">
        <f>IF(ISNA(VLOOKUP($B239,'[2]1516 Exp_Rev Access'!$F$7:$FS$310,22,FALSE)),"",VLOOKUP($B239,'[2]1516 Exp_Rev Access'!$F$7:$FS$310,22,FALSE))</f>
        <v>5538.94</v>
      </c>
      <c r="AF239" s="90">
        <f>IF(ISNA(VLOOKUP($B239,'[2]1516 Exp_Rev Access'!$F$7:$FS$310,23,FALSE)),"",VLOOKUP($B239,'[2]1516 Exp_Rev Access'!$F$7:$FS$310,23,FALSE))</f>
        <v>0</v>
      </c>
      <c r="AG239" s="90">
        <f>IF(ISNA(VLOOKUP($B239,'[2]1516 Exp_Rev Access'!$F$7:$FS$310,24,FALSE)),"",VLOOKUP($B239,'[2]1516 Exp_Rev Access'!$F$7:$FS$310,24,FALSE))</f>
        <v>3612</v>
      </c>
      <c r="AH239" s="90">
        <f>IF(ISNA(VLOOKUP($B239,'[2]1516 Exp_Rev Access'!$F$7:$FS$310,25,FALSE)),"",VLOOKUP($B239,'[2]1516 Exp_Rev Access'!$F$7:$FS$310,25,FALSE))</f>
        <v>668.45</v>
      </c>
      <c r="AI239" s="90">
        <f>IF(ISNA(VLOOKUP($B239,'[2]1516 Exp_Rev Access'!$F$7:$FS$310,26,FALSE)),"",VLOOKUP($B239,'[2]1516 Exp_Rev Access'!$F$7:$FS$310,26,FALSE))</f>
        <v>40</v>
      </c>
      <c r="AJ239" s="90">
        <f>IF(ISNA(VLOOKUP($B239,'[2]1516 Exp_Rev Access'!$F$7:$FS$310,27,FALSE)),"",VLOOKUP($B239,'[2]1516 Exp_Rev Access'!$F$7:$FS$310,27,FALSE))</f>
        <v>0</v>
      </c>
      <c r="AK239" s="90">
        <f>IF(ISNA(VLOOKUP($B239,'[2]1516 Exp_Rev Access'!$F$7:$FS$310,28,FALSE)),"",VLOOKUP($B239,'[2]1516 Exp_Rev Access'!$F$7:$FS$310,28,FALSE))</f>
        <v>31448.07</v>
      </c>
      <c r="AL239" s="90">
        <f>IF(ISNA(VLOOKUP($B239,'[2]1516 Exp_Rev Access'!$F$7:$FS$310,29,FALSE)),"",VLOOKUP($B239,'[2]1516 Exp_Rev Access'!$F$7:$FS$310,29,FALSE))</f>
        <v>55614.34</v>
      </c>
      <c r="AM239" s="53">
        <f t="shared" si="600"/>
        <v>187918.4</v>
      </c>
      <c r="AN239" s="92">
        <f t="shared" si="601"/>
        <v>1.465594505589783E-2</v>
      </c>
      <c r="AO239" s="68">
        <f t="shared" si="602"/>
        <v>161.67109734589403</v>
      </c>
      <c r="AP239" s="90">
        <f>IF(ISNA(VLOOKUP($B239,'[2]1516 Exp_Rev Access'!$F$7:$FS$310,30,FALSE)),"",VLOOKUP($B239,'[2]1516 Exp_Rev Access'!$F$7:$FS$310,30,FALSE))</f>
        <v>6971255.5199999996</v>
      </c>
      <c r="AQ239" s="90">
        <f>IF(ISNA(VLOOKUP($B239,'[2]1516 Exp_Rev Access'!$F$7:$FS$310,31,FALSE)),"",VLOOKUP($B239,'[2]1516 Exp_Rev Access'!$F$7:$FS$310,31,FALSE))</f>
        <v>206500.02</v>
      </c>
      <c r="AR239" s="90">
        <f>IF(ISNA(VLOOKUP($B239,'[2]1516 Exp_Rev Access'!$F$7:$FS$310,32,FALSE)),"",VLOOKUP($B239,'[2]1516 Exp_Rev Access'!$F$7:$FS$310,32,FALSE))</f>
        <v>1102915.6399999999</v>
      </c>
      <c r="AS239" s="90">
        <f>IF(ISNA(VLOOKUP($B239,'[2]1516 Exp_Rev Access'!$F$7:$FS$310,33,FALSE)),"",VLOOKUP($B239,'[2]1516 Exp_Rev Access'!$F$7:$FS$310,33,FALSE))</f>
        <v>7535.24</v>
      </c>
      <c r="AT239" s="90">
        <f>IF(ISNA(VLOOKUP($B239,'[2]1516 Exp_Rev Access'!$F$7:$FS$310,34,FALSE)),"",VLOOKUP($B239,'[2]1516 Exp_Rev Access'!$F$7:$FS$310,34,FALSE))</f>
        <v>0</v>
      </c>
      <c r="AU239" s="53">
        <f t="shared" si="603"/>
        <v>8288206.419999999</v>
      </c>
      <c r="AV239" s="93">
        <f t="shared" si="604"/>
        <v>0.64640555636627195</v>
      </c>
      <c r="AW239" s="53">
        <f t="shared" si="605"/>
        <v>7130.560003441301</v>
      </c>
      <c r="AX239" s="90">
        <f>IF(ISNA(VLOOKUP($B239,'[2]1516 Exp_Rev Access'!$F$7:$FS$310,35,FALSE)),"",VLOOKUP($B239,'[2]1516 Exp_Rev Access'!$F$7:$FS$310,35,FALSE))</f>
        <v>0</v>
      </c>
      <c r="AY239" s="90">
        <f>IF(ISNA(VLOOKUP($B239,'[2]1516 Exp_Rev Access'!$F$7:$FS$310,36,FALSE)),"",VLOOKUP($B239,'[2]1516 Exp_Rev Access'!$F$7:$FS$310,36,FALSE))</f>
        <v>848365.9</v>
      </c>
      <c r="AZ239" s="90">
        <f>IF(ISNA(VLOOKUP($B239,'[2]1516 Exp_Rev Access'!$F$7:$FS$310,37,FALSE)),"",VLOOKUP($B239,'[2]1516 Exp_Rev Access'!$F$7:$FS$310,37,FALSE))</f>
        <v>52313.62</v>
      </c>
      <c r="BA239" s="90">
        <f>IF(ISNA(VLOOKUP($B239,'[2]1516 Exp_Rev Access'!$F$7:$FS$310,38,FALSE)),"",VLOOKUP($B239,'[2]1516 Exp_Rev Access'!$F$7:$FS$310,38,FALSE))</f>
        <v>0</v>
      </c>
      <c r="BB239" s="90">
        <f>IF(ISNA(VLOOKUP($B239,'[2]1516 Exp_Rev Access'!$F$7:$FS$310,39,FALSE)),"",VLOOKUP($B239,'[2]1516 Exp_Rev Access'!$F$7:$FS$310,39,FALSE))</f>
        <v>0</v>
      </c>
      <c r="BC239" s="90">
        <f>IF(ISNA(VLOOKUP($B239,'[2]1516 Exp_Rev Access'!$F$7:$FS$310,40,FALSE)),"",VLOOKUP($B239,'[2]1516 Exp_Rev Access'!$F$7:$FS$310,40,FALSE))</f>
        <v>316693.53000000003</v>
      </c>
      <c r="BD239" s="90">
        <f>IF(ISNA(VLOOKUP($B239,'[2]1516 Exp_Rev Access'!$F$7:$FS$310,41,FALSE)),"",VLOOKUP($B239,'[2]1516 Exp_Rev Access'!$F$7:$FS$310,41,FALSE))</f>
        <v>173167.52</v>
      </c>
      <c r="BE239" s="90">
        <f>IF(ISNA(VLOOKUP($B239,'[2]1516 Exp_Rev Access'!$F$7:$FS$310,42,FALSE)),"",VLOOKUP($B239,'[2]1516 Exp_Rev Access'!$F$7:$FS$310,42,FALSE))</f>
        <v>64902.31</v>
      </c>
      <c r="BF239" s="90">
        <f>IF(ISNA(VLOOKUP($B239,'[2]1516 Exp_Rev Access'!$F$7:$FS$310,43,FALSE)),"",VLOOKUP($B239,'[2]1516 Exp_Rev Access'!$F$7:$FS$310,43,FALSE))</f>
        <v>0</v>
      </c>
      <c r="BG239" s="90">
        <f>IF(ISNA(VLOOKUP($B239,'[2]1516 Exp_Rev Access'!$F$7:$FS$310,44,FALSE)),"",VLOOKUP($B239,'[2]1516 Exp_Rev Access'!$F$7:$FS$310,44,FALSE))</f>
        <v>88050.2</v>
      </c>
      <c r="BH239" s="90">
        <f>IF(ISNA(VLOOKUP($B239,'[2]1516 Exp_Rev Access'!$F$7:$FS$310,45,FALSE)),"",VLOOKUP($B239,'[2]1516 Exp_Rev Access'!$F$7:$FS$310,45,FALSE))</f>
        <v>6750.25</v>
      </c>
      <c r="BI239" s="90">
        <f>IF(ISNA(VLOOKUP($B239,'[2]1516 Exp_Rev Access'!$F$7:$FS$310,46,FALSE)),"",VLOOKUP($B239,'[2]1516 Exp_Rev Access'!$F$7:$FS$310,46,FALSE))</f>
        <v>0</v>
      </c>
      <c r="BJ239" s="90">
        <f>IF(ISNA(VLOOKUP($B239,'[2]1516 Exp_Rev Access'!$F$7:$FS$310,47,FALSE)),"",VLOOKUP($B239,'[2]1516 Exp_Rev Access'!$F$7:$FS$310,47,FALSE))</f>
        <v>8246</v>
      </c>
      <c r="BK239" s="90">
        <f>IF(ISNA(VLOOKUP($B239,'[2]1516 Exp_Rev Access'!$F$7:$FS$310,48,FALSE)),"",VLOOKUP($B239,'[2]1516 Exp_Rev Access'!$F$7:$FS$310,48,FALSE))</f>
        <v>439200</v>
      </c>
      <c r="BL239" s="90">
        <f>IF(ISNA(VLOOKUP($B239,'[2]1516 Exp_Rev Access'!$F$7:$FS$310,49,FALSE)),"",VLOOKUP($B239,'[2]1516 Exp_Rev Access'!$F$7:$FS$310,49,FALSE))</f>
        <v>0</v>
      </c>
      <c r="BM239" s="90">
        <f>IF(ISNA(VLOOKUP($B239,'[2]1516 Exp_Rev Access'!$F$7:$FS$310,50,FALSE)),"",VLOOKUP($B239,'[2]1516 Exp_Rev Access'!$F$7:$FS$310,50,FALSE))</f>
        <v>0</v>
      </c>
      <c r="BN239" s="90">
        <f>IF(ISNA(VLOOKUP($B239,'[2]1516 Exp_Rev Access'!$F$7:$FS$310,51,FALSE)),"",VLOOKUP($B239,'[2]1516 Exp_Rev Access'!$F$7:$FS$310,51,FALSE))</f>
        <v>0</v>
      </c>
      <c r="BO239" s="90">
        <f>IF(ISNA(VLOOKUP($B239,'[2]1516 Exp_Rev Access'!$F$7:$FS$310,52,FALSE)),"",VLOOKUP($B239,'[2]1516 Exp_Rev Access'!$F$7:$FS$310,52,FALSE))</f>
        <v>0</v>
      </c>
      <c r="BP239" s="90">
        <f>IF(ISNA(VLOOKUP($B239,'[2]1516 Exp_Rev Access'!$F$7:$FS$310,53,FALSE)),"",VLOOKUP($B239,'[2]1516 Exp_Rev Access'!$F$7:$FS$310,53,FALSE))</f>
        <v>0</v>
      </c>
      <c r="BQ239" s="90">
        <f>IF(ISNA(VLOOKUP($B239,'[2]1516 Exp_Rev Access'!$F$7:$FS$310,54,FALSE)),"",VLOOKUP($B239,'[2]1516 Exp_Rev Access'!$F$7:$FS$310,54,FALSE))</f>
        <v>0</v>
      </c>
      <c r="BR239" s="90">
        <f>IF(ISNA(VLOOKUP($B239,'[2]1516 Exp_Rev Access'!$F$7:$FS$310,55,FALSE)),"",VLOOKUP($B239,'[2]1516 Exp_Rev Access'!$F$7:$FS$310,55,FALSE))</f>
        <v>0</v>
      </c>
      <c r="BS239" s="90">
        <f>IF(ISNA(VLOOKUP($B239,'[2]1516 Exp_Rev Access'!$F$7:$FS$310,56,FALSE)),"",VLOOKUP($B239,'[2]1516 Exp_Rev Access'!$F$7:$FS$310,56,FALSE))</f>
        <v>0</v>
      </c>
      <c r="BT239" s="90">
        <f>IF(ISNA(VLOOKUP($B239,'[2]1516 Exp_Rev Access'!$F$7:$FS$310,57,FALSE)),"",VLOOKUP($B239,'[2]1516 Exp_Rev Access'!$F$7:$FS$310,57,FALSE))</f>
        <v>0</v>
      </c>
      <c r="BU239" s="90">
        <f>IF(ISNA(VLOOKUP($B239,'[2]1516 Exp_Rev Access'!$F$7:$FS$310,58,FALSE)),"",VLOOKUP($B239,'[2]1516 Exp_Rev Access'!$F$7:$FS$310,58,FALSE))</f>
        <v>0</v>
      </c>
      <c r="BV239" s="53">
        <f t="shared" si="606"/>
        <v>1997689.33</v>
      </c>
      <c r="BW239" s="92">
        <f t="shared" si="607"/>
        <v>0.15580180045824862</v>
      </c>
      <c r="BX239" s="68">
        <f t="shared" si="608"/>
        <v>1718.6641975308637</v>
      </c>
      <c r="BY239" s="90">
        <f>IF(ISNA(VLOOKUP($B239,'[2]1516 Exp_Rev Access'!$F$7:$FS$310,59,FALSE)),"",VLOOKUP($B239,'[2]1516 Exp_Rev Access'!$F$7:$FS$310,59,FALSE))</f>
        <v>0</v>
      </c>
      <c r="BZ239" s="90">
        <f>IF(ISNA(VLOOKUP($B239,'[2]1516 Exp_Rev Access'!$F$7:$FS$310,60,FALSE)),"",VLOOKUP($B239,'[2]1516 Exp_Rev Access'!$F$7:$FS$310,60,FALSE))</f>
        <v>121711.56</v>
      </c>
      <c r="CA239" s="90">
        <f>IF(ISNA(VLOOKUP($B239,'[2]1516 Exp_Rev Access'!$F$7:$FS$310,61,FALSE)),"",VLOOKUP($B239,'[2]1516 Exp_Rev Access'!$F$7:$FS$310,61,FALSE))</f>
        <v>0</v>
      </c>
      <c r="CB239" s="90">
        <f>IF(ISNA(VLOOKUP($B239,'[2]1516 Exp_Rev Access'!$F$7:$FS$310,62,FALSE)),"",VLOOKUP($B239,'[2]1516 Exp_Rev Access'!$F$7:$FS$310,62,FALSE))</f>
        <v>0</v>
      </c>
      <c r="CC239" s="90">
        <f>IF(ISNA(VLOOKUP($B239,'[2]1516 Exp_Rev Access'!$F$7:$FS$310,63,FALSE)),"",VLOOKUP($B239,'[2]1516 Exp_Rev Access'!$F$7:$FS$310,63,FALSE))</f>
        <v>127501.66</v>
      </c>
      <c r="CD239" s="90">
        <f>IF(ISNA(VLOOKUP($B239,'[2]1516 Exp_Rev Access'!$F$7:$FS$310,64,FALSE)),"",VLOOKUP($B239,'[2]1516 Exp_Rev Access'!$F$7:$FS$310,64,FALSE))</f>
        <v>0</v>
      </c>
      <c r="CE239" s="53">
        <f t="shared" si="609"/>
        <v>249213.22</v>
      </c>
      <c r="CF239" s="92">
        <f t="shared" si="610"/>
        <v>1.9436389728325582E-2</v>
      </c>
      <c r="CG239" s="94">
        <f t="shared" si="611"/>
        <v>214.40462855422197</v>
      </c>
      <c r="CH239" s="90">
        <f>IF(ISNA(VLOOKUP($B239,'[2]1516 Exp_Rev Access'!$F$7:$FS$310,65,FALSE)),"",VLOOKUP($B239,'[2]1516 Exp_Rev Access'!$F$7:$FS$310,65,FALSE))</f>
        <v>0</v>
      </c>
      <c r="CI239" s="90">
        <f>IF(ISNA(VLOOKUP($B239,'[2]1516 Exp_Rev Access'!$F$7:$FS$310,66,FALSE)),"",VLOOKUP($B239,'[2]1516 Exp_Rev Access'!$F$7:$FS$310,66,FALSE))</f>
        <v>0</v>
      </c>
      <c r="CJ239" s="90">
        <f>IF(ISNA(VLOOKUP($B239,'[2]1516 Exp_Rev Access'!$F$7:$FS$310,67,FALSE)),"",VLOOKUP($B239,'[2]1516 Exp_Rev Access'!$F$7:$FS$310,67,FALSE))</f>
        <v>0</v>
      </c>
      <c r="CK239" s="90">
        <f>IF(ISNA(VLOOKUP($B239,'[2]1516 Exp_Rev Access'!$F$7:$FS$310,68,FALSE)),"",VLOOKUP($B239,'[2]1516 Exp_Rev Access'!$F$7:$FS$310,68,FALSE))</f>
        <v>0</v>
      </c>
      <c r="CL239" s="90">
        <f>IF(ISNA(VLOOKUP($B239,'[2]1516 Exp_Rev Access'!$F$7:$FS$310,69,FALSE)),"",VLOOKUP($B239,'[2]1516 Exp_Rev Access'!$F$7:$FS$310,69,FALSE))</f>
        <v>0</v>
      </c>
      <c r="CM239" s="90">
        <f>IF(ISNA(VLOOKUP($B239,'[2]1516 Exp_Rev Access'!$F$7:$FS$310,70,FALSE)),"",VLOOKUP($B239,'[2]1516 Exp_Rev Access'!$F$7:$FS$310,70,FALSE))</f>
        <v>0</v>
      </c>
      <c r="CN239" s="90">
        <f>IF(ISNA(VLOOKUP($B239,'[2]1516 Exp_Rev Access'!$F$7:$FS$310,71,FALSE)),"",VLOOKUP($B239,'[2]1516 Exp_Rev Access'!$F$7:$FS$310,71,FALSE))</f>
        <v>0</v>
      </c>
      <c r="CO239" s="90">
        <f>IF(ISNA(VLOOKUP($B239,'[2]1516 Exp_Rev Access'!$F$7:$FS$310,72,FALSE)),"",VLOOKUP($B239,'[2]1516 Exp_Rev Access'!$F$7:$FS$310,72,FALSE))</f>
        <v>0</v>
      </c>
      <c r="CP239" s="90">
        <f>IF(ISNA(VLOOKUP($B239,'[2]1516 Exp_Rev Access'!$F$7:$FS$310,73,FALSE)),"",VLOOKUP($B239,'[2]1516 Exp_Rev Access'!$F$7:$FS$310,73,FALSE))</f>
        <v>0</v>
      </c>
      <c r="CQ239" s="90">
        <f>IF(ISNA(VLOOKUP($B239,'[2]1516 Exp_Rev Access'!$F$7:$FS$310,74,FALSE)),"",VLOOKUP($B239,'[2]1516 Exp_Rev Access'!$F$7:$FS$310,74,FALSE))</f>
        <v>214894.25</v>
      </c>
      <c r="CR239" s="90">
        <f>IF(ISNA(VLOOKUP($B239,'[2]1516 Exp_Rev Access'!$F$7:$FS$310,75,FALSE)),"",VLOOKUP($B239,'[2]1516 Exp_Rev Access'!$F$7:$FS$310,75,FALSE))</f>
        <v>0</v>
      </c>
      <c r="CS239" s="90">
        <f>IF(ISNA(VLOOKUP($B239,'[2]1516 Exp_Rev Access'!$F$7:$FS$310,76,FALSE)),"",VLOOKUP($B239,'[2]1516 Exp_Rev Access'!$F$7:$FS$310,76,FALSE))</f>
        <v>15740.6</v>
      </c>
      <c r="CT239" s="90">
        <f>IF(ISNA(VLOOKUP($B239,'[2]1516 Exp_Rev Access'!$F$7:$FS$310,77,FALSE)),"",VLOOKUP($B239,'[2]1516 Exp_Rev Access'!$F$7:$FS$310,77,FALSE))</f>
        <v>0</v>
      </c>
      <c r="CU239" s="90">
        <f>IF(ISNA(VLOOKUP($B239,'[2]1516 Exp_Rev Access'!$F$7:$FS$310,78,FALSE)),"",VLOOKUP($B239,'[2]1516 Exp_Rev Access'!$F$7:$FS$310,78,FALSE))</f>
        <v>413749.26</v>
      </c>
      <c r="CV239" s="90">
        <f>IF(ISNA(VLOOKUP($B239,'[2]1516 Exp_Rev Access'!$F$7:$FS$310,79,FALSE)),"",VLOOKUP($B239,'[2]1516 Exp_Rev Access'!$F$7:$FS$310,79,FALSE))</f>
        <v>66902.080000000002</v>
      </c>
      <c r="CW239" s="90">
        <f>IF(ISNA(VLOOKUP($B239,'[2]1516 Exp_Rev Access'!$F$7:$FS$310,80,FALSE)),"",VLOOKUP($B239,'[2]1516 Exp_Rev Access'!$F$7:$FS$310,80,FALSE))</f>
        <v>16287</v>
      </c>
      <c r="CX239" s="90">
        <f>IF(ISNA(VLOOKUP($B239,'[2]1516 Exp_Rev Access'!$F$7:$FS$310,81,FALSE)),"",VLOOKUP($B239,'[2]1516 Exp_Rev Access'!$F$7:$FS$310,81,FALSE))</f>
        <v>0</v>
      </c>
      <c r="CY239" s="90">
        <f>IF(ISNA(VLOOKUP($B239,'[2]1516 Exp_Rev Access'!$F$7:$FS$310,82,FALSE)),"",VLOOKUP($B239,'[2]1516 Exp_Rev Access'!$F$7:$FS$310,82,FALSE))</f>
        <v>0</v>
      </c>
      <c r="CZ239" s="90">
        <f>IF(ISNA(VLOOKUP($B239,'[2]1516 Exp_Rev Access'!$F$7:$FS$310,83,FALSE)),"",VLOOKUP($B239,'[2]1516 Exp_Rev Access'!$F$7:$FS$310,83,FALSE))</f>
        <v>0</v>
      </c>
      <c r="DA239" s="90">
        <f>IF(ISNA(VLOOKUP($B239,'[2]1516 Exp_Rev Access'!$F$7:$FS$310,84,FALSE)),"",VLOOKUP($B239,'[2]1516 Exp_Rev Access'!$F$7:$FS$310,84,FALSE))</f>
        <v>0</v>
      </c>
      <c r="DB239" s="90">
        <f>IF(ISNA(VLOOKUP($B239,'[2]1516 Exp_Rev Access'!$F$7:$FS$310,85,FALSE)),"",VLOOKUP($B239,'[2]1516 Exp_Rev Access'!$F$7:$FS$310,85,FALSE))</f>
        <v>11960.66</v>
      </c>
      <c r="DC239" s="90">
        <f>IF(ISNA(VLOOKUP($B239,'[2]1516 Exp_Rev Access'!$F$7:$FS$310,86,FALSE)),"",VLOOKUP($B239,'[2]1516 Exp_Rev Access'!$F$7:$FS$310,86,FALSE))</f>
        <v>0</v>
      </c>
      <c r="DD239" s="90">
        <f>IF(ISNA(VLOOKUP($B239,'[2]1516 Exp_Rev Access'!$F$7:$FS$310,87,FALSE)),"",VLOOKUP($B239,'[2]1516 Exp_Rev Access'!$F$7:$FS$310,87,FALSE))</f>
        <v>0</v>
      </c>
      <c r="DE239" s="90">
        <f>IF(ISNA(VLOOKUP($B239,'[2]1516 Exp_Rev Access'!$F$7:$FS$310,88,FALSE)),"",VLOOKUP($B239,'[2]1516 Exp_Rev Access'!$F$7:$FS$310,88,FALSE))</f>
        <v>0</v>
      </c>
      <c r="DF239" s="90">
        <f>IF(ISNA(VLOOKUP($B239,'[2]1516 Exp_Rev Access'!$F$7:$FS$310,89,FALSE)),"",VLOOKUP($B239,'[2]1516 Exp_Rev Access'!$F$7:$FS$310,89,FALSE))</f>
        <v>0</v>
      </c>
      <c r="DG239" s="90">
        <f>IF(ISNA(VLOOKUP($B239,'[2]1516 Exp_Rev Access'!$F$7:$FS$310,90,FALSE)),"",VLOOKUP($B239,'[2]1516 Exp_Rev Access'!$F$7:$FS$310,90,FALSE))</f>
        <v>0</v>
      </c>
      <c r="DH239" s="90">
        <f>IF(ISNA(VLOOKUP($B239,'[2]1516 Exp_Rev Access'!$F$7:$FS$310,91,FALSE)),"",VLOOKUP($B239,'[2]1516 Exp_Rev Access'!$F$7:$FS$310,91,FALSE))</f>
        <v>0</v>
      </c>
      <c r="DI239" s="90">
        <f>IF(ISNA(VLOOKUP($B239,'[2]1516 Exp_Rev Access'!$F$7:$FS$310,92,FALSE)),"",VLOOKUP($B239,'[2]1516 Exp_Rev Access'!$F$7:$FS$310,92,FALSE))</f>
        <v>276737.46999999997</v>
      </c>
      <c r="DJ239" s="90">
        <f>IF(ISNA(VLOOKUP($B239,'[2]1516 Exp_Rev Access'!$F$7:$FS$310,93,FALSE)),"",VLOOKUP($B239,'[2]1516 Exp_Rev Access'!$F$7:$FS$310,93,FALSE))</f>
        <v>0</v>
      </c>
      <c r="DK239" s="90">
        <f>IF(ISNA(VLOOKUP($B239,'[2]1516 Exp_Rev Access'!$F$7:$FS$310,94,FALSE)),"",VLOOKUP($B239,'[2]1516 Exp_Rev Access'!$F$7:$FS$310,94,FALSE))</f>
        <v>0</v>
      </c>
      <c r="DL239" s="90">
        <f>IF(ISNA(VLOOKUP($B239,'[2]1516 Exp_Rev Access'!$F$7:$FS$310,95,FALSE)),"",VLOOKUP($B239,'[2]1516 Exp_Rev Access'!$F$7:$FS$310,95,FALSE))</f>
        <v>0</v>
      </c>
      <c r="DM239" s="90">
        <f>IF(ISNA(VLOOKUP($B239,'[2]1516 Exp_Rev Access'!$F$7:$FS$310,96,FALSE)),"",VLOOKUP($B239,'[2]1516 Exp_Rev Access'!$F$7:$FS$310,96,FALSE))</f>
        <v>0</v>
      </c>
      <c r="DN239" s="90">
        <f>IF(ISNA(VLOOKUP($B239,'[2]1516 Exp_Rev Access'!$F$7:$FS$310,97,FALSE)),"",VLOOKUP($B239,'[2]1516 Exp_Rev Access'!$F$7:$FS$310,97,FALSE))</f>
        <v>0</v>
      </c>
      <c r="DO239" s="90">
        <f>IF(ISNA(VLOOKUP($B239,'[2]1516 Exp_Rev Access'!$F$7:$FS$310,98,FALSE)),"",VLOOKUP($B239,'[2]1516 Exp_Rev Access'!$F$7:$FS$310,98,FALSE))</f>
        <v>0</v>
      </c>
      <c r="DP239" s="90">
        <f>IF(ISNA(VLOOKUP($B239,'[2]1516 Exp_Rev Access'!$F$7:$FS$310,99,FALSE)),"",VLOOKUP($B239,'[2]1516 Exp_Rev Access'!$F$7:$FS$310,99,FALSE))</f>
        <v>0</v>
      </c>
      <c r="DQ239" s="90">
        <f>IF(ISNA(VLOOKUP($B239,'[2]1516 Exp_Rev Access'!$F$7:$FS$310,100,FALSE)),"",VLOOKUP($B239,'[2]1516 Exp_Rev Access'!$F$7:$FS$310,100,FALSE))</f>
        <v>0</v>
      </c>
      <c r="DR239" s="90">
        <f>IF(ISNA(VLOOKUP($B239,'[2]1516 Exp_Rev Access'!$F$7:$FS$310,101,FALSE)),"",VLOOKUP($B239,'[2]1516 Exp_Rev Access'!$F$7:$FS$310,101,FALSE))</f>
        <v>0</v>
      </c>
      <c r="DS239" s="90">
        <f>IF(ISNA(VLOOKUP($B239,'[2]1516 Exp_Rev Access'!$F$7:$FS$310,102,FALSE)),"",VLOOKUP($B239,'[2]1516 Exp_Rev Access'!$F$7:$FS$310,102,FALSE))</f>
        <v>0</v>
      </c>
      <c r="DT239" s="90">
        <f>IF(ISNA(VLOOKUP($B239,'[2]1516 Exp_Rev Access'!$F$7:$FS$310,103,FALSE)),"",VLOOKUP($B239,'[2]1516 Exp_Rev Access'!$F$7:$FS$310,103,FALSE))</f>
        <v>0</v>
      </c>
      <c r="DU239" s="90">
        <f>IF(ISNA(VLOOKUP($B239,'[2]1516 Exp_Rev Access'!$F$7:$FS$310,104,FALSE)),"",VLOOKUP($B239,'[2]1516 Exp_Rev Access'!$F$7:$FS$310,104,FALSE))</f>
        <v>0</v>
      </c>
      <c r="DV239" s="90">
        <f>IF(ISNA(VLOOKUP($B239,'[2]1516 Exp_Rev Access'!$F$7:$FS$310,105,FALSE)),"",VLOOKUP($B239,'[2]1516 Exp_Rev Access'!$F$7:$FS$310,105,FALSE))</f>
        <v>0</v>
      </c>
      <c r="DW239" s="90">
        <f>IF(ISNA(VLOOKUP($B239,'[2]1516 Exp_Rev Access'!$F$7:$FS$310,106,FALSE)),"",VLOOKUP($B239,'[2]1516 Exp_Rev Access'!$F$7:$FS$310,106,FALSE))</f>
        <v>0</v>
      </c>
      <c r="DX239" s="90">
        <f>IF(ISNA(VLOOKUP($B239,'[2]1516 Exp_Rev Access'!$F$7:$FS$310,107,FALSE)),"",VLOOKUP($B239,'[2]1516 Exp_Rev Access'!$F$7:$FS$310,107,FALSE))</f>
        <v>0</v>
      </c>
      <c r="DY239" s="90">
        <f>IF(ISNA(VLOOKUP($B239,'[2]1516 Exp_Rev Access'!$F$7:$FS$310,108,FALSE)),"",VLOOKUP($B239,'[2]1516 Exp_Rev Access'!$F$7:$FS$310,108,FALSE))</f>
        <v>0</v>
      </c>
      <c r="DZ239" s="90">
        <f>IF(ISNA(VLOOKUP($B239,'[2]1516 Exp_Rev Access'!$F$7:$FS$310,109,FALSE)),"",VLOOKUP($B239,'[2]1516 Exp_Rev Access'!$F$7:$FS$310,109,FALSE))</f>
        <v>0</v>
      </c>
      <c r="EA239" s="90">
        <f>IF(ISNA(VLOOKUP($B239,'[2]1516 Exp_Rev Access'!$F$7:$FS$310,110,FALSE)),"",VLOOKUP($B239,'[2]1516 Exp_Rev Access'!$F$7:$FS$310,110,FALSE))</f>
        <v>0</v>
      </c>
      <c r="EB239" s="90">
        <f>IF(ISNA(VLOOKUP($B239,'[2]1516 Exp_Rev Access'!$F$7:$FS$310,111,FALSE)),"",VLOOKUP($B239,'[2]1516 Exp_Rev Access'!$F$7:$FS$310,111,FALSE))</f>
        <v>0</v>
      </c>
      <c r="EC239" s="90">
        <f>IF(ISNA(VLOOKUP($B239,'[2]1516 Exp_Rev Access'!$F$7:$FS$310,112,FALSE)),"",VLOOKUP($B239,'[2]1516 Exp_Rev Access'!$F$7:$FS$310,112,FALSE))</f>
        <v>0</v>
      </c>
      <c r="ED239" s="90">
        <f>IF(ISNA(VLOOKUP($B239,'[2]1516 Exp_Rev Access'!$F$7:$FS$310,113,FALSE)),"",VLOOKUP($B239,'[2]1516 Exp_Rev Access'!$F$7:$FS$310,113,FALSE))</f>
        <v>0</v>
      </c>
      <c r="EE239" s="90">
        <f>IF(ISNA(VLOOKUP($B239,'[2]1516 Exp_Rev Access'!$F$7:$FS$310,114,FALSE)),"",VLOOKUP($B239,'[2]1516 Exp_Rev Access'!$F$7:$FS$310,114,FALSE))</f>
        <v>0</v>
      </c>
      <c r="EF239" s="90">
        <f>IF(ISNA(VLOOKUP($B239,'[2]1516 Exp_Rev Access'!$F$7:$FS$310,115,FALSE)),"",VLOOKUP($B239,'[2]1516 Exp_Rev Access'!$F$7:$FS$310,115,FALSE))</f>
        <v>0</v>
      </c>
      <c r="EG239" s="90">
        <f>IF(ISNA(VLOOKUP($B239,'[2]1516 Exp_Rev Access'!$F$7:$FS$310,116,FALSE)),"",VLOOKUP($B239,'[2]1516 Exp_Rev Access'!$F$7:$FS$310,116,FALSE))</f>
        <v>25461.22</v>
      </c>
      <c r="EH239" s="90">
        <f>IF(ISNA(VLOOKUP($B239,'[2]1516 Exp_Rev Access'!$F$7:$FS$310,117,FALSE)),"",VLOOKUP($B239,'[2]1516 Exp_Rev Access'!$F$7:$FS$310,117,FALSE))</f>
        <v>0</v>
      </c>
      <c r="EI239" s="90">
        <f>IF(ISNA(VLOOKUP($B239,'[2]1516 Exp_Rev Access'!$F$7:$FS$310,118,FALSE)),"",VLOOKUP($B239,'[2]1516 Exp_Rev Access'!$F$7:$FS$310,118,FALSE))</f>
        <v>0</v>
      </c>
      <c r="EJ239" s="90">
        <f>IF(ISNA(VLOOKUP($B239,'[2]1516 Exp_Rev Access'!$F$7:$FS$310,119,FALSE)),"",VLOOKUP($B239,'[2]1516 Exp_Rev Access'!$F$7:$FS$310,119,FALSE))</f>
        <v>0</v>
      </c>
      <c r="EK239" s="90">
        <f>IF(ISNA(VLOOKUP($B239,'[2]1516 Exp_Rev Access'!$F$7:$FS$310,120,FALSE)),"",VLOOKUP($B239,'[2]1516 Exp_Rev Access'!$F$7:$FS$310,120,FALSE))</f>
        <v>0</v>
      </c>
      <c r="EL239" s="90">
        <f>IF(ISNA(VLOOKUP($B239,'[2]1516 Exp_Rev Access'!$F$7:$FS$310,121,FALSE)),"",VLOOKUP($B239,'[2]1516 Exp_Rev Access'!$F$7:$FS$310,121,FALSE))</f>
        <v>0</v>
      </c>
      <c r="EM239" s="90">
        <f>IF(ISNA(VLOOKUP($B239,'[2]1516 Exp_Rev Access'!$F$7:$FS$310,122,FALSE)),"",VLOOKUP($B239,'[2]1516 Exp_Rev Access'!$F$7:$FS$310,122,FALSE))</f>
        <v>0</v>
      </c>
      <c r="EN239" s="90">
        <f>IF(ISNA(VLOOKUP($B239,'[2]1516 Exp_Rev Access'!$F$7:$FS$310,123,FALSE)),"",VLOOKUP($B239,'[2]1516 Exp_Rev Access'!$F$7:$FS$310,123,FALSE))</f>
        <v>80128.11</v>
      </c>
      <c r="EO239" s="90">
        <f>IF(ISNA(VLOOKUP($B239,'[2]1516 Exp_Rev Access'!$F$7:$FS$310,124,FALSE)),"",VLOOKUP($B239,'[2]1516 Exp_Rev Access'!$F$7:$FS$310,124,FALSE))</f>
        <v>0</v>
      </c>
      <c r="EP239" s="90">
        <f>IF(ISNA(VLOOKUP($B239,'[2]1516 Exp_Rev Access'!$F$7:$FS$310,125,FALSE)),"",VLOOKUP($B239,'[2]1516 Exp_Rev Access'!$F$7:$FS$310,125,FALSE))</f>
        <v>0</v>
      </c>
      <c r="EQ239" s="90">
        <f>IF(ISNA(VLOOKUP($B239,'[2]1516 Exp_Rev Access'!$F$7:$FS$310,126,FALSE)),"",VLOOKUP($B239,'[2]1516 Exp_Rev Access'!$F$7:$FS$310,126,FALSE))</f>
        <v>0</v>
      </c>
      <c r="ER239" s="90">
        <f>IF(ISNA(VLOOKUP($B239,'[2]1516 Exp_Rev Access'!$F$7:$FS$310,127,FALSE)),"",VLOOKUP($B239,'[2]1516 Exp_Rev Access'!$F$7:$FS$310,127,FALSE))</f>
        <v>0</v>
      </c>
      <c r="ES239" s="90">
        <f>IF(ISNA(VLOOKUP($B239,'[2]1516 Exp_Rev Access'!$F$7:$FS$310,128,FALSE)),"",VLOOKUP($B239,'[2]1516 Exp_Rev Access'!$F$7:$FS$310,128,FALSE))</f>
        <v>0</v>
      </c>
      <c r="ET239" s="90">
        <f>IF(ISNA(VLOOKUP($B239,'[2]1516 Exp_Rev Access'!$F$7:$FS$310,129,FALSE)),"",VLOOKUP($B239,'[2]1516 Exp_Rev Access'!$F$7:$FS$310,129,FALSE))</f>
        <v>0</v>
      </c>
      <c r="EU239" s="90">
        <f>IF(ISNA(VLOOKUP($B239,'[2]1516 Exp_Rev Access'!$F$7:$FS$310,130,FALSE)),"",VLOOKUP($B239,'[2]1516 Exp_Rev Access'!$F$7:$FS$310,130,FALSE))</f>
        <v>0</v>
      </c>
      <c r="EV239" s="90">
        <f>IF(ISNA(VLOOKUP($B239,'[2]1516 Exp_Rev Access'!$F$7:$FS$310,131,FALSE)),"",VLOOKUP($B239,'[2]1516 Exp_Rev Access'!$F$7:$FS$310,131,FALSE))</f>
        <v>0</v>
      </c>
      <c r="EW239" s="90">
        <f>IF(ISNA(VLOOKUP($B239,'[2]1516 Exp_Rev Access'!$F$7:$FS$310,132,FALSE)),"",VLOOKUP($B239,'[2]1516 Exp_Rev Access'!$F$7:$FS$310,132,FALSE))</f>
        <v>0</v>
      </c>
      <c r="EX239" s="90">
        <f>IF(ISNA(VLOOKUP($B239,'[2]1516 Exp_Rev Access'!$F$7:$FS$310,133,FALSE)),"",VLOOKUP($B239,'[2]1516 Exp_Rev Access'!$F$7:$FS$310,133,FALSE))</f>
        <v>0</v>
      </c>
      <c r="EY239" s="90">
        <f>IF(ISNA(VLOOKUP($B239,'[2]1516 Exp_Rev Access'!$F$7:$FS$310,134,FALSE)),"",VLOOKUP($B239,'[2]1516 Exp_Rev Access'!$F$7:$FS$310,134,FALSE))</f>
        <v>0</v>
      </c>
      <c r="EZ239" s="90">
        <f>IF(ISNA(VLOOKUP($B239,'[2]1516 Exp_Rev Access'!$F$7:$FS$310,135,FALSE)),"",VLOOKUP($B239,'[2]1516 Exp_Rev Access'!$F$7:$FS$310,135,FALSE))</f>
        <v>0</v>
      </c>
      <c r="FA239" s="90">
        <f>IF(ISNA(VLOOKUP($B239,'[2]1516 Exp_Rev Access'!$F$7:$FS$310,136,FALSE)),"",VLOOKUP($B239,'[2]1516 Exp_Rev Access'!$F$7:$FS$310,136,FALSE))</f>
        <v>0</v>
      </c>
      <c r="FB239" s="90">
        <f>IF(ISNA(VLOOKUP($B239,'[2]1516 Exp_Rev Access'!$F$7:$FS$310,137,FALSE)),"",VLOOKUP($B239,'[2]1516 Exp_Rev Access'!$F$7:$FS$310,137,FALSE))</f>
        <v>0</v>
      </c>
      <c r="FC239" s="90">
        <f>IF(ISNA(VLOOKUP($B239,'[2]1516 Exp_Rev Access'!$F$7:$FS$310,138,FALSE)),"",VLOOKUP($B239,'[2]1516 Exp_Rev Access'!$F$7:$FS$310,138,FALSE))</f>
        <v>0</v>
      </c>
      <c r="FD239" s="90">
        <f>IF(ISNA(VLOOKUP($B239,'[2]1516 Exp_Rev Access'!$F$7:$FS$310,139,FALSE)),"",VLOOKUP($B239,'[2]1516 Exp_Rev Access'!$F$7:$FS$310,139,FALSE))</f>
        <v>0</v>
      </c>
      <c r="FE239" s="90">
        <f>IF(ISNA(VLOOKUP($B239,'[2]1516 Exp_Rev Access'!$F$7:$FS$310,140,FALSE)),"",VLOOKUP($B239,'[2]1516 Exp_Rev Access'!$F$7:$FS$310,140,FALSE))</f>
        <v>0</v>
      </c>
      <c r="FF239" s="90">
        <f>IF(ISNA(VLOOKUP($B239,'[2]1516 Exp_Rev Access'!$F$7:$FS$310,141,FALSE)),"",VLOOKUP($B239,'[2]1516 Exp_Rev Access'!$F$7:$FS$310,141,FALSE))</f>
        <v>0</v>
      </c>
      <c r="FG239" s="90">
        <f>IF(ISNA(VLOOKUP($B239,'[2]1516 Exp_Rev Access'!$F$7:$FS$310,142,FALSE)),"",VLOOKUP($B239,'[2]1516 Exp_Rev Access'!$F$7:$FS$310,142,FALSE))</f>
        <v>0</v>
      </c>
      <c r="FH239" s="90">
        <f>IF(ISNA(VLOOKUP($B239,'[2]1516 Exp_Rev Access'!$F$7:$FS$310,143,FALSE)),"",VLOOKUP($B239,'[2]1516 Exp_Rev Access'!$F$7:$FS$310,143,FALSE))</f>
        <v>0</v>
      </c>
      <c r="FI239" s="90">
        <f>IF(ISNA(VLOOKUP($B239,'[2]1516 Exp_Rev Access'!$F$7:$FS$310,144,FALSE)),"",VLOOKUP($B239,'[2]1516 Exp_Rev Access'!$F$7:$FS$310,144,FALSE))</f>
        <v>0</v>
      </c>
      <c r="FJ239" s="90">
        <f>IF(ISNA(VLOOKUP($B239,'[2]1516 Exp_Rev Access'!$F$7:$FS$310,145,FALSE)),"",VLOOKUP($B239,'[2]1516 Exp_Rev Access'!$F$7:$FS$310,145,FALSE))</f>
        <v>6025.5</v>
      </c>
      <c r="FK239" s="90">
        <f>IF(ISNA(VLOOKUP($B239,'[2]1516 Exp_Rev Access'!$F$7:$FS$310,146,FALSE)),"",VLOOKUP($B239,'[2]1516 Exp_Rev Access'!$F$7:$FS$310,146,FALSE))</f>
        <v>0</v>
      </c>
      <c r="FL239" s="90">
        <f>IF(ISNA(VLOOKUP($B239,'[2]1516 Exp_Rev Access'!$F$7:$FS$310,1147,FALSE)),"",VLOOKUP($B239,'[2]1516 Exp_Rev Access'!$F$7:$FS$310,147,FALSE))</f>
        <v>0</v>
      </c>
      <c r="FM239" s="90">
        <f>IF(ISNA(VLOOKUP($B239,'[2]1516 Exp_Rev Access'!$F$7:$FS$310,148,FALSE)),"",VLOOKUP($B239,'[2]1516 Exp_Rev Access'!$F$7:$FS$310,148,FALSE))</f>
        <v>0</v>
      </c>
      <c r="FN239" s="90">
        <f>IF(ISNA(VLOOKUP($B239,'[2]1516 Exp_Rev Access'!$F$7:$FS$310,149,FALSE)),"",VLOOKUP($B239,'[2]1516 Exp_Rev Access'!$F$7:$FS$310,149,FALSE))</f>
        <v>0</v>
      </c>
      <c r="FO239" s="90">
        <f>IF(ISNA(VLOOKUP($B239,'[2]1516 Exp_Rev Access'!$F$7:$FS$310,150,FALSE)),"",VLOOKUP($B239,'[2]1516 Exp_Rev Access'!$F$7:$FS$310,150,FALSE))</f>
        <v>0</v>
      </c>
      <c r="FP239" s="90">
        <f>IF(ISNA(VLOOKUP($B239,'[2]1516 Exp_Rev Access'!$F$7:$FS$310,151,FALSE)),"",VLOOKUP($B239,'[2]1516 Exp_Rev Access'!$F$7:$FS$310,151,FALSE))</f>
        <v>0</v>
      </c>
      <c r="FQ239" s="90">
        <f>IF(ISNA(VLOOKUP($B239,'[2]1516 Exp_Rev Access'!$F$7:$FS$310,152,FALSE)),"",VLOOKUP($B239,'[2]1516 Exp_Rev Access'!$F$7:$FS$310,152,FALSE))</f>
        <v>0</v>
      </c>
      <c r="FR239" s="90">
        <f>IF(ISNA(VLOOKUP($B239,'[2]1516 Exp_Rev Access'!$F$7:$FS$310,153,FALSE)),"",VLOOKUP($B239,'[2]1516 Exp_Rev Access'!$F$7:$FS$310,153,FALSE))</f>
        <v>23845.83</v>
      </c>
      <c r="FS239" s="53">
        <f t="shared" si="612"/>
        <v>1151731.98</v>
      </c>
      <c r="FT239" s="92">
        <f t="shared" si="613"/>
        <v>8.9824735725721472E-2</v>
      </c>
      <c r="FU239" s="53">
        <f t="shared" si="614"/>
        <v>990.86504065040617</v>
      </c>
      <c r="FV239" s="90">
        <f>IF(ISNA(VLOOKUP($B239,'[2]1516 Exp_Rev Access'!$F$7:$FS$310,154,FALSE)),"",VLOOKUP($B239,'[2]1516 Exp_Rev Access'!$F$7:$FS$310,154,FALSE))</f>
        <v>0</v>
      </c>
      <c r="FW239" s="90">
        <f>IF(ISNA(VLOOKUP($B239,'[2]1516 Exp_Rev Access'!$F$7:$FS$310,155,FALSE)),"",VLOOKUP($B239,'[2]1516 Exp_Rev Access'!$F$7:$FS$310,155,FALSE))</f>
        <v>0</v>
      </c>
      <c r="FX239" s="90">
        <f>IF(ISNA(VLOOKUP($B239,'[2]1516 Exp_Rev Access'!$F$7:$FS$310,156,FALSE)),"",VLOOKUP($B239,'[2]1516 Exp_Rev Access'!$F$7:$FS$310,156,FALSE))</f>
        <v>0</v>
      </c>
      <c r="FY239" s="90">
        <f>IF(ISNA(VLOOKUP($B239,'[2]1516 Exp_Rev Access'!$F$7:$FS$310,157,FALSE)),"",VLOOKUP($B239,'[2]1516 Exp_Rev Access'!$F$7:$FS$310,157,FALSE))</f>
        <v>0</v>
      </c>
      <c r="FZ239" s="90">
        <f>IF(ISNA(VLOOKUP($B239,'[2]1516 Exp_Rev Access'!$F$7:$FS$310,158,FALSE)),"",VLOOKUP($B239,'[2]1516 Exp_Rev Access'!$F$7:$FS$310,158,FALSE))</f>
        <v>0</v>
      </c>
      <c r="GA239" s="90">
        <f>IF(ISNA(VLOOKUP($B239,'[2]1516 Exp_Rev Access'!$F$7:$FS$310,159,FALSE)),"",VLOOKUP($B239,'[2]1516 Exp_Rev Access'!$F$7:$FS$310,159,FALSE))</f>
        <v>1200</v>
      </c>
      <c r="GB239" s="90">
        <f>IF(ISNA(VLOOKUP($B239,'[2]1516 Exp_Rev Access'!$F$7:$FS$310,160,FALSE)),"",VLOOKUP($B239,'[2]1516 Exp_Rev Access'!$F$7:$FS$310,160,FALSE))</f>
        <v>0</v>
      </c>
      <c r="GC239" s="90">
        <f>IF(ISNA(VLOOKUP($B239,'[2]1516 Exp_Rev Access'!$F$7:$FS$310,161,FALSE)),"",VLOOKUP($B239,'[2]1516 Exp_Rev Access'!$F$7:$FS$310,161,FALSE))</f>
        <v>0</v>
      </c>
      <c r="GD239" s="90">
        <f>IF(ISNA(VLOOKUP($B239,'[2]1516 Exp_Rev Access'!$F$7:$FS$310,162,FALSE)),"",VLOOKUP($B239,'[2]1516 Exp_Rev Access'!$F$7:$FS$310,162,FALSE))</f>
        <v>0</v>
      </c>
      <c r="GE239" s="90">
        <f>IF(ISNA(VLOOKUP($B239,'[2]1516 Exp_Rev Access'!$F$7:$FS$310,163,FALSE)),"",VLOOKUP($B239,'[2]1516 Exp_Rev Access'!$F$7:$FS$310,163,FALSE))</f>
        <v>0</v>
      </c>
      <c r="GF239" s="90">
        <f>IF(ISNA(VLOOKUP($B239,'[2]1516 Exp_Rev Access'!$F$7:$FS$310,164,FALSE)),"",VLOOKUP($B239,'[2]1516 Exp_Rev Access'!$F$7:$FS$310,164,FALSE))</f>
        <v>0</v>
      </c>
      <c r="GG239" s="90">
        <f>IF(ISNA(VLOOKUP($B239,'[2]1516 Exp_Rev Access'!$F$7:$FS$310,165,FALSE)),"",VLOOKUP($B239,'[2]1516 Exp_Rev Access'!$F$7:$FS$310,165,FALSE))</f>
        <v>0</v>
      </c>
      <c r="GH239" s="90">
        <f>IF(ISNA(VLOOKUP($B239,'[2]1516 Exp_Rev Access'!$F$7:$FS$310,166,FALSE)),"",VLOOKUP($B239,'[2]1516 Exp_Rev Access'!$F$7:$FS$310,166,FALSE))</f>
        <v>1080</v>
      </c>
      <c r="GI239" s="90">
        <f>IF(ISNA(VLOOKUP($B239,'[2]1516 Exp_Rev Access'!$F$7:$FS$310,167,FALSE)),"",VLOOKUP($B239,'[2]1516 Exp_Rev Access'!$F$7:$FS$310,167,FALSE))</f>
        <v>0</v>
      </c>
      <c r="GJ239" s="90">
        <f>IF(ISNA(VLOOKUP($B239,'[2]1516 Exp_Rev Access'!$F$7:$FS$310,168,FALSE)),"",VLOOKUP($B239,'[2]1516 Exp_Rev Access'!$F$7:$FS$310,168,FALSE))</f>
        <v>0</v>
      </c>
      <c r="GK239" s="90">
        <f>IF(ISNA(VLOOKUP($B239,'[2]1516 Exp_Rev Access'!$F$7:$FS$310,169,FALSE)),"",VLOOKUP($B239,'[2]1516 Exp_Rev Access'!$F$7:$FS$310,169,FALSE))</f>
        <v>0</v>
      </c>
      <c r="GL239" s="90">
        <f>IF(ISNA(VLOOKUP($B239,'[2]1516 Exp_Rev Access'!$F$7:$FS$310,170,FALSE)),"",VLOOKUP($B239,'[2]1516 Exp_Rev Access'!$F$7:$FS$310,170,FALSE))</f>
        <v>26011.09</v>
      </c>
      <c r="GM239" s="90">
        <f>IF(ISNA(VLOOKUP($B239,'[2]1516 Exp_Rev Access'!$F$7:$FT$310,171,FALSE)),"",VLOOKUP($B239,'[2]1516 Exp_Rev Access'!$F$7:$FT$310,171,FALSE))</f>
        <v>0</v>
      </c>
      <c r="GN239" s="90">
        <f>IF(ISNA(VLOOKUP($B239,'[2]1516 Exp_Rev Access'!$F$7:$FU$310,172,FALSE)),"",VLOOKUP($B239,'[2]1516 Exp_Rev Access'!$F$7:$FU$310,172,FALSE))</f>
        <v>0</v>
      </c>
      <c r="GO239" s="90">
        <f>IF(ISNA(VLOOKUP($B239,'[2]1516 Exp_Rev Access'!$F$7:$FV$310,173,FALSE)),"",VLOOKUP($B239,'[2]1516 Exp_Rev Access'!$F$7:$FV$310,173,FALSE))</f>
        <v>0</v>
      </c>
      <c r="GP239" s="90">
        <f>IF(ISNA(VLOOKUP($B239,'[2]1516 Exp_Rev Access'!$F$7:$GA$310,174,FALSE)),"",VLOOKUP($B239,'[2]1516 Exp_Rev Access'!$F$7:$GA$310,174,FALSE))</f>
        <v>0</v>
      </c>
      <c r="GQ239" s="90">
        <f>IF(ISNA(VLOOKUP($B239,'[2]1516 Exp_Rev Access'!$F$7:$GA$310,175,FALSE)),"",VLOOKUP($B239,'[2]1516 Exp_Rev Access'!$F$7:$GA$310,175,FALSE))</f>
        <v>0</v>
      </c>
      <c r="GR239" s="90">
        <f>IF(ISNA(VLOOKUP($B239,'[2]1516 Exp_Rev Access'!$F$7:$GA$310,176,FALSE)),"",VLOOKUP($B239,'[2]1516 Exp_Rev Access'!$F$7:$GA$310,176,FALSE))</f>
        <v>0</v>
      </c>
      <c r="GS239" s="90">
        <f>IF(ISNA(VLOOKUP($B239,'[2]1516 Exp_Rev Access'!$F$7:$GA$310,177,FALSE)),"",VLOOKUP($B239,'[2]1516 Exp_Rev Access'!$F$7:$GA$310,177,FALSE))</f>
        <v>0</v>
      </c>
      <c r="GT239" s="90">
        <f>IF(ISNA(VLOOKUP($B239,'[2]1516 Exp_Rev Access'!$F$7:$GA$310,178,FALSE)),"",VLOOKUP($B239,'[2]1516 Exp_Rev Access'!$F$7:$GA$310,178,FALSE))</f>
        <v>0</v>
      </c>
      <c r="GU239" s="53">
        <f t="shared" si="615"/>
        <v>28291.09</v>
      </c>
      <c r="GV239" s="92">
        <f t="shared" si="616"/>
        <v>2.2064505690313485E-3</v>
      </c>
      <c r="GW239" s="114">
        <f t="shared" si="617"/>
        <v>24.339562094033631</v>
      </c>
    </row>
    <row r="240" spans="1:222" x14ac:dyDescent="0.2">
      <c r="B240" s="87" t="s">
        <v>525</v>
      </c>
      <c r="C240" s="87" t="s">
        <v>526</v>
      </c>
      <c r="D240" s="88">
        <f>IF(ISNA(VLOOKUP($B240,'[2]1516 enrollment_Rev_Exp by size'!$A$6:$C$325,3,FALSE)),"",VLOOKUP($B240,'[2]1516 enrollment_Rev_Exp by size'!$A$6:$C$325,3,FALSE))</f>
        <v>981.38000000000011</v>
      </c>
      <c r="E240" s="89">
        <v>12274303.9</v>
      </c>
      <c r="F240" s="67">
        <f t="shared" si="595"/>
        <v>12274303.9</v>
      </c>
      <c r="G240" s="67">
        <f t="shared" si="596"/>
        <v>0</v>
      </c>
      <c r="H240" s="90">
        <f>IF(ISNA(VLOOKUP($B240,'[2]1516 Exp_Rev Access'!$F$7:$FS$310,2,FALSE)),"",VLOOKUP($B240,'[2]1516 Exp_Rev Access'!$F$7:$FS$310,2,FALSE))</f>
        <v>1027569.86</v>
      </c>
      <c r="I240" s="90">
        <f>IF(ISNA(VLOOKUP($B240,'[2]1516 Exp_Rev Access'!$F$7:$FS$310,3,FALSE)),"",VLOOKUP($B240,'[2]1516 Exp_Rev Access'!$F$7:$FS$310,3,FALSE))</f>
        <v>0</v>
      </c>
      <c r="J240" s="90">
        <f>IF(ISNA(VLOOKUP($B240,'[2]1516 Exp_Rev Access'!$F$7:$FS$310,4,FALSE)),"",VLOOKUP($B240,'[2]1516 Exp_Rev Access'!$F$7:$FS$310,4,FALSE))</f>
        <v>0</v>
      </c>
      <c r="K240" s="90">
        <f>IF(ISNA(VLOOKUP($B240,'[2]1516 Exp_Rev Access'!$F$7:$FS$310,5,FALSE)),"-",VLOOKUP($B240,'[2]1516 Exp_Rev Access'!$F$7:$FS$310,5,FALSE))</f>
        <v>913.87</v>
      </c>
      <c r="L240" s="90">
        <f>IF(ISNA(VLOOKUP($B240,'[2]1516 Exp_Rev Access'!$F$7:$FS$310,6,FALSE)),"",VLOOKUP($B240,'[2]1516 Exp_Rev Access'!$F$7:$FS$310,6,FALSE))</f>
        <v>0</v>
      </c>
      <c r="M240" s="90">
        <f>IF(ISNA(VLOOKUP($B240,'[2]1516 Exp_Rev Access'!$F$7:$FS$310,7,FALSE)),"",VLOOKUP($B240,'[2]1516 Exp_Rev Access'!$F$7:$FS$310,7,FALSE))</f>
        <v>0</v>
      </c>
      <c r="N240" s="53">
        <f t="shared" si="597"/>
        <v>1028483.73</v>
      </c>
      <c r="O240" s="91">
        <f t="shared" si="598"/>
        <v>8.3791613632769837E-2</v>
      </c>
      <c r="P240" s="53">
        <f t="shared" si="599"/>
        <v>1047.9974423770607</v>
      </c>
      <c r="Q240" s="90">
        <f>IF(ISNA(VLOOKUP($B240,'[2]1516 Exp_Rev Access'!$F$7:$FS$310,8,FALSE)),"",VLOOKUP($B240,'[2]1516 Exp_Rev Access'!$F$7:$FS$310,8,FALSE))</f>
        <v>1940.86</v>
      </c>
      <c r="R240" s="90">
        <f>IF(ISNA(VLOOKUP($B240,'[2]1516 Exp_Rev Access'!$F$7:$FS$310,9,FALSE)),"",VLOOKUP($B240,'[2]1516 Exp_Rev Access'!$F$7:$FS$310,9,FALSE))</f>
        <v>0</v>
      </c>
      <c r="S240" s="90">
        <f>IF(ISNA(VLOOKUP($B240,'[2]1516 Exp_Rev Access'!$F$7:$FS$310,10,FALSE)),"",VLOOKUP($B240,'[2]1516 Exp_Rev Access'!$F$7:$FS$310,10,FALSE))</f>
        <v>10</v>
      </c>
      <c r="T240" s="90">
        <f>IF(ISNA(VLOOKUP($B240,'[2]1516 Exp_Rev Access'!$F$7:$FS$310,11,FALSE)),"",VLOOKUP($B240,'[2]1516 Exp_Rev Access'!$F$7:$FS$310,11,FALSE))</f>
        <v>0</v>
      </c>
      <c r="U240" s="90">
        <f>IF(ISNA(VLOOKUP($B240,'[2]1516 Exp_Rev Access'!$F$7:$FS$310,12,FALSE)),"",VLOOKUP($B240,'[2]1516 Exp_Rev Access'!$F$7:$FS$310,12,FALSE))</f>
        <v>0</v>
      </c>
      <c r="V240" s="90">
        <f>IF(ISNA(VLOOKUP($B240,'[2]1516 Exp_Rev Access'!$F$7:$FS$310,13,FALSE)),"",VLOOKUP($B240,'[2]1516 Exp_Rev Access'!$F$7:$FS$310,13,FALSE))</f>
        <v>0</v>
      </c>
      <c r="W240" s="90">
        <f>IF(ISNA(VLOOKUP($B240,'[2]1516 Exp_Rev Access'!$F$7:$FS$310,14,FALSE)),"",VLOOKUP($B240,'[2]1516 Exp_Rev Access'!$F$7:$FS$310,14,FALSE))</f>
        <v>0</v>
      </c>
      <c r="X240" s="90">
        <f>IF(ISNA(VLOOKUP($B240,'[2]1516 Exp_Rev Access'!$F$7:$FS$310,15,FALSE)),"",VLOOKUP($B240,'[2]1516 Exp_Rev Access'!$F$7:$FS$310,15,FALSE))</f>
        <v>0</v>
      </c>
      <c r="Y240" s="90">
        <f>IF(ISNA(VLOOKUP($B240,'[2]1516 Exp_Rev Access'!$F$7:$FS$310,16,FALSE)),"",VLOOKUP($B240,'[2]1516 Exp_Rev Access'!$F$7:$FS$310,16,FALSE))</f>
        <v>5833</v>
      </c>
      <c r="Z240" s="90">
        <f>IF(ISNA(VLOOKUP($B240,'[2]1516 Exp_Rev Access'!$F$7:$FS$310,17,FALSE)),"",VLOOKUP($B240,'[2]1516 Exp_Rev Access'!$F$7:$FS$310,17,FALSE))</f>
        <v>13439.95</v>
      </c>
      <c r="AA240" s="90">
        <f>IF(ISNA(VLOOKUP($B240,'[2]1516 Exp_Rev Access'!$F$7:$FS$310,18,FALSE)),"",VLOOKUP($B240,'[2]1516 Exp_Rev Access'!$F$7:$FS$310,18,FALSE))</f>
        <v>0</v>
      </c>
      <c r="AB240" s="90">
        <f>IF(ISNA(VLOOKUP($B240,'[2]1516 Exp_Rev Access'!$F$7:$FS$310,19,FALSE)),"",VLOOKUP($B240,'[2]1516 Exp_Rev Access'!$F$7:$FS$310,19,FALSE))</f>
        <v>0</v>
      </c>
      <c r="AC240" s="90">
        <f>IF(ISNA(VLOOKUP($B240,'[2]1516 Exp_Rev Access'!$F$7:$FS$310,20,FALSE)),"",VLOOKUP($B240,'[2]1516 Exp_Rev Access'!$F$7:$FS$310,20,FALSE))</f>
        <v>0</v>
      </c>
      <c r="AD240" s="90">
        <f>IF(ISNA(VLOOKUP($B240,'[2]1516 Exp_Rev Access'!$F$7:$FS$310,21,FALSE)),"",VLOOKUP($B240,'[2]1516 Exp_Rev Access'!$F$7:$FS$310,21,FALSE))</f>
        <v>2637.48</v>
      </c>
      <c r="AE240" s="90">
        <f>IF(ISNA(VLOOKUP($B240,'[2]1516 Exp_Rev Access'!$F$7:$FS$310,22,FALSE)),"",VLOOKUP($B240,'[2]1516 Exp_Rev Access'!$F$7:$FS$310,22,FALSE))</f>
        <v>4531.6499999999996</v>
      </c>
      <c r="AF240" s="90">
        <f>IF(ISNA(VLOOKUP($B240,'[2]1516 Exp_Rev Access'!$F$7:$FS$310,23,FALSE)),"",VLOOKUP($B240,'[2]1516 Exp_Rev Access'!$F$7:$FS$310,23,FALSE))</f>
        <v>0</v>
      </c>
      <c r="AG240" s="90">
        <f>IF(ISNA(VLOOKUP($B240,'[2]1516 Exp_Rev Access'!$F$7:$FS$310,24,FALSE)),"",VLOOKUP($B240,'[2]1516 Exp_Rev Access'!$F$7:$FS$310,24,FALSE))</f>
        <v>802</v>
      </c>
      <c r="AH240" s="90">
        <f>IF(ISNA(VLOOKUP($B240,'[2]1516 Exp_Rev Access'!$F$7:$FS$310,25,FALSE)),"",VLOOKUP($B240,'[2]1516 Exp_Rev Access'!$F$7:$FS$310,25,FALSE))</f>
        <v>542.86</v>
      </c>
      <c r="AI240" s="90">
        <f>IF(ISNA(VLOOKUP($B240,'[2]1516 Exp_Rev Access'!$F$7:$FS$310,26,FALSE)),"",VLOOKUP($B240,'[2]1516 Exp_Rev Access'!$F$7:$FS$310,26,FALSE))</f>
        <v>12316</v>
      </c>
      <c r="AJ240" s="90">
        <f>IF(ISNA(VLOOKUP($B240,'[2]1516 Exp_Rev Access'!$F$7:$FS$310,27,FALSE)),"",VLOOKUP($B240,'[2]1516 Exp_Rev Access'!$F$7:$FS$310,27,FALSE))</f>
        <v>0</v>
      </c>
      <c r="AK240" s="90">
        <f>IF(ISNA(VLOOKUP($B240,'[2]1516 Exp_Rev Access'!$F$7:$FS$310,28,FALSE)),"",VLOOKUP($B240,'[2]1516 Exp_Rev Access'!$F$7:$FS$310,28,FALSE))</f>
        <v>56949.03</v>
      </c>
      <c r="AL240" s="90">
        <f>IF(ISNA(VLOOKUP($B240,'[2]1516 Exp_Rev Access'!$F$7:$FS$310,29,FALSE)),"",VLOOKUP($B240,'[2]1516 Exp_Rev Access'!$F$7:$FS$310,29,FALSE))</f>
        <v>148159.14000000001</v>
      </c>
      <c r="AM240" s="53">
        <f t="shared" si="600"/>
        <v>247161.97000000003</v>
      </c>
      <c r="AN240" s="92">
        <f t="shared" si="601"/>
        <v>2.0136536622659313E-2</v>
      </c>
      <c r="AO240" s="68">
        <f t="shared" si="602"/>
        <v>251.85144388514132</v>
      </c>
      <c r="AP240" s="90">
        <f>IF(ISNA(VLOOKUP($B240,'[2]1516 Exp_Rev Access'!$F$7:$FS$310,30,FALSE)),"",VLOOKUP($B240,'[2]1516 Exp_Rev Access'!$F$7:$FS$310,30,FALSE))</f>
        <v>5934751.8300000001</v>
      </c>
      <c r="AQ240" s="90">
        <f>IF(ISNA(VLOOKUP($B240,'[2]1516 Exp_Rev Access'!$F$7:$FS$310,31,FALSE)),"",VLOOKUP($B240,'[2]1516 Exp_Rev Access'!$F$7:$FS$310,31,FALSE))</f>
        <v>145816.51999999999</v>
      </c>
      <c r="AR240" s="90">
        <f>IF(ISNA(VLOOKUP($B240,'[2]1516 Exp_Rev Access'!$F$7:$FS$310,32,FALSE)),"",VLOOKUP($B240,'[2]1516 Exp_Rev Access'!$F$7:$FS$310,32,FALSE))</f>
        <v>876908.88</v>
      </c>
      <c r="AS240" s="90">
        <f>IF(ISNA(VLOOKUP($B240,'[2]1516 Exp_Rev Access'!$F$7:$FS$310,33,FALSE)),"",VLOOKUP($B240,'[2]1516 Exp_Rev Access'!$F$7:$FS$310,33,FALSE))</f>
        <v>7024.09</v>
      </c>
      <c r="AT240" s="90">
        <f>IF(ISNA(VLOOKUP($B240,'[2]1516 Exp_Rev Access'!$F$7:$FS$310,34,FALSE)),"",VLOOKUP($B240,'[2]1516 Exp_Rev Access'!$F$7:$FS$310,34,FALSE))</f>
        <v>0</v>
      </c>
      <c r="AU240" s="53">
        <f t="shared" si="603"/>
        <v>6964501.3199999994</v>
      </c>
      <c r="AV240" s="93">
        <f t="shared" si="604"/>
        <v>0.5674049931255164</v>
      </c>
      <c r="AW240" s="53">
        <f t="shared" si="605"/>
        <v>7096.6407711589791</v>
      </c>
      <c r="AX240" s="90">
        <f>IF(ISNA(VLOOKUP($B240,'[2]1516 Exp_Rev Access'!$F$7:$FS$310,35,FALSE)),"",VLOOKUP($B240,'[2]1516 Exp_Rev Access'!$F$7:$FS$310,35,FALSE))</f>
        <v>0</v>
      </c>
      <c r="AY240" s="90">
        <f>IF(ISNA(VLOOKUP($B240,'[2]1516 Exp_Rev Access'!$F$7:$FS$310,36,FALSE)),"",VLOOKUP($B240,'[2]1516 Exp_Rev Access'!$F$7:$FS$310,36,FALSE))</f>
        <v>677724.77</v>
      </c>
      <c r="AZ240" s="90">
        <f>IF(ISNA(VLOOKUP($B240,'[2]1516 Exp_Rev Access'!$F$7:$FS$310,37,FALSE)),"",VLOOKUP($B240,'[2]1516 Exp_Rev Access'!$F$7:$FS$310,37,FALSE))</f>
        <v>122326.87</v>
      </c>
      <c r="BA240" s="90">
        <f>IF(ISNA(VLOOKUP($B240,'[2]1516 Exp_Rev Access'!$F$7:$FS$310,38,FALSE)),"",VLOOKUP($B240,'[2]1516 Exp_Rev Access'!$F$7:$FS$310,38,FALSE))</f>
        <v>0</v>
      </c>
      <c r="BB240" s="90">
        <f>IF(ISNA(VLOOKUP($B240,'[2]1516 Exp_Rev Access'!$F$7:$FS$310,39,FALSE)),"",VLOOKUP($B240,'[2]1516 Exp_Rev Access'!$F$7:$FS$310,39,FALSE))</f>
        <v>0</v>
      </c>
      <c r="BC240" s="90">
        <f>IF(ISNA(VLOOKUP($B240,'[2]1516 Exp_Rev Access'!$F$7:$FS$310,40,FALSE)),"",VLOOKUP($B240,'[2]1516 Exp_Rev Access'!$F$7:$FS$310,40,FALSE))</f>
        <v>417262.75</v>
      </c>
      <c r="BD240" s="90">
        <f>IF(ISNA(VLOOKUP($B240,'[2]1516 Exp_Rev Access'!$F$7:$FS$310,41,FALSE)),"",VLOOKUP($B240,'[2]1516 Exp_Rev Access'!$F$7:$FS$310,41,FALSE))</f>
        <v>0</v>
      </c>
      <c r="BE240" s="90">
        <f>IF(ISNA(VLOOKUP($B240,'[2]1516 Exp_Rev Access'!$F$7:$FS$310,42,FALSE)),"",VLOOKUP($B240,'[2]1516 Exp_Rev Access'!$F$7:$FS$310,42,FALSE))</f>
        <v>58882.720000000001</v>
      </c>
      <c r="BF240" s="90">
        <f>IF(ISNA(VLOOKUP($B240,'[2]1516 Exp_Rev Access'!$F$7:$FS$310,43,FALSE)),"",VLOOKUP($B240,'[2]1516 Exp_Rev Access'!$F$7:$FS$310,43,FALSE))</f>
        <v>0</v>
      </c>
      <c r="BG240" s="90">
        <f>IF(ISNA(VLOOKUP($B240,'[2]1516 Exp_Rev Access'!$F$7:$FS$310,44,FALSE)),"",VLOOKUP($B240,'[2]1516 Exp_Rev Access'!$F$7:$FS$310,44,FALSE))</f>
        <v>421293.24</v>
      </c>
      <c r="BH240" s="90">
        <f>IF(ISNA(VLOOKUP($B240,'[2]1516 Exp_Rev Access'!$F$7:$FS$310,45,FALSE)),"",VLOOKUP($B240,'[2]1516 Exp_Rev Access'!$F$7:$FS$310,45,FALSE))</f>
        <v>9181.7999999999993</v>
      </c>
      <c r="BI240" s="90">
        <f>IF(ISNA(VLOOKUP($B240,'[2]1516 Exp_Rev Access'!$F$7:$FS$310,46,FALSE)),"",VLOOKUP($B240,'[2]1516 Exp_Rev Access'!$F$7:$FS$310,46,FALSE))</f>
        <v>0</v>
      </c>
      <c r="BJ240" s="90">
        <f>IF(ISNA(VLOOKUP($B240,'[2]1516 Exp_Rev Access'!$F$7:$FS$310,47,FALSE)),"",VLOOKUP($B240,'[2]1516 Exp_Rev Access'!$F$7:$FS$310,47,FALSE))</f>
        <v>8395.61</v>
      </c>
      <c r="BK240" s="90">
        <f>IF(ISNA(VLOOKUP($B240,'[2]1516 Exp_Rev Access'!$F$7:$FS$310,48,FALSE)),"",VLOOKUP($B240,'[2]1516 Exp_Rev Access'!$F$7:$FS$310,48,FALSE))</f>
        <v>176177.71</v>
      </c>
      <c r="BL240" s="90">
        <f>IF(ISNA(VLOOKUP($B240,'[2]1516 Exp_Rev Access'!$F$7:$FS$310,49,FALSE)),"",VLOOKUP($B240,'[2]1516 Exp_Rev Access'!$F$7:$FS$310,49,FALSE))</f>
        <v>0</v>
      </c>
      <c r="BM240" s="90">
        <f>IF(ISNA(VLOOKUP($B240,'[2]1516 Exp_Rev Access'!$F$7:$FS$310,50,FALSE)),"",VLOOKUP($B240,'[2]1516 Exp_Rev Access'!$F$7:$FS$310,50,FALSE))</f>
        <v>0</v>
      </c>
      <c r="BN240" s="90">
        <f>IF(ISNA(VLOOKUP($B240,'[2]1516 Exp_Rev Access'!$F$7:$FS$310,51,FALSE)),"",VLOOKUP($B240,'[2]1516 Exp_Rev Access'!$F$7:$FS$310,51,FALSE))</f>
        <v>0</v>
      </c>
      <c r="BO240" s="90">
        <f>IF(ISNA(VLOOKUP($B240,'[2]1516 Exp_Rev Access'!$F$7:$FS$310,52,FALSE)),"",VLOOKUP($B240,'[2]1516 Exp_Rev Access'!$F$7:$FS$310,52,FALSE))</f>
        <v>0</v>
      </c>
      <c r="BP240" s="90">
        <f>IF(ISNA(VLOOKUP($B240,'[2]1516 Exp_Rev Access'!$F$7:$FS$310,53,FALSE)),"",VLOOKUP($B240,'[2]1516 Exp_Rev Access'!$F$7:$FS$310,53,FALSE))</f>
        <v>0</v>
      </c>
      <c r="BQ240" s="90">
        <f>IF(ISNA(VLOOKUP($B240,'[2]1516 Exp_Rev Access'!$F$7:$FS$310,54,FALSE)),"",VLOOKUP($B240,'[2]1516 Exp_Rev Access'!$F$7:$FS$310,54,FALSE))</f>
        <v>6700</v>
      </c>
      <c r="BR240" s="90">
        <f>IF(ISNA(VLOOKUP($B240,'[2]1516 Exp_Rev Access'!$F$7:$FS$310,55,FALSE)),"",VLOOKUP($B240,'[2]1516 Exp_Rev Access'!$F$7:$FS$310,55,FALSE))</f>
        <v>0</v>
      </c>
      <c r="BS240" s="90">
        <f>IF(ISNA(VLOOKUP($B240,'[2]1516 Exp_Rev Access'!$F$7:$FS$310,56,FALSE)),"",VLOOKUP($B240,'[2]1516 Exp_Rev Access'!$F$7:$FS$310,56,FALSE))</f>
        <v>0</v>
      </c>
      <c r="BT240" s="90">
        <f>IF(ISNA(VLOOKUP($B240,'[2]1516 Exp_Rev Access'!$F$7:$FS$310,57,FALSE)),"",VLOOKUP($B240,'[2]1516 Exp_Rev Access'!$F$7:$FS$310,57,FALSE))</f>
        <v>0</v>
      </c>
      <c r="BU240" s="90">
        <f>IF(ISNA(VLOOKUP($B240,'[2]1516 Exp_Rev Access'!$F$7:$FS$310,58,FALSE)),"",VLOOKUP($B240,'[2]1516 Exp_Rev Access'!$F$7:$FS$310,58,FALSE))</f>
        <v>0</v>
      </c>
      <c r="BV240" s="53">
        <f t="shared" si="606"/>
        <v>1897945.4700000002</v>
      </c>
      <c r="BW240" s="92">
        <f t="shared" si="607"/>
        <v>0.15462754429601505</v>
      </c>
      <c r="BX240" s="68">
        <f t="shared" si="608"/>
        <v>1933.9557256108744</v>
      </c>
      <c r="BY240" s="90">
        <f>IF(ISNA(VLOOKUP($B240,'[2]1516 Exp_Rev Access'!$F$7:$FS$310,59,FALSE)),"",VLOOKUP($B240,'[2]1516 Exp_Rev Access'!$F$7:$FS$310,59,FALSE))</f>
        <v>0</v>
      </c>
      <c r="BZ240" s="90">
        <f>IF(ISNA(VLOOKUP($B240,'[2]1516 Exp_Rev Access'!$F$7:$FS$310,60,FALSE)),"",VLOOKUP($B240,'[2]1516 Exp_Rev Access'!$F$7:$FS$310,60,FALSE))</f>
        <v>0</v>
      </c>
      <c r="CA240" s="90">
        <f>IF(ISNA(VLOOKUP($B240,'[2]1516 Exp_Rev Access'!$F$7:$FS$310,61,FALSE)),"",VLOOKUP($B240,'[2]1516 Exp_Rev Access'!$F$7:$FS$310,61,FALSE))</f>
        <v>0</v>
      </c>
      <c r="CB240" s="90">
        <f>IF(ISNA(VLOOKUP($B240,'[2]1516 Exp_Rev Access'!$F$7:$FS$310,62,FALSE)),"",VLOOKUP($B240,'[2]1516 Exp_Rev Access'!$F$7:$FS$310,62,FALSE))</f>
        <v>0</v>
      </c>
      <c r="CC240" s="90">
        <f>IF(ISNA(VLOOKUP($B240,'[2]1516 Exp_Rev Access'!$F$7:$FS$310,63,FALSE)),"",VLOOKUP($B240,'[2]1516 Exp_Rev Access'!$F$7:$FS$310,63,FALSE))</f>
        <v>116367.21</v>
      </c>
      <c r="CD240" s="90">
        <f>IF(ISNA(VLOOKUP($B240,'[2]1516 Exp_Rev Access'!$F$7:$FS$310,64,FALSE)),"",VLOOKUP($B240,'[2]1516 Exp_Rev Access'!$F$7:$FS$310,64,FALSE))</f>
        <v>0</v>
      </c>
      <c r="CE240" s="53">
        <f t="shared" si="609"/>
        <v>116367.21</v>
      </c>
      <c r="CF240" s="92">
        <f t="shared" si="610"/>
        <v>9.480554738423904E-3</v>
      </c>
      <c r="CG240" s="94">
        <f t="shared" si="611"/>
        <v>118.57507795145611</v>
      </c>
      <c r="CH240" s="90">
        <f>IF(ISNA(VLOOKUP($B240,'[2]1516 Exp_Rev Access'!$F$7:$FS$310,65,FALSE)),"",VLOOKUP($B240,'[2]1516 Exp_Rev Access'!$F$7:$FS$310,65,FALSE))</f>
        <v>0</v>
      </c>
      <c r="CI240" s="90">
        <f>IF(ISNA(VLOOKUP($B240,'[2]1516 Exp_Rev Access'!$F$7:$FS$310,66,FALSE)),"",VLOOKUP($B240,'[2]1516 Exp_Rev Access'!$F$7:$FS$310,66,FALSE))</f>
        <v>0</v>
      </c>
      <c r="CJ240" s="90">
        <f>IF(ISNA(VLOOKUP($B240,'[2]1516 Exp_Rev Access'!$F$7:$FS$310,67,FALSE)),"",VLOOKUP($B240,'[2]1516 Exp_Rev Access'!$F$7:$FS$310,67,FALSE))</f>
        <v>0</v>
      </c>
      <c r="CK240" s="90">
        <f>IF(ISNA(VLOOKUP($B240,'[2]1516 Exp_Rev Access'!$F$7:$FS$310,68,FALSE)),"",VLOOKUP($B240,'[2]1516 Exp_Rev Access'!$F$7:$FS$310,68,FALSE))</f>
        <v>0</v>
      </c>
      <c r="CL240" s="90">
        <f>IF(ISNA(VLOOKUP($B240,'[2]1516 Exp_Rev Access'!$F$7:$FS$310,69,FALSE)),"",VLOOKUP($B240,'[2]1516 Exp_Rev Access'!$F$7:$FS$310,69,FALSE))</f>
        <v>0</v>
      </c>
      <c r="CM240" s="90">
        <f>IF(ISNA(VLOOKUP($B240,'[2]1516 Exp_Rev Access'!$F$7:$FS$310,70,FALSE)),"",VLOOKUP($B240,'[2]1516 Exp_Rev Access'!$F$7:$FS$310,70,FALSE))</f>
        <v>0</v>
      </c>
      <c r="CN240" s="90">
        <f>IF(ISNA(VLOOKUP($B240,'[2]1516 Exp_Rev Access'!$F$7:$FS$310,71,FALSE)),"",VLOOKUP($B240,'[2]1516 Exp_Rev Access'!$F$7:$FS$310,71,FALSE))</f>
        <v>0</v>
      </c>
      <c r="CO240" s="90">
        <f>IF(ISNA(VLOOKUP($B240,'[2]1516 Exp_Rev Access'!$F$7:$FS$310,72,FALSE)),"",VLOOKUP($B240,'[2]1516 Exp_Rev Access'!$F$7:$FS$310,72,FALSE))</f>
        <v>0</v>
      </c>
      <c r="CP240" s="90">
        <f>IF(ISNA(VLOOKUP($B240,'[2]1516 Exp_Rev Access'!$F$7:$FS$310,73,FALSE)),"",VLOOKUP($B240,'[2]1516 Exp_Rev Access'!$F$7:$FS$310,73,FALSE))</f>
        <v>0</v>
      </c>
      <c r="CQ240" s="90">
        <f>IF(ISNA(VLOOKUP($B240,'[2]1516 Exp_Rev Access'!$F$7:$FS$310,74,FALSE)),"",VLOOKUP($B240,'[2]1516 Exp_Rev Access'!$F$7:$FS$310,74,FALSE))</f>
        <v>203580</v>
      </c>
      <c r="CR240" s="90">
        <f>IF(ISNA(VLOOKUP($B240,'[2]1516 Exp_Rev Access'!$F$7:$FS$310,75,FALSE)),"",VLOOKUP($B240,'[2]1516 Exp_Rev Access'!$F$7:$FS$310,75,FALSE))</f>
        <v>0</v>
      </c>
      <c r="CS240" s="90">
        <f>IF(ISNA(VLOOKUP($B240,'[2]1516 Exp_Rev Access'!$F$7:$FS$310,76,FALSE)),"",VLOOKUP($B240,'[2]1516 Exp_Rev Access'!$F$7:$FS$310,76,FALSE))</f>
        <v>9153</v>
      </c>
      <c r="CT240" s="90">
        <f>IF(ISNA(VLOOKUP($B240,'[2]1516 Exp_Rev Access'!$F$7:$FS$310,77,FALSE)),"",VLOOKUP($B240,'[2]1516 Exp_Rev Access'!$F$7:$FS$310,77,FALSE))</f>
        <v>0</v>
      </c>
      <c r="CU240" s="90">
        <f>IF(ISNA(VLOOKUP($B240,'[2]1516 Exp_Rev Access'!$F$7:$FS$310,78,FALSE)),"",VLOOKUP($B240,'[2]1516 Exp_Rev Access'!$F$7:$FS$310,78,FALSE))</f>
        <v>983592.14</v>
      </c>
      <c r="CV240" s="90">
        <f>IF(ISNA(VLOOKUP($B240,'[2]1516 Exp_Rev Access'!$F$7:$FS$310,79,FALSE)),"",VLOOKUP($B240,'[2]1516 Exp_Rev Access'!$F$7:$FS$310,79,FALSE))</f>
        <v>72031</v>
      </c>
      <c r="CW240" s="90">
        <f>IF(ISNA(VLOOKUP($B240,'[2]1516 Exp_Rev Access'!$F$7:$FS$310,80,FALSE)),"",VLOOKUP($B240,'[2]1516 Exp_Rev Access'!$F$7:$FS$310,80,FALSE))</f>
        <v>118310.39999999999</v>
      </c>
      <c r="CX240" s="90">
        <f>IF(ISNA(VLOOKUP($B240,'[2]1516 Exp_Rev Access'!$F$7:$FS$310,81,FALSE)),"",VLOOKUP($B240,'[2]1516 Exp_Rev Access'!$F$7:$FS$310,81,FALSE))</f>
        <v>0</v>
      </c>
      <c r="CY240" s="90">
        <f>IF(ISNA(VLOOKUP($B240,'[2]1516 Exp_Rev Access'!$F$7:$FS$310,82,FALSE)),"",VLOOKUP($B240,'[2]1516 Exp_Rev Access'!$F$7:$FS$310,82,FALSE))</f>
        <v>0</v>
      </c>
      <c r="CZ240" s="90">
        <f>IF(ISNA(VLOOKUP($B240,'[2]1516 Exp_Rev Access'!$F$7:$FS$310,83,FALSE)),"",VLOOKUP($B240,'[2]1516 Exp_Rev Access'!$F$7:$FS$310,83,FALSE))</f>
        <v>0</v>
      </c>
      <c r="DA240" s="90">
        <f>IF(ISNA(VLOOKUP($B240,'[2]1516 Exp_Rev Access'!$F$7:$FS$310,84,FALSE)),"",VLOOKUP($B240,'[2]1516 Exp_Rev Access'!$F$7:$FS$310,84,FALSE))</f>
        <v>0</v>
      </c>
      <c r="DB240" s="90">
        <f>IF(ISNA(VLOOKUP($B240,'[2]1516 Exp_Rev Access'!$F$7:$FS$310,85,FALSE)),"",VLOOKUP($B240,'[2]1516 Exp_Rev Access'!$F$7:$FS$310,85,FALSE))</f>
        <v>73805.53</v>
      </c>
      <c r="DC240" s="90">
        <f>IF(ISNA(VLOOKUP($B240,'[2]1516 Exp_Rev Access'!$F$7:$FS$310,86,FALSE)),"",VLOOKUP($B240,'[2]1516 Exp_Rev Access'!$F$7:$FS$310,86,FALSE))</f>
        <v>0</v>
      </c>
      <c r="DD240" s="90">
        <f>IF(ISNA(VLOOKUP($B240,'[2]1516 Exp_Rev Access'!$F$7:$FS$310,87,FALSE)),"",VLOOKUP($B240,'[2]1516 Exp_Rev Access'!$F$7:$FS$310,87,FALSE))</f>
        <v>0</v>
      </c>
      <c r="DE240" s="90">
        <f>IF(ISNA(VLOOKUP($B240,'[2]1516 Exp_Rev Access'!$F$7:$FS$310,88,FALSE)),"",VLOOKUP($B240,'[2]1516 Exp_Rev Access'!$F$7:$FS$310,88,FALSE))</f>
        <v>0</v>
      </c>
      <c r="DF240" s="90">
        <f>IF(ISNA(VLOOKUP($B240,'[2]1516 Exp_Rev Access'!$F$7:$FS$310,89,FALSE)),"",VLOOKUP($B240,'[2]1516 Exp_Rev Access'!$F$7:$FS$310,89,FALSE))</f>
        <v>0</v>
      </c>
      <c r="DG240" s="90">
        <f>IF(ISNA(VLOOKUP($B240,'[2]1516 Exp_Rev Access'!$F$7:$FS$310,90,FALSE)),"",VLOOKUP($B240,'[2]1516 Exp_Rev Access'!$F$7:$FS$310,90,FALSE))</f>
        <v>0</v>
      </c>
      <c r="DH240" s="90">
        <f>IF(ISNA(VLOOKUP($B240,'[2]1516 Exp_Rev Access'!$F$7:$FS$310,91,FALSE)),"",VLOOKUP($B240,'[2]1516 Exp_Rev Access'!$F$7:$FS$310,91,FALSE))</f>
        <v>0</v>
      </c>
      <c r="DI240" s="90">
        <f>IF(ISNA(VLOOKUP($B240,'[2]1516 Exp_Rev Access'!$F$7:$FS$310,92,FALSE)),"",VLOOKUP($B240,'[2]1516 Exp_Rev Access'!$F$7:$FS$310,92,FALSE))</f>
        <v>444229.38</v>
      </c>
      <c r="DJ240" s="90">
        <f>IF(ISNA(VLOOKUP($B240,'[2]1516 Exp_Rev Access'!$F$7:$FS$310,93,FALSE)),"",VLOOKUP($B240,'[2]1516 Exp_Rev Access'!$F$7:$FS$310,93,FALSE))</f>
        <v>0</v>
      </c>
      <c r="DK240" s="90">
        <f>IF(ISNA(VLOOKUP($B240,'[2]1516 Exp_Rev Access'!$F$7:$FS$310,94,FALSE)),"",VLOOKUP($B240,'[2]1516 Exp_Rev Access'!$F$7:$FS$310,94,FALSE))</f>
        <v>0</v>
      </c>
      <c r="DL240" s="90">
        <f>IF(ISNA(VLOOKUP($B240,'[2]1516 Exp_Rev Access'!$F$7:$FS$310,95,FALSE)),"",VLOOKUP($B240,'[2]1516 Exp_Rev Access'!$F$7:$FS$310,95,FALSE))</f>
        <v>0</v>
      </c>
      <c r="DM240" s="90">
        <f>IF(ISNA(VLOOKUP($B240,'[2]1516 Exp_Rev Access'!$F$7:$FS$310,96,FALSE)),"",VLOOKUP($B240,'[2]1516 Exp_Rev Access'!$F$7:$FS$310,96,FALSE))</f>
        <v>0</v>
      </c>
      <c r="DN240" s="90">
        <f>IF(ISNA(VLOOKUP($B240,'[2]1516 Exp_Rev Access'!$F$7:$FS$310,97,FALSE)),"",VLOOKUP($B240,'[2]1516 Exp_Rev Access'!$F$7:$FS$310,97,FALSE))</f>
        <v>0</v>
      </c>
      <c r="DO240" s="90">
        <f>IF(ISNA(VLOOKUP($B240,'[2]1516 Exp_Rev Access'!$F$7:$FS$310,98,FALSE)),"",VLOOKUP($B240,'[2]1516 Exp_Rev Access'!$F$7:$FS$310,98,FALSE))</f>
        <v>0</v>
      </c>
      <c r="DP240" s="90">
        <f>IF(ISNA(VLOOKUP($B240,'[2]1516 Exp_Rev Access'!$F$7:$FS$310,99,FALSE)),"",VLOOKUP($B240,'[2]1516 Exp_Rev Access'!$F$7:$FS$310,99,FALSE))</f>
        <v>0</v>
      </c>
      <c r="DQ240" s="90">
        <f>IF(ISNA(VLOOKUP($B240,'[2]1516 Exp_Rev Access'!$F$7:$FS$310,100,FALSE)),"",VLOOKUP($B240,'[2]1516 Exp_Rev Access'!$F$7:$FS$310,100,FALSE))</f>
        <v>0</v>
      </c>
      <c r="DR240" s="90">
        <f>IF(ISNA(VLOOKUP($B240,'[2]1516 Exp_Rev Access'!$F$7:$FS$310,101,FALSE)),"",VLOOKUP($B240,'[2]1516 Exp_Rev Access'!$F$7:$FS$310,101,FALSE))</f>
        <v>0</v>
      </c>
      <c r="DS240" s="90">
        <f>IF(ISNA(VLOOKUP($B240,'[2]1516 Exp_Rev Access'!$F$7:$FS$310,102,FALSE)),"",VLOOKUP($B240,'[2]1516 Exp_Rev Access'!$F$7:$FS$310,102,FALSE))</f>
        <v>0</v>
      </c>
      <c r="DT240" s="90">
        <f>IF(ISNA(VLOOKUP($B240,'[2]1516 Exp_Rev Access'!$F$7:$FS$310,103,FALSE)),"",VLOOKUP($B240,'[2]1516 Exp_Rev Access'!$F$7:$FS$310,103,FALSE))</f>
        <v>0</v>
      </c>
      <c r="DU240" s="90">
        <f>IF(ISNA(VLOOKUP($B240,'[2]1516 Exp_Rev Access'!$F$7:$FS$310,104,FALSE)),"",VLOOKUP($B240,'[2]1516 Exp_Rev Access'!$F$7:$FS$310,104,FALSE))</f>
        <v>0</v>
      </c>
      <c r="DV240" s="90">
        <f>IF(ISNA(VLOOKUP($B240,'[2]1516 Exp_Rev Access'!$F$7:$FS$310,105,FALSE)),"",VLOOKUP($B240,'[2]1516 Exp_Rev Access'!$F$7:$FS$310,105,FALSE))</f>
        <v>0</v>
      </c>
      <c r="DW240" s="90">
        <f>IF(ISNA(VLOOKUP($B240,'[2]1516 Exp_Rev Access'!$F$7:$FS$310,106,FALSE)),"",VLOOKUP($B240,'[2]1516 Exp_Rev Access'!$F$7:$FS$310,106,FALSE))</f>
        <v>0</v>
      </c>
      <c r="DX240" s="90">
        <f>IF(ISNA(VLOOKUP($B240,'[2]1516 Exp_Rev Access'!$F$7:$FS$310,107,FALSE)),"",VLOOKUP($B240,'[2]1516 Exp_Rev Access'!$F$7:$FS$310,107,FALSE))</f>
        <v>0</v>
      </c>
      <c r="DY240" s="90">
        <f>IF(ISNA(VLOOKUP($B240,'[2]1516 Exp_Rev Access'!$F$7:$FS$310,108,FALSE)),"",VLOOKUP($B240,'[2]1516 Exp_Rev Access'!$F$7:$FS$310,108,FALSE))</f>
        <v>0</v>
      </c>
      <c r="DZ240" s="90">
        <f>IF(ISNA(VLOOKUP($B240,'[2]1516 Exp_Rev Access'!$F$7:$FS$310,109,FALSE)),"",VLOOKUP($B240,'[2]1516 Exp_Rev Access'!$F$7:$FS$310,109,FALSE))</f>
        <v>0</v>
      </c>
      <c r="EA240" s="90">
        <f>IF(ISNA(VLOOKUP($B240,'[2]1516 Exp_Rev Access'!$F$7:$FS$310,110,FALSE)),"",VLOOKUP($B240,'[2]1516 Exp_Rev Access'!$F$7:$FS$310,110,FALSE))</f>
        <v>0</v>
      </c>
      <c r="EB240" s="90">
        <f>IF(ISNA(VLOOKUP($B240,'[2]1516 Exp_Rev Access'!$F$7:$FS$310,111,FALSE)),"",VLOOKUP($B240,'[2]1516 Exp_Rev Access'!$F$7:$FS$310,111,FALSE))</f>
        <v>0</v>
      </c>
      <c r="EC240" s="90">
        <f>IF(ISNA(VLOOKUP($B240,'[2]1516 Exp_Rev Access'!$F$7:$FS$310,112,FALSE)),"",VLOOKUP($B240,'[2]1516 Exp_Rev Access'!$F$7:$FS$310,112,FALSE))</f>
        <v>0</v>
      </c>
      <c r="ED240" s="90">
        <f>IF(ISNA(VLOOKUP($B240,'[2]1516 Exp_Rev Access'!$F$7:$FS$310,113,FALSE)),"",VLOOKUP($B240,'[2]1516 Exp_Rev Access'!$F$7:$FS$310,113,FALSE))</f>
        <v>0</v>
      </c>
      <c r="EE240" s="90">
        <f>IF(ISNA(VLOOKUP($B240,'[2]1516 Exp_Rev Access'!$F$7:$FS$310,114,FALSE)),"",VLOOKUP($B240,'[2]1516 Exp_Rev Access'!$F$7:$FS$310,114,FALSE))</f>
        <v>0</v>
      </c>
      <c r="EF240" s="90">
        <f>IF(ISNA(VLOOKUP($B240,'[2]1516 Exp_Rev Access'!$F$7:$FS$310,115,FALSE)),"",VLOOKUP($B240,'[2]1516 Exp_Rev Access'!$F$7:$FS$310,115,FALSE))</f>
        <v>0</v>
      </c>
      <c r="EG240" s="90">
        <f>IF(ISNA(VLOOKUP($B240,'[2]1516 Exp_Rev Access'!$F$7:$FS$310,116,FALSE)),"",VLOOKUP($B240,'[2]1516 Exp_Rev Access'!$F$7:$FS$310,116,FALSE))</f>
        <v>0</v>
      </c>
      <c r="EH240" s="90">
        <f>IF(ISNA(VLOOKUP($B240,'[2]1516 Exp_Rev Access'!$F$7:$FS$310,117,FALSE)),"",VLOOKUP($B240,'[2]1516 Exp_Rev Access'!$F$7:$FS$310,117,FALSE))</f>
        <v>0</v>
      </c>
      <c r="EI240" s="90">
        <f>IF(ISNA(VLOOKUP($B240,'[2]1516 Exp_Rev Access'!$F$7:$FS$310,118,FALSE)),"",VLOOKUP($B240,'[2]1516 Exp_Rev Access'!$F$7:$FS$310,118,FALSE))</f>
        <v>0</v>
      </c>
      <c r="EJ240" s="90">
        <f>IF(ISNA(VLOOKUP($B240,'[2]1516 Exp_Rev Access'!$F$7:$FS$310,119,FALSE)),"",VLOOKUP($B240,'[2]1516 Exp_Rev Access'!$F$7:$FS$310,119,FALSE))</f>
        <v>0</v>
      </c>
      <c r="EK240" s="90">
        <f>IF(ISNA(VLOOKUP($B240,'[2]1516 Exp_Rev Access'!$F$7:$FS$310,120,FALSE)),"",VLOOKUP($B240,'[2]1516 Exp_Rev Access'!$F$7:$FS$310,120,FALSE))</f>
        <v>0</v>
      </c>
      <c r="EL240" s="90">
        <f>IF(ISNA(VLOOKUP($B240,'[2]1516 Exp_Rev Access'!$F$7:$FS$310,121,FALSE)),"",VLOOKUP($B240,'[2]1516 Exp_Rev Access'!$F$7:$FS$310,121,FALSE))</f>
        <v>0</v>
      </c>
      <c r="EM240" s="90">
        <f>IF(ISNA(VLOOKUP($B240,'[2]1516 Exp_Rev Access'!$F$7:$FS$310,122,FALSE)),"",VLOOKUP($B240,'[2]1516 Exp_Rev Access'!$F$7:$FS$310,122,FALSE))</f>
        <v>0</v>
      </c>
      <c r="EN240" s="90">
        <f>IF(ISNA(VLOOKUP($B240,'[2]1516 Exp_Rev Access'!$F$7:$FS$310,123,FALSE)),"",VLOOKUP($B240,'[2]1516 Exp_Rev Access'!$F$7:$FS$310,123,FALSE))</f>
        <v>6454.95</v>
      </c>
      <c r="EO240" s="90">
        <f>IF(ISNA(VLOOKUP($B240,'[2]1516 Exp_Rev Access'!$F$7:$FS$310,124,FALSE)),"",VLOOKUP($B240,'[2]1516 Exp_Rev Access'!$F$7:$FS$310,124,FALSE))</f>
        <v>0</v>
      </c>
      <c r="EP240" s="90">
        <f>IF(ISNA(VLOOKUP($B240,'[2]1516 Exp_Rev Access'!$F$7:$FS$310,125,FALSE)),"",VLOOKUP($B240,'[2]1516 Exp_Rev Access'!$F$7:$FS$310,125,FALSE))</f>
        <v>0</v>
      </c>
      <c r="EQ240" s="90">
        <f>IF(ISNA(VLOOKUP($B240,'[2]1516 Exp_Rev Access'!$F$7:$FS$310,126,FALSE)),"",VLOOKUP($B240,'[2]1516 Exp_Rev Access'!$F$7:$FS$310,126,FALSE))</f>
        <v>0</v>
      </c>
      <c r="ER240" s="90">
        <f>IF(ISNA(VLOOKUP($B240,'[2]1516 Exp_Rev Access'!$F$7:$FS$310,127,FALSE)),"",VLOOKUP($B240,'[2]1516 Exp_Rev Access'!$F$7:$FS$310,127,FALSE))</f>
        <v>0</v>
      </c>
      <c r="ES240" s="90">
        <f>IF(ISNA(VLOOKUP($B240,'[2]1516 Exp_Rev Access'!$F$7:$FS$310,128,FALSE)),"",VLOOKUP($B240,'[2]1516 Exp_Rev Access'!$F$7:$FS$310,128,FALSE))</f>
        <v>0</v>
      </c>
      <c r="ET240" s="90">
        <f>IF(ISNA(VLOOKUP($B240,'[2]1516 Exp_Rev Access'!$F$7:$FS$310,129,FALSE)),"",VLOOKUP($B240,'[2]1516 Exp_Rev Access'!$F$7:$FS$310,129,FALSE))</f>
        <v>0</v>
      </c>
      <c r="EU240" s="90">
        <f>IF(ISNA(VLOOKUP($B240,'[2]1516 Exp_Rev Access'!$F$7:$FS$310,130,FALSE)),"",VLOOKUP($B240,'[2]1516 Exp_Rev Access'!$F$7:$FS$310,130,FALSE))</f>
        <v>0</v>
      </c>
      <c r="EV240" s="90">
        <f>IF(ISNA(VLOOKUP($B240,'[2]1516 Exp_Rev Access'!$F$7:$FS$310,131,FALSE)),"",VLOOKUP($B240,'[2]1516 Exp_Rev Access'!$F$7:$FS$310,131,FALSE))</f>
        <v>0</v>
      </c>
      <c r="EW240" s="90">
        <f>IF(ISNA(VLOOKUP($B240,'[2]1516 Exp_Rev Access'!$F$7:$FS$310,132,FALSE)),"",VLOOKUP($B240,'[2]1516 Exp_Rev Access'!$F$7:$FS$310,132,FALSE))</f>
        <v>0</v>
      </c>
      <c r="EX240" s="90">
        <f>IF(ISNA(VLOOKUP($B240,'[2]1516 Exp_Rev Access'!$F$7:$FS$310,133,FALSE)),"",VLOOKUP($B240,'[2]1516 Exp_Rev Access'!$F$7:$FS$310,133,FALSE))</f>
        <v>0</v>
      </c>
      <c r="EY240" s="90">
        <f>IF(ISNA(VLOOKUP($B240,'[2]1516 Exp_Rev Access'!$F$7:$FS$310,134,FALSE)),"",VLOOKUP($B240,'[2]1516 Exp_Rev Access'!$F$7:$FS$310,134,FALSE))</f>
        <v>0</v>
      </c>
      <c r="EZ240" s="90">
        <f>IF(ISNA(VLOOKUP($B240,'[2]1516 Exp_Rev Access'!$F$7:$FS$310,135,FALSE)),"",VLOOKUP($B240,'[2]1516 Exp_Rev Access'!$F$7:$FS$310,135,FALSE))</f>
        <v>0</v>
      </c>
      <c r="FA240" s="90">
        <f>IF(ISNA(VLOOKUP($B240,'[2]1516 Exp_Rev Access'!$F$7:$FS$310,136,FALSE)),"",VLOOKUP($B240,'[2]1516 Exp_Rev Access'!$F$7:$FS$310,136,FALSE))</f>
        <v>0</v>
      </c>
      <c r="FB240" s="90">
        <f>IF(ISNA(VLOOKUP($B240,'[2]1516 Exp_Rev Access'!$F$7:$FS$310,137,FALSE)),"",VLOOKUP($B240,'[2]1516 Exp_Rev Access'!$F$7:$FS$310,137,FALSE))</f>
        <v>0</v>
      </c>
      <c r="FC240" s="90">
        <f>IF(ISNA(VLOOKUP($B240,'[2]1516 Exp_Rev Access'!$F$7:$FS$310,138,FALSE)),"",VLOOKUP($B240,'[2]1516 Exp_Rev Access'!$F$7:$FS$310,138,FALSE))</f>
        <v>0</v>
      </c>
      <c r="FD240" s="90">
        <f>IF(ISNA(VLOOKUP($B240,'[2]1516 Exp_Rev Access'!$F$7:$FS$310,139,FALSE)),"",VLOOKUP($B240,'[2]1516 Exp_Rev Access'!$F$7:$FS$310,139,FALSE))</f>
        <v>0</v>
      </c>
      <c r="FE240" s="90">
        <f>IF(ISNA(VLOOKUP($B240,'[2]1516 Exp_Rev Access'!$F$7:$FS$310,140,FALSE)),"",VLOOKUP($B240,'[2]1516 Exp_Rev Access'!$F$7:$FS$310,140,FALSE))</f>
        <v>0</v>
      </c>
      <c r="FF240" s="90">
        <f>IF(ISNA(VLOOKUP($B240,'[2]1516 Exp_Rev Access'!$F$7:$FS$310,141,FALSE)),"",VLOOKUP($B240,'[2]1516 Exp_Rev Access'!$F$7:$FS$310,141,FALSE))</f>
        <v>0</v>
      </c>
      <c r="FG240" s="90">
        <f>IF(ISNA(VLOOKUP($B240,'[2]1516 Exp_Rev Access'!$F$7:$FS$310,142,FALSE)),"",VLOOKUP($B240,'[2]1516 Exp_Rev Access'!$F$7:$FS$310,142,FALSE))</f>
        <v>0</v>
      </c>
      <c r="FH240" s="90">
        <f>IF(ISNA(VLOOKUP($B240,'[2]1516 Exp_Rev Access'!$F$7:$FS$310,143,FALSE)),"",VLOOKUP($B240,'[2]1516 Exp_Rev Access'!$F$7:$FS$310,143,FALSE))</f>
        <v>0</v>
      </c>
      <c r="FI240" s="90">
        <f>IF(ISNA(VLOOKUP($B240,'[2]1516 Exp_Rev Access'!$F$7:$FS$310,144,FALSE)),"",VLOOKUP($B240,'[2]1516 Exp_Rev Access'!$F$7:$FS$310,144,FALSE))</f>
        <v>0</v>
      </c>
      <c r="FJ240" s="90">
        <f>IF(ISNA(VLOOKUP($B240,'[2]1516 Exp_Rev Access'!$F$7:$FS$310,145,FALSE)),"",VLOOKUP($B240,'[2]1516 Exp_Rev Access'!$F$7:$FS$310,145,FALSE))</f>
        <v>0</v>
      </c>
      <c r="FK240" s="90">
        <f>IF(ISNA(VLOOKUP($B240,'[2]1516 Exp_Rev Access'!$F$7:$FS$310,146,FALSE)),"",VLOOKUP($B240,'[2]1516 Exp_Rev Access'!$F$7:$FS$310,146,FALSE))</f>
        <v>0</v>
      </c>
      <c r="FL240" s="90">
        <f>IF(ISNA(VLOOKUP($B240,'[2]1516 Exp_Rev Access'!$F$7:$FS$310,1147,FALSE)),"",VLOOKUP($B240,'[2]1516 Exp_Rev Access'!$F$7:$FS$310,147,FALSE))</f>
        <v>0</v>
      </c>
      <c r="FM240" s="90">
        <f>IF(ISNA(VLOOKUP($B240,'[2]1516 Exp_Rev Access'!$F$7:$FS$310,148,FALSE)),"",VLOOKUP($B240,'[2]1516 Exp_Rev Access'!$F$7:$FS$310,148,FALSE))</f>
        <v>0</v>
      </c>
      <c r="FN240" s="90">
        <f>IF(ISNA(VLOOKUP($B240,'[2]1516 Exp_Rev Access'!$F$7:$FS$310,149,FALSE)),"",VLOOKUP($B240,'[2]1516 Exp_Rev Access'!$F$7:$FS$310,149,FALSE))</f>
        <v>0</v>
      </c>
      <c r="FO240" s="90">
        <f>IF(ISNA(VLOOKUP($B240,'[2]1516 Exp_Rev Access'!$F$7:$FS$310,150,FALSE)),"",VLOOKUP($B240,'[2]1516 Exp_Rev Access'!$F$7:$FS$310,150,FALSE))</f>
        <v>0</v>
      </c>
      <c r="FP240" s="90">
        <f>IF(ISNA(VLOOKUP($B240,'[2]1516 Exp_Rev Access'!$F$7:$FS$310,151,FALSE)),"",VLOOKUP($B240,'[2]1516 Exp_Rev Access'!$F$7:$FS$310,151,FALSE))</f>
        <v>0</v>
      </c>
      <c r="FQ240" s="90">
        <f>IF(ISNA(VLOOKUP($B240,'[2]1516 Exp_Rev Access'!$F$7:$FS$310,152,FALSE)),"",VLOOKUP($B240,'[2]1516 Exp_Rev Access'!$F$7:$FS$310,152,FALSE))</f>
        <v>0</v>
      </c>
      <c r="FR240" s="90">
        <f>IF(ISNA(VLOOKUP($B240,'[2]1516 Exp_Rev Access'!$F$7:$FS$310,153,FALSE)),"",VLOOKUP($B240,'[2]1516 Exp_Rev Access'!$F$7:$FS$310,153,FALSE))</f>
        <v>30260.52</v>
      </c>
      <c r="FS240" s="53">
        <f t="shared" si="612"/>
        <v>1941416.9200000002</v>
      </c>
      <c r="FT240" s="92">
        <f t="shared" si="613"/>
        <v>0.15816920746112537</v>
      </c>
      <c r="FU240" s="53">
        <f t="shared" si="614"/>
        <v>1978.2519717133016</v>
      </c>
      <c r="FV240" s="90">
        <f>IF(ISNA(VLOOKUP($B240,'[2]1516 Exp_Rev Access'!$F$7:$FS$310,154,FALSE)),"",VLOOKUP($B240,'[2]1516 Exp_Rev Access'!$F$7:$FS$310,154,FALSE))</f>
        <v>0</v>
      </c>
      <c r="FW240" s="90">
        <f>IF(ISNA(VLOOKUP($B240,'[2]1516 Exp_Rev Access'!$F$7:$FS$310,155,FALSE)),"",VLOOKUP($B240,'[2]1516 Exp_Rev Access'!$F$7:$FS$310,155,FALSE))</f>
        <v>0</v>
      </c>
      <c r="FX240" s="90">
        <f>IF(ISNA(VLOOKUP($B240,'[2]1516 Exp_Rev Access'!$F$7:$FS$310,156,FALSE)),"",VLOOKUP($B240,'[2]1516 Exp_Rev Access'!$F$7:$FS$310,156,FALSE))</f>
        <v>0</v>
      </c>
      <c r="FY240" s="90">
        <f>IF(ISNA(VLOOKUP($B240,'[2]1516 Exp_Rev Access'!$F$7:$FS$310,157,FALSE)),"",VLOOKUP($B240,'[2]1516 Exp_Rev Access'!$F$7:$FS$310,157,FALSE))</f>
        <v>0</v>
      </c>
      <c r="FZ240" s="90">
        <f>IF(ISNA(VLOOKUP($B240,'[2]1516 Exp_Rev Access'!$F$7:$FS$310,158,FALSE)),"",VLOOKUP($B240,'[2]1516 Exp_Rev Access'!$F$7:$FS$310,158,FALSE))</f>
        <v>0</v>
      </c>
      <c r="GA240" s="90">
        <f>IF(ISNA(VLOOKUP($B240,'[2]1516 Exp_Rev Access'!$F$7:$FS$310,159,FALSE)),"",VLOOKUP($B240,'[2]1516 Exp_Rev Access'!$F$7:$FS$310,159,FALSE))</f>
        <v>0</v>
      </c>
      <c r="GB240" s="90">
        <f>IF(ISNA(VLOOKUP($B240,'[2]1516 Exp_Rev Access'!$F$7:$FS$310,160,FALSE)),"",VLOOKUP($B240,'[2]1516 Exp_Rev Access'!$F$7:$FS$310,160,FALSE))</f>
        <v>0</v>
      </c>
      <c r="GC240" s="90">
        <f>IF(ISNA(VLOOKUP($B240,'[2]1516 Exp_Rev Access'!$F$7:$FS$310,161,FALSE)),"",VLOOKUP($B240,'[2]1516 Exp_Rev Access'!$F$7:$FS$310,161,FALSE))</f>
        <v>0</v>
      </c>
      <c r="GD240" s="90">
        <f>IF(ISNA(VLOOKUP($B240,'[2]1516 Exp_Rev Access'!$F$7:$FS$310,162,FALSE)),"",VLOOKUP($B240,'[2]1516 Exp_Rev Access'!$F$7:$FS$310,162,FALSE))</f>
        <v>15016.3</v>
      </c>
      <c r="GE240" s="90">
        <f>IF(ISNA(VLOOKUP($B240,'[2]1516 Exp_Rev Access'!$F$7:$FS$310,163,FALSE)),"",VLOOKUP($B240,'[2]1516 Exp_Rev Access'!$F$7:$FS$310,163,FALSE))</f>
        <v>0</v>
      </c>
      <c r="GF240" s="90">
        <f>IF(ISNA(VLOOKUP($B240,'[2]1516 Exp_Rev Access'!$F$7:$FS$310,164,FALSE)),"",VLOOKUP($B240,'[2]1516 Exp_Rev Access'!$F$7:$FS$310,164,FALSE))</f>
        <v>0</v>
      </c>
      <c r="GG240" s="90">
        <f>IF(ISNA(VLOOKUP($B240,'[2]1516 Exp_Rev Access'!$F$7:$FS$310,165,FALSE)),"",VLOOKUP($B240,'[2]1516 Exp_Rev Access'!$F$7:$FS$310,165,FALSE))</f>
        <v>0</v>
      </c>
      <c r="GH240" s="90">
        <f>IF(ISNA(VLOOKUP($B240,'[2]1516 Exp_Rev Access'!$F$7:$FS$310,166,FALSE)),"",VLOOKUP($B240,'[2]1516 Exp_Rev Access'!$F$7:$FS$310,166,FALSE))</f>
        <v>0</v>
      </c>
      <c r="GI240" s="90">
        <f>IF(ISNA(VLOOKUP($B240,'[2]1516 Exp_Rev Access'!$F$7:$FS$310,167,FALSE)),"",VLOOKUP($B240,'[2]1516 Exp_Rev Access'!$F$7:$FS$310,167,FALSE))</f>
        <v>16609.8</v>
      </c>
      <c r="GJ240" s="90">
        <f>IF(ISNA(VLOOKUP($B240,'[2]1516 Exp_Rev Access'!$F$7:$FS$310,168,FALSE)),"",VLOOKUP($B240,'[2]1516 Exp_Rev Access'!$F$7:$FS$310,168,FALSE))</f>
        <v>0</v>
      </c>
      <c r="GK240" s="90">
        <f>IF(ISNA(VLOOKUP($B240,'[2]1516 Exp_Rev Access'!$F$7:$FS$310,169,FALSE)),"",VLOOKUP($B240,'[2]1516 Exp_Rev Access'!$F$7:$FS$310,169,FALSE))</f>
        <v>46801.18</v>
      </c>
      <c r="GL240" s="90">
        <f>IF(ISNA(VLOOKUP($B240,'[2]1516 Exp_Rev Access'!$F$7:$FS$310,170,FALSE)),"",VLOOKUP($B240,'[2]1516 Exp_Rev Access'!$F$7:$FS$310,170,FALSE))</f>
        <v>0</v>
      </c>
      <c r="GM240" s="90">
        <f>IF(ISNA(VLOOKUP($B240,'[2]1516 Exp_Rev Access'!$F$7:$FT$310,171,FALSE)),"",VLOOKUP($B240,'[2]1516 Exp_Rev Access'!$F$7:$FT$310,171,FALSE))</f>
        <v>0</v>
      </c>
      <c r="GN240" s="90">
        <f>IF(ISNA(VLOOKUP($B240,'[2]1516 Exp_Rev Access'!$F$7:$FU$310,172,FALSE)),"",VLOOKUP($B240,'[2]1516 Exp_Rev Access'!$F$7:$FU$310,172,FALSE))</f>
        <v>0</v>
      </c>
      <c r="GO240" s="90">
        <f>IF(ISNA(VLOOKUP($B240,'[2]1516 Exp_Rev Access'!$F$7:$FV$310,173,FALSE)),"",VLOOKUP($B240,'[2]1516 Exp_Rev Access'!$F$7:$FV$310,173,FALSE))</f>
        <v>0</v>
      </c>
      <c r="GP240" s="90">
        <f>IF(ISNA(VLOOKUP($B240,'[2]1516 Exp_Rev Access'!$F$7:$GA$310,174,FALSE)),"",VLOOKUP($B240,'[2]1516 Exp_Rev Access'!$F$7:$GA$310,174,FALSE))</f>
        <v>0</v>
      </c>
      <c r="GQ240" s="90">
        <f>IF(ISNA(VLOOKUP($B240,'[2]1516 Exp_Rev Access'!$F$7:$GA$310,175,FALSE)),"",VLOOKUP($B240,'[2]1516 Exp_Rev Access'!$F$7:$GA$310,175,FALSE))</f>
        <v>0</v>
      </c>
      <c r="GR240" s="90">
        <f>IF(ISNA(VLOOKUP($B240,'[2]1516 Exp_Rev Access'!$F$7:$GA$310,176,FALSE)),"",VLOOKUP($B240,'[2]1516 Exp_Rev Access'!$F$7:$GA$310,176,FALSE))</f>
        <v>0</v>
      </c>
      <c r="GS240" s="90">
        <f>IF(ISNA(VLOOKUP($B240,'[2]1516 Exp_Rev Access'!$F$7:$GA$310,177,FALSE)),"",VLOOKUP($B240,'[2]1516 Exp_Rev Access'!$F$7:$GA$310,177,FALSE))</f>
        <v>0</v>
      </c>
      <c r="GT240" s="90">
        <f>IF(ISNA(VLOOKUP($B240,'[2]1516 Exp_Rev Access'!$F$7:$GA$310,178,FALSE)),"",VLOOKUP($B240,'[2]1516 Exp_Rev Access'!$F$7:$GA$310,178,FALSE))</f>
        <v>0</v>
      </c>
      <c r="GU240" s="53">
        <f t="shared" si="615"/>
        <v>78427.28</v>
      </c>
      <c r="GV240" s="92">
        <f t="shared" si="616"/>
        <v>6.3895501234900983E-3</v>
      </c>
      <c r="GW240" s="114">
        <f t="shared" si="617"/>
        <v>79.915302940756888</v>
      </c>
      <c r="HE240" s="97"/>
      <c r="HF240" s="97"/>
      <c r="HG240" s="97"/>
      <c r="HH240" s="97"/>
      <c r="HI240" s="97"/>
      <c r="HJ240" s="97"/>
      <c r="HK240" s="97"/>
      <c r="HL240" s="97"/>
      <c r="HM240" s="97"/>
      <c r="HN240" s="97"/>
    </row>
    <row r="241" spans="1:222" x14ac:dyDescent="0.2">
      <c r="B241" s="87" t="s">
        <v>527</v>
      </c>
      <c r="C241" s="87" t="s">
        <v>528</v>
      </c>
      <c r="D241" s="88">
        <f>IF(ISNA(VLOOKUP($B241,'[2]1516 enrollment_Rev_Exp by size'!$A$6:$C$325,3,FALSE)),"",VLOOKUP($B241,'[2]1516 enrollment_Rev_Exp by size'!$A$6:$C$325,3,FALSE))</f>
        <v>291.67999999999989</v>
      </c>
      <c r="E241" s="89">
        <v>4530445</v>
      </c>
      <c r="F241" s="67">
        <f t="shared" si="595"/>
        <v>4530445</v>
      </c>
      <c r="G241" s="67">
        <f t="shared" si="596"/>
        <v>0</v>
      </c>
      <c r="H241" s="90">
        <f>IF(ISNA(VLOOKUP($B241,'[2]1516 Exp_Rev Access'!$F$7:$FS$310,2,FALSE)),"",VLOOKUP($B241,'[2]1516 Exp_Rev Access'!$F$7:$FS$310,2,FALSE))</f>
        <v>681251.36</v>
      </c>
      <c r="I241" s="90">
        <f>IF(ISNA(VLOOKUP($B241,'[2]1516 Exp_Rev Access'!$F$7:$FS$310,3,FALSE)),"",VLOOKUP($B241,'[2]1516 Exp_Rev Access'!$F$7:$FS$310,3,FALSE))</f>
        <v>0</v>
      </c>
      <c r="J241" s="90">
        <f>IF(ISNA(VLOOKUP($B241,'[2]1516 Exp_Rev Access'!$F$7:$FS$310,4,FALSE)),"",VLOOKUP($B241,'[2]1516 Exp_Rev Access'!$F$7:$FS$310,4,FALSE))</f>
        <v>0</v>
      </c>
      <c r="K241" s="90">
        <f>IF(ISNA(VLOOKUP($B241,'[2]1516 Exp_Rev Access'!$F$7:$FS$310,5,FALSE)),"-",VLOOKUP($B241,'[2]1516 Exp_Rev Access'!$F$7:$FS$310,5,FALSE))</f>
        <v>2567.75</v>
      </c>
      <c r="L241" s="90">
        <f>IF(ISNA(VLOOKUP($B241,'[2]1516 Exp_Rev Access'!$F$7:$FS$310,6,FALSE)),"",VLOOKUP($B241,'[2]1516 Exp_Rev Access'!$F$7:$FS$310,6,FALSE))</f>
        <v>0</v>
      </c>
      <c r="M241" s="90">
        <f>IF(ISNA(VLOOKUP($B241,'[2]1516 Exp_Rev Access'!$F$7:$FS$310,7,FALSE)),"",VLOOKUP($B241,'[2]1516 Exp_Rev Access'!$F$7:$FS$310,7,FALSE))</f>
        <v>0</v>
      </c>
      <c r="N241" s="53">
        <f t="shared" si="597"/>
        <v>683819.11</v>
      </c>
      <c r="O241" s="91">
        <f t="shared" si="598"/>
        <v>0.15093861861252039</v>
      </c>
      <c r="P241" s="53">
        <f t="shared" si="599"/>
        <v>2344.4154895776201</v>
      </c>
      <c r="Q241" s="90">
        <f>IF(ISNA(VLOOKUP($B241,'[2]1516 Exp_Rev Access'!$F$7:$FS$310,8,FALSE)),"",VLOOKUP($B241,'[2]1516 Exp_Rev Access'!$F$7:$FS$310,8,FALSE))</f>
        <v>22038.63</v>
      </c>
      <c r="R241" s="90">
        <f>IF(ISNA(VLOOKUP($B241,'[2]1516 Exp_Rev Access'!$F$7:$FS$310,9,FALSE)),"",VLOOKUP($B241,'[2]1516 Exp_Rev Access'!$F$7:$FS$310,9,FALSE))</f>
        <v>0</v>
      </c>
      <c r="S241" s="90">
        <f>IF(ISNA(VLOOKUP($B241,'[2]1516 Exp_Rev Access'!$F$7:$FS$310,10,FALSE)),"",VLOOKUP($B241,'[2]1516 Exp_Rev Access'!$F$7:$FS$310,10,FALSE))</f>
        <v>0</v>
      </c>
      <c r="T241" s="90">
        <f>IF(ISNA(VLOOKUP($B241,'[2]1516 Exp_Rev Access'!$F$7:$FS$310,11,FALSE)),"",VLOOKUP($B241,'[2]1516 Exp_Rev Access'!$F$7:$FS$310,11,FALSE))</f>
        <v>0</v>
      </c>
      <c r="U241" s="90">
        <f>IF(ISNA(VLOOKUP($B241,'[2]1516 Exp_Rev Access'!$F$7:$FS$310,12,FALSE)),"",VLOOKUP($B241,'[2]1516 Exp_Rev Access'!$F$7:$FS$310,12,FALSE))</f>
        <v>0</v>
      </c>
      <c r="V241" s="90">
        <f>IF(ISNA(VLOOKUP($B241,'[2]1516 Exp_Rev Access'!$F$7:$FS$310,13,FALSE)),"",VLOOKUP($B241,'[2]1516 Exp_Rev Access'!$F$7:$FS$310,13,FALSE))</f>
        <v>0</v>
      </c>
      <c r="W241" s="90">
        <f>IF(ISNA(VLOOKUP($B241,'[2]1516 Exp_Rev Access'!$F$7:$FS$310,14,FALSE)),"",VLOOKUP($B241,'[2]1516 Exp_Rev Access'!$F$7:$FS$310,14,FALSE))</f>
        <v>0</v>
      </c>
      <c r="X241" s="90">
        <f>IF(ISNA(VLOOKUP($B241,'[2]1516 Exp_Rev Access'!$F$7:$FS$310,15,FALSE)),"",VLOOKUP($B241,'[2]1516 Exp_Rev Access'!$F$7:$FS$310,15,FALSE))</f>
        <v>0</v>
      </c>
      <c r="Y241" s="90">
        <f>IF(ISNA(VLOOKUP($B241,'[2]1516 Exp_Rev Access'!$F$7:$FS$310,16,FALSE)),"",VLOOKUP($B241,'[2]1516 Exp_Rev Access'!$F$7:$FS$310,16,FALSE))</f>
        <v>0</v>
      </c>
      <c r="Z241" s="90">
        <f>IF(ISNA(VLOOKUP($B241,'[2]1516 Exp_Rev Access'!$F$7:$FS$310,17,FALSE)),"",VLOOKUP($B241,'[2]1516 Exp_Rev Access'!$F$7:$FS$310,17,FALSE))</f>
        <v>0</v>
      </c>
      <c r="AA241" s="90">
        <f>IF(ISNA(VLOOKUP($B241,'[2]1516 Exp_Rev Access'!$F$7:$FS$310,18,FALSE)),"",VLOOKUP($B241,'[2]1516 Exp_Rev Access'!$F$7:$FS$310,18,FALSE))</f>
        <v>0</v>
      </c>
      <c r="AB241" s="90">
        <f>IF(ISNA(VLOOKUP($B241,'[2]1516 Exp_Rev Access'!$F$7:$FS$310,19,FALSE)),"",VLOOKUP($B241,'[2]1516 Exp_Rev Access'!$F$7:$FS$310,19,FALSE))</f>
        <v>0</v>
      </c>
      <c r="AC241" s="90">
        <f>IF(ISNA(VLOOKUP($B241,'[2]1516 Exp_Rev Access'!$F$7:$FS$310,20,FALSE)),"",VLOOKUP($B241,'[2]1516 Exp_Rev Access'!$F$7:$FS$310,20,FALSE))</f>
        <v>0</v>
      </c>
      <c r="AD241" s="90">
        <f>IF(ISNA(VLOOKUP($B241,'[2]1516 Exp_Rev Access'!$F$7:$FS$310,21,FALSE)),"",VLOOKUP($B241,'[2]1516 Exp_Rev Access'!$F$7:$FS$310,21,FALSE))</f>
        <v>33940.160000000003</v>
      </c>
      <c r="AE241" s="90">
        <f>IF(ISNA(VLOOKUP($B241,'[2]1516 Exp_Rev Access'!$F$7:$FS$310,22,FALSE)),"",VLOOKUP($B241,'[2]1516 Exp_Rev Access'!$F$7:$FS$310,22,FALSE))</f>
        <v>1174.8900000000001</v>
      </c>
      <c r="AF241" s="90">
        <f>IF(ISNA(VLOOKUP($B241,'[2]1516 Exp_Rev Access'!$F$7:$FS$310,23,FALSE)),"",VLOOKUP($B241,'[2]1516 Exp_Rev Access'!$F$7:$FS$310,23,FALSE))</f>
        <v>0</v>
      </c>
      <c r="AG241" s="90">
        <f>IF(ISNA(VLOOKUP($B241,'[2]1516 Exp_Rev Access'!$F$7:$FS$310,24,FALSE)),"",VLOOKUP($B241,'[2]1516 Exp_Rev Access'!$F$7:$FS$310,24,FALSE))</f>
        <v>5000</v>
      </c>
      <c r="AH241" s="90">
        <f>IF(ISNA(VLOOKUP($B241,'[2]1516 Exp_Rev Access'!$F$7:$FS$310,25,FALSE)),"",VLOOKUP($B241,'[2]1516 Exp_Rev Access'!$F$7:$FS$310,25,FALSE))</f>
        <v>5200</v>
      </c>
      <c r="AI241" s="90">
        <f>IF(ISNA(VLOOKUP($B241,'[2]1516 Exp_Rev Access'!$F$7:$FS$310,26,FALSE)),"",VLOOKUP($B241,'[2]1516 Exp_Rev Access'!$F$7:$FS$310,26,FALSE))</f>
        <v>0</v>
      </c>
      <c r="AJ241" s="90">
        <f>IF(ISNA(VLOOKUP($B241,'[2]1516 Exp_Rev Access'!$F$7:$FS$310,27,FALSE)),"",VLOOKUP($B241,'[2]1516 Exp_Rev Access'!$F$7:$FS$310,27,FALSE))</f>
        <v>0</v>
      </c>
      <c r="AK241" s="90">
        <f>IF(ISNA(VLOOKUP($B241,'[2]1516 Exp_Rev Access'!$F$7:$FS$310,28,FALSE)),"",VLOOKUP($B241,'[2]1516 Exp_Rev Access'!$F$7:$FS$310,28,FALSE))</f>
        <v>27922.51</v>
      </c>
      <c r="AL241" s="90">
        <f>IF(ISNA(VLOOKUP($B241,'[2]1516 Exp_Rev Access'!$F$7:$FS$310,29,FALSE)),"",VLOOKUP($B241,'[2]1516 Exp_Rev Access'!$F$7:$FS$310,29,FALSE))</f>
        <v>14326.95</v>
      </c>
      <c r="AM241" s="53">
        <f t="shared" si="600"/>
        <v>109603.14</v>
      </c>
      <c r="AN241" s="92">
        <f t="shared" si="601"/>
        <v>2.4192577108871204E-2</v>
      </c>
      <c r="AO241" s="68">
        <f t="shared" si="602"/>
        <v>375.7650164563907</v>
      </c>
      <c r="AP241" s="90">
        <f>IF(ISNA(VLOOKUP($B241,'[2]1516 Exp_Rev Access'!$F$7:$FS$310,30,FALSE)),"",VLOOKUP($B241,'[2]1516 Exp_Rev Access'!$F$7:$FS$310,30,FALSE))</f>
        <v>2408525.4300000002</v>
      </c>
      <c r="AQ241" s="90">
        <f>IF(ISNA(VLOOKUP($B241,'[2]1516 Exp_Rev Access'!$F$7:$FS$310,31,FALSE)),"",VLOOKUP($B241,'[2]1516 Exp_Rev Access'!$F$7:$FS$310,31,FALSE))</f>
        <v>38603.97</v>
      </c>
      <c r="AR241" s="90">
        <f>IF(ISNA(VLOOKUP($B241,'[2]1516 Exp_Rev Access'!$F$7:$FS$310,32,FALSE)),"",VLOOKUP($B241,'[2]1516 Exp_Rev Access'!$F$7:$FS$310,32,FALSE))</f>
        <v>211541.84</v>
      </c>
      <c r="AS241" s="90">
        <f>IF(ISNA(VLOOKUP($B241,'[2]1516 Exp_Rev Access'!$F$7:$FS$310,33,FALSE)),"",VLOOKUP($B241,'[2]1516 Exp_Rev Access'!$F$7:$FS$310,33,FALSE))</f>
        <v>5299.44</v>
      </c>
      <c r="AT241" s="90">
        <f>IF(ISNA(VLOOKUP($B241,'[2]1516 Exp_Rev Access'!$F$7:$FS$310,34,FALSE)),"",VLOOKUP($B241,'[2]1516 Exp_Rev Access'!$F$7:$FS$310,34,FALSE))</f>
        <v>0</v>
      </c>
      <c r="AU241" s="53">
        <f t="shared" si="603"/>
        <v>2663970.6800000002</v>
      </c>
      <c r="AV241" s="93">
        <f t="shared" si="604"/>
        <v>0.5880152347065245</v>
      </c>
      <c r="AW241" s="53">
        <f t="shared" si="605"/>
        <v>9133.1962424574922</v>
      </c>
      <c r="AX241" s="90">
        <f>IF(ISNA(VLOOKUP($B241,'[2]1516 Exp_Rev Access'!$F$7:$FS$310,35,FALSE)),"",VLOOKUP($B241,'[2]1516 Exp_Rev Access'!$F$7:$FS$310,35,FALSE))</f>
        <v>54599.27</v>
      </c>
      <c r="AY241" s="90">
        <f>IF(ISNA(VLOOKUP($B241,'[2]1516 Exp_Rev Access'!$F$7:$FS$310,36,FALSE)),"",VLOOKUP($B241,'[2]1516 Exp_Rev Access'!$F$7:$FS$310,36,FALSE))</f>
        <v>227449.07</v>
      </c>
      <c r="AZ241" s="90">
        <f>IF(ISNA(VLOOKUP($B241,'[2]1516 Exp_Rev Access'!$F$7:$FS$310,37,FALSE)),"",VLOOKUP($B241,'[2]1516 Exp_Rev Access'!$F$7:$FS$310,37,FALSE))</f>
        <v>20742.25</v>
      </c>
      <c r="BA241" s="90">
        <f>IF(ISNA(VLOOKUP($B241,'[2]1516 Exp_Rev Access'!$F$7:$FS$310,38,FALSE)),"",VLOOKUP($B241,'[2]1516 Exp_Rev Access'!$F$7:$FS$310,38,FALSE))</f>
        <v>0</v>
      </c>
      <c r="BB241" s="90">
        <f>IF(ISNA(VLOOKUP($B241,'[2]1516 Exp_Rev Access'!$F$7:$FS$310,39,FALSE)),"",VLOOKUP($B241,'[2]1516 Exp_Rev Access'!$F$7:$FS$310,39,FALSE))</f>
        <v>0</v>
      </c>
      <c r="BC241" s="90">
        <f>IF(ISNA(VLOOKUP($B241,'[2]1516 Exp_Rev Access'!$F$7:$FS$310,40,FALSE)),"",VLOOKUP($B241,'[2]1516 Exp_Rev Access'!$F$7:$FS$310,40,FALSE))</f>
        <v>96788.36</v>
      </c>
      <c r="BD241" s="90">
        <f>IF(ISNA(VLOOKUP($B241,'[2]1516 Exp_Rev Access'!$F$7:$FS$310,41,FALSE)),"",VLOOKUP($B241,'[2]1516 Exp_Rev Access'!$F$7:$FS$310,41,FALSE))</f>
        <v>0</v>
      </c>
      <c r="BE241" s="90">
        <f>IF(ISNA(VLOOKUP($B241,'[2]1516 Exp_Rev Access'!$F$7:$FS$310,42,FALSE)),"",VLOOKUP($B241,'[2]1516 Exp_Rev Access'!$F$7:$FS$310,42,FALSE))</f>
        <v>35085.480000000003</v>
      </c>
      <c r="BF241" s="90">
        <f>IF(ISNA(VLOOKUP($B241,'[2]1516 Exp_Rev Access'!$F$7:$FS$310,43,FALSE)),"",VLOOKUP($B241,'[2]1516 Exp_Rev Access'!$F$7:$FS$310,43,FALSE))</f>
        <v>0</v>
      </c>
      <c r="BG241" s="90">
        <f>IF(ISNA(VLOOKUP($B241,'[2]1516 Exp_Rev Access'!$F$7:$FS$310,44,FALSE)),"",VLOOKUP($B241,'[2]1516 Exp_Rev Access'!$F$7:$FS$310,44,FALSE))</f>
        <v>39460.080000000002</v>
      </c>
      <c r="BH241" s="90">
        <f>IF(ISNA(VLOOKUP($B241,'[2]1516 Exp_Rev Access'!$F$7:$FS$310,45,FALSE)),"",VLOOKUP($B241,'[2]1516 Exp_Rev Access'!$F$7:$FS$310,45,FALSE))</f>
        <v>2994.68</v>
      </c>
      <c r="BI241" s="90">
        <f>IF(ISNA(VLOOKUP($B241,'[2]1516 Exp_Rev Access'!$F$7:$FS$310,46,FALSE)),"",VLOOKUP($B241,'[2]1516 Exp_Rev Access'!$F$7:$FS$310,46,FALSE))</f>
        <v>0</v>
      </c>
      <c r="BJ241" s="90">
        <f>IF(ISNA(VLOOKUP($B241,'[2]1516 Exp_Rev Access'!$F$7:$FS$310,47,FALSE)),"",VLOOKUP($B241,'[2]1516 Exp_Rev Access'!$F$7:$FS$310,47,FALSE))</f>
        <v>6331.27</v>
      </c>
      <c r="BK241" s="90">
        <f>IF(ISNA(VLOOKUP($B241,'[2]1516 Exp_Rev Access'!$F$7:$FS$310,48,FALSE)),"",VLOOKUP($B241,'[2]1516 Exp_Rev Access'!$F$7:$FS$310,48,FALSE))</f>
        <v>164623.56</v>
      </c>
      <c r="BL241" s="90">
        <f>IF(ISNA(VLOOKUP($B241,'[2]1516 Exp_Rev Access'!$F$7:$FS$310,49,FALSE)),"",VLOOKUP($B241,'[2]1516 Exp_Rev Access'!$F$7:$FS$310,49,FALSE))</f>
        <v>5289.1</v>
      </c>
      <c r="BM241" s="90">
        <f>IF(ISNA(VLOOKUP($B241,'[2]1516 Exp_Rev Access'!$F$7:$FS$310,50,FALSE)),"",VLOOKUP($B241,'[2]1516 Exp_Rev Access'!$F$7:$FS$310,50,FALSE))</f>
        <v>0</v>
      </c>
      <c r="BN241" s="90">
        <f>IF(ISNA(VLOOKUP($B241,'[2]1516 Exp_Rev Access'!$F$7:$FS$310,51,FALSE)),"",VLOOKUP($B241,'[2]1516 Exp_Rev Access'!$F$7:$FS$310,51,FALSE))</f>
        <v>0</v>
      </c>
      <c r="BO241" s="90">
        <f>IF(ISNA(VLOOKUP($B241,'[2]1516 Exp_Rev Access'!$F$7:$FS$310,52,FALSE)),"",VLOOKUP($B241,'[2]1516 Exp_Rev Access'!$F$7:$FS$310,52,FALSE))</f>
        <v>0</v>
      </c>
      <c r="BP241" s="90">
        <f>IF(ISNA(VLOOKUP($B241,'[2]1516 Exp_Rev Access'!$F$7:$FS$310,53,FALSE)),"",VLOOKUP($B241,'[2]1516 Exp_Rev Access'!$F$7:$FS$310,53,FALSE))</f>
        <v>0</v>
      </c>
      <c r="BQ241" s="90">
        <f>IF(ISNA(VLOOKUP($B241,'[2]1516 Exp_Rev Access'!$F$7:$FS$310,54,FALSE)),"",VLOOKUP($B241,'[2]1516 Exp_Rev Access'!$F$7:$FS$310,54,FALSE))</f>
        <v>0</v>
      </c>
      <c r="BR241" s="90">
        <f>IF(ISNA(VLOOKUP($B241,'[2]1516 Exp_Rev Access'!$F$7:$FS$310,55,FALSE)),"",VLOOKUP($B241,'[2]1516 Exp_Rev Access'!$F$7:$FS$310,55,FALSE))</f>
        <v>0</v>
      </c>
      <c r="BS241" s="90">
        <f>IF(ISNA(VLOOKUP($B241,'[2]1516 Exp_Rev Access'!$F$7:$FS$310,56,FALSE)),"",VLOOKUP($B241,'[2]1516 Exp_Rev Access'!$F$7:$FS$310,56,FALSE))</f>
        <v>0</v>
      </c>
      <c r="BT241" s="90">
        <f>IF(ISNA(VLOOKUP($B241,'[2]1516 Exp_Rev Access'!$F$7:$FS$310,57,FALSE)),"",VLOOKUP($B241,'[2]1516 Exp_Rev Access'!$F$7:$FS$310,57,FALSE))</f>
        <v>0</v>
      </c>
      <c r="BU241" s="90">
        <f>IF(ISNA(VLOOKUP($B241,'[2]1516 Exp_Rev Access'!$F$7:$FS$310,58,FALSE)),"",VLOOKUP($B241,'[2]1516 Exp_Rev Access'!$F$7:$FS$310,58,FALSE))</f>
        <v>0</v>
      </c>
      <c r="BV241" s="53">
        <f t="shared" si="606"/>
        <v>653363.12</v>
      </c>
      <c r="BW241" s="92">
        <f t="shared" si="607"/>
        <v>0.14421610239170765</v>
      </c>
      <c r="BX241" s="68">
        <f t="shared" si="608"/>
        <v>2239.9997257268246</v>
      </c>
      <c r="BY241" s="90">
        <f>IF(ISNA(VLOOKUP($B241,'[2]1516 Exp_Rev Access'!$F$7:$FS$310,59,FALSE)),"",VLOOKUP($B241,'[2]1516 Exp_Rev Access'!$F$7:$FS$310,59,FALSE))</f>
        <v>0</v>
      </c>
      <c r="BZ241" s="90">
        <f>IF(ISNA(VLOOKUP($B241,'[2]1516 Exp_Rev Access'!$F$7:$FS$310,60,FALSE)),"",VLOOKUP($B241,'[2]1516 Exp_Rev Access'!$F$7:$FS$310,60,FALSE))</f>
        <v>0</v>
      </c>
      <c r="CA241" s="90">
        <f>IF(ISNA(VLOOKUP($B241,'[2]1516 Exp_Rev Access'!$F$7:$FS$310,61,FALSE)),"",VLOOKUP($B241,'[2]1516 Exp_Rev Access'!$F$7:$FS$310,61,FALSE))</f>
        <v>0</v>
      </c>
      <c r="CB241" s="90">
        <f>IF(ISNA(VLOOKUP($B241,'[2]1516 Exp_Rev Access'!$F$7:$FS$310,62,FALSE)),"",VLOOKUP($B241,'[2]1516 Exp_Rev Access'!$F$7:$FS$310,62,FALSE))</f>
        <v>0</v>
      </c>
      <c r="CC241" s="90">
        <f>IF(ISNA(VLOOKUP($B241,'[2]1516 Exp_Rev Access'!$F$7:$FS$310,63,FALSE)),"",VLOOKUP($B241,'[2]1516 Exp_Rev Access'!$F$7:$FS$310,63,FALSE))</f>
        <v>33582.04</v>
      </c>
      <c r="CD241" s="90">
        <f>IF(ISNA(VLOOKUP($B241,'[2]1516 Exp_Rev Access'!$F$7:$FS$310,64,FALSE)),"",VLOOKUP($B241,'[2]1516 Exp_Rev Access'!$F$7:$FS$310,64,FALSE))</f>
        <v>0</v>
      </c>
      <c r="CE241" s="53">
        <f t="shared" si="609"/>
        <v>33582.04</v>
      </c>
      <c r="CF241" s="92">
        <f t="shared" si="610"/>
        <v>7.412525701117661E-3</v>
      </c>
      <c r="CG241" s="132">
        <f t="shared" si="611"/>
        <v>115.13315962698853</v>
      </c>
      <c r="CH241" s="90">
        <f>IF(ISNA(VLOOKUP($B241,'[2]1516 Exp_Rev Access'!$F$7:$FS$310,65,FALSE)),"",VLOOKUP($B241,'[2]1516 Exp_Rev Access'!$F$7:$FS$310,65,FALSE))</f>
        <v>55540.02</v>
      </c>
      <c r="CI241" s="90">
        <f>IF(ISNA(VLOOKUP($B241,'[2]1516 Exp_Rev Access'!$F$7:$FS$310,66,FALSE)),"",VLOOKUP($B241,'[2]1516 Exp_Rev Access'!$F$7:$FS$310,66,FALSE))</f>
        <v>0</v>
      </c>
      <c r="CJ241" s="90">
        <f>IF(ISNA(VLOOKUP($B241,'[2]1516 Exp_Rev Access'!$F$7:$FS$310,67,FALSE)),"",VLOOKUP($B241,'[2]1516 Exp_Rev Access'!$F$7:$FS$310,67,FALSE))</f>
        <v>0</v>
      </c>
      <c r="CK241" s="90">
        <f>IF(ISNA(VLOOKUP($B241,'[2]1516 Exp_Rev Access'!$F$7:$FS$310,68,FALSE)),"",VLOOKUP($B241,'[2]1516 Exp_Rev Access'!$F$7:$FS$310,68,FALSE))</f>
        <v>0</v>
      </c>
      <c r="CL241" s="90">
        <f>IF(ISNA(VLOOKUP($B241,'[2]1516 Exp_Rev Access'!$F$7:$FS$310,69,FALSE)),"",VLOOKUP($B241,'[2]1516 Exp_Rev Access'!$F$7:$FS$310,69,FALSE))</f>
        <v>0</v>
      </c>
      <c r="CM241" s="90">
        <f>IF(ISNA(VLOOKUP($B241,'[2]1516 Exp_Rev Access'!$F$7:$FS$310,70,FALSE)),"",VLOOKUP($B241,'[2]1516 Exp_Rev Access'!$F$7:$FS$310,70,FALSE))</f>
        <v>0</v>
      </c>
      <c r="CN241" s="90">
        <f>IF(ISNA(VLOOKUP($B241,'[2]1516 Exp_Rev Access'!$F$7:$FS$310,71,FALSE)),"",VLOOKUP($B241,'[2]1516 Exp_Rev Access'!$F$7:$FS$310,71,FALSE))</f>
        <v>0</v>
      </c>
      <c r="CO241" s="90">
        <f>IF(ISNA(VLOOKUP($B241,'[2]1516 Exp_Rev Access'!$F$7:$FS$310,72,FALSE)),"",VLOOKUP($B241,'[2]1516 Exp_Rev Access'!$F$7:$FS$310,72,FALSE))</f>
        <v>0</v>
      </c>
      <c r="CP241" s="90">
        <f>IF(ISNA(VLOOKUP($B241,'[2]1516 Exp_Rev Access'!$F$7:$FS$310,73,FALSE)),"",VLOOKUP($B241,'[2]1516 Exp_Rev Access'!$F$7:$FS$310,73,FALSE))</f>
        <v>0</v>
      </c>
      <c r="CQ241" s="90">
        <f>IF(ISNA(VLOOKUP($B241,'[2]1516 Exp_Rev Access'!$F$7:$FS$310,74,FALSE)),"",VLOOKUP($B241,'[2]1516 Exp_Rev Access'!$F$7:$FS$310,74,FALSE))</f>
        <v>53735.22</v>
      </c>
      <c r="CR241" s="90">
        <f>IF(ISNA(VLOOKUP($B241,'[2]1516 Exp_Rev Access'!$F$7:$FS$310,75,FALSE)),"",VLOOKUP($B241,'[2]1516 Exp_Rev Access'!$F$7:$FS$310,75,FALSE))</f>
        <v>0</v>
      </c>
      <c r="CS241" s="90">
        <f>IF(ISNA(VLOOKUP($B241,'[2]1516 Exp_Rev Access'!$F$7:$FS$310,76,FALSE)),"",VLOOKUP($B241,'[2]1516 Exp_Rev Access'!$F$7:$FS$310,76,FALSE))</f>
        <v>2790</v>
      </c>
      <c r="CT241" s="90">
        <f>IF(ISNA(VLOOKUP($B241,'[2]1516 Exp_Rev Access'!$F$7:$FS$310,77,FALSE)),"",VLOOKUP($B241,'[2]1516 Exp_Rev Access'!$F$7:$FS$310,77,FALSE))</f>
        <v>0</v>
      </c>
      <c r="CU241" s="90">
        <f>IF(ISNA(VLOOKUP($B241,'[2]1516 Exp_Rev Access'!$F$7:$FS$310,78,FALSE)),"",VLOOKUP($B241,'[2]1516 Exp_Rev Access'!$F$7:$FS$310,78,FALSE))</f>
        <v>137685.54999999999</v>
      </c>
      <c r="CV241" s="90">
        <f>IF(ISNA(VLOOKUP($B241,'[2]1516 Exp_Rev Access'!$F$7:$FS$310,79,FALSE)),"",VLOOKUP($B241,'[2]1516 Exp_Rev Access'!$F$7:$FS$310,79,FALSE))</f>
        <v>1081.48</v>
      </c>
      <c r="CW241" s="90">
        <f>IF(ISNA(VLOOKUP($B241,'[2]1516 Exp_Rev Access'!$F$7:$FS$310,80,FALSE)),"",VLOOKUP($B241,'[2]1516 Exp_Rev Access'!$F$7:$FS$310,80,FALSE))</f>
        <v>14810.33</v>
      </c>
      <c r="CX241" s="90">
        <f>IF(ISNA(VLOOKUP($B241,'[2]1516 Exp_Rev Access'!$F$7:$FS$310,81,FALSE)),"",VLOOKUP($B241,'[2]1516 Exp_Rev Access'!$F$7:$FS$310,81,FALSE))</f>
        <v>0</v>
      </c>
      <c r="CY241" s="90">
        <f>IF(ISNA(VLOOKUP($B241,'[2]1516 Exp_Rev Access'!$F$7:$FS$310,82,FALSE)),"",VLOOKUP($B241,'[2]1516 Exp_Rev Access'!$F$7:$FS$310,82,FALSE))</f>
        <v>0</v>
      </c>
      <c r="CZ241" s="90">
        <f>IF(ISNA(VLOOKUP($B241,'[2]1516 Exp_Rev Access'!$F$7:$FS$310,83,FALSE)),"",VLOOKUP($B241,'[2]1516 Exp_Rev Access'!$F$7:$FS$310,83,FALSE))</f>
        <v>0</v>
      </c>
      <c r="DA241" s="90">
        <f>IF(ISNA(VLOOKUP($B241,'[2]1516 Exp_Rev Access'!$F$7:$FS$310,84,FALSE)),"",VLOOKUP($B241,'[2]1516 Exp_Rev Access'!$F$7:$FS$310,84,FALSE))</f>
        <v>0</v>
      </c>
      <c r="DB241" s="90">
        <f>IF(ISNA(VLOOKUP($B241,'[2]1516 Exp_Rev Access'!$F$7:$FS$310,85,FALSE)),"",VLOOKUP($B241,'[2]1516 Exp_Rev Access'!$F$7:$FS$310,85,FALSE))</f>
        <v>0</v>
      </c>
      <c r="DC241" s="90">
        <f>IF(ISNA(VLOOKUP($B241,'[2]1516 Exp_Rev Access'!$F$7:$FS$310,86,FALSE)),"",VLOOKUP($B241,'[2]1516 Exp_Rev Access'!$F$7:$FS$310,86,FALSE))</f>
        <v>0</v>
      </c>
      <c r="DD241" s="90">
        <f>IF(ISNA(VLOOKUP($B241,'[2]1516 Exp_Rev Access'!$F$7:$FS$310,87,FALSE)),"",VLOOKUP($B241,'[2]1516 Exp_Rev Access'!$F$7:$FS$310,87,FALSE))</f>
        <v>0</v>
      </c>
      <c r="DE241" s="90">
        <f>IF(ISNA(VLOOKUP($B241,'[2]1516 Exp_Rev Access'!$F$7:$FS$310,88,FALSE)),"",VLOOKUP($B241,'[2]1516 Exp_Rev Access'!$F$7:$FS$310,88,FALSE))</f>
        <v>0</v>
      </c>
      <c r="DF241" s="90">
        <f>IF(ISNA(VLOOKUP($B241,'[2]1516 Exp_Rev Access'!$F$7:$FS$310,89,FALSE)),"",VLOOKUP($B241,'[2]1516 Exp_Rev Access'!$F$7:$FS$310,89,FALSE))</f>
        <v>0</v>
      </c>
      <c r="DG241" s="90">
        <f>IF(ISNA(VLOOKUP($B241,'[2]1516 Exp_Rev Access'!$F$7:$FS$310,90,FALSE)),"",VLOOKUP($B241,'[2]1516 Exp_Rev Access'!$F$7:$FS$310,90,FALSE))</f>
        <v>0</v>
      </c>
      <c r="DH241" s="90">
        <f>IF(ISNA(VLOOKUP($B241,'[2]1516 Exp_Rev Access'!$F$7:$FS$310,91,FALSE)),"",VLOOKUP($B241,'[2]1516 Exp_Rev Access'!$F$7:$FS$310,91,FALSE))</f>
        <v>0</v>
      </c>
      <c r="DI241" s="90">
        <f>IF(ISNA(VLOOKUP($B241,'[2]1516 Exp_Rev Access'!$F$7:$FS$310,92,FALSE)),"",VLOOKUP($B241,'[2]1516 Exp_Rev Access'!$F$7:$FS$310,92,FALSE))</f>
        <v>106061.1</v>
      </c>
      <c r="DJ241" s="90">
        <f>IF(ISNA(VLOOKUP($B241,'[2]1516 Exp_Rev Access'!$F$7:$FS$310,93,FALSE)),"",VLOOKUP($B241,'[2]1516 Exp_Rev Access'!$F$7:$FS$310,93,FALSE))</f>
        <v>0</v>
      </c>
      <c r="DK241" s="90">
        <f>IF(ISNA(VLOOKUP($B241,'[2]1516 Exp_Rev Access'!$F$7:$FS$310,94,FALSE)),"",VLOOKUP($B241,'[2]1516 Exp_Rev Access'!$F$7:$FS$310,94,FALSE))</f>
        <v>0</v>
      </c>
      <c r="DL241" s="90">
        <f>IF(ISNA(VLOOKUP($B241,'[2]1516 Exp_Rev Access'!$F$7:$FS$310,95,FALSE)),"",VLOOKUP($B241,'[2]1516 Exp_Rev Access'!$F$7:$FS$310,95,FALSE))</f>
        <v>0</v>
      </c>
      <c r="DM241" s="90">
        <f>IF(ISNA(VLOOKUP($B241,'[2]1516 Exp_Rev Access'!$F$7:$FS$310,96,FALSE)),"",VLOOKUP($B241,'[2]1516 Exp_Rev Access'!$F$7:$FS$310,96,FALSE))</f>
        <v>0</v>
      </c>
      <c r="DN241" s="90">
        <f>IF(ISNA(VLOOKUP($B241,'[2]1516 Exp_Rev Access'!$F$7:$FS$310,97,FALSE)),"",VLOOKUP($B241,'[2]1516 Exp_Rev Access'!$F$7:$FS$310,97,FALSE))</f>
        <v>0</v>
      </c>
      <c r="DO241" s="90">
        <f>IF(ISNA(VLOOKUP($B241,'[2]1516 Exp_Rev Access'!$F$7:$FS$310,98,FALSE)),"",VLOOKUP($B241,'[2]1516 Exp_Rev Access'!$F$7:$FS$310,98,FALSE))</f>
        <v>0</v>
      </c>
      <c r="DP241" s="90">
        <f>IF(ISNA(VLOOKUP($B241,'[2]1516 Exp_Rev Access'!$F$7:$FS$310,99,FALSE)),"",VLOOKUP($B241,'[2]1516 Exp_Rev Access'!$F$7:$FS$310,99,FALSE))</f>
        <v>0</v>
      </c>
      <c r="DQ241" s="90">
        <f>IF(ISNA(VLOOKUP($B241,'[2]1516 Exp_Rev Access'!$F$7:$FS$310,100,FALSE)),"",VLOOKUP($B241,'[2]1516 Exp_Rev Access'!$F$7:$FS$310,100,FALSE))</f>
        <v>0</v>
      </c>
      <c r="DR241" s="90">
        <f>IF(ISNA(VLOOKUP($B241,'[2]1516 Exp_Rev Access'!$F$7:$FS$310,101,FALSE)),"",VLOOKUP($B241,'[2]1516 Exp_Rev Access'!$F$7:$FS$310,101,FALSE))</f>
        <v>0</v>
      </c>
      <c r="DS241" s="90">
        <f>IF(ISNA(VLOOKUP($B241,'[2]1516 Exp_Rev Access'!$F$7:$FS$310,102,FALSE)),"",VLOOKUP($B241,'[2]1516 Exp_Rev Access'!$F$7:$FS$310,102,FALSE))</f>
        <v>0</v>
      </c>
      <c r="DT241" s="90">
        <f>IF(ISNA(VLOOKUP($B241,'[2]1516 Exp_Rev Access'!$F$7:$FS$310,103,FALSE)),"",VLOOKUP($B241,'[2]1516 Exp_Rev Access'!$F$7:$FS$310,103,FALSE))</f>
        <v>0</v>
      </c>
      <c r="DU241" s="90">
        <f>IF(ISNA(VLOOKUP($B241,'[2]1516 Exp_Rev Access'!$F$7:$FS$310,104,FALSE)),"",VLOOKUP($B241,'[2]1516 Exp_Rev Access'!$F$7:$FS$310,104,FALSE))</f>
        <v>0</v>
      </c>
      <c r="DV241" s="90">
        <f>IF(ISNA(VLOOKUP($B241,'[2]1516 Exp_Rev Access'!$F$7:$FS$310,105,FALSE)),"",VLOOKUP($B241,'[2]1516 Exp_Rev Access'!$F$7:$FS$310,105,FALSE))</f>
        <v>0</v>
      </c>
      <c r="DW241" s="90">
        <f>IF(ISNA(VLOOKUP($B241,'[2]1516 Exp_Rev Access'!$F$7:$FS$310,106,FALSE)),"",VLOOKUP($B241,'[2]1516 Exp_Rev Access'!$F$7:$FS$310,106,FALSE))</f>
        <v>0</v>
      </c>
      <c r="DX241" s="90">
        <f>IF(ISNA(VLOOKUP($B241,'[2]1516 Exp_Rev Access'!$F$7:$FS$310,107,FALSE)),"",VLOOKUP($B241,'[2]1516 Exp_Rev Access'!$F$7:$FS$310,107,FALSE))</f>
        <v>0</v>
      </c>
      <c r="DY241" s="90">
        <f>IF(ISNA(VLOOKUP($B241,'[2]1516 Exp_Rev Access'!$F$7:$FS$310,108,FALSE)),"",VLOOKUP($B241,'[2]1516 Exp_Rev Access'!$F$7:$FS$310,108,FALSE))</f>
        <v>0</v>
      </c>
      <c r="DZ241" s="90">
        <f>IF(ISNA(VLOOKUP($B241,'[2]1516 Exp_Rev Access'!$F$7:$FS$310,109,FALSE)),"",VLOOKUP($B241,'[2]1516 Exp_Rev Access'!$F$7:$FS$310,109,FALSE))</f>
        <v>0</v>
      </c>
      <c r="EA241" s="90">
        <f>IF(ISNA(VLOOKUP($B241,'[2]1516 Exp_Rev Access'!$F$7:$FS$310,110,FALSE)),"",VLOOKUP($B241,'[2]1516 Exp_Rev Access'!$F$7:$FS$310,110,FALSE))</f>
        <v>0</v>
      </c>
      <c r="EB241" s="90">
        <f>IF(ISNA(VLOOKUP($B241,'[2]1516 Exp_Rev Access'!$F$7:$FS$310,111,FALSE)),"",VLOOKUP($B241,'[2]1516 Exp_Rev Access'!$F$7:$FS$310,111,FALSE))</f>
        <v>0</v>
      </c>
      <c r="EC241" s="90">
        <f>IF(ISNA(VLOOKUP($B241,'[2]1516 Exp_Rev Access'!$F$7:$FS$310,112,FALSE)),"",VLOOKUP($B241,'[2]1516 Exp_Rev Access'!$F$7:$FS$310,112,FALSE))</f>
        <v>0</v>
      </c>
      <c r="ED241" s="90">
        <f>IF(ISNA(VLOOKUP($B241,'[2]1516 Exp_Rev Access'!$F$7:$FS$310,113,FALSE)),"",VLOOKUP($B241,'[2]1516 Exp_Rev Access'!$F$7:$FS$310,113,FALSE))</f>
        <v>0</v>
      </c>
      <c r="EE241" s="90">
        <f>IF(ISNA(VLOOKUP($B241,'[2]1516 Exp_Rev Access'!$F$7:$FS$310,114,FALSE)),"",VLOOKUP($B241,'[2]1516 Exp_Rev Access'!$F$7:$FS$310,114,FALSE))</f>
        <v>0</v>
      </c>
      <c r="EF241" s="90">
        <f>IF(ISNA(VLOOKUP($B241,'[2]1516 Exp_Rev Access'!$F$7:$FS$310,115,FALSE)),"",VLOOKUP($B241,'[2]1516 Exp_Rev Access'!$F$7:$FS$310,115,FALSE))</f>
        <v>0</v>
      </c>
      <c r="EG241" s="90">
        <f>IF(ISNA(VLOOKUP($B241,'[2]1516 Exp_Rev Access'!$F$7:$FS$310,116,FALSE)),"",VLOOKUP($B241,'[2]1516 Exp_Rev Access'!$F$7:$FS$310,116,FALSE))</f>
        <v>0</v>
      </c>
      <c r="EH241" s="90">
        <f>IF(ISNA(VLOOKUP($B241,'[2]1516 Exp_Rev Access'!$F$7:$FS$310,117,FALSE)),"",VLOOKUP($B241,'[2]1516 Exp_Rev Access'!$F$7:$FS$310,117,FALSE))</f>
        <v>0</v>
      </c>
      <c r="EI241" s="90">
        <f>IF(ISNA(VLOOKUP($B241,'[2]1516 Exp_Rev Access'!$F$7:$FS$310,118,FALSE)),"",VLOOKUP($B241,'[2]1516 Exp_Rev Access'!$F$7:$FS$310,118,FALSE))</f>
        <v>0</v>
      </c>
      <c r="EJ241" s="90">
        <f>IF(ISNA(VLOOKUP($B241,'[2]1516 Exp_Rev Access'!$F$7:$FS$310,119,FALSE)),"",VLOOKUP($B241,'[2]1516 Exp_Rev Access'!$F$7:$FS$310,119,FALSE))</f>
        <v>0</v>
      </c>
      <c r="EK241" s="90">
        <f>IF(ISNA(VLOOKUP($B241,'[2]1516 Exp_Rev Access'!$F$7:$FS$310,120,FALSE)),"",VLOOKUP($B241,'[2]1516 Exp_Rev Access'!$F$7:$FS$310,120,FALSE))</f>
        <v>0</v>
      </c>
      <c r="EL241" s="90">
        <f>IF(ISNA(VLOOKUP($B241,'[2]1516 Exp_Rev Access'!$F$7:$FS$310,121,FALSE)),"",VLOOKUP($B241,'[2]1516 Exp_Rev Access'!$F$7:$FS$310,121,FALSE))</f>
        <v>0</v>
      </c>
      <c r="EM241" s="90">
        <f>IF(ISNA(VLOOKUP($B241,'[2]1516 Exp_Rev Access'!$F$7:$FS$310,122,FALSE)),"",VLOOKUP($B241,'[2]1516 Exp_Rev Access'!$F$7:$FS$310,122,FALSE))</f>
        <v>0</v>
      </c>
      <c r="EN241" s="90">
        <f>IF(ISNA(VLOOKUP($B241,'[2]1516 Exp_Rev Access'!$F$7:$FS$310,123,FALSE)),"",VLOOKUP($B241,'[2]1516 Exp_Rev Access'!$F$7:$FS$310,123,FALSE))</f>
        <v>0</v>
      </c>
      <c r="EO241" s="90">
        <f>IF(ISNA(VLOOKUP($B241,'[2]1516 Exp_Rev Access'!$F$7:$FS$310,124,FALSE)),"",VLOOKUP($B241,'[2]1516 Exp_Rev Access'!$F$7:$FS$310,124,FALSE))</f>
        <v>0</v>
      </c>
      <c r="EP241" s="90">
        <f>IF(ISNA(VLOOKUP($B241,'[2]1516 Exp_Rev Access'!$F$7:$FS$310,125,FALSE)),"",VLOOKUP($B241,'[2]1516 Exp_Rev Access'!$F$7:$FS$310,125,FALSE))</f>
        <v>0</v>
      </c>
      <c r="EQ241" s="90">
        <f>IF(ISNA(VLOOKUP($B241,'[2]1516 Exp_Rev Access'!$F$7:$FS$310,126,FALSE)),"",VLOOKUP($B241,'[2]1516 Exp_Rev Access'!$F$7:$FS$310,126,FALSE))</f>
        <v>0</v>
      </c>
      <c r="ER241" s="90">
        <f>IF(ISNA(VLOOKUP($B241,'[2]1516 Exp_Rev Access'!$F$7:$FS$310,127,FALSE)),"",VLOOKUP($B241,'[2]1516 Exp_Rev Access'!$F$7:$FS$310,127,FALSE))</f>
        <v>0</v>
      </c>
      <c r="ES241" s="90">
        <f>IF(ISNA(VLOOKUP($B241,'[2]1516 Exp_Rev Access'!$F$7:$FS$310,128,FALSE)),"",VLOOKUP($B241,'[2]1516 Exp_Rev Access'!$F$7:$FS$310,128,FALSE))</f>
        <v>0</v>
      </c>
      <c r="ET241" s="90">
        <f>IF(ISNA(VLOOKUP($B241,'[2]1516 Exp_Rev Access'!$F$7:$FS$310,129,FALSE)),"",VLOOKUP($B241,'[2]1516 Exp_Rev Access'!$F$7:$FS$310,129,FALSE))</f>
        <v>0</v>
      </c>
      <c r="EU241" s="90">
        <f>IF(ISNA(VLOOKUP($B241,'[2]1516 Exp_Rev Access'!$F$7:$FS$310,130,FALSE)),"",VLOOKUP($B241,'[2]1516 Exp_Rev Access'!$F$7:$FS$310,130,FALSE))</f>
        <v>0</v>
      </c>
      <c r="EV241" s="90">
        <f>IF(ISNA(VLOOKUP($B241,'[2]1516 Exp_Rev Access'!$F$7:$FS$310,131,FALSE)),"",VLOOKUP($B241,'[2]1516 Exp_Rev Access'!$F$7:$FS$310,131,FALSE))</f>
        <v>0</v>
      </c>
      <c r="EW241" s="90">
        <f>IF(ISNA(VLOOKUP($B241,'[2]1516 Exp_Rev Access'!$F$7:$FS$310,132,FALSE)),"",VLOOKUP($B241,'[2]1516 Exp_Rev Access'!$F$7:$FS$310,132,FALSE))</f>
        <v>0</v>
      </c>
      <c r="EX241" s="90">
        <f>IF(ISNA(VLOOKUP($B241,'[2]1516 Exp_Rev Access'!$F$7:$FS$310,133,FALSE)),"",VLOOKUP($B241,'[2]1516 Exp_Rev Access'!$F$7:$FS$310,133,FALSE))</f>
        <v>0</v>
      </c>
      <c r="EY241" s="90">
        <f>IF(ISNA(VLOOKUP($B241,'[2]1516 Exp_Rev Access'!$F$7:$FS$310,134,FALSE)),"",VLOOKUP($B241,'[2]1516 Exp_Rev Access'!$F$7:$FS$310,134,FALSE))</f>
        <v>0</v>
      </c>
      <c r="EZ241" s="90">
        <f>IF(ISNA(VLOOKUP($B241,'[2]1516 Exp_Rev Access'!$F$7:$FS$310,135,FALSE)),"",VLOOKUP($B241,'[2]1516 Exp_Rev Access'!$F$7:$FS$310,135,FALSE))</f>
        <v>0</v>
      </c>
      <c r="FA241" s="90">
        <f>IF(ISNA(VLOOKUP($B241,'[2]1516 Exp_Rev Access'!$F$7:$FS$310,136,FALSE)),"",VLOOKUP($B241,'[2]1516 Exp_Rev Access'!$F$7:$FS$310,136,FALSE))</f>
        <v>0</v>
      </c>
      <c r="FB241" s="90">
        <f>IF(ISNA(VLOOKUP($B241,'[2]1516 Exp_Rev Access'!$F$7:$FS$310,137,FALSE)),"",VLOOKUP($B241,'[2]1516 Exp_Rev Access'!$F$7:$FS$310,137,FALSE))</f>
        <v>0</v>
      </c>
      <c r="FC241" s="90">
        <f>IF(ISNA(VLOOKUP($B241,'[2]1516 Exp_Rev Access'!$F$7:$FS$310,138,FALSE)),"",VLOOKUP($B241,'[2]1516 Exp_Rev Access'!$F$7:$FS$310,138,FALSE))</f>
        <v>0</v>
      </c>
      <c r="FD241" s="90">
        <f>IF(ISNA(VLOOKUP($B241,'[2]1516 Exp_Rev Access'!$F$7:$FS$310,139,FALSE)),"",VLOOKUP($B241,'[2]1516 Exp_Rev Access'!$F$7:$FS$310,139,FALSE))</f>
        <v>0</v>
      </c>
      <c r="FE241" s="90">
        <f>IF(ISNA(VLOOKUP($B241,'[2]1516 Exp_Rev Access'!$F$7:$FS$310,140,FALSE)),"",VLOOKUP($B241,'[2]1516 Exp_Rev Access'!$F$7:$FS$310,140,FALSE))</f>
        <v>0</v>
      </c>
      <c r="FF241" s="90">
        <f>IF(ISNA(VLOOKUP($B241,'[2]1516 Exp_Rev Access'!$F$7:$FS$310,141,FALSE)),"",VLOOKUP($B241,'[2]1516 Exp_Rev Access'!$F$7:$FS$310,141,FALSE))</f>
        <v>0</v>
      </c>
      <c r="FG241" s="90">
        <f>IF(ISNA(VLOOKUP($B241,'[2]1516 Exp_Rev Access'!$F$7:$FS$310,142,FALSE)),"",VLOOKUP($B241,'[2]1516 Exp_Rev Access'!$F$7:$FS$310,142,FALSE))</f>
        <v>0</v>
      </c>
      <c r="FH241" s="90">
        <f>IF(ISNA(VLOOKUP($B241,'[2]1516 Exp_Rev Access'!$F$7:$FS$310,143,FALSE)),"",VLOOKUP($B241,'[2]1516 Exp_Rev Access'!$F$7:$FS$310,143,FALSE))</f>
        <v>0</v>
      </c>
      <c r="FI241" s="90">
        <f>IF(ISNA(VLOOKUP($B241,'[2]1516 Exp_Rev Access'!$F$7:$FS$310,144,FALSE)),"",VLOOKUP($B241,'[2]1516 Exp_Rev Access'!$F$7:$FS$310,144,FALSE))</f>
        <v>0</v>
      </c>
      <c r="FJ241" s="90">
        <f>IF(ISNA(VLOOKUP($B241,'[2]1516 Exp_Rev Access'!$F$7:$FS$310,145,FALSE)),"",VLOOKUP($B241,'[2]1516 Exp_Rev Access'!$F$7:$FS$310,145,FALSE))</f>
        <v>0</v>
      </c>
      <c r="FK241" s="90">
        <f>IF(ISNA(VLOOKUP($B241,'[2]1516 Exp_Rev Access'!$F$7:$FS$310,146,FALSE)),"",VLOOKUP($B241,'[2]1516 Exp_Rev Access'!$F$7:$FS$310,146,FALSE))</f>
        <v>0</v>
      </c>
      <c r="FL241" s="90">
        <f>IF(ISNA(VLOOKUP($B241,'[2]1516 Exp_Rev Access'!$F$7:$FS$310,1147,FALSE)),"",VLOOKUP($B241,'[2]1516 Exp_Rev Access'!$F$7:$FS$310,147,FALSE))</f>
        <v>0</v>
      </c>
      <c r="FM241" s="90">
        <f>IF(ISNA(VLOOKUP($B241,'[2]1516 Exp_Rev Access'!$F$7:$FS$310,148,FALSE)),"",VLOOKUP($B241,'[2]1516 Exp_Rev Access'!$F$7:$FS$310,148,FALSE))</f>
        <v>0</v>
      </c>
      <c r="FN241" s="90">
        <f>IF(ISNA(VLOOKUP($B241,'[2]1516 Exp_Rev Access'!$F$7:$FS$310,149,FALSE)),"",VLOOKUP($B241,'[2]1516 Exp_Rev Access'!$F$7:$FS$310,149,FALSE))</f>
        <v>0</v>
      </c>
      <c r="FO241" s="90">
        <f>IF(ISNA(VLOOKUP($B241,'[2]1516 Exp_Rev Access'!$F$7:$FS$310,150,FALSE)),"",VLOOKUP($B241,'[2]1516 Exp_Rev Access'!$F$7:$FS$310,150,FALSE))</f>
        <v>0</v>
      </c>
      <c r="FP241" s="90">
        <f>IF(ISNA(VLOOKUP($B241,'[2]1516 Exp_Rev Access'!$F$7:$FS$310,151,FALSE)),"",VLOOKUP($B241,'[2]1516 Exp_Rev Access'!$F$7:$FS$310,151,FALSE))</f>
        <v>0</v>
      </c>
      <c r="FQ241" s="90">
        <f>IF(ISNA(VLOOKUP($B241,'[2]1516 Exp_Rev Access'!$F$7:$FS$310,152,FALSE)),"",VLOOKUP($B241,'[2]1516 Exp_Rev Access'!$F$7:$FS$310,152,FALSE))</f>
        <v>0</v>
      </c>
      <c r="FR241" s="90">
        <f>IF(ISNA(VLOOKUP($B241,'[2]1516 Exp_Rev Access'!$F$7:$FS$310,153,FALSE)),"",VLOOKUP($B241,'[2]1516 Exp_Rev Access'!$F$7:$FS$310,153,FALSE))</f>
        <v>14403.21</v>
      </c>
      <c r="FS241" s="53">
        <f t="shared" si="612"/>
        <v>386106.91</v>
      </c>
      <c r="FT241" s="92">
        <f t="shared" si="613"/>
        <v>8.5224941479258659E-2</v>
      </c>
      <c r="FU241" s="53">
        <f t="shared" si="614"/>
        <v>1323.7346064179926</v>
      </c>
      <c r="FV241" s="90">
        <f>IF(ISNA(VLOOKUP($B241,'[2]1516 Exp_Rev Access'!$F$7:$FS$310,154,FALSE)),"",VLOOKUP($B241,'[2]1516 Exp_Rev Access'!$F$7:$FS$310,154,FALSE))</f>
        <v>0</v>
      </c>
      <c r="FW241" s="90">
        <f>IF(ISNA(VLOOKUP($B241,'[2]1516 Exp_Rev Access'!$F$7:$FS$310,155,FALSE)),"",VLOOKUP($B241,'[2]1516 Exp_Rev Access'!$F$7:$FS$310,155,FALSE))</f>
        <v>0</v>
      </c>
      <c r="FX241" s="90">
        <f>IF(ISNA(VLOOKUP($B241,'[2]1516 Exp_Rev Access'!$F$7:$FS$310,156,FALSE)),"",VLOOKUP($B241,'[2]1516 Exp_Rev Access'!$F$7:$FS$310,156,FALSE))</f>
        <v>0</v>
      </c>
      <c r="FY241" s="90">
        <f>IF(ISNA(VLOOKUP($B241,'[2]1516 Exp_Rev Access'!$F$7:$FS$310,157,FALSE)),"",VLOOKUP($B241,'[2]1516 Exp_Rev Access'!$F$7:$FS$310,157,FALSE))</f>
        <v>0</v>
      </c>
      <c r="FZ241" s="90">
        <f>IF(ISNA(VLOOKUP($B241,'[2]1516 Exp_Rev Access'!$F$7:$FS$310,158,FALSE)),"",VLOOKUP($B241,'[2]1516 Exp_Rev Access'!$F$7:$FS$310,158,FALSE))</f>
        <v>0</v>
      </c>
      <c r="GA241" s="90">
        <f>IF(ISNA(VLOOKUP($B241,'[2]1516 Exp_Rev Access'!$F$7:$FS$310,159,FALSE)),"",VLOOKUP($B241,'[2]1516 Exp_Rev Access'!$F$7:$FS$310,159,FALSE))</f>
        <v>0</v>
      </c>
      <c r="GB241" s="90">
        <f>IF(ISNA(VLOOKUP($B241,'[2]1516 Exp_Rev Access'!$F$7:$FS$310,160,FALSE)),"",VLOOKUP($B241,'[2]1516 Exp_Rev Access'!$F$7:$FS$310,160,FALSE))</f>
        <v>0</v>
      </c>
      <c r="GC241" s="90">
        <f>IF(ISNA(VLOOKUP($B241,'[2]1516 Exp_Rev Access'!$F$7:$FS$310,161,FALSE)),"",VLOOKUP($B241,'[2]1516 Exp_Rev Access'!$F$7:$FS$310,161,FALSE))</f>
        <v>0</v>
      </c>
      <c r="GD241" s="90">
        <f>IF(ISNA(VLOOKUP($B241,'[2]1516 Exp_Rev Access'!$F$7:$FS$310,162,FALSE)),"",VLOOKUP($B241,'[2]1516 Exp_Rev Access'!$F$7:$FS$310,162,FALSE))</f>
        <v>0</v>
      </c>
      <c r="GE241" s="90">
        <f>IF(ISNA(VLOOKUP($B241,'[2]1516 Exp_Rev Access'!$F$7:$FS$310,163,FALSE)),"",VLOOKUP($B241,'[2]1516 Exp_Rev Access'!$F$7:$FS$310,163,FALSE))</f>
        <v>0</v>
      </c>
      <c r="GF241" s="90">
        <f>IF(ISNA(VLOOKUP($B241,'[2]1516 Exp_Rev Access'!$F$7:$FS$310,164,FALSE)),"",VLOOKUP($B241,'[2]1516 Exp_Rev Access'!$F$7:$FS$310,164,FALSE))</f>
        <v>0</v>
      </c>
      <c r="GG241" s="90">
        <f>IF(ISNA(VLOOKUP($B241,'[2]1516 Exp_Rev Access'!$F$7:$FS$310,165,FALSE)),"",VLOOKUP($B241,'[2]1516 Exp_Rev Access'!$F$7:$FS$310,165,FALSE))</f>
        <v>0</v>
      </c>
      <c r="GH241" s="90">
        <f>IF(ISNA(VLOOKUP($B241,'[2]1516 Exp_Rev Access'!$F$7:$FS$310,166,FALSE)),"",VLOOKUP($B241,'[2]1516 Exp_Rev Access'!$F$7:$FS$310,166,FALSE))</f>
        <v>0</v>
      </c>
      <c r="GI241" s="90">
        <f>IF(ISNA(VLOOKUP($B241,'[2]1516 Exp_Rev Access'!$F$7:$FS$310,167,FALSE)),"",VLOOKUP($B241,'[2]1516 Exp_Rev Access'!$F$7:$FS$310,167,FALSE))</f>
        <v>0</v>
      </c>
      <c r="GJ241" s="90">
        <f>IF(ISNA(VLOOKUP($B241,'[2]1516 Exp_Rev Access'!$F$7:$FS$310,168,FALSE)),"",VLOOKUP($B241,'[2]1516 Exp_Rev Access'!$F$7:$FS$310,168,FALSE))</f>
        <v>0</v>
      </c>
      <c r="GK241" s="90">
        <f>IF(ISNA(VLOOKUP($B241,'[2]1516 Exp_Rev Access'!$F$7:$FS$310,169,FALSE)),"",VLOOKUP($B241,'[2]1516 Exp_Rev Access'!$F$7:$FS$310,169,FALSE))</f>
        <v>0</v>
      </c>
      <c r="GL241" s="90">
        <f>IF(ISNA(VLOOKUP($B241,'[2]1516 Exp_Rev Access'!$F$7:$FS$310,170,FALSE)),"",VLOOKUP($B241,'[2]1516 Exp_Rev Access'!$F$7:$FS$310,170,FALSE))</f>
        <v>0</v>
      </c>
      <c r="GM241" s="90">
        <f>IF(ISNA(VLOOKUP($B241,'[2]1516 Exp_Rev Access'!$F$7:$FT$310,171,FALSE)),"",VLOOKUP($B241,'[2]1516 Exp_Rev Access'!$F$7:$FT$310,171,FALSE))</f>
        <v>0</v>
      </c>
      <c r="GN241" s="90">
        <f>IF(ISNA(VLOOKUP($B241,'[2]1516 Exp_Rev Access'!$F$7:$FU$310,172,FALSE)),"",VLOOKUP($B241,'[2]1516 Exp_Rev Access'!$F$7:$FU$310,172,FALSE))</f>
        <v>0</v>
      </c>
      <c r="GO241" s="90">
        <f>IF(ISNA(VLOOKUP($B241,'[2]1516 Exp_Rev Access'!$F$7:$FV$310,173,FALSE)),"",VLOOKUP($B241,'[2]1516 Exp_Rev Access'!$F$7:$FV$310,173,FALSE))</f>
        <v>0</v>
      </c>
      <c r="GP241" s="90">
        <f>IF(ISNA(VLOOKUP($B241,'[2]1516 Exp_Rev Access'!$F$7:$GA$310,174,FALSE)),"",VLOOKUP($B241,'[2]1516 Exp_Rev Access'!$F$7:$GA$310,174,FALSE))</f>
        <v>0</v>
      </c>
      <c r="GQ241" s="90">
        <f>IF(ISNA(VLOOKUP($B241,'[2]1516 Exp_Rev Access'!$F$7:$GA$310,175,FALSE)),"",VLOOKUP($B241,'[2]1516 Exp_Rev Access'!$F$7:$GA$310,175,FALSE))</f>
        <v>0</v>
      </c>
      <c r="GR241" s="90">
        <f>IF(ISNA(VLOOKUP($B241,'[2]1516 Exp_Rev Access'!$F$7:$GA$310,176,FALSE)),"",VLOOKUP($B241,'[2]1516 Exp_Rev Access'!$F$7:$GA$310,176,FALSE))</f>
        <v>0</v>
      </c>
      <c r="GS241" s="90">
        <f>IF(ISNA(VLOOKUP($B241,'[2]1516 Exp_Rev Access'!$F$7:$GA$310,177,FALSE)),"",VLOOKUP($B241,'[2]1516 Exp_Rev Access'!$F$7:$GA$310,177,FALSE))</f>
        <v>0</v>
      </c>
      <c r="GT241" s="90">
        <f>IF(ISNA(VLOOKUP($B241,'[2]1516 Exp_Rev Access'!$F$7:$GA$310,178,FALSE)),"",VLOOKUP($B241,'[2]1516 Exp_Rev Access'!$F$7:$GA$310,178,FALSE))</f>
        <v>0</v>
      </c>
      <c r="GU241" s="53">
        <f t="shared" si="615"/>
        <v>0</v>
      </c>
      <c r="GV241" s="92"/>
      <c r="GW241" s="114">
        <f t="shared" si="617"/>
        <v>0</v>
      </c>
    </row>
    <row r="242" spans="1:222" x14ac:dyDescent="0.2">
      <c r="B242" s="87" t="s">
        <v>529</v>
      </c>
      <c r="C242" s="87" t="s">
        <v>530</v>
      </c>
      <c r="D242" s="88">
        <f>IF(ISNA(VLOOKUP($B242,'[2]1516 enrollment_Rev_Exp by size'!$A$6:$C$325,3,FALSE)),"",VLOOKUP($B242,'[2]1516 enrollment_Rev_Exp by size'!$A$6:$C$325,3,FALSE))</f>
        <v>595.84999999999991</v>
      </c>
      <c r="E242" s="89">
        <v>7773863.5999999996</v>
      </c>
      <c r="F242" s="67">
        <f t="shared" si="595"/>
        <v>7773863.5999999996</v>
      </c>
      <c r="G242" s="67">
        <f t="shared" si="596"/>
        <v>0</v>
      </c>
      <c r="H242" s="90">
        <f>IF(ISNA(VLOOKUP($B242,'[2]1516 Exp_Rev Access'!$F$7:$FS$310,2,FALSE)),"",VLOOKUP($B242,'[2]1516 Exp_Rev Access'!$F$7:$FS$310,2,FALSE))</f>
        <v>1714802.76</v>
      </c>
      <c r="I242" s="90">
        <f>IF(ISNA(VLOOKUP($B242,'[2]1516 Exp_Rev Access'!$F$7:$FS$310,3,FALSE)),"",VLOOKUP($B242,'[2]1516 Exp_Rev Access'!$F$7:$FS$310,3,FALSE))</f>
        <v>0</v>
      </c>
      <c r="J242" s="90">
        <f>IF(ISNA(VLOOKUP($B242,'[2]1516 Exp_Rev Access'!$F$7:$FS$310,4,FALSE)),"",VLOOKUP($B242,'[2]1516 Exp_Rev Access'!$F$7:$FS$310,4,FALSE))</f>
        <v>0</v>
      </c>
      <c r="K242" s="90">
        <f>IF(ISNA(VLOOKUP($B242,'[2]1516 Exp_Rev Access'!$F$7:$FS$310,5,FALSE)),"-",VLOOKUP($B242,'[2]1516 Exp_Rev Access'!$F$7:$FS$310,5,FALSE))</f>
        <v>4848.07</v>
      </c>
      <c r="L242" s="90">
        <f>IF(ISNA(VLOOKUP($B242,'[2]1516 Exp_Rev Access'!$F$7:$FS$310,6,FALSE)),"",VLOOKUP($B242,'[2]1516 Exp_Rev Access'!$F$7:$FS$310,6,FALSE))</f>
        <v>0</v>
      </c>
      <c r="M242" s="90">
        <f>IF(ISNA(VLOOKUP($B242,'[2]1516 Exp_Rev Access'!$F$7:$FS$310,7,FALSE)),"",VLOOKUP($B242,'[2]1516 Exp_Rev Access'!$F$7:$FS$310,7,FALSE))</f>
        <v>0</v>
      </c>
      <c r="N242" s="53">
        <f t="shared" si="597"/>
        <v>1719650.83</v>
      </c>
      <c r="O242" s="91">
        <f t="shared" si="598"/>
        <v>0.22120928774721493</v>
      </c>
      <c r="P242" s="53">
        <f t="shared" si="599"/>
        <v>2886.0465385583625</v>
      </c>
      <c r="Q242" s="90">
        <f>IF(ISNA(VLOOKUP($B242,'[2]1516 Exp_Rev Access'!$F$7:$FS$310,8,FALSE)),"",VLOOKUP($B242,'[2]1516 Exp_Rev Access'!$F$7:$FS$310,8,FALSE))</f>
        <v>5941</v>
      </c>
      <c r="R242" s="90">
        <f>IF(ISNA(VLOOKUP($B242,'[2]1516 Exp_Rev Access'!$F$7:$FS$310,9,FALSE)),"",VLOOKUP($B242,'[2]1516 Exp_Rev Access'!$F$7:$FS$310,9,FALSE))</f>
        <v>0</v>
      </c>
      <c r="S242" s="90">
        <f>IF(ISNA(VLOOKUP($B242,'[2]1516 Exp_Rev Access'!$F$7:$FS$310,10,FALSE)),"",VLOOKUP($B242,'[2]1516 Exp_Rev Access'!$F$7:$FS$310,10,FALSE))</f>
        <v>0</v>
      </c>
      <c r="T242" s="90">
        <f>IF(ISNA(VLOOKUP($B242,'[2]1516 Exp_Rev Access'!$F$7:$FS$310,11,FALSE)),"",VLOOKUP($B242,'[2]1516 Exp_Rev Access'!$F$7:$FS$310,11,FALSE))</f>
        <v>0</v>
      </c>
      <c r="U242" s="90">
        <f>IF(ISNA(VLOOKUP($B242,'[2]1516 Exp_Rev Access'!$F$7:$FS$310,12,FALSE)),"",VLOOKUP($B242,'[2]1516 Exp_Rev Access'!$F$7:$FS$310,12,FALSE))</f>
        <v>22587</v>
      </c>
      <c r="V242" s="90">
        <f>IF(ISNA(VLOOKUP($B242,'[2]1516 Exp_Rev Access'!$F$7:$FS$310,13,FALSE)),"",VLOOKUP($B242,'[2]1516 Exp_Rev Access'!$F$7:$FS$310,13,FALSE))</f>
        <v>0</v>
      </c>
      <c r="W242" s="90">
        <f>IF(ISNA(VLOOKUP($B242,'[2]1516 Exp_Rev Access'!$F$7:$FS$310,14,FALSE)),"",VLOOKUP($B242,'[2]1516 Exp_Rev Access'!$F$7:$FS$310,14,FALSE))</f>
        <v>0</v>
      </c>
      <c r="X242" s="90">
        <f>IF(ISNA(VLOOKUP($B242,'[2]1516 Exp_Rev Access'!$F$7:$FS$310,15,FALSE)),"",VLOOKUP($B242,'[2]1516 Exp_Rev Access'!$F$7:$FS$310,15,FALSE))</f>
        <v>0</v>
      </c>
      <c r="Y242" s="90">
        <f>IF(ISNA(VLOOKUP($B242,'[2]1516 Exp_Rev Access'!$F$7:$FS$310,16,FALSE)),"",VLOOKUP($B242,'[2]1516 Exp_Rev Access'!$F$7:$FS$310,16,FALSE))</f>
        <v>8234.41</v>
      </c>
      <c r="Z242" s="90">
        <f>IF(ISNA(VLOOKUP($B242,'[2]1516 Exp_Rev Access'!$F$7:$FS$310,17,FALSE)),"",VLOOKUP($B242,'[2]1516 Exp_Rev Access'!$F$7:$FS$310,17,FALSE))</f>
        <v>0</v>
      </c>
      <c r="AA242" s="90">
        <f>IF(ISNA(VLOOKUP($B242,'[2]1516 Exp_Rev Access'!$F$7:$FS$310,18,FALSE)),"",VLOOKUP($B242,'[2]1516 Exp_Rev Access'!$F$7:$FS$310,18,FALSE))</f>
        <v>0</v>
      </c>
      <c r="AB242" s="90">
        <f>IF(ISNA(VLOOKUP($B242,'[2]1516 Exp_Rev Access'!$F$7:$FS$310,19,FALSE)),"",VLOOKUP($B242,'[2]1516 Exp_Rev Access'!$F$7:$FS$310,19,FALSE))</f>
        <v>0</v>
      </c>
      <c r="AC242" s="90">
        <f>IF(ISNA(VLOOKUP($B242,'[2]1516 Exp_Rev Access'!$F$7:$FS$310,20,FALSE)),"",VLOOKUP($B242,'[2]1516 Exp_Rev Access'!$F$7:$FS$310,20,FALSE))</f>
        <v>0</v>
      </c>
      <c r="AD242" s="90">
        <f>IF(ISNA(VLOOKUP($B242,'[2]1516 Exp_Rev Access'!$F$7:$FS$310,21,FALSE)),"",VLOOKUP($B242,'[2]1516 Exp_Rev Access'!$F$7:$FS$310,21,FALSE))</f>
        <v>80696.490000000005</v>
      </c>
      <c r="AE242" s="90">
        <f>IF(ISNA(VLOOKUP($B242,'[2]1516 Exp_Rev Access'!$F$7:$FS$310,22,FALSE)),"",VLOOKUP($B242,'[2]1516 Exp_Rev Access'!$F$7:$FS$310,22,FALSE))</f>
        <v>468.26</v>
      </c>
      <c r="AF242" s="90">
        <f>IF(ISNA(VLOOKUP($B242,'[2]1516 Exp_Rev Access'!$F$7:$FS$310,23,FALSE)),"",VLOOKUP($B242,'[2]1516 Exp_Rev Access'!$F$7:$FS$310,23,FALSE))</f>
        <v>20.420000000000002</v>
      </c>
      <c r="AG242" s="90">
        <f>IF(ISNA(VLOOKUP($B242,'[2]1516 Exp_Rev Access'!$F$7:$FS$310,24,FALSE)),"",VLOOKUP($B242,'[2]1516 Exp_Rev Access'!$F$7:$FS$310,24,FALSE))</f>
        <v>32449.119999999999</v>
      </c>
      <c r="AH242" s="90">
        <f>IF(ISNA(VLOOKUP($B242,'[2]1516 Exp_Rev Access'!$F$7:$FS$310,25,FALSE)),"",VLOOKUP($B242,'[2]1516 Exp_Rev Access'!$F$7:$FS$310,25,FALSE))</f>
        <v>1414.5</v>
      </c>
      <c r="AI242" s="90">
        <f>IF(ISNA(VLOOKUP($B242,'[2]1516 Exp_Rev Access'!$F$7:$FS$310,26,FALSE)),"",VLOOKUP($B242,'[2]1516 Exp_Rev Access'!$F$7:$FS$310,26,FALSE))</f>
        <v>1829</v>
      </c>
      <c r="AJ242" s="90">
        <f>IF(ISNA(VLOOKUP($B242,'[2]1516 Exp_Rev Access'!$F$7:$FS$310,27,FALSE)),"",VLOOKUP($B242,'[2]1516 Exp_Rev Access'!$F$7:$FS$310,27,FALSE))</f>
        <v>0</v>
      </c>
      <c r="AK242" s="90">
        <f>IF(ISNA(VLOOKUP($B242,'[2]1516 Exp_Rev Access'!$F$7:$FS$310,28,FALSE)),"",VLOOKUP($B242,'[2]1516 Exp_Rev Access'!$F$7:$FS$310,28,FALSE))</f>
        <v>24760.97</v>
      </c>
      <c r="AL242" s="90">
        <f>IF(ISNA(VLOOKUP($B242,'[2]1516 Exp_Rev Access'!$F$7:$FS$310,29,FALSE)),"",VLOOKUP($B242,'[2]1516 Exp_Rev Access'!$F$7:$FS$310,29,FALSE))</f>
        <v>0</v>
      </c>
      <c r="AM242" s="53">
        <f t="shared" si="600"/>
        <v>178401.17</v>
      </c>
      <c r="AN242" s="92">
        <f t="shared" si="601"/>
        <v>2.2948842323397597E-2</v>
      </c>
      <c r="AO242" s="68">
        <f t="shared" si="602"/>
        <v>299.4061760510196</v>
      </c>
      <c r="AP242" s="90">
        <f>IF(ISNA(VLOOKUP($B242,'[2]1516 Exp_Rev Access'!$F$7:$FS$310,30,FALSE)),"",VLOOKUP($B242,'[2]1516 Exp_Rev Access'!$F$7:$FS$310,30,FALSE))</f>
        <v>4006270.58</v>
      </c>
      <c r="AQ242" s="90">
        <f>IF(ISNA(VLOOKUP($B242,'[2]1516 Exp_Rev Access'!$F$7:$FS$310,31,FALSE)),"",VLOOKUP($B242,'[2]1516 Exp_Rev Access'!$F$7:$FS$310,31,FALSE))</f>
        <v>80520.679999999993</v>
      </c>
      <c r="AR242" s="90">
        <f>IF(ISNA(VLOOKUP($B242,'[2]1516 Exp_Rev Access'!$F$7:$FS$310,32,FALSE)),"",VLOOKUP($B242,'[2]1516 Exp_Rev Access'!$F$7:$FS$310,32,FALSE))</f>
        <v>0</v>
      </c>
      <c r="AS242" s="90">
        <f>IF(ISNA(VLOOKUP($B242,'[2]1516 Exp_Rev Access'!$F$7:$FS$310,33,FALSE)),"",VLOOKUP($B242,'[2]1516 Exp_Rev Access'!$F$7:$FS$310,33,FALSE))</f>
        <v>14106.96</v>
      </c>
      <c r="AT242" s="90">
        <f>IF(ISNA(VLOOKUP($B242,'[2]1516 Exp_Rev Access'!$F$7:$FS$310,34,FALSE)),"",VLOOKUP($B242,'[2]1516 Exp_Rev Access'!$F$7:$FS$310,34,FALSE))</f>
        <v>0</v>
      </c>
      <c r="AU242" s="53">
        <f t="shared" si="603"/>
        <v>4100898.22</v>
      </c>
      <c r="AV242" s="93">
        <f t="shared" si="604"/>
        <v>0.52752381968729167</v>
      </c>
      <c r="AW242" s="53">
        <f t="shared" si="605"/>
        <v>6882.4338675841245</v>
      </c>
      <c r="AX242" s="90">
        <f>IF(ISNA(VLOOKUP($B242,'[2]1516 Exp_Rev Access'!$F$7:$FS$310,35,FALSE)),"",VLOOKUP($B242,'[2]1516 Exp_Rev Access'!$F$7:$FS$310,35,FALSE))</f>
        <v>0</v>
      </c>
      <c r="AY242" s="90">
        <f>IF(ISNA(VLOOKUP($B242,'[2]1516 Exp_Rev Access'!$F$7:$FS$310,36,FALSE)),"",VLOOKUP($B242,'[2]1516 Exp_Rev Access'!$F$7:$FS$310,36,FALSE))</f>
        <v>398564.87</v>
      </c>
      <c r="AZ242" s="90">
        <f>IF(ISNA(VLOOKUP($B242,'[2]1516 Exp_Rev Access'!$F$7:$FS$310,37,FALSE)),"",VLOOKUP($B242,'[2]1516 Exp_Rev Access'!$F$7:$FS$310,37,FALSE))</f>
        <v>10420.790000000001</v>
      </c>
      <c r="BA242" s="90">
        <f>IF(ISNA(VLOOKUP($B242,'[2]1516 Exp_Rev Access'!$F$7:$FS$310,38,FALSE)),"",VLOOKUP($B242,'[2]1516 Exp_Rev Access'!$F$7:$FS$310,38,FALSE))</f>
        <v>0</v>
      </c>
      <c r="BB242" s="90">
        <f>IF(ISNA(VLOOKUP($B242,'[2]1516 Exp_Rev Access'!$F$7:$FS$310,39,FALSE)),"",VLOOKUP($B242,'[2]1516 Exp_Rev Access'!$F$7:$FS$310,39,FALSE))</f>
        <v>0</v>
      </c>
      <c r="BC242" s="90">
        <f>IF(ISNA(VLOOKUP($B242,'[2]1516 Exp_Rev Access'!$F$7:$FS$310,40,FALSE)),"",VLOOKUP($B242,'[2]1516 Exp_Rev Access'!$F$7:$FS$310,40,FALSE))</f>
        <v>138516.51</v>
      </c>
      <c r="BD242" s="90">
        <f>IF(ISNA(VLOOKUP($B242,'[2]1516 Exp_Rev Access'!$F$7:$FS$310,41,FALSE)),"",VLOOKUP($B242,'[2]1516 Exp_Rev Access'!$F$7:$FS$310,41,FALSE))</f>
        <v>0</v>
      </c>
      <c r="BE242" s="90">
        <f>IF(ISNA(VLOOKUP($B242,'[2]1516 Exp_Rev Access'!$F$7:$FS$310,42,FALSE)),"",VLOOKUP($B242,'[2]1516 Exp_Rev Access'!$F$7:$FS$310,42,FALSE))</f>
        <v>53352.25</v>
      </c>
      <c r="BF242" s="90">
        <f>IF(ISNA(VLOOKUP($B242,'[2]1516 Exp_Rev Access'!$F$7:$FS$310,43,FALSE)),"",VLOOKUP($B242,'[2]1516 Exp_Rev Access'!$F$7:$FS$310,43,FALSE))</f>
        <v>0</v>
      </c>
      <c r="BG242" s="90">
        <f>IF(ISNA(VLOOKUP($B242,'[2]1516 Exp_Rev Access'!$F$7:$FS$310,44,FALSE)),"",VLOOKUP($B242,'[2]1516 Exp_Rev Access'!$F$7:$FS$310,44,FALSE))</f>
        <v>7074.85</v>
      </c>
      <c r="BH242" s="90">
        <f>IF(ISNA(VLOOKUP($B242,'[2]1516 Exp_Rev Access'!$F$7:$FS$310,45,FALSE)),"",VLOOKUP($B242,'[2]1516 Exp_Rev Access'!$F$7:$FS$310,45,FALSE))</f>
        <v>0</v>
      </c>
      <c r="BI242" s="90">
        <f>IF(ISNA(VLOOKUP($B242,'[2]1516 Exp_Rev Access'!$F$7:$FS$310,46,FALSE)),"",VLOOKUP($B242,'[2]1516 Exp_Rev Access'!$F$7:$FS$310,46,FALSE))</f>
        <v>0</v>
      </c>
      <c r="BJ242" s="90">
        <f>IF(ISNA(VLOOKUP($B242,'[2]1516 Exp_Rev Access'!$F$7:$FS$310,47,FALSE)),"",VLOOKUP($B242,'[2]1516 Exp_Rev Access'!$F$7:$FS$310,47,FALSE))</f>
        <v>3168.59</v>
      </c>
      <c r="BK242" s="90">
        <f>IF(ISNA(VLOOKUP($B242,'[2]1516 Exp_Rev Access'!$F$7:$FS$310,48,FALSE)),"",VLOOKUP($B242,'[2]1516 Exp_Rev Access'!$F$7:$FS$310,48,FALSE))</f>
        <v>469166.42</v>
      </c>
      <c r="BL242" s="90">
        <f>IF(ISNA(VLOOKUP($B242,'[2]1516 Exp_Rev Access'!$F$7:$FS$310,49,FALSE)),"",VLOOKUP($B242,'[2]1516 Exp_Rev Access'!$F$7:$FS$310,49,FALSE))</f>
        <v>0</v>
      </c>
      <c r="BM242" s="90">
        <f>IF(ISNA(VLOOKUP($B242,'[2]1516 Exp_Rev Access'!$F$7:$FS$310,50,FALSE)),"",VLOOKUP($B242,'[2]1516 Exp_Rev Access'!$F$7:$FS$310,50,FALSE))</f>
        <v>0</v>
      </c>
      <c r="BN242" s="90">
        <f>IF(ISNA(VLOOKUP($B242,'[2]1516 Exp_Rev Access'!$F$7:$FS$310,51,FALSE)),"",VLOOKUP($B242,'[2]1516 Exp_Rev Access'!$F$7:$FS$310,51,FALSE))</f>
        <v>0</v>
      </c>
      <c r="BO242" s="90">
        <f>IF(ISNA(VLOOKUP($B242,'[2]1516 Exp_Rev Access'!$F$7:$FS$310,52,FALSE)),"",VLOOKUP($B242,'[2]1516 Exp_Rev Access'!$F$7:$FS$310,52,FALSE))</f>
        <v>0</v>
      </c>
      <c r="BP242" s="90">
        <f>IF(ISNA(VLOOKUP($B242,'[2]1516 Exp_Rev Access'!$F$7:$FS$310,53,FALSE)),"",VLOOKUP($B242,'[2]1516 Exp_Rev Access'!$F$7:$FS$310,53,FALSE))</f>
        <v>0</v>
      </c>
      <c r="BQ242" s="90">
        <f>IF(ISNA(VLOOKUP($B242,'[2]1516 Exp_Rev Access'!$F$7:$FS$310,54,FALSE)),"",VLOOKUP($B242,'[2]1516 Exp_Rev Access'!$F$7:$FS$310,54,FALSE))</f>
        <v>0</v>
      </c>
      <c r="BR242" s="90">
        <f>IF(ISNA(VLOOKUP($B242,'[2]1516 Exp_Rev Access'!$F$7:$FS$310,55,FALSE)),"",VLOOKUP($B242,'[2]1516 Exp_Rev Access'!$F$7:$FS$310,55,FALSE))</f>
        <v>0</v>
      </c>
      <c r="BS242" s="90">
        <f>IF(ISNA(VLOOKUP($B242,'[2]1516 Exp_Rev Access'!$F$7:$FS$310,56,FALSE)),"",VLOOKUP($B242,'[2]1516 Exp_Rev Access'!$F$7:$FS$310,56,FALSE))</f>
        <v>0</v>
      </c>
      <c r="BT242" s="90">
        <f>IF(ISNA(VLOOKUP($B242,'[2]1516 Exp_Rev Access'!$F$7:$FS$310,57,FALSE)),"",VLOOKUP($B242,'[2]1516 Exp_Rev Access'!$F$7:$FS$310,57,FALSE))</f>
        <v>0</v>
      </c>
      <c r="BU242" s="90">
        <f>IF(ISNA(VLOOKUP($B242,'[2]1516 Exp_Rev Access'!$F$7:$FS$310,58,FALSE)),"",VLOOKUP($B242,'[2]1516 Exp_Rev Access'!$F$7:$FS$310,58,FALSE))</f>
        <v>0</v>
      </c>
      <c r="BV242" s="53">
        <f t="shared" si="606"/>
        <v>1080264.2799999998</v>
      </c>
      <c r="BW242" s="92">
        <f t="shared" si="607"/>
        <v>0.13896105406325882</v>
      </c>
      <c r="BX242" s="68">
        <f t="shared" si="608"/>
        <v>1812.9802467063857</v>
      </c>
      <c r="BY242" s="90">
        <f>IF(ISNA(VLOOKUP($B242,'[2]1516 Exp_Rev Access'!$F$7:$FS$310,59,FALSE)),"",VLOOKUP($B242,'[2]1516 Exp_Rev Access'!$F$7:$FS$310,59,FALSE))</f>
        <v>0</v>
      </c>
      <c r="BZ242" s="90">
        <f>IF(ISNA(VLOOKUP($B242,'[2]1516 Exp_Rev Access'!$F$7:$FS$310,60,FALSE)),"",VLOOKUP($B242,'[2]1516 Exp_Rev Access'!$F$7:$FS$310,60,FALSE))</f>
        <v>0</v>
      </c>
      <c r="CA242" s="90">
        <f>IF(ISNA(VLOOKUP($B242,'[2]1516 Exp_Rev Access'!$F$7:$FS$310,61,FALSE)),"",VLOOKUP($B242,'[2]1516 Exp_Rev Access'!$F$7:$FS$310,61,FALSE))</f>
        <v>0</v>
      </c>
      <c r="CB242" s="90">
        <f>IF(ISNA(VLOOKUP($B242,'[2]1516 Exp_Rev Access'!$F$7:$FS$310,62,FALSE)),"",VLOOKUP($B242,'[2]1516 Exp_Rev Access'!$F$7:$FS$310,62,FALSE))</f>
        <v>0</v>
      </c>
      <c r="CC242" s="90">
        <f>IF(ISNA(VLOOKUP($B242,'[2]1516 Exp_Rev Access'!$F$7:$FS$310,63,FALSE)),"",VLOOKUP($B242,'[2]1516 Exp_Rev Access'!$F$7:$FS$310,63,FALSE))</f>
        <v>71424.05</v>
      </c>
      <c r="CD242" s="90">
        <f>IF(ISNA(VLOOKUP($B242,'[2]1516 Exp_Rev Access'!$F$7:$FS$310,64,FALSE)),"",VLOOKUP($B242,'[2]1516 Exp_Rev Access'!$F$7:$FS$310,64,FALSE))</f>
        <v>0</v>
      </c>
      <c r="CE242" s="53">
        <f t="shared" si="609"/>
        <v>71424.05</v>
      </c>
      <c r="CF242" s="92">
        <f t="shared" si="610"/>
        <v>9.1877158739960413E-3</v>
      </c>
      <c r="CG242" s="94">
        <f t="shared" si="611"/>
        <v>119.86917848451795</v>
      </c>
      <c r="CH242" s="90">
        <f>IF(ISNA(VLOOKUP($B242,'[2]1516 Exp_Rev Access'!$F$7:$FS$310,65,FALSE)),"",VLOOKUP($B242,'[2]1516 Exp_Rev Access'!$F$7:$FS$310,65,FALSE))</f>
        <v>3946</v>
      </c>
      <c r="CI242" s="90">
        <f>IF(ISNA(VLOOKUP($B242,'[2]1516 Exp_Rev Access'!$F$7:$FS$310,66,FALSE)),"",VLOOKUP($B242,'[2]1516 Exp_Rev Access'!$F$7:$FS$310,66,FALSE))</f>
        <v>0</v>
      </c>
      <c r="CJ242" s="90">
        <f>IF(ISNA(VLOOKUP($B242,'[2]1516 Exp_Rev Access'!$F$7:$FS$310,67,FALSE)),"",VLOOKUP($B242,'[2]1516 Exp_Rev Access'!$F$7:$FS$310,67,FALSE))</f>
        <v>0</v>
      </c>
      <c r="CK242" s="90">
        <f>IF(ISNA(VLOOKUP($B242,'[2]1516 Exp_Rev Access'!$F$7:$FS$310,68,FALSE)),"",VLOOKUP($B242,'[2]1516 Exp_Rev Access'!$F$7:$FS$310,68,FALSE))</f>
        <v>0</v>
      </c>
      <c r="CL242" s="90">
        <f>IF(ISNA(VLOOKUP($B242,'[2]1516 Exp_Rev Access'!$F$7:$FS$310,69,FALSE)),"",VLOOKUP($B242,'[2]1516 Exp_Rev Access'!$F$7:$FS$310,69,FALSE))</f>
        <v>0</v>
      </c>
      <c r="CM242" s="90">
        <f>IF(ISNA(VLOOKUP($B242,'[2]1516 Exp_Rev Access'!$F$7:$FS$310,70,FALSE)),"",VLOOKUP($B242,'[2]1516 Exp_Rev Access'!$F$7:$FS$310,70,FALSE))</f>
        <v>0</v>
      </c>
      <c r="CN242" s="90">
        <f>IF(ISNA(VLOOKUP($B242,'[2]1516 Exp_Rev Access'!$F$7:$FS$310,71,FALSE)),"",VLOOKUP($B242,'[2]1516 Exp_Rev Access'!$F$7:$FS$310,71,FALSE))</f>
        <v>0</v>
      </c>
      <c r="CO242" s="90">
        <f>IF(ISNA(VLOOKUP($B242,'[2]1516 Exp_Rev Access'!$F$7:$FS$310,72,FALSE)),"",VLOOKUP($B242,'[2]1516 Exp_Rev Access'!$F$7:$FS$310,72,FALSE))</f>
        <v>0</v>
      </c>
      <c r="CP242" s="90">
        <f>IF(ISNA(VLOOKUP($B242,'[2]1516 Exp_Rev Access'!$F$7:$FS$310,73,FALSE)),"",VLOOKUP($B242,'[2]1516 Exp_Rev Access'!$F$7:$FS$310,73,FALSE))</f>
        <v>0</v>
      </c>
      <c r="CQ242" s="90">
        <f>IF(ISNA(VLOOKUP($B242,'[2]1516 Exp_Rev Access'!$F$7:$FS$310,74,FALSE)),"",VLOOKUP($B242,'[2]1516 Exp_Rev Access'!$F$7:$FS$310,74,FALSE))</f>
        <v>0</v>
      </c>
      <c r="CR242" s="90">
        <f>IF(ISNA(VLOOKUP($B242,'[2]1516 Exp_Rev Access'!$F$7:$FS$310,75,FALSE)),"",VLOOKUP($B242,'[2]1516 Exp_Rev Access'!$F$7:$FS$310,75,FALSE))</f>
        <v>0</v>
      </c>
      <c r="CS242" s="90">
        <f>IF(ISNA(VLOOKUP($B242,'[2]1516 Exp_Rev Access'!$F$7:$FS$310,76,FALSE)),"",VLOOKUP($B242,'[2]1516 Exp_Rev Access'!$F$7:$FS$310,76,FALSE))</f>
        <v>5685</v>
      </c>
      <c r="CT242" s="90">
        <f>IF(ISNA(VLOOKUP($B242,'[2]1516 Exp_Rev Access'!$F$7:$FS$310,77,FALSE)),"",VLOOKUP($B242,'[2]1516 Exp_Rev Access'!$F$7:$FS$310,77,FALSE))</f>
        <v>0</v>
      </c>
      <c r="CU242" s="90">
        <f>IF(ISNA(VLOOKUP($B242,'[2]1516 Exp_Rev Access'!$F$7:$FS$310,78,FALSE)),"",VLOOKUP($B242,'[2]1516 Exp_Rev Access'!$F$7:$FS$310,78,FALSE))</f>
        <v>167090.18</v>
      </c>
      <c r="CV242" s="90">
        <f>IF(ISNA(VLOOKUP($B242,'[2]1516 Exp_Rev Access'!$F$7:$FS$310,79,FALSE)),"",VLOOKUP($B242,'[2]1516 Exp_Rev Access'!$F$7:$FS$310,79,FALSE))</f>
        <v>30975</v>
      </c>
      <c r="CW242" s="90">
        <f>IF(ISNA(VLOOKUP($B242,'[2]1516 Exp_Rev Access'!$F$7:$FS$310,80,FALSE)),"",VLOOKUP($B242,'[2]1516 Exp_Rev Access'!$F$7:$FS$310,80,FALSE))</f>
        <v>0</v>
      </c>
      <c r="CX242" s="90">
        <f>IF(ISNA(VLOOKUP($B242,'[2]1516 Exp_Rev Access'!$F$7:$FS$310,81,FALSE)),"",VLOOKUP($B242,'[2]1516 Exp_Rev Access'!$F$7:$FS$310,81,FALSE))</f>
        <v>0</v>
      </c>
      <c r="CY242" s="90">
        <f>IF(ISNA(VLOOKUP($B242,'[2]1516 Exp_Rev Access'!$F$7:$FS$310,82,FALSE)),"",VLOOKUP($B242,'[2]1516 Exp_Rev Access'!$F$7:$FS$310,82,FALSE))</f>
        <v>0</v>
      </c>
      <c r="CZ242" s="90">
        <f>IF(ISNA(VLOOKUP($B242,'[2]1516 Exp_Rev Access'!$F$7:$FS$310,83,FALSE)),"",VLOOKUP($B242,'[2]1516 Exp_Rev Access'!$F$7:$FS$310,83,FALSE))</f>
        <v>0</v>
      </c>
      <c r="DA242" s="90">
        <f>IF(ISNA(VLOOKUP($B242,'[2]1516 Exp_Rev Access'!$F$7:$FS$310,84,FALSE)),"",VLOOKUP($B242,'[2]1516 Exp_Rev Access'!$F$7:$FS$310,84,FALSE))</f>
        <v>0</v>
      </c>
      <c r="DB242" s="90">
        <f>IF(ISNA(VLOOKUP($B242,'[2]1516 Exp_Rev Access'!$F$7:$FS$310,85,FALSE)),"",VLOOKUP($B242,'[2]1516 Exp_Rev Access'!$F$7:$FS$310,85,FALSE))</f>
        <v>0</v>
      </c>
      <c r="DC242" s="90">
        <f>IF(ISNA(VLOOKUP($B242,'[2]1516 Exp_Rev Access'!$F$7:$FS$310,86,FALSE)),"",VLOOKUP($B242,'[2]1516 Exp_Rev Access'!$F$7:$FS$310,86,FALSE))</f>
        <v>0</v>
      </c>
      <c r="DD242" s="90">
        <f>IF(ISNA(VLOOKUP($B242,'[2]1516 Exp_Rev Access'!$F$7:$FS$310,87,FALSE)),"",VLOOKUP($B242,'[2]1516 Exp_Rev Access'!$F$7:$FS$310,87,FALSE))</f>
        <v>0</v>
      </c>
      <c r="DE242" s="90">
        <f>IF(ISNA(VLOOKUP($B242,'[2]1516 Exp_Rev Access'!$F$7:$FS$310,88,FALSE)),"",VLOOKUP($B242,'[2]1516 Exp_Rev Access'!$F$7:$FS$310,88,FALSE))</f>
        <v>0</v>
      </c>
      <c r="DF242" s="90">
        <f>IF(ISNA(VLOOKUP($B242,'[2]1516 Exp_Rev Access'!$F$7:$FS$310,89,FALSE)),"",VLOOKUP($B242,'[2]1516 Exp_Rev Access'!$F$7:$FS$310,89,FALSE))</f>
        <v>0</v>
      </c>
      <c r="DG242" s="90">
        <f>IF(ISNA(VLOOKUP($B242,'[2]1516 Exp_Rev Access'!$F$7:$FS$310,90,FALSE)),"",VLOOKUP($B242,'[2]1516 Exp_Rev Access'!$F$7:$FS$310,90,FALSE))</f>
        <v>0</v>
      </c>
      <c r="DH242" s="90">
        <f>IF(ISNA(VLOOKUP($B242,'[2]1516 Exp_Rev Access'!$F$7:$FS$310,91,FALSE)),"",VLOOKUP($B242,'[2]1516 Exp_Rev Access'!$F$7:$FS$310,91,FALSE))</f>
        <v>8794.1</v>
      </c>
      <c r="DI242" s="90">
        <f>IF(ISNA(VLOOKUP($B242,'[2]1516 Exp_Rev Access'!$F$7:$FS$310,92,FALSE)),"",VLOOKUP($B242,'[2]1516 Exp_Rev Access'!$F$7:$FS$310,92,FALSE))</f>
        <v>115299.44</v>
      </c>
      <c r="DJ242" s="90">
        <f>IF(ISNA(VLOOKUP($B242,'[2]1516 Exp_Rev Access'!$F$7:$FS$310,93,FALSE)),"",VLOOKUP($B242,'[2]1516 Exp_Rev Access'!$F$7:$FS$310,93,FALSE))</f>
        <v>0</v>
      </c>
      <c r="DK242" s="90">
        <f>IF(ISNA(VLOOKUP($B242,'[2]1516 Exp_Rev Access'!$F$7:$FS$310,94,FALSE)),"",VLOOKUP($B242,'[2]1516 Exp_Rev Access'!$F$7:$FS$310,94,FALSE))</f>
        <v>0</v>
      </c>
      <c r="DL242" s="90">
        <f>IF(ISNA(VLOOKUP($B242,'[2]1516 Exp_Rev Access'!$F$7:$FS$310,95,FALSE)),"",VLOOKUP($B242,'[2]1516 Exp_Rev Access'!$F$7:$FS$310,95,FALSE))</f>
        <v>0</v>
      </c>
      <c r="DM242" s="90">
        <f>IF(ISNA(VLOOKUP($B242,'[2]1516 Exp_Rev Access'!$F$7:$FS$310,96,FALSE)),"",VLOOKUP($B242,'[2]1516 Exp_Rev Access'!$F$7:$FS$310,96,FALSE))</f>
        <v>0</v>
      </c>
      <c r="DN242" s="90">
        <f>IF(ISNA(VLOOKUP($B242,'[2]1516 Exp_Rev Access'!$F$7:$FS$310,97,FALSE)),"",VLOOKUP($B242,'[2]1516 Exp_Rev Access'!$F$7:$FS$310,97,FALSE))</f>
        <v>0</v>
      </c>
      <c r="DO242" s="90">
        <f>IF(ISNA(VLOOKUP($B242,'[2]1516 Exp_Rev Access'!$F$7:$FS$310,98,FALSE)),"",VLOOKUP($B242,'[2]1516 Exp_Rev Access'!$F$7:$FS$310,98,FALSE))</f>
        <v>0</v>
      </c>
      <c r="DP242" s="90">
        <f>IF(ISNA(VLOOKUP($B242,'[2]1516 Exp_Rev Access'!$F$7:$FS$310,99,FALSE)),"",VLOOKUP($B242,'[2]1516 Exp_Rev Access'!$F$7:$FS$310,99,FALSE))</f>
        <v>0</v>
      </c>
      <c r="DQ242" s="90">
        <f>IF(ISNA(VLOOKUP($B242,'[2]1516 Exp_Rev Access'!$F$7:$FS$310,100,FALSE)),"",VLOOKUP($B242,'[2]1516 Exp_Rev Access'!$F$7:$FS$310,100,FALSE))</f>
        <v>0</v>
      </c>
      <c r="DR242" s="90">
        <f>IF(ISNA(VLOOKUP($B242,'[2]1516 Exp_Rev Access'!$F$7:$FS$310,101,FALSE)),"",VLOOKUP($B242,'[2]1516 Exp_Rev Access'!$F$7:$FS$310,101,FALSE))</f>
        <v>0</v>
      </c>
      <c r="DS242" s="90">
        <f>IF(ISNA(VLOOKUP($B242,'[2]1516 Exp_Rev Access'!$F$7:$FS$310,102,FALSE)),"",VLOOKUP($B242,'[2]1516 Exp_Rev Access'!$F$7:$FS$310,102,FALSE))</f>
        <v>0</v>
      </c>
      <c r="DT242" s="90">
        <f>IF(ISNA(VLOOKUP($B242,'[2]1516 Exp_Rev Access'!$F$7:$FS$310,103,FALSE)),"",VLOOKUP($B242,'[2]1516 Exp_Rev Access'!$F$7:$FS$310,103,FALSE))</f>
        <v>0</v>
      </c>
      <c r="DU242" s="90">
        <f>IF(ISNA(VLOOKUP($B242,'[2]1516 Exp_Rev Access'!$F$7:$FS$310,104,FALSE)),"",VLOOKUP($B242,'[2]1516 Exp_Rev Access'!$F$7:$FS$310,104,FALSE))</f>
        <v>0</v>
      </c>
      <c r="DV242" s="90">
        <f>IF(ISNA(VLOOKUP($B242,'[2]1516 Exp_Rev Access'!$F$7:$FS$310,105,FALSE)),"",VLOOKUP($B242,'[2]1516 Exp_Rev Access'!$F$7:$FS$310,105,FALSE))</f>
        <v>0</v>
      </c>
      <c r="DW242" s="90">
        <f>IF(ISNA(VLOOKUP($B242,'[2]1516 Exp_Rev Access'!$F$7:$FS$310,106,FALSE)),"",VLOOKUP($B242,'[2]1516 Exp_Rev Access'!$F$7:$FS$310,106,FALSE))</f>
        <v>0</v>
      </c>
      <c r="DX242" s="90">
        <f>IF(ISNA(VLOOKUP($B242,'[2]1516 Exp_Rev Access'!$F$7:$FS$310,107,FALSE)),"",VLOOKUP($B242,'[2]1516 Exp_Rev Access'!$F$7:$FS$310,107,FALSE))</f>
        <v>0</v>
      </c>
      <c r="DY242" s="90">
        <f>IF(ISNA(VLOOKUP($B242,'[2]1516 Exp_Rev Access'!$F$7:$FS$310,108,FALSE)),"",VLOOKUP($B242,'[2]1516 Exp_Rev Access'!$F$7:$FS$310,108,FALSE))</f>
        <v>0</v>
      </c>
      <c r="DZ242" s="90">
        <f>IF(ISNA(VLOOKUP($B242,'[2]1516 Exp_Rev Access'!$F$7:$FS$310,109,FALSE)),"",VLOOKUP($B242,'[2]1516 Exp_Rev Access'!$F$7:$FS$310,109,FALSE))</f>
        <v>0</v>
      </c>
      <c r="EA242" s="90">
        <f>IF(ISNA(VLOOKUP($B242,'[2]1516 Exp_Rev Access'!$F$7:$FS$310,110,FALSE)),"",VLOOKUP($B242,'[2]1516 Exp_Rev Access'!$F$7:$FS$310,110,FALSE))</f>
        <v>0</v>
      </c>
      <c r="EB242" s="90">
        <f>IF(ISNA(VLOOKUP($B242,'[2]1516 Exp_Rev Access'!$F$7:$FS$310,111,FALSE)),"",VLOOKUP($B242,'[2]1516 Exp_Rev Access'!$F$7:$FS$310,111,FALSE))</f>
        <v>0</v>
      </c>
      <c r="EC242" s="90">
        <f>IF(ISNA(VLOOKUP($B242,'[2]1516 Exp_Rev Access'!$F$7:$FS$310,112,FALSE)),"",VLOOKUP($B242,'[2]1516 Exp_Rev Access'!$F$7:$FS$310,112,FALSE))</f>
        <v>0</v>
      </c>
      <c r="ED242" s="90">
        <f>IF(ISNA(VLOOKUP($B242,'[2]1516 Exp_Rev Access'!$F$7:$FS$310,113,FALSE)),"",VLOOKUP($B242,'[2]1516 Exp_Rev Access'!$F$7:$FS$310,113,FALSE))</f>
        <v>0</v>
      </c>
      <c r="EE242" s="90">
        <f>IF(ISNA(VLOOKUP($B242,'[2]1516 Exp_Rev Access'!$F$7:$FS$310,114,FALSE)),"",VLOOKUP($B242,'[2]1516 Exp_Rev Access'!$F$7:$FS$310,114,FALSE))</f>
        <v>0</v>
      </c>
      <c r="EF242" s="90">
        <f>IF(ISNA(VLOOKUP($B242,'[2]1516 Exp_Rev Access'!$F$7:$FS$310,115,FALSE)),"",VLOOKUP($B242,'[2]1516 Exp_Rev Access'!$F$7:$FS$310,115,FALSE))</f>
        <v>0</v>
      </c>
      <c r="EG242" s="90">
        <f>IF(ISNA(VLOOKUP($B242,'[2]1516 Exp_Rev Access'!$F$7:$FS$310,116,FALSE)),"",VLOOKUP($B242,'[2]1516 Exp_Rev Access'!$F$7:$FS$310,116,FALSE))</f>
        <v>0</v>
      </c>
      <c r="EH242" s="90">
        <f>IF(ISNA(VLOOKUP($B242,'[2]1516 Exp_Rev Access'!$F$7:$FS$310,117,FALSE)),"",VLOOKUP($B242,'[2]1516 Exp_Rev Access'!$F$7:$FS$310,117,FALSE))</f>
        <v>0</v>
      </c>
      <c r="EI242" s="90">
        <f>IF(ISNA(VLOOKUP($B242,'[2]1516 Exp_Rev Access'!$F$7:$FS$310,118,FALSE)),"",VLOOKUP($B242,'[2]1516 Exp_Rev Access'!$F$7:$FS$310,118,FALSE))</f>
        <v>0</v>
      </c>
      <c r="EJ242" s="90">
        <f>IF(ISNA(VLOOKUP($B242,'[2]1516 Exp_Rev Access'!$F$7:$FS$310,119,FALSE)),"",VLOOKUP($B242,'[2]1516 Exp_Rev Access'!$F$7:$FS$310,119,FALSE))</f>
        <v>0</v>
      </c>
      <c r="EK242" s="90">
        <f>IF(ISNA(VLOOKUP($B242,'[2]1516 Exp_Rev Access'!$F$7:$FS$310,120,FALSE)),"",VLOOKUP($B242,'[2]1516 Exp_Rev Access'!$F$7:$FS$310,120,FALSE))</f>
        <v>0</v>
      </c>
      <c r="EL242" s="90">
        <f>IF(ISNA(VLOOKUP($B242,'[2]1516 Exp_Rev Access'!$F$7:$FS$310,121,FALSE)),"",VLOOKUP($B242,'[2]1516 Exp_Rev Access'!$F$7:$FS$310,121,FALSE))</f>
        <v>0</v>
      </c>
      <c r="EM242" s="90">
        <f>IF(ISNA(VLOOKUP($B242,'[2]1516 Exp_Rev Access'!$F$7:$FS$310,122,FALSE)),"",VLOOKUP($B242,'[2]1516 Exp_Rev Access'!$F$7:$FS$310,122,FALSE))</f>
        <v>0</v>
      </c>
      <c r="EN242" s="90">
        <f>IF(ISNA(VLOOKUP($B242,'[2]1516 Exp_Rev Access'!$F$7:$FS$310,123,FALSE)),"",VLOOKUP($B242,'[2]1516 Exp_Rev Access'!$F$7:$FS$310,123,FALSE))</f>
        <v>0</v>
      </c>
      <c r="EO242" s="90">
        <f>IF(ISNA(VLOOKUP($B242,'[2]1516 Exp_Rev Access'!$F$7:$FS$310,124,FALSE)),"",VLOOKUP($B242,'[2]1516 Exp_Rev Access'!$F$7:$FS$310,124,FALSE))</f>
        <v>0</v>
      </c>
      <c r="EP242" s="90">
        <f>IF(ISNA(VLOOKUP($B242,'[2]1516 Exp_Rev Access'!$F$7:$FS$310,125,FALSE)),"",VLOOKUP($B242,'[2]1516 Exp_Rev Access'!$F$7:$FS$310,125,FALSE))</f>
        <v>0</v>
      </c>
      <c r="EQ242" s="90">
        <f>IF(ISNA(VLOOKUP($B242,'[2]1516 Exp_Rev Access'!$F$7:$FS$310,126,FALSE)),"",VLOOKUP($B242,'[2]1516 Exp_Rev Access'!$F$7:$FS$310,126,FALSE))</f>
        <v>0</v>
      </c>
      <c r="ER242" s="90">
        <f>IF(ISNA(VLOOKUP($B242,'[2]1516 Exp_Rev Access'!$F$7:$FS$310,127,FALSE)),"",VLOOKUP($B242,'[2]1516 Exp_Rev Access'!$F$7:$FS$310,127,FALSE))</f>
        <v>0</v>
      </c>
      <c r="ES242" s="90">
        <f>IF(ISNA(VLOOKUP($B242,'[2]1516 Exp_Rev Access'!$F$7:$FS$310,128,FALSE)),"",VLOOKUP($B242,'[2]1516 Exp_Rev Access'!$F$7:$FS$310,128,FALSE))</f>
        <v>0</v>
      </c>
      <c r="ET242" s="90">
        <f>IF(ISNA(VLOOKUP($B242,'[2]1516 Exp_Rev Access'!$F$7:$FS$310,129,FALSE)),"",VLOOKUP($B242,'[2]1516 Exp_Rev Access'!$F$7:$FS$310,129,FALSE))</f>
        <v>0</v>
      </c>
      <c r="EU242" s="90">
        <f>IF(ISNA(VLOOKUP($B242,'[2]1516 Exp_Rev Access'!$F$7:$FS$310,130,FALSE)),"",VLOOKUP($B242,'[2]1516 Exp_Rev Access'!$F$7:$FS$310,130,FALSE))</f>
        <v>0</v>
      </c>
      <c r="EV242" s="90">
        <f>IF(ISNA(VLOOKUP($B242,'[2]1516 Exp_Rev Access'!$F$7:$FS$310,131,FALSE)),"",VLOOKUP($B242,'[2]1516 Exp_Rev Access'!$F$7:$FS$310,131,FALSE))</f>
        <v>0</v>
      </c>
      <c r="EW242" s="90">
        <f>IF(ISNA(VLOOKUP($B242,'[2]1516 Exp_Rev Access'!$F$7:$FS$310,132,FALSE)),"",VLOOKUP($B242,'[2]1516 Exp_Rev Access'!$F$7:$FS$310,132,FALSE))</f>
        <v>0</v>
      </c>
      <c r="EX242" s="90">
        <f>IF(ISNA(VLOOKUP($B242,'[2]1516 Exp_Rev Access'!$F$7:$FS$310,133,FALSE)),"",VLOOKUP($B242,'[2]1516 Exp_Rev Access'!$F$7:$FS$310,133,FALSE))</f>
        <v>0</v>
      </c>
      <c r="EY242" s="90">
        <f>IF(ISNA(VLOOKUP($B242,'[2]1516 Exp_Rev Access'!$F$7:$FS$310,134,FALSE)),"",VLOOKUP($B242,'[2]1516 Exp_Rev Access'!$F$7:$FS$310,134,FALSE))</f>
        <v>0</v>
      </c>
      <c r="EZ242" s="90">
        <f>IF(ISNA(VLOOKUP($B242,'[2]1516 Exp_Rev Access'!$F$7:$FS$310,135,FALSE)),"",VLOOKUP($B242,'[2]1516 Exp_Rev Access'!$F$7:$FS$310,135,FALSE))</f>
        <v>0</v>
      </c>
      <c r="FA242" s="90">
        <f>IF(ISNA(VLOOKUP($B242,'[2]1516 Exp_Rev Access'!$F$7:$FS$310,136,FALSE)),"",VLOOKUP($B242,'[2]1516 Exp_Rev Access'!$F$7:$FS$310,136,FALSE))</f>
        <v>0</v>
      </c>
      <c r="FB242" s="90">
        <f>IF(ISNA(VLOOKUP($B242,'[2]1516 Exp_Rev Access'!$F$7:$FS$310,137,FALSE)),"",VLOOKUP($B242,'[2]1516 Exp_Rev Access'!$F$7:$FS$310,137,FALSE))</f>
        <v>0</v>
      </c>
      <c r="FC242" s="90">
        <f>IF(ISNA(VLOOKUP($B242,'[2]1516 Exp_Rev Access'!$F$7:$FS$310,138,FALSE)),"",VLOOKUP($B242,'[2]1516 Exp_Rev Access'!$F$7:$FS$310,138,FALSE))</f>
        <v>29266</v>
      </c>
      <c r="FD242" s="90">
        <f>IF(ISNA(VLOOKUP($B242,'[2]1516 Exp_Rev Access'!$F$7:$FS$310,139,FALSE)),"",VLOOKUP($B242,'[2]1516 Exp_Rev Access'!$F$7:$FS$310,139,FALSE))</f>
        <v>0</v>
      </c>
      <c r="FE242" s="90">
        <f>IF(ISNA(VLOOKUP($B242,'[2]1516 Exp_Rev Access'!$F$7:$FS$310,140,FALSE)),"",VLOOKUP($B242,'[2]1516 Exp_Rev Access'!$F$7:$FS$310,140,FALSE))</f>
        <v>0</v>
      </c>
      <c r="FF242" s="90">
        <f>IF(ISNA(VLOOKUP($B242,'[2]1516 Exp_Rev Access'!$F$7:$FS$310,141,FALSE)),"",VLOOKUP($B242,'[2]1516 Exp_Rev Access'!$F$7:$FS$310,141,FALSE))</f>
        <v>0</v>
      </c>
      <c r="FG242" s="90">
        <f>IF(ISNA(VLOOKUP($B242,'[2]1516 Exp_Rev Access'!$F$7:$FS$310,142,FALSE)),"",VLOOKUP($B242,'[2]1516 Exp_Rev Access'!$F$7:$FS$310,142,FALSE))</f>
        <v>0</v>
      </c>
      <c r="FH242" s="90">
        <f>IF(ISNA(VLOOKUP($B242,'[2]1516 Exp_Rev Access'!$F$7:$FS$310,143,FALSE)),"",VLOOKUP($B242,'[2]1516 Exp_Rev Access'!$F$7:$FS$310,143,FALSE))</f>
        <v>0</v>
      </c>
      <c r="FI242" s="90">
        <f>IF(ISNA(VLOOKUP($B242,'[2]1516 Exp_Rev Access'!$F$7:$FS$310,144,FALSE)),"",VLOOKUP($B242,'[2]1516 Exp_Rev Access'!$F$7:$FS$310,144,FALSE))</f>
        <v>0</v>
      </c>
      <c r="FJ242" s="90">
        <f>IF(ISNA(VLOOKUP($B242,'[2]1516 Exp_Rev Access'!$F$7:$FS$310,145,FALSE)),"",VLOOKUP($B242,'[2]1516 Exp_Rev Access'!$F$7:$FS$310,145,FALSE))</f>
        <v>0</v>
      </c>
      <c r="FK242" s="90">
        <f>IF(ISNA(VLOOKUP($B242,'[2]1516 Exp_Rev Access'!$F$7:$FS$310,146,FALSE)),"",VLOOKUP($B242,'[2]1516 Exp_Rev Access'!$F$7:$FS$310,146,FALSE))</f>
        <v>0</v>
      </c>
      <c r="FL242" s="90">
        <f>IF(ISNA(VLOOKUP($B242,'[2]1516 Exp_Rev Access'!$F$7:$FS$310,1147,FALSE)),"",VLOOKUP($B242,'[2]1516 Exp_Rev Access'!$F$7:$FS$310,147,FALSE))</f>
        <v>0</v>
      </c>
      <c r="FM242" s="90">
        <f>IF(ISNA(VLOOKUP($B242,'[2]1516 Exp_Rev Access'!$F$7:$FS$310,148,FALSE)),"",VLOOKUP($B242,'[2]1516 Exp_Rev Access'!$F$7:$FS$310,148,FALSE))</f>
        <v>0</v>
      </c>
      <c r="FN242" s="90">
        <f>IF(ISNA(VLOOKUP($B242,'[2]1516 Exp_Rev Access'!$F$7:$FS$310,149,FALSE)),"",VLOOKUP($B242,'[2]1516 Exp_Rev Access'!$F$7:$FS$310,149,FALSE))</f>
        <v>0</v>
      </c>
      <c r="FO242" s="90">
        <f>IF(ISNA(VLOOKUP($B242,'[2]1516 Exp_Rev Access'!$F$7:$FS$310,150,FALSE)),"",VLOOKUP($B242,'[2]1516 Exp_Rev Access'!$F$7:$FS$310,150,FALSE))</f>
        <v>0</v>
      </c>
      <c r="FP242" s="90">
        <f>IF(ISNA(VLOOKUP($B242,'[2]1516 Exp_Rev Access'!$F$7:$FS$310,151,FALSE)),"",VLOOKUP($B242,'[2]1516 Exp_Rev Access'!$F$7:$FS$310,151,FALSE))</f>
        <v>0</v>
      </c>
      <c r="FQ242" s="90">
        <f>IF(ISNA(VLOOKUP($B242,'[2]1516 Exp_Rev Access'!$F$7:$FS$310,152,FALSE)),"",VLOOKUP($B242,'[2]1516 Exp_Rev Access'!$F$7:$FS$310,152,FALSE))</f>
        <v>0</v>
      </c>
      <c r="FR242" s="90">
        <f>IF(ISNA(VLOOKUP($B242,'[2]1516 Exp_Rev Access'!$F$7:$FS$310,153,FALSE)),"",VLOOKUP($B242,'[2]1516 Exp_Rev Access'!$F$7:$FS$310,153,FALSE))</f>
        <v>17169.330000000002</v>
      </c>
      <c r="FS242" s="53">
        <f t="shared" si="612"/>
        <v>378225.05</v>
      </c>
      <c r="FT242" s="92">
        <f t="shared" si="613"/>
        <v>4.8653419903071107E-2</v>
      </c>
      <c r="FU242" s="53">
        <f t="shared" si="614"/>
        <v>634.76554501971975</v>
      </c>
      <c r="FV242" s="90">
        <f>IF(ISNA(VLOOKUP($B242,'[2]1516 Exp_Rev Access'!$F$7:$FS$310,154,FALSE)),"",VLOOKUP($B242,'[2]1516 Exp_Rev Access'!$F$7:$FS$310,154,FALSE))</f>
        <v>0</v>
      </c>
      <c r="FW242" s="90">
        <f>IF(ISNA(VLOOKUP($B242,'[2]1516 Exp_Rev Access'!$F$7:$FS$310,155,FALSE)),"",VLOOKUP($B242,'[2]1516 Exp_Rev Access'!$F$7:$FS$310,155,FALSE))</f>
        <v>0</v>
      </c>
      <c r="FX242" s="90">
        <f>IF(ISNA(VLOOKUP($B242,'[2]1516 Exp_Rev Access'!$F$7:$FS$310,156,FALSE)),"",VLOOKUP($B242,'[2]1516 Exp_Rev Access'!$F$7:$FS$310,156,FALSE))</f>
        <v>0</v>
      </c>
      <c r="FY242" s="90">
        <f>IF(ISNA(VLOOKUP($B242,'[2]1516 Exp_Rev Access'!$F$7:$FS$310,157,FALSE)),"",VLOOKUP($B242,'[2]1516 Exp_Rev Access'!$F$7:$FS$310,157,FALSE))</f>
        <v>0</v>
      </c>
      <c r="FZ242" s="90">
        <f>IF(ISNA(VLOOKUP($B242,'[2]1516 Exp_Rev Access'!$F$7:$FS$310,158,FALSE)),"",VLOOKUP($B242,'[2]1516 Exp_Rev Access'!$F$7:$FS$310,158,FALSE))</f>
        <v>0</v>
      </c>
      <c r="GA242" s="90">
        <f>IF(ISNA(VLOOKUP($B242,'[2]1516 Exp_Rev Access'!$F$7:$FS$310,159,FALSE)),"",VLOOKUP($B242,'[2]1516 Exp_Rev Access'!$F$7:$FS$310,159,FALSE))</f>
        <v>0</v>
      </c>
      <c r="GB242" s="90">
        <f>IF(ISNA(VLOOKUP($B242,'[2]1516 Exp_Rev Access'!$F$7:$FS$310,160,FALSE)),"",VLOOKUP($B242,'[2]1516 Exp_Rev Access'!$F$7:$FS$310,160,FALSE))</f>
        <v>0</v>
      </c>
      <c r="GC242" s="90">
        <f>IF(ISNA(VLOOKUP($B242,'[2]1516 Exp_Rev Access'!$F$7:$FS$310,161,FALSE)),"",VLOOKUP($B242,'[2]1516 Exp_Rev Access'!$F$7:$FS$310,161,FALSE))</f>
        <v>0</v>
      </c>
      <c r="GD242" s="90">
        <f>IF(ISNA(VLOOKUP($B242,'[2]1516 Exp_Rev Access'!$F$7:$FS$310,162,FALSE)),"",VLOOKUP($B242,'[2]1516 Exp_Rev Access'!$F$7:$FS$310,162,FALSE))</f>
        <v>0</v>
      </c>
      <c r="GE242" s="90">
        <f>IF(ISNA(VLOOKUP($B242,'[2]1516 Exp_Rev Access'!$F$7:$FS$310,163,FALSE)),"",VLOOKUP($B242,'[2]1516 Exp_Rev Access'!$F$7:$FS$310,163,FALSE))</f>
        <v>0</v>
      </c>
      <c r="GF242" s="90">
        <f>IF(ISNA(VLOOKUP($B242,'[2]1516 Exp_Rev Access'!$F$7:$FS$310,164,FALSE)),"",VLOOKUP($B242,'[2]1516 Exp_Rev Access'!$F$7:$FS$310,164,FALSE))</f>
        <v>0</v>
      </c>
      <c r="GG242" s="90">
        <f>IF(ISNA(VLOOKUP($B242,'[2]1516 Exp_Rev Access'!$F$7:$FS$310,165,FALSE)),"",VLOOKUP($B242,'[2]1516 Exp_Rev Access'!$F$7:$FS$310,165,FALSE))</f>
        <v>0</v>
      </c>
      <c r="GH242" s="90">
        <f>IF(ISNA(VLOOKUP($B242,'[2]1516 Exp_Rev Access'!$F$7:$FS$310,166,FALSE)),"",VLOOKUP($B242,'[2]1516 Exp_Rev Access'!$F$7:$FS$310,166,FALSE))</f>
        <v>0</v>
      </c>
      <c r="GI242" s="90">
        <f>IF(ISNA(VLOOKUP($B242,'[2]1516 Exp_Rev Access'!$F$7:$FS$310,167,FALSE)),"",VLOOKUP($B242,'[2]1516 Exp_Rev Access'!$F$7:$FS$310,167,FALSE))</f>
        <v>0</v>
      </c>
      <c r="GJ242" s="90">
        <f>IF(ISNA(VLOOKUP($B242,'[2]1516 Exp_Rev Access'!$F$7:$FS$310,168,FALSE)),"",VLOOKUP($B242,'[2]1516 Exp_Rev Access'!$F$7:$FS$310,168,FALSE))</f>
        <v>0</v>
      </c>
      <c r="GK242" s="90">
        <f>IF(ISNA(VLOOKUP($B242,'[2]1516 Exp_Rev Access'!$F$7:$FS$310,169,FALSE)),"",VLOOKUP($B242,'[2]1516 Exp_Rev Access'!$F$7:$FS$310,169,FALSE))</f>
        <v>245000</v>
      </c>
      <c r="GL242" s="90">
        <f>IF(ISNA(VLOOKUP($B242,'[2]1516 Exp_Rev Access'!$F$7:$FS$310,170,FALSE)),"",VLOOKUP($B242,'[2]1516 Exp_Rev Access'!$F$7:$FS$310,170,FALSE))</f>
        <v>0</v>
      </c>
      <c r="GM242" s="90">
        <f>IF(ISNA(VLOOKUP($B242,'[2]1516 Exp_Rev Access'!$F$7:$FT$310,171,FALSE)),"",VLOOKUP($B242,'[2]1516 Exp_Rev Access'!$F$7:$FT$310,171,FALSE))</f>
        <v>0</v>
      </c>
      <c r="GN242" s="90">
        <f>IF(ISNA(VLOOKUP($B242,'[2]1516 Exp_Rev Access'!$F$7:$FU$310,172,FALSE)),"",VLOOKUP($B242,'[2]1516 Exp_Rev Access'!$F$7:$FU$310,172,FALSE))</f>
        <v>0</v>
      </c>
      <c r="GO242" s="90">
        <f>IF(ISNA(VLOOKUP($B242,'[2]1516 Exp_Rev Access'!$F$7:$FV$310,173,FALSE)),"",VLOOKUP($B242,'[2]1516 Exp_Rev Access'!$F$7:$FV$310,173,FALSE))</f>
        <v>0</v>
      </c>
      <c r="GP242" s="90">
        <f>IF(ISNA(VLOOKUP($B242,'[2]1516 Exp_Rev Access'!$F$7:$GA$310,174,FALSE)),"",VLOOKUP($B242,'[2]1516 Exp_Rev Access'!$F$7:$GA$310,174,FALSE))</f>
        <v>0</v>
      </c>
      <c r="GQ242" s="90">
        <f>IF(ISNA(VLOOKUP($B242,'[2]1516 Exp_Rev Access'!$F$7:$GA$310,175,FALSE)),"",VLOOKUP($B242,'[2]1516 Exp_Rev Access'!$F$7:$GA$310,175,FALSE))</f>
        <v>0</v>
      </c>
      <c r="GR242" s="90">
        <f>IF(ISNA(VLOOKUP($B242,'[2]1516 Exp_Rev Access'!$F$7:$GA$310,176,FALSE)),"",VLOOKUP($B242,'[2]1516 Exp_Rev Access'!$F$7:$GA$310,176,FALSE))</f>
        <v>0</v>
      </c>
      <c r="GS242" s="90">
        <f>IF(ISNA(VLOOKUP($B242,'[2]1516 Exp_Rev Access'!$F$7:$GA$310,177,FALSE)),"",VLOOKUP($B242,'[2]1516 Exp_Rev Access'!$F$7:$GA$310,177,FALSE))</f>
        <v>0</v>
      </c>
      <c r="GT242" s="90">
        <f>IF(ISNA(VLOOKUP($B242,'[2]1516 Exp_Rev Access'!$F$7:$GA$310,178,FALSE)),"",VLOOKUP($B242,'[2]1516 Exp_Rev Access'!$F$7:$GA$310,178,FALSE))</f>
        <v>0</v>
      </c>
      <c r="GU242" s="53">
        <f t="shared" si="615"/>
        <v>245000</v>
      </c>
      <c r="GV242" s="92">
        <f t="shared" si="616"/>
        <v>3.1515860401769853E-2</v>
      </c>
      <c r="GW242" s="114">
        <f t="shared" si="617"/>
        <v>411.17730972560213</v>
      </c>
    </row>
    <row r="243" spans="1:222" s="97" customFormat="1" x14ac:dyDescent="0.2">
      <c r="A243" s="86"/>
      <c r="B243" s="87" t="s">
        <v>531</v>
      </c>
      <c r="C243" s="87" t="s">
        <v>532</v>
      </c>
      <c r="D243" s="88">
        <f>IF(ISNA(VLOOKUP($B243,'[2]1516 enrollment_Rev_Exp by size'!$A$6:$C$325,3,FALSE)),"",VLOOKUP($B243,'[2]1516 enrollment_Rev_Exp by size'!$A$6:$C$325,3,FALSE))</f>
        <v>1144.1099999999997</v>
      </c>
      <c r="E243" s="89">
        <v>13072892.07</v>
      </c>
      <c r="F243" s="67">
        <f t="shared" si="595"/>
        <v>13072892.07</v>
      </c>
      <c r="G243" s="67">
        <f t="shared" si="596"/>
        <v>0</v>
      </c>
      <c r="H243" s="90">
        <f>IF(ISNA(VLOOKUP($B243,'[2]1516 Exp_Rev Access'!$F$7:$FS$310,2,FALSE)),"",VLOOKUP($B243,'[2]1516 Exp_Rev Access'!$F$7:$FS$310,2,FALSE))</f>
        <v>1602112.21</v>
      </c>
      <c r="I243" s="90">
        <f>IF(ISNA(VLOOKUP($B243,'[2]1516 Exp_Rev Access'!$F$7:$FS$310,3,FALSE)),"",VLOOKUP($B243,'[2]1516 Exp_Rev Access'!$F$7:$FS$310,3,FALSE))</f>
        <v>0</v>
      </c>
      <c r="J243" s="90">
        <f>IF(ISNA(VLOOKUP($B243,'[2]1516 Exp_Rev Access'!$F$7:$FS$310,4,FALSE)),"",VLOOKUP($B243,'[2]1516 Exp_Rev Access'!$F$7:$FS$310,4,FALSE))</f>
        <v>0</v>
      </c>
      <c r="K243" s="90">
        <f>IF(ISNA(VLOOKUP($B243,'[2]1516 Exp_Rev Access'!$F$7:$FS$310,5,FALSE)),"-",VLOOKUP($B243,'[2]1516 Exp_Rev Access'!$F$7:$FS$310,5,FALSE))</f>
        <v>18163.919999999998</v>
      </c>
      <c r="L243" s="90">
        <f>IF(ISNA(VLOOKUP($B243,'[2]1516 Exp_Rev Access'!$F$7:$FS$310,6,FALSE)),"",VLOOKUP($B243,'[2]1516 Exp_Rev Access'!$F$7:$FS$310,6,FALSE))</f>
        <v>0</v>
      </c>
      <c r="M243" s="90">
        <f>IF(ISNA(VLOOKUP($B243,'[2]1516 Exp_Rev Access'!$F$7:$FS$310,7,FALSE)),"",VLOOKUP($B243,'[2]1516 Exp_Rev Access'!$F$7:$FS$310,7,FALSE))</f>
        <v>0</v>
      </c>
      <c r="N243" s="53">
        <f t="shared" si="597"/>
        <v>1620276.13</v>
      </c>
      <c r="O243" s="91">
        <f t="shared" si="598"/>
        <v>0.12394167421593345</v>
      </c>
      <c r="P243" s="53">
        <f t="shared" si="599"/>
        <v>1416.1891164311128</v>
      </c>
      <c r="Q243" s="90">
        <f>IF(ISNA(VLOOKUP($B243,'[2]1516 Exp_Rev Access'!$F$7:$FS$310,8,FALSE)),"",VLOOKUP($B243,'[2]1516 Exp_Rev Access'!$F$7:$FS$310,8,FALSE))</f>
        <v>9992.58</v>
      </c>
      <c r="R243" s="90">
        <f>IF(ISNA(VLOOKUP($B243,'[2]1516 Exp_Rev Access'!$F$7:$FS$310,9,FALSE)),"",VLOOKUP($B243,'[2]1516 Exp_Rev Access'!$F$7:$FS$310,9,FALSE))</f>
        <v>0</v>
      </c>
      <c r="S243" s="90">
        <f>IF(ISNA(VLOOKUP($B243,'[2]1516 Exp_Rev Access'!$F$7:$FS$310,10,FALSE)),"",VLOOKUP($B243,'[2]1516 Exp_Rev Access'!$F$7:$FS$310,10,FALSE))</f>
        <v>607</v>
      </c>
      <c r="T243" s="90">
        <f>IF(ISNA(VLOOKUP($B243,'[2]1516 Exp_Rev Access'!$F$7:$FS$310,11,FALSE)),"",VLOOKUP($B243,'[2]1516 Exp_Rev Access'!$F$7:$FS$310,11,FALSE))</f>
        <v>0</v>
      </c>
      <c r="U243" s="90">
        <f>IF(ISNA(VLOOKUP($B243,'[2]1516 Exp_Rev Access'!$F$7:$FS$310,12,FALSE)),"",VLOOKUP($B243,'[2]1516 Exp_Rev Access'!$F$7:$FS$310,12,FALSE))</f>
        <v>9093</v>
      </c>
      <c r="V243" s="90">
        <f>IF(ISNA(VLOOKUP($B243,'[2]1516 Exp_Rev Access'!$F$7:$FS$310,13,FALSE)),"",VLOOKUP($B243,'[2]1516 Exp_Rev Access'!$F$7:$FS$310,13,FALSE))</f>
        <v>0</v>
      </c>
      <c r="W243" s="90">
        <f>IF(ISNA(VLOOKUP($B243,'[2]1516 Exp_Rev Access'!$F$7:$FS$310,14,FALSE)),"",VLOOKUP($B243,'[2]1516 Exp_Rev Access'!$F$7:$FS$310,14,FALSE))</f>
        <v>0</v>
      </c>
      <c r="X243" s="90">
        <f>IF(ISNA(VLOOKUP($B243,'[2]1516 Exp_Rev Access'!$F$7:$FS$310,15,FALSE)),"",VLOOKUP($B243,'[2]1516 Exp_Rev Access'!$F$7:$FS$310,15,FALSE))</f>
        <v>0</v>
      </c>
      <c r="Y243" s="90">
        <f>IF(ISNA(VLOOKUP($B243,'[2]1516 Exp_Rev Access'!$F$7:$FS$310,16,FALSE)),"",VLOOKUP($B243,'[2]1516 Exp_Rev Access'!$F$7:$FS$310,16,FALSE))</f>
        <v>4165.38</v>
      </c>
      <c r="Z243" s="90">
        <f>IF(ISNA(VLOOKUP($B243,'[2]1516 Exp_Rev Access'!$F$7:$FS$310,17,FALSE)),"",VLOOKUP($B243,'[2]1516 Exp_Rev Access'!$F$7:$FS$310,17,FALSE))</f>
        <v>28</v>
      </c>
      <c r="AA243" s="90">
        <f>IF(ISNA(VLOOKUP($B243,'[2]1516 Exp_Rev Access'!$F$7:$FS$310,18,FALSE)),"",VLOOKUP($B243,'[2]1516 Exp_Rev Access'!$F$7:$FS$310,18,FALSE))</f>
        <v>0</v>
      </c>
      <c r="AB243" s="90">
        <f>IF(ISNA(VLOOKUP($B243,'[2]1516 Exp_Rev Access'!$F$7:$FS$310,19,FALSE)),"",VLOOKUP($B243,'[2]1516 Exp_Rev Access'!$F$7:$FS$310,19,FALSE))</f>
        <v>0</v>
      </c>
      <c r="AC243" s="90">
        <f>IF(ISNA(VLOOKUP($B243,'[2]1516 Exp_Rev Access'!$F$7:$FS$310,20,FALSE)),"",VLOOKUP($B243,'[2]1516 Exp_Rev Access'!$F$7:$FS$310,20,FALSE))</f>
        <v>0</v>
      </c>
      <c r="AD243" s="90">
        <f>IF(ISNA(VLOOKUP($B243,'[2]1516 Exp_Rev Access'!$F$7:$FS$310,21,FALSE)),"",VLOOKUP($B243,'[2]1516 Exp_Rev Access'!$F$7:$FS$310,21,FALSE))</f>
        <v>75354.05</v>
      </c>
      <c r="AE243" s="90">
        <f>IF(ISNA(VLOOKUP($B243,'[2]1516 Exp_Rev Access'!$F$7:$FS$310,22,FALSE)),"",VLOOKUP($B243,'[2]1516 Exp_Rev Access'!$F$7:$FS$310,22,FALSE))</f>
        <v>2706.14</v>
      </c>
      <c r="AF243" s="90">
        <f>IF(ISNA(VLOOKUP($B243,'[2]1516 Exp_Rev Access'!$F$7:$FS$310,23,FALSE)),"",VLOOKUP($B243,'[2]1516 Exp_Rev Access'!$F$7:$FS$310,23,FALSE))</f>
        <v>0</v>
      </c>
      <c r="AG243" s="90">
        <f>IF(ISNA(VLOOKUP($B243,'[2]1516 Exp_Rev Access'!$F$7:$FS$310,24,FALSE)),"",VLOOKUP($B243,'[2]1516 Exp_Rev Access'!$F$7:$FS$310,24,FALSE))</f>
        <v>1057.8499999999999</v>
      </c>
      <c r="AH243" s="90">
        <f>IF(ISNA(VLOOKUP($B243,'[2]1516 Exp_Rev Access'!$F$7:$FS$310,25,FALSE)),"",VLOOKUP($B243,'[2]1516 Exp_Rev Access'!$F$7:$FS$310,25,FALSE))</f>
        <v>624.27</v>
      </c>
      <c r="AI243" s="90">
        <f>IF(ISNA(VLOOKUP($B243,'[2]1516 Exp_Rev Access'!$F$7:$FS$310,26,FALSE)),"",VLOOKUP($B243,'[2]1516 Exp_Rev Access'!$F$7:$FS$310,26,FALSE))</f>
        <v>21075.919999999998</v>
      </c>
      <c r="AJ243" s="90">
        <f>IF(ISNA(VLOOKUP($B243,'[2]1516 Exp_Rev Access'!$F$7:$FS$310,27,FALSE)),"",VLOOKUP($B243,'[2]1516 Exp_Rev Access'!$F$7:$FS$310,27,FALSE))</f>
        <v>615.73</v>
      </c>
      <c r="AK243" s="90">
        <f>IF(ISNA(VLOOKUP($B243,'[2]1516 Exp_Rev Access'!$F$7:$FS$310,28,FALSE)),"",VLOOKUP($B243,'[2]1516 Exp_Rev Access'!$F$7:$FS$310,28,FALSE))</f>
        <v>14299.54</v>
      </c>
      <c r="AL243" s="90">
        <f>IF(ISNA(VLOOKUP($B243,'[2]1516 Exp_Rev Access'!$F$7:$FS$310,29,FALSE)),"",VLOOKUP($B243,'[2]1516 Exp_Rev Access'!$F$7:$FS$310,29,FALSE))</f>
        <v>42989.58</v>
      </c>
      <c r="AM243" s="53">
        <f t="shared" si="600"/>
        <v>182609.04000000004</v>
      </c>
      <c r="AN243" s="92">
        <f t="shared" si="601"/>
        <v>1.396852655267122E-2</v>
      </c>
      <c r="AO243" s="68">
        <f t="shared" si="602"/>
        <v>159.6079397959987</v>
      </c>
      <c r="AP243" s="90">
        <f>IF(ISNA(VLOOKUP($B243,'[2]1516 Exp_Rev Access'!$F$7:$FS$310,30,FALSE)),"",VLOOKUP($B243,'[2]1516 Exp_Rev Access'!$F$7:$FS$310,30,FALSE))</f>
        <v>6902332.7400000002</v>
      </c>
      <c r="AQ243" s="90">
        <f>IF(ISNA(VLOOKUP($B243,'[2]1516 Exp_Rev Access'!$F$7:$FS$310,31,FALSE)),"",VLOOKUP($B243,'[2]1516 Exp_Rev Access'!$F$7:$FS$310,31,FALSE))</f>
        <v>127150.01</v>
      </c>
      <c r="AR243" s="90">
        <f>IF(ISNA(VLOOKUP($B243,'[2]1516 Exp_Rev Access'!$F$7:$FS$310,32,FALSE)),"",VLOOKUP($B243,'[2]1516 Exp_Rev Access'!$F$7:$FS$310,32,FALSE))</f>
        <v>825459.08</v>
      </c>
      <c r="AS243" s="90">
        <f>IF(ISNA(VLOOKUP($B243,'[2]1516 Exp_Rev Access'!$F$7:$FS$310,33,FALSE)),"",VLOOKUP($B243,'[2]1516 Exp_Rev Access'!$F$7:$FS$310,33,FALSE))</f>
        <v>13255.19</v>
      </c>
      <c r="AT243" s="90">
        <f>IF(ISNA(VLOOKUP($B243,'[2]1516 Exp_Rev Access'!$F$7:$FS$310,34,FALSE)),"",VLOOKUP($B243,'[2]1516 Exp_Rev Access'!$F$7:$FS$310,34,FALSE))</f>
        <v>0</v>
      </c>
      <c r="AU243" s="53">
        <f t="shared" si="603"/>
        <v>7868197.0200000005</v>
      </c>
      <c r="AV243" s="93">
        <f t="shared" si="604"/>
        <v>0.60187118335170342</v>
      </c>
      <c r="AW243" s="53">
        <f t="shared" si="605"/>
        <v>6877.1333350814193</v>
      </c>
      <c r="AX243" s="90">
        <f>IF(ISNA(VLOOKUP($B243,'[2]1516 Exp_Rev Access'!$F$7:$FS$310,35,FALSE)),"",VLOOKUP($B243,'[2]1516 Exp_Rev Access'!$F$7:$FS$310,35,FALSE))</f>
        <v>0</v>
      </c>
      <c r="AY243" s="90">
        <f>IF(ISNA(VLOOKUP($B243,'[2]1516 Exp_Rev Access'!$F$7:$FS$310,36,FALSE)),"",VLOOKUP($B243,'[2]1516 Exp_Rev Access'!$F$7:$FS$310,36,FALSE))</f>
        <v>692934.33</v>
      </c>
      <c r="AZ243" s="90">
        <f>IF(ISNA(VLOOKUP($B243,'[2]1516 Exp_Rev Access'!$F$7:$FS$310,37,FALSE)),"",VLOOKUP($B243,'[2]1516 Exp_Rev Access'!$F$7:$FS$310,37,FALSE))</f>
        <v>41191.440000000002</v>
      </c>
      <c r="BA243" s="90">
        <f>IF(ISNA(VLOOKUP($B243,'[2]1516 Exp_Rev Access'!$F$7:$FS$310,38,FALSE)),"",VLOOKUP($B243,'[2]1516 Exp_Rev Access'!$F$7:$FS$310,38,FALSE))</f>
        <v>0</v>
      </c>
      <c r="BB243" s="90">
        <f>IF(ISNA(VLOOKUP($B243,'[2]1516 Exp_Rev Access'!$F$7:$FS$310,39,FALSE)),"",VLOOKUP($B243,'[2]1516 Exp_Rev Access'!$F$7:$FS$310,39,FALSE))</f>
        <v>0</v>
      </c>
      <c r="BC243" s="90">
        <f>IF(ISNA(VLOOKUP($B243,'[2]1516 Exp_Rev Access'!$F$7:$FS$310,40,FALSE)),"",VLOOKUP($B243,'[2]1516 Exp_Rev Access'!$F$7:$FS$310,40,FALSE))</f>
        <v>343658.67</v>
      </c>
      <c r="BD243" s="90">
        <f>IF(ISNA(VLOOKUP($B243,'[2]1516 Exp_Rev Access'!$F$7:$FS$310,41,FALSE)),"",VLOOKUP($B243,'[2]1516 Exp_Rev Access'!$F$7:$FS$310,41,FALSE))</f>
        <v>0</v>
      </c>
      <c r="BE243" s="90">
        <f>IF(ISNA(VLOOKUP($B243,'[2]1516 Exp_Rev Access'!$F$7:$FS$310,42,FALSE)),"",VLOOKUP($B243,'[2]1516 Exp_Rev Access'!$F$7:$FS$310,42,FALSE))</f>
        <v>60378.71</v>
      </c>
      <c r="BF243" s="90">
        <f>IF(ISNA(VLOOKUP($B243,'[2]1516 Exp_Rev Access'!$F$7:$FS$310,43,FALSE)),"",VLOOKUP($B243,'[2]1516 Exp_Rev Access'!$F$7:$FS$310,43,FALSE))</f>
        <v>0</v>
      </c>
      <c r="BG243" s="90">
        <f>IF(ISNA(VLOOKUP($B243,'[2]1516 Exp_Rev Access'!$F$7:$FS$310,44,FALSE)),"",VLOOKUP($B243,'[2]1516 Exp_Rev Access'!$F$7:$FS$310,44,FALSE))</f>
        <v>190525.18</v>
      </c>
      <c r="BH243" s="90">
        <f>IF(ISNA(VLOOKUP($B243,'[2]1516 Exp_Rev Access'!$F$7:$FS$310,45,FALSE)),"",VLOOKUP($B243,'[2]1516 Exp_Rev Access'!$F$7:$FS$310,45,FALSE))</f>
        <v>10872.98</v>
      </c>
      <c r="BI243" s="90">
        <f>IF(ISNA(VLOOKUP($B243,'[2]1516 Exp_Rev Access'!$F$7:$FS$310,46,FALSE)),"",VLOOKUP($B243,'[2]1516 Exp_Rev Access'!$F$7:$FS$310,46,FALSE))</f>
        <v>0</v>
      </c>
      <c r="BJ243" s="90">
        <f>IF(ISNA(VLOOKUP($B243,'[2]1516 Exp_Rev Access'!$F$7:$FS$310,47,FALSE)),"",VLOOKUP($B243,'[2]1516 Exp_Rev Access'!$F$7:$FS$310,47,FALSE))</f>
        <v>10175.91</v>
      </c>
      <c r="BK243" s="90">
        <f>IF(ISNA(VLOOKUP($B243,'[2]1516 Exp_Rev Access'!$F$7:$FS$310,48,FALSE)),"",VLOOKUP($B243,'[2]1516 Exp_Rev Access'!$F$7:$FS$310,48,FALSE))</f>
        <v>651318.81000000006</v>
      </c>
      <c r="BL243" s="90">
        <f>IF(ISNA(VLOOKUP($B243,'[2]1516 Exp_Rev Access'!$F$7:$FS$310,49,FALSE)),"",VLOOKUP($B243,'[2]1516 Exp_Rev Access'!$F$7:$FS$310,49,FALSE))</f>
        <v>0</v>
      </c>
      <c r="BM243" s="90">
        <f>IF(ISNA(VLOOKUP($B243,'[2]1516 Exp_Rev Access'!$F$7:$FS$310,50,FALSE)),"",VLOOKUP($B243,'[2]1516 Exp_Rev Access'!$F$7:$FS$310,50,FALSE))</f>
        <v>0</v>
      </c>
      <c r="BN243" s="90">
        <f>IF(ISNA(VLOOKUP($B243,'[2]1516 Exp_Rev Access'!$F$7:$FS$310,51,FALSE)),"",VLOOKUP($B243,'[2]1516 Exp_Rev Access'!$F$7:$FS$310,51,FALSE))</f>
        <v>0</v>
      </c>
      <c r="BO243" s="90">
        <f>IF(ISNA(VLOOKUP($B243,'[2]1516 Exp_Rev Access'!$F$7:$FS$310,52,FALSE)),"",VLOOKUP($B243,'[2]1516 Exp_Rev Access'!$F$7:$FS$310,52,FALSE))</f>
        <v>0</v>
      </c>
      <c r="BP243" s="90">
        <f>IF(ISNA(VLOOKUP($B243,'[2]1516 Exp_Rev Access'!$F$7:$FS$310,53,FALSE)),"",VLOOKUP($B243,'[2]1516 Exp_Rev Access'!$F$7:$FS$310,53,FALSE))</f>
        <v>0</v>
      </c>
      <c r="BQ243" s="90">
        <f>IF(ISNA(VLOOKUP($B243,'[2]1516 Exp_Rev Access'!$F$7:$FS$310,54,FALSE)),"",VLOOKUP($B243,'[2]1516 Exp_Rev Access'!$F$7:$FS$310,54,FALSE))</f>
        <v>0</v>
      </c>
      <c r="BR243" s="90">
        <f>IF(ISNA(VLOOKUP($B243,'[2]1516 Exp_Rev Access'!$F$7:$FS$310,55,FALSE)),"",VLOOKUP($B243,'[2]1516 Exp_Rev Access'!$F$7:$FS$310,55,FALSE))</f>
        <v>0</v>
      </c>
      <c r="BS243" s="90">
        <f>IF(ISNA(VLOOKUP($B243,'[2]1516 Exp_Rev Access'!$F$7:$FS$310,56,FALSE)),"",VLOOKUP($B243,'[2]1516 Exp_Rev Access'!$F$7:$FS$310,56,FALSE))</f>
        <v>0</v>
      </c>
      <c r="BT243" s="90">
        <f>IF(ISNA(VLOOKUP($B243,'[2]1516 Exp_Rev Access'!$F$7:$FS$310,57,FALSE)),"",VLOOKUP($B243,'[2]1516 Exp_Rev Access'!$F$7:$FS$310,57,FALSE))</f>
        <v>0</v>
      </c>
      <c r="BU243" s="90">
        <f>IF(ISNA(VLOOKUP($B243,'[2]1516 Exp_Rev Access'!$F$7:$FS$310,58,FALSE)),"",VLOOKUP($B243,'[2]1516 Exp_Rev Access'!$F$7:$FS$310,58,FALSE))</f>
        <v>0</v>
      </c>
      <c r="BV243" s="53">
        <f t="shared" si="606"/>
        <v>2001056.0299999998</v>
      </c>
      <c r="BW243" s="92">
        <f t="shared" si="607"/>
        <v>0.15306911579206511</v>
      </c>
      <c r="BX243" s="68">
        <f t="shared" si="608"/>
        <v>1749.0066776795941</v>
      </c>
      <c r="BY243" s="90">
        <f>IF(ISNA(VLOOKUP($B243,'[2]1516 Exp_Rev Access'!$F$7:$FS$310,59,FALSE)),"",VLOOKUP($B243,'[2]1516 Exp_Rev Access'!$F$7:$FS$310,59,FALSE))</f>
        <v>0</v>
      </c>
      <c r="BZ243" s="90">
        <f>IF(ISNA(VLOOKUP($B243,'[2]1516 Exp_Rev Access'!$F$7:$FS$310,60,FALSE)),"",VLOOKUP($B243,'[2]1516 Exp_Rev Access'!$F$7:$FS$310,60,FALSE))</f>
        <v>0</v>
      </c>
      <c r="CA243" s="90">
        <f>IF(ISNA(VLOOKUP($B243,'[2]1516 Exp_Rev Access'!$F$7:$FS$310,61,FALSE)),"",VLOOKUP($B243,'[2]1516 Exp_Rev Access'!$F$7:$FS$310,61,FALSE))</f>
        <v>0</v>
      </c>
      <c r="CB243" s="90">
        <f>IF(ISNA(VLOOKUP($B243,'[2]1516 Exp_Rev Access'!$F$7:$FS$310,62,FALSE)),"",VLOOKUP($B243,'[2]1516 Exp_Rev Access'!$F$7:$FS$310,62,FALSE))</f>
        <v>0</v>
      </c>
      <c r="CC243" s="90">
        <f>IF(ISNA(VLOOKUP($B243,'[2]1516 Exp_Rev Access'!$F$7:$FS$310,63,FALSE)),"",VLOOKUP($B243,'[2]1516 Exp_Rev Access'!$F$7:$FS$310,63,FALSE))</f>
        <v>133848.43</v>
      </c>
      <c r="CD243" s="90">
        <f>IF(ISNA(VLOOKUP($B243,'[2]1516 Exp_Rev Access'!$F$7:$FS$310,64,FALSE)),"",VLOOKUP($B243,'[2]1516 Exp_Rev Access'!$F$7:$FS$310,64,FALSE))</f>
        <v>0</v>
      </c>
      <c r="CE243" s="53">
        <f t="shared" si="609"/>
        <v>133848.43</v>
      </c>
      <c r="CF243" s="92">
        <f t="shared" si="610"/>
        <v>1.0238624267935228E-2</v>
      </c>
      <c r="CG243" s="94">
        <f t="shared" si="611"/>
        <v>116.98912691961441</v>
      </c>
      <c r="CH243" s="90">
        <f>IF(ISNA(VLOOKUP($B243,'[2]1516 Exp_Rev Access'!$F$7:$FS$310,65,FALSE)),"",VLOOKUP($B243,'[2]1516 Exp_Rev Access'!$F$7:$FS$310,65,FALSE))</f>
        <v>0</v>
      </c>
      <c r="CI243" s="90">
        <f>IF(ISNA(VLOOKUP($B243,'[2]1516 Exp_Rev Access'!$F$7:$FS$310,66,FALSE)),"",VLOOKUP($B243,'[2]1516 Exp_Rev Access'!$F$7:$FS$310,66,FALSE))</f>
        <v>25991.41</v>
      </c>
      <c r="CJ243" s="90">
        <f>IF(ISNA(VLOOKUP($B243,'[2]1516 Exp_Rev Access'!$F$7:$FS$310,67,FALSE)),"",VLOOKUP($B243,'[2]1516 Exp_Rev Access'!$F$7:$FS$310,67,FALSE))</f>
        <v>0</v>
      </c>
      <c r="CK243" s="90">
        <f>IF(ISNA(VLOOKUP($B243,'[2]1516 Exp_Rev Access'!$F$7:$FS$310,68,FALSE)),"",VLOOKUP($B243,'[2]1516 Exp_Rev Access'!$F$7:$FS$310,68,FALSE))</f>
        <v>0</v>
      </c>
      <c r="CL243" s="90">
        <f>IF(ISNA(VLOOKUP($B243,'[2]1516 Exp_Rev Access'!$F$7:$FS$310,69,FALSE)),"",VLOOKUP($B243,'[2]1516 Exp_Rev Access'!$F$7:$FS$310,69,FALSE))</f>
        <v>0</v>
      </c>
      <c r="CM243" s="90">
        <f>IF(ISNA(VLOOKUP($B243,'[2]1516 Exp_Rev Access'!$F$7:$FS$310,70,FALSE)),"",VLOOKUP($B243,'[2]1516 Exp_Rev Access'!$F$7:$FS$310,70,FALSE))</f>
        <v>0</v>
      </c>
      <c r="CN243" s="90">
        <f>IF(ISNA(VLOOKUP($B243,'[2]1516 Exp_Rev Access'!$F$7:$FS$310,71,FALSE)),"",VLOOKUP($B243,'[2]1516 Exp_Rev Access'!$F$7:$FS$310,71,FALSE))</f>
        <v>0</v>
      </c>
      <c r="CO243" s="90">
        <f>IF(ISNA(VLOOKUP($B243,'[2]1516 Exp_Rev Access'!$F$7:$FS$310,72,FALSE)),"",VLOOKUP($B243,'[2]1516 Exp_Rev Access'!$F$7:$FS$310,72,FALSE))</f>
        <v>0</v>
      </c>
      <c r="CP243" s="90">
        <f>IF(ISNA(VLOOKUP($B243,'[2]1516 Exp_Rev Access'!$F$7:$FS$310,73,FALSE)),"",VLOOKUP($B243,'[2]1516 Exp_Rev Access'!$F$7:$FS$310,73,FALSE))</f>
        <v>0</v>
      </c>
      <c r="CQ243" s="90">
        <f>IF(ISNA(VLOOKUP($B243,'[2]1516 Exp_Rev Access'!$F$7:$FS$310,74,FALSE)),"",VLOOKUP($B243,'[2]1516 Exp_Rev Access'!$F$7:$FS$310,74,FALSE))</f>
        <v>207526.83</v>
      </c>
      <c r="CR243" s="90">
        <f>IF(ISNA(VLOOKUP($B243,'[2]1516 Exp_Rev Access'!$F$7:$FS$310,75,FALSE)),"",VLOOKUP($B243,'[2]1516 Exp_Rev Access'!$F$7:$FS$310,75,FALSE))</f>
        <v>0</v>
      </c>
      <c r="CS243" s="90">
        <f>IF(ISNA(VLOOKUP($B243,'[2]1516 Exp_Rev Access'!$F$7:$FS$310,76,FALSE)),"",VLOOKUP($B243,'[2]1516 Exp_Rev Access'!$F$7:$FS$310,76,FALSE))</f>
        <v>8823</v>
      </c>
      <c r="CT243" s="90">
        <f>IF(ISNA(VLOOKUP($B243,'[2]1516 Exp_Rev Access'!$F$7:$FS$310,77,FALSE)),"",VLOOKUP($B243,'[2]1516 Exp_Rev Access'!$F$7:$FS$310,77,FALSE))</f>
        <v>0</v>
      </c>
      <c r="CU243" s="90">
        <f>IF(ISNA(VLOOKUP($B243,'[2]1516 Exp_Rev Access'!$F$7:$FS$310,78,FALSE)),"",VLOOKUP($B243,'[2]1516 Exp_Rev Access'!$F$7:$FS$310,78,FALSE))</f>
        <v>312188.71999999997</v>
      </c>
      <c r="CV243" s="90">
        <f>IF(ISNA(VLOOKUP($B243,'[2]1516 Exp_Rev Access'!$F$7:$FS$310,79,FALSE)),"",VLOOKUP($B243,'[2]1516 Exp_Rev Access'!$F$7:$FS$310,79,FALSE))</f>
        <v>107605.25</v>
      </c>
      <c r="CW243" s="90">
        <f>IF(ISNA(VLOOKUP($B243,'[2]1516 Exp_Rev Access'!$F$7:$FS$310,80,FALSE)),"",VLOOKUP($B243,'[2]1516 Exp_Rev Access'!$F$7:$FS$310,80,FALSE))</f>
        <v>112548.74</v>
      </c>
      <c r="CX243" s="90">
        <f>IF(ISNA(VLOOKUP($B243,'[2]1516 Exp_Rev Access'!$F$7:$FS$310,81,FALSE)),"",VLOOKUP($B243,'[2]1516 Exp_Rev Access'!$F$7:$FS$310,81,FALSE))</f>
        <v>0</v>
      </c>
      <c r="CY243" s="90">
        <f>IF(ISNA(VLOOKUP($B243,'[2]1516 Exp_Rev Access'!$F$7:$FS$310,82,FALSE)),"",VLOOKUP($B243,'[2]1516 Exp_Rev Access'!$F$7:$FS$310,82,FALSE))</f>
        <v>0</v>
      </c>
      <c r="CZ243" s="90">
        <f>IF(ISNA(VLOOKUP($B243,'[2]1516 Exp_Rev Access'!$F$7:$FS$310,83,FALSE)),"",VLOOKUP($B243,'[2]1516 Exp_Rev Access'!$F$7:$FS$310,83,FALSE))</f>
        <v>0</v>
      </c>
      <c r="DA243" s="90">
        <f>IF(ISNA(VLOOKUP($B243,'[2]1516 Exp_Rev Access'!$F$7:$FS$310,84,FALSE)),"",VLOOKUP($B243,'[2]1516 Exp_Rev Access'!$F$7:$FS$310,84,FALSE))</f>
        <v>0</v>
      </c>
      <c r="DB243" s="90">
        <f>IF(ISNA(VLOOKUP($B243,'[2]1516 Exp_Rev Access'!$F$7:$FS$310,85,FALSE)),"",VLOOKUP($B243,'[2]1516 Exp_Rev Access'!$F$7:$FS$310,85,FALSE))</f>
        <v>31091.46</v>
      </c>
      <c r="DC243" s="90">
        <f>IF(ISNA(VLOOKUP($B243,'[2]1516 Exp_Rev Access'!$F$7:$FS$310,86,FALSE)),"",VLOOKUP($B243,'[2]1516 Exp_Rev Access'!$F$7:$FS$310,86,FALSE))</f>
        <v>0</v>
      </c>
      <c r="DD243" s="90">
        <f>IF(ISNA(VLOOKUP($B243,'[2]1516 Exp_Rev Access'!$F$7:$FS$310,87,FALSE)),"",VLOOKUP($B243,'[2]1516 Exp_Rev Access'!$F$7:$FS$310,87,FALSE))</f>
        <v>0</v>
      </c>
      <c r="DE243" s="90">
        <f>IF(ISNA(VLOOKUP($B243,'[2]1516 Exp_Rev Access'!$F$7:$FS$310,88,FALSE)),"",VLOOKUP($B243,'[2]1516 Exp_Rev Access'!$F$7:$FS$310,88,FALSE))</f>
        <v>0</v>
      </c>
      <c r="DF243" s="90">
        <f>IF(ISNA(VLOOKUP($B243,'[2]1516 Exp_Rev Access'!$F$7:$FS$310,89,FALSE)),"",VLOOKUP($B243,'[2]1516 Exp_Rev Access'!$F$7:$FS$310,89,FALSE))</f>
        <v>0</v>
      </c>
      <c r="DG243" s="90">
        <f>IF(ISNA(VLOOKUP($B243,'[2]1516 Exp_Rev Access'!$F$7:$FS$310,90,FALSE)),"",VLOOKUP($B243,'[2]1516 Exp_Rev Access'!$F$7:$FS$310,90,FALSE))</f>
        <v>0</v>
      </c>
      <c r="DH243" s="90">
        <f>IF(ISNA(VLOOKUP($B243,'[2]1516 Exp_Rev Access'!$F$7:$FS$310,91,FALSE)),"",VLOOKUP($B243,'[2]1516 Exp_Rev Access'!$F$7:$FS$310,91,FALSE))</f>
        <v>0</v>
      </c>
      <c r="DI243" s="90">
        <f>IF(ISNA(VLOOKUP($B243,'[2]1516 Exp_Rev Access'!$F$7:$FS$310,92,FALSE)),"",VLOOKUP($B243,'[2]1516 Exp_Rev Access'!$F$7:$FS$310,92,FALSE))</f>
        <v>389036.92</v>
      </c>
      <c r="DJ243" s="90">
        <f>IF(ISNA(VLOOKUP($B243,'[2]1516 Exp_Rev Access'!$F$7:$FS$310,93,FALSE)),"",VLOOKUP($B243,'[2]1516 Exp_Rev Access'!$F$7:$FS$310,93,FALSE))</f>
        <v>0</v>
      </c>
      <c r="DK243" s="90">
        <f>IF(ISNA(VLOOKUP($B243,'[2]1516 Exp_Rev Access'!$F$7:$FS$310,94,FALSE)),"",VLOOKUP($B243,'[2]1516 Exp_Rev Access'!$F$7:$FS$310,94,FALSE))</f>
        <v>0</v>
      </c>
      <c r="DL243" s="90">
        <f>IF(ISNA(VLOOKUP($B243,'[2]1516 Exp_Rev Access'!$F$7:$FS$310,95,FALSE)),"",VLOOKUP($B243,'[2]1516 Exp_Rev Access'!$F$7:$FS$310,95,FALSE))</f>
        <v>0</v>
      </c>
      <c r="DM243" s="90">
        <f>IF(ISNA(VLOOKUP($B243,'[2]1516 Exp_Rev Access'!$F$7:$FS$310,96,FALSE)),"",VLOOKUP($B243,'[2]1516 Exp_Rev Access'!$F$7:$FS$310,96,FALSE))</f>
        <v>0</v>
      </c>
      <c r="DN243" s="90">
        <f>IF(ISNA(VLOOKUP($B243,'[2]1516 Exp_Rev Access'!$F$7:$FS$310,97,FALSE)),"",VLOOKUP($B243,'[2]1516 Exp_Rev Access'!$F$7:$FS$310,97,FALSE))</f>
        <v>0</v>
      </c>
      <c r="DO243" s="90">
        <f>IF(ISNA(VLOOKUP($B243,'[2]1516 Exp_Rev Access'!$F$7:$FS$310,98,FALSE)),"",VLOOKUP($B243,'[2]1516 Exp_Rev Access'!$F$7:$FS$310,98,FALSE))</f>
        <v>0</v>
      </c>
      <c r="DP243" s="90">
        <f>IF(ISNA(VLOOKUP($B243,'[2]1516 Exp_Rev Access'!$F$7:$FS$310,99,FALSE)),"",VLOOKUP($B243,'[2]1516 Exp_Rev Access'!$F$7:$FS$310,99,FALSE))</f>
        <v>0</v>
      </c>
      <c r="DQ243" s="90">
        <f>IF(ISNA(VLOOKUP($B243,'[2]1516 Exp_Rev Access'!$F$7:$FS$310,100,FALSE)),"",VLOOKUP($B243,'[2]1516 Exp_Rev Access'!$F$7:$FS$310,100,FALSE))</f>
        <v>0</v>
      </c>
      <c r="DR243" s="90">
        <f>IF(ISNA(VLOOKUP($B243,'[2]1516 Exp_Rev Access'!$F$7:$FS$310,101,FALSE)),"",VLOOKUP($B243,'[2]1516 Exp_Rev Access'!$F$7:$FS$310,101,FALSE))</f>
        <v>0</v>
      </c>
      <c r="DS243" s="90">
        <f>IF(ISNA(VLOOKUP($B243,'[2]1516 Exp_Rev Access'!$F$7:$FS$310,102,FALSE)),"",VLOOKUP($B243,'[2]1516 Exp_Rev Access'!$F$7:$FS$310,102,FALSE))</f>
        <v>0</v>
      </c>
      <c r="DT243" s="90">
        <f>IF(ISNA(VLOOKUP($B243,'[2]1516 Exp_Rev Access'!$F$7:$FS$310,103,FALSE)),"",VLOOKUP($B243,'[2]1516 Exp_Rev Access'!$F$7:$FS$310,103,FALSE))</f>
        <v>0</v>
      </c>
      <c r="DU243" s="90">
        <f>IF(ISNA(VLOOKUP($B243,'[2]1516 Exp_Rev Access'!$F$7:$FS$310,104,FALSE)),"",VLOOKUP($B243,'[2]1516 Exp_Rev Access'!$F$7:$FS$310,104,FALSE))</f>
        <v>0</v>
      </c>
      <c r="DV243" s="90">
        <f>IF(ISNA(VLOOKUP($B243,'[2]1516 Exp_Rev Access'!$F$7:$FS$310,105,FALSE)),"",VLOOKUP($B243,'[2]1516 Exp_Rev Access'!$F$7:$FS$310,105,FALSE))</f>
        <v>0</v>
      </c>
      <c r="DW243" s="90">
        <f>IF(ISNA(VLOOKUP($B243,'[2]1516 Exp_Rev Access'!$F$7:$FS$310,106,FALSE)),"",VLOOKUP($B243,'[2]1516 Exp_Rev Access'!$F$7:$FS$310,106,FALSE))</f>
        <v>0</v>
      </c>
      <c r="DX243" s="90">
        <f>IF(ISNA(VLOOKUP($B243,'[2]1516 Exp_Rev Access'!$F$7:$FS$310,107,FALSE)),"",VLOOKUP($B243,'[2]1516 Exp_Rev Access'!$F$7:$FS$310,107,FALSE))</f>
        <v>0</v>
      </c>
      <c r="DY243" s="90">
        <f>IF(ISNA(VLOOKUP($B243,'[2]1516 Exp_Rev Access'!$F$7:$FS$310,108,FALSE)),"",VLOOKUP($B243,'[2]1516 Exp_Rev Access'!$F$7:$FS$310,108,FALSE))</f>
        <v>0</v>
      </c>
      <c r="DZ243" s="90">
        <f>IF(ISNA(VLOOKUP($B243,'[2]1516 Exp_Rev Access'!$F$7:$FS$310,109,FALSE)),"",VLOOKUP($B243,'[2]1516 Exp_Rev Access'!$F$7:$FS$310,109,FALSE))</f>
        <v>0</v>
      </c>
      <c r="EA243" s="90">
        <f>IF(ISNA(VLOOKUP($B243,'[2]1516 Exp_Rev Access'!$F$7:$FS$310,110,FALSE)),"",VLOOKUP($B243,'[2]1516 Exp_Rev Access'!$F$7:$FS$310,110,FALSE))</f>
        <v>0</v>
      </c>
      <c r="EB243" s="90">
        <f>IF(ISNA(VLOOKUP($B243,'[2]1516 Exp_Rev Access'!$F$7:$FS$310,111,FALSE)),"",VLOOKUP($B243,'[2]1516 Exp_Rev Access'!$F$7:$FS$310,111,FALSE))</f>
        <v>0</v>
      </c>
      <c r="EC243" s="90">
        <f>IF(ISNA(VLOOKUP($B243,'[2]1516 Exp_Rev Access'!$F$7:$FS$310,112,FALSE)),"",VLOOKUP($B243,'[2]1516 Exp_Rev Access'!$F$7:$FS$310,112,FALSE))</f>
        <v>0</v>
      </c>
      <c r="ED243" s="90">
        <f>IF(ISNA(VLOOKUP($B243,'[2]1516 Exp_Rev Access'!$F$7:$FS$310,113,FALSE)),"",VLOOKUP($B243,'[2]1516 Exp_Rev Access'!$F$7:$FS$310,113,FALSE))</f>
        <v>0</v>
      </c>
      <c r="EE243" s="90">
        <f>IF(ISNA(VLOOKUP($B243,'[2]1516 Exp_Rev Access'!$F$7:$FS$310,114,FALSE)),"",VLOOKUP($B243,'[2]1516 Exp_Rev Access'!$F$7:$FS$310,114,FALSE))</f>
        <v>0</v>
      </c>
      <c r="EF243" s="90">
        <f>IF(ISNA(VLOOKUP($B243,'[2]1516 Exp_Rev Access'!$F$7:$FS$310,115,FALSE)),"",VLOOKUP($B243,'[2]1516 Exp_Rev Access'!$F$7:$FS$310,115,FALSE))</f>
        <v>0</v>
      </c>
      <c r="EG243" s="90">
        <f>IF(ISNA(VLOOKUP($B243,'[2]1516 Exp_Rev Access'!$F$7:$FS$310,116,FALSE)),"",VLOOKUP($B243,'[2]1516 Exp_Rev Access'!$F$7:$FS$310,116,FALSE))</f>
        <v>0</v>
      </c>
      <c r="EH243" s="90">
        <f>IF(ISNA(VLOOKUP($B243,'[2]1516 Exp_Rev Access'!$F$7:$FS$310,117,FALSE)),"",VLOOKUP($B243,'[2]1516 Exp_Rev Access'!$F$7:$FS$310,117,FALSE))</f>
        <v>0</v>
      </c>
      <c r="EI243" s="90">
        <f>IF(ISNA(VLOOKUP($B243,'[2]1516 Exp_Rev Access'!$F$7:$FS$310,118,FALSE)),"",VLOOKUP($B243,'[2]1516 Exp_Rev Access'!$F$7:$FS$310,118,FALSE))</f>
        <v>0</v>
      </c>
      <c r="EJ243" s="90">
        <f>IF(ISNA(VLOOKUP($B243,'[2]1516 Exp_Rev Access'!$F$7:$FS$310,119,FALSE)),"",VLOOKUP($B243,'[2]1516 Exp_Rev Access'!$F$7:$FS$310,119,FALSE))</f>
        <v>0</v>
      </c>
      <c r="EK243" s="90">
        <f>IF(ISNA(VLOOKUP($B243,'[2]1516 Exp_Rev Access'!$F$7:$FS$310,120,FALSE)),"",VLOOKUP($B243,'[2]1516 Exp_Rev Access'!$F$7:$FS$310,120,FALSE))</f>
        <v>0</v>
      </c>
      <c r="EL243" s="90">
        <f>IF(ISNA(VLOOKUP($B243,'[2]1516 Exp_Rev Access'!$F$7:$FS$310,121,FALSE)),"",VLOOKUP($B243,'[2]1516 Exp_Rev Access'!$F$7:$FS$310,121,FALSE))</f>
        <v>0</v>
      </c>
      <c r="EM243" s="90">
        <f>IF(ISNA(VLOOKUP($B243,'[2]1516 Exp_Rev Access'!$F$7:$FS$310,122,FALSE)),"",VLOOKUP($B243,'[2]1516 Exp_Rev Access'!$F$7:$FS$310,122,FALSE))</f>
        <v>0</v>
      </c>
      <c r="EN243" s="90">
        <f>IF(ISNA(VLOOKUP($B243,'[2]1516 Exp_Rev Access'!$F$7:$FS$310,123,FALSE)),"",VLOOKUP($B243,'[2]1516 Exp_Rev Access'!$F$7:$FS$310,123,FALSE))</f>
        <v>9429.2999999999993</v>
      </c>
      <c r="EO243" s="90">
        <f>IF(ISNA(VLOOKUP($B243,'[2]1516 Exp_Rev Access'!$F$7:$FS$310,124,FALSE)),"",VLOOKUP($B243,'[2]1516 Exp_Rev Access'!$F$7:$FS$310,124,FALSE))</f>
        <v>0</v>
      </c>
      <c r="EP243" s="90">
        <f>IF(ISNA(VLOOKUP($B243,'[2]1516 Exp_Rev Access'!$F$7:$FS$310,125,FALSE)),"",VLOOKUP($B243,'[2]1516 Exp_Rev Access'!$F$7:$FS$310,125,FALSE))</f>
        <v>0</v>
      </c>
      <c r="EQ243" s="90">
        <f>IF(ISNA(VLOOKUP($B243,'[2]1516 Exp_Rev Access'!$F$7:$FS$310,126,FALSE)),"",VLOOKUP($B243,'[2]1516 Exp_Rev Access'!$F$7:$FS$310,126,FALSE))</f>
        <v>0</v>
      </c>
      <c r="ER243" s="90">
        <f>IF(ISNA(VLOOKUP($B243,'[2]1516 Exp_Rev Access'!$F$7:$FS$310,127,FALSE)),"",VLOOKUP($B243,'[2]1516 Exp_Rev Access'!$F$7:$FS$310,127,FALSE))</f>
        <v>0</v>
      </c>
      <c r="ES243" s="90">
        <f>IF(ISNA(VLOOKUP($B243,'[2]1516 Exp_Rev Access'!$F$7:$FS$310,128,FALSE)),"",VLOOKUP($B243,'[2]1516 Exp_Rev Access'!$F$7:$FS$310,128,FALSE))</f>
        <v>0</v>
      </c>
      <c r="ET243" s="90">
        <f>IF(ISNA(VLOOKUP($B243,'[2]1516 Exp_Rev Access'!$F$7:$FS$310,129,FALSE)),"",VLOOKUP($B243,'[2]1516 Exp_Rev Access'!$F$7:$FS$310,129,FALSE))</f>
        <v>0</v>
      </c>
      <c r="EU243" s="90">
        <f>IF(ISNA(VLOOKUP($B243,'[2]1516 Exp_Rev Access'!$F$7:$FS$310,130,FALSE)),"",VLOOKUP($B243,'[2]1516 Exp_Rev Access'!$F$7:$FS$310,130,FALSE))</f>
        <v>0</v>
      </c>
      <c r="EV243" s="90">
        <f>IF(ISNA(VLOOKUP($B243,'[2]1516 Exp_Rev Access'!$F$7:$FS$310,131,FALSE)),"",VLOOKUP($B243,'[2]1516 Exp_Rev Access'!$F$7:$FS$310,131,FALSE))</f>
        <v>5843.36</v>
      </c>
      <c r="EW243" s="90">
        <f>IF(ISNA(VLOOKUP($B243,'[2]1516 Exp_Rev Access'!$F$7:$FS$310,132,FALSE)),"",VLOOKUP($B243,'[2]1516 Exp_Rev Access'!$F$7:$FS$310,132,FALSE))</f>
        <v>0</v>
      </c>
      <c r="EX243" s="90">
        <f>IF(ISNA(VLOOKUP($B243,'[2]1516 Exp_Rev Access'!$F$7:$FS$310,133,FALSE)),"",VLOOKUP($B243,'[2]1516 Exp_Rev Access'!$F$7:$FS$310,133,FALSE))</f>
        <v>0</v>
      </c>
      <c r="EY243" s="90">
        <f>IF(ISNA(VLOOKUP($B243,'[2]1516 Exp_Rev Access'!$F$7:$FS$310,134,FALSE)),"",VLOOKUP($B243,'[2]1516 Exp_Rev Access'!$F$7:$FS$310,134,FALSE))</f>
        <v>0</v>
      </c>
      <c r="EZ243" s="90">
        <f>IF(ISNA(VLOOKUP($B243,'[2]1516 Exp_Rev Access'!$F$7:$FS$310,135,FALSE)),"",VLOOKUP($B243,'[2]1516 Exp_Rev Access'!$F$7:$FS$310,135,FALSE))</f>
        <v>0</v>
      </c>
      <c r="FA243" s="90">
        <f>IF(ISNA(VLOOKUP($B243,'[2]1516 Exp_Rev Access'!$F$7:$FS$310,136,FALSE)),"",VLOOKUP($B243,'[2]1516 Exp_Rev Access'!$F$7:$FS$310,136,FALSE))</f>
        <v>0</v>
      </c>
      <c r="FB243" s="90">
        <f>IF(ISNA(VLOOKUP($B243,'[2]1516 Exp_Rev Access'!$F$7:$FS$310,137,FALSE)),"",VLOOKUP($B243,'[2]1516 Exp_Rev Access'!$F$7:$FS$310,137,FALSE))</f>
        <v>0</v>
      </c>
      <c r="FC243" s="90">
        <f>IF(ISNA(VLOOKUP($B243,'[2]1516 Exp_Rev Access'!$F$7:$FS$310,138,FALSE)),"",VLOOKUP($B243,'[2]1516 Exp_Rev Access'!$F$7:$FS$310,138,FALSE))</f>
        <v>0</v>
      </c>
      <c r="FD243" s="90">
        <f>IF(ISNA(VLOOKUP($B243,'[2]1516 Exp_Rev Access'!$F$7:$FS$310,139,FALSE)),"",VLOOKUP($B243,'[2]1516 Exp_Rev Access'!$F$7:$FS$310,139,FALSE))</f>
        <v>0</v>
      </c>
      <c r="FE243" s="90">
        <f>IF(ISNA(VLOOKUP($B243,'[2]1516 Exp_Rev Access'!$F$7:$FS$310,140,FALSE)),"",VLOOKUP($B243,'[2]1516 Exp_Rev Access'!$F$7:$FS$310,140,FALSE))</f>
        <v>0</v>
      </c>
      <c r="FF243" s="90">
        <f>IF(ISNA(VLOOKUP($B243,'[2]1516 Exp_Rev Access'!$F$7:$FS$310,141,FALSE)),"",VLOOKUP($B243,'[2]1516 Exp_Rev Access'!$F$7:$FS$310,141,FALSE))</f>
        <v>0</v>
      </c>
      <c r="FG243" s="90">
        <f>IF(ISNA(VLOOKUP($B243,'[2]1516 Exp_Rev Access'!$F$7:$FS$310,142,FALSE)),"",VLOOKUP($B243,'[2]1516 Exp_Rev Access'!$F$7:$FS$310,142,FALSE))</f>
        <v>0</v>
      </c>
      <c r="FH243" s="90">
        <f>IF(ISNA(VLOOKUP($B243,'[2]1516 Exp_Rev Access'!$F$7:$FS$310,143,FALSE)),"",VLOOKUP($B243,'[2]1516 Exp_Rev Access'!$F$7:$FS$310,143,FALSE))</f>
        <v>0</v>
      </c>
      <c r="FI243" s="90">
        <f>IF(ISNA(VLOOKUP($B243,'[2]1516 Exp_Rev Access'!$F$7:$FS$310,144,FALSE)),"",VLOOKUP($B243,'[2]1516 Exp_Rev Access'!$F$7:$FS$310,144,FALSE))</f>
        <v>0</v>
      </c>
      <c r="FJ243" s="90">
        <f>IF(ISNA(VLOOKUP($B243,'[2]1516 Exp_Rev Access'!$F$7:$FS$310,145,FALSE)),"",VLOOKUP($B243,'[2]1516 Exp_Rev Access'!$F$7:$FS$310,145,FALSE))</f>
        <v>0</v>
      </c>
      <c r="FK243" s="90">
        <f>IF(ISNA(VLOOKUP($B243,'[2]1516 Exp_Rev Access'!$F$7:$FS$310,146,FALSE)),"",VLOOKUP($B243,'[2]1516 Exp_Rev Access'!$F$7:$FS$310,146,FALSE))</f>
        <v>0</v>
      </c>
      <c r="FL243" s="90">
        <f>IF(ISNA(VLOOKUP($B243,'[2]1516 Exp_Rev Access'!$F$7:$FS$310,1147,FALSE)),"",VLOOKUP($B243,'[2]1516 Exp_Rev Access'!$F$7:$FS$310,147,FALSE))</f>
        <v>0</v>
      </c>
      <c r="FM243" s="90">
        <f>IF(ISNA(VLOOKUP($B243,'[2]1516 Exp_Rev Access'!$F$7:$FS$310,148,FALSE)),"",VLOOKUP($B243,'[2]1516 Exp_Rev Access'!$F$7:$FS$310,148,FALSE))</f>
        <v>0</v>
      </c>
      <c r="FN243" s="90">
        <f>IF(ISNA(VLOOKUP($B243,'[2]1516 Exp_Rev Access'!$F$7:$FS$310,149,FALSE)),"",VLOOKUP($B243,'[2]1516 Exp_Rev Access'!$F$7:$FS$310,149,FALSE))</f>
        <v>0</v>
      </c>
      <c r="FO243" s="90">
        <f>IF(ISNA(VLOOKUP($B243,'[2]1516 Exp_Rev Access'!$F$7:$FS$310,150,FALSE)),"",VLOOKUP($B243,'[2]1516 Exp_Rev Access'!$F$7:$FS$310,150,FALSE))</f>
        <v>0</v>
      </c>
      <c r="FP243" s="90">
        <f>IF(ISNA(VLOOKUP($B243,'[2]1516 Exp_Rev Access'!$F$7:$FS$310,151,FALSE)),"",VLOOKUP($B243,'[2]1516 Exp_Rev Access'!$F$7:$FS$310,151,FALSE))</f>
        <v>0</v>
      </c>
      <c r="FQ243" s="90">
        <f>IF(ISNA(VLOOKUP($B243,'[2]1516 Exp_Rev Access'!$F$7:$FS$310,152,FALSE)),"",VLOOKUP($B243,'[2]1516 Exp_Rev Access'!$F$7:$FS$310,152,FALSE))</f>
        <v>0</v>
      </c>
      <c r="FR243" s="90">
        <f>IF(ISNA(VLOOKUP($B243,'[2]1516 Exp_Rev Access'!$F$7:$FS$310,153,FALSE)),"",VLOOKUP($B243,'[2]1516 Exp_Rev Access'!$F$7:$FS$310,153,FALSE))</f>
        <v>27735.71</v>
      </c>
      <c r="FS243" s="53">
        <f t="shared" si="612"/>
        <v>1237820.7</v>
      </c>
      <c r="FT243" s="92">
        <f t="shared" si="613"/>
        <v>9.4686064366780925E-2</v>
      </c>
      <c r="FU243" s="53">
        <f t="shared" si="614"/>
        <v>1081.9070718724602</v>
      </c>
      <c r="FV243" s="90">
        <f>IF(ISNA(VLOOKUP($B243,'[2]1516 Exp_Rev Access'!$F$7:$FS$310,154,FALSE)),"",VLOOKUP($B243,'[2]1516 Exp_Rev Access'!$F$7:$FS$310,154,FALSE))</f>
        <v>0</v>
      </c>
      <c r="FW243" s="90">
        <f>IF(ISNA(VLOOKUP($B243,'[2]1516 Exp_Rev Access'!$F$7:$FS$310,155,FALSE)),"",VLOOKUP($B243,'[2]1516 Exp_Rev Access'!$F$7:$FS$310,155,FALSE))</f>
        <v>24256.720000000001</v>
      </c>
      <c r="FX243" s="90">
        <f>IF(ISNA(VLOOKUP($B243,'[2]1516 Exp_Rev Access'!$F$7:$FS$310,156,FALSE)),"",VLOOKUP($B243,'[2]1516 Exp_Rev Access'!$F$7:$FS$310,156,FALSE))</f>
        <v>0</v>
      </c>
      <c r="FY243" s="90">
        <f>IF(ISNA(VLOOKUP($B243,'[2]1516 Exp_Rev Access'!$F$7:$FS$310,157,FALSE)),"",VLOOKUP($B243,'[2]1516 Exp_Rev Access'!$F$7:$FS$310,157,FALSE))</f>
        <v>0</v>
      </c>
      <c r="FZ243" s="90">
        <f>IF(ISNA(VLOOKUP($B243,'[2]1516 Exp_Rev Access'!$F$7:$FS$310,158,FALSE)),"",VLOOKUP($B243,'[2]1516 Exp_Rev Access'!$F$7:$FS$310,158,FALSE))</f>
        <v>0</v>
      </c>
      <c r="GA243" s="90">
        <f>IF(ISNA(VLOOKUP($B243,'[2]1516 Exp_Rev Access'!$F$7:$FS$310,159,FALSE)),"",VLOOKUP($B243,'[2]1516 Exp_Rev Access'!$F$7:$FS$310,159,FALSE))</f>
        <v>0</v>
      </c>
      <c r="GB243" s="90">
        <f>IF(ISNA(VLOOKUP($B243,'[2]1516 Exp_Rev Access'!$F$7:$FS$310,160,FALSE)),"",VLOOKUP($B243,'[2]1516 Exp_Rev Access'!$F$7:$FS$310,160,FALSE))</f>
        <v>0</v>
      </c>
      <c r="GC243" s="90">
        <f>IF(ISNA(VLOOKUP($B243,'[2]1516 Exp_Rev Access'!$F$7:$FS$310,161,FALSE)),"",VLOOKUP($B243,'[2]1516 Exp_Rev Access'!$F$7:$FS$310,161,FALSE))</f>
        <v>0</v>
      </c>
      <c r="GD243" s="90">
        <f>IF(ISNA(VLOOKUP($B243,'[2]1516 Exp_Rev Access'!$F$7:$FS$310,162,FALSE)),"",VLOOKUP($B243,'[2]1516 Exp_Rev Access'!$F$7:$FS$310,162,FALSE))</f>
        <v>0</v>
      </c>
      <c r="GE243" s="90">
        <f>IF(ISNA(VLOOKUP($B243,'[2]1516 Exp_Rev Access'!$F$7:$FS$310,163,FALSE)),"",VLOOKUP($B243,'[2]1516 Exp_Rev Access'!$F$7:$FS$310,163,FALSE))</f>
        <v>0</v>
      </c>
      <c r="GF243" s="90">
        <f>IF(ISNA(VLOOKUP($B243,'[2]1516 Exp_Rev Access'!$F$7:$FS$310,164,FALSE)),"",VLOOKUP($B243,'[2]1516 Exp_Rev Access'!$F$7:$FS$310,164,FALSE))</f>
        <v>0</v>
      </c>
      <c r="GG243" s="90">
        <f>IF(ISNA(VLOOKUP($B243,'[2]1516 Exp_Rev Access'!$F$7:$FS$310,165,FALSE)),"",VLOOKUP($B243,'[2]1516 Exp_Rev Access'!$F$7:$FS$310,165,FALSE))</f>
        <v>0</v>
      </c>
      <c r="GH243" s="90">
        <f>IF(ISNA(VLOOKUP($B243,'[2]1516 Exp_Rev Access'!$F$7:$FS$310,166,FALSE)),"",VLOOKUP($B243,'[2]1516 Exp_Rev Access'!$F$7:$FS$310,166,FALSE))</f>
        <v>4828</v>
      </c>
      <c r="GI243" s="90">
        <f>IF(ISNA(VLOOKUP($B243,'[2]1516 Exp_Rev Access'!$F$7:$FS$310,167,FALSE)),"",VLOOKUP($B243,'[2]1516 Exp_Rev Access'!$F$7:$FS$310,167,FALSE))</f>
        <v>0</v>
      </c>
      <c r="GJ243" s="90">
        <f>IF(ISNA(VLOOKUP($B243,'[2]1516 Exp_Rev Access'!$F$7:$FS$310,168,FALSE)),"",VLOOKUP($B243,'[2]1516 Exp_Rev Access'!$F$7:$FS$310,168,FALSE))</f>
        <v>0</v>
      </c>
      <c r="GK243" s="90">
        <f>IF(ISNA(VLOOKUP($B243,'[2]1516 Exp_Rev Access'!$F$7:$FS$310,169,FALSE)),"",VLOOKUP($B243,'[2]1516 Exp_Rev Access'!$F$7:$FS$310,169,FALSE))</f>
        <v>0</v>
      </c>
      <c r="GL243" s="90">
        <f>IF(ISNA(VLOOKUP($B243,'[2]1516 Exp_Rev Access'!$F$7:$FS$310,170,FALSE)),"",VLOOKUP($B243,'[2]1516 Exp_Rev Access'!$F$7:$FS$310,170,FALSE))</f>
        <v>0</v>
      </c>
      <c r="GM243" s="90">
        <f>IF(ISNA(VLOOKUP($B243,'[2]1516 Exp_Rev Access'!$F$7:$FT$310,171,FALSE)),"",VLOOKUP($B243,'[2]1516 Exp_Rev Access'!$F$7:$FT$310,171,FALSE))</f>
        <v>0</v>
      </c>
      <c r="GN243" s="90">
        <f>IF(ISNA(VLOOKUP($B243,'[2]1516 Exp_Rev Access'!$F$7:$FU$310,172,FALSE)),"",VLOOKUP($B243,'[2]1516 Exp_Rev Access'!$F$7:$FU$310,172,FALSE))</f>
        <v>0</v>
      </c>
      <c r="GO243" s="90">
        <f>IF(ISNA(VLOOKUP($B243,'[2]1516 Exp_Rev Access'!$F$7:$FV$310,173,FALSE)),"",VLOOKUP($B243,'[2]1516 Exp_Rev Access'!$F$7:$FV$310,173,FALSE))</f>
        <v>0</v>
      </c>
      <c r="GP243" s="90">
        <f>IF(ISNA(VLOOKUP($B243,'[2]1516 Exp_Rev Access'!$F$7:$GA$310,174,FALSE)),"",VLOOKUP($B243,'[2]1516 Exp_Rev Access'!$F$7:$GA$310,174,FALSE))</f>
        <v>0</v>
      </c>
      <c r="GQ243" s="90">
        <f>IF(ISNA(VLOOKUP($B243,'[2]1516 Exp_Rev Access'!$F$7:$GA$310,175,FALSE)),"",VLOOKUP($B243,'[2]1516 Exp_Rev Access'!$F$7:$GA$310,175,FALSE))</f>
        <v>0</v>
      </c>
      <c r="GR243" s="90">
        <f>IF(ISNA(VLOOKUP($B243,'[2]1516 Exp_Rev Access'!$F$7:$GA$310,176,FALSE)),"",VLOOKUP($B243,'[2]1516 Exp_Rev Access'!$F$7:$GA$310,176,FALSE))</f>
        <v>0</v>
      </c>
      <c r="GS243" s="90">
        <f>IF(ISNA(VLOOKUP($B243,'[2]1516 Exp_Rev Access'!$F$7:$GA$310,177,FALSE)),"",VLOOKUP($B243,'[2]1516 Exp_Rev Access'!$F$7:$GA$310,177,FALSE))</f>
        <v>0</v>
      </c>
      <c r="GT243" s="90">
        <f>IF(ISNA(VLOOKUP($B243,'[2]1516 Exp_Rev Access'!$F$7:$GA$310,178,FALSE)),"",VLOOKUP($B243,'[2]1516 Exp_Rev Access'!$F$7:$GA$310,178,FALSE))</f>
        <v>0</v>
      </c>
      <c r="GU243" s="53">
        <f t="shared" si="615"/>
        <v>29084.720000000001</v>
      </c>
      <c r="GV243" s="92">
        <f t="shared" si="616"/>
        <v>2.2248114529105877E-3</v>
      </c>
      <c r="GW243" s="114">
        <f t="shared" si="617"/>
        <v>25.421261941596534</v>
      </c>
      <c r="HE243" s="38"/>
      <c r="HF243" s="38"/>
      <c r="HG243" s="38"/>
      <c r="HH243" s="38"/>
      <c r="HI243" s="38"/>
      <c r="HJ243" s="38"/>
      <c r="HK243" s="38"/>
      <c r="HL243" s="38"/>
      <c r="HM243" s="38"/>
      <c r="HN243" s="38"/>
    </row>
    <row r="244" spans="1:222" x14ac:dyDescent="0.2">
      <c r="B244" s="87" t="s">
        <v>533</v>
      </c>
      <c r="C244" s="87" t="s">
        <v>534</v>
      </c>
      <c r="D244" s="88">
        <f>IF(ISNA(VLOOKUP($B244,'[2]1516 enrollment_Rev_Exp by size'!$A$6:$C$325,3,FALSE)),"",VLOOKUP($B244,'[2]1516 enrollment_Rev_Exp by size'!$A$6:$C$325,3,FALSE))</f>
        <v>554.43999999999994</v>
      </c>
      <c r="E244" s="89">
        <v>7260418.4299999997</v>
      </c>
      <c r="F244" s="67">
        <f t="shared" si="595"/>
        <v>7260418.4300000006</v>
      </c>
      <c r="G244" s="67">
        <f t="shared" si="596"/>
        <v>0</v>
      </c>
      <c r="H244" s="90">
        <f>IF(ISNA(VLOOKUP($B244,'[2]1516 Exp_Rev Access'!$F$7:$FS$310,2,FALSE)),"",VLOOKUP($B244,'[2]1516 Exp_Rev Access'!$F$7:$FS$310,2,FALSE))</f>
        <v>1483044.34</v>
      </c>
      <c r="I244" s="90">
        <f>IF(ISNA(VLOOKUP($B244,'[2]1516 Exp_Rev Access'!$F$7:$FS$310,3,FALSE)),"",VLOOKUP($B244,'[2]1516 Exp_Rev Access'!$F$7:$FS$310,3,FALSE))</f>
        <v>0</v>
      </c>
      <c r="J244" s="90">
        <f>IF(ISNA(VLOOKUP($B244,'[2]1516 Exp_Rev Access'!$F$7:$FS$310,4,FALSE)),"",VLOOKUP($B244,'[2]1516 Exp_Rev Access'!$F$7:$FS$310,4,FALSE))</f>
        <v>0</v>
      </c>
      <c r="K244" s="90">
        <f>IF(ISNA(VLOOKUP($B244,'[2]1516 Exp_Rev Access'!$F$7:$FS$310,5,FALSE)),"-",VLOOKUP($B244,'[2]1516 Exp_Rev Access'!$F$7:$FS$310,5,FALSE))</f>
        <v>2531.87</v>
      </c>
      <c r="L244" s="90">
        <f>IF(ISNA(VLOOKUP($B244,'[2]1516 Exp_Rev Access'!$F$7:$FS$310,6,FALSE)),"",VLOOKUP($B244,'[2]1516 Exp_Rev Access'!$F$7:$FS$310,6,FALSE))</f>
        <v>0</v>
      </c>
      <c r="M244" s="90">
        <f>IF(ISNA(VLOOKUP($B244,'[2]1516 Exp_Rev Access'!$F$7:$FS$310,7,FALSE)),"",VLOOKUP($B244,'[2]1516 Exp_Rev Access'!$F$7:$FS$310,7,FALSE))</f>
        <v>0</v>
      </c>
      <c r="N244" s="53">
        <f t="shared" si="597"/>
        <v>1485576.2100000002</v>
      </c>
      <c r="O244" s="91">
        <f t="shared" si="598"/>
        <v>0.20461302944491594</v>
      </c>
      <c r="P244" s="53">
        <f t="shared" si="599"/>
        <v>2679.4174482360586</v>
      </c>
      <c r="Q244" s="90">
        <f>IF(ISNA(VLOOKUP($B244,'[2]1516 Exp_Rev Access'!$F$7:$FS$310,8,FALSE)),"",VLOOKUP($B244,'[2]1516 Exp_Rev Access'!$F$7:$FS$310,8,FALSE))</f>
        <v>0</v>
      </c>
      <c r="R244" s="90">
        <f>IF(ISNA(VLOOKUP($B244,'[2]1516 Exp_Rev Access'!$F$7:$FS$310,9,FALSE)),"",VLOOKUP($B244,'[2]1516 Exp_Rev Access'!$F$7:$FS$310,9,FALSE))</f>
        <v>0</v>
      </c>
      <c r="S244" s="90">
        <f>IF(ISNA(VLOOKUP($B244,'[2]1516 Exp_Rev Access'!$F$7:$FS$310,10,FALSE)),"",VLOOKUP($B244,'[2]1516 Exp_Rev Access'!$F$7:$FS$310,10,FALSE))</f>
        <v>0</v>
      </c>
      <c r="T244" s="90">
        <f>IF(ISNA(VLOOKUP($B244,'[2]1516 Exp_Rev Access'!$F$7:$FS$310,11,FALSE)),"",VLOOKUP($B244,'[2]1516 Exp_Rev Access'!$F$7:$FS$310,11,FALSE))</f>
        <v>0</v>
      </c>
      <c r="U244" s="90">
        <f>IF(ISNA(VLOOKUP($B244,'[2]1516 Exp_Rev Access'!$F$7:$FS$310,12,FALSE)),"",VLOOKUP($B244,'[2]1516 Exp_Rev Access'!$F$7:$FS$310,12,FALSE))</f>
        <v>12662.25</v>
      </c>
      <c r="V244" s="90">
        <f>IF(ISNA(VLOOKUP($B244,'[2]1516 Exp_Rev Access'!$F$7:$FS$310,13,FALSE)),"",VLOOKUP($B244,'[2]1516 Exp_Rev Access'!$F$7:$FS$310,13,FALSE))</f>
        <v>0</v>
      </c>
      <c r="W244" s="90">
        <f>IF(ISNA(VLOOKUP($B244,'[2]1516 Exp_Rev Access'!$F$7:$FS$310,14,FALSE)),"",VLOOKUP($B244,'[2]1516 Exp_Rev Access'!$F$7:$FS$310,14,FALSE))</f>
        <v>0</v>
      </c>
      <c r="X244" s="90">
        <f>IF(ISNA(VLOOKUP($B244,'[2]1516 Exp_Rev Access'!$F$7:$FS$310,15,FALSE)),"",VLOOKUP($B244,'[2]1516 Exp_Rev Access'!$F$7:$FS$310,15,FALSE))</f>
        <v>0</v>
      </c>
      <c r="Y244" s="90">
        <f>IF(ISNA(VLOOKUP($B244,'[2]1516 Exp_Rev Access'!$F$7:$FS$310,16,FALSE)),"",VLOOKUP($B244,'[2]1516 Exp_Rev Access'!$F$7:$FS$310,16,FALSE))</f>
        <v>405.75</v>
      </c>
      <c r="Z244" s="90">
        <f>IF(ISNA(VLOOKUP($B244,'[2]1516 Exp_Rev Access'!$F$7:$FS$310,17,FALSE)),"",VLOOKUP($B244,'[2]1516 Exp_Rev Access'!$F$7:$FS$310,17,FALSE))</f>
        <v>0</v>
      </c>
      <c r="AA244" s="90">
        <f>IF(ISNA(VLOOKUP($B244,'[2]1516 Exp_Rev Access'!$F$7:$FS$310,18,FALSE)),"",VLOOKUP($B244,'[2]1516 Exp_Rev Access'!$F$7:$FS$310,18,FALSE))</f>
        <v>0</v>
      </c>
      <c r="AB244" s="90">
        <f>IF(ISNA(VLOOKUP($B244,'[2]1516 Exp_Rev Access'!$F$7:$FS$310,19,FALSE)),"",VLOOKUP($B244,'[2]1516 Exp_Rev Access'!$F$7:$FS$310,19,FALSE))</f>
        <v>0</v>
      </c>
      <c r="AC244" s="90">
        <f>IF(ISNA(VLOOKUP($B244,'[2]1516 Exp_Rev Access'!$F$7:$FS$310,20,FALSE)),"",VLOOKUP($B244,'[2]1516 Exp_Rev Access'!$F$7:$FS$310,20,FALSE))</f>
        <v>0</v>
      </c>
      <c r="AD244" s="90">
        <f>IF(ISNA(VLOOKUP($B244,'[2]1516 Exp_Rev Access'!$F$7:$FS$310,21,FALSE)),"",VLOOKUP($B244,'[2]1516 Exp_Rev Access'!$F$7:$FS$310,21,FALSE))</f>
        <v>31244.16</v>
      </c>
      <c r="AE244" s="90">
        <f>IF(ISNA(VLOOKUP($B244,'[2]1516 Exp_Rev Access'!$F$7:$FS$310,22,FALSE)),"",VLOOKUP($B244,'[2]1516 Exp_Rev Access'!$F$7:$FS$310,22,FALSE))</f>
        <v>1804.47</v>
      </c>
      <c r="AF244" s="90">
        <f>IF(ISNA(VLOOKUP($B244,'[2]1516 Exp_Rev Access'!$F$7:$FS$310,23,FALSE)),"",VLOOKUP($B244,'[2]1516 Exp_Rev Access'!$F$7:$FS$310,23,FALSE))</f>
        <v>0</v>
      </c>
      <c r="AG244" s="90">
        <f>IF(ISNA(VLOOKUP($B244,'[2]1516 Exp_Rev Access'!$F$7:$FS$310,24,FALSE)),"",VLOOKUP($B244,'[2]1516 Exp_Rev Access'!$F$7:$FS$310,24,FALSE))</f>
        <v>0</v>
      </c>
      <c r="AH244" s="90">
        <f>IF(ISNA(VLOOKUP($B244,'[2]1516 Exp_Rev Access'!$F$7:$FS$310,25,FALSE)),"",VLOOKUP($B244,'[2]1516 Exp_Rev Access'!$F$7:$FS$310,25,FALSE))</f>
        <v>885.25</v>
      </c>
      <c r="AI244" s="90">
        <f>IF(ISNA(VLOOKUP($B244,'[2]1516 Exp_Rev Access'!$F$7:$FS$310,26,FALSE)),"",VLOOKUP($B244,'[2]1516 Exp_Rev Access'!$F$7:$FS$310,26,FALSE))</f>
        <v>0</v>
      </c>
      <c r="AJ244" s="90">
        <f>IF(ISNA(VLOOKUP($B244,'[2]1516 Exp_Rev Access'!$F$7:$FS$310,27,FALSE)),"",VLOOKUP($B244,'[2]1516 Exp_Rev Access'!$F$7:$FS$310,27,FALSE))</f>
        <v>0</v>
      </c>
      <c r="AK244" s="90">
        <f>IF(ISNA(VLOOKUP($B244,'[2]1516 Exp_Rev Access'!$F$7:$FS$310,28,FALSE)),"",VLOOKUP($B244,'[2]1516 Exp_Rev Access'!$F$7:$FS$310,28,FALSE))</f>
        <v>80661.820000000007</v>
      </c>
      <c r="AL244" s="90">
        <f>IF(ISNA(VLOOKUP($B244,'[2]1516 Exp_Rev Access'!$F$7:$FS$310,29,FALSE)),"",VLOOKUP($B244,'[2]1516 Exp_Rev Access'!$F$7:$FS$310,29,FALSE))</f>
        <v>0</v>
      </c>
      <c r="AM244" s="53">
        <f t="shared" si="600"/>
        <v>127663.70000000001</v>
      </c>
      <c r="AN244" s="92">
        <f t="shared" si="601"/>
        <v>1.7583518254608365E-2</v>
      </c>
      <c r="AO244" s="68">
        <f t="shared" si="602"/>
        <v>230.25701608830536</v>
      </c>
      <c r="AP244" s="90">
        <f>IF(ISNA(VLOOKUP($B244,'[2]1516 Exp_Rev Access'!$F$7:$FS$310,30,FALSE)),"",VLOOKUP($B244,'[2]1516 Exp_Rev Access'!$F$7:$FS$310,30,FALSE))</f>
        <v>3739492.37</v>
      </c>
      <c r="AQ244" s="90">
        <f>IF(ISNA(VLOOKUP($B244,'[2]1516 Exp_Rev Access'!$F$7:$FS$310,31,FALSE)),"",VLOOKUP($B244,'[2]1516 Exp_Rev Access'!$F$7:$FS$310,31,FALSE))</f>
        <v>0</v>
      </c>
      <c r="AR244" s="90">
        <f>IF(ISNA(VLOOKUP($B244,'[2]1516 Exp_Rev Access'!$F$7:$FS$310,32,FALSE)),"",VLOOKUP($B244,'[2]1516 Exp_Rev Access'!$F$7:$FS$310,32,FALSE))</f>
        <v>2131.92</v>
      </c>
      <c r="AS244" s="90">
        <f>IF(ISNA(VLOOKUP($B244,'[2]1516 Exp_Rev Access'!$F$7:$FS$310,33,FALSE)),"",VLOOKUP($B244,'[2]1516 Exp_Rev Access'!$F$7:$FS$310,33,FALSE))</f>
        <v>12189.58</v>
      </c>
      <c r="AT244" s="90">
        <f>IF(ISNA(VLOOKUP($B244,'[2]1516 Exp_Rev Access'!$F$7:$FS$310,34,FALSE)),"",VLOOKUP($B244,'[2]1516 Exp_Rev Access'!$F$7:$FS$310,34,FALSE))</f>
        <v>0</v>
      </c>
      <c r="AU244" s="53">
        <f t="shared" si="603"/>
        <v>3753813.87</v>
      </c>
      <c r="AV244" s="93">
        <f t="shared" si="604"/>
        <v>0.51702445336886738</v>
      </c>
      <c r="AW244" s="53">
        <f t="shared" si="605"/>
        <v>6770.4600497799593</v>
      </c>
      <c r="AX244" s="90">
        <f>IF(ISNA(VLOOKUP($B244,'[2]1516 Exp_Rev Access'!$F$7:$FS$310,35,FALSE)),"",VLOOKUP($B244,'[2]1516 Exp_Rev Access'!$F$7:$FS$310,35,FALSE))</f>
        <v>0</v>
      </c>
      <c r="AY244" s="90">
        <f>IF(ISNA(VLOOKUP($B244,'[2]1516 Exp_Rev Access'!$F$7:$FS$310,36,FALSE)),"",VLOOKUP($B244,'[2]1516 Exp_Rev Access'!$F$7:$FS$310,36,FALSE))</f>
        <v>452121.19</v>
      </c>
      <c r="AZ244" s="90">
        <f>IF(ISNA(VLOOKUP($B244,'[2]1516 Exp_Rev Access'!$F$7:$FS$310,37,FALSE)),"",VLOOKUP($B244,'[2]1516 Exp_Rev Access'!$F$7:$FS$310,37,FALSE))</f>
        <v>64076.33</v>
      </c>
      <c r="BA244" s="90">
        <f>IF(ISNA(VLOOKUP($B244,'[2]1516 Exp_Rev Access'!$F$7:$FS$310,38,FALSE)),"",VLOOKUP($B244,'[2]1516 Exp_Rev Access'!$F$7:$FS$310,38,FALSE))</f>
        <v>0</v>
      </c>
      <c r="BB244" s="90">
        <f>IF(ISNA(VLOOKUP($B244,'[2]1516 Exp_Rev Access'!$F$7:$FS$310,39,FALSE)),"",VLOOKUP($B244,'[2]1516 Exp_Rev Access'!$F$7:$FS$310,39,FALSE))</f>
        <v>0</v>
      </c>
      <c r="BC244" s="90">
        <f>IF(ISNA(VLOOKUP($B244,'[2]1516 Exp_Rev Access'!$F$7:$FS$310,40,FALSE)),"",VLOOKUP($B244,'[2]1516 Exp_Rev Access'!$F$7:$FS$310,40,FALSE))</f>
        <v>184411.27</v>
      </c>
      <c r="BD244" s="90">
        <f>IF(ISNA(VLOOKUP($B244,'[2]1516 Exp_Rev Access'!$F$7:$FS$310,41,FALSE)),"",VLOOKUP($B244,'[2]1516 Exp_Rev Access'!$F$7:$FS$310,41,FALSE))</f>
        <v>0</v>
      </c>
      <c r="BE244" s="90">
        <f>IF(ISNA(VLOOKUP($B244,'[2]1516 Exp_Rev Access'!$F$7:$FS$310,42,FALSE)),"",VLOOKUP($B244,'[2]1516 Exp_Rev Access'!$F$7:$FS$310,42,FALSE))</f>
        <v>32500.34</v>
      </c>
      <c r="BF244" s="90">
        <f>IF(ISNA(VLOOKUP($B244,'[2]1516 Exp_Rev Access'!$F$7:$FS$310,43,FALSE)),"",VLOOKUP($B244,'[2]1516 Exp_Rev Access'!$F$7:$FS$310,43,FALSE))</f>
        <v>0</v>
      </c>
      <c r="BG244" s="90">
        <f>IF(ISNA(VLOOKUP($B244,'[2]1516 Exp_Rev Access'!$F$7:$FS$310,44,FALSE)),"",VLOOKUP($B244,'[2]1516 Exp_Rev Access'!$F$7:$FS$310,44,FALSE))</f>
        <v>80527.42</v>
      </c>
      <c r="BH244" s="90">
        <f>IF(ISNA(VLOOKUP($B244,'[2]1516 Exp_Rev Access'!$F$7:$FS$310,45,FALSE)),"",VLOOKUP($B244,'[2]1516 Exp_Rev Access'!$F$7:$FS$310,45,FALSE))</f>
        <v>5290.41</v>
      </c>
      <c r="BI244" s="90">
        <f>IF(ISNA(VLOOKUP($B244,'[2]1516 Exp_Rev Access'!$F$7:$FS$310,46,FALSE)),"",VLOOKUP($B244,'[2]1516 Exp_Rev Access'!$F$7:$FS$310,46,FALSE))</f>
        <v>0</v>
      </c>
      <c r="BJ244" s="90">
        <f>IF(ISNA(VLOOKUP($B244,'[2]1516 Exp_Rev Access'!$F$7:$FS$310,47,FALSE)),"",VLOOKUP($B244,'[2]1516 Exp_Rev Access'!$F$7:$FS$310,47,FALSE))</f>
        <v>4314.45</v>
      </c>
      <c r="BK244" s="90">
        <f>IF(ISNA(VLOOKUP($B244,'[2]1516 Exp_Rev Access'!$F$7:$FS$310,48,FALSE)),"",VLOOKUP($B244,'[2]1516 Exp_Rev Access'!$F$7:$FS$310,48,FALSE))</f>
        <v>209980.44</v>
      </c>
      <c r="BL244" s="90">
        <f>IF(ISNA(VLOOKUP($B244,'[2]1516 Exp_Rev Access'!$F$7:$FS$310,49,FALSE)),"",VLOOKUP($B244,'[2]1516 Exp_Rev Access'!$F$7:$FS$310,49,FALSE))</f>
        <v>0</v>
      </c>
      <c r="BM244" s="90">
        <f>IF(ISNA(VLOOKUP($B244,'[2]1516 Exp_Rev Access'!$F$7:$FS$310,50,FALSE)),"",VLOOKUP($B244,'[2]1516 Exp_Rev Access'!$F$7:$FS$310,50,FALSE))</f>
        <v>0</v>
      </c>
      <c r="BN244" s="90">
        <f>IF(ISNA(VLOOKUP($B244,'[2]1516 Exp_Rev Access'!$F$7:$FS$310,51,FALSE)),"",VLOOKUP($B244,'[2]1516 Exp_Rev Access'!$F$7:$FS$310,51,FALSE))</f>
        <v>0</v>
      </c>
      <c r="BO244" s="90">
        <f>IF(ISNA(VLOOKUP($B244,'[2]1516 Exp_Rev Access'!$F$7:$FS$310,52,FALSE)),"",VLOOKUP($B244,'[2]1516 Exp_Rev Access'!$F$7:$FS$310,52,FALSE))</f>
        <v>0</v>
      </c>
      <c r="BP244" s="90">
        <f>IF(ISNA(VLOOKUP($B244,'[2]1516 Exp_Rev Access'!$F$7:$FS$310,53,FALSE)),"",VLOOKUP($B244,'[2]1516 Exp_Rev Access'!$F$7:$FS$310,53,FALSE))</f>
        <v>0</v>
      </c>
      <c r="BQ244" s="90">
        <f>IF(ISNA(VLOOKUP($B244,'[2]1516 Exp_Rev Access'!$F$7:$FS$310,54,FALSE)),"",VLOOKUP($B244,'[2]1516 Exp_Rev Access'!$F$7:$FS$310,54,FALSE))</f>
        <v>0</v>
      </c>
      <c r="BR244" s="90">
        <f>IF(ISNA(VLOOKUP($B244,'[2]1516 Exp_Rev Access'!$F$7:$FS$310,55,FALSE)),"",VLOOKUP($B244,'[2]1516 Exp_Rev Access'!$F$7:$FS$310,55,FALSE))</f>
        <v>0</v>
      </c>
      <c r="BS244" s="90">
        <f>IF(ISNA(VLOOKUP($B244,'[2]1516 Exp_Rev Access'!$F$7:$FS$310,56,FALSE)),"",VLOOKUP($B244,'[2]1516 Exp_Rev Access'!$F$7:$FS$310,56,FALSE))</f>
        <v>0</v>
      </c>
      <c r="BT244" s="90">
        <f>IF(ISNA(VLOOKUP($B244,'[2]1516 Exp_Rev Access'!$F$7:$FS$310,57,FALSE)),"",VLOOKUP($B244,'[2]1516 Exp_Rev Access'!$F$7:$FS$310,57,FALSE))</f>
        <v>0</v>
      </c>
      <c r="BU244" s="90">
        <f>IF(ISNA(VLOOKUP($B244,'[2]1516 Exp_Rev Access'!$F$7:$FS$310,58,FALSE)),"",VLOOKUP($B244,'[2]1516 Exp_Rev Access'!$F$7:$FS$310,58,FALSE))</f>
        <v>0</v>
      </c>
      <c r="BV244" s="53">
        <f t="shared" si="606"/>
        <v>1033221.8500000001</v>
      </c>
      <c r="BW244" s="92">
        <f t="shared" si="607"/>
        <v>0.14230885725962217</v>
      </c>
      <c r="BX244" s="68">
        <f t="shared" si="608"/>
        <v>1863.5413209725132</v>
      </c>
      <c r="BY244" s="90">
        <f>IF(ISNA(VLOOKUP($B244,'[2]1516 Exp_Rev Access'!$F$7:$FS$310,59,FALSE)),"",VLOOKUP($B244,'[2]1516 Exp_Rev Access'!$F$7:$FS$310,59,FALSE))</f>
        <v>0</v>
      </c>
      <c r="BZ244" s="90">
        <f>IF(ISNA(VLOOKUP($B244,'[2]1516 Exp_Rev Access'!$F$7:$FS$310,60,FALSE)),"",VLOOKUP($B244,'[2]1516 Exp_Rev Access'!$F$7:$FS$310,60,FALSE))</f>
        <v>0</v>
      </c>
      <c r="CA244" s="90">
        <f>IF(ISNA(VLOOKUP($B244,'[2]1516 Exp_Rev Access'!$F$7:$FS$310,61,FALSE)),"",VLOOKUP($B244,'[2]1516 Exp_Rev Access'!$F$7:$FS$310,61,FALSE))</f>
        <v>0</v>
      </c>
      <c r="CB244" s="90">
        <f>IF(ISNA(VLOOKUP($B244,'[2]1516 Exp_Rev Access'!$F$7:$FS$310,62,FALSE)),"",VLOOKUP($B244,'[2]1516 Exp_Rev Access'!$F$7:$FS$310,62,FALSE))</f>
        <v>0</v>
      </c>
      <c r="CC244" s="90">
        <f>IF(ISNA(VLOOKUP($B244,'[2]1516 Exp_Rev Access'!$F$7:$FS$310,63,FALSE)),"",VLOOKUP($B244,'[2]1516 Exp_Rev Access'!$F$7:$FS$310,63,FALSE))</f>
        <v>65648.14</v>
      </c>
      <c r="CD244" s="90">
        <f>IF(ISNA(VLOOKUP($B244,'[2]1516 Exp_Rev Access'!$F$7:$FS$310,64,FALSE)),"",VLOOKUP($B244,'[2]1516 Exp_Rev Access'!$F$7:$FS$310,64,FALSE))</f>
        <v>0</v>
      </c>
      <c r="CE244" s="53">
        <f t="shared" si="609"/>
        <v>65648.14</v>
      </c>
      <c r="CF244" s="92">
        <f t="shared" si="610"/>
        <v>9.0419223950981027E-3</v>
      </c>
      <c r="CG244" s="94">
        <f t="shared" si="611"/>
        <v>118.40440805136716</v>
      </c>
      <c r="CH244" s="90">
        <f>IF(ISNA(VLOOKUP($B244,'[2]1516 Exp_Rev Access'!$F$7:$FS$310,65,FALSE)),"",VLOOKUP($B244,'[2]1516 Exp_Rev Access'!$F$7:$FS$310,65,FALSE))</f>
        <v>0</v>
      </c>
      <c r="CI244" s="90">
        <f>IF(ISNA(VLOOKUP($B244,'[2]1516 Exp_Rev Access'!$F$7:$FS$310,66,FALSE)),"",VLOOKUP($B244,'[2]1516 Exp_Rev Access'!$F$7:$FS$310,66,FALSE))</f>
        <v>0</v>
      </c>
      <c r="CJ244" s="90">
        <f>IF(ISNA(VLOOKUP($B244,'[2]1516 Exp_Rev Access'!$F$7:$FS$310,67,FALSE)),"",VLOOKUP($B244,'[2]1516 Exp_Rev Access'!$F$7:$FS$310,67,FALSE))</f>
        <v>0</v>
      </c>
      <c r="CK244" s="90">
        <f>IF(ISNA(VLOOKUP($B244,'[2]1516 Exp_Rev Access'!$F$7:$FS$310,68,FALSE)),"",VLOOKUP($B244,'[2]1516 Exp_Rev Access'!$F$7:$FS$310,68,FALSE))</f>
        <v>0</v>
      </c>
      <c r="CL244" s="90">
        <f>IF(ISNA(VLOOKUP($B244,'[2]1516 Exp_Rev Access'!$F$7:$FS$310,69,FALSE)),"",VLOOKUP($B244,'[2]1516 Exp_Rev Access'!$F$7:$FS$310,69,FALSE))</f>
        <v>0</v>
      </c>
      <c r="CM244" s="90">
        <f>IF(ISNA(VLOOKUP($B244,'[2]1516 Exp_Rev Access'!$F$7:$FS$310,70,FALSE)),"",VLOOKUP($B244,'[2]1516 Exp_Rev Access'!$F$7:$FS$310,70,FALSE))</f>
        <v>0</v>
      </c>
      <c r="CN244" s="90">
        <f>IF(ISNA(VLOOKUP($B244,'[2]1516 Exp_Rev Access'!$F$7:$FS$310,71,FALSE)),"",VLOOKUP($B244,'[2]1516 Exp_Rev Access'!$F$7:$FS$310,71,FALSE))</f>
        <v>0</v>
      </c>
      <c r="CO244" s="90">
        <f>IF(ISNA(VLOOKUP($B244,'[2]1516 Exp_Rev Access'!$F$7:$FS$310,72,FALSE)),"",VLOOKUP($B244,'[2]1516 Exp_Rev Access'!$F$7:$FS$310,72,FALSE))</f>
        <v>0</v>
      </c>
      <c r="CP244" s="90">
        <f>IF(ISNA(VLOOKUP($B244,'[2]1516 Exp_Rev Access'!$F$7:$FS$310,73,FALSE)),"",VLOOKUP($B244,'[2]1516 Exp_Rev Access'!$F$7:$FS$310,73,FALSE))</f>
        <v>0</v>
      </c>
      <c r="CQ244" s="90">
        <f>IF(ISNA(VLOOKUP($B244,'[2]1516 Exp_Rev Access'!$F$7:$FS$310,74,FALSE)),"",VLOOKUP($B244,'[2]1516 Exp_Rev Access'!$F$7:$FS$310,74,FALSE))</f>
        <v>144496.82999999999</v>
      </c>
      <c r="CR244" s="90">
        <f>IF(ISNA(VLOOKUP($B244,'[2]1516 Exp_Rev Access'!$F$7:$FS$310,75,FALSE)),"",VLOOKUP($B244,'[2]1516 Exp_Rev Access'!$F$7:$FS$310,75,FALSE))</f>
        <v>0</v>
      </c>
      <c r="CS244" s="90">
        <f>IF(ISNA(VLOOKUP($B244,'[2]1516 Exp_Rev Access'!$F$7:$FS$310,76,FALSE)),"",VLOOKUP($B244,'[2]1516 Exp_Rev Access'!$F$7:$FS$310,76,FALSE))</f>
        <v>8145</v>
      </c>
      <c r="CT244" s="90">
        <f>IF(ISNA(VLOOKUP($B244,'[2]1516 Exp_Rev Access'!$F$7:$FS$310,77,FALSE)),"",VLOOKUP($B244,'[2]1516 Exp_Rev Access'!$F$7:$FS$310,77,FALSE))</f>
        <v>0</v>
      </c>
      <c r="CU244" s="90">
        <f>IF(ISNA(VLOOKUP($B244,'[2]1516 Exp_Rev Access'!$F$7:$FS$310,78,FALSE)),"",VLOOKUP($B244,'[2]1516 Exp_Rev Access'!$F$7:$FS$310,78,FALSE))</f>
        <v>379570.31</v>
      </c>
      <c r="CV244" s="90">
        <f>IF(ISNA(VLOOKUP($B244,'[2]1516 Exp_Rev Access'!$F$7:$FS$310,79,FALSE)),"",VLOOKUP($B244,'[2]1516 Exp_Rev Access'!$F$7:$FS$310,79,FALSE))</f>
        <v>36041</v>
      </c>
      <c r="CW244" s="90">
        <f>IF(ISNA(VLOOKUP($B244,'[2]1516 Exp_Rev Access'!$F$7:$FS$310,80,FALSE)),"",VLOOKUP($B244,'[2]1516 Exp_Rev Access'!$F$7:$FS$310,80,FALSE))</f>
        <v>0</v>
      </c>
      <c r="CX244" s="90">
        <f>IF(ISNA(VLOOKUP($B244,'[2]1516 Exp_Rev Access'!$F$7:$FS$310,81,FALSE)),"",VLOOKUP($B244,'[2]1516 Exp_Rev Access'!$F$7:$FS$310,81,FALSE))</f>
        <v>0</v>
      </c>
      <c r="CY244" s="90">
        <f>IF(ISNA(VLOOKUP($B244,'[2]1516 Exp_Rev Access'!$F$7:$FS$310,82,FALSE)),"",VLOOKUP($B244,'[2]1516 Exp_Rev Access'!$F$7:$FS$310,82,FALSE))</f>
        <v>0</v>
      </c>
      <c r="CZ244" s="90">
        <f>IF(ISNA(VLOOKUP($B244,'[2]1516 Exp_Rev Access'!$F$7:$FS$310,83,FALSE)),"",VLOOKUP($B244,'[2]1516 Exp_Rev Access'!$F$7:$FS$310,83,FALSE))</f>
        <v>0</v>
      </c>
      <c r="DA244" s="90">
        <f>IF(ISNA(VLOOKUP($B244,'[2]1516 Exp_Rev Access'!$F$7:$FS$310,84,FALSE)),"",VLOOKUP($B244,'[2]1516 Exp_Rev Access'!$F$7:$FS$310,84,FALSE))</f>
        <v>0</v>
      </c>
      <c r="DB244" s="90">
        <f>IF(ISNA(VLOOKUP($B244,'[2]1516 Exp_Rev Access'!$F$7:$FS$310,85,FALSE)),"",VLOOKUP($B244,'[2]1516 Exp_Rev Access'!$F$7:$FS$310,85,FALSE))</f>
        <v>12912</v>
      </c>
      <c r="DC244" s="90">
        <f>IF(ISNA(VLOOKUP($B244,'[2]1516 Exp_Rev Access'!$F$7:$FS$310,86,FALSE)),"",VLOOKUP($B244,'[2]1516 Exp_Rev Access'!$F$7:$FS$310,86,FALSE))</f>
        <v>0</v>
      </c>
      <c r="DD244" s="90">
        <f>IF(ISNA(VLOOKUP($B244,'[2]1516 Exp_Rev Access'!$F$7:$FS$310,87,FALSE)),"",VLOOKUP($B244,'[2]1516 Exp_Rev Access'!$F$7:$FS$310,87,FALSE))</f>
        <v>0</v>
      </c>
      <c r="DE244" s="90">
        <f>IF(ISNA(VLOOKUP($B244,'[2]1516 Exp_Rev Access'!$F$7:$FS$310,88,FALSE)),"",VLOOKUP($B244,'[2]1516 Exp_Rev Access'!$F$7:$FS$310,88,FALSE))</f>
        <v>0</v>
      </c>
      <c r="DF244" s="90">
        <f>IF(ISNA(VLOOKUP($B244,'[2]1516 Exp_Rev Access'!$F$7:$FS$310,89,FALSE)),"",VLOOKUP($B244,'[2]1516 Exp_Rev Access'!$F$7:$FS$310,89,FALSE))</f>
        <v>0</v>
      </c>
      <c r="DG244" s="90">
        <f>IF(ISNA(VLOOKUP($B244,'[2]1516 Exp_Rev Access'!$F$7:$FS$310,90,FALSE)),"",VLOOKUP($B244,'[2]1516 Exp_Rev Access'!$F$7:$FS$310,90,FALSE))</f>
        <v>0</v>
      </c>
      <c r="DH244" s="90">
        <f>IF(ISNA(VLOOKUP($B244,'[2]1516 Exp_Rev Access'!$F$7:$FS$310,91,FALSE)),"",VLOOKUP($B244,'[2]1516 Exp_Rev Access'!$F$7:$FS$310,91,FALSE))</f>
        <v>0</v>
      </c>
      <c r="DI244" s="90">
        <f>IF(ISNA(VLOOKUP($B244,'[2]1516 Exp_Rev Access'!$F$7:$FS$310,92,FALSE)),"",VLOOKUP($B244,'[2]1516 Exp_Rev Access'!$F$7:$FS$310,92,FALSE))</f>
        <v>190444.35</v>
      </c>
      <c r="DJ244" s="90">
        <f>IF(ISNA(VLOOKUP($B244,'[2]1516 Exp_Rev Access'!$F$7:$FS$310,93,FALSE)),"",VLOOKUP($B244,'[2]1516 Exp_Rev Access'!$F$7:$FS$310,93,FALSE))</f>
        <v>0</v>
      </c>
      <c r="DK244" s="90">
        <f>IF(ISNA(VLOOKUP($B244,'[2]1516 Exp_Rev Access'!$F$7:$FS$310,94,FALSE)),"",VLOOKUP($B244,'[2]1516 Exp_Rev Access'!$F$7:$FS$310,94,FALSE))</f>
        <v>0</v>
      </c>
      <c r="DL244" s="90">
        <f>IF(ISNA(VLOOKUP($B244,'[2]1516 Exp_Rev Access'!$F$7:$FS$310,95,FALSE)),"",VLOOKUP($B244,'[2]1516 Exp_Rev Access'!$F$7:$FS$310,95,FALSE))</f>
        <v>0</v>
      </c>
      <c r="DM244" s="90">
        <f>IF(ISNA(VLOOKUP($B244,'[2]1516 Exp_Rev Access'!$F$7:$FS$310,96,FALSE)),"",VLOOKUP($B244,'[2]1516 Exp_Rev Access'!$F$7:$FS$310,96,FALSE))</f>
        <v>0</v>
      </c>
      <c r="DN244" s="90">
        <f>IF(ISNA(VLOOKUP($B244,'[2]1516 Exp_Rev Access'!$F$7:$FS$310,97,FALSE)),"",VLOOKUP($B244,'[2]1516 Exp_Rev Access'!$F$7:$FS$310,97,FALSE))</f>
        <v>0</v>
      </c>
      <c r="DO244" s="90">
        <f>IF(ISNA(VLOOKUP($B244,'[2]1516 Exp_Rev Access'!$F$7:$FS$310,98,FALSE)),"",VLOOKUP($B244,'[2]1516 Exp_Rev Access'!$F$7:$FS$310,98,FALSE))</f>
        <v>0</v>
      </c>
      <c r="DP244" s="90">
        <f>IF(ISNA(VLOOKUP($B244,'[2]1516 Exp_Rev Access'!$F$7:$FS$310,99,FALSE)),"",VLOOKUP($B244,'[2]1516 Exp_Rev Access'!$F$7:$FS$310,99,FALSE))</f>
        <v>0</v>
      </c>
      <c r="DQ244" s="90">
        <f>IF(ISNA(VLOOKUP($B244,'[2]1516 Exp_Rev Access'!$F$7:$FS$310,100,FALSE)),"",VLOOKUP($B244,'[2]1516 Exp_Rev Access'!$F$7:$FS$310,100,FALSE))</f>
        <v>0</v>
      </c>
      <c r="DR244" s="90">
        <f>IF(ISNA(VLOOKUP($B244,'[2]1516 Exp_Rev Access'!$F$7:$FS$310,101,FALSE)),"",VLOOKUP($B244,'[2]1516 Exp_Rev Access'!$F$7:$FS$310,101,FALSE))</f>
        <v>0</v>
      </c>
      <c r="DS244" s="90">
        <f>IF(ISNA(VLOOKUP($B244,'[2]1516 Exp_Rev Access'!$F$7:$FS$310,102,FALSE)),"",VLOOKUP($B244,'[2]1516 Exp_Rev Access'!$F$7:$FS$310,102,FALSE))</f>
        <v>0</v>
      </c>
      <c r="DT244" s="90">
        <f>IF(ISNA(VLOOKUP($B244,'[2]1516 Exp_Rev Access'!$F$7:$FS$310,103,FALSE)),"",VLOOKUP($B244,'[2]1516 Exp_Rev Access'!$F$7:$FS$310,103,FALSE))</f>
        <v>0</v>
      </c>
      <c r="DU244" s="90">
        <f>IF(ISNA(VLOOKUP($B244,'[2]1516 Exp_Rev Access'!$F$7:$FS$310,104,FALSE)),"",VLOOKUP($B244,'[2]1516 Exp_Rev Access'!$F$7:$FS$310,104,FALSE))</f>
        <v>0</v>
      </c>
      <c r="DV244" s="90">
        <f>IF(ISNA(VLOOKUP($B244,'[2]1516 Exp_Rev Access'!$F$7:$FS$310,105,FALSE)),"",VLOOKUP($B244,'[2]1516 Exp_Rev Access'!$F$7:$FS$310,105,FALSE))</f>
        <v>0</v>
      </c>
      <c r="DW244" s="90">
        <f>IF(ISNA(VLOOKUP($B244,'[2]1516 Exp_Rev Access'!$F$7:$FS$310,106,FALSE)),"",VLOOKUP($B244,'[2]1516 Exp_Rev Access'!$F$7:$FS$310,106,FALSE))</f>
        <v>0</v>
      </c>
      <c r="DX244" s="90">
        <f>IF(ISNA(VLOOKUP($B244,'[2]1516 Exp_Rev Access'!$F$7:$FS$310,107,FALSE)),"",VLOOKUP($B244,'[2]1516 Exp_Rev Access'!$F$7:$FS$310,107,FALSE))</f>
        <v>0</v>
      </c>
      <c r="DY244" s="90">
        <f>IF(ISNA(VLOOKUP($B244,'[2]1516 Exp_Rev Access'!$F$7:$FS$310,108,FALSE)),"",VLOOKUP($B244,'[2]1516 Exp_Rev Access'!$F$7:$FS$310,108,FALSE))</f>
        <v>0</v>
      </c>
      <c r="DZ244" s="90">
        <f>IF(ISNA(VLOOKUP($B244,'[2]1516 Exp_Rev Access'!$F$7:$FS$310,109,FALSE)),"",VLOOKUP($B244,'[2]1516 Exp_Rev Access'!$F$7:$FS$310,109,FALSE))</f>
        <v>0</v>
      </c>
      <c r="EA244" s="90">
        <f>IF(ISNA(VLOOKUP($B244,'[2]1516 Exp_Rev Access'!$F$7:$FS$310,110,FALSE)),"",VLOOKUP($B244,'[2]1516 Exp_Rev Access'!$F$7:$FS$310,110,FALSE))</f>
        <v>0</v>
      </c>
      <c r="EB244" s="90">
        <f>IF(ISNA(VLOOKUP($B244,'[2]1516 Exp_Rev Access'!$F$7:$FS$310,111,FALSE)),"",VLOOKUP($B244,'[2]1516 Exp_Rev Access'!$F$7:$FS$310,111,FALSE))</f>
        <v>0</v>
      </c>
      <c r="EC244" s="90">
        <f>IF(ISNA(VLOOKUP($B244,'[2]1516 Exp_Rev Access'!$F$7:$FS$310,112,FALSE)),"",VLOOKUP($B244,'[2]1516 Exp_Rev Access'!$F$7:$FS$310,112,FALSE))</f>
        <v>0</v>
      </c>
      <c r="ED244" s="90">
        <f>IF(ISNA(VLOOKUP($B244,'[2]1516 Exp_Rev Access'!$F$7:$FS$310,113,FALSE)),"",VLOOKUP($B244,'[2]1516 Exp_Rev Access'!$F$7:$FS$310,113,FALSE))</f>
        <v>0</v>
      </c>
      <c r="EE244" s="90">
        <f>IF(ISNA(VLOOKUP($B244,'[2]1516 Exp_Rev Access'!$F$7:$FS$310,114,FALSE)),"",VLOOKUP($B244,'[2]1516 Exp_Rev Access'!$F$7:$FS$310,114,FALSE))</f>
        <v>0</v>
      </c>
      <c r="EF244" s="90">
        <f>IF(ISNA(VLOOKUP($B244,'[2]1516 Exp_Rev Access'!$F$7:$FS$310,115,FALSE)),"",VLOOKUP($B244,'[2]1516 Exp_Rev Access'!$F$7:$FS$310,115,FALSE))</f>
        <v>0</v>
      </c>
      <c r="EG244" s="90">
        <f>IF(ISNA(VLOOKUP($B244,'[2]1516 Exp_Rev Access'!$F$7:$FS$310,116,FALSE)),"",VLOOKUP($B244,'[2]1516 Exp_Rev Access'!$F$7:$FS$310,116,FALSE))</f>
        <v>0</v>
      </c>
      <c r="EH244" s="90">
        <f>IF(ISNA(VLOOKUP($B244,'[2]1516 Exp_Rev Access'!$F$7:$FS$310,117,FALSE)),"",VLOOKUP($B244,'[2]1516 Exp_Rev Access'!$F$7:$FS$310,117,FALSE))</f>
        <v>0</v>
      </c>
      <c r="EI244" s="90">
        <f>IF(ISNA(VLOOKUP($B244,'[2]1516 Exp_Rev Access'!$F$7:$FS$310,118,FALSE)),"",VLOOKUP($B244,'[2]1516 Exp_Rev Access'!$F$7:$FS$310,118,FALSE))</f>
        <v>0</v>
      </c>
      <c r="EJ244" s="90">
        <f>IF(ISNA(VLOOKUP($B244,'[2]1516 Exp_Rev Access'!$F$7:$FS$310,119,FALSE)),"",VLOOKUP($B244,'[2]1516 Exp_Rev Access'!$F$7:$FS$310,119,FALSE))</f>
        <v>0</v>
      </c>
      <c r="EK244" s="90">
        <f>IF(ISNA(VLOOKUP($B244,'[2]1516 Exp_Rev Access'!$F$7:$FS$310,120,FALSE)),"",VLOOKUP($B244,'[2]1516 Exp_Rev Access'!$F$7:$FS$310,120,FALSE))</f>
        <v>0</v>
      </c>
      <c r="EL244" s="90">
        <f>IF(ISNA(VLOOKUP($B244,'[2]1516 Exp_Rev Access'!$F$7:$FS$310,121,FALSE)),"",VLOOKUP($B244,'[2]1516 Exp_Rev Access'!$F$7:$FS$310,121,FALSE))</f>
        <v>0</v>
      </c>
      <c r="EM244" s="90">
        <f>IF(ISNA(VLOOKUP($B244,'[2]1516 Exp_Rev Access'!$F$7:$FS$310,122,FALSE)),"",VLOOKUP($B244,'[2]1516 Exp_Rev Access'!$F$7:$FS$310,122,FALSE))</f>
        <v>0</v>
      </c>
      <c r="EN244" s="90">
        <f>IF(ISNA(VLOOKUP($B244,'[2]1516 Exp_Rev Access'!$F$7:$FS$310,123,FALSE)),"",VLOOKUP($B244,'[2]1516 Exp_Rev Access'!$F$7:$FS$310,123,FALSE))</f>
        <v>3000.6</v>
      </c>
      <c r="EO244" s="90">
        <f>IF(ISNA(VLOOKUP($B244,'[2]1516 Exp_Rev Access'!$F$7:$FS$310,124,FALSE)),"",VLOOKUP($B244,'[2]1516 Exp_Rev Access'!$F$7:$FS$310,124,FALSE))</f>
        <v>0</v>
      </c>
      <c r="EP244" s="90">
        <f>IF(ISNA(VLOOKUP($B244,'[2]1516 Exp_Rev Access'!$F$7:$FS$310,125,FALSE)),"",VLOOKUP($B244,'[2]1516 Exp_Rev Access'!$F$7:$FS$310,125,FALSE))</f>
        <v>0</v>
      </c>
      <c r="EQ244" s="90">
        <f>IF(ISNA(VLOOKUP($B244,'[2]1516 Exp_Rev Access'!$F$7:$FS$310,126,FALSE)),"",VLOOKUP($B244,'[2]1516 Exp_Rev Access'!$F$7:$FS$310,126,FALSE))</f>
        <v>0</v>
      </c>
      <c r="ER244" s="90">
        <f>IF(ISNA(VLOOKUP($B244,'[2]1516 Exp_Rev Access'!$F$7:$FS$310,127,FALSE)),"",VLOOKUP($B244,'[2]1516 Exp_Rev Access'!$F$7:$FS$310,127,FALSE))</f>
        <v>0</v>
      </c>
      <c r="ES244" s="90">
        <f>IF(ISNA(VLOOKUP($B244,'[2]1516 Exp_Rev Access'!$F$7:$FS$310,128,FALSE)),"",VLOOKUP($B244,'[2]1516 Exp_Rev Access'!$F$7:$FS$310,128,FALSE))</f>
        <v>0</v>
      </c>
      <c r="ET244" s="90">
        <f>IF(ISNA(VLOOKUP($B244,'[2]1516 Exp_Rev Access'!$F$7:$FS$310,129,FALSE)),"",VLOOKUP($B244,'[2]1516 Exp_Rev Access'!$F$7:$FS$310,129,FALSE))</f>
        <v>0</v>
      </c>
      <c r="EU244" s="90">
        <f>IF(ISNA(VLOOKUP($B244,'[2]1516 Exp_Rev Access'!$F$7:$FS$310,130,FALSE)),"",VLOOKUP($B244,'[2]1516 Exp_Rev Access'!$F$7:$FS$310,130,FALSE))</f>
        <v>0</v>
      </c>
      <c r="EV244" s="90">
        <f>IF(ISNA(VLOOKUP($B244,'[2]1516 Exp_Rev Access'!$F$7:$FS$310,131,FALSE)),"",VLOOKUP($B244,'[2]1516 Exp_Rev Access'!$F$7:$FS$310,131,FALSE))</f>
        <v>0</v>
      </c>
      <c r="EW244" s="90">
        <f>IF(ISNA(VLOOKUP($B244,'[2]1516 Exp_Rev Access'!$F$7:$FS$310,132,FALSE)),"",VLOOKUP($B244,'[2]1516 Exp_Rev Access'!$F$7:$FS$310,132,FALSE))</f>
        <v>0</v>
      </c>
      <c r="EX244" s="90">
        <f>IF(ISNA(VLOOKUP($B244,'[2]1516 Exp_Rev Access'!$F$7:$FS$310,133,FALSE)),"",VLOOKUP($B244,'[2]1516 Exp_Rev Access'!$F$7:$FS$310,133,FALSE))</f>
        <v>0</v>
      </c>
      <c r="EY244" s="90">
        <f>IF(ISNA(VLOOKUP($B244,'[2]1516 Exp_Rev Access'!$F$7:$FS$310,134,FALSE)),"",VLOOKUP($B244,'[2]1516 Exp_Rev Access'!$F$7:$FS$310,134,FALSE))</f>
        <v>0</v>
      </c>
      <c r="EZ244" s="90">
        <f>IF(ISNA(VLOOKUP($B244,'[2]1516 Exp_Rev Access'!$F$7:$FS$310,135,FALSE)),"",VLOOKUP($B244,'[2]1516 Exp_Rev Access'!$F$7:$FS$310,135,FALSE))</f>
        <v>0</v>
      </c>
      <c r="FA244" s="90">
        <f>IF(ISNA(VLOOKUP($B244,'[2]1516 Exp_Rev Access'!$F$7:$FS$310,136,FALSE)),"",VLOOKUP($B244,'[2]1516 Exp_Rev Access'!$F$7:$FS$310,136,FALSE))</f>
        <v>0</v>
      </c>
      <c r="FB244" s="90">
        <f>IF(ISNA(VLOOKUP($B244,'[2]1516 Exp_Rev Access'!$F$7:$FS$310,137,FALSE)),"",VLOOKUP($B244,'[2]1516 Exp_Rev Access'!$F$7:$FS$310,137,FALSE))</f>
        <v>0</v>
      </c>
      <c r="FC244" s="90">
        <f>IF(ISNA(VLOOKUP($B244,'[2]1516 Exp_Rev Access'!$F$7:$FS$310,138,FALSE)),"",VLOOKUP($B244,'[2]1516 Exp_Rev Access'!$F$7:$FS$310,138,FALSE))</f>
        <v>0</v>
      </c>
      <c r="FD244" s="90">
        <f>IF(ISNA(VLOOKUP($B244,'[2]1516 Exp_Rev Access'!$F$7:$FS$310,139,FALSE)),"",VLOOKUP($B244,'[2]1516 Exp_Rev Access'!$F$7:$FS$310,139,FALSE))</f>
        <v>0</v>
      </c>
      <c r="FE244" s="90">
        <f>IF(ISNA(VLOOKUP($B244,'[2]1516 Exp_Rev Access'!$F$7:$FS$310,140,FALSE)),"",VLOOKUP($B244,'[2]1516 Exp_Rev Access'!$F$7:$FS$310,140,FALSE))</f>
        <v>0</v>
      </c>
      <c r="FF244" s="90">
        <f>IF(ISNA(VLOOKUP($B244,'[2]1516 Exp_Rev Access'!$F$7:$FS$310,141,FALSE)),"",VLOOKUP($B244,'[2]1516 Exp_Rev Access'!$F$7:$FS$310,141,FALSE))</f>
        <v>0</v>
      </c>
      <c r="FG244" s="90">
        <f>IF(ISNA(VLOOKUP($B244,'[2]1516 Exp_Rev Access'!$F$7:$FS$310,142,FALSE)),"",VLOOKUP($B244,'[2]1516 Exp_Rev Access'!$F$7:$FS$310,142,FALSE))</f>
        <v>0</v>
      </c>
      <c r="FH244" s="90">
        <f>IF(ISNA(VLOOKUP($B244,'[2]1516 Exp_Rev Access'!$F$7:$FS$310,143,FALSE)),"",VLOOKUP($B244,'[2]1516 Exp_Rev Access'!$F$7:$FS$310,143,FALSE))</f>
        <v>0</v>
      </c>
      <c r="FI244" s="90">
        <f>IF(ISNA(VLOOKUP($B244,'[2]1516 Exp_Rev Access'!$F$7:$FS$310,144,FALSE)),"",VLOOKUP($B244,'[2]1516 Exp_Rev Access'!$F$7:$FS$310,144,FALSE))</f>
        <v>0</v>
      </c>
      <c r="FJ244" s="90">
        <f>IF(ISNA(VLOOKUP($B244,'[2]1516 Exp_Rev Access'!$F$7:$FS$310,145,FALSE)),"",VLOOKUP($B244,'[2]1516 Exp_Rev Access'!$F$7:$FS$310,145,FALSE))</f>
        <v>0</v>
      </c>
      <c r="FK244" s="90">
        <f>IF(ISNA(VLOOKUP($B244,'[2]1516 Exp_Rev Access'!$F$7:$FS$310,146,FALSE)),"",VLOOKUP($B244,'[2]1516 Exp_Rev Access'!$F$7:$FS$310,146,FALSE))</f>
        <v>0</v>
      </c>
      <c r="FL244" s="90">
        <f>IF(ISNA(VLOOKUP($B244,'[2]1516 Exp_Rev Access'!$F$7:$FS$310,1147,FALSE)),"",VLOOKUP($B244,'[2]1516 Exp_Rev Access'!$F$7:$FS$310,147,FALSE))</f>
        <v>0</v>
      </c>
      <c r="FM244" s="90">
        <f>IF(ISNA(VLOOKUP($B244,'[2]1516 Exp_Rev Access'!$F$7:$FS$310,148,FALSE)),"",VLOOKUP($B244,'[2]1516 Exp_Rev Access'!$F$7:$FS$310,148,FALSE))</f>
        <v>0</v>
      </c>
      <c r="FN244" s="90">
        <f>IF(ISNA(VLOOKUP($B244,'[2]1516 Exp_Rev Access'!$F$7:$FS$310,149,FALSE)),"",VLOOKUP($B244,'[2]1516 Exp_Rev Access'!$F$7:$FS$310,149,FALSE))</f>
        <v>0</v>
      </c>
      <c r="FO244" s="90">
        <f>IF(ISNA(VLOOKUP($B244,'[2]1516 Exp_Rev Access'!$F$7:$FS$310,150,FALSE)),"",VLOOKUP($B244,'[2]1516 Exp_Rev Access'!$F$7:$FS$310,150,FALSE))</f>
        <v>0</v>
      </c>
      <c r="FP244" s="90">
        <f>IF(ISNA(VLOOKUP($B244,'[2]1516 Exp_Rev Access'!$F$7:$FS$310,151,FALSE)),"",VLOOKUP($B244,'[2]1516 Exp_Rev Access'!$F$7:$FS$310,151,FALSE))</f>
        <v>0</v>
      </c>
      <c r="FQ244" s="90">
        <f>IF(ISNA(VLOOKUP($B244,'[2]1516 Exp_Rev Access'!$F$7:$FS$310,152,FALSE)),"",VLOOKUP($B244,'[2]1516 Exp_Rev Access'!$F$7:$FS$310,152,FALSE))</f>
        <v>0</v>
      </c>
      <c r="FR244" s="90">
        <f>IF(ISNA(VLOOKUP($B244,'[2]1516 Exp_Rev Access'!$F$7:$FS$310,153,FALSE)),"",VLOOKUP($B244,'[2]1516 Exp_Rev Access'!$F$7:$FS$310,153,FALSE))</f>
        <v>19884.57</v>
      </c>
      <c r="FS244" s="53">
        <f t="shared" si="612"/>
        <v>794494.65999999992</v>
      </c>
      <c r="FT244" s="92">
        <f t="shared" si="613"/>
        <v>0.10942821927688814</v>
      </c>
      <c r="FU244" s="53">
        <f t="shared" si="614"/>
        <v>1432.9677873169323</v>
      </c>
      <c r="FV244" s="90">
        <f>IF(ISNA(VLOOKUP($B244,'[2]1516 Exp_Rev Access'!$F$7:$FS$310,154,FALSE)),"",VLOOKUP($B244,'[2]1516 Exp_Rev Access'!$F$7:$FS$310,154,FALSE))</f>
        <v>0</v>
      </c>
      <c r="FW244" s="90">
        <f>IF(ISNA(VLOOKUP($B244,'[2]1516 Exp_Rev Access'!$F$7:$FS$310,155,FALSE)),"",VLOOKUP($B244,'[2]1516 Exp_Rev Access'!$F$7:$FS$310,155,FALSE))</f>
        <v>0</v>
      </c>
      <c r="FX244" s="90">
        <f>IF(ISNA(VLOOKUP($B244,'[2]1516 Exp_Rev Access'!$F$7:$FS$310,156,FALSE)),"",VLOOKUP($B244,'[2]1516 Exp_Rev Access'!$F$7:$FS$310,156,FALSE))</f>
        <v>0</v>
      </c>
      <c r="FY244" s="90">
        <f>IF(ISNA(VLOOKUP($B244,'[2]1516 Exp_Rev Access'!$F$7:$FS$310,157,FALSE)),"",VLOOKUP($B244,'[2]1516 Exp_Rev Access'!$F$7:$FS$310,157,FALSE))</f>
        <v>0</v>
      </c>
      <c r="FZ244" s="90">
        <f>IF(ISNA(VLOOKUP($B244,'[2]1516 Exp_Rev Access'!$F$7:$FS$310,158,FALSE)),"",VLOOKUP($B244,'[2]1516 Exp_Rev Access'!$F$7:$FS$310,158,FALSE))</f>
        <v>0</v>
      </c>
      <c r="GA244" s="90">
        <f>IF(ISNA(VLOOKUP($B244,'[2]1516 Exp_Rev Access'!$F$7:$FS$310,159,FALSE)),"",VLOOKUP($B244,'[2]1516 Exp_Rev Access'!$F$7:$FS$310,159,FALSE))</f>
        <v>0</v>
      </c>
      <c r="GB244" s="90">
        <f>IF(ISNA(VLOOKUP($B244,'[2]1516 Exp_Rev Access'!$F$7:$FS$310,160,FALSE)),"",VLOOKUP($B244,'[2]1516 Exp_Rev Access'!$F$7:$FS$310,160,FALSE))</f>
        <v>0</v>
      </c>
      <c r="GC244" s="90">
        <f>IF(ISNA(VLOOKUP($B244,'[2]1516 Exp_Rev Access'!$F$7:$FS$310,161,FALSE)),"",VLOOKUP($B244,'[2]1516 Exp_Rev Access'!$F$7:$FS$310,161,FALSE))</f>
        <v>0</v>
      </c>
      <c r="GD244" s="90">
        <f>IF(ISNA(VLOOKUP($B244,'[2]1516 Exp_Rev Access'!$F$7:$FS$310,162,FALSE)),"",VLOOKUP($B244,'[2]1516 Exp_Rev Access'!$F$7:$FS$310,162,FALSE))</f>
        <v>0</v>
      </c>
      <c r="GE244" s="90">
        <f>IF(ISNA(VLOOKUP($B244,'[2]1516 Exp_Rev Access'!$F$7:$FS$310,163,FALSE)),"",VLOOKUP($B244,'[2]1516 Exp_Rev Access'!$F$7:$FS$310,163,FALSE))</f>
        <v>0</v>
      </c>
      <c r="GF244" s="90">
        <f>IF(ISNA(VLOOKUP($B244,'[2]1516 Exp_Rev Access'!$F$7:$FS$310,164,FALSE)),"",VLOOKUP($B244,'[2]1516 Exp_Rev Access'!$F$7:$FS$310,164,FALSE))</f>
        <v>0</v>
      </c>
      <c r="GG244" s="90">
        <f>IF(ISNA(VLOOKUP($B244,'[2]1516 Exp_Rev Access'!$F$7:$FS$310,165,FALSE)),"",VLOOKUP($B244,'[2]1516 Exp_Rev Access'!$F$7:$FS$310,165,FALSE))</f>
        <v>0</v>
      </c>
      <c r="GH244" s="90">
        <f>IF(ISNA(VLOOKUP($B244,'[2]1516 Exp_Rev Access'!$F$7:$FS$310,166,FALSE)),"",VLOOKUP($B244,'[2]1516 Exp_Rev Access'!$F$7:$FS$310,166,FALSE))</f>
        <v>0</v>
      </c>
      <c r="GI244" s="90">
        <f>IF(ISNA(VLOOKUP($B244,'[2]1516 Exp_Rev Access'!$F$7:$FS$310,167,FALSE)),"",VLOOKUP($B244,'[2]1516 Exp_Rev Access'!$F$7:$FS$310,167,FALSE))</f>
        <v>0</v>
      </c>
      <c r="GJ244" s="90">
        <f>IF(ISNA(VLOOKUP($B244,'[2]1516 Exp_Rev Access'!$F$7:$FS$310,168,FALSE)),"",VLOOKUP($B244,'[2]1516 Exp_Rev Access'!$F$7:$FS$310,168,FALSE))</f>
        <v>0</v>
      </c>
      <c r="GK244" s="90">
        <f>IF(ISNA(VLOOKUP($B244,'[2]1516 Exp_Rev Access'!$F$7:$FS$310,169,FALSE)),"",VLOOKUP($B244,'[2]1516 Exp_Rev Access'!$F$7:$FS$310,169,FALSE))</f>
        <v>0</v>
      </c>
      <c r="GL244" s="90">
        <f>IF(ISNA(VLOOKUP($B244,'[2]1516 Exp_Rev Access'!$F$7:$FS$310,170,FALSE)),"",VLOOKUP($B244,'[2]1516 Exp_Rev Access'!$F$7:$FS$310,170,FALSE))</f>
        <v>0</v>
      </c>
      <c r="GM244" s="90">
        <f>IF(ISNA(VLOOKUP($B244,'[2]1516 Exp_Rev Access'!$F$7:$FT$310,171,FALSE)),"",VLOOKUP($B244,'[2]1516 Exp_Rev Access'!$F$7:$FT$310,171,FALSE))</f>
        <v>0</v>
      </c>
      <c r="GN244" s="90">
        <f>IF(ISNA(VLOOKUP($B244,'[2]1516 Exp_Rev Access'!$F$7:$FU$310,172,FALSE)),"",VLOOKUP($B244,'[2]1516 Exp_Rev Access'!$F$7:$FU$310,172,FALSE))</f>
        <v>0</v>
      </c>
      <c r="GO244" s="90">
        <f>IF(ISNA(VLOOKUP($B244,'[2]1516 Exp_Rev Access'!$F$7:$FV$310,173,FALSE)),"",VLOOKUP($B244,'[2]1516 Exp_Rev Access'!$F$7:$FV$310,173,FALSE))</f>
        <v>0</v>
      </c>
      <c r="GP244" s="90">
        <f>IF(ISNA(VLOOKUP($B244,'[2]1516 Exp_Rev Access'!$F$7:$GA$310,174,FALSE)),"",VLOOKUP($B244,'[2]1516 Exp_Rev Access'!$F$7:$GA$310,174,FALSE))</f>
        <v>0</v>
      </c>
      <c r="GQ244" s="90">
        <f>IF(ISNA(VLOOKUP($B244,'[2]1516 Exp_Rev Access'!$F$7:$GA$310,175,FALSE)),"",VLOOKUP($B244,'[2]1516 Exp_Rev Access'!$F$7:$GA$310,175,FALSE))</f>
        <v>0</v>
      </c>
      <c r="GR244" s="90">
        <f>IF(ISNA(VLOOKUP($B244,'[2]1516 Exp_Rev Access'!$F$7:$GA$310,176,FALSE)),"",VLOOKUP($B244,'[2]1516 Exp_Rev Access'!$F$7:$GA$310,176,FALSE))</f>
        <v>0</v>
      </c>
      <c r="GS244" s="90">
        <f>IF(ISNA(VLOOKUP($B244,'[2]1516 Exp_Rev Access'!$F$7:$GA$310,177,FALSE)),"",VLOOKUP($B244,'[2]1516 Exp_Rev Access'!$F$7:$GA$310,177,FALSE))</f>
        <v>0</v>
      </c>
      <c r="GT244" s="90">
        <f>IF(ISNA(VLOOKUP($B244,'[2]1516 Exp_Rev Access'!$F$7:$GA$310,178,FALSE)),"",VLOOKUP($B244,'[2]1516 Exp_Rev Access'!$F$7:$GA$310,178,FALSE))</f>
        <v>0</v>
      </c>
      <c r="GU244" s="53">
        <f t="shared" si="615"/>
        <v>0</v>
      </c>
      <c r="GV244" s="92"/>
      <c r="GW244" s="114">
        <f t="shared" si="617"/>
        <v>0</v>
      </c>
    </row>
    <row r="245" spans="1:222" x14ac:dyDescent="0.2">
      <c r="A245" s="99"/>
      <c r="B245" s="100"/>
      <c r="C245" s="100" t="s">
        <v>185</v>
      </c>
      <c r="D245" s="101">
        <f>SUM(D237:D244)</f>
        <v>10178.020000000002</v>
      </c>
      <c r="E245" s="102">
        <f>SUM(E237:E244)</f>
        <v>112049948.16</v>
      </c>
      <c r="F245" s="103">
        <f>SUM(F237:F244)</f>
        <v>112049948.16000003</v>
      </c>
      <c r="G245" s="70">
        <f>F245-E245</f>
        <v>0</v>
      </c>
      <c r="H245" s="103">
        <f>SUM(H237:H244)</f>
        <v>9596795.7899999991</v>
      </c>
      <c r="I245" s="103">
        <f t="shared" ref="I245:N245" si="618">SUM(I237:I244)</f>
        <v>0</v>
      </c>
      <c r="J245" s="103">
        <f t="shared" si="618"/>
        <v>0</v>
      </c>
      <c r="K245" s="103">
        <f t="shared" si="618"/>
        <v>37185.800000000003</v>
      </c>
      <c r="L245" s="103">
        <f t="shared" si="618"/>
        <v>0</v>
      </c>
      <c r="M245" s="103">
        <f t="shared" si="618"/>
        <v>0</v>
      </c>
      <c r="N245" s="103">
        <f t="shared" si="618"/>
        <v>9633981.5899999999</v>
      </c>
      <c r="O245" s="69">
        <f>N245/E245</f>
        <v>8.59793489260995E-2</v>
      </c>
      <c r="P245" s="103">
        <f>N245/D245</f>
        <v>946.54771654997705</v>
      </c>
      <c r="Q245" s="103">
        <f t="shared" ref="Q245:AM245" si="619">SUM(Q237:Q244)</f>
        <v>50015.570000000007</v>
      </c>
      <c r="R245" s="103">
        <f t="shared" si="619"/>
        <v>0</v>
      </c>
      <c r="S245" s="103">
        <f t="shared" si="619"/>
        <v>3792.23</v>
      </c>
      <c r="T245" s="103">
        <f t="shared" si="619"/>
        <v>0</v>
      </c>
      <c r="U245" s="103">
        <f t="shared" si="619"/>
        <v>44342.25</v>
      </c>
      <c r="V245" s="103">
        <f t="shared" si="619"/>
        <v>1650</v>
      </c>
      <c r="W245" s="103">
        <f t="shared" si="619"/>
        <v>0</v>
      </c>
      <c r="X245" s="103">
        <f t="shared" si="619"/>
        <v>0</v>
      </c>
      <c r="Y245" s="103">
        <f t="shared" si="619"/>
        <v>74081.990000000005</v>
      </c>
      <c r="Z245" s="103">
        <f t="shared" si="619"/>
        <v>16176.970000000001</v>
      </c>
      <c r="AA245" s="103">
        <f t="shared" si="619"/>
        <v>0</v>
      </c>
      <c r="AB245" s="103">
        <f t="shared" si="619"/>
        <v>0</v>
      </c>
      <c r="AC245" s="103">
        <f t="shared" si="619"/>
        <v>0</v>
      </c>
      <c r="AD245" s="103">
        <f t="shared" si="619"/>
        <v>313144.19</v>
      </c>
      <c r="AE245" s="103">
        <f t="shared" si="619"/>
        <v>39025.370000000003</v>
      </c>
      <c r="AF245" s="103">
        <f t="shared" si="619"/>
        <v>20.420000000000002</v>
      </c>
      <c r="AG245" s="103">
        <f t="shared" si="619"/>
        <v>169327.06</v>
      </c>
      <c r="AH245" s="103">
        <f t="shared" si="619"/>
        <v>11721.49</v>
      </c>
      <c r="AI245" s="103">
        <f t="shared" si="619"/>
        <v>53589.18</v>
      </c>
      <c r="AJ245" s="103">
        <f t="shared" si="619"/>
        <v>3466.71</v>
      </c>
      <c r="AK245" s="103">
        <f t="shared" si="619"/>
        <v>246386.04</v>
      </c>
      <c r="AL245" s="103">
        <f t="shared" si="619"/>
        <v>304936.54000000004</v>
      </c>
      <c r="AM245" s="103">
        <f t="shared" si="619"/>
        <v>1331676.01</v>
      </c>
      <c r="AN245" s="71">
        <f t="shared" si="601"/>
        <v>1.1884664222231087E-2</v>
      </c>
      <c r="AO245" s="70">
        <f t="shared" si="602"/>
        <v>130.83841552679203</v>
      </c>
      <c r="AP245" s="103">
        <f t="shared" ref="AP245:AU245" si="620">SUM(AP237:AP244)</f>
        <v>63610159.809999995</v>
      </c>
      <c r="AQ245" s="103">
        <f t="shared" si="620"/>
        <v>1305262.5899999999</v>
      </c>
      <c r="AR245" s="103">
        <f t="shared" si="620"/>
        <v>8507260.4399999995</v>
      </c>
      <c r="AS245" s="103">
        <f t="shared" si="620"/>
        <v>77234.77</v>
      </c>
      <c r="AT245" s="103">
        <f t="shared" si="620"/>
        <v>0</v>
      </c>
      <c r="AU245" s="103">
        <f t="shared" si="620"/>
        <v>73499917.610000014</v>
      </c>
      <c r="AV245" s="73">
        <f t="shared" si="604"/>
        <v>0.65595673016329237</v>
      </c>
      <c r="AW245" s="103">
        <f t="shared" si="605"/>
        <v>7221.4357615724866</v>
      </c>
      <c r="AX245" s="103">
        <f t="shared" ref="AX245:BV245" si="621">SUM(AX237:AX244)</f>
        <v>54599.27</v>
      </c>
      <c r="AY245" s="103">
        <f t="shared" si="621"/>
        <v>7580957.2700000014</v>
      </c>
      <c r="AZ245" s="103">
        <f t="shared" si="621"/>
        <v>502832.88</v>
      </c>
      <c r="BA245" s="103">
        <f t="shared" si="621"/>
        <v>0</v>
      </c>
      <c r="BB245" s="103">
        <f t="shared" si="621"/>
        <v>0</v>
      </c>
      <c r="BC245" s="103">
        <f t="shared" si="621"/>
        <v>2338656.8000000003</v>
      </c>
      <c r="BD245" s="103">
        <f t="shared" si="621"/>
        <v>173167.52</v>
      </c>
      <c r="BE245" s="103">
        <f t="shared" si="621"/>
        <v>466059.15</v>
      </c>
      <c r="BF245" s="103">
        <f t="shared" si="621"/>
        <v>0</v>
      </c>
      <c r="BG245" s="103">
        <f t="shared" si="621"/>
        <v>979013.79999999993</v>
      </c>
      <c r="BH245" s="103">
        <f t="shared" si="621"/>
        <v>86432.439999999988</v>
      </c>
      <c r="BI245" s="103">
        <f t="shared" si="621"/>
        <v>0</v>
      </c>
      <c r="BJ245" s="103">
        <f t="shared" si="621"/>
        <v>56319.399999999994</v>
      </c>
      <c r="BK245" s="103">
        <f t="shared" si="621"/>
        <v>2985736.7600000002</v>
      </c>
      <c r="BL245" s="103">
        <f t="shared" si="621"/>
        <v>10606.1</v>
      </c>
      <c r="BM245" s="103">
        <f t="shared" si="621"/>
        <v>637.83000000000004</v>
      </c>
      <c r="BN245" s="103">
        <f t="shared" si="621"/>
        <v>0</v>
      </c>
      <c r="BO245" s="103">
        <f t="shared" si="621"/>
        <v>0</v>
      </c>
      <c r="BP245" s="103">
        <f t="shared" si="621"/>
        <v>0</v>
      </c>
      <c r="BQ245" s="103">
        <f t="shared" si="621"/>
        <v>6700</v>
      </c>
      <c r="BR245" s="103">
        <f t="shared" si="621"/>
        <v>0</v>
      </c>
      <c r="BS245" s="103">
        <f t="shared" si="621"/>
        <v>418573.96</v>
      </c>
      <c r="BT245" s="103">
        <f t="shared" si="621"/>
        <v>0</v>
      </c>
      <c r="BU245" s="103">
        <f t="shared" si="621"/>
        <v>0</v>
      </c>
      <c r="BV245" s="103">
        <f t="shared" si="621"/>
        <v>15660293.179999998</v>
      </c>
      <c r="BW245" s="71">
        <f t="shared" si="607"/>
        <v>0.13976171731590739</v>
      </c>
      <c r="BX245" s="70">
        <f t="shared" si="608"/>
        <v>1538.6384758528668</v>
      </c>
      <c r="BY245" s="103">
        <f t="shared" ref="BY245:CE245" si="622">SUM(BY237:BY244)</f>
        <v>0</v>
      </c>
      <c r="BZ245" s="103">
        <f t="shared" si="622"/>
        <v>1525355.1400000001</v>
      </c>
      <c r="CA245" s="103">
        <f t="shared" si="622"/>
        <v>81962.179999999993</v>
      </c>
      <c r="CB245" s="103">
        <f t="shared" si="622"/>
        <v>0</v>
      </c>
      <c r="CC245" s="103">
        <f t="shared" si="622"/>
        <v>759437.91</v>
      </c>
      <c r="CD245" s="103">
        <f t="shared" si="622"/>
        <v>0</v>
      </c>
      <c r="CE245" s="103">
        <f t="shared" si="622"/>
        <v>2366755.23</v>
      </c>
      <c r="CF245" s="71">
        <f t="shared" si="610"/>
        <v>2.1122323293005261E-2</v>
      </c>
      <c r="CG245" s="72">
        <f t="shared" si="611"/>
        <v>232.53591857748359</v>
      </c>
      <c r="CH245" s="103">
        <f t="shared" ref="CH245:ES245" si="623">SUM(CH237:CH244)</f>
        <v>59486.02</v>
      </c>
      <c r="CI245" s="103">
        <f t="shared" si="623"/>
        <v>25991.41</v>
      </c>
      <c r="CJ245" s="103">
        <f t="shared" si="623"/>
        <v>0</v>
      </c>
      <c r="CK245" s="103">
        <f t="shared" si="623"/>
        <v>0</v>
      </c>
      <c r="CL245" s="103">
        <f t="shared" si="623"/>
        <v>0</v>
      </c>
      <c r="CM245" s="103">
        <f t="shared" si="623"/>
        <v>0</v>
      </c>
      <c r="CN245" s="103">
        <f t="shared" si="623"/>
        <v>0</v>
      </c>
      <c r="CO245" s="103">
        <f t="shared" si="623"/>
        <v>0</v>
      </c>
      <c r="CP245" s="103">
        <f t="shared" si="623"/>
        <v>0</v>
      </c>
      <c r="CQ245" s="103">
        <f t="shared" si="623"/>
        <v>1728701.7500000002</v>
      </c>
      <c r="CR245" s="103">
        <f t="shared" si="623"/>
        <v>0</v>
      </c>
      <c r="CS245" s="103">
        <f t="shared" si="623"/>
        <v>68435.850000000006</v>
      </c>
      <c r="CT245" s="103">
        <f t="shared" si="623"/>
        <v>0</v>
      </c>
      <c r="CU245" s="103">
        <f t="shared" si="623"/>
        <v>3086474.23</v>
      </c>
      <c r="CV245" s="103">
        <f t="shared" si="623"/>
        <v>954865.65999999992</v>
      </c>
      <c r="CW245" s="103">
        <f t="shared" si="623"/>
        <v>261956.46999999997</v>
      </c>
      <c r="CX245" s="103">
        <f t="shared" si="623"/>
        <v>0</v>
      </c>
      <c r="CY245" s="103">
        <f t="shared" si="623"/>
        <v>0</v>
      </c>
      <c r="CZ245" s="103">
        <f t="shared" si="623"/>
        <v>0</v>
      </c>
      <c r="DA245" s="103">
        <f t="shared" si="623"/>
        <v>0</v>
      </c>
      <c r="DB245" s="103">
        <f t="shared" si="623"/>
        <v>156984.71</v>
      </c>
      <c r="DC245" s="103">
        <f t="shared" si="623"/>
        <v>0</v>
      </c>
      <c r="DD245" s="103">
        <f t="shared" si="623"/>
        <v>0</v>
      </c>
      <c r="DE245" s="103">
        <f t="shared" si="623"/>
        <v>0</v>
      </c>
      <c r="DF245" s="103">
        <f t="shared" si="623"/>
        <v>0</v>
      </c>
      <c r="DG245" s="103">
        <f t="shared" si="623"/>
        <v>0</v>
      </c>
      <c r="DH245" s="103">
        <f t="shared" si="623"/>
        <v>15936.79</v>
      </c>
      <c r="DI245" s="103">
        <f t="shared" si="623"/>
        <v>2300737.71</v>
      </c>
      <c r="DJ245" s="103">
        <f t="shared" si="623"/>
        <v>0</v>
      </c>
      <c r="DK245" s="103">
        <f t="shared" si="623"/>
        <v>0</v>
      </c>
      <c r="DL245" s="103">
        <f t="shared" si="623"/>
        <v>0</v>
      </c>
      <c r="DM245" s="103">
        <f t="shared" si="623"/>
        <v>0</v>
      </c>
      <c r="DN245" s="103">
        <f t="shared" si="623"/>
        <v>0</v>
      </c>
      <c r="DO245" s="103">
        <f t="shared" si="623"/>
        <v>0</v>
      </c>
      <c r="DP245" s="103">
        <f t="shared" si="623"/>
        <v>0</v>
      </c>
      <c r="DQ245" s="103">
        <f t="shared" si="623"/>
        <v>0</v>
      </c>
      <c r="DR245" s="103">
        <f t="shared" si="623"/>
        <v>0</v>
      </c>
      <c r="DS245" s="103">
        <f t="shared" si="623"/>
        <v>0</v>
      </c>
      <c r="DT245" s="103">
        <f t="shared" si="623"/>
        <v>0</v>
      </c>
      <c r="DU245" s="103">
        <f t="shared" si="623"/>
        <v>0</v>
      </c>
      <c r="DV245" s="103">
        <f t="shared" si="623"/>
        <v>0</v>
      </c>
      <c r="DW245" s="103">
        <f t="shared" si="623"/>
        <v>0</v>
      </c>
      <c r="DX245" s="103">
        <f t="shared" si="623"/>
        <v>0</v>
      </c>
      <c r="DY245" s="103">
        <f t="shared" si="623"/>
        <v>6984</v>
      </c>
      <c r="DZ245" s="103">
        <f t="shared" si="623"/>
        <v>0</v>
      </c>
      <c r="EA245" s="103">
        <f t="shared" si="623"/>
        <v>0</v>
      </c>
      <c r="EB245" s="103">
        <f t="shared" si="623"/>
        <v>0</v>
      </c>
      <c r="EC245" s="103">
        <f t="shared" si="623"/>
        <v>0</v>
      </c>
      <c r="ED245" s="103">
        <f t="shared" si="623"/>
        <v>0</v>
      </c>
      <c r="EE245" s="103">
        <f t="shared" si="623"/>
        <v>0</v>
      </c>
      <c r="EF245" s="103">
        <f t="shared" si="623"/>
        <v>0</v>
      </c>
      <c r="EG245" s="103">
        <f t="shared" si="623"/>
        <v>147146.22</v>
      </c>
      <c r="EH245" s="103">
        <f t="shared" si="623"/>
        <v>0</v>
      </c>
      <c r="EI245" s="103">
        <f t="shared" si="623"/>
        <v>0</v>
      </c>
      <c r="EJ245" s="103">
        <f t="shared" si="623"/>
        <v>0</v>
      </c>
      <c r="EK245" s="103">
        <f t="shared" si="623"/>
        <v>0</v>
      </c>
      <c r="EL245" s="103">
        <f t="shared" si="623"/>
        <v>0</v>
      </c>
      <c r="EM245" s="103">
        <f t="shared" si="623"/>
        <v>0</v>
      </c>
      <c r="EN245" s="103">
        <f t="shared" si="623"/>
        <v>99012.96</v>
      </c>
      <c r="EO245" s="103">
        <f t="shared" si="623"/>
        <v>0</v>
      </c>
      <c r="EP245" s="103">
        <f t="shared" si="623"/>
        <v>0</v>
      </c>
      <c r="EQ245" s="103">
        <f t="shared" si="623"/>
        <v>0</v>
      </c>
      <c r="ER245" s="103">
        <f t="shared" si="623"/>
        <v>0</v>
      </c>
      <c r="ES245" s="103">
        <f t="shared" si="623"/>
        <v>0</v>
      </c>
      <c r="ET245" s="103">
        <f t="shared" ref="ET245:FR245" si="624">SUM(ET237:ET244)</f>
        <v>0</v>
      </c>
      <c r="EU245" s="103">
        <f t="shared" si="624"/>
        <v>0</v>
      </c>
      <c r="EV245" s="103">
        <f t="shared" si="624"/>
        <v>7250.4299999999994</v>
      </c>
      <c r="EW245" s="103">
        <f t="shared" si="624"/>
        <v>0</v>
      </c>
      <c r="EX245" s="103">
        <f t="shared" si="624"/>
        <v>0</v>
      </c>
      <c r="EY245" s="103">
        <f t="shared" si="624"/>
        <v>0</v>
      </c>
      <c r="EZ245" s="103">
        <f t="shared" si="624"/>
        <v>0</v>
      </c>
      <c r="FA245" s="103">
        <f t="shared" si="624"/>
        <v>0</v>
      </c>
      <c r="FB245" s="103">
        <f t="shared" si="624"/>
        <v>0</v>
      </c>
      <c r="FC245" s="103">
        <f t="shared" si="624"/>
        <v>29266</v>
      </c>
      <c r="FD245" s="103">
        <f t="shared" si="624"/>
        <v>0</v>
      </c>
      <c r="FE245" s="103">
        <f t="shared" si="624"/>
        <v>0</v>
      </c>
      <c r="FF245" s="103">
        <f t="shared" si="624"/>
        <v>0</v>
      </c>
      <c r="FG245" s="103">
        <f t="shared" si="624"/>
        <v>0</v>
      </c>
      <c r="FH245" s="103">
        <f t="shared" si="624"/>
        <v>0</v>
      </c>
      <c r="FI245" s="103">
        <f t="shared" si="624"/>
        <v>0</v>
      </c>
      <c r="FJ245" s="103">
        <f t="shared" si="624"/>
        <v>34680.1</v>
      </c>
      <c r="FK245" s="103">
        <f t="shared" si="624"/>
        <v>0</v>
      </c>
      <c r="FL245" s="103">
        <f t="shared" si="624"/>
        <v>0</v>
      </c>
      <c r="FM245" s="103">
        <f t="shared" si="624"/>
        <v>0</v>
      </c>
      <c r="FN245" s="103">
        <f t="shared" si="624"/>
        <v>0</v>
      </c>
      <c r="FO245" s="103">
        <f t="shared" si="624"/>
        <v>0</v>
      </c>
      <c r="FP245" s="103">
        <f t="shared" si="624"/>
        <v>0</v>
      </c>
      <c r="FQ245" s="103">
        <f t="shared" si="624"/>
        <v>0</v>
      </c>
      <c r="FR245" s="103">
        <f t="shared" si="624"/>
        <v>182611.13999999998</v>
      </c>
      <c r="FS245" s="103">
        <f>SUM(FS237:FS244)</f>
        <v>9166521.4500000011</v>
      </c>
      <c r="FT245" s="71">
        <f t="shared" si="613"/>
        <v>8.1807458196328731E-2</v>
      </c>
      <c r="FU245" s="103">
        <f t="shared" si="614"/>
        <v>900.61931986771481</v>
      </c>
      <c r="FV245" s="103">
        <f t="shared" ref="FV245:GU245" si="625">SUM(FV237:FV244)</f>
        <v>0</v>
      </c>
      <c r="FW245" s="103">
        <f t="shared" si="625"/>
        <v>24256.720000000001</v>
      </c>
      <c r="FX245" s="103">
        <f t="shared" si="625"/>
        <v>0</v>
      </c>
      <c r="FY245" s="103">
        <f t="shared" si="625"/>
        <v>0</v>
      </c>
      <c r="FZ245" s="103">
        <f t="shared" si="625"/>
        <v>0</v>
      </c>
      <c r="GA245" s="103">
        <f>SUM(GA237:GA244)</f>
        <v>1200</v>
      </c>
      <c r="GB245" s="103">
        <f t="shared" si="625"/>
        <v>0</v>
      </c>
      <c r="GC245" s="103">
        <f t="shared" si="625"/>
        <v>0</v>
      </c>
      <c r="GD245" s="103">
        <f t="shared" si="625"/>
        <v>25016.3</v>
      </c>
      <c r="GE245" s="103">
        <f t="shared" si="625"/>
        <v>0</v>
      </c>
      <c r="GF245" s="103">
        <f t="shared" si="625"/>
        <v>0</v>
      </c>
      <c r="GG245" s="103">
        <f t="shared" si="625"/>
        <v>0</v>
      </c>
      <c r="GH245" s="103">
        <f t="shared" si="625"/>
        <v>5908</v>
      </c>
      <c r="GI245" s="103">
        <f t="shared" si="625"/>
        <v>16609.8</v>
      </c>
      <c r="GJ245" s="103">
        <f t="shared" si="625"/>
        <v>0</v>
      </c>
      <c r="GK245" s="103">
        <f t="shared" si="625"/>
        <v>291801.18</v>
      </c>
      <c r="GL245" s="103">
        <f t="shared" si="625"/>
        <v>26011.09</v>
      </c>
      <c r="GM245" s="103">
        <f t="shared" si="625"/>
        <v>0</v>
      </c>
      <c r="GN245" s="103">
        <f t="shared" si="625"/>
        <v>0</v>
      </c>
      <c r="GO245" s="103">
        <f t="shared" si="625"/>
        <v>0</v>
      </c>
      <c r="GP245" s="103">
        <f t="shared" si="625"/>
        <v>0</v>
      </c>
      <c r="GQ245" s="103">
        <f t="shared" si="625"/>
        <v>0</v>
      </c>
      <c r="GR245" s="103">
        <f t="shared" si="625"/>
        <v>0</v>
      </c>
      <c r="GS245" s="103">
        <f t="shared" si="625"/>
        <v>0</v>
      </c>
      <c r="GT245" s="103">
        <f t="shared" si="625"/>
        <v>0</v>
      </c>
      <c r="GU245" s="103">
        <f t="shared" si="625"/>
        <v>390803.08999999997</v>
      </c>
      <c r="GV245" s="71">
        <f>GU245/E245</f>
        <v>3.4877578831358203E-3</v>
      </c>
      <c r="GW245" s="144">
        <f t="shared" si="617"/>
        <v>38.396769705699135</v>
      </c>
    </row>
    <row r="246" spans="1:222" ht="4.5" customHeight="1" x14ac:dyDescent="0.2">
      <c r="B246" s="87"/>
      <c r="C246" s="100"/>
      <c r="D246" s="120"/>
      <c r="E246" s="121"/>
      <c r="F246" s="81"/>
      <c r="G246" s="81"/>
      <c r="H246" s="81"/>
      <c r="I246" s="81"/>
      <c r="J246" s="81"/>
      <c r="K246" s="81"/>
      <c r="L246" s="81"/>
      <c r="M246" s="81"/>
      <c r="N246" s="81"/>
      <c r="O246" s="92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92"/>
      <c r="AO246" s="81"/>
      <c r="AP246" s="81"/>
      <c r="AQ246" s="81"/>
      <c r="AR246" s="81"/>
      <c r="AS246" s="81"/>
      <c r="AT246" s="81"/>
      <c r="AU246" s="81"/>
      <c r="AV246" s="92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1"/>
      <c r="BO246" s="81"/>
      <c r="BP246" s="81"/>
      <c r="BQ246" s="81"/>
      <c r="BR246" s="81"/>
      <c r="BS246" s="81"/>
      <c r="BT246" s="81"/>
      <c r="BU246" s="81"/>
      <c r="BV246" s="81"/>
      <c r="BW246" s="92"/>
      <c r="BX246" s="81"/>
      <c r="BY246" s="81"/>
      <c r="BZ246" s="81"/>
      <c r="CA246" s="81"/>
      <c r="CB246" s="81"/>
      <c r="CC246" s="81"/>
      <c r="CD246" s="81"/>
      <c r="CE246" s="81"/>
      <c r="CF246" s="92"/>
      <c r="CG246" s="81"/>
      <c r="CH246" s="81"/>
      <c r="CI246" s="81"/>
      <c r="CJ246" s="81"/>
      <c r="CK246" s="81"/>
      <c r="CL246" s="81"/>
      <c r="CM246" s="81"/>
      <c r="CN246" s="81"/>
      <c r="CO246" s="81"/>
      <c r="CP246" s="81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1"/>
      <c r="DH246" s="81"/>
      <c r="DI246" s="81"/>
      <c r="DJ246" s="81"/>
      <c r="DK246" s="81"/>
      <c r="DL246" s="81"/>
      <c r="DM246" s="81"/>
      <c r="DN246" s="81"/>
      <c r="DO246" s="81"/>
      <c r="DP246" s="81"/>
      <c r="DQ246" s="81"/>
      <c r="DR246" s="81"/>
      <c r="DS246" s="81"/>
      <c r="DT246" s="81"/>
      <c r="DU246" s="81"/>
      <c r="DV246" s="81"/>
      <c r="DW246" s="81"/>
      <c r="DX246" s="81"/>
      <c r="DY246" s="81"/>
      <c r="DZ246" s="81"/>
      <c r="EA246" s="81"/>
      <c r="EB246" s="81"/>
      <c r="EC246" s="81"/>
      <c r="ED246" s="81"/>
      <c r="EE246" s="81"/>
      <c r="EF246" s="81"/>
      <c r="EG246" s="81"/>
      <c r="EH246" s="81"/>
      <c r="EI246" s="81"/>
      <c r="EJ246" s="81"/>
      <c r="EK246" s="81"/>
      <c r="EL246" s="81"/>
      <c r="EM246" s="81"/>
      <c r="EN246" s="81"/>
      <c r="EO246" s="81"/>
      <c r="EP246" s="81"/>
      <c r="EQ246" s="81"/>
      <c r="ER246" s="81"/>
      <c r="ES246" s="81"/>
      <c r="ET246" s="81"/>
      <c r="EU246" s="81"/>
      <c r="EV246" s="81"/>
      <c r="EW246" s="81"/>
      <c r="EX246" s="81"/>
      <c r="EY246" s="81"/>
      <c r="EZ246" s="81"/>
      <c r="FA246" s="81"/>
      <c r="FB246" s="81"/>
      <c r="FC246" s="81"/>
      <c r="FD246" s="81"/>
      <c r="FE246" s="81"/>
      <c r="FF246" s="81"/>
      <c r="FG246" s="81"/>
      <c r="FH246" s="81"/>
      <c r="FI246" s="81"/>
      <c r="FJ246" s="81"/>
      <c r="FK246" s="81"/>
      <c r="FL246" s="81"/>
      <c r="FM246" s="81"/>
      <c r="FN246" s="81"/>
      <c r="FO246" s="81"/>
      <c r="FP246" s="81"/>
      <c r="FQ246" s="81"/>
      <c r="FR246" s="81"/>
      <c r="FS246" s="77"/>
      <c r="FT246" s="77"/>
      <c r="FU246" s="77"/>
      <c r="FV246" s="77"/>
      <c r="FW246" s="77"/>
      <c r="FX246" s="77"/>
      <c r="FY246" s="77"/>
      <c r="FZ246" s="77"/>
      <c r="GA246" s="77"/>
      <c r="GB246" s="77"/>
      <c r="GC246" s="77"/>
      <c r="GD246" s="77"/>
      <c r="GE246" s="77"/>
      <c r="GF246" s="77"/>
      <c r="GG246" s="77"/>
      <c r="GH246" s="77"/>
      <c r="GI246" s="77"/>
      <c r="GJ246" s="77"/>
      <c r="GK246" s="77"/>
      <c r="GL246" s="77"/>
      <c r="GM246" s="77"/>
      <c r="GN246" s="77"/>
      <c r="GO246" s="77"/>
      <c r="GP246" s="77"/>
      <c r="GQ246" s="77"/>
      <c r="GR246" s="77"/>
      <c r="GS246" s="77"/>
      <c r="GT246" s="77"/>
      <c r="GU246" s="77"/>
      <c r="GV246" s="77"/>
      <c r="GW246" s="108"/>
    </row>
    <row r="247" spans="1:222" ht="12.75" x14ac:dyDescent="0.2">
      <c r="A247" s="99" t="s">
        <v>535</v>
      </c>
      <c r="B247" s="87"/>
      <c r="C247" s="100"/>
      <c r="D247" s="120"/>
      <c r="E247" s="121"/>
      <c r="F247" s="81"/>
      <c r="G247" s="81"/>
      <c r="H247" s="81"/>
      <c r="I247" s="81"/>
      <c r="J247" s="81"/>
      <c r="K247" s="81"/>
      <c r="L247" s="81"/>
      <c r="M247" s="81"/>
      <c r="N247" s="81"/>
      <c r="O247" s="92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92"/>
      <c r="AO247" s="81"/>
      <c r="AP247" s="81"/>
      <c r="AQ247" s="81"/>
      <c r="AR247" s="81"/>
      <c r="AS247" s="81"/>
      <c r="AT247" s="81"/>
      <c r="AU247" s="81"/>
      <c r="AV247" s="92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1"/>
      <c r="BO247" s="81"/>
      <c r="BP247" s="81"/>
      <c r="BQ247" s="81"/>
      <c r="BR247" s="81"/>
      <c r="BS247" s="81"/>
      <c r="BT247" s="81"/>
      <c r="BU247" s="81"/>
      <c r="BV247" s="81"/>
      <c r="BW247" s="92"/>
      <c r="BX247" s="81"/>
      <c r="BY247" s="81"/>
      <c r="BZ247" s="81"/>
      <c r="CA247" s="81"/>
      <c r="CB247" s="81"/>
      <c r="CC247" s="81"/>
      <c r="CD247" s="81"/>
      <c r="CE247" s="81"/>
      <c r="CF247" s="92"/>
      <c r="CG247" s="81"/>
      <c r="CH247" s="81"/>
      <c r="CI247" s="81"/>
      <c r="CJ247" s="81"/>
      <c r="CK247" s="81"/>
      <c r="CL247" s="81"/>
      <c r="CM247" s="81"/>
      <c r="CN247" s="81"/>
      <c r="CO247" s="81"/>
      <c r="CP247" s="81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1"/>
      <c r="DH247" s="81"/>
      <c r="DI247" s="81"/>
      <c r="DJ247" s="81"/>
      <c r="DK247" s="81"/>
      <c r="DL247" s="81"/>
      <c r="DM247" s="81"/>
      <c r="DN247" s="81"/>
      <c r="DO247" s="81"/>
      <c r="DP247" s="81"/>
      <c r="DQ247" s="81"/>
      <c r="DR247" s="81"/>
      <c r="DS247" s="81"/>
      <c r="DT247" s="81"/>
      <c r="DU247" s="81"/>
      <c r="DV247" s="81"/>
      <c r="DW247" s="81"/>
      <c r="DX247" s="81"/>
      <c r="DY247" s="81"/>
      <c r="DZ247" s="81"/>
      <c r="EA247" s="81"/>
      <c r="EB247" s="81"/>
      <c r="EC247" s="81"/>
      <c r="ED247" s="81"/>
      <c r="EE247" s="81"/>
      <c r="EF247" s="81"/>
      <c r="EG247" s="81"/>
      <c r="EH247" s="81"/>
      <c r="EI247" s="81"/>
      <c r="EJ247" s="81"/>
      <c r="EK247" s="81"/>
      <c r="EL247" s="81"/>
      <c r="EM247" s="81"/>
      <c r="EN247" s="81"/>
      <c r="EO247" s="81"/>
      <c r="EP247" s="81"/>
      <c r="EQ247" s="81"/>
      <c r="ER247" s="81"/>
      <c r="ES247" s="81"/>
      <c r="ET247" s="81"/>
      <c r="EU247" s="81"/>
      <c r="EV247" s="81"/>
      <c r="EW247" s="81"/>
      <c r="EX247" s="81"/>
      <c r="EY247" s="81"/>
      <c r="EZ247" s="81"/>
      <c r="FA247" s="81"/>
      <c r="FB247" s="81"/>
      <c r="FC247" s="81"/>
      <c r="FD247" s="81"/>
      <c r="FE247" s="81"/>
      <c r="FF247" s="81"/>
      <c r="FG247" s="81"/>
      <c r="FH247" s="81"/>
      <c r="FI247" s="81"/>
      <c r="FJ247" s="81"/>
      <c r="FK247" s="81"/>
      <c r="FL247" s="81"/>
      <c r="FM247" s="81"/>
      <c r="FN247" s="81"/>
      <c r="FO247" s="81"/>
      <c r="FP247" s="81"/>
      <c r="FQ247" s="81"/>
      <c r="FR247" s="81"/>
      <c r="FS247" s="77"/>
      <c r="FT247" s="77"/>
      <c r="FU247" s="77"/>
      <c r="FV247" s="77"/>
      <c r="FW247" s="77"/>
      <c r="FX247" s="77"/>
      <c r="FY247" s="77"/>
      <c r="FZ247" s="77"/>
      <c r="GA247" s="77"/>
      <c r="GB247" s="77"/>
      <c r="GC247" s="77"/>
      <c r="GD247" s="77"/>
      <c r="GE247" s="77"/>
      <c r="GF247" s="77"/>
      <c r="GG247" s="77"/>
      <c r="GH247" s="77"/>
      <c r="GI247" s="77"/>
      <c r="GJ247" s="77"/>
      <c r="GK247" s="77"/>
      <c r="GL247" s="77"/>
      <c r="GM247" s="77"/>
      <c r="GN247" s="77"/>
      <c r="GO247" s="77"/>
      <c r="GP247" s="77"/>
      <c r="GQ247" s="77"/>
      <c r="GR247" s="77"/>
      <c r="GS247" s="77"/>
      <c r="GT247" s="77"/>
      <c r="GU247" s="77"/>
      <c r="GV247" s="77"/>
      <c r="GW247" s="108"/>
    </row>
    <row r="248" spans="1:222" x14ac:dyDescent="0.2">
      <c r="B248" s="87" t="s">
        <v>536</v>
      </c>
      <c r="C248" s="87" t="s">
        <v>537</v>
      </c>
      <c r="D248" s="88">
        <f>IF(ISNA(VLOOKUP($B248,'[2]1516 enrollment_Rev_Exp by size'!$A$6:$C$325,3,FALSE)),"",VLOOKUP($B248,'[2]1516 enrollment_Rev_Exp by size'!$A$6:$C$325,3,FALSE))</f>
        <v>996.19999999999993</v>
      </c>
      <c r="E248" s="89">
        <v>13665340.75</v>
      </c>
      <c r="F248" s="67">
        <f t="shared" ref="F248:F253" si="626">N248+AM248+AU248+BV248+CE248+FS248+GU248</f>
        <v>13665340.750000002</v>
      </c>
      <c r="G248" s="67">
        <f t="shared" ref="G248:G253" si="627">F248-E248</f>
        <v>0</v>
      </c>
      <c r="H248" s="90">
        <f>IF(ISNA(VLOOKUP($B248,'[2]1516 Exp_Rev Access'!$F$7:$FS$310,2,FALSE)),"",VLOOKUP($B248,'[2]1516 Exp_Rev Access'!$F$7:$FS$310,2,FALSE))</f>
        <v>2905809.06</v>
      </c>
      <c r="I248" s="90">
        <f>IF(ISNA(VLOOKUP($B248,'[2]1516 Exp_Rev Access'!$F$7:$FS$310,3,FALSE)),"",VLOOKUP($B248,'[2]1516 Exp_Rev Access'!$F$7:$FS$310,3,FALSE))</f>
        <v>0</v>
      </c>
      <c r="J248" s="90">
        <f>IF(ISNA(VLOOKUP($B248,'[2]1516 Exp_Rev Access'!$F$7:$FS$310,4,FALSE)),"",VLOOKUP($B248,'[2]1516 Exp_Rev Access'!$F$7:$FS$310,4,FALSE))</f>
        <v>1179.24</v>
      </c>
      <c r="K248" s="90">
        <f>IF(ISNA(VLOOKUP($B248,'[2]1516 Exp_Rev Access'!$F$7:$FS$310,5,FALSE)),"-",VLOOKUP($B248,'[2]1516 Exp_Rev Access'!$F$7:$FS$310,5,FALSE))</f>
        <v>25857.24</v>
      </c>
      <c r="L248" s="90">
        <f>IF(ISNA(VLOOKUP($B248,'[2]1516 Exp_Rev Access'!$F$7:$FS$310,6,FALSE)),"",VLOOKUP($B248,'[2]1516 Exp_Rev Access'!$F$7:$FS$310,6,FALSE))</f>
        <v>0</v>
      </c>
      <c r="M248" s="90">
        <f>IF(ISNA(VLOOKUP($B248,'[2]1516 Exp_Rev Access'!$F$7:$FS$310,7,FALSE)),"",VLOOKUP($B248,'[2]1516 Exp_Rev Access'!$F$7:$FS$310,7,FALSE))</f>
        <v>0</v>
      </c>
      <c r="N248" s="53">
        <f t="shared" ref="N248:N253" si="628">SUM(H248:M248)</f>
        <v>2932845.5400000005</v>
      </c>
      <c r="O248" s="91">
        <f t="shared" ref="O248:O252" si="629">N248/E248</f>
        <v>0.21461927614208964</v>
      </c>
      <c r="P248" s="53">
        <f t="shared" ref="P248:P252" si="630">N248/D248</f>
        <v>2944.0328648865698</v>
      </c>
      <c r="Q248" s="90">
        <f>IF(ISNA(VLOOKUP($B248,'[2]1516 Exp_Rev Access'!$F$7:$FS$310,8,FALSE)),"",VLOOKUP($B248,'[2]1516 Exp_Rev Access'!$F$7:$FS$310,8,FALSE))</f>
        <v>24975</v>
      </c>
      <c r="R248" s="90">
        <f>IF(ISNA(VLOOKUP($B248,'[2]1516 Exp_Rev Access'!$F$7:$FS$310,9,FALSE)),"",VLOOKUP($B248,'[2]1516 Exp_Rev Access'!$F$7:$FS$310,9,FALSE))</f>
        <v>0</v>
      </c>
      <c r="S248" s="90">
        <f>IF(ISNA(VLOOKUP($B248,'[2]1516 Exp_Rev Access'!$F$7:$FS$310,10,FALSE)),"",VLOOKUP($B248,'[2]1516 Exp_Rev Access'!$F$7:$FS$310,10,FALSE))</f>
        <v>1664.3</v>
      </c>
      <c r="T248" s="90">
        <f>IF(ISNA(VLOOKUP($B248,'[2]1516 Exp_Rev Access'!$F$7:$FS$310,11,FALSE)),"",VLOOKUP($B248,'[2]1516 Exp_Rev Access'!$F$7:$FS$310,11,FALSE))</f>
        <v>0</v>
      </c>
      <c r="U248" s="90">
        <f>IF(ISNA(VLOOKUP($B248,'[2]1516 Exp_Rev Access'!$F$7:$FS$310,12,FALSE)),"",VLOOKUP($B248,'[2]1516 Exp_Rev Access'!$F$7:$FS$310,12,FALSE))</f>
        <v>0</v>
      </c>
      <c r="V248" s="90">
        <f>IF(ISNA(VLOOKUP($B248,'[2]1516 Exp_Rev Access'!$F$7:$FS$310,13,FALSE)),"",VLOOKUP($B248,'[2]1516 Exp_Rev Access'!$F$7:$FS$310,13,FALSE))</f>
        <v>0</v>
      </c>
      <c r="W248" s="90">
        <f>IF(ISNA(VLOOKUP($B248,'[2]1516 Exp_Rev Access'!$F$7:$FS$310,14,FALSE)),"",VLOOKUP($B248,'[2]1516 Exp_Rev Access'!$F$7:$FS$310,14,FALSE))</f>
        <v>0</v>
      </c>
      <c r="X248" s="90">
        <f>IF(ISNA(VLOOKUP($B248,'[2]1516 Exp_Rev Access'!$F$7:$FS$310,15,FALSE)),"",VLOOKUP($B248,'[2]1516 Exp_Rev Access'!$F$7:$FS$310,15,FALSE))</f>
        <v>0</v>
      </c>
      <c r="Y248" s="90">
        <f>IF(ISNA(VLOOKUP($B248,'[2]1516 Exp_Rev Access'!$F$7:$FS$310,16,FALSE)),"",VLOOKUP($B248,'[2]1516 Exp_Rev Access'!$F$7:$FS$310,16,FALSE))</f>
        <v>0</v>
      </c>
      <c r="Z248" s="90">
        <f>IF(ISNA(VLOOKUP($B248,'[2]1516 Exp_Rev Access'!$F$7:$FS$310,17,FALSE)),"",VLOOKUP($B248,'[2]1516 Exp_Rev Access'!$F$7:$FS$310,17,FALSE))</f>
        <v>9335.17</v>
      </c>
      <c r="AA248" s="90">
        <f>IF(ISNA(VLOOKUP($B248,'[2]1516 Exp_Rev Access'!$F$7:$FS$310,18,FALSE)),"",VLOOKUP($B248,'[2]1516 Exp_Rev Access'!$F$7:$FS$310,18,FALSE))</f>
        <v>0</v>
      </c>
      <c r="AB248" s="90">
        <f>IF(ISNA(VLOOKUP($B248,'[2]1516 Exp_Rev Access'!$F$7:$FS$310,19,FALSE)),"",VLOOKUP($B248,'[2]1516 Exp_Rev Access'!$F$7:$FS$310,19,FALSE))</f>
        <v>561.46</v>
      </c>
      <c r="AC248" s="90">
        <f>IF(ISNA(VLOOKUP($B248,'[2]1516 Exp_Rev Access'!$F$7:$FS$310,20,FALSE)),"",VLOOKUP($B248,'[2]1516 Exp_Rev Access'!$F$7:$FS$310,20,FALSE))</f>
        <v>266</v>
      </c>
      <c r="AD248" s="90">
        <f>IF(ISNA(VLOOKUP($B248,'[2]1516 Exp_Rev Access'!$F$7:$FS$310,21,FALSE)),"",VLOOKUP($B248,'[2]1516 Exp_Rev Access'!$F$7:$FS$310,21,FALSE))</f>
        <v>72668.36</v>
      </c>
      <c r="AE248" s="90">
        <f>IF(ISNA(VLOOKUP($B248,'[2]1516 Exp_Rev Access'!$F$7:$FS$310,22,FALSE)),"",VLOOKUP($B248,'[2]1516 Exp_Rev Access'!$F$7:$FS$310,22,FALSE))</f>
        <v>4134.6899999999996</v>
      </c>
      <c r="AF248" s="90">
        <f>IF(ISNA(VLOOKUP($B248,'[2]1516 Exp_Rev Access'!$F$7:$FS$310,23,FALSE)),"",VLOOKUP($B248,'[2]1516 Exp_Rev Access'!$F$7:$FS$310,23,FALSE))</f>
        <v>0</v>
      </c>
      <c r="AG248" s="90">
        <f>IF(ISNA(VLOOKUP($B248,'[2]1516 Exp_Rev Access'!$F$7:$FS$310,24,FALSE)),"",VLOOKUP($B248,'[2]1516 Exp_Rev Access'!$F$7:$FS$310,24,FALSE))</f>
        <v>179240.78</v>
      </c>
      <c r="AH248" s="90">
        <f>IF(ISNA(VLOOKUP($B248,'[2]1516 Exp_Rev Access'!$F$7:$FS$310,25,FALSE)),"",VLOOKUP($B248,'[2]1516 Exp_Rev Access'!$F$7:$FS$310,25,FALSE))</f>
        <v>1022.94</v>
      </c>
      <c r="AI248" s="90">
        <f>IF(ISNA(VLOOKUP($B248,'[2]1516 Exp_Rev Access'!$F$7:$FS$310,26,FALSE)),"",VLOOKUP($B248,'[2]1516 Exp_Rev Access'!$F$7:$FS$310,26,FALSE))</f>
        <v>1746</v>
      </c>
      <c r="AJ248" s="90">
        <f>IF(ISNA(VLOOKUP($B248,'[2]1516 Exp_Rev Access'!$F$7:$FS$310,27,FALSE)),"",VLOOKUP($B248,'[2]1516 Exp_Rev Access'!$F$7:$FS$310,27,FALSE))</f>
        <v>2001.46</v>
      </c>
      <c r="AK248" s="90">
        <f>IF(ISNA(VLOOKUP($B248,'[2]1516 Exp_Rev Access'!$F$7:$FS$310,28,FALSE)),"",VLOOKUP($B248,'[2]1516 Exp_Rev Access'!$F$7:$FS$310,28,FALSE))</f>
        <v>31903.35</v>
      </c>
      <c r="AL248" s="90">
        <f>IF(ISNA(VLOOKUP($B248,'[2]1516 Exp_Rev Access'!$F$7:$FS$310,29,FALSE)),"",VLOOKUP($B248,'[2]1516 Exp_Rev Access'!$F$7:$FS$310,29,FALSE))</f>
        <v>0</v>
      </c>
      <c r="AM248" s="53">
        <f t="shared" ref="AM248:AM253" si="631">SUM(Q248:AL248)</f>
        <v>329519.51</v>
      </c>
      <c r="AN248" s="92">
        <f t="shared" ref="AN248:AN254" si="632">AM248/E248</f>
        <v>2.4113523111379421E-2</v>
      </c>
      <c r="AO248" s="68">
        <f t="shared" ref="AO248:AO254" si="633">AM248/D248</f>
        <v>330.77646055009035</v>
      </c>
      <c r="AP248" s="90">
        <f>IF(ISNA(VLOOKUP($B248,'[2]1516 Exp_Rev Access'!$F$7:$FS$310,30,FALSE)),"",VLOOKUP($B248,'[2]1516 Exp_Rev Access'!$F$7:$FS$310,30,FALSE))</f>
        <v>6072722.29</v>
      </c>
      <c r="AQ248" s="90">
        <f>IF(ISNA(VLOOKUP($B248,'[2]1516 Exp_Rev Access'!$F$7:$FS$310,31,FALSE)),"",VLOOKUP($B248,'[2]1516 Exp_Rev Access'!$F$7:$FS$310,31,FALSE))</f>
        <v>239059.46</v>
      </c>
      <c r="AR248" s="90">
        <f>IF(ISNA(VLOOKUP($B248,'[2]1516 Exp_Rev Access'!$F$7:$FS$310,32,FALSE)),"",VLOOKUP($B248,'[2]1516 Exp_Rev Access'!$F$7:$FS$310,32,FALSE))</f>
        <v>0</v>
      </c>
      <c r="AS248" s="90">
        <f>IF(ISNA(VLOOKUP($B248,'[2]1516 Exp_Rev Access'!$F$7:$FS$310,33,FALSE)),"",VLOOKUP($B248,'[2]1516 Exp_Rev Access'!$F$7:$FS$310,33,FALSE))</f>
        <v>0</v>
      </c>
      <c r="AT248" s="90">
        <f>IF(ISNA(VLOOKUP($B248,'[2]1516 Exp_Rev Access'!$F$7:$FS$310,34,FALSE)),"",VLOOKUP($B248,'[2]1516 Exp_Rev Access'!$F$7:$FS$310,34,FALSE))</f>
        <v>0</v>
      </c>
      <c r="AU248" s="53">
        <f t="shared" ref="AU248:AU253" si="634">SUM(AP248:AT248)</f>
        <v>6311781.75</v>
      </c>
      <c r="AV248" s="93">
        <f t="shared" ref="AV248:AV254" si="635">AU248/E248</f>
        <v>0.46188250007596776</v>
      </c>
      <c r="AW248" s="53">
        <f t="shared" ref="AW248:AW254" si="636">AU248/D248</f>
        <v>6335.8580104396715</v>
      </c>
      <c r="AX248" s="90">
        <f>IF(ISNA(VLOOKUP($B248,'[2]1516 Exp_Rev Access'!$F$7:$FS$310,35,FALSE)),"",VLOOKUP($B248,'[2]1516 Exp_Rev Access'!$F$7:$FS$310,35,FALSE))</f>
        <v>0</v>
      </c>
      <c r="AY248" s="90">
        <f>IF(ISNA(VLOOKUP($B248,'[2]1516 Exp_Rev Access'!$F$7:$FS$310,36,FALSE)),"",VLOOKUP($B248,'[2]1516 Exp_Rev Access'!$F$7:$FS$310,36,FALSE))</f>
        <v>1231188.3400000001</v>
      </c>
      <c r="AZ248" s="90">
        <f>IF(ISNA(VLOOKUP($B248,'[2]1516 Exp_Rev Access'!$F$7:$FS$310,37,FALSE)),"",VLOOKUP($B248,'[2]1516 Exp_Rev Access'!$F$7:$FS$310,37,FALSE))</f>
        <v>36979.35</v>
      </c>
      <c r="BA248" s="90">
        <f>IF(ISNA(VLOOKUP($B248,'[2]1516 Exp_Rev Access'!$F$7:$FS$310,38,FALSE)),"",VLOOKUP($B248,'[2]1516 Exp_Rev Access'!$F$7:$FS$310,38,FALSE))</f>
        <v>0</v>
      </c>
      <c r="BB248" s="90">
        <f>IF(ISNA(VLOOKUP($B248,'[2]1516 Exp_Rev Access'!$F$7:$FS$310,39,FALSE)),"",VLOOKUP($B248,'[2]1516 Exp_Rev Access'!$F$7:$FS$310,39,FALSE))</f>
        <v>0</v>
      </c>
      <c r="BC248" s="90">
        <f>IF(ISNA(VLOOKUP($B248,'[2]1516 Exp_Rev Access'!$F$7:$FS$310,40,FALSE)),"",VLOOKUP($B248,'[2]1516 Exp_Rev Access'!$F$7:$FS$310,40,FALSE))</f>
        <v>300859.28000000003</v>
      </c>
      <c r="BD248" s="90">
        <f>IF(ISNA(VLOOKUP($B248,'[2]1516 Exp_Rev Access'!$F$7:$FS$310,41,FALSE)),"",VLOOKUP($B248,'[2]1516 Exp_Rev Access'!$F$7:$FS$310,41,FALSE))</f>
        <v>0</v>
      </c>
      <c r="BE248" s="90">
        <f>IF(ISNA(VLOOKUP($B248,'[2]1516 Exp_Rev Access'!$F$7:$FS$310,42,FALSE)),"",VLOOKUP($B248,'[2]1516 Exp_Rev Access'!$F$7:$FS$310,42,FALSE))</f>
        <v>65014.69</v>
      </c>
      <c r="BF248" s="90">
        <f>IF(ISNA(VLOOKUP($B248,'[2]1516 Exp_Rev Access'!$F$7:$FS$310,43,FALSE)),"",VLOOKUP($B248,'[2]1516 Exp_Rev Access'!$F$7:$FS$310,43,FALSE))</f>
        <v>0</v>
      </c>
      <c r="BG248" s="90">
        <f>IF(ISNA(VLOOKUP($B248,'[2]1516 Exp_Rev Access'!$F$7:$FS$310,44,FALSE)),"",VLOOKUP($B248,'[2]1516 Exp_Rev Access'!$F$7:$FS$310,44,FALSE))</f>
        <v>57691.05</v>
      </c>
      <c r="BH248" s="90">
        <f>IF(ISNA(VLOOKUP($B248,'[2]1516 Exp_Rev Access'!$F$7:$FS$310,45,FALSE)),"",VLOOKUP($B248,'[2]1516 Exp_Rev Access'!$F$7:$FS$310,45,FALSE))</f>
        <v>9721.4599999999991</v>
      </c>
      <c r="BI248" s="90">
        <f>IF(ISNA(VLOOKUP($B248,'[2]1516 Exp_Rev Access'!$F$7:$FS$310,46,FALSE)),"",VLOOKUP($B248,'[2]1516 Exp_Rev Access'!$F$7:$FS$310,46,FALSE))</f>
        <v>0</v>
      </c>
      <c r="BJ248" s="90">
        <f>IF(ISNA(VLOOKUP($B248,'[2]1516 Exp_Rev Access'!$F$7:$FS$310,47,FALSE)),"",VLOOKUP($B248,'[2]1516 Exp_Rev Access'!$F$7:$FS$310,47,FALSE))</f>
        <v>12270.95</v>
      </c>
      <c r="BK248" s="90">
        <f>IF(ISNA(VLOOKUP($B248,'[2]1516 Exp_Rev Access'!$F$7:$FS$310,48,FALSE)),"",VLOOKUP($B248,'[2]1516 Exp_Rev Access'!$F$7:$FS$310,48,FALSE))</f>
        <v>715795.9</v>
      </c>
      <c r="BL248" s="90">
        <f>IF(ISNA(VLOOKUP($B248,'[2]1516 Exp_Rev Access'!$F$7:$FS$310,49,FALSE)),"",VLOOKUP($B248,'[2]1516 Exp_Rev Access'!$F$7:$FS$310,49,FALSE))</f>
        <v>48487.78</v>
      </c>
      <c r="BM248" s="90">
        <f>IF(ISNA(VLOOKUP($B248,'[2]1516 Exp_Rev Access'!$F$7:$FS$310,50,FALSE)),"",VLOOKUP($B248,'[2]1516 Exp_Rev Access'!$F$7:$FS$310,50,FALSE))</f>
        <v>0</v>
      </c>
      <c r="BN248" s="90">
        <f>IF(ISNA(VLOOKUP($B248,'[2]1516 Exp_Rev Access'!$F$7:$FS$310,51,FALSE)),"",VLOOKUP($B248,'[2]1516 Exp_Rev Access'!$F$7:$FS$310,51,FALSE))</f>
        <v>0</v>
      </c>
      <c r="BO248" s="90">
        <f>IF(ISNA(VLOOKUP($B248,'[2]1516 Exp_Rev Access'!$F$7:$FS$310,52,FALSE)),"",VLOOKUP($B248,'[2]1516 Exp_Rev Access'!$F$7:$FS$310,52,FALSE))</f>
        <v>0</v>
      </c>
      <c r="BP248" s="90">
        <f>IF(ISNA(VLOOKUP($B248,'[2]1516 Exp_Rev Access'!$F$7:$FS$310,53,FALSE)),"",VLOOKUP($B248,'[2]1516 Exp_Rev Access'!$F$7:$FS$310,53,FALSE))</f>
        <v>0</v>
      </c>
      <c r="BQ248" s="90">
        <f>IF(ISNA(VLOOKUP($B248,'[2]1516 Exp_Rev Access'!$F$7:$FS$310,54,FALSE)),"",VLOOKUP($B248,'[2]1516 Exp_Rev Access'!$F$7:$FS$310,54,FALSE))</f>
        <v>0</v>
      </c>
      <c r="BR248" s="90">
        <f>IF(ISNA(VLOOKUP($B248,'[2]1516 Exp_Rev Access'!$F$7:$FS$310,55,FALSE)),"",VLOOKUP($B248,'[2]1516 Exp_Rev Access'!$F$7:$FS$310,55,FALSE))</f>
        <v>0</v>
      </c>
      <c r="BS248" s="90">
        <f>IF(ISNA(VLOOKUP($B248,'[2]1516 Exp_Rev Access'!$F$7:$FS$310,56,FALSE)),"",VLOOKUP($B248,'[2]1516 Exp_Rev Access'!$F$7:$FS$310,56,FALSE))</f>
        <v>0</v>
      </c>
      <c r="BT248" s="90">
        <f>IF(ISNA(VLOOKUP($B248,'[2]1516 Exp_Rev Access'!$F$7:$FS$310,57,FALSE)),"",VLOOKUP($B248,'[2]1516 Exp_Rev Access'!$F$7:$FS$310,57,FALSE))</f>
        <v>0</v>
      </c>
      <c r="BU248" s="90">
        <f>IF(ISNA(VLOOKUP($B248,'[2]1516 Exp_Rev Access'!$F$7:$FS$310,58,FALSE)),"",VLOOKUP($B248,'[2]1516 Exp_Rev Access'!$F$7:$FS$310,58,FALSE))</f>
        <v>0</v>
      </c>
      <c r="BV248" s="53">
        <f t="shared" ref="BV248:BV253" si="637">SUM(AX248:BU248)</f>
        <v>2478008.7999999998</v>
      </c>
      <c r="BW248" s="92">
        <f t="shared" ref="BW248:BW254" si="638">BV248/E248</f>
        <v>0.18133530991534183</v>
      </c>
      <c r="BX248" s="68">
        <f t="shared" ref="BX248:BX254" si="639">BV248/D248</f>
        <v>2487.4611523790404</v>
      </c>
      <c r="BY248" s="90">
        <f>IF(ISNA(VLOOKUP($B248,'[2]1516 Exp_Rev Access'!$F$7:$FS$310,59,FALSE)),"",VLOOKUP($B248,'[2]1516 Exp_Rev Access'!$F$7:$FS$310,59,FALSE))</f>
        <v>0</v>
      </c>
      <c r="BZ248" s="90">
        <f>IF(ISNA(VLOOKUP($B248,'[2]1516 Exp_Rev Access'!$F$7:$FS$310,60,FALSE)),"",VLOOKUP($B248,'[2]1516 Exp_Rev Access'!$F$7:$FS$310,60,FALSE))</f>
        <v>0</v>
      </c>
      <c r="CA248" s="90">
        <f>IF(ISNA(VLOOKUP($B248,'[2]1516 Exp_Rev Access'!$F$7:$FS$310,61,FALSE)),"",VLOOKUP($B248,'[2]1516 Exp_Rev Access'!$F$7:$FS$310,61,FALSE))</f>
        <v>0</v>
      </c>
      <c r="CB248" s="90">
        <f>IF(ISNA(VLOOKUP($B248,'[2]1516 Exp_Rev Access'!$F$7:$FS$310,62,FALSE)),"",VLOOKUP($B248,'[2]1516 Exp_Rev Access'!$F$7:$FS$310,62,FALSE))</f>
        <v>13354.06</v>
      </c>
      <c r="CC248" s="90">
        <f>IF(ISNA(VLOOKUP($B248,'[2]1516 Exp_Rev Access'!$F$7:$FS$310,63,FALSE)),"",VLOOKUP($B248,'[2]1516 Exp_Rev Access'!$F$7:$FS$310,63,FALSE))</f>
        <v>0</v>
      </c>
      <c r="CD248" s="90">
        <f>IF(ISNA(VLOOKUP($B248,'[2]1516 Exp_Rev Access'!$F$7:$FS$310,64,FALSE)),"",VLOOKUP($B248,'[2]1516 Exp_Rev Access'!$F$7:$FS$310,64,FALSE))</f>
        <v>0</v>
      </c>
      <c r="CE248" s="53">
        <f t="shared" ref="CE248:CE253" si="640">SUM(BY248:CD248)</f>
        <v>13354.06</v>
      </c>
      <c r="CF248" s="92">
        <f>CE248/E248</f>
        <v>9.7722114979094106E-4</v>
      </c>
      <c r="CG248" s="94">
        <f t="shared" ref="CG248:CG254" si="641">CE248/D248</f>
        <v>13.404998996185505</v>
      </c>
      <c r="CH248" s="90">
        <f>IF(ISNA(VLOOKUP($B248,'[2]1516 Exp_Rev Access'!$F$7:$FS$310,65,FALSE)),"",VLOOKUP($B248,'[2]1516 Exp_Rev Access'!$F$7:$FS$310,65,FALSE))</f>
        <v>0</v>
      </c>
      <c r="CI248" s="90">
        <f>IF(ISNA(VLOOKUP($B248,'[2]1516 Exp_Rev Access'!$F$7:$FS$310,66,FALSE)),"",VLOOKUP($B248,'[2]1516 Exp_Rev Access'!$F$7:$FS$310,66,FALSE))</f>
        <v>0</v>
      </c>
      <c r="CJ248" s="90">
        <f>IF(ISNA(VLOOKUP($B248,'[2]1516 Exp_Rev Access'!$F$7:$FS$310,67,FALSE)),"",VLOOKUP($B248,'[2]1516 Exp_Rev Access'!$F$7:$FS$310,67,FALSE))</f>
        <v>0</v>
      </c>
      <c r="CK248" s="90">
        <f>IF(ISNA(VLOOKUP($B248,'[2]1516 Exp_Rev Access'!$F$7:$FS$310,68,FALSE)),"",VLOOKUP($B248,'[2]1516 Exp_Rev Access'!$F$7:$FS$310,68,FALSE))</f>
        <v>0</v>
      </c>
      <c r="CL248" s="90">
        <f>IF(ISNA(VLOOKUP($B248,'[2]1516 Exp_Rev Access'!$F$7:$FS$310,69,FALSE)),"",VLOOKUP($B248,'[2]1516 Exp_Rev Access'!$F$7:$FS$310,69,FALSE))</f>
        <v>0</v>
      </c>
      <c r="CM248" s="90">
        <f>IF(ISNA(VLOOKUP($B248,'[2]1516 Exp_Rev Access'!$F$7:$FS$310,70,FALSE)),"",VLOOKUP($B248,'[2]1516 Exp_Rev Access'!$F$7:$FS$310,70,FALSE))</f>
        <v>0</v>
      </c>
      <c r="CN248" s="90">
        <f>IF(ISNA(VLOOKUP($B248,'[2]1516 Exp_Rev Access'!$F$7:$FS$310,71,FALSE)),"",VLOOKUP($B248,'[2]1516 Exp_Rev Access'!$F$7:$FS$310,71,FALSE))</f>
        <v>0</v>
      </c>
      <c r="CO248" s="90">
        <f>IF(ISNA(VLOOKUP($B248,'[2]1516 Exp_Rev Access'!$F$7:$FS$310,72,FALSE)),"",VLOOKUP($B248,'[2]1516 Exp_Rev Access'!$F$7:$FS$310,72,FALSE))</f>
        <v>0</v>
      </c>
      <c r="CP248" s="90">
        <f>IF(ISNA(VLOOKUP($B248,'[2]1516 Exp_Rev Access'!$F$7:$FS$310,73,FALSE)),"",VLOOKUP($B248,'[2]1516 Exp_Rev Access'!$F$7:$FS$310,73,FALSE))</f>
        <v>0</v>
      </c>
      <c r="CQ248" s="90">
        <f>IF(ISNA(VLOOKUP($B248,'[2]1516 Exp_Rev Access'!$F$7:$FS$310,74,FALSE)),"",VLOOKUP($B248,'[2]1516 Exp_Rev Access'!$F$7:$FS$310,74,FALSE))</f>
        <v>0</v>
      </c>
      <c r="CR248" s="90">
        <f>IF(ISNA(VLOOKUP($B248,'[2]1516 Exp_Rev Access'!$F$7:$FS$310,75,FALSE)),"",VLOOKUP($B248,'[2]1516 Exp_Rev Access'!$F$7:$FS$310,75,FALSE))</f>
        <v>0</v>
      </c>
      <c r="CS248" s="90">
        <f>IF(ISNA(VLOOKUP($B248,'[2]1516 Exp_Rev Access'!$F$7:$FS$310,76,FALSE)),"",VLOOKUP($B248,'[2]1516 Exp_Rev Access'!$F$7:$FS$310,76,FALSE))</f>
        <v>6118.82</v>
      </c>
      <c r="CT248" s="90">
        <f>IF(ISNA(VLOOKUP($B248,'[2]1516 Exp_Rev Access'!$F$7:$FS$310,77,FALSE)),"",VLOOKUP($B248,'[2]1516 Exp_Rev Access'!$F$7:$FS$310,77,FALSE))</f>
        <v>0</v>
      </c>
      <c r="CU248" s="90">
        <f>IF(ISNA(VLOOKUP($B248,'[2]1516 Exp_Rev Access'!$F$7:$FS$310,78,FALSE)),"",VLOOKUP($B248,'[2]1516 Exp_Rev Access'!$F$7:$FS$310,78,FALSE))</f>
        <v>209929.06</v>
      </c>
      <c r="CV248" s="90">
        <f>IF(ISNA(VLOOKUP($B248,'[2]1516 Exp_Rev Access'!$F$7:$FS$310,79,FALSE)),"",VLOOKUP($B248,'[2]1516 Exp_Rev Access'!$F$7:$FS$310,79,FALSE))</f>
        <v>347849.61</v>
      </c>
      <c r="CW248" s="90">
        <f>IF(ISNA(VLOOKUP($B248,'[2]1516 Exp_Rev Access'!$F$7:$FS$310,80,FALSE)),"",VLOOKUP($B248,'[2]1516 Exp_Rev Access'!$F$7:$FS$310,80,FALSE))</f>
        <v>34345.33</v>
      </c>
      <c r="CX248" s="90">
        <f>IF(ISNA(VLOOKUP($B248,'[2]1516 Exp_Rev Access'!$F$7:$FS$310,81,FALSE)),"",VLOOKUP($B248,'[2]1516 Exp_Rev Access'!$F$7:$FS$310,81,FALSE))</f>
        <v>0</v>
      </c>
      <c r="CY248" s="90">
        <f>IF(ISNA(VLOOKUP($B248,'[2]1516 Exp_Rev Access'!$F$7:$FS$310,82,FALSE)),"",VLOOKUP($B248,'[2]1516 Exp_Rev Access'!$F$7:$FS$310,82,FALSE))</f>
        <v>0</v>
      </c>
      <c r="CZ248" s="90">
        <f>IF(ISNA(VLOOKUP($B248,'[2]1516 Exp_Rev Access'!$F$7:$FS$310,83,FALSE)),"",VLOOKUP($B248,'[2]1516 Exp_Rev Access'!$F$7:$FS$310,83,FALSE))</f>
        <v>0</v>
      </c>
      <c r="DA248" s="90">
        <f>IF(ISNA(VLOOKUP($B248,'[2]1516 Exp_Rev Access'!$F$7:$FS$310,84,FALSE)),"",VLOOKUP($B248,'[2]1516 Exp_Rev Access'!$F$7:$FS$310,84,FALSE))</f>
        <v>0</v>
      </c>
      <c r="DB248" s="90">
        <f>IF(ISNA(VLOOKUP($B248,'[2]1516 Exp_Rev Access'!$F$7:$FS$310,85,FALSE)),"",VLOOKUP($B248,'[2]1516 Exp_Rev Access'!$F$7:$FS$310,85,FALSE))</f>
        <v>16501.79</v>
      </c>
      <c r="DC248" s="90">
        <f>IF(ISNA(VLOOKUP($B248,'[2]1516 Exp_Rev Access'!$F$7:$FS$310,86,FALSE)),"",VLOOKUP($B248,'[2]1516 Exp_Rev Access'!$F$7:$FS$310,86,FALSE))</f>
        <v>0</v>
      </c>
      <c r="DD248" s="90">
        <f>IF(ISNA(VLOOKUP($B248,'[2]1516 Exp_Rev Access'!$F$7:$FS$310,87,FALSE)),"",VLOOKUP($B248,'[2]1516 Exp_Rev Access'!$F$7:$FS$310,87,FALSE))</f>
        <v>0</v>
      </c>
      <c r="DE248" s="90">
        <f>IF(ISNA(VLOOKUP($B248,'[2]1516 Exp_Rev Access'!$F$7:$FS$310,88,FALSE)),"",VLOOKUP($B248,'[2]1516 Exp_Rev Access'!$F$7:$FS$310,88,FALSE))</f>
        <v>0</v>
      </c>
      <c r="DF248" s="90">
        <f>IF(ISNA(VLOOKUP($B248,'[2]1516 Exp_Rev Access'!$F$7:$FS$310,89,FALSE)),"",VLOOKUP($B248,'[2]1516 Exp_Rev Access'!$F$7:$FS$310,89,FALSE))</f>
        <v>0</v>
      </c>
      <c r="DG248" s="90">
        <f>IF(ISNA(VLOOKUP($B248,'[2]1516 Exp_Rev Access'!$F$7:$FS$310,90,FALSE)),"",VLOOKUP($B248,'[2]1516 Exp_Rev Access'!$F$7:$FS$310,90,FALSE))</f>
        <v>59194.35</v>
      </c>
      <c r="DH248" s="90">
        <f>IF(ISNA(VLOOKUP($B248,'[2]1516 Exp_Rev Access'!$F$7:$FS$310,91,FALSE)),"",VLOOKUP($B248,'[2]1516 Exp_Rev Access'!$F$7:$FS$310,91,FALSE))</f>
        <v>12377.75</v>
      </c>
      <c r="DI248" s="90">
        <f>IF(ISNA(VLOOKUP($B248,'[2]1516 Exp_Rev Access'!$F$7:$FS$310,92,FALSE)),"",VLOOKUP($B248,'[2]1516 Exp_Rev Access'!$F$7:$FS$310,92,FALSE))</f>
        <v>381467.84</v>
      </c>
      <c r="DJ248" s="90">
        <f>IF(ISNA(VLOOKUP($B248,'[2]1516 Exp_Rev Access'!$F$7:$FS$310,93,FALSE)),"",VLOOKUP($B248,'[2]1516 Exp_Rev Access'!$F$7:$FS$310,93,FALSE))</f>
        <v>0</v>
      </c>
      <c r="DK248" s="90">
        <f>IF(ISNA(VLOOKUP($B248,'[2]1516 Exp_Rev Access'!$F$7:$FS$310,94,FALSE)),"",VLOOKUP($B248,'[2]1516 Exp_Rev Access'!$F$7:$FS$310,94,FALSE))</f>
        <v>0</v>
      </c>
      <c r="DL248" s="90">
        <f>IF(ISNA(VLOOKUP($B248,'[2]1516 Exp_Rev Access'!$F$7:$FS$310,95,FALSE)),"",VLOOKUP($B248,'[2]1516 Exp_Rev Access'!$F$7:$FS$310,95,FALSE))</f>
        <v>0</v>
      </c>
      <c r="DM248" s="90">
        <f>IF(ISNA(VLOOKUP($B248,'[2]1516 Exp_Rev Access'!$F$7:$FS$310,96,FALSE)),"",VLOOKUP($B248,'[2]1516 Exp_Rev Access'!$F$7:$FS$310,96,FALSE))</f>
        <v>0</v>
      </c>
      <c r="DN248" s="90">
        <f>IF(ISNA(VLOOKUP($B248,'[2]1516 Exp_Rev Access'!$F$7:$FS$310,97,FALSE)),"",VLOOKUP($B248,'[2]1516 Exp_Rev Access'!$F$7:$FS$310,97,FALSE))</f>
        <v>0</v>
      </c>
      <c r="DO248" s="90">
        <f>IF(ISNA(VLOOKUP($B248,'[2]1516 Exp_Rev Access'!$F$7:$FS$310,98,FALSE)),"",VLOOKUP($B248,'[2]1516 Exp_Rev Access'!$F$7:$FS$310,98,FALSE))</f>
        <v>0</v>
      </c>
      <c r="DP248" s="90">
        <f>IF(ISNA(VLOOKUP($B248,'[2]1516 Exp_Rev Access'!$F$7:$FS$310,99,FALSE)),"",VLOOKUP($B248,'[2]1516 Exp_Rev Access'!$F$7:$FS$310,99,FALSE))</f>
        <v>0</v>
      </c>
      <c r="DQ248" s="90">
        <f>IF(ISNA(VLOOKUP($B248,'[2]1516 Exp_Rev Access'!$F$7:$FS$310,100,FALSE)),"",VLOOKUP($B248,'[2]1516 Exp_Rev Access'!$F$7:$FS$310,100,FALSE))</f>
        <v>0</v>
      </c>
      <c r="DR248" s="90">
        <f>IF(ISNA(VLOOKUP($B248,'[2]1516 Exp_Rev Access'!$F$7:$FS$310,101,FALSE)),"",VLOOKUP($B248,'[2]1516 Exp_Rev Access'!$F$7:$FS$310,101,FALSE))</f>
        <v>0</v>
      </c>
      <c r="DS248" s="90">
        <f>IF(ISNA(VLOOKUP($B248,'[2]1516 Exp_Rev Access'!$F$7:$FS$310,102,FALSE)),"",VLOOKUP($B248,'[2]1516 Exp_Rev Access'!$F$7:$FS$310,102,FALSE))</f>
        <v>0</v>
      </c>
      <c r="DT248" s="90">
        <f>IF(ISNA(VLOOKUP($B248,'[2]1516 Exp_Rev Access'!$F$7:$FS$310,103,FALSE)),"",VLOOKUP($B248,'[2]1516 Exp_Rev Access'!$F$7:$FS$310,103,FALSE))</f>
        <v>0</v>
      </c>
      <c r="DU248" s="90">
        <f>IF(ISNA(VLOOKUP($B248,'[2]1516 Exp_Rev Access'!$F$7:$FS$310,104,FALSE)),"",VLOOKUP($B248,'[2]1516 Exp_Rev Access'!$F$7:$FS$310,104,FALSE))</f>
        <v>0</v>
      </c>
      <c r="DV248" s="90">
        <f>IF(ISNA(VLOOKUP($B248,'[2]1516 Exp_Rev Access'!$F$7:$FS$310,105,FALSE)),"",VLOOKUP($B248,'[2]1516 Exp_Rev Access'!$F$7:$FS$310,105,FALSE))</f>
        <v>0</v>
      </c>
      <c r="DW248" s="90">
        <f>IF(ISNA(VLOOKUP($B248,'[2]1516 Exp_Rev Access'!$F$7:$FS$310,106,FALSE)),"",VLOOKUP($B248,'[2]1516 Exp_Rev Access'!$F$7:$FS$310,106,FALSE))</f>
        <v>0</v>
      </c>
      <c r="DX248" s="90">
        <f>IF(ISNA(VLOOKUP($B248,'[2]1516 Exp_Rev Access'!$F$7:$FS$310,107,FALSE)),"",VLOOKUP($B248,'[2]1516 Exp_Rev Access'!$F$7:$FS$310,107,FALSE))</f>
        <v>0</v>
      </c>
      <c r="DY248" s="90">
        <f>IF(ISNA(VLOOKUP($B248,'[2]1516 Exp_Rev Access'!$F$7:$FS$310,108,FALSE)),"",VLOOKUP($B248,'[2]1516 Exp_Rev Access'!$F$7:$FS$310,108,FALSE))</f>
        <v>0</v>
      </c>
      <c r="DZ248" s="90">
        <f>IF(ISNA(VLOOKUP($B248,'[2]1516 Exp_Rev Access'!$F$7:$FS$310,109,FALSE)),"",VLOOKUP($B248,'[2]1516 Exp_Rev Access'!$F$7:$FS$310,109,FALSE))</f>
        <v>0</v>
      </c>
      <c r="EA248" s="90">
        <f>IF(ISNA(VLOOKUP($B248,'[2]1516 Exp_Rev Access'!$F$7:$FS$310,110,FALSE)),"",VLOOKUP($B248,'[2]1516 Exp_Rev Access'!$F$7:$FS$310,110,FALSE))</f>
        <v>0</v>
      </c>
      <c r="EB248" s="90">
        <f>IF(ISNA(VLOOKUP($B248,'[2]1516 Exp_Rev Access'!$F$7:$FS$310,111,FALSE)),"",VLOOKUP($B248,'[2]1516 Exp_Rev Access'!$F$7:$FS$310,111,FALSE))</f>
        <v>0</v>
      </c>
      <c r="EC248" s="90">
        <f>IF(ISNA(VLOOKUP($B248,'[2]1516 Exp_Rev Access'!$F$7:$FS$310,112,FALSE)),"",VLOOKUP($B248,'[2]1516 Exp_Rev Access'!$F$7:$FS$310,112,FALSE))</f>
        <v>0</v>
      </c>
      <c r="ED248" s="90">
        <f>IF(ISNA(VLOOKUP($B248,'[2]1516 Exp_Rev Access'!$F$7:$FS$310,113,FALSE)),"",VLOOKUP($B248,'[2]1516 Exp_Rev Access'!$F$7:$FS$310,113,FALSE))</f>
        <v>0</v>
      </c>
      <c r="EE248" s="90">
        <f>IF(ISNA(VLOOKUP($B248,'[2]1516 Exp_Rev Access'!$F$7:$FS$310,114,FALSE)),"",VLOOKUP($B248,'[2]1516 Exp_Rev Access'!$F$7:$FS$310,114,FALSE))</f>
        <v>0</v>
      </c>
      <c r="EF248" s="90">
        <f>IF(ISNA(VLOOKUP($B248,'[2]1516 Exp_Rev Access'!$F$7:$FS$310,115,FALSE)),"",VLOOKUP($B248,'[2]1516 Exp_Rev Access'!$F$7:$FS$310,115,FALSE))</f>
        <v>0</v>
      </c>
      <c r="EG248" s="90">
        <f>IF(ISNA(VLOOKUP($B248,'[2]1516 Exp_Rev Access'!$F$7:$FS$310,116,FALSE)),"",VLOOKUP($B248,'[2]1516 Exp_Rev Access'!$F$7:$FS$310,116,FALSE))</f>
        <v>0</v>
      </c>
      <c r="EH248" s="90">
        <f>IF(ISNA(VLOOKUP($B248,'[2]1516 Exp_Rev Access'!$F$7:$FS$310,117,FALSE)),"",VLOOKUP($B248,'[2]1516 Exp_Rev Access'!$F$7:$FS$310,117,FALSE))</f>
        <v>0</v>
      </c>
      <c r="EI248" s="90">
        <f>IF(ISNA(VLOOKUP($B248,'[2]1516 Exp_Rev Access'!$F$7:$FS$310,118,FALSE)),"",VLOOKUP($B248,'[2]1516 Exp_Rev Access'!$F$7:$FS$310,118,FALSE))</f>
        <v>0</v>
      </c>
      <c r="EJ248" s="90">
        <f>IF(ISNA(VLOOKUP($B248,'[2]1516 Exp_Rev Access'!$F$7:$FS$310,119,FALSE)),"",VLOOKUP($B248,'[2]1516 Exp_Rev Access'!$F$7:$FS$310,119,FALSE))</f>
        <v>0</v>
      </c>
      <c r="EK248" s="90">
        <f>IF(ISNA(VLOOKUP($B248,'[2]1516 Exp_Rev Access'!$F$7:$FS$310,120,FALSE)),"",VLOOKUP($B248,'[2]1516 Exp_Rev Access'!$F$7:$FS$310,120,FALSE))</f>
        <v>0</v>
      </c>
      <c r="EL248" s="90">
        <f>IF(ISNA(VLOOKUP($B248,'[2]1516 Exp_Rev Access'!$F$7:$FS$310,121,FALSE)),"",VLOOKUP($B248,'[2]1516 Exp_Rev Access'!$F$7:$FS$310,121,FALSE))</f>
        <v>0</v>
      </c>
      <c r="EM248" s="90">
        <f>IF(ISNA(VLOOKUP($B248,'[2]1516 Exp_Rev Access'!$F$7:$FS$310,122,FALSE)),"",VLOOKUP($B248,'[2]1516 Exp_Rev Access'!$F$7:$FS$310,122,FALSE))</f>
        <v>0</v>
      </c>
      <c r="EN248" s="90">
        <f>IF(ISNA(VLOOKUP($B248,'[2]1516 Exp_Rev Access'!$F$7:$FS$310,123,FALSE)),"",VLOOKUP($B248,'[2]1516 Exp_Rev Access'!$F$7:$FS$310,123,FALSE))</f>
        <v>0</v>
      </c>
      <c r="EO248" s="90">
        <f>IF(ISNA(VLOOKUP($B248,'[2]1516 Exp_Rev Access'!$F$7:$FS$310,124,FALSE)),"",VLOOKUP($B248,'[2]1516 Exp_Rev Access'!$F$7:$FS$310,124,FALSE))</f>
        <v>56355.28</v>
      </c>
      <c r="EP248" s="90">
        <f>IF(ISNA(VLOOKUP($B248,'[2]1516 Exp_Rev Access'!$F$7:$FS$310,125,FALSE)),"",VLOOKUP($B248,'[2]1516 Exp_Rev Access'!$F$7:$FS$310,125,FALSE))</f>
        <v>0</v>
      </c>
      <c r="EQ248" s="90">
        <f>IF(ISNA(VLOOKUP($B248,'[2]1516 Exp_Rev Access'!$F$7:$FS$310,126,FALSE)),"",VLOOKUP($B248,'[2]1516 Exp_Rev Access'!$F$7:$FS$310,126,FALSE))</f>
        <v>0</v>
      </c>
      <c r="ER248" s="90">
        <f>IF(ISNA(VLOOKUP($B248,'[2]1516 Exp_Rev Access'!$F$7:$FS$310,127,FALSE)),"",VLOOKUP($B248,'[2]1516 Exp_Rev Access'!$F$7:$FS$310,127,FALSE))</f>
        <v>0</v>
      </c>
      <c r="ES248" s="90">
        <f>IF(ISNA(VLOOKUP($B248,'[2]1516 Exp_Rev Access'!$F$7:$FS$310,128,FALSE)),"",VLOOKUP($B248,'[2]1516 Exp_Rev Access'!$F$7:$FS$310,128,FALSE))</f>
        <v>0</v>
      </c>
      <c r="ET248" s="90">
        <f>IF(ISNA(VLOOKUP($B248,'[2]1516 Exp_Rev Access'!$F$7:$FS$310,129,FALSE)),"",VLOOKUP($B248,'[2]1516 Exp_Rev Access'!$F$7:$FS$310,129,FALSE))</f>
        <v>0</v>
      </c>
      <c r="EU248" s="90">
        <f>IF(ISNA(VLOOKUP($B248,'[2]1516 Exp_Rev Access'!$F$7:$FS$310,130,FALSE)),"",VLOOKUP($B248,'[2]1516 Exp_Rev Access'!$F$7:$FS$310,130,FALSE))</f>
        <v>0</v>
      </c>
      <c r="EV248" s="90">
        <f>IF(ISNA(VLOOKUP($B248,'[2]1516 Exp_Rev Access'!$F$7:$FS$310,131,FALSE)),"",VLOOKUP($B248,'[2]1516 Exp_Rev Access'!$F$7:$FS$310,131,FALSE))</f>
        <v>0</v>
      </c>
      <c r="EW248" s="90">
        <f>IF(ISNA(VLOOKUP($B248,'[2]1516 Exp_Rev Access'!$F$7:$FS$310,132,FALSE)),"",VLOOKUP($B248,'[2]1516 Exp_Rev Access'!$F$7:$FS$310,132,FALSE))</f>
        <v>0</v>
      </c>
      <c r="EX248" s="90">
        <f>IF(ISNA(VLOOKUP($B248,'[2]1516 Exp_Rev Access'!$F$7:$FS$310,133,FALSE)),"",VLOOKUP($B248,'[2]1516 Exp_Rev Access'!$F$7:$FS$310,133,FALSE))</f>
        <v>0</v>
      </c>
      <c r="EY248" s="90">
        <f>IF(ISNA(VLOOKUP($B248,'[2]1516 Exp_Rev Access'!$F$7:$FS$310,134,FALSE)),"",VLOOKUP($B248,'[2]1516 Exp_Rev Access'!$F$7:$FS$310,134,FALSE))</f>
        <v>0</v>
      </c>
      <c r="EZ248" s="90">
        <f>IF(ISNA(VLOOKUP($B248,'[2]1516 Exp_Rev Access'!$F$7:$FS$310,135,FALSE)),"",VLOOKUP($B248,'[2]1516 Exp_Rev Access'!$F$7:$FS$310,135,FALSE))</f>
        <v>0</v>
      </c>
      <c r="FA248" s="90">
        <f>IF(ISNA(VLOOKUP($B248,'[2]1516 Exp_Rev Access'!$F$7:$FS$310,136,FALSE)),"",VLOOKUP($B248,'[2]1516 Exp_Rev Access'!$F$7:$FS$310,136,FALSE))</f>
        <v>0</v>
      </c>
      <c r="FB248" s="90">
        <f>IF(ISNA(VLOOKUP($B248,'[2]1516 Exp_Rev Access'!$F$7:$FS$310,137,FALSE)),"",VLOOKUP($B248,'[2]1516 Exp_Rev Access'!$F$7:$FS$310,137,FALSE))</f>
        <v>0</v>
      </c>
      <c r="FC248" s="90">
        <f>IF(ISNA(VLOOKUP($B248,'[2]1516 Exp_Rev Access'!$F$7:$FS$310,138,FALSE)),"",VLOOKUP($B248,'[2]1516 Exp_Rev Access'!$F$7:$FS$310,138,FALSE))</f>
        <v>0</v>
      </c>
      <c r="FD248" s="90">
        <f>IF(ISNA(VLOOKUP($B248,'[2]1516 Exp_Rev Access'!$F$7:$FS$310,139,FALSE)),"",VLOOKUP($B248,'[2]1516 Exp_Rev Access'!$F$7:$FS$310,139,FALSE))</f>
        <v>0</v>
      </c>
      <c r="FE248" s="90">
        <f>IF(ISNA(VLOOKUP($B248,'[2]1516 Exp_Rev Access'!$F$7:$FS$310,140,FALSE)),"",VLOOKUP($B248,'[2]1516 Exp_Rev Access'!$F$7:$FS$310,140,FALSE))</f>
        <v>0</v>
      </c>
      <c r="FF248" s="90">
        <f>IF(ISNA(VLOOKUP($B248,'[2]1516 Exp_Rev Access'!$F$7:$FS$310,141,FALSE)),"",VLOOKUP($B248,'[2]1516 Exp_Rev Access'!$F$7:$FS$310,141,FALSE))</f>
        <v>0</v>
      </c>
      <c r="FG248" s="90">
        <f>IF(ISNA(VLOOKUP($B248,'[2]1516 Exp_Rev Access'!$F$7:$FS$310,142,FALSE)),"",VLOOKUP($B248,'[2]1516 Exp_Rev Access'!$F$7:$FS$310,142,FALSE))</f>
        <v>0</v>
      </c>
      <c r="FH248" s="90">
        <f>IF(ISNA(VLOOKUP($B248,'[2]1516 Exp_Rev Access'!$F$7:$FS$310,143,FALSE)),"",VLOOKUP($B248,'[2]1516 Exp_Rev Access'!$F$7:$FS$310,143,FALSE))</f>
        <v>0</v>
      </c>
      <c r="FI248" s="90">
        <f>IF(ISNA(VLOOKUP($B248,'[2]1516 Exp_Rev Access'!$F$7:$FS$310,144,FALSE)),"",VLOOKUP($B248,'[2]1516 Exp_Rev Access'!$F$7:$FS$310,144,FALSE))</f>
        <v>0</v>
      </c>
      <c r="FJ248" s="90">
        <f>IF(ISNA(VLOOKUP($B248,'[2]1516 Exp_Rev Access'!$F$7:$FS$310,145,FALSE)),"",VLOOKUP($B248,'[2]1516 Exp_Rev Access'!$F$7:$FS$310,145,FALSE))</f>
        <v>0</v>
      </c>
      <c r="FK248" s="90">
        <f>IF(ISNA(VLOOKUP($B248,'[2]1516 Exp_Rev Access'!$F$7:$FS$310,146,FALSE)),"",VLOOKUP($B248,'[2]1516 Exp_Rev Access'!$F$7:$FS$310,146,FALSE))</f>
        <v>0</v>
      </c>
      <c r="FL248" s="90">
        <f>IF(ISNA(VLOOKUP($B248,'[2]1516 Exp_Rev Access'!$F$7:$FS$310,1147,FALSE)),"",VLOOKUP($B248,'[2]1516 Exp_Rev Access'!$F$7:$FS$310,147,FALSE))</f>
        <v>0</v>
      </c>
      <c r="FM248" s="90">
        <f>IF(ISNA(VLOOKUP($B248,'[2]1516 Exp_Rev Access'!$F$7:$FS$310,148,FALSE)),"",VLOOKUP($B248,'[2]1516 Exp_Rev Access'!$F$7:$FS$310,148,FALSE))</f>
        <v>0</v>
      </c>
      <c r="FN248" s="90">
        <f>IF(ISNA(VLOOKUP($B248,'[2]1516 Exp_Rev Access'!$F$7:$FS$310,149,FALSE)),"",VLOOKUP($B248,'[2]1516 Exp_Rev Access'!$F$7:$FS$310,149,FALSE))</f>
        <v>0</v>
      </c>
      <c r="FO248" s="90">
        <f>IF(ISNA(VLOOKUP($B248,'[2]1516 Exp_Rev Access'!$F$7:$FS$310,150,FALSE)),"",VLOOKUP($B248,'[2]1516 Exp_Rev Access'!$F$7:$FS$310,150,FALSE))</f>
        <v>0</v>
      </c>
      <c r="FP248" s="90">
        <f>IF(ISNA(VLOOKUP($B248,'[2]1516 Exp_Rev Access'!$F$7:$FS$310,151,FALSE)),"",VLOOKUP($B248,'[2]1516 Exp_Rev Access'!$F$7:$FS$310,151,FALSE))</f>
        <v>0</v>
      </c>
      <c r="FQ248" s="90">
        <f>IF(ISNA(VLOOKUP($B248,'[2]1516 Exp_Rev Access'!$F$7:$FS$310,152,FALSE)),"",VLOOKUP($B248,'[2]1516 Exp_Rev Access'!$F$7:$FS$310,152,FALSE))</f>
        <v>0</v>
      </c>
      <c r="FR248" s="90">
        <f>IF(ISNA(VLOOKUP($B248,'[2]1516 Exp_Rev Access'!$F$7:$FS$310,153,FALSE)),"",VLOOKUP($B248,'[2]1516 Exp_Rev Access'!$F$7:$FS$310,153,FALSE))</f>
        <v>31132.6</v>
      </c>
      <c r="FS248" s="53">
        <f t="shared" ref="FS248:FS253" si="642">SUM(CH248:FR248)</f>
        <v>1155272.4300000002</v>
      </c>
      <c r="FT248" s="92">
        <f t="shared" ref="FT248:FT253" si="643">FS248/E248</f>
        <v>8.4540330982965067E-2</v>
      </c>
      <c r="FU248" s="116">
        <f t="shared" ref="FU248:FU253" si="644">FS248/D248</f>
        <v>1159.6792110018071</v>
      </c>
      <c r="FV248" s="90">
        <f>IF(ISNA(VLOOKUP($B248,'[2]1516 Exp_Rev Access'!$F$7:$FS$310,154,FALSE)),"",VLOOKUP($B248,'[2]1516 Exp_Rev Access'!$F$7:$FS$310,154,FALSE))</f>
        <v>0</v>
      </c>
      <c r="FW248" s="90">
        <f>IF(ISNA(VLOOKUP($B248,'[2]1516 Exp_Rev Access'!$F$7:$FS$310,155,FALSE)),"",VLOOKUP($B248,'[2]1516 Exp_Rev Access'!$F$7:$FS$310,155,FALSE))</f>
        <v>0</v>
      </c>
      <c r="FX248" s="90">
        <f>IF(ISNA(VLOOKUP($B248,'[2]1516 Exp_Rev Access'!$F$7:$FS$310,156,FALSE)),"",VLOOKUP($B248,'[2]1516 Exp_Rev Access'!$F$7:$FS$310,156,FALSE))</f>
        <v>0</v>
      </c>
      <c r="FY248" s="90">
        <f>IF(ISNA(VLOOKUP($B248,'[2]1516 Exp_Rev Access'!$F$7:$FS$310,157,FALSE)),"",VLOOKUP($B248,'[2]1516 Exp_Rev Access'!$F$7:$FS$310,157,FALSE))</f>
        <v>0</v>
      </c>
      <c r="FZ248" s="90">
        <f>IF(ISNA(VLOOKUP($B248,'[2]1516 Exp_Rev Access'!$F$7:$FS$310,158,FALSE)),"",VLOOKUP($B248,'[2]1516 Exp_Rev Access'!$F$7:$FS$310,158,FALSE))</f>
        <v>0</v>
      </c>
      <c r="GA248" s="90">
        <f>IF(ISNA(VLOOKUP($B248,'[2]1516 Exp_Rev Access'!$F$7:$FS$310,159,FALSE)),"",VLOOKUP($B248,'[2]1516 Exp_Rev Access'!$F$7:$FS$310,159,FALSE))</f>
        <v>0</v>
      </c>
      <c r="GB248" s="90">
        <f>IF(ISNA(VLOOKUP($B248,'[2]1516 Exp_Rev Access'!$F$7:$FS$310,160,FALSE)),"",VLOOKUP($B248,'[2]1516 Exp_Rev Access'!$F$7:$FS$310,160,FALSE))</f>
        <v>0</v>
      </c>
      <c r="GC248" s="90">
        <f>IF(ISNA(VLOOKUP($B248,'[2]1516 Exp_Rev Access'!$F$7:$FS$310,161,FALSE)),"",VLOOKUP($B248,'[2]1516 Exp_Rev Access'!$F$7:$FS$310,161,FALSE))</f>
        <v>0</v>
      </c>
      <c r="GD248" s="90">
        <f>IF(ISNA(VLOOKUP($B248,'[2]1516 Exp_Rev Access'!$F$7:$FS$310,162,FALSE)),"",VLOOKUP($B248,'[2]1516 Exp_Rev Access'!$F$7:$FS$310,162,FALSE))</f>
        <v>0</v>
      </c>
      <c r="GE248" s="90">
        <f>IF(ISNA(VLOOKUP($B248,'[2]1516 Exp_Rev Access'!$F$7:$FS$310,163,FALSE)),"",VLOOKUP($B248,'[2]1516 Exp_Rev Access'!$F$7:$FS$310,163,FALSE))</f>
        <v>0</v>
      </c>
      <c r="GF248" s="90">
        <f>IF(ISNA(VLOOKUP($B248,'[2]1516 Exp_Rev Access'!$F$7:$FS$310,164,FALSE)),"",VLOOKUP($B248,'[2]1516 Exp_Rev Access'!$F$7:$FS$310,164,FALSE))</f>
        <v>0</v>
      </c>
      <c r="GG248" s="90">
        <f>IF(ISNA(VLOOKUP($B248,'[2]1516 Exp_Rev Access'!$F$7:$FS$310,165,FALSE)),"",VLOOKUP($B248,'[2]1516 Exp_Rev Access'!$F$7:$FS$310,165,FALSE))</f>
        <v>0</v>
      </c>
      <c r="GH248" s="90">
        <f>IF(ISNA(VLOOKUP($B248,'[2]1516 Exp_Rev Access'!$F$7:$FS$310,166,FALSE)),"",VLOOKUP($B248,'[2]1516 Exp_Rev Access'!$F$7:$FS$310,166,FALSE))</f>
        <v>0</v>
      </c>
      <c r="GI248" s="90">
        <f>IF(ISNA(VLOOKUP($B248,'[2]1516 Exp_Rev Access'!$F$7:$FS$310,167,FALSE)),"",VLOOKUP($B248,'[2]1516 Exp_Rev Access'!$F$7:$FS$310,167,FALSE))</f>
        <v>0</v>
      </c>
      <c r="GJ248" s="90">
        <f>IF(ISNA(VLOOKUP($B248,'[2]1516 Exp_Rev Access'!$F$7:$FS$310,168,FALSE)),"",VLOOKUP($B248,'[2]1516 Exp_Rev Access'!$F$7:$FS$310,168,FALSE))</f>
        <v>0</v>
      </c>
      <c r="GK248" s="90">
        <f>IF(ISNA(VLOOKUP($B248,'[2]1516 Exp_Rev Access'!$F$7:$FS$310,169,FALSE)),"",VLOOKUP($B248,'[2]1516 Exp_Rev Access'!$F$7:$FS$310,169,FALSE))</f>
        <v>4773.95</v>
      </c>
      <c r="GL248" s="90">
        <f>IF(ISNA(VLOOKUP($B248,'[2]1516 Exp_Rev Access'!$F$7:$FS$310,170,FALSE)),"",VLOOKUP($B248,'[2]1516 Exp_Rev Access'!$F$7:$FS$310,170,FALSE))</f>
        <v>0</v>
      </c>
      <c r="GM248" s="90">
        <f>IF(ISNA(VLOOKUP($B248,'[2]1516 Exp_Rev Access'!$F$7:$FT$310,171,FALSE)),"",VLOOKUP($B248,'[2]1516 Exp_Rev Access'!$F$7:$FT$310,171,FALSE))</f>
        <v>127356.52</v>
      </c>
      <c r="GN248" s="90">
        <f>IF(ISNA(VLOOKUP($B248,'[2]1516 Exp_Rev Access'!$F$7:$FU$310,172,FALSE)),"",VLOOKUP($B248,'[2]1516 Exp_Rev Access'!$F$7:$FU$310,172,FALSE))</f>
        <v>0</v>
      </c>
      <c r="GO248" s="90">
        <f>IF(ISNA(VLOOKUP($B248,'[2]1516 Exp_Rev Access'!$F$7:$FV$310,173,FALSE)),"",VLOOKUP($B248,'[2]1516 Exp_Rev Access'!$F$7:$FV$310,173,FALSE))</f>
        <v>0</v>
      </c>
      <c r="GP248" s="90">
        <f>IF(ISNA(VLOOKUP($B248,'[2]1516 Exp_Rev Access'!$F$7:$GA$310,174,FALSE)),"",VLOOKUP($B248,'[2]1516 Exp_Rev Access'!$F$7:$GA$310,174,FALSE))</f>
        <v>0</v>
      </c>
      <c r="GQ248" s="90">
        <f>IF(ISNA(VLOOKUP($B248,'[2]1516 Exp_Rev Access'!$F$7:$GA$310,175,FALSE)),"",VLOOKUP($B248,'[2]1516 Exp_Rev Access'!$F$7:$GA$310,175,FALSE))</f>
        <v>0</v>
      </c>
      <c r="GR248" s="90">
        <f>IF(ISNA(VLOOKUP($B248,'[2]1516 Exp_Rev Access'!$F$7:$GA$310,176,FALSE)),"",VLOOKUP($B248,'[2]1516 Exp_Rev Access'!$F$7:$GA$310,176,FALSE))</f>
        <v>0</v>
      </c>
      <c r="GS248" s="90">
        <f>IF(ISNA(VLOOKUP($B248,'[2]1516 Exp_Rev Access'!$F$7:$GA$310,177,FALSE)),"",VLOOKUP($B248,'[2]1516 Exp_Rev Access'!$F$7:$GA$310,177,FALSE))</f>
        <v>0</v>
      </c>
      <c r="GT248" s="90">
        <f>IF(ISNA(VLOOKUP($B248,'[2]1516 Exp_Rev Access'!$F$7:$GA$310,178,FALSE)),"",VLOOKUP($B248,'[2]1516 Exp_Rev Access'!$F$7:$GA$310,178,FALSE))</f>
        <v>312428.19</v>
      </c>
      <c r="GU248" s="53">
        <f t="shared" ref="GU248:GU253" si="645">SUM(FV248:GT248)</f>
        <v>444558.66000000003</v>
      </c>
      <c r="GV248" s="92">
        <f t="shared" ref="GV248:GV252" si="646">GU248/E248</f>
        <v>3.2531838622465378E-2</v>
      </c>
      <c r="GW248" s="114">
        <f t="shared" ref="GW248:GW254" si="647">GU248/D248</f>
        <v>446.25442682192335</v>
      </c>
    </row>
    <row r="249" spans="1:222" x14ac:dyDescent="0.2">
      <c r="B249" s="87" t="s">
        <v>538</v>
      </c>
      <c r="C249" s="87" t="s">
        <v>539</v>
      </c>
      <c r="D249" s="88">
        <f>IF(ISNA(VLOOKUP($B249,'[2]1516 enrollment_Rev_Exp by size'!$A$6:$C$325,3,FALSE)),"",VLOOKUP($B249,'[2]1516 enrollment_Rev_Exp by size'!$A$6:$C$325,3,FALSE))</f>
        <v>618.39</v>
      </c>
      <c r="E249" s="89">
        <v>7827663.3300000001</v>
      </c>
      <c r="F249" s="67">
        <f t="shared" si="626"/>
        <v>7827663.3300000001</v>
      </c>
      <c r="G249" s="67">
        <f t="shared" si="627"/>
        <v>0</v>
      </c>
      <c r="H249" s="90">
        <f>IF(ISNA(VLOOKUP($B249,'[2]1516 Exp_Rev Access'!$F$7:$FS$310,2,FALSE)),"",VLOOKUP($B249,'[2]1516 Exp_Rev Access'!$F$7:$FS$310,2,FALSE))</f>
        <v>769200.81</v>
      </c>
      <c r="I249" s="90">
        <f>IF(ISNA(VLOOKUP($B249,'[2]1516 Exp_Rev Access'!$F$7:$FS$310,3,FALSE)),"",VLOOKUP($B249,'[2]1516 Exp_Rev Access'!$F$7:$FS$310,3,FALSE))</f>
        <v>0</v>
      </c>
      <c r="J249" s="90">
        <f>IF(ISNA(VLOOKUP($B249,'[2]1516 Exp_Rev Access'!$F$7:$FS$310,4,FALSE)),"",VLOOKUP($B249,'[2]1516 Exp_Rev Access'!$F$7:$FS$310,4,FALSE))</f>
        <v>0</v>
      </c>
      <c r="K249" s="90">
        <f>IF(ISNA(VLOOKUP($B249,'[2]1516 Exp_Rev Access'!$F$7:$FS$310,5,FALSE)),"-",VLOOKUP($B249,'[2]1516 Exp_Rev Access'!$F$7:$FS$310,5,FALSE))</f>
        <v>92312.66</v>
      </c>
      <c r="L249" s="90">
        <f>IF(ISNA(VLOOKUP($B249,'[2]1516 Exp_Rev Access'!$F$7:$FS$310,6,FALSE)),"",VLOOKUP($B249,'[2]1516 Exp_Rev Access'!$F$7:$FS$310,6,FALSE))</f>
        <v>0</v>
      </c>
      <c r="M249" s="90">
        <f>IF(ISNA(VLOOKUP($B249,'[2]1516 Exp_Rev Access'!$F$7:$FS$310,7,FALSE)),"",VLOOKUP($B249,'[2]1516 Exp_Rev Access'!$F$7:$FS$310,7,FALSE))</f>
        <v>0</v>
      </c>
      <c r="N249" s="53">
        <f t="shared" si="628"/>
        <v>861513.47000000009</v>
      </c>
      <c r="O249" s="91">
        <f t="shared" si="629"/>
        <v>0.11006010780997655</v>
      </c>
      <c r="P249" s="53">
        <f t="shared" si="630"/>
        <v>1393.1555652581706</v>
      </c>
      <c r="Q249" s="90">
        <f>IF(ISNA(VLOOKUP($B249,'[2]1516 Exp_Rev Access'!$F$7:$FS$310,8,FALSE)),"",VLOOKUP($B249,'[2]1516 Exp_Rev Access'!$F$7:$FS$310,8,FALSE))</f>
        <v>8758.52</v>
      </c>
      <c r="R249" s="90">
        <f>IF(ISNA(VLOOKUP($B249,'[2]1516 Exp_Rev Access'!$F$7:$FS$310,9,FALSE)),"",VLOOKUP($B249,'[2]1516 Exp_Rev Access'!$F$7:$FS$310,9,FALSE))</f>
        <v>0</v>
      </c>
      <c r="S249" s="90">
        <f>IF(ISNA(VLOOKUP($B249,'[2]1516 Exp_Rev Access'!$F$7:$FS$310,10,FALSE)),"",VLOOKUP($B249,'[2]1516 Exp_Rev Access'!$F$7:$FS$310,10,FALSE))</f>
        <v>0</v>
      </c>
      <c r="T249" s="90">
        <f>IF(ISNA(VLOOKUP($B249,'[2]1516 Exp_Rev Access'!$F$7:$FS$310,11,FALSE)),"",VLOOKUP($B249,'[2]1516 Exp_Rev Access'!$F$7:$FS$310,11,FALSE))</f>
        <v>0</v>
      </c>
      <c r="U249" s="90">
        <f>IF(ISNA(VLOOKUP($B249,'[2]1516 Exp_Rev Access'!$F$7:$FS$310,12,FALSE)),"",VLOOKUP($B249,'[2]1516 Exp_Rev Access'!$F$7:$FS$310,12,FALSE))</f>
        <v>0</v>
      </c>
      <c r="V249" s="90">
        <f>IF(ISNA(VLOOKUP($B249,'[2]1516 Exp_Rev Access'!$F$7:$FS$310,13,FALSE)),"",VLOOKUP($B249,'[2]1516 Exp_Rev Access'!$F$7:$FS$310,13,FALSE))</f>
        <v>0</v>
      </c>
      <c r="W249" s="90">
        <f>IF(ISNA(VLOOKUP($B249,'[2]1516 Exp_Rev Access'!$F$7:$FS$310,14,FALSE)),"",VLOOKUP($B249,'[2]1516 Exp_Rev Access'!$F$7:$FS$310,14,FALSE))</f>
        <v>0</v>
      </c>
      <c r="X249" s="90">
        <f>IF(ISNA(VLOOKUP($B249,'[2]1516 Exp_Rev Access'!$F$7:$FS$310,15,FALSE)),"",VLOOKUP($B249,'[2]1516 Exp_Rev Access'!$F$7:$FS$310,15,FALSE))</f>
        <v>0</v>
      </c>
      <c r="Y249" s="90">
        <f>IF(ISNA(VLOOKUP($B249,'[2]1516 Exp_Rev Access'!$F$7:$FS$310,16,FALSE)),"",VLOOKUP($B249,'[2]1516 Exp_Rev Access'!$F$7:$FS$310,16,FALSE))</f>
        <v>0</v>
      </c>
      <c r="Z249" s="90">
        <f>IF(ISNA(VLOOKUP($B249,'[2]1516 Exp_Rev Access'!$F$7:$FS$310,17,FALSE)),"",VLOOKUP($B249,'[2]1516 Exp_Rev Access'!$F$7:$FS$310,17,FALSE))</f>
        <v>0</v>
      </c>
      <c r="AA249" s="90">
        <f>IF(ISNA(VLOOKUP($B249,'[2]1516 Exp_Rev Access'!$F$7:$FS$310,18,FALSE)),"",VLOOKUP($B249,'[2]1516 Exp_Rev Access'!$F$7:$FS$310,18,FALSE))</f>
        <v>0</v>
      </c>
      <c r="AB249" s="90">
        <f>IF(ISNA(VLOOKUP($B249,'[2]1516 Exp_Rev Access'!$F$7:$FS$310,19,FALSE)),"",VLOOKUP($B249,'[2]1516 Exp_Rev Access'!$F$7:$FS$310,19,FALSE))</f>
        <v>0</v>
      </c>
      <c r="AC249" s="90">
        <f>IF(ISNA(VLOOKUP($B249,'[2]1516 Exp_Rev Access'!$F$7:$FS$310,20,FALSE)),"",VLOOKUP($B249,'[2]1516 Exp_Rev Access'!$F$7:$FS$310,20,FALSE))</f>
        <v>0</v>
      </c>
      <c r="AD249" s="90">
        <f>IF(ISNA(VLOOKUP($B249,'[2]1516 Exp_Rev Access'!$F$7:$FS$310,21,FALSE)),"",VLOOKUP($B249,'[2]1516 Exp_Rev Access'!$F$7:$FS$310,21,FALSE))</f>
        <v>1297.1199999999999</v>
      </c>
      <c r="AE249" s="90">
        <f>IF(ISNA(VLOOKUP($B249,'[2]1516 Exp_Rev Access'!$F$7:$FS$310,22,FALSE)),"",VLOOKUP($B249,'[2]1516 Exp_Rev Access'!$F$7:$FS$310,22,FALSE))</f>
        <v>5287.7</v>
      </c>
      <c r="AF249" s="90">
        <f>IF(ISNA(VLOOKUP($B249,'[2]1516 Exp_Rev Access'!$F$7:$FS$310,23,FALSE)),"",VLOOKUP($B249,'[2]1516 Exp_Rev Access'!$F$7:$FS$310,23,FALSE))</f>
        <v>0</v>
      </c>
      <c r="AG249" s="90">
        <f>IF(ISNA(VLOOKUP($B249,'[2]1516 Exp_Rev Access'!$F$7:$FS$310,24,FALSE)),"",VLOOKUP($B249,'[2]1516 Exp_Rev Access'!$F$7:$FS$310,24,FALSE))</f>
        <v>94606.58</v>
      </c>
      <c r="AH249" s="90">
        <f>IF(ISNA(VLOOKUP($B249,'[2]1516 Exp_Rev Access'!$F$7:$FS$310,25,FALSE)),"",VLOOKUP($B249,'[2]1516 Exp_Rev Access'!$F$7:$FS$310,25,FALSE))</f>
        <v>670.69</v>
      </c>
      <c r="AI249" s="90">
        <f>IF(ISNA(VLOOKUP($B249,'[2]1516 Exp_Rev Access'!$F$7:$FS$310,26,FALSE)),"",VLOOKUP($B249,'[2]1516 Exp_Rev Access'!$F$7:$FS$310,26,FALSE))</f>
        <v>130</v>
      </c>
      <c r="AJ249" s="90">
        <f>IF(ISNA(VLOOKUP($B249,'[2]1516 Exp_Rev Access'!$F$7:$FS$310,27,FALSE)),"",VLOOKUP($B249,'[2]1516 Exp_Rev Access'!$F$7:$FS$310,27,FALSE))</f>
        <v>0</v>
      </c>
      <c r="AK249" s="90">
        <f>IF(ISNA(VLOOKUP($B249,'[2]1516 Exp_Rev Access'!$F$7:$FS$310,28,FALSE)),"",VLOOKUP($B249,'[2]1516 Exp_Rev Access'!$F$7:$FS$310,28,FALSE))</f>
        <v>31352.36</v>
      </c>
      <c r="AL249" s="90">
        <f>IF(ISNA(VLOOKUP($B249,'[2]1516 Exp_Rev Access'!$F$7:$FS$310,29,FALSE)),"",VLOOKUP($B249,'[2]1516 Exp_Rev Access'!$F$7:$FS$310,29,FALSE))</f>
        <v>105569.32</v>
      </c>
      <c r="AM249" s="53">
        <f t="shared" si="631"/>
        <v>247672.29</v>
      </c>
      <c r="AN249" s="92">
        <f t="shared" si="632"/>
        <v>3.1640641601278476E-2</v>
      </c>
      <c r="AO249" s="68">
        <f t="shared" si="633"/>
        <v>400.5114733420657</v>
      </c>
      <c r="AP249" s="90">
        <f>IF(ISNA(VLOOKUP($B249,'[2]1516 Exp_Rev Access'!$F$7:$FS$310,30,FALSE)),"",VLOOKUP($B249,'[2]1516 Exp_Rev Access'!$F$7:$FS$310,30,FALSE))</f>
        <v>4114644.91</v>
      </c>
      <c r="AQ249" s="90">
        <f>IF(ISNA(VLOOKUP($B249,'[2]1516 Exp_Rev Access'!$F$7:$FS$310,31,FALSE)),"",VLOOKUP($B249,'[2]1516 Exp_Rev Access'!$F$7:$FS$310,31,FALSE))</f>
        <v>69153.48</v>
      </c>
      <c r="AR249" s="90">
        <f>IF(ISNA(VLOOKUP($B249,'[2]1516 Exp_Rev Access'!$F$7:$FS$310,32,FALSE)),"",VLOOKUP($B249,'[2]1516 Exp_Rev Access'!$F$7:$FS$310,32,FALSE))</f>
        <v>631536.36</v>
      </c>
      <c r="AS249" s="90">
        <f>IF(ISNA(VLOOKUP($B249,'[2]1516 Exp_Rev Access'!$F$7:$FS$310,33,FALSE)),"",VLOOKUP($B249,'[2]1516 Exp_Rev Access'!$F$7:$FS$310,33,FALSE))</f>
        <v>0</v>
      </c>
      <c r="AT249" s="90">
        <f>IF(ISNA(VLOOKUP($B249,'[2]1516 Exp_Rev Access'!$F$7:$FS$310,34,FALSE)),"",VLOOKUP($B249,'[2]1516 Exp_Rev Access'!$F$7:$FS$310,34,FALSE))</f>
        <v>0</v>
      </c>
      <c r="AU249" s="53">
        <f t="shared" si="634"/>
        <v>4815334.75</v>
      </c>
      <c r="AV249" s="93">
        <f t="shared" si="635"/>
        <v>0.61516886291531392</v>
      </c>
      <c r="AW249" s="53">
        <f t="shared" si="636"/>
        <v>7786.8897459532009</v>
      </c>
      <c r="AX249" s="90">
        <f>IF(ISNA(VLOOKUP($B249,'[2]1516 Exp_Rev Access'!$F$7:$FS$310,35,FALSE)),"",VLOOKUP($B249,'[2]1516 Exp_Rev Access'!$F$7:$FS$310,35,FALSE))</f>
        <v>27.63</v>
      </c>
      <c r="AY249" s="90">
        <f>IF(ISNA(VLOOKUP($B249,'[2]1516 Exp_Rev Access'!$F$7:$FS$310,36,FALSE)),"",VLOOKUP($B249,'[2]1516 Exp_Rev Access'!$F$7:$FS$310,36,FALSE))</f>
        <v>422604.2</v>
      </c>
      <c r="AZ249" s="90">
        <f>IF(ISNA(VLOOKUP($B249,'[2]1516 Exp_Rev Access'!$F$7:$FS$310,37,FALSE)),"",VLOOKUP($B249,'[2]1516 Exp_Rev Access'!$F$7:$FS$310,37,FALSE))</f>
        <v>0</v>
      </c>
      <c r="BA249" s="90">
        <f>IF(ISNA(VLOOKUP($B249,'[2]1516 Exp_Rev Access'!$F$7:$FS$310,38,FALSE)),"",VLOOKUP($B249,'[2]1516 Exp_Rev Access'!$F$7:$FS$310,38,FALSE))</f>
        <v>0</v>
      </c>
      <c r="BB249" s="90">
        <f>IF(ISNA(VLOOKUP($B249,'[2]1516 Exp_Rev Access'!$F$7:$FS$310,39,FALSE)),"",VLOOKUP($B249,'[2]1516 Exp_Rev Access'!$F$7:$FS$310,39,FALSE))</f>
        <v>0</v>
      </c>
      <c r="BC249" s="90">
        <f>IF(ISNA(VLOOKUP($B249,'[2]1516 Exp_Rev Access'!$F$7:$FS$310,40,FALSE)),"",VLOOKUP($B249,'[2]1516 Exp_Rev Access'!$F$7:$FS$310,40,FALSE))</f>
        <v>174842</v>
      </c>
      <c r="BD249" s="90">
        <f>IF(ISNA(VLOOKUP($B249,'[2]1516 Exp_Rev Access'!$F$7:$FS$310,41,FALSE)),"",VLOOKUP($B249,'[2]1516 Exp_Rev Access'!$F$7:$FS$310,41,FALSE))</f>
        <v>0</v>
      </c>
      <c r="BE249" s="90">
        <f>IF(ISNA(VLOOKUP($B249,'[2]1516 Exp_Rev Access'!$F$7:$FS$310,42,FALSE)),"",VLOOKUP($B249,'[2]1516 Exp_Rev Access'!$F$7:$FS$310,42,FALSE))</f>
        <v>44602.48</v>
      </c>
      <c r="BF249" s="90">
        <f>IF(ISNA(VLOOKUP($B249,'[2]1516 Exp_Rev Access'!$F$7:$FS$310,43,FALSE)),"",VLOOKUP($B249,'[2]1516 Exp_Rev Access'!$F$7:$FS$310,43,FALSE))</f>
        <v>0</v>
      </c>
      <c r="BG249" s="90">
        <f>IF(ISNA(VLOOKUP($B249,'[2]1516 Exp_Rev Access'!$F$7:$FS$310,44,FALSE)),"",VLOOKUP($B249,'[2]1516 Exp_Rev Access'!$F$7:$FS$310,44,FALSE))</f>
        <v>78726.23</v>
      </c>
      <c r="BH249" s="90">
        <f>IF(ISNA(VLOOKUP($B249,'[2]1516 Exp_Rev Access'!$F$7:$FS$310,45,FALSE)),"",VLOOKUP($B249,'[2]1516 Exp_Rev Access'!$F$7:$FS$310,45,FALSE))</f>
        <v>5557.29</v>
      </c>
      <c r="BI249" s="90">
        <f>IF(ISNA(VLOOKUP($B249,'[2]1516 Exp_Rev Access'!$F$7:$FS$310,46,FALSE)),"",VLOOKUP($B249,'[2]1516 Exp_Rev Access'!$F$7:$FS$310,46,FALSE))</f>
        <v>0</v>
      </c>
      <c r="BJ249" s="90">
        <f>IF(ISNA(VLOOKUP($B249,'[2]1516 Exp_Rev Access'!$F$7:$FS$310,47,FALSE)),"",VLOOKUP($B249,'[2]1516 Exp_Rev Access'!$F$7:$FS$310,47,FALSE))</f>
        <v>6034.48</v>
      </c>
      <c r="BK249" s="90">
        <f>IF(ISNA(VLOOKUP($B249,'[2]1516 Exp_Rev Access'!$F$7:$FS$310,48,FALSE)),"",VLOOKUP($B249,'[2]1516 Exp_Rev Access'!$F$7:$FS$310,48,FALSE))</f>
        <v>260979.78</v>
      </c>
      <c r="BL249" s="90">
        <f>IF(ISNA(VLOOKUP($B249,'[2]1516 Exp_Rev Access'!$F$7:$FS$310,49,FALSE)),"",VLOOKUP($B249,'[2]1516 Exp_Rev Access'!$F$7:$FS$310,49,FALSE))</f>
        <v>0</v>
      </c>
      <c r="BM249" s="90">
        <f>IF(ISNA(VLOOKUP($B249,'[2]1516 Exp_Rev Access'!$F$7:$FS$310,50,FALSE)),"",VLOOKUP($B249,'[2]1516 Exp_Rev Access'!$F$7:$FS$310,50,FALSE))</f>
        <v>0</v>
      </c>
      <c r="BN249" s="90">
        <f>IF(ISNA(VLOOKUP($B249,'[2]1516 Exp_Rev Access'!$F$7:$FS$310,51,FALSE)),"",VLOOKUP($B249,'[2]1516 Exp_Rev Access'!$F$7:$FS$310,51,FALSE))</f>
        <v>0</v>
      </c>
      <c r="BO249" s="90">
        <f>IF(ISNA(VLOOKUP($B249,'[2]1516 Exp_Rev Access'!$F$7:$FS$310,52,FALSE)),"",VLOOKUP($B249,'[2]1516 Exp_Rev Access'!$F$7:$FS$310,52,FALSE))</f>
        <v>0</v>
      </c>
      <c r="BP249" s="90">
        <f>IF(ISNA(VLOOKUP($B249,'[2]1516 Exp_Rev Access'!$F$7:$FS$310,53,FALSE)),"",VLOOKUP($B249,'[2]1516 Exp_Rev Access'!$F$7:$FS$310,53,FALSE))</f>
        <v>0</v>
      </c>
      <c r="BQ249" s="90">
        <f>IF(ISNA(VLOOKUP($B249,'[2]1516 Exp_Rev Access'!$F$7:$FS$310,54,FALSE)),"",VLOOKUP($B249,'[2]1516 Exp_Rev Access'!$F$7:$FS$310,54,FALSE))</f>
        <v>132575.04000000001</v>
      </c>
      <c r="BR249" s="90">
        <f>IF(ISNA(VLOOKUP($B249,'[2]1516 Exp_Rev Access'!$F$7:$FS$310,55,FALSE)),"",VLOOKUP($B249,'[2]1516 Exp_Rev Access'!$F$7:$FS$310,55,FALSE))</f>
        <v>0</v>
      </c>
      <c r="BS249" s="90">
        <f>IF(ISNA(VLOOKUP($B249,'[2]1516 Exp_Rev Access'!$F$7:$FS$310,56,FALSE)),"",VLOOKUP($B249,'[2]1516 Exp_Rev Access'!$F$7:$FS$310,56,FALSE))</f>
        <v>0</v>
      </c>
      <c r="BT249" s="90">
        <f>IF(ISNA(VLOOKUP($B249,'[2]1516 Exp_Rev Access'!$F$7:$FS$310,57,FALSE)),"",VLOOKUP($B249,'[2]1516 Exp_Rev Access'!$F$7:$FS$310,57,FALSE))</f>
        <v>0</v>
      </c>
      <c r="BU249" s="90">
        <f>IF(ISNA(VLOOKUP($B249,'[2]1516 Exp_Rev Access'!$F$7:$FS$310,58,FALSE)),"",VLOOKUP($B249,'[2]1516 Exp_Rev Access'!$F$7:$FS$310,58,FALSE))</f>
        <v>0</v>
      </c>
      <c r="BV249" s="53">
        <f t="shared" si="637"/>
        <v>1125949.1300000001</v>
      </c>
      <c r="BW249" s="92">
        <f t="shared" si="638"/>
        <v>0.14384230421417474</v>
      </c>
      <c r="BX249" s="68">
        <f t="shared" si="639"/>
        <v>1820.7751257297177</v>
      </c>
      <c r="BY249" s="90">
        <f>IF(ISNA(VLOOKUP($B249,'[2]1516 Exp_Rev Access'!$F$7:$FS$310,59,FALSE)),"",VLOOKUP($B249,'[2]1516 Exp_Rev Access'!$F$7:$FS$310,59,FALSE))</f>
        <v>0</v>
      </c>
      <c r="BZ249" s="90">
        <f>IF(ISNA(VLOOKUP($B249,'[2]1516 Exp_Rev Access'!$F$7:$FS$310,60,FALSE)),"",VLOOKUP($B249,'[2]1516 Exp_Rev Access'!$F$7:$FS$310,60,FALSE))</f>
        <v>0</v>
      </c>
      <c r="CA249" s="90">
        <f>IF(ISNA(VLOOKUP($B249,'[2]1516 Exp_Rev Access'!$F$7:$FS$310,61,FALSE)),"",VLOOKUP($B249,'[2]1516 Exp_Rev Access'!$F$7:$FS$310,61,FALSE))</f>
        <v>0</v>
      </c>
      <c r="CB249" s="90">
        <f>IF(ISNA(VLOOKUP($B249,'[2]1516 Exp_Rev Access'!$F$7:$FS$310,62,FALSE)),"",VLOOKUP($B249,'[2]1516 Exp_Rev Access'!$F$7:$FS$310,62,FALSE))</f>
        <v>0</v>
      </c>
      <c r="CC249" s="90">
        <f>IF(ISNA(VLOOKUP($B249,'[2]1516 Exp_Rev Access'!$F$7:$FS$310,63,FALSE)),"",VLOOKUP($B249,'[2]1516 Exp_Rev Access'!$F$7:$FS$310,63,FALSE))</f>
        <v>0</v>
      </c>
      <c r="CD249" s="90">
        <f>IF(ISNA(VLOOKUP($B249,'[2]1516 Exp_Rev Access'!$F$7:$FS$310,64,FALSE)),"",VLOOKUP($B249,'[2]1516 Exp_Rev Access'!$F$7:$FS$310,64,FALSE))</f>
        <v>0</v>
      </c>
      <c r="CE249" s="53">
        <f t="shared" si="640"/>
        <v>0</v>
      </c>
      <c r="CF249" s="92"/>
      <c r="CG249" s="94">
        <f t="shared" si="641"/>
        <v>0</v>
      </c>
      <c r="CH249" s="90">
        <f>IF(ISNA(VLOOKUP($B249,'[2]1516 Exp_Rev Access'!$F$7:$FS$310,65,FALSE)),"",VLOOKUP($B249,'[2]1516 Exp_Rev Access'!$F$7:$FS$310,65,FALSE))</f>
        <v>0</v>
      </c>
      <c r="CI249" s="90">
        <f>IF(ISNA(VLOOKUP($B249,'[2]1516 Exp_Rev Access'!$F$7:$FS$310,66,FALSE)),"",VLOOKUP($B249,'[2]1516 Exp_Rev Access'!$F$7:$FS$310,66,FALSE))</f>
        <v>0</v>
      </c>
      <c r="CJ249" s="90">
        <f>IF(ISNA(VLOOKUP($B249,'[2]1516 Exp_Rev Access'!$F$7:$FS$310,67,FALSE)),"",VLOOKUP($B249,'[2]1516 Exp_Rev Access'!$F$7:$FS$310,67,FALSE))</f>
        <v>0</v>
      </c>
      <c r="CK249" s="90">
        <f>IF(ISNA(VLOOKUP($B249,'[2]1516 Exp_Rev Access'!$F$7:$FS$310,68,FALSE)),"",VLOOKUP($B249,'[2]1516 Exp_Rev Access'!$F$7:$FS$310,68,FALSE))</f>
        <v>0</v>
      </c>
      <c r="CL249" s="90">
        <f>IF(ISNA(VLOOKUP($B249,'[2]1516 Exp_Rev Access'!$F$7:$FS$310,69,FALSE)),"",VLOOKUP($B249,'[2]1516 Exp_Rev Access'!$F$7:$FS$310,69,FALSE))</f>
        <v>0</v>
      </c>
      <c r="CM249" s="90">
        <f>IF(ISNA(VLOOKUP($B249,'[2]1516 Exp_Rev Access'!$F$7:$FS$310,70,FALSE)),"",VLOOKUP($B249,'[2]1516 Exp_Rev Access'!$F$7:$FS$310,70,FALSE))</f>
        <v>0</v>
      </c>
      <c r="CN249" s="90">
        <f>IF(ISNA(VLOOKUP($B249,'[2]1516 Exp_Rev Access'!$F$7:$FS$310,71,FALSE)),"",VLOOKUP($B249,'[2]1516 Exp_Rev Access'!$F$7:$FS$310,71,FALSE))</f>
        <v>0</v>
      </c>
      <c r="CO249" s="90">
        <f>IF(ISNA(VLOOKUP($B249,'[2]1516 Exp_Rev Access'!$F$7:$FS$310,72,FALSE)),"",VLOOKUP($B249,'[2]1516 Exp_Rev Access'!$F$7:$FS$310,72,FALSE))</f>
        <v>0</v>
      </c>
      <c r="CP249" s="90">
        <f>IF(ISNA(VLOOKUP($B249,'[2]1516 Exp_Rev Access'!$F$7:$FS$310,73,FALSE)),"",VLOOKUP($B249,'[2]1516 Exp_Rev Access'!$F$7:$FS$310,73,FALSE))</f>
        <v>0</v>
      </c>
      <c r="CQ249" s="90">
        <f>IF(ISNA(VLOOKUP($B249,'[2]1516 Exp_Rev Access'!$F$7:$FS$310,74,FALSE)),"",VLOOKUP($B249,'[2]1516 Exp_Rev Access'!$F$7:$FS$310,74,FALSE))</f>
        <v>137547.63</v>
      </c>
      <c r="CR249" s="90">
        <f>IF(ISNA(VLOOKUP($B249,'[2]1516 Exp_Rev Access'!$F$7:$FS$310,75,FALSE)),"",VLOOKUP($B249,'[2]1516 Exp_Rev Access'!$F$7:$FS$310,75,FALSE))</f>
        <v>0</v>
      </c>
      <c r="CS249" s="90">
        <f>IF(ISNA(VLOOKUP($B249,'[2]1516 Exp_Rev Access'!$F$7:$FS$310,76,FALSE)),"",VLOOKUP($B249,'[2]1516 Exp_Rev Access'!$F$7:$FS$310,76,FALSE))</f>
        <v>5085.5600000000004</v>
      </c>
      <c r="CT249" s="90">
        <f>IF(ISNA(VLOOKUP($B249,'[2]1516 Exp_Rev Access'!$F$7:$FS$310,77,FALSE)),"",VLOOKUP($B249,'[2]1516 Exp_Rev Access'!$F$7:$FS$310,77,FALSE))</f>
        <v>0</v>
      </c>
      <c r="CU249" s="90">
        <f>IF(ISNA(VLOOKUP($B249,'[2]1516 Exp_Rev Access'!$F$7:$FS$310,78,FALSE)),"",VLOOKUP($B249,'[2]1516 Exp_Rev Access'!$F$7:$FS$310,78,FALSE))</f>
        <v>185446</v>
      </c>
      <c r="CV249" s="90">
        <f>IF(ISNA(VLOOKUP($B249,'[2]1516 Exp_Rev Access'!$F$7:$FS$310,79,FALSE)),"",VLOOKUP($B249,'[2]1516 Exp_Rev Access'!$F$7:$FS$310,79,FALSE))</f>
        <v>38979.120000000003</v>
      </c>
      <c r="CW249" s="90">
        <f>IF(ISNA(VLOOKUP($B249,'[2]1516 Exp_Rev Access'!$F$7:$FS$310,80,FALSE)),"",VLOOKUP($B249,'[2]1516 Exp_Rev Access'!$F$7:$FS$310,80,FALSE))</f>
        <v>0</v>
      </c>
      <c r="CX249" s="90">
        <f>IF(ISNA(VLOOKUP($B249,'[2]1516 Exp_Rev Access'!$F$7:$FS$310,81,FALSE)),"",VLOOKUP($B249,'[2]1516 Exp_Rev Access'!$F$7:$FS$310,81,FALSE))</f>
        <v>0</v>
      </c>
      <c r="CY249" s="90">
        <f>IF(ISNA(VLOOKUP($B249,'[2]1516 Exp_Rev Access'!$F$7:$FS$310,82,FALSE)),"",VLOOKUP($B249,'[2]1516 Exp_Rev Access'!$F$7:$FS$310,82,FALSE))</f>
        <v>0</v>
      </c>
      <c r="CZ249" s="90">
        <f>IF(ISNA(VLOOKUP($B249,'[2]1516 Exp_Rev Access'!$F$7:$FS$310,83,FALSE)),"",VLOOKUP($B249,'[2]1516 Exp_Rev Access'!$F$7:$FS$310,83,FALSE))</f>
        <v>0</v>
      </c>
      <c r="DA249" s="90">
        <f>IF(ISNA(VLOOKUP($B249,'[2]1516 Exp_Rev Access'!$F$7:$FS$310,84,FALSE)),"",VLOOKUP($B249,'[2]1516 Exp_Rev Access'!$F$7:$FS$310,84,FALSE))</f>
        <v>0</v>
      </c>
      <c r="DB249" s="90">
        <f>IF(ISNA(VLOOKUP($B249,'[2]1516 Exp_Rev Access'!$F$7:$FS$310,85,FALSE)),"",VLOOKUP($B249,'[2]1516 Exp_Rev Access'!$F$7:$FS$310,85,FALSE))</f>
        <v>0</v>
      </c>
      <c r="DC249" s="90">
        <f>IF(ISNA(VLOOKUP($B249,'[2]1516 Exp_Rev Access'!$F$7:$FS$310,86,FALSE)),"",VLOOKUP($B249,'[2]1516 Exp_Rev Access'!$F$7:$FS$310,86,FALSE))</f>
        <v>0</v>
      </c>
      <c r="DD249" s="90">
        <f>IF(ISNA(VLOOKUP($B249,'[2]1516 Exp_Rev Access'!$F$7:$FS$310,87,FALSE)),"",VLOOKUP($B249,'[2]1516 Exp_Rev Access'!$F$7:$FS$310,87,FALSE))</f>
        <v>0</v>
      </c>
      <c r="DE249" s="90">
        <f>IF(ISNA(VLOOKUP($B249,'[2]1516 Exp_Rev Access'!$F$7:$FS$310,88,FALSE)),"",VLOOKUP($B249,'[2]1516 Exp_Rev Access'!$F$7:$FS$310,88,FALSE))</f>
        <v>0</v>
      </c>
      <c r="DF249" s="90">
        <f>IF(ISNA(VLOOKUP($B249,'[2]1516 Exp_Rev Access'!$F$7:$FS$310,89,FALSE)),"",VLOOKUP($B249,'[2]1516 Exp_Rev Access'!$F$7:$FS$310,89,FALSE))</f>
        <v>0</v>
      </c>
      <c r="DG249" s="90">
        <f>IF(ISNA(VLOOKUP($B249,'[2]1516 Exp_Rev Access'!$F$7:$FS$310,90,FALSE)),"",VLOOKUP($B249,'[2]1516 Exp_Rev Access'!$F$7:$FS$310,90,FALSE))</f>
        <v>0</v>
      </c>
      <c r="DH249" s="90">
        <f>IF(ISNA(VLOOKUP($B249,'[2]1516 Exp_Rev Access'!$F$7:$FS$310,91,FALSE)),"",VLOOKUP($B249,'[2]1516 Exp_Rev Access'!$F$7:$FS$310,91,FALSE))</f>
        <v>0</v>
      </c>
      <c r="DI249" s="90">
        <f>IF(ISNA(VLOOKUP($B249,'[2]1516 Exp_Rev Access'!$F$7:$FS$310,92,FALSE)),"",VLOOKUP($B249,'[2]1516 Exp_Rev Access'!$F$7:$FS$310,92,FALSE))</f>
        <v>281837.69</v>
      </c>
      <c r="DJ249" s="90">
        <f>IF(ISNA(VLOOKUP($B249,'[2]1516 Exp_Rev Access'!$F$7:$FS$310,93,FALSE)),"",VLOOKUP($B249,'[2]1516 Exp_Rev Access'!$F$7:$FS$310,93,FALSE))</f>
        <v>0</v>
      </c>
      <c r="DK249" s="90">
        <f>IF(ISNA(VLOOKUP($B249,'[2]1516 Exp_Rev Access'!$F$7:$FS$310,94,FALSE)),"",VLOOKUP($B249,'[2]1516 Exp_Rev Access'!$F$7:$FS$310,94,FALSE))</f>
        <v>0</v>
      </c>
      <c r="DL249" s="90">
        <f>IF(ISNA(VLOOKUP($B249,'[2]1516 Exp_Rev Access'!$F$7:$FS$310,95,FALSE)),"",VLOOKUP($B249,'[2]1516 Exp_Rev Access'!$F$7:$FS$310,95,FALSE))</f>
        <v>0</v>
      </c>
      <c r="DM249" s="90">
        <f>IF(ISNA(VLOOKUP($B249,'[2]1516 Exp_Rev Access'!$F$7:$FS$310,96,FALSE)),"",VLOOKUP($B249,'[2]1516 Exp_Rev Access'!$F$7:$FS$310,96,FALSE))</f>
        <v>0</v>
      </c>
      <c r="DN249" s="90">
        <f>IF(ISNA(VLOOKUP($B249,'[2]1516 Exp_Rev Access'!$F$7:$FS$310,97,FALSE)),"",VLOOKUP($B249,'[2]1516 Exp_Rev Access'!$F$7:$FS$310,97,FALSE))</f>
        <v>0</v>
      </c>
      <c r="DO249" s="90">
        <f>IF(ISNA(VLOOKUP($B249,'[2]1516 Exp_Rev Access'!$F$7:$FS$310,98,FALSE)),"",VLOOKUP($B249,'[2]1516 Exp_Rev Access'!$F$7:$FS$310,98,FALSE))</f>
        <v>0</v>
      </c>
      <c r="DP249" s="90">
        <f>IF(ISNA(VLOOKUP($B249,'[2]1516 Exp_Rev Access'!$F$7:$FS$310,99,FALSE)),"",VLOOKUP($B249,'[2]1516 Exp_Rev Access'!$F$7:$FS$310,99,FALSE))</f>
        <v>0</v>
      </c>
      <c r="DQ249" s="90">
        <f>IF(ISNA(VLOOKUP($B249,'[2]1516 Exp_Rev Access'!$F$7:$FS$310,100,FALSE)),"",VLOOKUP($B249,'[2]1516 Exp_Rev Access'!$F$7:$FS$310,100,FALSE))</f>
        <v>0</v>
      </c>
      <c r="DR249" s="90">
        <f>IF(ISNA(VLOOKUP($B249,'[2]1516 Exp_Rev Access'!$F$7:$FS$310,101,FALSE)),"",VLOOKUP($B249,'[2]1516 Exp_Rev Access'!$F$7:$FS$310,101,FALSE))</f>
        <v>0</v>
      </c>
      <c r="DS249" s="90">
        <f>IF(ISNA(VLOOKUP($B249,'[2]1516 Exp_Rev Access'!$F$7:$FS$310,102,FALSE)),"",VLOOKUP($B249,'[2]1516 Exp_Rev Access'!$F$7:$FS$310,102,FALSE))</f>
        <v>0</v>
      </c>
      <c r="DT249" s="90">
        <f>IF(ISNA(VLOOKUP($B249,'[2]1516 Exp_Rev Access'!$F$7:$FS$310,103,FALSE)),"",VLOOKUP($B249,'[2]1516 Exp_Rev Access'!$F$7:$FS$310,103,FALSE))</f>
        <v>0</v>
      </c>
      <c r="DU249" s="90">
        <f>IF(ISNA(VLOOKUP($B249,'[2]1516 Exp_Rev Access'!$F$7:$FS$310,104,FALSE)),"",VLOOKUP($B249,'[2]1516 Exp_Rev Access'!$F$7:$FS$310,104,FALSE))</f>
        <v>0</v>
      </c>
      <c r="DV249" s="90">
        <f>IF(ISNA(VLOOKUP($B249,'[2]1516 Exp_Rev Access'!$F$7:$FS$310,105,FALSE)),"",VLOOKUP($B249,'[2]1516 Exp_Rev Access'!$F$7:$FS$310,105,FALSE))</f>
        <v>0</v>
      </c>
      <c r="DW249" s="90">
        <f>IF(ISNA(VLOOKUP($B249,'[2]1516 Exp_Rev Access'!$F$7:$FS$310,106,FALSE)),"",VLOOKUP($B249,'[2]1516 Exp_Rev Access'!$F$7:$FS$310,106,FALSE))</f>
        <v>0</v>
      </c>
      <c r="DX249" s="90">
        <f>IF(ISNA(VLOOKUP($B249,'[2]1516 Exp_Rev Access'!$F$7:$FS$310,107,FALSE)),"",VLOOKUP($B249,'[2]1516 Exp_Rev Access'!$F$7:$FS$310,107,FALSE))</f>
        <v>0</v>
      </c>
      <c r="DY249" s="90">
        <f>IF(ISNA(VLOOKUP($B249,'[2]1516 Exp_Rev Access'!$F$7:$FS$310,108,FALSE)),"",VLOOKUP($B249,'[2]1516 Exp_Rev Access'!$F$7:$FS$310,108,FALSE))</f>
        <v>0</v>
      </c>
      <c r="DZ249" s="90">
        <f>IF(ISNA(VLOOKUP($B249,'[2]1516 Exp_Rev Access'!$F$7:$FS$310,109,FALSE)),"",VLOOKUP($B249,'[2]1516 Exp_Rev Access'!$F$7:$FS$310,109,FALSE))</f>
        <v>0</v>
      </c>
      <c r="EA249" s="90">
        <f>IF(ISNA(VLOOKUP($B249,'[2]1516 Exp_Rev Access'!$F$7:$FS$310,110,FALSE)),"",VLOOKUP($B249,'[2]1516 Exp_Rev Access'!$F$7:$FS$310,110,FALSE))</f>
        <v>0</v>
      </c>
      <c r="EB249" s="90">
        <f>IF(ISNA(VLOOKUP($B249,'[2]1516 Exp_Rev Access'!$F$7:$FS$310,111,FALSE)),"",VLOOKUP($B249,'[2]1516 Exp_Rev Access'!$F$7:$FS$310,111,FALSE))</f>
        <v>0</v>
      </c>
      <c r="EC249" s="90">
        <f>IF(ISNA(VLOOKUP($B249,'[2]1516 Exp_Rev Access'!$F$7:$FS$310,112,FALSE)),"",VLOOKUP($B249,'[2]1516 Exp_Rev Access'!$F$7:$FS$310,112,FALSE))</f>
        <v>0</v>
      </c>
      <c r="ED249" s="90">
        <f>IF(ISNA(VLOOKUP($B249,'[2]1516 Exp_Rev Access'!$F$7:$FS$310,113,FALSE)),"",VLOOKUP($B249,'[2]1516 Exp_Rev Access'!$F$7:$FS$310,113,FALSE))</f>
        <v>0</v>
      </c>
      <c r="EE249" s="90">
        <f>IF(ISNA(VLOOKUP($B249,'[2]1516 Exp_Rev Access'!$F$7:$FS$310,114,FALSE)),"",VLOOKUP($B249,'[2]1516 Exp_Rev Access'!$F$7:$FS$310,114,FALSE))</f>
        <v>0</v>
      </c>
      <c r="EF249" s="90">
        <f>IF(ISNA(VLOOKUP($B249,'[2]1516 Exp_Rev Access'!$F$7:$FS$310,115,FALSE)),"",VLOOKUP($B249,'[2]1516 Exp_Rev Access'!$F$7:$FS$310,115,FALSE))</f>
        <v>0</v>
      </c>
      <c r="EG249" s="90">
        <f>IF(ISNA(VLOOKUP($B249,'[2]1516 Exp_Rev Access'!$F$7:$FS$310,116,FALSE)),"",VLOOKUP($B249,'[2]1516 Exp_Rev Access'!$F$7:$FS$310,116,FALSE))</f>
        <v>0</v>
      </c>
      <c r="EH249" s="90">
        <f>IF(ISNA(VLOOKUP($B249,'[2]1516 Exp_Rev Access'!$F$7:$FS$310,117,FALSE)),"",VLOOKUP($B249,'[2]1516 Exp_Rev Access'!$F$7:$FS$310,117,FALSE))</f>
        <v>0</v>
      </c>
      <c r="EI249" s="90">
        <f>IF(ISNA(VLOOKUP($B249,'[2]1516 Exp_Rev Access'!$F$7:$FS$310,118,FALSE)),"",VLOOKUP($B249,'[2]1516 Exp_Rev Access'!$F$7:$FS$310,118,FALSE))</f>
        <v>0</v>
      </c>
      <c r="EJ249" s="90">
        <f>IF(ISNA(VLOOKUP($B249,'[2]1516 Exp_Rev Access'!$F$7:$FS$310,119,FALSE)),"",VLOOKUP($B249,'[2]1516 Exp_Rev Access'!$F$7:$FS$310,119,FALSE))</f>
        <v>0</v>
      </c>
      <c r="EK249" s="90">
        <f>IF(ISNA(VLOOKUP($B249,'[2]1516 Exp_Rev Access'!$F$7:$FS$310,120,FALSE)),"",VLOOKUP($B249,'[2]1516 Exp_Rev Access'!$F$7:$FS$310,120,FALSE))</f>
        <v>0</v>
      </c>
      <c r="EL249" s="90">
        <f>IF(ISNA(VLOOKUP($B249,'[2]1516 Exp_Rev Access'!$F$7:$FS$310,121,FALSE)),"",VLOOKUP($B249,'[2]1516 Exp_Rev Access'!$F$7:$FS$310,121,FALSE))</f>
        <v>0</v>
      </c>
      <c r="EM249" s="90">
        <f>IF(ISNA(VLOOKUP($B249,'[2]1516 Exp_Rev Access'!$F$7:$FS$310,122,FALSE)),"",VLOOKUP($B249,'[2]1516 Exp_Rev Access'!$F$7:$FS$310,122,FALSE))</f>
        <v>0</v>
      </c>
      <c r="EN249" s="90">
        <f>IF(ISNA(VLOOKUP($B249,'[2]1516 Exp_Rev Access'!$F$7:$FS$310,123,FALSE)),"",VLOOKUP($B249,'[2]1516 Exp_Rev Access'!$F$7:$FS$310,123,FALSE))</f>
        <v>0</v>
      </c>
      <c r="EO249" s="90">
        <f>IF(ISNA(VLOOKUP($B249,'[2]1516 Exp_Rev Access'!$F$7:$FS$310,124,FALSE)),"",VLOOKUP($B249,'[2]1516 Exp_Rev Access'!$F$7:$FS$310,124,FALSE))</f>
        <v>0</v>
      </c>
      <c r="EP249" s="90">
        <f>IF(ISNA(VLOOKUP($B249,'[2]1516 Exp_Rev Access'!$F$7:$FS$310,125,FALSE)),"",VLOOKUP($B249,'[2]1516 Exp_Rev Access'!$F$7:$FS$310,125,FALSE))</f>
        <v>0</v>
      </c>
      <c r="EQ249" s="90">
        <f>IF(ISNA(VLOOKUP($B249,'[2]1516 Exp_Rev Access'!$F$7:$FS$310,126,FALSE)),"",VLOOKUP($B249,'[2]1516 Exp_Rev Access'!$F$7:$FS$310,126,FALSE))</f>
        <v>0</v>
      </c>
      <c r="ER249" s="90">
        <f>IF(ISNA(VLOOKUP($B249,'[2]1516 Exp_Rev Access'!$F$7:$FS$310,127,FALSE)),"",VLOOKUP($B249,'[2]1516 Exp_Rev Access'!$F$7:$FS$310,127,FALSE))</f>
        <v>0</v>
      </c>
      <c r="ES249" s="90">
        <f>IF(ISNA(VLOOKUP($B249,'[2]1516 Exp_Rev Access'!$F$7:$FS$310,128,FALSE)),"",VLOOKUP($B249,'[2]1516 Exp_Rev Access'!$F$7:$FS$310,128,FALSE))</f>
        <v>0</v>
      </c>
      <c r="ET249" s="90">
        <f>IF(ISNA(VLOOKUP($B249,'[2]1516 Exp_Rev Access'!$F$7:$FS$310,129,FALSE)),"",VLOOKUP($B249,'[2]1516 Exp_Rev Access'!$F$7:$FS$310,129,FALSE))</f>
        <v>0</v>
      </c>
      <c r="EU249" s="90">
        <f>IF(ISNA(VLOOKUP($B249,'[2]1516 Exp_Rev Access'!$F$7:$FS$310,130,FALSE)),"",VLOOKUP($B249,'[2]1516 Exp_Rev Access'!$F$7:$FS$310,130,FALSE))</f>
        <v>0</v>
      </c>
      <c r="EV249" s="90">
        <f>IF(ISNA(VLOOKUP($B249,'[2]1516 Exp_Rev Access'!$F$7:$FS$310,131,FALSE)),"",VLOOKUP($B249,'[2]1516 Exp_Rev Access'!$F$7:$FS$310,131,FALSE))</f>
        <v>0</v>
      </c>
      <c r="EW249" s="90">
        <f>IF(ISNA(VLOOKUP($B249,'[2]1516 Exp_Rev Access'!$F$7:$FS$310,132,FALSE)),"",VLOOKUP($B249,'[2]1516 Exp_Rev Access'!$F$7:$FS$310,132,FALSE))</f>
        <v>0</v>
      </c>
      <c r="EX249" s="90">
        <f>IF(ISNA(VLOOKUP($B249,'[2]1516 Exp_Rev Access'!$F$7:$FS$310,133,FALSE)),"",VLOOKUP($B249,'[2]1516 Exp_Rev Access'!$F$7:$FS$310,133,FALSE))</f>
        <v>0</v>
      </c>
      <c r="EY249" s="90">
        <f>IF(ISNA(VLOOKUP($B249,'[2]1516 Exp_Rev Access'!$F$7:$FS$310,134,FALSE)),"",VLOOKUP($B249,'[2]1516 Exp_Rev Access'!$F$7:$FS$310,134,FALSE))</f>
        <v>0</v>
      </c>
      <c r="EZ249" s="90">
        <f>IF(ISNA(VLOOKUP($B249,'[2]1516 Exp_Rev Access'!$F$7:$FS$310,135,FALSE)),"",VLOOKUP($B249,'[2]1516 Exp_Rev Access'!$F$7:$FS$310,135,FALSE))</f>
        <v>0</v>
      </c>
      <c r="FA249" s="90">
        <f>IF(ISNA(VLOOKUP($B249,'[2]1516 Exp_Rev Access'!$F$7:$FS$310,136,FALSE)),"",VLOOKUP($B249,'[2]1516 Exp_Rev Access'!$F$7:$FS$310,136,FALSE))</f>
        <v>0</v>
      </c>
      <c r="FB249" s="90">
        <f>IF(ISNA(VLOOKUP($B249,'[2]1516 Exp_Rev Access'!$F$7:$FS$310,137,FALSE)),"",VLOOKUP($B249,'[2]1516 Exp_Rev Access'!$F$7:$FS$310,137,FALSE))</f>
        <v>0</v>
      </c>
      <c r="FC249" s="90">
        <f>IF(ISNA(VLOOKUP($B249,'[2]1516 Exp_Rev Access'!$F$7:$FS$310,138,FALSE)),"",VLOOKUP($B249,'[2]1516 Exp_Rev Access'!$F$7:$FS$310,138,FALSE))</f>
        <v>0</v>
      </c>
      <c r="FD249" s="90">
        <f>IF(ISNA(VLOOKUP($B249,'[2]1516 Exp_Rev Access'!$F$7:$FS$310,139,FALSE)),"",VLOOKUP($B249,'[2]1516 Exp_Rev Access'!$F$7:$FS$310,139,FALSE))</f>
        <v>0</v>
      </c>
      <c r="FE249" s="90">
        <f>IF(ISNA(VLOOKUP($B249,'[2]1516 Exp_Rev Access'!$F$7:$FS$310,140,FALSE)),"",VLOOKUP($B249,'[2]1516 Exp_Rev Access'!$F$7:$FS$310,140,FALSE))</f>
        <v>0</v>
      </c>
      <c r="FF249" s="90">
        <f>IF(ISNA(VLOOKUP($B249,'[2]1516 Exp_Rev Access'!$F$7:$FS$310,141,FALSE)),"",VLOOKUP($B249,'[2]1516 Exp_Rev Access'!$F$7:$FS$310,141,FALSE))</f>
        <v>0</v>
      </c>
      <c r="FG249" s="90">
        <f>IF(ISNA(VLOOKUP($B249,'[2]1516 Exp_Rev Access'!$F$7:$FS$310,142,FALSE)),"",VLOOKUP($B249,'[2]1516 Exp_Rev Access'!$F$7:$FS$310,142,FALSE))</f>
        <v>0</v>
      </c>
      <c r="FH249" s="90">
        <f>IF(ISNA(VLOOKUP($B249,'[2]1516 Exp_Rev Access'!$F$7:$FS$310,143,FALSE)),"",VLOOKUP($B249,'[2]1516 Exp_Rev Access'!$F$7:$FS$310,143,FALSE))</f>
        <v>0</v>
      </c>
      <c r="FI249" s="90">
        <f>IF(ISNA(VLOOKUP($B249,'[2]1516 Exp_Rev Access'!$F$7:$FS$310,144,FALSE)),"",VLOOKUP($B249,'[2]1516 Exp_Rev Access'!$F$7:$FS$310,144,FALSE))</f>
        <v>6244.84</v>
      </c>
      <c r="FJ249" s="90">
        <f>IF(ISNA(VLOOKUP($B249,'[2]1516 Exp_Rev Access'!$F$7:$FS$310,145,FALSE)),"",VLOOKUP($B249,'[2]1516 Exp_Rev Access'!$F$7:$FS$310,145,FALSE))</f>
        <v>0</v>
      </c>
      <c r="FK249" s="90">
        <f>IF(ISNA(VLOOKUP($B249,'[2]1516 Exp_Rev Access'!$F$7:$FS$310,146,FALSE)),"",VLOOKUP($B249,'[2]1516 Exp_Rev Access'!$F$7:$FS$310,146,FALSE))</f>
        <v>0</v>
      </c>
      <c r="FL249" s="90">
        <f>IF(ISNA(VLOOKUP($B249,'[2]1516 Exp_Rev Access'!$F$7:$FS$310,1147,FALSE)),"",VLOOKUP($B249,'[2]1516 Exp_Rev Access'!$F$7:$FS$310,147,FALSE))</f>
        <v>0</v>
      </c>
      <c r="FM249" s="90">
        <f>IF(ISNA(VLOOKUP($B249,'[2]1516 Exp_Rev Access'!$F$7:$FS$310,148,FALSE)),"",VLOOKUP($B249,'[2]1516 Exp_Rev Access'!$F$7:$FS$310,148,FALSE))</f>
        <v>0</v>
      </c>
      <c r="FN249" s="90">
        <f>IF(ISNA(VLOOKUP($B249,'[2]1516 Exp_Rev Access'!$F$7:$FS$310,149,FALSE)),"",VLOOKUP($B249,'[2]1516 Exp_Rev Access'!$F$7:$FS$310,149,FALSE))</f>
        <v>0</v>
      </c>
      <c r="FO249" s="90">
        <f>IF(ISNA(VLOOKUP($B249,'[2]1516 Exp_Rev Access'!$F$7:$FS$310,150,FALSE)),"",VLOOKUP($B249,'[2]1516 Exp_Rev Access'!$F$7:$FS$310,150,FALSE))</f>
        <v>0</v>
      </c>
      <c r="FP249" s="90">
        <f>IF(ISNA(VLOOKUP($B249,'[2]1516 Exp_Rev Access'!$F$7:$FS$310,151,FALSE)),"",VLOOKUP($B249,'[2]1516 Exp_Rev Access'!$F$7:$FS$310,151,FALSE))</f>
        <v>0</v>
      </c>
      <c r="FQ249" s="90">
        <f>IF(ISNA(VLOOKUP($B249,'[2]1516 Exp_Rev Access'!$F$7:$FS$310,152,FALSE)),"",VLOOKUP($B249,'[2]1516 Exp_Rev Access'!$F$7:$FS$310,152,FALSE))</f>
        <v>0</v>
      </c>
      <c r="FR249" s="90">
        <f>IF(ISNA(VLOOKUP($B249,'[2]1516 Exp_Rev Access'!$F$7:$FS$310,153,FALSE)),"",VLOOKUP($B249,'[2]1516 Exp_Rev Access'!$F$7:$FS$310,153,FALSE))</f>
        <v>22947.45</v>
      </c>
      <c r="FS249" s="53">
        <f t="shared" si="642"/>
        <v>678088.28999999992</v>
      </c>
      <c r="FT249" s="92">
        <f t="shared" si="643"/>
        <v>8.6627165913125692E-2</v>
      </c>
      <c r="FU249" s="116">
        <f t="shared" si="644"/>
        <v>1096.5382525590646</v>
      </c>
      <c r="FV249" s="90">
        <f>IF(ISNA(VLOOKUP($B249,'[2]1516 Exp_Rev Access'!$F$7:$FS$310,154,FALSE)),"",VLOOKUP($B249,'[2]1516 Exp_Rev Access'!$F$7:$FS$310,154,FALSE))</f>
        <v>4711.33</v>
      </c>
      <c r="FW249" s="90">
        <f>IF(ISNA(VLOOKUP($B249,'[2]1516 Exp_Rev Access'!$F$7:$FS$310,155,FALSE)),"",VLOOKUP($B249,'[2]1516 Exp_Rev Access'!$F$7:$FS$310,155,FALSE))</f>
        <v>0</v>
      </c>
      <c r="FX249" s="90">
        <f>IF(ISNA(VLOOKUP($B249,'[2]1516 Exp_Rev Access'!$F$7:$FS$310,156,FALSE)),"",VLOOKUP($B249,'[2]1516 Exp_Rev Access'!$F$7:$FS$310,156,FALSE))</f>
        <v>0</v>
      </c>
      <c r="FY249" s="90">
        <f>IF(ISNA(VLOOKUP($B249,'[2]1516 Exp_Rev Access'!$F$7:$FS$310,157,FALSE)),"",VLOOKUP($B249,'[2]1516 Exp_Rev Access'!$F$7:$FS$310,157,FALSE))</f>
        <v>0</v>
      </c>
      <c r="FZ249" s="90">
        <f>IF(ISNA(VLOOKUP($B249,'[2]1516 Exp_Rev Access'!$F$7:$FS$310,158,FALSE)),"",VLOOKUP($B249,'[2]1516 Exp_Rev Access'!$F$7:$FS$310,158,FALSE))</f>
        <v>0</v>
      </c>
      <c r="GA249" s="90">
        <f>IF(ISNA(VLOOKUP($B249,'[2]1516 Exp_Rev Access'!$F$7:$FS$310,159,FALSE)),"",VLOOKUP($B249,'[2]1516 Exp_Rev Access'!$F$7:$FS$310,159,FALSE))</f>
        <v>0</v>
      </c>
      <c r="GB249" s="90">
        <f>IF(ISNA(VLOOKUP($B249,'[2]1516 Exp_Rev Access'!$F$7:$FS$310,160,FALSE)),"",VLOOKUP($B249,'[2]1516 Exp_Rev Access'!$F$7:$FS$310,160,FALSE))</f>
        <v>0</v>
      </c>
      <c r="GC249" s="90">
        <f>IF(ISNA(VLOOKUP($B249,'[2]1516 Exp_Rev Access'!$F$7:$FS$310,161,FALSE)),"",VLOOKUP($B249,'[2]1516 Exp_Rev Access'!$F$7:$FS$310,161,FALSE))</f>
        <v>0</v>
      </c>
      <c r="GD249" s="90">
        <f>IF(ISNA(VLOOKUP($B249,'[2]1516 Exp_Rev Access'!$F$7:$FS$310,162,FALSE)),"",VLOOKUP($B249,'[2]1516 Exp_Rev Access'!$F$7:$FS$310,162,FALSE))</f>
        <v>0</v>
      </c>
      <c r="GE249" s="90">
        <f>IF(ISNA(VLOOKUP($B249,'[2]1516 Exp_Rev Access'!$F$7:$FS$310,163,FALSE)),"",VLOOKUP($B249,'[2]1516 Exp_Rev Access'!$F$7:$FS$310,163,FALSE))</f>
        <v>0</v>
      </c>
      <c r="GF249" s="90">
        <f>IF(ISNA(VLOOKUP($B249,'[2]1516 Exp_Rev Access'!$F$7:$FS$310,164,FALSE)),"",VLOOKUP($B249,'[2]1516 Exp_Rev Access'!$F$7:$FS$310,164,FALSE))</f>
        <v>94394.07</v>
      </c>
      <c r="GG249" s="90">
        <f>IF(ISNA(VLOOKUP($B249,'[2]1516 Exp_Rev Access'!$F$7:$FS$310,165,FALSE)),"",VLOOKUP($B249,'[2]1516 Exp_Rev Access'!$F$7:$FS$310,165,FALSE))</f>
        <v>0</v>
      </c>
      <c r="GH249" s="90">
        <f>IF(ISNA(VLOOKUP($B249,'[2]1516 Exp_Rev Access'!$F$7:$FS$310,166,FALSE)),"",VLOOKUP($B249,'[2]1516 Exp_Rev Access'!$F$7:$FS$310,166,FALSE))</f>
        <v>0</v>
      </c>
      <c r="GI249" s="90">
        <f>IF(ISNA(VLOOKUP($B249,'[2]1516 Exp_Rev Access'!$F$7:$FS$310,167,FALSE)),"",VLOOKUP($B249,'[2]1516 Exp_Rev Access'!$F$7:$FS$310,167,FALSE))</f>
        <v>0</v>
      </c>
      <c r="GJ249" s="90">
        <f>IF(ISNA(VLOOKUP($B249,'[2]1516 Exp_Rev Access'!$F$7:$FS$310,168,FALSE)),"",VLOOKUP($B249,'[2]1516 Exp_Rev Access'!$F$7:$FS$310,168,FALSE))</f>
        <v>0</v>
      </c>
      <c r="GK249" s="90">
        <f>IF(ISNA(VLOOKUP($B249,'[2]1516 Exp_Rev Access'!$F$7:$FS$310,169,FALSE)),"",VLOOKUP($B249,'[2]1516 Exp_Rev Access'!$F$7:$FS$310,169,FALSE))</f>
        <v>0</v>
      </c>
      <c r="GL249" s="90">
        <f>IF(ISNA(VLOOKUP($B249,'[2]1516 Exp_Rev Access'!$F$7:$FS$310,170,FALSE)),"",VLOOKUP($B249,'[2]1516 Exp_Rev Access'!$F$7:$FS$310,170,FALSE))</f>
        <v>0</v>
      </c>
      <c r="GM249" s="90">
        <f>IF(ISNA(VLOOKUP($B249,'[2]1516 Exp_Rev Access'!$F$7:$FT$310,171,FALSE)),"",VLOOKUP($B249,'[2]1516 Exp_Rev Access'!$F$7:$FT$310,171,FALSE))</f>
        <v>0</v>
      </c>
      <c r="GN249" s="90">
        <f>IF(ISNA(VLOOKUP($B249,'[2]1516 Exp_Rev Access'!$F$7:$FU$310,172,FALSE)),"",VLOOKUP($B249,'[2]1516 Exp_Rev Access'!$F$7:$FU$310,172,FALSE))</f>
        <v>0</v>
      </c>
      <c r="GO249" s="90">
        <f>IF(ISNA(VLOOKUP($B249,'[2]1516 Exp_Rev Access'!$F$7:$FV$310,173,FALSE)),"",VLOOKUP($B249,'[2]1516 Exp_Rev Access'!$F$7:$FV$310,173,FALSE))</f>
        <v>0</v>
      </c>
      <c r="GP249" s="90">
        <f>IF(ISNA(VLOOKUP($B249,'[2]1516 Exp_Rev Access'!$F$7:$GA$310,174,FALSE)),"",VLOOKUP($B249,'[2]1516 Exp_Rev Access'!$F$7:$GA$310,174,FALSE))</f>
        <v>0</v>
      </c>
      <c r="GQ249" s="90">
        <f>IF(ISNA(VLOOKUP($B249,'[2]1516 Exp_Rev Access'!$F$7:$GA$310,175,FALSE)),"",VLOOKUP($B249,'[2]1516 Exp_Rev Access'!$F$7:$GA$310,175,FALSE))</f>
        <v>0</v>
      </c>
      <c r="GR249" s="90">
        <f>IF(ISNA(VLOOKUP($B249,'[2]1516 Exp_Rev Access'!$F$7:$GA$310,176,FALSE)),"",VLOOKUP($B249,'[2]1516 Exp_Rev Access'!$F$7:$GA$310,176,FALSE))</f>
        <v>0</v>
      </c>
      <c r="GS249" s="90">
        <f>IF(ISNA(VLOOKUP($B249,'[2]1516 Exp_Rev Access'!$F$7:$GA$310,177,FALSE)),"",VLOOKUP($B249,'[2]1516 Exp_Rev Access'!$F$7:$GA$310,177,FALSE))</f>
        <v>0</v>
      </c>
      <c r="GT249" s="90">
        <f>IF(ISNA(VLOOKUP($B249,'[2]1516 Exp_Rev Access'!$F$7:$GA$310,178,FALSE)),"",VLOOKUP($B249,'[2]1516 Exp_Rev Access'!$F$7:$GA$310,178,FALSE))</f>
        <v>0</v>
      </c>
      <c r="GU249" s="53">
        <f t="shared" si="645"/>
        <v>99105.400000000009</v>
      </c>
      <c r="GV249" s="92">
        <f t="shared" si="646"/>
        <v>1.2660917546130591E-2</v>
      </c>
      <c r="GW249" s="114">
        <f t="shared" si="647"/>
        <v>160.26358770355279</v>
      </c>
      <c r="HE249" s="97"/>
      <c r="HF249" s="97"/>
      <c r="HG249" s="97"/>
      <c r="HH249" s="97"/>
      <c r="HI249" s="97"/>
      <c r="HJ249" s="97"/>
      <c r="HK249" s="97"/>
      <c r="HL249" s="97"/>
      <c r="HM249" s="97"/>
      <c r="HN249" s="97"/>
    </row>
    <row r="250" spans="1:222" x14ac:dyDescent="0.2">
      <c r="B250" s="87" t="s">
        <v>540</v>
      </c>
      <c r="C250" s="87" t="s">
        <v>541</v>
      </c>
      <c r="D250" s="88">
        <f>IF(ISNA(VLOOKUP($B250,'[2]1516 enrollment_Rev_Exp by size'!$A$6:$C$325,3,FALSE)),"",VLOOKUP($B250,'[2]1516 enrollment_Rev_Exp by size'!$A$6:$C$325,3,FALSE))</f>
        <v>624.7399999999999</v>
      </c>
      <c r="E250" s="89">
        <v>8338087.96</v>
      </c>
      <c r="F250" s="67">
        <f t="shared" si="626"/>
        <v>8338087.96</v>
      </c>
      <c r="G250" s="67">
        <f t="shared" si="627"/>
        <v>0</v>
      </c>
      <c r="H250" s="90">
        <f>IF(ISNA(VLOOKUP($B250,'[2]1516 Exp_Rev Access'!$F$7:$FS$310,2,FALSE)),"",VLOOKUP($B250,'[2]1516 Exp_Rev Access'!$F$7:$FS$310,2,FALSE))</f>
        <v>588471.87</v>
      </c>
      <c r="I250" s="90">
        <f>IF(ISNA(VLOOKUP($B250,'[2]1516 Exp_Rev Access'!$F$7:$FS$310,3,FALSE)),"",VLOOKUP($B250,'[2]1516 Exp_Rev Access'!$F$7:$FS$310,3,FALSE))</f>
        <v>0</v>
      </c>
      <c r="J250" s="90">
        <f>IF(ISNA(VLOOKUP($B250,'[2]1516 Exp_Rev Access'!$F$7:$FS$310,4,FALSE)),"",VLOOKUP($B250,'[2]1516 Exp_Rev Access'!$F$7:$FS$310,4,FALSE))</f>
        <v>8194.68</v>
      </c>
      <c r="K250" s="90">
        <f>IF(ISNA(VLOOKUP($B250,'[2]1516 Exp_Rev Access'!$F$7:$FS$310,5,FALSE)),"-",VLOOKUP($B250,'[2]1516 Exp_Rev Access'!$F$7:$FS$310,5,FALSE))</f>
        <v>85791.44</v>
      </c>
      <c r="L250" s="90">
        <f>IF(ISNA(VLOOKUP($B250,'[2]1516 Exp_Rev Access'!$F$7:$FS$310,6,FALSE)),"",VLOOKUP($B250,'[2]1516 Exp_Rev Access'!$F$7:$FS$310,6,FALSE))</f>
        <v>0</v>
      </c>
      <c r="M250" s="90">
        <f>IF(ISNA(VLOOKUP($B250,'[2]1516 Exp_Rev Access'!$F$7:$FS$310,7,FALSE)),"",VLOOKUP($B250,'[2]1516 Exp_Rev Access'!$F$7:$FS$310,7,FALSE))</f>
        <v>0</v>
      </c>
      <c r="N250" s="53">
        <f t="shared" si="628"/>
        <v>682457.99</v>
      </c>
      <c r="O250" s="91">
        <f t="shared" si="629"/>
        <v>8.1848259849731778E-2</v>
      </c>
      <c r="P250" s="53">
        <f t="shared" si="630"/>
        <v>1092.3872170823065</v>
      </c>
      <c r="Q250" s="90">
        <f>IF(ISNA(VLOOKUP($B250,'[2]1516 Exp_Rev Access'!$F$7:$FS$310,8,FALSE)),"",VLOOKUP($B250,'[2]1516 Exp_Rev Access'!$F$7:$FS$310,8,FALSE))</f>
        <v>5395.09</v>
      </c>
      <c r="R250" s="90">
        <f>IF(ISNA(VLOOKUP($B250,'[2]1516 Exp_Rev Access'!$F$7:$FS$310,9,FALSE)),"",VLOOKUP($B250,'[2]1516 Exp_Rev Access'!$F$7:$FS$310,9,FALSE))</f>
        <v>0</v>
      </c>
      <c r="S250" s="90">
        <f>IF(ISNA(VLOOKUP($B250,'[2]1516 Exp_Rev Access'!$F$7:$FS$310,10,FALSE)),"",VLOOKUP($B250,'[2]1516 Exp_Rev Access'!$F$7:$FS$310,10,FALSE))</f>
        <v>0</v>
      </c>
      <c r="T250" s="90">
        <f>IF(ISNA(VLOOKUP($B250,'[2]1516 Exp_Rev Access'!$F$7:$FS$310,11,FALSE)),"",VLOOKUP($B250,'[2]1516 Exp_Rev Access'!$F$7:$FS$310,11,FALSE))</f>
        <v>0</v>
      </c>
      <c r="U250" s="90">
        <f>IF(ISNA(VLOOKUP($B250,'[2]1516 Exp_Rev Access'!$F$7:$FS$310,12,FALSE)),"",VLOOKUP($B250,'[2]1516 Exp_Rev Access'!$F$7:$FS$310,12,FALSE))</f>
        <v>7285</v>
      </c>
      <c r="V250" s="90">
        <f>IF(ISNA(VLOOKUP($B250,'[2]1516 Exp_Rev Access'!$F$7:$FS$310,13,FALSE)),"",VLOOKUP($B250,'[2]1516 Exp_Rev Access'!$F$7:$FS$310,13,FALSE))</f>
        <v>0</v>
      </c>
      <c r="W250" s="90">
        <f>IF(ISNA(VLOOKUP($B250,'[2]1516 Exp_Rev Access'!$F$7:$FS$310,14,FALSE)),"",VLOOKUP($B250,'[2]1516 Exp_Rev Access'!$F$7:$FS$310,14,FALSE))</f>
        <v>0</v>
      </c>
      <c r="X250" s="90">
        <f>IF(ISNA(VLOOKUP($B250,'[2]1516 Exp_Rev Access'!$F$7:$FS$310,15,FALSE)),"",VLOOKUP($B250,'[2]1516 Exp_Rev Access'!$F$7:$FS$310,15,FALSE))</f>
        <v>0</v>
      </c>
      <c r="Y250" s="90">
        <f>IF(ISNA(VLOOKUP($B250,'[2]1516 Exp_Rev Access'!$F$7:$FS$310,16,FALSE)),"",VLOOKUP($B250,'[2]1516 Exp_Rev Access'!$F$7:$FS$310,16,FALSE))</f>
        <v>787.23</v>
      </c>
      <c r="Z250" s="90">
        <f>IF(ISNA(VLOOKUP($B250,'[2]1516 Exp_Rev Access'!$F$7:$FS$310,17,FALSE)),"",VLOOKUP($B250,'[2]1516 Exp_Rev Access'!$F$7:$FS$310,17,FALSE))</f>
        <v>0</v>
      </c>
      <c r="AA250" s="90">
        <f>IF(ISNA(VLOOKUP($B250,'[2]1516 Exp_Rev Access'!$F$7:$FS$310,18,FALSE)),"",VLOOKUP($B250,'[2]1516 Exp_Rev Access'!$F$7:$FS$310,18,FALSE))</f>
        <v>0</v>
      </c>
      <c r="AB250" s="90">
        <f>IF(ISNA(VLOOKUP($B250,'[2]1516 Exp_Rev Access'!$F$7:$FS$310,19,FALSE)),"",VLOOKUP($B250,'[2]1516 Exp_Rev Access'!$F$7:$FS$310,19,FALSE))</f>
        <v>0</v>
      </c>
      <c r="AC250" s="90">
        <f>IF(ISNA(VLOOKUP($B250,'[2]1516 Exp_Rev Access'!$F$7:$FS$310,20,FALSE)),"",VLOOKUP($B250,'[2]1516 Exp_Rev Access'!$F$7:$FS$310,20,FALSE))</f>
        <v>0</v>
      </c>
      <c r="AD250" s="90">
        <f>IF(ISNA(VLOOKUP($B250,'[2]1516 Exp_Rev Access'!$F$7:$FS$310,21,FALSE)),"",VLOOKUP($B250,'[2]1516 Exp_Rev Access'!$F$7:$FS$310,21,FALSE))</f>
        <v>5971.7</v>
      </c>
      <c r="AE250" s="90">
        <f>IF(ISNA(VLOOKUP($B250,'[2]1516 Exp_Rev Access'!$F$7:$FS$310,22,FALSE)),"",VLOOKUP($B250,'[2]1516 Exp_Rev Access'!$F$7:$FS$310,22,FALSE))</f>
        <v>3383.05</v>
      </c>
      <c r="AF250" s="90">
        <f>IF(ISNA(VLOOKUP($B250,'[2]1516 Exp_Rev Access'!$F$7:$FS$310,23,FALSE)),"",VLOOKUP($B250,'[2]1516 Exp_Rev Access'!$F$7:$FS$310,23,FALSE))</f>
        <v>0</v>
      </c>
      <c r="AG250" s="90">
        <f>IF(ISNA(VLOOKUP($B250,'[2]1516 Exp_Rev Access'!$F$7:$FS$310,24,FALSE)),"",VLOOKUP($B250,'[2]1516 Exp_Rev Access'!$F$7:$FS$310,24,FALSE))</f>
        <v>5624.75</v>
      </c>
      <c r="AH250" s="90">
        <f>IF(ISNA(VLOOKUP($B250,'[2]1516 Exp_Rev Access'!$F$7:$FS$310,25,FALSE)),"",VLOOKUP($B250,'[2]1516 Exp_Rev Access'!$F$7:$FS$310,25,FALSE))</f>
        <v>1657.45</v>
      </c>
      <c r="AI250" s="90">
        <f>IF(ISNA(VLOOKUP($B250,'[2]1516 Exp_Rev Access'!$F$7:$FS$310,26,FALSE)),"",VLOOKUP($B250,'[2]1516 Exp_Rev Access'!$F$7:$FS$310,26,FALSE))</f>
        <v>31150</v>
      </c>
      <c r="AJ250" s="90">
        <f>IF(ISNA(VLOOKUP($B250,'[2]1516 Exp_Rev Access'!$F$7:$FS$310,27,FALSE)),"",VLOOKUP($B250,'[2]1516 Exp_Rev Access'!$F$7:$FS$310,27,FALSE))</f>
        <v>116.3</v>
      </c>
      <c r="AK250" s="90">
        <f>IF(ISNA(VLOOKUP($B250,'[2]1516 Exp_Rev Access'!$F$7:$FS$310,28,FALSE)),"",VLOOKUP($B250,'[2]1516 Exp_Rev Access'!$F$7:$FS$310,28,FALSE))</f>
        <v>1630</v>
      </c>
      <c r="AL250" s="90">
        <f>IF(ISNA(VLOOKUP($B250,'[2]1516 Exp_Rev Access'!$F$7:$FS$310,29,FALSE)),"",VLOOKUP($B250,'[2]1516 Exp_Rev Access'!$F$7:$FS$310,29,FALSE))</f>
        <v>15081.72</v>
      </c>
      <c r="AM250" s="53">
        <f t="shared" si="631"/>
        <v>78082.290000000008</v>
      </c>
      <c r="AN250" s="92">
        <f t="shared" si="632"/>
        <v>9.3645318176758599E-3</v>
      </c>
      <c r="AO250" s="68">
        <f t="shared" si="633"/>
        <v>124.98365720139581</v>
      </c>
      <c r="AP250" s="90">
        <f>IF(ISNA(VLOOKUP($B250,'[2]1516 Exp_Rev Access'!$F$7:$FS$310,30,FALSE)),"",VLOOKUP($B250,'[2]1516 Exp_Rev Access'!$F$7:$FS$310,30,FALSE))</f>
        <v>3912623.05</v>
      </c>
      <c r="AQ250" s="90">
        <f>IF(ISNA(VLOOKUP($B250,'[2]1516 Exp_Rev Access'!$F$7:$FS$310,31,FALSE)),"",VLOOKUP($B250,'[2]1516 Exp_Rev Access'!$F$7:$FS$310,31,FALSE))</f>
        <v>105573.54</v>
      </c>
      <c r="AR250" s="90">
        <f>IF(ISNA(VLOOKUP($B250,'[2]1516 Exp_Rev Access'!$F$7:$FS$310,32,FALSE)),"",VLOOKUP($B250,'[2]1516 Exp_Rev Access'!$F$7:$FS$310,32,FALSE))</f>
        <v>644426.16</v>
      </c>
      <c r="AS250" s="90">
        <f>IF(ISNA(VLOOKUP($B250,'[2]1516 Exp_Rev Access'!$F$7:$FS$310,33,FALSE)),"",VLOOKUP($B250,'[2]1516 Exp_Rev Access'!$F$7:$FS$310,33,FALSE))</f>
        <v>0</v>
      </c>
      <c r="AT250" s="90">
        <f>IF(ISNA(VLOOKUP($B250,'[2]1516 Exp_Rev Access'!$F$7:$FS$310,34,FALSE)),"",VLOOKUP($B250,'[2]1516 Exp_Rev Access'!$F$7:$FS$310,34,FALSE))</f>
        <v>0</v>
      </c>
      <c r="AU250" s="53">
        <f t="shared" si="634"/>
        <v>4662622.75</v>
      </c>
      <c r="AV250" s="93">
        <f t="shared" si="635"/>
        <v>0.55919567799810066</v>
      </c>
      <c r="AW250" s="53">
        <f t="shared" si="636"/>
        <v>7463.3011332714423</v>
      </c>
      <c r="AX250" s="90">
        <f>IF(ISNA(VLOOKUP($B250,'[2]1516 Exp_Rev Access'!$F$7:$FS$310,35,FALSE)),"",VLOOKUP($B250,'[2]1516 Exp_Rev Access'!$F$7:$FS$310,35,FALSE))</f>
        <v>0</v>
      </c>
      <c r="AY250" s="90">
        <f>IF(ISNA(VLOOKUP($B250,'[2]1516 Exp_Rev Access'!$F$7:$FS$310,36,FALSE)),"",VLOOKUP($B250,'[2]1516 Exp_Rev Access'!$F$7:$FS$310,36,FALSE))</f>
        <v>447108.52</v>
      </c>
      <c r="AZ250" s="90">
        <f>IF(ISNA(VLOOKUP($B250,'[2]1516 Exp_Rev Access'!$F$7:$FS$310,37,FALSE)),"",VLOOKUP($B250,'[2]1516 Exp_Rev Access'!$F$7:$FS$310,37,FALSE))</f>
        <v>139438.28</v>
      </c>
      <c r="BA250" s="90">
        <f>IF(ISNA(VLOOKUP($B250,'[2]1516 Exp_Rev Access'!$F$7:$FS$310,38,FALSE)),"",VLOOKUP($B250,'[2]1516 Exp_Rev Access'!$F$7:$FS$310,38,FALSE))</f>
        <v>0</v>
      </c>
      <c r="BB250" s="90">
        <f>IF(ISNA(VLOOKUP($B250,'[2]1516 Exp_Rev Access'!$F$7:$FS$310,39,FALSE)),"",VLOOKUP($B250,'[2]1516 Exp_Rev Access'!$F$7:$FS$310,39,FALSE))</f>
        <v>0</v>
      </c>
      <c r="BC250" s="90">
        <f>IF(ISNA(VLOOKUP($B250,'[2]1516 Exp_Rev Access'!$F$7:$FS$310,40,FALSE)),"",VLOOKUP($B250,'[2]1516 Exp_Rev Access'!$F$7:$FS$310,40,FALSE))</f>
        <v>169873.58</v>
      </c>
      <c r="BD250" s="90">
        <f>IF(ISNA(VLOOKUP($B250,'[2]1516 Exp_Rev Access'!$F$7:$FS$310,41,FALSE)),"",VLOOKUP($B250,'[2]1516 Exp_Rev Access'!$F$7:$FS$310,41,FALSE))</f>
        <v>0</v>
      </c>
      <c r="BE250" s="90">
        <f>IF(ISNA(VLOOKUP($B250,'[2]1516 Exp_Rev Access'!$F$7:$FS$310,42,FALSE)),"",VLOOKUP($B250,'[2]1516 Exp_Rev Access'!$F$7:$FS$310,42,FALSE))</f>
        <v>3470.43</v>
      </c>
      <c r="BF250" s="90">
        <f>IF(ISNA(VLOOKUP($B250,'[2]1516 Exp_Rev Access'!$F$7:$FS$310,43,FALSE)),"",VLOOKUP($B250,'[2]1516 Exp_Rev Access'!$F$7:$FS$310,43,FALSE))</f>
        <v>14120.38</v>
      </c>
      <c r="BG250" s="90">
        <f>IF(ISNA(VLOOKUP($B250,'[2]1516 Exp_Rev Access'!$F$7:$FS$310,44,FALSE)),"",VLOOKUP($B250,'[2]1516 Exp_Rev Access'!$F$7:$FS$310,44,FALSE))</f>
        <v>97832.93</v>
      </c>
      <c r="BH250" s="90">
        <f>IF(ISNA(VLOOKUP($B250,'[2]1516 Exp_Rev Access'!$F$7:$FS$310,45,FALSE)),"",VLOOKUP($B250,'[2]1516 Exp_Rev Access'!$F$7:$FS$310,45,FALSE))</f>
        <v>5847.63</v>
      </c>
      <c r="BI250" s="90">
        <f>IF(ISNA(VLOOKUP($B250,'[2]1516 Exp_Rev Access'!$F$7:$FS$310,46,FALSE)),"",VLOOKUP($B250,'[2]1516 Exp_Rev Access'!$F$7:$FS$310,46,FALSE))</f>
        <v>0</v>
      </c>
      <c r="BJ250" s="90">
        <f>IF(ISNA(VLOOKUP($B250,'[2]1516 Exp_Rev Access'!$F$7:$FS$310,47,FALSE)),"",VLOOKUP($B250,'[2]1516 Exp_Rev Access'!$F$7:$FS$310,47,FALSE))</f>
        <v>4771.68</v>
      </c>
      <c r="BK250" s="90">
        <f>IF(ISNA(VLOOKUP($B250,'[2]1516 Exp_Rev Access'!$F$7:$FS$310,48,FALSE)),"",VLOOKUP($B250,'[2]1516 Exp_Rev Access'!$F$7:$FS$310,48,FALSE))</f>
        <v>361135.89</v>
      </c>
      <c r="BL250" s="90">
        <f>IF(ISNA(VLOOKUP($B250,'[2]1516 Exp_Rev Access'!$F$7:$FS$310,49,FALSE)),"",VLOOKUP($B250,'[2]1516 Exp_Rev Access'!$F$7:$FS$310,49,FALSE))</f>
        <v>0</v>
      </c>
      <c r="BM250" s="90">
        <f>IF(ISNA(VLOOKUP($B250,'[2]1516 Exp_Rev Access'!$F$7:$FS$310,50,FALSE)),"",VLOOKUP($B250,'[2]1516 Exp_Rev Access'!$F$7:$FS$310,50,FALSE))</f>
        <v>0</v>
      </c>
      <c r="BN250" s="90">
        <f>IF(ISNA(VLOOKUP($B250,'[2]1516 Exp_Rev Access'!$F$7:$FS$310,51,FALSE)),"",VLOOKUP($B250,'[2]1516 Exp_Rev Access'!$F$7:$FS$310,51,FALSE))</f>
        <v>0</v>
      </c>
      <c r="BO250" s="90">
        <f>IF(ISNA(VLOOKUP($B250,'[2]1516 Exp_Rev Access'!$F$7:$FS$310,52,FALSE)),"",VLOOKUP($B250,'[2]1516 Exp_Rev Access'!$F$7:$FS$310,52,FALSE))</f>
        <v>0</v>
      </c>
      <c r="BP250" s="90">
        <f>IF(ISNA(VLOOKUP($B250,'[2]1516 Exp_Rev Access'!$F$7:$FS$310,53,FALSE)),"",VLOOKUP($B250,'[2]1516 Exp_Rev Access'!$F$7:$FS$310,53,FALSE))</f>
        <v>0</v>
      </c>
      <c r="BQ250" s="90">
        <f>IF(ISNA(VLOOKUP($B250,'[2]1516 Exp_Rev Access'!$F$7:$FS$310,54,FALSE)),"",VLOOKUP($B250,'[2]1516 Exp_Rev Access'!$F$7:$FS$310,54,FALSE))</f>
        <v>861273</v>
      </c>
      <c r="BR250" s="90">
        <f>IF(ISNA(VLOOKUP($B250,'[2]1516 Exp_Rev Access'!$F$7:$FS$310,55,FALSE)),"",VLOOKUP($B250,'[2]1516 Exp_Rev Access'!$F$7:$FS$310,55,FALSE))</f>
        <v>0</v>
      </c>
      <c r="BS250" s="90">
        <f>IF(ISNA(VLOOKUP($B250,'[2]1516 Exp_Rev Access'!$F$7:$FS$310,56,FALSE)),"",VLOOKUP($B250,'[2]1516 Exp_Rev Access'!$F$7:$FS$310,56,FALSE))</f>
        <v>0</v>
      </c>
      <c r="BT250" s="90">
        <f>IF(ISNA(VLOOKUP($B250,'[2]1516 Exp_Rev Access'!$F$7:$FS$310,57,FALSE)),"",VLOOKUP($B250,'[2]1516 Exp_Rev Access'!$F$7:$FS$310,57,FALSE))</f>
        <v>0</v>
      </c>
      <c r="BU250" s="90">
        <f>IF(ISNA(VLOOKUP($B250,'[2]1516 Exp_Rev Access'!$F$7:$FS$310,58,FALSE)),"",VLOOKUP($B250,'[2]1516 Exp_Rev Access'!$F$7:$FS$310,58,FALSE))</f>
        <v>0</v>
      </c>
      <c r="BV250" s="53">
        <f t="shared" si="637"/>
        <v>2104872.3200000003</v>
      </c>
      <c r="BW250" s="92">
        <f t="shared" si="638"/>
        <v>0.25244064707611941</v>
      </c>
      <c r="BX250" s="68">
        <f t="shared" si="639"/>
        <v>3369.1972980760006</v>
      </c>
      <c r="BY250" s="90">
        <f>IF(ISNA(VLOOKUP($B250,'[2]1516 Exp_Rev Access'!$F$7:$FS$310,59,FALSE)),"",VLOOKUP($B250,'[2]1516 Exp_Rev Access'!$F$7:$FS$310,59,FALSE))</f>
        <v>0</v>
      </c>
      <c r="BZ250" s="90">
        <f>IF(ISNA(VLOOKUP($B250,'[2]1516 Exp_Rev Access'!$F$7:$FS$310,60,FALSE)),"",VLOOKUP($B250,'[2]1516 Exp_Rev Access'!$F$7:$FS$310,60,FALSE))</f>
        <v>0</v>
      </c>
      <c r="CA250" s="90">
        <f>IF(ISNA(VLOOKUP($B250,'[2]1516 Exp_Rev Access'!$F$7:$FS$310,61,FALSE)),"",VLOOKUP($B250,'[2]1516 Exp_Rev Access'!$F$7:$FS$310,61,FALSE))</f>
        <v>0</v>
      </c>
      <c r="CB250" s="90">
        <f>IF(ISNA(VLOOKUP($B250,'[2]1516 Exp_Rev Access'!$F$7:$FS$310,62,FALSE)),"",VLOOKUP($B250,'[2]1516 Exp_Rev Access'!$F$7:$FS$310,62,FALSE))</f>
        <v>0</v>
      </c>
      <c r="CC250" s="90">
        <f>IF(ISNA(VLOOKUP($B250,'[2]1516 Exp_Rev Access'!$F$7:$FS$310,63,FALSE)),"",VLOOKUP($B250,'[2]1516 Exp_Rev Access'!$F$7:$FS$310,63,FALSE))</f>
        <v>0</v>
      </c>
      <c r="CD250" s="90">
        <f>IF(ISNA(VLOOKUP($B250,'[2]1516 Exp_Rev Access'!$F$7:$FS$310,64,FALSE)),"",VLOOKUP($B250,'[2]1516 Exp_Rev Access'!$F$7:$FS$310,64,FALSE))</f>
        <v>0</v>
      </c>
      <c r="CE250" s="53">
        <f t="shared" si="640"/>
        <v>0</v>
      </c>
      <c r="CF250" s="92"/>
      <c r="CG250" s="94">
        <f t="shared" si="641"/>
        <v>0</v>
      </c>
      <c r="CH250" s="90">
        <f>IF(ISNA(VLOOKUP($B250,'[2]1516 Exp_Rev Access'!$F$7:$FS$310,65,FALSE)),"",VLOOKUP($B250,'[2]1516 Exp_Rev Access'!$F$7:$FS$310,65,FALSE))</f>
        <v>0</v>
      </c>
      <c r="CI250" s="90">
        <f>IF(ISNA(VLOOKUP($B250,'[2]1516 Exp_Rev Access'!$F$7:$FS$310,66,FALSE)),"",VLOOKUP($B250,'[2]1516 Exp_Rev Access'!$F$7:$FS$310,66,FALSE))</f>
        <v>0</v>
      </c>
      <c r="CJ250" s="90">
        <f>IF(ISNA(VLOOKUP($B250,'[2]1516 Exp_Rev Access'!$F$7:$FS$310,67,FALSE)),"",VLOOKUP($B250,'[2]1516 Exp_Rev Access'!$F$7:$FS$310,67,FALSE))</f>
        <v>0</v>
      </c>
      <c r="CK250" s="90">
        <f>IF(ISNA(VLOOKUP($B250,'[2]1516 Exp_Rev Access'!$F$7:$FS$310,68,FALSE)),"",VLOOKUP($B250,'[2]1516 Exp_Rev Access'!$F$7:$FS$310,68,FALSE))</f>
        <v>0</v>
      </c>
      <c r="CL250" s="90">
        <f>IF(ISNA(VLOOKUP($B250,'[2]1516 Exp_Rev Access'!$F$7:$FS$310,69,FALSE)),"",VLOOKUP($B250,'[2]1516 Exp_Rev Access'!$F$7:$FS$310,69,FALSE))</f>
        <v>0</v>
      </c>
      <c r="CM250" s="90">
        <f>IF(ISNA(VLOOKUP($B250,'[2]1516 Exp_Rev Access'!$F$7:$FS$310,70,FALSE)),"",VLOOKUP($B250,'[2]1516 Exp_Rev Access'!$F$7:$FS$310,70,FALSE))</f>
        <v>0</v>
      </c>
      <c r="CN250" s="90">
        <f>IF(ISNA(VLOOKUP($B250,'[2]1516 Exp_Rev Access'!$F$7:$FS$310,71,FALSE)),"",VLOOKUP($B250,'[2]1516 Exp_Rev Access'!$F$7:$FS$310,71,FALSE))</f>
        <v>0</v>
      </c>
      <c r="CO250" s="90">
        <f>IF(ISNA(VLOOKUP($B250,'[2]1516 Exp_Rev Access'!$F$7:$FS$310,72,FALSE)),"",VLOOKUP($B250,'[2]1516 Exp_Rev Access'!$F$7:$FS$310,72,FALSE))</f>
        <v>0</v>
      </c>
      <c r="CP250" s="90">
        <f>IF(ISNA(VLOOKUP($B250,'[2]1516 Exp_Rev Access'!$F$7:$FS$310,73,FALSE)),"",VLOOKUP($B250,'[2]1516 Exp_Rev Access'!$F$7:$FS$310,73,FALSE))</f>
        <v>0</v>
      </c>
      <c r="CQ250" s="90">
        <f>IF(ISNA(VLOOKUP($B250,'[2]1516 Exp_Rev Access'!$F$7:$FS$310,74,FALSE)),"",VLOOKUP($B250,'[2]1516 Exp_Rev Access'!$F$7:$FS$310,74,FALSE))</f>
        <v>105782.49</v>
      </c>
      <c r="CR250" s="90">
        <f>IF(ISNA(VLOOKUP($B250,'[2]1516 Exp_Rev Access'!$F$7:$FS$310,75,FALSE)),"",VLOOKUP($B250,'[2]1516 Exp_Rev Access'!$F$7:$FS$310,75,FALSE))</f>
        <v>0</v>
      </c>
      <c r="CS250" s="90">
        <f>IF(ISNA(VLOOKUP($B250,'[2]1516 Exp_Rev Access'!$F$7:$FS$310,76,FALSE)),"",VLOOKUP($B250,'[2]1516 Exp_Rev Access'!$F$7:$FS$310,76,FALSE))</f>
        <v>4734</v>
      </c>
      <c r="CT250" s="90">
        <f>IF(ISNA(VLOOKUP($B250,'[2]1516 Exp_Rev Access'!$F$7:$FS$310,77,FALSE)),"",VLOOKUP($B250,'[2]1516 Exp_Rev Access'!$F$7:$FS$310,77,FALSE))</f>
        <v>0</v>
      </c>
      <c r="CU250" s="90">
        <f>IF(ISNA(VLOOKUP($B250,'[2]1516 Exp_Rev Access'!$F$7:$FS$310,78,FALSE)),"",VLOOKUP($B250,'[2]1516 Exp_Rev Access'!$F$7:$FS$310,78,FALSE))</f>
        <v>227931.21</v>
      </c>
      <c r="CV250" s="90">
        <f>IF(ISNA(VLOOKUP($B250,'[2]1516 Exp_Rev Access'!$F$7:$FS$310,79,FALSE)),"",VLOOKUP($B250,'[2]1516 Exp_Rev Access'!$F$7:$FS$310,79,FALSE))</f>
        <v>34302</v>
      </c>
      <c r="CW250" s="90">
        <f>IF(ISNA(VLOOKUP($B250,'[2]1516 Exp_Rev Access'!$F$7:$FS$310,80,FALSE)),"",VLOOKUP($B250,'[2]1516 Exp_Rev Access'!$F$7:$FS$310,80,FALSE))</f>
        <v>0</v>
      </c>
      <c r="CX250" s="90">
        <f>IF(ISNA(VLOOKUP($B250,'[2]1516 Exp_Rev Access'!$F$7:$FS$310,81,FALSE)),"",VLOOKUP($B250,'[2]1516 Exp_Rev Access'!$F$7:$FS$310,81,FALSE))</f>
        <v>0</v>
      </c>
      <c r="CY250" s="90">
        <f>IF(ISNA(VLOOKUP($B250,'[2]1516 Exp_Rev Access'!$F$7:$FS$310,82,FALSE)),"",VLOOKUP($B250,'[2]1516 Exp_Rev Access'!$F$7:$FS$310,82,FALSE))</f>
        <v>0</v>
      </c>
      <c r="CZ250" s="90">
        <f>IF(ISNA(VLOOKUP($B250,'[2]1516 Exp_Rev Access'!$F$7:$FS$310,83,FALSE)),"",VLOOKUP($B250,'[2]1516 Exp_Rev Access'!$F$7:$FS$310,83,FALSE))</f>
        <v>0</v>
      </c>
      <c r="DA250" s="90">
        <f>IF(ISNA(VLOOKUP($B250,'[2]1516 Exp_Rev Access'!$F$7:$FS$310,84,FALSE)),"",VLOOKUP($B250,'[2]1516 Exp_Rev Access'!$F$7:$FS$310,84,FALSE))</f>
        <v>0</v>
      </c>
      <c r="DB250" s="90">
        <f>IF(ISNA(VLOOKUP($B250,'[2]1516 Exp_Rev Access'!$F$7:$FS$310,85,FALSE)),"",VLOOKUP($B250,'[2]1516 Exp_Rev Access'!$F$7:$FS$310,85,FALSE))</f>
        <v>13618</v>
      </c>
      <c r="DC250" s="90">
        <f>IF(ISNA(VLOOKUP($B250,'[2]1516 Exp_Rev Access'!$F$7:$FS$310,86,FALSE)),"",VLOOKUP($B250,'[2]1516 Exp_Rev Access'!$F$7:$FS$310,86,FALSE))</f>
        <v>0</v>
      </c>
      <c r="DD250" s="90">
        <f>IF(ISNA(VLOOKUP($B250,'[2]1516 Exp_Rev Access'!$F$7:$FS$310,87,FALSE)),"",VLOOKUP($B250,'[2]1516 Exp_Rev Access'!$F$7:$FS$310,87,FALSE))</f>
        <v>0</v>
      </c>
      <c r="DE250" s="90">
        <f>IF(ISNA(VLOOKUP($B250,'[2]1516 Exp_Rev Access'!$F$7:$FS$310,88,FALSE)),"",VLOOKUP($B250,'[2]1516 Exp_Rev Access'!$F$7:$FS$310,88,FALSE))</f>
        <v>0</v>
      </c>
      <c r="DF250" s="90">
        <f>IF(ISNA(VLOOKUP($B250,'[2]1516 Exp_Rev Access'!$F$7:$FS$310,89,FALSE)),"",VLOOKUP($B250,'[2]1516 Exp_Rev Access'!$F$7:$FS$310,89,FALSE))</f>
        <v>0</v>
      </c>
      <c r="DG250" s="90">
        <f>IF(ISNA(VLOOKUP($B250,'[2]1516 Exp_Rev Access'!$F$7:$FS$310,90,FALSE)),"",VLOOKUP($B250,'[2]1516 Exp_Rev Access'!$F$7:$FS$310,90,FALSE))</f>
        <v>30924.93</v>
      </c>
      <c r="DH250" s="90">
        <f>IF(ISNA(VLOOKUP($B250,'[2]1516 Exp_Rev Access'!$F$7:$FS$310,91,FALSE)),"",VLOOKUP($B250,'[2]1516 Exp_Rev Access'!$F$7:$FS$310,91,FALSE))</f>
        <v>0</v>
      </c>
      <c r="DI250" s="90">
        <f>IF(ISNA(VLOOKUP($B250,'[2]1516 Exp_Rev Access'!$F$7:$FS$310,92,FALSE)),"",VLOOKUP($B250,'[2]1516 Exp_Rev Access'!$F$7:$FS$310,92,FALSE))</f>
        <v>236588.59</v>
      </c>
      <c r="DJ250" s="90">
        <f>IF(ISNA(VLOOKUP($B250,'[2]1516 Exp_Rev Access'!$F$7:$FS$310,93,FALSE)),"",VLOOKUP($B250,'[2]1516 Exp_Rev Access'!$F$7:$FS$310,93,FALSE))</f>
        <v>0</v>
      </c>
      <c r="DK250" s="90">
        <f>IF(ISNA(VLOOKUP($B250,'[2]1516 Exp_Rev Access'!$F$7:$FS$310,94,FALSE)),"",VLOOKUP($B250,'[2]1516 Exp_Rev Access'!$F$7:$FS$310,94,FALSE))</f>
        <v>0</v>
      </c>
      <c r="DL250" s="90">
        <f>IF(ISNA(VLOOKUP($B250,'[2]1516 Exp_Rev Access'!$F$7:$FS$310,95,FALSE)),"",VLOOKUP($B250,'[2]1516 Exp_Rev Access'!$F$7:$FS$310,95,FALSE))</f>
        <v>0</v>
      </c>
      <c r="DM250" s="90">
        <f>IF(ISNA(VLOOKUP($B250,'[2]1516 Exp_Rev Access'!$F$7:$FS$310,96,FALSE)),"",VLOOKUP($B250,'[2]1516 Exp_Rev Access'!$F$7:$FS$310,96,FALSE))</f>
        <v>0</v>
      </c>
      <c r="DN250" s="90">
        <f>IF(ISNA(VLOOKUP($B250,'[2]1516 Exp_Rev Access'!$F$7:$FS$310,97,FALSE)),"",VLOOKUP($B250,'[2]1516 Exp_Rev Access'!$F$7:$FS$310,97,FALSE))</f>
        <v>0</v>
      </c>
      <c r="DO250" s="90">
        <f>IF(ISNA(VLOOKUP($B250,'[2]1516 Exp_Rev Access'!$F$7:$FS$310,98,FALSE)),"",VLOOKUP($B250,'[2]1516 Exp_Rev Access'!$F$7:$FS$310,98,FALSE))</f>
        <v>0</v>
      </c>
      <c r="DP250" s="90">
        <f>IF(ISNA(VLOOKUP($B250,'[2]1516 Exp_Rev Access'!$F$7:$FS$310,99,FALSE)),"",VLOOKUP($B250,'[2]1516 Exp_Rev Access'!$F$7:$FS$310,99,FALSE))</f>
        <v>0</v>
      </c>
      <c r="DQ250" s="90">
        <f>IF(ISNA(VLOOKUP($B250,'[2]1516 Exp_Rev Access'!$F$7:$FS$310,100,FALSE)),"",VLOOKUP($B250,'[2]1516 Exp_Rev Access'!$F$7:$FS$310,100,FALSE))</f>
        <v>0</v>
      </c>
      <c r="DR250" s="90">
        <f>IF(ISNA(VLOOKUP($B250,'[2]1516 Exp_Rev Access'!$F$7:$FS$310,101,FALSE)),"",VLOOKUP($B250,'[2]1516 Exp_Rev Access'!$F$7:$FS$310,101,FALSE))</f>
        <v>0</v>
      </c>
      <c r="DS250" s="90">
        <f>IF(ISNA(VLOOKUP($B250,'[2]1516 Exp_Rev Access'!$F$7:$FS$310,102,FALSE)),"",VLOOKUP($B250,'[2]1516 Exp_Rev Access'!$F$7:$FS$310,102,FALSE))</f>
        <v>0</v>
      </c>
      <c r="DT250" s="90">
        <f>IF(ISNA(VLOOKUP($B250,'[2]1516 Exp_Rev Access'!$F$7:$FS$310,103,FALSE)),"",VLOOKUP($B250,'[2]1516 Exp_Rev Access'!$F$7:$FS$310,103,FALSE))</f>
        <v>0</v>
      </c>
      <c r="DU250" s="90">
        <f>IF(ISNA(VLOOKUP($B250,'[2]1516 Exp_Rev Access'!$F$7:$FS$310,104,FALSE)),"",VLOOKUP($B250,'[2]1516 Exp_Rev Access'!$F$7:$FS$310,104,FALSE))</f>
        <v>0</v>
      </c>
      <c r="DV250" s="90">
        <f>IF(ISNA(VLOOKUP($B250,'[2]1516 Exp_Rev Access'!$F$7:$FS$310,105,FALSE)),"",VLOOKUP($B250,'[2]1516 Exp_Rev Access'!$F$7:$FS$310,105,FALSE))</f>
        <v>0</v>
      </c>
      <c r="DW250" s="90">
        <f>IF(ISNA(VLOOKUP($B250,'[2]1516 Exp_Rev Access'!$F$7:$FS$310,106,FALSE)),"",VLOOKUP($B250,'[2]1516 Exp_Rev Access'!$F$7:$FS$310,106,FALSE))</f>
        <v>0</v>
      </c>
      <c r="DX250" s="90">
        <f>IF(ISNA(VLOOKUP($B250,'[2]1516 Exp_Rev Access'!$F$7:$FS$310,107,FALSE)),"",VLOOKUP($B250,'[2]1516 Exp_Rev Access'!$F$7:$FS$310,107,FALSE))</f>
        <v>0</v>
      </c>
      <c r="DY250" s="90">
        <f>IF(ISNA(VLOOKUP($B250,'[2]1516 Exp_Rev Access'!$F$7:$FS$310,108,FALSE)),"",VLOOKUP($B250,'[2]1516 Exp_Rev Access'!$F$7:$FS$310,108,FALSE))</f>
        <v>9993.7199999999993</v>
      </c>
      <c r="DZ250" s="90">
        <f>IF(ISNA(VLOOKUP($B250,'[2]1516 Exp_Rev Access'!$F$7:$FS$310,109,FALSE)),"",VLOOKUP($B250,'[2]1516 Exp_Rev Access'!$F$7:$FS$310,109,FALSE))</f>
        <v>0</v>
      </c>
      <c r="EA250" s="90">
        <f>IF(ISNA(VLOOKUP($B250,'[2]1516 Exp_Rev Access'!$F$7:$FS$310,110,FALSE)),"",VLOOKUP($B250,'[2]1516 Exp_Rev Access'!$F$7:$FS$310,110,FALSE))</f>
        <v>0</v>
      </c>
      <c r="EB250" s="90">
        <f>IF(ISNA(VLOOKUP($B250,'[2]1516 Exp_Rev Access'!$F$7:$FS$310,111,FALSE)),"",VLOOKUP($B250,'[2]1516 Exp_Rev Access'!$F$7:$FS$310,111,FALSE))</f>
        <v>0</v>
      </c>
      <c r="EC250" s="90">
        <f>IF(ISNA(VLOOKUP($B250,'[2]1516 Exp_Rev Access'!$F$7:$FS$310,112,FALSE)),"",VLOOKUP($B250,'[2]1516 Exp_Rev Access'!$F$7:$FS$310,112,FALSE))</f>
        <v>0</v>
      </c>
      <c r="ED250" s="90">
        <f>IF(ISNA(VLOOKUP($B250,'[2]1516 Exp_Rev Access'!$F$7:$FS$310,113,FALSE)),"",VLOOKUP($B250,'[2]1516 Exp_Rev Access'!$F$7:$FS$310,113,FALSE))</f>
        <v>0</v>
      </c>
      <c r="EE250" s="90">
        <f>IF(ISNA(VLOOKUP($B250,'[2]1516 Exp_Rev Access'!$F$7:$FS$310,114,FALSE)),"",VLOOKUP($B250,'[2]1516 Exp_Rev Access'!$F$7:$FS$310,114,FALSE))</f>
        <v>0</v>
      </c>
      <c r="EF250" s="90">
        <f>IF(ISNA(VLOOKUP($B250,'[2]1516 Exp_Rev Access'!$F$7:$FS$310,115,FALSE)),"",VLOOKUP($B250,'[2]1516 Exp_Rev Access'!$F$7:$FS$310,115,FALSE))</f>
        <v>0</v>
      </c>
      <c r="EG250" s="90">
        <f>IF(ISNA(VLOOKUP($B250,'[2]1516 Exp_Rev Access'!$F$7:$FS$310,116,FALSE)),"",VLOOKUP($B250,'[2]1516 Exp_Rev Access'!$F$7:$FS$310,116,FALSE))</f>
        <v>12042</v>
      </c>
      <c r="EH250" s="90">
        <f>IF(ISNA(VLOOKUP($B250,'[2]1516 Exp_Rev Access'!$F$7:$FS$310,117,FALSE)),"",VLOOKUP($B250,'[2]1516 Exp_Rev Access'!$F$7:$FS$310,117,FALSE))</f>
        <v>0</v>
      </c>
      <c r="EI250" s="90">
        <f>IF(ISNA(VLOOKUP($B250,'[2]1516 Exp_Rev Access'!$F$7:$FS$310,118,FALSE)),"",VLOOKUP($B250,'[2]1516 Exp_Rev Access'!$F$7:$FS$310,118,FALSE))</f>
        <v>0</v>
      </c>
      <c r="EJ250" s="90">
        <f>IF(ISNA(VLOOKUP($B250,'[2]1516 Exp_Rev Access'!$F$7:$FS$310,119,FALSE)),"",VLOOKUP($B250,'[2]1516 Exp_Rev Access'!$F$7:$FS$310,119,FALSE))</f>
        <v>0</v>
      </c>
      <c r="EK250" s="90">
        <f>IF(ISNA(VLOOKUP($B250,'[2]1516 Exp_Rev Access'!$F$7:$FS$310,120,FALSE)),"",VLOOKUP($B250,'[2]1516 Exp_Rev Access'!$F$7:$FS$310,120,FALSE))</f>
        <v>0</v>
      </c>
      <c r="EL250" s="90">
        <f>IF(ISNA(VLOOKUP($B250,'[2]1516 Exp_Rev Access'!$F$7:$FS$310,121,FALSE)),"",VLOOKUP($B250,'[2]1516 Exp_Rev Access'!$F$7:$FS$310,121,FALSE))</f>
        <v>0</v>
      </c>
      <c r="EM250" s="90">
        <f>IF(ISNA(VLOOKUP($B250,'[2]1516 Exp_Rev Access'!$F$7:$FS$310,122,FALSE)),"",VLOOKUP($B250,'[2]1516 Exp_Rev Access'!$F$7:$FS$310,122,FALSE))</f>
        <v>0</v>
      </c>
      <c r="EN250" s="90">
        <f>IF(ISNA(VLOOKUP($B250,'[2]1516 Exp_Rev Access'!$F$7:$FS$310,123,FALSE)),"",VLOOKUP($B250,'[2]1516 Exp_Rev Access'!$F$7:$FS$310,123,FALSE))</f>
        <v>0</v>
      </c>
      <c r="EO250" s="90">
        <f>IF(ISNA(VLOOKUP($B250,'[2]1516 Exp_Rev Access'!$F$7:$FS$310,124,FALSE)),"",VLOOKUP($B250,'[2]1516 Exp_Rev Access'!$F$7:$FS$310,124,FALSE))</f>
        <v>0</v>
      </c>
      <c r="EP250" s="90">
        <f>IF(ISNA(VLOOKUP($B250,'[2]1516 Exp_Rev Access'!$F$7:$FS$310,125,FALSE)),"",VLOOKUP($B250,'[2]1516 Exp_Rev Access'!$F$7:$FS$310,125,FALSE))</f>
        <v>0</v>
      </c>
      <c r="EQ250" s="90">
        <f>IF(ISNA(VLOOKUP($B250,'[2]1516 Exp_Rev Access'!$F$7:$FS$310,126,FALSE)),"",VLOOKUP($B250,'[2]1516 Exp_Rev Access'!$F$7:$FS$310,126,FALSE))</f>
        <v>0</v>
      </c>
      <c r="ER250" s="90">
        <f>IF(ISNA(VLOOKUP($B250,'[2]1516 Exp_Rev Access'!$F$7:$FS$310,127,FALSE)),"",VLOOKUP($B250,'[2]1516 Exp_Rev Access'!$F$7:$FS$310,127,FALSE))</f>
        <v>0</v>
      </c>
      <c r="ES250" s="90">
        <f>IF(ISNA(VLOOKUP($B250,'[2]1516 Exp_Rev Access'!$F$7:$FS$310,128,FALSE)),"",VLOOKUP($B250,'[2]1516 Exp_Rev Access'!$F$7:$FS$310,128,FALSE))</f>
        <v>0</v>
      </c>
      <c r="ET250" s="90">
        <f>IF(ISNA(VLOOKUP($B250,'[2]1516 Exp_Rev Access'!$F$7:$FS$310,129,FALSE)),"",VLOOKUP($B250,'[2]1516 Exp_Rev Access'!$F$7:$FS$310,129,FALSE))</f>
        <v>0</v>
      </c>
      <c r="EU250" s="90">
        <f>IF(ISNA(VLOOKUP($B250,'[2]1516 Exp_Rev Access'!$F$7:$FS$310,130,FALSE)),"",VLOOKUP($B250,'[2]1516 Exp_Rev Access'!$F$7:$FS$310,130,FALSE))</f>
        <v>0</v>
      </c>
      <c r="EV250" s="90">
        <f>IF(ISNA(VLOOKUP($B250,'[2]1516 Exp_Rev Access'!$F$7:$FS$310,131,FALSE)),"",VLOOKUP($B250,'[2]1516 Exp_Rev Access'!$F$7:$FS$310,131,FALSE))</f>
        <v>0</v>
      </c>
      <c r="EW250" s="90">
        <f>IF(ISNA(VLOOKUP($B250,'[2]1516 Exp_Rev Access'!$F$7:$FS$310,132,FALSE)),"",VLOOKUP($B250,'[2]1516 Exp_Rev Access'!$F$7:$FS$310,132,FALSE))</f>
        <v>0</v>
      </c>
      <c r="EX250" s="90">
        <f>IF(ISNA(VLOOKUP($B250,'[2]1516 Exp_Rev Access'!$F$7:$FS$310,133,FALSE)),"",VLOOKUP($B250,'[2]1516 Exp_Rev Access'!$F$7:$FS$310,133,FALSE))</f>
        <v>0</v>
      </c>
      <c r="EY250" s="90">
        <f>IF(ISNA(VLOOKUP($B250,'[2]1516 Exp_Rev Access'!$F$7:$FS$310,134,FALSE)),"",VLOOKUP($B250,'[2]1516 Exp_Rev Access'!$F$7:$FS$310,134,FALSE))</f>
        <v>0</v>
      </c>
      <c r="EZ250" s="90">
        <f>IF(ISNA(VLOOKUP($B250,'[2]1516 Exp_Rev Access'!$F$7:$FS$310,135,FALSE)),"",VLOOKUP($B250,'[2]1516 Exp_Rev Access'!$F$7:$FS$310,135,FALSE))</f>
        <v>0</v>
      </c>
      <c r="FA250" s="90">
        <f>IF(ISNA(VLOOKUP($B250,'[2]1516 Exp_Rev Access'!$F$7:$FS$310,136,FALSE)),"",VLOOKUP($B250,'[2]1516 Exp_Rev Access'!$F$7:$FS$310,136,FALSE))</f>
        <v>0</v>
      </c>
      <c r="FB250" s="90">
        <f>IF(ISNA(VLOOKUP($B250,'[2]1516 Exp_Rev Access'!$F$7:$FS$310,137,FALSE)),"",VLOOKUP($B250,'[2]1516 Exp_Rev Access'!$F$7:$FS$310,137,FALSE))</f>
        <v>0</v>
      </c>
      <c r="FC250" s="90">
        <f>IF(ISNA(VLOOKUP($B250,'[2]1516 Exp_Rev Access'!$F$7:$FS$310,138,FALSE)),"",VLOOKUP($B250,'[2]1516 Exp_Rev Access'!$F$7:$FS$310,138,FALSE))</f>
        <v>0</v>
      </c>
      <c r="FD250" s="90">
        <f>IF(ISNA(VLOOKUP($B250,'[2]1516 Exp_Rev Access'!$F$7:$FS$310,139,FALSE)),"",VLOOKUP($B250,'[2]1516 Exp_Rev Access'!$F$7:$FS$310,139,FALSE))</f>
        <v>0</v>
      </c>
      <c r="FE250" s="90">
        <f>IF(ISNA(VLOOKUP($B250,'[2]1516 Exp_Rev Access'!$F$7:$FS$310,140,FALSE)),"",VLOOKUP($B250,'[2]1516 Exp_Rev Access'!$F$7:$FS$310,140,FALSE))</f>
        <v>0</v>
      </c>
      <c r="FF250" s="90">
        <f>IF(ISNA(VLOOKUP($B250,'[2]1516 Exp_Rev Access'!$F$7:$FS$310,141,FALSE)),"",VLOOKUP($B250,'[2]1516 Exp_Rev Access'!$F$7:$FS$310,141,FALSE))</f>
        <v>0</v>
      </c>
      <c r="FG250" s="90">
        <f>IF(ISNA(VLOOKUP($B250,'[2]1516 Exp_Rev Access'!$F$7:$FS$310,142,FALSE)),"",VLOOKUP($B250,'[2]1516 Exp_Rev Access'!$F$7:$FS$310,142,FALSE))</f>
        <v>0</v>
      </c>
      <c r="FH250" s="90">
        <f>IF(ISNA(VLOOKUP($B250,'[2]1516 Exp_Rev Access'!$F$7:$FS$310,143,FALSE)),"",VLOOKUP($B250,'[2]1516 Exp_Rev Access'!$F$7:$FS$310,143,FALSE))</f>
        <v>0</v>
      </c>
      <c r="FI250" s="90">
        <f>IF(ISNA(VLOOKUP($B250,'[2]1516 Exp_Rev Access'!$F$7:$FS$310,144,FALSE)),"",VLOOKUP($B250,'[2]1516 Exp_Rev Access'!$F$7:$FS$310,144,FALSE))</f>
        <v>0</v>
      </c>
      <c r="FJ250" s="90">
        <f>IF(ISNA(VLOOKUP($B250,'[2]1516 Exp_Rev Access'!$F$7:$FS$310,145,FALSE)),"",VLOOKUP($B250,'[2]1516 Exp_Rev Access'!$F$7:$FS$310,145,FALSE))</f>
        <v>0</v>
      </c>
      <c r="FK250" s="90">
        <f>IF(ISNA(VLOOKUP($B250,'[2]1516 Exp_Rev Access'!$F$7:$FS$310,146,FALSE)),"",VLOOKUP($B250,'[2]1516 Exp_Rev Access'!$F$7:$FS$310,146,FALSE))</f>
        <v>0</v>
      </c>
      <c r="FL250" s="90">
        <f>IF(ISNA(VLOOKUP($B250,'[2]1516 Exp_Rev Access'!$F$7:$FS$310,1147,FALSE)),"",VLOOKUP($B250,'[2]1516 Exp_Rev Access'!$F$7:$FS$310,147,FALSE))</f>
        <v>0</v>
      </c>
      <c r="FM250" s="90">
        <f>IF(ISNA(VLOOKUP($B250,'[2]1516 Exp_Rev Access'!$F$7:$FS$310,148,FALSE)),"",VLOOKUP($B250,'[2]1516 Exp_Rev Access'!$F$7:$FS$310,148,FALSE))</f>
        <v>0</v>
      </c>
      <c r="FN250" s="90">
        <f>IF(ISNA(VLOOKUP($B250,'[2]1516 Exp_Rev Access'!$F$7:$FS$310,149,FALSE)),"",VLOOKUP($B250,'[2]1516 Exp_Rev Access'!$F$7:$FS$310,149,FALSE))</f>
        <v>0</v>
      </c>
      <c r="FO250" s="90">
        <f>IF(ISNA(VLOOKUP($B250,'[2]1516 Exp_Rev Access'!$F$7:$FS$310,150,FALSE)),"",VLOOKUP($B250,'[2]1516 Exp_Rev Access'!$F$7:$FS$310,150,FALSE))</f>
        <v>0</v>
      </c>
      <c r="FP250" s="90">
        <f>IF(ISNA(VLOOKUP($B250,'[2]1516 Exp_Rev Access'!$F$7:$FS$310,151,FALSE)),"",VLOOKUP($B250,'[2]1516 Exp_Rev Access'!$F$7:$FS$310,151,FALSE))</f>
        <v>0</v>
      </c>
      <c r="FQ250" s="90">
        <f>IF(ISNA(VLOOKUP($B250,'[2]1516 Exp_Rev Access'!$F$7:$FS$310,152,FALSE)),"",VLOOKUP($B250,'[2]1516 Exp_Rev Access'!$F$7:$FS$310,152,FALSE))</f>
        <v>0</v>
      </c>
      <c r="FR250" s="90">
        <f>IF(ISNA(VLOOKUP($B250,'[2]1516 Exp_Rev Access'!$F$7:$FS$310,153,FALSE)),"",VLOOKUP($B250,'[2]1516 Exp_Rev Access'!$F$7:$FS$310,153,FALSE))</f>
        <v>34568.65</v>
      </c>
      <c r="FS250" s="53">
        <f t="shared" si="642"/>
        <v>710485.59</v>
      </c>
      <c r="FT250" s="92">
        <f t="shared" si="643"/>
        <v>8.5209653988826475E-2</v>
      </c>
      <c r="FU250" s="116">
        <f t="shared" si="644"/>
        <v>1137.2500400166471</v>
      </c>
      <c r="FV250" s="90">
        <f>IF(ISNA(VLOOKUP($B250,'[2]1516 Exp_Rev Access'!$F$7:$FS$310,154,FALSE)),"",VLOOKUP($B250,'[2]1516 Exp_Rev Access'!$F$7:$FS$310,154,FALSE))</f>
        <v>10309.5</v>
      </c>
      <c r="FW250" s="90">
        <f>IF(ISNA(VLOOKUP($B250,'[2]1516 Exp_Rev Access'!$F$7:$FS$310,155,FALSE)),"",VLOOKUP($B250,'[2]1516 Exp_Rev Access'!$F$7:$FS$310,155,FALSE))</f>
        <v>0</v>
      </c>
      <c r="FX250" s="90">
        <f>IF(ISNA(VLOOKUP($B250,'[2]1516 Exp_Rev Access'!$F$7:$FS$310,156,FALSE)),"",VLOOKUP($B250,'[2]1516 Exp_Rev Access'!$F$7:$FS$310,156,FALSE))</f>
        <v>0</v>
      </c>
      <c r="FY250" s="90">
        <f>IF(ISNA(VLOOKUP($B250,'[2]1516 Exp_Rev Access'!$F$7:$FS$310,157,FALSE)),"",VLOOKUP($B250,'[2]1516 Exp_Rev Access'!$F$7:$FS$310,157,FALSE))</f>
        <v>0</v>
      </c>
      <c r="FZ250" s="90">
        <f>IF(ISNA(VLOOKUP($B250,'[2]1516 Exp_Rev Access'!$F$7:$FS$310,158,FALSE)),"",VLOOKUP($B250,'[2]1516 Exp_Rev Access'!$F$7:$FS$310,158,FALSE))</f>
        <v>0</v>
      </c>
      <c r="GA250" s="90">
        <f>IF(ISNA(VLOOKUP($B250,'[2]1516 Exp_Rev Access'!$F$7:$FS$310,159,FALSE)),"",VLOOKUP($B250,'[2]1516 Exp_Rev Access'!$F$7:$FS$310,159,FALSE))</f>
        <v>0</v>
      </c>
      <c r="GB250" s="90">
        <f>IF(ISNA(VLOOKUP($B250,'[2]1516 Exp_Rev Access'!$F$7:$FS$310,160,FALSE)),"",VLOOKUP($B250,'[2]1516 Exp_Rev Access'!$F$7:$FS$310,160,FALSE))</f>
        <v>0</v>
      </c>
      <c r="GC250" s="90">
        <f>IF(ISNA(VLOOKUP($B250,'[2]1516 Exp_Rev Access'!$F$7:$FS$310,161,FALSE)),"",VLOOKUP($B250,'[2]1516 Exp_Rev Access'!$F$7:$FS$310,161,FALSE))</f>
        <v>0</v>
      </c>
      <c r="GD250" s="90">
        <f>IF(ISNA(VLOOKUP($B250,'[2]1516 Exp_Rev Access'!$F$7:$FS$310,162,FALSE)),"",VLOOKUP($B250,'[2]1516 Exp_Rev Access'!$F$7:$FS$310,162,FALSE))</f>
        <v>0</v>
      </c>
      <c r="GE250" s="90">
        <f>IF(ISNA(VLOOKUP($B250,'[2]1516 Exp_Rev Access'!$F$7:$FS$310,163,FALSE)),"",VLOOKUP($B250,'[2]1516 Exp_Rev Access'!$F$7:$FS$310,163,FALSE))</f>
        <v>0</v>
      </c>
      <c r="GF250" s="90">
        <f>IF(ISNA(VLOOKUP($B250,'[2]1516 Exp_Rev Access'!$F$7:$FS$310,164,FALSE)),"",VLOOKUP($B250,'[2]1516 Exp_Rev Access'!$F$7:$FS$310,164,FALSE))</f>
        <v>43583.49</v>
      </c>
      <c r="GG250" s="90">
        <f>IF(ISNA(VLOOKUP($B250,'[2]1516 Exp_Rev Access'!$F$7:$FS$310,165,FALSE)),"",VLOOKUP($B250,'[2]1516 Exp_Rev Access'!$F$7:$FS$310,165,FALSE))</f>
        <v>0</v>
      </c>
      <c r="GH250" s="90">
        <f>IF(ISNA(VLOOKUP($B250,'[2]1516 Exp_Rev Access'!$F$7:$FS$310,166,FALSE)),"",VLOOKUP($B250,'[2]1516 Exp_Rev Access'!$F$7:$FS$310,166,FALSE))</f>
        <v>0</v>
      </c>
      <c r="GI250" s="90">
        <f>IF(ISNA(VLOOKUP($B250,'[2]1516 Exp_Rev Access'!$F$7:$FS$310,167,FALSE)),"",VLOOKUP($B250,'[2]1516 Exp_Rev Access'!$F$7:$FS$310,167,FALSE))</f>
        <v>0</v>
      </c>
      <c r="GJ250" s="90">
        <f>IF(ISNA(VLOOKUP($B250,'[2]1516 Exp_Rev Access'!$F$7:$FS$310,168,FALSE)),"",VLOOKUP($B250,'[2]1516 Exp_Rev Access'!$F$7:$FS$310,168,FALSE))</f>
        <v>0</v>
      </c>
      <c r="GK250" s="90">
        <f>IF(ISNA(VLOOKUP($B250,'[2]1516 Exp_Rev Access'!$F$7:$FS$310,169,FALSE)),"",VLOOKUP($B250,'[2]1516 Exp_Rev Access'!$F$7:$FS$310,169,FALSE))</f>
        <v>30000</v>
      </c>
      <c r="GL250" s="90">
        <f>IF(ISNA(VLOOKUP($B250,'[2]1516 Exp_Rev Access'!$F$7:$FS$310,170,FALSE)),"",VLOOKUP($B250,'[2]1516 Exp_Rev Access'!$F$7:$FS$310,170,FALSE))</f>
        <v>15674.03</v>
      </c>
      <c r="GM250" s="90">
        <f>IF(ISNA(VLOOKUP($B250,'[2]1516 Exp_Rev Access'!$F$7:$FT$310,171,FALSE)),"",VLOOKUP($B250,'[2]1516 Exp_Rev Access'!$F$7:$FT$310,171,FALSE))</f>
        <v>0</v>
      </c>
      <c r="GN250" s="90">
        <f>IF(ISNA(VLOOKUP($B250,'[2]1516 Exp_Rev Access'!$F$7:$FU$310,172,FALSE)),"",VLOOKUP($B250,'[2]1516 Exp_Rev Access'!$F$7:$FU$310,172,FALSE))</f>
        <v>0</v>
      </c>
      <c r="GO250" s="90">
        <f>IF(ISNA(VLOOKUP($B250,'[2]1516 Exp_Rev Access'!$F$7:$FV$310,173,FALSE)),"",VLOOKUP($B250,'[2]1516 Exp_Rev Access'!$F$7:$FV$310,173,FALSE))</f>
        <v>0</v>
      </c>
      <c r="GP250" s="90">
        <f>IF(ISNA(VLOOKUP($B250,'[2]1516 Exp_Rev Access'!$F$7:$GA$310,174,FALSE)),"",VLOOKUP($B250,'[2]1516 Exp_Rev Access'!$F$7:$GA$310,174,FALSE))</f>
        <v>0</v>
      </c>
      <c r="GQ250" s="90">
        <f>IF(ISNA(VLOOKUP($B250,'[2]1516 Exp_Rev Access'!$F$7:$GA$310,175,FALSE)),"",VLOOKUP($B250,'[2]1516 Exp_Rev Access'!$F$7:$GA$310,175,FALSE))</f>
        <v>0</v>
      </c>
      <c r="GR250" s="90">
        <f>IF(ISNA(VLOOKUP($B250,'[2]1516 Exp_Rev Access'!$F$7:$GA$310,176,FALSE)),"",VLOOKUP($B250,'[2]1516 Exp_Rev Access'!$F$7:$GA$310,176,FALSE))</f>
        <v>0</v>
      </c>
      <c r="GS250" s="90">
        <f>IF(ISNA(VLOOKUP($B250,'[2]1516 Exp_Rev Access'!$F$7:$GA$310,177,FALSE)),"",VLOOKUP($B250,'[2]1516 Exp_Rev Access'!$F$7:$GA$310,177,FALSE))</f>
        <v>0</v>
      </c>
      <c r="GT250" s="90">
        <f>IF(ISNA(VLOOKUP($B250,'[2]1516 Exp_Rev Access'!$F$7:$GA$310,178,FALSE)),"",VLOOKUP($B250,'[2]1516 Exp_Rev Access'!$F$7:$GA$310,178,FALSE))</f>
        <v>0</v>
      </c>
      <c r="GU250" s="53">
        <f t="shared" si="645"/>
        <v>99567.01999999999</v>
      </c>
      <c r="GV250" s="92">
        <f t="shared" si="646"/>
        <v>1.1941229269545868E-2</v>
      </c>
      <c r="GW250" s="114">
        <f t="shared" si="647"/>
        <v>159.37353138905786</v>
      </c>
    </row>
    <row r="251" spans="1:222" x14ac:dyDescent="0.2">
      <c r="B251" s="87" t="s">
        <v>542</v>
      </c>
      <c r="C251" s="87" t="s">
        <v>543</v>
      </c>
      <c r="D251" s="88">
        <f>IF(ISNA(VLOOKUP($B251,'[2]1516 enrollment_Rev_Exp by size'!$A$6:$C$325,3,FALSE)),"",VLOOKUP($B251,'[2]1516 enrollment_Rev_Exp by size'!$A$6:$C$325,3,FALSE))</f>
        <v>425.71999999999997</v>
      </c>
      <c r="E251" s="89">
        <v>6028623.7000000002</v>
      </c>
      <c r="F251" s="67">
        <f t="shared" si="626"/>
        <v>6028623.6999999993</v>
      </c>
      <c r="G251" s="67">
        <f t="shared" si="627"/>
        <v>0</v>
      </c>
      <c r="H251" s="90">
        <f>IF(ISNA(VLOOKUP($B251,'[2]1516 Exp_Rev Access'!$F$7:$FS$310,2,FALSE)),"",VLOOKUP($B251,'[2]1516 Exp_Rev Access'!$F$7:$FS$310,2,FALSE))</f>
        <v>525430.98</v>
      </c>
      <c r="I251" s="90">
        <f>IF(ISNA(VLOOKUP($B251,'[2]1516 Exp_Rev Access'!$F$7:$FS$310,3,FALSE)),"",VLOOKUP($B251,'[2]1516 Exp_Rev Access'!$F$7:$FS$310,3,FALSE))</f>
        <v>0</v>
      </c>
      <c r="J251" s="90">
        <f>IF(ISNA(VLOOKUP($B251,'[2]1516 Exp_Rev Access'!$F$7:$FS$310,4,FALSE)),"",VLOOKUP($B251,'[2]1516 Exp_Rev Access'!$F$7:$FS$310,4,FALSE))</f>
        <v>4715</v>
      </c>
      <c r="K251" s="90">
        <f>IF(ISNA(VLOOKUP($B251,'[2]1516 Exp_Rev Access'!$F$7:$FS$310,5,FALSE)),"-",VLOOKUP($B251,'[2]1516 Exp_Rev Access'!$F$7:$FS$310,5,FALSE))</f>
        <v>190158.33</v>
      </c>
      <c r="L251" s="90">
        <f>IF(ISNA(VLOOKUP($B251,'[2]1516 Exp_Rev Access'!$F$7:$FS$310,6,FALSE)),"",VLOOKUP($B251,'[2]1516 Exp_Rev Access'!$F$7:$FS$310,6,FALSE))</f>
        <v>0</v>
      </c>
      <c r="M251" s="90">
        <f>IF(ISNA(VLOOKUP($B251,'[2]1516 Exp_Rev Access'!$F$7:$FS$310,7,FALSE)),"",VLOOKUP($B251,'[2]1516 Exp_Rev Access'!$F$7:$FS$310,7,FALSE))</f>
        <v>0</v>
      </c>
      <c r="N251" s="53">
        <f t="shared" si="628"/>
        <v>720304.30999999994</v>
      </c>
      <c r="O251" s="91">
        <f t="shared" si="629"/>
        <v>0.11948072161146829</v>
      </c>
      <c r="P251" s="53">
        <f t="shared" si="630"/>
        <v>1691.9672789626984</v>
      </c>
      <c r="Q251" s="90">
        <f>IF(ISNA(VLOOKUP($B251,'[2]1516 Exp_Rev Access'!$F$7:$FS$310,8,FALSE)),"",VLOOKUP($B251,'[2]1516 Exp_Rev Access'!$F$7:$FS$310,8,FALSE))</f>
        <v>14885</v>
      </c>
      <c r="R251" s="90">
        <f>IF(ISNA(VLOOKUP($B251,'[2]1516 Exp_Rev Access'!$F$7:$FS$310,9,FALSE)),"",VLOOKUP($B251,'[2]1516 Exp_Rev Access'!$F$7:$FS$310,9,FALSE))</f>
        <v>0</v>
      </c>
      <c r="S251" s="90">
        <f>IF(ISNA(VLOOKUP($B251,'[2]1516 Exp_Rev Access'!$F$7:$FS$310,10,FALSE)),"",VLOOKUP($B251,'[2]1516 Exp_Rev Access'!$F$7:$FS$310,10,FALSE))</f>
        <v>0</v>
      </c>
      <c r="T251" s="90">
        <f>IF(ISNA(VLOOKUP($B251,'[2]1516 Exp_Rev Access'!$F$7:$FS$310,11,FALSE)),"",VLOOKUP($B251,'[2]1516 Exp_Rev Access'!$F$7:$FS$310,11,FALSE))</f>
        <v>0</v>
      </c>
      <c r="U251" s="90">
        <f>IF(ISNA(VLOOKUP($B251,'[2]1516 Exp_Rev Access'!$F$7:$FS$310,12,FALSE)),"",VLOOKUP($B251,'[2]1516 Exp_Rev Access'!$F$7:$FS$310,12,FALSE))</f>
        <v>0</v>
      </c>
      <c r="V251" s="90">
        <f>IF(ISNA(VLOOKUP($B251,'[2]1516 Exp_Rev Access'!$F$7:$FS$310,13,FALSE)),"",VLOOKUP($B251,'[2]1516 Exp_Rev Access'!$F$7:$FS$310,13,FALSE))</f>
        <v>0</v>
      </c>
      <c r="W251" s="90">
        <f>IF(ISNA(VLOOKUP($B251,'[2]1516 Exp_Rev Access'!$F$7:$FS$310,14,FALSE)),"",VLOOKUP($B251,'[2]1516 Exp_Rev Access'!$F$7:$FS$310,14,FALSE))</f>
        <v>0</v>
      </c>
      <c r="X251" s="90">
        <f>IF(ISNA(VLOOKUP($B251,'[2]1516 Exp_Rev Access'!$F$7:$FS$310,15,FALSE)),"",VLOOKUP($B251,'[2]1516 Exp_Rev Access'!$F$7:$FS$310,15,FALSE))</f>
        <v>0</v>
      </c>
      <c r="Y251" s="90">
        <f>IF(ISNA(VLOOKUP($B251,'[2]1516 Exp_Rev Access'!$F$7:$FS$310,16,FALSE)),"",VLOOKUP($B251,'[2]1516 Exp_Rev Access'!$F$7:$FS$310,16,FALSE))</f>
        <v>358.97</v>
      </c>
      <c r="Z251" s="90">
        <f>IF(ISNA(VLOOKUP($B251,'[2]1516 Exp_Rev Access'!$F$7:$FS$310,17,FALSE)),"",VLOOKUP($B251,'[2]1516 Exp_Rev Access'!$F$7:$FS$310,17,FALSE))</f>
        <v>6</v>
      </c>
      <c r="AA251" s="90">
        <f>IF(ISNA(VLOOKUP($B251,'[2]1516 Exp_Rev Access'!$F$7:$FS$310,18,FALSE)),"",VLOOKUP($B251,'[2]1516 Exp_Rev Access'!$F$7:$FS$310,18,FALSE))</f>
        <v>0</v>
      </c>
      <c r="AB251" s="90">
        <f>IF(ISNA(VLOOKUP($B251,'[2]1516 Exp_Rev Access'!$F$7:$FS$310,19,FALSE)),"",VLOOKUP($B251,'[2]1516 Exp_Rev Access'!$F$7:$FS$310,19,FALSE))</f>
        <v>0</v>
      </c>
      <c r="AC251" s="90">
        <f>IF(ISNA(VLOOKUP($B251,'[2]1516 Exp_Rev Access'!$F$7:$FS$310,20,FALSE)),"",VLOOKUP($B251,'[2]1516 Exp_Rev Access'!$F$7:$FS$310,20,FALSE))</f>
        <v>0</v>
      </c>
      <c r="AD251" s="90">
        <f>IF(ISNA(VLOOKUP($B251,'[2]1516 Exp_Rev Access'!$F$7:$FS$310,21,FALSE)),"",VLOOKUP($B251,'[2]1516 Exp_Rev Access'!$F$7:$FS$310,21,FALSE))</f>
        <v>38641.06</v>
      </c>
      <c r="AE251" s="90">
        <f>IF(ISNA(VLOOKUP($B251,'[2]1516 Exp_Rev Access'!$F$7:$FS$310,22,FALSE)),"",VLOOKUP($B251,'[2]1516 Exp_Rev Access'!$F$7:$FS$310,22,FALSE))</f>
        <v>4257.3599999999997</v>
      </c>
      <c r="AF251" s="90">
        <f>IF(ISNA(VLOOKUP($B251,'[2]1516 Exp_Rev Access'!$F$7:$FS$310,23,FALSE)),"",VLOOKUP($B251,'[2]1516 Exp_Rev Access'!$F$7:$FS$310,23,FALSE))</f>
        <v>0</v>
      </c>
      <c r="AG251" s="90">
        <f>IF(ISNA(VLOOKUP($B251,'[2]1516 Exp_Rev Access'!$F$7:$FS$310,24,FALSE)),"",VLOOKUP($B251,'[2]1516 Exp_Rev Access'!$F$7:$FS$310,24,FALSE))</f>
        <v>4450</v>
      </c>
      <c r="AH251" s="90">
        <f>IF(ISNA(VLOOKUP($B251,'[2]1516 Exp_Rev Access'!$F$7:$FS$310,25,FALSE)),"",VLOOKUP($B251,'[2]1516 Exp_Rev Access'!$F$7:$FS$310,25,FALSE))</f>
        <v>795.14</v>
      </c>
      <c r="AI251" s="90">
        <f>IF(ISNA(VLOOKUP($B251,'[2]1516 Exp_Rev Access'!$F$7:$FS$310,26,FALSE)),"",VLOOKUP($B251,'[2]1516 Exp_Rev Access'!$F$7:$FS$310,26,FALSE))</f>
        <v>225</v>
      </c>
      <c r="AJ251" s="90">
        <f>IF(ISNA(VLOOKUP($B251,'[2]1516 Exp_Rev Access'!$F$7:$FS$310,27,FALSE)),"",VLOOKUP($B251,'[2]1516 Exp_Rev Access'!$F$7:$FS$310,27,FALSE))</f>
        <v>2559.7600000000002</v>
      </c>
      <c r="AK251" s="90">
        <f>IF(ISNA(VLOOKUP($B251,'[2]1516 Exp_Rev Access'!$F$7:$FS$310,28,FALSE)),"",VLOOKUP($B251,'[2]1516 Exp_Rev Access'!$F$7:$FS$310,28,FALSE))</f>
        <v>866.15</v>
      </c>
      <c r="AL251" s="90">
        <f>IF(ISNA(VLOOKUP($B251,'[2]1516 Exp_Rev Access'!$F$7:$FS$310,29,FALSE)),"",VLOOKUP($B251,'[2]1516 Exp_Rev Access'!$F$7:$FS$310,29,FALSE))</f>
        <v>2690.25</v>
      </c>
      <c r="AM251" s="53">
        <f t="shared" si="631"/>
        <v>69734.689999999988</v>
      </c>
      <c r="AN251" s="92">
        <f t="shared" si="632"/>
        <v>1.1567265344493136E-2</v>
      </c>
      <c r="AO251" s="68">
        <f t="shared" si="633"/>
        <v>163.80412007892511</v>
      </c>
      <c r="AP251" s="90">
        <f>IF(ISNA(VLOOKUP($B251,'[2]1516 Exp_Rev Access'!$F$7:$FS$310,30,FALSE)),"",VLOOKUP($B251,'[2]1516 Exp_Rev Access'!$F$7:$FS$310,30,FALSE))</f>
        <v>2724938.15</v>
      </c>
      <c r="AQ251" s="90">
        <f>IF(ISNA(VLOOKUP($B251,'[2]1516 Exp_Rev Access'!$F$7:$FS$310,31,FALSE)),"",VLOOKUP($B251,'[2]1516 Exp_Rev Access'!$F$7:$FS$310,31,FALSE))</f>
        <v>63121.88</v>
      </c>
      <c r="AR251" s="90">
        <f>IF(ISNA(VLOOKUP($B251,'[2]1516 Exp_Rev Access'!$F$7:$FS$310,32,FALSE)),"",VLOOKUP($B251,'[2]1516 Exp_Rev Access'!$F$7:$FS$310,32,FALSE))</f>
        <v>264755.24</v>
      </c>
      <c r="AS251" s="90">
        <f>IF(ISNA(VLOOKUP($B251,'[2]1516 Exp_Rev Access'!$F$7:$FS$310,33,FALSE)),"",VLOOKUP($B251,'[2]1516 Exp_Rev Access'!$F$7:$FS$310,33,FALSE))</f>
        <v>565.23</v>
      </c>
      <c r="AT251" s="90">
        <f>IF(ISNA(VLOOKUP($B251,'[2]1516 Exp_Rev Access'!$F$7:$FS$310,34,FALSE)),"",VLOOKUP($B251,'[2]1516 Exp_Rev Access'!$F$7:$FS$310,34,FALSE))</f>
        <v>0</v>
      </c>
      <c r="AU251" s="53">
        <f t="shared" si="634"/>
        <v>3053380.4999999995</v>
      </c>
      <c r="AV251" s="93">
        <f t="shared" si="635"/>
        <v>0.50648052556340506</v>
      </c>
      <c r="AW251" s="53">
        <f t="shared" si="636"/>
        <v>7172.274029878793</v>
      </c>
      <c r="AX251" s="90">
        <f>IF(ISNA(VLOOKUP($B251,'[2]1516 Exp_Rev Access'!$F$7:$FS$310,35,FALSE)),"",VLOOKUP($B251,'[2]1516 Exp_Rev Access'!$F$7:$FS$310,35,FALSE))</f>
        <v>250</v>
      </c>
      <c r="AY251" s="90">
        <f>IF(ISNA(VLOOKUP($B251,'[2]1516 Exp_Rev Access'!$F$7:$FS$310,36,FALSE)),"",VLOOKUP($B251,'[2]1516 Exp_Rev Access'!$F$7:$FS$310,36,FALSE))</f>
        <v>275222.90000000002</v>
      </c>
      <c r="AZ251" s="90">
        <f>IF(ISNA(VLOOKUP($B251,'[2]1516 Exp_Rev Access'!$F$7:$FS$310,37,FALSE)),"",VLOOKUP($B251,'[2]1516 Exp_Rev Access'!$F$7:$FS$310,37,FALSE))</f>
        <v>9624.76</v>
      </c>
      <c r="BA251" s="90">
        <f>IF(ISNA(VLOOKUP($B251,'[2]1516 Exp_Rev Access'!$F$7:$FS$310,38,FALSE)),"",VLOOKUP($B251,'[2]1516 Exp_Rev Access'!$F$7:$FS$310,38,FALSE))</f>
        <v>0</v>
      </c>
      <c r="BB251" s="90">
        <f>IF(ISNA(VLOOKUP($B251,'[2]1516 Exp_Rev Access'!$F$7:$FS$310,39,FALSE)),"",VLOOKUP($B251,'[2]1516 Exp_Rev Access'!$F$7:$FS$310,39,FALSE))</f>
        <v>0</v>
      </c>
      <c r="BC251" s="90">
        <f>IF(ISNA(VLOOKUP($B251,'[2]1516 Exp_Rev Access'!$F$7:$FS$310,40,FALSE)),"",VLOOKUP($B251,'[2]1516 Exp_Rev Access'!$F$7:$FS$310,40,FALSE))</f>
        <v>72403.649999999994</v>
      </c>
      <c r="BD251" s="90">
        <f>IF(ISNA(VLOOKUP($B251,'[2]1516 Exp_Rev Access'!$F$7:$FS$310,41,FALSE)),"",VLOOKUP($B251,'[2]1516 Exp_Rev Access'!$F$7:$FS$310,41,FALSE))</f>
        <v>983176.96</v>
      </c>
      <c r="BE251" s="90">
        <f>IF(ISNA(VLOOKUP($B251,'[2]1516 Exp_Rev Access'!$F$7:$FS$310,42,FALSE)),"",VLOOKUP($B251,'[2]1516 Exp_Rev Access'!$F$7:$FS$310,42,FALSE))</f>
        <v>19543.63</v>
      </c>
      <c r="BF251" s="90">
        <f>IF(ISNA(VLOOKUP($B251,'[2]1516 Exp_Rev Access'!$F$7:$FS$310,43,FALSE)),"",VLOOKUP($B251,'[2]1516 Exp_Rev Access'!$F$7:$FS$310,43,FALSE))</f>
        <v>0</v>
      </c>
      <c r="BG251" s="90">
        <f>IF(ISNA(VLOOKUP($B251,'[2]1516 Exp_Rev Access'!$F$7:$FS$310,44,FALSE)),"",VLOOKUP($B251,'[2]1516 Exp_Rev Access'!$F$7:$FS$310,44,FALSE))</f>
        <v>9548.64</v>
      </c>
      <c r="BH251" s="90">
        <f>IF(ISNA(VLOOKUP($B251,'[2]1516 Exp_Rev Access'!$F$7:$FS$310,45,FALSE)),"",VLOOKUP($B251,'[2]1516 Exp_Rev Access'!$F$7:$FS$310,45,FALSE))</f>
        <v>1848.33</v>
      </c>
      <c r="BI251" s="90">
        <f>IF(ISNA(VLOOKUP($B251,'[2]1516 Exp_Rev Access'!$F$7:$FS$310,46,FALSE)),"",VLOOKUP($B251,'[2]1516 Exp_Rev Access'!$F$7:$FS$310,46,FALSE))</f>
        <v>0</v>
      </c>
      <c r="BJ251" s="90">
        <f>IF(ISNA(VLOOKUP($B251,'[2]1516 Exp_Rev Access'!$F$7:$FS$310,47,FALSE)),"",VLOOKUP($B251,'[2]1516 Exp_Rev Access'!$F$7:$FS$310,47,FALSE))</f>
        <v>2861.55</v>
      </c>
      <c r="BK251" s="90">
        <f>IF(ISNA(VLOOKUP($B251,'[2]1516 Exp_Rev Access'!$F$7:$FS$310,48,FALSE)),"",VLOOKUP($B251,'[2]1516 Exp_Rev Access'!$F$7:$FS$310,48,FALSE))</f>
        <v>187234.13</v>
      </c>
      <c r="BL251" s="90">
        <f>IF(ISNA(VLOOKUP($B251,'[2]1516 Exp_Rev Access'!$F$7:$FS$310,49,FALSE)),"",VLOOKUP($B251,'[2]1516 Exp_Rev Access'!$F$7:$FS$310,49,FALSE))</f>
        <v>0</v>
      </c>
      <c r="BM251" s="90">
        <f>IF(ISNA(VLOOKUP($B251,'[2]1516 Exp_Rev Access'!$F$7:$FS$310,50,FALSE)),"",VLOOKUP($B251,'[2]1516 Exp_Rev Access'!$F$7:$FS$310,50,FALSE))</f>
        <v>0</v>
      </c>
      <c r="BN251" s="90">
        <f>IF(ISNA(VLOOKUP($B251,'[2]1516 Exp_Rev Access'!$F$7:$FS$310,51,FALSE)),"",VLOOKUP($B251,'[2]1516 Exp_Rev Access'!$F$7:$FS$310,51,FALSE))</f>
        <v>0</v>
      </c>
      <c r="BO251" s="90">
        <f>IF(ISNA(VLOOKUP($B251,'[2]1516 Exp_Rev Access'!$F$7:$FS$310,52,FALSE)),"",VLOOKUP($B251,'[2]1516 Exp_Rev Access'!$F$7:$FS$310,52,FALSE))</f>
        <v>0</v>
      </c>
      <c r="BP251" s="90">
        <f>IF(ISNA(VLOOKUP($B251,'[2]1516 Exp_Rev Access'!$F$7:$FS$310,53,FALSE)),"",VLOOKUP($B251,'[2]1516 Exp_Rev Access'!$F$7:$FS$310,53,FALSE))</f>
        <v>0</v>
      </c>
      <c r="BQ251" s="90">
        <f>IF(ISNA(VLOOKUP($B251,'[2]1516 Exp_Rev Access'!$F$7:$FS$310,54,FALSE)),"",VLOOKUP($B251,'[2]1516 Exp_Rev Access'!$F$7:$FS$310,54,FALSE))</f>
        <v>0</v>
      </c>
      <c r="BR251" s="90">
        <f>IF(ISNA(VLOOKUP($B251,'[2]1516 Exp_Rev Access'!$F$7:$FS$310,55,FALSE)),"",VLOOKUP($B251,'[2]1516 Exp_Rev Access'!$F$7:$FS$310,55,FALSE))</f>
        <v>0</v>
      </c>
      <c r="BS251" s="90">
        <f>IF(ISNA(VLOOKUP($B251,'[2]1516 Exp_Rev Access'!$F$7:$FS$310,56,FALSE)),"",VLOOKUP($B251,'[2]1516 Exp_Rev Access'!$F$7:$FS$310,56,FALSE))</f>
        <v>0</v>
      </c>
      <c r="BT251" s="90">
        <f>IF(ISNA(VLOOKUP($B251,'[2]1516 Exp_Rev Access'!$F$7:$FS$310,57,FALSE)),"",VLOOKUP($B251,'[2]1516 Exp_Rev Access'!$F$7:$FS$310,57,FALSE))</f>
        <v>0</v>
      </c>
      <c r="BU251" s="90">
        <f>IF(ISNA(VLOOKUP($B251,'[2]1516 Exp_Rev Access'!$F$7:$FS$310,58,FALSE)),"",VLOOKUP($B251,'[2]1516 Exp_Rev Access'!$F$7:$FS$310,58,FALSE))</f>
        <v>0</v>
      </c>
      <c r="BV251" s="53">
        <f t="shared" si="637"/>
        <v>1561714.5499999998</v>
      </c>
      <c r="BW251" s="92">
        <f t="shared" si="638"/>
        <v>0.2590499304177834</v>
      </c>
      <c r="BX251" s="68">
        <f t="shared" si="639"/>
        <v>3668.4077562717275</v>
      </c>
      <c r="BY251" s="90">
        <f>IF(ISNA(VLOOKUP($B251,'[2]1516 Exp_Rev Access'!$F$7:$FS$310,59,FALSE)),"",VLOOKUP($B251,'[2]1516 Exp_Rev Access'!$F$7:$FS$310,59,FALSE))</f>
        <v>14528.28</v>
      </c>
      <c r="BZ251" s="90">
        <f>IF(ISNA(VLOOKUP($B251,'[2]1516 Exp_Rev Access'!$F$7:$FS$310,60,FALSE)),"",VLOOKUP($B251,'[2]1516 Exp_Rev Access'!$F$7:$FS$310,60,FALSE))</f>
        <v>0</v>
      </c>
      <c r="CA251" s="90">
        <f>IF(ISNA(VLOOKUP($B251,'[2]1516 Exp_Rev Access'!$F$7:$FS$310,61,FALSE)),"",VLOOKUP($B251,'[2]1516 Exp_Rev Access'!$F$7:$FS$310,61,FALSE))</f>
        <v>0</v>
      </c>
      <c r="CB251" s="90">
        <f>IF(ISNA(VLOOKUP($B251,'[2]1516 Exp_Rev Access'!$F$7:$FS$310,62,FALSE)),"",VLOOKUP($B251,'[2]1516 Exp_Rev Access'!$F$7:$FS$310,62,FALSE))</f>
        <v>0</v>
      </c>
      <c r="CC251" s="90">
        <f>IF(ISNA(VLOOKUP($B251,'[2]1516 Exp_Rev Access'!$F$7:$FS$310,63,FALSE)),"",VLOOKUP($B251,'[2]1516 Exp_Rev Access'!$F$7:$FS$310,63,FALSE))</f>
        <v>0</v>
      </c>
      <c r="CD251" s="90">
        <f>IF(ISNA(VLOOKUP($B251,'[2]1516 Exp_Rev Access'!$F$7:$FS$310,64,FALSE)),"",VLOOKUP($B251,'[2]1516 Exp_Rev Access'!$F$7:$FS$310,64,FALSE))</f>
        <v>0</v>
      </c>
      <c r="CE251" s="53">
        <f t="shared" si="640"/>
        <v>14528.28</v>
      </c>
      <c r="CF251" s="92">
        <f t="shared" ref="CF251" si="648">CE251/E251</f>
        <v>2.4098833702292616E-3</v>
      </c>
      <c r="CG251" s="94">
        <f t="shared" si="641"/>
        <v>34.126374142628961</v>
      </c>
      <c r="CH251" s="90">
        <f>IF(ISNA(VLOOKUP($B251,'[2]1516 Exp_Rev Access'!$F$7:$FS$310,65,FALSE)),"",VLOOKUP($B251,'[2]1516 Exp_Rev Access'!$F$7:$FS$310,65,FALSE))</f>
        <v>0</v>
      </c>
      <c r="CI251" s="90">
        <f>IF(ISNA(VLOOKUP($B251,'[2]1516 Exp_Rev Access'!$F$7:$FS$310,66,FALSE)),"",VLOOKUP($B251,'[2]1516 Exp_Rev Access'!$F$7:$FS$310,66,FALSE))</f>
        <v>0</v>
      </c>
      <c r="CJ251" s="90">
        <f>IF(ISNA(VLOOKUP($B251,'[2]1516 Exp_Rev Access'!$F$7:$FS$310,67,FALSE)),"",VLOOKUP($B251,'[2]1516 Exp_Rev Access'!$F$7:$FS$310,67,FALSE))</f>
        <v>0</v>
      </c>
      <c r="CK251" s="90">
        <f>IF(ISNA(VLOOKUP($B251,'[2]1516 Exp_Rev Access'!$F$7:$FS$310,68,FALSE)),"",VLOOKUP($B251,'[2]1516 Exp_Rev Access'!$F$7:$FS$310,68,FALSE))</f>
        <v>0</v>
      </c>
      <c r="CL251" s="90">
        <f>IF(ISNA(VLOOKUP($B251,'[2]1516 Exp_Rev Access'!$F$7:$FS$310,69,FALSE)),"",VLOOKUP($B251,'[2]1516 Exp_Rev Access'!$F$7:$FS$310,69,FALSE))</f>
        <v>0</v>
      </c>
      <c r="CM251" s="90">
        <f>IF(ISNA(VLOOKUP($B251,'[2]1516 Exp_Rev Access'!$F$7:$FS$310,70,FALSE)),"",VLOOKUP($B251,'[2]1516 Exp_Rev Access'!$F$7:$FS$310,70,FALSE))</f>
        <v>0</v>
      </c>
      <c r="CN251" s="90">
        <f>IF(ISNA(VLOOKUP($B251,'[2]1516 Exp_Rev Access'!$F$7:$FS$310,71,FALSE)),"",VLOOKUP($B251,'[2]1516 Exp_Rev Access'!$F$7:$FS$310,71,FALSE))</f>
        <v>0</v>
      </c>
      <c r="CO251" s="90">
        <f>IF(ISNA(VLOOKUP($B251,'[2]1516 Exp_Rev Access'!$F$7:$FS$310,72,FALSE)),"",VLOOKUP($B251,'[2]1516 Exp_Rev Access'!$F$7:$FS$310,72,FALSE))</f>
        <v>0</v>
      </c>
      <c r="CP251" s="90">
        <f>IF(ISNA(VLOOKUP($B251,'[2]1516 Exp_Rev Access'!$F$7:$FS$310,73,FALSE)),"",VLOOKUP($B251,'[2]1516 Exp_Rev Access'!$F$7:$FS$310,73,FALSE))</f>
        <v>0</v>
      </c>
      <c r="CQ251" s="90">
        <f>IF(ISNA(VLOOKUP($B251,'[2]1516 Exp_Rev Access'!$F$7:$FS$310,74,FALSE)),"",VLOOKUP($B251,'[2]1516 Exp_Rev Access'!$F$7:$FS$310,74,FALSE))</f>
        <v>0</v>
      </c>
      <c r="CR251" s="90">
        <f>IF(ISNA(VLOOKUP($B251,'[2]1516 Exp_Rev Access'!$F$7:$FS$310,75,FALSE)),"",VLOOKUP($B251,'[2]1516 Exp_Rev Access'!$F$7:$FS$310,75,FALSE))</f>
        <v>0</v>
      </c>
      <c r="CS251" s="90">
        <f>IF(ISNA(VLOOKUP($B251,'[2]1516 Exp_Rev Access'!$F$7:$FS$310,76,FALSE)),"",VLOOKUP($B251,'[2]1516 Exp_Rev Access'!$F$7:$FS$310,76,FALSE))</f>
        <v>58066.14</v>
      </c>
      <c r="CT251" s="90">
        <f>IF(ISNA(VLOOKUP($B251,'[2]1516 Exp_Rev Access'!$F$7:$FS$310,77,FALSE)),"",VLOOKUP($B251,'[2]1516 Exp_Rev Access'!$F$7:$FS$310,77,FALSE))</f>
        <v>0</v>
      </c>
      <c r="CU251" s="90">
        <f>IF(ISNA(VLOOKUP($B251,'[2]1516 Exp_Rev Access'!$F$7:$FS$310,78,FALSE)),"",VLOOKUP($B251,'[2]1516 Exp_Rev Access'!$F$7:$FS$310,78,FALSE))</f>
        <v>83463.7</v>
      </c>
      <c r="CV251" s="90">
        <f>IF(ISNA(VLOOKUP($B251,'[2]1516 Exp_Rev Access'!$F$7:$FS$310,79,FALSE)),"",VLOOKUP($B251,'[2]1516 Exp_Rev Access'!$F$7:$FS$310,79,FALSE))</f>
        <v>21138.59</v>
      </c>
      <c r="CW251" s="90">
        <f>IF(ISNA(VLOOKUP($B251,'[2]1516 Exp_Rev Access'!$F$7:$FS$310,80,FALSE)),"",VLOOKUP($B251,'[2]1516 Exp_Rev Access'!$F$7:$FS$310,80,FALSE))</f>
        <v>18626.060000000001</v>
      </c>
      <c r="CX251" s="90">
        <f>IF(ISNA(VLOOKUP($B251,'[2]1516 Exp_Rev Access'!$F$7:$FS$310,81,FALSE)),"",VLOOKUP($B251,'[2]1516 Exp_Rev Access'!$F$7:$FS$310,81,FALSE))</f>
        <v>0</v>
      </c>
      <c r="CY251" s="90">
        <f>IF(ISNA(VLOOKUP($B251,'[2]1516 Exp_Rev Access'!$F$7:$FS$310,82,FALSE)),"",VLOOKUP($B251,'[2]1516 Exp_Rev Access'!$F$7:$FS$310,82,FALSE))</f>
        <v>212290.37</v>
      </c>
      <c r="CZ251" s="90">
        <f>IF(ISNA(VLOOKUP($B251,'[2]1516 Exp_Rev Access'!$F$7:$FS$310,83,FALSE)),"",VLOOKUP($B251,'[2]1516 Exp_Rev Access'!$F$7:$FS$310,83,FALSE))</f>
        <v>0</v>
      </c>
      <c r="DA251" s="90">
        <f>IF(ISNA(VLOOKUP($B251,'[2]1516 Exp_Rev Access'!$F$7:$FS$310,84,FALSE)),"",VLOOKUP($B251,'[2]1516 Exp_Rev Access'!$F$7:$FS$310,84,FALSE))</f>
        <v>0</v>
      </c>
      <c r="DB251" s="90">
        <f>IF(ISNA(VLOOKUP($B251,'[2]1516 Exp_Rev Access'!$F$7:$FS$310,85,FALSE)),"",VLOOKUP($B251,'[2]1516 Exp_Rev Access'!$F$7:$FS$310,85,FALSE))</f>
        <v>0</v>
      </c>
      <c r="DC251" s="90">
        <f>IF(ISNA(VLOOKUP($B251,'[2]1516 Exp_Rev Access'!$F$7:$FS$310,86,FALSE)),"",VLOOKUP($B251,'[2]1516 Exp_Rev Access'!$F$7:$FS$310,86,FALSE))</f>
        <v>0</v>
      </c>
      <c r="DD251" s="90">
        <f>IF(ISNA(VLOOKUP($B251,'[2]1516 Exp_Rev Access'!$F$7:$FS$310,87,FALSE)),"",VLOOKUP($B251,'[2]1516 Exp_Rev Access'!$F$7:$FS$310,87,FALSE))</f>
        <v>0</v>
      </c>
      <c r="DE251" s="90">
        <f>IF(ISNA(VLOOKUP($B251,'[2]1516 Exp_Rev Access'!$F$7:$FS$310,88,FALSE)),"",VLOOKUP($B251,'[2]1516 Exp_Rev Access'!$F$7:$FS$310,88,FALSE))</f>
        <v>0</v>
      </c>
      <c r="DF251" s="90">
        <f>IF(ISNA(VLOOKUP($B251,'[2]1516 Exp_Rev Access'!$F$7:$FS$310,89,FALSE)),"",VLOOKUP($B251,'[2]1516 Exp_Rev Access'!$F$7:$FS$310,89,FALSE))</f>
        <v>0</v>
      </c>
      <c r="DG251" s="90">
        <f>IF(ISNA(VLOOKUP($B251,'[2]1516 Exp_Rev Access'!$F$7:$FS$310,90,FALSE)),"",VLOOKUP($B251,'[2]1516 Exp_Rev Access'!$F$7:$FS$310,90,FALSE))</f>
        <v>0</v>
      </c>
      <c r="DH251" s="90">
        <f>IF(ISNA(VLOOKUP($B251,'[2]1516 Exp_Rev Access'!$F$7:$FS$310,91,FALSE)),"",VLOOKUP($B251,'[2]1516 Exp_Rev Access'!$F$7:$FS$310,91,FALSE))</f>
        <v>0</v>
      </c>
      <c r="DI251" s="90">
        <f>IF(ISNA(VLOOKUP($B251,'[2]1516 Exp_Rev Access'!$F$7:$FS$310,92,FALSE)),"",VLOOKUP($B251,'[2]1516 Exp_Rev Access'!$F$7:$FS$310,92,FALSE))</f>
        <v>90206.98</v>
      </c>
      <c r="DJ251" s="90">
        <f>IF(ISNA(VLOOKUP($B251,'[2]1516 Exp_Rev Access'!$F$7:$FS$310,93,FALSE)),"",VLOOKUP($B251,'[2]1516 Exp_Rev Access'!$F$7:$FS$310,93,FALSE))</f>
        <v>0</v>
      </c>
      <c r="DK251" s="90">
        <f>IF(ISNA(VLOOKUP($B251,'[2]1516 Exp_Rev Access'!$F$7:$FS$310,94,FALSE)),"",VLOOKUP($B251,'[2]1516 Exp_Rev Access'!$F$7:$FS$310,94,FALSE))</f>
        <v>0</v>
      </c>
      <c r="DL251" s="90">
        <f>IF(ISNA(VLOOKUP($B251,'[2]1516 Exp_Rev Access'!$F$7:$FS$310,95,FALSE)),"",VLOOKUP($B251,'[2]1516 Exp_Rev Access'!$F$7:$FS$310,95,FALSE))</f>
        <v>0</v>
      </c>
      <c r="DM251" s="90">
        <f>IF(ISNA(VLOOKUP($B251,'[2]1516 Exp_Rev Access'!$F$7:$FS$310,96,FALSE)),"",VLOOKUP($B251,'[2]1516 Exp_Rev Access'!$F$7:$FS$310,96,FALSE))</f>
        <v>0</v>
      </c>
      <c r="DN251" s="90">
        <f>IF(ISNA(VLOOKUP($B251,'[2]1516 Exp_Rev Access'!$F$7:$FS$310,97,FALSE)),"",VLOOKUP($B251,'[2]1516 Exp_Rev Access'!$F$7:$FS$310,97,FALSE))</f>
        <v>0</v>
      </c>
      <c r="DO251" s="90">
        <f>IF(ISNA(VLOOKUP($B251,'[2]1516 Exp_Rev Access'!$F$7:$FS$310,98,FALSE)),"",VLOOKUP($B251,'[2]1516 Exp_Rev Access'!$F$7:$FS$310,98,FALSE))</f>
        <v>0</v>
      </c>
      <c r="DP251" s="90">
        <f>IF(ISNA(VLOOKUP($B251,'[2]1516 Exp_Rev Access'!$F$7:$FS$310,99,FALSE)),"",VLOOKUP($B251,'[2]1516 Exp_Rev Access'!$F$7:$FS$310,99,FALSE))</f>
        <v>0</v>
      </c>
      <c r="DQ251" s="90">
        <f>IF(ISNA(VLOOKUP($B251,'[2]1516 Exp_Rev Access'!$F$7:$FS$310,100,FALSE)),"",VLOOKUP($B251,'[2]1516 Exp_Rev Access'!$F$7:$FS$310,100,FALSE))</f>
        <v>0</v>
      </c>
      <c r="DR251" s="90">
        <f>IF(ISNA(VLOOKUP($B251,'[2]1516 Exp_Rev Access'!$F$7:$FS$310,101,FALSE)),"",VLOOKUP($B251,'[2]1516 Exp_Rev Access'!$F$7:$FS$310,101,FALSE))</f>
        <v>0</v>
      </c>
      <c r="DS251" s="90">
        <f>IF(ISNA(VLOOKUP($B251,'[2]1516 Exp_Rev Access'!$F$7:$FS$310,102,FALSE)),"",VLOOKUP($B251,'[2]1516 Exp_Rev Access'!$F$7:$FS$310,102,FALSE))</f>
        <v>0</v>
      </c>
      <c r="DT251" s="90">
        <f>IF(ISNA(VLOOKUP($B251,'[2]1516 Exp_Rev Access'!$F$7:$FS$310,103,FALSE)),"",VLOOKUP($B251,'[2]1516 Exp_Rev Access'!$F$7:$FS$310,103,FALSE))</f>
        <v>0</v>
      </c>
      <c r="DU251" s="90">
        <f>IF(ISNA(VLOOKUP($B251,'[2]1516 Exp_Rev Access'!$F$7:$FS$310,104,FALSE)),"",VLOOKUP($B251,'[2]1516 Exp_Rev Access'!$F$7:$FS$310,104,FALSE))</f>
        <v>0</v>
      </c>
      <c r="DV251" s="90">
        <f>IF(ISNA(VLOOKUP($B251,'[2]1516 Exp_Rev Access'!$F$7:$FS$310,105,FALSE)),"",VLOOKUP($B251,'[2]1516 Exp_Rev Access'!$F$7:$FS$310,105,FALSE))</f>
        <v>0</v>
      </c>
      <c r="DW251" s="90">
        <f>IF(ISNA(VLOOKUP($B251,'[2]1516 Exp_Rev Access'!$F$7:$FS$310,106,FALSE)),"",VLOOKUP($B251,'[2]1516 Exp_Rev Access'!$F$7:$FS$310,106,FALSE))</f>
        <v>0</v>
      </c>
      <c r="DX251" s="90">
        <f>IF(ISNA(VLOOKUP($B251,'[2]1516 Exp_Rev Access'!$F$7:$FS$310,107,FALSE)),"",VLOOKUP($B251,'[2]1516 Exp_Rev Access'!$F$7:$FS$310,107,FALSE))</f>
        <v>0</v>
      </c>
      <c r="DY251" s="90">
        <f>IF(ISNA(VLOOKUP($B251,'[2]1516 Exp_Rev Access'!$F$7:$FS$310,108,FALSE)),"",VLOOKUP($B251,'[2]1516 Exp_Rev Access'!$F$7:$FS$310,108,FALSE))</f>
        <v>0</v>
      </c>
      <c r="DZ251" s="90">
        <f>IF(ISNA(VLOOKUP($B251,'[2]1516 Exp_Rev Access'!$F$7:$FS$310,109,FALSE)),"",VLOOKUP($B251,'[2]1516 Exp_Rev Access'!$F$7:$FS$310,109,FALSE))</f>
        <v>0</v>
      </c>
      <c r="EA251" s="90">
        <f>IF(ISNA(VLOOKUP($B251,'[2]1516 Exp_Rev Access'!$F$7:$FS$310,110,FALSE)),"",VLOOKUP($B251,'[2]1516 Exp_Rev Access'!$F$7:$FS$310,110,FALSE))</f>
        <v>0</v>
      </c>
      <c r="EB251" s="90">
        <f>IF(ISNA(VLOOKUP($B251,'[2]1516 Exp_Rev Access'!$F$7:$FS$310,111,FALSE)),"",VLOOKUP($B251,'[2]1516 Exp_Rev Access'!$F$7:$FS$310,111,FALSE))</f>
        <v>0</v>
      </c>
      <c r="EC251" s="90">
        <f>IF(ISNA(VLOOKUP($B251,'[2]1516 Exp_Rev Access'!$F$7:$FS$310,112,FALSE)),"",VLOOKUP($B251,'[2]1516 Exp_Rev Access'!$F$7:$FS$310,112,FALSE))</f>
        <v>0</v>
      </c>
      <c r="ED251" s="90">
        <f>IF(ISNA(VLOOKUP($B251,'[2]1516 Exp_Rev Access'!$F$7:$FS$310,113,FALSE)),"",VLOOKUP($B251,'[2]1516 Exp_Rev Access'!$F$7:$FS$310,113,FALSE))</f>
        <v>0</v>
      </c>
      <c r="EE251" s="90">
        <f>IF(ISNA(VLOOKUP($B251,'[2]1516 Exp_Rev Access'!$F$7:$FS$310,114,FALSE)),"",VLOOKUP($B251,'[2]1516 Exp_Rev Access'!$F$7:$FS$310,114,FALSE))</f>
        <v>0</v>
      </c>
      <c r="EF251" s="90">
        <f>IF(ISNA(VLOOKUP($B251,'[2]1516 Exp_Rev Access'!$F$7:$FS$310,115,FALSE)),"",VLOOKUP($B251,'[2]1516 Exp_Rev Access'!$F$7:$FS$310,115,FALSE))</f>
        <v>0</v>
      </c>
      <c r="EG251" s="90">
        <f>IF(ISNA(VLOOKUP($B251,'[2]1516 Exp_Rev Access'!$F$7:$FS$310,116,FALSE)),"",VLOOKUP($B251,'[2]1516 Exp_Rev Access'!$F$7:$FS$310,116,FALSE))</f>
        <v>0</v>
      </c>
      <c r="EH251" s="90">
        <f>IF(ISNA(VLOOKUP($B251,'[2]1516 Exp_Rev Access'!$F$7:$FS$310,117,FALSE)),"",VLOOKUP($B251,'[2]1516 Exp_Rev Access'!$F$7:$FS$310,117,FALSE))</f>
        <v>0</v>
      </c>
      <c r="EI251" s="90">
        <f>IF(ISNA(VLOOKUP($B251,'[2]1516 Exp_Rev Access'!$F$7:$FS$310,118,FALSE)),"",VLOOKUP($B251,'[2]1516 Exp_Rev Access'!$F$7:$FS$310,118,FALSE))</f>
        <v>0</v>
      </c>
      <c r="EJ251" s="90">
        <f>IF(ISNA(VLOOKUP($B251,'[2]1516 Exp_Rev Access'!$F$7:$FS$310,119,FALSE)),"",VLOOKUP($B251,'[2]1516 Exp_Rev Access'!$F$7:$FS$310,119,FALSE))</f>
        <v>0</v>
      </c>
      <c r="EK251" s="90">
        <f>IF(ISNA(VLOOKUP($B251,'[2]1516 Exp_Rev Access'!$F$7:$FS$310,120,FALSE)),"",VLOOKUP($B251,'[2]1516 Exp_Rev Access'!$F$7:$FS$310,120,FALSE))</f>
        <v>0</v>
      </c>
      <c r="EL251" s="90">
        <f>IF(ISNA(VLOOKUP($B251,'[2]1516 Exp_Rev Access'!$F$7:$FS$310,121,FALSE)),"",VLOOKUP($B251,'[2]1516 Exp_Rev Access'!$F$7:$FS$310,121,FALSE))</f>
        <v>0</v>
      </c>
      <c r="EM251" s="90">
        <f>IF(ISNA(VLOOKUP($B251,'[2]1516 Exp_Rev Access'!$F$7:$FS$310,122,FALSE)),"",VLOOKUP($B251,'[2]1516 Exp_Rev Access'!$F$7:$FS$310,122,FALSE))</f>
        <v>0</v>
      </c>
      <c r="EN251" s="90">
        <f>IF(ISNA(VLOOKUP($B251,'[2]1516 Exp_Rev Access'!$F$7:$FS$310,123,FALSE)),"",VLOOKUP($B251,'[2]1516 Exp_Rev Access'!$F$7:$FS$310,123,FALSE))</f>
        <v>72040.91</v>
      </c>
      <c r="EO251" s="90">
        <f>IF(ISNA(VLOOKUP($B251,'[2]1516 Exp_Rev Access'!$F$7:$FS$310,124,FALSE)),"",VLOOKUP($B251,'[2]1516 Exp_Rev Access'!$F$7:$FS$310,124,FALSE))</f>
        <v>0</v>
      </c>
      <c r="EP251" s="90">
        <f>IF(ISNA(VLOOKUP($B251,'[2]1516 Exp_Rev Access'!$F$7:$FS$310,125,FALSE)),"",VLOOKUP($B251,'[2]1516 Exp_Rev Access'!$F$7:$FS$310,125,FALSE))</f>
        <v>0</v>
      </c>
      <c r="EQ251" s="90">
        <f>IF(ISNA(VLOOKUP($B251,'[2]1516 Exp_Rev Access'!$F$7:$FS$310,126,FALSE)),"",VLOOKUP($B251,'[2]1516 Exp_Rev Access'!$F$7:$FS$310,126,FALSE))</f>
        <v>0</v>
      </c>
      <c r="ER251" s="90">
        <f>IF(ISNA(VLOOKUP($B251,'[2]1516 Exp_Rev Access'!$F$7:$FS$310,127,FALSE)),"",VLOOKUP($B251,'[2]1516 Exp_Rev Access'!$F$7:$FS$310,127,FALSE))</f>
        <v>0</v>
      </c>
      <c r="ES251" s="90">
        <f>IF(ISNA(VLOOKUP($B251,'[2]1516 Exp_Rev Access'!$F$7:$FS$310,128,FALSE)),"",VLOOKUP($B251,'[2]1516 Exp_Rev Access'!$F$7:$FS$310,128,FALSE))</f>
        <v>0</v>
      </c>
      <c r="ET251" s="90">
        <f>IF(ISNA(VLOOKUP($B251,'[2]1516 Exp_Rev Access'!$F$7:$FS$310,129,FALSE)),"",VLOOKUP($B251,'[2]1516 Exp_Rev Access'!$F$7:$FS$310,129,FALSE))</f>
        <v>0</v>
      </c>
      <c r="EU251" s="90">
        <f>IF(ISNA(VLOOKUP($B251,'[2]1516 Exp_Rev Access'!$F$7:$FS$310,130,FALSE)),"",VLOOKUP($B251,'[2]1516 Exp_Rev Access'!$F$7:$FS$310,130,FALSE))</f>
        <v>0</v>
      </c>
      <c r="EV251" s="90">
        <f>IF(ISNA(VLOOKUP($B251,'[2]1516 Exp_Rev Access'!$F$7:$FS$310,131,FALSE)),"",VLOOKUP($B251,'[2]1516 Exp_Rev Access'!$F$7:$FS$310,131,FALSE))</f>
        <v>0</v>
      </c>
      <c r="EW251" s="90">
        <f>IF(ISNA(VLOOKUP($B251,'[2]1516 Exp_Rev Access'!$F$7:$FS$310,132,FALSE)),"",VLOOKUP($B251,'[2]1516 Exp_Rev Access'!$F$7:$FS$310,132,FALSE))</f>
        <v>0</v>
      </c>
      <c r="EX251" s="90">
        <f>IF(ISNA(VLOOKUP($B251,'[2]1516 Exp_Rev Access'!$F$7:$FS$310,133,FALSE)),"",VLOOKUP($B251,'[2]1516 Exp_Rev Access'!$F$7:$FS$310,133,FALSE))</f>
        <v>0</v>
      </c>
      <c r="EY251" s="90">
        <f>IF(ISNA(VLOOKUP($B251,'[2]1516 Exp_Rev Access'!$F$7:$FS$310,134,FALSE)),"",VLOOKUP($B251,'[2]1516 Exp_Rev Access'!$F$7:$FS$310,134,FALSE))</f>
        <v>0</v>
      </c>
      <c r="EZ251" s="90">
        <f>IF(ISNA(VLOOKUP($B251,'[2]1516 Exp_Rev Access'!$F$7:$FS$310,135,FALSE)),"",VLOOKUP($B251,'[2]1516 Exp_Rev Access'!$F$7:$FS$310,135,FALSE))</f>
        <v>0</v>
      </c>
      <c r="FA251" s="90">
        <f>IF(ISNA(VLOOKUP($B251,'[2]1516 Exp_Rev Access'!$F$7:$FS$310,136,FALSE)),"",VLOOKUP($B251,'[2]1516 Exp_Rev Access'!$F$7:$FS$310,136,FALSE))</f>
        <v>0</v>
      </c>
      <c r="FB251" s="90">
        <f>IF(ISNA(VLOOKUP($B251,'[2]1516 Exp_Rev Access'!$F$7:$FS$310,137,FALSE)),"",VLOOKUP($B251,'[2]1516 Exp_Rev Access'!$F$7:$FS$310,137,FALSE))</f>
        <v>0</v>
      </c>
      <c r="FC251" s="90">
        <f>IF(ISNA(VLOOKUP($B251,'[2]1516 Exp_Rev Access'!$F$7:$FS$310,138,FALSE)),"",VLOOKUP($B251,'[2]1516 Exp_Rev Access'!$F$7:$FS$310,138,FALSE))</f>
        <v>0</v>
      </c>
      <c r="FD251" s="90">
        <f>IF(ISNA(VLOOKUP($B251,'[2]1516 Exp_Rev Access'!$F$7:$FS$310,139,FALSE)),"",VLOOKUP($B251,'[2]1516 Exp_Rev Access'!$F$7:$FS$310,139,FALSE))</f>
        <v>0</v>
      </c>
      <c r="FE251" s="90">
        <f>IF(ISNA(VLOOKUP($B251,'[2]1516 Exp_Rev Access'!$F$7:$FS$310,140,FALSE)),"",VLOOKUP($B251,'[2]1516 Exp_Rev Access'!$F$7:$FS$310,140,FALSE))</f>
        <v>0</v>
      </c>
      <c r="FF251" s="90">
        <f>IF(ISNA(VLOOKUP($B251,'[2]1516 Exp_Rev Access'!$F$7:$FS$310,141,FALSE)),"",VLOOKUP($B251,'[2]1516 Exp_Rev Access'!$F$7:$FS$310,141,FALSE))</f>
        <v>0</v>
      </c>
      <c r="FG251" s="90">
        <f>IF(ISNA(VLOOKUP($B251,'[2]1516 Exp_Rev Access'!$F$7:$FS$310,142,FALSE)),"",VLOOKUP($B251,'[2]1516 Exp_Rev Access'!$F$7:$FS$310,142,FALSE))</f>
        <v>0</v>
      </c>
      <c r="FH251" s="90">
        <f>IF(ISNA(VLOOKUP($B251,'[2]1516 Exp_Rev Access'!$F$7:$FS$310,143,FALSE)),"",VLOOKUP($B251,'[2]1516 Exp_Rev Access'!$F$7:$FS$310,143,FALSE))</f>
        <v>0</v>
      </c>
      <c r="FI251" s="90">
        <f>IF(ISNA(VLOOKUP($B251,'[2]1516 Exp_Rev Access'!$F$7:$FS$310,144,FALSE)),"",VLOOKUP($B251,'[2]1516 Exp_Rev Access'!$F$7:$FS$310,144,FALSE))</f>
        <v>0</v>
      </c>
      <c r="FJ251" s="90">
        <f>IF(ISNA(VLOOKUP($B251,'[2]1516 Exp_Rev Access'!$F$7:$FS$310,145,FALSE)),"",VLOOKUP($B251,'[2]1516 Exp_Rev Access'!$F$7:$FS$310,145,FALSE))</f>
        <v>0</v>
      </c>
      <c r="FK251" s="90">
        <f>IF(ISNA(VLOOKUP($B251,'[2]1516 Exp_Rev Access'!$F$7:$FS$310,146,FALSE)),"",VLOOKUP($B251,'[2]1516 Exp_Rev Access'!$F$7:$FS$310,146,FALSE))</f>
        <v>0</v>
      </c>
      <c r="FL251" s="90">
        <f>IF(ISNA(VLOOKUP($B251,'[2]1516 Exp_Rev Access'!$F$7:$FS$310,1147,FALSE)),"",VLOOKUP($B251,'[2]1516 Exp_Rev Access'!$F$7:$FS$310,147,FALSE))</f>
        <v>0</v>
      </c>
      <c r="FM251" s="90">
        <f>IF(ISNA(VLOOKUP($B251,'[2]1516 Exp_Rev Access'!$F$7:$FS$310,148,FALSE)),"",VLOOKUP($B251,'[2]1516 Exp_Rev Access'!$F$7:$FS$310,148,FALSE))</f>
        <v>0</v>
      </c>
      <c r="FN251" s="90">
        <f>IF(ISNA(VLOOKUP($B251,'[2]1516 Exp_Rev Access'!$F$7:$FS$310,149,FALSE)),"",VLOOKUP($B251,'[2]1516 Exp_Rev Access'!$F$7:$FS$310,149,FALSE))</f>
        <v>0</v>
      </c>
      <c r="FO251" s="90">
        <f>IF(ISNA(VLOOKUP($B251,'[2]1516 Exp_Rev Access'!$F$7:$FS$310,150,FALSE)),"",VLOOKUP($B251,'[2]1516 Exp_Rev Access'!$F$7:$FS$310,150,FALSE))</f>
        <v>0</v>
      </c>
      <c r="FP251" s="90">
        <f>IF(ISNA(VLOOKUP($B251,'[2]1516 Exp_Rev Access'!$F$7:$FS$310,151,FALSE)),"",VLOOKUP($B251,'[2]1516 Exp_Rev Access'!$F$7:$FS$310,151,FALSE))</f>
        <v>0</v>
      </c>
      <c r="FQ251" s="90">
        <f>IF(ISNA(VLOOKUP($B251,'[2]1516 Exp_Rev Access'!$F$7:$FS$310,152,FALSE)),"",VLOOKUP($B251,'[2]1516 Exp_Rev Access'!$F$7:$FS$310,152,FALSE))</f>
        <v>0</v>
      </c>
      <c r="FR251" s="90">
        <f>IF(ISNA(VLOOKUP($B251,'[2]1516 Exp_Rev Access'!$F$7:$FS$310,153,FALSE)),"",VLOOKUP($B251,'[2]1516 Exp_Rev Access'!$F$7:$FS$310,153,FALSE))</f>
        <v>12024.02</v>
      </c>
      <c r="FS251" s="53">
        <f t="shared" si="642"/>
        <v>567856.77</v>
      </c>
      <c r="FT251" s="92">
        <f t="shared" si="643"/>
        <v>9.4193434232758624E-2</v>
      </c>
      <c r="FU251" s="116">
        <f t="shared" si="644"/>
        <v>1333.8738372639295</v>
      </c>
      <c r="FV251" s="90">
        <f>IF(ISNA(VLOOKUP($B251,'[2]1516 Exp_Rev Access'!$F$7:$FS$310,154,FALSE)),"",VLOOKUP($B251,'[2]1516 Exp_Rev Access'!$F$7:$FS$310,154,FALSE))</f>
        <v>0</v>
      </c>
      <c r="FW251" s="90">
        <f>IF(ISNA(VLOOKUP($B251,'[2]1516 Exp_Rev Access'!$F$7:$FS$310,155,FALSE)),"",VLOOKUP($B251,'[2]1516 Exp_Rev Access'!$F$7:$FS$310,155,FALSE))</f>
        <v>0</v>
      </c>
      <c r="FX251" s="90">
        <f>IF(ISNA(VLOOKUP($B251,'[2]1516 Exp_Rev Access'!$F$7:$FS$310,156,FALSE)),"",VLOOKUP($B251,'[2]1516 Exp_Rev Access'!$F$7:$FS$310,156,FALSE))</f>
        <v>0</v>
      </c>
      <c r="FY251" s="90">
        <f>IF(ISNA(VLOOKUP($B251,'[2]1516 Exp_Rev Access'!$F$7:$FS$310,157,FALSE)),"",VLOOKUP($B251,'[2]1516 Exp_Rev Access'!$F$7:$FS$310,157,FALSE))</f>
        <v>0</v>
      </c>
      <c r="FZ251" s="90">
        <f>IF(ISNA(VLOOKUP($B251,'[2]1516 Exp_Rev Access'!$F$7:$FS$310,158,FALSE)),"",VLOOKUP($B251,'[2]1516 Exp_Rev Access'!$F$7:$FS$310,158,FALSE))</f>
        <v>0</v>
      </c>
      <c r="GA251" s="90">
        <f>IF(ISNA(VLOOKUP($B251,'[2]1516 Exp_Rev Access'!$F$7:$FS$310,159,FALSE)),"",VLOOKUP($B251,'[2]1516 Exp_Rev Access'!$F$7:$FS$310,159,FALSE))</f>
        <v>0</v>
      </c>
      <c r="GB251" s="90">
        <f>IF(ISNA(VLOOKUP($B251,'[2]1516 Exp_Rev Access'!$F$7:$FS$310,160,FALSE)),"",VLOOKUP($B251,'[2]1516 Exp_Rev Access'!$F$7:$FS$310,160,FALSE))</f>
        <v>0</v>
      </c>
      <c r="GC251" s="90">
        <f>IF(ISNA(VLOOKUP($B251,'[2]1516 Exp_Rev Access'!$F$7:$FS$310,161,FALSE)),"",VLOOKUP($B251,'[2]1516 Exp_Rev Access'!$F$7:$FS$310,161,FALSE))</f>
        <v>0</v>
      </c>
      <c r="GD251" s="90">
        <f>IF(ISNA(VLOOKUP($B251,'[2]1516 Exp_Rev Access'!$F$7:$FS$310,162,FALSE)),"",VLOOKUP($B251,'[2]1516 Exp_Rev Access'!$F$7:$FS$310,162,FALSE))</f>
        <v>0</v>
      </c>
      <c r="GE251" s="90">
        <f>IF(ISNA(VLOOKUP($B251,'[2]1516 Exp_Rev Access'!$F$7:$FS$310,163,FALSE)),"",VLOOKUP($B251,'[2]1516 Exp_Rev Access'!$F$7:$FS$310,163,FALSE))</f>
        <v>0</v>
      </c>
      <c r="GF251" s="90">
        <f>IF(ISNA(VLOOKUP($B251,'[2]1516 Exp_Rev Access'!$F$7:$FS$310,164,FALSE)),"",VLOOKUP($B251,'[2]1516 Exp_Rev Access'!$F$7:$FS$310,164,FALSE))</f>
        <v>0</v>
      </c>
      <c r="GG251" s="90">
        <f>IF(ISNA(VLOOKUP($B251,'[2]1516 Exp_Rev Access'!$F$7:$FS$310,165,FALSE)),"",VLOOKUP($B251,'[2]1516 Exp_Rev Access'!$F$7:$FS$310,165,FALSE))</f>
        <v>0</v>
      </c>
      <c r="GH251" s="90">
        <f>IF(ISNA(VLOOKUP($B251,'[2]1516 Exp_Rev Access'!$F$7:$FS$310,166,FALSE)),"",VLOOKUP($B251,'[2]1516 Exp_Rev Access'!$F$7:$FS$310,166,FALSE))</f>
        <v>0</v>
      </c>
      <c r="GI251" s="90">
        <f>IF(ISNA(VLOOKUP($B251,'[2]1516 Exp_Rev Access'!$F$7:$FS$310,167,FALSE)),"",VLOOKUP($B251,'[2]1516 Exp_Rev Access'!$F$7:$FS$310,167,FALSE))</f>
        <v>0</v>
      </c>
      <c r="GJ251" s="90">
        <f>IF(ISNA(VLOOKUP($B251,'[2]1516 Exp_Rev Access'!$F$7:$FS$310,168,FALSE)),"",VLOOKUP($B251,'[2]1516 Exp_Rev Access'!$F$7:$FS$310,168,FALSE))</f>
        <v>0</v>
      </c>
      <c r="GK251" s="90">
        <f>IF(ISNA(VLOOKUP($B251,'[2]1516 Exp_Rev Access'!$F$7:$FS$310,169,FALSE)),"",VLOOKUP($B251,'[2]1516 Exp_Rev Access'!$F$7:$FS$310,169,FALSE))</f>
        <v>33198.550000000003</v>
      </c>
      <c r="GL251" s="90">
        <f>IF(ISNA(VLOOKUP($B251,'[2]1516 Exp_Rev Access'!$F$7:$FS$310,170,FALSE)),"",VLOOKUP($B251,'[2]1516 Exp_Rev Access'!$F$7:$FS$310,170,FALSE))</f>
        <v>409.14</v>
      </c>
      <c r="GM251" s="90">
        <f>IF(ISNA(VLOOKUP($B251,'[2]1516 Exp_Rev Access'!$F$7:$FT$310,171,FALSE)),"",VLOOKUP($B251,'[2]1516 Exp_Rev Access'!$F$7:$FT$310,171,FALSE))</f>
        <v>7496.91</v>
      </c>
      <c r="GN251" s="90">
        <f>IF(ISNA(VLOOKUP($B251,'[2]1516 Exp_Rev Access'!$F$7:$FU$310,172,FALSE)),"",VLOOKUP($B251,'[2]1516 Exp_Rev Access'!$F$7:$FU$310,172,FALSE))</f>
        <v>0</v>
      </c>
      <c r="GO251" s="90">
        <f>IF(ISNA(VLOOKUP($B251,'[2]1516 Exp_Rev Access'!$F$7:$FV$310,173,FALSE)),"",VLOOKUP($B251,'[2]1516 Exp_Rev Access'!$F$7:$FV$310,173,FALSE))</f>
        <v>0</v>
      </c>
      <c r="GP251" s="90">
        <f>IF(ISNA(VLOOKUP($B251,'[2]1516 Exp_Rev Access'!$F$7:$GA$310,174,FALSE)),"",VLOOKUP($B251,'[2]1516 Exp_Rev Access'!$F$7:$GA$310,174,FALSE))</f>
        <v>0</v>
      </c>
      <c r="GQ251" s="90">
        <f>IF(ISNA(VLOOKUP($B251,'[2]1516 Exp_Rev Access'!$F$7:$GA$310,175,FALSE)),"",VLOOKUP($B251,'[2]1516 Exp_Rev Access'!$F$7:$GA$310,175,FALSE))</f>
        <v>0</v>
      </c>
      <c r="GR251" s="90">
        <f>IF(ISNA(VLOOKUP($B251,'[2]1516 Exp_Rev Access'!$F$7:$GA$310,176,FALSE)),"",VLOOKUP($B251,'[2]1516 Exp_Rev Access'!$F$7:$GA$310,176,FALSE))</f>
        <v>0</v>
      </c>
      <c r="GS251" s="90">
        <f>IF(ISNA(VLOOKUP($B251,'[2]1516 Exp_Rev Access'!$F$7:$GA$310,177,FALSE)),"",VLOOKUP($B251,'[2]1516 Exp_Rev Access'!$F$7:$GA$310,177,FALSE))</f>
        <v>0</v>
      </c>
      <c r="GT251" s="90">
        <f>IF(ISNA(VLOOKUP($B251,'[2]1516 Exp_Rev Access'!$F$7:$GA$310,178,FALSE)),"",VLOOKUP($B251,'[2]1516 Exp_Rev Access'!$F$7:$GA$310,178,FALSE))</f>
        <v>0</v>
      </c>
      <c r="GU251" s="53">
        <f t="shared" si="645"/>
        <v>41104.600000000006</v>
      </c>
      <c r="GV251" s="92">
        <f t="shared" si="646"/>
        <v>6.8182394598621252E-3</v>
      </c>
      <c r="GW251" s="114">
        <f t="shared" si="647"/>
        <v>96.553133514986399</v>
      </c>
    </row>
    <row r="252" spans="1:222" s="97" customFormat="1" x14ac:dyDescent="0.2">
      <c r="A252" s="86"/>
      <c r="B252" s="87" t="s">
        <v>544</v>
      </c>
      <c r="C252" s="87" t="s">
        <v>545</v>
      </c>
      <c r="D252" s="88">
        <f>IF(ISNA(VLOOKUP($B252,'[2]1516 enrollment_Rev_Exp by size'!$A$6:$C$325,3,FALSE)),"",VLOOKUP($B252,'[2]1516 enrollment_Rev_Exp by size'!$A$6:$C$325,3,FALSE))</f>
        <v>334.36</v>
      </c>
      <c r="E252" s="89">
        <v>4772132.24</v>
      </c>
      <c r="F252" s="67">
        <f t="shared" si="626"/>
        <v>4772132.2399999993</v>
      </c>
      <c r="G252" s="67">
        <f t="shared" si="627"/>
        <v>0</v>
      </c>
      <c r="H252" s="90">
        <f>IF(ISNA(VLOOKUP($B252,'[2]1516 Exp_Rev Access'!$F$7:$FS$310,2,FALSE)),"",VLOOKUP($B252,'[2]1516 Exp_Rev Access'!$F$7:$FS$310,2,FALSE))</f>
        <v>498168.17</v>
      </c>
      <c r="I252" s="90">
        <f>IF(ISNA(VLOOKUP($B252,'[2]1516 Exp_Rev Access'!$F$7:$FS$310,3,FALSE)),"",VLOOKUP($B252,'[2]1516 Exp_Rev Access'!$F$7:$FS$310,3,FALSE))</f>
        <v>0</v>
      </c>
      <c r="J252" s="90">
        <f>IF(ISNA(VLOOKUP($B252,'[2]1516 Exp_Rev Access'!$F$7:$FS$310,4,FALSE)),"",VLOOKUP($B252,'[2]1516 Exp_Rev Access'!$F$7:$FS$310,4,FALSE))</f>
        <v>0</v>
      </c>
      <c r="K252" s="90">
        <f>IF(ISNA(VLOOKUP($B252,'[2]1516 Exp_Rev Access'!$F$7:$FS$310,5,FALSE)),"-",VLOOKUP($B252,'[2]1516 Exp_Rev Access'!$F$7:$FS$310,5,FALSE))</f>
        <v>231297.9</v>
      </c>
      <c r="L252" s="90">
        <f>IF(ISNA(VLOOKUP($B252,'[2]1516 Exp_Rev Access'!$F$7:$FS$310,6,FALSE)),"",VLOOKUP($B252,'[2]1516 Exp_Rev Access'!$F$7:$FS$310,6,FALSE))</f>
        <v>0</v>
      </c>
      <c r="M252" s="90">
        <f>IF(ISNA(VLOOKUP($B252,'[2]1516 Exp_Rev Access'!$F$7:$FS$310,7,FALSE)),"",VLOOKUP($B252,'[2]1516 Exp_Rev Access'!$F$7:$FS$310,7,FALSE))</f>
        <v>0</v>
      </c>
      <c r="N252" s="53">
        <f t="shared" si="628"/>
        <v>729466.07</v>
      </c>
      <c r="O252" s="91">
        <f t="shared" si="629"/>
        <v>0.15285956744568335</v>
      </c>
      <c r="P252" s="53">
        <f t="shared" si="630"/>
        <v>2181.6786397894484</v>
      </c>
      <c r="Q252" s="90">
        <f>IF(ISNA(VLOOKUP($B252,'[2]1516 Exp_Rev Access'!$F$7:$FS$310,8,FALSE)),"",VLOOKUP($B252,'[2]1516 Exp_Rev Access'!$F$7:$FS$310,8,FALSE))</f>
        <v>0</v>
      </c>
      <c r="R252" s="90">
        <f>IF(ISNA(VLOOKUP($B252,'[2]1516 Exp_Rev Access'!$F$7:$FS$310,9,FALSE)),"",VLOOKUP($B252,'[2]1516 Exp_Rev Access'!$F$7:$FS$310,9,FALSE))</f>
        <v>0</v>
      </c>
      <c r="S252" s="90">
        <f>IF(ISNA(VLOOKUP($B252,'[2]1516 Exp_Rev Access'!$F$7:$FS$310,10,FALSE)),"",VLOOKUP($B252,'[2]1516 Exp_Rev Access'!$F$7:$FS$310,10,FALSE))</f>
        <v>0</v>
      </c>
      <c r="T252" s="90">
        <f>IF(ISNA(VLOOKUP($B252,'[2]1516 Exp_Rev Access'!$F$7:$FS$310,11,FALSE)),"",VLOOKUP($B252,'[2]1516 Exp_Rev Access'!$F$7:$FS$310,11,FALSE))</f>
        <v>0</v>
      </c>
      <c r="U252" s="90">
        <f>IF(ISNA(VLOOKUP($B252,'[2]1516 Exp_Rev Access'!$F$7:$FS$310,12,FALSE)),"",VLOOKUP($B252,'[2]1516 Exp_Rev Access'!$F$7:$FS$310,12,FALSE))</f>
        <v>0</v>
      </c>
      <c r="V252" s="90">
        <f>IF(ISNA(VLOOKUP($B252,'[2]1516 Exp_Rev Access'!$F$7:$FS$310,13,FALSE)),"",VLOOKUP($B252,'[2]1516 Exp_Rev Access'!$F$7:$FS$310,13,FALSE))</f>
        <v>0</v>
      </c>
      <c r="W252" s="90">
        <f>IF(ISNA(VLOOKUP($B252,'[2]1516 Exp_Rev Access'!$F$7:$FS$310,14,FALSE)),"",VLOOKUP($B252,'[2]1516 Exp_Rev Access'!$F$7:$FS$310,14,FALSE))</f>
        <v>0</v>
      </c>
      <c r="X252" s="90">
        <f>IF(ISNA(VLOOKUP($B252,'[2]1516 Exp_Rev Access'!$F$7:$FS$310,15,FALSE)),"",VLOOKUP($B252,'[2]1516 Exp_Rev Access'!$F$7:$FS$310,15,FALSE))</f>
        <v>0</v>
      </c>
      <c r="Y252" s="90">
        <f>IF(ISNA(VLOOKUP($B252,'[2]1516 Exp_Rev Access'!$F$7:$FS$310,16,FALSE)),"",VLOOKUP($B252,'[2]1516 Exp_Rev Access'!$F$7:$FS$310,16,FALSE))</f>
        <v>63410</v>
      </c>
      <c r="Z252" s="90">
        <f>IF(ISNA(VLOOKUP($B252,'[2]1516 Exp_Rev Access'!$F$7:$FS$310,17,FALSE)),"",VLOOKUP($B252,'[2]1516 Exp_Rev Access'!$F$7:$FS$310,17,FALSE))</f>
        <v>0</v>
      </c>
      <c r="AA252" s="90">
        <f>IF(ISNA(VLOOKUP($B252,'[2]1516 Exp_Rev Access'!$F$7:$FS$310,18,FALSE)),"",VLOOKUP($B252,'[2]1516 Exp_Rev Access'!$F$7:$FS$310,18,FALSE))</f>
        <v>0</v>
      </c>
      <c r="AB252" s="90">
        <f>IF(ISNA(VLOOKUP($B252,'[2]1516 Exp_Rev Access'!$F$7:$FS$310,19,FALSE)),"",VLOOKUP($B252,'[2]1516 Exp_Rev Access'!$F$7:$FS$310,19,FALSE))</f>
        <v>0</v>
      </c>
      <c r="AC252" s="90">
        <f>IF(ISNA(VLOOKUP($B252,'[2]1516 Exp_Rev Access'!$F$7:$FS$310,20,FALSE)),"",VLOOKUP($B252,'[2]1516 Exp_Rev Access'!$F$7:$FS$310,20,FALSE))</f>
        <v>0</v>
      </c>
      <c r="AD252" s="90">
        <f>IF(ISNA(VLOOKUP($B252,'[2]1516 Exp_Rev Access'!$F$7:$FS$310,21,FALSE)),"",VLOOKUP($B252,'[2]1516 Exp_Rev Access'!$F$7:$FS$310,21,FALSE))</f>
        <v>196.75</v>
      </c>
      <c r="AE252" s="90">
        <f>IF(ISNA(VLOOKUP($B252,'[2]1516 Exp_Rev Access'!$F$7:$FS$310,22,FALSE)),"",VLOOKUP($B252,'[2]1516 Exp_Rev Access'!$F$7:$FS$310,22,FALSE))</f>
        <v>5510.46</v>
      </c>
      <c r="AF252" s="90">
        <f>IF(ISNA(VLOOKUP($B252,'[2]1516 Exp_Rev Access'!$F$7:$FS$310,23,FALSE)),"",VLOOKUP($B252,'[2]1516 Exp_Rev Access'!$F$7:$FS$310,23,FALSE))</f>
        <v>0</v>
      </c>
      <c r="AG252" s="90">
        <f>IF(ISNA(VLOOKUP($B252,'[2]1516 Exp_Rev Access'!$F$7:$FS$310,24,FALSE)),"",VLOOKUP($B252,'[2]1516 Exp_Rev Access'!$F$7:$FS$310,24,FALSE))</f>
        <v>0</v>
      </c>
      <c r="AH252" s="90">
        <f>IF(ISNA(VLOOKUP($B252,'[2]1516 Exp_Rev Access'!$F$7:$FS$310,25,FALSE)),"",VLOOKUP($B252,'[2]1516 Exp_Rev Access'!$F$7:$FS$310,25,FALSE))</f>
        <v>123.99</v>
      </c>
      <c r="AI252" s="90">
        <f>IF(ISNA(VLOOKUP($B252,'[2]1516 Exp_Rev Access'!$F$7:$FS$310,26,FALSE)),"",VLOOKUP($B252,'[2]1516 Exp_Rev Access'!$F$7:$FS$310,26,FALSE))</f>
        <v>1454.5</v>
      </c>
      <c r="AJ252" s="90">
        <f>IF(ISNA(VLOOKUP($B252,'[2]1516 Exp_Rev Access'!$F$7:$FS$310,27,FALSE)),"",VLOOKUP($B252,'[2]1516 Exp_Rev Access'!$F$7:$FS$310,27,FALSE))</f>
        <v>0</v>
      </c>
      <c r="AK252" s="90">
        <f>IF(ISNA(VLOOKUP($B252,'[2]1516 Exp_Rev Access'!$F$7:$FS$310,28,FALSE)),"",VLOOKUP($B252,'[2]1516 Exp_Rev Access'!$F$7:$FS$310,28,FALSE))</f>
        <v>0</v>
      </c>
      <c r="AL252" s="90">
        <f>IF(ISNA(VLOOKUP($B252,'[2]1516 Exp_Rev Access'!$F$7:$FS$310,29,FALSE)),"",VLOOKUP($B252,'[2]1516 Exp_Rev Access'!$F$7:$FS$310,29,FALSE))</f>
        <v>46376.79</v>
      </c>
      <c r="AM252" s="53">
        <f t="shared" si="631"/>
        <v>117072.49000000002</v>
      </c>
      <c r="AN252" s="92">
        <f t="shared" si="632"/>
        <v>2.4532532652531861E-2</v>
      </c>
      <c r="AO252" s="68">
        <f t="shared" si="633"/>
        <v>350.13904175140573</v>
      </c>
      <c r="AP252" s="90">
        <f>IF(ISNA(VLOOKUP($B252,'[2]1516 Exp_Rev Access'!$F$7:$FS$310,30,FALSE)),"",VLOOKUP($B252,'[2]1516 Exp_Rev Access'!$F$7:$FS$310,30,FALSE))</f>
        <v>2431654.5299999998</v>
      </c>
      <c r="AQ252" s="90">
        <f>IF(ISNA(VLOOKUP($B252,'[2]1516 Exp_Rev Access'!$F$7:$FS$310,31,FALSE)),"",VLOOKUP($B252,'[2]1516 Exp_Rev Access'!$F$7:$FS$310,31,FALSE))</f>
        <v>68015.59</v>
      </c>
      <c r="AR252" s="90">
        <f>IF(ISNA(VLOOKUP($B252,'[2]1516 Exp_Rev Access'!$F$7:$FS$310,32,FALSE)),"",VLOOKUP($B252,'[2]1516 Exp_Rev Access'!$F$7:$FS$310,32,FALSE))</f>
        <v>255214.48</v>
      </c>
      <c r="AS252" s="90">
        <f>IF(ISNA(VLOOKUP($B252,'[2]1516 Exp_Rev Access'!$F$7:$FS$310,33,FALSE)),"",VLOOKUP($B252,'[2]1516 Exp_Rev Access'!$F$7:$FS$310,33,FALSE))</f>
        <v>31515.38</v>
      </c>
      <c r="AT252" s="90">
        <f>IF(ISNA(VLOOKUP($B252,'[2]1516 Exp_Rev Access'!$F$7:$FS$310,34,FALSE)),"",VLOOKUP($B252,'[2]1516 Exp_Rev Access'!$F$7:$FS$310,34,FALSE))</f>
        <v>0</v>
      </c>
      <c r="AU252" s="53">
        <f t="shared" si="634"/>
        <v>2786399.9799999995</v>
      </c>
      <c r="AV252" s="93">
        <f t="shared" si="635"/>
        <v>0.58388993428229041</v>
      </c>
      <c r="AW252" s="53">
        <f t="shared" si="636"/>
        <v>8333.5326594090184</v>
      </c>
      <c r="AX252" s="90">
        <f>IF(ISNA(VLOOKUP($B252,'[2]1516 Exp_Rev Access'!$F$7:$FS$310,35,FALSE)),"",VLOOKUP($B252,'[2]1516 Exp_Rev Access'!$F$7:$FS$310,35,FALSE))</f>
        <v>0</v>
      </c>
      <c r="AY252" s="90">
        <f>IF(ISNA(VLOOKUP($B252,'[2]1516 Exp_Rev Access'!$F$7:$FS$310,36,FALSE)),"",VLOOKUP($B252,'[2]1516 Exp_Rev Access'!$F$7:$FS$310,36,FALSE))</f>
        <v>245894.37</v>
      </c>
      <c r="AZ252" s="90">
        <f>IF(ISNA(VLOOKUP($B252,'[2]1516 Exp_Rev Access'!$F$7:$FS$310,37,FALSE)),"",VLOOKUP($B252,'[2]1516 Exp_Rev Access'!$F$7:$FS$310,37,FALSE))</f>
        <v>0</v>
      </c>
      <c r="BA252" s="90">
        <f>IF(ISNA(VLOOKUP($B252,'[2]1516 Exp_Rev Access'!$F$7:$FS$310,38,FALSE)),"",VLOOKUP($B252,'[2]1516 Exp_Rev Access'!$F$7:$FS$310,38,FALSE))</f>
        <v>0</v>
      </c>
      <c r="BB252" s="90">
        <f>IF(ISNA(VLOOKUP($B252,'[2]1516 Exp_Rev Access'!$F$7:$FS$310,39,FALSE)),"",VLOOKUP($B252,'[2]1516 Exp_Rev Access'!$F$7:$FS$310,39,FALSE))</f>
        <v>0</v>
      </c>
      <c r="BC252" s="90">
        <f>IF(ISNA(VLOOKUP($B252,'[2]1516 Exp_Rev Access'!$F$7:$FS$310,40,FALSE)),"",VLOOKUP($B252,'[2]1516 Exp_Rev Access'!$F$7:$FS$310,40,FALSE))</f>
        <v>73370.92</v>
      </c>
      <c r="BD252" s="90">
        <f>IF(ISNA(VLOOKUP($B252,'[2]1516 Exp_Rev Access'!$F$7:$FS$310,41,FALSE)),"",VLOOKUP($B252,'[2]1516 Exp_Rev Access'!$F$7:$FS$310,41,FALSE))</f>
        <v>0</v>
      </c>
      <c r="BE252" s="90">
        <f>IF(ISNA(VLOOKUP($B252,'[2]1516 Exp_Rev Access'!$F$7:$FS$310,42,FALSE)),"",VLOOKUP($B252,'[2]1516 Exp_Rev Access'!$F$7:$FS$310,42,FALSE))</f>
        <v>12442.74</v>
      </c>
      <c r="BF252" s="90">
        <f>IF(ISNA(VLOOKUP($B252,'[2]1516 Exp_Rev Access'!$F$7:$FS$310,43,FALSE)),"",VLOOKUP($B252,'[2]1516 Exp_Rev Access'!$F$7:$FS$310,43,FALSE))</f>
        <v>0</v>
      </c>
      <c r="BG252" s="90">
        <f>IF(ISNA(VLOOKUP($B252,'[2]1516 Exp_Rev Access'!$F$7:$FS$310,44,FALSE)),"",VLOOKUP($B252,'[2]1516 Exp_Rev Access'!$F$7:$FS$310,44,FALSE))</f>
        <v>5670.27</v>
      </c>
      <c r="BH252" s="90">
        <f>IF(ISNA(VLOOKUP($B252,'[2]1516 Exp_Rev Access'!$F$7:$FS$310,45,FALSE)),"",VLOOKUP($B252,'[2]1516 Exp_Rev Access'!$F$7:$FS$310,45,FALSE))</f>
        <v>3235.83</v>
      </c>
      <c r="BI252" s="90">
        <f>IF(ISNA(VLOOKUP($B252,'[2]1516 Exp_Rev Access'!$F$7:$FS$310,46,FALSE)),"",VLOOKUP($B252,'[2]1516 Exp_Rev Access'!$F$7:$FS$310,46,FALSE))</f>
        <v>0</v>
      </c>
      <c r="BJ252" s="90">
        <f>IF(ISNA(VLOOKUP($B252,'[2]1516 Exp_Rev Access'!$F$7:$FS$310,47,FALSE)),"",VLOOKUP($B252,'[2]1516 Exp_Rev Access'!$F$7:$FS$310,47,FALSE))</f>
        <v>3724.92</v>
      </c>
      <c r="BK252" s="90">
        <f>IF(ISNA(VLOOKUP($B252,'[2]1516 Exp_Rev Access'!$F$7:$FS$310,48,FALSE)),"",VLOOKUP($B252,'[2]1516 Exp_Rev Access'!$F$7:$FS$310,48,FALSE))</f>
        <v>322526.98</v>
      </c>
      <c r="BL252" s="90">
        <f>IF(ISNA(VLOOKUP($B252,'[2]1516 Exp_Rev Access'!$F$7:$FS$310,49,FALSE)),"",VLOOKUP($B252,'[2]1516 Exp_Rev Access'!$F$7:$FS$310,49,FALSE))</f>
        <v>0</v>
      </c>
      <c r="BM252" s="90">
        <f>IF(ISNA(VLOOKUP($B252,'[2]1516 Exp_Rev Access'!$F$7:$FS$310,50,FALSE)),"",VLOOKUP($B252,'[2]1516 Exp_Rev Access'!$F$7:$FS$310,50,FALSE))</f>
        <v>0</v>
      </c>
      <c r="BN252" s="90">
        <f>IF(ISNA(VLOOKUP($B252,'[2]1516 Exp_Rev Access'!$F$7:$FS$310,51,FALSE)),"",VLOOKUP($B252,'[2]1516 Exp_Rev Access'!$F$7:$FS$310,51,FALSE))</f>
        <v>0</v>
      </c>
      <c r="BO252" s="90">
        <f>IF(ISNA(VLOOKUP($B252,'[2]1516 Exp_Rev Access'!$F$7:$FS$310,52,FALSE)),"",VLOOKUP($B252,'[2]1516 Exp_Rev Access'!$F$7:$FS$310,52,FALSE))</f>
        <v>0</v>
      </c>
      <c r="BP252" s="90">
        <f>IF(ISNA(VLOOKUP($B252,'[2]1516 Exp_Rev Access'!$F$7:$FS$310,53,FALSE)),"",VLOOKUP($B252,'[2]1516 Exp_Rev Access'!$F$7:$FS$310,53,FALSE))</f>
        <v>0</v>
      </c>
      <c r="BQ252" s="90">
        <f>IF(ISNA(VLOOKUP($B252,'[2]1516 Exp_Rev Access'!$F$7:$FS$310,54,FALSE)),"",VLOOKUP($B252,'[2]1516 Exp_Rev Access'!$F$7:$FS$310,54,FALSE))</f>
        <v>121275</v>
      </c>
      <c r="BR252" s="90">
        <f>IF(ISNA(VLOOKUP($B252,'[2]1516 Exp_Rev Access'!$F$7:$FS$310,55,FALSE)),"",VLOOKUP($B252,'[2]1516 Exp_Rev Access'!$F$7:$FS$310,55,FALSE))</f>
        <v>0</v>
      </c>
      <c r="BS252" s="90">
        <f>IF(ISNA(VLOOKUP($B252,'[2]1516 Exp_Rev Access'!$F$7:$FS$310,56,FALSE)),"",VLOOKUP($B252,'[2]1516 Exp_Rev Access'!$F$7:$FS$310,56,FALSE))</f>
        <v>0</v>
      </c>
      <c r="BT252" s="90">
        <f>IF(ISNA(VLOOKUP($B252,'[2]1516 Exp_Rev Access'!$F$7:$FS$310,57,FALSE)),"",VLOOKUP($B252,'[2]1516 Exp_Rev Access'!$F$7:$FS$310,57,FALSE))</f>
        <v>0</v>
      </c>
      <c r="BU252" s="90">
        <f>IF(ISNA(VLOOKUP($B252,'[2]1516 Exp_Rev Access'!$F$7:$FS$310,58,FALSE)),"",VLOOKUP($B252,'[2]1516 Exp_Rev Access'!$F$7:$FS$310,58,FALSE))</f>
        <v>0</v>
      </c>
      <c r="BV252" s="53">
        <f t="shared" si="637"/>
        <v>788141.03</v>
      </c>
      <c r="BW252" s="92">
        <f t="shared" si="638"/>
        <v>0.16515490149116235</v>
      </c>
      <c r="BX252" s="68">
        <f t="shared" si="639"/>
        <v>2357.1630278741477</v>
      </c>
      <c r="BY252" s="90">
        <f>IF(ISNA(VLOOKUP($B252,'[2]1516 Exp_Rev Access'!$F$7:$FS$310,59,FALSE)),"",VLOOKUP($B252,'[2]1516 Exp_Rev Access'!$F$7:$FS$310,59,FALSE))</f>
        <v>0</v>
      </c>
      <c r="BZ252" s="90">
        <f>IF(ISNA(VLOOKUP($B252,'[2]1516 Exp_Rev Access'!$F$7:$FS$310,60,FALSE)),"",VLOOKUP($B252,'[2]1516 Exp_Rev Access'!$F$7:$FS$310,60,FALSE))</f>
        <v>0</v>
      </c>
      <c r="CA252" s="90">
        <f>IF(ISNA(VLOOKUP($B252,'[2]1516 Exp_Rev Access'!$F$7:$FS$310,61,FALSE)),"",VLOOKUP($B252,'[2]1516 Exp_Rev Access'!$F$7:$FS$310,61,FALSE))</f>
        <v>0</v>
      </c>
      <c r="CB252" s="90">
        <f>IF(ISNA(VLOOKUP($B252,'[2]1516 Exp_Rev Access'!$F$7:$FS$310,62,FALSE)),"",VLOOKUP($B252,'[2]1516 Exp_Rev Access'!$F$7:$FS$310,62,FALSE))</f>
        <v>0</v>
      </c>
      <c r="CC252" s="90">
        <f>IF(ISNA(VLOOKUP($B252,'[2]1516 Exp_Rev Access'!$F$7:$FS$310,63,FALSE)),"",VLOOKUP($B252,'[2]1516 Exp_Rev Access'!$F$7:$FS$310,63,FALSE))</f>
        <v>0</v>
      </c>
      <c r="CD252" s="90">
        <f>IF(ISNA(VLOOKUP($B252,'[2]1516 Exp_Rev Access'!$F$7:$FS$310,64,FALSE)),"",VLOOKUP($B252,'[2]1516 Exp_Rev Access'!$F$7:$FS$310,64,FALSE))</f>
        <v>0</v>
      </c>
      <c r="CE252" s="53">
        <f t="shared" si="640"/>
        <v>0</v>
      </c>
      <c r="CF252" s="92"/>
      <c r="CG252" s="94">
        <f t="shared" si="641"/>
        <v>0</v>
      </c>
      <c r="CH252" s="90">
        <f>IF(ISNA(VLOOKUP($B252,'[2]1516 Exp_Rev Access'!$F$7:$FS$310,65,FALSE)),"",VLOOKUP($B252,'[2]1516 Exp_Rev Access'!$F$7:$FS$310,65,FALSE))</f>
        <v>0</v>
      </c>
      <c r="CI252" s="90">
        <f>IF(ISNA(VLOOKUP($B252,'[2]1516 Exp_Rev Access'!$F$7:$FS$310,66,FALSE)),"",VLOOKUP($B252,'[2]1516 Exp_Rev Access'!$F$7:$FS$310,66,FALSE))</f>
        <v>0</v>
      </c>
      <c r="CJ252" s="90">
        <f>IF(ISNA(VLOOKUP($B252,'[2]1516 Exp_Rev Access'!$F$7:$FS$310,67,FALSE)),"",VLOOKUP($B252,'[2]1516 Exp_Rev Access'!$F$7:$FS$310,67,FALSE))</f>
        <v>0</v>
      </c>
      <c r="CK252" s="90">
        <f>IF(ISNA(VLOOKUP($B252,'[2]1516 Exp_Rev Access'!$F$7:$FS$310,68,FALSE)),"",VLOOKUP($B252,'[2]1516 Exp_Rev Access'!$F$7:$FS$310,68,FALSE))</f>
        <v>0</v>
      </c>
      <c r="CL252" s="90">
        <f>IF(ISNA(VLOOKUP($B252,'[2]1516 Exp_Rev Access'!$F$7:$FS$310,69,FALSE)),"",VLOOKUP($B252,'[2]1516 Exp_Rev Access'!$F$7:$FS$310,69,FALSE))</f>
        <v>0</v>
      </c>
      <c r="CM252" s="90">
        <f>IF(ISNA(VLOOKUP($B252,'[2]1516 Exp_Rev Access'!$F$7:$FS$310,70,FALSE)),"",VLOOKUP($B252,'[2]1516 Exp_Rev Access'!$F$7:$FS$310,70,FALSE))</f>
        <v>0</v>
      </c>
      <c r="CN252" s="90">
        <f>IF(ISNA(VLOOKUP($B252,'[2]1516 Exp_Rev Access'!$F$7:$FS$310,71,FALSE)),"",VLOOKUP($B252,'[2]1516 Exp_Rev Access'!$F$7:$FS$310,71,FALSE))</f>
        <v>0</v>
      </c>
      <c r="CO252" s="90">
        <f>IF(ISNA(VLOOKUP($B252,'[2]1516 Exp_Rev Access'!$F$7:$FS$310,72,FALSE)),"",VLOOKUP($B252,'[2]1516 Exp_Rev Access'!$F$7:$FS$310,72,FALSE))</f>
        <v>0</v>
      </c>
      <c r="CP252" s="90">
        <f>IF(ISNA(VLOOKUP($B252,'[2]1516 Exp_Rev Access'!$F$7:$FS$310,73,FALSE)),"",VLOOKUP($B252,'[2]1516 Exp_Rev Access'!$F$7:$FS$310,73,FALSE))</f>
        <v>0</v>
      </c>
      <c r="CQ252" s="90">
        <f>IF(ISNA(VLOOKUP($B252,'[2]1516 Exp_Rev Access'!$F$7:$FS$310,74,FALSE)),"",VLOOKUP($B252,'[2]1516 Exp_Rev Access'!$F$7:$FS$310,74,FALSE))</f>
        <v>44758.07</v>
      </c>
      <c r="CR252" s="90">
        <f>IF(ISNA(VLOOKUP($B252,'[2]1516 Exp_Rev Access'!$F$7:$FS$310,75,FALSE)),"",VLOOKUP($B252,'[2]1516 Exp_Rev Access'!$F$7:$FS$310,75,FALSE))</f>
        <v>0</v>
      </c>
      <c r="CS252" s="90">
        <f>IF(ISNA(VLOOKUP($B252,'[2]1516 Exp_Rev Access'!$F$7:$FS$310,76,FALSE)),"",VLOOKUP($B252,'[2]1516 Exp_Rev Access'!$F$7:$FS$310,76,FALSE))</f>
        <v>13877.22</v>
      </c>
      <c r="CT252" s="90">
        <f>IF(ISNA(VLOOKUP($B252,'[2]1516 Exp_Rev Access'!$F$7:$FS$310,77,FALSE)),"",VLOOKUP($B252,'[2]1516 Exp_Rev Access'!$F$7:$FS$310,77,FALSE))</f>
        <v>0</v>
      </c>
      <c r="CU252" s="90">
        <f>IF(ISNA(VLOOKUP($B252,'[2]1516 Exp_Rev Access'!$F$7:$FS$310,78,FALSE)),"",VLOOKUP($B252,'[2]1516 Exp_Rev Access'!$F$7:$FS$310,78,FALSE))</f>
        <v>85461.51</v>
      </c>
      <c r="CV252" s="90">
        <f>IF(ISNA(VLOOKUP($B252,'[2]1516 Exp_Rev Access'!$F$7:$FS$310,79,FALSE)),"",VLOOKUP($B252,'[2]1516 Exp_Rev Access'!$F$7:$FS$310,79,FALSE))</f>
        <v>9450.86</v>
      </c>
      <c r="CW252" s="90">
        <f>IF(ISNA(VLOOKUP($B252,'[2]1516 Exp_Rev Access'!$F$7:$FS$310,80,FALSE)),"",VLOOKUP($B252,'[2]1516 Exp_Rev Access'!$F$7:$FS$310,80,FALSE))</f>
        <v>0</v>
      </c>
      <c r="CX252" s="90">
        <f>IF(ISNA(VLOOKUP($B252,'[2]1516 Exp_Rev Access'!$F$7:$FS$310,81,FALSE)),"",VLOOKUP($B252,'[2]1516 Exp_Rev Access'!$F$7:$FS$310,81,FALSE))</f>
        <v>0</v>
      </c>
      <c r="CY252" s="90">
        <f>IF(ISNA(VLOOKUP($B252,'[2]1516 Exp_Rev Access'!$F$7:$FS$310,82,FALSE)),"",VLOOKUP($B252,'[2]1516 Exp_Rev Access'!$F$7:$FS$310,82,FALSE))</f>
        <v>0</v>
      </c>
      <c r="CZ252" s="90">
        <f>IF(ISNA(VLOOKUP($B252,'[2]1516 Exp_Rev Access'!$F$7:$FS$310,83,FALSE)),"",VLOOKUP($B252,'[2]1516 Exp_Rev Access'!$F$7:$FS$310,83,FALSE))</f>
        <v>0</v>
      </c>
      <c r="DA252" s="90">
        <f>IF(ISNA(VLOOKUP($B252,'[2]1516 Exp_Rev Access'!$F$7:$FS$310,84,FALSE)),"",VLOOKUP($B252,'[2]1516 Exp_Rev Access'!$F$7:$FS$310,84,FALSE))</f>
        <v>0</v>
      </c>
      <c r="DB252" s="90">
        <f>IF(ISNA(VLOOKUP($B252,'[2]1516 Exp_Rev Access'!$F$7:$FS$310,85,FALSE)),"",VLOOKUP($B252,'[2]1516 Exp_Rev Access'!$F$7:$FS$310,85,FALSE))</f>
        <v>0</v>
      </c>
      <c r="DC252" s="90">
        <f>IF(ISNA(VLOOKUP($B252,'[2]1516 Exp_Rev Access'!$F$7:$FS$310,86,FALSE)),"",VLOOKUP($B252,'[2]1516 Exp_Rev Access'!$F$7:$FS$310,86,FALSE))</f>
        <v>0</v>
      </c>
      <c r="DD252" s="90">
        <f>IF(ISNA(VLOOKUP($B252,'[2]1516 Exp_Rev Access'!$F$7:$FS$310,87,FALSE)),"",VLOOKUP($B252,'[2]1516 Exp_Rev Access'!$F$7:$FS$310,87,FALSE))</f>
        <v>0</v>
      </c>
      <c r="DE252" s="90">
        <f>IF(ISNA(VLOOKUP($B252,'[2]1516 Exp_Rev Access'!$F$7:$FS$310,88,FALSE)),"",VLOOKUP($B252,'[2]1516 Exp_Rev Access'!$F$7:$FS$310,88,FALSE))</f>
        <v>0</v>
      </c>
      <c r="DF252" s="90">
        <f>IF(ISNA(VLOOKUP($B252,'[2]1516 Exp_Rev Access'!$F$7:$FS$310,89,FALSE)),"",VLOOKUP($B252,'[2]1516 Exp_Rev Access'!$F$7:$FS$310,89,FALSE))</f>
        <v>0</v>
      </c>
      <c r="DG252" s="90">
        <f>IF(ISNA(VLOOKUP($B252,'[2]1516 Exp_Rev Access'!$F$7:$FS$310,90,FALSE)),"",VLOOKUP($B252,'[2]1516 Exp_Rev Access'!$F$7:$FS$310,90,FALSE))</f>
        <v>0</v>
      </c>
      <c r="DH252" s="90">
        <f>IF(ISNA(VLOOKUP($B252,'[2]1516 Exp_Rev Access'!$F$7:$FS$310,91,FALSE)),"",VLOOKUP($B252,'[2]1516 Exp_Rev Access'!$F$7:$FS$310,91,FALSE))</f>
        <v>0</v>
      </c>
      <c r="DI252" s="90">
        <f>IF(ISNA(VLOOKUP($B252,'[2]1516 Exp_Rev Access'!$F$7:$FS$310,92,FALSE)),"",VLOOKUP($B252,'[2]1516 Exp_Rev Access'!$F$7:$FS$310,92,FALSE))</f>
        <v>110850.82</v>
      </c>
      <c r="DJ252" s="90">
        <f>IF(ISNA(VLOOKUP($B252,'[2]1516 Exp_Rev Access'!$F$7:$FS$310,93,FALSE)),"",VLOOKUP($B252,'[2]1516 Exp_Rev Access'!$F$7:$FS$310,93,FALSE))</f>
        <v>0</v>
      </c>
      <c r="DK252" s="90">
        <f>IF(ISNA(VLOOKUP($B252,'[2]1516 Exp_Rev Access'!$F$7:$FS$310,94,FALSE)),"",VLOOKUP($B252,'[2]1516 Exp_Rev Access'!$F$7:$FS$310,94,FALSE))</f>
        <v>0</v>
      </c>
      <c r="DL252" s="90">
        <f>IF(ISNA(VLOOKUP($B252,'[2]1516 Exp_Rev Access'!$F$7:$FS$310,95,FALSE)),"",VLOOKUP($B252,'[2]1516 Exp_Rev Access'!$F$7:$FS$310,95,FALSE))</f>
        <v>0</v>
      </c>
      <c r="DM252" s="90">
        <f>IF(ISNA(VLOOKUP($B252,'[2]1516 Exp_Rev Access'!$F$7:$FS$310,96,FALSE)),"",VLOOKUP($B252,'[2]1516 Exp_Rev Access'!$F$7:$FS$310,96,FALSE))</f>
        <v>0</v>
      </c>
      <c r="DN252" s="90">
        <f>IF(ISNA(VLOOKUP($B252,'[2]1516 Exp_Rev Access'!$F$7:$FS$310,97,FALSE)),"",VLOOKUP($B252,'[2]1516 Exp_Rev Access'!$F$7:$FS$310,97,FALSE))</f>
        <v>0</v>
      </c>
      <c r="DO252" s="90">
        <f>IF(ISNA(VLOOKUP($B252,'[2]1516 Exp_Rev Access'!$F$7:$FS$310,98,FALSE)),"",VLOOKUP($B252,'[2]1516 Exp_Rev Access'!$F$7:$FS$310,98,FALSE))</f>
        <v>0</v>
      </c>
      <c r="DP252" s="90">
        <f>IF(ISNA(VLOOKUP($B252,'[2]1516 Exp_Rev Access'!$F$7:$FS$310,99,FALSE)),"",VLOOKUP($B252,'[2]1516 Exp_Rev Access'!$F$7:$FS$310,99,FALSE))</f>
        <v>0</v>
      </c>
      <c r="DQ252" s="90">
        <f>IF(ISNA(VLOOKUP($B252,'[2]1516 Exp_Rev Access'!$F$7:$FS$310,100,FALSE)),"",VLOOKUP($B252,'[2]1516 Exp_Rev Access'!$F$7:$FS$310,100,FALSE))</f>
        <v>0</v>
      </c>
      <c r="DR252" s="90">
        <f>IF(ISNA(VLOOKUP($B252,'[2]1516 Exp_Rev Access'!$F$7:$FS$310,101,FALSE)),"",VLOOKUP($B252,'[2]1516 Exp_Rev Access'!$F$7:$FS$310,101,FALSE))</f>
        <v>0</v>
      </c>
      <c r="DS252" s="90">
        <f>IF(ISNA(VLOOKUP($B252,'[2]1516 Exp_Rev Access'!$F$7:$FS$310,102,FALSE)),"",VLOOKUP($B252,'[2]1516 Exp_Rev Access'!$F$7:$FS$310,102,FALSE))</f>
        <v>0</v>
      </c>
      <c r="DT252" s="90">
        <f>IF(ISNA(VLOOKUP($B252,'[2]1516 Exp_Rev Access'!$F$7:$FS$310,103,FALSE)),"",VLOOKUP($B252,'[2]1516 Exp_Rev Access'!$F$7:$FS$310,103,FALSE))</f>
        <v>0</v>
      </c>
      <c r="DU252" s="90">
        <f>IF(ISNA(VLOOKUP($B252,'[2]1516 Exp_Rev Access'!$F$7:$FS$310,104,FALSE)),"",VLOOKUP($B252,'[2]1516 Exp_Rev Access'!$F$7:$FS$310,104,FALSE))</f>
        <v>0</v>
      </c>
      <c r="DV252" s="90">
        <f>IF(ISNA(VLOOKUP($B252,'[2]1516 Exp_Rev Access'!$F$7:$FS$310,105,FALSE)),"",VLOOKUP($B252,'[2]1516 Exp_Rev Access'!$F$7:$FS$310,105,FALSE))</f>
        <v>0</v>
      </c>
      <c r="DW252" s="90">
        <f>IF(ISNA(VLOOKUP($B252,'[2]1516 Exp_Rev Access'!$F$7:$FS$310,106,FALSE)),"",VLOOKUP($B252,'[2]1516 Exp_Rev Access'!$F$7:$FS$310,106,FALSE))</f>
        <v>0</v>
      </c>
      <c r="DX252" s="90">
        <f>IF(ISNA(VLOOKUP($B252,'[2]1516 Exp_Rev Access'!$F$7:$FS$310,107,FALSE)),"",VLOOKUP($B252,'[2]1516 Exp_Rev Access'!$F$7:$FS$310,107,FALSE))</f>
        <v>0</v>
      </c>
      <c r="DY252" s="90">
        <f>IF(ISNA(VLOOKUP($B252,'[2]1516 Exp_Rev Access'!$F$7:$FS$310,108,FALSE)),"",VLOOKUP($B252,'[2]1516 Exp_Rev Access'!$F$7:$FS$310,108,FALSE))</f>
        <v>0</v>
      </c>
      <c r="DZ252" s="90">
        <f>IF(ISNA(VLOOKUP($B252,'[2]1516 Exp_Rev Access'!$F$7:$FS$310,109,FALSE)),"",VLOOKUP($B252,'[2]1516 Exp_Rev Access'!$F$7:$FS$310,109,FALSE))</f>
        <v>0</v>
      </c>
      <c r="EA252" s="90">
        <f>IF(ISNA(VLOOKUP($B252,'[2]1516 Exp_Rev Access'!$F$7:$FS$310,110,FALSE)),"",VLOOKUP($B252,'[2]1516 Exp_Rev Access'!$F$7:$FS$310,110,FALSE))</f>
        <v>0</v>
      </c>
      <c r="EB252" s="90">
        <f>IF(ISNA(VLOOKUP($B252,'[2]1516 Exp_Rev Access'!$F$7:$FS$310,111,FALSE)),"",VLOOKUP($B252,'[2]1516 Exp_Rev Access'!$F$7:$FS$310,111,FALSE))</f>
        <v>0</v>
      </c>
      <c r="EC252" s="90">
        <f>IF(ISNA(VLOOKUP($B252,'[2]1516 Exp_Rev Access'!$F$7:$FS$310,112,FALSE)),"",VLOOKUP($B252,'[2]1516 Exp_Rev Access'!$F$7:$FS$310,112,FALSE))</f>
        <v>0</v>
      </c>
      <c r="ED252" s="90">
        <f>IF(ISNA(VLOOKUP($B252,'[2]1516 Exp_Rev Access'!$F$7:$FS$310,113,FALSE)),"",VLOOKUP($B252,'[2]1516 Exp_Rev Access'!$F$7:$FS$310,113,FALSE))</f>
        <v>0</v>
      </c>
      <c r="EE252" s="90">
        <f>IF(ISNA(VLOOKUP($B252,'[2]1516 Exp_Rev Access'!$F$7:$FS$310,114,FALSE)),"",VLOOKUP($B252,'[2]1516 Exp_Rev Access'!$F$7:$FS$310,114,FALSE))</f>
        <v>0</v>
      </c>
      <c r="EF252" s="90">
        <f>IF(ISNA(VLOOKUP($B252,'[2]1516 Exp_Rev Access'!$F$7:$FS$310,115,FALSE)),"",VLOOKUP($B252,'[2]1516 Exp_Rev Access'!$F$7:$FS$310,115,FALSE))</f>
        <v>0</v>
      </c>
      <c r="EG252" s="90">
        <f>IF(ISNA(VLOOKUP($B252,'[2]1516 Exp_Rev Access'!$F$7:$FS$310,116,FALSE)),"",VLOOKUP($B252,'[2]1516 Exp_Rev Access'!$F$7:$FS$310,116,FALSE))</f>
        <v>0</v>
      </c>
      <c r="EH252" s="90">
        <f>IF(ISNA(VLOOKUP($B252,'[2]1516 Exp_Rev Access'!$F$7:$FS$310,117,FALSE)),"",VLOOKUP($B252,'[2]1516 Exp_Rev Access'!$F$7:$FS$310,117,FALSE))</f>
        <v>0</v>
      </c>
      <c r="EI252" s="90">
        <f>IF(ISNA(VLOOKUP($B252,'[2]1516 Exp_Rev Access'!$F$7:$FS$310,118,FALSE)),"",VLOOKUP($B252,'[2]1516 Exp_Rev Access'!$F$7:$FS$310,118,FALSE))</f>
        <v>0</v>
      </c>
      <c r="EJ252" s="90">
        <f>IF(ISNA(VLOOKUP($B252,'[2]1516 Exp_Rev Access'!$F$7:$FS$310,119,FALSE)),"",VLOOKUP($B252,'[2]1516 Exp_Rev Access'!$F$7:$FS$310,119,FALSE))</f>
        <v>0</v>
      </c>
      <c r="EK252" s="90">
        <f>IF(ISNA(VLOOKUP($B252,'[2]1516 Exp_Rev Access'!$F$7:$FS$310,120,FALSE)),"",VLOOKUP($B252,'[2]1516 Exp_Rev Access'!$F$7:$FS$310,120,FALSE))</f>
        <v>0</v>
      </c>
      <c r="EL252" s="90">
        <f>IF(ISNA(VLOOKUP($B252,'[2]1516 Exp_Rev Access'!$F$7:$FS$310,121,FALSE)),"",VLOOKUP($B252,'[2]1516 Exp_Rev Access'!$F$7:$FS$310,121,FALSE))</f>
        <v>0</v>
      </c>
      <c r="EM252" s="90">
        <f>IF(ISNA(VLOOKUP($B252,'[2]1516 Exp_Rev Access'!$F$7:$FS$310,122,FALSE)),"",VLOOKUP($B252,'[2]1516 Exp_Rev Access'!$F$7:$FS$310,122,FALSE))</f>
        <v>0</v>
      </c>
      <c r="EN252" s="90">
        <f>IF(ISNA(VLOOKUP($B252,'[2]1516 Exp_Rev Access'!$F$7:$FS$310,123,FALSE)),"",VLOOKUP($B252,'[2]1516 Exp_Rev Access'!$F$7:$FS$310,123,FALSE))</f>
        <v>0</v>
      </c>
      <c r="EO252" s="90">
        <f>IF(ISNA(VLOOKUP($B252,'[2]1516 Exp_Rev Access'!$F$7:$FS$310,124,FALSE)),"",VLOOKUP($B252,'[2]1516 Exp_Rev Access'!$F$7:$FS$310,124,FALSE))</f>
        <v>0</v>
      </c>
      <c r="EP252" s="90">
        <f>IF(ISNA(VLOOKUP($B252,'[2]1516 Exp_Rev Access'!$F$7:$FS$310,125,FALSE)),"",VLOOKUP($B252,'[2]1516 Exp_Rev Access'!$F$7:$FS$310,125,FALSE))</f>
        <v>0</v>
      </c>
      <c r="EQ252" s="90">
        <f>IF(ISNA(VLOOKUP($B252,'[2]1516 Exp_Rev Access'!$F$7:$FS$310,126,FALSE)),"",VLOOKUP($B252,'[2]1516 Exp_Rev Access'!$F$7:$FS$310,126,FALSE))</f>
        <v>0</v>
      </c>
      <c r="ER252" s="90">
        <f>IF(ISNA(VLOOKUP($B252,'[2]1516 Exp_Rev Access'!$F$7:$FS$310,127,FALSE)),"",VLOOKUP($B252,'[2]1516 Exp_Rev Access'!$F$7:$FS$310,127,FALSE))</f>
        <v>0</v>
      </c>
      <c r="ES252" s="90">
        <f>IF(ISNA(VLOOKUP($B252,'[2]1516 Exp_Rev Access'!$F$7:$FS$310,128,FALSE)),"",VLOOKUP($B252,'[2]1516 Exp_Rev Access'!$F$7:$FS$310,128,FALSE))</f>
        <v>0</v>
      </c>
      <c r="ET252" s="90">
        <f>IF(ISNA(VLOOKUP($B252,'[2]1516 Exp_Rev Access'!$F$7:$FS$310,129,FALSE)),"",VLOOKUP($B252,'[2]1516 Exp_Rev Access'!$F$7:$FS$310,129,FALSE))</f>
        <v>0</v>
      </c>
      <c r="EU252" s="90">
        <f>IF(ISNA(VLOOKUP($B252,'[2]1516 Exp_Rev Access'!$F$7:$FS$310,130,FALSE)),"",VLOOKUP($B252,'[2]1516 Exp_Rev Access'!$F$7:$FS$310,130,FALSE))</f>
        <v>0</v>
      </c>
      <c r="EV252" s="90">
        <f>IF(ISNA(VLOOKUP($B252,'[2]1516 Exp_Rev Access'!$F$7:$FS$310,131,FALSE)),"",VLOOKUP($B252,'[2]1516 Exp_Rev Access'!$F$7:$FS$310,131,FALSE))</f>
        <v>0</v>
      </c>
      <c r="EW252" s="90">
        <f>IF(ISNA(VLOOKUP($B252,'[2]1516 Exp_Rev Access'!$F$7:$FS$310,132,FALSE)),"",VLOOKUP($B252,'[2]1516 Exp_Rev Access'!$F$7:$FS$310,132,FALSE))</f>
        <v>0</v>
      </c>
      <c r="EX252" s="90">
        <f>IF(ISNA(VLOOKUP($B252,'[2]1516 Exp_Rev Access'!$F$7:$FS$310,133,FALSE)),"",VLOOKUP($B252,'[2]1516 Exp_Rev Access'!$F$7:$FS$310,133,FALSE))</f>
        <v>0</v>
      </c>
      <c r="EY252" s="90">
        <f>IF(ISNA(VLOOKUP($B252,'[2]1516 Exp_Rev Access'!$F$7:$FS$310,134,FALSE)),"",VLOOKUP($B252,'[2]1516 Exp_Rev Access'!$F$7:$FS$310,134,FALSE))</f>
        <v>0</v>
      </c>
      <c r="EZ252" s="90">
        <f>IF(ISNA(VLOOKUP($B252,'[2]1516 Exp_Rev Access'!$F$7:$FS$310,135,FALSE)),"",VLOOKUP($B252,'[2]1516 Exp_Rev Access'!$F$7:$FS$310,135,FALSE))</f>
        <v>0</v>
      </c>
      <c r="FA252" s="90">
        <f>IF(ISNA(VLOOKUP($B252,'[2]1516 Exp_Rev Access'!$F$7:$FS$310,136,FALSE)),"",VLOOKUP($B252,'[2]1516 Exp_Rev Access'!$F$7:$FS$310,136,FALSE))</f>
        <v>0</v>
      </c>
      <c r="FB252" s="90">
        <f>IF(ISNA(VLOOKUP($B252,'[2]1516 Exp_Rev Access'!$F$7:$FS$310,137,FALSE)),"",VLOOKUP($B252,'[2]1516 Exp_Rev Access'!$F$7:$FS$310,137,FALSE))</f>
        <v>0</v>
      </c>
      <c r="FC252" s="90">
        <f>IF(ISNA(VLOOKUP($B252,'[2]1516 Exp_Rev Access'!$F$7:$FS$310,138,FALSE)),"",VLOOKUP($B252,'[2]1516 Exp_Rev Access'!$F$7:$FS$310,138,FALSE))</f>
        <v>0</v>
      </c>
      <c r="FD252" s="90">
        <f>IF(ISNA(VLOOKUP($B252,'[2]1516 Exp_Rev Access'!$F$7:$FS$310,139,FALSE)),"",VLOOKUP($B252,'[2]1516 Exp_Rev Access'!$F$7:$FS$310,139,FALSE))</f>
        <v>0</v>
      </c>
      <c r="FE252" s="90">
        <f>IF(ISNA(VLOOKUP($B252,'[2]1516 Exp_Rev Access'!$F$7:$FS$310,140,FALSE)),"",VLOOKUP($B252,'[2]1516 Exp_Rev Access'!$F$7:$FS$310,140,FALSE))</f>
        <v>0</v>
      </c>
      <c r="FF252" s="90">
        <f>IF(ISNA(VLOOKUP($B252,'[2]1516 Exp_Rev Access'!$F$7:$FS$310,141,FALSE)),"",VLOOKUP($B252,'[2]1516 Exp_Rev Access'!$F$7:$FS$310,141,FALSE))</f>
        <v>0</v>
      </c>
      <c r="FG252" s="90">
        <f>IF(ISNA(VLOOKUP($B252,'[2]1516 Exp_Rev Access'!$F$7:$FS$310,142,FALSE)),"",VLOOKUP($B252,'[2]1516 Exp_Rev Access'!$F$7:$FS$310,142,FALSE))</f>
        <v>0</v>
      </c>
      <c r="FH252" s="90">
        <f>IF(ISNA(VLOOKUP($B252,'[2]1516 Exp_Rev Access'!$F$7:$FS$310,143,FALSE)),"",VLOOKUP($B252,'[2]1516 Exp_Rev Access'!$F$7:$FS$310,143,FALSE))</f>
        <v>0</v>
      </c>
      <c r="FI252" s="90">
        <f>IF(ISNA(VLOOKUP($B252,'[2]1516 Exp_Rev Access'!$F$7:$FS$310,144,FALSE)),"",VLOOKUP($B252,'[2]1516 Exp_Rev Access'!$F$7:$FS$310,144,FALSE))</f>
        <v>0</v>
      </c>
      <c r="FJ252" s="90">
        <f>IF(ISNA(VLOOKUP($B252,'[2]1516 Exp_Rev Access'!$F$7:$FS$310,145,FALSE)),"",VLOOKUP($B252,'[2]1516 Exp_Rev Access'!$F$7:$FS$310,145,FALSE))</f>
        <v>0</v>
      </c>
      <c r="FK252" s="90">
        <f>IF(ISNA(VLOOKUP($B252,'[2]1516 Exp_Rev Access'!$F$7:$FS$310,146,FALSE)),"",VLOOKUP($B252,'[2]1516 Exp_Rev Access'!$F$7:$FS$310,146,FALSE))</f>
        <v>0</v>
      </c>
      <c r="FL252" s="90">
        <f>IF(ISNA(VLOOKUP($B252,'[2]1516 Exp_Rev Access'!$F$7:$FS$310,1147,FALSE)),"",VLOOKUP($B252,'[2]1516 Exp_Rev Access'!$F$7:$FS$310,147,FALSE))</f>
        <v>0</v>
      </c>
      <c r="FM252" s="90">
        <f>IF(ISNA(VLOOKUP($B252,'[2]1516 Exp_Rev Access'!$F$7:$FS$310,148,FALSE)),"",VLOOKUP($B252,'[2]1516 Exp_Rev Access'!$F$7:$FS$310,148,FALSE))</f>
        <v>0</v>
      </c>
      <c r="FN252" s="90">
        <f>IF(ISNA(VLOOKUP($B252,'[2]1516 Exp_Rev Access'!$F$7:$FS$310,149,FALSE)),"",VLOOKUP($B252,'[2]1516 Exp_Rev Access'!$F$7:$FS$310,149,FALSE))</f>
        <v>0</v>
      </c>
      <c r="FO252" s="90">
        <f>IF(ISNA(VLOOKUP($B252,'[2]1516 Exp_Rev Access'!$F$7:$FS$310,150,FALSE)),"",VLOOKUP($B252,'[2]1516 Exp_Rev Access'!$F$7:$FS$310,150,FALSE))</f>
        <v>0</v>
      </c>
      <c r="FP252" s="90">
        <f>IF(ISNA(VLOOKUP($B252,'[2]1516 Exp_Rev Access'!$F$7:$FS$310,151,FALSE)),"",VLOOKUP($B252,'[2]1516 Exp_Rev Access'!$F$7:$FS$310,151,FALSE))</f>
        <v>0</v>
      </c>
      <c r="FQ252" s="90">
        <f>IF(ISNA(VLOOKUP($B252,'[2]1516 Exp_Rev Access'!$F$7:$FS$310,152,FALSE)),"",VLOOKUP($B252,'[2]1516 Exp_Rev Access'!$F$7:$FS$310,152,FALSE))</f>
        <v>0</v>
      </c>
      <c r="FR252" s="90">
        <f>IF(ISNA(VLOOKUP($B252,'[2]1516 Exp_Rev Access'!$F$7:$FS$310,153,FALSE)),"",VLOOKUP($B252,'[2]1516 Exp_Rev Access'!$F$7:$FS$310,153,FALSE))</f>
        <v>23762.35</v>
      </c>
      <c r="FS252" s="53">
        <f t="shared" si="642"/>
        <v>288160.82999999996</v>
      </c>
      <c r="FT252" s="92">
        <f t="shared" si="643"/>
        <v>6.0384083153571612E-2</v>
      </c>
      <c r="FU252" s="116">
        <f t="shared" si="644"/>
        <v>861.82805957650419</v>
      </c>
      <c r="FV252" s="90">
        <f>IF(ISNA(VLOOKUP($B252,'[2]1516 Exp_Rev Access'!$F$7:$FS$310,154,FALSE)),"",VLOOKUP($B252,'[2]1516 Exp_Rev Access'!$F$7:$FS$310,154,FALSE))</f>
        <v>0</v>
      </c>
      <c r="FW252" s="90">
        <f>IF(ISNA(VLOOKUP($B252,'[2]1516 Exp_Rev Access'!$F$7:$FS$310,155,FALSE)),"",VLOOKUP($B252,'[2]1516 Exp_Rev Access'!$F$7:$FS$310,155,FALSE))</f>
        <v>0</v>
      </c>
      <c r="FX252" s="90">
        <f>IF(ISNA(VLOOKUP($B252,'[2]1516 Exp_Rev Access'!$F$7:$FS$310,156,FALSE)),"",VLOOKUP($B252,'[2]1516 Exp_Rev Access'!$F$7:$FS$310,156,FALSE))</f>
        <v>0</v>
      </c>
      <c r="FY252" s="90">
        <f>IF(ISNA(VLOOKUP($B252,'[2]1516 Exp_Rev Access'!$F$7:$FS$310,157,FALSE)),"",VLOOKUP($B252,'[2]1516 Exp_Rev Access'!$F$7:$FS$310,157,FALSE))</f>
        <v>0</v>
      </c>
      <c r="FZ252" s="90">
        <f>IF(ISNA(VLOOKUP($B252,'[2]1516 Exp_Rev Access'!$F$7:$FS$310,158,FALSE)),"",VLOOKUP($B252,'[2]1516 Exp_Rev Access'!$F$7:$FS$310,158,FALSE))</f>
        <v>0</v>
      </c>
      <c r="GA252" s="90">
        <f>IF(ISNA(VLOOKUP($B252,'[2]1516 Exp_Rev Access'!$F$7:$FS$310,159,FALSE)),"",VLOOKUP($B252,'[2]1516 Exp_Rev Access'!$F$7:$FS$310,159,FALSE))</f>
        <v>0</v>
      </c>
      <c r="GB252" s="90">
        <f>IF(ISNA(VLOOKUP($B252,'[2]1516 Exp_Rev Access'!$F$7:$FS$310,160,FALSE)),"",VLOOKUP($B252,'[2]1516 Exp_Rev Access'!$F$7:$FS$310,160,FALSE))</f>
        <v>0</v>
      </c>
      <c r="GC252" s="90">
        <f>IF(ISNA(VLOOKUP($B252,'[2]1516 Exp_Rev Access'!$F$7:$FS$310,161,FALSE)),"",VLOOKUP($B252,'[2]1516 Exp_Rev Access'!$F$7:$FS$310,161,FALSE))</f>
        <v>0</v>
      </c>
      <c r="GD252" s="90">
        <f>IF(ISNA(VLOOKUP($B252,'[2]1516 Exp_Rev Access'!$F$7:$FS$310,162,FALSE)),"",VLOOKUP($B252,'[2]1516 Exp_Rev Access'!$F$7:$FS$310,162,FALSE))</f>
        <v>0</v>
      </c>
      <c r="GE252" s="90">
        <f>IF(ISNA(VLOOKUP($B252,'[2]1516 Exp_Rev Access'!$F$7:$FS$310,163,FALSE)),"",VLOOKUP($B252,'[2]1516 Exp_Rev Access'!$F$7:$FS$310,163,FALSE))</f>
        <v>0</v>
      </c>
      <c r="GF252" s="90">
        <f>IF(ISNA(VLOOKUP($B252,'[2]1516 Exp_Rev Access'!$F$7:$FS$310,164,FALSE)),"",VLOOKUP($B252,'[2]1516 Exp_Rev Access'!$F$7:$FS$310,164,FALSE))</f>
        <v>62891.839999999997</v>
      </c>
      <c r="GG252" s="90">
        <f>IF(ISNA(VLOOKUP($B252,'[2]1516 Exp_Rev Access'!$F$7:$FS$310,165,FALSE)),"",VLOOKUP($B252,'[2]1516 Exp_Rev Access'!$F$7:$FS$310,165,FALSE))</f>
        <v>0</v>
      </c>
      <c r="GH252" s="90">
        <f>IF(ISNA(VLOOKUP($B252,'[2]1516 Exp_Rev Access'!$F$7:$FS$310,166,FALSE)),"",VLOOKUP($B252,'[2]1516 Exp_Rev Access'!$F$7:$FS$310,166,FALSE))</f>
        <v>0</v>
      </c>
      <c r="GI252" s="90">
        <f>IF(ISNA(VLOOKUP($B252,'[2]1516 Exp_Rev Access'!$F$7:$FS$310,167,FALSE)),"",VLOOKUP($B252,'[2]1516 Exp_Rev Access'!$F$7:$FS$310,167,FALSE))</f>
        <v>0</v>
      </c>
      <c r="GJ252" s="90">
        <f>IF(ISNA(VLOOKUP($B252,'[2]1516 Exp_Rev Access'!$F$7:$FS$310,168,FALSE)),"",VLOOKUP($B252,'[2]1516 Exp_Rev Access'!$F$7:$FS$310,168,FALSE))</f>
        <v>0</v>
      </c>
      <c r="GK252" s="90">
        <f>IF(ISNA(VLOOKUP($B252,'[2]1516 Exp_Rev Access'!$F$7:$FS$310,169,FALSE)),"",VLOOKUP($B252,'[2]1516 Exp_Rev Access'!$F$7:$FS$310,169,FALSE))</f>
        <v>0</v>
      </c>
      <c r="GL252" s="90">
        <f>IF(ISNA(VLOOKUP($B252,'[2]1516 Exp_Rev Access'!$F$7:$FS$310,170,FALSE)),"",VLOOKUP($B252,'[2]1516 Exp_Rev Access'!$F$7:$FS$310,170,FALSE))</f>
        <v>0</v>
      </c>
      <c r="GM252" s="90">
        <f>IF(ISNA(VLOOKUP($B252,'[2]1516 Exp_Rev Access'!$F$7:$FT$310,171,FALSE)),"",VLOOKUP($B252,'[2]1516 Exp_Rev Access'!$F$7:$FT$310,171,FALSE))</f>
        <v>0</v>
      </c>
      <c r="GN252" s="90">
        <f>IF(ISNA(VLOOKUP($B252,'[2]1516 Exp_Rev Access'!$F$7:$FU$310,172,FALSE)),"",VLOOKUP($B252,'[2]1516 Exp_Rev Access'!$F$7:$FU$310,172,FALSE))</f>
        <v>0</v>
      </c>
      <c r="GO252" s="90">
        <f>IF(ISNA(VLOOKUP($B252,'[2]1516 Exp_Rev Access'!$F$7:$FV$310,173,FALSE)),"",VLOOKUP($B252,'[2]1516 Exp_Rev Access'!$F$7:$FV$310,173,FALSE))</f>
        <v>0</v>
      </c>
      <c r="GP252" s="90">
        <f>IF(ISNA(VLOOKUP($B252,'[2]1516 Exp_Rev Access'!$F$7:$GA$310,174,FALSE)),"",VLOOKUP($B252,'[2]1516 Exp_Rev Access'!$F$7:$GA$310,174,FALSE))</f>
        <v>0</v>
      </c>
      <c r="GQ252" s="90">
        <f>IF(ISNA(VLOOKUP($B252,'[2]1516 Exp_Rev Access'!$F$7:$GA$310,175,FALSE)),"",VLOOKUP($B252,'[2]1516 Exp_Rev Access'!$F$7:$GA$310,175,FALSE))</f>
        <v>0</v>
      </c>
      <c r="GR252" s="90">
        <f>IF(ISNA(VLOOKUP($B252,'[2]1516 Exp_Rev Access'!$F$7:$GA$310,176,FALSE)),"",VLOOKUP($B252,'[2]1516 Exp_Rev Access'!$F$7:$GA$310,176,FALSE))</f>
        <v>0</v>
      </c>
      <c r="GS252" s="90">
        <f>IF(ISNA(VLOOKUP($B252,'[2]1516 Exp_Rev Access'!$F$7:$GA$310,177,FALSE)),"",VLOOKUP($B252,'[2]1516 Exp_Rev Access'!$F$7:$GA$310,177,FALSE))</f>
        <v>0</v>
      </c>
      <c r="GT252" s="90">
        <f>IF(ISNA(VLOOKUP($B252,'[2]1516 Exp_Rev Access'!$F$7:$GA$310,178,FALSE)),"",VLOOKUP($B252,'[2]1516 Exp_Rev Access'!$F$7:$GA$310,178,FALSE))</f>
        <v>0</v>
      </c>
      <c r="GU252" s="53">
        <f t="shared" si="645"/>
        <v>62891.839999999997</v>
      </c>
      <c r="GV252" s="92">
        <f t="shared" si="646"/>
        <v>1.3178980974760245E-2</v>
      </c>
      <c r="GW252" s="96">
        <f t="shared" si="647"/>
        <v>188.09618375403755</v>
      </c>
      <c r="HE252" s="38"/>
      <c r="HF252" s="38"/>
      <c r="HG252" s="38"/>
      <c r="HH252" s="38"/>
      <c r="HI252" s="38"/>
      <c r="HJ252" s="38"/>
      <c r="HK252" s="38"/>
      <c r="HL252" s="38"/>
      <c r="HM252" s="38"/>
      <c r="HN252" s="38"/>
    </row>
    <row r="253" spans="1:222" x14ac:dyDescent="0.2">
      <c r="B253" s="87" t="s">
        <v>546</v>
      </c>
      <c r="C253" s="87" t="s">
        <v>547</v>
      </c>
      <c r="D253" s="88">
        <f>IF(ISNA(VLOOKUP($B253,'[2]1516 enrollment_Rev_Exp by size'!$A$6:$C$325,3,FALSE)),"",VLOOKUP($B253,'[2]1516 enrollment_Rev_Exp by size'!$A$6:$C$325,3,FALSE))</f>
        <v>65.549999999999983</v>
      </c>
      <c r="E253" s="89">
        <v>1727854.92</v>
      </c>
      <c r="F253" s="67">
        <f t="shared" si="626"/>
        <v>1727854.92</v>
      </c>
      <c r="G253" s="67">
        <f t="shared" si="627"/>
        <v>0</v>
      </c>
      <c r="H253" s="90">
        <f>IF(ISNA(VLOOKUP($B253,'[2]1516 Exp_Rev Access'!$F$7:$FS$310,2,FALSE)),"",VLOOKUP($B253,'[2]1516 Exp_Rev Access'!$F$7:$FS$310,2,FALSE))</f>
        <v>0</v>
      </c>
      <c r="I253" s="90">
        <f>IF(ISNA(VLOOKUP($B253,'[2]1516 Exp_Rev Access'!$F$7:$FS$310,3,FALSE)),"",VLOOKUP($B253,'[2]1516 Exp_Rev Access'!$F$7:$FS$310,3,FALSE))</f>
        <v>0</v>
      </c>
      <c r="J253" s="90">
        <f>IF(ISNA(VLOOKUP($B253,'[2]1516 Exp_Rev Access'!$F$7:$FS$310,4,FALSE)),"",VLOOKUP($B253,'[2]1516 Exp_Rev Access'!$F$7:$FS$310,4,FALSE))</f>
        <v>0</v>
      </c>
      <c r="K253" s="90">
        <f>IF(ISNA(VLOOKUP($B253,'[2]1516 Exp_Rev Access'!$F$7:$FS$310,5,FALSE)),"-",VLOOKUP($B253,'[2]1516 Exp_Rev Access'!$F$7:$FS$310,5,FALSE))</f>
        <v>0</v>
      </c>
      <c r="L253" s="90">
        <f>IF(ISNA(VLOOKUP($B253,'[2]1516 Exp_Rev Access'!$F$7:$FS$310,6,FALSE)),"",VLOOKUP($B253,'[2]1516 Exp_Rev Access'!$F$7:$FS$310,6,FALSE))</f>
        <v>0</v>
      </c>
      <c r="M253" s="90">
        <f>IF(ISNA(VLOOKUP($B253,'[2]1516 Exp_Rev Access'!$F$7:$FS$310,7,FALSE)),"",VLOOKUP($B253,'[2]1516 Exp_Rev Access'!$F$7:$FS$310,7,FALSE))</f>
        <v>0</v>
      </c>
      <c r="N253" s="53">
        <f t="shared" si="628"/>
        <v>0</v>
      </c>
      <c r="O253" s="91"/>
      <c r="P253" s="53"/>
      <c r="Q253" s="90">
        <f>IF(ISNA(VLOOKUP($B253,'[2]1516 Exp_Rev Access'!$F$7:$FS$310,8,FALSE)),"",VLOOKUP($B253,'[2]1516 Exp_Rev Access'!$F$7:$FS$310,8,FALSE))</f>
        <v>1216.5</v>
      </c>
      <c r="R253" s="90">
        <f>IF(ISNA(VLOOKUP($B253,'[2]1516 Exp_Rev Access'!$F$7:$FS$310,9,FALSE)),"",VLOOKUP($B253,'[2]1516 Exp_Rev Access'!$F$7:$FS$310,9,FALSE))</f>
        <v>0</v>
      </c>
      <c r="S253" s="90">
        <f>IF(ISNA(VLOOKUP($B253,'[2]1516 Exp_Rev Access'!$F$7:$FS$310,10,FALSE)),"",VLOOKUP($B253,'[2]1516 Exp_Rev Access'!$F$7:$FS$310,10,FALSE))</f>
        <v>0</v>
      </c>
      <c r="T253" s="90">
        <f>IF(ISNA(VLOOKUP($B253,'[2]1516 Exp_Rev Access'!$F$7:$FS$310,11,FALSE)),"",VLOOKUP($B253,'[2]1516 Exp_Rev Access'!$F$7:$FS$310,11,FALSE))</f>
        <v>0</v>
      </c>
      <c r="U253" s="90">
        <f>IF(ISNA(VLOOKUP($B253,'[2]1516 Exp_Rev Access'!$F$7:$FS$310,12,FALSE)),"",VLOOKUP($B253,'[2]1516 Exp_Rev Access'!$F$7:$FS$310,12,FALSE))</f>
        <v>0</v>
      </c>
      <c r="V253" s="90">
        <f>IF(ISNA(VLOOKUP($B253,'[2]1516 Exp_Rev Access'!$F$7:$FS$310,13,FALSE)),"",VLOOKUP($B253,'[2]1516 Exp_Rev Access'!$F$7:$FS$310,13,FALSE))</f>
        <v>0</v>
      </c>
      <c r="W253" s="90">
        <f>IF(ISNA(VLOOKUP($B253,'[2]1516 Exp_Rev Access'!$F$7:$FS$310,14,FALSE)),"",VLOOKUP($B253,'[2]1516 Exp_Rev Access'!$F$7:$FS$310,14,FALSE))</f>
        <v>0</v>
      </c>
      <c r="X253" s="90">
        <f>IF(ISNA(VLOOKUP($B253,'[2]1516 Exp_Rev Access'!$F$7:$FS$310,15,FALSE)),"",VLOOKUP($B253,'[2]1516 Exp_Rev Access'!$F$7:$FS$310,15,FALSE))</f>
        <v>0</v>
      </c>
      <c r="Y253" s="90">
        <f>IF(ISNA(VLOOKUP($B253,'[2]1516 Exp_Rev Access'!$F$7:$FS$310,16,FALSE)),"",VLOOKUP($B253,'[2]1516 Exp_Rev Access'!$F$7:$FS$310,16,FALSE))</f>
        <v>0</v>
      </c>
      <c r="Z253" s="90">
        <f>IF(ISNA(VLOOKUP($B253,'[2]1516 Exp_Rev Access'!$F$7:$FS$310,17,FALSE)),"",VLOOKUP($B253,'[2]1516 Exp_Rev Access'!$F$7:$FS$310,17,FALSE))</f>
        <v>0</v>
      </c>
      <c r="AA253" s="90">
        <f>IF(ISNA(VLOOKUP($B253,'[2]1516 Exp_Rev Access'!$F$7:$FS$310,18,FALSE)),"",VLOOKUP($B253,'[2]1516 Exp_Rev Access'!$F$7:$FS$310,18,FALSE))</f>
        <v>0</v>
      </c>
      <c r="AB253" s="90">
        <f>IF(ISNA(VLOOKUP($B253,'[2]1516 Exp_Rev Access'!$F$7:$FS$310,19,FALSE)),"",VLOOKUP($B253,'[2]1516 Exp_Rev Access'!$F$7:$FS$310,19,FALSE))</f>
        <v>0</v>
      </c>
      <c r="AC253" s="90">
        <f>IF(ISNA(VLOOKUP($B253,'[2]1516 Exp_Rev Access'!$F$7:$FS$310,20,FALSE)),"",VLOOKUP($B253,'[2]1516 Exp_Rev Access'!$F$7:$FS$310,20,FALSE))</f>
        <v>0</v>
      </c>
      <c r="AD253" s="90">
        <f>IF(ISNA(VLOOKUP($B253,'[2]1516 Exp_Rev Access'!$F$7:$FS$310,21,FALSE)),"",VLOOKUP($B253,'[2]1516 Exp_Rev Access'!$F$7:$FS$310,21,FALSE))</f>
        <v>1160.5</v>
      </c>
      <c r="AE253" s="90">
        <f>IF(ISNA(VLOOKUP($B253,'[2]1516 Exp_Rev Access'!$F$7:$FS$310,22,FALSE)),"",VLOOKUP($B253,'[2]1516 Exp_Rev Access'!$F$7:$FS$310,22,FALSE))</f>
        <v>1244.3699999999999</v>
      </c>
      <c r="AF253" s="90">
        <f>IF(ISNA(VLOOKUP($B253,'[2]1516 Exp_Rev Access'!$F$7:$FS$310,23,FALSE)),"",VLOOKUP($B253,'[2]1516 Exp_Rev Access'!$F$7:$FS$310,23,FALSE))</f>
        <v>0</v>
      </c>
      <c r="AG253" s="90">
        <f>IF(ISNA(VLOOKUP($B253,'[2]1516 Exp_Rev Access'!$F$7:$FS$310,24,FALSE)),"",VLOOKUP($B253,'[2]1516 Exp_Rev Access'!$F$7:$FS$310,24,FALSE))</f>
        <v>0</v>
      </c>
      <c r="AH253" s="90">
        <f>IF(ISNA(VLOOKUP($B253,'[2]1516 Exp_Rev Access'!$F$7:$FS$310,25,FALSE)),"",VLOOKUP($B253,'[2]1516 Exp_Rev Access'!$F$7:$FS$310,25,FALSE))</f>
        <v>0</v>
      </c>
      <c r="AI253" s="90">
        <f>IF(ISNA(VLOOKUP($B253,'[2]1516 Exp_Rev Access'!$F$7:$FS$310,26,FALSE)),"",VLOOKUP($B253,'[2]1516 Exp_Rev Access'!$F$7:$FS$310,26,FALSE))</f>
        <v>0</v>
      </c>
      <c r="AJ253" s="90">
        <f>IF(ISNA(VLOOKUP($B253,'[2]1516 Exp_Rev Access'!$F$7:$FS$310,27,FALSE)),"",VLOOKUP($B253,'[2]1516 Exp_Rev Access'!$F$7:$FS$310,27,FALSE))</f>
        <v>0</v>
      </c>
      <c r="AK253" s="90">
        <f>IF(ISNA(VLOOKUP($B253,'[2]1516 Exp_Rev Access'!$F$7:$FS$310,28,FALSE)),"",VLOOKUP($B253,'[2]1516 Exp_Rev Access'!$F$7:$FS$310,28,FALSE))</f>
        <v>6197.58</v>
      </c>
      <c r="AL253" s="90">
        <f>IF(ISNA(VLOOKUP($B253,'[2]1516 Exp_Rev Access'!$F$7:$FS$310,29,FALSE)),"",VLOOKUP($B253,'[2]1516 Exp_Rev Access'!$F$7:$FS$310,29,FALSE))</f>
        <v>0</v>
      </c>
      <c r="AM253" s="53">
        <f t="shared" si="631"/>
        <v>9818.9500000000007</v>
      </c>
      <c r="AN253" s="92">
        <f t="shared" si="632"/>
        <v>5.6827398448476224E-3</v>
      </c>
      <c r="AO253" s="68">
        <f t="shared" si="633"/>
        <v>149.793287566743</v>
      </c>
      <c r="AP253" s="90">
        <f>IF(ISNA(VLOOKUP($B253,'[2]1516 Exp_Rev Access'!$F$7:$FS$310,30,FALSE)),"",VLOOKUP($B253,'[2]1516 Exp_Rev Access'!$F$7:$FS$310,30,FALSE))</f>
        <v>1442721.46</v>
      </c>
      <c r="AQ253" s="90">
        <f>IF(ISNA(VLOOKUP($B253,'[2]1516 Exp_Rev Access'!$F$7:$FS$310,31,FALSE)),"",VLOOKUP($B253,'[2]1516 Exp_Rev Access'!$F$7:$FS$310,31,FALSE))</f>
        <v>8977.64</v>
      </c>
      <c r="AR253" s="90">
        <f>IF(ISNA(VLOOKUP($B253,'[2]1516 Exp_Rev Access'!$F$7:$FS$310,32,FALSE)),"",VLOOKUP($B253,'[2]1516 Exp_Rev Access'!$F$7:$FS$310,32,FALSE))</f>
        <v>0</v>
      </c>
      <c r="AS253" s="90">
        <f>IF(ISNA(VLOOKUP($B253,'[2]1516 Exp_Rev Access'!$F$7:$FS$310,33,FALSE)),"",VLOOKUP($B253,'[2]1516 Exp_Rev Access'!$F$7:$FS$310,33,FALSE))</f>
        <v>0</v>
      </c>
      <c r="AT253" s="90">
        <f>IF(ISNA(VLOOKUP($B253,'[2]1516 Exp_Rev Access'!$F$7:$FS$310,34,FALSE)),"",VLOOKUP($B253,'[2]1516 Exp_Rev Access'!$F$7:$FS$310,34,FALSE))</f>
        <v>0</v>
      </c>
      <c r="AU253" s="53">
        <f t="shared" si="634"/>
        <v>1451699.0999999999</v>
      </c>
      <c r="AV253" s="93">
        <f t="shared" si="635"/>
        <v>0.84017418545765399</v>
      </c>
      <c r="AW253" s="53">
        <f t="shared" si="636"/>
        <v>22146.439359267737</v>
      </c>
      <c r="AX253" s="90">
        <f>IF(ISNA(VLOOKUP($B253,'[2]1516 Exp_Rev Access'!$F$7:$FS$310,35,FALSE)),"",VLOOKUP($B253,'[2]1516 Exp_Rev Access'!$F$7:$FS$310,35,FALSE))</f>
        <v>0</v>
      </c>
      <c r="AY253" s="90">
        <f>IF(ISNA(VLOOKUP($B253,'[2]1516 Exp_Rev Access'!$F$7:$FS$310,36,FALSE)),"",VLOOKUP($B253,'[2]1516 Exp_Rev Access'!$F$7:$FS$310,36,FALSE))</f>
        <v>47438.27</v>
      </c>
      <c r="AZ253" s="90">
        <f>IF(ISNA(VLOOKUP($B253,'[2]1516 Exp_Rev Access'!$F$7:$FS$310,37,FALSE)),"",VLOOKUP($B253,'[2]1516 Exp_Rev Access'!$F$7:$FS$310,37,FALSE))</f>
        <v>0</v>
      </c>
      <c r="BA253" s="90">
        <f>IF(ISNA(VLOOKUP($B253,'[2]1516 Exp_Rev Access'!$F$7:$FS$310,38,FALSE)),"",VLOOKUP($B253,'[2]1516 Exp_Rev Access'!$F$7:$FS$310,38,FALSE))</f>
        <v>0</v>
      </c>
      <c r="BB253" s="90">
        <f>IF(ISNA(VLOOKUP($B253,'[2]1516 Exp_Rev Access'!$F$7:$FS$310,39,FALSE)),"",VLOOKUP($B253,'[2]1516 Exp_Rev Access'!$F$7:$FS$310,39,FALSE))</f>
        <v>0</v>
      </c>
      <c r="BC253" s="90">
        <f>IF(ISNA(VLOOKUP($B253,'[2]1516 Exp_Rev Access'!$F$7:$FS$310,40,FALSE)),"",VLOOKUP($B253,'[2]1516 Exp_Rev Access'!$F$7:$FS$310,40,FALSE))</f>
        <v>13951.01</v>
      </c>
      <c r="BD253" s="90">
        <f>IF(ISNA(VLOOKUP($B253,'[2]1516 Exp_Rev Access'!$F$7:$FS$310,41,FALSE)),"",VLOOKUP($B253,'[2]1516 Exp_Rev Access'!$F$7:$FS$310,41,FALSE))</f>
        <v>0</v>
      </c>
      <c r="BE253" s="90">
        <f>IF(ISNA(VLOOKUP($B253,'[2]1516 Exp_Rev Access'!$F$7:$FS$310,42,FALSE)),"",VLOOKUP($B253,'[2]1516 Exp_Rev Access'!$F$7:$FS$310,42,FALSE))</f>
        <v>0</v>
      </c>
      <c r="BF253" s="90">
        <f>IF(ISNA(VLOOKUP($B253,'[2]1516 Exp_Rev Access'!$F$7:$FS$310,43,FALSE)),"",VLOOKUP($B253,'[2]1516 Exp_Rev Access'!$F$7:$FS$310,43,FALSE))</f>
        <v>0</v>
      </c>
      <c r="BG253" s="90">
        <f>IF(ISNA(VLOOKUP($B253,'[2]1516 Exp_Rev Access'!$F$7:$FS$310,44,FALSE)),"",VLOOKUP($B253,'[2]1516 Exp_Rev Access'!$F$7:$FS$310,44,FALSE))</f>
        <v>0</v>
      </c>
      <c r="BH253" s="90">
        <f>IF(ISNA(VLOOKUP($B253,'[2]1516 Exp_Rev Access'!$F$7:$FS$310,45,FALSE)),"",VLOOKUP($B253,'[2]1516 Exp_Rev Access'!$F$7:$FS$310,45,FALSE))</f>
        <v>174.83</v>
      </c>
      <c r="BI253" s="90">
        <f>IF(ISNA(VLOOKUP($B253,'[2]1516 Exp_Rev Access'!$F$7:$FS$310,46,FALSE)),"",VLOOKUP($B253,'[2]1516 Exp_Rev Access'!$F$7:$FS$310,46,FALSE))</f>
        <v>0</v>
      </c>
      <c r="BJ253" s="90">
        <f>IF(ISNA(VLOOKUP($B253,'[2]1516 Exp_Rev Access'!$F$7:$FS$310,47,FALSE)),"",VLOOKUP($B253,'[2]1516 Exp_Rev Access'!$F$7:$FS$310,47,FALSE))</f>
        <v>742.41</v>
      </c>
      <c r="BK253" s="90">
        <f>IF(ISNA(VLOOKUP($B253,'[2]1516 Exp_Rev Access'!$F$7:$FS$310,48,FALSE)),"",VLOOKUP($B253,'[2]1516 Exp_Rev Access'!$F$7:$FS$310,48,FALSE))</f>
        <v>118218.29</v>
      </c>
      <c r="BL253" s="90">
        <f>IF(ISNA(VLOOKUP($B253,'[2]1516 Exp_Rev Access'!$F$7:$FS$310,49,FALSE)),"",VLOOKUP($B253,'[2]1516 Exp_Rev Access'!$F$7:$FS$310,49,FALSE))</f>
        <v>0</v>
      </c>
      <c r="BM253" s="90">
        <f>IF(ISNA(VLOOKUP($B253,'[2]1516 Exp_Rev Access'!$F$7:$FS$310,50,FALSE)),"",VLOOKUP($B253,'[2]1516 Exp_Rev Access'!$F$7:$FS$310,50,FALSE))</f>
        <v>0</v>
      </c>
      <c r="BN253" s="90">
        <f>IF(ISNA(VLOOKUP($B253,'[2]1516 Exp_Rev Access'!$F$7:$FS$310,51,FALSE)),"",VLOOKUP($B253,'[2]1516 Exp_Rev Access'!$F$7:$FS$310,51,FALSE))</f>
        <v>0</v>
      </c>
      <c r="BO253" s="90">
        <f>IF(ISNA(VLOOKUP($B253,'[2]1516 Exp_Rev Access'!$F$7:$FS$310,52,FALSE)),"",VLOOKUP($B253,'[2]1516 Exp_Rev Access'!$F$7:$FS$310,52,FALSE))</f>
        <v>0</v>
      </c>
      <c r="BP253" s="90">
        <f>IF(ISNA(VLOOKUP($B253,'[2]1516 Exp_Rev Access'!$F$7:$FS$310,53,FALSE)),"",VLOOKUP($B253,'[2]1516 Exp_Rev Access'!$F$7:$FS$310,53,FALSE))</f>
        <v>0</v>
      </c>
      <c r="BQ253" s="90">
        <f>IF(ISNA(VLOOKUP($B253,'[2]1516 Exp_Rev Access'!$F$7:$FS$310,54,FALSE)),"",VLOOKUP($B253,'[2]1516 Exp_Rev Access'!$F$7:$FS$310,54,FALSE))</f>
        <v>0</v>
      </c>
      <c r="BR253" s="90">
        <f>IF(ISNA(VLOOKUP($B253,'[2]1516 Exp_Rev Access'!$F$7:$FS$310,55,FALSE)),"",VLOOKUP($B253,'[2]1516 Exp_Rev Access'!$F$7:$FS$310,55,FALSE))</f>
        <v>0</v>
      </c>
      <c r="BS253" s="90">
        <f>IF(ISNA(VLOOKUP($B253,'[2]1516 Exp_Rev Access'!$F$7:$FS$310,56,FALSE)),"",VLOOKUP($B253,'[2]1516 Exp_Rev Access'!$F$7:$FS$310,56,FALSE))</f>
        <v>0</v>
      </c>
      <c r="BT253" s="90">
        <f>IF(ISNA(VLOOKUP($B253,'[2]1516 Exp_Rev Access'!$F$7:$FS$310,57,FALSE)),"",VLOOKUP($B253,'[2]1516 Exp_Rev Access'!$F$7:$FS$310,57,FALSE))</f>
        <v>0</v>
      </c>
      <c r="BU253" s="90">
        <f>IF(ISNA(VLOOKUP($B253,'[2]1516 Exp_Rev Access'!$F$7:$FS$310,58,FALSE)),"",VLOOKUP($B253,'[2]1516 Exp_Rev Access'!$F$7:$FS$310,58,FALSE))</f>
        <v>0</v>
      </c>
      <c r="BV253" s="53">
        <f t="shared" si="637"/>
        <v>180524.81</v>
      </c>
      <c r="BW253" s="92">
        <f t="shared" si="638"/>
        <v>0.10447914805254599</v>
      </c>
      <c r="BX253" s="68">
        <f t="shared" si="639"/>
        <v>2754.001678108315</v>
      </c>
      <c r="BY253" s="90">
        <f>IF(ISNA(VLOOKUP($B253,'[2]1516 Exp_Rev Access'!$F$7:$FS$310,59,FALSE)),"",VLOOKUP($B253,'[2]1516 Exp_Rev Access'!$F$7:$FS$310,59,FALSE))</f>
        <v>0</v>
      </c>
      <c r="BZ253" s="90">
        <f>IF(ISNA(VLOOKUP($B253,'[2]1516 Exp_Rev Access'!$F$7:$FS$310,60,FALSE)),"",VLOOKUP($B253,'[2]1516 Exp_Rev Access'!$F$7:$FS$310,60,FALSE))</f>
        <v>0</v>
      </c>
      <c r="CA253" s="90">
        <f>IF(ISNA(VLOOKUP($B253,'[2]1516 Exp_Rev Access'!$F$7:$FS$310,61,FALSE)),"",VLOOKUP($B253,'[2]1516 Exp_Rev Access'!$F$7:$FS$310,61,FALSE))</f>
        <v>0</v>
      </c>
      <c r="CB253" s="90">
        <f>IF(ISNA(VLOOKUP($B253,'[2]1516 Exp_Rev Access'!$F$7:$FS$310,62,FALSE)),"",VLOOKUP($B253,'[2]1516 Exp_Rev Access'!$F$7:$FS$310,62,FALSE))</f>
        <v>0</v>
      </c>
      <c r="CC253" s="90">
        <f>IF(ISNA(VLOOKUP($B253,'[2]1516 Exp_Rev Access'!$F$7:$FS$310,63,FALSE)),"",VLOOKUP($B253,'[2]1516 Exp_Rev Access'!$F$7:$FS$310,63,FALSE))</f>
        <v>0</v>
      </c>
      <c r="CD253" s="90">
        <f>IF(ISNA(VLOOKUP($B253,'[2]1516 Exp_Rev Access'!$F$7:$FS$310,64,FALSE)),"",VLOOKUP($B253,'[2]1516 Exp_Rev Access'!$F$7:$FS$310,64,FALSE))</f>
        <v>0</v>
      </c>
      <c r="CE253" s="53">
        <f t="shared" si="640"/>
        <v>0</v>
      </c>
      <c r="CF253" s="92"/>
      <c r="CG253" s="94">
        <f t="shared" si="641"/>
        <v>0</v>
      </c>
      <c r="CH253" s="90">
        <f>IF(ISNA(VLOOKUP($B253,'[2]1516 Exp_Rev Access'!$F$7:$FS$310,65,FALSE)),"",VLOOKUP($B253,'[2]1516 Exp_Rev Access'!$F$7:$FS$310,65,FALSE))</f>
        <v>0</v>
      </c>
      <c r="CI253" s="90">
        <f>IF(ISNA(VLOOKUP($B253,'[2]1516 Exp_Rev Access'!$F$7:$FS$310,66,FALSE)),"",VLOOKUP($B253,'[2]1516 Exp_Rev Access'!$F$7:$FS$310,66,FALSE))</f>
        <v>0</v>
      </c>
      <c r="CJ253" s="90">
        <f>IF(ISNA(VLOOKUP($B253,'[2]1516 Exp_Rev Access'!$F$7:$FS$310,67,FALSE)),"",VLOOKUP($B253,'[2]1516 Exp_Rev Access'!$F$7:$FS$310,67,FALSE))</f>
        <v>0</v>
      </c>
      <c r="CK253" s="90">
        <f>IF(ISNA(VLOOKUP($B253,'[2]1516 Exp_Rev Access'!$F$7:$FS$310,68,FALSE)),"",VLOOKUP($B253,'[2]1516 Exp_Rev Access'!$F$7:$FS$310,68,FALSE))</f>
        <v>0</v>
      </c>
      <c r="CL253" s="90">
        <f>IF(ISNA(VLOOKUP($B253,'[2]1516 Exp_Rev Access'!$F$7:$FS$310,69,FALSE)),"",VLOOKUP($B253,'[2]1516 Exp_Rev Access'!$F$7:$FS$310,69,FALSE))</f>
        <v>0</v>
      </c>
      <c r="CM253" s="90">
        <f>IF(ISNA(VLOOKUP($B253,'[2]1516 Exp_Rev Access'!$F$7:$FS$310,70,FALSE)),"",VLOOKUP($B253,'[2]1516 Exp_Rev Access'!$F$7:$FS$310,70,FALSE))</f>
        <v>0</v>
      </c>
      <c r="CN253" s="90">
        <f>IF(ISNA(VLOOKUP($B253,'[2]1516 Exp_Rev Access'!$F$7:$FS$310,71,FALSE)),"",VLOOKUP($B253,'[2]1516 Exp_Rev Access'!$F$7:$FS$310,71,FALSE))</f>
        <v>0</v>
      </c>
      <c r="CO253" s="90">
        <f>IF(ISNA(VLOOKUP($B253,'[2]1516 Exp_Rev Access'!$F$7:$FS$310,72,FALSE)),"",VLOOKUP($B253,'[2]1516 Exp_Rev Access'!$F$7:$FS$310,72,FALSE))</f>
        <v>0</v>
      </c>
      <c r="CP253" s="90">
        <f>IF(ISNA(VLOOKUP($B253,'[2]1516 Exp_Rev Access'!$F$7:$FS$310,73,FALSE)),"",VLOOKUP($B253,'[2]1516 Exp_Rev Access'!$F$7:$FS$310,73,FALSE))</f>
        <v>0</v>
      </c>
      <c r="CQ253" s="90">
        <f>IF(ISNA(VLOOKUP($B253,'[2]1516 Exp_Rev Access'!$F$7:$FS$310,74,FALSE)),"",VLOOKUP($B253,'[2]1516 Exp_Rev Access'!$F$7:$FS$310,74,FALSE))</f>
        <v>6609.93</v>
      </c>
      <c r="CR253" s="90">
        <f>IF(ISNA(VLOOKUP($B253,'[2]1516 Exp_Rev Access'!$F$7:$FS$310,75,FALSE)),"",VLOOKUP($B253,'[2]1516 Exp_Rev Access'!$F$7:$FS$310,75,FALSE))</f>
        <v>0</v>
      </c>
      <c r="CS253" s="90">
        <f>IF(ISNA(VLOOKUP($B253,'[2]1516 Exp_Rev Access'!$F$7:$FS$310,76,FALSE)),"",VLOOKUP($B253,'[2]1516 Exp_Rev Access'!$F$7:$FS$310,76,FALSE))</f>
        <v>0</v>
      </c>
      <c r="CT253" s="90">
        <f>IF(ISNA(VLOOKUP($B253,'[2]1516 Exp_Rev Access'!$F$7:$FS$310,77,FALSE)),"",VLOOKUP($B253,'[2]1516 Exp_Rev Access'!$F$7:$FS$310,77,FALSE))</f>
        <v>0</v>
      </c>
      <c r="CU253" s="90">
        <f>IF(ISNA(VLOOKUP($B253,'[2]1516 Exp_Rev Access'!$F$7:$FS$310,78,FALSE)),"",VLOOKUP($B253,'[2]1516 Exp_Rev Access'!$F$7:$FS$310,78,FALSE))</f>
        <v>15749.53</v>
      </c>
      <c r="CV253" s="90">
        <f>IF(ISNA(VLOOKUP($B253,'[2]1516 Exp_Rev Access'!$F$7:$FS$310,79,FALSE)),"",VLOOKUP($B253,'[2]1516 Exp_Rev Access'!$F$7:$FS$310,79,FALSE))</f>
        <v>31671</v>
      </c>
      <c r="CW253" s="90">
        <f>IF(ISNA(VLOOKUP($B253,'[2]1516 Exp_Rev Access'!$F$7:$FS$310,80,FALSE)),"",VLOOKUP($B253,'[2]1516 Exp_Rev Access'!$F$7:$FS$310,80,FALSE))</f>
        <v>0</v>
      </c>
      <c r="CX253" s="90">
        <f>IF(ISNA(VLOOKUP($B253,'[2]1516 Exp_Rev Access'!$F$7:$FS$310,81,FALSE)),"",VLOOKUP($B253,'[2]1516 Exp_Rev Access'!$F$7:$FS$310,81,FALSE))</f>
        <v>0</v>
      </c>
      <c r="CY253" s="90">
        <f>IF(ISNA(VLOOKUP($B253,'[2]1516 Exp_Rev Access'!$F$7:$FS$310,82,FALSE)),"",VLOOKUP($B253,'[2]1516 Exp_Rev Access'!$F$7:$FS$310,82,FALSE))</f>
        <v>0</v>
      </c>
      <c r="CZ253" s="90">
        <f>IF(ISNA(VLOOKUP($B253,'[2]1516 Exp_Rev Access'!$F$7:$FS$310,83,FALSE)),"",VLOOKUP($B253,'[2]1516 Exp_Rev Access'!$F$7:$FS$310,83,FALSE))</f>
        <v>0</v>
      </c>
      <c r="DA253" s="90">
        <f>IF(ISNA(VLOOKUP($B253,'[2]1516 Exp_Rev Access'!$F$7:$FS$310,84,FALSE)),"",VLOOKUP($B253,'[2]1516 Exp_Rev Access'!$F$7:$FS$310,84,FALSE))</f>
        <v>0</v>
      </c>
      <c r="DB253" s="90">
        <f>IF(ISNA(VLOOKUP($B253,'[2]1516 Exp_Rev Access'!$F$7:$FS$310,85,FALSE)),"",VLOOKUP($B253,'[2]1516 Exp_Rev Access'!$F$7:$FS$310,85,FALSE))</f>
        <v>0</v>
      </c>
      <c r="DC253" s="90">
        <f>IF(ISNA(VLOOKUP($B253,'[2]1516 Exp_Rev Access'!$F$7:$FS$310,86,FALSE)),"",VLOOKUP($B253,'[2]1516 Exp_Rev Access'!$F$7:$FS$310,86,FALSE))</f>
        <v>0</v>
      </c>
      <c r="DD253" s="90">
        <f>IF(ISNA(VLOOKUP($B253,'[2]1516 Exp_Rev Access'!$F$7:$FS$310,87,FALSE)),"",VLOOKUP($B253,'[2]1516 Exp_Rev Access'!$F$7:$FS$310,87,FALSE))</f>
        <v>0</v>
      </c>
      <c r="DE253" s="90">
        <f>IF(ISNA(VLOOKUP($B253,'[2]1516 Exp_Rev Access'!$F$7:$FS$310,88,FALSE)),"",VLOOKUP($B253,'[2]1516 Exp_Rev Access'!$F$7:$FS$310,88,FALSE))</f>
        <v>0</v>
      </c>
      <c r="DF253" s="90">
        <f>IF(ISNA(VLOOKUP($B253,'[2]1516 Exp_Rev Access'!$F$7:$FS$310,89,FALSE)),"",VLOOKUP($B253,'[2]1516 Exp_Rev Access'!$F$7:$FS$310,89,FALSE))</f>
        <v>0</v>
      </c>
      <c r="DG253" s="90">
        <f>IF(ISNA(VLOOKUP($B253,'[2]1516 Exp_Rev Access'!$F$7:$FS$310,90,FALSE)),"",VLOOKUP($B253,'[2]1516 Exp_Rev Access'!$F$7:$FS$310,90,FALSE))</f>
        <v>0</v>
      </c>
      <c r="DH253" s="90">
        <f>IF(ISNA(VLOOKUP($B253,'[2]1516 Exp_Rev Access'!$F$7:$FS$310,91,FALSE)),"",VLOOKUP($B253,'[2]1516 Exp_Rev Access'!$F$7:$FS$310,91,FALSE))</f>
        <v>0</v>
      </c>
      <c r="DI253" s="90">
        <f>IF(ISNA(VLOOKUP($B253,'[2]1516 Exp_Rev Access'!$F$7:$FS$310,92,FALSE)),"",VLOOKUP($B253,'[2]1516 Exp_Rev Access'!$F$7:$FS$310,92,FALSE))</f>
        <v>29776.2</v>
      </c>
      <c r="DJ253" s="90">
        <f>IF(ISNA(VLOOKUP($B253,'[2]1516 Exp_Rev Access'!$F$7:$FS$310,93,FALSE)),"",VLOOKUP($B253,'[2]1516 Exp_Rev Access'!$F$7:$FS$310,93,FALSE))</f>
        <v>0</v>
      </c>
      <c r="DK253" s="90">
        <f>IF(ISNA(VLOOKUP($B253,'[2]1516 Exp_Rev Access'!$F$7:$FS$310,94,FALSE)),"",VLOOKUP($B253,'[2]1516 Exp_Rev Access'!$F$7:$FS$310,94,FALSE))</f>
        <v>0</v>
      </c>
      <c r="DL253" s="90">
        <f>IF(ISNA(VLOOKUP($B253,'[2]1516 Exp_Rev Access'!$F$7:$FS$310,95,FALSE)),"",VLOOKUP($B253,'[2]1516 Exp_Rev Access'!$F$7:$FS$310,95,FALSE))</f>
        <v>0</v>
      </c>
      <c r="DM253" s="90">
        <f>IF(ISNA(VLOOKUP($B253,'[2]1516 Exp_Rev Access'!$F$7:$FS$310,96,FALSE)),"",VLOOKUP($B253,'[2]1516 Exp_Rev Access'!$F$7:$FS$310,96,FALSE))</f>
        <v>0</v>
      </c>
      <c r="DN253" s="90">
        <f>IF(ISNA(VLOOKUP($B253,'[2]1516 Exp_Rev Access'!$F$7:$FS$310,97,FALSE)),"",VLOOKUP($B253,'[2]1516 Exp_Rev Access'!$F$7:$FS$310,97,FALSE))</f>
        <v>0</v>
      </c>
      <c r="DO253" s="90">
        <f>IF(ISNA(VLOOKUP($B253,'[2]1516 Exp_Rev Access'!$F$7:$FS$310,98,FALSE)),"",VLOOKUP($B253,'[2]1516 Exp_Rev Access'!$F$7:$FS$310,98,FALSE))</f>
        <v>0</v>
      </c>
      <c r="DP253" s="90">
        <f>IF(ISNA(VLOOKUP($B253,'[2]1516 Exp_Rev Access'!$F$7:$FS$310,99,FALSE)),"",VLOOKUP($B253,'[2]1516 Exp_Rev Access'!$F$7:$FS$310,99,FALSE))</f>
        <v>0</v>
      </c>
      <c r="DQ253" s="90">
        <f>IF(ISNA(VLOOKUP($B253,'[2]1516 Exp_Rev Access'!$F$7:$FS$310,100,FALSE)),"",VLOOKUP($B253,'[2]1516 Exp_Rev Access'!$F$7:$FS$310,100,FALSE))</f>
        <v>0</v>
      </c>
      <c r="DR253" s="90">
        <f>IF(ISNA(VLOOKUP($B253,'[2]1516 Exp_Rev Access'!$F$7:$FS$310,101,FALSE)),"",VLOOKUP($B253,'[2]1516 Exp_Rev Access'!$F$7:$FS$310,101,FALSE))</f>
        <v>0</v>
      </c>
      <c r="DS253" s="90">
        <f>IF(ISNA(VLOOKUP($B253,'[2]1516 Exp_Rev Access'!$F$7:$FS$310,102,FALSE)),"",VLOOKUP($B253,'[2]1516 Exp_Rev Access'!$F$7:$FS$310,102,FALSE))</f>
        <v>0</v>
      </c>
      <c r="DT253" s="90">
        <f>IF(ISNA(VLOOKUP($B253,'[2]1516 Exp_Rev Access'!$F$7:$FS$310,103,FALSE)),"",VLOOKUP($B253,'[2]1516 Exp_Rev Access'!$F$7:$FS$310,103,FALSE))</f>
        <v>0</v>
      </c>
      <c r="DU253" s="90">
        <f>IF(ISNA(VLOOKUP($B253,'[2]1516 Exp_Rev Access'!$F$7:$FS$310,104,FALSE)),"",VLOOKUP($B253,'[2]1516 Exp_Rev Access'!$F$7:$FS$310,104,FALSE))</f>
        <v>0</v>
      </c>
      <c r="DV253" s="90">
        <f>IF(ISNA(VLOOKUP($B253,'[2]1516 Exp_Rev Access'!$F$7:$FS$310,105,FALSE)),"",VLOOKUP($B253,'[2]1516 Exp_Rev Access'!$F$7:$FS$310,105,FALSE))</f>
        <v>0</v>
      </c>
      <c r="DW253" s="90">
        <f>IF(ISNA(VLOOKUP($B253,'[2]1516 Exp_Rev Access'!$F$7:$FS$310,106,FALSE)),"",VLOOKUP($B253,'[2]1516 Exp_Rev Access'!$F$7:$FS$310,106,FALSE))</f>
        <v>0</v>
      </c>
      <c r="DX253" s="90">
        <f>IF(ISNA(VLOOKUP($B253,'[2]1516 Exp_Rev Access'!$F$7:$FS$310,107,FALSE)),"",VLOOKUP($B253,'[2]1516 Exp_Rev Access'!$F$7:$FS$310,107,FALSE))</f>
        <v>0</v>
      </c>
      <c r="DY253" s="90">
        <f>IF(ISNA(VLOOKUP($B253,'[2]1516 Exp_Rev Access'!$F$7:$FS$310,108,FALSE)),"",VLOOKUP($B253,'[2]1516 Exp_Rev Access'!$F$7:$FS$310,108,FALSE))</f>
        <v>0</v>
      </c>
      <c r="DZ253" s="90">
        <f>IF(ISNA(VLOOKUP($B253,'[2]1516 Exp_Rev Access'!$F$7:$FS$310,109,FALSE)),"",VLOOKUP($B253,'[2]1516 Exp_Rev Access'!$F$7:$FS$310,109,FALSE))</f>
        <v>0</v>
      </c>
      <c r="EA253" s="90">
        <f>IF(ISNA(VLOOKUP($B253,'[2]1516 Exp_Rev Access'!$F$7:$FS$310,110,FALSE)),"",VLOOKUP($B253,'[2]1516 Exp_Rev Access'!$F$7:$FS$310,110,FALSE))</f>
        <v>0</v>
      </c>
      <c r="EB253" s="90">
        <f>IF(ISNA(VLOOKUP($B253,'[2]1516 Exp_Rev Access'!$F$7:$FS$310,111,FALSE)),"",VLOOKUP($B253,'[2]1516 Exp_Rev Access'!$F$7:$FS$310,111,FALSE))</f>
        <v>0</v>
      </c>
      <c r="EC253" s="90">
        <f>IF(ISNA(VLOOKUP($B253,'[2]1516 Exp_Rev Access'!$F$7:$FS$310,112,FALSE)),"",VLOOKUP($B253,'[2]1516 Exp_Rev Access'!$F$7:$FS$310,112,FALSE))</f>
        <v>0</v>
      </c>
      <c r="ED253" s="90">
        <f>IF(ISNA(VLOOKUP($B253,'[2]1516 Exp_Rev Access'!$F$7:$FS$310,113,FALSE)),"",VLOOKUP($B253,'[2]1516 Exp_Rev Access'!$F$7:$FS$310,113,FALSE))</f>
        <v>0</v>
      </c>
      <c r="EE253" s="90">
        <f>IF(ISNA(VLOOKUP($B253,'[2]1516 Exp_Rev Access'!$F$7:$FS$310,114,FALSE)),"",VLOOKUP($B253,'[2]1516 Exp_Rev Access'!$F$7:$FS$310,114,FALSE))</f>
        <v>0</v>
      </c>
      <c r="EF253" s="90">
        <f>IF(ISNA(VLOOKUP($B253,'[2]1516 Exp_Rev Access'!$F$7:$FS$310,115,FALSE)),"",VLOOKUP($B253,'[2]1516 Exp_Rev Access'!$F$7:$FS$310,115,FALSE))</f>
        <v>0</v>
      </c>
      <c r="EG253" s="90">
        <f>IF(ISNA(VLOOKUP($B253,'[2]1516 Exp_Rev Access'!$F$7:$FS$310,116,FALSE)),"",VLOOKUP($B253,'[2]1516 Exp_Rev Access'!$F$7:$FS$310,116,FALSE))</f>
        <v>0</v>
      </c>
      <c r="EH253" s="90">
        <f>IF(ISNA(VLOOKUP($B253,'[2]1516 Exp_Rev Access'!$F$7:$FS$310,117,FALSE)),"",VLOOKUP($B253,'[2]1516 Exp_Rev Access'!$F$7:$FS$310,117,FALSE))</f>
        <v>0</v>
      </c>
      <c r="EI253" s="90">
        <f>IF(ISNA(VLOOKUP($B253,'[2]1516 Exp_Rev Access'!$F$7:$FS$310,118,FALSE)),"",VLOOKUP($B253,'[2]1516 Exp_Rev Access'!$F$7:$FS$310,118,FALSE))</f>
        <v>0</v>
      </c>
      <c r="EJ253" s="90">
        <f>IF(ISNA(VLOOKUP($B253,'[2]1516 Exp_Rev Access'!$F$7:$FS$310,119,FALSE)),"",VLOOKUP($B253,'[2]1516 Exp_Rev Access'!$F$7:$FS$310,119,FALSE))</f>
        <v>0</v>
      </c>
      <c r="EK253" s="90">
        <f>IF(ISNA(VLOOKUP($B253,'[2]1516 Exp_Rev Access'!$F$7:$FS$310,120,FALSE)),"",VLOOKUP($B253,'[2]1516 Exp_Rev Access'!$F$7:$FS$310,120,FALSE))</f>
        <v>0</v>
      </c>
      <c r="EL253" s="90">
        <f>IF(ISNA(VLOOKUP($B253,'[2]1516 Exp_Rev Access'!$F$7:$FS$310,121,FALSE)),"",VLOOKUP($B253,'[2]1516 Exp_Rev Access'!$F$7:$FS$310,121,FALSE))</f>
        <v>0</v>
      </c>
      <c r="EM253" s="90">
        <f>IF(ISNA(VLOOKUP($B253,'[2]1516 Exp_Rev Access'!$F$7:$FS$310,122,FALSE)),"",VLOOKUP($B253,'[2]1516 Exp_Rev Access'!$F$7:$FS$310,122,FALSE))</f>
        <v>0</v>
      </c>
      <c r="EN253" s="90">
        <f>IF(ISNA(VLOOKUP($B253,'[2]1516 Exp_Rev Access'!$F$7:$FS$310,123,FALSE)),"",VLOOKUP($B253,'[2]1516 Exp_Rev Access'!$F$7:$FS$310,123,FALSE))</f>
        <v>0</v>
      </c>
      <c r="EO253" s="90">
        <f>IF(ISNA(VLOOKUP($B253,'[2]1516 Exp_Rev Access'!$F$7:$FS$310,124,FALSE)),"",VLOOKUP($B253,'[2]1516 Exp_Rev Access'!$F$7:$FS$310,124,FALSE))</f>
        <v>0</v>
      </c>
      <c r="EP253" s="90">
        <f>IF(ISNA(VLOOKUP($B253,'[2]1516 Exp_Rev Access'!$F$7:$FS$310,125,FALSE)),"",VLOOKUP($B253,'[2]1516 Exp_Rev Access'!$F$7:$FS$310,125,FALSE))</f>
        <v>0</v>
      </c>
      <c r="EQ253" s="90">
        <f>IF(ISNA(VLOOKUP($B253,'[2]1516 Exp_Rev Access'!$F$7:$FS$310,126,FALSE)),"",VLOOKUP($B253,'[2]1516 Exp_Rev Access'!$F$7:$FS$310,126,FALSE))</f>
        <v>0</v>
      </c>
      <c r="ER253" s="90">
        <f>IF(ISNA(VLOOKUP($B253,'[2]1516 Exp_Rev Access'!$F$7:$FS$310,127,FALSE)),"",VLOOKUP($B253,'[2]1516 Exp_Rev Access'!$F$7:$FS$310,127,FALSE))</f>
        <v>0</v>
      </c>
      <c r="ES253" s="90">
        <f>IF(ISNA(VLOOKUP($B253,'[2]1516 Exp_Rev Access'!$F$7:$FS$310,128,FALSE)),"",VLOOKUP($B253,'[2]1516 Exp_Rev Access'!$F$7:$FS$310,128,FALSE))</f>
        <v>0</v>
      </c>
      <c r="ET253" s="90">
        <f>IF(ISNA(VLOOKUP($B253,'[2]1516 Exp_Rev Access'!$F$7:$FS$310,129,FALSE)),"",VLOOKUP($B253,'[2]1516 Exp_Rev Access'!$F$7:$FS$310,129,FALSE))</f>
        <v>0</v>
      </c>
      <c r="EU253" s="90">
        <f>IF(ISNA(VLOOKUP($B253,'[2]1516 Exp_Rev Access'!$F$7:$FS$310,130,FALSE)),"",VLOOKUP($B253,'[2]1516 Exp_Rev Access'!$F$7:$FS$310,130,FALSE))</f>
        <v>0</v>
      </c>
      <c r="EV253" s="90">
        <f>IF(ISNA(VLOOKUP($B253,'[2]1516 Exp_Rev Access'!$F$7:$FS$310,131,FALSE)),"",VLOOKUP($B253,'[2]1516 Exp_Rev Access'!$F$7:$FS$310,131,FALSE))</f>
        <v>0</v>
      </c>
      <c r="EW253" s="90">
        <f>IF(ISNA(VLOOKUP($B253,'[2]1516 Exp_Rev Access'!$F$7:$FS$310,132,FALSE)),"",VLOOKUP($B253,'[2]1516 Exp_Rev Access'!$F$7:$FS$310,132,FALSE))</f>
        <v>0</v>
      </c>
      <c r="EX253" s="90">
        <f>IF(ISNA(VLOOKUP($B253,'[2]1516 Exp_Rev Access'!$F$7:$FS$310,133,FALSE)),"",VLOOKUP($B253,'[2]1516 Exp_Rev Access'!$F$7:$FS$310,133,FALSE))</f>
        <v>0</v>
      </c>
      <c r="EY253" s="90">
        <f>IF(ISNA(VLOOKUP($B253,'[2]1516 Exp_Rev Access'!$F$7:$FS$310,134,FALSE)),"",VLOOKUP($B253,'[2]1516 Exp_Rev Access'!$F$7:$FS$310,134,FALSE))</f>
        <v>0</v>
      </c>
      <c r="EZ253" s="90">
        <f>IF(ISNA(VLOOKUP($B253,'[2]1516 Exp_Rev Access'!$F$7:$FS$310,135,FALSE)),"",VLOOKUP($B253,'[2]1516 Exp_Rev Access'!$F$7:$FS$310,135,FALSE))</f>
        <v>0</v>
      </c>
      <c r="FA253" s="90">
        <f>IF(ISNA(VLOOKUP($B253,'[2]1516 Exp_Rev Access'!$F$7:$FS$310,136,FALSE)),"",VLOOKUP($B253,'[2]1516 Exp_Rev Access'!$F$7:$FS$310,136,FALSE))</f>
        <v>0</v>
      </c>
      <c r="FB253" s="90">
        <f>IF(ISNA(VLOOKUP($B253,'[2]1516 Exp_Rev Access'!$F$7:$FS$310,137,FALSE)),"",VLOOKUP($B253,'[2]1516 Exp_Rev Access'!$F$7:$FS$310,137,FALSE))</f>
        <v>0</v>
      </c>
      <c r="FC253" s="90">
        <f>IF(ISNA(VLOOKUP($B253,'[2]1516 Exp_Rev Access'!$F$7:$FS$310,138,FALSE)),"",VLOOKUP($B253,'[2]1516 Exp_Rev Access'!$F$7:$FS$310,138,FALSE))</f>
        <v>0</v>
      </c>
      <c r="FD253" s="90">
        <f>IF(ISNA(VLOOKUP($B253,'[2]1516 Exp_Rev Access'!$F$7:$FS$310,139,FALSE)),"",VLOOKUP($B253,'[2]1516 Exp_Rev Access'!$F$7:$FS$310,139,FALSE))</f>
        <v>0</v>
      </c>
      <c r="FE253" s="90">
        <f>IF(ISNA(VLOOKUP($B253,'[2]1516 Exp_Rev Access'!$F$7:$FS$310,140,FALSE)),"",VLOOKUP($B253,'[2]1516 Exp_Rev Access'!$F$7:$FS$310,140,FALSE))</f>
        <v>0</v>
      </c>
      <c r="FF253" s="90">
        <f>IF(ISNA(VLOOKUP($B253,'[2]1516 Exp_Rev Access'!$F$7:$FS$310,141,FALSE)),"",VLOOKUP($B253,'[2]1516 Exp_Rev Access'!$F$7:$FS$310,141,FALSE))</f>
        <v>0</v>
      </c>
      <c r="FG253" s="90">
        <f>IF(ISNA(VLOOKUP($B253,'[2]1516 Exp_Rev Access'!$F$7:$FS$310,142,FALSE)),"",VLOOKUP($B253,'[2]1516 Exp_Rev Access'!$F$7:$FS$310,142,FALSE))</f>
        <v>0</v>
      </c>
      <c r="FH253" s="90">
        <f>IF(ISNA(VLOOKUP($B253,'[2]1516 Exp_Rev Access'!$F$7:$FS$310,143,FALSE)),"",VLOOKUP($B253,'[2]1516 Exp_Rev Access'!$F$7:$FS$310,143,FALSE))</f>
        <v>0</v>
      </c>
      <c r="FI253" s="90">
        <f>IF(ISNA(VLOOKUP($B253,'[2]1516 Exp_Rev Access'!$F$7:$FS$310,144,FALSE)),"",VLOOKUP($B253,'[2]1516 Exp_Rev Access'!$F$7:$FS$310,144,FALSE))</f>
        <v>0</v>
      </c>
      <c r="FJ253" s="90">
        <f>IF(ISNA(VLOOKUP($B253,'[2]1516 Exp_Rev Access'!$F$7:$FS$310,145,FALSE)),"",VLOOKUP($B253,'[2]1516 Exp_Rev Access'!$F$7:$FS$310,145,FALSE))</f>
        <v>0</v>
      </c>
      <c r="FK253" s="90">
        <f>IF(ISNA(VLOOKUP($B253,'[2]1516 Exp_Rev Access'!$F$7:$FS$310,146,FALSE)),"",VLOOKUP($B253,'[2]1516 Exp_Rev Access'!$F$7:$FS$310,146,FALSE))</f>
        <v>0</v>
      </c>
      <c r="FL253" s="90">
        <f>IF(ISNA(VLOOKUP($B253,'[2]1516 Exp_Rev Access'!$F$7:$FS$310,1147,FALSE)),"",VLOOKUP($B253,'[2]1516 Exp_Rev Access'!$F$7:$FS$310,147,FALSE))</f>
        <v>0</v>
      </c>
      <c r="FM253" s="90">
        <f>IF(ISNA(VLOOKUP($B253,'[2]1516 Exp_Rev Access'!$F$7:$FS$310,148,FALSE)),"",VLOOKUP($B253,'[2]1516 Exp_Rev Access'!$F$7:$FS$310,148,FALSE))</f>
        <v>0</v>
      </c>
      <c r="FN253" s="90">
        <f>IF(ISNA(VLOOKUP($B253,'[2]1516 Exp_Rev Access'!$F$7:$FS$310,149,FALSE)),"",VLOOKUP($B253,'[2]1516 Exp_Rev Access'!$F$7:$FS$310,149,FALSE))</f>
        <v>0</v>
      </c>
      <c r="FO253" s="90">
        <f>IF(ISNA(VLOOKUP($B253,'[2]1516 Exp_Rev Access'!$F$7:$FS$310,150,FALSE)),"",VLOOKUP($B253,'[2]1516 Exp_Rev Access'!$F$7:$FS$310,150,FALSE))</f>
        <v>0</v>
      </c>
      <c r="FP253" s="90">
        <f>IF(ISNA(VLOOKUP($B253,'[2]1516 Exp_Rev Access'!$F$7:$FS$310,151,FALSE)),"",VLOOKUP($B253,'[2]1516 Exp_Rev Access'!$F$7:$FS$310,151,FALSE))</f>
        <v>0</v>
      </c>
      <c r="FQ253" s="90">
        <f>IF(ISNA(VLOOKUP($B253,'[2]1516 Exp_Rev Access'!$F$7:$FS$310,152,FALSE)),"",VLOOKUP($B253,'[2]1516 Exp_Rev Access'!$F$7:$FS$310,152,FALSE))</f>
        <v>0</v>
      </c>
      <c r="FR253" s="90">
        <f>IF(ISNA(VLOOKUP($B253,'[2]1516 Exp_Rev Access'!$F$7:$FS$310,153,FALSE)),"",VLOOKUP($B253,'[2]1516 Exp_Rev Access'!$F$7:$FS$310,153,FALSE))</f>
        <v>2005.4</v>
      </c>
      <c r="FS253" s="53">
        <f t="shared" si="642"/>
        <v>85812.06</v>
      </c>
      <c r="FT253" s="92">
        <f t="shared" si="643"/>
        <v>4.9663926644952346E-2</v>
      </c>
      <c r="FU253" s="116">
        <f t="shared" si="644"/>
        <v>1309.1084668192223</v>
      </c>
      <c r="FV253" s="90">
        <f>IF(ISNA(VLOOKUP($B253,'[2]1516 Exp_Rev Access'!$F$7:$FS$310,154,FALSE)),"",VLOOKUP($B253,'[2]1516 Exp_Rev Access'!$F$7:$FS$310,154,FALSE))</f>
        <v>0</v>
      </c>
      <c r="FW253" s="90">
        <f>IF(ISNA(VLOOKUP($B253,'[2]1516 Exp_Rev Access'!$F$7:$FS$310,155,FALSE)),"",VLOOKUP($B253,'[2]1516 Exp_Rev Access'!$F$7:$FS$310,155,FALSE))</f>
        <v>0</v>
      </c>
      <c r="FX253" s="90">
        <f>IF(ISNA(VLOOKUP($B253,'[2]1516 Exp_Rev Access'!$F$7:$FS$310,156,FALSE)),"",VLOOKUP($B253,'[2]1516 Exp_Rev Access'!$F$7:$FS$310,156,FALSE))</f>
        <v>0</v>
      </c>
      <c r="FY253" s="90">
        <f>IF(ISNA(VLOOKUP($B253,'[2]1516 Exp_Rev Access'!$F$7:$FS$310,157,FALSE)),"",VLOOKUP($B253,'[2]1516 Exp_Rev Access'!$F$7:$FS$310,157,FALSE))</f>
        <v>0</v>
      </c>
      <c r="FZ253" s="90">
        <f>IF(ISNA(VLOOKUP($B253,'[2]1516 Exp_Rev Access'!$F$7:$FS$310,158,FALSE)),"",VLOOKUP($B253,'[2]1516 Exp_Rev Access'!$F$7:$FS$310,158,FALSE))</f>
        <v>0</v>
      </c>
      <c r="GA253" s="90">
        <f>IF(ISNA(VLOOKUP($B253,'[2]1516 Exp_Rev Access'!$F$7:$FS$310,159,FALSE)),"",VLOOKUP($B253,'[2]1516 Exp_Rev Access'!$F$7:$FS$310,159,FALSE))</f>
        <v>0</v>
      </c>
      <c r="GB253" s="90">
        <f>IF(ISNA(VLOOKUP($B253,'[2]1516 Exp_Rev Access'!$F$7:$FS$310,160,FALSE)),"",VLOOKUP($B253,'[2]1516 Exp_Rev Access'!$F$7:$FS$310,160,FALSE))</f>
        <v>0</v>
      </c>
      <c r="GC253" s="90">
        <f>IF(ISNA(VLOOKUP($B253,'[2]1516 Exp_Rev Access'!$F$7:$FS$310,161,FALSE)),"",VLOOKUP($B253,'[2]1516 Exp_Rev Access'!$F$7:$FS$310,161,FALSE))</f>
        <v>0</v>
      </c>
      <c r="GD253" s="90">
        <f>IF(ISNA(VLOOKUP($B253,'[2]1516 Exp_Rev Access'!$F$7:$FS$310,162,FALSE)),"",VLOOKUP($B253,'[2]1516 Exp_Rev Access'!$F$7:$FS$310,162,FALSE))</f>
        <v>0</v>
      </c>
      <c r="GE253" s="90">
        <f>IF(ISNA(VLOOKUP($B253,'[2]1516 Exp_Rev Access'!$F$7:$FS$310,163,FALSE)),"",VLOOKUP($B253,'[2]1516 Exp_Rev Access'!$F$7:$FS$310,163,FALSE))</f>
        <v>0</v>
      </c>
      <c r="GF253" s="90">
        <f>IF(ISNA(VLOOKUP($B253,'[2]1516 Exp_Rev Access'!$F$7:$FS$310,164,FALSE)),"",VLOOKUP($B253,'[2]1516 Exp_Rev Access'!$F$7:$FS$310,164,FALSE))</f>
        <v>0</v>
      </c>
      <c r="GG253" s="90">
        <f>IF(ISNA(VLOOKUP($B253,'[2]1516 Exp_Rev Access'!$F$7:$FS$310,165,FALSE)),"",VLOOKUP($B253,'[2]1516 Exp_Rev Access'!$F$7:$FS$310,165,FALSE))</f>
        <v>0</v>
      </c>
      <c r="GH253" s="90">
        <f>IF(ISNA(VLOOKUP($B253,'[2]1516 Exp_Rev Access'!$F$7:$FS$310,166,FALSE)),"",VLOOKUP($B253,'[2]1516 Exp_Rev Access'!$F$7:$FS$310,166,FALSE))</f>
        <v>0</v>
      </c>
      <c r="GI253" s="90">
        <f>IF(ISNA(VLOOKUP($B253,'[2]1516 Exp_Rev Access'!$F$7:$FS$310,167,FALSE)),"",VLOOKUP($B253,'[2]1516 Exp_Rev Access'!$F$7:$FS$310,167,FALSE))</f>
        <v>0</v>
      </c>
      <c r="GJ253" s="90">
        <f>IF(ISNA(VLOOKUP($B253,'[2]1516 Exp_Rev Access'!$F$7:$FS$310,168,FALSE)),"",VLOOKUP($B253,'[2]1516 Exp_Rev Access'!$F$7:$FS$310,168,FALSE))</f>
        <v>0</v>
      </c>
      <c r="GK253" s="90">
        <f>IF(ISNA(VLOOKUP($B253,'[2]1516 Exp_Rev Access'!$F$7:$FS$310,169,FALSE)),"",VLOOKUP($B253,'[2]1516 Exp_Rev Access'!$F$7:$FS$310,169,FALSE))</f>
        <v>0</v>
      </c>
      <c r="GL253" s="90">
        <f>IF(ISNA(VLOOKUP($B253,'[2]1516 Exp_Rev Access'!$F$7:$FS$310,170,FALSE)),"",VLOOKUP($B253,'[2]1516 Exp_Rev Access'!$F$7:$FS$310,170,FALSE))</f>
        <v>0</v>
      </c>
      <c r="GM253" s="90">
        <f>IF(ISNA(VLOOKUP($B253,'[2]1516 Exp_Rev Access'!$F$7:$FT$310,171,FALSE)),"",VLOOKUP($B253,'[2]1516 Exp_Rev Access'!$F$7:$FT$310,171,FALSE))</f>
        <v>0</v>
      </c>
      <c r="GN253" s="90">
        <f>IF(ISNA(VLOOKUP($B253,'[2]1516 Exp_Rev Access'!$F$7:$FU$310,172,FALSE)),"",VLOOKUP($B253,'[2]1516 Exp_Rev Access'!$F$7:$FU$310,172,FALSE))</f>
        <v>0</v>
      </c>
      <c r="GO253" s="90">
        <f>IF(ISNA(VLOOKUP($B253,'[2]1516 Exp_Rev Access'!$F$7:$FV$310,173,FALSE)),"",VLOOKUP($B253,'[2]1516 Exp_Rev Access'!$F$7:$FV$310,173,FALSE))</f>
        <v>0</v>
      </c>
      <c r="GP253" s="90">
        <f>IF(ISNA(VLOOKUP($B253,'[2]1516 Exp_Rev Access'!$F$7:$GA$310,174,FALSE)),"",VLOOKUP($B253,'[2]1516 Exp_Rev Access'!$F$7:$GA$310,174,FALSE))</f>
        <v>0</v>
      </c>
      <c r="GQ253" s="90">
        <f>IF(ISNA(VLOOKUP($B253,'[2]1516 Exp_Rev Access'!$F$7:$GA$310,175,FALSE)),"",VLOOKUP($B253,'[2]1516 Exp_Rev Access'!$F$7:$GA$310,175,FALSE))</f>
        <v>0</v>
      </c>
      <c r="GR253" s="90">
        <f>IF(ISNA(VLOOKUP($B253,'[2]1516 Exp_Rev Access'!$F$7:$GA$310,176,FALSE)),"",VLOOKUP($B253,'[2]1516 Exp_Rev Access'!$F$7:$GA$310,176,FALSE))</f>
        <v>0</v>
      </c>
      <c r="GS253" s="90">
        <f>IF(ISNA(VLOOKUP($B253,'[2]1516 Exp_Rev Access'!$F$7:$GA$310,177,FALSE)),"",VLOOKUP($B253,'[2]1516 Exp_Rev Access'!$F$7:$GA$310,177,FALSE))</f>
        <v>0</v>
      </c>
      <c r="GT253" s="90">
        <f>IF(ISNA(VLOOKUP($B253,'[2]1516 Exp_Rev Access'!$F$7:$GA$310,178,FALSE)),"",VLOOKUP($B253,'[2]1516 Exp_Rev Access'!$F$7:$GA$310,178,FALSE))</f>
        <v>0</v>
      </c>
      <c r="GU253" s="53">
        <f t="shared" si="645"/>
        <v>0</v>
      </c>
      <c r="GV253" s="92"/>
      <c r="GW253" s="114">
        <f t="shared" si="647"/>
        <v>0</v>
      </c>
    </row>
    <row r="254" spans="1:222" x14ac:dyDescent="0.2">
      <c r="A254" s="99"/>
      <c r="B254" s="100"/>
      <c r="C254" s="100" t="s">
        <v>185</v>
      </c>
      <c r="D254" s="101">
        <f>SUM(D248:D253)</f>
        <v>3064.96</v>
      </c>
      <c r="E254" s="102">
        <f>SUM(E248:E253)</f>
        <v>42359702.900000006</v>
      </c>
      <c r="F254" s="103">
        <f>SUM(F248:F253)</f>
        <v>42359702.900000006</v>
      </c>
      <c r="G254" s="70">
        <f>F254-E254</f>
        <v>0</v>
      </c>
      <c r="H254" s="103">
        <f>SUM(H248:H253)</f>
        <v>5287080.8900000006</v>
      </c>
      <c r="I254" s="103">
        <f t="shared" ref="I254:N254" si="649">SUM(I248:I253)</f>
        <v>0</v>
      </c>
      <c r="J254" s="103">
        <f t="shared" si="649"/>
        <v>14088.92</v>
      </c>
      <c r="K254" s="103">
        <f t="shared" si="649"/>
        <v>625417.57000000007</v>
      </c>
      <c r="L254" s="103">
        <f t="shared" si="649"/>
        <v>0</v>
      </c>
      <c r="M254" s="103">
        <f t="shared" si="649"/>
        <v>0</v>
      </c>
      <c r="N254" s="103">
        <f t="shared" si="649"/>
        <v>5926587.3800000008</v>
      </c>
      <c r="O254" s="69">
        <f>N254/E254</f>
        <v>0.13991097609893766</v>
      </c>
      <c r="P254" s="103">
        <f>N254/D254</f>
        <v>1933.6589645541869</v>
      </c>
      <c r="Q254" s="103">
        <f t="shared" ref="Q254:AM254" si="650">SUM(Q248:Q253)</f>
        <v>55230.11</v>
      </c>
      <c r="R254" s="103">
        <f t="shared" si="650"/>
        <v>0</v>
      </c>
      <c r="S254" s="103">
        <f t="shared" si="650"/>
        <v>1664.3</v>
      </c>
      <c r="T254" s="103">
        <f t="shared" si="650"/>
        <v>0</v>
      </c>
      <c r="U254" s="103">
        <f t="shared" si="650"/>
        <v>7285</v>
      </c>
      <c r="V254" s="103">
        <f t="shared" si="650"/>
        <v>0</v>
      </c>
      <c r="W254" s="103">
        <f t="shared" si="650"/>
        <v>0</v>
      </c>
      <c r="X254" s="103">
        <f t="shared" si="650"/>
        <v>0</v>
      </c>
      <c r="Y254" s="103">
        <f t="shared" si="650"/>
        <v>64556.2</v>
      </c>
      <c r="Z254" s="103">
        <f t="shared" si="650"/>
        <v>9341.17</v>
      </c>
      <c r="AA254" s="103">
        <f t="shared" si="650"/>
        <v>0</v>
      </c>
      <c r="AB254" s="103">
        <f t="shared" si="650"/>
        <v>561.46</v>
      </c>
      <c r="AC254" s="103">
        <f t="shared" si="650"/>
        <v>266</v>
      </c>
      <c r="AD254" s="103">
        <f t="shared" si="650"/>
        <v>119935.48999999999</v>
      </c>
      <c r="AE254" s="103">
        <f t="shared" si="650"/>
        <v>23817.629999999997</v>
      </c>
      <c r="AF254" s="103">
        <f t="shared" si="650"/>
        <v>0</v>
      </c>
      <c r="AG254" s="103">
        <f t="shared" si="650"/>
        <v>283922.11</v>
      </c>
      <c r="AH254" s="103">
        <f t="shared" si="650"/>
        <v>4270.21</v>
      </c>
      <c r="AI254" s="103">
        <f t="shared" si="650"/>
        <v>34705.5</v>
      </c>
      <c r="AJ254" s="103">
        <f t="shared" si="650"/>
        <v>4677.5200000000004</v>
      </c>
      <c r="AK254" s="103">
        <f t="shared" si="650"/>
        <v>71949.440000000002</v>
      </c>
      <c r="AL254" s="103">
        <f t="shared" si="650"/>
        <v>169718.08000000002</v>
      </c>
      <c r="AM254" s="103">
        <f t="shared" si="650"/>
        <v>851900.22</v>
      </c>
      <c r="AN254" s="71">
        <f t="shared" si="632"/>
        <v>2.0111099976577028E-2</v>
      </c>
      <c r="AO254" s="70">
        <f t="shared" si="633"/>
        <v>277.9482342347045</v>
      </c>
      <c r="AP254" s="103">
        <f t="shared" ref="AP254:AU254" si="651">SUM(AP248:AP253)</f>
        <v>20699304.390000001</v>
      </c>
      <c r="AQ254" s="103">
        <f t="shared" si="651"/>
        <v>553901.59</v>
      </c>
      <c r="AR254" s="103">
        <f t="shared" si="651"/>
        <v>1795932.24</v>
      </c>
      <c r="AS254" s="103">
        <f t="shared" si="651"/>
        <v>32080.61</v>
      </c>
      <c r="AT254" s="103">
        <f t="shared" si="651"/>
        <v>0</v>
      </c>
      <c r="AU254" s="103">
        <f t="shared" si="651"/>
        <v>23081218.830000002</v>
      </c>
      <c r="AV254" s="73">
        <f t="shared" si="635"/>
        <v>0.54488623030450944</v>
      </c>
      <c r="AW254" s="103">
        <f t="shared" si="636"/>
        <v>7530.6753856494051</v>
      </c>
      <c r="AX254" s="103">
        <f t="shared" ref="AX254:BV254" si="652">SUM(AX248:AX253)</f>
        <v>277.63</v>
      </c>
      <c r="AY254" s="103">
        <f t="shared" si="652"/>
        <v>2669456.6</v>
      </c>
      <c r="AZ254" s="103">
        <f t="shared" si="652"/>
        <v>186042.39</v>
      </c>
      <c r="BA254" s="103">
        <f t="shared" si="652"/>
        <v>0</v>
      </c>
      <c r="BB254" s="103">
        <f t="shared" si="652"/>
        <v>0</v>
      </c>
      <c r="BC254" s="103">
        <f t="shared" si="652"/>
        <v>805300.44000000006</v>
      </c>
      <c r="BD254" s="103">
        <f t="shared" si="652"/>
        <v>983176.96</v>
      </c>
      <c r="BE254" s="103">
        <f t="shared" si="652"/>
        <v>145073.97</v>
      </c>
      <c r="BF254" s="103">
        <f t="shared" si="652"/>
        <v>14120.38</v>
      </c>
      <c r="BG254" s="103">
        <f t="shared" si="652"/>
        <v>249469.11999999997</v>
      </c>
      <c r="BH254" s="103">
        <f t="shared" si="652"/>
        <v>26385.370000000003</v>
      </c>
      <c r="BI254" s="103">
        <f t="shared" si="652"/>
        <v>0</v>
      </c>
      <c r="BJ254" s="103">
        <f t="shared" si="652"/>
        <v>30405.99</v>
      </c>
      <c r="BK254" s="103">
        <f t="shared" si="652"/>
        <v>1965890.9700000002</v>
      </c>
      <c r="BL254" s="103">
        <f t="shared" si="652"/>
        <v>48487.78</v>
      </c>
      <c r="BM254" s="103">
        <f t="shared" si="652"/>
        <v>0</v>
      </c>
      <c r="BN254" s="103">
        <f t="shared" si="652"/>
        <v>0</v>
      </c>
      <c r="BO254" s="103">
        <f t="shared" si="652"/>
        <v>0</v>
      </c>
      <c r="BP254" s="103">
        <f t="shared" si="652"/>
        <v>0</v>
      </c>
      <c r="BQ254" s="103">
        <f t="shared" si="652"/>
        <v>1115123.04</v>
      </c>
      <c r="BR254" s="103">
        <f t="shared" si="652"/>
        <v>0</v>
      </c>
      <c r="BS254" s="103">
        <f t="shared" si="652"/>
        <v>0</v>
      </c>
      <c r="BT254" s="103">
        <f t="shared" si="652"/>
        <v>0</v>
      </c>
      <c r="BU254" s="103">
        <f t="shared" si="652"/>
        <v>0</v>
      </c>
      <c r="BV254" s="103">
        <f t="shared" si="652"/>
        <v>8239210.6399999997</v>
      </c>
      <c r="BW254" s="71">
        <f t="shared" si="638"/>
        <v>0.19450586467640213</v>
      </c>
      <c r="BX254" s="70">
        <f t="shared" si="639"/>
        <v>2688.1951607851324</v>
      </c>
      <c r="BY254" s="103">
        <f>SUM(BY248:BY253)</f>
        <v>14528.28</v>
      </c>
      <c r="BZ254" s="103">
        <f t="shared" ref="BZ254:CE254" si="653">SUM(BZ248:BZ253)</f>
        <v>0</v>
      </c>
      <c r="CA254" s="103">
        <f t="shared" si="653"/>
        <v>0</v>
      </c>
      <c r="CB254" s="103">
        <f t="shared" si="653"/>
        <v>13354.06</v>
      </c>
      <c r="CC254" s="103">
        <f t="shared" si="653"/>
        <v>0</v>
      </c>
      <c r="CD254" s="103">
        <f t="shared" si="653"/>
        <v>0</v>
      </c>
      <c r="CE254" s="103">
        <f t="shared" si="653"/>
        <v>27882.34</v>
      </c>
      <c r="CF254" s="71">
        <f>CE254/E254</f>
        <v>6.5822794049860993E-4</v>
      </c>
      <c r="CG254" s="72">
        <f t="shared" si="641"/>
        <v>9.0971301419920643</v>
      </c>
      <c r="CH254" s="103">
        <f t="shared" ref="CH254:ES254" si="654">SUM(CH248:CH253)</f>
        <v>0</v>
      </c>
      <c r="CI254" s="103">
        <f t="shared" si="654"/>
        <v>0</v>
      </c>
      <c r="CJ254" s="103">
        <f t="shared" si="654"/>
        <v>0</v>
      </c>
      <c r="CK254" s="103">
        <f t="shared" si="654"/>
        <v>0</v>
      </c>
      <c r="CL254" s="103">
        <f t="shared" si="654"/>
        <v>0</v>
      </c>
      <c r="CM254" s="103">
        <f t="shared" si="654"/>
        <v>0</v>
      </c>
      <c r="CN254" s="103">
        <f t="shared" si="654"/>
        <v>0</v>
      </c>
      <c r="CO254" s="103">
        <f t="shared" si="654"/>
        <v>0</v>
      </c>
      <c r="CP254" s="103">
        <f t="shared" si="654"/>
        <v>0</v>
      </c>
      <c r="CQ254" s="103">
        <f t="shared" si="654"/>
        <v>294698.12</v>
      </c>
      <c r="CR254" s="103">
        <f t="shared" si="654"/>
        <v>0</v>
      </c>
      <c r="CS254" s="103">
        <f t="shared" si="654"/>
        <v>87881.74</v>
      </c>
      <c r="CT254" s="103">
        <f t="shared" si="654"/>
        <v>0</v>
      </c>
      <c r="CU254" s="103">
        <f t="shared" si="654"/>
        <v>807981.01</v>
      </c>
      <c r="CV254" s="103">
        <f t="shared" si="654"/>
        <v>483391.18</v>
      </c>
      <c r="CW254" s="103">
        <f t="shared" si="654"/>
        <v>52971.39</v>
      </c>
      <c r="CX254" s="103">
        <f t="shared" si="654"/>
        <v>0</v>
      </c>
      <c r="CY254" s="103">
        <f t="shared" si="654"/>
        <v>212290.37</v>
      </c>
      <c r="CZ254" s="103">
        <f t="shared" si="654"/>
        <v>0</v>
      </c>
      <c r="DA254" s="103">
        <f t="shared" si="654"/>
        <v>0</v>
      </c>
      <c r="DB254" s="103">
        <f t="shared" si="654"/>
        <v>30119.79</v>
      </c>
      <c r="DC254" s="103">
        <f t="shared" si="654"/>
        <v>0</v>
      </c>
      <c r="DD254" s="103">
        <f t="shared" si="654"/>
        <v>0</v>
      </c>
      <c r="DE254" s="103">
        <f t="shared" si="654"/>
        <v>0</v>
      </c>
      <c r="DF254" s="103">
        <f t="shared" si="654"/>
        <v>0</v>
      </c>
      <c r="DG254" s="103">
        <f t="shared" si="654"/>
        <v>90119.28</v>
      </c>
      <c r="DH254" s="103">
        <f t="shared" si="654"/>
        <v>12377.75</v>
      </c>
      <c r="DI254" s="103">
        <f t="shared" si="654"/>
        <v>1130728.1199999999</v>
      </c>
      <c r="DJ254" s="103">
        <f t="shared" si="654"/>
        <v>0</v>
      </c>
      <c r="DK254" s="103">
        <f t="shared" si="654"/>
        <v>0</v>
      </c>
      <c r="DL254" s="103">
        <f t="shared" si="654"/>
        <v>0</v>
      </c>
      <c r="DM254" s="103">
        <f t="shared" si="654"/>
        <v>0</v>
      </c>
      <c r="DN254" s="103">
        <f t="shared" si="654"/>
        <v>0</v>
      </c>
      <c r="DO254" s="103">
        <f t="shared" si="654"/>
        <v>0</v>
      </c>
      <c r="DP254" s="103">
        <f t="shared" si="654"/>
        <v>0</v>
      </c>
      <c r="DQ254" s="103">
        <f t="shared" si="654"/>
        <v>0</v>
      </c>
      <c r="DR254" s="103">
        <f t="shared" si="654"/>
        <v>0</v>
      </c>
      <c r="DS254" s="103">
        <f t="shared" si="654"/>
        <v>0</v>
      </c>
      <c r="DT254" s="103">
        <f t="shared" si="654"/>
        <v>0</v>
      </c>
      <c r="DU254" s="103">
        <f t="shared" si="654"/>
        <v>0</v>
      </c>
      <c r="DV254" s="103">
        <f t="shared" si="654"/>
        <v>0</v>
      </c>
      <c r="DW254" s="103">
        <f t="shared" si="654"/>
        <v>0</v>
      </c>
      <c r="DX254" s="103">
        <f t="shared" si="654"/>
        <v>0</v>
      </c>
      <c r="DY254" s="103">
        <f t="shared" si="654"/>
        <v>9993.7199999999993</v>
      </c>
      <c r="DZ254" s="103">
        <f t="shared" si="654"/>
        <v>0</v>
      </c>
      <c r="EA254" s="103">
        <f t="shared" si="654"/>
        <v>0</v>
      </c>
      <c r="EB254" s="103">
        <f t="shared" si="654"/>
        <v>0</v>
      </c>
      <c r="EC254" s="103">
        <f t="shared" si="654"/>
        <v>0</v>
      </c>
      <c r="ED254" s="103">
        <f t="shared" si="654"/>
        <v>0</v>
      </c>
      <c r="EE254" s="103">
        <f t="shared" si="654"/>
        <v>0</v>
      </c>
      <c r="EF254" s="103">
        <f t="shared" si="654"/>
        <v>0</v>
      </c>
      <c r="EG254" s="103">
        <f t="shared" si="654"/>
        <v>12042</v>
      </c>
      <c r="EH254" s="103">
        <f t="shared" si="654"/>
        <v>0</v>
      </c>
      <c r="EI254" s="103">
        <f t="shared" si="654"/>
        <v>0</v>
      </c>
      <c r="EJ254" s="103">
        <f t="shared" si="654"/>
        <v>0</v>
      </c>
      <c r="EK254" s="103">
        <f t="shared" si="654"/>
        <v>0</v>
      </c>
      <c r="EL254" s="103">
        <f t="shared" si="654"/>
        <v>0</v>
      </c>
      <c r="EM254" s="103">
        <f t="shared" si="654"/>
        <v>0</v>
      </c>
      <c r="EN254" s="103">
        <f t="shared" si="654"/>
        <v>72040.91</v>
      </c>
      <c r="EO254" s="103">
        <f t="shared" si="654"/>
        <v>56355.28</v>
      </c>
      <c r="EP254" s="103">
        <f t="shared" si="654"/>
        <v>0</v>
      </c>
      <c r="EQ254" s="103">
        <f t="shared" si="654"/>
        <v>0</v>
      </c>
      <c r="ER254" s="103">
        <f t="shared" si="654"/>
        <v>0</v>
      </c>
      <c r="ES254" s="103">
        <f t="shared" si="654"/>
        <v>0</v>
      </c>
      <c r="ET254" s="103">
        <f t="shared" ref="ET254:FR254" si="655">SUM(ET248:ET253)</f>
        <v>0</v>
      </c>
      <c r="EU254" s="103">
        <f t="shared" si="655"/>
        <v>0</v>
      </c>
      <c r="EV254" s="103">
        <f t="shared" si="655"/>
        <v>0</v>
      </c>
      <c r="EW254" s="103">
        <f t="shared" si="655"/>
        <v>0</v>
      </c>
      <c r="EX254" s="103">
        <f t="shared" si="655"/>
        <v>0</v>
      </c>
      <c r="EY254" s="103">
        <f t="shared" si="655"/>
        <v>0</v>
      </c>
      <c r="EZ254" s="103">
        <f t="shared" si="655"/>
        <v>0</v>
      </c>
      <c r="FA254" s="103">
        <f t="shared" si="655"/>
        <v>0</v>
      </c>
      <c r="FB254" s="103">
        <f t="shared" si="655"/>
        <v>0</v>
      </c>
      <c r="FC254" s="103">
        <f t="shared" si="655"/>
        <v>0</v>
      </c>
      <c r="FD254" s="103">
        <f t="shared" si="655"/>
        <v>0</v>
      </c>
      <c r="FE254" s="103">
        <f t="shared" si="655"/>
        <v>0</v>
      </c>
      <c r="FF254" s="103">
        <f t="shared" si="655"/>
        <v>0</v>
      </c>
      <c r="FG254" s="103">
        <f t="shared" si="655"/>
        <v>0</v>
      </c>
      <c r="FH254" s="103">
        <f t="shared" si="655"/>
        <v>0</v>
      </c>
      <c r="FI254" s="103">
        <f t="shared" si="655"/>
        <v>6244.84</v>
      </c>
      <c r="FJ254" s="103">
        <f t="shared" si="655"/>
        <v>0</v>
      </c>
      <c r="FK254" s="103">
        <f t="shared" si="655"/>
        <v>0</v>
      </c>
      <c r="FL254" s="103">
        <f t="shared" si="655"/>
        <v>0</v>
      </c>
      <c r="FM254" s="103">
        <f t="shared" si="655"/>
        <v>0</v>
      </c>
      <c r="FN254" s="103">
        <f t="shared" si="655"/>
        <v>0</v>
      </c>
      <c r="FO254" s="103">
        <f t="shared" si="655"/>
        <v>0</v>
      </c>
      <c r="FP254" s="103">
        <f t="shared" si="655"/>
        <v>0</v>
      </c>
      <c r="FQ254" s="103">
        <f t="shared" si="655"/>
        <v>0</v>
      </c>
      <c r="FR254" s="103">
        <f t="shared" si="655"/>
        <v>126440.47</v>
      </c>
      <c r="FS254" s="103">
        <f>SUM(FS248:FS253)</f>
        <v>3485675.97</v>
      </c>
      <c r="FT254" s="71">
        <f>FS257/E257</f>
        <v>0.12941174331285921</v>
      </c>
      <c r="FU254" s="113">
        <f>FS257/D257</f>
        <v>1565.3714193030987</v>
      </c>
      <c r="FV254" s="103">
        <f t="shared" ref="FV254:GU254" si="656">SUM(FV248:FV253)</f>
        <v>15020.83</v>
      </c>
      <c r="FW254" s="103">
        <f t="shared" si="656"/>
        <v>0</v>
      </c>
      <c r="FX254" s="103">
        <f t="shared" si="656"/>
        <v>0</v>
      </c>
      <c r="FY254" s="103">
        <f t="shared" si="656"/>
        <v>0</v>
      </c>
      <c r="FZ254" s="103">
        <f t="shared" si="656"/>
        <v>0</v>
      </c>
      <c r="GA254" s="103">
        <f>SUM(GA248:GA253)</f>
        <v>0</v>
      </c>
      <c r="GB254" s="103">
        <f t="shared" si="656"/>
        <v>0</v>
      </c>
      <c r="GC254" s="103">
        <f t="shared" si="656"/>
        <v>0</v>
      </c>
      <c r="GD254" s="103">
        <f t="shared" si="656"/>
        <v>0</v>
      </c>
      <c r="GE254" s="103">
        <f t="shared" si="656"/>
        <v>0</v>
      </c>
      <c r="GF254" s="103">
        <f t="shared" si="656"/>
        <v>200869.4</v>
      </c>
      <c r="GG254" s="103">
        <f t="shared" si="656"/>
        <v>0</v>
      </c>
      <c r="GH254" s="103">
        <f t="shared" si="656"/>
        <v>0</v>
      </c>
      <c r="GI254" s="103">
        <f t="shared" si="656"/>
        <v>0</v>
      </c>
      <c r="GJ254" s="103">
        <f t="shared" si="656"/>
        <v>0</v>
      </c>
      <c r="GK254" s="103">
        <f t="shared" si="656"/>
        <v>67972.5</v>
      </c>
      <c r="GL254" s="103">
        <f t="shared" si="656"/>
        <v>16083.17</v>
      </c>
      <c r="GM254" s="103">
        <f t="shared" si="656"/>
        <v>134853.43</v>
      </c>
      <c r="GN254" s="103">
        <f t="shared" si="656"/>
        <v>0</v>
      </c>
      <c r="GO254" s="103">
        <f t="shared" si="656"/>
        <v>0</v>
      </c>
      <c r="GP254" s="103">
        <f t="shared" si="656"/>
        <v>0</v>
      </c>
      <c r="GQ254" s="103">
        <f t="shared" si="656"/>
        <v>0</v>
      </c>
      <c r="GR254" s="103">
        <f t="shared" si="656"/>
        <v>0</v>
      </c>
      <c r="GS254" s="103">
        <f t="shared" si="656"/>
        <v>0</v>
      </c>
      <c r="GT254" s="103">
        <f t="shared" si="656"/>
        <v>312428.19</v>
      </c>
      <c r="GU254" s="103">
        <f t="shared" si="656"/>
        <v>747227.52</v>
      </c>
      <c r="GV254" s="71">
        <f>GU254/E254</f>
        <v>1.7640055733252082E-2</v>
      </c>
      <c r="GW254" s="144">
        <f t="shared" si="647"/>
        <v>243.79682605972019</v>
      </c>
      <c r="HE254" s="97"/>
      <c r="HF254" s="97"/>
      <c r="HG254" s="97"/>
      <c r="HH254" s="97"/>
      <c r="HI254" s="97"/>
      <c r="HJ254" s="97"/>
      <c r="HK254" s="97"/>
      <c r="HL254" s="97"/>
      <c r="HM254" s="97"/>
      <c r="HN254" s="97"/>
    </row>
    <row r="255" spans="1:222" ht="4.5" customHeight="1" x14ac:dyDescent="0.2">
      <c r="B255" s="87"/>
      <c r="C255" s="100"/>
      <c r="D255" s="120"/>
      <c r="E255" s="121"/>
      <c r="F255" s="81"/>
      <c r="G255" s="81"/>
      <c r="H255" s="81"/>
      <c r="I255" s="81"/>
      <c r="J255" s="81"/>
      <c r="K255" s="81"/>
      <c r="L255" s="81"/>
      <c r="M255" s="81"/>
      <c r="N255" s="81"/>
      <c r="O255" s="92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92"/>
      <c r="AO255" s="81"/>
      <c r="AP255" s="81"/>
      <c r="AQ255" s="81"/>
      <c r="AR255" s="81"/>
      <c r="AS255" s="81"/>
      <c r="AT255" s="81"/>
      <c r="AU255" s="81"/>
      <c r="AV255" s="92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1"/>
      <c r="BO255" s="81"/>
      <c r="BP255" s="81"/>
      <c r="BQ255" s="81"/>
      <c r="BR255" s="81"/>
      <c r="BS255" s="81"/>
      <c r="BT255" s="81"/>
      <c r="BU255" s="81"/>
      <c r="BV255" s="81"/>
      <c r="BW255" s="92"/>
      <c r="BX255" s="81"/>
      <c r="BY255" s="81"/>
      <c r="BZ255" s="81"/>
      <c r="CA255" s="81"/>
      <c r="CB255" s="81"/>
      <c r="CC255" s="81"/>
      <c r="CD255" s="81"/>
      <c r="CE255" s="81"/>
      <c r="CF255" s="92"/>
      <c r="CG255" s="81"/>
      <c r="CH255" s="81"/>
      <c r="CI255" s="81"/>
      <c r="CJ255" s="81"/>
      <c r="CK255" s="81"/>
      <c r="CL255" s="81"/>
      <c r="CM255" s="81"/>
      <c r="CN255" s="81"/>
      <c r="CO255" s="81"/>
      <c r="CP255" s="81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1"/>
      <c r="DH255" s="81"/>
      <c r="DI255" s="81"/>
      <c r="DJ255" s="81"/>
      <c r="DK255" s="81"/>
      <c r="DL255" s="81"/>
      <c r="DM255" s="81"/>
      <c r="DN255" s="81"/>
      <c r="DO255" s="81"/>
      <c r="DP255" s="81"/>
      <c r="DQ255" s="81"/>
      <c r="DR255" s="81"/>
      <c r="DS255" s="81"/>
      <c r="DT255" s="81"/>
      <c r="DU255" s="81"/>
      <c r="DV255" s="81"/>
      <c r="DW255" s="81"/>
      <c r="DX255" s="81"/>
      <c r="DY255" s="81"/>
      <c r="DZ255" s="81"/>
      <c r="EA255" s="81"/>
      <c r="EB255" s="81"/>
      <c r="EC255" s="81"/>
      <c r="ED255" s="81"/>
      <c r="EE255" s="81"/>
      <c r="EF255" s="81"/>
      <c r="EG255" s="81"/>
      <c r="EH255" s="81"/>
      <c r="EI255" s="81"/>
      <c r="EJ255" s="81"/>
      <c r="EK255" s="81"/>
      <c r="EL255" s="81"/>
      <c r="EM255" s="81"/>
      <c r="EN255" s="81"/>
      <c r="EO255" s="81"/>
      <c r="EP255" s="81"/>
      <c r="EQ255" s="81"/>
      <c r="ER255" s="81"/>
      <c r="ES255" s="81"/>
      <c r="ET255" s="81"/>
      <c r="EU255" s="81"/>
      <c r="EV255" s="81"/>
      <c r="EW255" s="81"/>
      <c r="EX255" s="81"/>
      <c r="EY255" s="81"/>
      <c r="EZ255" s="81"/>
      <c r="FA255" s="81"/>
      <c r="FB255" s="81"/>
      <c r="FC255" s="81"/>
      <c r="FD255" s="81"/>
      <c r="FE255" s="81"/>
      <c r="FF255" s="81"/>
      <c r="FG255" s="81"/>
      <c r="FH255" s="81"/>
      <c r="FI255" s="81"/>
      <c r="FJ255" s="81"/>
      <c r="FK255" s="81"/>
      <c r="FL255" s="81"/>
      <c r="FM255" s="81"/>
      <c r="FN255" s="81"/>
      <c r="FO255" s="81"/>
      <c r="FP255" s="81"/>
      <c r="FQ255" s="81"/>
      <c r="FR255" s="81"/>
      <c r="FS255" s="77"/>
      <c r="FT255" s="77"/>
      <c r="FU255" s="77"/>
      <c r="FV255" s="77"/>
      <c r="FW255" s="77"/>
      <c r="FX255" s="77"/>
      <c r="FY255" s="77"/>
      <c r="FZ255" s="77"/>
      <c r="GA255" s="77"/>
      <c r="GB255" s="77"/>
      <c r="GC255" s="77"/>
      <c r="GD255" s="77"/>
      <c r="GE255" s="77"/>
      <c r="GF255" s="77"/>
      <c r="GG255" s="77"/>
      <c r="GH255" s="77"/>
      <c r="GI255" s="77"/>
      <c r="GJ255" s="77"/>
      <c r="GK255" s="77"/>
      <c r="GL255" s="77"/>
      <c r="GM255" s="77"/>
      <c r="GN255" s="77"/>
      <c r="GO255" s="77"/>
      <c r="GP255" s="77"/>
      <c r="GQ255" s="77"/>
      <c r="GR255" s="77"/>
      <c r="GS255" s="77"/>
      <c r="GT255" s="77"/>
      <c r="GU255" s="77"/>
      <c r="GV255" s="77"/>
      <c r="GW255" s="108"/>
    </row>
    <row r="256" spans="1:222" ht="12.75" x14ac:dyDescent="0.2">
      <c r="A256" s="99" t="s">
        <v>548</v>
      </c>
      <c r="B256" s="87"/>
      <c r="C256" s="100"/>
      <c r="D256" s="120"/>
      <c r="E256" s="121"/>
      <c r="F256" s="81"/>
      <c r="G256" s="81"/>
      <c r="H256" s="81"/>
      <c r="I256" s="81"/>
      <c r="J256" s="81"/>
      <c r="K256" s="81"/>
      <c r="L256" s="81"/>
      <c r="M256" s="81"/>
      <c r="N256" s="81"/>
      <c r="O256" s="92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92"/>
      <c r="AO256" s="81"/>
      <c r="AP256" s="81"/>
      <c r="AQ256" s="81"/>
      <c r="AR256" s="81"/>
      <c r="AS256" s="81"/>
      <c r="AT256" s="81"/>
      <c r="AU256" s="81"/>
      <c r="AV256" s="92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1"/>
      <c r="BO256" s="81"/>
      <c r="BP256" s="81"/>
      <c r="BQ256" s="81"/>
      <c r="BR256" s="81"/>
      <c r="BS256" s="81"/>
      <c r="BT256" s="81"/>
      <c r="BU256" s="81"/>
      <c r="BV256" s="81"/>
      <c r="BW256" s="92"/>
      <c r="BX256" s="81"/>
      <c r="BY256" s="81"/>
      <c r="BZ256" s="81"/>
      <c r="CA256" s="81"/>
      <c r="CB256" s="81"/>
      <c r="CC256" s="81"/>
      <c r="CD256" s="81"/>
      <c r="CE256" s="81"/>
      <c r="CF256" s="92"/>
      <c r="CG256" s="81"/>
      <c r="CH256" s="81"/>
      <c r="CI256" s="81"/>
      <c r="CJ256" s="81"/>
      <c r="CK256" s="81"/>
      <c r="CL256" s="81"/>
      <c r="CM256" s="81"/>
      <c r="CN256" s="81"/>
      <c r="CO256" s="81"/>
      <c r="CP256" s="81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1"/>
      <c r="DH256" s="81"/>
      <c r="DI256" s="81"/>
      <c r="DJ256" s="81"/>
      <c r="DK256" s="81"/>
      <c r="DL256" s="81"/>
      <c r="DM256" s="81"/>
      <c r="DN256" s="81"/>
      <c r="DO256" s="81"/>
      <c r="DP256" s="81"/>
      <c r="DQ256" s="81"/>
      <c r="DR256" s="81"/>
      <c r="DS256" s="81"/>
      <c r="DT256" s="81"/>
      <c r="DU256" s="81"/>
      <c r="DV256" s="81"/>
      <c r="DW256" s="81"/>
      <c r="DX256" s="81"/>
      <c r="DY256" s="81"/>
      <c r="DZ256" s="81"/>
      <c r="EA256" s="81"/>
      <c r="EB256" s="81"/>
      <c r="EC256" s="81"/>
      <c r="ED256" s="81"/>
      <c r="EE256" s="81"/>
      <c r="EF256" s="81"/>
      <c r="EG256" s="81"/>
      <c r="EH256" s="81"/>
      <c r="EI256" s="81"/>
      <c r="EJ256" s="81"/>
      <c r="EK256" s="81"/>
      <c r="EL256" s="81"/>
      <c r="EM256" s="81"/>
      <c r="EN256" s="81"/>
      <c r="EO256" s="81"/>
      <c r="EP256" s="81"/>
      <c r="EQ256" s="81"/>
      <c r="ER256" s="81"/>
      <c r="ES256" s="81"/>
      <c r="ET256" s="81"/>
      <c r="EU256" s="81"/>
      <c r="EV256" s="81"/>
      <c r="EW256" s="81"/>
      <c r="EX256" s="81"/>
      <c r="EY256" s="81"/>
      <c r="EZ256" s="81"/>
      <c r="FA256" s="81"/>
      <c r="FB256" s="81"/>
      <c r="FC256" s="81"/>
      <c r="FD256" s="81"/>
      <c r="FE256" s="81"/>
      <c r="FF256" s="81"/>
      <c r="FG256" s="81"/>
      <c r="FH256" s="81"/>
      <c r="FI256" s="81"/>
      <c r="FJ256" s="81"/>
      <c r="FK256" s="81"/>
      <c r="FL256" s="81"/>
      <c r="FM256" s="81"/>
      <c r="FN256" s="81"/>
      <c r="FO256" s="81"/>
      <c r="FP256" s="81"/>
      <c r="FQ256" s="81"/>
      <c r="FR256" s="81"/>
      <c r="FS256" s="77"/>
      <c r="FT256" s="77"/>
      <c r="FU256" s="77"/>
      <c r="FV256" s="77"/>
      <c r="FW256" s="77"/>
      <c r="FX256" s="77"/>
      <c r="FY256" s="77"/>
      <c r="FZ256" s="77"/>
      <c r="GA256" s="77"/>
      <c r="GB256" s="77"/>
      <c r="GC256" s="77"/>
      <c r="GD256" s="77"/>
      <c r="GE256" s="77"/>
      <c r="GF256" s="77"/>
      <c r="GG256" s="77"/>
      <c r="GH256" s="77"/>
      <c r="GI256" s="77"/>
      <c r="GJ256" s="77"/>
      <c r="GK256" s="77"/>
      <c r="GL256" s="77"/>
      <c r="GM256" s="77"/>
      <c r="GN256" s="77"/>
      <c r="GO256" s="77"/>
      <c r="GP256" s="77"/>
      <c r="GQ256" s="77"/>
      <c r="GR256" s="77"/>
      <c r="GS256" s="77"/>
      <c r="GT256" s="77"/>
      <c r="GU256" s="77"/>
      <c r="GV256" s="77"/>
      <c r="GW256" s="108"/>
    </row>
    <row r="257" spans="1:222" x14ac:dyDescent="0.2">
      <c r="B257" s="87" t="s">
        <v>549</v>
      </c>
      <c r="C257" s="87" t="s">
        <v>550</v>
      </c>
      <c r="D257" s="88">
        <f>IF(ISNA(VLOOKUP($B257,'[2]1516 enrollment_Rev_Exp by size'!$A$6:$C$325,3,FALSE)),"",VLOOKUP($B257,'[2]1516 enrollment_Rev_Exp by size'!$A$6:$C$325,3,FALSE))</f>
        <v>1109.77</v>
      </c>
      <c r="E257" s="89">
        <v>13423837.710000001</v>
      </c>
      <c r="F257" s="67">
        <f>N257+AM257+AU257+BV257+CE257+FS257+GU257</f>
        <v>13423837.710000001</v>
      </c>
      <c r="G257" s="67">
        <f>F257-E257</f>
        <v>0</v>
      </c>
      <c r="H257" s="90">
        <f>IF(ISNA(VLOOKUP($B257,'[2]1516 Exp_Rev Access'!$F$7:$FS$310,2,FALSE)),"",VLOOKUP($B257,'[2]1516 Exp_Rev Access'!$F$7:$FS$310,2,FALSE))</f>
        <v>1611513.83</v>
      </c>
      <c r="I257" s="90">
        <f>IF(ISNA(VLOOKUP($B257,'[2]1516 Exp_Rev Access'!$F$7:$FS$310,3,FALSE)),"",VLOOKUP($B257,'[2]1516 Exp_Rev Access'!$F$7:$FS$310,3,FALSE))</f>
        <v>0</v>
      </c>
      <c r="J257" s="90">
        <f>IF(ISNA(VLOOKUP($B257,'[2]1516 Exp_Rev Access'!$F$7:$FS$310,4,FALSE)),"",VLOOKUP($B257,'[2]1516 Exp_Rev Access'!$F$7:$FS$310,4,FALSE))</f>
        <v>0</v>
      </c>
      <c r="K257" s="90">
        <f>IF(ISNA(VLOOKUP($B257,'[2]1516 Exp_Rev Access'!$F$7:$FS$310,5,FALSE)),"-",VLOOKUP($B257,'[2]1516 Exp_Rev Access'!$F$7:$FS$310,5,FALSE))</f>
        <v>19013.13</v>
      </c>
      <c r="L257" s="90">
        <f>IF(ISNA(VLOOKUP($B257,'[2]1516 Exp_Rev Access'!$F$7:$FS$310,6,FALSE)),"",VLOOKUP($B257,'[2]1516 Exp_Rev Access'!$F$7:$FS$310,6,FALSE))</f>
        <v>0</v>
      </c>
      <c r="M257" s="90">
        <f>IF(ISNA(VLOOKUP($B257,'[2]1516 Exp_Rev Access'!$F$7:$FS$310,7,FALSE)),"",VLOOKUP($B257,'[2]1516 Exp_Rev Access'!$F$7:$FS$310,7,FALSE))</f>
        <v>0</v>
      </c>
      <c r="N257" s="53">
        <f>SUM(H257:M257)</f>
        <v>1630526.96</v>
      </c>
      <c r="O257" s="91">
        <f>N257/E257</f>
        <v>0.12146503818243791</v>
      </c>
      <c r="P257" s="53">
        <f>N257/D257</f>
        <v>1469.2476459086117</v>
      </c>
      <c r="Q257" s="90">
        <f>IF(ISNA(VLOOKUP($B257,'[2]1516 Exp_Rev Access'!$F$7:$FS$310,8,FALSE)),"",VLOOKUP($B257,'[2]1516 Exp_Rev Access'!$F$7:$FS$310,8,FALSE))</f>
        <v>0</v>
      </c>
      <c r="R257" s="90">
        <f>IF(ISNA(VLOOKUP($B257,'[2]1516 Exp_Rev Access'!$F$7:$FS$310,9,FALSE)),"",VLOOKUP($B257,'[2]1516 Exp_Rev Access'!$F$7:$FS$310,9,FALSE))</f>
        <v>0</v>
      </c>
      <c r="S257" s="90">
        <f>IF(ISNA(VLOOKUP($B257,'[2]1516 Exp_Rev Access'!$F$7:$FS$310,10,FALSE)),"",VLOOKUP($B257,'[2]1516 Exp_Rev Access'!$F$7:$FS$310,10,FALSE))</f>
        <v>0</v>
      </c>
      <c r="T257" s="90">
        <f>IF(ISNA(VLOOKUP($B257,'[2]1516 Exp_Rev Access'!$F$7:$FS$310,11,FALSE)),"",VLOOKUP($B257,'[2]1516 Exp_Rev Access'!$F$7:$FS$310,11,FALSE))</f>
        <v>0</v>
      </c>
      <c r="U257" s="90">
        <f>IF(ISNA(VLOOKUP($B257,'[2]1516 Exp_Rev Access'!$F$7:$FS$310,12,FALSE)),"",VLOOKUP($B257,'[2]1516 Exp_Rev Access'!$F$7:$FS$310,12,FALSE))</f>
        <v>0</v>
      </c>
      <c r="V257" s="90">
        <f>IF(ISNA(VLOOKUP($B257,'[2]1516 Exp_Rev Access'!$F$7:$FS$310,13,FALSE)),"",VLOOKUP($B257,'[2]1516 Exp_Rev Access'!$F$7:$FS$310,13,FALSE))</f>
        <v>0</v>
      </c>
      <c r="W257" s="90">
        <f>IF(ISNA(VLOOKUP($B257,'[2]1516 Exp_Rev Access'!$F$7:$FS$310,14,FALSE)),"",VLOOKUP($B257,'[2]1516 Exp_Rev Access'!$F$7:$FS$310,14,FALSE))</f>
        <v>0</v>
      </c>
      <c r="X257" s="90">
        <f>IF(ISNA(VLOOKUP($B257,'[2]1516 Exp_Rev Access'!$F$7:$FS$310,15,FALSE)),"",VLOOKUP($B257,'[2]1516 Exp_Rev Access'!$F$7:$FS$310,15,FALSE))</f>
        <v>0</v>
      </c>
      <c r="Y257" s="90">
        <f>IF(ISNA(VLOOKUP($B257,'[2]1516 Exp_Rev Access'!$F$7:$FS$310,16,FALSE)),"",VLOOKUP($B257,'[2]1516 Exp_Rev Access'!$F$7:$FS$310,16,FALSE))</f>
        <v>64363.14</v>
      </c>
      <c r="Z257" s="90">
        <f>IF(ISNA(VLOOKUP($B257,'[2]1516 Exp_Rev Access'!$F$7:$FS$310,17,FALSE)),"",VLOOKUP($B257,'[2]1516 Exp_Rev Access'!$F$7:$FS$310,17,FALSE))</f>
        <v>0</v>
      </c>
      <c r="AA257" s="90">
        <f>IF(ISNA(VLOOKUP($B257,'[2]1516 Exp_Rev Access'!$F$7:$FS$310,18,FALSE)),"",VLOOKUP($B257,'[2]1516 Exp_Rev Access'!$F$7:$FS$310,18,FALSE))</f>
        <v>0</v>
      </c>
      <c r="AB257" s="90">
        <f>IF(ISNA(VLOOKUP($B257,'[2]1516 Exp_Rev Access'!$F$7:$FS$310,19,FALSE)),"",VLOOKUP($B257,'[2]1516 Exp_Rev Access'!$F$7:$FS$310,19,FALSE))</f>
        <v>0</v>
      </c>
      <c r="AC257" s="90">
        <f>IF(ISNA(VLOOKUP($B257,'[2]1516 Exp_Rev Access'!$F$7:$FS$310,20,FALSE)),"",VLOOKUP($B257,'[2]1516 Exp_Rev Access'!$F$7:$FS$310,20,FALSE))</f>
        <v>0</v>
      </c>
      <c r="AD257" s="90">
        <f>IF(ISNA(VLOOKUP($B257,'[2]1516 Exp_Rev Access'!$F$7:$FS$310,21,FALSE)),"",VLOOKUP($B257,'[2]1516 Exp_Rev Access'!$F$7:$FS$310,21,FALSE))</f>
        <v>102019.1</v>
      </c>
      <c r="AE257" s="90">
        <f>IF(ISNA(VLOOKUP($B257,'[2]1516 Exp_Rev Access'!$F$7:$FS$310,22,FALSE)),"",VLOOKUP($B257,'[2]1516 Exp_Rev Access'!$F$7:$FS$310,22,FALSE))</f>
        <v>2920.78</v>
      </c>
      <c r="AF257" s="90">
        <f>IF(ISNA(VLOOKUP($B257,'[2]1516 Exp_Rev Access'!$F$7:$FS$310,23,FALSE)),"",VLOOKUP($B257,'[2]1516 Exp_Rev Access'!$F$7:$FS$310,23,FALSE))</f>
        <v>0</v>
      </c>
      <c r="AG257" s="90">
        <f>IF(ISNA(VLOOKUP($B257,'[2]1516 Exp_Rev Access'!$F$7:$FS$310,24,FALSE)),"",VLOOKUP($B257,'[2]1516 Exp_Rev Access'!$F$7:$FS$310,24,FALSE))</f>
        <v>41900</v>
      </c>
      <c r="AH257" s="90">
        <f>IF(ISNA(VLOOKUP($B257,'[2]1516 Exp_Rev Access'!$F$7:$FS$310,25,FALSE)),"",VLOOKUP($B257,'[2]1516 Exp_Rev Access'!$F$7:$FS$310,25,FALSE))</f>
        <v>810.69</v>
      </c>
      <c r="AI257" s="90">
        <f>IF(ISNA(VLOOKUP($B257,'[2]1516 Exp_Rev Access'!$F$7:$FS$310,26,FALSE)),"",VLOOKUP($B257,'[2]1516 Exp_Rev Access'!$F$7:$FS$310,26,FALSE))</f>
        <v>7425</v>
      </c>
      <c r="AJ257" s="90">
        <f>IF(ISNA(VLOOKUP($B257,'[2]1516 Exp_Rev Access'!$F$7:$FS$310,27,FALSE)),"",VLOOKUP($B257,'[2]1516 Exp_Rev Access'!$F$7:$FS$310,27,FALSE))</f>
        <v>0</v>
      </c>
      <c r="AK257" s="90">
        <f>IF(ISNA(VLOOKUP($B257,'[2]1516 Exp_Rev Access'!$F$7:$FS$310,28,FALSE)),"",VLOOKUP($B257,'[2]1516 Exp_Rev Access'!$F$7:$FS$310,28,FALSE))</f>
        <v>36108.71</v>
      </c>
      <c r="AL257" s="90">
        <f>IF(ISNA(VLOOKUP($B257,'[2]1516 Exp_Rev Access'!$F$7:$FS$310,29,FALSE)),"",VLOOKUP($B257,'[2]1516 Exp_Rev Access'!$F$7:$FS$310,29,FALSE))</f>
        <v>6501.19</v>
      </c>
      <c r="AM257" s="53">
        <f>SUM(Q257:AL257)</f>
        <v>262048.61</v>
      </c>
      <c r="AN257" s="92">
        <f>AM257/E257</f>
        <v>1.9521139607102712E-2</v>
      </c>
      <c r="AO257" s="68">
        <f>AM257/D257</f>
        <v>236.12875640898562</v>
      </c>
      <c r="AP257" s="90">
        <f>IF(ISNA(VLOOKUP($B257,'[2]1516 Exp_Rev Access'!$F$7:$FS$310,30,FALSE)),"",VLOOKUP($B257,'[2]1516 Exp_Rev Access'!$F$7:$FS$310,30,FALSE))</f>
        <v>6862843.2199999997</v>
      </c>
      <c r="AQ257" s="90">
        <f>IF(ISNA(VLOOKUP($B257,'[2]1516 Exp_Rev Access'!$F$7:$FS$310,31,FALSE)),"",VLOOKUP($B257,'[2]1516 Exp_Rev Access'!$F$7:$FS$310,31,FALSE))</f>
        <v>186156.42</v>
      </c>
      <c r="AR257" s="90">
        <f>IF(ISNA(VLOOKUP($B257,'[2]1516 Exp_Rev Access'!$F$7:$FS$310,32,FALSE)),"",VLOOKUP($B257,'[2]1516 Exp_Rev Access'!$F$7:$FS$310,32,FALSE))</f>
        <v>446417.72</v>
      </c>
      <c r="AS257" s="90">
        <f>IF(ISNA(VLOOKUP($B257,'[2]1516 Exp_Rev Access'!$F$7:$FS$310,33,FALSE)),"",VLOOKUP($B257,'[2]1516 Exp_Rev Access'!$F$7:$FS$310,33,FALSE))</f>
        <v>0</v>
      </c>
      <c r="AT257" s="90">
        <f>IF(ISNA(VLOOKUP($B257,'[2]1516 Exp_Rev Access'!$F$7:$FS$310,34,FALSE)),"",VLOOKUP($B257,'[2]1516 Exp_Rev Access'!$F$7:$FS$310,34,FALSE))</f>
        <v>0</v>
      </c>
      <c r="AU257" s="53">
        <f>SUM(AP257:AT257)</f>
        <v>7495417.3599999994</v>
      </c>
      <c r="AV257" s="93">
        <f>AU257/E257</f>
        <v>0.55836620807895621</v>
      </c>
      <c r="AW257" s="53">
        <f>AU257/D257</f>
        <v>6754.0277354767204</v>
      </c>
      <c r="AX257" s="90">
        <f>IF(ISNA(VLOOKUP($B257,'[2]1516 Exp_Rev Access'!$F$7:$FS$310,35,FALSE)),"",VLOOKUP($B257,'[2]1516 Exp_Rev Access'!$F$7:$FS$310,35,FALSE))</f>
        <v>0</v>
      </c>
      <c r="AY257" s="90">
        <f>IF(ISNA(VLOOKUP($B257,'[2]1516 Exp_Rev Access'!$F$7:$FS$310,36,FALSE)),"",VLOOKUP($B257,'[2]1516 Exp_Rev Access'!$F$7:$FS$310,36,FALSE))</f>
        <v>946975.82</v>
      </c>
      <c r="AZ257" s="90">
        <f>IF(ISNA(VLOOKUP($B257,'[2]1516 Exp_Rev Access'!$F$7:$FS$310,37,FALSE)),"",VLOOKUP($B257,'[2]1516 Exp_Rev Access'!$F$7:$FS$310,37,FALSE))</f>
        <v>23869.24</v>
      </c>
      <c r="BA257" s="90">
        <f>IF(ISNA(VLOOKUP($B257,'[2]1516 Exp_Rev Access'!$F$7:$FS$310,38,FALSE)),"",VLOOKUP($B257,'[2]1516 Exp_Rev Access'!$F$7:$FS$310,38,FALSE))</f>
        <v>0</v>
      </c>
      <c r="BB257" s="90">
        <f>IF(ISNA(VLOOKUP($B257,'[2]1516 Exp_Rev Access'!$F$7:$FS$310,39,FALSE)),"",VLOOKUP($B257,'[2]1516 Exp_Rev Access'!$F$7:$FS$310,39,FALSE))</f>
        <v>0</v>
      </c>
      <c r="BC257" s="90">
        <f>IF(ISNA(VLOOKUP($B257,'[2]1516 Exp_Rev Access'!$F$7:$FS$310,40,FALSE)),"",VLOOKUP($B257,'[2]1516 Exp_Rev Access'!$F$7:$FS$310,40,FALSE))</f>
        <v>330458.17</v>
      </c>
      <c r="BD257" s="90">
        <f>IF(ISNA(VLOOKUP($B257,'[2]1516 Exp_Rev Access'!$F$7:$FS$310,41,FALSE)),"",VLOOKUP($B257,'[2]1516 Exp_Rev Access'!$F$7:$FS$310,41,FALSE))</f>
        <v>0</v>
      </c>
      <c r="BE257" s="90">
        <f>IF(ISNA(VLOOKUP($B257,'[2]1516 Exp_Rev Access'!$F$7:$FS$310,42,FALSE)),"",VLOOKUP($B257,'[2]1516 Exp_Rev Access'!$F$7:$FS$310,42,FALSE))</f>
        <v>12857.78</v>
      </c>
      <c r="BF257" s="90">
        <f>IF(ISNA(VLOOKUP($B257,'[2]1516 Exp_Rev Access'!$F$7:$FS$310,43,FALSE)),"",VLOOKUP($B257,'[2]1516 Exp_Rev Access'!$F$7:$FS$310,43,FALSE))</f>
        <v>0</v>
      </c>
      <c r="BG257" s="90">
        <f>IF(ISNA(VLOOKUP($B257,'[2]1516 Exp_Rev Access'!$F$7:$FS$310,44,FALSE)),"",VLOOKUP($B257,'[2]1516 Exp_Rev Access'!$F$7:$FS$310,44,FALSE))</f>
        <v>0</v>
      </c>
      <c r="BH257" s="90">
        <f>IF(ISNA(VLOOKUP($B257,'[2]1516 Exp_Rev Access'!$F$7:$FS$310,45,FALSE)),"",VLOOKUP($B257,'[2]1516 Exp_Rev Access'!$F$7:$FS$310,45,FALSE))</f>
        <v>11304.23</v>
      </c>
      <c r="BI257" s="90">
        <f>IF(ISNA(VLOOKUP($B257,'[2]1516 Exp_Rev Access'!$F$7:$FS$310,46,FALSE)),"",VLOOKUP($B257,'[2]1516 Exp_Rev Access'!$F$7:$FS$310,46,FALSE))</f>
        <v>0</v>
      </c>
      <c r="BJ257" s="90">
        <f>IF(ISNA(VLOOKUP($B257,'[2]1516 Exp_Rev Access'!$F$7:$FS$310,47,FALSE)),"",VLOOKUP($B257,'[2]1516 Exp_Rev Access'!$F$7:$FS$310,47,FALSE))</f>
        <v>15756.06</v>
      </c>
      <c r="BK257" s="90">
        <f>IF(ISNA(VLOOKUP($B257,'[2]1516 Exp_Rev Access'!$F$7:$FS$310,48,FALSE)),"",VLOOKUP($B257,'[2]1516 Exp_Rev Access'!$F$7:$FS$310,48,FALSE))</f>
        <v>677256.03</v>
      </c>
      <c r="BL257" s="90">
        <f>IF(ISNA(VLOOKUP($B257,'[2]1516 Exp_Rev Access'!$F$7:$FS$310,49,FALSE)),"",VLOOKUP($B257,'[2]1516 Exp_Rev Access'!$F$7:$FS$310,49,FALSE))</f>
        <v>0</v>
      </c>
      <c r="BM257" s="90">
        <f>IF(ISNA(VLOOKUP($B257,'[2]1516 Exp_Rev Access'!$F$7:$FS$310,50,FALSE)),"",VLOOKUP($B257,'[2]1516 Exp_Rev Access'!$F$7:$FS$310,50,FALSE))</f>
        <v>0</v>
      </c>
      <c r="BN257" s="90">
        <f>IF(ISNA(VLOOKUP($B257,'[2]1516 Exp_Rev Access'!$F$7:$FS$310,51,FALSE)),"",VLOOKUP($B257,'[2]1516 Exp_Rev Access'!$F$7:$FS$310,51,FALSE))</f>
        <v>0</v>
      </c>
      <c r="BO257" s="90">
        <f>IF(ISNA(VLOOKUP($B257,'[2]1516 Exp_Rev Access'!$F$7:$FS$310,52,FALSE)),"",VLOOKUP($B257,'[2]1516 Exp_Rev Access'!$F$7:$FS$310,52,FALSE))</f>
        <v>0</v>
      </c>
      <c r="BP257" s="90">
        <f>IF(ISNA(VLOOKUP($B257,'[2]1516 Exp_Rev Access'!$F$7:$FS$310,53,FALSE)),"",VLOOKUP($B257,'[2]1516 Exp_Rev Access'!$F$7:$FS$310,53,FALSE))</f>
        <v>0</v>
      </c>
      <c r="BQ257" s="90">
        <f>IF(ISNA(VLOOKUP($B257,'[2]1516 Exp_Rev Access'!$F$7:$FS$310,54,FALSE)),"",VLOOKUP($B257,'[2]1516 Exp_Rev Access'!$F$7:$FS$310,54,FALSE))</f>
        <v>0</v>
      </c>
      <c r="BR257" s="90">
        <f>IF(ISNA(VLOOKUP($B257,'[2]1516 Exp_Rev Access'!$F$7:$FS$310,55,FALSE)),"",VLOOKUP($B257,'[2]1516 Exp_Rev Access'!$F$7:$FS$310,55,FALSE))</f>
        <v>0</v>
      </c>
      <c r="BS257" s="90">
        <f>IF(ISNA(VLOOKUP($B257,'[2]1516 Exp_Rev Access'!$F$7:$FS$310,56,FALSE)),"",VLOOKUP($B257,'[2]1516 Exp_Rev Access'!$F$7:$FS$310,56,FALSE))</f>
        <v>0</v>
      </c>
      <c r="BT257" s="90">
        <f>IF(ISNA(VLOOKUP($B257,'[2]1516 Exp_Rev Access'!$F$7:$FS$310,57,FALSE)),"",VLOOKUP($B257,'[2]1516 Exp_Rev Access'!$F$7:$FS$310,57,FALSE))</f>
        <v>0</v>
      </c>
      <c r="BU257" s="90">
        <f>IF(ISNA(VLOOKUP($B257,'[2]1516 Exp_Rev Access'!$F$7:$FS$310,58,FALSE)),"",VLOOKUP($B257,'[2]1516 Exp_Rev Access'!$F$7:$FS$310,58,FALSE))</f>
        <v>0</v>
      </c>
      <c r="BV257" s="53">
        <f>SUM(AX257:BU257)</f>
        <v>2018477.33</v>
      </c>
      <c r="BW257" s="92">
        <f>BV257/E257</f>
        <v>0.15036514695766534</v>
      </c>
      <c r="BX257" s="68">
        <f>BV257/D257</f>
        <v>1818.824918676843</v>
      </c>
      <c r="BY257" s="90">
        <f>IF(ISNA(VLOOKUP($B257,'[2]1516 Exp_Rev Access'!$F$7:$FS$310,59,FALSE)),"",VLOOKUP($B257,'[2]1516 Exp_Rev Access'!$F$7:$FS$310,59,FALSE))</f>
        <v>0</v>
      </c>
      <c r="BZ257" s="90">
        <f>IF(ISNA(VLOOKUP($B257,'[2]1516 Exp_Rev Access'!$F$7:$FS$310,60,FALSE)),"",VLOOKUP($B257,'[2]1516 Exp_Rev Access'!$F$7:$FS$310,60,FALSE))</f>
        <v>0</v>
      </c>
      <c r="CA257" s="90">
        <f>IF(ISNA(VLOOKUP($B257,'[2]1516 Exp_Rev Access'!$F$7:$FS$310,61,FALSE)),"",VLOOKUP($B257,'[2]1516 Exp_Rev Access'!$F$7:$FS$310,61,FALSE))</f>
        <v>0</v>
      </c>
      <c r="CB257" s="90">
        <f>IF(ISNA(VLOOKUP($B257,'[2]1516 Exp_Rev Access'!$F$7:$FS$310,62,FALSE)),"",VLOOKUP($B257,'[2]1516 Exp_Rev Access'!$F$7:$FS$310,62,FALSE))</f>
        <v>0</v>
      </c>
      <c r="CC257" s="90">
        <f>IF(ISNA(VLOOKUP($B257,'[2]1516 Exp_Rev Access'!$F$7:$FS$310,63,FALSE)),"",VLOOKUP($B257,'[2]1516 Exp_Rev Access'!$F$7:$FS$310,63,FALSE))</f>
        <v>270113.21999999997</v>
      </c>
      <c r="CD257" s="90">
        <f>IF(ISNA(VLOOKUP($B257,'[2]1516 Exp_Rev Access'!$F$7:$FS$310,64,FALSE)),"",VLOOKUP($B257,'[2]1516 Exp_Rev Access'!$F$7:$FS$310,64,FALSE))</f>
        <v>0</v>
      </c>
      <c r="CE257" s="53">
        <f>SUM(BY257:CD257)</f>
        <v>270113.21999999997</v>
      </c>
      <c r="CF257" s="92">
        <f>CE257/E257</f>
        <v>2.012190744817936E-2</v>
      </c>
      <c r="CG257" s="94">
        <f>CE257/D257</f>
        <v>243.39567658163401</v>
      </c>
      <c r="CH257" s="90">
        <f>IF(ISNA(VLOOKUP($B257,'[2]1516 Exp_Rev Access'!$F$7:$FS$310,65,FALSE)),"",VLOOKUP($B257,'[2]1516 Exp_Rev Access'!$F$7:$FS$310,65,FALSE))</f>
        <v>0</v>
      </c>
      <c r="CI257" s="90">
        <f>IF(ISNA(VLOOKUP($B257,'[2]1516 Exp_Rev Access'!$F$7:$FS$310,66,FALSE)),"",VLOOKUP($B257,'[2]1516 Exp_Rev Access'!$F$7:$FS$310,66,FALSE))</f>
        <v>0</v>
      </c>
      <c r="CJ257" s="90">
        <f>IF(ISNA(VLOOKUP($B257,'[2]1516 Exp_Rev Access'!$F$7:$FS$310,67,FALSE)),"",VLOOKUP($B257,'[2]1516 Exp_Rev Access'!$F$7:$FS$310,67,FALSE))</f>
        <v>0</v>
      </c>
      <c r="CK257" s="90">
        <f>IF(ISNA(VLOOKUP($B257,'[2]1516 Exp_Rev Access'!$F$7:$FS$310,68,FALSE)),"",VLOOKUP($B257,'[2]1516 Exp_Rev Access'!$F$7:$FS$310,68,FALSE))</f>
        <v>0</v>
      </c>
      <c r="CL257" s="90">
        <f>IF(ISNA(VLOOKUP($B257,'[2]1516 Exp_Rev Access'!$F$7:$FS$310,69,FALSE)),"",VLOOKUP($B257,'[2]1516 Exp_Rev Access'!$F$7:$FS$310,69,FALSE))</f>
        <v>0</v>
      </c>
      <c r="CM257" s="90">
        <f>IF(ISNA(VLOOKUP($B257,'[2]1516 Exp_Rev Access'!$F$7:$FS$310,70,FALSE)),"",VLOOKUP($B257,'[2]1516 Exp_Rev Access'!$F$7:$FS$310,70,FALSE))</f>
        <v>0</v>
      </c>
      <c r="CN257" s="90">
        <f>IF(ISNA(VLOOKUP($B257,'[2]1516 Exp_Rev Access'!$F$7:$FS$310,71,FALSE)),"",VLOOKUP($B257,'[2]1516 Exp_Rev Access'!$F$7:$FS$310,71,FALSE))</f>
        <v>0</v>
      </c>
      <c r="CO257" s="90">
        <f>IF(ISNA(VLOOKUP($B257,'[2]1516 Exp_Rev Access'!$F$7:$FS$310,72,FALSE)),"",VLOOKUP($B257,'[2]1516 Exp_Rev Access'!$F$7:$FS$310,72,FALSE))</f>
        <v>0</v>
      </c>
      <c r="CP257" s="90">
        <f>IF(ISNA(VLOOKUP($B257,'[2]1516 Exp_Rev Access'!$F$7:$FS$310,73,FALSE)),"",VLOOKUP($B257,'[2]1516 Exp_Rev Access'!$F$7:$FS$310,73,FALSE))</f>
        <v>0</v>
      </c>
      <c r="CQ257" s="90">
        <f>IF(ISNA(VLOOKUP($B257,'[2]1516 Exp_Rev Access'!$F$7:$FS$310,74,FALSE)),"",VLOOKUP($B257,'[2]1516 Exp_Rev Access'!$F$7:$FS$310,74,FALSE))</f>
        <v>261241.4</v>
      </c>
      <c r="CR257" s="90">
        <f>IF(ISNA(VLOOKUP($B257,'[2]1516 Exp_Rev Access'!$F$7:$FS$310,75,FALSE)),"",VLOOKUP($B257,'[2]1516 Exp_Rev Access'!$F$7:$FS$310,75,FALSE))</f>
        <v>0</v>
      </c>
      <c r="CS257" s="90">
        <f>IF(ISNA(VLOOKUP($B257,'[2]1516 Exp_Rev Access'!$F$7:$FS$310,76,FALSE)),"",VLOOKUP($B257,'[2]1516 Exp_Rev Access'!$F$7:$FS$310,76,FALSE))</f>
        <v>10546</v>
      </c>
      <c r="CT257" s="90">
        <f>IF(ISNA(VLOOKUP($B257,'[2]1516 Exp_Rev Access'!$F$7:$FS$310,77,FALSE)),"",VLOOKUP($B257,'[2]1516 Exp_Rev Access'!$F$7:$FS$310,77,FALSE))</f>
        <v>0</v>
      </c>
      <c r="CU257" s="90">
        <f>IF(ISNA(VLOOKUP($B257,'[2]1516 Exp_Rev Access'!$F$7:$FS$310,78,FALSE)),"",VLOOKUP($B257,'[2]1516 Exp_Rev Access'!$F$7:$FS$310,78,FALSE))</f>
        <v>398356.39</v>
      </c>
      <c r="CV257" s="90">
        <f>IF(ISNA(VLOOKUP($B257,'[2]1516 Exp_Rev Access'!$F$7:$FS$310,79,FALSE)),"",VLOOKUP($B257,'[2]1516 Exp_Rev Access'!$F$7:$FS$310,79,FALSE))</f>
        <v>315357.42</v>
      </c>
      <c r="CW257" s="90">
        <f>IF(ISNA(VLOOKUP($B257,'[2]1516 Exp_Rev Access'!$F$7:$FS$310,80,FALSE)),"",VLOOKUP($B257,'[2]1516 Exp_Rev Access'!$F$7:$FS$310,80,FALSE))</f>
        <v>0</v>
      </c>
      <c r="CX257" s="90">
        <f>IF(ISNA(VLOOKUP($B257,'[2]1516 Exp_Rev Access'!$F$7:$FS$310,81,FALSE)),"",VLOOKUP($B257,'[2]1516 Exp_Rev Access'!$F$7:$FS$310,81,FALSE))</f>
        <v>0</v>
      </c>
      <c r="CY257" s="90">
        <f>IF(ISNA(VLOOKUP($B257,'[2]1516 Exp_Rev Access'!$F$7:$FS$310,82,FALSE)),"",VLOOKUP($B257,'[2]1516 Exp_Rev Access'!$F$7:$FS$310,82,FALSE))</f>
        <v>0</v>
      </c>
      <c r="CZ257" s="90">
        <f>IF(ISNA(VLOOKUP($B257,'[2]1516 Exp_Rev Access'!$F$7:$FS$310,83,FALSE)),"",VLOOKUP($B257,'[2]1516 Exp_Rev Access'!$F$7:$FS$310,83,FALSE))</f>
        <v>0</v>
      </c>
      <c r="DA257" s="90">
        <f>IF(ISNA(VLOOKUP($B257,'[2]1516 Exp_Rev Access'!$F$7:$FS$310,84,FALSE)),"",VLOOKUP($B257,'[2]1516 Exp_Rev Access'!$F$7:$FS$310,84,FALSE))</f>
        <v>0</v>
      </c>
      <c r="DB257" s="90">
        <f>IF(ISNA(VLOOKUP($B257,'[2]1516 Exp_Rev Access'!$F$7:$FS$310,85,FALSE)),"",VLOOKUP($B257,'[2]1516 Exp_Rev Access'!$F$7:$FS$310,85,FALSE))</f>
        <v>0</v>
      </c>
      <c r="DC257" s="90">
        <f>IF(ISNA(VLOOKUP($B257,'[2]1516 Exp_Rev Access'!$F$7:$FS$310,86,FALSE)),"",VLOOKUP($B257,'[2]1516 Exp_Rev Access'!$F$7:$FS$310,86,FALSE))</f>
        <v>0</v>
      </c>
      <c r="DD257" s="90">
        <f>IF(ISNA(VLOOKUP($B257,'[2]1516 Exp_Rev Access'!$F$7:$FS$310,87,FALSE)),"",VLOOKUP($B257,'[2]1516 Exp_Rev Access'!$F$7:$FS$310,87,FALSE))</f>
        <v>0</v>
      </c>
      <c r="DE257" s="90">
        <f>IF(ISNA(VLOOKUP($B257,'[2]1516 Exp_Rev Access'!$F$7:$FS$310,88,FALSE)),"",VLOOKUP($B257,'[2]1516 Exp_Rev Access'!$F$7:$FS$310,88,FALSE))</f>
        <v>0</v>
      </c>
      <c r="DF257" s="90">
        <f>IF(ISNA(VLOOKUP($B257,'[2]1516 Exp_Rev Access'!$F$7:$FS$310,89,FALSE)),"",VLOOKUP($B257,'[2]1516 Exp_Rev Access'!$F$7:$FS$310,89,FALSE))</f>
        <v>0</v>
      </c>
      <c r="DG257" s="90">
        <f>IF(ISNA(VLOOKUP($B257,'[2]1516 Exp_Rev Access'!$F$7:$FS$310,90,FALSE)),"",VLOOKUP($B257,'[2]1516 Exp_Rev Access'!$F$7:$FS$310,90,FALSE))</f>
        <v>0</v>
      </c>
      <c r="DH257" s="90">
        <f>IF(ISNA(VLOOKUP($B257,'[2]1516 Exp_Rev Access'!$F$7:$FS$310,91,FALSE)),"",VLOOKUP($B257,'[2]1516 Exp_Rev Access'!$F$7:$FS$310,91,FALSE))</f>
        <v>8161.51</v>
      </c>
      <c r="DI257" s="90">
        <f>IF(ISNA(VLOOKUP($B257,'[2]1516 Exp_Rev Access'!$F$7:$FS$310,92,FALSE)),"",VLOOKUP($B257,'[2]1516 Exp_Rev Access'!$F$7:$FS$310,92,FALSE))</f>
        <v>413884.97</v>
      </c>
      <c r="DJ257" s="90">
        <f>IF(ISNA(VLOOKUP($B257,'[2]1516 Exp_Rev Access'!$F$7:$FS$310,93,FALSE)),"",VLOOKUP($B257,'[2]1516 Exp_Rev Access'!$F$7:$FS$310,93,FALSE))</f>
        <v>0</v>
      </c>
      <c r="DK257" s="90">
        <f>IF(ISNA(VLOOKUP($B257,'[2]1516 Exp_Rev Access'!$F$7:$FS$310,94,FALSE)),"",VLOOKUP($B257,'[2]1516 Exp_Rev Access'!$F$7:$FS$310,94,FALSE))</f>
        <v>0</v>
      </c>
      <c r="DL257" s="90">
        <f>IF(ISNA(VLOOKUP($B257,'[2]1516 Exp_Rev Access'!$F$7:$FS$310,95,FALSE)),"",VLOOKUP($B257,'[2]1516 Exp_Rev Access'!$F$7:$FS$310,95,FALSE))</f>
        <v>0</v>
      </c>
      <c r="DM257" s="90">
        <f>IF(ISNA(VLOOKUP($B257,'[2]1516 Exp_Rev Access'!$F$7:$FS$310,96,FALSE)),"",VLOOKUP($B257,'[2]1516 Exp_Rev Access'!$F$7:$FS$310,96,FALSE))</f>
        <v>0</v>
      </c>
      <c r="DN257" s="90">
        <f>IF(ISNA(VLOOKUP($B257,'[2]1516 Exp_Rev Access'!$F$7:$FS$310,97,FALSE)),"",VLOOKUP($B257,'[2]1516 Exp_Rev Access'!$F$7:$FS$310,97,FALSE))</f>
        <v>0</v>
      </c>
      <c r="DO257" s="90">
        <f>IF(ISNA(VLOOKUP($B257,'[2]1516 Exp_Rev Access'!$F$7:$FS$310,98,FALSE)),"",VLOOKUP($B257,'[2]1516 Exp_Rev Access'!$F$7:$FS$310,98,FALSE))</f>
        <v>0</v>
      </c>
      <c r="DP257" s="90">
        <f>IF(ISNA(VLOOKUP($B257,'[2]1516 Exp_Rev Access'!$F$7:$FS$310,99,FALSE)),"",VLOOKUP($B257,'[2]1516 Exp_Rev Access'!$F$7:$FS$310,99,FALSE))</f>
        <v>0</v>
      </c>
      <c r="DQ257" s="90">
        <f>IF(ISNA(VLOOKUP($B257,'[2]1516 Exp_Rev Access'!$F$7:$FS$310,100,FALSE)),"",VLOOKUP($B257,'[2]1516 Exp_Rev Access'!$F$7:$FS$310,100,FALSE))</f>
        <v>0</v>
      </c>
      <c r="DR257" s="90">
        <f>IF(ISNA(VLOOKUP($B257,'[2]1516 Exp_Rev Access'!$F$7:$FS$310,101,FALSE)),"",VLOOKUP($B257,'[2]1516 Exp_Rev Access'!$F$7:$FS$310,101,FALSE))</f>
        <v>0</v>
      </c>
      <c r="DS257" s="90">
        <f>IF(ISNA(VLOOKUP($B257,'[2]1516 Exp_Rev Access'!$F$7:$FS$310,102,FALSE)),"",VLOOKUP($B257,'[2]1516 Exp_Rev Access'!$F$7:$FS$310,102,FALSE))</f>
        <v>0</v>
      </c>
      <c r="DT257" s="90">
        <f>IF(ISNA(VLOOKUP($B257,'[2]1516 Exp_Rev Access'!$F$7:$FS$310,103,FALSE)),"",VLOOKUP($B257,'[2]1516 Exp_Rev Access'!$F$7:$FS$310,103,FALSE))</f>
        <v>0</v>
      </c>
      <c r="DU257" s="90">
        <f>IF(ISNA(VLOOKUP($B257,'[2]1516 Exp_Rev Access'!$F$7:$FS$310,104,FALSE)),"",VLOOKUP($B257,'[2]1516 Exp_Rev Access'!$F$7:$FS$310,104,FALSE))</f>
        <v>0</v>
      </c>
      <c r="DV257" s="90">
        <f>IF(ISNA(VLOOKUP($B257,'[2]1516 Exp_Rev Access'!$F$7:$FS$310,105,FALSE)),"",VLOOKUP($B257,'[2]1516 Exp_Rev Access'!$F$7:$FS$310,105,FALSE))</f>
        <v>0</v>
      </c>
      <c r="DW257" s="90">
        <f>IF(ISNA(VLOOKUP($B257,'[2]1516 Exp_Rev Access'!$F$7:$FS$310,106,FALSE)),"",VLOOKUP($B257,'[2]1516 Exp_Rev Access'!$F$7:$FS$310,106,FALSE))</f>
        <v>0</v>
      </c>
      <c r="DX257" s="90">
        <f>IF(ISNA(VLOOKUP($B257,'[2]1516 Exp_Rev Access'!$F$7:$FS$310,107,FALSE)),"",VLOOKUP($B257,'[2]1516 Exp_Rev Access'!$F$7:$FS$310,107,FALSE))</f>
        <v>0</v>
      </c>
      <c r="DY257" s="90">
        <f>IF(ISNA(VLOOKUP($B257,'[2]1516 Exp_Rev Access'!$F$7:$FS$310,108,FALSE)),"",VLOOKUP($B257,'[2]1516 Exp_Rev Access'!$F$7:$FS$310,108,FALSE))</f>
        <v>224123.93</v>
      </c>
      <c r="DZ257" s="90">
        <f>IF(ISNA(VLOOKUP($B257,'[2]1516 Exp_Rev Access'!$F$7:$FS$310,109,FALSE)),"",VLOOKUP($B257,'[2]1516 Exp_Rev Access'!$F$7:$FS$310,109,FALSE))</f>
        <v>0</v>
      </c>
      <c r="EA257" s="90">
        <f>IF(ISNA(VLOOKUP($B257,'[2]1516 Exp_Rev Access'!$F$7:$FS$310,110,FALSE)),"",VLOOKUP($B257,'[2]1516 Exp_Rev Access'!$F$7:$FS$310,110,FALSE))</f>
        <v>0</v>
      </c>
      <c r="EB257" s="90">
        <f>IF(ISNA(VLOOKUP($B257,'[2]1516 Exp_Rev Access'!$F$7:$FS$310,111,FALSE)),"",VLOOKUP($B257,'[2]1516 Exp_Rev Access'!$F$7:$FS$310,111,FALSE))</f>
        <v>0</v>
      </c>
      <c r="EC257" s="90">
        <f>IF(ISNA(VLOOKUP($B257,'[2]1516 Exp_Rev Access'!$F$7:$FS$310,112,FALSE)),"",VLOOKUP($B257,'[2]1516 Exp_Rev Access'!$F$7:$FS$310,112,FALSE))</f>
        <v>0</v>
      </c>
      <c r="ED257" s="90">
        <f>IF(ISNA(VLOOKUP($B257,'[2]1516 Exp_Rev Access'!$F$7:$FS$310,113,FALSE)),"",VLOOKUP($B257,'[2]1516 Exp_Rev Access'!$F$7:$FS$310,113,FALSE))</f>
        <v>0</v>
      </c>
      <c r="EE257" s="90">
        <f>IF(ISNA(VLOOKUP($B257,'[2]1516 Exp_Rev Access'!$F$7:$FS$310,114,FALSE)),"",VLOOKUP($B257,'[2]1516 Exp_Rev Access'!$F$7:$FS$310,114,FALSE))</f>
        <v>0</v>
      </c>
      <c r="EF257" s="90">
        <f>IF(ISNA(VLOOKUP($B257,'[2]1516 Exp_Rev Access'!$F$7:$FS$310,115,FALSE)),"",VLOOKUP($B257,'[2]1516 Exp_Rev Access'!$F$7:$FS$310,115,FALSE))</f>
        <v>0</v>
      </c>
      <c r="EG257" s="90">
        <f>IF(ISNA(VLOOKUP($B257,'[2]1516 Exp_Rev Access'!$F$7:$FS$310,116,FALSE)),"",VLOOKUP($B257,'[2]1516 Exp_Rev Access'!$F$7:$FS$310,116,FALSE))</f>
        <v>0</v>
      </c>
      <c r="EH257" s="90">
        <f>IF(ISNA(VLOOKUP($B257,'[2]1516 Exp_Rev Access'!$F$7:$FS$310,117,FALSE)),"",VLOOKUP($B257,'[2]1516 Exp_Rev Access'!$F$7:$FS$310,117,FALSE))</f>
        <v>0</v>
      </c>
      <c r="EI257" s="90">
        <f>IF(ISNA(VLOOKUP($B257,'[2]1516 Exp_Rev Access'!$F$7:$FS$310,118,FALSE)),"",VLOOKUP($B257,'[2]1516 Exp_Rev Access'!$F$7:$FS$310,118,FALSE))</f>
        <v>0</v>
      </c>
      <c r="EJ257" s="90">
        <f>IF(ISNA(VLOOKUP($B257,'[2]1516 Exp_Rev Access'!$F$7:$FS$310,119,FALSE)),"",VLOOKUP($B257,'[2]1516 Exp_Rev Access'!$F$7:$FS$310,119,FALSE))</f>
        <v>0</v>
      </c>
      <c r="EK257" s="90">
        <f>IF(ISNA(VLOOKUP($B257,'[2]1516 Exp_Rev Access'!$F$7:$FS$310,120,FALSE)),"",VLOOKUP($B257,'[2]1516 Exp_Rev Access'!$F$7:$FS$310,120,FALSE))</f>
        <v>0</v>
      </c>
      <c r="EL257" s="90">
        <f>IF(ISNA(VLOOKUP($B257,'[2]1516 Exp_Rev Access'!$F$7:$FS$310,121,FALSE)),"",VLOOKUP($B257,'[2]1516 Exp_Rev Access'!$F$7:$FS$310,121,FALSE))</f>
        <v>0</v>
      </c>
      <c r="EM257" s="90">
        <f>IF(ISNA(VLOOKUP($B257,'[2]1516 Exp_Rev Access'!$F$7:$FS$310,122,FALSE)),"",VLOOKUP($B257,'[2]1516 Exp_Rev Access'!$F$7:$FS$310,122,FALSE))</f>
        <v>0</v>
      </c>
      <c r="EN257" s="90">
        <f>IF(ISNA(VLOOKUP($B257,'[2]1516 Exp_Rev Access'!$F$7:$FS$310,123,FALSE)),"",VLOOKUP($B257,'[2]1516 Exp_Rev Access'!$F$7:$FS$310,123,FALSE))</f>
        <v>0</v>
      </c>
      <c r="EO257" s="90">
        <f>IF(ISNA(VLOOKUP($B257,'[2]1516 Exp_Rev Access'!$F$7:$FS$310,124,FALSE)),"",VLOOKUP($B257,'[2]1516 Exp_Rev Access'!$F$7:$FS$310,124,FALSE))</f>
        <v>21517.439999999999</v>
      </c>
      <c r="EP257" s="90">
        <f>IF(ISNA(VLOOKUP($B257,'[2]1516 Exp_Rev Access'!$F$7:$FS$310,125,FALSE)),"",VLOOKUP($B257,'[2]1516 Exp_Rev Access'!$F$7:$FS$310,125,FALSE))</f>
        <v>0</v>
      </c>
      <c r="EQ257" s="90">
        <f>IF(ISNA(VLOOKUP($B257,'[2]1516 Exp_Rev Access'!$F$7:$FS$310,126,FALSE)),"",VLOOKUP($B257,'[2]1516 Exp_Rev Access'!$F$7:$FS$310,126,FALSE))</f>
        <v>0</v>
      </c>
      <c r="ER257" s="90">
        <f>IF(ISNA(VLOOKUP($B257,'[2]1516 Exp_Rev Access'!$F$7:$FS$310,127,FALSE)),"",VLOOKUP($B257,'[2]1516 Exp_Rev Access'!$F$7:$FS$310,127,FALSE))</f>
        <v>0</v>
      </c>
      <c r="ES257" s="90">
        <f>IF(ISNA(VLOOKUP($B257,'[2]1516 Exp_Rev Access'!$F$7:$FS$310,128,FALSE)),"",VLOOKUP($B257,'[2]1516 Exp_Rev Access'!$F$7:$FS$310,128,FALSE))</f>
        <v>0</v>
      </c>
      <c r="ET257" s="90">
        <f>IF(ISNA(VLOOKUP($B257,'[2]1516 Exp_Rev Access'!$F$7:$FS$310,129,FALSE)),"",VLOOKUP($B257,'[2]1516 Exp_Rev Access'!$F$7:$FS$310,129,FALSE))</f>
        <v>0</v>
      </c>
      <c r="EU257" s="90">
        <f>IF(ISNA(VLOOKUP($B257,'[2]1516 Exp_Rev Access'!$F$7:$FS$310,130,FALSE)),"",VLOOKUP($B257,'[2]1516 Exp_Rev Access'!$F$7:$FS$310,130,FALSE))</f>
        <v>0</v>
      </c>
      <c r="EV257" s="90">
        <f>IF(ISNA(VLOOKUP($B257,'[2]1516 Exp_Rev Access'!$F$7:$FS$310,131,FALSE)),"",VLOOKUP($B257,'[2]1516 Exp_Rev Access'!$F$7:$FS$310,131,FALSE))</f>
        <v>61933.68</v>
      </c>
      <c r="EW257" s="90">
        <f>IF(ISNA(VLOOKUP($B257,'[2]1516 Exp_Rev Access'!$F$7:$FS$310,132,FALSE)),"",VLOOKUP($B257,'[2]1516 Exp_Rev Access'!$F$7:$FS$310,132,FALSE))</f>
        <v>0</v>
      </c>
      <c r="EX257" s="90">
        <f>IF(ISNA(VLOOKUP($B257,'[2]1516 Exp_Rev Access'!$F$7:$FS$310,133,FALSE)),"",VLOOKUP($B257,'[2]1516 Exp_Rev Access'!$F$7:$FS$310,133,FALSE))</f>
        <v>0</v>
      </c>
      <c r="EY257" s="90">
        <f>IF(ISNA(VLOOKUP($B257,'[2]1516 Exp_Rev Access'!$F$7:$FS$310,134,FALSE)),"",VLOOKUP($B257,'[2]1516 Exp_Rev Access'!$F$7:$FS$310,134,FALSE))</f>
        <v>0</v>
      </c>
      <c r="EZ257" s="90">
        <f>IF(ISNA(VLOOKUP($B257,'[2]1516 Exp_Rev Access'!$F$7:$FS$310,135,FALSE)),"",VLOOKUP($B257,'[2]1516 Exp_Rev Access'!$F$7:$FS$310,135,FALSE))</f>
        <v>0</v>
      </c>
      <c r="FA257" s="90">
        <f>IF(ISNA(VLOOKUP($B257,'[2]1516 Exp_Rev Access'!$F$7:$FS$310,136,FALSE)),"",VLOOKUP($B257,'[2]1516 Exp_Rev Access'!$F$7:$FS$310,136,FALSE))</f>
        <v>0</v>
      </c>
      <c r="FB257" s="90">
        <f>IF(ISNA(VLOOKUP($B257,'[2]1516 Exp_Rev Access'!$F$7:$FS$310,137,FALSE)),"",VLOOKUP($B257,'[2]1516 Exp_Rev Access'!$F$7:$FS$310,137,FALSE))</f>
        <v>0</v>
      </c>
      <c r="FC257" s="90">
        <f>IF(ISNA(VLOOKUP($B257,'[2]1516 Exp_Rev Access'!$F$7:$FS$310,138,FALSE)),"",VLOOKUP($B257,'[2]1516 Exp_Rev Access'!$F$7:$FS$310,138,FALSE))</f>
        <v>0</v>
      </c>
      <c r="FD257" s="90">
        <f>IF(ISNA(VLOOKUP($B257,'[2]1516 Exp_Rev Access'!$F$7:$FS$310,139,FALSE)),"",VLOOKUP($B257,'[2]1516 Exp_Rev Access'!$F$7:$FS$310,139,FALSE))</f>
        <v>0</v>
      </c>
      <c r="FE257" s="90">
        <f>IF(ISNA(VLOOKUP($B257,'[2]1516 Exp_Rev Access'!$F$7:$FS$310,140,FALSE)),"",VLOOKUP($B257,'[2]1516 Exp_Rev Access'!$F$7:$FS$310,140,FALSE))</f>
        <v>0</v>
      </c>
      <c r="FF257" s="90">
        <f>IF(ISNA(VLOOKUP($B257,'[2]1516 Exp_Rev Access'!$F$7:$FS$310,141,FALSE)),"",VLOOKUP($B257,'[2]1516 Exp_Rev Access'!$F$7:$FS$310,141,FALSE))</f>
        <v>0</v>
      </c>
      <c r="FG257" s="90">
        <f>IF(ISNA(VLOOKUP($B257,'[2]1516 Exp_Rev Access'!$F$7:$FS$310,142,FALSE)),"",VLOOKUP($B257,'[2]1516 Exp_Rev Access'!$F$7:$FS$310,142,FALSE))</f>
        <v>0</v>
      </c>
      <c r="FH257" s="90">
        <f>IF(ISNA(VLOOKUP($B257,'[2]1516 Exp_Rev Access'!$F$7:$FS$310,143,FALSE)),"",VLOOKUP($B257,'[2]1516 Exp_Rev Access'!$F$7:$FS$310,143,FALSE))</f>
        <v>0</v>
      </c>
      <c r="FI257" s="90">
        <f>IF(ISNA(VLOOKUP($B257,'[2]1516 Exp_Rev Access'!$F$7:$FS$310,144,FALSE)),"",VLOOKUP($B257,'[2]1516 Exp_Rev Access'!$F$7:$FS$310,144,FALSE))</f>
        <v>0</v>
      </c>
      <c r="FJ257" s="90">
        <f>IF(ISNA(VLOOKUP($B257,'[2]1516 Exp_Rev Access'!$F$7:$FS$310,145,FALSE)),"",VLOOKUP($B257,'[2]1516 Exp_Rev Access'!$F$7:$FS$310,145,FALSE))</f>
        <v>0</v>
      </c>
      <c r="FK257" s="90">
        <f>IF(ISNA(VLOOKUP($B257,'[2]1516 Exp_Rev Access'!$F$7:$FS$310,146,FALSE)),"",VLOOKUP($B257,'[2]1516 Exp_Rev Access'!$F$7:$FS$310,146,FALSE))</f>
        <v>0</v>
      </c>
      <c r="FL257" s="90">
        <f>IF(ISNA(VLOOKUP($B257,'[2]1516 Exp_Rev Access'!$F$7:$FS$310,1147,FALSE)),"",VLOOKUP($B257,'[2]1516 Exp_Rev Access'!$F$7:$FS$310,147,FALSE))</f>
        <v>0</v>
      </c>
      <c r="FM257" s="90">
        <f>IF(ISNA(VLOOKUP($B257,'[2]1516 Exp_Rev Access'!$F$7:$FS$310,148,FALSE)),"",VLOOKUP($B257,'[2]1516 Exp_Rev Access'!$F$7:$FS$310,148,FALSE))</f>
        <v>0</v>
      </c>
      <c r="FN257" s="90">
        <f>IF(ISNA(VLOOKUP($B257,'[2]1516 Exp_Rev Access'!$F$7:$FS$310,149,FALSE)),"",VLOOKUP($B257,'[2]1516 Exp_Rev Access'!$F$7:$FS$310,149,FALSE))</f>
        <v>0</v>
      </c>
      <c r="FO257" s="90">
        <f>IF(ISNA(VLOOKUP($B257,'[2]1516 Exp_Rev Access'!$F$7:$FS$310,150,FALSE)),"",VLOOKUP($B257,'[2]1516 Exp_Rev Access'!$F$7:$FS$310,150,FALSE))</f>
        <v>0</v>
      </c>
      <c r="FP257" s="90">
        <f>IF(ISNA(VLOOKUP($B257,'[2]1516 Exp_Rev Access'!$F$7:$FS$310,151,FALSE)),"",VLOOKUP($B257,'[2]1516 Exp_Rev Access'!$F$7:$FS$310,151,FALSE))</f>
        <v>0</v>
      </c>
      <c r="FQ257" s="90">
        <f>IF(ISNA(VLOOKUP($B257,'[2]1516 Exp_Rev Access'!$F$7:$FS$310,152,FALSE)),"",VLOOKUP($B257,'[2]1516 Exp_Rev Access'!$F$7:$FS$310,152,FALSE))</f>
        <v>0</v>
      </c>
      <c r="FR257" s="90">
        <f>IF(ISNA(VLOOKUP($B257,'[2]1516 Exp_Rev Access'!$F$7:$FS$310,153,FALSE)),"",VLOOKUP($B257,'[2]1516 Exp_Rev Access'!$F$7:$FS$310,153,FALSE))</f>
        <v>22079.5</v>
      </c>
      <c r="FS257" s="53">
        <f>SUM(CH257:FR257)</f>
        <v>1737202.2399999998</v>
      </c>
      <c r="FT257" s="92">
        <f>FS257/E257</f>
        <v>0.12941174331285921</v>
      </c>
      <c r="FU257" s="116">
        <f>FS257/D257</f>
        <v>1565.3714193030987</v>
      </c>
      <c r="FV257" s="90">
        <f>IF(ISNA(VLOOKUP($B257,'[2]1516 Exp_Rev Access'!$F$7:$FS$310,154,FALSE)),"",VLOOKUP($B257,'[2]1516 Exp_Rev Access'!$F$7:$FS$310,154,FALSE))</f>
        <v>0</v>
      </c>
      <c r="FW257" s="90">
        <f>IF(ISNA(VLOOKUP($B257,'[2]1516 Exp_Rev Access'!$F$7:$FS$310,155,FALSE)),"",VLOOKUP($B257,'[2]1516 Exp_Rev Access'!$F$7:$FS$310,155,FALSE))</f>
        <v>0</v>
      </c>
      <c r="FX257" s="90">
        <f>IF(ISNA(VLOOKUP($B257,'[2]1516 Exp_Rev Access'!$F$7:$FS$310,156,FALSE)),"",VLOOKUP($B257,'[2]1516 Exp_Rev Access'!$F$7:$FS$310,156,FALSE))</f>
        <v>0</v>
      </c>
      <c r="FY257" s="90">
        <f>IF(ISNA(VLOOKUP($B257,'[2]1516 Exp_Rev Access'!$F$7:$FS$310,157,FALSE)),"",VLOOKUP($B257,'[2]1516 Exp_Rev Access'!$F$7:$FS$310,157,FALSE))</f>
        <v>0</v>
      </c>
      <c r="FZ257" s="90">
        <f>IF(ISNA(VLOOKUP($B257,'[2]1516 Exp_Rev Access'!$F$7:$FS$310,158,FALSE)),"",VLOOKUP($B257,'[2]1516 Exp_Rev Access'!$F$7:$FS$310,158,FALSE))</f>
        <v>0</v>
      </c>
      <c r="GA257" s="90">
        <f>IF(ISNA(VLOOKUP($B257,'[2]1516 Exp_Rev Access'!$F$7:$FS$310,159,FALSE)),"",VLOOKUP($B257,'[2]1516 Exp_Rev Access'!$F$7:$FS$310,159,FALSE))</f>
        <v>0</v>
      </c>
      <c r="GB257" s="90">
        <f>IF(ISNA(VLOOKUP($B257,'[2]1516 Exp_Rev Access'!$F$7:$FS$310,160,FALSE)),"",VLOOKUP($B257,'[2]1516 Exp_Rev Access'!$F$7:$FS$310,160,FALSE))</f>
        <v>0</v>
      </c>
      <c r="GC257" s="90">
        <f>IF(ISNA(VLOOKUP($B257,'[2]1516 Exp_Rev Access'!$F$7:$FS$310,161,FALSE)),"",VLOOKUP($B257,'[2]1516 Exp_Rev Access'!$F$7:$FS$310,161,FALSE))</f>
        <v>0</v>
      </c>
      <c r="GD257" s="90">
        <f>IF(ISNA(VLOOKUP($B257,'[2]1516 Exp_Rev Access'!$F$7:$FS$310,162,FALSE)),"",VLOOKUP($B257,'[2]1516 Exp_Rev Access'!$F$7:$FS$310,162,FALSE))</f>
        <v>0</v>
      </c>
      <c r="GE257" s="90">
        <f>IF(ISNA(VLOOKUP($B257,'[2]1516 Exp_Rev Access'!$F$7:$FS$310,163,FALSE)),"",VLOOKUP($B257,'[2]1516 Exp_Rev Access'!$F$7:$FS$310,163,FALSE))</f>
        <v>0</v>
      </c>
      <c r="GF257" s="90">
        <f>IF(ISNA(VLOOKUP($B257,'[2]1516 Exp_Rev Access'!$F$7:$FS$310,164,FALSE)),"",VLOOKUP($B257,'[2]1516 Exp_Rev Access'!$F$7:$FS$310,164,FALSE))</f>
        <v>0</v>
      </c>
      <c r="GG257" s="90">
        <f>IF(ISNA(VLOOKUP($B257,'[2]1516 Exp_Rev Access'!$F$7:$FS$310,165,FALSE)),"",VLOOKUP($B257,'[2]1516 Exp_Rev Access'!$F$7:$FS$310,165,FALSE))</f>
        <v>0</v>
      </c>
      <c r="GH257" s="90">
        <f>IF(ISNA(VLOOKUP($B257,'[2]1516 Exp_Rev Access'!$F$7:$FS$310,166,FALSE)),"",VLOOKUP($B257,'[2]1516 Exp_Rev Access'!$F$7:$FS$310,166,FALSE))</f>
        <v>0</v>
      </c>
      <c r="GI257" s="90">
        <f>IF(ISNA(VLOOKUP($B257,'[2]1516 Exp_Rev Access'!$F$7:$FS$310,167,FALSE)),"",VLOOKUP($B257,'[2]1516 Exp_Rev Access'!$F$7:$FS$310,167,FALSE))</f>
        <v>0</v>
      </c>
      <c r="GJ257" s="90">
        <f>IF(ISNA(VLOOKUP($B257,'[2]1516 Exp_Rev Access'!$F$7:$FS$310,168,FALSE)),"",VLOOKUP($B257,'[2]1516 Exp_Rev Access'!$F$7:$FS$310,168,FALSE))</f>
        <v>0</v>
      </c>
      <c r="GK257" s="90">
        <f>IF(ISNA(VLOOKUP($B257,'[2]1516 Exp_Rev Access'!$F$7:$FS$310,169,FALSE)),"",VLOOKUP($B257,'[2]1516 Exp_Rev Access'!$F$7:$FS$310,169,FALSE))</f>
        <v>0</v>
      </c>
      <c r="GL257" s="90">
        <f>IF(ISNA(VLOOKUP($B257,'[2]1516 Exp_Rev Access'!$F$7:$FS$310,170,FALSE)),"",VLOOKUP($B257,'[2]1516 Exp_Rev Access'!$F$7:$FS$310,170,FALSE))</f>
        <v>10051.99</v>
      </c>
      <c r="GM257" s="90">
        <f>IF(ISNA(VLOOKUP($B257,'[2]1516 Exp_Rev Access'!$F$7:$FT$310,171,FALSE)),"",VLOOKUP($B257,'[2]1516 Exp_Rev Access'!$F$7:$FT$310,171,FALSE))</f>
        <v>0</v>
      </c>
      <c r="GN257" s="90">
        <f>IF(ISNA(VLOOKUP($B257,'[2]1516 Exp_Rev Access'!$F$7:$FU$310,172,FALSE)),"",VLOOKUP($B257,'[2]1516 Exp_Rev Access'!$F$7:$FU$310,172,FALSE))</f>
        <v>0</v>
      </c>
      <c r="GO257" s="90">
        <f>IF(ISNA(VLOOKUP($B257,'[2]1516 Exp_Rev Access'!$F$7:$FV$310,173,FALSE)),"",VLOOKUP($B257,'[2]1516 Exp_Rev Access'!$F$7:$FV$310,173,FALSE))</f>
        <v>0</v>
      </c>
      <c r="GP257" s="90">
        <f>IF(ISNA(VLOOKUP($B257,'[2]1516 Exp_Rev Access'!$F$7:$GA$310,174,FALSE)),"",VLOOKUP($B257,'[2]1516 Exp_Rev Access'!$F$7:$GA$310,174,FALSE))</f>
        <v>0</v>
      </c>
      <c r="GQ257" s="90">
        <f>IF(ISNA(VLOOKUP($B257,'[2]1516 Exp_Rev Access'!$F$7:$GA$310,175,FALSE)),"",VLOOKUP($B257,'[2]1516 Exp_Rev Access'!$F$7:$GA$310,175,FALSE))</f>
        <v>0</v>
      </c>
      <c r="GR257" s="90">
        <f>IF(ISNA(VLOOKUP($B257,'[2]1516 Exp_Rev Access'!$F$7:$GA$310,176,FALSE)),"",VLOOKUP($B257,'[2]1516 Exp_Rev Access'!$F$7:$GA$310,176,FALSE))</f>
        <v>0</v>
      </c>
      <c r="GS257" s="90">
        <f>IF(ISNA(VLOOKUP($B257,'[2]1516 Exp_Rev Access'!$F$7:$GA$310,177,FALSE)),"",VLOOKUP($B257,'[2]1516 Exp_Rev Access'!$F$7:$GA$310,177,FALSE))</f>
        <v>0</v>
      </c>
      <c r="GT257" s="90">
        <f>IF(ISNA(VLOOKUP($B257,'[2]1516 Exp_Rev Access'!$F$7:$GA$310,178,FALSE)),"",VLOOKUP($B257,'[2]1516 Exp_Rev Access'!$F$7:$GA$310,178,FALSE))</f>
        <v>0</v>
      </c>
      <c r="GU257" s="53">
        <f t="shared" ref="GU257:GU259" si="657">SUM(FV257:GT257)</f>
        <v>10051.99</v>
      </c>
      <c r="GV257" s="92">
        <f t="shared" ref="GV257:GV259" si="658">GU257/E257</f>
        <v>7.4881641279913832E-4</v>
      </c>
      <c r="GW257" s="114">
        <f t="shared" ref="GW257:GW259" si="659">GU257/D257</f>
        <v>9.0577236724726742</v>
      </c>
    </row>
    <row r="258" spans="1:222" s="97" customFormat="1" x14ac:dyDescent="0.2">
      <c r="A258" s="86"/>
      <c r="B258" s="87" t="s">
        <v>551</v>
      </c>
      <c r="C258" s="87" t="s">
        <v>552</v>
      </c>
      <c r="D258" s="88">
        <f>IF(ISNA(VLOOKUP($B258,'[2]1516 enrollment_Rev_Exp by size'!$A$6:$C$325,3,FALSE)),"",VLOOKUP($B258,'[2]1516 enrollment_Rev_Exp by size'!$A$6:$C$325,3,FALSE))</f>
        <v>234.48000000000005</v>
      </c>
      <c r="E258" s="89">
        <v>3664687.58</v>
      </c>
      <c r="F258" s="67">
        <f>N258+AM258+AU258+BV258+CE258+FS258+GU258</f>
        <v>3664687.58</v>
      </c>
      <c r="G258" s="67">
        <f>F258-E258</f>
        <v>0</v>
      </c>
      <c r="H258" s="90">
        <f>IF(ISNA(VLOOKUP($B258,'[2]1516 Exp_Rev Access'!$F$7:$FS$310,2,FALSE)),"",VLOOKUP($B258,'[2]1516 Exp_Rev Access'!$F$7:$FS$310,2,FALSE))</f>
        <v>367012.87</v>
      </c>
      <c r="I258" s="90">
        <f>IF(ISNA(VLOOKUP($B258,'[2]1516 Exp_Rev Access'!$F$7:$FS$310,3,FALSE)),"",VLOOKUP($B258,'[2]1516 Exp_Rev Access'!$F$7:$FS$310,3,FALSE))</f>
        <v>0</v>
      </c>
      <c r="J258" s="90">
        <f>IF(ISNA(VLOOKUP($B258,'[2]1516 Exp_Rev Access'!$F$7:$FS$310,4,FALSE)),"",VLOOKUP($B258,'[2]1516 Exp_Rev Access'!$F$7:$FS$310,4,FALSE))</f>
        <v>0</v>
      </c>
      <c r="K258" s="90">
        <f>IF(ISNA(VLOOKUP($B258,'[2]1516 Exp_Rev Access'!$F$7:$FS$310,5,FALSE)),"-",VLOOKUP($B258,'[2]1516 Exp_Rev Access'!$F$7:$FS$310,5,FALSE))</f>
        <v>24019.4</v>
      </c>
      <c r="L258" s="90">
        <f>IF(ISNA(VLOOKUP($B258,'[2]1516 Exp_Rev Access'!$F$7:$FS$310,6,FALSE)),"",VLOOKUP($B258,'[2]1516 Exp_Rev Access'!$F$7:$FS$310,6,FALSE))</f>
        <v>0</v>
      </c>
      <c r="M258" s="90">
        <f>IF(ISNA(VLOOKUP($B258,'[2]1516 Exp_Rev Access'!$F$7:$FS$310,7,FALSE)),"",VLOOKUP($B258,'[2]1516 Exp_Rev Access'!$F$7:$FS$310,7,FALSE))</f>
        <v>0</v>
      </c>
      <c r="N258" s="53">
        <f>SUM(H258:M258)</f>
        <v>391032.27</v>
      </c>
      <c r="O258" s="91">
        <f>N258/E258</f>
        <v>0.10670275745579381</v>
      </c>
      <c r="P258" s="53">
        <f>N258/D258</f>
        <v>1667.6572415557828</v>
      </c>
      <c r="Q258" s="90">
        <f>IF(ISNA(VLOOKUP($B258,'[2]1516 Exp_Rev Access'!$F$7:$FS$310,8,FALSE)),"",VLOOKUP($B258,'[2]1516 Exp_Rev Access'!$F$7:$FS$310,8,FALSE))</f>
        <v>0</v>
      </c>
      <c r="R258" s="90">
        <f>IF(ISNA(VLOOKUP($B258,'[2]1516 Exp_Rev Access'!$F$7:$FS$310,9,FALSE)),"",VLOOKUP($B258,'[2]1516 Exp_Rev Access'!$F$7:$FS$310,9,FALSE))</f>
        <v>0</v>
      </c>
      <c r="S258" s="90">
        <f>IF(ISNA(VLOOKUP($B258,'[2]1516 Exp_Rev Access'!$F$7:$FS$310,10,FALSE)),"",VLOOKUP($B258,'[2]1516 Exp_Rev Access'!$F$7:$FS$310,10,FALSE))</f>
        <v>562.94000000000005</v>
      </c>
      <c r="T258" s="90">
        <f>IF(ISNA(VLOOKUP($B258,'[2]1516 Exp_Rev Access'!$F$7:$FS$310,11,FALSE)),"",VLOOKUP($B258,'[2]1516 Exp_Rev Access'!$F$7:$FS$310,11,FALSE))</f>
        <v>0</v>
      </c>
      <c r="U258" s="90">
        <f>IF(ISNA(VLOOKUP($B258,'[2]1516 Exp_Rev Access'!$F$7:$FS$310,12,FALSE)),"",VLOOKUP($B258,'[2]1516 Exp_Rev Access'!$F$7:$FS$310,12,FALSE))</f>
        <v>3060</v>
      </c>
      <c r="V258" s="90">
        <f>IF(ISNA(VLOOKUP($B258,'[2]1516 Exp_Rev Access'!$F$7:$FS$310,13,FALSE)),"",VLOOKUP($B258,'[2]1516 Exp_Rev Access'!$F$7:$FS$310,13,FALSE))</f>
        <v>0</v>
      </c>
      <c r="W258" s="90">
        <f>IF(ISNA(VLOOKUP($B258,'[2]1516 Exp_Rev Access'!$F$7:$FS$310,14,FALSE)),"",VLOOKUP($B258,'[2]1516 Exp_Rev Access'!$F$7:$FS$310,14,FALSE))</f>
        <v>0</v>
      </c>
      <c r="X258" s="90">
        <f>IF(ISNA(VLOOKUP($B258,'[2]1516 Exp_Rev Access'!$F$7:$FS$310,15,FALSE)),"",VLOOKUP($B258,'[2]1516 Exp_Rev Access'!$F$7:$FS$310,15,FALSE))</f>
        <v>0</v>
      </c>
      <c r="Y258" s="90">
        <f>IF(ISNA(VLOOKUP($B258,'[2]1516 Exp_Rev Access'!$F$7:$FS$310,16,FALSE)),"",VLOOKUP($B258,'[2]1516 Exp_Rev Access'!$F$7:$FS$310,16,FALSE))</f>
        <v>196.18</v>
      </c>
      <c r="Z258" s="90">
        <f>IF(ISNA(VLOOKUP($B258,'[2]1516 Exp_Rev Access'!$F$7:$FS$310,17,FALSE)),"",VLOOKUP($B258,'[2]1516 Exp_Rev Access'!$F$7:$FS$310,17,FALSE))</f>
        <v>279.68</v>
      </c>
      <c r="AA258" s="90">
        <f>IF(ISNA(VLOOKUP($B258,'[2]1516 Exp_Rev Access'!$F$7:$FS$310,18,FALSE)),"",VLOOKUP($B258,'[2]1516 Exp_Rev Access'!$F$7:$FS$310,18,FALSE))</f>
        <v>0</v>
      </c>
      <c r="AB258" s="90">
        <f>IF(ISNA(VLOOKUP($B258,'[2]1516 Exp_Rev Access'!$F$7:$FS$310,19,FALSE)),"",VLOOKUP($B258,'[2]1516 Exp_Rev Access'!$F$7:$FS$310,19,FALSE))</f>
        <v>0</v>
      </c>
      <c r="AC258" s="90">
        <f>IF(ISNA(VLOOKUP($B258,'[2]1516 Exp_Rev Access'!$F$7:$FS$310,20,FALSE)),"",VLOOKUP($B258,'[2]1516 Exp_Rev Access'!$F$7:$FS$310,20,FALSE))</f>
        <v>0</v>
      </c>
      <c r="AD258" s="90">
        <f>IF(ISNA(VLOOKUP($B258,'[2]1516 Exp_Rev Access'!$F$7:$FS$310,21,FALSE)),"",VLOOKUP($B258,'[2]1516 Exp_Rev Access'!$F$7:$FS$310,21,FALSE))</f>
        <v>25774.59</v>
      </c>
      <c r="AE258" s="90">
        <f>IF(ISNA(VLOOKUP($B258,'[2]1516 Exp_Rev Access'!$F$7:$FS$310,22,FALSE)),"",VLOOKUP($B258,'[2]1516 Exp_Rev Access'!$F$7:$FS$310,22,FALSE))</f>
        <v>2968.3</v>
      </c>
      <c r="AF258" s="90">
        <f>IF(ISNA(VLOOKUP($B258,'[2]1516 Exp_Rev Access'!$F$7:$FS$310,23,FALSE)),"",VLOOKUP($B258,'[2]1516 Exp_Rev Access'!$F$7:$FS$310,23,FALSE))</f>
        <v>0</v>
      </c>
      <c r="AG258" s="90">
        <f>IF(ISNA(VLOOKUP($B258,'[2]1516 Exp_Rev Access'!$F$7:$FS$310,24,FALSE)),"",VLOOKUP($B258,'[2]1516 Exp_Rev Access'!$F$7:$FS$310,24,FALSE))</f>
        <v>7120.76</v>
      </c>
      <c r="AH258" s="90">
        <f>IF(ISNA(VLOOKUP($B258,'[2]1516 Exp_Rev Access'!$F$7:$FS$310,25,FALSE)),"",VLOOKUP($B258,'[2]1516 Exp_Rev Access'!$F$7:$FS$310,25,FALSE))</f>
        <v>9.48</v>
      </c>
      <c r="AI258" s="90">
        <f>IF(ISNA(VLOOKUP($B258,'[2]1516 Exp_Rev Access'!$F$7:$FS$310,26,FALSE)),"",VLOOKUP($B258,'[2]1516 Exp_Rev Access'!$F$7:$FS$310,26,FALSE))</f>
        <v>0</v>
      </c>
      <c r="AJ258" s="90">
        <f>IF(ISNA(VLOOKUP($B258,'[2]1516 Exp_Rev Access'!$F$7:$FS$310,27,FALSE)),"",VLOOKUP($B258,'[2]1516 Exp_Rev Access'!$F$7:$FS$310,27,FALSE))</f>
        <v>62.58</v>
      </c>
      <c r="AK258" s="90">
        <f>IF(ISNA(VLOOKUP($B258,'[2]1516 Exp_Rev Access'!$F$7:$FS$310,28,FALSE)),"",VLOOKUP($B258,'[2]1516 Exp_Rev Access'!$F$7:$FS$310,28,FALSE))</f>
        <v>27502.240000000002</v>
      </c>
      <c r="AL258" s="90">
        <f>IF(ISNA(VLOOKUP($B258,'[2]1516 Exp_Rev Access'!$F$7:$FS$310,29,FALSE)),"",VLOOKUP($B258,'[2]1516 Exp_Rev Access'!$F$7:$FS$310,29,FALSE))</f>
        <v>9562.8700000000008</v>
      </c>
      <c r="AM258" s="53">
        <f>SUM(Q258:AL258)</f>
        <v>77099.62000000001</v>
      </c>
      <c r="AN258" s="92">
        <f>AM258/E258</f>
        <v>2.1038524653716868E-2</v>
      </c>
      <c r="AO258" s="68">
        <f>AM258/D258</f>
        <v>328.81107130672126</v>
      </c>
      <c r="AP258" s="90">
        <f>IF(ISNA(VLOOKUP($B258,'[2]1516 Exp_Rev Access'!$F$7:$FS$310,30,FALSE)),"",VLOOKUP($B258,'[2]1516 Exp_Rev Access'!$F$7:$FS$310,30,FALSE))</f>
        <v>2113597.33</v>
      </c>
      <c r="AQ258" s="90">
        <f>IF(ISNA(VLOOKUP($B258,'[2]1516 Exp_Rev Access'!$F$7:$FS$310,31,FALSE)),"",VLOOKUP($B258,'[2]1516 Exp_Rev Access'!$F$7:$FS$310,31,FALSE))</f>
        <v>58897.29</v>
      </c>
      <c r="AR258" s="90">
        <f>IF(ISNA(VLOOKUP($B258,'[2]1516 Exp_Rev Access'!$F$7:$FS$310,32,FALSE)),"",VLOOKUP($B258,'[2]1516 Exp_Rev Access'!$F$7:$FS$310,32,FALSE))</f>
        <v>0</v>
      </c>
      <c r="AS258" s="90">
        <f>IF(ISNA(VLOOKUP($B258,'[2]1516 Exp_Rev Access'!$F$7:$FS$310,33,FALSE)),"",VLOOKUP($B258,'[2]1516 Exp_Rev Access'!$F$7:$FS$310,33,FALSE))</f>
        <v>0</v>
      </c>
      <c r="AT258" s="90">
        <f>IF(ISNA(VLOOKUP($B258,'[2]1516 Exp_Rev Access'!$F$7:$FS$310,34,FALSE)),"",VLOOKUP($B258,'[2]1516 Exp_Rev Access'!$F$7:$FS$310,34,FALSE))</f>
        <v>0</v>
      </c>
      <c r="AU258" s="53">
        <f>SUM(AP258:AT258)</f>
        <v>2172494.62</v>
      </c>
      <c r="AV258" s="93">
        <f>AU258/E258</f>
        <v>0.59281850705538175</v>
      </c>
      <c r="AW258" s="53">
        <f>AU258/D258</f>
        <v>9265.1595871716127</v>
      </c>
      <c r="AX258" s="90">
        <f>IF(ISNA(VLOOKUP($B258,'[2]1516 Exp_Rev Access'!$F$7:$FS$310,35,FALSE)),"",VLOOKUP($B258,'[2]1516 Exp_Rev Access'!$F$7:$FS$310,35,FALSE))</f>
        <v>0</v>
      </c>
      <c r="AY258" s="90">
        <f>IF(ISNA(VLOOKUP($B258,'[2]1516 Exp_Rev Access'!$F$7:$FS$310,36,FALSE)),"",VLOOKUP($B258,'[2]1516 Exp_Rev Access'!$F$7:$FS$310,36,FALSE))</f>
        <v>188201.27</v>
      </c>
      <c r="AZ258" s="90">
        <f>IF(ISNA(VLOOKUP($B258,'[2]1516 Exp_Rev Access'!$F$7:$FS$310,37,FALSE)),"",VLOOKUP($B258,'[2]1516 Exp_Rev Access'!$F$7:$FS$310,37,FALSE))</f>
        <v>0</v>
      </c>
      <c r="BA258" s="90">
        <f>IF(ISNA(VLOOKUP($B258,'[2]1516 Exp_Rev Access'!$F$7:$FS$310,38,FALSE)),"",VLOOKUP($B258,'[2]1516 Exp_Rev Access'!$F$7:$FS$310,38,FALSE))</f>
        <v>0</v>
      </c>
      <c r="BB258" s="90">
        <f>IF(ISNA(VLOOKUP($B258,'[2]1516 Exp_Rev Access'!$F$7:$FS$310,39,FALSE)),"",VLOOKUP($B258,'[2]1516 Exp_Rev Access'!$F$7:$FS$310,39,FALSE))</f>
        <v>0</v>
      </c>
      <c r="BC258" s="90">
        <f>IF(ISNA(VLOOKUP($B258,'[2]1516 Exp_Rev Access'!$F$7:$FS$310,40,FALSE)),"",VLOOKUP($B258,'[2]1516 Exp_Rev Access'!$F$7:$FS$310,40,FALSE))</f>
        <v>72894.63</v>
      </c>
      <c r="BD258" s="90">
        <f>IF(ISNA(VLOOKUP($B258,'[2]1516 Exp_Rev Access'!$F$7:$FS$310,41,FALSE)),"",VLOOKUP($B258,'[2]1516 Exp_Rev Access'!$F$7:$FS$310,41,FALSE))</f>
        <v>0</v>
      </c>
      <c r="BE258" s="90">
        <f>IF(ISNA(VLOOKUP($B258,'[2]1516 Exp_Rev Access'!$F$7:$FS$310,42,FALSE)),"",VLOOKUP($B258,'[2]1516 Exp_Rev Access'!$F$7:$FS$310,42,FALSE))</f>
        <v>400</v>
      </c>
      <c r="BF258" s="90">
        <f>IF(ISNA(VLOOKUP($B258,'[2]1516 Exp_Rev Access'!$F$7:$FS$310,43,FALSE)),"",VLOOKUP($B258,'[2]1516 Exp_Rev Access'!$F$7:$FS$310,43,FALSE))</f>
        <v>0</v>
      </c>
      <c r="BG258" s="90">
        <f>IF(ISNA(VLOOKUP($B258,'[2]1516 Exp_Rev Access'!$F$7:$FS$310,44,FALSE)),"",VLOOKUP($B258,'[2]1516 Exp_Rev Access'!$F$7:$FS$310,44,FALSE))</f>
        <v>0</v>
      </c>
      <c r="BH258" s="90">
        <f>IF(ISNA(VLOOKUP($B258,'[2]1516 Exp_Rev Access'!$F$7:$FS$310,45,FALSE)),"",VLOOKUP($B258,'[2]1516 Exp_Rev Access'!$F$7:$FS$310,45,FALSE))</f>
        <v>252.27</v>
      </c>
      <c r="BI258" s="90">
        <f>IF(ISNA(VLOOKUP($B258,'[2]1516 Exp_Rev Access'!$F$7:$FS$310,46,FALSE)),"",VLOOKUP($B258,'[2]1516 Exp_Rev Access'!$F$7:$FS$310,46,FALSE))</f>
        <v>0</v>
      </c>
      <c r="BJ258" s="90">
        <f>IF(ISNA(VLOOKUP($B258,'[2]1516 Exp_Rev Access'!$F$7:$FS$310,47,FALSE)),"",VLOOKUP($B258,'[2]1516 Exp_Rev Access'!$F$7:$FS$310,47,FALSE))</f>
        <v>1986.38</v>
      </c>
      <c r="BK258" s="90">
        <f>IF(ISNA(VLOOKUP($B258,'[2]1516 Exp_Rev Access'!$F$7:$FS$310,48,FALSE)),"",VLOOKUP($B258,'[2]1516 Exp_Rev Access'!$F$7:$FS$310,48,FALSE))</f>
        <v>177844.02</v>
      </c>
      <c r="BL258" s="90">
        <f>IF(ISNA(VLOOKUP($B258,'[2]1516 Exp_Rev Access'!$F$7:$FS$310,49,FALSE)),"",VLOOKUP($B258,'[2]1516 Exp_Rev Access'!$F$7:$FS$310,49,FALSE))</f>
        <v>3900</v>
      </c>
      <c r="BM258" s="90">
        <f>IF(ISNA(VLOOKUP($B258,'[2]1516 Exp_Rev Access'!$F$7:$FS$310,50,FALSE)),"",VLOOKUP($B258,'[2]1516 Exp_Rev Access'!$F$7:$FS$310,50,FALSE))</f>
        <v>0</v>
      </c>
      <c r="BN258" s="90">
        <f>IF(ISNA(VLOOKUP($B258,'[2]1516 Exp_Rev Access'!$F$7:$FS$310,51,FALSE)),"",VLOOKUP($B258,'[2]1516 Exp_Rev Access'!$F$7:$FS$310,51,FALSE))</f>
        <v>0</v>
      </c>
      <c r="BO258" s="90">
        <f>IF(ISNA(VLOOKUP($B258,'[2]1516 Exp_Rev Access'!$F$7:$FS$310,52,FALSE)),"",VLOOKUP($B258,'[2]1516 Exp_Rev Access'!$F$7:$FS$310,52,FALSE))</f>
        <v>0</v>
      </c>
      <c r="BP258" s="90">
        <f>IF(ISNA(VLOOKUP($B258,'[2]1516 Exp_Rev Access'!$F$7:$FS$310,53,FALSE)),"",VLOOKUP($B258,'[2]1516 Exp_Rev Access'!$F$7:$FS$310,53,FALSE))</f>
        <v>0</v>
      </c>
      <c r="BQ258" s="90">
        <f>IF(ISNA(VLOOKUP($B258,'[2]1516 Exp_Rev Access'!$F$7:$FS$310,54,FALSE)),"",VLOOKUP($B258,'[2]1516 Exp_Rev Access'!$F$7:$FS$310,54,FALSE))</f>
        <v>0</v>
      </c>
      <c r="BR258" s="90">
        <f>IF(ISNA(VLOOKUP($B258,'[2]1516 Exp_Rev Access'!$F$7:$FS$310,55,FALSE)),"",VLOOKUP($B258,'[2]1516 Exp_Rev Access'!$F$7:$FS$310,55,FALSE))</f>
        <v>0</v>
      </c>
      <c r="BS258" s="90">
        <f>IF(ISNA(VLOOKUP($B258,'[2]1516 Exp_Rev Access'!$F$7:$FS$310,56,FALSE)),"",VLOOKUP($B258,'[2]1516 Exp_Rev Access'!$F$7:$FS$310,56,FALSE))</f>
        <v>0</v>
      </c>
      <c r="BT258" s="90">
        <f>IF(ISNA(VLOOKUP($B258,'[2]1516 Exp_Rev Access'!$F$7:$FS$310,57,FALSE)),"",VLOOKUP($B258,'[2]1516 Exp_Rev Access'!$F$7:$FS$310,57,FALSE))</f>
        <v>0</v>
      </c>
      <c r="BU258" s="90">
        <f>IF(ISNA(VLOOKUP($B258,'[2]1516 Exp_Rev Access'!$F$7:$FS$310,58,FALSE)),"",VLOOKUP($B258,'[2]1516 Exp_Rev Access'!$F$7:$FS$310,58,FALSE))</f>
        <v>0</v>
      </c>
      <c r="BV258" s="53">
        <f>SUM(AX258:BU258)</f>
        <v>445478.56999999995</v>
      </c>
      <c r="BW258" s="92">
        <f>BV258/E258</f>
        <v>0.1215597674495352</v>
      </c>
      <c r="BX258" s="68">
        <f>BV258/D258</f>
        <v>1899.8574292050489</v>
      </c>
      <c r="BY258" s="90">
        <f>IF(ISNA(VLOOKUP($B258,'[2]1516 Exp_Rev Access'!$F$7:$FS$310,59,FALSE)),"",VLOOKUP($B258,'[2]1516 Exp_Rev Access'!$F$7:$FS$310,59,FALSE))</f>
        <v>0</v>
      </c>
      <c r="BZ258" s="90">
        <f>IF(ISNA(VLOOKUP($B258,'[2]1516 Exp_Rev Access'!$F$7:$FS$310,60,FALSE)),"",VLOOKUP($B258,'[2]1516 Exp_Rev Access'!$F$7:$FS$310,60,FALSE))</f>
        <v>161422.09</v>
      </c>
      <c r="CA258" s="90">
        <f>IF(ISNA(VLOOKUP($B258,'[2]1516 Exp_Rev Access'!$F$7:$FS$310,61,FALSE)),"",VLOOKUP($B258,'[2]1516 Exp_Rev Access'!$F$7:$FS$310,61,FALSE))</f>
        <v>11446.36</v>
      </c>
      <c r="CB258" s="90">
        <f>IF(ISNA(VLOOKUP($B258,'[2]1516 Exp_Rev Access'!$F$7:$FS$310,62,FALSE)),"",VLOOKUP($B258,'[2]1516 Exp_Rev Access'!$F$7:$FS$310,62,FALSE))</f>
        <v>0</v>
      </c>
      <c r="CC258" s="90">
        <f>IF(ISNA(VLOOKUP($B258,'[2]1516 Exp_Rev Access'!$F$7:$FS$310,63,FALSE)),"",VLOOKUP($B258,'[2]1516 Exp_Rev Access'!$F$7:$FS$310,63,FALSE))</f>
        <v>58613.57</v>
      </c>
      <c r="CD258" s="90">
        <f>IF(ISNA(VLOOKUP($B258,'[2]1516 Exp_Rev Access'!$F$7:$FS$310,64,FALSE)),"",VLOOKUP($B258,'[2]1516 Exp_Rev Access'!$F$7:$FS$310,64,FALSE))</f>
        <v>0</v>
      </c>
      <c r="CE258" s="53">
        <f>SUM(BY258:CD258)</f>
        <v>231482.02000000002</v>
      </c>
      <c r="CF258" s="92">
        <f>CE258/E258</f>
        <v>6.3165553665013932E-2</v>
      </c>
      <c r="CG258" s="94">
        <f>CE258/D258</f>
        <v>987.21434663937214</v>
      </c>
      <c r="CH258" s="90">
        <f>IF(ISNA(VLOOKUP($B258,'[2]1516 Exp_Rev Access'!$F$7:$FS$310,65,FALSE)),"",VLOOKUP($B258,'[2]1516 Exp_Rev Access'!$F$7:$FS$310,65,FALSE))</f>
        <v>0</v>
      </c>
      <c r="CI258" s="90">
        <f>IF(ISNA(VLOOKUP($B258,'[2]1516 Exp_Rev Access'!$F$7:$FS$310,66,FALSE)),"",VLOOKUP($B258,'[2]1516 Exp_Rev Access'!$F$7:$FS$310,66,FALSE))</f>
        <v>0</v>
      </c>
      <c r="CJ258" s="90">
        <f>IF(ISNA(VLOOKUP($B258,'[2]1516 Exp_Rev Access'!$F$7:$FS$310,67,FALSE)),"",VLOOKUP($B258,'[2]1516 Exp_Rev Access'!$F$7:$FS$310,67,FALSE))</f>
        <v>0</v>
      </c>
      <c r="CK258" s="90">
        <f>IF(ISNA(VLOOKUP($B258,'[2]1516 Exp_Rev Access'!$F$7:$FS$310,68,FALSE)),"",VLOOKUP($B258,'[2]1516 Exp_Rev Access'!$F$7:$FS$310,68,FALSE))</f>
        <v>0</v>
      </c>
      <c r="CL258" s="90">
        <f>IF(ISNA(VLOOKUP($B258,'[2]1516 Exp_Rev Access'!$F$7:$FS$310,69,FALSE)),"",VLOOKUP($B258,'[2]1516 Exp_Rev Access'!$F$7:$FS$310,69,FALSE))</f>
        <v>0</v>
      </c>
      <c r="CM258" s="90">
        <f>IF(ISNA(VLOOKUP($B258,'[2]1516 Exp_Rev Access'!$F$7:$FS$310,70,FALSE)),"",VLOOKUP($B258,'[2]1516 Exp_Rev Access'!$F$7:$FS$310,70,FALSE))</f>
        <v>0</v>
      </c>
      <c r="CN258" s="90">
        <f>IF(ISNA(VLOOKUP($B258,'[2]1516 Exp_Rev Access'!$F$7:$FS$310,71,FALSE)),"",VLOOKUP($B258,'[2]1516 Exp_Rev Access'!$F$7:$FS$310,71,FALSE))</f>
        <v>0</v>
      </c>
      <c r="CO258" s="90">
        <f>IF(ISNA(VLOOKUP($B258,'[2]1516 Exp_Rev Access'!$F$7:$FS$310,72,FALSE)),"",VLOOKUP($B258,'[2]1516 Exp_Rev Access'!$F$7:$FS$310,72,FALSE))</f>
        <v>0</v>
      </c>
      <c r="CP258" s="90">
        <f>IF(ISNA(VLOOKUP($B258,'[2]1516 Exp_Rev Access'!$F$7:$FS$310,73,FALSE)),"",VLOOKUP($B258,'[2]1516 Exp_Rev Access'!$F$7:$FS$310,73,FALSE))</f>
        <v>0</v>
      </c>
      <c r="CQ258" s="90">
        <f>IF(ISNA(VLOOKUP($B258,'[2]1516 Exp_Rev Access'!$F$7:$FS$310,74,FALSE)),"",VLOOKUP($B258,'[2]1516 Exp_Rev Access'!$F$7:$FS$310,74,FALSE))</f>
        <v>56920.74</v>
      </c>
      <c r="CR258" s="90">
        <f>IF(ISNA(VLOOKUP($B258,'[2]1516 Exp_Rev Access'!$F$7:$FS$310,75,FALSE)),"",VLOOKUP($B258,'[2]1516 Exp_Rev Access'!$F$7:$FS$310,75,FALSE))</f>
        <v>0</v>
      </c>
      <c r="CS258" s="90">
        <f>IF(ISNA(VLOOKUP($B258,'[2]1516 Exp_Rev Access'!$F$7:$FS$310,76,FALSE)),"",VLOOKUP($B258,'[2]1516 Exp_Rev Access'!$F$7:$FS$310,76,FALSE))</f>
        <v>0</v>
      </c>
      <c r="CT258" s="90">
        <f>IF(ISNA(VLOOKUP($B258,'[2]1516 Exp_Rev Access'!$F$7:$FS$310,77,FALSE)),"",VLOOKUP($B258,'[2]1516 Exp_Rev Access'!$F$7:$FS$310,77,FALSE))</f>
        <v>0</v>
      </c>
      <c r="CU258" s="90">
        <f>IF(ISNA(VLOOKUP($B258,'[2]1516 Exp_Rev Access'!$F$7:$FS$310,78,FALSE)),"",VLOOKUP($B258,'[2]1516 Exp_Rev Access'!$F$7:$FS$310,78,FALSE))</f>
        <v>129543.8</v>
      </c>
      <c r="CV258" s="90">
        <f>IF(ISNA(VLOOKUP($B258,'[2]1516 Exp_Rev Access'!$F$7:$FS$310,79,FALSE)),"",VLOOKUP($B258,'[2]1516 Exp_Rev Access'!$F$7:$FS$310,79,FALSE))</f>
        <v>21393.99</v>
      </c>
      <c r="CW258" s="90">
        <f>IF(ISNA(VLOOKUP($B258,'[2]1516 Exp_Rev Access'!$F$7:$FS$310,80,FALSE)),"",VLOOKUP($B258,'[2]1516 Exp_Rev Access'!$F$7:$FS$310,80,FALSE))</f>
        <v>0</v>
      </c>
      <c r="CX258" s="90">
        <f>IF(ISNA(VLOOKUP($B258,'[2]1516 Exp_Rev Access'!$F$7:$FS$310,81,FALSE)),"",VLOOKUP($B258,'[2]1516 Exp_Rev Access'!$F$7:$FS$310,81,FALSE))</f>
        <v>0</v>
      </c>
      <c r="CY258" s="90">
        <f>IF(ISNA(VLOOKUP($B258,'[2]1516 Exp_Rev Access'!$F$7:$FS$310,82,FALSE)),"",VLOOKUP($B258,'[2]1516 Exp_Rev Access'!$F$7:$FS$310,82,FALSE))</f>
        <v>0</v>
      </c>
      <c r="CZ258" s="90">
        <f>IF(ISNA(VLOOKUP($B258,'[2]1516 Exp_Rev Access'!$F$7:$FS$310,83,FALSE)),"",VLOOKUP($B258,'[2]1516 Exp_Rev Access'!$F$7:$FS$310,83,FALSE))</f>
        <v>0</v>
      </c>
      <c r="DA258" s="90">
        <f>IF(ISNA(VLOOKUP($B258,'[2]1516 Exp_Rev Access'!$F$7:$FS$310,84,FALSE)),"",VLOOKUP($B258,'[2]1516 Exp_Rev Access'!$F$7:$FS$310,84,FALSE))</f>
        <v>0</v>
      </c>
      <c r="DB258" s="90">
        <f>IF(ISNA(VLOOKUP($B258,'[2]1516 Exp_Rev Access'!$F$7:$FS$310,85,FALSE)),"",VLOOKUP($B258,'[2]1516 Exp_Rev Access'!$F$7:$FS$310,85,FALSE))</f>
        <v>0</v>
      </c>
      <c r="DC258" s="90">
        <f>IF(ISNA(VLOOKUP($B258,'[2]1516 Exp_Rev Access'!$F$7:$FS$310,86,FALSE)),"",VLOOKUP($B258,'[2]1516 Exp_Rev Access'!$F$7:$FS$310,86,FALSE))</f>
        <v>0</v>
      </c>
      <c r="DD258" s="90">
        <f>IF(ISNA(VLOOKUP($B258,'[2]1516 Exp_Rev Access'!$F$7:$FS$310,87,FALSE)),"",VLOOKUP($B258,'[2]1516 Exp_Rev Access'!$F$7:$FS$310,87,FALSE))</f>
        <v>0</v>
      </c>
      <c r="DE258" s="90">
        <f>IF(ISNA(VLOOKUP($B258,'[2]1516 Exp_Rev Access'!$F$7:$FS$310,88,FALSE)),"",VLOOKUP($B258,'[2]1516 Exp_Rev Access'!$F$7:$FS$310,88,FALSE))</f>
        <v>0</v>
      </c>
      <c r="DF258" s="90">
        <f>IF(ISNA(VLOOKUP($B258,'[2]1516 Exp_Rev Access'!$F$7:$FS$310,89,FALSE)),"",VLOOKUP($B258,'[2]1516 Exp_Rev Access'!$F$7:$FS$310,89,FALSE))</f>
        <v>0</v>
      </c>
      <c r="DG258" s="90">
        <f>IF(ISNA(VLOOKUP($B258,'[2]1516 Exp_Rev Access'!$F$7:$FS$310,90,FALSE)),"",VLOOKUP($B258,'[2]1516 Exp_Rev Access'!$F$7:$FS$310,90,FALSE))</f>
        <v>0</v>
      </c>
      <c r="DH258" s="90">
        <f>IF(ISNA(VLOOKUP($B258,'[2]1516 Exp_Rev Access'!$F$7:$FS$310,91,FALSE)),"",VLOOKUP($B258,'[2]1516 Exp_Rev Access'!$F$7:$FS$310,91,FALSE))</f>
        <v>0</v>
      </c>
      <c r="DI258" s="90">
        <f>IF(ISNA(VLOOKUP($B258,'[2]1516 Exp_Rev Access'!$F$7:$FS$310,92,FALSE)),"",VLOOKUP($B258,'[2]1516 Exp_Rev Access'!$F$7:$FS$310,92,FALSE))</f>
        <v>84544.99</v>
      </c>
      <c r="DJ258" s="90">
        <f>IF(ISNA(VLOOKUP($B258,'[2]1516 Exp_Rev Access'!$F$7:$FS$310,93,FALSE)),"",VLOOKUP($B258,'[2]1516 Exp_Rev Access'!$F$7:$FS$310,93,FALSE))</f>
        <v>0</v>
      </c>
      <c r="DK258" s="90">
        <f>IF(ISNA(VLOOKUP($B258,'[2]1516 Exp_Rev Access'!$F$7:$FS$310,94,FALSE)),"",VLOOKUP($B258,'[2]1516 Exp_Rev Access'!$F$7:$FS$310,94,FALSE))</f>
        <v>0</v>
      </c>
      <c r="DL258" s="90">
        <f>IF(ISNA(VLOOKUP($B258,'[2]1516 Exp_Rev Access'!$F$7:$FS$310,95,FALSE)),"",VLOOKUP($B258,'[2]1516 Exp_Rev Access'!$F$7:$FS$310,95,FALSE))</f>
        <v>0</v>
      </c>
      <c r="DM258" s="90">
        <f>IF(ISNA(VLOOKUP($B258,'[2]1516 Exp_Rev Access'!$F$7:$FS$310,96,FALSE)),"",VLOOKUP($B258,'[2]1516 Exp_Rev Access'!$F$7:$FS$310,96,FALSE))</f>
        <v>0</v>
      </c>
      <c r="DN258" s="90">
        <f>IF(ISNA(VLOOKUP($B258,'[2]1516 Exp_Rev Access'!$F$7:$FS$310,97,FALSE)),"",VLOOKUP($B258,'[2]1516 Exp_Rev Access'!$F$7:$FS$310,97,FALSE))</f>
        <v>0</v>
      </c>
      <c r="DO258" s="90">
        <f>IF(ISNA(VLOOKUP($B258,'[2]1516 Exp_Rev Access'!$F$7:$FS$310,98,FALSE)),"",VLOOKUP($B258,'[2]1516 Exp_Rev Access'!$F$7:$FS$310,98,FALSE))</f>
        <v>0</v>
      </c>
      <c r="DP258" s="90">
        <f>IF(ISNA(VLOOKUP($B258,'[2]1516 Exp_Rev Access'!$F$7:$FS$310,99,FALSE)),"",VLOOKUP($B258,'[2]1516 Exp_Rev Access'!$F$7:$FS$310,99,FALSE))</f>
        <v>0</v>
      </c>
      <c r="DQ258" s="90">
        <f>IF(ISNA(VLOOKUP($B258,'[2]1516 Exp_Rev Access'!$F$7:$FS$310,100,FALSE)),"",VLOOKUP($B258,'[2]1516 Exp_Rev Access'!$F$7:$FS$310,100,FALSE))</f>
        <v>0</v>
      </c>
      <c r="DR258" s="90">
        <f>IF(ISNA(VLOOKUP($B258,'[2]1516 Exp_Rev Access'!$F$7:$FS$310,101,FALSE)),"",VLOOKUP($B258,'[2]1516 Exp_Rev Access'!$F$7:$FS$310,101,FALSE))</f>
        <v>0</v>
      </c>
      <c r="DS258" s="90">
        <f>IF(ISNA(VLOOKUP($B258,'[2]1516 Exp_Rev Access'!$F$7:$FS$310,102,FALSE)),"",VLOOKUP($B258,'[2]1516 Exp_Rev Access'!$F$7:$FS$310,102,FALSE))</f>
        <v>0</v>
      </c>
      <c r="DT258" s="90">
        <f>IF(ISNA(VLOOKUP($B258,'[2]1516 Exp_Rev Access'!$F$7:$FS$310,103,FALSE)),"",VLOOKUP($B258,'[2]1516 Exp_Rev Access'!$F$7:$FS$310,103,FALSE))</f>
        <v>0</v>
      </c>
      <c r="DU258" s="90">
        <f>IF(ISNA(VLOOKUP($B258,'[2]1516 Exp_Rev Access'!$F$7:$FS$310,104,FALSE)),"",VLOOKUP($B258,'[2]1516 Exp_Rev Access'!$F$7:$FS$310,104,FALSE))</f>
        <v>0</v>
      </c>
      <c r="DV258" s="90">
        <f>IF(ISNA(VLOOKUP($B258,'[2]1516 Exp_Rev Access'!$F$7:$FS$310,105,FALSE)),"",VLOOKUP($B258,'[2]1516 Exp_Rev Access'!$F$7:$FS$310,105,FALSE))</f>
        <v>0</v>
      </c>
      <c r="DW258" s="90">
        <f>IF(ISNA(VLOOKUP($B258,'[2]1516 Exp_Rev Access'!$F$7:$FS$310,106,FALSE)),"",VLOOKUP($B258,'[2]1516 Exp_Rev Access'!$F$7:$FS$310,106,FALSE))</f>
        <v>0</v>
      </c>
      <c r="DX258" s="90">
        <f>IF(ISNA(VLOOKUP($B258,'[2]1516 Exp_Rev Access'!$F$7:$FS$310,107,FALSE)),"",VLOOKUP($B258,'[2]1516 Exp_Rev Access'!$F$7:$FS$310,107,FALSE))</f>
        <v>0</v>
      </c>
      <c r="DY258" s="90">
        <f>IF(ISNA(VLOOKUP($B258,'[2]1516 Exp_Rev Access'!$F$7:$FS$310,108,FALSE)),"",VLOOKUP($B258,'[2]1516 Exp_Rev Access'!$F$7:$FS$310,108,FALSE))</f>
        <v>5567.47</v>
      </c>
      <c r="DZ258" s="90">
        <f>IF(ISNA(VLOOKUP($B258,'[2]1516 Exp_Rev Access'!$F$7:$FS$310,109,FALSE)),"",VLOOKUP($B258,'[2]1516 Exp_Rev Access'!$F$7:$FS$310,109,FALSE))</f>
        <v>0</v>
      </c>
      <c r="EA258" s="90">
        <f>IF(ISNA(VLOOKUP($B258,'[2]1516 Exp_Rev Access'!$F$7:$FS$310,110,FALSE)),"",VLOOKUP($B258,'[2]1516 Exp_Rev Access'!$F$7:$FS$310,110,FALSE))</f>
        <v>0</v>
      </c>
      <c r="EB258" s="90">
        <f>IF(ISNA(VLOOKUP($B258,'[2]1516 Exp_Rev Access'!$F$7:$FS$310,111,FALSE)),"",VLOOKUP($B258,'[2]1516 Exp_Rev Access'!$F$7:$FS$310,111,FALSE))</f>
        <v>0</v>
      </c>
      <c r="EC258" s="90">
        <f>IF(ISNA(VLOOKUP($B258,'[2]1516 Exp_Rev Access'!$F$7:$FS$310,112,FALSE)),"",VLOOKUP($B258,'[2]1516 Exp_Rev Access'!$F$7:$FS$310,112,FALSE))</f>
        <v>0</v>
      </c>
      <c r="ED258" s="90">
        <f>IF(ISNA(VLOOKUP($B258,'[2]1516 Exp_Rev Access'!$F$7:$FS$310,113,FALSE)),"",VLOOKUP($B258,'[2]1516 Exp_Rev Access'!$F$7:$FS$310,113,FALSE))</f>
        <v>0</v>
      </c>
      <c r="EE258" s="90">
        <f>IF(ISNA(VLOOKUP($B258,'[2]1516 Exp_Rev Access'!$F$7:$FS$310,114,FALSE)),"",VLOOKUP($B258,'[2]1516 Exp_Rev Access'!$F$7:$FS$310,114,FALSE))</f>
        <v>0</v>
      </c>
      <c r="EF258" s="90">
        <f>IF(ISNA(VLOOKUP($B258,'[2]1516 Exp_Rev Access'!$F$7:$FS$310,115,FALSE)),"",VLOOKUP($B258,'[2]1516 Exp_Rev Access'!$F$7:$FS$310,115,FALSE))</f>
        <v>0</v>
      </c>
      <c r="EG258" s="90">
        <f>IF(ISNA(VLOOKUP($B258,'[2]1516 Exp_Rev Access'!$F$7:$FS$310,116,FALSE)),"",VLOOKUP($B258,'[2]1516 Exp_Rev Access'!$F$7:$FS$310,116,FALSE))</f>
        <v>20037.099999999999</v>
      </c>
      <c r="EH258" s="90">
        <f>IF(ISNA(VLOOKUP($B258,'[2]1516 Exp_Rev Access'!$F$7:$FS$310,117,FALSE)),"",VLOOKUP($B258,'[2]1516 Exp_Rev Access'!$F$7:$FS$310,117,FALSE))</f>
        <v>0</v>
      </c>
      <c r="EI258" s="90">
        <f>IF(ISNA(VLOOKUP($B258,'[2]1516 Exp_Rev Access'!$F$7:$FS$310,118,FALSE)),"",VLOOKUP($B258,'[2]1516 Exp_Rev Access'!$F$7:$FS$310,118,FALSE))</f>
        <v>0</v>
      </c>
      <c r="EJ258" s="90">
        <f>IF(ISNA(VLOOKUP($B258,'[2]1516 Exp_Rev Access'!$F$7:$FS$310,119,FALSE)),"",VLOOKUP($B258,'[2]1516 Exp_Rev Access'!$F$7:$FS$310,119,FALSE))</f>
        <v>0</v>
      </c>
      <c r="EK258" s="90">
        <f>IF(ISNA(VLOOKUP($B258,'[2]1516 Exp_Rev Access'!$F$7:$FS$310,120,FALSE)),"",VLOOKUP($B258,'[2]1516 Exp_Rev Access'!$F$7:$FS$310,120,FALSE))</f>
        <v>0</v>
      </c>
      <c r="EL258" s="90">
        <f>IF(ISNA(VLOOKUP($B258,'[2]1516 Exp_Rev Access'!$F$7:$FS$310,121,FALSE)),"",VLOOKUP($B258,'[2]1516 Exp_Rev Access'!$F$7:$FS$310,121,FALSE))</f>
        <v>0</v>
      </c>
      <c r="EM258" s="90">
        <f>IF(ISNA(VLOOKUP($B258,'[2]1516 Exp_Rev Access'!$F$7:$FS$310,122,FALSE)),"",VLOOKUP($B258,'[2]1516 Exp_Rev Access'!$F$7:$FS$310,122,FALSE))</f>
        <v>0</v>
      </c>
      <c r="EN258" s="90">
        <f>IF(ISNA(VLOOKUP($B258,'[2]1516 Exp_Rev Access'!$F$7:$FS$310,123,FALSE)),"",VLOOKUP($B258,'[2]1516 Exp_Rev Access'!$F$7:$FS$310,123,FALSE))</f>
        <v>0</v>
      </c>
      <c r="EO258" s="90">
        <f>IF(ISNA(VLOOKUP($B258,'[2]1516 Exp_Rev Access'!$F$7:$FS$310,124,FALSE)),"",VLOOKUP($B258,'[2]1516 Exp_Rev Access'!$F$7:$FS$310,124,FALSE))</f>
        <v>0</v>
      </c>
      <c r="EP258" s="90">
        <f>IF(ISNA(VLOOKUP($B258,'[2]1516 Exp_Rev Access'!$F$7:$FS$310,125,FALSE)),"",VLOOKUP($B258,'[2]1516 Exp_Rev Access'!$F$7:$FS$310,125,FALSE))</f>
        <v>0</v>
      </c>
      <c r="EQ258" s="90">
        <f>IF(ISNA(VLOOKUP($B258,'[2]1516 Exp_Rev Access'!$F$7:$FS$310,126,FALSE)),"",VLOOKUP($B258,'[2]1516 Exp_Rev Access'!$F$7:$FS$310,126,FALSE))</f>
        <v>0</v>
      </c>
      <c r="ER258" s="90">
        <f>IF(ISNA(VLOOKUP($B258,'[2]1516 Exp_Rev Access'!$F$7:$FS$310,127,FALSE)),"",VLOOKUP($B258,'[2]1516 Exp_Rev Access'!$F$7:$FS$310,127,FALSE))</f>
        <v>0</v>
      </c>
      <c r="ES258" s="90">
        <f>IF(ISNA(VLOOKUP($B258,'[2]1516 Exp_Rev Access'!$F$7:$FS$310,128,FALSE)),"",VLOOKUP($B258,'[2]1516 Exp_Rev Access'!$F$7:$FS$310,128,FALSE))</f>
        <v>0</v>
      </c>
      <c r="ET258" s="90">
        <f>IF(ISNA(VLOOKUP($B258,'[2]1516 Exp_Rev Access'!$F$7:$FS$310,129,FALSE)),"",VLOOKUP($B258,'[2]1516 Exp_Rev Access'!$F$7:$FS$310,129,FALSE))</f>
        <v>0</v>
      </c>
      <c r="EU258" s="90">
        <f>IF(ISNA(VLOOKUP($B258,'[2]1516 Exp_Rev Access'!$F$7:$FS$310,130,FALSE)),"",VLOOKUP($B258,'[2]1516 Exp_Rev Access'!$F$7:$FS$310,130,FALSE))</f>
        <v>0</v>
      </c>
      <c r="EV258" s="90">
        <f>IF(ISNA(VLOOKUP($B258,'[2]1516 Exp_Rev Access'!$F$7:$FS$310,131,FALSE)),"",VLOOKUP($B258,'[2]1516 Exp_Rev Access'!$F$7:$FS$310,131,FALSE))</f>
        <v>5705.14</v>
      </c>
      <c r="EW258" s="90">
        <f>IF(ISNA(VLOOKUP($B258,'[2]1516 Exp_Rev Access'!$F$7:$FS$310,132,FALSE)),"",VLOOKUP($B258,'[2]1516 Exp_Rev Access'!$F$7:$FS$310,132,FALSE))</f>
        <v>0</v>
      </c>
      <c r="EX258" s="90">
        <f>IF(ISNA(VLOOKUP($B258,'[2]1516 Exp_Rev Access'!$F$7:$FS$310,133,FALSE)),"",VLOOKUP($B258,'[2]1516 Exp_Rev Access'!$F$7:$FS$310,133,FALSE))</f>
        <v>0</v>
      </c>
      <c r="EY258" s="90">
        <f>IF(ISNA(VLOOKUP($B258,'[2]1516 Exp_Rev Access'!$F$7:$FS$310,134,FALSE)),"",VLOOKUP($B258,'[2]1516 Exp_Rev Access'!$F$7:$FS$310,134,FALSE))</f>
        <v>0</v>
      </c>
      <c r="EZ258" s="90">
        <f>IF(ISNA(VLOOKUP($B258,'[2]1516 Exp_Rev Access'!$F$7:$FS$310,135,FALSE)),"",VLOOKUP($B258,'[2]1516 Exp_Rev Access'!$F$7:$FS$310,135,FALSE))</f>
        <v>0</v>
      </c>
      <c r="FA258" s="90">
        <f>IF(ISNA(VLOOKUP($B258,'[2]1516 Exp_Rev Access'!$F$7:$FS$310,136,FALSE)),"",VLOOKUP($B258,'[2]1516 Exp_Rev Access'!$F$7:$FS$310,136,FALSE))</f>
        <v>0</v>
      </c>
      <c r="FB258" s="90">
        <f>IF(ISNA(VLOOKUP($B258,'[2]1516 Exp_Rev Access'!$F$7:$FS$310,137,FALSE)),"",VLOOKUP($B258,'[2]1516 Exp_Rev Access'!$F$7:$FS$310,137,FALSE))</f>
        <v>0</v>
      </c>
      <c r="FC258" s="90">
        <f>IF(ISNA(VLOOKUP($B258,'[2]1516 Exp_Rev Access'!$F$7:$FS$310,138,FALSE)),"",VLOOKUP($B258,'[2]1516 Exp_Rev Access'!$F$7:$FS$310,138,FALSE))</f>
        <v>2071.84</v>
      </c>
      <c r="FD258" s="90">
        <f>IF(ISNA(VLOOKUP($B258,'[2]1516 Exp_Rev Access'!$F$7:$FS$310,139,FALSE)),"",VLOOKUP($B258,'[2]1516 Exp_Rev Access'!$F$7:$FS$310,139,FALSE))</f>
        <v>0</v>
      </c>
      <c r="FE258" s="90">
        <f>IF(ISNA(VLOOKUP($B258,'[2]1516 Exp_Rev Access'!$F$7:$FS$310,140,FALSE)),"",VLOOKUP($B258,'[2]1516 Exp_Rev Access'!$F$7:$FS$310,140,FALSE))</f>
        <v>0</v>
      </c>
      <c r="FF258" s="90">
        <f>IF(ISNA(VLOOKUP($B258,'[2]1516 Exp_Rev Access'!$F$7:$FS$310,141,FALSE)),"",VLOOKUP($B258,'[2]1516 Exp_Rev Access'!$F$7:$FS$310,141,FALSE))</f>
        <v>0</v>
      </c>
      <c r="FG258" s="90">
        <f>IF(ISNA(VLOOKUP($B258,'[2]1516 Exp_Rev Access'!$F$7:$FS$310,142,FALSE)),"",VLOOKUP($B258,'[2]1516 Exp_Rev Access'!$F$7:$FS$310,142,FALSE))</f>
        <v>1155.28</v>
      </c>
      <c r="FH258" s="90">
        <f>IF(ISNA(VLOOKUP($B258,'[2]1516 Exp_Rev Access'!$F$7:$FS$310,143,FALSE)),"",VLOOKUP($B258,'[2]1516 Exp_Rev Access'!$F$7:$FS$310,143,FALSE))</f>
        <v>0</v>
      </c>
      <c r="FI258" s="90">
        <f>IF(ISNA(VLOOKUP($B258,'[2]1516 Exp_Rev Access'!$F$7:$FS$310,144,FALSE)),"",VLOOKUP($B258,'[2]1516 Exp_Rev Access'!$F$7:$FS$310,144,FALSE))</f>
        <v>0</v>
      </c>
      <c r="FJ258" s="90">
        <f>IF(ISNA(VLOOKUP($B258,'[2]1516 Exp_Rev Access'!$F$7:$FS$310,145,FALSE)),"",VLOOKUP($B258,'[2]1516 Exp_Rev Access'!$F$7:$FS$310,145,FALSE))</f>
        <v>0</v>
      </c>
      <c r="FK258" s="90">
        <f>IF(ISNA(VLOOKUP($B258,'[2]1516 Exp_Rev Access'!$F$7:$FS$310,146,FALSE)),"",VLOOKUP($B258,'[2]1516 Exp_Rev Access'!$F$7:$FS$310,146,FALSE))</f>
        <v>0</v>
      </c>
      <c r="FL258" s="90">
        <f>IF(ISNA(VLOOKUP($B258,'[2]1516 Exp_Rev Access'!$F$7:$FS$310,1147,FALSE)),"",VLOOKUP($B258,'[2]1516 Exp_Rev Access'!$F$7:$FS$310,147,FALSE))</f>
        <v>0</v>
      </c>
      <c r="FM258" s="90">
        <f>IF(ISNA(VLOOKUP($B258,'[2]1516 Exp_Rev Access'!$F$7:$FS$310,148,FALSE)),"",VLOOKUP($B258,'[2]1516 Exp_Rev Access'!$F$7:$FS$310,148,FALSE))</f>
        <v>0</v>
      </c>
      <c r="FN258" s="90">
        <f>IF(ISNA(VLOOKUP($B258,'[2]1516 Exp_Rev Access'!$F$7:$FS$310,149,FALSE)),"",VLOOKUP($B258,'[2]1516 Exp_Rev Access'!$F$7:$FS$310,149,FALSE))</f>
        <v>0</v>
      </c>
      <c r="FO258" s="90">
        <f>IF(ISNA(VLOOKUP($B258,'[2]1516 Exp_Rev Access'!$F$7:$FS$310,150,FALSE)),"",VLOOKUP($B258,'[2]1516 Exp_Rev Access'!$F$7:$FS$310,150,FALSE))</f>
        <v>0</v>
      </c>
      <c r="FP258" s="90">
        <f>IF(ISNA(VLOOKUP($B258,'[2]1516 Exp_Rev Access'!$F$7:$FS$310,151,FALSE)),"",VLOOKUP($B258,'[2]1516 Exp_Rev Access'!$F$7:$FS$310,151,FALSE))</f>
        <v>0</v>
      </c>
      <c r="FQ258" s="90">
        <f>IF(ISNA(VLOOKUP($B258,'[2]1516 Exp_Rev Access'!$F$7:$FS$310,152,FALSE)),"",VLOOKUP($B258,'[2]1516 Exp_Rev Access'!$F$7:$FS$310,152,FALSE))</f>
        <v>0</v>
      </c>
      <c r="FR258" s="90">
        <f>IF(ISNA(VLOOKUP($B258,'[2]1516 Exp_Rev Access'!$F$7:$FS$310,153,FALSE)),"",VLOOKUP($B258,'[2]1516 Exp_Rev Access'!$F$7:$FS$310,153,FALSE))</f>
        <v>7926.59</v>
      </c>
      <c r="FS258" s="53">
        <f>SUM(CH258:FR258)</f>
        <v>334866.94000000006</v>
      </c>
      <c r="FT258" s="92">
        <f>FS258/E258</f>
        <v>9.1376667912302645E-2</v>
      </c>
      <c r="FU258" s="116">
        <f>FS258/D258</f>
        <v>1428.1258103036505</v>
      </c>
      <c r="FV258" s="90">
        <f>IF(ISNA(VLOOKUP($B258,'[2]1516 Exp_Rev Access'!$F$7:$FS$310,154,FALSE)),"",VLOOKUP($B258,'[2]1516 Exp_Rev Access'!$F$7:$FS$310,154,FALSE))</f>
        <v>3339.25</v>
      </c>
      <c r="FW258" s="90">
        <f>IF(ISNA(VLOOKUP($B258,'[2]1516 Exp_Rev Access'!$F$7:$FS$310,155,FALSE)),"",VLOOKUP($B258,'[2]1516 Exp_Rev Access'!$F$7:$FS$310,155,FALSE))</f>
        <v>0</v>
      </c>
      <c r="FX258" s="90">
        <f>IF(ISNA(VLOOKUP($B258,'[2]1516 Exp_Rev Access'!$F$7:$FS$310,156,FALSE)),"",VLOOKUP($B258,'[2]1516 Exp_Rev Access'!$F$7:$FS$310,156,FALSE))</f>
        <v>0</v>
      </c>
      <c r="FY258" s="90">
        <f>IF(ISNA(VLOOKUP($B258,'[2]1516 Exp_Rev Access'!$F$7:$FS$310,157,FALSE)),"",VLOOKUP($B258,'[2]1516 Exp_Rev Access'!$F$7:$FS$310,157,FALSE))</f>
        <v>0</v>
      </c>
      <c r="FZ258" s="90">
        <f>IF(ISNA(VLOOKUP($B258,'[2]1516 Exp_Rev Access'!$F$7:$FS$310,158,FALSE)),"",VLOOKUP($B258,'[2]1516 Exp_Rev Access'!$F$7:$FS$310,158,FALSE))</f>
        <v>0</v>
      </c>
      <c r="GA258" s="90">
        <f>IF(ISNA(VLOOKUP($B258,'[2]1516 Exp_Rev Access'!$F$7:$FS$310,159,FALSE)),"",VLOOKUP($B258,'[2]1516 Exp_Rev Access'!$F$7:$FS$310,159,FALSE))</f>
        <v>0</v>
      </c>
      <c r="GB258" s="90">
        <f>IF(ISNA(VLOOKUP($B258,'[2]1516 Exp_Rev Access'!$F$7:$FS$310,160,FALSE)),"",VLOOKUP($B258,'[2]1516 Exp_Rev Access'!$F$7:$FS$310,160,FALSE))</f>
        <v>0</v>
      </c>
      <c r="GC258" s="90">
        <f>IF(ISNA(VLOOKUP($B258,'[2]1516 Exp_Rev Access'!$F$7:$FS$310,161,FALSE)),"",VLOOKUP($B258,'[2]1516 Exp_Rev Access'!$F$7:$FS$310,161,FALSE))</f>
        <v>0</v>
      </c>
      <c r="GD258" s="90">
        <f>IF(ISNA(VLOOKUP($B258,'[2]1516 Exp_Rev Access'!$F$7:$FS$310,162,FALSE)),"",VLOOKUP($B258,'[2]1516 Exp_Rev Access'!$F$7:$FS$310,162,FALSE))</f>
        <v>1995.29</v>
      </c>
      <c r="GE258" s="90">
        <f>IF(ISNA(VLOOKUP($B258,'[2]1516 Exp_Rev Access'!$F$7:$FS$310,163,FALSE)),"",VLOOKUP($B258,'[2]1516 Exp_Rev Access'!$F$7:$FS$310,163,FALSE))</f>
        <v>0</v>
      </c>
      <c r="GF258" s="90">
        <f>IF(ISNA(VLOOKUP($B258,'[2]1516 Exp_Rev Access'!$F$7:$FS$310,164,FALSE)),"",VLOOKUP($B258,'[2]1516 Exp_Rev Access'!$F$7:$FS$310,164,FALSE))</f>
        <v>2200</v>
      </c>
      <c r="GG258" s="90">
        <f>IF(ISNA(VLOOKUP($B258,'[2]1516 Exp_Rev Access'!$F$7:$FS$310,165,FALSE)),"",VLOOKUP($B258,'[2]1516 Exp_Rev Access'!$F$7:$FS$310,165,FALSE))</f>
        <v>0</v>
      </c>
      <c r="GH258" s="90">
        <f>IF(ISNA(VLOOKUP($B258,'[2]1516 Exp_Rev Access'!$F$7:$FS$310,166,FALSE)),"",VLOOKUP($B258,'[2]1516 Exp_Rev Access'!$F$7:$FS$310,166,FALSE))</f>
        <v>0</v>
      </c>
      <c r="GI258" s="90">
        <f>IF(ISNA(VLOOKUP($B258,'[2]1516 Exp_Rev Access'!$F$7:$FS$310,167,FALSE)),"",VLOOKUP($B258,'[2]1516 Exp_Rev Access'!$F$7:$FS$310,167,FALSE))</f>
        <v>0</v>
      </c>
      <c r="GJ258" s="90">
        <f>IF(ISNA(VLOOKUP($B258,'[2]1516 Exp_Rev Access'!$F$7:$FS$310,168,FALSE)),"",VLOOKUP($B258,'[2]1516 Exp_Rev Access'!$F$7:$FS$310,168,FALSE))</f>
        <v>0</v>
      </c>
      <c r="GK258" s="90">
        <f>IF(ISNA(VLOOKUP($B258,'[2]1516 Exp_Rev Access'!$F$7:$FS$310,169,FALSE)),"",VLOOKUP($B258,'[2]1516 Exp_Rev Access'!$F$7:$FS$310,169,FALSE))</f>
        <v>4699</v>
      </c>
      <c r="GL258" s="90">
        <f>IF(ISNA(VLOOKUP($B258,'[2]1516 Exp_Rev Access'!$F$7:$FS$310,170,FALSE)),"",VLOOKUP($B258,'[2]1516 Exp_Rev Access'!$F$7:$FS$310,170,FALSE))</f>
        <v>0</v>
      </c>
      <c r="GM258" s="90">
        <f>IF(ISNA(VLOOKUP($B258,'[2]1516 Exp_Rev Access'!$F$7:$FT$310,171,FALSE)),"",VLOOKUP($B258,'[2]1516 Exp_Rev Access'!$F$7:$FT$310,171,FALSE))</f>
        <v>0</v>
      </c>
      <c r="GN258" s="90">
        <f>IF(ISNA(VLOOKUP($B258,'[2]1516 Exp_Rev Access'!$F$7:$FU$310,172,FALSE)),"",VLOOKUP($B258,'[2]1516 Exp_Rev Access'!$F$7:$FU$310,172,FALSE))</f>
        <v>0</v>
      </c>
      <c r="GO258" s="90">
        <f>IF(ISNA(VLOOKUP($B258,'[2]1516 Exp_Rev Access'!$F$7:$FV$310,173,FALSE)),"",VLOOKUP($B258,'[2]1516 Exp_Rev Access'!$F$7:$FV$310,173,FALSE))</f>
        <v>0</v>
      </c>
      <c r="GP258" s="90">
        <f>IF(ISNA(VLOOKUP($B258,'[2]1516 Exp_Rev Access'!$F$7:$GA$310,174,FALSE)),"",VLOOKUP($B258,'[2]1516 Exp_Rev Access'!$F$7:$GA$310,174,FALSE))</f>
        <v>0</v>
      </c>
      <c r="GQ258" s="90">
        <f>IF(ISNA(VLOOKUP($B258,'[2]1516 Exp_Rev Access'!$F$7:$GA$310,175,FALSE)),"",VLOOKUP($B258,'[2]1516 Exp_Rev Access'!$F$7:$GA$310,175,FALSE))</f>
        <v>0</v>
      </c>
      <c r="GR258" s="90">
        <f>IF(ISNA(VLOOKUP($B258,'[2]1516 Exp_Rev Access'!$F$7:$GA$310,176,FALSE)),"",VLOOKUP($B258,'[2]1516 Exp_Rev Access'!$F$7:$GA$310,176,FALSE))</f>
        <v>0</v>
      </c>
      <c r="GS258" s="90">
        <f>IF(ISNA(VLOOKUP($B258,'[2]1516 Exp_Rev Access'!$F$7:$GA$310,177,FALSE)),"",VLOOKUP($B258,'[2]1516 Exp_Rev Access'!$F$7:$GA$310,177,FALSE))</f>
        <v>0</v>
      </c>
      <c r="GT258" s="90">
        <f>IF(ISNA(VLOOKUP($B258,'[2]1516 Exp_Rev Access'!$F$7:$GA$310,178,FALSE)),"",VLOOKUP($B258,'[2]1516 Exp_Rev Access'!$F$7:$GA$310,178,FALSE))</f>
        <v>0</v>
      </c>
      <c r="GU258" s="53">
        <f t="shared" si="657"/>
        <v>12233.54</v>
      </c>
      <c r="GV258" s="92">
        <f t="shared" si="658"/>
        <v>3.3382218082557533E-3</v>
      </c>
      <c r="GW258" s="125">
        <f t="shared" si="659"/>
        <v>52.17306380075059</v>
      </c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</row>
    <row r="259" spans="1:222" x14ac:dyDescent="0.2">
      <c r="B259" s="87" t="s">
        <v>553</v>
      </c>
      <c r="C259" s="87" t="s">
        <v>554</v>
      </c>
      <c r="D259" s="88">
        <f>IF(ISNA(VLOOKUP($B259,'[2]1516 enrollment_Rev_Exp by size'!$A$6:$C$325,3,FALSE)),"",VLOOKUP($B259,'[2]1516 enrollment_Rev_Exp by size'!$A$6:$C$325,3,FALSE))</f>
        <v>253.82</v>
      </c>
      <c r="E259" s="89">
        <v>4418385.24</v>
      </c>
      <c r="F259" s="67">
        <f>N259+AM259+AU259+BV259+CE259+FS259+GU259</f>
        <v>4418385.24</v>
      </c>
      <c r="G259" s="67">
        <f>F259-E259</f>
        <v>0</v>
      </c>
      <c r="H259" s="90">
        <f>IF(ISNA(VLOOKUP($B259,'[2]1516 Exp_Rev Access'!$F$7:$FS$310,2,FALSE)),"",VLOOKUP($B259,'[2]1516 Exp_Rev Access'!$F$7:$FS$310,2,FALSE))</f>
        <v>515524.95</v>
      </c>
      <c r="I259" s="90">
        <f>IF(ISNA(VLOOKUP($B259,'[2]1516 Exp_Rev Access'!$F$7:$FS$310,3,FALSE)),"",VLOOKUP($B259,'[2]1516 Exp_Rev Access'!$F$7:$FS$310,3,FALSE))</f>
        <v>0</v>
      </c>
      <c r="J259" s="90">
        <f>IF(ISNA(VLOOKUP($B259,'[2]1516 Exp_Rev Access'!$F$7:$FS$310,4,FALSE)),"",VLOOKUP($B259,'[2]1516 Exp_Rev Access'!$F$7:$FS$310,4,FALSE))</f>
        <v>0</v>
      </c>
      <c r="K259" s="90">
        <f>IF(ISNA(VLOOKUP($B259,'[2]1516 Exp_Rev Access'!$F$7:$FS$310,5,FALSE)),"-",VLOOKUP($B259,'[2]1516 Exp_Rev Access'!$F$7:$FS$310,5,FALSE))</f>
        <v>42759.82</v>
      </c>
      <c r="L259" s="90">
        <f>IF(ISNA(VLOOKUP($B259,'[2]1516 Exp_Rev Access'!$F$7:$FS$310,6,FALSE)),"",VLOOKUP($B259,'[2]1516 Exp_Rev Access'!$F$7:$FS$310,6,FALSE))</f>
        <v>0</v>
      </c>
      <c r="M259" s="90">
        <f>IF(ISNA(VLOOKUP($B259,'[2]1516 Exp_Rev Access'!$F$7:$FS$310,7,FALSE)),"",VLOOKUP($B259,'[2]1516 Exp_Rev Access'!$F$7:$FS$310,7,FALSE))</f>
        <v>0</v>
      </c>
      <c r="N259" s="53">
        <f>SUM(H259:M259)</f>
        <v>558284.77</v>
      </c>
      <c r="O259" s="91">
        <f>N259/E259</f>
        <v>0.12635493278082741</v>
      </c>
      <c r="P259" s="53">
        <f>N259/D259</f>
        <v>2199.530257662911</v>
      </c>
      <c r="Q259" s="90">
        <f>IF(ISNA(VLOOKUP($B259,'[2]1516 Exp_Rev Access'!$F$7:$FS$310,8,FALSE)),"",VLOOKUP($B259,'[2]1516 Exp_Rev Access'!$F$7:$FS$310,8,FALSE))</f>
        <v>3368</v>
      </c>
      <c r="R259" s="90">
        <f>IF(ISNA(VLOOKUP($B259,'[2]1516 Exp_Rev Access'!$F$7:$FS$310,9,FALSE)),"",VLOOKUP($B259,'[2]1516 Exp_Rev Access'!$F$7:$FS$310,9,FALSE))</f>
        <v>0</v>
      </c>
      <c r="S259" s="90">
        <f>IF(ISNA(VLOOKUP($B259,'[2]1516 Exp_Rev Access'!$F$7:$FS$310,10,FALSE)),"",VLOOKUP($B259,'[2]1516 Exp_Rev Access'!$F$7:$FS$310,10,FALSE))</f>
        <v>0</v>
      </c>
      <c r="T259" s="90">
        <f>IF(ISNA(VLOOKUP($B259,'[2]1516 Exp_Rev Access'!$F$7:$FS$310,11,FALSE)),"",VLOOKUP($B259,'[2]1516 Exp_Rev Access'!$F$7:$FS$310,11,FALSE))</f>
        <v>0</v>
      </c>
      <c r="U259" s="90">
        <f>IF(ISNA(VLOOKUP($B259,'[2]1516 Exp_Rev Access'!$F$7:$FS$310,12,FALSE)),"",VLOOKUP($B259,'[2]1516 Exp_Rev Access'!$F$7:$FS$310,12,FALSE))</f>
        <v>5100</v>
      </c>
      <c r="V259" s="90">
        <f>IF(ISNA(VLOOKUP($B259,'[2]1516 Exp_Rev Access'!$F$7:$FS$310,13,FALSE)),"",VLOOKUP($B259,'[2]1516 Exp_Rev Access'!$F$7:$FS$310,13,FALSE))</f>
        <v>0</v>
      </c>
      <c r="W259" s="90">
        <f>IF(ISNA(VLOOKUP($B259,'[2]1516 Exp_Rev Access'!$F$7:$FS$310,14,FALSE)),"",VLOOKUP($B259,'[2]1516 Exp_Rev Access'!$F$7:$FS$310,14,FALSE))</f>
        <v>0</v>
      </c>
      <c r="X259" s="90">
        <f>IF(ISNA(VLOOKUP($B259,'[2]1516 Exp_Rev Access'!$F$7:$FS$310,15,FALSE)),"",VLOOKUP($B259,'[2]1516 Exp_Rev Access'!$F$7:$FS$310,15,FALSE))</f>
        <v>0</v>
      </c>
      <c r="Y259" s="90">
        <f>IF(ISNA(VLOOKUP($B259,'[2]1516 Exp_Rev Access'!$F$7:$FS$310,16,FALSE)),"",VLOOKUP($B259,'[2]1516 Exp_Rev Access'!$F$7:$FS$310,16,FALSE))</f>
        <v>1194.3</v>
      </c>
      <c r="Z259" s="90">
        <f>IF(ISNA(VLOOKUP($B259,'[2]1516 Exp_Rev Access'!$F$7:$FS$310,17,FALSE)),"",VLOOKUP($B259,'[2]1516 Exp_Rev Access'!$F$7:$FS$310,17,FALSE))</f>
        <v>321.75</v>
      </c>
      <c r="AA259" s="90">
        <f>IF(ISNA(VLOOKUP($B259,'[2]1516 Exp_Rev Access'!$F$7:$FS$310,18,FALSE)),"",VLOOKUP($B259,'[2]1516 Exp_Rev Access'!$F$7:$FS$310,18,FALSE))</f>
        <v>0</v>
      </c>
      <c r="AB259" s="90">
        <f>IF(ISNA(VLOOKUP($B259,'[2]1516 Exp_Rev Access'!$F$7:$FS$310,19,FALSE)),"",VLOOKUP($B259,'[2]1516 Exp_Rev Access'!$F$7:$FS$310,19,FALSE))</f>
        <v>0</v>
      </c>
      <c r="AC259" s="90">
        <f>IF(ISNA(VLOOKUP($B259,'[2]1516 Exp_Rev Access'!$F$7:$FS$310,20,FALSE)),"",VLOOKUP($B259,'[2]1516 Exp_Rev Access'!$F$7:$FS$310,20,FALSE))</f>
        <v>28807</v>
      </c>
      <c r="AD259" s="90">
        <f>IF(ISNA(VLOOKUP($B259,'[2]1516 Exp_Rev Access'!$F$7:$FS$310,21,FALSE)),"",VLOOKUP($B259,'[2]1516 Exp_Rev Access'!$F$7:$FS$310,21,FALSE))</f>
        <v>17278</v>
      </c>
      <c r="AE259" s="90">
        <f>IF(ISNA(VLOOKUP($B259,'[2]1516 Exp_Rev Access'!$F$7:$FS$310,22,FALSE)),"",VLOOKUP($B259,'[2]1516 Exp_Rev Access'!$F$7:$FS$310,22,FALSE))</f>
        <v>1873.48</v>
      </c>
      <c r="AF259" s="90">
        <f>IF(ISNA(VLOOKUP($B259,'[2]1516 Exp_Rev Access'!$F$7:$FS$310,23,FALSE)),"",VLOOKUP($B259,'[2]1516 Exp_Rev Access'!$F$7:$FS$310,23,FALSE))</f>
        <v>0</v>
      </c>
      <c r="AG259" s="90">
        <f>IF(ISNA(VLOOKUP($B259,'[2]1516 Exp_Rev Access'!$F$7:$FS$310,24,FALSE)),"",VLOOKUP($B259,'[2]1516 Exp_Rev Access'!$F$7:$FS$310,24,FALSE))</f>
        <v>2400</v>
      </c>
      <c r="AH259" s="90">
        <f>IF(ISNA(VLOOKUP($B259,'[2]1516 Exp_Rev Access'!$F$7:$FS$310,25,FALSE)),"",VLOOKUP($B259,'[2]1516 Exp_Rev Access'!$F$7:$FS$310,25,FALSE))</f>
        <v>272</v>
      </c>
      <c r="AI259" s="90">
        <f>IF(ISNA(VLOOKUP($B259,'[2]1516 Exp_Rev Access'!$F$7:$FS$310,26,FALSE)),"",VLOOKUP($B259,'[2]1516 Exp_Rev Access'!$F$7:$FS$310,26,FALSE))</f>
        <v>237.65</v>
      </c>
      <c r="AJ259" s="90">
        <f>IF(ISNA(VLOOKUP($B259,'[2]1516 Exp_Rev Access'!$F$7:$FS$310,27,FALSE)),"",VLOOKUP($B259,'[2]1516 Exp_Rev Access'!$F$7:$FS$310,27,FALSE))</f>
        <v>3400</v>
      </c>
      <c r="AK259" s="90">
        <f>IF(ISNA(VLOOKUP($B259,'[2]1516 Exp_Rev Access'!$F$7:$FS$310,28,FALSE)),"",VLOOKUP($B259,'[2]1516 Exp_Rev Access'!$F$7:$FS$310,28,FALSE))</f>
        <v>240319.75</v>
      </c>
      <c r="AL259" s="90">
        <f>IF(ISNA(VLOOKUP($B259,'[2]1516 Exp_Rev Access'!$F$7:$FS$310,29,FALSE)),"",VLOOKUP($B259,'[2]1516 Exp_Rev Access'!$F$7:$FS$310,29,FALSE))</f>
        <v>21466.99</v>
      </c>
      <c r="AM259" s="53">
        <f>SUM(Q259:AL259)</f>
        <v>326038.92</v>
      </c>
      <c r="AN259" s="92">
        <f>AM259/E259</f>
        <v>7.3791419781223055E-2</v>
      </c>
      <c r="AO259" s="68">
        <f>AM259/D259</f>
        <v>1284.5280907729887</v>
      </c>
      <c r="AP259" s="90">
        <f>IF(ISNA(VLOOKUP($B259,'[2]1516 Exp_Rev Access'!$F$7:$FS$310,30,FALSE)),"",VLOOKUP($B259,'[2]1516 Exp_Rev Access'!$F$7:$FS$310,30,FALSE))</f>
        <v>2227951.25</v>
      </c>
      <c r="AQ259" s="90">
        <f>IF(ISNA(VLOOKUP($B259,'[2]1516 Exp_Rev Access'!$F$7:$FS$310,31,FALSE)),"",VLOOKUP($B259,'[2]1516 Exp_Rev Access'!$F$7:$FS$310,31,FALSE))</f>
        <v>53182.05</v>
      </c>
      <c r="AR259" s="90">
        <f>IF(ISNA(VLOOKUP($B259,'[2]1516 Exp_Rev Access'!$F$7:$FS$310,32,FALSE)),"",VLOOKUP($B259,'[2]1516 Exp_Rev Access'!$F$7:$FS$310,32,FALSE))</f>
        <v>87961.56</v>
      </c>
      <c r="AS259" s="90">
        <f>IF(ISNA(VLOOKUP($B259,'[2]1516 Exp_Rev Access'!$F$7:$FS$310,33,FALSE)),"",VLOOKUP($B259,'[2]1516 Exp_Rev Access'!$F$7:$FS$310,33,FALSE))</f>
        <v>0</v>
      </c>
      <c r="AT259" s="90">
        <f>IF(ISNA(VLOOKUP($B259,'[2]1516 Exp_Rev Access'!$F$7:$FS$310,34,FALSE)),"",VLOOKUP($B259,'[2]1516 Exp_Rev Access'!$F$7:$FS$310,34,FALSE))</f>
        <v>0</v>
      </c>
      <c r="AU259" s="53">
        <f>SUM(AP259:AT259)</f>
        <v>2369094.86</v>
      </c>
      <c r="AV259" s="93">
        <f>AU259/E259</f>
        <v>0.53619019875233875</v>
      </c>
      <c r="AW259" s="53">
        <f>AU259/D259</f>
        <v>9333.7595934126548</v>
      </c>
      <c r="AX259" s="90">
        <f>IF(ISNA(VLOOKUP($B259,'[2]1516 Exp_Rev Access'!$F$7:$FS$310,35,FALSE)),"",VLOOKUP($B259,'[2]1516 Exp_Rev Access'!$F$7:$FS$310,35,FALSE))</f>
        <v>0</v>
      </c>
      <c r="AY259" s="90">
        <f>IF(ISNA(VLOOKUP($B259,'[2]1516 Exp_Rev Access'!$F$7:$FS$310,36,FALSE)),"",VLOOKUP($B259,'[2]1516 Exp_Rev Access'!$F$7:$FS$310,36,FALSE))</f>
        <v>266278.82</v>
      </c>
      <c r="AZ259" s="90">
        <f>IF(ISNA(VLOOKUP($B259,'[2]1516 Exp_Rev Access'!$F$7:$FS$310,37,FALSE)),"",VLOOKUP($B259,'[2]1516 Exp_Rev Access'!$F$7:$FS$310,37,FALSE))</f>
        <v>6884.2</v>
      </c>
      <c r="BA259" s="90">
        <f>IF(ISNA(VLOOKUP($B259,'[2]1516 Exp_Rev Access'!$F$7:$FS$310,38,FALSE)),"",VLOOKUP($B259,'[2]1516 Exp_Rev Access'!$F$7:$FS$310,38,FALSE))</f>
        <v>0</v>
      </c>
      <c r="BB259" s="90">
        <f>IF(ISNA(VLOOKUP($B259,'[2]1516 Exp_Rev Access'!$F$7:$FS$310,39,FALSE)),"",VLOOKUP($B259,'[2]1516 Exp_Rev Access'!$F$7:$FS$310,39,FALSE))</f>
        <v>0</v>
      </c>
      <c r="BC259" s="90">
        <f>IF(ISNA(VLOOKUP($B259,'[2]1516 Exp_Rev Access'!$F$7:$FS$310,40,FALSE)),"",VLOOKUP($B259,'[2]1516 Exp_Rev Access'!$F$7:$FS$310,40,FALSE))</f>
        <v>59029.94</v>
      </c>
      <c r="BD259" s="90">
        <f>IF(ISNA(VLOOKUP($B259,'[2]1516 Exp_Rev Access'!$F$7:$FS$310,41,FALSE)),"",VLOOKUP($B259,'[2]1516 Exp_Rev Access'!$F$7:$FS$310,41,FALSE))</f>
        <v>0</v>
      </c>
      <c r="BE259" s="90">
        <f>IF(ISNA(VLOOKUP($B259,'[2]1516 Exp_Rev Access'!$F$7:$FS$310,42,FALSE)),"",VLOOKUP($B259,'[2]1516 Exp_Rev Access'!$F$7:$FS$310,42,FALSE))</f>
        <v>19682.29</v>
      </c>
      <c r="BF259" s="90">
        <f>IF(ISNA(VLOOKUP($B259,'[2]1516 Exp_Rev Access'!$F$7:$FS$310,43,FALSE)),"",VLOOKUP($B259,'[2]1516 Exp_Rev Access'!$F$7:$FS$310,43,FALSE))</f>
        <v>0</v>
      </c>
      <c r="BG259" s="90">
        <f>IF(ISNA(VLOOKUP($B259,'[2]1516 Exp_Rev Access'!$F$7:$FS$310,44,FALSE)),"",VLOOKUP($B259,'[2]1516 Exp_Rev Access'!$F$7:$FS$310,44,FALSE))</f>
        <v>0</v>
      </c>
      <c r="BH259" s="90">
        <f>IF(ISNA(VLOOKUP($B259,'[2]1516 Exp_Rev Access'!$F$7:$FS$310,45,FALSE)),"",VLOOKUP($B259,'[2]1516 Exp_Rev Access'!$F$7:$FS$310,45,FALSE))</f>
        <v>0</v>
      </c>
      <c r="BI259" s="90">
        <f>IF(ISNA(VLOOKUP($B259,'[2]1516 Exp_Rev Access'!$F$7:$FS$310,46,FALSE)),"",VLOOKUP($B259,'[2]1516 Exp_Rev Access'!$F$7:$FS$310,46,FALSE))</f>
        <v>0</v>
      </c>
      <c r="BJ259" s="90">
        <f>IF(ISNA(VLOOKUP($B259,'[2]1516 Exp_Rev Access'!$F$7:$FS$310,47,FALSE)),"",VLOOKUP($B259,'[2]1516 Exp_Rev Access'!$F$7:$FS$310,47,FALSE))</f>
        <v>1737.58</v>
      </c>
      <c r="BK259" s="90">
        <f>IF(ISNA(VLOOKUP($B259,'[2]1516 Exp_Rev Access'!$F$7:$FS$310,48,FALSE)),"",VLOOKUP($B259,'[2]1516 Exp_Rev Access'!$F$7:$FS$310,48,FALSE))</f>
        <v>299622.40999999997</v>
      </c>
      <c r="BL259" s="90">
        <f>IF(ISNA(VLOOKUP($B259,'[2]1516 Exp_Rev Access'!$F$7:$FS$310,49,FALSE)),"",VLOOKUP($B259,'[2]1516 Exp_Rev Access'!$F$7:$FS$310,49,FALSE))</f>
        <v>22465.96</v>
      </c>
      <c r="BM259" s="90">
        <f>IF(ISNA(VLOOKUP($B259,'[2]1516 Exp_Rev Access'!$F$7:$FS$310,50,FALSE)),"",VLOOKUP($B259,'[2]1516 Exp_Rev Access'!$F$7:$FS$310,50,FALSE))</f>
        <v>0</v>
      </c>
      <c r="BN259" s="90">
        <f>IF(ISNA(VLOOKUP($B259,'[2]1516 Exp_Rev Access'!$F$7:$FS$310,51,FALSE)),"",VLOOKUP($B259,'[2]1516 Exp_Rev Access'!$F$7:$FS$310,51,FALSE))</f>
        <v>0</v>
      </c>
      <c r="BO259" s="90">
        <f>IF(ISNA(VLOOKUP($B259,'[2]1516 Exp_Rev Access'!$F$7:$FS$310,52,FALSE)),"",VLOOKUP($B259,'[2]1516 Exp_Rev Access'!$F$7:$FS$310,52,FALSE))</f>
        <v>0</v>
      </c>
      <c r="BP259" s="90">
        <f>IF(ISNA(VLOOKUP($B259,'[2]1516 Exp_Rev Access'!$F$7:$FS$310,53,FALSE)),"",VLOOKUP($B259,'[2]1516 Exp_Rev Access'!$F$7:$FS$310,53,FALSE))</f>
        <v>0</v>
      </c>
      <c r="BQ259" s="90">
        <f>IF(ISNA(VLOOKUP($B259,'[2]1516 Exp_Rev Access'!$F$7:$FS$310,54,FALSE)),"",VLOOKUP($B259,'[2]1516 Exp_Rev Access'!$F$7:$FS$310,54,FALSE))</f>
        <v>0</v>
      </c>
      <c r="BR259" s="90">
        <f>IF(ISNA(VLOOKUP($B259,'[2]1516 Exp_Rev Access'!$F$7:$FS$310,55,FALSE)),"",VLOOKUP($B259,'[2]1516 Exp_Rev Access'!$F$7:$FS$310,55,FALSE))</f>
        <v>0</v>
      </c>
      <c r="BS259" s="90">
        <f>IF(ISNA(VLOOKUP($B259,'[2]1516 Exp_Rev Access'!$F$7:$FS$310,56,FALSE)),"",VLOOKUP($B259,'[2]1516 Exp_Rev Access'!$F$7:$FS$310,56,FALSE))</f>
        <v>0</v>
      </c>
      <c r="BT259" s="90">
        <f>IF(ISNA(VLOOKUP($B259,'[2]1516 Exp_Rev Access'!$F$7:$FS$310,57,FALSE)),"",VLOOKUP($B259,'[2]1516 Exp_Rev Access'!$F$7:$FS$310,57,FALSE))</f>
        <v>0</v>
      </c>
      <c r="BU259" s="90">
        <f>IF(ISNA(VLOOKUP($B259,'[2]1516 Exp_Rev Access'!$F$7:$FS$310,58,FALSE)),"",VLOOKUP($B259,'[2]1516 Exp_Rev Access'!$F$7:$FS$310,58,FALSE))</f>
        <v>0</v>
      </c>
      <c r="BV259" s="53">
        <f>SUM(AX259:BU259)</f>
        <v>675701.2</v>
      </c>
      <c r="BW259" s="92">
        <f>BV259/E259</f>
        <v>0.15292944442300371</v>
      </c>
      <c r="BX259" s="68">
        <f>BV259/D259</f>
        <v>2662.1274919234102</v>
      </c>
      <c r="BY259" s="90">
        <f>IF(ISNA(VLOOKUP($B259,'[2]1516 Exp_Rev Access'!$F$7:$FS$310,59,FALSE)),"",VLOOKUP($B259,'[2]1516 Exp_Rev Access'!$F$7:$FS$310,59,FALSE))</f>
        <v>0</v>
      </c>
      <c r="BZ259" s="90">
        <f>IF(ISNA(VLOOKUP($B259,'[2]1516 Exp_Rev Access'!$F$7:$FS$310,60,FALSE)),"",VLOOKUP($B259,'[2]1516 Exp_Rev Access'!$F$7:$FS$310,60,FALSE))</f>
        <v>0</v>
      </c>
      <c r="CA259" s="90">
        <f>IF(ISNA(VLOOKUP($B259,'[2]1516 Exp_Rev Access'!$F$7:$FS$310,61,FALSE)),"",VLOOKUP($B259,'[2]1516 Exp_Rev Access'!$F$7:$FS$310,61,FALSE))</f>
        <v>0</v>
      </c>
      <c r="CB259" s="90">
        <f>IF(ISNA(VLOOKUP($B259,'[2]1516 Exp_Rev Access'!$F$7:$FS$310,62,FALSE)),"",VLOOKUP($B259,'[2]1516 Exp_Rev Access'!$F$7:$FS$310,62,FALSE))</f>
        <v>0</v>
      </c>
      <c r="CC259" s="90">
        <f>IF(ISNA(VLOOKUP($B259,'[2]1516 Exp_Rev Access'!$F$7:$FS$310,63,FALSE)),"",VLOOKUP($B259,'[2]1516 Exp_Rev Access'!$F$7:$FS$310,63,FALSE))</f>
        <v>62732.97</v>
      </c>
      <c r="CD259" s="90">
        <f>IF(ISNA(VLOOKUP($B259,'[2]1516 Exp_Rev Access'!$F$7:$FS$310,64,FALSE)),"",VLOOKUP($B259,'[2]1516 Exp_Rev Access'!$F$7:$FS$310,64,FALSE))</f>
        <v>0</v>
      </c>
      <c r="CE259" s="53">
        <f>SUM(BY259:CD259)</f>
        <v>62732.97</v>
      </c>
      <c r="CF259" s="92">
        <f>CE259/E259</f>
        <v>1.419816665873164E-2</v>
      </c>
      <c r="CG259" s="94">
        <f>CE259/D259</f>
        <v>247.15534630840753</v>
      </c>
      <c r="CH259" s="90">
        <f>IF(ISNA(VLOOKUP($B259,'[2]1516 Exp_Rev Access'!$F$7:$FS$310,65,FALSE)),"",VLOOKUP($B259,'[2]1516 Exp_Rev Access'!$F$7:$FS$310,65,FALSE))</f>
        <v>0</v>
      </c>
      <c r="CI259" s="90">
        <f>IF(ISNA(VLOOKUP($B259,'[2]1516 Exp_Rev Access'!$F$7:$FS$310,66,FALSE)),"",VLOOKUP($B259,'[2]1516 Exp_Rev Access'!$F$7:$FS$310,66,FALSE))</f>
        <v>0</v>
      </c>
      <c r="CJ259" s="90">
        <f>IF(ISNA(VLOOKUP($B259,'[2]1516 Exp_Rev Access'!$F$7:$FS$310,67,FALSE)),"",VLOOKUP($B259,'[2]1516 Exp_Rev Access'!$F$7:$FS$310,67,FALSE))</f>
        <v>0</v>
      </c>
      <c r="CK259" s="90">
        <f>IF(ISNA(VLOOKUP($B259,'[2]1516 Exp_Rev Access'!$F$7:$FS$310,68,FALSE)),"",VLOOKUP($B259,'[2]1516 Exp_Rev Access'!$F$7:$FS$310,68,FALSE))</f>
        <v>0</v>
      </c>
      <c r="CL259" s="90">
        <f>IF(ISNA(VLOOKUP($B259,'[2]1516 Exp_Rev Access'!$F$7:$FS$310,69,FALSE)),"",VLOOKUP($B259,'[2]1516 Exp_Rev Access'!$F$7:$FS$310,69,FALSE))</f>
        <v>0</v>
      </c>
      <c r="CM259" s="90">
        <f>IF(ISNA(VLOOKUP($B259,'[2]1516 Exp_Rev Access'!$F$7:$FS$310,70,FALSE)),"",VLOOKUP($B259,'[2]1516 Exp_Rev Access'!$F$7:$FS$310,70,FALSE))</f>
        <v>0</v>
      </c>
      <c r="CN259" s="90">
        <f>IF(ISNA(VLOOKUP($B259,'[2]1516 Exp_Rev Access'!$F$7:$FS$310,71,FALSE)),"",VLOOKUP($B259,'[2]1516 Exp_Rev Access'!$F$7:$FS$310,71,FALSE))</f>
        <v>0</v>
      </c>
      <c r="CO259" s="90">
        <f>IF(ISNA(VLOOKUP($B259,'[2]1516 Exp_Rev Access'!$F$7:$FS$310,72,FALSE)),"",VLOOKUP($B259,'[2]1516 Exp_Rev Access'!$F$7:$FS$310,72,FALSE))</f>
        <v>0</v>
      </c>
      <c r="CP259" s="90">
        <f>IF(ISNA(VLOOKUP($B259,'[2]1516 Exp_Rev Access'!$F$7:$FS$310,73,FALSE)),"",VLOOKUP($B259,'[2]1516 Exp_Rev Access'!$F$7:$FS$310,73,FALSE))</f>
        <v>0</v>
      </c>
      <c r="CQ259" s="90">
        <f>IF(ISNA(VLOOKUP($B259,'[2]1516 Exp_Rev Access'!$F$7:$FS$310,74,FALSE)),"",VLOOKUP($B259,'[2]1516 Exp_Rev Access'!$F$7:$FS$310,74,FALSE))</f>
        <v>72060.22</v>
      </c>
      <c r="CR259" s="90">
        <f>IF(ISNA(VLOOKUP($B259,'[2]1516 Exp_Rev Access'!$F$7:$FS$310,75,FALSE)),"",VLOOKUP($B259,'[2]1516 Exp_Rev Access'!$F$7:$FS$310,75,FALSE))</f>
        <v>0</v>
      </c>
      <c r="CS259" s="90">
        <f>IF(ISNA(VLOOKUP($B259,'[2]1516 Exp_Rev Access'!$F$7:$FS$310,76,FALSE)),"",VLOOKUP($B259,'[2]1516 Exp_Rev Access'!$F$7:$FS$310,76,FALSE))</f>
        <v>860.54</v>
      </c>
      <c r="CT259" s="90">
        <f>IF(ISNA(VLOOKUP($B259,'[2]1516 Exp_Rev Access'!$F$7:$FS$310,77,FALSE)),"",VLOOKUP($B259,'[2]1516 Exp_Rev Access'!$F$7:$FS$310,77,FALSE))</f>
        <v>0</v>
      </c>
      <c r="CU259" s="90">
        <f>IF(ISNA(VLOOKUP($B259,'[2]1516 Exp_Rev Access'!$F$7:$FS$310,78,FALSE)),"",VLOOKUP($B259,'[2]1516 Exp_Rev Access'!$F$7:$FS$310,78,FALSE))</f>
        <v>111287.8</v>
      </c>
      <c r="CV259" s="90">
        <f>IF(ISNA(VLOOKUP($B259,'[2]1516 Exp_Rev Access'!$F$7:$FS$310,79,FALSE)),"",VLOOKUP($B259,'[2]1516 Exp_Rev Access'!$F$7:$FS$310,79,FALSE))</f>
        <v>32960.94</v>
      </c>
      <c r="CW259" s="90">
        <f>IF(ISNA(VLOOKUP($B259,'[2]1516 Exp_Rev Access'!$F$7:$FS$310,80,FALSE)),"",VLOOKUP($B259,'[2]1516 Exp_Rev Access'!$F$7:$FS$310,80,FALSE))</f>
        <v>0</v>
      </c>
      <c r="CX259" s="90">
        <f>IF(ISNA(VLOOKUP($B259,'[2]1516 Exp_Rev Access'!$F$7:$FS$310,81,FALSE)),"",VLOOKUP($B259,'[2]1516 Exp_Rev Access'!$F$7:$FS$310,81,FALSE))</f>
        <v>0</v>
      </c>
      <c r="CY259" s="90">
        <f>IF(ISNA(VLOOKUP($B259,'[2]1516 Exp_Rev Access'!$F$7:$FS$310,82,FALSE)),"",VLOOKUP($B259,'[2]1516 Exp_Rev Access'!$F$7:$FS$310,82,FALSE))</f>
        <v>0</v>
      </c>
      <c r="CZ259" s="90">
        <f>IF(ISNA(VLOOKUP($B259,'[2]1516 Exp_Rev Access'!$F$7:$FS$310,83,FALSE)),"",VLOOKUP($B259,'[2]1516 Exp_Rev Access'!$F$7:$FS$310,83,FALSE))</f>
        <v>0</v>
      </c>
      <c r="DA259" s="90">
        <f>IF(ISNA(VLOOKUP($B259,'[2]1516 Exp_Rev Access'!$F$7:$FS$310,84,FALSE)),"",VLOOKUP($B259,'[2]1516 Exp_Rev Access'!$F$7:$FS$310,84,FALSE))</f>
        <v>0</v>
      </c>
      <c r="DB259" s="90">
        <f>IF(ISNA(VLOOKUP($B259,'[2]1516 Exp_Rev Access'!$F$7:$FS$310,85,FALSE)),"",VLOOKUP($B259,'[2]1516 Exp_Rev Access'!$F$7:$FS$310,85,FALSE))</f>
        <v>0</v>
      </c>
      <c r="DC259" s="90">
        <f>IF(ISNA(VLOOKUP($B259,'[2]1516 Exp_Rev Access'!$F$7:$FS$310,86,FALSE)),"",VLOOKUP($B259,'[2]1516 Exp_Rev Access'!$F$7:$FS$310,86,FALSE))</f>
        <v>0</v>
      </c>
      <c r="DD259" s="90">
        <f>IF(ISNA(VLOOKUP($B259,'[2]1516 Exp_Rev Access'!$F$7:$FS$310,87,FALSE)),"",VLOOKUP($B259,'[2]1516 Exp_Rev Access'!$F$7:$FS$310,87,FALSE))</f>
        <v>0</v>
      </c>
      <c r="DE259" s="90">
        <f>IF(ISNA(VLOOKUP($B259,'[2]1516 Exp_Rev Access'!$F$7:$FS$310,88,FALSE)),"",VLOOKUP($B259,'[2]1516 Exp_Rev Access'!$F$7:$FS$310,88,FALSE))</f>
        <v>0</v>
      </c>
      <c r="DF259" s="90">
        <f>IF(ISNA(VLOOKUP($B259,'[2]1516 Exp_Rev Access'!$F$7:$FS$310,89,FALSE)),"",VLOOKUP($B259,'[2]1516 Exp_Rev Access'!$F$7:$FS$310,89,FALSE))</f>
        <v>0</v>
      </c>
      <c r="DG259" s="90">
        <f>IF(ISNA(VLOOKUP($B259,'[2]1516 Exp_Rev Access'!$F$7:$FS$310,90,FALSE)),"",VLOOKUP($B259,'[2]1516 Exp_Rev Access'!$F$7:$FS$310,90,FALSE))</f>
        <v>0</v>
      </c>
      <c r="DH259" s="90">
        <f>IF(ISNA(VLOOKUP($B259,'[2]1516 Exp_Rev Access'!$F$7:$FS$310,91,FALSE)),"",VLOOKUP($B259,'[2]1516 Exp_Rev Access'!$F$7:$FS$310,91,FALSE))</f>
        <v>0</v>
      </c>
      <c r="DI259" s="90">
        <f>IF(ISNA(VLOOKUP($B259,'[2]1516 Exp_Rev Access'!$F$7:$FS$310,92,FALSE)),"",VLOOKUP($B259,'[2]1516 Exp_Rev Access'!$F$7:$FS$310,92,FALSE))</f>
        <v>68664.7</v>
      </c>
      <c r="DJ259" s="90">
        <f>IF(ISNA(VLOOKUP($B259,'[2]1516 Exp_Rev Access'!$F$7:$FS$310,93,FALSE)),"",VLOOKUP($B259,'[2]1516 Exp_Rev Access'!$F$7:$FS$310,93,FALSE))</f>
        <v>0</v>
      </c>
      <c r="DK259" s="90">
        <f>IF(ISNA(VLOOKUP($B259,'[2]1516 Exp_Rev Access'!$F$7:$FS$310,94,FALSE)),"",VLOOKUP($B259,'[2]1516 Exp_Rev Access'!$F$7:$FS$310,94,FALSE))</f>
        <v>0</v>
      </c>
      <c r="DL259" s="90">
        <f>IF(ISNA(VLOOKUP($B259,'[2]1516 Exp_Rev Access'!$F$7:$FS$310,95,FALSE)),"",VLOOKUP($B259,'[2]1516 Exp_Rev Access'!$F$7:$FS$310,95,FALSE))</f>
        <v>0</v>
      </c>
      <c r="DM259" s="90">
        <f>IF(ISNA(VLOOKUP($B259,'[2]1516 Exp_Rev Access'!$F$7:$FS$310,96,FALSE)),"",VLOOKUP($B259,'[2]1516 Exp_Rev Access'!$F$7:$FS$310,96,FALSE))</f>
        <v>0</v>
      </c>
      <c r="DN259" s="90">
        <f>IF(ISNA(VLOOKUP($B259,'[2]1516 Exp_Rev Access'!$F$7:$FS$310,97,FALSE)),"",VLOOKUP($B259,'[2]1516 Exp_Rev Access'!$F$7:$FS$310,97,FALSE))</f>
        <v>0</v>
      </c>
      <c r="DO259" s="90">
        <f>IF(ISNA(VLOOKUP($B259,'[2]1516 Exp_Rev Access'!$F$7:$FS$310,98,FALSE)),"",VLOOKUP($B259,'[2]1516 Exp_Rev Access'!$F$7:$FS$310,98,FALSE))</f>
        <v>0</v>
      </c>
      <c r="DP259" s="90">
        <f>IF(ISNA(VLOOKUP($B259,'[2]1516 Exp_Rev Access'!$F$7:$FS$310,99,FALSE)),"",VLOOKUP($B259,'[2]1516 Exp_Rev Access'!$F$7:$FS$310,99,FALSE))</f>
        <v>0</v>
      </c>
      <c r="DQ259" s="90">
        <f>IF(ISNA(VLOOKUP($B259,'[2]1516 Exp_Rev Access'!$F$7:$FS$310,100,FALSE)),"",VLOOKUP($B259,'[2]1516 Exp_Rev Access'!$F$7:$FS$310,100,FALSE))</f>
        <v>0</v>
      </c>
      <c r="DR259" s="90">
        <f>IF(ISNA(VLOOKUP($B259,'[2]1516 Exp_Rev Access'!$F$7:$FS$310,101,FALSE)),"",VLOOKUP($B259,'[2]1516 Exp_Rev Access'!$F$7:$FS$310,101,FALSE))</f>
        <v>0</v>
      </c>
      <c r="DS259" s="90">
        <f>IF(ISNA(VLOOKUP($B259,'[2]1516 Exp_Rev Access'!$F$7:$FS$310,102,FALSE)),"",VLOOKUP($B259,'[2]1516 Exp_Rev Access'!$F$7:$FS$310,102,FALSE))</f>
        <v>0</v>
      </c>
      <c r="DT259" s="90">
        <f>IF(ISNA(VLOOKUP($B259,'[2]1516 Exp_Rev Access'!$F$7:$FS$310,103,FALSE)),"",VLOOKUP($B259,'[2]1516 Exp_Rev Access'!$F$7:$FS$310,103,FALSE))</f>
        <v>0</v>
      </c>
      <c r="DU259" s="90">
        <f>IF(ISNA(VLOOKUP($B259,'[2]1516 Exp_Rev Access'!$F$7:$FS$310,104,FALSE)),"",VLOOKUP($B259,'[2]1516 Exp_Rev Access'!$F$7:$FS$310,104,FALSE))</f>
        <v>0</v>
      </c>
      <c r="DV259" s="90">
        <f>IF(ISNA(VLOOKUP($B259,'[2]1516 Exp_Rev Access'!$F$7:$FS$310,105,FALSE)),"",VLOOKUP($B259,'[2]1516 Exp_Rev Access'!$F$7:$FS$310,105,FALSE))</f>
        <v>0</v>
      </c>
      <c r="DW259" s="90">
        <f>IF(ISNA(VLOOKUP($B259,'[2]1516 Exp_Rev Access'!$F$7:$FS$310,106,FALSE)),"",VLOOKUP($B259,'[2]1516 Exp_Rev Access'!$F$7:$FS$310,106,FALSE))</f>
        <v>0</v>
      </c>
      <c r="DX259" s="90">
        <f>IF(ISNA(VLOOKUP($B259,'[2]1516 Exp_Rev Access'!$F$7:$FS$310,107,FALSE)),"",VLOOKUP($B259,'[2]1516 Exp_Rev Access'!$F$7:$FS$310,107,FALSE))</f>
        <v>0</v>
      </c>
      <c r="DY259" s="90">
        <f>IF(ISNA(VLOOKUP($B259,'[2]1516 Exp_Rev Access'!$F$7:$FS$310,108,FALSE)),"",VLOOKUP($B259,'[2]1516 Exp_Rev Access'!$F$7:$FS$310,108,FALSE))</f>
        <v>0</v>
      </c>
      <c r="DZ259" s="90">
        <f>IF(ISNA(VLOOKUP($B259,'[2]1516 Exp_Rev Access'!$F$7:$FS$310,109,FALSE)),"",VLOOKUP($B259,'[2]1516 Exp_Rev Access'!$F$7:$FS$310,109,FALSE))</f>
        <v>0</v>
      </c>
      <c r="EA259" s="90">
        <f>IF(ISNA(VLOOKUP($B259,'[2]1516 Exp_Rev Access'!$F$7:$FS$310,110,FALSE)),"",VLOOKUP($B259,'[2]1516 Exp_Rev Access'!$F$7:$FS$310,110,FALSE))</f>
        <v>0</v>
      </c>
      <c r="EB259" s="90">
        <f>IF(ISNA(VLOOKUP($B259,'[2]1516 Exp_Rev Access'!$F$7:$FS$310,111,FALSE)),"",VLOOKUP($B259,'[2]1516 Exp_Rev Access'!$F$7:$FS$310,111,FALSE))</f>
        <v>0</v>
      </c>
      <c r="EC259" s="90">
        <f>IF(ISNA(VLOOKUP($B259,'[2]1516 Exp_Rev Access'!$F$7:$FS$310,112,FALSE)),"",VLOOKUP($B259,'[2]1516 Exp_Rev Access'!$F$7:$FS$310,112,FALSE))</f>
        <v>0</v>
      </c>
      <c r="ED259" s="90">
        <f>IF(ISNA(VLOOKUP($B259,'[2]1516 Exp_Rev Access'!$F$7:$FS$310,113,FALSE)),"",VLOOKUP($B259,'[2]1516 Exp_Rev Access'!$F$7:$FS$310,113,FALSE))</f>
        <v>0</v>
      </c>
      <c r="EE259" s="90">
        <f>IF(ISNA(VLOOKUP($B259,'[2]1516 Exp_Rev Access'!$F$7:$FS$310,114,FALSE)),"",VLOOKUP($B259,'[2]1516 Exp_Rev Access'!$F$7:$FS$310,114,FALSE))</f>
        <v>0</v>
      </c>
      <c r="EF259" s="90">
        <f>IF(ISNA(VLOOKUP($B259,'[2]1516 Exp_Rev Access'!$F$7:$FS$310,115,FALSE)),"",VLOOKUP($B259,'[2]1516 Exp_Rev Access'!$F$7:$FS$310,115,FALSE))</f>
        <v>0</v>
      </c>
      <c r="EG259" s="90">
        <f>IF(ISNA(VLOOKUP($B259,'[2]1516 Exp_Rev Access'!$F$7:$FS$310,116,FALSE)),"",VLOOKUP($B259,'[2]1516 Exp_Rev Access'!$F$7:$FS$310,116,FALSE))</f>
        <v>0</v>
      </c>
      <c r="EH259" s="90">
        <f>IF(ISNA(VLOOKUP($B259,'[2]1516 Exp_Rev Access'!$F$7:$FS$310,117,FALSE)),"",VLOOKUP($B259,'[2]1516 Exp_Rev Access'!$F$7:$FS$310,117,FALSE))</f>
        <v>0</v>
      </c>
      <c r="EI259" s="90">
        <f>IF(ISNA(VLOOKUP($B259,'[2]1516 Exp_Rev Access'!$F$7:$FS$310,118,FALSE)),"",VLOOKUP($B259,'[2]1516 Exp_Rev Access'!$F$7:$FS$310,118,FALSE))</f>
        <v>0</v>
      </c>
      <c r="EJ259" s="90">
        <f>IF(ISNA(VLOOKUP($B259,'[2]1516 Exp_Rev Access'!$F$7:$FS$310,119,FALSE)),"",VLOOKUP($B259,'[2]1516 Exp_Rev Access'!$F$7:$FS$310,119,FALSE))</f>
        <v>0</v>
      </c>
      <c r="EK259" s="90">
        <f>IF(ISNA(VLOOKUP($B259,'[2]1516 Exp_Rev Access'!$F$7:$FS$310,120,FALSE)),"",VLOOKUP($B259,'[2]1516 Exp_Rev Access'!$F$7:$FS$310,120,FALSE))</f>
        <v>0</v>
      </c>
      <c r="EL259" s="90">
        <f>IF(ISNA(VLOOKUP($B259,'[2]1516 Exp_Rev Access'!$F$7:$FS$310,121,FALSE)),"",VLOOKUP($B259,'[2]1516 Exp_Rev Access'!$F$7:$FS$310,121,FALSE))</f>
        <v>0</v>
      </c>
      <c r="EM259" s="90">
        <f>IF(ISNA(VLOOKUP($B259,'[2]1516 Exp_Rev Access'!$F$7:$FS$310,122,FALSE)),"",VLOOKUP($B259,'[2]1516 Exp_Rev Access'!$F$7:$FS$310,122,FALSE))</f>
        <v>0</v>
      </c>
      <c r="EN259" s="90">
        <f>IF(ISNA(VLOOKUP($B259,'[2]1516 Exp_Rev Access'!$F$7:$FS$310,123,FALSE)),"",VLOOKUP($B259,'[2]1516 Exp_Rev Access'!$F$7:$FS$310,123,FALSE))</f>
        <v>24921.29</v>
      </c>
      <c r="EO259" s="90">
        <f>IF(ISNA(VLOOKUP($B259,'[2]1516 Exp_Rev Access'!$F$7:$FS$310,124,FALSE)),"",VLOOKUP($B259,'[2]1516 Exp_Rev Access'!$F$7:$FS$310,124,FALSE))</f>
        <v>0</v>
      </c>
      <c r="EP259" s="90">
        <f>IF(ISNA(VLOOKUP($B259,'[2]1516 Exp_Rev Access'!$F$7:$FS$310,125,FALSE)),"",VLOOKUP($B259,'[2]1516 Exp_Rev Access'!$F$7:$FS$310,125,FALSE))</f>
        <v>0</v>
      </c>
      <c r="EQ259" s="90">
        <f>IF(ISNA(VLOOKUP($B259,'[2]1516 Exp_Rev Access'!$F$7:$FS$310,126,FALSE)),"",VLOOKUP($B259,'[2]1516 Exp_Rev Access'!$F$7:$FS$310,126,FALSE))</f>
        <v>0</v>
      </c>
      <c r="ER259" s="90">
        <f>IF(ISNA(VLOOKUP($B259,'[2]1516 Exp_Rev Access'!$F$7:$FS$310,127,FALSE)),"",VLOOKUP($B259,'[2]1516 Exp_Rev Access'!$F$7:$FS$310,127,FALSE))</f>
        <v>0</v>
      </c>
      <c r="ES259" s="90">
        <f>IF(ISNA(VLOOKUP($B259,'[2]1516 Exp_Rev Access'!$F$7:$FS$310,128,FALSE)),"",VLOOKUP($B259,'[2]1516 Exp_Rev Access'!$F$7:$FS$310,128,FALSE))</f>
        <v>0</v>
      </c>
      <c r="ET259" s="90">
        <f>IF(ISNA(VLOOKUP($B259,'[2]1516 Exp_Rev Access'!$F$7:$FS$310,129,FALSE)),"",VLOOKUP($B259,'[2]1516 Exp_Rev Access'!$F$7:$FS$310,129,FALSE))</f>
        <v>0</v>
      </c>
      <c r="EU259" s="90">
        <f>IF(ISNA(VLOOKUP($B259,'[2]1516 Exp_Rev Access'!$F$7:$FS$310,130,FALSE)),"",VLOOKUP($B259,'[2]1516 Exp_Rev Access'!$F$7:$FS$310,130,FALSE))</f>
        <v>0</v>
      </c>
      <c r="EV259" s="90">
        <f>IF(ISNA(VLOOKUP($B259,'[2]1516 Exp_Rev Access'!$F$7:$FS$310,131,FALSE)),"",VLOOKUP($B259,'[2]1516 Exp_Rev Access'!$F$7:$FS$310,131,FALSE))</f>
        <v>0</v>
      </c>
      <c r="EW259" s="90">
        <f>IF(ISNA(VLOOKUP($B259,'[2]1516 Exp_Rev Access'!$F$7:$FS$310,132,FALSE)),"",VLOOKUP($B259,'[2]1516 Exp_Rev Access'!$F$7:$FS$310,132,FALSE))</f>
        <v>0</v>
      </c>
      <c r="EX259" s="90">
        <f>IF(ISNA(VLOOKUP($B259,'[2]1516 Exp_Rev Access'!$F$7:$FS$310,133,FALSE)),"",VLOOKUP($B259,'[2]1516 Exp_Rev Access'!$F$7:$FS$310,133,FALSE))</f>
        <v>0</v>
      </c>
      <c r="EY259" s="90">
        <f>IF(ISNA(VLOOKUP($B259,'[2]1516 Exp_Rev Access'!$F$7:$FS$310,134,FALSE)),"",VLOOKUP($B259,'[2]1516 Exp_Rev Access'!$F$7:$FS$310,134,FALSE))</f>
        <v>0</v>
      </c>
      <c r="EZ259" s="90">
        <f>IF(ISNA(VLOOKUP($B259,'[2]1516 Exp_Rev Access'!$F$7:$FS$310,135,FALSE)),"",VLOOKUP($B259,'[2]1516 Exp_Rev Access'!$F$7:$FS$310,135,FALSE))</f>
        <v>0</v>
      </c>
      <c r="FA259" s="90">
        <f>IF(ISNA(VLOOKUP($B259,'[2]1516 Exp_Rev Access'!$F$7:$FS$310,136,FALSE)),"",VLOOKUP($B259,'[2]1516 Exp_Rev Access'!$F$7:$FS$310,136,FALSE))</f>
        <v>0</v>
      </c>
      <c r="FB259" s="90">
        <f>IF(ISNA(VLOOKUP($B259,'[2]1516 Exp_Rev Access'!$F$7:$FS$310,137,FALSE)),"",VLOOKUP($B259,'[2]1516 Exp_Rev Access'!$F$7:$FS$310,137,FALSE))</f>
        <v>0</v>
      </c>
      <c r="FC259" s="90">
        <f>IF(ISNA(VLOOKUP($B259,'[2]1516 Exp_Rev Access'!$F$7:$FS$310,138,FALSE)),"",VLOOKUP($B259,'[2]1516 Exp_Rev Access'!$F$7:$FS$310,138,FALSE))</f>
        <v>77082.16</v>
      </c>
      <c r="FD259" s="90">
        <f>IF(ISNA(VLOOKUP($B259,'[2]1516 Exp_Rev Access'!$F$7:$FS$310,139,FALSE)),"",VLOOKUP($B259,'[2]1516 Exp_Rev Access'!$F$7:$FS$310,139,FALSE))</f>
        <v>0</v>
      </c>
      <c r="FE259" s="90">
        <f>IF(ISNA(VLOOKUP($B259,'[2]1516 Exp_Rev Access'!$F$7:$FS$310,140,FALSE)),"",VLOOKUP($B259,'[2]1516 Exp_Rev Access'!$F$7:$FS$310,140,FALSE))</f>
        <v>0</v>
      </c>
      <c r="FF259" s="90">
        <f>IF(ISNA(VLOOKUP($B259,'[2]1516 Exp_Rev Access'!$F$7:$FS$310,141,FALSE)),"",VLOOKUP($B259,'[2]1516 Exp_Rev Access'!$F$7:$FS$310,141,FALSE))</f>
        <v>0</v>
      </c>
      <c r="FG259" s="90">
        <f>IF(ISNA(VLOOKUP($B259,'[2]1516 Exp_Rev Access'!$F$7:$FS$310,142,FALSE)),"",VLOOKUP($B259,'[2]1516 Exp_Rev Access'!$F$7:$FS$310,142,FALSE))</f>
        <v>0</v>
      </c>
      <c r="FH259" s="90">
        <f>IF(ISNA(VLOOKUP($B259,'[2]1516 Exp_Rev Access'!$F$7:$FS$310,143,FALSE)),"",VLOOKUP($B259,'[2]1516 Exp_Rev Access'!$F$7:$FS$310,143,FALSE))</f>
        <v>0</v>
      </c>
      <c r="FI259" s="90">
        <f>IF(ISNA(VLOOKUP($B259,'[2]1516 Exp_Rev Access'!$F$7:$FS$310,144,FALSE)),"",VLOOKUP($B259,'[2]1516 Exp_Rev Access'!$F$7:$FS$310,144,FALSE))</f>
        <v>0</v>
      </c>
      <c r="FJ259" s="90">
        <f>IF(ISNA(VLOOKUP($B259,'[2]1516 Exp_Rev Access'!$F$7:$FS$310,145,FALSE)),"",VLOOKUP($B259,'[2]1516 Exp_Rev Access'!$F$7:$FS$310,145,FALSE))</f>
        <v>0</v>
      </c>
      <c r="FK259" s="90">
        <f>IF(ISNA(VLOOKUP($B259,'[2]1516 Exp_Rev Access'!$F$7:$FS$310,146,FALSE)),"",VLOOKUP($B259,'[2]1516 Exp_Rev Access'!$F$7:$FS$310,146,FALSE))</f>
        <v>0</v>
      </c>
      <c r="FL259" s="90">
        <f>IF(ISNA(VLOOKUP($B259,'[2]1516 Exp_Rev Access'!$F$7:$FS$310,1147,FALSE)),"",VLOOKUP($B259,'[2]1516 Exp_Rev Access'!$F$7:$FS$310,147,FALSE))</f>
        <v>0</v>
      </c>
      <c r="FM259" s="90">
        <f>IF(ISNA(VLOOKUP($B259,'[2]1516 Exp_Rev Access'!$F$7:$FS$310,148,FALSE)),"",VLOOKUP($B259,'[2]1516 Exp_Rev Access'!$F$7:$FS$310,148,FALSE))</f>
        <v>0</v>
      </c>
      <c r="FN259" s="90">
        <f>IF(ISNA(VLOOKUP($B259,'[2]1516 Exp_Rev Access'!$F$7:$FS$310,149,FALSE)),"",VLOOKUP($B259,'[2]1516 Exp_Rev Access'!$F$7:$FS$310,149,FALSE))</f>
        <v>0</v>
      </c>
      <c r="FO259" s="90">
        <f>IF(ISNA(VLOOKUP($B259,'[2]1516 Exp_Rev Access'!$F$7:$FS$310,150,FALSE)),"",VLOOKUP($B259,'[2]1516 Exp_Rev Access'!$F$7:$FS$310,150,FALSE))</f>
        <v>0</v>
      </c>
      <c r="FP259" s="90">
        <f>IF(ISNA(VLOOKUP($B259,'[2]1516 Exp_Rev Access'!$F$7:$FS$310,151,FALSE)),"",VLOOKUP($B259,'[2]1516 Exp_Rev Access'!$F$7:$FS$310,151,FALSE))</f>
        <v>0</v>
      </c>
      <c r="FQ259" s="90">
        <f>IF(ISNA(VLOOKUP($B259,'[2]1516 Exp_Rev Access'!$F$7:$FS$310,152,FALSE)),"",VLOOKUP($B259,'[2]1516 Exp_Rev Access'!$F$7:$FS$310,152,FALSE))</f>
        <v>0</v>
      </c>
      <c r="FR259" s="90">
        <f>IF(ISNA(VLOOKUP($B259,'[2]1516 Exp_Rev Access'!$F$7:$FS$310,153,FALSE)),"",VLOOKUP($B259,'[2]1516 Exp_Rev Access'!$F$7:$FS$310,153,FALSE))</f>
        <v>5694.87</v>
      </c>
      <c r="FS259" s="53">
        <f>SUM(CH259:FR259)</f>
        <v>393532.52</v>
      </c>
      <c r="FT259" s="92">
        <f>FS259/E259</f>
        <v>8.9067045679339638E-2</v>
      </c>
      <c r="FU259" s="116">
        <f>FS259/D259</f>
        <v>1550.439366480183</v>
      </c>
      <c r="FV259" s="90">
        <f>IF(ISNA(VLOOKUP($B259,'[2]1516 Exp_Rev Access'!$F$7:$FS$310,154,FALSE)),"",VLOOKUP($B259,'[2]1516 Exp_Rev Access'!$F$7:$FS$310,154,FALSE))</f>
        <v>0</v>
      </c>
      <c r="FW259" s="90">
        <f>IF(ISNA(VLOOKUP($B259,'[2]1516 Exp_Rev Access'!$F$7:$FS$310,155,FALSE)),"",VLOOKUP($B259,'[2]1516 Exp_Rev Access'!$F$7:$FS$310,155,FALSE))</f>
        <v>0</v>
      </c>
      <c r="FX259" s="90">
        <f>IF(ISNA(VLOOKUP($B259,'[2]1516 Exp_Rev Access'!$F$7:$FS$310,156,FALSE)),"",VLOOKUP($B259,'[2]1516 Exp_Rev Access'!$F$7:$FS$310,156,FALSE))</f>
        <v>0</v>
      </c>
      <c r="FY259" s="90">
        <f>IF(ISNA(VLOOKUP($B259,'[2]1516 Exp_Rev Access'!$F$7:$FS$310,157,FALSE)),"",VLOOKUP($B259,'[2]1516 Exp_Rev Access'!$F$7:$FS$310,157,FALSE))</f>
        <v>0</v>
      </c>
      <c r="FZ259" s="90">
        <f>IF(ISNA(VLOOKUP($B259,'[2]1516 Exp_Rev Access'!$F$7:$FS$310,158,FALSE)),"",VLOOKUP($B259,'[2]1516 Exp_Rev Access'!$F$7:$FS$310,158,FALSE))</f>
        <v>0</v>
      </c>
      <c r="GA259" s="90">
        <f>IF(ISNA(VLOOKUP($B259,'[2]1516 Exp_Rev Access'!$F$7:$FS$310,159,FALSE)),"",VLOOKUP($B259,'[2]1516 Exp_Rev Access'!$F$7:$FS$310,159,FALSE))</f>
        <v>0</v>
      </c>
      <c r="GB259" s="90">
        <f>IF(ISNA(VLOOKUP($B259,'[2]1516 Exp_Rev Access'!$F$7:$FS$310,160,FALSE)),"",VLOOKUP($B259,'[2]1516 Exp_Rev Access'!$F$7:$FS$310,160,FALSE))</f>
        <v>0</v>
      </c>
      <c r="GC259" s="90">
        <f>IF(ISNA(VLOOKUP($B259,'[2]1516 Exp_Rev Access'!$F$7:$FS$310,161,FALSE)),"",VLOOKUP($B259,'[2]1516 Exp_Rev Access'!$F$7:$FS$310,161,FALSE))</f>
        <v>0</v>
      </c>
      <c r="GD259" s="90">
        <f>IF(ISNA(VLOOKUP($B259,'[2]1516 Exp_Rev Access'!$F$7:$FS$310,162,FALSE)),"",VLOOKUP($B259,'[2]1516 Exp_Rev Access'!$F$7:$FS$310,162,FALSE))</f>
        <v>0</v>
      </c>
      <c r="GE259" s="90">
        <f>IF(ISNA(VLOOKUP($B259,'[2]1516 Exp_Rev Access'!$F$7:$FS$310,163,FALSE)),"",VLOOKUP($B259,'[2]1516 Exp_Rev Access'!$F$7:$FS$310,163,FALSE))</f>
        <v>0</v>
      </c>
      <c r="GF259" s="90">
        <f>IF(ISNA(VLOOKUP($B259,'[2]1516 Exp_Rev Access'!$F$7:$FS$310,164,FALSE)),"",VLOOKUP($B259,'[2]1516 Exp_Rev Access'!$F$7:$FS$310,164,FALSE))</f>
        <v>0</v>
      </c>
      <c r="GG259" s="90">
        <f>IF(ISNA(VLOOKUP($B259,'[2]1516 Exp_Rev Access'!$F$7:$FS$310,165,FALSE)),"",VLOOKUP($B259,'[2]1516 Exp_Rev Access'!$F$7:$FS$310,165,FALSE))</f>
        <v>0</v>
      </c>
      <c r="GH259" s="90">
        <f>IF(ISNA(VLOOKUP($B259,'[2]1516 Exp_Rev Access'!$F$7:$FS$310,166,FALSE)),"",VLOOKUP($B259,'[2]1516 Exp_Rev Access'!$F$7:$FS$310,166,FALSE))</f>
        <v>0</v>
      </c>
      <c r="GI259" s="90">
        <f>IF(ISNA(VLOOKUP($B259,'[2]1516 Exp_Rev Access'!$F$7:$FS$310,167,FALSE)),"",VLOOKUP($B259,'[2]1516 Exp_Rev Access'!$F$7:$FS$310,167,FALSE))</f>
        <v>0</v>
      </c>
      <c r="GJ259" s="90">
        <f>IF(ISNA(VLOOKUP($B259,'[2]1516 Exp_Rev Access'!$F$7:$FS$310,168,FALSE)),"",VLOOKUP($B259,'[2]1516 Exp_Rev Access'!$F$7:$FS$310,168,FALSE))</f>
        <v>0</v>
      </c>
      <c r="GK259" s="90">
        <f>IF(ISNA(VLOOKUP($B259,'[2]1516 Exp_Rev Access'!$F$7:$FS$310,169,FALSE)),"",VLOOKUP($B259,'[2]1516 Exp_Rev Access'!$F$7:$FS$310,169,FALSE))</f>
        <v>33000</v>
      </c>
      <c r="GL259" s="90">
        <f>IF(ISNA(VLOOKUP($B259,'[2]1516 Exp_Rev Access'!$F$7:$FS$310,170,FALSE)),"",VLOOKUP($B259,'[2]1516 Exp_Rev Access'!$F$7:$FS$310,170,FALSE))</f>
        <v>0</v>
      </c>
      <c r="GM259" s="90">
        <f>IF(ISNA(VLOOKUP($B259,'[2]1516 Exp_Rev Access'!$F$7:$FT$310,171,FALSE)),"",VLOOKUP($B259,'[2]1516 Exp_Rev Access'!$F$7:$FT$310,171,FALSE))</f>
        <v>0</v>
      </c>
      <c r="GN259" s="90">
        <f>IF(ISNA(VLOOKUP($B259,'[2]1516 Exp_Rev Access'!$F$7:$FU$310,172,FALSE)),"",VLOOKUP($B259,'[2]1516 Exp_Rev Access'!$F$7:$FU$310,172,FALSE))</f>
        <v>0</v>
      </c>
      <c r="GO259" s="90">
        <f>IF(ISNA(VLOOKUP($B259,'[2]1516 Exp_Rev Access'!$F$7:$FV$310,173,FALSE)),"",VLOOKUP($B259,'[2]1516 Exp_Rev Access'!$F$7:$FV$310,173,FALSE))</f>
        <v>0</v>
      </c>
      <c r="GP259" s="90">
        <f>IF(ISNA(VLOOKUP($B259,'[2]1516 Exp_Rev Access'!$F$7:$GA$310,174,FALSE)),"",VLOOKUP($B259,'[2]1516 Exp_Rev Access'!$F$7:$GA$310,174,FALSE))</f>
        <v>0</v>
      </c>
      <c r="GQ259" s="90">
        <f>IF(ISNA(VLOOKUP($B259,'[2]1516 Exp_Rev Access'!$F$7:$GA$310,175,FALSE)),"",VLOOKUP($B259,'[2]1516 Exp_Rev Access'!$F$7:$GA$310,175,FALSE))</f>
        <v>0</v>
      </c>
      <c r="GR259" s="90">
        <f>IF(ISNA(VLOOKUP($B259,'[2]1516 Exp_Rev Access'!$F$7:$GA$310,176,FALSE)),"",VLOOKUP($B259,'[2]1516 Exp_Rev Access'!$F$7:$GA$310,176,FALSE))</f>
        <v>0</v>
      </c>
      <c r="GS259" s="90">
        <f>IF(ISNA(VLOOKUP($B259,'[2]1516 Exp_Rev Access'!$F$7:$GA$310,177,FALSE)),"",VLOOKUP($B259,'[2]1516 Exp_Rev Access'!$F$7:$GA$310,177,FALSE))</f>
        <v>0</v>
      </c>
      <c r="GT259" s="90">
        <f>IF(ISNA(VLOOKUP($B259,'[2]1516 Exp_Rev Access'!$F$7:$GA$310,178,FALSE)),"",VLOOKUP($B259,'[2]1516 Exp_Rev Access'!$F$7:$GA$310,178,FALSE))</f>
        <v>0</v>
      </c>
      <c r="GU259" s="53">
        <f t="shared" si="657"/>
        <v>33000</v>
      </c>
      <c r="GV259" s="92">
        <f t="shared" si="658"/>
        <v>7.4687919245357602E-3</v>
      </c>
      <c r="GW259" s="125">
        <f t="shared" si="659"/>
        <v>130.01339531951777</v>
      </c>
    </row>
    <row r="260" spans="1:222" x14ac:dyDescent="0.2">
      <c r="A260" s="99"/>
      <c r="B260" s="100"/>
      <c r="C260" s="100" t="s">
        <v>185</v>
      </c>
      <c r="D260" s="101">
        <f>SUM(D257:D259)</f>
        <v>1598.07</v>
      </c>
      <c r="E260" s="102">
        <f>SUM(E257:E259)</f>
        <v>21506910.530000001</v>
      </c>
      <c r="F260" s="103">
        <f>SUM(F257:F259)</f>
        <v>21506910.530000001</v>
      </c>
      <c r="G260" s="70">
        <f>F260-E260</f>
        <v>0</v>
      </c>
      <c r="H260" s="103">
        <f t="shared" ref="H260:N260" si="660">SUM(H257:H259)</f>
        <v>2494051.6500000004</v>
      </c>
      <c r="I260" s="103">
        <f t="shared" si="660"/>
        <v>0</v>
      </c>
      <c r="J260" s="103">
        <f t="shared" si="660"/>
        <v>0</v>
      </c>
      <c r="K260" s="103">
        <f t="shared" si="660"/>
        <v>85792.35</v>
      </c>
      <c r="L260" s="103">
        <f t="shared" si="660"/>
        <v>0</v>
      </c>
      <c r="M260" s="103">
        <f t="shared" si="660"/>
        <v>0</v>
      </c>
      <c r="N260" s="103">
        <f t="shared" si="660"/>
        <v>2579844</v>
      </c>
      <c r="O260" s="69">
        <f>N260/E260</f>
        <v>0.11995418851077537</v>
      </c>
      <c r="P260" s="103">
        <f>N260/D260</f>
        <v>1614.3498094576585</v>
      </c>
      <c r="Q260" s="103">
        <f t="shared" ref="Q260:AM260" si="661">SUM(Q257:Q259)</f>
        <v>3368</v>
      </c>
      <c r="R260" s="103">
        <f t="shared" si="661"/>
        <v>0</v>
      </c>
      <c r="S260" s="103">
        <f t="shared" si="661"/>
        <v>562.94000000000005</v>
      </c>
      <c r="T260" s="103">
        <f t="shared" si="661"/>
        <v>0</v>
      </c>
      <c r="U260" s="103">
        <f t="shared" si="661"/>
        <v>8160</v>
      </c>
      <c r="V260" s="103">
        <f t="shared" si="661"/>
        <v>0</v>
      </c>
      <c r="W260" s="103">
        <f t="shared" si="661"/>
        <v>0</v>
      </c>
      <c r="X260" s="103">
        <f t="shared" si="661"/>
        <v>0</v>
      </c>
      <c r="Y260" s="103">
        <f t="shared" si="661"/>
        <v>65753.62</v>
      </c>
      <c r="Z260" s="103">
        <f t="shared" si="661"/>
        <v>601.43000000000006</v>
      </c>
      <c r="AA260" s="103">
        <f t="shared" si="661"/>
        <v>0</v>
      </c>
      <c r="AB260" s="103">
        <f t="shared" si="661"/>
        <v>0</v>
      </c>
      <c r="AC260" s="103">
        <f t="shared" si="661"/>
        <v>28807</v>
      </c>
      <c r="AD260" s="103">
        <f t="shared" si="661"/>
        <v>145071.69</v>
      </c>
      <c r="AE260" s="103">
        <f t="shared" si="661"/>
        <v>7762.5599999999995</v>
      </c>
      <c r="AF260" s="103">
        <f t="shared" si="661"/>
        <v>0</v>
      </c>
      <c r="AG260" s="103">
        <f t="shared" si="661"/>
        <v>51420.76</v>
      </c>
      <c r="AH260" s="103">
        <f t="shared" si="661"/>
        <v>1092.17</v>
      </c>
      <c r="AI260" s="103">
        <f t="shared" si="661"/>
        <v>7662.65</v>
      </c>
      <c r="AJ260" s="103">
        <f t="shared" si="661"/>
        <v>3462.58</v>
      </c>
      <c r="AK260" s="103">
        <f t="shared" si="661"/>
        <v>303930.7</v>
      </c>
      <c r="AL260" s="103">
        <f t="shared" si="661"/>
        <v>37531.050000000003</v>
      </c>
      <c r="AM260" s="103">
        <f t="shared" si="661"/>
        <v>665187.14999999991</v>
      </c>
      <c r="AN260" s="71">
        <f>AM260/E260</f>
        <v>3.0928996011404333E-2</v>
      </c>
      <c r="AO260" s="70">
        <f>AM260/D260</f>
        <v>416.24406315117608</v>
      </c>
      <c r="AP260" s="103">
        <f t="shared" ref="AP260:AU260" si="662">SUM(AP257:AP259)</f>
        <v>11204391.800000001</v>
      </c>
      <c r="AQ260" s="103">
        <f t="shared" si="662"/>
        <v>298235.76</v>
      </c>
      <c r="AR260" s="103">
        <f t="shared" si="662"/>
        <v>534379.28</v>
      </c>
      <c r="AS260" s="103">
        <f t="shared" si="662"/>
        <v>0</v>
      </c>
      <c r="AT260" s="103">
        <f t="shared" si="662"/>
        <v>0</v>
      </c>
      <c r="AU260" s="103">
        <f t="shared" si="662"/>
        <v>12037006.84</v>
      </c>
      <c r="AV260" s="73">
        <f>AU260/E260</f>
        <v>0.55968089062394955</v>
      </c>
      <c r="AW260" s="103">
        <f>AU260/D260</f>
        <v>7532.2150093550345</v>
      </c>
      <c r="AX260" s="103">
        <f t="shared" ref="AX260:BV260" si="663">SUM(AX257:AX259)</f>
        <v>0</v>
      </c>
      <c r="AY260" s="103">
        <f t="shared" si="663"/>
        <v>1401455.91</v>
      </c>
      <c r="AZ260" s="103">
        <f t="shared" si="663"/>
        <v>30753.440000000002</v>
      </c>
      <c r="BA260" s="103">
        <f t="shared" si="663"/>
        <v>0</v>
      </c>
      <c r="BB260" s="103">
        <f t="shared" si="663"/>
        <v>0</v>
      </c>
      <c r="BC260" s="103">
        <f t="shared" si="663"/>
        <v>462382.74</v>
      </c>
      <c r="BD260" s="103">
        <f t="shared" si="663"/>
        <v>0</v>
      </c>
      <c r="BE260" s="103">
        <f t="shared" si="663"/>
        <v>32940.07</v>
      </c>
      <c r="BF260" s="103">
        <f t="shared" si="663"/>
        <v>0</v>
      </c>
      <c r="BG260" s="103">
        <f t="shared" si="663"/>
        <v>0</v>
      </c>
      <c r="BH260" s="103">
        <f t="shared" si="663"/>
        <v>11556.5</v>
      </c>
      <c r="BI260" s="103">
        <f t="shared" si="663"/>
        <v>0</v>
      </c>
      <c r="BJ260" s="103">
        <f t="shared" si="663"/>
        <v>19480.019999999997</v>
      </c>
      <c r="BK260" s="103">
        <f t="shared" si="663"/>
        <v>1154722.46</v>
      </c>
      <c r="BL260" s="103">
        <f t="shared" si="663"/>
        <v>26365.96</v>
      </c>
      <c r="BM260" s="103">
        <f t="shared" si="663"/>
        <v>0</v>
      </c>
      <c r="BN260" s="103">
        <f t="shared" si="663"/>
        <v>0</v>
      </c>
      <c r="BO260" s="103">
        <f t="shared" si="663"/>
        <v>0</v>
      </c>
      <c r="BP260" s="103">
        <f t="shared" si="663"/>
        <v>0</v>
      </c>
      <c r="BQ260" s="103">
        <f t="shared" si="663"/>
        <v>0</v>
      </c>
      <c r="BR260" s="103">
        <f t="shared" si="663"/>
        <v>0</v>
      </c>
      <c r="BS260" s="103">
        <f t="shared" si="663"/>
        <v>0</v>
      </c>
      <c r="BT260" s="103">
        <f t="shared" si="663"/>
        <v>0</v>
      </c>
      <c r="BU260" s="103">
        <f t="shared" si="663"/>
        <v>0</v>
      </c>
      <c r="BV260" s="103">
        <f t="shared" si="663"/>
        <v>3139657.0999999996</v>
      </c>
      <c r="BW260" s="71">
        <f>BV260/E260</f>
        <v>0.14598364072889458</v>
      </c>
      <c r="BX260" s="70">
        <f>BV260/D260</f>
        <v>1964.655553261121</v>
      </c>
      <c r="BY260" s="103">
        <f t="shared" ref="BY260:CE260" si="664">SUM(BY257:BY259)</f>
        <v>0</v>
      </c>
      <c r="BZ260" s="103">
        <f t="shared" si="664"/>
        <v>161422.09</v>
      </c>
      <c r="CA260" s="103">
        <f t="shared" si="664"/>
        <v>11446.36</v>
      </c>
      <c r="CB260" s="103">
        <f t="shared" si="664"/>
        <v>0</v>
      </c>
      <c r="CC260" s="103">
        <f t="shared" si="664"/>
        <v>391459.76</v>
      </c>
      <c r="CD260" s="103">
        <f t="shared" si="664"/>
        <v>0</v>
      </c>
      <c r="CE260" s="103">
        <f t="shared" si="664"/>
        <v>564328.21</v>
      </c>
      <c r="CF260" s="71">
        <f>CE260/E260</f>
        <v>2.6239389856242634E-2</v>
      </c>
      <c r="CG260" s="72">
        <f>CE260/D260</f>
        <v>353.13109563410865</v>
      </c>
      <c r="CH260" s="103">
        <f t="shared" ref="CH260:ES260" si="665">SUM(CH257:CH259)</f>
        <v>0</v>
      </c>
      <c r="CI260" s="103">
        <f t="shared" si="665"/>
        <v>0</v>
      </c>
      <c r="CJ260" s="103">
        <f t="shared" si="665"/>
        <v>0</v>
      </c>
      <c r="CK260" s="103">
        <f t="shared" si="665"/>
        <v>0</v>
      </c>
      <c r="CL260" s="103">
        <f t="shared" si="665"/>
        <v>0</v>
      </c>
      <c r="CM260" s="103">
        <f t="shared" si="665"/>
        <v>0</v>
      </c>
      <c r="CN260" s="103">
        <f t="shared" si="665"/>
        <v>0</v>
      </c>
      <c r="CO260" s="103">
        <f t="shared" si="665"/>
        <v>0</v>
      </c>
      <c r="CP260" s="103">
        <f t="shared" si="665"/>
        <v>0</v>
      </c>
      <c r="CQ260" s="103">
        <f t="shared" si="665"/>
        <v>390222.36</v>
      </c>
      <c r="CR260" s="103">
        <f t="shared" si="665"/>
        <v>0</v>
      </c>
      <c r="CS260" s="103">
        <f t="shared" si="665"/>
        <v>11406.54</v>
      </c>
      <c r="CT260" s="103">
        <f t="shared" si="665"/>
        <v>0</v>
      </c>
      <c r="CU260" s="103">
        <f t="shared" si="665"/>
        <v>639187.99000000011</v>
      </c>
      <c r="CV260" s="103">
        <f t="shared" si="665"/>
        <v>369712.35</v>
      </c>
      <c r="CW260" s="103">
        <f t="shared" si="665"/>
        <v>0</v>
      </c>
      <c r="CX260" s="103">
        <f t="shared" si="665"/>
        <v>0</v>
      </c>
      <c r="CY260" s="103">
        <f t="shared" si="665"/>
        <v>0</v>
      </c>
      <c r="CZ260" s="103">
        <f t="shared" si="665"/>
        <v>0</v>
      </c>
      <c r="DA260" s="103">
        <f t="shared" si="665"/>
        <v>0</v>
      </c>
      <c r="DB260" s="103">
        <f t="shared" si="665"/>
        <v>0</v>
      </c>
      <c r="DC260" s="103">
        <f t="shared" si="665"/>
        <v>0</v>
      </c>
      <c r="DD260" s="103">
        <f t="shared" si="665"/>
        <v>0</v>
      </c>
      <c r="DE260" s="103">
        <f t="shared" si="665"/>
        <v>0</v>
      </c>
      <c r="DF260" s="103">
        <f t="shared" si="665"/>
        <v>0</v>
      </c>
      <c r="DG260" s="103">
        <f t="shared" si="665"/>
        <v>0</v>
      </c>
      <c r="DH260" s="103">
        <f t="shared" si="665"/>
        <v>8161.51</v>
      </c>
      <c r="DI260" s="103">
        <f t="shared" si="665"/>
        <v>567094.65999999992</v>
      </c>
      <c r="DJ260" s="103">
        <f t="shared" si="665"/>
        <v>0</v>
      </c>
      <c r="DK260" s="103">
        <f t="shared" si="665"/>
        <v>0</v>
      </c>
      <c r="DL260" s="103">
        <f t="shared" si="665"/>
        <v>0</v>
      </c>
      <c r="DM260" s="103">
        <f t="shared" si="665"/>
        <v>0</v>
      </c>
      <c r="DN260" s="103">
        <f t="shared" si="665"/>
        <v>0</v>
      </c>
      <c r="DO260" s="103">
        <f t="shared" si="665"/>
        <v>0</v>
      </c>
      <c r="DP260" s="103">
        <f t="shared" si="665"/>
        <v>0</v>
      </c>
      <c r="DQ260" s="103">
        <f t="shared" si="665"/>
        <v>0</v>
      </c>
      <c r="DR260" s="103">
        <f t="shared" si="665"/>
        <v>0</v>
      </c>
      <c r="DS260" s="103">
        <f t="shared" si="665"/>
        <v>0</v>
      </c>
      <c r="DT260" s="103">
        <f t="shared" si="665"/>
        <v>0</v>
      </c>
      <c r="DU260" s="103">
        <f t="shared" si="665"/>
        <v>0</v>
      </c>
      <c r="DV260" s="103">
        <f t="shared" si="665"/>
        <v>0</v>
      </c>
      <c r="DW260" s="103">
        <f t="shared" si="665"/>
        <v>0</v>
      </c>
      <c r="DX260" s="103">
        <f t="shared" si="665"/>
        <v>0</v>
      </c>
      <c r="DY260" s="103">
        <f t="shared" si="665"/>
        <v>229691.4</v>
      </c>
      <c r="DZ260" s="103">
        <f t="shared" si="665"/>
        <v>0</v>
      </c>
      <c r="EA260" s="103">
        <f t="shared" si="665"/>
        <v>0</v>
      </c>
      <c r="EB260" s="103">
        <f t="shared" si="665"/>
        <v>0</v>
      </c>
      <c r="EC260" s="103">
        <f t="shared" si="665"/>
        <v>0</v>
      </c>
      <c r="ED260" s="103">
        <f t="shared" si="665"/>
        <v>0</v>
      </c>
      <c r="EE260" s="103">
        <f t="shared" si="665"/>
        <v>0</v>
      </c>
      <c r="EF260" s="103">
        <f t="shared" si="665"/>
        <v>0</v>
      </c>
      <c r="EG260" s="103">
        <f t="shared" si="665"/>
        <v>20037.099999999999</v>
      </c>
      <c r="EH260" s="103">
        <f t="shared" si="665"/>
        <v>0</v>
      </c>
      <c r="EI260" s="103">
        <f t="shared" si="665"/>
        <v>0</v>
      </c>
      <c r="EJ260" s="103">
        <f t="shared" si="665"/>
        <v>0</v>
      </c>
      <c r="EK260" s="103">
        <f t="shared" si="665"/>
        <v>0</v>
      </c>
      <c r="EL260" s="103">
        <f t="shared" si="665"/>
        <v>0</v>
      </c>
      <c r="EM260" s="103">
        <f t="shared" si="665"/>
        <v>0</v>
      </c>
      <c r="EN260" s="103">
        <f t="shared" si="665"/>
        <v>24921.29</v>
      </c>
      <c r="EO260" s="103">
        <f t="shared" si="665"/>
        <v>21517.439999999999</v>
      </c>
      <c r="EP260" s="103">
        <f t="shared" si="665"/>
        <v>0</v>
      </c>
      <c r="EQ260" s="103">
        <f t="shared" si="665"/>
        <v>0</v>
      </c>
      <c r="ER260" s="103">
        <f t="shared" si="665"/>
        <v>0</v>
      </c>
      <c r="ES260" s="103">
        <f t="shared" si="665"/>
        <v>0</v>
      </c>
      <c r="ET260" s="103">
        <f t="shared" ref="ET260:FS260" si="666">SUM(ET257:ET259)</f>
        <v>0</v>
      </c>
      <c r="EU260" s="103">
        <f t="shared" si="666"/>
        <v>0</v>
      </c>
      <c r="EV260" s="103">
        <f t="shared" si="666"/>
        <v>67638.820000000007</v>
      </c>
      <c r="EW260" s="103">
        <f t="shared" si="666"/>
        <v>0</v>
      </c>
      <c r="EX260" s="103">
        <f t="shared" si="666"/>
        <v>0</v>
      </c>
      <c r="EY260" s="103">
        <f t="shared" si="666"/>
        <v>0</v>
      </c>
      <c r="EZ260" s="103">
        <f t="shared" si="666"/>
        <v>0</v>
      </c>
      <c r="FA260" s="103">
        <f t="shared" si="666"/>
        <v>0</v>
      </c>
      <c r="FB260" s="103">
        <f t="shared" si="666"/>
        <v>0</v>
      </c>
      <c r="FC260" s="103">
        <f t="shared" si="666"/>
        <v>79154</v>
      </c>
      <c r="FD260" s="103">
        <f t="shared" si="666"/>
        <v>0</v>
      </c>
      <c r="FE260" s="103">
        <f t="shared" si="666"/>
        <v>0</v>
      </c>
      <c r="FF260" s="103">
        <f t="shared" si="666"/>
        <v>0</v>
      </c>
      <c r="FG260" s="103">
        <f t="shared" si="666"/>
        <v>1155.28</v>
      </c>
      <c r="FH260" s="103">
        <f t="shared" si="666"/>
        <v>0</v>
      </c>
      <c r="FI260" s="103">
        <f t="shared" si="666"/>
        <v>0</v>
      </c>
      <c r="FJ260" s="103">
        <f t="shared" si="666"/>
        <v>0</v>
      </c>
      <c r="FK260" s="103">
        <f t="shared" si="666"/>
        <v>0</v>
      </c>
      <c r="FL260" s="103">
        <f t="shared" si="666"/>
        <v>0</v>
      </c>
      <c r="FM260" s="103">
        <f t="shared" si="666"/>
        <v>0</v>
      </c>
      <c r="FN260" s="103">
        <f t="shared" si="666"/>
        <v>0</v>
      </c>
      <c r="FO260" s="103">
        <f t="shared" si="666"/>
        <v>0</v>
      </c>
      <c r="FP260" s="103">
        <f t="shared" si="666"/>
        <v>0</v>
      </c>
      <c r="FQ260" s="103">
        <f t="shared" si="666"/>
        <v>0</v>
      </c>
      <c r="FR260" s="103">
        <f t="shared" si="666"/>
        <v>35700.959999999999</v>
      </c>
      <c r="FS260" s="103">
        <f t="shared" si="666"/>
        <v>2465601.6999999997</v>
      </c>
      <c r="FT260" s="71">
        <f>FS260/E260</f>
        <v>0.11464230050897968</v>
      </c>
      <c r="FU260" s="106">
        <f>FS260/D260</f>
        <v>1542.8621399563222</v>
      </c>
      <c r="FV260" s="103">
        <f t="shared" ref="FV260:GU260" si="667">SUM(FV257:FV259)</f>
        <v>3339.25</v>
      </c>
      <c r="FW260" s="103">
        <f t="shared" si="667"/>
        <v>0</v>
      </c>
      <c r="FX260" s="103">
        <f t="shared" si="667"/>
        <v>0</v>
      </c>
      <c r="FY260" s="103">
        <f t="shared" si="667"/>
        <v>0</v>
      </c>
      <c r="FZ260" s="103">
        <f t="shared" si="667"/>
        <v>0</v>
      </c>
      <c r="GA260" s="103">
        <f t="shared" si="667"/>
        <v>0</v>
      </c>
      <c r="GB260" s="103">
        <f t="shared" si="667"/>
        <v>0</v>
      </c>
      <c r="GC260" s="103">
        <f t="shared" si="667"/>
        <v>0</v>
      </c>
      <c r="GD260" s="103">
        <f t="shared" si="667"/>
        <v>1995.29</v>
      </c>
      <c r="GE260" s="103">
        <f t="shared" si="667"/>
        <v>0</v>
      </c>
      <c r="GF260" s="103">
        <f t="shared" si="667"/>
        <v>2200</v>
      </c>
      <c r="GG260" s="103">
        <f t="shared" si="667"/>
        <v>0</v>
      </c>
      <c r="GH260" s="103">
        <f t="shared" si="667"/>
        <v>0</v>
      </c>
      <c r="GI260" s="103">
        <f t="shared" si="667"/>
        <v>0</v>
      </c>
      <c r="GJ260" s="103">
        <f t="shared" si="667"/>
        <v>0</v>
      </c>
      <c r="GK260" s="103">
        <f t="shared" si="667"/>
        <v>37699</v>
      </c>
      <c r="GL260" s="103">
        <f t="shared" si="667"/>
        <v>10051.99</v>
      </c>
      <c r="GM260" s="103">
        <f t="shared" si="667"/>
        <v>0</v>
      </c>
      <c r="GN260" s="103">
        <f t="shared" si="667"/>
        <v>0</v>
      </c>
      <c r="GO260" s="103">
        <f t="shared" si="667"/>
        <v>0</v>
      </c>
      <c r="GP260" s="103">
        <f t="shared" si="667"/>
        <v>0</v>
      </c>
      <c r="GQ260" s="103">
        <f t="shared" si="667"/>
        <v>0</v>
      </c>
      <c r="GR260" s="103">
        <f t="shared" si="667"/>
        <v>0</v>
      </c>
      <c r="GS260" s="103">
        <f t="shared" si="667"/>
        <v>0</v>
      </c>
      <c r="GT260" s="103">
        <f t="shared" si="667"/>
        <v>0</v>
      </c>
      <c r="GU260" s="103">
        <f t="shared" si="667"/>
        <v>55285.53</v>
      </c>
      <c r="GV260" s="71">
        <f>GU260/E260</f>
        <v>2.5705937597537399E-3</v>
      </c>
      <c r="GW260" s="144">
        <f>GU260/D260</f>
        <v>34.595186693949579</v>
      </c>
    </row>
    <row r="261" spans="1:222" ht="4.5" customHeight="1" x14ac:dyDescent="0.2">
      <c r="A261" s="38"/>
      <c r="B261" s="87"/>
      <c r="C261" s="100"/>
      <c r="D261" s="120"/>
      <c r="E261" s="121"/>
      <c r="F261" s="81"/>
      <c r="G261" s="81"/>
      <c r="H261" s="81"/>
      <c r="I261" s="81"/>
      <c r="J261" s="81"/>
      <c r="K261" s="81"/>
      <c r="L261" s="81"/>
      <c r="M261" s="81"/>
      <c r="N261" s="81"/>
      <c r="O261" s="92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92"/>
      <c r="AO261" s="81"/>
      <c r="AP261" s="81"/>
      <c r="AQ261" s="81"/>
      <c r="AR261" s="81"/>
      <c r="AS261" s="81"/>
      <c r="AT261" s="81"/>
      <c r="AU261" s="81"/>
      <c r="AV261" s="92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1"/>
      <c r="BO261" s="81"/>
      <c r="BP261" s="81"/>
      <c r="BQ261" s="81"/>
      <c r="BR261" s="81"/>
      <c r="BS261" s="81"/>
      <c r="BT261" s="81"/>
      <c r="BU261" s="81"/>
      <c r="BV261" s="81"/>
      <c r="BW261" s="92"/>
      <c r="BX261" s="81"/>
      <c r="BY261" s="81"/>
      <c r="BZ261" s="81"/>
      <c r="CA261" s="81"/>
      <c r="CB261" s="81"/>
      <c r="CC261" s="81"/>
      <c r="CD261" s="81"/>
      <c r="CE261" s="81"/>
      <c r="CF261" s="92"/>
      <c r="CG261" s="81"/>
      <c r="CH261" s="81"/>
      <c r="CI261" s="81"/>
      <c r="CJ261" s="81"/>
      <c r="CK261" s="81"/>
      <c r="CL261" s="81"/>
      <c r="CM261" s="81"/>
      <c r="CN261" s="81"/>
      <c r="CO261" s="81"/>
      <c r="CP261" s="81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1"/>
      <c r="DH261" s="81"/>
      <c r="DI261" s="81"/>
      <c r="DJ261" s="81"/>
      <c r="DK261" s="81"/>
      <c r="DL261" s="81"/>
      <c r="DM261" s="81"/>
      <c r="DN261" s="81"/>
      <c r="DO261" s="81"/>
      <c r="DP261" s="81"/>
      <c r="DQ261" s="81"/>
      <c r="DR261" s="81"/>
      <c r="DS261" s="81"/>
      <c r="DT261" s="81"/>
      <c r="DU261" s="81"/>
      <c r="DV261" s="81"/>
      <c r="DW261" s="81"/>
      <c r="DX261" s="81"/>
      <c r="DY261" s="81"/>
      <c r="DZ261" s="81"/>
      <c r="EA261" s="81"/>
      <c r="EB261" s="81"/>
      <c r="EC261" s="81"/>
      <c r="ED261" s="81"/>
      <c r="EE261" s="81"/>
      <c r="EF261" s="81"/>
      <c r="EG261" s="81"/>
      <c r="EH261" s="81"/>
      <c r="EI261" s="81"/>
      <c r="EJ261" s="81"/>
      <c r="EK261" s="81"/>
      <c r="EL261" s="81"/>
      <c r="EM261" s="81"/>
      <c r="EN261" s="81"/>
      <c r="EO261" s="81"/>
      <c r="EP261" s="81"/>
      <c r="EQ261" s="81"/>
      <c r="ER261" s="81"/>
      <c r="ES261" s="81"/>
      <c r="ET261" s="81"/>
      <c r="EU261" s="81"/>
      <c r="EV261" s="81"/>
      <c r="EW261" s="81"/>
      <c r="EX261" s="81"/>
      <c r="EY261" s="81"/>
      <c r="EZ261" s="81"/>
      <c r="FA261" s="81"/>
      <c r="FB261" s="81"/>
      <c r="FC261" s="81"/>
      <c r="FD261" s="81"/>
      <c r="FE261" s="81"/>
      <c r="FF261" s="81"/>
      <c r="FG261" s="81"/>
      <c r="FH261" s="81"/>
      <c r="FI261" s="81"/>
      <c r="FJ261" s="81"/>
      <c r="FK261" s="81"/>
      <c r="FL261" s="81"/>
      <c r="FM261" s="81"/>
      <c r="FN261" s="81"/>
      <c r="FO261" s="81"/>
      <c r="FP261" s="81"/>
      <c r="FQ261" s="81"/>
      <c r="FR261" s="81"/>
      <c r="FS261" s="77"/>
      <c r="FT261" s="77"/>
      <c r="FU261" s="77"/>
      <c r="FV261" s="77"/>
      <c r="FW261" s="77"/>
      <c r="FX261" s="77"/>
      <c r="FY261" s="77"/>
      <c r="FZ261" s="77"/>
      <c r="GA261" s="77"/>
      <c r="GB261" s="77"/>
      <c r="GC261" s="77"/>
      <c r="GD261" s="77"/>
      <c r="GE261" s="77"/>
      <c r="GF261" s="77"/>
      <c r="GG261" s="77"/>
      <c r="GH261" s="77"/>
      <c r="GI261" s="77"/>
      <c r="GJ261" s="77"/>
      <c r="GK261" s="77"/>
      <c r="GL261" s="77"/>
      <c r="GM261" s="77"/>
      <c r="GN261" s="77"/>
      <c r="GO261" s="77"/>
      <c r="GP261" s="77"/>
      <c r="GQ261" s="77"/>
      <c r="GR261" s="77"/>
      <c r="GS261" s="77"/>
      <c r="GT261" s="77"/>
      <c r="GU261" s="77"/>
      <c r="GV261" s="77"/>
      <c r="GW261" s="122"/>
    </row>
    <row r="262" spans="1:222" ht="12.75" x14ac:dyDescent="0.2">
      <c r="A262" s="99" t="s">
        <v>555</v>
      </c>
      <c r="B262" s="87"/>
      <c r="C262" s="100"/>
      <c r="D262" s="120"/>
      <c r="E262" s="121"/>
      <c r="F262" s="81"/>
      <c r="G262" s="81"/>
      <c r="H262" s="81"/>
      <c r="I262" s="81"/>
      <c r="J262" s="81"/>
      <c r="K262" s="81"/>
      <c r="L262" s="81"/>
      <c r="M262" s="81"/>
      <c r="N262" s="81"/>
      <c r="O262" s="92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92"/>
      <c r="AO262" s="81"/>
      <c r="AP262" s="81"/>
      <c r="AQ262" s="81"/>
      <c r="AR262" s="81"/>
      <c r="AS262" s="81"/>
      <c r="AT262" s="81"/>
      <c r="AU262" s="81"/>
      <c r="AV262" s="92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1"/>
      <c r="BO262" s="81"/>
      <c r="BP262" s="81"/>
      <c r="BQ262" s="81"/>
      <c r="BR262" s="81"/>
      <c r="BS262" s="81"/>
      <c r="BT262" s="81"/>
      <c r="BU262" s="81"/>
      <c r="BV262" s="81"/>
      <c r="BW262" s="92"/>
      <c r="BX262" s="81"/>
      <c r="BY262" s="81"/>
      <c r="BZ262" s="81"/>
      <c r="CA262" s="81"/>
      <c r="CB262" s="81"/>
      <c r="CC262" s="81"/>
      <c r="CD262" s="81"/>
      <c r="CE262" s="81"/>
      <c r="CF262" s="92"/>
      <c r="CG262" s="81"/>
      <c r="CH262" s="81"/>
      <c r="CI262" s="81"/>
      <c r="CJ262" s="81"/>
      <c r="CK262" s="81"/>
      <c r="CL262" s="81"/>
      <c r="CM262" s="81"/>
      <c r="CN262" s="81"/>
      <c r="CO262" s="81"/>
      <c r="CP262" s="81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1"/>
      <c r="DH262" s="81"/>
      <c r="DI262" s="81"/>
      <c r="DJ262" s="81"/>
      <c r="DK262" s="81"/>
      <c r="DL262" s="81"/>
      <c r="DM262" s="81"/>
      <c r="DN262" s="81"/>
      <c r="DO262" s="81"/>
      <c r="DP262" s="81"/>
      <c r="DQ262" s="81"/>
      <c r="DR262" s="81"/>
      <c r="DS262" s="81"/>
      <c r="DT262" s="81"/>
      <c r="DU262" s="81"/>
      <c r="DV262" s="81"/>
      <c r="DW262" s="81"/>
      <c r="DX262" s="81"/>
      <c r="DY262" s="81"/>
      <c r="DZ262" s="81"/>
      <c r="EA262" s="81"/>
      <c r="EB262" s="81"/>
      <c r="EC262" s="81"/>
      <c r="ED262" s="81"/>
      <c r="EE262" s="81"/>
      <c r="EF262" s="81"/>
      <c r="EG262" s="81"/>
      <c r="EH262" s="81"/>
      <c r="EI262" s="81"/>
      <c r="EJ262" s="81"/>
      <c r="EK262" s="81"/>
      <c r="EL262" s="81"/>
      <c r="EM262" s="81"/>
      <c r="EN262" s="81"/>
      <c r="EO262" s="81"/>
      <c r="EP262" s="81"/>
      <c r="EQ262" s="81"/>
      <c r="ER262" s="81"/>
      <c r="ES262" s="81"/>
      <c r="ET262" s="81"/>
      <c r="EU262" s="81"/>
      <c r="EV262" s="81"/>
      <c r="EW262" s="81"/>
      <c r="EX262" s="81"/>
      <c r="EY262" s="81"/>
      <c r="EZ262" s="81"/>
      <c r="FA262" s="81"/>
      <c r="FB262" s="81"/>
      <c r="FC262" s="81"/>
      <c r="FD262" s="81"/>
      <c r="FE262" s="81"/>
      <c r="FF262" s="81"/>
      <c r="FG262" s="81"/>
      <c r="FH262" s="81"/>
      <c r="FI262" s="81"/>
      <c r="FJ262" s="81"/>
      <c r="FK262" s="81"/>
      <c r="FL262" s="81"/>
      <c r="FM262" s="81"/>
      <c r="FN262" s="81"/>
      <c r="FO262" s="81"/>
      <c r="FP262" s="81"/>
      <c r="FQ262" s="81"/>
      <c r="FR262" s="81"/>
      <c r="FS262" s="77"/>
      <c r="FT262" s="77"/>
      <c r="FU262" s="77"/>
      <c r="FV262" s="77"/>
      <c r="FW262" s="77"/>
      <c r="FX262" s="77"/>
      <c r="FY262" s="77"/>
      <c r="FZ262" s="77"/>
      <c r="GA262" s="77"/>
      <c r="GB262" s="77"/>
      <c r="GC262" s="77"/>
      <c r="GD262" s="77"/>
      <c r="GE262" s="77"/>
      <c r="GF262" s="77"/>
      <c r="GG262" s="77"/>
      <c r="GH262" s="77"/>
      <c r="GI262" s="77"/>
      <c r="GJ262" s="77"/>
      <c r="GK262" s="77"/>
      <c r="GL262" s="77"/>
      <c r="GM262" s="77"/>
      <c r="GN262" s="77"/>
      <c r="GO262" s="77"/>
      <c r="GP262" s="77"/>
      <c r="GQ262" s="77"/>
      <c r="GR262" s="77"/>
      <c r="GS262" s="77"/>
      <c r="GT262" s="77"/>
      <c r="GU262" s="77"/>
      <c r="GV262" s="77"/>
      <c r="GW262" s="108"/>
    </row>
    <row r="263" spans="1:222" x14ac:dyDescent="0.2">
      <c r="B263" s="87" t="s">
        <v>556</v>
      </c>
      <c r="C263" s="87" t="s">
        <v>557</v>
      </c>
      <c r="D263" s="88">
        <f>IF(ISNA(VLOOKUP($B263,'[2]1516 enrollment_Rev_Exp by size'!$A$6:$C$325,3,FALSE)),"",VLOOKUP($B263,'[2]1516 enrollment_Rev_Exp by size'!$A$6:$C$325,3,FALSE))</f>
        <v>3092.01</v>
      </c>
      <c r="E263" s="89">
        <v>33606955.259999998</v>
      </c>
      <c r="F263" s="67">
        <f t="shared" ref="F263:F277" si="668">N263+AM263+AU263+BV263+CE263+FS263+GU263</f>
        <v>33606955.259999998</v>
      </c>
      <c r="G263" s="67">
        <f t="shared" ref="G263:G277" si="669">F263-E263</f>
        <v>0</v>
      </c>
      <c r="H263" s="90">
        <f>IF(ISNA(VLOOKUP($B263,'[2]1516 Exp_Rev Access'!$F$7:$FS$310,2,FALSE)),"",VLOOKUP($B263,'[2]1516 Exp_Rev Access'!$F$7:$FS$310,2,FALSE))</f>
        <v>7015119.6600000001</v>
      </c>
      <c r="I263" s="90">
        <f>IF(ISNA(VLOOKUP($B263,'[2]1516 Exp_Rev Access'!$F$7:$FS$310,3,FALSE)),"",VLOOKUP($B263,'[2]1516 Exp_Rev Access'!$F$7:$FS$310,3,FALSE))</f>
        <v>0</v>
      </c>
      <c r="J263" s="90">
        <f>IF(ISNA(VLOOKUP($B263,'[2]1516 Exp_Rev Access'!$F$7:$FS$310,4,FALSE)),"",VLOOKUP($B263,'[2]1516 Exp_Rev Access'!$F$7:$FS$310,4,FALSE))</f>
        <v>0</v>
      </c>
      <c r="K263" s="90">
        <f>IF(ISNA(VLOOKUP($B263,'[2]1516 Exp_Rev Access'!$F$7:$FS$310,5,FALSE)),"-",VLOOKUP($B263,'[2]1516 Exp_Rev Access'!$F$7:$FS$310,5,FALSE))</f>
        <v>406.22</v>
      </c>
      <c r="L263" s="90">
        <f>IF(ISNA(VLOOKUP($B263,'[2]1516 Exp_Rev Access'!$F$7:$FS$310,6,FALSE)),"",VLOOKUP($B263,'[2]1516 Exp_Rev Access'!$F$7:$FS$310,6,FALSE))</f>
        <v>0</v>
      </c>
      <c r="M263" s="90">
        <f>IF(ISNA(VLOOKUP($B263,'[2]1516 Exp_Rev Access'!$F$7:$FS$310,7,FALSE)),"",VLOOKUP($B263,'[2]1516 Exp_Rev Access'!$F$7:$FS$310,7,FALSE))</f>
        <v>0</v>
      </c>
      <c r="N263" s="53">
        <f t="shared" ref="N263:N277" si="670">SUM(H263:M263)</f>
        <v>7015525.8799999999</v>
      </c>
      <c r="O263" s="91">
        <f t="shared" ref="O263:O277" si="671">N263/E263</f>
        <v>0.20875220101685582</v>
      </c>
      <c r="P263" s="53">
        <f t="shared" ref="P263:P277" si="672">N263/D263</f>
        <v>2268.9208249649901</v>
      </c>
      <c r="Q263" s="90">
        <f>IF(ISNA(VLOOKUP($B263,'[2]1516 Exp_Rev Access'!$F$7:$FS$310,8,FALSE)),"",VLOOKUP($B263,'[2]1516 Exp_Rev Access'!$F$7:$FS$310,8,FALSE))</f>
        <v>301571.90000000002</v>
      </c>
      <c r="R263" s="90">
        <f>IF(ISNA(VLOOKUP($B263,'[2]1516 Exp_Rev Access'!$F$7:$FS$310,9,FALSE)),"",VLOOKUP($B263,'[2]1516 Exp_Rev Access'!$F$7:$FS$310,9,FALSE))</f>
        <v>0</v>
      </c>
      <c r="S263" s="90">
        <f>IF(ISNA(VLOOKUP($B263,'[2]1516 Exp_Rev Access'!$F$7:$FS$310,10,FALSE)),"",VLOOKUP($B263,'[2]1516 Exp_Rev Access'!$F$7:$FS$310,10,FALSE))</f>
        <v>0</v>
      </c>
      <c r="T263" s="90">
        <f>IF(ISNA(VLOOKUP($B263,'[2]1516 Exp_Rev Access'!$F$7:$FS$310,11,FALSE)),"",VLOOKUP($B263,'[2]1516 Exp_Rev Access'!$F$7:$FS$310,11,FALSE))</f>
        <v>0</v>
      </c>
      <c r="U263" s="90">
        <f>IF(ISNA(VLOOKUP($B263,'[2]1516 Exp_Rev Access'!$F$7:$FS$310,12,FALSE)),"",VLOOKUP($B263,'[2]1516 Exp_Rev Access'!$F$7:$FS$310,12,FALSE))</f>
        <v>0</v>
      </c>
      <c r="V263" s="90">
        <f>IF(ISNA(VLOOKUP($B263,'[2]1516 Exp_Rev Access'!$F$7:$FS$310,13,FALSE)),"",VLOOKUP($B263,'[2]1516 Exp_Rev Access'!$F$7:$FS$310,13,FALSE))</f>
        <v>0</v>
      </c>
      <c r="W263" s="90">
        <f>IF(ISNA(VLOOKUP($B263,'[2]1516 Exp_Rev Access'!$F$7:$FS$310,14,FALSE)),"",VLOOKUP($B263,'[2]1516 Exp_Rev Access'!$F$7:$FS$310,14,FALSE))</f>
        <v>0</v>
      </c>
      <c r="X263" s="90">
        <f>IF(ISNA(VLOOKUP($B263,'[2]1516 Exp_Rev Access'!$F$7:$FS$310,15,FALSE)),"",VLOOKUP($B263,'[2]1516 Exp_Rev Access'!$F$7:$FS$310,15,FALSE))</f>
        <v>0</v>
      </c>
      <c r="Y263" s="90">
        <f>IF(ISNA(VLOOKUP($B263,'[2]1516 Exp_Rev Access'!$F$7:$FS$310,16,FALSE)),"",VLOOKUP($B263,'[2]1516 Exp_Rev Access'!$F$7:$FS$310,16,FALSE))</f>
        <v>2222.1</v>
      </c>
      <c r="Z263" s="90">
        <f>IF(ISNA(VLOOKUP($B263,'[2]1516 Exp_Rev Access'!$F$7:$FS$310,17,FALSE)),"",VLOOKUP($B263,'[2]1516 Exp_Rev Access'!$F$7:$FS$310,17,FALSE))</f>
        <v>350.25</v>
      </c>
      <c r="AA263" s="90">
        <f>IF(ISNA(VLOOKUP($B263,'[2]1516 Exp_Rev Access'!$F$7:$FS$310,18,FALSE)),"",VLOOKUP($B263,'[2]1516 Exp_Rev Access'!$F$7:$FS$310,18,FALSE))</f>
        <v>0</v>
      </c>
      <c r="AB263" s="90">
        <f>IF(ISNA(VLOOKUP($B263,'[2]1516 Exp_Rev Access'!$F$7:$FS$310,19,FALSE)),"",VLOOKUP($B263,'[2]1516 Exp_Rev Access'!$F$7:$FS$310,19,FALSE))</f>
        <v>0</v>
      </c>
      <c r="AC263" s="90">
        <f>IF(ISNA(VLOOKUP($B263,'[2]1516 Exp_Rev Access'!$F$7:$FS$310,20,FALSE)),"",VLOOKUP($B263,'[2]1516 Exp_Rev Access'!$F$7:$FS$310,20,FALSE))</f>
        <v>333</v>
      </c>
      <c r="AD263" s="90">
        <f>IF(ISNA(VLOOKUP($B263,'[2]1516 Exp_Rev Access'!$F$7:$FS$310,21,FALSE)),"",VLOOKUP($B263,'[2]1516 Exp_Rev Access'!$F$7:$FS$310,21,FALSE))</f>
        <v>505667.23</v>
      </c>
      <c r="AE263" s="90">
        <f>IF(ISNA(VLOOKUP($B263,'[2]1516 Exp_Rev Access'!$F$7:$FS$310,22,FALSE)),"",VLOOKUP($B263,'[2]1516 Exp_Rev Access'!$F$7:$FS$310,22,FALSE))</f>
        <v>8089.22</v>
      </c>
      <c r="AF263" s="90">
        <f>IF(ISNA(VLOOKUP($B263,'[2]1516 Exp_Rev Access'!$F$7:$FS$310,23,FALSE)),"",VLOOKUP($B263,'[2]1516 Exp_Rev Access'!$F$7:$FS$310,23,FALSE))</f>
        <v>0</v>
      </c>
      <c r="AG263" s="90">
        <f>IF(ISNA(VLOOKUP($B263,'[2]1516 Exp_Rev Access'!$F$7:$FS$310,24,FALSE)),"",VLOOKUP($B263,'[2]1516 Exp_Rev Access'!$F$7:$FS$310,24,FALSE))</f>
        <v>8782.3799999999992</v>
      </c>
      <c r="AH263" s="90">
        <f>IF(ISNA(VLOOKUP($B263,'[2]1516 Exp_Rev Access'!$F$7:$FS$310,25,FALSE)),"",VLOOKUP($B263,'[2]1516 Exp_Rev Access'!$F$7:$FS$310,25,FALSE))</f>
        <v>3800.02</v>
      </c>
      <c r="AI263" s="90">
        <f>IF(ISNA(VLOOKUP($B263,'[2]1516 Exp_Rev Access'!$F$7:$FS$310,26,FALSE)),"",VLOOKUP($B263,'[2]1516 Exp_Rev Access'!$F$7:$FS$310,26,FALSE))</f>
        <v>91323.75</v>
      </c>
      <c r="AJ263" s="90">
        <f>IF(ISNA(VLOOKUP($B263,'[2]1516 Exp_Rev Access'!$F$7:$FS$310,27,FALSE)),"",VLOOKUP($B263,'[2]1516 Exp_Rev Access'!$F$7:$FS$310,27,FALSE))</f>
        <v>0</v>
      </c>
      <c r="AK263" s="90">
        <f>IF(ISNA(VLOOKUP($B263,'[2]1516 Exp_Rev Access'!$F$7:$FS$310,28,FALSE)),"",VLOOKUP($B263,'[2]1516 Exp_Rev Access'!$F$7:$FS$310,28,FALSE))</f>
        <v>42214.43</v>
      </c>
      <c r="AL263" s="90">
        <f>IF(ISNA(VLOOKUP($B263,'[2]1516 Exp_Rev Access'!$F$7:$FS$310,29,FALSE)),"",VLOOKUP($B263,'[2]1516 Exp_Rev Access'!$F$7:$FS$310,29,FALSE))</f>
        <v>79626.11</v>
      </c>
      <c r="AM263" s="53">
        <f t="shared" ref="AM263:AM277" si="673">SUM(Q263:AL263)</f>
        <v>1043980.39</v>
      </c>
      <c r="AN263" s="92">
        <f t="shared" ref="AN263:AN278" si="674">AM263/E263</f>
        <v>3.1064414551191927E-2</v>
      </c>
      <c r="AO263" s="68">
        <f t="shared" ref="AO263:AO278" si="675">AM263/D263</f>
        <v>337.63810272282427</v>
      </c>
      <c r="AP263" s="90">
        <f>IF(ISNA(VLOOKUP($B263,'[2]1516 Exp_Rev Access'!$F$7:$FS$310,30,FALSE)),"",VLOOKUP($B263,'[2]1516 Exp_Rev Access'!$F$7:$FS$310,30,FALSE))</f>
        <v>18379487.41</v>
      </c>
      <c r="AQ263" s="90">
        <f>IF(ISNA(VLOOKUP($B263,'[2]1516 Exp_Rev Access'!$F$7:$FS$310,31,FALSE)),"",VLOOKUP($B263,'[2]1516 Exp_Rev Access'!$F$7:$FS$310,31,FALSE))</f>
        <v>466663.65</v>
      </c>
      <c r="AR263" s="90">
        <f>IF(ISNA(VLOOKUP($B263,'[2]1516 Exp_Rev Access'!$F$7:$FS$310,32,FALSE)),"",VLOOKUP($B263,'[2]1516 Exp_Rev Access'!$F$7:$FS$310,32,FALSE))</f>
        <v>0</v>
      </c>
      <c r="AS263" s="90">
        <f>IF(ISNA(VLOOKUP($B263,'[2]1516 Exp_Rev Access'!$F$7:$FS$310,33,FALSE)),"",VLOOKUP($B263,'[2]1516 Exp_Rev Access'!$F$7:$FS$310,33,FALSE))</f>
        <v>0</v>
      </c>
      <c r="AT263" s="90">
        <f>IF(ISNA(VLOOKUP($B263,'[2]1516 Exp_Rev Access'!$F$7:$FS$310,34,FALSE)),"",VLOOKUP($B263,'[2]1516 Exp_Rev Access'!$F$7:$FS$310,34,FALSE))</f>
        <v>0</v>
      </c>
      <c r="AU263" s="53">
        <f t="shared" ref="AU263:AU277" si="676">SUM(AP263:AT263)</f>
        <v>18846151.059999999</v>
      </c>
      <c r="AV263" s="93">
        <f t="shared" ref="AV263:AV278" si="677">AU263/E263</f>
        <v>0.5607812702518532</v>
      </c>
      <c r="AW263" s="53">
        <f t="shared" ref="AW263:AW278" si="678">AU263/D263</f>
        <v>6095.1132305522933</v>
      </c>
      <c r="AX263" s="90">
        <f>IF(ISNA(VLOOKUP($B263,'[2]1516 Exp_Rev Access'!$F$7:$FS$310,35,FALSE)),"",VLOOKUP($B263,'[2]1516 Exp_Rev Access'!$F$7:$FS$310,35,FALSE))</f>
        <v>0</v>
      </c>
      <c r="AY263" s="90">
        <f>IF(ISNA(VLOOKUP($B263,'[2]1516 Exp_Rev Access'!$F$7:$FS$310,36,FALSE)),"",VLOOKUP($B263,'[2]1516 Exp_Rev Access'!$F$7:$FS$310,36,FALSE))</f>
        <v>2270609.7799999998</v>
      </c>
      <c r="AZ263" s="90">
        <f>IF(ISNA(VLOOKUP($B263,'[2]1516 Exp_Rev Access'!$F$7:$FS$310,37,FALSE)),"",VLOOKUP($B263,'[2]1516 Exp_Rev Access'!$F$7:$FS$310,37,FALSE))</f>
        <v>132036.26</v>
      </c>
      <c r="BA263" s="90">
        <f>IF(ISNA(VLOOKUP($B263,'[2]1516 Exp_Rev Access'!$F$7:$FS$310,38,FALSE)),"",VLOOKUP($B263,'[2]1516 Exp_Rev Access'!$F$7:$FS$310,38,FALSE))</f>
        <v>0</v>
      </c>
      <c r="BB263" s="90">
        <f>IF(ISNA(VLOOKUP($B263,'[2]1516 Exp_Rev Access'!$F$7:$FS$310,39,FALSE)),"",VLOOKUP($B263,'[2]1516 Exp_Rev Access'!$F$7:$FS$310,39,FALSE))</f>
        <v>0</v>
      </c>
      <c r="BC263" s="90">
        <f>IF(ISNA(VLOOKUP($B263,'[2]1516 Exp_Rev Access'!$F$7:$FS$310,40,FALSE)),"",VLOOKUP($B263,'[2]1516 Exp_Rev Access'!$F$7:$FS$310,40,FALSE))</f>
        <v>287720.46000000002</v>
      </c>
      <c r="BD263" s="90">
        <f>IF(ISNA(VLOOKUP($B263,'[2]1516 Exp_Rev Access'!$F$7:$FS$310,41,FALSE)),"",VLOOKUP($B263,'[2]1516 Exp_Rev Access'!$F$7:$FS$310,41,FALSE))</f>
        <v>0</v>
      </c>
      <c r="BE263" s="90">
        <f>IF(ISNA(VLOOKUP($B263,'[2]1516 Exp_Rev Access'!$F$7:$FS$310,42,FALSE)),"",VLOOKUP($B263,'[2]1516 Exp_Rev Access'!$F$7:$FS$310,42,FALSE))</f>
        <v>178091.21</v>
      </c>
      <c r="BF263" s="90">
        <f>IF(ISNA(VLOOKUP($B263,'[2]1516 Exp_Rev Access'!$F$7:$FS$310,43,FALSE)),"",VLOOKUP($B263,'[2]1516 Exp_Rev Access'!$F$7:$FS$310,43,FALSE))</f>
        <v>0</v>
      </c>
      <c r="BG263" s="90">
        <f>IF(ISNA(VLOOKUP($B263,'[2]1516 Exp_Rev Access'!$F$7:$FS$310,44,FALSE)),"",VLOOKUP($B263,'[2]1516 Exp_Rev Access'!$F$7:$FS$310,44,FALSE))</f>
        <v>102451.32</v>
      </c>
      <c r="BH263" s="90">
        <f>IF(ISNA(VLOOKUP($B263,'[2]1516 Exp_Rev Access'!$F$7:$FS$310,45,FALSE)),"",VLOOKUP($B263,'[2]1516 Exp_Rev Access'!$F$7:$FS$310,45,FALSE))</f>
        <v>30232.57</v>
      </c>
      <c r="BI263" s="90">
        <f>IF(ISNA(VLOOKUP($B263,'[2]1516 Exp_Rev Access'!$F$7:$FS$310,46,FALSE)),"",VLOOKUP($B263,'[2]1516 Exp_Rev Access'!$F$7:$FS$310,46,FALSE))</f>
        <v>0</v>
      </c>
      <c r="BJ263" s="90">
        <f>IF(ISNA(VLOOKUP($B263,'[2]1516 Exp_Rev Access'!$F$7:$FS$310,47,FALSE)),"",VLOOKUP($B263,'[2]1516 Exp_Rev Access'!$F$7:$FS$310,47,FALSE))</f>
        <v>8612.24</v>
      </c>
      <c r="BK263" s="90">
        <f>IF(ISNA(VLOOKUP($B263,'[2]1516 Exp_Rev Access'!$F$7:$FS$310,48,FALSE)),"",VLOOKUP($B263,'[2]1516 Exp_Rev Access'!$F$7:$FS$310,48,FALSE))</f>
        <v>1253494.45</v>
      </c>
      <c r="BL263" s="90">
        <f>IF(ISNA(VLOOKUP($B263,'[2]1516 Exp_Rev Access'!$F$7:$FS$310,49,FALSE)),"",VLOOKUP($B263,'[2]1516 Exp_Rev Access'!$F$7:$FS$310,49,FALSE))</f>
        <v>24926.62</v>
      </c>
      <c r="BM263" s="90">
        <f>IF(ISNA(VLOOKUP($B263,'[2]1516 Exp_Rev Access'!$F$7:$FS$310,50,FALSE)),"",VLOOKUP($B263,'[2]1516 Exp_Rev Access'!$F$7:$FS$310,50,FALSE))</f>
        <v>6490.9</v>
      </c>
      <c r="BN263" s="90">
        <f>IF(ISNA(VLOOKUP($B263,'[2]1516 Exp_Rev Access'!$F$7:$FS$310,51,FALSE)),"",VLOOKUP($B263,'[2]1516 Exp_Rev Access'!$F$7:$FS$310,51,FALSE))</f>
        <v>0</v>
      </c>
      <c r="BO263" s="90">
        <f>IF(ISNA(VLOOKUP($B263,'[2]1516 Exp_Rev Access'!$F$7:$FS$310,52,FALSE)),"",VLOOKUP($B263,'[2]1516 Exp_Rev Access'!$F$7:$FS$310,52,FALSE))</f>
        <v>0</v>
      </c>
      <c r="BP263" s="90">
        <f>IF(ISNA(VLOOKUP($B263,'[2]1516 Exp_Rev Access'!$F$7:$FS$310,53,FALSE)),"",VLOOKUP($B263,'[2]1516 Exp_Rev Access'!$F$7:$FS$310,53,FALSE))</f>
        <v>0</v>
      </c>
      <c r="BQ263" s="90">
        <f>IF(ISNA(VLOOKUP($B263,'[2]1516 Exp_Rev Access'!$F$7:$FS$310,54,FALSE)),"",VLOOKUP($B263,'[2]1516 Exp_Rev Access'!$F$7:$FS$310,54,FALSE))</f>
        <v>0</v>
      </c>
      <c r="BR263" s="90">
        <f>IF(ISNA(VLOOKUP($B263,'[2]1516 Exp_Rev Access'!$F$7:$FS$310,55,FALSE)),"",VLOOKUP($B263,'[2]1516 Exp_Rev Access'!$F$7:$FS$310,55,FALSE))</f>
        <v>0</v>
      </c>
      <c r="BS263" s="90">
        <f>IF(ISNA(VLOOKUP($B263,'[2]1516 Exp_Rev Access'!$F$7:$FS$310,56,FALSE)),"",VLOOKUP($B263,'[2]1516 Exp_Rev Access'!$F$7:$FS$310,56,FALSE))</f>
        <v>0</v>
      </c>
      <c r="BT263" s="90">
        <f>IF(ISNA(VLOOKUP($B263,'[2]1516 Exp_Rev Access'!$F$7:$FS$310,57,FALSE)),"",VLOOKUP($B263,'[2]1516 Exp_Rev Access'!$F$7:$FS$310,57,FALSE))</f>
        <v>0</v>
      </c>
      <c r="BU263" s="90">
        <f>IF(ISNA(VLOOKUP($B263,'[2]1516 Exp_Rev Access'!$F$7:$FS$310,58,FALSE)),"",VLOOKUP($B263,'[2]1516 Exp_Rev Access'!$F$7:$FS$310,58,FALSE))</f>
        <v>0</v>
      </c>
      <c r="BV263" s="53">
        <f t="shared" ref="BV263:BV277" si="679">SUM(AX263:BU263)</f>
        <v>4294665.8100000005</v>
      </c>
      <c r="BW263" s="92">
        <f t="shared" ref="BW263:BW278" si="680">BV263/E263</f>
        <v>0.12779098185998539</v>
      </c>
      <c r="BX263" s="68">
        <f t="shared" ref="BX263:BX278" si="681">BV263/D263</f>
        <v>1388.9559897930474</v>
      </c>
      <c r="BY263" s="90">
        <f>IF(ISNA(VLOOKUP($B263,'[2]1516 Exp_Rev Access'!$F$7:$FS$310,59,FALSE)),"",VLOOKUP($B263,'[2]1516 Exp_Rev Access'!$F$7:$FS$310,59,FALSE))</f>
        <v>0</v>
      </c>
      <c r="BZ263" s="90">
        <f>IF(ISNA(VLOOKUP($B263,'[2]1516 Exp_Rev Access'!$F$7:$FS$310,60,FALSE)),"",VLOOKUP($B263,'[2]1516 Exp_Rev Access'!$F$7:$FS$310,60,FALSE))</f>
        <v>472204.45</v>
      </c>
      <c r="CA263" s="90">
        <f>IF(ISNA(VLOOKUP($B263,'[2]1516 Exp_Rev Access'!$F$7:$FS$310,61,FALSE)),"",VLOOKUP($B263,'[2]1516 Exp_Rev Access'!$F$7:$FS$310,61,FALSE))</f>
        <v>46138.49</v>
      </c>
      <c r="CB263" s="90">
        <f>IF(ISNA(VLOOKUP($B263,'[2]1516 Exp_Rev Access'!$F$7:$FS$310,62,FALSE)),"",VLOOKUP($B263,'[2]1516 Exp_Rev Access'!$F$7:$FS$310,62,FALSE))</f>
        <v>0</v>
      </c>
      <c r="CC263" s="90">
        <f>IF(ISNA(VLOOKUP($B263,'[2]1516 Exp_Rev Access'!$F$7:$FS$310,63,FALSE)),"",VLOOKUP($B263,'[2]1516 Exp_Rev Access'!$F$7:$FS$310,63,FALSE))</f>
        <v>2420.08</v>
      </c>
      <c r="CD263" s="90">
        <f>IF(ISNA(VLOOKUP($B263,'[2]1516 Exp_Rev Access'!$F$7:$FS$310,64,FALSE)),"",VLOOKUP($B263,'[2]1516 Exp_Rev Access'!$F$7:$FS$310,64,FALSE))</f>
        <v>0</v>
      </c>
      <c r="CE263" s="53">
        <f t="shared" ref="CE263:CE277" si="682">SUM(BY263:CD263)</f>
        <v>520763.02</v>
      </c>
      <c r="CF263" s="92">
        <f t="shared" ref="CF263:CF278" si="683">CE263/E263</f>
        <v>1.5495691768894867E-2</v>
      </c>
      <c r="CG263" s="94">
        <f t="shared" ref="CG263:CG278" si="684">CE263/D263</f>
        <v>168.42216551692911</v>
      </c>
      <c r="CH263" s="90">
        <f>IF(ISNA(VLOOKUP($B263,'[2]1516 Exp_Rev Access'!$F$7:$FS$310,65,FALSE)),"",VLOOKUP($B263,'[2]1516 Exp_Rev Access'!$F$7:$FS$310,65,FALSE))</f>
        <v>0</v>
      </c>
      <c r="CI263" s="90">
        <f>IF(ISNA(VLOOKUP($B263,'[2]1516 Exp_Rev Access'!$F$7:$FS$310,66,FALSE)),"",VLOOKUP($B263,'[2]1516 Exp_Rev Access'!$F$7:$FS$310,66,FALSE))</f>
        <v>0</v>
      </c>
      <c r="CJ263" s="90">
        <f>IF(ISNA(VLOOKUP($B263,'[2]1516 Exp_Rev Access'!$F$7:$FS$310,67,FALSE)),"",VLOOKUP($B263,'[2]1516 Exp_Rev Access'!$F$7:$FS$310,67,FALSE))</f>
        <v>0</v>
      </c>
      <c r="CK263" s="90">
        <f>IF(ISNA(VLOOKUP($B263,'[2]1516 Exp_Rev Access'!$F$7:$FS$310,68,FALSE)),"",VLOOKUP($B263,'[2]1516 Exp_Rev Access'!$F$7:$FS$310,68,FALSE))</f>
        <v>0</v>
      </c>
      <c r="CL263" s="90">
        <f>IF(ISNA(VLOOKUP($B263,'[2]1516 Exp_Rev Access'!$F$7:$FS$310,69,FALSE)),"",VLOOKUP($B263,'[2]1516 Exp_Rev Access'!$F$7:$FS$310,69,FALSE))</f>
        <v>0</v>
      </c>
      <c r="CM263" s="90">
        <f>IF(ISNA(VLOOKUP($B263,'[2]1516 Exp_Rev Access'!$F$7:$FS$310,70,FALSE)),"",VLOOKUP($B263,'[2]1516 Exp_Rev Access'!$F$7:$FS$310,70,FALSE))</f>
        <v>0</v>
      </c>
      <c r="CN263" s="90">
        <f>IF(ISNA(VLOOKUP($B263,'[2]1516 Exp_Rev Access'!$F$7:$FS$310,71,FALSE)),"",VLOOKUP($B263,'[2]1516 Exp_Rev Access'!$F$7:$FS$310,71,FALSE))</f>
        <v>0</v>
      </c>
      <c r="CO263" s="90">
        <f>IF(ISNA(VLOOKUP($B263,'[2]1516 Exp_Rev Access'!$F$7:$FS$310,72,FALSE)),"",VLOOKUP($B263,'[2]1516 Exp_Rev Access'!$F$7:$FS$310,72,FALSE))</f>
        <v>0</v>
      </c>
      <c r="CP263" s="90">
        <f>IF(ISNA(VLOOKUP($B263,'[2]1516 Exp_Rev Access'!$F$7:$FS$310,73,FALSE)),"",VLOOKUP($B263,'[2]1516 Exp_Rev Access'!$F$7:$FS$310,73,FALSE))</f>
        <v>0</v>
      </c>
      <c r="CQ263" s="90">
        <f>IF(ISNA(VLOOKUP($B263,'[2]1516 Exp_Rev Access'!$F$7:$FS$310,74,FALSE)),"",VLOOKUP($B263,'[2]1516 Exp_Rev Access'!$F$7:$FS$310,74,FALSE))</f>
        <v>544712.53</v>
      </c>
      <c r="CR263" s="90">
        <f>IF(ISNA(VLOOKUP($B263,'[2]1516 Exp_Rev Access'!$F$7:$FS$310,75,FALSE)),"",VLOOKUP($B263,'[2]1516 Exp_Rev Access'!$F$7:$FS$310,75,FALSE))</f>
        <v>0</v>
      </c>
      <c r="CS263" s="90">
        <f>IF(ISNA(VLOOKUP($B263,'[2]1516 Exp_Rev Access'!$F$7:$FS$310,76,FALSE)),"",VLOOKUP($B263,'[2]1516 Exp_Rev Access'!$F$7:$FS$310,76,FALSE))</f>
        <v>17128</v>
      </c>
      <c r="CT263" s="90">
        <f>IF(ISNA(VLOOKUP($B263,'[2]1516 Exp_Rev Access'!$F$7:$FS$310,77,FALSE)),"",VLOOKUP($B263,'[2]1516 Exp_Rev Access'!$F$7:$FS$310,77,FALSE))</f>
        <v>0</v>
      </c>
      <c r="CU263" s="90">
        <f>IF(ISNA(VLOOKUP($B263,'[2]1516 Exp_Rev Access'!$F$7:$FS$310,78,FALSE)),"",VLOOKUP($B263,'[2]1516 Exp_Rev Access'!$F$7:$FS$310,78,FALSE))</f>
        <v>361929.47</v>
      </c>
      <c r="CV263" s="90">
        <f>IF(ISNA(VLOOKUP($B263,'[2]1516 Exp_Rev Access'!$F$7:$FS$310,79,FALSE)),"",VLOOKUP($B263,'[2]1516 Exp_Rev Access'!$F$7:$FS$310,79,FALSE))</f>
        <v>67441</v>
      </c>
      <c r="CW263" s="90">
        <f>IF(ISNA(VLOOKUP($B263,'[2]1516 Exp_Rev Access'!$F$7:$FS$310,80,FALSE)),"",VLOOKUP($B263,'[2]1516 Exp_Rev Access'!$F$7:$FS$310,80,FALSE))</f>
        <v>0</v>
      </c>
      <c r="CX263" s="90">
        <f>IF(ISNA(VLOOKUP($B263,'[2]1516 Exp_Rev Access'!$F$7:$FS$310,81,FALSE)),"",VLOOKUP($B263,'[2]1516 Exp_Rev Access'!$F$7:$FS$310,81,FALSE))</f>
        <v>0</v>
      </c>
      <c r="CY263" s="90">
        <f>IF(ISNA(VLOOKUP($B263,'[2]1516 Exp_Rev Access'!$F$7:$FS$310,82,FALSE)),"",VLOOKUP($B263,'[2]1516 Exp_Rev Access'!$F$7:$FS$310,82,FALSE))</f>
        <v>0</v>
      </c>
      <c r="CZ263" s="90">
        <f>IF(ISNA(VLOOKUP($B263,'[2]1516 Exp_Rev Access'!$F$7:$FS$310,83,FALSE)),"",VLOOKUP($B263,'[2]1516 Exp_Rev Access'!$F$7:$FS$310,83,FALSE))</f>
        <v>8000</v>
      </c>
      <c r="DA263" s="90">
        <f>IF(ISNA(VLOOKUP($B263,'[2]1516 Exp_Rev Access'!$F$7:$FS$310,84,FALSE)),"",VLOOKUP($B263,'[2]1516 Exp_Rev Access'!$F$7:$FS$310,84,FALSE))</f>
        <v>312770.96000000002</v>
      </c>
      <c r="DB263" s="90">
        <f>IF(ISNA(VLOOKUP($B263,'[2]1516 Exp_Rev Access'!$F$7:$FS$310,85,FALSE)),"",VLOOKUP($B263,'[2]1516 Exp_Rev Access'!$F$7:$FS$310,85,FALSE))</f>
        <v>20450.97</v>
      </c>
      <c r="DC263" s="90">
        <f>IF(ISNA(VLOOKUP($B263,'[2]1516 Exp_Rev Access'!$F$7:$FS$310,86,FALSE)),"",VLOOKUP($B263,'[2]1516 Exp_Rev Access'!$F$7:$FS$310,86,FALSE))</f>
        <v>0</v>
      </c>
      <c r="DD263" s="90">
        <f>IF(ISNA(VLOOKUP($B263,'[2]1516 Exp_Rev Access'!$F$7:$FS$310,87,FALSE)),"",VLOOKUP($B263,'[2]1516 Exp_Rev Access'!$F$7:$FS$310,87,FALSE))</f>
        <v>0</v>
      </c>
      <c r="DE263" s="90">
        <f>IF(ISNA(VLOOKUP($B263,'[2]1516 Exp_Rev Access'!$F$7:$FS$310,88,FALSE)),"",VLOOKUP($B263,'[2]1516 Exp_Rev Access'!$F$7:$FS$310,88,FALSE))</f>
        <v>0</v>
      </c>
      <c r="DF263" s="90">
        <f>IF(ISNA(VLOOKUP($B263,'[2]1516 Exp_Rev Access'!$F$7:$FS$310,89,FALSE)),"",VLOOKUP($B263,'[2]1516 Exp_Rev Access'!$F$7:$FS$310,89,FALSE))</f>
        <v>0</v>
      </c>
      <c r="DG263" s="90">
        <f>IF(ISNA(VLOOKUP($B263,'[2]1516 Exp_Rev Access'!$F$7:$FS$310,90,FALSE)),"",VLOOKUP($B263,'[2]1516 Exp_Rev Access'!$F$7:$FS$310,90,FALSE))</f>
        <v>0</v>
      </c>
      <c r="DH263" s="90">
        <f>IF(ISNA(VLOOKUP($B263,'[2]1516 Exp_Rev Access'!$F$7:$FS$310,91,FALSE)),"",VLOOKUP($B263,'[2]1516 Exp_Rev Access'!$F$7:$FS$310,91,FALSE))</f>
        <v>0</v>
      </c>
      <c r="DI263" s="90">
        <f>IF(ISNA(VLOOKUP($B263,'[2]1516 Exp_Rev Access'!$F$7:$FS$310,92,FALSE)),"",VLOOKUP($B263,'[2]1516 Exp_Rev Access'!$F$7:$FS$310,92,FALSE))</f>
        <v>360425.56</v>
      </c>
      <c r="DJ263" s="90">
        <f>IF(ISNA(VLOOKUP($B263,'[2]1516 Exp_Rev Access'!$F$7:$FS$310,93,FALSE)),"",VLOOKUP($B263,'[2]1516 Exp_Rev Access'!$F$7:$FS$310,93,FALSE))</f>
        <v>0</v>
      </c>
      <c r="DK263" s="90">
        <f>IF(ISNA(VLOOKUP($B263,'[2]1516 Exp_Rev Access'!$F$7:$FS$310,94,FALSE)),"",VLOOKUP($B263,'[2]1516 Exp_Rev Access'!$F$7:$FS$310,94,FALSE))</f>
        <v>0</v>
      </c>
      <c r="DL263" s="90">
        <f>IF(ISNA(VLOOKUP($B263,'[2]1516 Exp_Rev Access'!$F$7:$FS$310,95,FALSE)),"",VLOOKUP($B263,'[2]1516 Exp_Rev Access'!$F$7:$FS$310,95,FALSE))</f>
        <v>0</v>
      </c>
      <c r="DM263" s="90">
        <f>IF(ISNA(VLOOKUP($B263,'[2]1516 Exp_Rev Access'!$F$7:$FS$310,96,FALSE)),"",VLOOKUP($B263,'[2]1516 Exp_Rev Access'!$F$7:$FS$310,96,FALSE))</f>
        <v>0</v>
      </c>
      <c r="DN263" s="90">
        <f>IF(ISNA(VLOOKUP($B263,'[2]1516 Exp_Rev Access'!$F$7:$FS$310,97,FALSE)),"",VLOOKUP($B263,'[2]1516 Exp_Rev Access'!$F$7:$FS$310,97,FALSE))</f>
        <v>0</v>
      </c>
      <c r="DO263" s="90">
        <f>IF(ISNA(VLOOKUP($B263,'[2]1516 Exp_Rev Access'!$F$7:$FS$310,98,FALSE)),"",VLOOKUP($B263,'[2]1516 Exp_Rev Access'!$F$7:$FS$310,98,FALSE))</f>
        <v>0</v>
      </c>
      <c r="DP263" s="90">
        <f>IF(ISNA(VLOOKUP($B263,'[2]1516 Exp_Rev Access'!$F$7:$FS$310,99,FALSE)),"",VLOOKUP($B263,'[2]1516 Exp_Rev Access'!$F$7:$FS$310,99,FALSE))</f>
        <v>0</v>
      </c>
      <c r="DQ263" s="90">
        <f>IF(ISNA(VLOOKUP($B263,'[2]1516 Exp_Rev Access'!$F$7:$FS$310,100,FALSE)),"",VLOOKUP($B263,'[2]1516 Exp_Rev Access'!$F$7:$FS$310,100,FALSE))</f>
        <v>0</v>
      </c>
      <c r="DR263" s="90">
        <f>IF(ISNA(VLOOKUP($B263,'[2]1516 Exp_Rev Access'!$F$7:$FS$310,101,FALSE)),"",VLOOKUP($B263,'[2]1516 Exp_Rev Access'!$F$7:$FS$310,101,FALSE))</f>
        <v>0</v>
      </c>
      <c r="DS263" s="90">
        <f>IF(ISNA(VLOOKUP($B263,'[2]1516 Exp_Rev Access'!$F$7:$FS$310,102,FALSE)),"",VLOOKUP($B263,'[2]1516 Exp_Rev Access'!$F$7:$FS$310,102,FALSE))</f>
        <v>0</v>
      </c>
      <c r="DT263" s="90">
        <f>IF(ISNA(VLOOKUP($B263,'[2]1516 Exp_Rev Access'!$F$7:$FS$310,103,FALSE)),"",VLOOKUP($B263,'[2]1516 Exp_Rev Access'!$F$7:$FS$310,103,FALSE))</f>
        <v>0</v>
      </c>
      <c r="DU263" s="90">
        <f>IF(ISNA(VLOOKUP($B263,'[2]1516 Exp_Rev Access'!$F$7:$FS$310,104,FALSE)),"",VLOOKUP($B263,'[2]1516 Exp_Rev Access'!$F$7:$FS$310,104,FALSE))</f>
        <v>0</v>
      </c>
      <c r="DV263" s="90">
        <f>IF(ISNA(VLOOKUP($B263,'[2]1516 Exp_Rev Access'!$F$7:$FS$310,105,FALSE)),"",VLOOKUP($B263,'[2]1516 Exp_Rev Access'!$F$7:$FS$310,105,FALSE))</f>
        <v>0</v>
      </c>
      <c r="DW263" s="90">
        <f>IF(ISNA(VLOOKUP($B263,'[2]1516 Exp_Rev Access'!$F$7:$FS$310,106,FALSE)),"",VLOOKUP($B263,'[2]1516 Exp_Rev Access'!$F$7:$FS$310,106,FALSE))</f>
        <v>0</v>
      </c>
      <c r="DX263" s="90">
        <f>IF(ISNA(VLOOKUP($B263,'[2]1516 Exp_Rev Access'!$F$7:$FS$310,107,FALSE)),"",VLOOKUP($B263,'[2]1516 Exp_Rev Access'!$F$7:$FS$310,107,FALSE))</f>
        <v>0</v>
      </c>
      <c r="DY263" s="90">
        <f>IF(ISNA(VLOOKUP($B263,'[2]1516 Exp_Rev Access'!$F$7:$FS$310,108,FALSE)),"",VLOOKUP($B263,'[2]1516 Exp_Rev Access'!$F$7:$FS$310,108,FALSE))</f>
        <v>0</v>
      </c>
      <c r="DZ263" s="90">
        <f>IF(ISNA(VLOOKUP($B263,'[2]1516 Exp_Rev Access'!$F$7:$FS$310,109,FALSE)),"",VLOOKUP($B263,'[2]1516 Exp_Rev Access'!$F$7:$FS$310,109,FALSE))</f>
        <v>0</v>
      </c>
      <c r="EA263" s="90">
        <f>IF(ISNA(VLOOKUP($B263,'[2]1516 Exp_Rev Access'!$F$7:$FS$310,110,FALSE)),"",VLOOKUP($B263,'[2]1516 Exp_Rev Access'!$F$7:$FS$310,110,FALSE))</f>
        <v>0</v>
      </c>
      <c r="EB263" s="90">
        <f>IF(ISNA(VLOOKUP($B263,'[2]1516 Exp_Rev Access'!$F$7:$FS$310,111,FALSE)),"",VLOOKUP($B263,'[2]1516 Exp_Rev Access'!$F$7:$FS$310,111,FALSE))</f>
        <v>0</v>
      </c>
      <c r="EC263" s="90">
        <f>IF(ISNA(VLOOKUP($B263,'[2]1516 Exp_Rev Access'!$F$7:$FS$310,112,FALSE)),"",VLOOKUP($B263,'[2]1516 Exp_Rev Access'!$F$7:$FS$310,112,FALSE))</f>
        <v>0</v>
      </c>
      <c r="ED263" s="90">
        <f>IF(ISNA(VLOOKUP($B263,'[2]1516 Exp_Rev Access'!$F$7:$FS$310,113,FALSE)),"",VLOOKUP($B263,'[2]1516 Exp_Rev Access'!$F$7:$FS$310,113,FALSE))</f>
        <v>0</v>
      </c>
      <c r="EE263" s="90">
        <f>IF(ISNA(VLOOKUP($B263,'[2]1516 Exp_Rev Access'!$F$7:$FS$310,114,FALSE)),"",VLOOKUP($B263,'[2]1516 Exp_Rev Access'!$F$7:$FS$310,114,FALSE))</f>
        <v>0</v>
      </c>
      <c r="EF263" s="90">
        <f>IF(ISNA(VLOOKUP($B263,'[2]1516 Exp_Rev Access'!$F$7:$FS$310,115,FALSE)),"",VLOOKUP($B263,'[2]1516 Exp_Rev Access'!$F$7:$FS$310,115,FALSE))</f>
        <v>0</v>
      </c>
      <c r="EG263" s="90">
        <f>IF(ISNA(VLOOKUP($B263,'[2]1516 Exp_Rev Access'!$F$7:$FS$310,116,FALSE)),"",VLOOKUP($B263,'[2]1516 Exp_Rev Access'!$F$7:$FS$310,116,FALSE))</f>
        <v>0</v>
      </c>
      <c r="EH263" s="90">
        <f>IF(ISNA(VLOOKUP($B263,'[2]1516 Exp_Rev Access'!$F$7:$FS$310,117,FALSE)),"",VLOOKUP($B263,'[2]1516 Exp_Rev Access'!$F$7:$FS$310,117,FALSE))</f>
        <v>0</v>
      </c>
      <c r="EI263" s="90">
        <f>IF(ISNA(VLOOKUP($B263,'[2]1516 Exp_Rev Access'!$F$7:$FS$310,118,FALSE)),"",VLOOKUP($B263,'[2]1516 Exp_Rev Access'!$F$7:$FS$310,118,FALSE))</f>
        <v>0</v>
      </c>
      <c r="EJ263" s="90">
        <f>IF(ISNA(VLOOKUP($B263,'[2]1516 Exp_Rev Access'!$F$7:$FS$310,119,FALSE)),"",VLOOKUP($B263,'[2]1516 Exp_Rev Access'!$F$7:$FS$310,119,FALSE))</f>
        <v>0</v>
      </c>
      <c r="EK263" s="90">
        <f>IF(ISNA(VLOOKUP($B263,'[2]1516 Exp_Rev Access'!$F$7:$FS$310,120,FALSE)),"",VLOOKUP($B263,'[2]1516 Exp_Rev Access'!$F$7:$FS$310,120,FALSE))</f>
        <v>0</v>
      </c>
      <c r="EL263" s="90">
        <f>IF(ISNA(VLOOKUP($B263,'[2]1516 Exp_Rev Access'!$F$7:$FS$310,121,FALSE)),"",VLOOKUP($B263,'[2]1516 Exp_Rev Access'!$F$7:$FS$310,121,FALSE))</f>
        <v>0</v>
      </c>
      <c r="EM263" s="90">
        <f>IF(ISNA(VLOOKUP($B263,'[2]1516 Exp_Rev Access'!$F$7:$FS$310,122,FALSE)),"",VLOOKUP($B263,'[2]1516 Exp_Rev Access'!$F$7:$FS$310,122,FALSE))</f>
        <v>0</v>
      </c>
      <c r="EN263" s="90">
        <f>IF(ISNA(VLOOKUP($B263,'[2]1516 Exp_Rev Access'!$F$7:$FS$310,123,FALSE)),"",VLOOKUP($B263,'[2]1516 Exp_Rev Access'!$F$7:$FS$310,123,FALSE))</f>
        <v>0</v>
      </c>
      <c r="EO263" s="90">
        <f>IF(ISNA(VLOOKUP($B263,'[2]1516 Exp_Rev Access'!$F$7:$FS$310,124,FALSE)),"",VLOOKUP($B263,'[2]1516 Exp_Rev Access'!$F$7:$FS$310,124,FALSE))</f>
        <v>56551.16</v>
      </c>
      <c r="EP263" s="90">
        <f>IF(ISNA(VLOOKUP($B263,'[2]1516 Exp_Rev Access'!$F$7:$FS$310,125,FALSE)),"",VLOOKUP($B263,'[2]1516 Exp_Rev Access'!$F$7:$FS$310,125,FALSE))</f>
        <v>0</v>
      </c>
      <c r="EQ263" s="90">
        <f>IF(ISNA(VLOOKUP($B263,'[2]1516 Exp_Rev Access'!$F$7:$FS$310,126,FALSE)),"",VLOOKUP($B263,'[2]1516 Exp_Rev Access'!$F$7:$FS$310,126,FALSE))</f>
        <v>0</v>
      </c>
      <c r="ER263" s="90">
        <f>IF(ISNA(VLOOKUP($B263,'[2]1516 Exp_Rev Access'!$F$7:$FS$310,127,FALSE)),"",VLOOKUP($B263,'[2]1516 Exp_Rev Access'!$F$7:$FS$310,127,FALSE))</f>
        <v>0</v>
      </c>
      <c r="ES263" s="90">
        <f>IF(ISNA(VLOOKUP($B263,'[2]1516 Exp_Rev Access'!$F$7:$FS$310,128,FALSE)),"",VLOOKUP($B263,'[2]1516 Exp_Rev Access'!$F$7:$FS$310,128,FALSE))</f>
        <v>0</v>
      </c>
      <c r="ET263" s="90">
        <f>IF(ISNA(VLOOKUP($B263,'[2]1516 Exp_Rev Access'!$F$7:$FS$310,129,FALSE)),"",VLOOKUP($B263,'[2]1516 Exp_Rev Access'!$F$7:$FS$310,129,FALSE))</f>
        <v>0</v>
      </c>
      <c r="EU263" s="90">
        <f>IF(ISNA(VLOOKUP($B263,'[2]1516 Exp_Rev Access'!$F$7:$FS$310,130,FALSE)),"",VLOOKUP($B263,'[2]1516 Exp_Rev Access'!$F$7:$FS$310,130,FALSE))</f>
        <v>0</v>
      </c>
      <c r="EV263" s="90">
        <f>IF(ISNA(VLOOKUP($B263,'[2]1516 Exp_Rev Access'!$F$7:$FS$310,131,FALSE)),"",VLOOKUP($B263,'[2]1516 Exp_Rev Access'!$F$7:$FS$310,131,FALSE))</f>
        <v>16227.42</v>
      </c>
      <c r="EW263" s="90">
        <f>IF(ISNA(VLOOKUP($B263,'[2]1516 Exp_Rev Access'!$F$7:$FS$310,132,FALSE)),"",VLOOKUP($B263,'[2]1516 Exp_Rev Access'!$F$7:$FS$310,132,FALSE))</f>
        <v>0</v>
      </c>
      <c r="EX263" s="90">
        <f>IF(ISNA(VLOOKUP($B263,'[2]1516 Exp_Rev Access'!$F$7:$FS$310,133,FALSE)),"",VLOOKUP($B263,'[2]1516 Exp_Rev Access'!$F$7:$FS$310,133,FALSE))</f>
        <v>0</v>
      </c>
      <c r="EY263" s="90">
        <f>IF(ISNA(VLOOKUP($B263,'[2]1516 Exp_Rev Access'!$F$7:$FS$310,134,FALSE)),"",VLOOKUP($B263,'[2]1516 Exp_Rev Access'!$F$7:$FS$310,134,FALSE))</f>
        <v>0</v>
      </c>
      <c r="EZ263" s="90">
        <f>IF(ISNA(VLOOKUP($B263,'[2]1516 Exp_Rev Access'!$F$7:$FS$310,135,FALSE)),"",VLOOKUP($B263,'[2]1516 Exp_Rev Access'!$F$7:$FS$310,135,FALSE))</f>
        <v>0</v>
      </c>
      <c r="FA263" s="90">
        <f>IF(ISNA(VLOOKUP($B263,'[2]1516 Exp_Rev Access'!$F$7:$FS$310,136,FALSE)),"",VLOOKUP($B263,'[2]1516 Exp_Rev Access'!$F$7:$FS$310,136,FALSE))</f>
        <v>0</v>
      </c>
      <c r="FB263" s="90">
        <f>IF(ISNA(VLOOKUP($B263,'[2]1516 Exp_Rev Access'!$F$7:$FS$310,137,FALSE)),"",VLOOKUP($B263,'[2]1516 Exp_Rev Access'!$F$7:$FS$310,137,FALSE))</f>
        <v>0</v>
      </c>
      <c r="FC263" s="90">
        <f>IF(ISNA(VLOOKUP($B263,'[2]1516 Exp_Rev Access'!$F$7:$FS$310,138,FALSE)),"",VLOOKUP($B263,'[2]1516 Exp_Rev Access'!$F$7:$FS$310,138,FALSE))</f>
        <v>0</v>
      </c>
      <c r="FD263" s="90">
        <f>IF(ISNA(VLOOKUP($B263,'[2]1516 Exp_Rev Access'!$F$7:$FS$310,139,FALSE)),"",VLOOKUP($B263,'[2]1516 Exp_Rev Access'!$F$7:$FS$310,139,FALSE))</f>
        <v>0</v>
      </c>
      <c r="FE263" s="90">
        <f>IF(ISNA(VLOOKUP($B263,'[2]1516 Exp_Rev Access'!$F$7:$FS$310,140,FALSE)),"",VLOOKUP($B263,'[2]1516 Exp_Rev Access'!$F$7:$FS$310,140,FALSE))</f>
        <v>0</v>
      </c>
      <c r="FF263" s="90">
        <f>IF(ISNA(VLOOKUP($B263,'[2]1516 Exp_Rev Access'!$F$7:$FS$310,141,FALSE)),"",VLOOKUP($B263,'[2]1516 Exp_Rev Access'!$F$7:$FS$310,141,FALSE))</f>
        <v>0</v>
      </c>
      <c r="FG263" s="90">
        <f>IF(ISNA(VLOOKUP($B263,'[2]1516 Exp_Rev Access'!$F$7:$FS$310,142,FALSE)),"",VLOOKUP($B263,'[2]1516 Exp_Rev Access'!$F$7:$FS$310,142,FALSE))</f>
        <v>0</v>
      </c>
      <c r="FH263" s="90">
        <f>IF(ISNA(VLOOKUP($B263,'[2]1516 Exp_Rev Access'!$F$7:$FS$310,143,FALSE)),"",VLOOKUP($B263,'[2]1516 Exp_Rev Access'!$F$7:$FS$310,143,FALSE))</f>
        <v>0</v>
      </c>
      <c r="FI263" s="90">
        <f>IF(ISNA(VLOOKUP($B263,'[2]1516 Exp_Rev Access'!$F$7:$FS$310,144,FALSE)),"",VLOOKUP($B263,'[2]1516 Exp_Rev Access'!$F$7:$FS$310,144,FALSE))</f>
        <v>0</v>
      </c>
      <c r="FJ263" s="90">
        <f>IF(ISNA(VLOOKUP($B263,'[2]1516 Exp_Rev Access'!$F$7:$FS$310,145,FALSE)),"",VLOOKUP($B263,'[2]1516 Exp_Rev Access'!$F$7:$FS$310,145,FALSE))</f>
        <v>0</v>
      </c>
      <c r="FK263" s="90">
        <f>IF(ISNA(VLOOKUP($B263,'[2]1516 Exp_Rev Access'!$F$7:$FS$310,146,FALSE)),"",VLOOKUP($B263,'[2]1516 Exp_Rev Access'!$F$7:$FS$310,146,FALSE))</f>
        <v>0</v>
      </c>
      <c r="FL263" s="90">
        <f>IF(ISNA(VLOOKUP($B263,'[2]1516 Exp_Rev Access'!$F$7:$FS$310,1147,FALSE)),"",VLOOKUP($B263,'[2]1516 Exp_Rev Access'!$F$7:$FS$310,147,FALSE))</f>
        <v>0</v>
      </c>
      <c r="FM263" s="90">
        <f>IF(ISNA(VLOOKUP($B263,'[2]1516 Exp_Rev Access'!$F$7:$FS$310,148,FALSE)),"",VLOOKUP($B263,'[2]1516 Exp_Rev Access'!$F$7:$FS$310,148,FALSE))</f>
        <v>0</v>
      </c>
      <c r="FN263" s="90">
        <f>IF(ISNA(VLOOKUP($B263,'[2]1516 Exp_Rev Access'!$F$7:$FS$310,149,FALSE)),"",VLOOKUP($B263,'[2]1516 Exp_Rev Access'!$F$7:$FS$310,149,FALSE))</f>
        <v>0</v>
      </c>
      <c r="FO263" s="90">
        <f>IF(ISNA(VLOOKUP($B263,'[2]1516 Exp_Rev Access'!$F$7:$FS$310,150,FALSE)),"",VLOOKUP($B263,'[2]1516 Exp_Rev Access'!$F$7:$FS$310,150,FALSE))</f>
        <v>0</v>
      </c>
      <c r="FP263" s="90">
        <f>IF(ISNA(VLOOKUP($B263,'[2]1516 Exp_Rev Access'!$F$7:$FS$310,151,FALSE)),"",VLOOKUP($B263,'[2]1516 Exp_Rev Access'!$F$7:$FS$310,151,FALSE))</f>
        <v>0</v>
      </c>
      <c r="FQ263" s="90">
        <f>IF(ISNA(VLOOKUP($B263,'[2]1516 Exp_Rev Access'!$F$7:$FS$310,152,FALSE)),"",VLOOKUP($B263,'[2]1516 Exp_Rev Access'!$F$7:$FS$310,152,FALSE))</f>
        <v>0</v>
      </c>
      <c r="FR263" s="90">
        <f>IF(ISNA(VLOOKUP($B263,'[2]1516 Exp_Rev Access'!$F$7:$FS$310,153,FALSE)),"",VLOOKUP($B263,'[2]1516 Exp_Rev Access'!$F$7:$FS$310,153,FALSE))</f>
        <v>67473.75</v>
      </c>
      <c r="FS263" s="53">
        <f t="shared" ref="FS263:FS277" si="685">SUM(CH263:FR263)</f>
        <v>1833110.8199999998</v>
      </c>
      <c r="FT263" s="92">
        <f t="shared" ref="FT263:FT278" si="686">FS263/E263</f>
        <v>5.4545578610681912E-2</v>
      </c>
      <c r="FU263" s="116">
        <f t="shared" ref="FU263:FU278" si="687">FS263/D263</f>
        <v>592.85410461156323</v>
      </c>
      <c r="FV263" s="90">
        <f>IF(ISNA(VLOOKUP($B263,'[2]1516 Exp_Rev Access'!$F$7:$FS$310,154,FALSE)),"",VLOOKUP($B263,'[2]1516 Exp_Rev Access'!$F$7:$FS$310,154,FALSE))</f>
        <v>0</v>
      </c>
      <c r="FW263" s="90">
        <f>IF(ISNA(VLOOKUP($B263,'[2]1516 Exp_Rev Access'!$F$7:$FS$310,155,FALSE)),"",VLOOKUP($B263,'[2]1516 Exp_Rev Access'!$F$7:$FS$310,155,FALSE))</f>
        <v>0</v>
      </c>
      <c r="FX263" s="90">
        <f>IF(ISNA(VLOOKUP($B263,'[2]1516 Exp_Rev Access'!$F$7:$FS$310,156,FALSE)),"",VLOOKUP($B263,'[2]1516 Exp_Rev Access'!$F$7:$FS$310,156,FALSE))</f>
        <v>0</v>
      </c>
      <c r="FY263" s="90">
        <f>IF(ISNA(VLOOKUP($B263,'[2]1516 Exp_Rev Access'!$F$7:$FS$310,157,FALSE)),"",VLOOKUP($B263,'[2]1516 Exp_Rev Access'!$F$7:$FS$310,157,FALSE))</f>
        <v>0</v>
      </c>
      <c r="FZ263" s="90">
        <f>IF(ISNA(VLOOKUP($B263,'[2]1516 Exp_Rev Access'!$F$7:$FS$310,158,FALSE)),"",VLOOKUP($B263,'[2]1516 Exp_Rev Access'!$F$7:$FS$310,158,FALSE))</f>
        <v>0</v>
      </c>
      <c r="GA263" s="90">
        <f>IF(ISNA(VLOOKUP($B263,'[2]1516 Exp_Rev Access'!$F$7:$FS$310,159,FALSE)),"",VLOOKUP($B263,'[2]1516 Exp_Rev Access'!$F$7:$FS$310,159,FALSE))</f>
        <v>0</v>
      </c>
      <c r="GB263" s="90">
        <f>IF(ISNA(VLOOKUP($B263,'[2]1516 Exp_Rev Access'!$F$7:$FS$310,160,FALSE)),"",VLOOKUP($B263,'[2]1516 Exp_Rev Access'!$F$7:$FS$310,160,FALSE))</f>
        <v>0</v>
      </c>
      <c r="GC263" s="90">
        <f>IF(ISNA(VLOOKUP($B263,'[2]1516 Exp_Rev Access'!$F$7:$FS$310,161,FALSE)),"",VLOOKUP($B263,'[2]1516 Exp_Rev Access'!$F$7:$FS$310,161,FALSE))</f>
        <v>0</v>
      </c>
      <c r="GD263" s="90">
        <f>IF(ISNA(VLOOKUP($B263,'[2]1516 Exp_Rev Access'!$F$7:$FS$310,162,FALSE)),"",VLOOKUP($B263,'[2]1516 Exp_Rev Access'!$F$7:$FS$310,162,FALSE))</f>
        <v>0</v>
      </c>
      <c r="GE263" s="90">
        <f>IF(ISNA(VLOOKUP($B263,'[2]1516 Exp_Rev Access'!$F$7:$FS$310,163,FALSE)),"",VLOOKUP($B263,'[2]1516 Exp_Rev Access'!$F$7:$FS$310,163,FALSE))</f>
        <v>0</v>
      </c>
      <c r="GF263" s="90">
        <f>IF(ISNA(VLOOKUP($B263,'[2]1516 Exp_Rev Access'!$F$7:$FS$310,164,FALSE)),"",VLOOKUP($B263,'[2]1516 Exp_Rev Access'!$F$7:$FS$310,164,FALSE))</f>
        <v>0</v>
      </c>
      <c r="GG263" s="90">
        <f>IF(ISNA(VLOOKUP($B263,'[2]1516 Exp_Rev Access'!$F$7:$FS$310,165,FALSE)),"",VLOOKUP($B263,'[2]1516 Exp_Rev Access'!$F$7:$FS$310,165,FALSE))</f>
        <v>0</v>
      </c>
      <c r="GH263" s="90">
        <f>IF(ISNA(VLOOKUP($B263,'[2]1516 Exp_Rev Access'!$F$7:$FS$310,166,FALSE)),"",VLOOKUP($B263,'[2]1516 Exp_Rev Access'!$F$7:$FS$310,166,FALSE))</f>
        <v>0</v>
      </c>
      <c r="GI263" s="90">
        <f>IF(ISNA(VLOOKUP($B263,'[2]1516 Exp_Rev Access'!$F$7:$FS$310,167,FALSE)),"",VLOOKUP($B263,'[2]1516 Exp_Rev Access'!$F$7:$FS$310,167,FALSE))</f>
        <v>0</v>
      </c>
      <c r="GJ263" s="90">
        <f>IF(ISNA(VLOOKUP($B263,'[2]1516 Exp_Rev Access'!$F$7:$FS$310,168,FALSE)),"",VLOOKUP($B263,'[2]1516 Exp_Rev Access'!$F$7:$FS$310,168,FALSE))</f>
        <v>0</v>
      </c>
      <c r="GK263" s="90">
        <f>IF(ISNA(VLOOKUP($B263,'[2]1516 Exp_Rev Access'!$F$7:$FS$310,169,FALSE)),"",VLOOKUP($B263,'[2]1516 Exp_Rev Access'!$F$7:$FS$310,169,FALSE))</f>
        <v>50342.23</v>
      </c>
      <c r="GL263" s="90">
        <f>IF(ISNA(VLOOKUP($B263,'[2]1516 Exp_Rev Access'!$F$7:$FS$310,170,FALSE)),"",VLOOKUP($B263,'[2]1516 Exp_Rev Access'!$F$7:$FS$310,170,FALSE))</f>
        <v>0</v>
      </c>
      <c r="GM263" s="90">
        <f>IF(ISNA(VLOOKUP($B263,'[2]1516 Exp_Rev Access'!$F$7:$FT$310,171,FALSE)),"",VLOOKUP($B263,'[2]1516 Exp_Rev Access'!$F$7:$FT$310,171,FALSE))</f>
        <v>0</v>
      </c>
      <c r="GN263" s="90">
        <f>IF(ISNA(VLOOKUP($B263,'[2]1516 Exp_Rev Access'!$F$7:$FU$310,172,FALSE)),"",VLOOKUP($B263,'[2]1516 Exp_Rev Access'!$F$7:$FU$310,172,FALSE))</f>
        <v>0</v>
      </c>
      <c r="GO263" s="90">
        <f>IF(ISNA(VLOOKUP($B263,'[2]1516 Exp_Rev Access'!$F$7:$FV$310,173,FALSE)),"",VLOOKUP($B263,'[2]1516 Exp_Rev Access'!$F$7:$FV$310,173,FALSE))</f>
        <v>0</v>
      </c>
      <c r="GP263" s="90">
        <f>IF(ISNA(VLOOKUP($B263,'[2]1516 Exp_Rev Access'!$F$7:$GA$310,174,FALSE)),"",VLOOKUP($B263,'[2]1516 Exp_Rev Access'!$F$7:$GA$310,174,FALSE))</f>
        <v>0</v>
      </c>
      <c r="GQ263" s="90">
        <f>IF(ISNA(VLOOKUP($B263,'[2]1516 Exp_Rev Access'!$F$7:$GA$310,175,FALSE)),"",VLOOKUP($B263,'[2]1516 Exp_Rev Access'!$F$7:$GA$310,175,FALSE))</f>
        <v>2416.0500000000002</v>
      </c>
      <c r="GR263" s="90">
        <f>IF(ISNA(VLOOKUP($B263,'[2]1516 Exp_Rev Access'!$F$7:$GA$310,176,FALSE)),"",VLOOKUP($B263,'[2]1516 Exp_Rev Access'!$F$7:$GA$310,176,FALSE))</f>
        <v>0</v>
      </c>
      <c r="GS263" s="90">
        <f>IF(ISNA(VLOOKUP($B263,'[2]1516 Exp_Rev Access'!$F$7:$GA$310,177,FALSE)),"",VLOOKUP($B263,'[2]1516 Exp_Rev Access'!$F$7:$GA$310,177,FALSE))</f>
        <v>0</v>
      </c>
      <c r="GT263" s="90">
        <f>IF(ISNA(VLOOKUP($B263,'[2]1516 Exp_Rev Access'!$F$7:$GA$310,178,FALSE)),"",VLOOKUP($B263,'[2]1516 Exp_Rev Access'!$F$7:$GA$310,178,FALSE))</f>
        <v>0</v>
      </c>
      <c r="GU263" s="53">
        <f t="shared" ref="GU263:GU277" si="688">SUM(FV263:GT263)</f>
        <v>52758.280000000006</v>
      </c>
      <c r="GV263" s="92">
        <f t="shared" ref="GV263:GV277" si="689">GU263/E263</f>
        <v>1.5698619405368889E-3</v>
      </c>
      <c r="GW263" s="114">
        <f t="shared" ref="GW263:GW278" si="690">GU263/D263</f>
        <v>17.062777934094651</v>
      </c>
    </row>
    <row r="264" spans="1:222" x14ac:dyDescent="0.2">
      <c r="B264" s="87" t="s">
        <v>558</v>
      </c>
      <c r="C264" s="87" t="s">
        <v>559</v>
      </c>
      <c r="D264" s="88">
        <f>IF(ISNA(VLOOKUP($B264,'[2]1516 enrollment_Rev_Exp by size'!$A$6:$C$325,3,FALSE)),"",VLOOKUP($B264,'[2]1516 enrollment_Rev_Exp by size'!$A$6:$C$325,3,FALSE))</f>
        <v>22906.960000000003</v>
      </c>
      <c r="E264" s="89">
        <v>248184032.84999999</v>
      </c>
      <c r="F264" s="67">
        <f t="shared" si="668"/>
        <v>248184032.84999999</v>
      </c>
      <c r="G264" s="67">
        <f t="shared" si="669"/>
        <v>0</v>
      </c>
      <c r="H264" s="90">
        <f>IF(ISNA(VLOOKUP($B264,'[2]1516 Exp_Rev Access'!$F$7:$FS$310,2,FALSE)),"",VLOOKUP($B264,'[2]1516 Exp_Rev Access'!$F$7:$FS$310,2,FALSE))</f>
        <v>50410136.090000004</v>
      </c>
      <c r="I264" s="90">
        <f>IF(ISNA(VLOOKUP($B264,'[2]1516 Exp_Rev Access'!$F$7:$FS$310,3,FALSE)),"",VLOOKUP($B264,'[2]1516 Exp_Rev Access'!$F$7:$FS$310,3,FALSE))</f>
        <v>0</v>
      </c>
      <c r="J264" s="90">
        <f>IF(ISNA(VLOOKUP($B264,'[2]1516 Exp_Rev Access'!$F$7:$FS$310,4,FALSE)),"",VLOOKUP($B264,'[2]1516 Exp_Rev Access'!$F$7:$FS$310,4,FALSE))</f>
        <v>0</v>
      </c>
      <c r="K264" s="90">
        <f>IF(ISNA(VLOOKUP($B264,'[2]1516 Exp_Rev Access'!$F$7:$FS$310,5,FALSE)),"-",VLOOKUP($B264,'[2]1516 Exp_Rev Access'!$F$7:$FS$310,5,FALSE))</f>
        <v>2183.0500000000002</v>
      </c>
      <c r="L264" s="90">
        <f>IF(ISNA(VLOOKUP($B264,'[2]1516 Exp_Rev Access'!$F$7:$FS$310,6,FALSE)),"",VLOOKUP($B264,'[2]1516 Exp_Rev Access'!$F$7:$FS$310,6,FALSE))</f>
        <v>0</v>
      </c>
      <c r="M264" s="90">
        <f>IF(ISNA(VLOOKUP($B264,'[2]1516 Exp_Rev Access'!$F$7:$FS$310,7,FALSE)),"",VLOOKUP($B264,'[2]1516 Exp_Rev Access'!$F$7:$FS$310,7,FALSE))</f>
        <v>0</v>
      </c>
      <c r="N264" s="53">
        <f t="shared" si="670"/>
        <v>50412319.140000001</v>
      </c>
      <c r="O264" s="91">
        <f t="shared" si="671"/>
        <v>0.20312474803916461</v>
      </c>
      <c r="P264" s="53">
        <f t="shared" si="672"/>
        <v>2200.7424442178271</v>
      </c>
      <c r="Q264" s="90">
        <f>IF(ISNA(VLOOKUP($B264,'[2]1516 Exp_Rev Access'!$F$7:$FS$310,8,FALSE)),"",VLOOKUP($B264,'[2]1516 Exp_Rev Access'!$F$7:$FS$310,8,FALSE))</f>
        <v>156364.18</v>
      </c>
      <c r="R264" s="90">
        <f>IF(ISNA(VLOOKUP($B264,'[2]1516 Exp_Rev Access'!$F$7:$FS$310,9,FALSE)),"",VLOOKUP($B264,'[2]1516 Exp_Rev Access'!$F$7:$FS$310,9,FALSE))</f>
        <v>0</v>
      </c>
      <c r="S264" s="90">
        <f>IF(ISNA(VLOOKUP($B264,'[2]1516 Exp_Rev Access'!$F$7:$FS$310,10,FALSE)),"",VLOOKUP($B264,'[2]1516 Exp_Rev Access'!$F$7:$FS$310,10,FALSE))</f>
        <v>0</v>
      </c>
      <c r="T264" s="90">
        <f>IF(ISNA(VLOOKUP($B264,'[2]1516 Exp_Rev Access'!$F$7:$FS$310,11,FALSE)),"",VLOOKUP($B264,'[2]1516 Exp_Rev Access'!$F$7:$FS$310,11,FALSE))</f>
        <v>0</v>
      </c>
      <c r="U264" s="90">
        <f>IF(ISNA(VLOOKUP($B264,'[2]1516 Exp_Rev Access'!$F$7:$FS$310,12,FALSE)),"",VLOOKUP($B264,'[2]1516 Exp_Rev Access'!$F$7:$FS$310,12,FALSE))</f>
        <v>0</v>
      </c>
      <c r="V264" s="90">
        <f>IF(ISNA(VLOOKUP($B264,'[2]1516 Exp_Rev Access'!$F$7:$FS$310,13,FALSE)),"",VLOOKUP($B264,'[2]1516 Exp_Rev Access'!$F$7:$FS$310,13,FALSE))</f>
        <v>0</v>
      </c>
      <c r="W264" s="90">
        <f>IF(ISNA(VLOOKUP($B264,'[2]1516 Exp_Rev Access'!$F$7:$FS$310,14,FALSE)),"",VLOOKUP($B264,'[2]1516 Exp_Rev Access'!$F$7:$FS$310,14,FALSE))</f>
        <v>0</v>
      </c>
      <c r="X264" s="90">
        <f>IF(ISNA(VLOOKUP($B264,'[2]1516 Exp_Rev Access'!$F$7:$FS$310,15,FALSE)),"",VLOOKUP($B264,'[2]1516 Exp_Rev Access'!$F$7:$FS$310,15,FALSE))</f>
        <v>0</v>
      </c>
      <c r="Y264" s="90">
        <f>IF(ISNA(VLOOKUP($B264,'[2]1516 Exp_Rev Access'!$F$7:$FS$310,16,FALSE)),"",VLOOKUP($B264,'[2]1516 Exp_Rev Access'!$F$7:$FS$310,16,FALSE))</f>
        <v>659080.05000000005</v>
      </c>
      <c r="Z264" s="90">
        <f>IF(ISNA(VLOOKUP($B264,'[2]1516 Exp_Rev Access'!$F$7:$FS$310,17,FALSE)),"",VLOOKUP($B264,'[2]1516 Exp_Rev Access'!$F$7:$FS$310,17,FALSE))</f>
        <v>0</v>
      </c>
      <c r="AA264" s="90">
        <f>IF(ISNA(VLOOKUP($B264,'[2]1516 Exp_Rev Access'!$F$7:$FS$310,18,FALSE)),"",VLOOKUP($B264,'[2]1516 Exp_Rev Access'!$F$7:$FS$310,18,FALSE))</f>
        <v>0</v>
      </c>
      <c r="AB264" s="90">
        <f>IF(ISNA(VLOOKUP($B264,'[2]1516 Exp_Rev Access'!$F$7:$FS$310,19,FALSE)),"",VLOOKUP($B264,'[2]1516 Exp_Rev Access'!$F$7:$FS$310,19,FALSE))</f>
        <v>0</v>
      </c>
      <c r="AC264" s="90">
        <f>IF(ISNA(VLOOKUP($B264,'[2]1516 Exp_Rev Access'!$F$7:$FS$310,20,FALSE)),"",VLOOKUP($B264,'[2]1516 Exp_Rev Access'!$F$7:$FS$310,20,FALSE))</f>
        <v>74096.899999999994</v>
      </c>
      <c r="AD264" s="90">
        <f>IF(ISNA(VLOOKUP($B264,'[2]1516 Exp_Rev Access'!$F$7:$FS$310,21,FALSE)),"",VLOOKUP($B264,'[2]1516 Exp_Rev Access'!$F$7:$FS$310,21,FALSE))</f>
        <v>2284265.64</v>
      </c>
      <c r="AE264" s="90">
        <f>IF(ISNA(VLOOKUP($B264,'[2]1516 Exp_Rev Access'!$F$7:$FS$310,22,FALSE)),"",VLOOKUP($B264,'[2]1516 Exp_Rev Access'!$F$7:$FS$310,22,FALSE))</f>
        <v>134803.69</v>
      </c>
      <c r="AF264" s="90">
        <f>IF(ISNA(VLOOKUP($B264,'[2]1516 Exp_Rev Access'!$F$7:$FS$310,23,FALSE)),"",VLOOKUP($B264,'[2]1516 Exp_Rev Access'!$F$7:$FS$310,23,FALSE))</f>
        <v>0</v>
      </c>
      <c r="AG264" s="90">
        <f>IF(ISNA(VLOOKUP($B264,'[2]1516 Exp_Rev Access'!$F$7:$FS$310,24,FALSE)),"",VLOOKUP($B264,'[2]1516 Exp_Rev Access'!$F$7:$FS$310,24,FALSE))</f>
        <v>287272.32000000001</v>
      </c>
      <c r="AH264" s="90">
        <f>IF(ISNA(VLOOKUP($B264,'[2]1516 Exp_Rev Access'!$F$7:$FS$310,25,FALSE)),"",VLOOKUP($B264,'[2]1516 Exp_Rev Access'!$F$7:$FS$310,25,FALSE))</f>
        <v>66075.58</v>
      </c>
      <c r="AI264" s="90">
        <f>IF(ISNA(VLOOKUP($B264,'[2]1516 Exp_Rev Access'!$F$7:$FS$310,26,FALSE)),"",VLOOKUP($B264,'[2]1516 Exp_Rev Access'!$F$7:$FS$310,26,FALSE))</f>
        <v>541656.24</v>
      </c>
      <c r="AJ264" s="90">
        <f>IF(ISNA(VLOOKUP($B264,'[2]1516 Exp_Rev Access'!$F$7:$FS$310,27,FALSE)),"",VLOOKUP($B264,'[2]1516 Exp_Rev Access'!$F$7:$FS$310,27,FALSE))</f>
        <v>323061.71999999997</v>
      </c>
      <c r="AK264" s="90">
        <f>IF(ISNA(VLOOKUP($B264,'[2]1516 Exp_Rev Access'!$F$7:$FS$310,28,FALSE)),"",VLOOKUP($B264,'[2]1516 Exp_Rev Access'!$F$7:$FS$310,28,FALSE))</f>
        <v>0</v>
      </c>
      <c r="AL264" s="90">
        <f>IF(ISNA(VLOOKUP($B264,'[2]1516 Exp_Rev Access'!$F$7:$FS$310,29,FALSE)),"",VLOOKUP($B264,'[2]1516 Exp_Rev Access'!$F$7:$FS$310,29,FALSE))</f>
        <v>311988.08</v>
      </c>
      <c r="AM264" s="53">
        <f t="shared" si="673"/>
        <v>4838664.3999999994</v>
      </c>
      <c r="AN264" s="92">
        <f t="shared" si="674"/>
        <v>1.9496275986958602E-2</v>
      </c>
      <c r="AO264" s="68">
        <f t="shared" si="675"/>
        <v>211.23118912330571</v>
      </c>
      <c r="AP264" s="90">
        <f>IF(ISNA(VLOOKUP($B264,'[2]1516 Exp_Rev Access'!$F$7:$FS$310,30,FALSE)),"",VLOOKUP($B264,'[2]1516 Exp_Rev Access'!$F$7:$FS$310,30,FALSE))</f>
        <v>138656491.75999999</v>
      </c>
      <c r="AQ264" s="90">
        <f>IF(ISNA(VLOOKUP($B264,'[2]1516 Exp_Rev Access'!$F$7:$FS$310,31,FALSE)),"",VLOOKUP($B264,'[2]1516 Exp_Rev Access'!$F$7:$FS$310,31,FALSE))</f>
        <v>4095215.12</v>
      </c>
      <c r="AR264" s="90">
        <f>IF(ISNA(VLOOKUP($B264,'[2]1516 Exp_Rev Access'!$F$7:$FS$310,32,FALSE)),"",VLOOKUP($B264,'[2]1516 Exp_Rev Access'!$F$7:$FS$310,32,FALSE))</f>
        <v>7984783</v>
      </c>
      <c r="AS264" s="90">
        <f>IF(ISNA(VLOOKUP($B264,'[2]1516 Exp_Rev Access'!$F$7:$FS$310,33,FALSE)),"",VLOOKUP($B264,'[2]1516 Exp_Rev Access'!$F$7:$FS$310,33,FALSE))</f>
        <v>0</v>
      </c>
      <c r="AT264" s="90">
        <f>IF(ISNA(VLOOKUP($B264,'[2]1516 Exp_Rev Access'!$F$7:$FS$310,34,FALSE)),"",VLOOKUP($B264,'[2]1516 Exp_Rev Access'!$F$7:$FS$310,34,FALSE))</f>
        <v>0</v>
      </c>
      <c r="AU264" s="53">
        <f t="shared" si="676"/>
        <v>150736489.88</v>
      </c>
      <c r="AV264" s="93">
        <f t="shared" si="677"/>
        <v>0.60735772623657724</v>
      </c>
      <c r="AW264" s="53">
        <f t="shared" si="678"/>
        <v>6580.3794951403406</v>
      </c>
      <c r="AX264" s="90">
        <f>IF(ISNA(VLOOKUP($B264,'[2]1516 Exp_Rev Access'!$F$7:$FS$310,35,FALSE)),"",VLOOKUP($B264,'[2]1516 Exp_Rev Access'!$F$7:$FS$310,35,FALSE))</f>
        <v>0</v>
      </c>
      <c r="AY264" s="90">
        <f>IF(ISNA(VLOOKUP($B264,'[2]1516 Exp_Rev Access'!$F$7:$FS$310,36,FALSE)),"",VLOOKUP($B264,'[2]1516 Exp_Rev Access'!$F$7:$FS$310,36,FALSE))</f>
        <v>16343229.779999999</v>
      </c>
      <c r="AZ264" s="90">
        <f>IF(ISNA(VLOOKUP($B264,'[2]1516 Exp_Rev Access'!$F$7:$FS$310,37,FALSE)),"",VLOOKUP($B264,'[2]1516 Exp_Rev Access'!$F$7:$FS$310,37,FALSE))</f>
        <v>888898.62</v>
      </c>
      <c r="BA264" s="90">
        <f>IF(ISNA(VLOOKUP($B264,'[2]1516 Exp_Rev Access'!$F$7:$FS$310,38,FALSE)),"",VLOOKUP($B264,'[2]1516 Exp_Rev Access'!$F$7:$FS$310,38,FALSE))</f>
        <v>0</v>
      </c>
      <c r="BB264" s="90">
        <f>IF(ISNA(VLOOKUP($B264,'[2]1516 Exp_Rev Access'!$F$7:$FS$310,39,FALSE)),"",VLOOKUP($B264,'[2]1516 Exp_Rev Access'!$F$7:$FS$310,39,FALSE))</f>
        <v>0</v>
      </c>
      <c r="BC264" s="90">
        <f>IF(ISNA(VLOOKUP($B264,'[2]1516 Exp_Rev Access'!$F$7:$FS$310,40,FALSE)),"",VLOOKUP($B264,'[2]1516 Exp_Rev Access'!$F$7:$FS$310,40,FALSE))</f>
        <v>3867386.02</v>
      </c>
      <c r="BD264" s="90">
        <f>IF(ISNA(VLOOKUP($B264,'[2]1516 Exp_Rev Access'!$F$7:$FS$310,41,FALSE)),"",VLOOKUP($B264,'[2]1516 Exp_Rev Access'!$F$7:$FS$310,41,FALSE))</f>
        <v>0</v>
      </c>
      <c r="BE264" s="90">
        <f>IF(ISNA(VLOOKUP($B264,'[2]1516 Exp_Rev Access'!$F$7:$FS$310,42,FALSE)),"",VLOOKUP($B264,'[2]1516 Exp_Rev Access'!$F$7:$FS$310,42,FALSE))</f>
        <v>986707.4</v>
      </c>
      <c r="BF264" s="90">
        <f>IF(ISNA(VLOOKUP($B264,'[2]1516 Exp_Rev Access'!$F$7:$FS$310,43,FALSE)),"",VLOOKUP($B264,'[2]1516 Exp_Rev Access'!$F$7:$FS$310,43,FALSE))</f>
        <v>0</v>
      </c>
      <c r="BG264" s="90">
        <f>IF(ISNA(VLOOKUP($B264,'[2]1516 Exp_Rev Access'!$F$7:$FS$310,44,FALSE)),"",VLOOKUP($B264,'[2]1516 Exp_Rev Access'!$F$7:$FS$310,44,FALSE))</f>
        <v>1124882.76</v>
      </c>
      <c r="BH264" s="90">
        <f>IF(ISNA(VLOOKUP($B264,'[2]1516 Exp_Rev Access'!$F$7:$FS$310,45,FALSE)),"",VLOOKUP($B264,'[2]1516 Exp_Rev Access'!$F$7:$FS$310,45,FALSE))</f>
        <v>233198.98</v>
      </c>
      <c r="BI264" s="90">
        <f>IF(ISNA(VLOOKUP($B264,'[2]1516 Exp_Rev Access'!$F$7:$FS$310,46,FALSE)),"",VLOOKUP($B264,'[2]1516 Exp_Rev Access'!$F$7:$FS$310,46,FALSE))</f>
        <v>0</v>
      </c>
      <c r="BJ264" s="90">
        <f>IF(ISNA(VLOOKUP($B264,'[2]1516 Exp_Rev Access'!$F$7:$FS$310,47,FALSE)),"",VLOOKUP($B264,'[2]1516 Exp_Rev Access'!$F$7:$FS$310,47,FALSE))</f>
        <v>47250.12</v>
      </c>
      <c r="BK264" s="90">
        <f>IF(ISNA(VLOOKUP($B264,'[2]1516 Exp_Rev Access'!$F$7:$FS$310,48,FALSE)),"",VLOOKUP($B264,'[2]1516 Exp_Rev Access'!$F$7:$FS$310,48,FALSE))</f>
        <v>7029017.1100000003</v>
      </c>
      <c r="BL264" s="90">
        <f>IF(ISNA(VLOOKUP($B264,'[2]1516 Exp_Rev Access'!$F$7:$FS$310,49,FALSE)),"",VLOOKUP($B264,'[2]1516 Exp_Rev Access'!$F$7:$FS$310,49,FALSE))</f>
        <v>15600</v>
      </c>
      <c r="BM264" s="90">
        <f>IF(ISNA(VLOOKUP($B264,'[2]1516 Exp_Rev Access'!$F$7:$FS$310,50,FALSE)),"",VLOOKUP($B264,'[2]1516 Exp_Rev Access'!$F$7:$FS$310,50,FALSE))</f>
        <v>0</v>
      </c>
      <c r="BN264" s="90">
        <f>IF(ISNA(VLOOKUP($B264,'[2]1516 Exp_Rev Access'!$F$7:$FS$310,51,FALSE)),"",VLOOKUP($B264,'[2]1516 Exp_Rev Access'!$F$7:$FS$310,51,FALSE))</f>
        <v>0</v>
      </c>
      <c r="BO264" s="90">
        <f>IF(ISNA(VLOOKUP($B264,'[2]1516 Exp_Rev Access'!$F$7:$FS$310,52,FALSE)),"",VLOOKUP($B264,'[2]1516 Exp_Rev Access'!$F$7:$FS$310,52,FALSE))</f>
        <v>0</v>
      </c>
      <c r="BP264" s="90">
        <f>IF(ISNA(VLOOKUP($B264,'[2]1516 Exp_Rev Access'!$F$7:$FS$310,53,FALSE)),"",VLOOKUP($B264,'[2]1516 Exp_Rev Access'!$F$7:$FS$310,53,FALSE))</f>
        <v>0</v>
      </c>
      <c r="BQ264" s="90">
        <f>IF(ISNA(VLOOKUP($B264,'[2]1516 Exp_Rev Access'!$F$7:$FS$310,54,FALSE)),"",VLOOKUP($B264,'[2]1516 Exp_Rev Access'!$F$7:$FS$310,54,FALSE))</f>
        <v>0</v>
      </c>
      <c r="BR264" s="90">
        <f>IF(ISNA(VLOOKUP($B264,'[2]1516 Exp_Rev Access'!$F$7:$FS$310,55,FALSE)),"",VLOOKUP($B264,'[2]1516 Exp_Rev Access'!$F$7:$FS$310,55,FALSE))</f>
        <v>0</v>
      </c>
      <c r="BS264" s="90">
        <f>IF(ISNA(VLOOKUP($B264,'[2]1516 Exp_Rev Access'!$F$7:$FS$310,56,FALSE)),"",VLOOKUP($B264,'[2]1516 Exp_Rev Access'!$F$7:$FS$310,56,FALSE))</f>
        <v>0</v>
      </c>
      <c r="BT264" s="90">
        <f>IF(ISNA(VLOOKUP($B264,'[2]1516 Exp_Rev Access'!$F$7:$FS$310,57,FALSE)),"",VLOOKUP($B264,'[2]1516 Exp_Rev Access'!$F$7:$FS$310,57,FALSE))</f>
        <v>0</v>
      </c>
      <c r="BU264" s="90">
        <f>IF(ISNA(VLOOKUP($B264,'[2]1516 Exp_Rev Access'!$F$7:$FS$310,58,FALSE)),"",VLOOKUP($B264,'[2]1516 Exp_Rev Access'!$F$7:$FS$310,58,FALSE))</f>
        <v>0</v>
      </c>
      <c r="BV264" s="53">
        <f t="shared" si="679"/>
        <v>30536170.789999999</v>
      </c>
      <c r="BW264" s="92">
        <f t="shared" si="680"/>
        <v>0.12303841806155097</v>
      </c>
      <c r="BX264" s="68">
        <f t="shared" si="681"/>
        <v>1333.0520850431483</v>
      </c>
      <c r="BY264" s="90">
        <f>IF(ISNA(VLOOKUP($B264,'[2]1516 Exp_Rev Access'!$F$7:$FS$310,59,FALSE)),"",VLOOKUP($B264,'[2]1516 Exp_Rev Access'!$F$7:$FS$310,59,FALSE))</f>
        <v>0</v>
      </c>
      <c r="BZ264" s="90">
        <f>IF(ISNA(VLOOKUP($B264,'[2]1516 Exp_Rev Access'!$F$7:$FS$310,60,FALSE)),"",VLOOKUP($B264,'[2]1516 Exp_Rev Access'!$F$7:$FS$310,60,FALSE))</f>
        <v>8912</v>
      </c>
      <c r="CA264" s="90">
        <f>IF(ISNA(VLOOKUP($B264,'[2]1516 Exp_Rev Access'!$F$7:$FS$310,61,FALSE)),"",VLOOKUP($B264,'[2]1516 Exp_Rev Access'!$F$7:$FS$310,61,FALSE))</f>
        <v>16544.32</v>
      </c>
      <c r="CB264" s="90">
        <f>IF(ISNA(VLOOKUP($B264,'[2]1516 Exp_Rev Access'!$F$7:$FS$310,62,FALSE)),"",VLOOKUP($B264,'[2]1516 Exp_Rev Access'!$F$7:$FS$310,62,FALSE))</f>
        <v>0</v>
      </c>
      <c r="CC264" s="90">
        <f>IF(ISNA(VLOOKUP($B264,'[2]1516 Exp_Rev Access'!$F$7:$FS$310,63,FALSE)),"",VLOOKUP($B264,'[2]1516 Exp_Rev Access'!$F$7:$FS$310,63,FALSE))</f>
        <v>17873.45</v>
      </c>
      <c r="CD264" s="90">
        <f>IF(ISNA(VLOOKUP($B264,'[2]1516 Exp_Rev Access'!$F$7:$FS$310,64,FALSE)),"",VLOOKUP($B264,'[2]1516 Exp_Rev Access'!$F$7:$FS$310,64,FALSE))</f>
        <v>0</v>
      </c>
      <c r="CE264" s="53">
        <f t="shared" si="682"/>
        <v>43329.770000000004</v>
      </c>
      <c r="CF264" s="92">
        <f t="shared" si="683"/>
        <v>1.7458725890794147E-4</v>
      </c>
      <c r="CG264" s="94">
        <f t="shared" si="684"/>
        <v>1.8915547938268544</v>
      </c>
      <c r="CH264" s="90">
        <f>IF(ISNA(VLOOKUP($B264,'[2]1516 Exp_Rev Access'!$F$7:$FS$310,65,FALSE)),"",VLOOKUP($B264,'[2]1516 Exp_Rev Access'!$F$7:$FS$310,65,FALSE))</f>
        <v>11585.18</v>
      </c>
      <c r="CI264" s="90">
        <f>IF(ISNA(VLOOKUP($B264,'[2]1516 Exp_Rev Access'!$F$7:$FS$310,66,FALSE)),"",VLOOKUP($B264,'[2]1516 Exp_Rev Access'!$F$7:$FS$310,66,FALSE))</f>
        <v>0</v>
      </c>
      <c r="CJ264" s="90">
        <f>IF(ISNA(VLOOKUP($B264,'[2]1516 Exp_Rev Access'!$F$7:$FS$310,67,FALSE)),"",VLOOKUP($B264,'[2]1516 Exp_Rev Access'!$F$7:$FS$310,67,FALSE))</f>
        <v>0</v>
      </c>
      <c r="CK264" s="90">
        <f>IF(ISNA(VLOOKUP($B264,'[2]1516 Exp_Rev Access'!$F$7:$FS$310,68,FALSE)),"",VLOOKUP($B264,'[2]1516 Exp_Rev Access'!$F$7:$FS$310,68,FALSE))</f>
        <v>0</v>
      </c>
      <c r="CL264" s="90">
        <f>IF(ISNA(VLOOKUP($B264,'[2]1516 Exp_Rev Access'!$F$7:$FS$310,69,FALSE)),"",VLOOKUP($B264,'[2]1516 Exp_Rev Access'!$F$7:$FS$310,69,FALSE))</f>
        <v>0</v>
      </c>
      <c r="CM264" s="90">
        <f>IF(ISNA(VLOOKUP($B264,'[2]1516 Exp_Rev Access'!$F$7:$FS$310,70,FALSE)),"",VLOOKUP($B264,'[2]1516 Exp_Rev Access'!$F$7:$FS$310,70,FALSE))</f>
        <v>0</v>
      </c>
      <c r="CN264" s="90">
        <f>IF(ISNA(VLOOKUP($B264,'[2]1516 Exp_Rev Access'!$F$7:$FS$310,71,FALSE)),"",VLOOKUP($B264,'[2]1516 Exp_Rev Access'!$F$7:$FS$310,71,FALSE))</f>
        <v>0</v>
      </c>
      <c r="CO264" s="90">
        <f>IF(ISNA(VLOOKUP($B264,'[2]1516 Exp_Rev Access'!$F$7:$FS$310,72,FALSE)),"",VLOOKUP($B264,'[2]1516 Exp_Rev Access'!$F$7:$FS$310,72,FALSE))</f>
        <v>0</v>
      </c>
      <c r="CP264" s="90">
        <f>IF(ISNA(VLOOKUP($B264,'[2]1516 Exp_Rev Access'!$F$7:$FS$310,73,FALSE)),"",VLOOKUP($B264,'[2]1516 Exp_Rev Access'!$F$7:$FS$310,73,FALSE))</f>
        <v>0</v>
      </c>
      <c r="CQ264" s="90">
        <f>IF(ISNA(VLOOKUP($B264,'[2]1516 Exp_Rev Access'!$F$7:$FS$310,74,FALSE)),"",VLOOKUP($B264,'[2]1516 Exp_Rev Access'!$F$7:$FS$310,74,FALSE))</f>
        <v>4110340.87</v>
      </c>
      <c r="CR264" s="90">
        <f>IF(ISNA(VLOOKUP($B264,'[2]1516 Exp_Rev Access'!$F$7:$FS$310,75,FALSE)),"",VLOOKUP($B264,'[2]1516 Exp_Rev Access'!$F$7:$FS$310,75,FALSE))</f>
        <v>0</v>
      </c>
      <c r="CS264" s="90">
        <f>IF(ISNA(VLOOKUP($B264,'[2]1516 Exp_Rev Access'!$F$7:$FS$310,76,FALSE)),"",VLOOKUP($B264,'[2]1516 Exp_Rev Access'!$F$7:$FS$310,76,FALSE))</f>
        <v>104224.66</v>
      </c>
      <c r="CT264" s="90">
        <f>IF(ISNA(VLOOKUP($B264,'[2]1516 Exp_Rev Access'!$F$7:$FS$310,77,FALSE)),"",VLOOKUP($B264,'[2]1516 Exp_Rev Access'!$F$7:$FS$310,77,FALSE))</f>
        <v>0</v>
      </c>
      <c r="CU264" s="90">
        <f>IF(ISNA(VLOOKUP($B264,'[2]1516 Exp_Rev Access'!$F$7:$FS$310,78,FALSE)),"",VLOOKUP($B264,'[2]1516 Exp_Rev Access'!$F$7:$FS$310,78,FALSE))</f>
        <v>2447363.88</v>
      </c>
      <c r="CV264" s="90">
        <f>IF(ISNA(VLOOKUP($B264,'[2]1516 Exp_Rev Access'!$F$7:$FS$310,79,FALSE)),"",VLOOKUP($B264,'[2]1516 Exp_Rev Access'!$F$7:$FS$310,79,FALSE))</f>
        <v>479543.75</v>
      </c>
      <c r="CW264" s="90">
        <f>IF(ISNA(VLOOKUP($B264,'[2]1516 Exp_Rev Access'!$F$7:$FS$310,80,FALSE)),"",VLOOKUP($B264,'[2]1516 Exp_Rev Access'!$F$7:$FS$310,80,FALSE))</f>
        <v>0</v>
      </c>
      <c r="CX264" s="90">
        <f>IF(ISNA(VLOOKUP($B264,'[2]1516 Exp_Rev Access'!$F$7:$FS$310,81,FALSE)),"",VLOOKUP($B264,'[2]1516 Exp_Rev Access'!$F$7:$FS$310,81,FALSE))</f>
        <v>0</v>
      </c>
      <c r="CY264" s="90">
        <f>IF(ISNA(VLOOKUP($B264,'[2]1516 Exp_Rev Access'!$F$7:$FS$310,82,FALSE)),"",VLOOKUP($B264,'[2]1516 Exp_Rev Access'!$F$7:$FS$310,82,FALSE))</f>
        <v>0</v>
      </c>
      <c r="CZ264" s="90">
        <f>IF(ISNA(VLOOKUP($B264,'[2]1516 Exp_Rev Access'!$F$7:$FS$310,83,FALSE)),"",VLOOKUP($B264,'[2]1516 Exp_Rev Access'!$F$7:$FS$310,83,FALSE))</f>
        <v>0</v>
      </c>
      <c r="DA264" s="90">
        <f>IF(ISNA(VLOOKUP($B264,'[2]1516 Exp_Rev Access'!$F$7:$FS$310,84,FALSE)),"",VLOOKUP($B264,'[2]1516 Exp_Rev Access'!$F$7:$FS$310,84,FALSE))</f>
        <v>0</v>
      </c>
      <c r="DB264" s="90">
        <f>IF(ISNA(VLOOKUP($B264,'[2]1516 Exp_Rev Access'!$F$7:$FS$310,85,FALSE)),"",VLOOKUP($B264,'[2]1516 Exp_Rev Access'!$F$7:$FS$310,85,FALSE))</f>
        <v>131084.1</v>
      </c>
      <c r="DC264" s="90">
        <f>IF(ISNA(VLOOKUP($B264,'[2]1516 Exp_Rev Access'!$F$7:$FS$310,86,FALSE)),"",VLOOKUP($B264,'[2]1516 Exp_Rev Access'!$F$7:$FS$310,86,FALSE))</f>
        <v>0</v>
      </c>
      <c r="DD264" s="90">
        <f>IF(ISNA(VLOOKUP($B264,'[2]1516 Exp_Rev Access'!$F$7:$FS$310,87,FALSE)),"",VLOOKUP($B264,'[2]1516 Exp_Rev Access'!$F$7:$FS$310,87,FALSE))</f>
        <v>0</v>
      </c>
      <c r="DE264" s="90">
        <f>IF(ISNA(VLOOKUP($B264,'[2]1516 Exp_Rev Access'!$F$7:$FS$310,88,FALSE)),"",VLOOKUP($B264,'[2]1516 Exp_Rev Access'!$F$7:$FS$310,88,FALSE))</f>
        <v>0</v>
      </c>
      <c r="DF264" s="90">
        <f>IF(ISNA(VLOOKUP($B264,'[2]1516 Exp_Rev Access'!$F$7:$FS$310,89,FALSE)),"",VLOOKUP($B264,'[2]1516 Exp_Rev Access'!$F$7:$FS$310,89,FALSE))</f>
        <v>0</v>
      </c>
      <c r="DG264" s="90">
        <f>IF(ISNA(VLOOKUP($B264,'[2]1516 Exp_Rev Access'!$F$7:$FS$310,90,FALSE)),"",VLOOKUP($B264,'[2]1516 Exp_Rev Access'!$F$7:$FS$310,90,FALSE))</f>
        <v>0</v>
      </c>
      <c r="DH264" s="90">
        <f>IF(ISNA(VLOOKUP($B264,'[2]1516 Exp_Rev Access'!$F$7:$FS$310,91,FALSE)),"",VLOOKUP($B264,'[2]1516 Exp_Rev Access'!$F$7:$FS$310,91,FALSE))</f>
        <v>0</v>
      </c>
      <c r="DI264" s="90">
        <f>IF(ISNA(VLOOKUP($B264,'[2]1516 Exp_Rev Access'!$F$7:$FS$310,92,FALSE)),"",VLOOKUP($B264,'[2]1516 Exp_Rev Access'!$F$7:$FS$310,92,FALSE))</f>
        <v>2720988.18</v>
      </c>
      <c r="DJ264" s="90">
        <f>IF(ISNA(VLOOKUP($B264,'[2]1516 Exp_Rev Access'!$F$7:$FS$310,93,FALSE)),"",VLOOKUP($B264,'[2]1516 Exp_Rev Access'!$F$7:$FS$310,93,FALSE))</f>
        <v>0</v>
      </c>
      <c r="DK264" s="90">
        <f>IF(ISNA(VLOOKUP($B264,'[2]1516 Exp_Rev Access'!$F$7:$FS$310,94,FALSE)),"",VLOOKUP($B264,'[2]1516 Exp_Rev Access'!$F$7:$FS$310,94,FALSE))</f>
        <v>0</v>
      </c>
      <c r="DL264" s="90">
        <f>IF(ISNA(VLOOKUP($B264,'[2]1516 Exp_Rev Access'!$F$7:$FS$310,95,FALSE)),"",VLOOKUP($B264,'[2]1516 Exp_Rev Access'!$F$7:$FS$310,95,FALSE))</f>
        <v>0</v>
      </c>
      <c r="DM264" s="90">
        <f>IF(ISNA(VLOOKUP($B264,'[2]1516 Exp_Rev Access'!$F$7:$FS$310,96,FALSE)),"",VLOOKUP($B264,'[2]1516 Exp_Rev Access'!$F$7:$FS$310,96,FALSE))</f>
        <v>0</v>
      </c>
      <c r="DN264" s="90">
        <f>IF(ISNA(VLOOKUP($B264,'[2]1516 Exp_Rev Access'!$F$7:$FS$310,97,FALSE)),"",VLOOKUP($B264,'[2]1516 Exp_Rev Access'!$F$7:$FS$310,97,FALSE))</f>
        <v>0</v>
      </c>
      <c r="DO264" s="90">
        <f>IF(ISNA(VLOOKUP($B264,'[2]1516 Exp_Rev Access'!$F$7:$FS$310,98,FALSE)),"",VLOOKUP($B264,'[2]1516 Exp_Rev Access'!$F$7:$FS$310,98,FALSE))</f>
        <v>0</v>
      </c>
      <c r="DP264" s="90">
        <f>IF(ISNA(VLOOKUP($B264,'[2]1516 Exp_Rev Access'!$F$7:$FS$310,99,FALSE)),"",VLOOKUP($B264,'[2]1516 Exp_Rev Access'!$F$7:$FS$310,99,FALSE))</f>
        <v>0</v>
      </c>
      <c r="DQ264" s="90">
        <f>IF(ISNA(VLOOKUP($B264,'[2]1516 Exp_Rev Access'!$F$7:$FS$310,100,FALSE)),"",VLOOKUP($B264,'[2]1516 Exp_Rev Access'!$F$7:$FS$310,100,FALSE))</f>
        <v>0</v>
      </c>
      <c r="DR264" s="90">
        <f>IF(ISNA(VLOOKUP($B264,'[2]1516 Exp_Rev Access'!$F$7:$FS$310,101,FALSE)),"",VLOOKUP($B264,'[2]1516 Exp_Rev Access'!$F$7:$FS$310,101,FALSE))</f>
        <v>0</v>
      </c>
      <c r="DS264" s="90">
        <f>IF(ISNA(VLOOKUP($B264,'[2]1516 Exp_Rev Access'!$F$7:$FS$310,102,FALSE)),"",VLOOKUP($B264,'[2]1516 Exp_Rev Access'!$F$7:$FS$310,102,FALSE))</f>
        <v>0</v>
      </c>
      <c r="DT264" s="90">
        <f>IF(ISNA(VLOOKUP($B264,'[2]1516 Exp_Rev Access'!$F$7:$FS$310,103,FALSE)),"",VLOOKUP($B264,'[2]1516 Exp_Rev Access'!$F$7:$FS$310,103,FALSE))</f>
        <v>0</v>
      </c>
      <c r="DU264" s="90">
        <f>IF(ISNA(VLOOKUP($B264,'[2]1516 Exp_Rev Access'!$F$7:$FS$310,104,FALSE)),"",VLOOKUP($B264,'[2]1516 Exp_Rev Access'!$F$7:$FS$310,104,FALSE))</f>
        <v>0</v>
      </c>
      <c r="DV264" s="90">
        <f>IF(ISNA(VLOOKUP($B264,'[2]1516 Exp_Rev Access'!$F$7:$FS$310,105,FALSE)),"",VLOOKUP($B264,'[2]1516 Exp_Rev Access'!$F$7:$FS$310,105,FALSE))</f>
        <v>0</v>
      </c>
      <c r="DW264" s="90">
        <f>IF(ISNA(VLOOKUP($B264,'[2]1516 Exp_Rev Access'!$F$7:$FS$310,106,FALSE)),"",VLOOKUP($B264,'[2]1516 Exp_Rev Access'!$F$7:$FS$310,106,FALSE))</f>
        <v>0</v>
      </c>
      <c r="DX264" s="90">
        <f>IF(ISNA(VLOOKUP($B264,'[2]1516 Exp_Rev Access'!$F$7:$FS$310,107,FALSE)),"",VLOOKUP($B264,'[2]1516 Exp_Rev Access'!$F$7:$FS$310,107,FALSE))</f>
        <v>0</v>
      </c>
      <c r="DY264" s="90">
        <f>IF(ISNA(VLOOKUP($B264,'[2]1516 Exp_Rev Access'!$F$7:$FS$310,108,FALSE)),"",VLOOKUP($B264,'[2]1516 Exp_Rev Access'!$F$7:$FS$310,108,FALSE))</f>
        <v>0</v>
      </c>
      <c r="DZ264" s="90">
        <f>IF(ISNA(VLOOKUP($B264,'[2]1516 Exp_Rev Access'!$F$7:$FS$310,109,FALSE)),"",VLOOKUP($B264,'[2]1516 Exp_Rev Access'!$F$7:$FS$310,109,FALSE))</f>
        <v>0</v>
      </c>
      <c r="EA264" s="90">
        <f>IF(ISNA(VLOOKUP($B264,'[2]1516 Exp_Rev Access'!$F$7:$FS$310,110,FALSE)),"",VLOOKUP($B264,'[2]1516 Exp_Rev Access'!$F$7:$FS$310,110,FALSE))</f>
        <v>0</v>
      </c>
      <c r="EB264" s="90">
        <f>IF(ISNA(VLOOKUP($B264,'[2]1516 Exp_Rev Access'!$F$7:$FS$310,111,FALSE)),"",VLOOKUP($B264,'[2]1516 Exp_Rev Access'!$F$7:$FS$310,111,FALSE))</f>
        <v>0</v>
      </c>
      <c r="EC264" s="90">
        <f>IF(ISNA(VLOOKUP($B264,'[2]1516 Exp_Rev Access'!$F$7:$FS$310,112,FALSE)),"",VLOOKUP($B264,'[2]1516 Exp_Rev Access'!$F$7:$FS$310,112,FALSE))</f>
        <v>0</v>
      </c>
      <c r="ED264" s="90">
        <f>IF(ISNA(VLOOKUP($B264,'[2]1516 Exp_Rev Access'!$F$7:$FS$310,113,FALSE)),"",VLOOKUP($B264,'[2]1516 Exp_Rev Access'!$F$7:$FS$310,113,FALSE))</f>
        <v>0</v>
      </c>
      <c r="EE264" s="90">
        <f>IF(ISNA(VLOOKUP($B264,'[2]1516 Exp_Rev Access'!$F$7:$FS$310,114,FALSE)),"",VLOOKUP($B264,'[2]1516 Exp_Rev Access'!$F$7:$FS$310,114,FALSE))</f>
        <v>0</v>
      </c>
      <c r="EF264" s="90">
        <f>IF(ISNA(VLOOKUP($B264,'[2]1516 Exp_Rev Access'!$F$7:$FS$310,115,FALSE)),"",VLOOKUP($B264,'[2]1516 Exp_Rev Access'!$F$7:$FS$310,115,FALSE))</f>
        <v>4758</v>
      </c>
      <c r="EG264" s="90">
        <f>IF(ISNA(VLOOKUP($B264,'[2]1516 Exp_Rev Access'!$F$7:$FS$310,116,FALSE)),"",VLOOKUP($B264,'[2]1516 Exp_Rev Access'!$F$7:$FS$310,116,FALSE))</f>
        <v>63800</v>
      </c>
      <c r="EH264" s="90">
        <f>IF(ISNA(VLOOKUP($B264,'[2]1516 Exp_Rev Access'!$F$7:$FS$310,117,FALSE)),"",VLOOKUP($B264,'[2]1516 Exp_Rev Access'!$F$7:$FS$310,117,FALSE))</f>
        <v>0</v>
      </c>
      <c r="EI264" s="90">
        <f>IF(ISNA(VLOOKUP($B264,'[2]1516 Exp_Rev Access'!$F$7:$FS$310,118,FALSE)),"",VLOOKUP($B264,'[2]1516 Exp_Rev Access'!$F$7:$FS$310,118,FALSE))</f>
        <v>64856.46</v>
      </c>
      <c r="EJ264" s="90">
        <f>IF(ISNA(VLOOKUP($B264,'[2]1516 Exp_Rev Access'!$F$7:$FS$310,119,FALSE)),"",VLOOKUP($B264,'[2]1516 Exp_Rev Access'!$F$7:$FS$310,119,FALSE))</f>
        <v>0</v>
      </c>
      <c r="EK264" s="90">
        <f>IF(ISNA(VLOOKUP($B264,'[2]1516 Exp_Rev Access'!$F$7:$FS$310,120,FALSE)),"",VLOOKUP($B264,'[2]1516 Exp_Rev Access'!$F$7:$FS$310,120,FALSE))</f>
        <v>0</v>
      </c>
      <c r="EL264" s="90">
        <f>IF(ISNA(VLOOKUP($B264,'[2]1516 Exp_Rev Access'!$F$7:$FS$310,121,FALSE)),"",VLOOKUP($B264,'[2]1516 Exp_Rev Access'!$F$7:$FS$310,121,FALSE))</f>
        <v>0</v>
      </c>
      <c r="EM264" s="90">
        <f>IF(ISNA(VLOOKUP($B264,'[2]1516 Exp_Rev Access'!$F$7:$FS$310,122,FALSE)),"",VLOOKUP($B264,'[2]1516 Exp_Rev Access'!$F$7:$FS$310,122,FALSE))</f>
        <v>0</v>
      </c>
      <c r="EN264" s="90">
        <f>IF(ISNA(VLOOKUP($B264,'[2]1516 Exp_Rev Access'!$F$7:$FS$310,123,FALSE)),"",VLOOKUP($B264,'[2]1516 Exp_Rev Access'!$F$7:$FS$310,123,FALSE))</f>
        <v>2500</v>
      </c>
      <c r="EO264" s="90">
        <f>IF(ISNA(VLOOKUP($B264,'[2]1516 Exp_Rev Access'!$F$7:$FS$310,124,FALSE)),"",VLOOKUP($B264,'[2]1516 Exp_Rev Access'!$F$7:$FS$310,124,FALSE))</f>
        <v>0</v>
      </c>
      <c r="EP264" s="90">
        <f>IF(ISNA(VLOOKUP($B264,'[2]1516 Exp_Rev Access'!$F$7:$FS$310,125,FALSE)),"",VLOOKUP($B264,'[2]1516 Exp_Rev Access'!$F$7:$FS$310,125,FALSE))</f>
        <v>0</v>
      </c>
      <c r="EQ264" s="90">
        <f>IF(ISNA(VLOOKUP($B264,'[2]1516 Exp_Rev Access'!$F$7:$FS$310,126,FALSE)),"",VLOOKUP($B264,'[2]1516 Exp_Rev Access'!$F$7:$FS$310,126,FALSE))</f>
        <v>0</v>
      </c>
      <c r="ER264" s="90">
        <f>IF(ISNA(VLOOKUP($B264,'[2]1516 Exp_Rev Access'!$F$7:$FS$310,127,FALSE)),"",VLOOKUP($B264,'[2]1516 Exp_Rev Access'!$F$7:$FS$310,127,FALSE))</f>
        <v>0</v>
      </c>
      <c r="ES264" s="90">
        <f>IF(ISNA(VLOOKUP($B264,'[2]1516 Exp_Rev Access'!$F$7:$FS$310,128,FALSE)),"",VLOOKUP($B264,'[2]1516 Exp_Rev Access'!$F$7:$FS$310,128,FALSE))</f>
        <v>0</v>
      </c>
      <c r="ET264" s="90">
        <f>IF(ISNA(VLOOKUP($B264,'[2]1516 Exp_Rev Access'!$F$7:$FS$310,129,FALSE)),"",VLOOKUP($B264,'[2]1516 Exp_Rev Access'!$F$7:$FS$310,129,FALSE))</f>
        <v>0</v>
      </c>
      <c r="EU264" s="90">
        <f>IF(ISNA(VLOOKUP($B264,'[2]1516 Exp_Rev Access'!$F$7:$FS$310,130,FALSE)),"",VLOOKUP($B264,'[2]1516 Exp_Rev Access'!$F$7:$FS$310,130,FALSE))</f>
        <v>0</v>
      </c>
      <c r="EV264" s="90">
        <f>IF(ISNA(VLOOKUP($B264,'[2]1516 Exp_Rev Access'!$F$7:$FS$310,131,FALSE)),"",VLOOKUP($B264,'[2]1516 Exp_Rev Access'!$F$7:$FS$310,131,FALSE))</f>
        <v>6106.37</v>
      </c>
      <c r="EW264" s="90">
        <f>IF(ISNA(VLOOKUP($B264,'[2]1516 Exp_Rev Access'!$F$7:$FS$310,132,FALSE)),"",VLOOKUP($B264,'[2]1516 Exp_Rev Access'!$F$7:$FS$310,132,FALSE))</f>
        <v>0</v>
      </c>
      <c r="EX264" s="90">
        <f>IF(ISNA(VLOOKUP($B264,'[2]1516 Exp_Rev Access'!$F$7:$FS$310,133,FALSE)),"",VLOOKUP($B264,'[2]1516 Exp_Rev Access'!$F$7:$FS$310,133,FALSE))</f>
        <v>0</v>
      </c>
      <c r="EY264" s="90">
        <f>IF(ISNA(VLOOKUP($B264,'[2]1516 Exp_Rev Access'!$F$7:$FS$310,134,FALSE)),"",VLOOKUP($B264,'[2]1516 Exp_Rev Access'!$F$7:$FS$310,134,FALSE))</f>
        <v>0</v>
      </c>
      <c r="EZ264" s="90">
        <f>IF(ISNA(VLOOKUP($B264,'[2]1516 Exp_Rev Access'!$F$7:$FS$310,135,FALSE)),"",VLOOKUP($B264,'[2]1516 Exp_Rev Access'!$F$7:$FS$310,135,FALSE))</f>
        <v>0</v>
      </c>
      <c r="FA264" s="90">
        <f>IF(ISNA(VLOOKUP($B264,'[2]1516 Exp_Rev Access'!$F$7:$FS$310,136,FALSE)),"",VLOOKUP($B264,'[2]1516 Exp_Rev Access'!$F$7:$FS$310,136,FALSE))</f>
        <v>0</v>
      </c>
      <c r="FB264" s="90">
        <f>IF(ISNA(VLOOKUP($B264,'[2]1516 Exp_Rev Access'!$F$7:$FS$310,137,FALSE)),"",VLOOKUP($B264,'[2]1516 Exp_Rev Access'!$F$7:$FS$310,137,FALSE))</f>
        <v>0</v>
      </c>
      <c r="FC264" s="90">
        <f>IF(ISNA(VLOOKUP($B264,'[2]1516 Exp_Rev Access'!$F$7:$FS$310,138,FALSE)),"",VLOOKUP($B264,'[2]1516 Exp_Rev Access'!$F$7:$FS$310,138,FALSE))</f>
        <v>0</v>
      </c>
      <c r="FD264" s="90">
        <f>IF(ISNA(VLOOKUP($B264,'[2]1516 Exp_Rev Access'!$F$7:$FS$310,139,FALSE)),"",VLOOKUP($B264,'[2]1516 Exp_Rev Access'!$F$7:$FS$310,139,FALSE))</f>
        <v>0</v>
      </c>
      <c r="FE264" s="90">
        <f>IF(ISNA(VLOOKUP($B264,'[2]1516 Exp_Rev Access'!$F$7:$FS$310,140,FALSE)),"",VLOOKUP($B264,'[2]1516 Exp_Rev Access'!$F$7:$FS$310,140,FALSE))</f>
        <v>0</v>
      </c>
      <c r="FF264" s="90">
        <f>IF(ISNA(VLOOKUP($B264,'[2]1516 Exp_Rev Access'!$F$7:$FS$310,141,FALSE)),"",VLOOKUP($B264,'[2]1516 Exp_Rev Access'!$F$7:$FS$310,141,FALSE))</f>
        <v>0</v>
      </c>
      <c r="FG264" s="90">
        <f>IF(ISNA(VLOOKUP($B264,'[2]1516 Exp_Rev Access'!$F$7:$FS$310,142,FALSE)),"",VLOOKUP($B264,'[2]1516 Exp_Rev Access'!$F$7:$FS$310,142,FALSE))</f>
        <v>0</v>
      </c>
      <c r="FH264" s="90">
        <f>IF(ISNA(VLOOKUP($B264,'[2]1516 Exp_Rev Access'!$F$7:$FS$310,143,FALSE)),"",VLOOKUP($B264,'[2]1516 Exp_Rev Access'!$F$7:$FS$310,143,FALSE))</f>
        <v>0</v>
      </c>
      <c r="FI264" s="90">
        <f>IF(ISNA(VLOOKUP($B264,'[2]1516 Exp_Rev Access'!$F$7:$FS$310,144,FALSE)),"",VLOOKUP($B264,'[2]1516 Exp_Rev Access'!$F$7:$FS$310,144,FALSE))</f>
        <v>0</v>
      </c>
      <c r="FJ264" s="90">
        <f>IF(ISNA(VLOOKUP($B264,'[2]1516 Exp_Rev Access'!$F$7:$FS$310,145,FALSE)),"",VLOOKUP($B264,'[2]1516 Exp_Rev Access'!$F$7:$FS$310,145,FALSE))</f>
        <v>0</v>
      </c>
      <c r="FK264" s="90">
        <f>IF(ISNA(VLOOKUP($B264,'[2]1516 Exp_Rev Access'!$F$7:$FS$310,146,FALSE)),"",VLOOKUP($B264,'[2]1516 Exp_Rev Access'!$F$7:$FS$310,146,FALSE))</f>
        <v>0</v>
      </c>
      <c r="FL264" s="90">
        <f>IF(ISNA(VLOOKUP($B264,'[2]1516 Exp_Rev Access'!$F$7:$FS$310,1147,FALSE)),"",VLOOKUP($B264,'[2]1516 Exp_Rev Access'!$F$7:$FS$310,147,FALSE))</f>
        <v>0</v>
      </c>
      <c r="FM264" s="90">
        <f>IF(ISNA(VLOOKUP($B264,'[2]1516 Exp_Rev Access'!$F$7:$FS$310,148,FALSE)),"",VLOOKUP($B264,'[2]1516 Exp_Rev Access'!$F$7:$FS$310,148,FALSE))</f>
        <v>0</v>
      </c>
      <c r="FN264" s="90">
        <f>IF(ISNA(VLOOKUP($B264,'[2]1516 Exp_Rev Access'!$F$7:$FS$310,149,FALSE)),"",VLOOKUP($B264,'[2]1516 Exp_Rev Access'!$F$7:$FS$310,149,FALSE))</f>
        <v>0</v>
      </c>
      <c r="FO264" s="90">
        <f>IF(ISNA(VLOOKUP($B264,'[2]1516 Exp_Rev Access'!$F$7:$FS$310,150,FALSE)),"",VLOOKUP($B264,'[2]1516 Exp_Rev Access'!$F$7:$FS$310,150,FALSE))</f>
        <v>0</v>
      </c>
      <c r="FP264" s="90">
        <f>IF(ISNA(VLOOKUP($B264,'[2]1516 Exp_Rev Access'!$F$7:$FS$310,151,FALSE)),"",VLOOKUP($B264,'[2]1516 Exp_Rev Access'!$F$7:$FS$310,151,FALSE))</f>
        <v>0</v>
      </c>
      <c r="FQ264" s="90">
        <f>IF(ISNA(VLOOKUP($B264,'[2]1516 Exp_Rev Access'!$F$7:$FS$310,152,FALSE)),"",VLOOKUP($B264,'[2]1516 Exp_Rev Access'!$F$7:$FS$310,152,FALSE))</f>
        <v>0</v>
      </c>
      <c r="FR264" s="90">
        <f>IF(ISNA(VLOOKUP($B264,'[2]1516 Exp_Rev Access'!$F$7:$FS$310,153,FALSE)),"",VLOOKUP($B264,'[2]1516 Exp_Rev Access'!$F$7:$FS$310,153,FALSE))</f>
        <v>390903.54</v>
      </c>
      <c r="FS264" s="53">
        <f t="shared" si="685"/>
        <v>10538054.989999998</v>
      </c>
      <c r="FT264" s="92">
        <f t="shared" si="686"/>
        <v>4.2460648531604354E-2</v>
      </c>
      <c r="FU264" s="116">
        <f t="shared" si="687"/>
        <v>460.03725461606416</v>
      </c>
      <c r="FV264" s="90">
        <f>IF(ISNA(VLOOKUP($B264,'[2]1516 Exp_Rev Access'!$F$7:$FS$310,154,FALSE)),"",VLOOKUP($B264,'[2]1516 Exp_Rev Access'!$F$7:$FS$310,154,FALSE))</f>
        <v>6804</v>
      </c>
      <c r="FW264" s="90">
        <f>IF(ISNA(VLOOKUP($B264,'[2]1516 Exp_Rev Access'!$F$7:$FS$310,155,FALSE)),"",VLOOKUP($B264,'[2]1516 Exp_Rev Access'!$F$7:$FS$310,155,FALSE))</f>
        <v>976614.55</v>
      </c>
      <c r="FX264" s="90">
        <f>IF(ISNA(VLOOKUP($B264,'[2]1516 Exp_Rev Access'!$F$7:$FS$310,156,FALSE)),"",VLOOKUP($B264,'[2]1516 Exp_Rev Access'!$F$7:$FS$310,156,FALSE))</f>
        <v>0</v>
      </c>
      <c r="FY264" s="90">
        <f>IF(ISNA(VLOOKUP($B264,'[2]1516 Exp_Rev Access'!$F$7:$FS$310,157,FALSE)),"",VLOOKUP($B264,'[2]1516 Exp_Rev Access'!$F$7:$FS$310,157,FALSE))</f>
        <v>0</v>
      </c>
      <c r="FZ264" s="90">
        <f>IF(ISNA(VLOOKUP($B264,'[2]1516 Exp_Rev Access'!$F$7:$FS$310,158,FALSE)),"",VLOOKUP($B264,'[2]1516 Exp_Rev Access'!$F$7:$FS$310,158,FALSE))</f>
        <v>0</v>
      </c>
      <c r="GA264" s="90">
        <f>IF(ISNA(VLOOKUP($B264,'[2]1516 Exp_Rev Access'!$F$7:$FS$310,159,FALSE)),"",VLOOKUP($B264,'[2]1516 Exp_Rev Access'!$F$7:$FS$310,159,FALSE))</f>
        <v>0</v>
      </c>
      <c r="GB264" s="90">
        <f>IF(ISNA(VLOOKUP($B264,'[2]1516 Exp_Rev Access'!$F$7:$FS$310,160,FALSE)),"",VLOOKUP($B264,'[2]1516 Exp_Rev Access'!$F$7:$FS$310,160,FALSE))</f>
        <v>0</v>
      </c>
      <c r="GC264" s="90">
        <f>IF(ISNA(VLOOKUP($B264,'[2]1516 Exp_Rev Access'!$F$7:$FS$310,161,FALSE)),"",VLOOKUP($B264,'[2]1516 Exp_Rev Access'!$F$7:$FS$310,161,FALSE))</f>
        <v>0</v>
      </c>
      <c r="GD264" s="90">
        <f>IF(ISNA(VLOOKUP($B264,'[2]1516 Exp_Rev Access'!$F$7:$FS$310,162,FALSE)),"",VLOOKUP($B264,'[2]1516 Exp_Rev Access'!$F$7:$FS$310,162,FALSE))</f>
        <v>0</v>
      </c>
      <c r="GE264" s="90">
        <f>IF(ISNA(VLOOKUP($B264,'[2]1516 Exp_Rev Access'!$F$7:$FS$310,163,FALSE)),"",VLOOKUP($B264,'[2]1516 Exp_Rev Access'!$F$7:$FS$310,163,FALSE))</f>
        <v>0</v>
      </c>
      <c r="GF264" s="90">
        <f>IF(ISNA(VLOOKUP($B264,'[2]1516 Exp_Rev Access'!$F$7:$FS$310,164,FALSE)),"",VLOOKUP($B264,'[2]1516 Exp_Rev Access'!$F$7:$FS$310,164,FALSE))</f>
        <v>4764.93</v>
      </c>
      <c r="GG264" s="90">
        <f>IF(ISNA(VLOOKUP($B264,'[2]1516 Exp_Rev Access'!$F$7:$FS$310,165,FALSE)),"",VLOOKUP($B264,'[2]1516 Exp_Rev Access'!$F$7:$FS$310,165,FALSE))</f>
        <v>0</v>
      </c>
      <c r="GH264" s="90">
        <f>IF(ISNA(VLOOKUP($B264,'[2]1516 Exp_Rev Access'!$F$7:$FS$310,166,FALSE)),"",VLOOKUP($B264,'[2]1516 Exp_Rev Access'!$F$7:$FS$310,166,FALSE))</f>
        <v>0</v>
      </c>
      <c r="GI264" s="90">
        <f>IF(ISNA(VLOOKUP($B264,'[2]1516 Exp_Rev Access'!$F$7:$FS$310,167,FALSE)),"",VLOOKUP($B264,'[2]1516 Exp_Rev Access'!$F$7:$FS$310,167,FALSE))</f>
        <v>46258.96</v>
      </c>
      <c r="GJ264" s="90">
        <f>IF(ISNA(VLOOKUP($B264,'[2]1516 Exp_Rev Access'!$F$7:$FS$310,168,FALSE)),"",VLOOKUP($B264,'[2]1516 Exp_Rev Access'!$F$7:$FS$310,168,FALSE))</f>
        <v>0</v>
      </c>
      <c r="GK264" s="90">
        <f>IF(ISNA(VLOOKUP($B264,'[2]1516 Exp_Rev Access'!$F$7:$FS$310,169,FALSE)),"",VLOOKUP($B264,'[2]1516 Exp_Rev Access'!$F$7:$FS$310,169,FALSE))</f>
        <v>4615.49</v>
      </c>
      <c r="GL264" s="90">
        <f>IF(ISNA(VLOOKUP($B264,'[2]1516 Exp_Rev Access'!$F$7:$FS$310,170,FALSE)),"",VLOOKUP($B264,'[2]1516 Exp_Rev Access'!$F$7:$FS$310,170,FALSE))</f>
        <v>5867.55</v>
      </c>
      <c r="GM264" s="90">
        <f>IF(ISNA(VLOOKUP($B264,'[2]1516 Exp_Rev Access'!$F$7:$FT$310,171,FALSE)),"",VLOOKUP($B264,'[2]1516 Exp_Rev Access'!$F$7:$FT$310,171,FALSE))</f>
        <v>0</v>
      </c>
      <c r="GN264" s="90">
        <f>IF(ISNA(VLOOKUP($B264,'[2]1516 Exp_Rev Access'!$F$7:$FU$310,172,FALSE)),"",VLOOKUP($B264,'[2]1516 Exp_Rev Access'!$F$7:$FU$310,172,FALSE))</f>
        <v>0</v>
      </c>
      <c r="GO264" s="90">
        <f>IF(ISNA(VLOOKUP($B264,'[2]1516 Exp_Rev Access'!$F$7:$FV$310,173,FALSE)),"",VLOOKUP($B264,'[2]1516 Exp_Rev Access'!$F$7:$FV$310,173,FALSE))</f>
        <v>0</v>
      </c>
      <c r="GP264" s="90">
        <f>IF(ISNA(VLOOKUP($B264,'[2]1516 Exp_Rev Access'!$F$7:$GA$310,174,FALSE)),"",VLOOKUP($B264,'[2]1516 Exp_Rev Access'!$F$7:$GA$310,174,FALSE))</f>
        <v>0</v>
      </c>
      <c r="GQ264" s="90">
        <f>IF(ISNA(VLOOKUP($B264,'[2]1516 Exp_Rev Access'!$F$7:$GA$310,175,FALSE)),"",VLOOKUP($B264,'[2]1516 Exp_Rev Access'!$F$7:$GA$310,175,FALSE))</f>
        <v>34078.400000000001</v>
      </c>
      <c r="GR264" s="90">
        <f>IF(ISNA(VLOOKUP($B264,'[2]1516 Exp_Rev Access'!$F$7:$GA$310,176,FALSE)),"",VLOOKUP($B264,'[2]1516 Exp_Rev Access'!$F$7:$GA$310,176,FALSE))</f>
        <v>0</v>
      </c>
      <c r="GS264" s="90">
        <f>IF(ISNA(VLOOKUP($B264,'[2]1516 Exp_Rev Access'!$F$7:$GA$310,177,FALSE)),"",VLOOKUP($B264,'[2]1516 Exp_Rev Access'!$F$7:$GA$310,177,FALSE))</f>
        <v>0</v>
      </c>
      <c r="GT264" s="90">
        <f>IF(ISNA(VLOOKUP($B264,'[2]1516 Exp_Rev Access'!$F$7:$GA$310,178,FALSE)),"",VLOOKUP($B264,'[2]1516 Exp_Rev Access'!$F$7:$GA$310,178,FALSE))</f>
        <v>0</v>
      </c>
      <c r="GU264" s="53">
        <f t="shared" si="688"/>
        <v>1079003.8800000001</v>
      </c>
      <c r="GV264" s="92">
        <f t="shared" si="689"/>
        <v>4.3475958852362577E-3</v>
      </c>
      <c r="GW264" s="125">
        <f t="shared" si="690"/>
        <v>47.103757111375756</v>
      </c>
    </row>
    <row r="265" spans="1:222" x14ac:dyDescent="0.2">
      <c r="B265" s="87" t="s">
        <v>560</v>
      </c>
      <c r="C265" s="87" t="s">
        <v>561</v>
      </c>
      <c r="D265" s="88">
        <f>IF(ISNA(VLOOKUP($B265,'[2]1516 enrollment_Rev_Exp by size'!$A$6:$C$325,3,FALSE)),"",VLOOKUP($B265,'[2]1516 enrollment_Rev_Exp by size'!$A$6:$C$325,3,FALSE))</f>
        <v>28909.200000000004</v>
      </c>
      <c r="E265" s="89">
        <v>380611251.98000002</v>
      </c>
      <c r="F265" s="67">
        <f t="shared" si="668"/>
        <v>380611251.97999996</v>
      </c>
      <c r="G265" s="67">
        <f t="shared" si="669"/>
        <v>0</v>
      </c>
      <c r="H265" s="90">
        <f>IF(ISNA(VLOOKUP($B265,'[2]1516 Exp_Rev Access'!$F$7:$FS$310,2,FALSE)),"",VLOOKUP($B265,'[2]1516 Exp_Rev Access'!$F$7:$FS$310,2,FALSE))</f>
        <v>86057007.099999994</v>
      </c>
      <c r="I265" s="90">
        <f>IF(ISNA(VLOOKUP($B265,'[2]1516 Exp_Rev Access'!$F$7:$FS$310,3,FALSE)),"",VLOOKUP($B265,'[2]1516 Exp_Rev Access'!$F$7:$FS$310,3,FALSE))</f>
        <v>0</v>
      </c>
      <c r="J265" s="90">
        <f>IF(ISNA(VLOOKUP($B265,'[2]1516 Exp_Rev Access'!$F$7:$FS$310,4,FALSE)),"",VLOOKUP($B265,'[2]1516 Exp_Rev Access'!$F$7:$FS$310,4,FALSE))</f>
        <v>0</v>
      </c>
      <c r="K265" s="90">
        <f>IF(ISNA(VLOOKUP($B265,'[2]1516 Exp_Rev Access'!$F$7:$FS$310,5,FALSE)),"-",VLOOKUP($B265,'[2]1516 Exp_Rev Access'!$F$7:$FS$310,5,FALSE))</f>
        <v>0</v>
      </c>
      <c r="L265" s="90">
        <f>IF(ISNA(VLOOKUP($B265,'[2]1516 Exp_Rev Access'!$F$7:$FS$310,6,FALSE)),"",VLOOKUP($B265,'[2]1516 Exp_Rev Access'!$F$7:$FS$310,6,FALSE))</f>
        <v>0</v>
      </c>
      <c r="M265" s="90">
        <f>IF(ISNA(VLOOKUP($B265,'[2]1516 Exp_Rev Access'!$F$7:$FS$310,7,FALSE)),"",VLOOKUP($B265,'[2]1516 Exp_Rev Access'!$F$7:$FS$310,7,FALSE))</f>
        <v>0</v>
      </c>
      <c r="N265" s="53">
        <f t="shared" si="670"/>
        <v>86057007.099999994</v>
      </c>
      <c r="O265" s="91">
        <f t="shared" si="671"/>
        <v>0.22610210983600146</v>
      </c>
      <c r="P265" s="53">
        <f t="shared" si="672"/>
        <v>2976.8034777856178</v>
      </c>
      <c r="Q265" s="90">
        <f>IF(ISNA(VLOOKUP($B265,'[2]1516 Exp_Rev Access'!$F$7:$FS$310,8,FALSE)),"",VLOOKUP($B265,'[2]1516 Exp_Rev Access'!$F$7:$FS$310,8,FALSE))</f>
        <v>1093529.57</v>
      </c>
      <c r="R265" s="90">
        <f>IF(ISNA(VLOOKUP($B265,'[2]1516 Exp_Rev Access'!$F$7:$FS$310,9,FALSE)),"",VLOOKUP($B265,'[2]1516 Exp_Rev Access'!$F$7:$FS$310,9,FALSE))</f>
        <v>0</v>
      </c>
      <c r="S265" s="90">
        <f>IF(ISNA(VLOOKUP($B265,'[2]1516 Exp_Rev Access'!$F$7:$FS$310,10,FALSE)),"",VLOOKUP($B265,'[2]1516 Exp_Rev Access'!$F$7:$FS$310,10,FALSE))</f>
        <v>0</v>
      </c>
      <c r="T265" s="90">
        <f>IF(ISNA(VLOOKUP($B265,'[2]1516 Exp_Rev Access'!$F$7:$FS$310,11,FALSE)),"",VLOOKUP($B265,'[2]1516 Exp_Rev Access'!$F$7:$FS$310,11,FALSE))</f>
        <v>0</v>
      </c>
      <c r="U265" s="90">
        <f>IF(ISNA(VLOOKUP($B265,'[2]1516 Exp_Rev Access'!$F$7:$FS$310,12,FALSE)),"",VLOOKUP($B265,'[2]1516 Exp_Rev Access'!$F$7:$FS$310,12,FALSE))</f>
        <v>0</v>
      </c>
      <c r="V265" s="90">
        <f>IF(ISNA(VLOOKUP($B265,'[2]1516 Exp_Rev Access'!$F$7:$FS$310,13,FALSE)),"",VLOOKUP($B265,'[2]1516 Exp_Rev Access'!$F$7:$FS$310,13,FALSE))</f>
        <v>0</v>
      </c>
      <c r="W265" s="90">
        <f>IF(ISNA(VLOOKUP($B265,'[2]1516 Exp_Rev Access'!$F$7:$FS$310,14,FALSE)),"",VLOOKUP($B265,'[2]1516 Exp_Rev Access'!$F$7:$FS$310,14,FALSE))</f>
        <v>0</v>
      </c>
      <c r="X265" s="90">
        <f>IF(ISNA(VLOOKUP($B265,'[2]1516 Exp_Rev Access'!$F$7:$FS$310,15,FALSE)),"",VLOOKUP($B265,'[2]1516 Exp_Rev Access'!$F$7:$FS$310,15,FALSE))</f>
        <v>0</v>
      </c>
      <c r="Y265" s="90">
        <f>IF(ISNA(VLOOKUP($B265,'[2]1516 Exp_Rev Access'!$F$7:$FS$310,16,FALSE)),"",VLOOKUP($B265,'[2]1516 Exp_Rev Access'!$F$7:$FS$310,16,FALSE))</f>
        <v>803706.6</v>
      </c>
      <c r="Z265" s="90">
        <f>IF(ISNA(VLOOKUP($B265,'[2]1516 Exp_Rev Access'!$F$7:$FS$310,17,FALSE)),"",VLOOKUP($B265,'[2]1516 Exp_Rev Access'!$F$7:$FS$310,17,FALSE))</f>
        <v>34490.61</v>
      </c>
      <c r="AA265" s="90">
        <f>IF(ISNA(VLOOKUP($B265,'[2]1516 Exp_Rev Access'!$F$7:$FS$310,18,FALSE)),"",VLOOKUP($B265,'[2]1516 Exp_Rev Access'!$F$7:$FS$310,18,FALSE))</f>
        <v>0</v>
      </c>
      <c r="AB265" s="90">
        <f>IF(ISNA(VLOOKUP($B265,'[2]1516 Exp_Rev Access'!$F$7:$FS$310,19,FALSE)),"",VLOOKUP($B265,'[2]1516 Exp_Rev Access'!$F$7:$FS$310,19,FALSE))</f>
        <v>0</v>
      </c>
      <c r="AC265" s="90">
        <f>IF(ISNA(VLOOKUP($B265,'[2]1516 Exp_Rev Access'!$F$7:$FS$310,20,FALSE)),"",VLOOKUP($B265,'[2]1516 Exp_Rev Access'!$F$7:$FS$310,20,FALSE))</f>
        <v>0</v>
      </c>
      <c r="AD265" s="90">
        <f>IF(ISNA(VLOOKUP($B265,'[2]1516 Exp_Rev Access'!$F$7:$FS$310,21,FALSE)),"",VLOOKUP($B265,'[2]1516 Exp_Rev Access'!$F$7:$FS$310,21,FALSE))</f>
        <v>1782096.8</v>
      </c>
      <c r="AE265" s="90">
        <f>IF(ISNA(VLOOKUP($B265,'[2]1516 Exp_Rev Access'!$F$7:$FS$310,22,FALSE)),"",VLOOKUP($B265,'[2]1516 Exp_Rev Access'!$F$7:$FS$310,22,FALSE))</f>
        <v>149055.53</v>
      </c>
      <c r="AF265" s="90">
        <f>IF(ISNA(VLOOKUP($B265,'[2]1516 Exp_Rev Access'!$F$7:$FS$310,23,FALSE)),"",VLOOKUP($B265,'[2]1516 Exp_Rev Access'!$F$7:$FS$310,23,FALSE))</f>
        <v>0</v>
      </c>
      <c r="AG265" s="90">
        <f>IF(ISNA(VLOOKUP($B265,'[2]1516 Exp_Rev Access'!$F$7:$FS$310,24,FALSE)),"",VLOOKUP($B265,'[2]1516 Exp_Rev Access'!$F$7:$FS$310,24,FALSE))</f>
        <v>214062.33</v>
      </c>
      <c r="AH265" s="90">
        <f>IF(ISNA(VLOOKUP($B265,'[2]1516 Exp_Rev Access'!$F$7:$FS$310,25,FALSE)),"",VLOOKUP($B265,'[2]1516 Exp_Rev Access'!$F$7:$FS$310,25,FALSE))</f>
        <v>38639.800000000003</v>
      </c>
      <c r="AI265" s="90">
        <f>IF(ISNA(VLOOKUP($B265,'[2]1516 Exp_Rev Access'!$F$7:$FS$310,26,FALSE)),"",VLOOKUP($B265,'[2]1516 Exp_Rev Access'!$F$7:$FS$310,26,FALSE))</f>
        <v>646077.38</v>
      </c>
      <c r="AJ265" s="90">
        <f>IF(ISNA(VLOOKUP($B265,'[2]1516 Exp_Rev Access'!$F$7:$FS$310,27,FALSE)),"",VLOOKUP($B265,'[2]1516 Exp_Rev Access'!$F$7:$FS$310,27,FALSE))</f>
        <v>30456.560000000001</v>
      </c>
      <c r="AK265" s="90">
        <f>IF(ISNA(VLOOKUP($B265,'[2]1516 Exp_Rev Access'!$F$7:$FS$310,28,FALSE)),"",VLOOKUP($B265,'[2]1516 Exp_Rev Access'!$F$7:$FS$310,28,FALSE))</f>
        <v>2267703.7200000002</v>
      </c>
      <c r="AL265" s="90">
        <f>IF(ISNA(VLOOKUP($B265,'[2]1516 Exp_Rev Access'!$F$7:$FS$310,29,FALSE)),"",VLOOKUP($B265,'[2]1516 Exp_Rev Access'!$F$7:$FS$310,29,FALSE))</f>
        <v>74485.05</v>
      </c>
      <c r="AM265" s="53">
        <f t="shared" si="673"/>
        <v>7134303.9500000002</v>
      </c>
      <c r="AN265" s="92">
        <f t="shared" si="674"/>
        <v>1.8744332735530601E-2</v>
      </c>
      <c r="AO265" s="68">
        <f t="shared" si="675"/>
        <v>246.78316764213466</v>
      </c>
      <c r="AP265" s="90">
        <f>IF(ISNA(VLOOKUP($B265,'[2]1516 Exp_Rev Access'!$F$7:$FS$310,30,FALSE)),"",VLOOKUP($B265,'[2]1516 Exp_Rev Access'!$F$7:$FS$310,30,FALSE))</f>
        <v>174774920.27000001</v>
      </c>
      <c r="AQ265" s="90">
        <f>IF(ISNA(VLOOKUP($B265,'[2]1516 Exp_Rev Access'!$F$7:$FS$310,31,FALSE)),"",VLOOKUP($B265,'[2]1516 Exp_Rev Access'!$F$7:$FS$310,31,FALSE))</f>
        <v>6471696.3700000001</v>
      </c>
      <c r="AR265" s="90">
        <f>IF(ISNA(VLOOKUP($B265,'[2]1516 Exp_Rev Access'!$F$7:$FS$310,32,FALSE)),"",VLOOKUP($B265,'[2]1516 Exp_Rev Access'!$F$7:$FS$310,32,FALSE))</f>
        <v>9746330</v>
      </c>
      <c r="AS265" s="90">
        <f>IF(ISNA(VLOOKUP($B265,'[2]1516 Exp_Rev Access'!$F$7:$FS$310,33,FALSE)),"",VLOOKUP($B265,'[2]1516 Exp_Rev Access'!$F$7:$FS$310,33,FALSE))</f>
        <v>0</v>
      </c>
      <c r="AT265" s="90">
        <f>IF(ISNA(VLOOKUP($B265,'[2]1516 Exp_Rev Access'!$F$7:$FS$310,34,FALSE)),"",VLOOKUP($B265,'[2]1516 Exp_Rev Access'!$F$7:$FS$310,34,FALSE))</f>
        <v>0</v>
      </c>
      <c r="AU265" s="53">
        <f t="shared" si="676"/>
        <v>190992946.64000002</v>
      </c>
      <c r="AV265" s="93">
        <f t="shared" si="677"/>
        <v>0.50180583376456811</v>
      </c>
      <c r="AW265" s="53">
        <f t="shared" si="678"/>
        <v>6606.6493240906002</v>
      </c>
      <c r="AX265" s="90">
        <f>IF(ISNA(VLOOKUP($B265,'[2]1516 Exp_Rev Access'!$F$7:$FS$310,35,FALSE)),"",VLOOKUP($B265,'[2]1516 Exp_Rev Access'!$F$7:$FS$310,35,FALSE))</f>
        <v>5475.1</v>
      </c>
      <c r="AY265" s="90">
        <f>IF(ISNA(VLOOKUP($B265,'[2]1516 Exp_Rev Access'!$F$7:$FS$310,36,FALSE)),"",VLOOKUP($B265,'[2]1516 Exp_Rev Access'!$F$7:$FS$310,36,FALSE))</f>
        <v>24543083.43</v>
      </c>
      <c r="AZ265" s="90">
        <f>IF(ISNA(VLOOKUP($B265,'[2]1516 Exp_Rev Access'!$F$7:$FS$310,37,FALSE)),"",VLOOKUP($B265,'[2]1516 Exp_Rev Access'!$F$7:$FS$310,37,FALSE))</f>
        <v>1383796.02</v>
      </c>
      <c r="BA265" s="90">
        <f>IF(ISNA(VLOOKUP($B265,'[2]1516 Exp_Rev Access'!$F$7:$FS$310,38,FALSE)),"",VLOOKUP($B265,'[2]1516 Exp_Rev Access'!$F$7:$FS$310,38,FALSE))</f>
        <v>0</v>
      </c>
      <c r="BB265" s="90">
        <f>IF(ISNA(VLOOKUP($B265,'[2]1516 Exp_Rev Access'!$F$7:$FS$310,39,FALSE)),"",VLOOKUP($B265,'[2]1516 Exp_Rev Access'!$F$7:$FS$310,39,FALSE))</f>
        <v>0</v>
      </c>
      <c r="BC265" s="90">
        <f>IF(ISNA(VLOOKUP($B265,'[2]1516 Exp_Rev Access'!$F$7:$FS$310,40,FALSE)),"",VLOOKUP($B265,'[2]1516 Exp_Rev Access'!$F$7:$FS$310,40,FALSE))</f>
        <v>8655722.8900000006</v>
      </c>
      <c r="BD265" s="90">
        <f>IF(ISNA(VLOOKUP($B265,'[2]1516 Exp_Rev Access'!$F$7:$FS$310,41,FALSE)),"",VLOOKUP($B265,'[2]1516 Exp_Rev Access'!$F$7:$FS$310,41,FALSE))</f>
        <v>573679.54</v>
      </c>
      <c r="BE265" s="90">
        <f>IF(ISNA(VLOOKUP($B265,'[2]1516 Exp_Rev Access'!$F$7:$FS$310,42,FALSE)),"",VLOOKUP($B265,'[2]1516 Exp_Rev Access'!$F$7:$FS$310,42,FALSE))</f>
        <v>2780990.65</v>
      </c>
      <c r="BF265" s="90">
        <f>IF(ISNA(VLOOKUP($B265,'[2]1516 Exp_Rev Access'!$F$7:$FS$310,43,FALSE)),"",VLOOKUP($B265,'[2]1516 Exp_Rev Access'!$F$7:$FS$310,43,FALSE))</f>
        <v>82861.41</v>
      </c>
      <c r="BG265" s="90">
        <f>IF(ISNA(VLOOKUP($B265,'[2]1516 Exp_Rev Access'!$F$7:$FS$310,44,FALSE)),"",VLOOKUP($B265,'[2]1516 Exp_Rev Access'!$F$7:$FS$310,44,FALSE))</f>
        <v>2994278.48</v>
      </c>
      <c r="BH265" s="90">
        <f>IF(ISNA(VLOOKUP($B265,'[2]1516 Exp_Rev Access'!$F$7:$FS$310,45,FALSE)),"",VLOOKUP($B265,'[2]1516 Exp_Rev Access'!$F$7:$FS$310,45,FALSE))</f>
        <v>285094.46000000002</v>
      </c>
      <c r="BI265" s="90">
        <f>IF(ISNA(VLOOKUP($B265,'[2]1516 Exp_Rev Access'!$F$7:$FS$310,46,FALSE)),"",VLOOKUP($B265,'[2]1516 Exp_Rev Access'!$F$7:$FS$310,46,FALSE))</f>
        <v>0</v>
      </c>
      <c r="BJ265" s="90">
        <f>IF(ISNA(VLOOKUP($B265,'[2]1516 Exp_Rev Access'!$F$7:$FS$310,47,FALSE)),"",VLOOKUP($B265,'[2]1516 Exp_Rev Access'!$F$7:$FS$310,47,FALSE))</f>
        <v>252125.97</v>
      </c>
      <c r="BK265" s="90">
        <f>IF(ISNA(VLOOKUP($B265,'[2]1516 Exp_Rev Access'!$F$7:$FS$310,48,FALSE)),"",VLOOKUP($B265,'[2]1516 Exp_Rev Access'!$F$7:$FS$310,48,FALSE))</f>
        <v>11481509.939999999</v>
      </c>
      <c r="BL265" s="90">
        <f>IF(ISNA(VLOOKUP($B265,'[2]1516 Exp_Rev Access'!$F$7:$FS$310,49,FALSE)),"",VLOOKUP($B265,'[2]1516 Exp_Rev Access'!$F$7:$FS$310,49,FALSE))</f>
        <v>0</v>
      </c>
      <c r="BM265" s="90">
        <f>IF(ISNA(VLOOKUP($B265,'[2]1516 Exp_Rev Access'!$F$7:$FS$310,50,FALSE)),"",VLOOKUP($B265,'[2]1516 Exp_Rev Access'!$F$7:$FS$310,50,FALSE))</f>
        <v>0</v>
      </c>
      <c r="BN265" s="90">
        <f>IF(ISNA(VLOOKUP($B265,'[2]1516 Exp_Rev Access'!$F$7:$FS$310,51,FALSE)),"",VLOOKUP($B265,'[2]1516 Exp_Rev Access'!$F$7:$FS$310,51,FALSE))</f>
        <v>0</v>
      </c>
      <c r="BO265" s="90">
        <f>IF(ISNA(VLOOKUP($B265,'[2]1516 Exp_Rev Access'!$F$7:$FS$310,52,FALSE)),"",VLOOKUP($B265,'[2]1516 Exp_Rev Access'!$F$7:$FS$310,52,FALSE))</f>
        <v>0</v>
      </c>
      <c r="BP265" s="90">
        <f>IF(ISNA(VLOOKUP($B265,'[2]1516 Exp_Rev Access'!$F$7:$FS$310,53,FALSE)),"",VLOOKUP($B265,'[2]1516 Exp_Rev Access'!$F$7:$FS$310,53,FALSE))</f>
        <v>0</v>
      </c>
      <c r="BQ265" s="90">
        <f>IF(ISNA(VLOOKUP($B265,'[2]1516 Exp_Rev Access'!$F$7:$FS$310,54,FALSE)),"",VLOOKUP($B265,'[2]1516 Exp_Rev Access'!$F$7:$FS$310,54,FALSE))</f>
        <v>0</v>
      </c>
      <c r="BR265" s="90">
        <f>IF(ISNA(VLOOKUP($B265,'[2]1516 Exp_Rev Access'!$F$7:$FS$310,55,FALSE)),"",VLOOKUP($B265,'[2]1516 Exp_Rev Access'!$F$7:$FS$310,55,FALSE))</f>
        <v>0</v>
      </c>
      <c r="BS265" s="90">
        <f>IF(ISNA(VLOOKUP($B265,'[2]1516 Exp_Rev Access'!$F$7:$FS$310,56,FALSE)),"",VLOOKUP($B265,'[2]1516 Exp_Rev Access'!$F$7:$FS$310,56,FALSE))</f>
        <v>0</v>
      </c>
      <c r="BT265" s="90">
        <f>IF(ISNA(VLOOKUP($B265,'[2]1516 Exp_Rev Access'!$F$7:$FS$310,57,FALSE)),"",VLOOKUP($B265,'[2]1516 Exp_Rev Access'!$F$7:$FS$310,57,FALSE))</f>
        <v>0</v>
      </c>
      <c r="BU265" s="90">
        <f>IF(ISNA(VLOOKUP($B265,'[2]1516 Exp_Rev Access'!$F$7:$FS$310,58,FALSE)),"",VLOOKUP($B265,'[2]1516 Exp_Rev Access'!$F$7:$FS$310,58,FALSE))</f>
        <v>0</v>
      </c>
      <c r="BV265" s="53">
        <f t="shared" si="679"/>
        <v>53038617.889999986</v>
      </c>
      <c r="BW265" s="92">
        <f t="shared" si="680"/>
        <v>0.13935115584230548</v>
      </c>
      <c r="BX265" s="68">
        <f t="shared" si="681"/>
        <v>1834.6622490418267</v>
      </c>
      <c r="BY265" s="90">
        <f>IF(ISNA(VLOOKUP($B265,'[2]1516 Exp_Rev Access'!$F$7:$FS$310,59,FALSE)),"",VLOOKUP($B265,'[2]1516 Exp_Rev Access'!$F$7:$FS$310,59,FALSE))</f>
        <v>314405.14</v>
      </c>
      <c r="BZ265" s="90">
        <f>IF(ISNA(VLOOKUP($B265,'[2]1516 Exp_Rev Access'!$F$7:$FS$310,60,FALSE)),"",VLOOKUP($B265,'[2]1516 Exp_Rev Access'!$F$7:$FS$310,60,FALSE))</f>
        <v>0</v>
      </c>
      <c r="CA265" s="90">
        <f>IF(ISNA(VLOOKUP($B265,'[2]1516 Exp_Rev Access'!$F$7:$FS$310,61,FALSE)),"",VLOOKUP($B265,'[2]1516 Exp_Rev Access'!$F$7:$FS$310,61,FALSE))</f>
        <v>2566.17</v>
      </c>
      <c r="CB265" s="90">
        <f>IF(ISNA(VLOOKUP($B265,'[2]1516 Exp_Rev Access'!$F$7:$FS$310,62,FALSE)),"",VLOOKUP($B265,'[2]1516 Exp_Rev Access'!$F$7:$FS$310,62,FALSE))</f>
        <v>0</v>
      </c>
      <c r="CC265" s="90">
        <f>IF(ISNA(VLOOKUP($B265,'[2]1516 Exp_Rev Access'!$F$7:$FS$310,63,FALSE)),"",VLOOKUP($B265,'[2]1516 Exp_Rev Access'!$F$7:$FS$310,63,FALSE))</f>
        <v>22901.89</v>
      </c>
      <c r="CD265" s="90">
        <f>IF(ISNA(VLOOKUP($B265,'[2]1516 Exp_Rev Access'!$F$7:$FS$310,64,FALSE)),"",VLOOKUP($B265,'[2]1516 Exp_Rev Access'!$F$7:$FS$310,64,FALSE))</f>
        <v>0</v>
      </c>
      <c r="CE265" s="53">
        <f t="shared" si="682"/>
        <v>339873.2</v>
      </c>
      <c r="CF265" s="92">
        <f t="shared" si="683"/>
        <v>8.9296676919540813E-4</v>
      </c>
      <c r="CG265" s="94">
        <f t="shared" si="684"/>
        <v>11.756575761349326</v>
      </c>
      <c r="CH265" s="90">
        <f>IF(ISNA(VLOOKUP($B265,'[2]1516 Exp_Rev Access'!$F$7:$FS$310,65,FALSE)),"",VLOOKUP($B265,'[2]1516 Exp_Rev Access'!$F$7:$FS$310,65,FALSE))</f>
        <v>20000</v>
      </c>
      <c r="CI265" s="90">
        <f>IF(ISNA(VLOOKUP($B265,'[2]1516 Exp_Rev Access'!$F$7:$FS$310,66,FALSE)),"",VLOOKUP($B265,'[2]1516 Exp_Rev Access'!$F$7:$FS$310,66,FALSE))</f>
        <v>0</v>
      </c>
      <c r="CJ265" s="90">
        <f>IF(ISNA(VLOOKUP($B265,'[2]1516 Exp_Rev Access'!$F$7:$FS$310,67,FALSE)),"",VLOOKUP($B265,'[2]1516 Exp_Rev Access'!$F$7:$FS$310,67,FALSE))</f>
        <v>0</v>
      </c>
      <c r="CK265" s="90">
        <f>IF(ISNA(VLOOKUP($B265,'[2]1516 Exp_Rev Access'!$F$7:$FS$310,68,FALSE)),"",VLOOKUP($B265,'[2]1516 Exp_Rev Access'!$F$7:$FS$310,68,FALSE))</f>
        <v>0</v>
      </c>
      <c r="CL265" s="90">
        <f>IF(ISNA(VLOOKUP($B265,'[2]1516 Exp_Rev Access'!$F$7:$FS$310,69,FALSE)),"",VLOOKUP($B265,'[2]1516 Exp_Rev Access'!$F$7:$FS$310,69,FALSE))</f>
        <v>0</v>
      </c>
      <c r="CM265" s="90">
        <f>IF(ISNA(VLOOKUP($B265,'[2]1516 Exp_Rev Access'!$F$7:$FS$310,70,FALSE)),"",VLOOKUP($B265,'[2]1516 Exp_Rev Access'!$F$7:$FS$310,70,FALSE))</f>
        <v>0</v>
      </c>
      <c r="CN265" s="90">
        <f>IF(ISNA(VLOOKUP($B265,'[2]1516 Exp_Rev Access'!$F$7:$FS$310,71,FALSE)),"",VLOOKUP($B265,'[2]1516 Exp_Rev Access'!$F$7:$FS$310,71,FALSE))</f>
        <v>0</v>
      </c>
      <c r="CO265" s="90">
        <f>IF(ISNA(VLOOKUP($B265,'[2]1516 Exp_Rev Access'!$F$7:$FS$310,72,FALSE)),"",VLOOKUP($B265,'[2]1516 Exp_Rev Access'!$F$7:$FS$310,72,FALSE))</f>
        <v>0</v>
      </c>
      <c r="CP265" s="90">
        <f>IF(ISNA(VLOOKUP($B265,'[2]1516 Exp_Rev Access'!$F$7:$FS$310,73,FALSE)),"",VLOOKUP($B265,'[2]1516 Exp_Rev Access'!$F$7:$FS$310,73,FALSE))</f>
        <v>0</v>
      </c>
      <c r="CQ265" s="90">
        <f>IF(ISNA(VLOOKUP($B265,'[2]1516 Exp_Rev Access'!$F$7:$FS$310,74,FALSE)),"",VLOOKUP($B265,'[2]1516 Exp_Rev Access'!$F$7:$FS$310,74,FALSE))</f>
        <v>7316040.7400000002</v>
      </c>
      <c r="CR265" s="90">
        <f>IF(ISNA(VLOOKUP($B265,'[2]1516 Exp_Rev Access'!$F$7:$FS$310,75,FALSE)),"",VLOOKUP($B265,'[2]1516 Exp_Rev Access'!$F$7:$FS$310,75,FALSE))</f>
        <v>0</v>
      </c>
      <c r="CS265" s="90">
        <f>IF(ISNA(VLOOKUP($B265,'[2]1516 Exp_Rev Access'!$F$7:$FS$310,76,FALSE)),"",VLOOKUP($B265,'[2]1516 Exp_Rev Access'!$F$7:$FS$310,76,FALSE))</f>
        <v>292309.61</v>
      </c>
      <c r="CT265" s="90">
        <f>IF(ISNA(VLOOKUP($B265,'[2]1516 Exp_Rev Access'!$F$7:$FS$310,77,FALSE)),"",VLOOKUP($B265,'[2]1516 Exp_Rev Access'!$F$7:$FS$310,77,FALSE))</f>
        <v>0</v>
      </c>
      <c r="CU265" s="90">
        <f>IF(ISNA(VLOOKUP($B265,'[2]1516 Exp_Rev Access'!$F$7:$FS$310,78,FALSE)),"",VLOOKUP($B265,'[2]1516 Exp_Rev Access'!$F$7:$FS$310,78,FALSE))</f>
        <v>12240340.560000001</v>
      </c>
      <c r="CV265" s="90">
        <f>IF(ISNA(VLOOKUP($B265,'[2]1516 Exp_Rev Access'!$F$7:$FS$310,79,FALSE)),"",VLOOKUP($B265,'[2]1516 Exp_Rev Access'!$F$7:$FS$310,79,FALSE))</f>
        <v>2224744.4300000002</v>
      </c>
      <c r="CW265" s="90">
        <f>IF(ISNA(VLOOKUP($B265,'[2]1516 Exp_Rev Access'!$F$7:$FS$310,80,FALSE)),"",VLOOKUP($B265,'[2]1516 Exp_Rev Access'!$F$7:$FS$310,80,FALSE))</f>
        <v>0</v>
      </c>
      <c r="CX265" s="90">
        <f>IF(ISNA(VLOOKUP($B265,'[2]1516 Exp_Rev Access'!$F$7:$FS$310,81,FALSE)),"",VLOOKUP($B265,'[2]1516 Exp_Rev Access'!$F$7:$FS$310,81,FALSE))</f>
        <v>0</v>
      </c>
      <c r="CY265" s="90">
        <f>IF(ISNA(VLOOKUP($B265,'[2]1516 Exp_Rev Access'!$F$7:$FS$310,82,FALSE)),"",VLOOKUP($B265,'[2]1516 Exp_Rev Access'!$F$7:$FS$310,82,FALSE))</f>
        <v>108346.75</v>
      </c>
      <c r="CZ265" s="90">
        <f>IF(ISNA(VLOOKUP($B265,'[2]1516 Exp_Rev Access'!$F$7:$FS$310,83,FALSE)),"",VLOOKUP($B265,'[2]1516 Exp_Rev Access'!$F$7:$FS$310,83,FALSE))</f>
        <v>0</v>
      </c>
      <c r="DA265" s="90">
        <f>IF(ISNA(VLOOKUP($B265,'[2]1516 Exp_Rev Access'!$F$7:$FS$310,84,FALSE)),"",VLOOKUP($B265,'[2]1516 Exp_Rev Access'!$F$7:$FS$310,84,FALSE))</f>
        <v>0</v>
      </c>
      <c r="DB265" s="90">
        <f>IF(ISNA(VLOOKUP($B265,'[2]1516 Exp_Rev Access'!$F$7:$FS$310,85,FALSE)),"",VLOOKUP($B265,'[2]1516 Exp_Rev Access'!$F$7:$FS$310,85,FALSE))</f>
        <v>414422.08</v>
      </c>
      <c r="DC265" s="90">
        <f>IF(ISNA(VLOOKUP($B265,'[2]1516 Exp_Rev Access'!$F$7:$FS$310,86,FALSE)),"",VLOOKUP($B265,'[2]1516 Exp_Rev Access'!$F$7:$FS$310,86,FALSE))</f>
        <v>0</v>
      </c>
      <c r="DD265" s="90">
        <f>IF(ISNA(VLOOKUP($B265,'[2]1516 Exp_Rev Access'!$F$7:$FS$310,87,FALSE)),"",VLOOKUP($B265,'[2]1516 Exp_Rev Access'!$F$7:$FS$310,87,FALSE))</f>
        <v>0</v>
      </c>
      <c r="DE265" s="90">
        <f>IF(ISNA(VLOOKUP($B265,'[2]1516 Exp_Rev Access'!$F$7:$FS$310,88,FALSE)),"",VLOOKUP($B265,'[2]1516 Exp_Rev Access'!$F$7:$FS$310,88,FALSE))</f>
        <v>0</v>
      </c>
      <c r="DF265" s="90">
        <f>IF(ISNA(VLOOKUP($B265,'[2]1516 Exp_Rev Access'!$F$7:$FS$310,89,FALSE)),"",VLOOKUP($B265,'[2]1516 Exp_Rev Access'!$F$7:$FS$310,89,FALSE))</f>
        <v>0</v>
      </c>
      <c r="DG265" s="90">
        <f>IF(ISNA(VLOOKUP($B265,'[2]1516 Exp_Rev Access'!$F$7:$FS$310,90,FALSE)),"",VLOOKUP($B265,'[2]1516 Exp_Rev Access'!$F$7:$FS$310,90,FALSE))</f>
        <v>0</v>
      </c>
      <c r="DH265" s="90">
        <f>IF(ISNA(VLOOKUP($B265,'[2]1516 Exp_Rev Access'!$F$7:$FS$310,91,FALSE)),"",VLOOKUP($B265,'[2]1516 Exp_Rev Access'!$F$7:$FS$310,91,FALSE))</f>
        <v>132038.57999999999</v>
      </c>
      <c r="DI265" s="90">
        <f>IF(ISNA(VLOOKUP($B265,'[2]1516 Exp_Rev Access'!$F$7:$FS$310,92,FALSE)),"",VLOOKUP($B265,'[2]1516 Exp_Rev Access'!$F$7:$FS$310,92,FALSE))</f>
        <v>9584173.1300000008</v>
      </c>
      <c r="DJ265" s="90">
        <f>IF(ISNA(VLOOKUP($B265,'[2]1516 Exp_Rev Access'!$F$7:$FS$310,93,FALSE)),"",VLOOKUP($B265,'[2]1516 Exp_Rev Access'!$F$7:$FS$310,93,FALSE))</f>
        <v>0</v>
      </c>
      <c r="DK265" s="90">
        <f>IF(ISNA(VLOOKUP($B265,'[2]1516 Exp_Rev Access'!$F$7:$FS$310,94,FALSE)),"",VLOOKUP($B265,'[2]1516 Exp_Rev Access'!$F$7:$FS$310,94,FALSE))</f>
        <v>0</v>
      </c>
      <c r="DL265" s="90">
        <f>IF(ISNA(VLOOKUP($B265,'[2]1516 Exp_Rev Access'!$F$7:$FS$310,95,FALSE)),"",VLOOKUP($B265,'[2]1516 Exp_Rev Access'!$F$7:$FS$310,95,FALSE))</f>
        <v>0</v>
      </c>
      <c r="DM265" s="90">
        <f>IF(ISNA(VLOOKUP($B265,'[2]1516 Exp_Rev Access'!$F$7:$FS$310,96,FALSE)),"",VLOOKUP($B265,'[2]1516 Exp_Rev Access'!$F$7:$FS$310,96,FALSE))</f>
        <v>0</v>
      </c>
      <c r="DN265" s="90">
        <f>IF(ISNA(VLOOKUP($B265,'[2]1516 Exp_Rev Access'!$F$7:$FS$310,97,FALSE)),"",VLOOKUP($B265,'[2]1516 Exp_Rev Access'!$F$7:$FS$310,97,FALSE))</f>
        <v>0</v>
      </c>
      <c r="DO265" s="90">
        <f>IF(ISNA(VLOOKUP($B265,'[2]1516 Exp_Rev Access'!$F$7:$FS$310,98,FALSE)),"",VLOOKUP($B265,'[2]1516 Exp_Rev Access'!$F$7:$FS$310,98,FALSE))</f>
        <v>0</v>
      </c>
      <c r="DP265" s="90">
        <f>IF(ISNA(VLOOKUP($B265,'[2]1516 Exp_Rev Access'!$F$7:$FS$310,99,FALSE)),"",VLOOKUP($B265,'[2]1516 Exp_Rev Access'!$F$7:$FS$310,99,FALSE))</f>
        <v>0</v>
      </c>
      <c r="DQ265" s="90">
        <f>IF(ISNA(VLOOKUP($B265,'[2]1516 Exp_Rev Access'!$F$7:$FS$310,100,FALSE)),"",VLOOKUP($B265,'[2]1516 Exp_Rev Access'!$F$7:$FS$310,100,FALSE))</f>
        <v>0</v>
      </c>
      <c r="DR265" s="90">
        <f>IF(ISNA(VLOOKUP($B265,'[2]1516 Exp_Rev Access'!$F$7:$FS$310,101,FALSE)),"",VLOOKUP($B265,'[2]1516 Exp_Rev Access'!$F$7:$FS$310,101,FALSE))</f>
        <v>0</v>
      </c>
      <c r="DS265" s="90">
        <f>IF(ISNA(VLOOKUP($B265,'[2]1516 Exp_Rev Access'!$F$7:$FS$310,102,FALSE)),"",VLOOKUP($B265,'[2]1516 Exp_Rev Access'!$F$7:$FS$310,102,FALSE))</f>
        <v>0</v>
      </c>
      <c r="DT265" s="90">
        <f>IF(ISNA(VLOOKUP($B265,'[2]1516 Exp_Rev Access'!$F$7:$FS$310,103,FALSE)),"",VLOOKUP($B265,'[2]1516 Exp_Rev Access'!$F$7:$FS$310,103,FALSE))</f>
        <v>0</v>
      </c>
      <c r="DU265" s="90">
        <f>IF(ISNA(VLOOKUP($B265,'[2]1516 Exp_Rev Access'!$F$7:$FS$310,104,FALSE)),"",VLOOKUP($B265,'[2]1516 Exp_Rev Access'!$F$7:$FS$310,104,FALSE))</f>
        <v>0</v>
      </c>
      <c r="DV265" s="90">
        <f>IF(ISNA(VLOOKUP($B265,'[2]1516 Exp_Rev Access'!$F$7:$FS$310,105,FALSE)),"",VLOOKUP($B265,'[2]1516 Exp_Rev Access'!$F$7:$FS$310,105,FALSE))</f>
        <v>0</v>
      </c>
      <c r="DW265" s="90">
        <f>IF(ISNA(VLOOKUP($B265,'[2]1516 Exp_Rev Access'!$F$7:$FS$310,106,FALSE)),"",VLOOKUP($B265,'[2]1516 Exp_Rev Access'!$F$7:$FS$310,106,FALSE))</f>
        <v>0</v>
      </c>
      <c r="DX265" s="90">
        <f>IF(ISNA(VLOOKUP($B265,'[2]1516 Exp_Rev Access'!$F$7:$FS$310,107,FALSE)),"",VLOOKUP($B265,'[2]1516 Exp_Rev Access'!$F$7:$FS$310,107,FALSE))</f>
        <v>0</v>
      </c>
      <c r="DY265" s="90">
        <f>IF(ISNA(VLOOKUP($B265,'[2]1516 Exp_Rev Access'!$F$7:$FS$310,108,FALSE)),"",VLOOKUP($B265,'[2]1516 Exp_Rev Access'!$F$7:$FS$310,108,FALSE))</f>
        <v>0</v>
      </c>
      <c r="DZ265" s="90">
        <f>IF(ISNA(VLOOKUP($B265,'[2]1516 Exp_Rev Access'!$F$7:$FS$310,109,FALSE)),"",VLOOKUP($B265,'[2]1516 Exp_Rev Access'!$F$7:$FS$310,109,FALSE))</f>
        <v>0</v>
      </c>
      <c r="EA265" s="90">
        <f>IF(ISNA(VLOOKUP($B265,'[2]1516 Exp_Rev Access'!$F$7:$FS$310,110,FALSE)),"",VLOOKUP($B265,'[2]1516 Exp_Rev Access'!$F$7:$FS$310,110,FALSE))</f>
        <v>0</v>
      </c>
      <c r="EB265" s="90">
        <f>IF(ISNA(VLOOKUP($B265,'[2]1516 Exp_Rev Access'!$F$7:$FS$310,111,FALSE)),"",VLOOKUP($B265,'[2]1516 Exp_Rev Access'!$F$7:$FS$310,111,FALSE))</f>
        <v>0</v>
      </c>
      <c r="EC265" s="90">
        <f>IF(ISNA(VLOOKUP($B265,'[2]1516 Exp_Rev Access'!$F$7:$FS$310,112,FALSE)),"",VLOOKUP($B265,'[2]1516 Exp_Rev Access'!$F$7:$FS$310,112,FALSE))</f>
        <v>5693929.7300000004</v>
      </c>
      <c r="ED265" s="90">
        <f>IF(ISNA(VLOOKUP($B265,'[2]1516 Exp_Rev Access'!$F$7:$FS$310,113,FALSE)),"",VLOOKUP($B265,'[2]1516 Exp_Rev Access'!$F$7:$FS$310,113,FALSE))</f>
        <v>0</v>
      </c>
      <c r="EE265" s="90">
        <f>IF(ISNA(VLOOKUP($B265,'[2]1516 Exp_Rev Access'!$F$7:$FS$310,114,FALSE)),"",VLOOKUP($B265,'[2]1516 Exp_Rev Access'!$F$7:$FS$310,114,FALSE))</f>
        <v>0</v>
      </c>
      <c r="EF265" s="90">
        <f>IF(ISNA(VLOOKUP($B265,'[2]1516 Exp_Rev Access'!$F$7:$FS$310,115,FALSE)),"",VLOOKUP($B265,'[2]1516 Exp_Rev Access'!$F$7:$FS$310,115,FALSE))</f>
        <v>0</v>
      </c>
      <c r="EG265" s="90">
        <f>IF(ISNA(VLOOKUP($B265,'[2]1516 Exp_Rev Access'!$F$7:$FS$310,116,FALSE)),"",VLOOKUP($B265,'[2]1516 Exp_Rev Access'!$F$7:$FS$310,116,FALSE))</f>
        <v>134622.74</v>
      </c>
      <c r="EH265" s="90">
        <f>IF(ISNA(VLOOKUP($B265,'[2]1516 Exp_Rev Access'!$F$7:$FS$310,117,FALSE)),"",VLOOKUP($B265,'[2]1516 Exp_Rev Access'!$F$7:$FS$310,117,FALSE))</f>
        <v>0</v>
      </c>
      <c r="EI265" s="90">
        <f>IF(ISNA(VLOOKUP($B265,'[2]1516 Exp_Rev Access'!$F$7:$FS$310,118,FALSE)),"",VLOOKUP($B265,'[2]1516 Exp_Rev Access'!$F$7:$FS$310,118,FALSE))</f>
        <v>0</v>
      </c>
      <c r="EJ265" s="90">
        <f>IF(ISNA(VLOOKUP($B265,'[2]1516 Exp_Rev Access'!$F$7:$FS$310,119,FALSE)),"",VLOOKUP($B265,'[2]1516 Exp_Rev Access'!$F$7:$FS$310,119,FALSE))</f>
        <v>0</v>
      </c>
      <c r="EK265" s="90">
        <f>IF(ISNA(VLOOKUP($B265,'[2]1516 Exp_Rev Access'!$F$7:$FS$310,120,FALSE)),"",VLOOKUP($B265,'[2]1516 Exp_Rev Access'!$F$7:$FS$310,120,FALSE))</f>
        <v>0</v>
      </c>
      <c r="EL265" s="90">
        <f>IF(ISNA(VLOOKUP($B265,'[2]1516 Exp_Rev Access'!$F$7:$FS$310,121,FALSE)),"",VLOOKUP($B265,'[2]1516 Exp_Rev Access'!$F$7:$FS$310,121,FALSE))</f>
        <v>0</v>
      </c>
      <c r="EM265" s="90">
        <f>IF(ISNA(VLOOKUP($B265,'[2]1516 Exp_Rev Access'!$F$7:$FS$310,122,FALSE)),"",VLOOKUP($B265,'[2]1516 Exp_Rev Access'!$F$7:$FS$310,122,FALSE))</f>
        <v>0</v>
      </c>
      <c r="EN265" s="90">
        <f>IF(ISNA(VLOOKUP($B265,'[2]1516 Exp_Rev Access'!$F$7:$FS$310,123,FALSE)),"",VLOOKUP($B265,'[2]1516 Exp_Rev Access'!$F$7:$FS$310,123,FALSE))</f>
        <v>25410.43</v>
      </c>
      <c r="EO265" s="90">
        <f>IF(ISNA(VLOOKUP($B265,'[2]1516 Exp_Rev Access'!$F$7:$FS$310,124,FALSE)),"",VLOOKUP($B265,'[2]1516 Exp_Rev Access'!$F$7:$FS$310,124,FALSE))</f>
        <v>0</v>
      </c>
      <c r="EP265" s="90">
        <f>IF(ISNA(VLOOKUP($B265,'[2]1516 Exp_Rev Access'!$F$7:$FS$310,125,FALSE)),"",VLOOKUP($B265,'[2]1516 Exp_Rev Access'!$F$7:$FS$310,125,FALSE))</f>
        <v>0</v>
      </c>
      <c r="EQ265" s="90">
        <f>IF(ISNA(VLOOKUP($B265,'[2]1516 Exp_Rev Access'!$F$7:$FS$310,126,FALSE)),"",VLOOKUP($B265,'[2]1516 Exp_Rev Access'!$F$7:$FS$310,126,FALSE))</f>
        <v>0</v>
      </c>
      <c r="ER265" s="90">
        <f>IF(ISNA(VLOOKUP($B265,'[2]1516 Exp_Rev Access'!$F$7:$FS$310,127,FALSE)),"",VLOOKUP($B265,'[2]1516 Exp_Rev Access'!$F$7:$FS$310,127,FALSE))</f>
        <v>0</v>
      </c>
      <c r="ES265" s="90">
        <f>IF(ISNA(VLOOKUP($B265,'[2]1516 Exp_Rev Access'!$F$7:$FS$310,128,FALSE)),"",VLOOKUP($B265,'[2]1516 Exp_Rev Access'!$F$7:$FS$310,128,FALSE))</f>
        <v>0</v>
      </c>
      <c r="ET265" s="90">
        <f>IF(ISNA(VLOOKUP($B265,'[2]1516 Exp_Rev Access'!$F$7:$FS$310,129,FALSE)),"",VLOOKUP($B265,'[2]1516 Exp_Rev Access'!$F$7:$FS$310,129,FALSE))</f>
        <v>0</v>
      </c>
      <c r="EU265" s="90">
        <f>IF(ISNA(VLOOKUP($B265,'[2]1516 Exp_Rev Access'!$F$7:$FS$310,130,FALSE)),"",VLOOKUP($B265,'[2]1516 Exp_Rev Access'!$F$7:$FS$310,130,FALSE))</f>
        <v>0</v>
      </c>
      <c r="EV265" s="90">
        <f>IF(ISNA(VLOOKUP($B265,'[2]1516 Exp_Rev Access'!$F$7:$FS$310,131,FALSE)),"",VLOOKUP($B265,'[2]1516 Exp_Rev Access'!$F$7:$FS$310,131,FALSE))</f>
        <v>183676.89</v>
      </c>
      <c r="EW265" s="90">
        <f>IF(ISNA(VLOOKUP($B265,'[2]1516 Exp_Rev Access'!$F$7:$FS$310,132,FALSE)),"",VLOOKUP($B265,'[2]1516 Exp_Rev Access'!$F$7:$FS$310,132,FALSE))</f>
        <v>0</v>
      </c>
      <c r="EX265" s="90">
        <f>IF(ISNA(VLOOKUP($B265,'[2]1516 Exp_Rev Access'!$F$7:$FS$310,133,FALSE)),"",VLOOKUP($B265,'[2]1516 Exp_Rev Access'!$F$7:$FS$310,133,FALSE))</f>
        <v>0</v>
      </c>
      <c r="EY265" s="90">
        <f>IF(ISNA(VLOOKUP($B265,'[2]1516 Exp_Rev Access'!$F$7:$FS$310,134,FALSE)),"",VLOOKUP($B265,'[2]1516 Exp_Rev Access'!$F$7:$FS$310,134,FALSE))</f>
        <v>0</v>
      </c>
      <c r="EZ265" s="90">
        <f>IF(ISNA(VLOOKUP($B265,'[2]1516 Exp_Rev Access'!$F$7:$FS$310,135,FALSE)),"",VLOOKUP($B265,'[2]1516 Exp_Rev Access'!$F$7:$FS$310,135,FALSE))</f>
        <v>0</v>
      </c>
      <c r="FA265" s="90">
        <f>IF(ISNA(VLOOKUP($B265,'[2]1516 Exp_Rev Access'!$F$7:$FS$310,136,FALSE)),"",VLOOKUP($B265,'[2]1516 Exp_Rev Access'!$F$7:$FS$310,136,FALSE))</f>
        <v>0</v>
      </c>
      <c r="FB265" s="90">
        <f>IF(ISNA(VLOOKUP($B265,'[2]1516 Exp_Rev Access'!$F$7:$FS$310,137,FALSE)),"",VLOOKUP($B265,'[2]1516 Exp_Rev Access'!$F$7:$FS$310,137,FALSE))</f>
        <v>0</v>
      </c>
      <c r="FC265" s="90">
        <f>IF(ISNA(VLOOKUP($B265,'[2]1516 Exp_Rev Access'!$F$7:$FS$310,138,FALSE)),"",VLOOKUP($B265,'[2]1516 Exp_Rev Access'!$F$7:$FS$310,138,FALSE))</f>
        <v>0</v>
      </c>
      <c r="FD265" s="90">
        <f>IF(ISNA(VLOOKUP($B265,'[2]1516 Exp_Rev Access'!$F$7:$FS$310,139,FALSE)),"",VLOOKUP($B265,'[2]1516 Exp_Rev Access'!$F$7:$FS$310,139,FALSE))</f>
        <v>0</v>
      </c>
      <c r="FE265" s="90">
        <f>IF(ISNA(VLOOKUP($B265,'[2]1516 Exp_Rev Access'!$F$7:$FS$310,140,FALSE)),"",VLOOKUP($B265,'[2]1516 Exp_Rev Access'!$F$7:$FS$310,140,FALSE))</f>
        <v>0</v>
      </c>
      <c r="FF265" s="90">
        <f>IF(ISNA(VLOOKUP($B265,'[2]1516 Exp_Rev Access'!$F$7:$FS$310,141,FALSE)),"",VLOOKUP($B265,'[2]1516 Exp_Rev Access'!$F$7:$FS$310,141,FALSE))</f>
        <v>0</v>
      </c>
      <c r="FG265" s="90">
        <f>IF(ISNA(VLOOKUP($B265,'[2]1516 Exp_Rev Access'!$F$7:$FS$310,142,FALSE)),"",VLOOKUP($B265,'[2]1516 Exp_Rev Access'!$F$7:$FS$310,142,FALSE))</f>
        <v>0</v>
      </c>
      <c r="FH265" s="90">
        <f>IF(ISNA(VLOOKUP($B265,'[2]1516 Exp_Rev Access'!$F$7:$FS$310,143,FALSE)),"",VLOOKUP($B265,'[2]1516 Exp_Rev Access'!$F$7:$FS$310,143,FALSE))</f>
        <v>0</v>
      </c>
      <c r="FI265" s="90">
        <f>IF(ISNA(VLOOKUP($B265,'[2]1516 Exp_Rev Access'!$F$7:$FS$310,144,FALSE)),"",VLOOKUP($B265,'[2]1516 Exp_Rev Access'!$F$7:$FS$310,144,FALSE))</f>
        <v>0</v>
      </c>
      <c r="FJ265" s="90">
        <f>IF(ISNA(VLOOKUP($B265,'[2]1516 Exp_Rev Access'!$F$7:$FS$310,145,FALSE)),"",VLOOKUP($B265,'[2]1516 Exp_Rev Access'!$F$7:$FS$310,145,FALSE))</f>
        <v>0</v>
      </c>
      <c r="FK265" s="90">
        <f>IF(ISNA(VLOOKUP($B265,'[2]1516 Exp_Rev Access'!$F$7:$FS$310,146,FALSE)),"",VLOOKUP($B265,'[2]1516 Exp_Rev Access'!$F$7:$FS$310,146,FALSE))</f>
        <v>0</v>
      </c>
      <c r="FL265" s="90">
        <f>IF(ISNA(VLOOKUP($B265,'[2]1516 Exp_Rev Access'!$F$7:$FS$310,1147,FALSE)),"",VLOOKUP($B265,'[2]1516 Exp_Rev Access'!$F$7:$FS$310,147,FALSE))</f>
        <v>0</v>
      </c>
      <c r="FM265" s="90">
        <f>IF(ISNA(VLOOKUP($B265,'[2]1516 Exp_Rev Access'!$F$7:$FS$310,148,FALSE)),"",VLOOKUP($B265,'[2]1516 Exp_Rev Access'!$F$7:$FS$310,148,FALSE))</f>
        <v>0</v>
      </c>
      <c r="FN265" s="90">
        <f>IF(ISNA(VLOOKUP($B265,'[2]1516 Exp_Rev Access'!$F$7:$FS$310,149,FALSE)),"",VLOOKUP($B265,'[2]1516 Exp_Rev Access'!$F$7:$FS$310,149,FALSE))</f>
        <v>0</v>
      </c>
      <c r="FO265" s="90">
        <f>IF(ISNA(VLOOKUP($B265,'[2]1516 Exp_Rev Access'!$F$7:$FS$310,150,FALSE)),"",VLOOKUP($B265,'[2]1516 Exp_Rev Access'!$F$7:$FS$310,150,FALSE))</f>
        <v>0</v>
      </c>
      <c r="FP265" s="90">
        <f>IF(ISNA(VLOOKUP($B265,'[2]1516 Exp_Rev Access'!$F$7:$FS$310,151,FALSE)),"",VLOOKUP($B265,'[2]1516 Exp_Rev Access'!$F$7:$FS$310,151,FALSE))</f>
        <v>0</v>
      </c>
      <c r="FQ265" s="90">
        <f>IF(ISNA(VLOOKUP($B265,'[2]1516 Exp_Rev Access'!$F$7:$FS$310,152,FALSE)),"",VLOOKUP($B265,'[2]1516 Exp_Rev Access'!$F$7:$FS$310,152,FALSE))</f>
        <v>0</v>
      </c>
      <c r="FR265" s="90">
        <f>IF(ISNA(VLOOKUP($B265,'[2]1516 Exp_Rev Access'!$F$7:$FS$310,153,FALSE)),"",VLOOKUP($B265,'[2]1516 Exp_Rev Access'!$F$7:$FS$310,153,FALSE))</f>
        <v>988110.01</v>
      </c>
      <c r="FS265" s="53">
        <f t="shared" si="685"/>
        <v>39358165.68</v>
      </c>
      <c r="FT265" s="92">
        <f t="shared" si="686"/>
        <v>0.10340778281055168</v>
      </c>
      <c r="FU265" s="116">
        <f t="shared" si="687"/>
        <v>1361.4408451288862</v>
      </c>
      <c r="FV265" s="90">
        <f>IF(ISNA(VLOOKUP($B265,'[2]1516 Exp_Rev Access'!$F$7:$FS$310,154,FALSE)),"",VLOOKUP($B265,'[2]1516 Exp_Rev Access'!$F$7:$FS$310,154,FALSE))</f>
        <v>0</v>
      </c>
      <c r="FW265" s="90">
        <f>IF(ISNA(VLOOKUP($B265,'[2]1516 Exp_Rev Access'!$F$7:$FS$310,155,FALSE)),"",VLOOKUP($B265,'[2]1516 Exp_Rev Access'!$F$7:$FS$310,155,FALSE))</f>
        <v>1919650.12</v>
      </c>
      <c r="FX265" s="90">
        <f>IF(ISNA(VLOOKUP($B265,'[2]1516 Exp_Rev Access'!$F$7:$FS$310,156,FALSE)),"",VLOOKUP($B265,'[2]1516 Exp_Rev Access'!$F$7:$FS$310,156,FALSE))</f>
        <v>0</v>
      </c>
      <c r="FY265" s="90">
        <f>IF(ISNA(VLOOKUP($B265,'[2]1516 Exp_Rev Access'!$F$7:$FS$310,157,FALSE)),"",VLOOKUP($B265,'[2]1516 Exp_Rev Access'!$F$7:$FS$310,157,FALSE))</f>
        <v>0</v>
      </c>
      <c r="FZ265" s="90">
        <f>IF(ISNA(VLOOKUP($B265,'[2]1516 Exp_Rev Access'!$F$7:$FS$310,158,FALSE)),"",VLOOKUP($B265,'[2]1516 Exp_Rev Access'!$F$7:$FS$310,158,FALSE))</f>
        <v>5000</v>
      </c>
      <c r="GA265" s="90">
        <f>IF(ISNA(VLOOKUP($B265,'[2]1516 Exp_Rev Access'!$F$7:$FS$310,159,FALSE)),"",VLOOKUP($B265,'[2]1516 Exp_Rev Access'!$F$7:$FS$310,159,FALSE))</f>
        <v>0</v>
      </c>
      <c r="GB265" s="90">
        <f>IF(ISNA(VLOOKUP($B265,'[2]1516 Exp_Rev Access'!$F$7:$FS$310,160,FALSE)),"",VLOOKUP($B265,'[2]1516 Exp_Rev Access'!$F$7:$FS$310,160,FALSE))</f>
        <v>0</v>
      </c>
      <c r="GC265" s="90">
        <f>IF(ISNA(VLOOKUP($B265,'[2]1516 Exp_Rev Access'!$F$7:$FS$310,161,FALSE)),"",VLOOKUP($B265,'[2]1516 Exp_Rev Access'!$F$7:$FS$310,161,FALSE))</f>
        <v>0</v>
      </c>
      <c r="GD265" s="90">
        <f>IF(ISNA(VLOOKUP($B265,'[2]1516 Exp_Rev Access'!$F$7:$FS$310,162,FALSE)),"",VLOOKUP($B265,'[2]1516 Exp_Rev Access'!$F$7:$FS$310,162,FALSE))</f>
        <v>0</v>
      </c>
      <c r="GE265" s="90">
        <f>IF(ISNA(VLOOKUP($B265,'[2]1516 Exp_Rev Access'!$F$7:$FS$310,163,FALSE)),"",VLOOKUP($B265,'[2]1516 Exp_Rev Access'!$F$7:$FS$310,163,FALSE))</f>
        <v>0</v>
      </c>
      <c r="GF265" s="90">
        <f>IF(ISNA(VLOOKUP($B265,'[2]1516 Exp_Rev Access'!$F$7:$FS$310,164,FALSE)),"",VLOOKUP($B265,'[2]1516 Exp_Rev Access'!$F$7:$FS$310,164,FALSE))</f>
        <v>275451.7</v>
      </c>
      <c r="GG265" s="90">
        <f>IF(ISNA(VLOOKUP($B265,'[2]1516 Exp_Rev Access'!$F$7:$FS$310,165,FALSE)),"",VLOOKUP($B265,'[2]1516 Exp_Rev Access'!$F$7:$FS$310,165,FALSE))</f>
        <v>0</v>
      </c>
      <c r="GH265" s="90">
        <f>IF(ISNA(VLOOKUP($B265,'[2]1516 Exp_Rev Access'!$F$7:$FS$310,166,FALSE)),"",VLOOKUP($B265,'[2]1516 Exp_Rev Access'!$F$7:$FS$310,166,FALSE))</f>
        <v>0</v>
      </c>
      <c r="GI265" s="90">
        <f>IF(ISNA(VLOOKUP($B265,'[2]1516 Exp_Rev Access'!$F$7:$FS$310,167,FALSE)),"",VLOOKUP($B265,'[2]1516 Exp_Rev Access'!$F$7:$FS$310,167,FALSE))</f>
        <v>0</v>
      </c>
      <c r="GJ265" s="90">
        <f>IF(ISNA(VLOOKUP($B265,'[2]1516 Exp_Rev Access'!$F$7:$FS$310,168,FALSE)),"",VLOOKUP($B265,'[2]1516 Exp_Rev Access'!$F$7:$FS$310,168,FALSE))</f>
        <v>0</v>
      </c>
      <c r="GK265" s="90">
        <f>IF(ISNA(VLOOKUP($B265,'[2]1516 Exp_Rev Access'!$F$7:$FS$310,169,FALSE)),"",VLOOKUP($B265,'[2]1516 Exp_Rev Access'!$F$7:$FS$310,169,FALSE))</f>
        <v>64862.720000000001</v>
      </c>
      <c r="GL265" s="90">
        <f>IF(ISNA(VLOOKUP($B265,'[2]1516 Exp_Rev Access'!$F$7:$FS$310,170,FALSE)),"",VLOOKUP($B265,'[2]1516 Exp_Rev Access'!$F$7:$FS$310,170,FALSE))</f>
        <v>973624.44</v>
      </c>
      <c r="GM265" s="90">
        <f>IF(ISNA(VLOOKUP($B265,'[2]1516 Exp_Rev Access'!$F$7:$FT$310,171,FALSE)),"",VLOOKUP($B265,'[2]1516 Exp_Rev Access'!$F$7:$FT$310,171,FALSE))</f>
        <v>0</v>
      </c>
      <c r="GN265" s="90">
        <f>IF(ISNA(VLOOKUP($B265,'[2]1516 Exp_Rev Access'!$F$7:$FU$310,172,FALSE)),"",VLOOKUP($B265,'[2]1516 Exp_Rev Access'!$F$7:$FU$310,172,FALSE))</f>
        <v>0</v>
      </c>
      <c r="GO265" s="90">
        <f>IF(ISNA(VLOOKUP($B265,'[2]1516 Exp_Rev Access'!$F$7:$FV$310,173,FALSE)),"",VLOOKUP($B265,'[2]1516 Exp_Rev Access'!$F$7:$FV$310,173,FALSE))</f>
        <v>0</v>
      </c>
      <c r="GP265" s="90">
        <f>IF(ISNA(VLOOKUP($B265,'[2]1516 Exp_Rev Access'!$F$7:$GA$310,174,FALSE)),"",VLOOKUP($B265,'[2]1516 Exp_Rev Access'!$F$7:$GA$310,174,FALSE))</f>
        <v>0</v>
      </c>
      <c r="GQ265" s="90">
        <f>IF(ISNA(VLOOKUP($B265,'[2]1516 Exp_Rev Access'!$F$7:$GA$310,175,FALSE)),"",VLOOKUP($B265,'[2]1516 Exp_Rev Access'!$F$7:$GA$310,175,FALSE))</f>
        <v>84153.72</v>
      </c>
      <c r="GR265" s="90">
        <f>IF(ISNA(VLOOKUP($B265,'[2]1516 Exp_Rev Access'!$F$7:$GA$310,176,FALSE)),"",VLOOKUP($B265,'[2]1516 Exp_Rev Access'!$F$7:$GA$310,176,FALSE))</f>
        <v>0</v>
      </c>
      <c r="GS265" s="90">
        <f>IF(ISNA(VLOOKUP($B265,'[2]1516 Exp_Rev Access'!$F$7:$GA$310,177,FALSE)),"",VLOOKUP($B265,'[2]1516 Exp_Rev Access'!$F$7:$GA$310,177,FALSE))</f>
        <v>0</v>
      </c>
      <c r="GT265" s="90">
        <f>IF(ISNA(VLOOKUP($B265,'[2]1516 Exp_Rev Access'!$F$7:$GA$310,178,FALSE)),"",VLOOKUP($B265,'[2]1516 Exp_Rev Access'!$F$7:$GA$310,178,FALSE))</f>
        <v>367594.82</v>
      </c>
      <c r="GU265" s="53">
        <f t="shared" si="688"/>
        <v>3690337.5200000005</v>
      </c>
      <c r="GV265" s="92">
        <f t="shared" si="689"/>
        <v>9.6958182418472403E-3</v>
      </c>
      <c r="GW265" s="114">
        <f t="shared" si="690"/>
        <v>127.65270294577505</v>
      </c>
    </row>
    <row r="266" spans="1:222" x14ac:dyDescent="0.2">
      <c r="B266" s="87" t="s">
        <v>562</v>
      </c>
      <c r="C266" s="87" t="s">
        <v>563</v>
      </c>
      <c r="D266" s="88">
        <f>IF(ISNA(VLOOKUP($B266,'[2]1516 enrollment_Rev_Exp by size'!$A$6:$C$325,3,FALSE)),"",VLOOKUP($B266,'[2]1516 enrollment_Rev_Exp by size'!$A$6:$C$325,3,FALSE))</f>
        <v>170.11</v>
      </c>
      <c r="E266" s="89">
        <v>2248039.04</v>
      </c>
      <c r="F266" s="67">
        <f t="shared" si="668"/>
        <v>2248039.04</v>
      </c>
      <c r="G266" s="67">
        <f t="shared" si="669"/>
        <v>0</v>
      </c>
      <c r="H266" s="90">
        <f>IF(ISNA(VLOOKUP($B266,'[2]1516 Exp_Rev Access'!$F$7:$FS$310,2,FALSE)),"",VLOOKUP($B266,'[2]1516 Exp_Rev Access'!$F$7:$FS$310,2,FALSE))</f>
        <v>447573.22</v>
      </c>
      <c r="I266" s="90">
        <f>IF(ISNA(VLOOKUP($B266,'[2]1516 Exp_Rev Access'!$F$7:$FS$310,3,FALSE)),"",VLOOKUP($B266,'[2]1516 Exp_Rev Access'!$F$7:$FS$310,3,FALSE))</f>
        <v>0</v>
      </c>
      <c r="J266" s="90">
        <f>IF(ISNA(VLOOKUP($B266,'[2]1516 Exp_Rev Access'!$F$7:$FS$310,4,FALSE)),"",VLOOKUP($B266,'[2]1516 Exp_Rev Access'!$F$7:$FS$310,4,FALSE))</f>
        <v>0</v>
      </c>
      <c r="K266" s="90">
        <f>IF(ISNA(VLOOKUP($B266,'[2]1516 Exp_Rev Access'!$F$7:$FS$310,5,FALSE)),"-",VLOOKUP($B266,'[2]1516 Exp_Rev Access'!$F$7:$FS$310,5,FALSE))</f>
        <v>95337.83</v>
      </c>
      <c r="L266" s="90">
        <f>IF(ISNA(VLOOKUP($B266,'[2]1516 Exp_Rev Access'!$F$7:$FS$310,6,FALSE)),"",VLOOKUP($B266,'[2]1516 Exp_Rev Access'!$F$7:$FS$310,6,FALSE))</f>
        <v>0</v>
      </c>
      <c r="M266" s="90">
        <f>IF(ISNA(VLOOKUP($B266,'[2]1516 Exp_Rev Access'!$F$7:$FS$310,7,FALSE)),"",VLOOKUP($B266,'[2]1516 Exp_Rev Access'!$F$7:$FS$310,7,FALSE))</f>
        <v>0</v>
      </c>
      <c r="N266" s="53">
        <f t="shared" si="670"/>
        <v>542911.04999999993</v>
      </c>
      <c r="O266" s="91">
        <f t="shared" si="671"/>
        <v>0.24150428010360528</v>
      </c>
      <c r="P266" s="53">
        <f t="shared" si="672"/>
        <v>3191.5293045676322</v>
      </c>
      <c r="Q266" s="90">
        <f>IF(ISNA(VLOOKUP($B266,'[2]1516 Exp_Rev Access'!$F$7:$FS$310,8,FALSE)),"",VLOOKUP($B266,'[2]1516 Exp_Rev Access'!$F$7:$FS$310,8,FALSE))</f>
        <v>0</v>
      </c>
      <c r="R266" s="90">
        <f>IF(ISNA(VLOOKUP($B266,'[2]1516 Exp_Rev Access'!$F$7:$FS$310,9,FALSE)),"",VLOOKUP($B266,'[2]1516 Exp_Rev Access'!$F$7:$FS$310,9,FALSE))</f>
        <v>0</v>
      </c>
      <c r="S266" s="90">
        <f>IF(ISNA(VLOOKUP($B266,'[2]1516 Exp_Rev Access'!$F$7:$FS$310,10,FALSE)),"",VLOOKUP($B266,'[2]1516 Exp_Rev Access'!$F$7:$FS$310,10,FALSE))</f>
        <v>0</v>
      </c>
      <c r="T266" s="90">
        <f>IF(ISNA(VLOOKUP($B266,'[2]1516 Exp_Rev Access'!$F$7:$FS$310,11,FALSE)),"",VLOOKUP($B266,'[2]1516 Exp_Rev Access'!$F$7:$FS$310,11,FALSE))</f>
        <v>0</v>
      </c>
      <c r="U266" s="90">
        <f>IF(ISNA(VLOOKUP($B266,'[2]1516 Exp_Rev Access'!$F$7:$FS$310,12,FALSE)),"",VLOOKUP($B266,'[2]1516 Exp_Rev Access'!$F$7:$FS$310,12,FALSE))</f>
        <v>0</v>
      </c>
      <c r="V266" s="90">
        <f>IF(ISNA(VLOOKUP($B266,'[2]1516 Exp_Rev Access'!$F$7:$FS$310,13,FALSE)),"",VLOOKUP($B266,'[2]1516 Exp_Rev Access'!$F$7:$FS$310,13,FALSE))</f>
        <v>0</v>
      </c>
      <c r="W266" s="90">
        <f>IF(ISNA(VLOOKUP($B266,'[2]1516 Exp_Rev Access'!$F$7:$FS$310,14,FALSE)),"",VLOOKUP($B266,'[2]1516 Exp_Rev Access'!$F$7:$FS$310,14,FALSE))</f>
        <v>0</v>
      </c>
      <c r="X266" s="90">
        <f>IF(ISNA(VLOOKUP($B266,'[2]1516 Exp_Rev Access'!$F$7:$FS$310,15,FALSE)),"",VLOOKUP($B266,'[2]1516 Exp_Rev Access'!$F$7:$FS$310,15,FALSE))</f>
        <v>0</v>
      </c>
      <c r="Y266" s="90">
        <f>IF(ISNA(VLOOKUP($B266,'[2]1516 Exp_Rev Access'!$F$7:$FS$310,16,FALSE)),"",VLOOKUP($B266,'[2]1516 Exp_Rev Access'!$F$7:$FS$310,16,FALSE))</f>
        <v>0</v>
      </c>
      <c r="Z266" s="90">
        <f>IF(ISNA(VLOOKUP($B266,'[2]1516 Exp_Rev Access'!$F$7:$FS$310,17,FALSE)),"",VLOOKUP($B266,'[2]1516 Exp_Rev Access'!$F$7:$FS$310,17,FALSE))</f>
        <v>0</v>
      </c>
      <c r="AA266" s="90">
        <f>IF(ISNA(VLOOKUP($B266,'[2]1516 Exp_Rev Access'!$F$7:$FS$310,18,FALSE)),"",VLOOKUP($B266,'[2]1516 Exp_Rev Access'!$F$7:$FS$310,18,FALSE))</f>
        <v>0</v>
      </c>
      <c r="AB266" s="90">
        <f>IF(ISNA(VLOOKUP($B266,'[2]1516 Exp_Rev Access'!$F$7:$FS$310,19,FALSE)),"",VLOOKUP($B266,'[2]1516 Exp_Rev Access'!$F$7:$FS$310,19,FALSE))</f>
        <v>0</v>
      </c>
      <c r="AC266" s="90">
        <f>IF(ISNA(VLOOKUP($B266,'[2]1516 Exp_Rev Access'!$F$7:$FS$310,20,FALSE)),"",VLOOKUP($B266,'[2]1516 Exp_Rev Access'!$F$7:$FS$310,20,FALSE))</f>
        <v>0</v>
      </c>
      <c r="AD266" s="90">
        <f>IF(ISNA(VLOOKUP($B266,'[2]1516 Exp_Rev Access'!$F$7:$FS$310,21,FALSE)),"",VLOOKUP($B266,'[2]1516 Exp_Rev Access'!$F$7:$FS$310,21,FALSE))</f>
        <v>10968.77</v>
      </c>
      <c r="AE266" s="90">
        <f>IF(ISNA(VLOOKUP($B266,'[2]1516 Exp_Rev Access'!$F$7:$FS$310,22,FALSE)),"",VLOOKUP($B266,'[2]1516 Exp_Rev Access'!$F$7:$FS$310,22,FALSE))</f>
        <v>1859.61</v>
      </c>
      <c r="AF266" s="90">
        <f>IF(ISNA(VLOOKUP($B266,'[2]1516 Exp_Rev Access'!$F$7:$FS$310,23,FALSE)),"",VLOOKUP($B266,'[2]1516 Exp_Rev Access'!$F$7:$FS$310,23,FALSE))</f>
        <v>0</v>
      </c>
      <c r="AG266" s="90">
        <f>IF(ISNA(VLOOKUP($B266,'[2]1516 Exp_Rev Access'!$F$7:$FS$310,24,FALSE)),"",VLOOKUP($B266,'[2]1516 Exp_Rev Access'!$F$7:$FS$310,24,FALSE))</f>
        <v>2236.37</v>
      </c>
      <c r="AH266" s="90">
        <f>IF(ISNA(VLOOKUP($B266,'[2]1516 Exp_Rev Access'!$F$7:$FS$310,25,FALSE)),"",VLOOKUP($B266,'[2]1516 Exp_Rev Access'!$F$7:$FS$310,25,FALSE))</f>
        <v>56.94</v>
      </c>
      <c r="AI266" s="90">
        <f>IF(ISNA(VLOOKUP($B266,'[2]1516 Exp_Rev Access'!$F$7:$FS$310,26,FALSE)),"",VLOOKUP($B266,'[2]1516 Exp_Rev Access'!$F$7:$FS$310,26,FALSE))</f>
        <v>20320.580000000002</v>
      </c>
      <c r="AJ266" s="90">
        <f>IF(ISNA(VLOOKUP($B266,'[2]1516 Exp_Rev Access'!$F$7:$FS$310,27,FALSE)),"",VLOOKUP($B266,'[2]1516 Exp_Rev Access'!$F$7:$FS$310,27,FALSE))</f>
        <v>0</v>
      </c>
      <c r="AK266" s="90">
        <f>IF(ISNA(VLOOKUP($B266,'[2]1516 Exp_Rev Access'!$F$7:$FS$310,28,FALSE)),"",VLOOKUP($B266,'[2]1516 Exp_Rev Access'!$F$7:$FS$310,28,FALSE))</f>
        <v>8531.44</v>
      </c>
      <c r="AL266" s="90">
        <f>IF(ISNA(VLOOKUP($B266,'[2]1516 Exp_Rev Access'!$F$7:$FS$310,29,FALSE)),"",VLOOKUP($B266,'[2]1516 Exp_Rev Access'!$F$7:$FS$310,29,FALSE))</f>
        <v>0</v>
      </c>
      <c r="AM266" s="53">
        <f t="shared" si="673"/>
        <v>43973.710000000006</v>
      </c>
      <c r="AN266" s="92">
        <f t="shared" si="674"/>
        <v>1.9560919191154262E-2</v>
      </c>
      <c r="AO266" s="68">
        <f t="shared" si="675"/>
        <v>258.50161660102287</v>
      </c>
      <c r="AP266" s="90">
        <f>IF(ISNA(VLOOKUP($B266,'[2]1516 Exp_Rev Access'!$F$7:$FS$310,30,FALSE)),"",VLOOKUP($B266,'[2]1516 Exp_Rev Access'!$F$7:$FS$310,30,FALSE))</f>
        <v>1122538.2</v>
      </c>
      <c r="AQ266" s="90">
        <f>IF(ISNA(VLOOKUP($B266,'[2]1516 Exp_Rev Access'!$F$7:$FS$310,31,FALSE)),"",VLOOKUP($B266,'[2]1516 Exp_Rev Access'!$F$7:$FS$310,31,FALSE))</f>
        <v>10876.09</v>
      </c>
      <c r="AR266" s="90">
        <f>IF(ISNA(VLOOKUP($B266,'[2]1516 Exp_Rev Access'!$F$7:$FS$310,32,FALSE)),"",VLOOKUP($B266,'[2]1516 Exp_Rev Access'!$F$7:$FS$310,32,FALSE))</f>
        <v>181855.4</v>
      </c>
      <c r="AS266" s="90">
        <f>IF(ISNA(VLOOKUP($B266,'[2]1516 Exp_Rev Access'!$F$7:$FS$310,33,FALSE)),"",VLOOKUP($B266,'[2]1516 Exp_Rev Access'!$F$7:$FS$310,33,FALSE))</f>
        <v>0</v>
      </c>
      <c r="AT266" s="90">
        <f>IF(ISNA(VLOOKUP($B266,'[2]1516 Exp_Rev Access'!$F$7:$FS$310,34,FALSE)),"",VLOOKUP($B266,'[2]1516 Exp_Rev Access'!$F$7:$FS$310,34,FALSE))</f>
        <v>0</v>
      </c>
      <c r="AU266" s="53">
        <f t="shared" si="676"/>
        <v>1315269.69</v>
      </c>
      <c r="AV266" s="93">
        <f t="shared" si="677"/>
        <v>0.58507422095303108</v>
      </c>
      <c r="AW266" s="53">
        <f t="shared" si="678"/>
        <v>7731.8775498207033</v>
      </c>
      <c r="AX266" s="90">
        <f>IF(ISNA(VLOOKUP($B266,'[2]1516 Exp_Rev Access'!$F$7:$FS$310,35,FALSE)),"",VLOOKUP($B266,'[2]1516 Exp_Rev Access'!$F$7:$FS$310,35,FALSE))</f>
        <v>0</v>
      </c>
      <c r="AY266" s="90">
        <f>IF(ISNA(VLOOKUP($B266,'[2]1516 Exp_Rev Access'!$F$7:$FS$310,36,FALSE)),"",VLOOKUP($B266,'[2]1516 Exp_Rev Access'!$F$7:$FS$310,36,FALSE))</f>
        <v>137250.21</v>
      </c>
      <c r="AZ266" s="90">
        <f>IF(ISNA(VLOOKUP($B266,'[2]1516 Exp_Rev Access'!$F$7:$FS$310,37,FALSE)),"",VLOOKUP($B266,'[2]1516 Exp_Rev Access'!$F$7:$FS$310,37,FALSE))</f>
        <v>0</v>
      </c>
      <c r="BA266" s="90">
        <f>IF(ISNA(VLOOKUP($B266,'[2]1516 Exp_Rev Access'!$F$7:$FS$310,38,FALSE)),"",VLOOKUP($B266,'[2]1516 Exp_Rev Access'!$F$7:$FS$310,38,FALSE))</f>
        <v>0</v>
      </c>
      <c r="BB266" s="90">
        <f>IF(ISNA(VLOOKUP($B266,'[2]1516 Exp_Rev Access'!$F$7:$FS$310,39,FALSE)),"",VLOOKUP($B266,'[2]1516 Exp_Rev Access'!$F$7:$FS$310,39,FALSE))</f>
        <v>0</v>
      </c>
      <c r="BC266" s="90">
        <f>IF(ISNA(VLOOKUP($B266,'[2]1516 Exp_Rev Access'!$F$7:$FS$310,40,FALSE)),"",VLOOKUP($B266,'[2]1516 Exp_Rev Access'!$F$7:$FS$310,40,FALSE))</f>
        <v>24901.42</v>
      </c>
      <c r="BD266" s="90">
        <f>IF(ISNA(VLOOKUP($B266,'[2]1516 Exp_Rev Access'!$F$7:$FS$310,41,FALSE)),"",VLOOKUP($B266,'[2]1516 Exp_Rev Access'!$F$7:$FS$310,41,FALSE))</f>
        <v>0</v>
      </c>
      <c r="BE266" s="90">
        <f>IF(ISNA(VLOOKUP($B266,'[2]1516 Exp_Rev Access'!$F$7:$FS$310,42,FALSE)),"",VLOOKUP($B266,'[2]1516 Exp_Rev Access'!$F$7:$FS$310,42,FALSE))</f>
        <v>5813</v>
      </c>
      <c r="BF266" s="90">
        <f>IF(ISNA(VLOOKUP($B266,'[2]1516 Exp_Rev Access'!$F$7:$FS$310,43,FALSE)),"",VLOOKUP($B266,'[2]1516 Exp_Rev Access'!$F$7:$FS$310,43,FALSE))</f>
        <v>0</v>
      </c>
      <c r="BG266" s="90">
        <f>IF(ISNA(VLOOKUP($B266,'[2]1516 Exp_Rev Access'!$F$7:$FS$310,44,FALSE)),"",VLOOKUP($B266,'[2]1516 Exp_Rev Access'!$F$7:$FS$310,44,FALSE))</f>
        <v>0</v>
      </c>
      <c r="BH266" s="90">
        <f>IF(ISNA(VLOOKUP($B266,'[2]1516 Exp_Rev Access'!$F$7:$FS$310,45,FALSE)),"",VLOOKUP($B266,'[2]1516 Exp_Rev Access'!$F$7:$FS$310,45,FALSE))</f>
        <v>1778.67</v>
      </c>
      <c r="BI266" s="90">
        <f>IF(ISNA(VLOOKUP($B266,'[2]1516 Exp_Rev Access'!$F$7:$FS$310,46,FALSE)),"",VLOOKUP($B266,'[2]1516 Exp_Rev Access'!$F$7:$FS$310,46,FALSE))</f>
        <v>0</v>
      </c>
      <c r="BJ266" s="90">
        <f>IF(ISNA(VLOOKUP($B266,'[2]1516 Exp_Rev Access'!$F$7:$FS$310,47,FALSE)),"",VLOOKUP($B266,'[2]1516 Exp_Rev Access'!$F$7:$FS$310,47,FALSE))</f>
        <v>649.78</v>
      </c>
      <c r="BK266" s="90">
        <f>IF(ISNA(VLOOKUP($B266,'[2]1516 Exp_Rev Access'!$F$7:$FS$310,48,FALSE)),"",VLOOKUP($B266,'[2]1516 Exp_Rev Access'!$F$7:$FS$310,48,FALSE))</f>
        <v>94099.93</v>
      </c>
      <c r="BL266" s="90">
        <f>IF(ISNA(VLOOKUP($B266,'[2]1516 Exp_Rev Access'!$F$7:$FS$310,49,FALSE)),"",VLOOKUP($B266,'[2]1516 Exp_Rev Access'!$F$7:$FS$310,49,FALSE))</f>
        <v>0</v>
      </c>
      <c r="BM266" s="90">
        <f>IF(ISNA(VLOOKUP($B266,'[2]1516 Exp_Rev Access'!$F$7:$FS$310,50,FALSE)),"",VLOOKUP($B266,'[2]1516 Exp_Rev Access'!$F$7:$FS$310,50,FALSE))</f>
        <v>0</v>
      </c>
      <c r="BN266" s="90">
        <f>IF(ISNA(VLOOKUP($B266,'[2]1516 Exp_Rev Access'!$F$7:$FS$310,51,FALSE)),"",VLOOKUP($B266,'[2]1516 Exp_Rev Access'!$F$7:$FS$310,51,FALSE))</f>
        <v>0</v>
      </c>
      <c r="BO266" s="90">
        <f>IF(ISNA(VLOOKUP($B266,'[2]1516 Exp_Rev Access'!$F$7:$FS$310,52,FALSE)),"",VLOOKUP($B266,'[2]1516 Exp_Rev Access'!$F$7:$FS$310,52,FALSE))</f>
        <v>0</v>
      </c>
      <c r="BP266" s="90">
        <f>IF(ISNA(VLOOKUP($B266,'[2]1516 Exp_Rev Access'!$F$7:$FS$310,53,FALSE)),"",VLOOKUP($B266,'[2]1516 Exp_Rev Access'!$F$7:$FS$310,53,FALSE))</f>
        <v>0</v>
      </c>
      <c r="BQ266" s="90">
        <f>IF(ISNA(VLOOKUP($B266,'[2]1516 Exp_Rev Access'!$F$7:$FS$310,54,FALSE)),"",VLOOKUP($B266,'[2]1516 Exp_Rev Access'!$F$7:$FS$310,54,FALSE))</f>
        <v>0</v>
      </c>
      <c r="BR266" s="90">
        <f>IF(ISNA(VLOOKUP($B266,'[2]1516 Exp_Rev Access'!$F$7:$FS$310,55,FALSE)),"",VLOOKUP($B266,'[2]1516 Exp_Rev Access'!$F$7:$FS$310,55,FALSE))</f>
        <v>0</v>
      </c>
      <c r="BS266" s="90">
        <f>IF(ISNA(VLOOKUP($B266,'[2]1516 Exp_Rev Access'!$F$7:$FS$310,56,FALSE)),"",VLOOKUP($B266,'[2]1516 Exp_Rev Access'!$F$7:$FS$310,56,FALSE))</f>
        <v>0</v>
      </c>
      <c r="BT266" s="90">
        <f>IF(ISNA(VLOOKUP($B266,'[2]1516 Exp_Rev Access'!$F$7:$FS$310,57,FALSE)),"",VLOOKUP($B266,'[2]1516 Exp_Rev Access'!$F$7:$FS$310,57,FALSE))</f>
        <v>0</v>
      </c>
      <c r="BU266" s="90">
        <f>IF(ISNA(VLOOKUP($B266,'[2]1516 Exp_Rev Access'!$F$7:$FS$310,58,FALSE)),"",VLOOKUP($B266,'[2]1516 Exp_Rev Access'!$F$7:$FS$310,58,FALSE))</f>
        <v>0</v>
      </c>
      <c r="BV266" s="53">
        <f t="shared" si="679"/>
        <v>264493.01</v>
      </c>
      <c r="BW266" s="92">
        <f t="shared" si="680"/>
        <v>0.11765498965711912</v>
      </c>
      <c r="BX266" s="68">
        <f t="shared" si="681"/>
        <v>1554.8351654811593</v>
      </c>
      <c r="BY266" s="90">
        <f>IF(ISNA(VLOOKUP($B266,'[2]1516 Exp_Rev Access'!$F$7:$FS$310,59,FALSE)),"",VLOOKUP($B266,'[2]1516 Exp_Rev Access'!$F$7:$FS$310,59,FALSE))</f>
        <v>0</v>
      </c>
      <c r="BZ266" s="90">
        <f>IF(ISNA(VLOOKUP($B266,'[2]1516 Exp_Rev Access'!$F$7:$FS$310,60,FALSE)),"",VLOOKUP($B266,'[2]1516 Exp_Rev Access'!$F$7:$FS$310,60,FALSE))</f>
        <v>0</v>
      </c>
      <c r="CA266" s="90">
        <f>IF(ISNA(VLOOKUP($B266,'[2]1516 Exp_Rev Access'!$F$7:$FS$310,61,FALSE)),"",VLOOKUP($B266,'[2]1516 Exp_Rev Access'!$F$7:$FS$310,61,FALSE))</f>
        <v>0</v>
      </c>
      <c r="CB266" s="90">
        <f>IF(ISNA(VLOOKUP($B266,'[2]1516 Exp_Rev Access'!$F$7:$FS$310,62,FALSE)),"",VLOOKUP($B266,'[2]1516 Exp_Rev Access'!$F$7:$FS$310,62,FALSE))</f>
        <v>0</v>
      </c>
      <c r="CC266" s="90">
        <f>IF(ISNA(VLOOKUP($B266,'[2]1516 Exp_Rev Access'!$F$7:$FS$310,63,FALSE)),"",VLOOKUP($B266,'[2]1516 Exp_Rev Access'!$F$7:$FS$310,63,FALSE))</f>
        <v>138.9</v>
      </c>
      <c r="CD266" s="90">
        <f>IF(ISNA(VLOOKUP($B266,'[2]1516 Exp_Rev Access'!$F$7:$FS$310,64,FALSE)),"",VLOOKUP($B266,'[2]1516 Exp_Rev Access'!$F$7:$FS$310,64,FALSE))</f>
        <v>0</v>
      </c>
      <c r="CE266" s="53">
        <f t="shared" si="682"/>
        <v>138.9</v>
      </c>
      <c r="CF266" s="92">
        <f t="shared" si="683"/>
        <v>6.1787183197672577E-5</v>
      </c>
      <c r="CG266" s="94">
        <f t="shared" si="684"/>
        <v>0.81653048027746744</v>
      </c>
      <c r="CH266" s="90">
        <f>IF(ISNA(VLOOKUP($B266,'[2]1516 Exp_Rev Access'!$F$7:$FS$310,65,FALSE)),"",VLOOKUP($B266,'[2]1516 Exp_Rev Access'!$F$7:$FS$310,65,FALSE))</f>
        <v>0</v>
      </c>
      <c r="CI266" s="90">
        <f>IF(ISNA(VLOOKUP($B266,'[2]1516 Exp_Rev Access'!$F$7:$FS$310,66,FALSE)),"",VLOOKUP($B266,'[2]1516 Exp_Rev Access'!$F$7:$FS$310,66,FALSE))</f>
        <v>0</v>
      </c>
      <c r="CJ266" s="90">
        <f>IF(ISNA(VLOOKUP($B266,'[2]1516 Exp_Rev Access'!$F$7:$FS$310,67,FALSE)),"",VLOOKUP($B266,'[2]1516 Exp_Rev Access'!$F$7:$FS$310,67,FALSE))</f>
        <v>0</v>
      </c>
      <c r="CK266" s="90">
        <f>IF(ISNA(VLOOKUP($B266,'[2]1516 Exp_Rev Access'!$F$7:$FS$310,68,FALSE)),"",VLOOKUP($B266,'[2]1516 Exp_Rev Access'!$F$7:$FS$310,68,FALSE))</f>
        <v>0</v>
      </c>
      <c r="CL266" s="90">
        <f>IF(ISNA(VLOOKUP($B266,'[2]1516 Exp_Rev Access'!$F$7:$FS$310,69,FALSE)),"",VLOOKUP($B266,'[2]1516 Exp_Rev Access'!$F$7:$FS$310,69,FALSE))</f>
        <v>0</v>
      </c>
      <c r="CM266" s="90">
        <f>IF(ISNA(VLOOKUP($B266,'[2]1516 Exp_Rev Access'!$F$7:$FS$310,70,FALSE)),"",VLOOKUP($B266,'[2]1516 Exp_Rev Access'!$F$7:$FS$310,70,FALSE))</f>
        <v>0</v>
      </c>
      <c r="CN266" s="90">
        <f>IF(ISNA(VLOOKUP($B266,'[2]1516 Exp_Rev Access'!$F$7:$FS$310,71,FALSE)),"",VLOOKUP($B266,'[2]1516 Exp_Rev Access'!$F$7:$FS$310,71,FALSE))</f>
        <v>0</v>
      </c>
      <c r="CO266" s="90">
        <f>IF(ISNA(VLOOKUP($B266,'[2]1516 Exp_Rev Access'!$F$7:$FS$310,72,FALSE)),"",VLOOKUP($B266,'[2]1516 Exp_Rev Access'!$F$7:$FS$310,72,FALSE))</f>
        <v>0</v>
      </c>
      <c r="CP266" s="90">
        <f>IF(ISNA(VLOOKUP($B266,'[2]1516 Exp_Rev Access'!$F$7:$FS$310,73,FALSE)),"",VLOOKUP($B266,'[2]1516 Exp_Rev Access'!$F$7:$FS$310,73,FALSE))</f>
        <v>0</v>
      </c>
      <c r="CQ266" s="90">
        <f>IF(ISNA(VLOOKUP($B266,'[2]1516 Exp_Rev Access'!$F$7:$FS$310,74,FALSE)),"",VLOOKUP($B266,'[2]1516 Exp_Rev Access'!$F$7:$FS$310,74,FALSE))</f>
        <v>36834</v>
      </c>
      <c r="CR266" s="90">
        <f>IF(ISNA(VLOOKUP($B266,'[2]1516 Exp_Rev Access'!$F$7:$FS$310,75,FALSE)),"",VLOOKUP($B266,'[2]1516 Exp_Rev Access'!$F$7:$FS$310,75,FALSE))</f>
        <v>0</v>
      </c>
      <c r="CS266" s="90">
        <f>IF(ISNA(VLOOKUP($B266,'[2]1516 Exp_Rev Access'!$F$7:$FS$310,76,FALSE)),"",VLOOKUP($B266,'[2]1516 Exp_Rev Access'!$F$7:$FS$310,76,FALSE))</f>
        <v>0</v>
      </c>
      <c r="CT266" s="90">
        <f>IF(ISNA(VLOOKUP($B266,'[2]1516 Exp_Rev Access'!$F$7:$FS$310,77,FALSE)),"",VLOOKUP($B266,'[2]1516 Exp_Rev Access'!$F$7:$FS$310,77,FALSE))</f>
        <v>0</v>
      </c>
      <c r="CU266" s="90">
        <f>IF(ISNA(VLOOKUP($B266,'[2]1516 Exp_Rev Access'!$F$7:$FS$310,78,FALSE)),"",VLOOKUP($B266,'[2]1516 Exp_Rev Access'!$F$7:$FS$310,78,FALSE))</f>
        <v>0</v>
      </c>
      <c r="CV266" s="90">
        <f>IF(ISNA(VLOOKUP($B266,'[2]1516 Exp_Rev Access'!$F$7:$FS$310,79,FALSE)),"",VLOOKUP($B266,'[2]1516 Exp_Rev Access'!$F$7:$FS$310,79,FALSE))</f>
        <v>5317</v>
      </c>
      <c r="CW266" s="90">
        <f>IF(ISNA(VLOOKUP($B266,'[2]1516 Exp_Rev Access'!$F$7:$FS$310,80,FALSE)),"",VLOOKUP($B266,'[2]1516 Exp_Rev Access'!$F$7:$FS$310,80,FALSE))</f>
        <v>0</v>
      </c>
      <c r="CX266" s="90">
        <f>IF(ISNA(VLOOKUP($B266,'[2]1516 Exp_Rev Access'!$F$7:$FS$310,81,FALSE)),"",VLOOKUP($B266,'[2]1516 Exp_Rev Access'!$F$7:$FS$310,81,FALSE))</f>
        <v>0</v>
      </c>
      <c r="CY266" s="90">
        <f>IF(ISNA(VLOOKUP($B266,'[2]1516 Exp_Rev Access'!$F$7:$FS$310,82,FALSE)),"",VLOOKUP($B266,'[2]1516 Exp_Rev Access'!$F$7:$FS$310,82,FALSE))</f>
        <v>0</v>
      </c>
      <c r="CZ266" s="90">
        <f>IF(ISNA(VLOOKUP($B266,'[2]1516 Exp_Rev Access'!$F$7:$FS$310,83,FALSE)),"",VLOOKUP($B266,'[2]1516 Exp_Rev Access'!$F$7:$FS$310,83,FALSE))</f>
        <v>0</v>
      </c>
      <c r="DA266" s="90">
        <f>IF(ISNA(VLOOKUP($B266,'[2]1516 Exp_Rev Access'!$F$7:$FS$310,84,FALSE)),"",VLOOKUP($B266,'[2]1516 Exp_Rev Access'!$F$7:$FS$310,84,FALSE))</f>
        <v>0</v>
      </c>
      <c r="DB266" s="90">
        <f>IF(ISNA(VLOOKUP($B266,'[2]1516 Exp_Rev Access'!$F$7:$FS$310,85,FALSE)),"",VLOOKUP($B266,'[2]1516 Exp_Rev Access'!$F$7:$FS$310,85,FALSE))</f>
        <v>0</v>
      </c>
      <c r="DC266" s="90">
        <f>IF(ISNA(VLOOKUP($B266,'[2]1516 Exp_Rev Access'!$F$7:$FS$310,86,FALSE)),"",VLOOKUP($B266,'[2]1516 Exp_Rev Access'!$F$7:$FS$310,86,FALSE))</f>
        <v>0</v>
      </c>
      <c r="DD266" s="90">
        <f>IF(ISNA(VLOOKUP($B266,'[2]1516 Exp_Rev Access'!$F$7:$FS$310,87,FALSE)),"",VLOOKUP($B266,'[2]1516 Exp_Rev Access'!$F$7:$FS$310,87,FALSE))</f>
        <v>0</v>
      </c>
      <c r="DE266" s="90">
        <f>IF(ISNA(VLOOKUP($B266,'[2]1516 Exp_Rev Access'!$F$7:$FS$310,88,FALSE)),"",VLOOKUP($B266,'[2]1516 Exp_Rev Access'!$F$7:$FS$310,88,FALSE))</f>
        <v>0</v>
      </c>
      <c r="DF266" s="90">
        <f>IF(ISNA(VLOOKUP($B266,'[2]1516 Exp_Rev Access'!$F$7:$FS$310,89,FALSE)),"",VLOOKUP($B266,'[2]1516 Exp_Rev Access'!$F$7:$FS$310,89,FALSE))</f>
        <v>0</v>
      </c>
      <c r="DG266" s="90">
        <f>IF(ISNA(VLOOKUP($B266,'[2]1516 Exp_Rev Access'!$F$7:$FS$310,90,FALSE)),"",VLOOKUP($B266,'[2]1516 Exp_Rev Access'!$F$7:$FS$310,90,FALSE))</f>
        <v>0</v>
      </c>
      <c r="DH266" s="90">
        <f>IF(ISNA(VLOOKUP($B266,'[2]1516 Exp_Rev Access'!$F$7:$FS$310,91,FALSE)),"",VLOOKUP($B266,'[2]1516 Exp_Rev Access'!$F$7:$FS$310,91,FALSE))</f>
        <v>0</v>
      </c>
      <c r="DI266" s="90">
        <f>IF(ISNA(VLOOKUP($B266,'[2]1516 Exp_Rev Access'!$F$7:$FS$310,92,FALSE)),"",VLOOKUP($B266,'[2]1516 Exp_Rev Access'!$F$7:$FS$310,92,FALSE))</f>
        <v>22833.93</v>
      </c>
      <c r="DJ266" s="90">
        <f>IF(ISNA(VLOOKUP($B266,'[2]1516 Exp_Rev Access'!$F$7:$FS$310,93,FALSE)),"",VLOOKUP($B266,'[2]1516 Exp_Rev Access'!$F$7:$FS$310,93,FALSE))</f>
        <v>0</v>
      </c>
      <c r="DK266" s="90">
        <f>IF(ISNA(VLOOKUP($B266,'[2]1516 Exp_Rev Access'!$F$7:$FS$310,94,FALSE)),"",VLOOKUP($B266,'[2]1516 Exp_Rev Access'!$F$7:$FS$310,94,FALSE))</f>
        <v>0</v>
      </c>
      <c r="DL266" s="90">
        <f>IF(ISNA(VLOOKUP($B266,'[2]1516 Exp_Rev Access'!$F$7:$FS$310,95,FALSE)),"",VLOOKUP($B266,'[2]1516 Exp_Rev Access'!$F$7:$FS$310,95,FALSE))</f>
        <v>0</v>
      </c>
      <c r="DM266" s="90">
        <f>IF(ISNA(VLOOKUP($B266,'[2]1516 Exp_Rev Access'!$F$7:$FS$310,96,FALSE)),"",VLOOKUP($B266,'[2]1516 Exp_Rev Access'!$F$7:$FS$310,96,FALSE))</f>
        <v>0</v>
      </c>
      <c r="DN266" s="90">
        <f>IF(ISNA(VLOOKUP($B266,'[2]1516 Exp_Rev Access'!$F$7:$FS$310,97,FALSE)),"",VLOOKUP($B266,'[2]1516 Exp_Rev Access'!$F$7:$FS$310,97,FALSE))</f>
        <v>0</v>
      </c>
      <c r="DO266" s="90">
        <f>IF(ISNA(VLOOKUP($B266,'[2]1516 Exp_Rev Access'!$F$7:$FS$310,98,FALSE)),"",VLOOKUP($B266,'[2]1516 Exp_Rev Access'!$F$7:$FS$310,98,FALSE))</f>
        <v>0</v>
      </c>
      <c r="DP266" s="90">
        <f>IF(ISNA(VLOOKUP($B266,'[2]1516 Exp_Rev Access'!$F$7:$FS$310,99,FALSE)),"",VLOOKUP($B266,'[2]1516 Exp_Rev Access'!$F$7:$FS$310,99,FALSE))</f>
        <v>0</v>
      </c>
      <c r="DQ266" s="90">
        <f>IF(ISNA(VLOOKUP($B266,'[2]1516 Exp_Rev Access'!$F$7:$FS$310,100,FALSE)),"",VLOOKUP($B266,'[2]1516 Exp_Rev Access'!$F$7:$FS$310,100,FALSE))</f>
        <v>0</v>
      </c>
      <c r="DR266" s="90">
        <f>IF(ISNA(VLOOKUP($B266,'[2]1516 Exp_Rev Access'!$F$7:$FS$310,101,FALSE)),"",VLOOKUP($B266,'[2]1516 Exp_Rev Access'!$F$7:$FS$310,101,FALSE))</f>
        <v>0</v>
      </c>
      <c r="DS266" s="90">
        <f>IF(ISNA(VLOOKUP($B266,'[2]1516 Exp_Rev Access'!$F$7:$FS$310,102,FALSE)),"",VLOOKUP($B266,'[2]1516 Exp_Rev Access'!$F$7:$FS$310,102,FALSE))</f>
        <v>0</v>
      </c>
      <c r="DT266" s="90">
        <f>IF(ISNA(VLOOKUP($B266,'[2]1516 Exp_Rev Access'!$F$7:$FS$310,103,FALSE)),"",VLOOKUP($B266,'[2]1516 Exp_Rev Access'!$F$7:$FS$310,103,FALSE))</f>
        <v>0</v>
      </c>
      <c r="DU266" s="90">
        <f>IF(ISNA(VLOOKUP($B266,'[2]1516 Exp_Rev Access'!$F$7:$FS$310,104,FALSE)),"",VLOOKUP($B266,'[2]1516 Exp_Rev Access'!$F$7:$FS$310,104,FALSE))</f>
        <v>0</v>
      </c>
      <c r="DV266" s="90">
        <f>IF(ISNA(VLOOKUP($B266,'[2]1516 Exp_Rev Access'!$F$7:$FS$310,105,FALSE)),"",VLOOKUP($B266,'[2]1516 Exp_Rev Access'!$F$7:$FS$310,105,FALSE))</f>
        <v>0</v>
      </c>
      <c r="DW266" s="90">
        <f>IF(ISNA(VLOOKUP($B266,'[2]1516 Exp_Rev Access'!$F$7:$FS$310,106,FALSE)),"",VLOOKUP($B266,'[2]1516 Exp_Rev Access'!$F$7:$FS$310,106,FALSE))</f>
        <v>0</v>
      </c>
      <c r="DX266" s="90">
        <f>IF(ISNA(VLOOKUP($B266,'[2]1516 Exp_Rev Access'!$F$7:$FS$310,107,FALSE)),"",VLOOKUP($B266,'[2]1516 Exp_Rev Access'!$F$7:$FS$310,107,FALSE))</f>
        <v>0</v>
      </c>
      <c r="DY266" s="90">
        <f>IF(ISNA(VLOOKUP($B266,'[2]1516 Exp_Rev Access'!$F$7:$FS$310,108,FALSE)),"",VLOOKUP($B266,'[2]1516 Exp_Rev Access'!$F$7:$FS$310,108,FALSE))</f>
        <v>14257.75</v>
      </c>
      <c r="DZ266" s="90">
        <f>IF(ISNA(VLOOKUP($B266,'[2]1516 Exp_Rev Access'!$F$7:$FS$310,109,FALSE)),"",VLOOKUP($B266,'[2]1516 Exp_Rev Access'!$F$7:$FS$310,109,FALSE))</f>
        <v>0</v>
      </c>
      <c r="EA266" s="90">
        <f>IF(ISNA(VLOOKUP($B266,'[2]1516 Exp_Rev Access'!$F$7:$FS$310,110,FALSE)),"",VLOOKUP($B266,'[2]1516 Exp_Rev Access'!$F$7:$FS$310,110,FALSE))</f>
        <v>0</v>
      </c>
      <c r="EB266" s="90">
        <f>IF(ISNA(VLOOKUP($B266,'[2]1516 Exp_Rev Access'!$F$7:$FS$310,111,FALSE)),"",VLOOKUP($B266,'[2]1516 Exp_Rev Access'!$F$7:$FS$310,111,FALSE))</f>
        <v>0</v>
      </c>
      <c r="EC266" s="90">
        <f>IF(ISNA(VLOOKUP($B266,'[2]1516 Exp_Rev Access'!$F$7:$FS$310,112,FALSE)),"",VLOOKUP($B266,'[2]1516 Exp_Rev Access'!$F$7:$FS$310,112,FALSE))</f>
        <v>0</v>
      </c>
      <c r="ED266" s="90">
        <f>IF(ISNA(VLOOKUP($B266,'[2]1516 Exp_Rev Access'!$F$7:$FS$310,113,FALSE)),"",VLOOKUP($B266,'[2]1516 Exp_Rev Access'!$F$7:$FS$310,113,FALSE))</f>
        <v>0</v>
      </c>
      <c r="EE266" s="90">
        <f>IF(ISNA(VLOOKUP($B266,'[2]1516 Exp_Rev Access'!$F$7:$FS$310,114,FALSE)),"",VLOOKUP($B266,'[2]1516 Exp_Rev Access'!$F$7:$FS$310,114,FALSE))</f>
        <v>0</v>
      </c>
      <c r="EF266" s="90">
        <f>IF(ISNA(VLOOKUP($B266,'[2]1516 Exp_Rev Access'!$F$7:$FS$310,115,FALSE)),"",VLOOKUP($B266,'[2]1516 Exp_Rev Access'!$F$7:$FS$310,115,FALSE))</f>
        <v>0</v>
      </c>
      <c r="EG266" s="90">
        <f>IF(ISNA(VLOOKUP($B266,'[2]1516 Exp_Rev Access'!$F$7:$FS$310,116,FALSE)),"",VLOOKUP($B266,'[2]1516 Exp_Rev Access'!$F$7:$FS$310,116,FALSE))</f>
        <v>0</v>
      </c>
      <c r="EH266" s="90">
        <f>IF(ISNA(VLOOKUP($B266,'[2]1516 Exp_Rev Access'!$F$7:$FS$310,117,FALSE)),"",VLOOKUP($B266,'[2]1516 Exp_Rev Access'!$F$7:$FS$310,117,FALSE))</f>
        <v>0</v>
      </c>
      <c r="EI266" s="90">
        <f>IF(ISNA(VLOOKUP($B266,'[2]1516 Exp_Rev Access'!$F$7:$FS$310,118,FALSE)),"",VLOOKUP($B266,'[2]1516 Exp_Rev Access'!$F$7:$FS$310,118,FALSE))</f>
        <v>0</v>
      </c>
      <c r="EJ266" s="90">
        <f>IF(ISNA(VLOOKUP($B266,'[2]1516 Exp_Rev Access'!$F$7:$FS$310,119,FALSE)),"",VLOOKUP($B266,'[2]1516 Exp_Rev Access'!$F$7:$FS$310,119,FALSE))</f>
        <v>0</v>
      </c>
      <c r="EK266" s="90">
        <f>IF(ISNA(VLOOKUP($B266,'[2]1516 Exp_Rev Access'!$F$7:$FS$310,120,FALSE)),"",VLOOKUP($B266,'[2]1516 Exp_Rev Access'!$F$7:$FS$310,120,FALSE))</f>
        <v>0</v>
      </c>
      <c r="EL266" s="90">
        <f>IF(ISNA(VLOOKUP($B266,'[2]1516 Exp_Rev Access'!$F$7:$FS$310,121,FALSE)),"",VLOOKUP($B266,'[2]1516 Exp_Rev Access'!$F$7:$FS$310,121,FALSE))</f>
        <v>0</v>
      </c>
      <c r="EM266" s="90">
        <f>IF(ISNA(VLOOKUP($B266,'[2]1516 Exp_Rev Access'!$F$7:$FS$310,122,FALSE)),"",VLOOKUP($B266,'[2]1516 Exp_Rev Access'!$F$7:$FS$310,122,FALSE))</f>
        <v>0</v>
      </c>
      <c r="EN266" s="90">
        <f>IF(ISNA(VLOOKUP($B266,'[2]1516 Exp_Rev Access'!$F$7:$FS$310,123,FALSE)),"",VLOOKUP($B266,'[2]1516 Exp_Rev Access'!$F$7:$FS$310,123,FALSE))</f>
        <v>0</v>
      </c>
      <c r="EO266" s="90">
        <f>IF(ISNA(VLOOKUP($B266,'[2]1516 Exp_Rev Access'!$F$7:$FS$310,124,FALSE)),"",VLOOKUP($B266,'[2]1516 Exp_Rev Access'!$F$7:$FS$310,124,FALSE))</f>
        <v>0</v>
      </c>
      <c r="EP266" s="90">
        <f>IF(ISNA(VLOOKUP($B266,'[2]1516 Exp_Rev Access'!$F$7:$FS$310,125,FALSE)),"",VLOOKUP($B266,'[2]1516 Exp_Rev Access'!$F$7:$FS$310,125,FALSE))</f>
        <v>0</v>
      </c>
      <c r="EQ266" s="90">
        <f>IF(ISNA(VLOOKUP($B266,'[2]1516 Exp_Rev Access'!$F$7:$FS$310,126,FALSE)),"",VLOOKUP($B266,'[2]1516 Exp_Rev Access'!$F$7:$FS$310,126,FALSE))</f>
        <v>0</v>
      </c>
      <c r="ER266" s="90">
        <f>IF(ISNA(VLOOKUP($B266,'[2]1516 Exp_Rev Access'!$F$7:$FS$310,127,FALSE)),"",VLOOKUP($B266,'[2]1516 Exp_Rev Access'!$F$7:$FS$310,127,FALSE))</f>
        <v>0</v>
      </c>
      <c r="ES266" s="90">
        <f>IF(ISNA(VLOOKUP($B266,'[2]1516 Exp_Rev Access'!$F$7:$FS$310,128,FALSE)),"",VLOOKUP($B266,'[2]1516 Exp_Rev Access'!$F$7:$FS$310,128,FALSE))</f>
        <v>0</v>
      </c>
      <c r="ET266" s="90">
        <f>IF(ISNA(VLOOKUP($B266,'[2]1516 Exp_Rev Access'!$F$7:$FS$310,129,FALSE)),"",VLOOKUP($B266,'[2]1516 Exp_Rev Access'!$F$7:$FS$310,129,FALSE))</f>
        <v>0</v>
      </c>
      <c r="EU266" s="90">
        <f>IF(ISNA(VLOOKUP($B266,'[2]1516 Exp_Rev Access'!$F$7:$FS$310,130,FALSE)),"",VLOOKUP($B266,'[2]1516 Exp_Rev Access'!$F$7:$FS$310,130,FALSE))</f>
        <v>0</v>
      </c>
      <c r="EV266" s="90">
        <f>IF(ISNA(VLOOKUP($B266,'[2]1516 Exp_Rev Access'!$F$7:$FS$310,131,FALSE)),"",VLOOKUP($B266,'[2]1516 Exp_Rev Access'!$F$7:$FS$310,131,FALSE))</f>
        <v>0</v>
      </c>
      <c r="EW266" s="90">
        <f>IF(ISNA(VLOOKUP($B266,'[2]1516 Exp_Rev Access'!$F$7:$FS$310,132,FALSE)),"",VLOOKUP($B266,'[2]1516 Exp_Rev Access'!$F$7:$FS$310,132,FALSE))</f>
        <v>0</v>
      </c>
      <c r="EX266" s="90">
        <f>IF(ISNA(VLOOKUP($B266,'[2]1516 Exp_Rev Access'!$F$7:$FS$310,133,FALSE)),"",VLOOKUP($B266,'[2]1516 Exp_Rev Access'!$F$7:$FS$310,133,FALSE))</f>
        <v>0</v>
      </c>
      <c r="EY266" s="90">
        <f>IF(ISNA(VLOOKUP($B266,'[2]1516 Exp_Rev Access'!$F$7:$FS$310,134,FALSE)),"",VLOOKUP($B266,'[2]1516 Exp_Rev Access'!$F$7:$FS$310,134,FALSE))</f>
        <v>0</v>
      </c>
      <c r="EZ266" s="90">
        <f>IF(ISNA(VLOOKUP($B266,'[2]1516 Exp_Rev Access'!$F$7:$FS$310,135,FALSE)),"",VLOOKUP($B266,'[2]1516 Exp_Rev Access'!$F$7:$FS$310,135,FALSE))</f>
        <v>0</v>
      </c>
      <c r="FA266" s="90">
        <f>IF(ISNA(VLOOKUP($B266,'[2]1516 Exp_Rev Access'!$F$7:$FS$310,136,FALSE)),"",VLOOKUP($B266,'[2]1516 Exp_Rev Access'!$F$7:$FS$310,136,FALSE))</f>
        <v>0</v>
      </c>
      <c r="FB266" s="90">
        <f>IF(ISNA(VLOOKUP($B266,'[2]1516 Exp_Rev Access'!$F$7:$FS$310,137,FALSE)),"",VLOOKUP($B266,'[2]1516 Exp_Rev Access'!$F$7:$FS$310,137,FALSE))</f>
        <v>0</v>
      </c>
      <c r="FC266" s="90">
        <f>IF(ISNA(VLOOKUP($B266,'[2]1516 Exp_Rev Access'!$F$7:$FS$310,138,FALSE)),"",VLOOKUP($B266,'[2]1516 Exp_Rev Access'!$F$7:$FS$310,138,FALSE))</f>
        <v>0</v>
      </c>
      <c r="FD266" s="90">
        <f>IF(ISNA(VLOOKUP($B266,'[2]1516 Exp_Rev Access'!$F$7:$FS$310,139,FALSE)),"",VLOOKUP($B266,'[2]1516 Exp_Rev Access'!$F$7:$FS$310,139,FALSE))</f>
        <v>0</v>
      </c>
      <c r="FE266" s="90">
        <f>IF(ISNA(VLOOKUP($B266,'[2]1516 Exp_Rev Access'!$F$7:$FS$310,140,FALSE)),"",VLOOKUP($B266,'[2]1516 Exp_Rev Access'!$F$7:$FS$310,140,FALSE))</f>
        <v>0</v>
      </c>
      <c r="FF266" s="90">
        <f>IF(ISNA(VLOOKUP($B266,'[2]1516 Exp_Rev Access'!$F$7:$FS$310,141,FALSE)),"",VLOOKUP($B266,'[2]1516 Exp_Rev Access'!$F$7:$FS$310,141,FALSE))</f>
        <v>0</v>
      </c>
      <c r="FG266" s="90">
        <f>IF(ISNA(VLOOKUP($B266,'[2]1516 Exp_Rev Access'!$F$7:$FS$310,142,FALSE)),"",VLOOKUP($B266,'[2]1516 Exp_Rev Access'!$F$7:$FS$310,142,FALSE))</f>
        <v>0</v>
      </c>
      <c r="FH266" s="90">
        <f>IF(ISNA(VLOOKUP($B266,'[2]1516 Exp_Rev Access'!$F$7:$FS$310,143,FALSE)),"",VLOOKUP($B266,'[2]1516 Exp_Rev Access'!$F$7:$FS$310,143,FALSE))</f>
        <v>0</v>
      </c>
      <c r="FI266" s="90">
        <f>IF(ISNA(VLOOKUP($B266,'[2]1516 Exp_Rev Access'!$F$7:$FS$310,144,FALSE)),"",VLOOKUP($B266,'[2]1516 Exp_Rev Access'!$F$7:$FS$310,144,FALSE))</f>
        <v>0</v>
      </c>
      <c r="FJ266" s="90">
        <f>IF(ISNA(VLOOKUP($B266,'[2]1516 Exp_Rev Access'!$F$7:$FS$310,145,FALSE)),"",VLOOKUP($B266,'[2]1516 Exp_Rev Access'!$F$7:$FS$310,145,FALSE))</f>
        <v>0</v>
      </c>
      <c r="FK266" s="90">
        <f>IF(ISNA(VLOOKUP($B266,'[2]1516 Exp_Rev Access'!$F$7:$FS$310,146,FALSE)),"",VLOOKUP($B266,'[2]1516 Exp_Rev Access'!$F$7:$FS$310,146,FALSE))</f>
        <v>0</v>
      </c>
      <c r="FL266" s="90">
        <f>IF(ISNA(VLOOKUP($B266,'[2]1516 Exp_Rev Access'!$F$7:$FS$310,1147,FALSE)),"",VLOOKUP($B266,'[2]1516 Exp_Rev Access'!$F$7:$FS$310,147,FALSE))</f>
        <v>0</v>
      </c>
      <c r="FM266" s="90">
        <f>IF(ISNA(VLOOKUP($B266,'[2]1516 Exp_Rev Access'!$F$7:$FS$310,148,FALSE)),"",VLOOKUP($B266,'[2]1516 Exp_Rev Access'!$F$7:$FS$310,148,FALSE))</f>
        <v>0</v>
      </c>
      <c r="FN266" s="90">
        <f>IF(ISNA(VLOOKUP($B266,'[2]1516 Exp_Rev Access'!$F$7:$FS$310,149,FALSE)),"",VLOOKUP($B266,'[2]1516 Exp_Rev Access'!$F$7:$FS$310,149,FALSE))</f>
        <v>0</v>
      </c>
      <c r="FO266" s="90">
        <f>IF(ISNA(VLOOKUP($B266,'[2]1516 Exp_Rev Access'!$F$7:$FS$310,150,FALSE)),"",VLOOKUP($B266,'[2]1516 Exp_Rev Access'!$F$7:$FS$310,150,FALSE))</f>
        <v>0</v>
      </c>
      <c r="FP266" s="90">
        <f>IF(ISNA(VLOOKUP($B266,'[2]1516 Exp_Rev Access'!$F$7:$FS$310,151,FALSE)),"",VLOOKUP($B266,'[2]1516 Exp_Rev Access'!$F$7:$FS$310,151,FALSE))</f>
        <v>0</v>
      </c>
      <c r="FQ266" s="90">
        <f>IF(ISNA(VLOOKUP($B266,'[2]1516 Exp_Rev Access'!$F$7:$FS$310,152,FALSE)),"",VLOOKUP($B266,'[2]1516 Exp_Rev Access'!$F$7:$FS$310,152,FALSE))</f>
        <v>0</v>
      </c>
      <c r="FR266" s="90">
        <f>IF(ISNA(VLOOKUP($B266,'[2]1516 Exp_Rev Access'!$F$7:$FS$310,153,FALSE)),"",VLOOKUP($B266,'[2]1516 Exp_Rev Access'!$F$7:$FS$310,153,FALSE))</f>
        <v>0</v>
      </c>
      <c r="FS266" s="53">
        <f t="shared" si="685"/>
        <v>79242.679999999993</v>
      </c>
      <c r="FT266" s="92">
        <f t="shared" si="686"/>
        <v>3.5249690325662671E-2</v>
      </c>
      <c r="FU266" s="116">
        <f t="shared" si="687"/>
        <v>465.83199106460518</v>
      </c>
      <c r="FV266" s="90">
        <f>IF(ISNA(VLOOKUP($B266,'[2]1516 Exp_Rev Access'!$F$7:$FS$310,154,FALSE)),"",VLOOKUP($B266,'[2]1516 Exp_Rev Access'!$F$7:$FS$310,154,FALSE))</f>
        <v>0</v>
      </c>
      <c r="FW266" s="90">
        <f>IF(ISNA(VLOOKUP($B266,'[2]1516 Exp_Rev Access'!$F$7:$FS$310,155,FALSE)),"",VLOOKUP($B266,'[2]1516 Exp_Rev Access'!$F$7:$FS$310,155,FALSE))</f>
        <v>0</v>
      </c>
      <c r="FX266" s="90">
        <f>IF(ISNA(VLOOKUP($B266,'[2]1516 Exp_Rev Access'!$F$7:$FS$310,156,FALSE)),"",VLOOKUP($B266,'[2]1516 Exp_Rev Access'!$F$7:$FS$310,156,FALSE))</f>
        <v>0</v>
      </c>
      <c r="FY266" s="90">
        <f>IF(ISNA(VLOOKUP($B266,'[2]1516 Exp_Rev Access'!$F$7:$FS$310,157,FALSE)),"",VLOOKUP($B266,'[2]1516 Exp_Rev Access'!$F$7:$FS$310,157,FALSE))</f>
        <v>0</v>
      </c>
      <c r="FZ266" s="90">
        <f>IF(ISNA(VLOOKUP($B266,'[2]1516 Exp_Rev Access'!$F$7:$FS$310,158,FALSE)),"",VLOOKUP($B266,'[2]1516 Exp_Rev Access'!$F$7:$FS$310,158,FALSE))</f>
        <v>0</v>
      </c>
      <c r="GA266" s="90">
        <f>IF(ISNA(VLOOKUP($B266,'[2]1516 Exp_Rev Access'!$F$7:$FS$310,159,FALSE)),"",VLOOKUP($B266,'[2]1516 Exp_Rev Access'!$F$7:$FS$310,159,FALSE))</f>
        <v>0</v>
      </c>
      <c r="GB266" s="90">
        <f>IF(ISNA(VLOOKUP($B266,'[2]1516 Exp_Rev Access'!$F$7:$FS$310,160,FALSE)),"",VLOOKUP($B266,'[2]1516 Exp_Rev Access'!$F$7:$FS$310,160,FALSE))</f>
        <v>0</v>
      </c>
      <c r="GC266" s="90">
        <f>IF(ISNA(VLOOKUP($B266,'[2]1516 Exp_Rev Access'!$F$7:$FS$310,161,FALSE)),"",VLOOKUP($B266,'[2]1516 Exp_Rev Access'!$F$7:$FS$310,161,FALSE))</f>
        <v>0</v>
      </c>
      <c r="GD266" s="90">
        <f>IF(ISNA(VLOOKUP($B266,'[2]1516 Exp_Rev Access'!$F$7:$FS$310,162,FALSE)),"",VLOOKUP($B266,'[2]1516 Exp_Rev Access'!$F$7:$FS$310,162,FALSE))</f>
        <v>0</v>
      </c>
      <c r="GE266" s="90">
        <f>IF(ISNA(VLOOKUP($B266,'[2]1516 Exp_Rev Access'!$F$7:$FS$310,163,FALSE)),"",VLOOKUP($B266,'[2]1516 Exp_Rev Access'!$F$7:$FS$310,163,FALSE))</f>
        <v>0</v>
      </c>
      <c r="GF266" s="90">
        <f>IF(ISNA(VLOOKUP($B266,'[2]1516 Exp_Rev Access'!$F$7:$FS$310,164,FALSE)),"",VLOOKUP($B266,'[2]1516 Exp_Rev Access'!$F$7:$FS$310,164,FALSE))</f>
        <v>0</v>
      </c>
      <c r="GG266" s="90">
        <f>IF(ISNA(VLOOKUP($B266,'[2]1516 Exp_Rev Access'!$F$7:$FS$310,165,FALSE)),"",VLOOKUP($B266,'[2]1516 Exp_Rev Access'!$F$7:$FS$310,165,FALSE))</f>
        <v>0</v>
      </c>
      <c r="GH266" s="90">
        <f>IF(ISNA(VLOOKUP($B266,'[2]1516 Exp_Rev Access'!$F$7:$FS$310,166,FALSE)),"",VLOOKUP($B266,'[2]1516 Exp_Rev Access'!$F$7:$FS$310,166,FALSE))</f>
        <v>0</v>
      </c>
      <c r="GI266" s="90">
        <f>IF(ISNA(VLOOKUP($B266,'[2]1516 Exp_Rev Access'!$F$7:$FS$310,167,FALSE)),"",VLOOKUP($B266,'[2]1516 Exp_Rev Access'!$F$7:$FS$310,167,FALSE))</f>
        <v>0</v>
      </c>
      <c r="GJ266" s="90">
        <f>IF(ISNA(VLOOKUP($B266,'[2]1516 Exp_Rev Access'!$F$7:$FS$310,168,FALSE)),"",VLOOKUP($B266,'[2]1516 Exp_Rev Access'!$F$7:$FS$310,168,FALSE))</f>
        <v>0</v>
      </c>
      <c r="GK266" s="90">
        <f>IF(ISNA(VLOOKUP($B266,'[2]1516 Exp_Rev Access'!$F$7:$FS$310,169,FALSE)),"",VLOOKUP($B266,'[2]1516 Exp_Rev Access'!$F$7:$FS$310,169,FALSE))</f>
        <v>0</v>
      </c>
      <c r="GL266" s="90">
        <f>IF(ISNA(VLOOKUP($B266,'[2]1516 Exp_Rev Access'!$F$7:$FS$310,170,FALSE)),"",VLOOKUP($B266,'[2]1516 Exp_Rev Access'!$F$7:$FS$310,170,FALSE))</f>
        <v>2010</v>
      </c>
      <c r="GM266" s="90">
        <f>IF(ISNA(VLOOKUP($B266,'[2]1516 Exp_Rev Access'!$F$7:$FT$310,171,FALSE)),"",VLOOKUP($B266,'[2]1516 Exp_Rev Access'!$F$7:$FT$310,171,FALSE))</f>
        <v>0</v>
      </c>
      <c r="GN266" s="90">
        <f>IF(ISNA(VLOOKUP($B266,'[2]1516 Exp_Rev Access'!$F$7:$FU$310,172,FALSE)),"",VLOOKUP($B266,'[2]1516 Exp_Rev Access'!$F$7:$FU$310,172,FALSE))</f>
        <v>0</v>
      </c>
      <c r="GO266" s="90">
        <f>IF(ISNA(VLOOKUP($B266,'[2]1516 Exp_Rev Access'!$F$7:$FV$310,173,FALSE)),"",VLOOKUP($B266,'[2]1516 Exp_Rev Access'!$F$7:$FV$310,173,FALSE))</f>
        <v>0</v>
      </c>
      <c r="GP266" s="90">
        <f>IF(ISNA(VLOOKUP($B266,'[2]1516 Exp_Rev Access'!$F$7:$GA$310,174,FALSE)),"",VLOOKUP($B266,'[2]1516 Exp_Rev Access'!$F$7:$GA$310,174,FALSE))</f>
        <v>0</v>
      </c>
      <c r="GQ266" s="90">
        <f>IF(ISNA(VLOOKUP($B266,'[2]1516 Exp_Rev Access'!$F$7:$GA$310,175,FALSE)),"",VLOOKUP($B266,'[2]1516 Exp_Rev Access'!$F$7:$GA$310,175,FALSE))</f>
        <v>0</v>
      </c>
      <c r="GR266" s="90">
        <f>IF(ISNA(VLOOKUP($B266,'[2]1516 Exp_Rev Access'!$F$7:$GA$310,176,FALSE)),"",VLOOKUP($B266,'[2]1516 Exp_Rev Access'!$F$7:$GA$310,176,FALSE))</f>
        <v>0</v>
      </c>
      <c r="GS266" s="90">
        <f>IF(ISNA(VLOOKUP($B266,'[2]1516 Exp_Rev Access'!$F$7:$GA$310,177,FALSE)),"",VLOOKUP($B266,'[2]1516 Exp_Rev Access'!$F$7:$GA$310,177,FALSE))</f>
        <v>0</v>
      </c>
      <c r="GT266" s="90">
        <f>IF(ISNA(VLOOKUP($B266,'[2]1516 Exp_Rev Access'!$F$7:$GA$310,178,FALSE)),"",VLOOKUP($B266,'[2]1516 Exp_Rev Access'!$F$7:$GA$310,178,FALSE))</f>
        <v>0</v>
      </c>
      <c r="GU266" s="53">
        <f t="shared" si="688"/>
        <v>2010</v>
      </c>
      <c r="GV266" s="92">
        <f t="shared" si="689"/>
        <v>8.9411258622981921E-4</v>
      </c>
      <c r="GW266" s="114">
        <f t="shared" si="690"/>
        <v>11.81588383986832</v>
      </c>
    </row>
    <row r="267" spans="1:222" x14ac:dyDescent="0.2">
      <c r="B267" s="87" t="s">
        <v>564</v>
      </c>
      <c r="C267" s="87" t="s">
        <v>565</v>
      </c>
      <c r="D267" s="88">
        <f>IF(ISNA(VLOOKUP($B267,'[2]1516 enrollment_Rev_Exp by size'!$A$6:$C$325,3,FALSE)),"",VLOOKUP($B267,'[2]1516 enrollment_Rev_Exp by size'!$A$6:$C$325,3,FALSE))</f>
        <v>5626.7999999999993</v>
      </c>
      <c r="E267" s="89">
        <v>61322766.409999996</v>
      </c>
      <c r="F267" s="67">
        <f t="shared" si="668"/>
        <v>61322766.409999996</v>
      </c>
      <c r="G267" s="67">
        <f t="shared" si="669"/>
        <v>0</v>
      </c>
      <c r="H267" s="90">
        <f>IF(ISNA(VLOOKUP($B267,'[2]1516 Exp_Rev Access'!$F$7:$FS$310,2,FALSE)),"",VLOOKUP($B267,'[2]1516 Exp_Rev Access'!$F$7:$FS$310,2,FALSE))</f>
        <v>11752250.619999999</v>
      </c>
      <c r="I267" s="90">
        <f>IF(ISNA(VLOOKUP($B267,'[2]1516 Exp_Rev Access'!$F$7:$FS$310,3,FALSE)),"",VLOOKUP($B267,'[2]1516 Exp_Rev Access'!$F$7:$FS$310,3,FALSE))</f>
        <v>0</v>
      </c>
      <c r="J267" s="90">
        <f>IF(ISNA(VLOOKUP($B267,'[2]1516 Exp_Rev Access'!$F$7:$FS$310,4,FALSE)),"",VLOOKUP($B267,'[2]1516 Exp_Rev Access'!$F$7:$FS$310,4,FALSE))</f>
        <v>0</v>
      </c>
      <c r="K267" s="90">
        <f>IF(ISNA(VLOOKUP($B267,'[2]1516 Exp_Rev Access'!$F$7:$FS$310,5,FALSE)),"-",VLOOKUP($B267,'[2]1516 Exp_Rev Access'!$F$7:$FS$310,5,FALSE))</f>
        <v>11.12</v>
      </c>
      <c r="L267" s="90">
        <f>IF(ISNA(VLOOKUP($B267,'[2]1516 Exp_Rev Access'!$F$7:$FS$310,6,FALSE)),"",VLOOKUP($B267,'[2]1516 Exp_Rev Access'!$F$7:$FS$310,6,FALSE))</f>
        <v>0</v>
      </c>
      <c r="M267" s="90">
        <f>IF(ISNA(VLOOKUP($B267,'[2]1516 Exp_Rev Access'!$F$7:$FS$310,7,FALSE)),"",VLOOKUP($B267,'[2]1516 Exp_Rev Access'!$F$7:$FS$310,7,FALSE))</f>
        <v>0</v>
      </c>
      <c r="N267" s="53">
        <f t="shared" si="670"/>
        <v>11752261.739999998</v>
      </c>
      <c r="O267" s="91">
        <f t="shared" si="671"/>
        <v>0.19164598122376195</v>
      </c>
      <c r="P267" s="53">
        <f t="shared" si="672"/>
        <v>2088.622616762636</v>
      </c>
      <c r="Q267" s="90">
        <f>IF(ISNA(VLOOKUP($B267,'[2]1516 Exp_Rev Access'!$F$7:$FS$310,8,FALSE)),"",VLOOKUP($B267,'[2]1516 Exp_Rev Access'!$F$7:$FS$310,8,FALSE))</f>
        <v>212926.79</v>
      </c>
      <c r="R267" s="90">
        <f>IF(ISNA(VLOOKUP($B267,'[2]1516 Exp_Rev Access'!$F$7:$FS$310,9,FALSE)),"",VLOOKUP($B267,'[2]1516 Exp_Rev Access'!$F$7:$FS$310,9,FALSE))</f>
        <v>0</v>
      </c>
      <c r="S267" s="90">
        <f>IF(ISNA(VLOOKUP($B267,'[2]1516 Exp_Rev Access'!$F$7:$FS$310,10,FALSE)),"",VLOOKUP($B267,'[2]1516 Exp_Rev Access'!$F$7:$FS$310,10,FALSE))</f>
        <v>0</v>
      </c>
      <c r="T267" s="90">
        <f>IF(ISNA(VLOOKUP($B267,'[2]1516 Exp_Rev Access'!$F$7:$FS$310,11,FALSE)),"",VLOOKUP($B267,'[2]1516 Exp_Rev Access'!$F$7:$FS$310,11,FALSE))</f>
        <v>0</v>
      </c>
      <c r="U267" s="90">
        <f>IF(ISNA(VLOOKUP($B267,'[2]1516 Exp_Rev Access'!$F$7:$FS$310,12,FALSE)),"",VLOOKUP($B267,'[2]1516 Exp_Rev Access'!$F$7:$FS$310,12,FALSE))</f>
        <v>36575</v>
      </c>
      <c r="V267" s="90">
        <f>IF(ISNA(VLOOKUP($B267,'[2]1516 Exp_Rev Access'!$F$7:$FS$310,13,FALSE)),"",VLOOKUP($B267,'[2]1516 Exp_Rev Access'!$F$7:$FS$310,13,FALSE))</f>
        <v>22840</v>
      </c>
      <c r="W267" s="90">
        <f>IF(ISNA(VLOOKUP($B267,'[2]1516 Exp_Rev Access'!$F$7:$FS$310,14,FALSE)),"",VLOOKUP($B267,'[2]1516 Exp_Rev Access'!$F$7:$FS$310,14,FALSE))</f>
        <v>42001.53</v>
      </c>
      <c r="X267" s="90">
        <f>IF(ISNA(VLOOKUP($B267,'[2]1516 Exp_Rev Access'!$F$7:$FS$310,15,FALSE)),"",VLOOKUP($B267,'[2]1516 Exp_Rev Access'!$F$7:$FS$310,15,FALSE))</f>
        <v>0</v>
      </c>
      <c r="Y267" s="90">
        <f>IF(ISNA(VLOOKUP($B267,'[2]1516 Exp_Rev Access'!$F$7:$FS$310,16,FALSE)),"",VLOOKUP($B267,'[2]1516 Exp_Rev Access'!$F$7:$FS$310,16,FALSE))</f>
        <v>39383.24</v>
      </c>
      <c r="Z267" s="90">
        <f>IF(ISNA(VLOOKUP($B267,'[2]1516 Exp_Rev Access'!$F$7:$FS$310,17,FALSE)),"",VLOOKUP($B267,'[2]1516 Exp_Rev Access'!$F$7:$FS$310,17,FALSE))</f>
        <v>0</v>
      </c>
      <c r="AA267" s="90">
        <f>IF(ISNA(VLOOKUP($B267,'[2]1516 Exp_Rev Access'!$F$7:$FS$310,18,FALSE)),"",VLOOKUP($B267,'[2]1516 Exp_Rev Access'!$F$7:$FS$310,18,FALSE))</f>
        <v>0</v>
      </c>
      <c r="AB267" s="90">
        <f>IF(ISNA(VLOOKUP($B267,'[2]1516 Exp_Rev Access'!$F$7:$FS$310,19,FALSE)),"",VLOOKUP($B267,'[2]1516 Exp_Rev Access'!$F$7:$FS$310,19,FALSE))</f>
        <v>0</v>
      </c>
      <c r="AC267" s="90">
        <f>IF(ISNA(VLOOKUP($B267,'[2]1516 Exp_Rev Access'!$F$7:$FS$310,20,FALSE)),"",VLOOKUP($B267,'[2]1516 Exp_Rev Access'!$F$7:$FS$310,20,FALSE))</f>
        <v>254500.07</v>
      </c>
      <c r="AD267" s="90">
        <f>IF(ISNA(VLOOKUP($B267,'[2]1516 Exp_Rev Access'!$F$7:$FS$310,21,FALSE)),"",VLOOKUP($B267,'[2]1516 Exp_Rev Access'!$F$7:$FS$310,21,FALSE))</f>
        <v>722222.94</v>
      </c>
      <c r="AE267" s="90">
        <f>IF(ISNA(VLOOKUP($B267,'[2]1516 Exp_Rev Access'!$F$7:$FS$310,22,FALSE)),"",VLOOKUP($B267,'[2]1516 Exp_Rev Access'!$F$7:$FS$310,22,FALSE))</f>
        <v>23155.63</v>
      </c>
      <c r="AF267" s="90">
        <f>IF(ISNA(VLOOKUP($B267,'[2]1516 Exp_Rev Access'!$F$7:$FS$310,23,FALSE)),"",VLOOKUP($B267,'[2]1516 Exp_Rev Access'!$F$7:$FS$310,23,FALSE))</f>
        <v>0</v>
      </c>
      <c r="AG267" s="90">
        <f>IF(ISNA(VLOOKUP($B267,'[2]1516 Exp_Rev Access'!$F$7:$FS$310,24,FALSE)),"",VLOOKUP($B267,'[2]1516 Exp_Rev Access'!$F$7:$FS$310,24,FALSE))</f>
        <v>54197.75</v>
      </c>
      <c r="AH267" s="90">
        <f>IF(ISNA(VLOOKUP($B267,'[2]1516 Exp_Rev Access'!$F$7:$FS$310,25,FALSE)),"",VLOOKUP($B267,'[2]1516 Exp_Rev Access'!$F$7:$FS$310,25,FALSE))</f>
        <v>17436.61</v>
      </c>
      <c r="AI267" s="90">
        <f>IF(ISNA(VLOOKUP($B267,'[2]1516 Exp_Rev Access'!$F$7:$FS$310,26,FALSE)),"",VLOOKUP($B267,'[2]1516 Exp_Rev Access'!$F$7:$FS$310,26,FALSE))</f>
        <v>166722.56</v>
      </c>
      <c r="AJ267" s="90">
        <f>IF(ISNA(VLOOKUP($B267,'[2]1516 Exp_Rev Access'!$F$7:$FS$310,27,FALSE)),"",VLOOKUP($B267,'[2]1516 Exp_Rev Access'!$F$7:$FS$310,27,FALSE))</f>
        <v>808.83</v>
      </c>
      <c r="AK267" s="90">
        <f>IF(ISNA(VLOOKUP($B267,'[2]1516 Exp_Rev Access'!$F$7:$FS$310,28,FALSE)),"",VLOOKUP($B267,'[2]1516 Exp_Rev Access'!$F$7:$FS$310,28,FALSE))</f>
        <v>39691.58</v>
      </c>
      <c r="AL267" s="90">
        <f>IF(ISNA(VLOOKUP($B267,'[2]1516 Exp_Rev Access'!$F$7:$FS$310,29,FALSE)),"",VLOOKUP($B267,'[2]1516 Exp_Rev Access'!$F$7:$FS$310,29,FALSE))</f>
        <v>108474.23</v>
      </c>
      <c r="AM267" s="53">
        <f t="shared" si="673"/>
        <v>1740936.7600000002</v>
      </c>
      <c r="AN267" s="92">
        <f t="shared" si="674"/>
        <v>2.8389729653750636E-2</v>
      </c>
      <c r="AO267" s="68">
        <f t="shared" si="675"/>
        <v>309.40086016919037</v>
      </c>
      <c r="AP267" s="90">
        <f>IF(ISNA(VLOOKUP($B267,'[2]1516 Exp_Rev Access'!$F$7:$FS$310,30,FALSE)),"",VLOOKUP($B267,'[2]1516 Exp_Rev Access'!$F$7:$FS$310,30,FALSE))</f>
        <v>33692951.850000001</v>
      </c>
      <c r="AQ267" s="90">
        <f>IF(ISNA(VLOOKUP($B267,'[2]1516 Exp_Rev Access'!$F$7:$FS$310,31,FALSE)),"",VLOOKUP($B267,'[2]1516 Exp_Rev Access'!$F$7:$FS$310,31,FALSE))</f>
        <v>1065316.6599999999</v>
      </c>
      <c r="AR267" s="90">
        <f>IF(ISNA(VLOOKUP($B267,'[2]1516 Exp_Rev Access'!$F$7:$FS$310,32,FALSE)),"",VLOOKUP($B267,'[2]1516 Exp_Rev Access'!$F$7:$FS$310,32,FALSE))</f>
        <v>2455962.36</v>
      </c>
      <c r="AS267" s="90">
        <f>IF(ISNA(VLOOKUP($B267,'[2]1516 Exp_Rev Access'!$F$7:$FS$310,33,FALSE)),"",VLOOKUP($B267,'[2]1516 Exp_Rev Access'!$F$7:$FS$310,33,FALSE))</f>
        <v>0</v>
      </c>
      <c r="AT267" s="90">
        <f>IF(ISNA(VLOOKUP($B267,'[2]1516 Exp_Rev Access'!$F$7:$FS$310,34,FALSE)),"",VLOOKUP($B267,'[2]1516 Exp_Rev Access'!$F$7:$FS$310,34,FALSE))</f>
        <v>0</v>
      </c>
      <c r="AU267" s="53">
        <f t="shared" si="676"/>
        <v>37214230.869999997</v>
      </c>
      <c r="AV267" s="93">
        <f t="shared" si="677"/>
        <v>0.606858317858462</v>
      </c>
      <c r="AW267" s="53">
        <f t="shared" si="678"/>
        <v>6613.7468667804087</v>
      </c>
      <c r="AX267" s="90">
        <f>IF(ISNA(VLOOKUP($B267,'[2]1516 Exp_Rev Access'!$F$7:$FS$310,35,FALSE)),"",VLOOKUP($B267,'[2]1516 Exp_Rev Access'!$F$7:$FS$310,35,FALSE))</f>
        <v>15600</v>
      </c>
      <c r="AY267" s="90">
        <f>IF(ISNA(VLOOKUP($B267,'[2]1516 Exp_Rev Access'!$F$7:$FS$310,36,FALSE)),"",VLOOKUP($B267,'[2]1516 Exp_Rev Access'!$F$7:$FS$310,36,FALSE))</f>
        <v>3905579.92</v>
      </c>
      <c r="AZ267" s="90">
        <f>IF(ISNA(VLOOKUP($B267,'[2]1516 Exp_Rev Access'!$F$7:$FS$310,37,FALSE)),"",VLOOKUP($B267,'[2]1516 Exp_Rev Access'!$F$7:$FS$310,37,FALSE))</f>
        <v>124707.43</v>
      </c>
      <c r="BA267" s="90">
        <f>IF(ISNA(VLOOKUP($B267,'[2]1516 Exp_Rev Access'!$F$7:$FS$310,38,FALSE)),"",VLOOKUP($B267,'[2]1516 Exp_Rev Access'!$F$7:$FS$310,38,FALSE))</f>
        <v>0</v>
      </c>
      <c r="BB267" s="90">
        <f>IF(ISNA(VLOOKUP($B267,'[2]1516 Exp_Rev Access'!$F$7:$FS$310,39,FALSE)),"",VLOOKUP($B267,'[2]1516 Exp_Rev Access'!$F$7:$FS$310,39,FALSE))</f>
        <v>0</v>
      </c>
      <c r="BC267" s="90">
        <f>IF(ISNA(VLOOKUP($B267,'[2]1516 Exp_Rev Access'!$F$7:$FS$310,40,FALSE)),"",VLOOKUP($B267,'[2]1516 Exp_Rev Access'!$F$7:$FS$310,40,FALSE))</f>
        <v>1073134.1599999999</v>
      </c>
      <c r="BD267" s="90">
        <f>IF(ISNA(VLOOKUP($B267,'[2]1516 Exp_Rev Access'!$F$7:$FS$310,41,FALSE)),"",VLOOKUP($B267,'[2]1516 Exp_Rev Access'!$F$7:$FS$310,41,FALSE))</f>
        <v>0</v>
      </c>
      <c r="BE267" s="90">
        <f>IF(ISNA(VLOOKUP($B267,'[2]1516 Exp_Rev Access'!$F$7:$FS$310,42,FALSE)),"",VLOOKUP($B267,'[2]1516 Exp_Rev Access'!$F$7:$FS$310,42,FALSE))</f>
        <v>156993.25</v>
      </c>
      <c r="BF267" s="90">
        <f>IF(ISNA(VLOOKUP($B267,'[2]1516 Exp_Rev Access'!$F$7:$FS$310,43,FALSE)),"",VLOOKUP($B267,'[2]1516 Exp_Rev Access'!$F$7:$FS$310,43,FALSE))</f>
        <v>0</v>
      </c>
      <c r="BG267" s="90">
        <f>IF(ISNA(VLOOKUP($B267,'[2]1516 Exp_Rev Access'!$F$7:$FS$310,44,FALSE)),"",VLOOKUP($B267,'[2]1516 Exp_Rev Access'!$F$7:$FS$310,44,FALSE))</f>
        <v>247554.04</v>
      </c>
      <c r="BH267" s="90">
        <f>IF(ISNA(VLOOKUP($B267,'[2]1516 Exp_Rev Access'!$F$7:$FS$310,45,FALSE)),"",VLOOKUP($B267,'[2]1516 Exp_Rev Access'!$F$7:$FS$310,45,FALSE))</f>
        <v>57102.99</v>
      </c>
      <c r="BI267" s="90">
        <f>IF(ISNA(VLOOKUP($B267,'[2]1516 Exp_Rev Access'!$F$7:$FS$310,46,FALSE)),"",VLOOKUP($B267,'[2]1516 Exp_Rev Access'!$F$7:$FS$310,46,FALSE))</f>
        <v>0</v>
      </c>
      <c r="BJ267" s="90">
        <f>IF(ISNA(VLOOKUP($B267,'[2]1516 Exp_Rev Access'!$F$7:$FS$310,47,FALSE)),"",VLOOKUP($B267,'[2]1516 Exp_Rev Access'!$F$7:$FS$310,47,FALSE))</f>
        <v>32929.57</v>
      </c>
      <c r="BK267" s="90">
        <f>IF(ISNA(VLOOKUP($B267,'[2]1516 Exp_Rev Access'!$F$7:$FS$310,48,FALSE)),"",VLOOKUP($B267,'[2]1516 Exp_Rev Access'!$F$7:$FS$310,48,FALSE))</f>
        <v>1392527.42</v>
      </c>
      <c r="BL267" s="90">
        <f>IF(ISNA(VLOOKUP($B267,'[2]1516 Exp_Rev Access'!$F$7:$FS$310,49,FALSE)),"",VLOOKUP($B267,'[2]1516 Exp_Rev Access'!$F$7:$FS$310,49,FALSE))</f>
        <v>7390.96</v>
      </c>
      <c r="BM267" s="90">
        <f>IF(ISNA(VLOOKUP($B267,'[2]1516 Exp_Rev Access'!$F$7:$FS$310,50,FALSE)),"",VLOOKUP($B267,'[2]1516 Exp_Rev Access'!$F$7:$FS$310,50,FALSE))</f>
        <v>11776.15</v>
      </c>
      <c r="BN267" s="90">
        <f>IF(ISNA(VLOOKUP($B267,'[2]1516 Exp_Rev Access'!$F$7:$FS$310,51,FALSE)),"",VLOOKUP($B267,'[2]1516 Exp_Rev Access'!$F$7:$FS$310,51,FALSE))</f>
        <v>0</v>
      </c>
      <c r="BO267" s="90">
        <f>IF(ISNA(VLOOKUP($B267,'[2]1516 Exp_Rev Access'!$F$7:$FS$310,52,FALSE)),"",VLOOKUP($B267,'[2]1516 Exp_Rev Access'!$F$7:$FS$310,52,FALSE))</f>
        <v>0</v>
      </c>
      <c r="BP267" s="90">
        <f>IF(ISNA(VLOOKUP($B267,'[2]1516 Exp_Rev Access'!$F$7:$FS$310,53,FALSE)),"",VLOOKUP($B267,'[2]1516 Exp_Rev Access'!$F$7:$FS$310,53,FALSE))</f>
        <v>0</v>
      </c>
      <c r="BQ267" s="90">
        <f>IF(ISNA(VLOOKUP($B267,'[2]1516 Exp_Rev Access'!$F$7:$FS$310,54,FALSE)),"",VLOOKUP($B267,'[2]1516 Exp_Rev Access'!$F$7:$FS$310,54,FALSE))</f>
        <v>0</v>
      </c>
      <c r="BR267" s="90">
        <f>IF(ISNA(VLOOKUP($B267,'[2]1516 Exp_Rev Access'!$F$7:$FS$310,55,FALSE)),"",VLOOKUP($B267,'[2]1516 Exp_Rev Access'!$F$7:$FS$310,55,FALSE))</f>
        <v>0</v>
      </c>
      <c r="BS267" s="90">
        <f>IF(ISNA(VLOOKUP($B267,'[2]1516 Exp_Rev Access'!$F$7:$FS$310,56,FALSE)),"",VLOOKUP($B267,'[2]1516 Exp_Rev Access'!$F$7:$FS$310,56,FALSE))</f>
        <v>0</v>
      </c>
      <c r="BT267" s="90">
        <f>IF(ISNA(VLOOKUP($B267,'[2]1516 Exp_Rev Access'!$F$7:$FS$310,57,FALSE)),"",VLOOKUP($B267,'[2]1516 Exp_Rev Access'!$F$7:$FS$310,57,FALSE))</f>
        <v>0</v>
      </c>
      <c r="BU267" s="90">
        <f>IF(ISNA(VLOOKUP($B267,'[2]1516 Exp_Rev Access'!$F$7:$FS$310,58,FALSE)),"",VLOOKUP($B267,'[2]1516 Exp_Rev Access'!$F$7:$FS$310,58,FALSE))</f>
        <v>0</v>
      </c>
      <c r="BV267" s="53">
        <f t="shared" si="679"/>
        <v>7025295.8900000006</v>
      </c>
      <c r="BW267" s="92">
        <f t="shared" si="680"/>
        <v>0.11456260539567528</v>
      </c>
      <c r="BX267" s="68">
        <f t="shared" si="681"/>
        <v>1248.5419581289545</v>
      </c>
      <c r="BY267" s="90">
        <f>IF(ISNA(VLOOKUP($B267,'[2]1516 Exp_Rev Access'!$F$7:$FS$310,59,FALSE)),"",VLOOKUP($B267,'[2]1516 Exp_Rev Access'!$F$7:$FS$310,59,FALSE))</f>
        <v>0</v>
      </c>
      <c r="BZ267" s="90">
        <f>IF(ISNA(VLOOKUP($B267,'[2]1516 Exp_Rev Access'!$F$7:$FS$310,60,FALSE)),"",VLOOKUP($B267,'[2]1516 Exp_Rev Access'!$F$7:$FS$310,60,FALSE))</f>
        <v>7399.75</v>
      </c>
      <c r="CA267" s="90">
        <f>IF(ISNA(VLOOKUP($B267,'[2]1516 Exp_Rev Access'!$F$7:$FS$310,61,FALSE)),"",VLOOKUP($B267,'[2]1516 Exp_Rev Access'!$F$7:$FS$310,61,FALSE))</f>
        <v>13227.28</v>
      </c>
      <c r="CB267" s="90">
        <f>IF(ISNA(VLOOKUP($B267,'[2]1516 Exp_Rev Access'!$F$7:$FS$310,62,FALSE)),"",VLOOKUP($B267,'[2]1516 Exp_Rev Access'!$F$7:$FS$310,62,FALSE))</f>
        <v>0</v>
      </c>
      <c r="CC267" s="90">
        <f>IF(ISNA(VLOOKUP($B267,'[2]1516 Exp_Rev Access'!$F$7:$FS$310,63,FALSE)),"",VLOOKUP($B267,'[2]1516 Exp_Rev Access'!$F$7:$FS$310,63,FALSE))</f>
        <v>4427.76</v>
      </c>
      <c r="CD267" s="90">
        <f>IF(ISNA(VLOOKUP($B267,'[2]1516 Exp_Rev Access'!$F$7:$FS$310,64,FALSE)),"",VLOOKUP($B267,'[2]1516 Exp_Rev Access'!$F$7:$FS$310,64,FALSE))</f>
        <v>0</v>
      </c>
      <c r="CE267" s="53">
        <f t="shared" si="682"/>
        <v>25054.79</v>
      </c>
      <c r="CF267" s="92">
        <f t="shared" si="683"/>
        <v>4.0857240249869546E-4</v>
      </c>
      <c r="CG267" s="94">
        <f t="shared" si="684"/>
        <v>4.45276000568707</v>
      </c>
      <c r="CH267" s="90">
        <f>IF(ISNA(VLOOKUP($B267,'[2]1516 Exp_Rev Access'!$F$7:$FS$310,65,FALSE)),"",VLOOKUP($B267,'[2]1516 Exp_Rev Access'!$F$7:$FS$310,65,FALSE))</f>
        <v>0</v>
      </c>
      <c r="CI267" s="90">
        <f>IF(ISNA(VLOOKUP($B267,'[2]1516 Exp_Rev Access'!$F$7:$FS$310,66,FALSE)),"",VLOOKUP($B267,'[2]1516 Exp_Rev Access'!$F$7:$FS$310,66,FALSE))</f>
        <v>0</v>
      </c>
      <c r="CJ267" s="90">
        <f>IF(ISNA(VLOOKUP($B267,'[2]1516 Exp_Rev Access'!$F$7:$FS$310,67,FALSE)),"",VLOOKUP($B267,'[2]1516 Exp_Rev Access'!$F$7:$FS$310,67,FALSE))</f>
        <v>0</v>
      </c>
      <c r="CK267" s="90">
        <f>IF(ISNA(VLOOKUP($B267,'[2]1516 Exp_Rev Access'!$F$7:$FS$310,68,FALSE)),"",VLOOKUP($B267,'[2]1516 Exp_Rev Access'!$F$7:$FS$310,68,FALSE))</f>
        <v>0</v>
      </c>
      <c r="CL267" s="90">
        <f>IF(ISNA(VLOOKUP($B267,'[2]1516 Exp_Rev Access'!$F$7:$FS$310,69,FALSE)),"",VLOOKUP($B267,'[2]1516 Exp_Rev Access'!$F$7:$FS$310,69,FALSE))</f>
        <v>0</v>
      </c>
      <c r="CM267" s="90">
        <f>IF(ISNA(VLOOKUP($B267,'[2]1516 Exp_Rev Access'!$F$7:$FS$310,70,FALSE)),"",VLOOKUP($B267,'[2]1516 Exp_Rev Access'!$F$7:$FS$310,70,FALSE))</f>
        <v>0</v>
      </c>
      <c r="CN267" s="90">
        <f>IF(ISNA(VLOOKUP($B267,'[2]1516 Exp_Rev Access'!$F$7:$FS$310,71,FALSE)),"",VLOOKUP($B267,'[2]1516 Exp_Rev Access'!$F$7:$FS$310,71,FALSE))</f>
        <v>0</v>
      </c>
      <c r="CO267" s="90">
        <f>IF(ISNA(VLOOKUP($B267,'[2]1516 Exp_Rev Access'!$F$7:$FS$310,72,FALSE)),"",VLOOKUP($B267,'[2]1516 Exp_Rev Access'!$F$7:$FS$310,72,FALSE))</f>
        <v>0</v>
      </c>
      <c r="CP267" s="90">
        <f>IF(ISNA(VLOOKUP($B267,'[2]1516 Exp_Rev Access'!$F$7:$FS$310,73,FALSE)),"",VLOOKUP($B267,'[2]1516 Exp_Rev Access'!$F$7:$FS$310,73,FALSE))</f>
        <v>0</v>
      </c>
      <c r="CQ267" s="90">
        <f>IF(ISNA(VLOOKUP($B267,'[2]1516 Exp_Rev Access'!$F$7:$FS$310,74,FALSE)),"",VLOOKUP($B267,'[2]1516 Exp_Rev Access'!$F$7:$FS$310,74,FALSE))</f>
        <v>1241047</v>
      </c>
      <c r="CR267" s="90">
        <f>IF(ISNA(VLOOKUP($B267,'[2]1516 Exp_Rev Access'!$F$7:$FS$310,75,FALSE)),"",VLOOKUP($B267,'[2]1516 Exp_Rev Access'!$F$7:$FS$310,75,FALSE))</f>
        <v>0</v>
      </c>
      <c r="CS267" s="90">
        <f>IF(ISNA(VLOOKUP($B267,'[2]1516 Exp_Rev Access'!$F$7:$FS$310,76,FALSE)),"",VLOOKUP($B267,'[2]1516 Exp_Rev Access'!$F$7:$FS$310,76,FALSE))</f>
        <v>28221</v>
      </c>
      <c r="CT267" s="90">
        <f>IF(ISNA(VLOOKUP($B267,'[2]1516 Exp_Rev Access'!$F$7:$FS$310,77,FALSE)),"",VLOOKUP($B267,'[2]1516 Exp_Rev Access'!$F$7:$FS$310,77,FALSE))</f>
        <v>0</v>
      </c>
      <c r="CU267" s="90">
        <f>IF(ISNA(VLOOKUP($B267,'[2]1516 Exp_Rev Access'!$F$7:$FS$310,78,FALSE)),"",VLOOKUP($B267,'[2]1516 Exp_Rev Access'!$F$7:$FS$310,78,FALSE))</f>
        <v>759427.05</v>
      </c>
      <c r="CV267" s="90">
        <f>IF(ISNA(VLOOKUP($B267,'[2]1516 Exp_Rev Access'!$F$7:$FS$310,79,FALSE)),"",VLOOKUP($B267,'[2]1516 Exp_Rev Access'!$F$7:$FS$310,79,FALSE))</f>
        <v>132255.07999999999</v>
      </c>
      <c r="CW267" s="90">
        <f>IF(ISNA(VLOOKUP($B267,'[2]1516 Exp_Rev Access'!$F$7:$FS$310,80,FALSE)),"",VLOOKUP($B267,'[2]1516 Exp_Rev Access'!$F$7:$FS$310,80,FALSE))</f>
        <v>0</v>
      </c>
      <c r="CX267" s="90">
        <f>IF(ISNA(VLOOKUP($B267,'[2]1516 Exp_Rev Access'!$F$7:$FS$310,81,FALSE)),"",VLOOKUP($B267,'[2]1516 Exp_Rev Access'!$F$7:$FS$310,81,FALSE))</f>
        <v>0</v>
      </c>
      <c r="CY267" s="90">
        <f>IF(ISNA(VLOOKUP($B267,'[2]1516 Exp_Rev Access'!$F$7:$FS$310,82,FALSE)),"",VLOOKUP($B267,'[2]1516 Exp_Rev Access'!$F$7:$FS$310,82,FALSE))</f>
        <v>0</v>
      </c>
      <c r="CZ267" s="90">
        <f>IF(ISNA(VLOOKUP($B267,'[2]1516 Exp_Rev Access'!$F$7:$FS$310,83,FALSE)),"",VLOOKUP($B267,'[2]1516 Exp_Rev Access'!$F$7:$FS$310,83,FALSE))</f>
        <v>0</v>
      </c>
      <c r="DA267" s="90">
        <f>IF(ISNA(VLOOKUP($B267,'[2]1516 Exp_Rev Access'!$F$7:$FS$310,84,FALSE)),"",VLOOKUP($B267,'[2]1516 Exp_Rev Access'!$F$7:$FS$310,84,FALSE))</f>
        <v>0</v>
      </c>
      <c r="DB267" s="90">
        <f>IF(ISNA(VLOOKUP($B267,'[2]1516 Exp_Rev Access'!$F$7:$FS$310,85,FALSE)),"",VLOOKUP($B267,'[2]1516 Exp_Rev Access'!$F$7:$FS$310,85,FALSE))</f>
        <v>33336.639999999999</v>
      </c>
      <c r="DC267" s="90">
        <f>IF(ISNA(VLOOKUP($B267,'[2]1516 Exp_Rev Access'!$F$7:$FS$310,86,FALSE)),"",VLOOKUP($B267,'[2]1516 Exp_Rev Access'!$F$7:$FS$310,86,FALSE))</f>
        <v>0</v>
      </c>
      <c r="DD267" s="90">
        <f>IF(ISNA(VLOOKUP($B267,'[2]1516 Exp_Rev Access'!$F$7:$FS$310,87,FALSE)),"",VLOOKUP($B267,'[2]1516 Exp_Rev Access'!$F$7:$FS$310,87,FALSE))</f>
        <v>0</v>
      </c>
      <c r="DE267" s="90">
        <f>IF(ISNA(VLOOKUP($B267,'[2]1516 Exp_Rev Access'!$F$7:$FS$310,88,FALSE)),"",VLOOKUP($B267,'[2]1516 Exp_Rev Access'!$F$7:$FS$310,88,FALSE))</f>
        <v>0</v>
      </c>
      <c r="DF267" s="90">
        <f>IF(ISNA(VLOOKUP($B267,'[2]1516 Exp_Rev Access'!$F$7:$FS$310,89,FALSE)),"",VLOOKUP($B267,'[2]1516 Exp_Rev Access'!$F$7:$FS$310,89,FALSE))</f>
        <v>0</v>
      </c>
      <c r="DG267" s="90">
        <f>IF(ISNA(VLOOKUP($B267,'[2]1516 Exp_Rev Access'!$F$7:$FS$310,90,FALSE)),"",VLOOKUP($B267,'[2]1516 Exp_Rev Access'!$F$7:$FS$310,90,FALSE))</f>
        <v>0</v>
      </c>
      <c r="DH267" s="90">
        <f>IF(ISNA(VLOOKUP($B267,'[2]1516 Exp_Rev Access'!$F$7:$FS$310,91,FALSE)),"",VLOOKUP($B267,'[2]1516 Exp_Rev Access'!$F$7:$FS$310,91,FALSE))</f>
        <v>0</v>
      </c>
      <c r="DI267" s="90">
        <f>IF(ISNA(VLOOKUP($B267,'[2]1516 Exp_Rev Access'!$F$7:$FS$310,92,FALSE)),"",VLOOKUP($B267,'[2]1516 Exp_Rev Access'!$F$7:$FS$310,92,FALSE))</f>
        <v>1088713.48</v>
      </c>
      <c r="DJ267" s="90">
        <f>IF(ISNA(VLOOKUP($B267,'[2]1516 Exp_Rev Access'!$F$7:$FS$310,93,FALSE)),"",VLOOKUP($B267,'[2]1516 Exp_Rev Access'!$F$7:$FS$310,93,FALSE))</f>
        <v>0</v>
      </c>
      <c r="DK267" s="90">
        <f>IF(ISNA(VLOOKUP($B267,'[2]1516 Exp_Rev Access'!$F$7:$FS$310,94,FALSE)),"",VLOOKUP($B267,'[2]1516 Exp_Rev Access'!$F$7:$FS$310,94,FALSE))</f>
        <v>89097.44</v>
      </c>
      <c r="DL267" s="90">
        <f>IF(ISNA(VLOOKUP($B267,'[2]1516 Exp_Rev Access'!$F$7:$FS$310,95,FALSE)),"",VLOOKUP($B267,'[2]1516 Exp_Rev Access'!$F$7:$FS$310,95,FALSE))</f>
        <v>0</v>
      </c>
      <c r="DM267" s="90">
        <f>IF(ISNA(VLOOKUP($B267,'[2]1516 Exp_Rev Access'!$F$7:$FS$310,96,FALSE)),"",VLOOKUP($B267,'[2]1516 Exp_Rev Access'!$F$7:$FS$310,96,FALSE))</f>
        <v>0</v>
      </c>
      <c r="DN267" s="90">
        <f>IF(ISNA(VLOOKUP($B267,'[2]1516 Exp_Rev Access'!$F$7:$FS$310,97,FALSE)),"",VLOOKUP($B267,'[2]1516 Exp_Rev Access'!$F$7:$FS$310,97,FALSE))</f>
        <v>0</v>
      </c>
      <c r="DO267" s="90">
        <f>IF(ISNA(VLOOKUP($B267,'[2]1516 Exp_Rev Access'!$F$7:$FS$310,98,FALSE)),"",VLOOKUP($B267,'[2]1516 Exp_Rev Access'!$F$7:$FS$310,98,FALSE))</f>
        <v>0</v>
      </c>
      <c r="DP267" s="90">
        <f>IF(ISNA(VLOOKUP($B267,'[2]1516 Exp_Rev Access'!$F$7:$FS$310,99,FALSE)),"",VLOOKUP($B267,'[2]1516 Exp_Rev Access'!$F$7:$FS$310,99,FALSE))</f>
        <v>0</v>
      </c>
      <c r="DQ267" s="90">
        <f>IF(ISNA(VLOOKUP($B267,'[2]1516 Exp_Rev Access'!$F$7:$FS$310,100,FALSE)),"",VLOOKUP($B267,'[2]1516 Exp_Rev Access'!$F$7:$FS$310,100,FALSE))</f>
        <v>0</v>
      </c>
      <c r="DR267" s="90">
        <f>IF(ISNA(VLOOKUP($B267,'[2]1516 Exp_Rev Access'!$F$7:$FS$310,101,FALSE)),"",VLOOKUP($B267,'[2]1516 Exp_Rev Access'!$F$7:$FS$310,101,FALSE))</f>
        <v>0</v>
      </c>
      <c r="DS267" s="90">
        <f>IF(ISNA(VLOOKUP($B267,'[2]1516 Exp_Rev Access'!$F$7:$FS$310,102,FALSE)),"",VLOOKUP($B267,'[2]1516 Exp_Rev Access'!$F$7:$FS$310,102,FALSE))</f>
        <v>0</v>
      </c>
      <c r="DT267" s="90">
        <f>IF(ISNA(VLOOKUP($B267,'[2]1516 Exp_Rev Access'!$F$7:$FS$310,103,FALSE)),"",VLOOKUP($B267,'[2]1516 Exp_Rev Access'!$F$7:$FS$310,103,FALSE))</f>
        <v>0</v>
      </c>
      <c r="DU267" s="90">
        <f>IF(ISNA(VLOOKUP($B267,'[2]1516 Exp_Rev Access'!$F$7:$FS$310,104,FALSE)),"",VLOOKUP($B267,'[2]1516 Exp_Rev Access'!$F$7:$FS$310,104,FALSE))</f>
        <v>0</v>
      </c>
      <c r="DV267" s="90">
        <f>IF(ISNA(VLOOKUP($B267,'[2]1516 Exp_Rev Access'!$F$7:$FS$310,105,FALSE)),"",VLOOKUP($B267,'[2]1516 Exp_Rev Access'!$F$7:$FS$310,105,FALSE))</f>
        <v>0</v>
      </c>
      <c r="DW267" s="90">
        <f>IF(ISNA(VLOOKUP($B267,'[2]1516 Exp_Rev Access'!$F$7:$FS$310,106,FALSE)),"",VLOOKUP($B267,'[2]1516 Exp_Rev Access'!$F$7:$FS$310,106,FALSE))</f>
        <v>0</v>
      </c>
      <c r="DX267" s="90">
        <f>IF(ISNA(VLOOKUP($B267,'[2]1516 Exp_Rev Access'!$F$7:$FS$310,107,FALSE)),"",VLOOKUP($B267,'[2]1516 Exp_Rev Access'!$F$7:$FS$310,107,FALSE))</f>
        <v>0</v>
      </c>
      <c r="DY267" s="90">
        <f>IF(ISNA(VLOOKUP($B267,'[2]1516 Exp_Rev Access'!$F$7:$FS$310,108,FALSE)),"",VLOOKUP($B267,'[2]1516 Exp_Rev Access'!$F$7:$FS$310,108,FALSE))</f>
        <v>0</v>
      </c>
      <c r="DZ267" s="90">
        <f>IF(ISNA(VLOOKUP($B267,'[2]1516 Exp_Rev Access'!$F$7:$FS$310,109,FALSE)),"",VLOOKUP($B267,'[2]1516 Exp_Rev Access'!$F$7:$FS$310,109,FALSE))</f>
        <v>0</v>
      </c>
      <c r="EA267" s="90">
        <f>IF(ISNA(VLOOKUP($B267,'[2]1516 Exp_Rev Access'!$F$7:$FS$310,110,FALSE)),"",VLOOKUP($B267,'[2]1516 Exp_Rev Access'!$F$7:$FS$310,110,FALSE))</f>
        <v>0</v>
      </c>
      <c r="EB267" s="90">
        <f>IF(ISNA(VLOOKUP($B267,'[2]1516 Exp_Rev Access'!$F$7:$FS$310,111,FALSE)),"",VLOOKUP($B267,'[2]1516 Exp_Rev Access'!$F$7:$FS$310,111,FALSE))</f>
        <v>0</v>
      </c>
      <c r="EC267" s="90">
        <f>IF(ISNA(VLOOKUP($B267,'[2]1516 Exp_Rev Access'!$F$7:$FS$310,112,FALSE)),"",VLOOKUP($B267,'[2]1516 Exp_Rev Access'!$F$7:$FS$310,112,FALSE))</f>
        <v>0</v>
      </c>
      <c r="ED267" s="90">
        <f>IF(ISNA(VLOOKUP($B267,'[2]1516 Exp_Rev Access'!$F$7:$FS$310,113,FALSE)),"",VLOOKUP($B267,'[2]1516 Exp_Rev Access'!$F$7:$FS$310,113,FALSE))</f>
        <v>0</v>
      </c>
      <c r="EE267" s="90">
        <f>IF(ISNA(VLOOKUP($B267,'[2]1516 Exp_Rev Access'!$F$7:$FS$310,114,FALSE)),"",VLOOKUP($B267,'[2]1516 Exp_Rev Access'!$F$7:$FS$310,114,FALSE))</f>
        <v>0</v>
      </c>
      <c r="EF267" s="90">
        <f>IF(ISNA(VLOOKUP($B267,'[2]1516 Exp_Rev Access'!$F$7:$FS$310,115,FALSE)),"",VLOOKUP($B267,'[2]1516 Exp_Rev Access'!$F$7:$FS$310,115,FALSE))</f>
        <v>0</v>
      </c>
      <c r="EG267" s="90">
        <f>IF(ISNA(VLOOKUP($B267,'[2]1516 Exp_Rev Access'!$F$7:$FS$310,116,FALSE)),"",VLOOKUP($B267,'[2]1516 Exp_Rev Access'!$F$7:$FS$310,116,FALSE))</f>
        <v>0</v>
      </c>
      <c r="EH267" s="90">
        <f>IF(ISNA(VLOOKUP($B267,'[2]1516 Exp_Rev Access'!$F$7:$FS$310,117,FALSE)),"",VLOOKUP($B267,'[2]1516 Exp_Rev Access'!$F$7:$FS$310,117,FALSE))</f>
        <v>0</v>
      </c>
      <c r="EI267" s="90">
        <f>IF(ISNA(VLOOKUP($B267,'[2]1516 Exp_Rev Access'!$F$7:$FS$310,118,FALSE)),"",VLOOKUP($B267,'[2]1516 Exp_Rev Access'!$F$7:$FS$310,118,FALSE))</f>
        <v>0</v>
      </c>
      <c r="EJ267" s="90">
        <f>IF(ISNA(VLOOKUP($B267,'[2]1516 Exp_Rev Access'!$F$7:$FS$310,119,FALSE)),"",VLOOKUP($B267,'[2]1516 Exp_Rev Access'!$F$7:$FS$310,119,FALSE))</f>
        <v>0</v>
      </c>
      <c r="EK267" s="90">
        <f>IF(ISNA(VLOOKUP($B267,'[2]1516 Exp_Rev Access'!$F$7:$FS$310,120,FALSE)),"",VLOOKUP($B267,'[2]1516 Exp_Rev Access'!$F$7:$FS$310,120,FALSE))</f>
        <v>0</v>
      </c>
      <c r="EL267" s="90">
        <f>IF(ISNA(VLOOKUP($B267,'[2]1516 Exp_Rev Access'!$F$7:$FS$310,121,FALSE)),"",VLOOKUP($B267,'[2]1516 Exp_Rev Access'!$F$7:$FS$310,121,FALSE))</f>
        <v>0</v>
      </c>
      <c r="EM267" s="90">
        <f>IF(ISNA(VLOOKUP($B267,'[2]1516 Exp_Rev Access'!$F$7:$FS$310,122,FALSE)),"",VLOOKUP($B267,'[2]1516 Exp_Rev Access'!$F$7:$FS$310,122,FALSE))</f>
        <v>0</v>
      </c>
      <c r="EN267" s="90">
        <f>IF(ISNA(VLOOKUP($B267,'[2]1516 Exp_Rev Access'!$F$7:$FS$310,123,FALSE)),"",VLOOKUP($B267,'[2]1516 Exp_Rev Access'!$F$7:$FS$310,123,FALSE))</f>
        <v>3824.85</v>
      </c>
      <c r="EO267" s="90">
        <f>IF(ISNA(VLOOKUP($B267,'[2]1516 Exp_Rev Access'!$F$7:$FS$310,124,FALSE)),"",VLOOKUP($B267,'[2]1516 Exp_Rev Access'!$F$7:$FS$310,124,FALSE))</f>
        <v>0</v>
      </c>
      <c r="EP267" s="90">
        <f>IF(ISNA(VLOOKUP($B267,'[2]1516 Exp_Rev Access'!$F$7:$FS$310,125,FALSE)),"",VLOOKUP($B267,'[2]1516 Exp_Rev Access'!$F$7:$FS$310,125,FALSE))</f>
        <v>0</v>
      </c>
      <c r="EQ267" s="90">
        <f>IF(ISNA(VLOOKUP($B267,'[2]1516 Exp_Rev Access'!$F$7:$FS$310,126,FALSE)),"",VLOOKUP($B267,'[2]1516 Exp_Rev Access'!$F$7:$FS$310,126,FALSE))</f>
        <v>0</v>
      </c>
      <c r="ER267" s="90">
        <f>IF(ISNA(VLOOKUP($B267,'[2]1516 Exp_Rev Access'!$F$7:$FS$310,127,FALSE)),"",VLOOKUP($B267,'[2]1516 Exp_Rev Access'!$F$7:$FS$310,127,FALSE))</f>
        <v>0</v>
      </c>
      <c r="ES267" s="90">
        <f>IF(ISNA(VLOOKUP($B267,'[2]1516 Exp_Rev Access'!$F$7:$FS$310,128,FALSE)),"",VLOOKUP($B267,'[2]1516 Exp_Rev Access'!$F$7:$FS$310,128,FALSE))</f>
        <v>0</v>
      </c>
      <c r="ET267" s="90">
        <f>IF(ISNA(VLOOKUP($B267,'[2]1516 Exp_Rev Access'!$F$7:$FS$310,129,FALSE)),"",VLOOKUP($B267,'[2]1516 Exp_Rev Access'!$F$7:$FS$310,129,FALSE))</f>
        <v>0</v>
      </c>
      <c r="EU267" s="90">
        <f>IF(ISNA(VLOOKUP($B267,'[2]1516 Exp_Rev Access'!$F$7:$FS$310,130,FALSE)),"",VLOOKUP($B267,'[2]1516 Exp_Rev Access'!$F$7:$FS$310,130,FALSE))</f>
        <v>0</v>
      </c>
      <c r="EV267" s="90">
        <f>IF(ISNA(VLOOKUP($B267,'[2]1516 Exp_Rev Access'!$F$7:$FS$310,131,FALSE)),"",VLOOKUP($B267,'[2]1516 Exp_Rev Access'!$F$7:$FS$310,131,FALSE))</f>
        <v>29440.38</v>
      </c>
      <c r="EW267" s="90">
        <f>IF(ISNA(VLOOKUP($B267,'[2]1516 Exp_Rev Access'!$F$7:$FS$310,132,FALSE)),"",VLOOKUP($B267,'[2]1516 Exp_Rev Access'!$F$7:$FS$310,132,FALSE))</f>
        <v>0</v>
      </c>
      <c r="EX267" s="90">
        <f>IF(ISNA(VLOOKUP($B267,'[2]1516 Exp_Rev Access'!$F$7:$FS$310,133,FALSE)),"",VLOOKUP($B267,'[2]1516 Exp_Rev Access'!$F$7:$FS$310,133,FALSE))</f>
        <v>0</v>
      </c>
      <c r="EY267" s="90">
        <f>IF(ISNA(VLOOKUP($B267,'[2]1516 Exp_Rev Access'!$F$7:$FS$310,134,FALSE)),"",VLOOKUP($B267,'[2]1516 Exp_Rev Access'!$F$7:$FS$310,134,FALSE))</f>
        <v>0</v>
      </c>
      <c r="EZ267" s="90">
        <f>IF(ISNA(VLOOKUP($B267,'[2]1516 Exp_Rev Access'!$F$7:$FS$310,135,FALSE)),"",VLOOKUP($B267,'[2]1516 Exp_Rev Access'!$F$7:$FS$310,135,FALSE))</f>
        <v>0</v>
      </c>
      <c r="FA267" s="90">
        <f>IF(ISNA(VLOOKUP($B267,'[2]1516 Exp_Rev Access'!$F$7:$FS$310,136,FALSE)),"",VLOOKUP($B267,'[2]1516 Exp_Rev Access'!$F$7:$FS$310,136,FALSE))</f>
        <v>0</v>
      </c>
      <c r="FB267" s="90">
        <f>IF(ISNA(VLOOKUP($B267,'[2]1516 Exp_Rev Access'!$F$7:$FS$310,137,FALSE)),"",VLOOKUP($B267,'[2]1516 Exp_Rev Access'!$F$7:$FS$310,137,FALSE))</f>
        <v>0</v>
      </c>
      <c r="FC267" s="90">
        <f>IF(ISNA(VLOOKUP($B267,'[2]1516 Exp_Rev Access'!$F$7:$FS$310,138,FALSE)),"",VLOOKUP($B267,'[2]1516 Exp_Rev Access'!$F$7:$FS$310,138,FALSE))</f>
        <v>0</v>
      </c>
      <c r="FD267" s="90">
        <f>IF(ISNA(VLOOKUP($B267,'[2]1516 Exp_Rev Access'!$F$7:$FS$310,139,FALSE)),"",VLOOKUP($B267,'[2]1516 Exp_Rev Access'!$F$7:$FS$310,139,FALSE))</f>
        <v>0</v>
      </c>
      <c r="FE267" s="90">
        <f>IF(ISNA(VLOOKUP($B267,'[2]1516 Exp_Rev Access'!$F$7:$FS$310,140,FALSE)),"",VLOOKUP($B267,'[2]1516 Exp_Rev Access'!$F$7:$FS$310,140,FALSE))</f>
        <v>0</v>
      </c>
      <c r="FF267" s="90">
        <f>IF(ISNA(VLOOKUP($B267,'[2]1516 Exp_Rev Access'!$F$7:$FS$310,141,FALSE)),"",VLOOKUP($B267,'[2]1516 Exp_Rev Access'!$F$7:$FS$310,141,FALSE))</f>
        <v>0</v>
      </c>
      <c r="FG267" s="90">
        <f>IF(ISNA(VLOOKUP($B267,'[2]1516 Exp_Rev Access'!$F$7:$FS$310,142,FALSE)),"",VLOOKUP($B267,'[2]1516 Exp_Rev Access'!$F$7:$FS$310,142,FALSE))</f>
        <v>0</v>
      </c>
      <c r="FH267" s="90">
        <f>IF(ISNA(VLOOKUP($B267,'[2]1516 Exp_Rev Access'!$F$7:$FS$310,143,FALSE)),"",VLOOKUP($B267,'[2]1516 Exp_Rev Access'!$F$7:$FS$310,143,FALSE))</f>
        <v>0</v>
      </c>
      <c r="FI267" s="90">
        <f>IF(ISNA(VLOOKUP($B267,'[2]1516 Exp_Rev Access'!$F$7:$FS$310,144,FALSE)),"",VLOOKUP($B267,'[2]1516 Exp_Rev Access'!$F$7:$FS$310,144,FALSE))</f>
        <v>0</v>
      </c>
      <c r="FJ267" s="90">
        <f>IF(ISNA(VLOOKUP($B267,'[2]1516 Exp_Rev Access'!$F$7:$FS$310,145,FALSE)),"",VLOOKUP($B267,'[2]1516 Exp_Rev Access'!$F$7:$FS$310,145,FALSE))</f>
        <v>0</v>
      </c>
      <c r="FK267" s="90">
        <f>IF(ISNA(VLOOKUP($B267,'[2]1516 Exp_Rev Access'!$F$7:$FS$310,146,FALSE)),"",VLOOKUP($B267,'[2]1516 Exp_Rev Access'!$F$7:$FS$310,146,FALSE))</f>
        <v>0</v>
      </c>
      <c r="FL267" s="90">
        <f>IF(ISNA(VLOOKUP($B267,'[2]1516 Exp_Rev Access'!$F$7:$FS$310,1147,FALSE)),"",VLOOKUP($B267,'[2]1516 Exp_Rev Access'!$F$7:$FS$310,147,FALSE))</f>
        <v>0</v>
      </c>
      <c r="FM267" s="90">
        <f>IF(ISNA(VLOOKUP($B267,'[2]1516 Exp_Rev Access'!$F$7:$FS$310,148,FALSE)),"",VLOOKUP($B267,'[2]1516 Exp_Rev Access'!$F$7:$FS$310,148,FALSE))</f>
        <v>0</v>
      </c>
      <c r="FN267" s="90">
        <f>IF(ISNA(VLOOKUP($B267,'[2]1516 Exp_Rev Access'!$F$7:$FS$310,149,FALSE)),"",VLOOKUP($B267,'[2]1516 Exp_Rev Access'!$F$7:$FS$310,149,FALSE))</f>
        <v>0</v>
      </c>
      <c r="FO267" s="90">
        <f>IF(ISNA(VLOOKUP($B267,'[2]1516 Exp_Rev Access'!$F$7:$FS$310,150,FALSE)),"",VLOOKUP($B267,'[2]1516 Exp_Rev Access'!$F$7:$FS$310,150,FALSE))</f>
        <v>0</v>
      </c>
      <c r="FP267" s="90">
        <f>IF(ISNA(VLOOKUP($B267,'[2]1516 Exp_Rev Access'!$F$7:$FS$310,151,FALSE)),"",VLOOKUP($B267,'[2]1516 Exp_Rev Access'!$F$7:$FS$310,151,FALSE))</f>
        <v>0</v>
      </c>
      <c r="FQ267" s="90">
        <f>IF(ISNA(VLOOKUP($B267,'[2]1516 Exp_Rev Access'!$F$7:$FS$310,152,FALSE)),"",VLOOKUP($B267,'[2]1516 Exp_Rev Access'!$F$7:$FS$310,152,FALSE))</f>
        <v>0</v>
      </c>
      <c r="FR267" s="90">
        <f>IF(ISNA(VLOOKUP($B267,'[2]1516 Exp_Rev Access'!$F$7:$FS$310,153,FALSE)),"",VLOOKUP($B267,'[2]1516 Exp_Rev Access'!$F$7:$FS$310,153,FALSE))</f>
        <v>157067.72</v>
      </c>
      <c r="FS267" s="53">
        <f t="shared" si="685"/>
        <v>3562430.64</v>
      </c>
      <c r="FT267" s="92">
        <f t="shared" si="686"/>
        <v>5.8093116937709924E-2</v>
      </c>
      <c r="FU267" s="116">
        <f t="shared" si="687"/>
        <v>633.11840477713804</v>
      </c>
      <c r="FV267" s="90">
        <f>IF(ISNA(VLOOKUP($B267,'[2]1516 Exp_Rev Access'!$F$7:$FS$310,154,FALSE)),"",VLOOKUP($B267,'[2]1516 Exp_Rev Access'!$F$7:$FS$310,154,FALSE))</f>
        <v>0</v>
      </c>
      <c r="FW267" s="90">
        <f>IF(ISNA(VLOOKUP($B267,'[2]1516 Exp_Rev Access'!$F$7:$FS$310,155,FALSE)),"",VLOOKUP($B267,'[2]1516 Exp_Rev Access'!$F$7:$FS$310,155,FALSE))</f>
        <v>0</v>
      </c>
      <c r="FX267" s="90">
        <f>IF(ISNA(VLOOKUP($B267,'[2]1516 Exp_Rev Access'!$F$7:$FS$310,156,FALSE)),"",VLOOKUP($B267,'[2]1516 Exp_Rev Access'!$F$7:$FS$310,156,FALSE))</f>
        <v>0</v>
      </c>
      <c r="FY267" s="90">
        <f>IF(ISNA(VLOOKUP($B267,'[2]1516 Exp_Rev Access'!$F$7:$FS$310,157,FALSE)),"",VLOOKUP($B267,'[2]1516 Exp_Rev Access'!$F$7:$FS$310,157,FALSE))</f>
        <v>0</v>
      </c>
      <c r="FZ267" s="90">
        <f>IF(ISNA(VLOOKUP($B267,'[2]1516 Exp_Rev Access'!$F$7:$FS$310,158,FALSE)),"",VLOOKUP($B267,'[2]1516 Exp_Rev Access'!$F$7:$FS$310,158,FALSE))</f>
        <v>0</v>
      </c>
      <c r="GA267" s="90">
        <f>IF(ISNA(VLOOKUP($B267,'[2]1516 Exp_Rev Access'!$F$7:$FS$310,159,FALSE)),"",VLOOKUP($B267,'[2]1516 Exp_Rev Access'!$F$7:$FS$310,159,FALSE))</f>
        <v>0</v>
      </c>
      <c r="GB267" s="90">
        <f>IF(ISNA(VLOOKUP($B267,'[2]1516 Exp_Rev Access'!$F$7:$FS$310,160,FALSE)),"",VLOOKUP($B267,'[2]1516 Exp_Rev Access'!$F$7:$FS$310,160,FALSE))</f>
        <v>0</v>
      </c>
      <c r="GC267" s="90">
        <f>IF(ISNA(VLOOKUP($B267,'[2]1516 Exp_Rev Access'!$F$7:$FS$310,161,FALSE)),"",VLOOKUP($B267,'[2]1516 Exp_Rev Access'!$F$7:$FS$310,161,FALSE))</f>
        <v>0</v>
      </c>
      <c r="GD267" s="90">
        <f>IF(ISNA(VLOOKUP($B267,'[2]1516 Exp_Rev Access'!$F$7:$FS$310,162,FALSE)),"",VLOOKUP($B267,'[2]1516 Exp_Rev Access'!$F$7:$FS$310,162,FALSE))</f>
        <v>0</v>
      </c>
      <c r="GE267" s="90">
        <f>IF(ISNA(VLOOKUP($B267,'[2]1516 Exp_Rev Access'!$F$7:$FS$310,163,FALSE)),"",VLOOKUP($B267,'[2]1516 Exp_Rev Access'!$F$7:$FS$310,163,FALSE))</f>
        <v>0</v>
      </c>
      <c r="GF267" s="90">
        <f>IF(ISNA(VLOOKUP($B267,'[2]1516 Exp_Rev Access'!$F$7:$FS$310,164,FALSE)),"",VLOOKUP($B267,'[2]1516 Exp_Rev Access'!$F$7:$FS$310,164,FALSE))</f>
        <v>0</v>
      </c>
      <c r="GG267" s="90">
        <f>IF(ISNA(VLOOKUP($B267,'[2]1516 Exp_Rev Access'!$F$7:$FS$310,165,FALSE)),"",VLOOKUP($B267,'[2]1516 Exp_Rev Access'!$F$7:$FS$310,165,FALSE))</f>
        <v>0</v>
      </c>
      <c r="GH267" s="90">
        <f>IF(ISNA(VLOOKUP($B267,'[2]1516 Exp_Rev Access'!$F$7:$FS$310,166,FALSE)),"",VLOOKUP($B267,'[2]1516 Exp_Rev Access'!$F$7:$FS$310,166,FALSE))</f>
        <v>0</v>
      </c>
      <c r="GI267" s="90">
        <f>IF(ISNA(VLOOKUP($B267,'[2]1516 Exp_Rev Access'!$F$7:$FS$310,167,FALSE)),"",VLOOKUP($B267,'[2]1516 Exp_Rev Access'!$F$7:$FS$310,167,FALSE))</f>
        <v>0</v>
      </c>
      <c r="GJ267" s="90">
        <f>IF(ISNA(VLOOKUP($B267,'[2]1516 Exp_Rev Access'!$F$7:$FS$310,168,FALSE)),"",VLOOKUP($B267,'[2]1516 Exp_Rev Access'!$F$7:$FS$310,168,FALSE))</f>
        <v>0</v>
      </c>
      <c r="GK267" s="90">
        <f>IF(ISNA(VLOOKUP($B267,'[2]1516 Exp_Rev Access'!$F$7:$FS$310,169,FALSE)),"",VLOOKUP($B267,'[2]1516 Exp_Rev Access'!$F$7:$FS$310,169,FALSE))</f>
        <v>2425.4499999999998</v>
      </c>
      <c r="GL267" s="90">
        <f>IF(ISNA(VLOOKUP($B267,'[2]1516 Exp_Rev Access'!$F$7:$FS$310,170,FALSE)),"",VLOOKUP($B267,'[2]1516 Exp_Rev Access'!$F$7:$FS$310,170,FALSE))</f>
        <v>0</v>
      </c>
      <c r="GM267" s="90">
        <f>IF(ISNA(VLOOKUP($B267,'[2]1516 Exp_Rev Access'!$F$7:$FT$310,171,FALSE)),"",VLOOKUP($B267,'[2]1516 Exp_Rev Access'!$F$7:$FT$310,171,FALSE))</f>
        <v>0</v>
      </c>
      <c r="GN267" s="90">
        <f>IF(ISNA(VLOOKUP($B267,'[2]1516 Exp_Rev Access'!$F$7:$FU$310,172,FALSE)),"",VLOOKUP($B267,'[2]1516 Exp_Rev Access'!$F$7:$FU$310,172,FALSE))</f>
        <v>0</v>
      </c>
      <c r="GO267" s="90">
        <f>IF(ISNA(VLOOKUP($B267,'[2]1516 Exp_Rev Access'!$F$7:$FV$310,173,FALSE)),"",VLOOKUP($B267,'[2]1516 Exp_Rev Access'!$F$7:$FV$310,173,FALSE))</f>
        <v>0</v>
      </c>
      <c r="GP267" s="90">
        <f>IF(ISNA(VLOOKUP($B267,'[2]1516 Exp_Rev Access'!$F$7:$GA$310,174,FALSE)),"",VLOOKUP($B267,'[2]1516 Exp_Rev Access'!$F$7:$GA$310,174,FALSE))</f>
        <v>0</v>
      </c>
      <c r="GQ267" s="90">
        <f>IF(ISNA(VLOOKUP($B267,'[2]1516 Exp_Rev Access'!$F$7:$GA$310,175,FALSE)),"",VLOOKUP($B267,'[2]1516 Exp_Rev Access'!$F$7:$GA$310,175,FALSE))</f>
        <v>130.27000000000001</v>
      </c>
      <c r="GR267" s="90">
        <f>IF(ISNA(VLOOKUP($B267,'[2]1516 Exp_Rev Access'!$F$7:$GA$310,176,FALSE)),"",VLOOKUP($B267,'[2]1516 Exp_Rev Access'!$F$7:$GA$310,176,FALSE))</f>
        <v>0</v>
      </c>
      <c r="GS267" s="90">
        <f>IF(ISNA(VLOOKUP($B267,'[2]1516 Exp_Rev Access'!$F$7:$GA$310,177,FALSE)),"",VLOOKUP($B267,'[2]1516 Exp_Rev Access'!$F$7:$GA$310,177,FALSE))</f>
        <v>0</v>
      </c>
      <c r="GT267" s="90">
        <f>IF(ISNA(VLOOKUP($B267,'[2]1516 Exp_Rev Access'!$F$7:$GA$310,178,FALSE)),"",VLOOKUP($B267,'[2]1516 Exp_Rev Access'!$F$7:$GA$310,178,FALSE))</f>
        <v>0</v>
      </c>
      <c r="GU267" s="53">
        <f t="shared" si="688"/>
        <v>2555.7199999999998</v>
      </c>
      <c r="GV267" s="92">
        <f t="shared" si="689"/>
        <v>4.1676528141483758E-5</v>
      </c>
      <c r="GW267" s="114">
        <f t="shared" si="690"/>
        <v>0.45420487666169052</v>
      </c>
    </row>
    <row r="268" spans="1:222" x14ac:dyDescent="0.2">
      <c r="B268" s="87" t="s">
        <v>566</v>
      </c>
      <c r="C268" s="87" t="s">
        <v>567</v>
      </c>
      <c r="D268" s="88">
        <f>IF(ISNA(VLOOKUP($B268,'[2]1516 enrollment_Rev_Exp by size'!$A$6:$C$325,3,FALSE)),"",VLOOKUP($B268,'[2]1516 enrollment_Rev_Exp by size'!$A$6:$C$325,3,FALSE))</f>
        <v>9098.909999999998</v>
      </c>
      <c r="E268" s="89">
        <v>104269325.09999999</v>
      </c>
      <c r="F268" s="67">
        <f t="shared" si="668"/>
        <v>104269325.10000001</v>
      </c>
      <c r="G268" s="67">
        <f t="shared" si="669"/>
        <v>0</v>
      </c>
      <c r="H268" s="90">
        <f>IF(ISNA(VLOOKUP($B268,'[2]1516 Exp_Rev Access'!$F$7:$FS$310,2,FALSE)),"",VLOOKUP($B268,'[2]1516 Exp_Rev Access'!$F$7:$FS$310,2,FALSE))</f>
        <v>20939983.25</v>
      </c>
      <c r="I268" s="90">
        <f>IF(ISNA(VLOOKUP($B268,'[2]1516 Exp_Rev Access'!$F$7:$FS$310,3,FALSE)),"",VLOOKUP($B268,'[2]1516 Exp_Rev Access'!$F$7:$FS$310,3,FALSE))</f>
        <v>0</v>
      </c>
      <c r="J268" s="90">
        <f>IF(ISNA(VLOOKUP($B268,'[2]1516 Exp_Rev Access'!$F$7:$FS$310,4,FALSE)),"",VLOOKUP($B268,'[2]1516 Exp_Rev Access'!$F$7:$FS$310,4,FALSE))</f>
        <v>0</v>
      </c>
      <c r="K268" s="90">
        <f>IF(ISNA(VLOOKUP($B268,'[2]1516 Exp_Rev Access'!$F$7:$FS$310,5,FALSE)),"-",VLOOKUP($B268,'[2]1516 Exp_Rev Access'!$F$7:$FS$310,5,FALSE))</f>
        <v>3069.4</v>
      </c>
      <c r="L268" s="90">
        <f>IF(ISNA(VLOOKUP($B268,'[2]1516 Exp_Rev Access'!$F$7:$FS$310,6,FALSE)),"",VLOOKUP($B268,'[2]1516 Exp_Rev Access'!$F$7:$FS$310,6,FALSE))</f>
        <v>0</v>
      </c>
      <c r="M268" s="90">
        <f>IF(ISNA(VLOOKUP($B268,'[2]1516 Exp_Rev Access'!$F$7:$FS$310,7,FALSE)),"",VLOOKUP($B268,'[2]1516 Exp_Rev Access'!$F$7:$FS$310,7,FALSE))</f>
        <v>0</v>
      </c>
      <c r="N268" s="53">
        <f t="shared" si="670"/>
        <v>20943052.649999999</v>
      </c>
      <c r="O268" s="91">
        <f t="shared" si="671"/>
        <v>0.20085535827449216</v>
      </c>
      <c r="P268" s="53">
        <f t="shared" si="672"/>
        <v>2301.7100564792927</v>
      </c>
      <c r="Q268" s="90">
        <f>IF(ISNA(VLOOKUP($B268,'[2]1516 Exp_Rev Access'!$F$7:$FS$310,8,FALSE)),"",VLOOKUP($B268,'[2]1516 Exp_Rev Access'!$F$7:$FS$310,8,FALSE))</f>
        <v>184353.27</v>
      </c>
      <c r="R268" s="90">
        <f>IF(ISNA(VLOOKUP($B268,'[2]1516 Exp_Rev Access'!$F$7:$FS$310,9,FALSE)),"",VLOOKUP($B268,'[2]1516 Exp_Rev Access'!$F$7:$FS$310,9,FALSE))</f>
        <v>0</v>
      </c>
      <c r="S268" s="90">
        <f>IF(ISNA(VLOOKUP($B268,'[2]1516 Exp_Rev Access'!$F$7:$FS$310,10,FALSE)),"",VLOOKUP($B268,'[2]1516 Exp_Rev Access'!$F$7:$FS$310,10,FALSE))</f>
        <v>0</v>
      </c>
      <c r="T268" s="90">
        <f>IF(ISNA(VLOOKUP($B268,'[2]1516 Exp_Rev Access'!$F$7:$FS$310,11,FALSE)),"",VLOOKUP($B268,'[2]1516 Exp_Rev Access'!$F$7:$FS$310,11,FALSE))</f>
        <v>0</v>
      </c>
      <c r="U268" s="90">
        <f>IF(ISNA(VLOOKUP($B268,'[2]1516 Exp_Rev Access'!$F$7:$FS$310,12,FALSE)),"",VLOOKUP($B268,'[2]1516 Exp_Rev Access'!$F$7:$FS$310,12,FALSE))</f>
        <v>0</v>
      </c>
      <c r="V268" s="90">
        <f>IF(ISNA(VLOOKUP($B268,'[2]1516 Exp_Rev Access'!$F$7:$FS$310,13,FALSE)),"",VLOOKUP($B268,'[2]1516 Exp_Rev Access'!$F$7:$FS$310,13,FALSE))</f>
        <v>100</v>
      </c>
      <c r="W268" s="90">
        <f>IF(ISNA(VLOOKUP($B268,'[2]1516 Exp_Rev Access'!$F$7:$FS$310,14,FALSE)),"",VLOOKUP($B268,'[2]1516 Exp_Rev Access'!$F$7:$FS$310,14,FALSE))</f>
        <v>0</v>
      </c>
      <c r="X268" s="90">
        <f>IF(ISNA(VLOOKUP($B268,'[2]1516 Exp_Rev Access'!$F$7:$FS$310,15,FALSE)),"",VLOOKUP($B268,'[2]1516 Exp_Rev Access'!$F$7:$FS$310,15,FALSE))</f>
        <v>983115.41</v>
      </c>
      <c r="Y268" s="90">
        <f>IF(ISNA(VLOOKUP($B268,'[2]1516 Exp_Rev Access'!$F$7:$FS$310,16,FALSE)),"",VLOOKUP($B268,'[2]1516 Exp_Rev Access'!$F$7:$FS$310,16,FALSE))</f>
        <v>331664.46000000002</v>
      </c>
      <c r="Z268" s="90">
        <f>IF(ISNA(VLOOKUP($B268,'[2]1516 Exp_Rev Access'!$F$7:$FS$310,17,FALSE)),"",VLOOKUP($B268,'[2]1516 Exp_Rev Access'!$F$7:$FS$310,17,FALSE))</f>
        <v>17757.03</v>
      </c>
      <c r="AA268" s="90">
        <f>IF(ISNA(VLOOKUP($B268,'[2]1516 Exp_Rev Access'!$F$7:$FS$310,18,FALSE)),"",VLOOKUP($B268,'[2]1516 Exp_Rev Access'!$F$7:$FS$310,18,FALSE))</f>
        <v>0</v>
      </c>
      <c r="AB268" s="90">
        <f>IF(ISNA(VLOOKUP($B268,'[2]1516 Exp_Rev Access'!$F$7:$FS$310,19,FALSE)),"",VLOOKUP($B268,'[2]1516 Exp_Rev Access'!$F$7:$FS$310,19,FALSE))</f>
        <v>0</v>
      </c>
      <c r="AC268" s="90">
        <f>IF(ISNA(VLOOKUP($B268,'[2]1516 Exp_Rev Access'!$F$7:$FS$310,20,FALSE)),"",VLOOKUP($B268,'[2]1516 Exp_Rev Access'!$F$7:$FS$310,20,FALSE))</f>
        <v>1402149.89</v>
      </c>
      <c r="AD268" s="90">
        <f>IF(ISNA(VLOOKUP($B268,'[2]1516 Exp_Rev Access'!$F$7:$FS$310,21,FALSE)),"",VLOOKUP($B268,'[2]1516 Exp_Rev Access'!$F$7:$FS$310,21,FALSE))</f>
        <v>1440469.56</v>
      </c>
      <c r="AE268" s="90">
        <f>IF(ISNA(VLOOKUP($B268,'[2]1516 Exp_Rev Access'!$F$7:$FS$310,22,FALSE)),"",VLOOKUP($B268,'[2]1516 Exp_Rev Access'!$F$7:$FS$310,22,FALSE))</f>
        <v>24859.69</v>
      </c>
      <c r="AF268" s="90">
        <f>IF(ISNA(VLOOKUP($B268,'[2]1516 Exp_Rev Access'!$F$7:$FS$310,23,FALSE)),"",VLOOKUP($B268,'[2]1516 Exp_Rev Access'!$F$7:$FS$310,23,FALSE))</f>
        <v>0</v>
      </c>
      <c r="AG268" s="90">
        <f>IF(ISNA(VLOOKUP($B268,'[2]1516 Exp_Rev Access'!$F$7:$FS$310,24,FALSE)),"",VLOOKUP($B268,'[2]1516 Exp_Rev Access'!$F$7:$FS$310,24,FALSE))</f>
        <v>234118.32</v>
      </c>
      <c r="AH268" s="90">
        <f>IF(ISNA(VLOOKUP($B268,'[2]1516 Exp_Rev Access'!$F$7:$FS$310,25,FALSE)),"",VLOOKUP($B268,'[2]1516 Exp_Rev Access'!$F$7:$FS$310,25,FALSE))</f>
        <v>42300.21</v>
      </c>
      <c r="AI268" s="90">
        <f>IF(ISNA(VLOOKUP($B268,'[2]1516 Exp_Rev Access'!$F$7:$FS$310,26,FALSE)),"",VLOOKUP($B268,'[2]1516 Exp_Rev Access'!$F$7:$FS$310,26,FALSE))</f>
        <v>459272.31</v>
      </c>
      <c r="AJ268" s="90">
        <f>IF(ISNA(VLOOKUP($B268,'[2]1516 Exp_Rev Access'!$F$7:$FS$310,27,FALSE)),"",VLOOKUP($B268,'[2]1516 Exp_Rev Access'!$F$7:$FS$310,27,FALSE))</f>
        <v>74418.649999999994</v>
      </c>
      <c r="AK268" s="90">
        <f>IF(ISNA(VLOOKUP($B268,'[2]1516 Exp_Rev Access'!$F$7:$FS$310,28,FALSE)),"",VLOOKUP($B268,'[2]1516 Exp_Rev Access'!$F$7:$FS$310,28,FALSE))</f>
        <v>381365.36</v>
      </c>
      <c r="AL268" s="90">
        <f>IF(ISNA(VLOOKUP($B268,'[2]1516 Exp_Rev Access'!$F$7:$FS$310,29,FALSE)),"",VLOOKUP($B268,'[2]1516 Exp_Rev Access'!$F$7:$FS$310,29,FALSE))</f>
        <v>167906.27</v>
      </c>
      <c r="AM268" s="53">
        <f t="shared" si="673"/>
        <v>5743850.4299999997</v>
      </c>
      <c r="AN268" s="92">
        <f t="shared" si="674"/>
        <v>5.5086675055116475E-2</v>
      </c>
      <c r="AO268" s="68">
        <f t="shared" si="675"/>
        <v>631.26796836104552</v>
      </c>
      <c r="AP268" s="90">
        <f>IF(ISNA(VLOOKUP($B268,'[2]1516 Exp_Rev Access'!$F$7:$FS$310,30,FALSE)),"",VLOOKUP($B268,'[2]1516 Exp_Rev Access'!$F$7:$FS$310,30,FALSE))</f>
        <v>54640840.109999999</v>
      </c>
      <c r="AQ268" s="90">
        <f>IF(ISNA(VLOOKUP($B268,'[2]1516 Exp_Rev Access'!$F$7:$FS$310,31,FALSE)),"",VLOOKUP($B268,'[2]1516 Exp_Rev Access'!$F$7:$FS$310,31,FALSE))</f>
        <v>1377000.89</v>
      </c>
      <c r="AR268" s="90">
        <f>IF(ISNA(VLOOKUP($B268,'[2]1516 Exp_Rev Access'!$F$7:$FS$310,32,FALSE)),"",VLOOKUP($B268,'[2]1516 Exp_Rev Access'!$F$7:$FS$310,32,FALSE))</f>
        <v>1671449.92</v>
      </c>
      <c r="AS268" s="90">
        <f>IF(ISNA(VLOOKUP($B268,'[2]1516 Exp_Rev Access'!$F$7:$FS$310,33,FALSE)),"",VLOOKUP($B268,'[2]1516 Exp_Rev Access'!$F$7:$FS$310,33,FALSE))</f>
        <v>0</v>
      </c>
      <c r="AT268" s="90">
        <f>IF(ISNA(VLOOKUP($B268,'[2]1516 Exp_Rev Access'!$F$7:$FS$310,34,FALSE)),"",VLOOKUP($B268,'[2]1516 Exp_Rev Access'!$F$7:$FS$310,34,FALSE))</f>
        <v>0</v>
      </c>
      <c r="AU268" s="53">
        <f t="shared" si="676"/>
        <v>57689290.920000002</v>
      </c>
      <c r="AV268" s="93">
        <f t="shared" si="677"/>
        <v>0.55327193174668399</v>
      </c>
      <c r="AW268" s="53">
        <f t="shared" si="678"/>
        <v>6340.241954256061</v>
      </c>
      <c r="AX268" s="90">
        <f>IF(ISNA(VLOOKUP($B268,'[2]1516 Exp_Rev Access'!$F$7:$FS$310,35,FALSE)),"",VLOOKUP($B268,'[2]1516 Exp_Rev Access'!$F$7:$FS$310,35,FALSE))</f>
        <v>0</v>
      </c>
      <c r="AY268" s="90">
        <f>IF(ISNA(VLOOKUP($B268,'[2]1516 Exp_Rev Access'!$F$7:$FS$310,36,FALSE)),"",VLOOKUP($B268,'[2]1516 Exp_Rev Access'!$F$7:$FS$310,36,FALSE))</f>
        <v>6645978.5599999996</v>
      </c>
      <c r="AZ268" s="90">
        <f>IF(ISNA(VLOOKUP($B268,'[2]1516 Exp_Rev Access'!$F$7:$FS$310,37,FALSE)),"",VLOOKUP($B268,'[2]1516 Exp_Rev Access'!$F$7:$FS$310,37,FALSE))</f>
        <v>298588.67</v>
      </c>
      <c r="BA268" s="90">
        <f>IF(ISNA(VLOOKUP($B268,'[2]1516 Exp_Rev Access'!$F$7:$FS$310,38,FALSE)),"",VLOOKUP($B268,'[2]1516 Exp_Rev Access'!$F$7:$FS$310,38,FALSE))</f>
        <v>0</v>
      </c>
      <c r="BB268" s="90">
        <f>IF(ISNA(VLOOKUP($B268,'[2]1516 Exp_Rev Access'!$F$7:$FS$310,39,FALSE)),"",VLOOKUP($B268,'[2]1516 Exp_Rev Access'!$F$7:$FS$310,39,FALSE))</f>
        <v>0</v>
      </c>
      <c r="BC268" s="90">
        <f>IF(ISNA(VLOOKUP($B268,'[2]1516 Exp_Rev Access'!$F$7:$FS$310,40,FALSE)),"",VLOOKUP($B268,'[2]1516 Exp_Rev Access'!$F$7:$FS$310,40,FALSE))</f>
        <v>1456035.56</v>
      </c>
      <c r="BD268" s="90">
        <f>IF(ISNA(VLOOKUP($B268,'[2]1516 Exp_Rev Access'!$F$7:$FS$310,41,FALSE)),"",VLOOKUP($B268,'[2]1516 Exp_Rev Access'!$F$7:$FS$310,41,FALSE))</f>
        <v>0</v>
      </c>
      <c r="BE268" s="90">
        <f>IF(ISNA(VLOOKUP($B268,'[2]1516 Exp_Rev Access'!$F$7:$FS$310,42,FALSE)),"",VLOOKUP($B268,'[2]1516 Exp_Rev Access'!$F$7:$FS$310,42,FALSE))</f>
        <v>681727.52</v>
      </c>
      <c r="BF268" s="90">
        <f>IF(ISNA(VLOOKUP($B268,'[2]1516 Exp_Rev Access'!$F$7:$FS$310,43,FALSE)),"",VLOOKUP($B268,'[2]1516 Exp_Rev Access'!$F$7:$FS$310,43,FALSE))</f>
        <v>0</v>
      </c>
      <c r="BG268" s="90">
        <f>IF(ISNA(VLOOKUP($B268,'[2]1516 Exp_Rev Access'!$F$7:$FS$310,44,FALSE)),"",VLOOKUP($B268,'[2]1516 Exp_Rev Access'!$F$7:$FS$310,44,FALSE))</f>
        <v>338498.25</v>
      </c>
      <c r="BH268" s="90">
        <f>IF(ISNA(VLOOKUP($B268,'[2]1516 Exp_Rev Access'!$F$7:$FS$310,45,FALSE)),"",VLOOKUP($B268,'[2]1516 Exp_Rev Access'!$F$7:$FS$310,45,FALSE))</f>
        <v>90316.71</v>
      </c>
      <c r="BI268" s="90">
        <f>IF(ISNA(VLOOKUP($B268,'[2]1516 Exp_Rev Access'!$F$7:$FS$310,46,FALSE)),"",VLOOKUP($B268,'[2]1516 Exp_Rev Access'!$F$7:$FS$310,46,FALSE))</f>
        <v>0</v>
      </c>
      <c r="BJ268" s="90">
        <f>IF(ISNA(VLOOKUP($B268,'[2]1516 Exp_Rev Access'!$F$7:$FS$310,47,FALSE)),"",VLOOKUP($B268,'[2]1516 Exp_Rev Access'!$F$7:$FS$310,47,FALSE))</f>
        <v>51587.03</v>
      </c>
      <c r="BK268" s="90">
        <f>IF(ISNA(VLOOKUP($B268,'[2]1516 Exp_Rev Access'!$F$7:$FS$310,48,FALSE)),"",VLOOKUP($B268,'[2]1516 Exp_Rev Access'!$F$7:$FS$310,48,FALSE))</f>
        <v>2977349.56</v>
      </c>
      <c r="BL268" s="90">
        <f>IF(ISNA(VLOOKUP($B268,'[2]1516 Exp_Rev Access'!$F$7:$FS$310,49,FALSE)),"",VLOOKUP($B268,'[2]1516 Exp_Rev Access'!$F$7:$FS$310,49,FALSE))</f>
        <v>0</v>
      </c>
      <c r="BM268" s="90">
        <f>IF(ISNA(VLOOKUP($B268,'[2]1516 Exp_Rev Access'!$F$7:$FS$310,50,FALSE)),"",VLOOKUP($B268,'[2]1516 Exp_Rev Access'!$F$7:$FS$310,50,FALSE))</f>
        <v>0</v>
      </c>
      <c r="BN268" s="90">
        <f>IF(ISNA(VLOOKUP($B268,'[2]1516 Exp_Rev Access'!$F$7:$FS$310,51,FALSE)),"",VLOOKUP($B268,'[2]1516 Exp_Rev Access'!$F$7:$FS$310,51,FALSE))</f>
        <v>0</v>
      </c>
      <c r="BO268" s="90">
        <f>IF(ISNA(VLOOKUP($B268,'[2]1516 Exp_Rev Access'!$F$7:$FS$310,52,FALSE)),"",VLOOKUP($B268,'[2]1516 Exp_Rev Access'!$F$7:$FS$310,52,FALSE))</f>
        <v>0</v>
      </c>
      <c r="BP268" s="90">
        <f>IF(ISNA(VLOOKUP($B268,'[2]1516 Exp_Rev Access'!$F$7:$FS$310,53,FALSE)),"",VLOOKUP($B268,'[2]1516 Exp_Rev Access'!$F$7:$FS$310,53,FALSE))</f>
        <v>0</v>
      </c>
      <c r="BQ268" s="90">
        <f>IF(ISNA(VLOOKUP($B268,'[2]1516 Exp_Rev Access'!$F$7:$FS$310,54,FALSE)),"",VLOOKUP($B268,'[2]1516 Exp_Rev Access'!$F$7:$FS$310,54,FALSE))</f>
        <v>7410.16</v>
      </c>
      <c r="BR268" s="90">
        <f>IF(ISNA(VLOOKUP($B268,'[2]1516 Exp_Rev Access'!$F$7:$FS$310,55,FALSE)),"",VLOOKUP($B268,'[2]1516 Exp_Rev Access'!$F$7:$FS$310,55,FALSE))</f>
        <v>0</v>
      </c>
      <c r="BS268" s="90">
        <f>IF(ISNA(VLOOKUP($B268,'[2]1516 Exp_Rev Access'!$F$7:$FS$310,56,FALSE)),"",VLOOKUP($B268,'[2]1516 Exp_Rev Access'!$F$7:$FS$310,56,FALSE))</f>
        <v>0</v>
      </c>
      <c r="BT268" s="90">
        <f>IF(ISNA(VLOOKUP($B268,'[2]1516 Exp_Rev Access'!$F$7:$FS$310,57,FALSE)),"",VLOOKUP($B268,'[2]1516 Exp_Rev Access'!$F$7:$FS$310,57,FALSE))</f>
        <v>0</v>
      </c>
      <c r="BU268" s="90">
        <f>IF(ISNA(VLOOKUP($B268,'[2]1516 Exp_Rev Access'!$F$7:$FS$310,58,FALSE)),"",VLOOKUP($B268,'[2]1516 Exp_Rev Access'!$F$7:$FS$310,58,FALSE))</f>
        <v>0</v>
      </c>
      <c r="BV268" s="53">
        <f t="shared" si="679"/>
        <v>12547492.02</v>
      </c>
      <c r="BW268" s="92">
        <f t="shared" si="680"/>
        <v>0.12033732843255932</v>
      </c>
      <c r="BX268" s="68">
        <f t="shared" si="681"/>
        <v>1379.0104550984681</v>
      </c>
      <c r="BY268" s="90">
        <f>IF(ISNA(VLOOKUP($B268,'[2]1516 Exp_Rev Access'!$F$7:$FS$310,59,FALSE)),"",VLOOKUP($B268,'[2]1516 Exp_Rev Access'!$F$7:$FS$310,59,FALSE))</f>
        <v>0</v>
      </c>
      <c r="BZ268" s="90">
        <f>IF(ISNA(VLOOKUP($B268,'[2]1516 Exp_Rev Access'!$F$7:$FS$310,60,FALSE)),"",VLOOKUP($B268,'[2]1516 Exp_Rev Access'!$F$7:$FS$310,60,FALSE))</f>
        <v>0</v>
      </c>
      <c r="CA268" s="90">
        <f>IF(ISNA(VLOOKUP($B268,'[2]1516 Exp_Rev Access'!$F$7:$FS$310,61,FALSE)),"",VLOOKUP($B268,'[2]1516 Exp_Rev Access'!$F$7:$FS$310,61,FALSE))</f>
        <v>0</v>
      </c>
      <c r="CB268" s="90">
        <f>IF(ISNA(VLOOKUP($B268,'[2]1516 Exp_Rev Access'!$F$7:$FS$310,62,FALSE)),"",VLOOKUP($B268,'[2]1516 Exp_Rev Access'!$F$7:$FS$310,62,FALSE))</f>
        <v>0</v>
      </c>
      <c r="CC268" s="90">
        <f>IF(ISNA(VLOOKUP($B268,'[2]1516 Exp_Rev Access'!$F$7:$FS$310,63,FALSE)),"",VLOOKUP($B268,'[2]1516 Exp_Rev Access'!$F$7:$FS$310,63,FALSE))</f>
        <v>7125.4</v>
      </c>
      <c r="CD268" s="90">
        <f>IF(ISNA(VLOOKUP($B268,'[2]1516 Exp_Rev Access'!$F$7:$FS$310,64,FALSE)),"",VLOOKUP($B268,'[2]1516 Exp_Rev Access'!$F$7:$FS$310,64,FALSE))</f>
        <v>0</v>
      </c>
      <c r="CE268" s="53">
        <f t="shared" si="682"/>
        <v>7125.4</v>
      </c>
      <c r="CF268" s="92">
        <f t="shared" si="683"/>
        <v>6.8336492953861071E-5</v>
      </c>
      <c r="CG268" s="94">
        <f t="shared" si="684"/>
        <v>0.78310478947478335</v>
      </c>
      <c r="CH268" s="90">
        <f>IF(ISNA(VLOOKUP($B268,'[2]1516 Exp_Rev Access'!$F$7:$FS$310,65,FALSE)),"",VLOOKUP($B268,'[2]1516 Exp_Rev Access'!$F$7:$FS$310,65,FALSE))</f>
        <v>0</v>
      </c>
      <c r="CI268" s="90">
        <f>IF(ISNA(VLOOKUP($B268,'[2]1516 Exp_Rev Access'!$F$7:$FS$310,66,FALSE)),"",VLOOKUP($B268,'[2]1516 Exp_Rev Access'!$F$7:$FS$310,66,FALSE))</f>
        <v>0</v>
      </c>
      <c r="CJ268" s="90">
        <f>IF(ISNA(VLOOKUP($B268,'[2]1516 Exp_Rev Access'!$F$7:$FS$310,67,FALSE)),"",VLOOKUP($B268,'[2]1516 Exp_Rev Access'!$F$7:$FS$310,67,FALSE))</f>
        <v>0</v>
      </c>
      <c r="CK268" s="90">
        <f>IF(ISNA(VLOOKUP($B268,'[2]1516 Exp_Rev Access'!$F$7:$FS$310,68,FALSE)),"",VLOOKUP($B268,'[2]1516 Exp_Rev Access'!$F$7:$FS$310,68,FALSE))</f>
        <v>0</v>
      </c>
      <c r="CL268" s="90">
        <f>IF(ISNA(VLOOKUP($B268,'[2]1516 Exp_Rev Access'!$F$7:$FS$310,69,FALSE)),"",VLOOKUP($B268,'[2]1516 Exp_Rev Access'!$F$7:$FS$310,69,FALSE))</f>
        <v>0</v>
      </c>
      <c r="CM268" s="90">
        <f>IF(ISNA(VLOOKUP($B268,'[2]1516 Exp_Rev Access'!$F$7:$FS$310,70,FALSE)),"",VLOOKUP($B268,'[2]1516 Exp_Rev Access'!$F$7:$FS$310,70,FALSE))</f>
        <v>0</v>
      </c>
      <c r="CN268" s="90">
        <f>IF(ISNA(VLOOKUP($B268,'[2]1516 Exp_Rev Access'!$F$7:$FS$310,71,FALSE)),"",VLOOKUP($B268,'[2]1516 Exp_Rev Access'!$F$7:$FS$310,71,FALSE))</f>
        <v>0</v>
      </c>
      <c r="CO268" s="90">
        <f>IF(ISNA(VLOOKUP($B268,'[2]1516 Exp_Rev Access'!$F$7:$FS$310,72,FALSE)),"",VLOOKUP($B268,'[2]1516 Exp_Rev Access'!$F$7:$FS$310,72,FALSE))</f>
        <v>0</v>
      </c>
      <c r="CP268" s="90">
        <f>IF(ISNA(VLOOKUP($B268,'[2]1516 Exp_Rev Access'!$F$7:$FS$310,73,FALSE)),"",VLOOKUP($B268,'[2]1516 Exp_Rev Access'!$F$7:$FS$310,73,FALSE))</f>
        <v>0</v>
      </c>
      <c r="CQ268" s="90">
        <f>IF(ISNA(VLOOKUP($B268,'[2]1516 Exp_Rev Access'!$F$7:$FS$310,74,FALSE)),"",VLOOKUP($B268,'[2]1516 Exp_Rev Access'!$F$7:$FS$310,74,FALSE))</f>
        <v>1547291.83</v>
      </c>
      <c r="CR268" s="90">
        <f>IF(ISNA(VLOOKUP($B268,'[2]1516 Exp_Rev Access'!$F$7:$FS$310,75,FALSE)),"",VLOOKUP($B268,'[2]1516 Exp_Rev Access'!$F$7:$FS$310,75,FALSE))</f>
        <v>0</v>
      </c>
      <c r="CS268" s="90">
        <f>IF(ISNA(VLOOKUP($B268,'[2]1516 Exp_Rev Access'!$F$7:$FS$310,76,FALSE)),"",VLOOKUP($B268,'[2]1516 Exp_Rev Access'!$F$7:$FS$310,76,FALSE))</f>
        <v>61774.84</v>
      </c>
      <c r="CT268" s="90">
        <f>IF(ISNA(VLOOKUP($B268,'[2]1516 Exp_Rev Access'!$F$7:$FS$310,77,FALSE)),"",VLOOKUP($B268,'[2]1516 Exp_Rev Access'!$F$7:$FS$310,77,FALSE))</f>
        <v>0</v>
      </c>
      <c r="CU268" s="90">
        <f>IF(ISNA(VLOOKUP($B268,'[2]1516 Exp_Rev Access'!$F$7:$FS$310,78,FALSE)),"",VLOOKUP($B268,'[2]1516 Exp_Rev Access'!$F$7:$FS$310,78,FALSE))</f>
        <v>1169470.98</v>
      </c>
      <c r="CV268" s="90">
        <f>IF(ISNA(VLOOKUP($B268,'[2]1516 Exp_Rev Access'!$F$7:$FS$310,79,FALSE)),"",VLOOKUP($B268,'[2]1516 Exp_Rev Access'!$F$7:$FS$310,79,FALSE))</f>
        <v>574964.37</v>
      </c>
      <c r="CW268" s="90">
        <f>IF(ISNA(VLOOKUP($B268,'[2]1516 Exp_Rev Access'!$F$7:$FS$310,80,FALSE)),"",VLOOKUP($B268,'[2]1516 Exp_Rev Access'!$F$7:$FS$310,80,FALSE))</f>
        <v>0</v>
      </c>
      <c r="CX268" s="90">
        <f>IF(ISNA(VLOOKUP($B268,'[2]1516 Exp_Rev Access'!$F$7:$FS$310,81,FALSE)),"",VLOOKUP($B268,'[2]1516 Exp_Rev Access'!$F$7:$FS$310,81,FALSE))</f>
        <v>0</v>
      </c>
      <c r="CY268" s="90">
        <f>IF(ISNA(VLOOKUP($B268,'[2]1516 Exp_Rev Access'!$F$7:$FS$310,82,FALSE)),"",VLOOKUP($B268,'[2]1516 Exp_Rev Access'!$F$7:$FS$310,82,FALSE))</f>
        <v>0</v>
      </c>
      <c r="CZ268" s="90">
        <f>IF(ISNA(VLOOKUP($B268,'[2]1516 Exp_Rev Access'!$F$7:$FS$310,83,FALSE)),"",VLOOKUP($B268,'[2]1516 Exp_Rev Access'!$F$7:$FS$310,83,FALSE))</f>
        <v>0</v>
      </c>
      <c r="DA268" s="90">
        <f>IF(ISNA(VLOOKUP($B268,'[2]1516 Exp_Rev Access'!$F$7:$FS$310,84,FALSE)),"",VLOOKUP($B268,'[2]1516 Exp_Rev Access'!$F$7:$FS$310,84,FALSE))</f>
        <v>0</v>
      </c>
      <c r="DB268" s="90">
        <f>IF(ISNA(VLOOKUP($B268,'[2]1516 Exp_Rev Access'!$F$7:$FS$310,85,FALSE)),"",VLOOKUP($B268,'[2]1516 Exp_Rev Access'!$F$7:$FS$310,85,FALSE))</f>
        <v>31806.7</v>
      </c>
      <c r="DC268" s="90">
        <f>IF(ISNA(VLOOKUP($B268,'[2]1516 Exp_Rev Access'!$F$7:$FS$310,86,FALSE)),"",VLOOKUP($B268,'[2]1516 Exp_Rev Access'!$F$7:$FS$310,86,FALSE))</f>
        <v>0</v>
      </c>
      <c r="DD268" s="90">
        <f>IF(ISNA(VLOOKUP($B268,'[2]1516 Exp_Rev Access'!$F$7:$FS$310,87,FALSE)),"",VLOOKUP($B268,'[2]1516 Exp_Rev Access'!$F$7:$FS$310,87,FALSE))</f>
        <v>0</v>
      </c>
      <c r="DE268" s="90">
        <f>IF(ISNA(VLOOKUP($B268,'[2]1516 Exp_Rev Access'!$F$7:$FS$310,88,FALSE)),"",VLOOKUP($B268,'[2]1516 Exp_Rev Access'!$F$7:$FS$310,88,FALSE))</f>
        <v>0</v>
      </c>
      <c r="DF268" s="90">
        <f>IF(ISNA(VLOOKUP($B268,'[2]1516 Exp_Rev Access'!$F$7:$FS$310,89,FALSE)),"",VLOOKUP($B268,'[2]1516 Exp_Rev Access'!$F$7:$FS$310,89,FALSE))</f>
        <v>0</v>
      </c>
      <c r="DG268" s="90">
        <f>IF(ISNA(VLOOKUP($B268,'[2]1516 Exp_Rev Access'!$F$7:$FS$310,90,FALSE)),"",VLOOKUP($B268,'[2]1516 Exp_Rev Access'!$F$7:$FS$310,90,FALSE))</f>
        <v>20896.78</v>
      </c>
      <c r="DH268" s="90">
        <f>IF(ISNA(VLOOKUP($B268,'[2]1516 Exp_Rev Access'!$F$7:$FS$310,91,FALSE)),"",VLOOKUP($B268,'[2]1516 Exp_Rev Access'!$F$7:$FS$310,91,FALSE))</f>
        <v>34054.83</v>
      </c>
      <c r="DI268" s="90">
        <f>IF(ISNA(VLOOKUP($B268,'[2]1516 Exp_Rev Access'!$F$7:$FS$310,92,FALSE)),"",VLOOKUP($B268,'[2]1516 Exp_Rev Access'!$F$7:$FS$310,92,FALSE))</f>
        <v>1640430.71</v>
      </c>
      <c r="DJ268" s="90">
        <f>IF(ISNA(VLOOKUP($B268,'[2]1516 Exp_Rev Access'!$F$7:$FS$310,93,FALSE)),"",VLOOKUP($B268,'[2]1516 Exp_Rev Access'!$F$7:$FS$310,93,FALSE))</f>
        <v>0</v>
      </c>
      <c r="DK268" s="90">
        <f>IF(ISNA(VLOOKUP($B268,'[2]1516 Exp_Rev Access'!$F$7:$FS$310,94,FALSE)),"",VLOOKUP($B268,'[2]1516 Exp_Rev Access'!$F$7:$FS$310,94,FALSE))</f>
        <v>0</v>
      </c>
      <c r="DL268" s="90">
        <f>IF(ISNA(VLOOKUP($B268,'[2]1516 Exp_Rev Access'!$F$7:$FS$310,95,FALSE)),"",VLOOKUP($B268,'[2]1516 Exp_Rev Access'!$F$7:$FS$310,95,FALSE))</f>
        <v>0</v>
      </c>
      <c r="DM268" s="90">
        <f>IF(ISNA(VLOOKUP($B268,'[2]1516 Exp_Rev Access'!$F$7:$FS$310,96,FALSE)),"",VLOOKUP($B268,'[2]1516 Exp_Rev Access'!$F$7:$FS$310,96,FALSE))</f>
        <v>0</v>
      </c>
      <c r="DN268" s="90">
        <f>IF(ISNA(VLOOKUP($B268,'[2]1516 Exp_Rev Access'!$F$7:$FS$310,97,FALSE)),"",VLOOKUP($B268,'[2]1516 Exp_Rev Access'!$F$7:$FS$310,97,FALSE))</f>
        <v>0</v>
      </c>
      <c r="DO268" s="90">
        <f>IF(ISNA(VLOOKUP($B268,'[2]1516 Exp_Rev Access'!$F$7:$FS$310,98,FALSE)),"",VLOOKUP($B268,'[2]1516 Exp_Rev Access'!$F$7:$FS$310,98,FALSE))</f>
        <v>0</v>
      </c>
      <c r="DP268" s="90">
        <f>IF(ISNA(VLOOKUP($B268,'[2]1516 Exp_Rev Access'!$F$7:$FS$310,99,FALSE)),"",VLOOKUP($B268,'[2]1516 Exp_Rev Access'!$F$7:$FS$310,99,FALSE))</f>
        <v>0</v>
      </c>
      <c r="DQ268" s="90">
        <f>IF(ISNA(VLOOKUP($B268,'[2]1516 Exp_Rev Access'!$F$7:$FS$310,100,FALSE)),"",VLOOKUP($B268,'[2]1516 Exp_Rev Access'!$F$7:$FS$310,100,FALSE))</f>
        <v>0</v>
      </c>
      <c r="DR268" s="90">
        <f>IF(ISNA(VLOOKUP($B268,'[2]1516 Exp_Rev Access'!$F$7:$FS$310,101,FALSE)),"",VLOOKUP($B268,'[2]1516 Exp_Rev Access'!$F$7:$FS$310,101,FALSE))</f>
        <v>0</v>
      </c>
      <c r="DS268" s="90">
        <f>IF(ISNA(VLOOKUP($B268,'[2]1516 Exp_Rev Access'!$F$7:$FS$310,102,FALSE)),"",VLOOKUP($B268,'[2]1516 Exp_Rev Access'!$F$7:$FS$310,102,FALSE))</f>
        <v>0</v>
      </c>
      <c r="DT268" s="90">
        <f>IF(ISNA(VLOOKUP($B268,'[2]1516 Exp_Rev Access'!$F$7:$FS$310,103,FALSE)),"",VLOOKUP($B268,'[2]1516 Exp_Rev Access'!$F$7:$FS$310,103,FALSE))</f>
        <v>0</v>
      </c>
      <c r="DU268" s="90">
        <f>IF(ISNA(VLOOKUP($B268,'[2]1516 Exp_Rev Access'!$F$7:$FS$310,104,FALSE)),"",VLOOKUP($B268,'[2]1516 Exp_Rev Access'!$F$7:$FS$310,104,FALSE))</f>
        <v>0</v>
      </c>
      <c r="DV268" s="90">
        <f>IF(ISNA(VLOOKUP($B268,'[2]1516 Exp_Rev Access'!$F$7:$FS$310,105,FALSE)),"",VLOOKUP($B268,'[2]1516 Exp_Rev Access'!$F$7:$FS$310,105,FALSE))</f>
        <v>0</v>
      </c>
      <c r="DW268" s="90">
        <f>IF(ISNA(VLOOKUP($B268,'[2]1516 Exp_Rev Access'!$F$7:$FS$310,106,FALSE)),"",VLOOKUP($B268,'[2]1516 Exp_Rev Access'!$F$7:$FS$310,106,FALSE))</f>
        <v>0</v>
      </c>
      <c r="DX268" s="90">
        <f>IF(ISNA(VLOOKUP($B268,'[2]1516 Exp_Rev Access'!$F$7:$FS$310,107,FALSE)),"",VLOOKUP($B268,'[2]1516 Exp_Rev Access'!$F$7:$FS$310,107,FALSE))</f>
        <v>0</v>
      </c>
      <c r="DY268" s="90">
        <f>IF(ISNA(VLOOKUP($B268,'[2]1516 Exp_Rev Access'!$F$7:$FS$310,108,FALSE)),"",VLOOKUP($B268,'[2]1516 Exp_Rev Access'!$F$7:$FS$310,108,FALSE))</f>
        <v>0</v>
      </c>
      <c r="DZ268" s="90">
        <f>IF(ISNA(VLOOKUP($B268,'[2]1516 Exp_Rev Access'!$F$7:$FS$310,109,FALSE)),"",VLOOKUP($B268,'[2]1516 Exp_Rev Access'!$F$7:$FS$310,109,FALSE))</f>
        <v>0</v>
      </c>
      <c r="EA268" s="90">
        <f>IF(ISNA(VLOOKUP($B268,'[2]1516 Exp_Rev Access'!$F$7:$FS$310,110,FALSE)),"",VLOOKUP($B268,'[2]1516 Exp_Rev Access'!$F$7:$FS$310,110,FALSE))</f>
        <v>0</v>
      </c>
      <c r="EB268" s="90">
        <f>IF(ISNA(VLOOKUP($B268,'[2]1516 Exp_Rev Access'!$F$7:$FS$310,111,FALSE)),"",VLOOKUP($B268,'[2]1516 Exp_Rev Access'!$F$7:$FS$310,111,FALSE))</f>
        <v>0</v>
      </c>
      <c r="EC268" s="90">
        <f>IF(ISNA(VLOOKUP($B268,'[2]1516 Exp_Rev Access'!$F$7:$FS$310,112,FALSE)),"",VLOOKUP($B268,'[2]1516 Exp_Rev Access'!$F$7:$FS$310,112,FALSE))</f>
        <v>0</v>
      </c>
      <c r="ED268" s="90">
        <f>IF(ISNA(VLOOKUP($B268,'[2]1516 Exp_Rev Access'!$F$7:$FS$310,113,FALSE)),"",VLOOKUP($B268,'[2]1516 Exp_Rev Access'!$F$7:$FS$310,113,FALSE))</f>
        <v>0</v>
      </c>
      <c r="EE268" s="90">
        <f>IF(ISNA(VLOOKUP($B268,'[2]1516 Exp_Rev Access'!$F$7:$FS$310,114,FALSE)),"",VLOOKUP($B268,'[2]1516 Exp_Rev Access'!$F$7:$FS$310,114,FALSE))</f>
        <v>0</v>
      </c>
      <c r="EF268" s="90">
        <f>IF(ISNA(VLOOKUP($B268,'[2]1516 Exp_Rev Access'!$F$7:$FS$310,115,FALSE)),"",VLOOKUP($B268,'[2]1516 Exp_Rev Access'!$F$7:$FS$310,115,FALSE))</f>
        <v>0</v>
      </c>
      <c r="EG268" s="90">
        <f>IF(ISNA(VLOOKUP($B268,'[2]1516 Exp_Rev Access'!$F$7:$FS$310,116,FALSE)),"",VLOOKUP($B268,'[2]1516 Exp_Rev Access'!$F$7:$FS$310,116,FALSE))</f>
        <v>227736</v>
      </c>
      <c r="EH268" s="90">
        <f>IF(ISNA(VLOOKUP($B268,'[2]1516 Exp_Rev Access'!$F$7:$FS$310,117,FALSE)),"",VLOOKUP($B268,'[2]1516 Exp_Rev Access'!$F$7:$FS$310,117,FALSE))</f>
        <v>0</v>
      </c>
      <c r="EI268" s="90">
        <f>IF(ISNA(VLOOKUP($B268,'[2]1516 Exp_Rev Access'!$F$7:$FS$310,118,FALSE)),"",VLOOKUP($B268,'[2]1516 Exp_Rev Access'!$F$7:$FS$310,118,FALSE))</f>
        <v>0</v>
      </c>
      <c r="EJ268" s="90">
        <f>IF(ISNA(VLOOKUP($B268,'[2]1516 Exp_Rev Access'!$F$7:$FS$310,119,FALSE)),"",VLOOKUP($B268,'[2]1516 Exp_Rev Access'!$F$7:$FS$310,119,FALSE))</f>
        <v>0</v>
      </c>
      <c r="EK268" s="90">
        <f>IF(ISNA(VLOOKUP($B268,'[2]1516 Exp_Rev Access'!$F$7:$FS$310,120,FALSE)),"",VLOOKUP($B268,'[2]1516 Exp_Rev Access'!$F$7:$FS$310,120,FALSE))</f>
        <v>0</v>
      </c>
      <c r="EL268" s="90">
        <f>IF(ISNA(VLOOKUP($B268,'[2]1516 Exp_Rev Access'!$F$7:$FS$310,121,FALSE)),"",VLOOKUP($B268,'[2]1516 Exp_Rev Access'!$F$7:$FS$310,121,FALSE))</f>
        <v>0</v>
      </c>
      <c r="EM268" s="90">
        <f>IF(ISNA(VLOOKUP($B268,'[2]1516 Exp_Rev Access'!$F$7:$FS$310,122,FALSE)),"",VLOOKUP($B268,'[2]1516 Exp_Rev Access'!$F$7:$FS$310,122,FALSE))</f>
        <v>0</v>
      </c>
      <c r="EN268" s="90">
        <f>IF(ISNA(VLOOKUP($B268,'[2]1516 Exp_Rev Access'!$F$7:$FS$310,123,FALSE)),"",VLOOKUP($B268,'[2]1516 Exp_Rev Access'!$F$7:$FS$310,123,FALSE))</f>
        <v>20475.349999999999</v>
      </c>
      <c r="EO268" s="90">
        <f>IF(ISNA(VLOOKUP($B268,'[2]1516 Exp_Rev Access'!$F$7:$FS$310,124,FALSE)),"",VLOOKUP($B268,'[2]1516 Exp_Rev Access'!$F$7:$FS$310,124,FALSE))</f>
        <v>0</v>
      </c>
      <c r="EP268" s="90">
        <f>IF(ISNA(VLOOKUP($B268,'[2]1516 Exp_Rev Access'!$F$7:$FS$310,125,FALSE)),"",VLOOKUP($B268,'[2]1516 Exp_Rev Access'!$F$7:$FS$310,125,FALSE))</f>
        <v>0</v>
      </c>
      <c r="EQ268" s="90">
        <f>IF(ISNA(VLOOKUP($B268,'[2]1516 Exp_Rev Access'!$F$7:$FS$310,126,FALSE)),"",VLOOKUP($B268,'[2]1516 Exp_Rev Access'!$F$7:$FS$310,126,FALSE))</f>
        <v>0</v>
      </c>
      <c r="ER268" s="90">
        <f>IF(ISNA(VLOOKUP($B268,'[2]1516 Exp_Rev Access'!$F$7:$FS$310,127,FALSE)),"",VLOOKUP($B268,'[2]1516 Exp_Rev Access'!$F$7:$FS$310,127,FALSE))</f>
        <v>0</v>
      </c>
      <c r="ES268" s="90">
        <f>IF(ISNA(VLOOKUP($B268,'[2]1516 Exp_Rev Access'!$F$7:$FS$310,128,FALSE)),"",VLOOKUP($B268,'[2]1516 Exp_Rev Access'!$F$7:$FS$310,128,FALSE))</f>
        <v>0</v>
      </c>
      <c r="ET268" s="90">
        <f>IF(ISNA(VLOOKUP($B268,'[2]1516 Exp_Rev Access'!$F$7:$FS$310,129,FALSE)),"",VLOOKUP($B268,'[2]1516 Exp_Rev Access'!$F$7:$FS$310,129,FALSE))</f>
        <v>0</v>
      </c>
      <c r="EU268" s="90">
        <f>IF(ISNA(VLOOKUP($B268,'[2]1516 Exp_Rev Access'!$F$7:$FS$310,130,FALSE)),"",VLOOKUP($B268,'[2]1516 Exp_Rev Access'!$F$7:$FS$310,130,FALSE))</f>
        <v>0</v>
      </c>
      <c r="EV268" s="90">
        <f>IF(ISNA(VLOOKUP($B268,'[2]1516 Exp_Rev Access'!$F$7:$FS$310,131,FALSE)),"",VLOOKUP($B268,'[2]1516 Exp_Rev Access'!$F$7:$FS$310,131,FALSE))</f>
        <v>48120.2</v>
      </c>
      <c r="EW268" s="90">
        <f>IF(ISNA(VLOOKUP($B268,'[2]1516 Exp_Rev Access'!$F$7:$FS$310,132,FALSE)),"",VLOOKUP($B268,'[2]1516 Exp_Rev Access'!$F$7:$FS$310,132,FALSE))</f>
        <v>0</v>
      </c>
      <c r="EX268" s="90">
        <f>IF(ISNA(VLOOKUP($B268,'[2]1516 Exp_Rev Access'!$F$7:$FS$310,133,FALSE)),"",VLOOKUP($B268,'[2]1516 Exp_Rev Access'!$F$7:$FS$310,133,FALSE))</f>
        <v>0</v>
      </c>
      <c r="EY268" s="90">
        <f>IF(ISNA(VLOOKUP($B268,'[2]1516 Exp_Rev Access'!$F$7:$FS$310,134,FALSE)),"",VLOOKUP($B268,'[2]1516 Exp_Rev Access'!$F$7:$FS$310,134,FALSE))</f>
        <v>0</v>
      </c>
      <c r="EZ268" s="90">
        <f>IF(ISNA(VLOOKUP($B268,'[2]1516 Exp_Rev Access'!$F$7:$FS$310,135,FALSE)),"",VLOOKUP($B268,'[2]1516 Exp_Rev Access'!$F$7:$FS$310,135,FALSE))</f>
        <v>0</v>
      </c>
      <c r="FA268" s="90">
        <f>IF(ISNA(VLOOKUP($B268,'[2]1516 Exp_Rev Access'!$F$7:$FS$310,136,FALSE)),"",VLOOKUP($B268,'[2]1516 Exp_Rev Access'!$F$7:$FS$310,136,FALSE))</f>
        <v>0</v>
      </c>
      <c r="FB268" s="90">
        <f>IF(ISNA(VLOOKUP($B268,'[2]1516 Exp_Rev Access'!$F$7:$FS$310,137,FALSE)),"",VLOOKUP($B268,'[2]1516 Exp_Rev Access'!$F$7:$FS$310,137,FALSE))</f>
        <v>0</v>
      </c>
      <c r="FC268" s="90">
        <f>IF(ISNA(VLOOKUP($B268,'[2]1516 Exp_Rev Access'!$F$7:$FS$310,138,FALSE)),"",VLOOKUP($B268,'[2]1516 Exp_Rev Access'!$F$7:$FS$310,138,FALSE))</f>
        <v>0</v>
      </c>
      <c r="FD268" s="90">
        <f>IF(ISNA(VLOOKUP($B268,'[2]1516 Exp_Rev Access'!$F$7:$FS$310,139,FALSE)),"",VLOOKUP($B268,'[2]1516 Exp_Rev Access'!$F$7:$FS$310,139,FALSE))</f>
        <v>0</v>
      </c>
      <c r="FE268" s="90">
        <f>IF(ISNA(VLOOKUP($B268,'[2]1516 Exp_Rev Access'!$F$7:$FS$310,140,FALSE)),"",VLOOKUP($B268,'[2]1516 Exp_Rev Access'!$F$7:$FS$310,140,FALSE))</f>
        <v>0</v>
      </c>
      <c r="FF268" s="90">
        <f>IF(ISNA(VLOOKUP($B268,'[2]1516 Exp_Rev Access'!$F$7:$FS$310,141,FALSE)),"",VLOOKUP($B268,'[2]1516 Exp_Rev Access'!$F$7:$FS$310,141,FALSE))</f>
        <v>0</v>
      </c>
      <c r="FG268" s="90">
        <f>IF(ISNA(VLOOKUP($B268,'[2]1516 Exp_Rev Access'!$F$7:$FS$310,142,FALSE)),"",VLOOKUP($B268,'[2]1516 Exp_Rev Access'!$F$7:$FS$310,142,FALSE))</f>
        <v>0</v>
      </c>
      <c r="FH268" s="90">
        <f>IF(ISNA(VLOOKUP($B268,'[2]1516 Exp_Rev Access'!$F$7:$FS$310,143,FALSE)),"",VLOOKUP($B268,'[2]1516 Exp_Rev Access'!$F$7:$FS$310,143,FALSE))</f>
        <v>0</v>
      </c>
      <c r="FI268" s="90">
        <f>IF(ISNA(VLOOKUP($B268,'[2]1516 Exp_Rev Access'!$F$7:$FS$310,144,FALSE)),"",VLOOKUP($B268,'[2]1516 Exp_Rev Access'!$F$7:$FS$310,144,FALSE))</f>
        <v>0</v>
      </c>
      <c r="FJ268" s="90">
        <f>IF(ISNA(VLOOKUP($B268,'[2]1516 Exp_Rev Access'!$F$7:$FS$310,145,FALSE)),"",VLOOKUP($B268,'[2]1516 Exp_Rev Access'!$F$7:$FS$310,145,FALSE))</f>
        <v>0</v>
      </c>
      <c r="FK268" s="90">
        <f>IF(ISNA(VLOOKUP($B268,'[2]1516 Exp_Rev Access'!$F$7:$FS$310,146,FALSE)),"",VLOOKUP($B268,'[2]1516 Exp_Rev Access'!$F$7:$FS$310,146,FALSE))</f>
        <v>0</v>
      </c>
      <c r="FL268" s="90">
        <f>IF(ISNA(VLOOKUP($B268,'[2]1516 Exp_Rev Access'!$F$7:$FS$310,1147,FALSE)),"",VLOOKUP($B268,'[2]1516 Exp_Rev Access'!$F$7:$FS$310,147,FALSE))</f>
        <v>0</v>
      </c>
      <c r="FM268" s="90">
        <f>IF(ISNA(VLOOKUP($B268,'[2]1516 Exp_Rev Access'!$F$7:$FS$310,148,FALSE)),"",VLOOKUP($B268,'[2]1516 Exp_Rev Access'!$F$7:$FS$310,148,FALSE))</f>
        <v>0</v>
      </c>
      <c r="FN268" s="90">
        <f>IF(ISNA(VLOOKUP($B268,'[2]1516 Exp_Rev Access'!$F$7:$FS$310,149,FALSE)),"",VLOOKUP($B268,'[2]1516 Exp_Rev Access'!$F$7:$FS$310,149,FALSE))</f>
        <v>0</v>
      </c>
      <c r="FO268" s="90">
        <f>IF(ISNA(VLOOKUP($B268,'[2]1516 Exp_Rev Access'!$F$7:$FS$310,150,FALSE)),"",VLOOKUP($B268,'[2]1516 Exp_Rev Access'!$F$7:$FS$310,150,FALSE))</f>
        <v>0</v>
      </c>
      <c r="FP268" s="90">
        <f>IF(ISNA(VLOOKUP($B268,'[2]1516 Exp_Rev Access'!$F$7:$FS$310,151,FALSE)),"",VLOOKUP($B268,'[2]1516 Exp_Rev Access'!$F$7:$FS$310,151,FALSE))</f>
        <v>0</v>
      </c>
      <c r="FQ268" s="90">
        <f>IF(ISNA(VLOOKUP($B268,'[2]1516 Exp_Rev Access'!$F$7:$FS$310,152,FALSE)),"",VLOOKUP($B268,'[2]1516 Exp_Rev Access'!$F$7:$FS$310,152,FALSE))</f>
        <v>0</v>
      </c>
      <c r="FR268" s="90">
        <f>IF(ISNA(VLOOKUP($B268,'[2]1516 Exp_Rev Access'!$F$7:$FS$310,153,FALSE)),"",VLOOKUP($B268,'[2]1516 Exp_Rev Access'!$F$7:$FS$310,153,FALSE))</f>
        <v>247475.34</v>
      </c>
      <c r="FS268" s="53">
        <f t="shared" si="685"/>
        <v>5624497.9300000006</v>
      </c>
      <c r="FT268" s="92">
        <f t="shared" si="686"/>
        <v>5.3942019137515264E-2</v>
      </c>
      <c r="FU268" s="116">
        <f t="shared" si="687"/>
        <v>618.15073783563105</v>
      </c>
      <c r="FV268" s="90">
        <f>IF(ISNA(VLOOKUP($B268,'[2]1516 Exp_Rev Access'!$F$7:$FS$310,154,FALSE)),"",VLOOKUP($B268,'[2]1516 Exp_Rev Access'!$F$7:$FS$310,154,FALSE))</f>
        <v>0</v>
      </c>
      <c r="FW268" s="90">
        <f>IF(ISNA(VLOOKUP($B268,'[2]1516 Exp_Rev Access'!$F$7:$FS$310,155,FALSE)),"",VLOOKUP($B268,'[2]1516 Exp_Rev Access'!$F$7:$FS$310,155,FALSE))</f>
        <v>39262.269999999997</v>
      </c>
      <c r="FX268" s="90">
        <f>IF(ISNA(VLOOKUP($B268,'[2]1516 Exp_Rev Access'!$F$7:$FS$310,156,FALSE)),"",VLOOKUP($B268,'[2]1516 Exp_Rev Access'!$F$7:$FS$310,156,FALSE))</f>
        <v>0</v>
      </c>
      <c r="FY268" s="90">
        <f>IF(ISNA(VLOOKUP($B268,'[2]1516 Exp_Rev Access'!$F$7:$FS$310,157,FALSE)),"",VLOOKUP($B268,'[2]1516 Exp_Rev Access'!$F$7:$FS$310,157,FALSE))</f>
        <v>0</v>
      </c>
      <c r="FZ268" s="90">
        <f>IF(ISNA(VLOOKUP($B268,'[2]1516 Exp_Rev Access'!$F$7:$FS$310,158,FALSE)),"",VLOOKUP($B268,'[2]1516 Exp_Rev Access'!$F$7:$FS$310,158,FALSE))</f>
        <v>0</v>
      </c>
      <c r="GA268" s="90">
        <f>IF(ISNA(VLOOKUP($B268,'[2]1516 Exp_Rev Access'!$F$7:$FS$310,159,FALSE)),"",VLOOKUP($B268,'[2]1516 Exp_Rev Access'!$F$7:$FS$310,159,FALSE))</f>
        <v>0</v>
      </c>
      <c r="GB268" s="90">
        <f>IF(ISNA(VLOOKUP($B268,'[2]1516 Exp_Rev Access'!$F$7:$FS$310,160,FALSE)),"",VLOOKUP($B268,'[2]1516 Exp_Rev Access'!$F$7:$FS$310,160,FALSE))</f>
        <v>0</v>
      </c>
      <c r="GC268" s="90">
        <f>IF(ISNA(VLOOKUP($B268,'[2]1516 Exp_Rev Access'!$F$7:$FS$310,161,FALSE)),"",VLOOKUP($B268,'[2]1516 Exp_Rev Access'!$F$7:$FS$310,161,FALSE))</f>
        <v>0</v>
      </c>
      <c r="GD268" s="90">
        <f>IF(ISNA(VLOOKUP($B268,'[2]1516 Exp_Rev Access'!$F$7:$FS$310,162,FALSE)),"",VLOOKUP($B268,'[2]1516 Exp_Rev Access'!$F$7:$FS$310,162,FALSE))</f>
        <v>0</v>
      </c>
      <c r="GE268" s="90">
        <f>IF(ISNA(VLOOKUP($B268,'[2]1516 Exp_Rev Access'!$F$7:$FS$310,163,FALSE)),"",VLOOKUP($B268,'[2]1516 Exp_Rev Access'!$F$7:$FS$310,163,FALSE))</f>
        <v>844441</v>
      </c>
      <c r="GF268" s="90">
        <f>IF(ISNA(VLOOKUP($B268,'[2]1516 Exp_Rev Access'!$F$7:$FS$310,164,FALSE)),"",VLOOKUP($B268,'[2]1516 Exp_Rev Access'!$F$7:$FS$310,164,FALSE))</f>
        <v>0</v>
      </c>
      <c r="GG268" s="90">
        <f>IF(ISNA(VLOOKUP($B268,'[2]1516 Exp_Rev Access'!$F$7:$FS$310,165,FALSE)),"",VLOOKUP($B268,'[2]1516 Exp_Rev Access'!$F$7:$FS$310,165,FALSE))</f>
        <v>0</v>
      </c>
      <c r="GH268" s="90">
        <f>IF(ISNA(VLOOKUP($B268,'[2]1516 Exp_Rev Access'!$F$7:$FS$310,166,FALSE)),"",VLOOKUP($B268,'[2]1516 Exp_Rev Access'!$F$7:$FS$310,166,FALSE))</f>
        <v>2133.41</v>
      </c>
      <c r="GI268" s="90">
        <f>IF(ISNA(VLOOKUP($B268,'[2]1516 Exp_Rev Access'!$F$7:$FS$310,167,FALSE)),"",VLOOKUP($B268,'[2]1516 Exp_Rev Access'!$F$7:$FS$310,167,FALSE))</f>
        <v>0</v>
      </c>
      <c r="GJ268" s="90">
        <f>IF(ISNA(VLOOKUP($B268,'[2]1516 Exp_Rev Access'!$F$7:$FS$310,168,FALSE)),"",VLOOKUP($B268,'[2]1516 Exp_Rev Access'!$F$7:$FS$310,168,FALSE))</f>
        <v>0</v>
      </c>
      <c r="GK268" s="90">
        <f>IF(ISNA(VLOOKUP($B268,'[2]1516 Exp_Rev Access'!$F$7:$FS$310,169,FALSE)),"",VLOOKUP($B268,'[2]1516 Exp_Rev Access'!$F$7:$FS$310,169,FALSE))</f>
        <v>1967.43</v>
      </c>
      <c r="GL268" s="90">
        <f>IF(ISNA(VLOOKUP($B268,'[2]1516 Exp_Rev Access'!$F$7:$FS$310,170,FALSE)),"",VLOOKUP($B268,'[2]1516 Exp_Rev Access'!$F$7:$FS$310,170,FALSE))</f>
        <v>43709.5</v>
      </c>
      <c r="GM268" s="90">
        <f>IF(ISNA(VLOOKUP($B268,'[2]1516 Exp_Rev Access'!$F$7:$FT$310,171,FALSE)),"",VLOOKUP($B268,'[2]1516 Exp_Rev Access'!$F$7:$FT$310,171,FALSE))</f>
        <v>0</v>
      </c>
      <c r="GN268" s="90">
        <f>IF(ISNA(VLOOKUP($B268,'[2]1516 Exp_Rev Access'!$F$7:$FU$310,172,FALSE)),"",VLOOKUP($B268,'[2]1516 Exp_Rev Access'!$F$7:$FU$310,172,FALSE))</f>
        <v>0</v>
      </c>
      <c r="GO268" s="90">
        <f>IF(ISNA(VLOOKUP($B268,'[2]1516 Exp_Rev Access'!$F$7:$FV$310,173,FALSE)),"",VLOOKUP($B268,'[2]1516 Exp_Rev Access'!$F$7:$FV$310,173,FALSE))</f>
        <v>0</v>
      </c>
      <c r="GP268" s="90">
        <f>IF(ISNA(VLOOKUP($B268,'[2]1516 Exp_Rev Access'!$F$7:$GA$310,174,FALSE)),"",VLOOKUP($B268,'[2]1516 Exp_Rev Access'!$F$7:$GA$310,174,FALSE))</f>
        <v>0</v>
      </c>
      <c r="GQ268" s="90">
        <f>IF(ISNA(VLOOKUP($B268,'[2]1516 Exp_Rev Access'!$F$7:$GA$310,175,FALSE)),"",VLOOKUP($B268,'[2]1516 Exp_Rev Access'!$F$7:$GA$310,175,FALSE))</f>
        <v>6950.14</v>
      </c>
      <c r="GR268" s="90">
        <f>IF(ISNA(VLOOKUP($B268,'[2]1516 Exp_Rev Access'!$F$7:$GA$310,176,FALSE)),"",VLOOKUP($B268,'[2]1516 Exp_Rev Access'!$F$7:$GA$310,176,FALSE))</f>
        <v>0</v>
      </c>
      <c r="GS268" s="90">
        <f>IF(ISNA(VLOOKUP($B268,'[2]1516 Exp_Rev Access'!$F$7:$GA$310,177,FALSE)),"",VLOOKUP($B268,'[2]1516 Exp_Rev Access'!$F$7:$GA$310,177,FALSE))</f>
        <v>0</v>
      </c>
      <c r="GT268" s="90">
        <f>IF(ISNA(VLOOKUP($B268,'[2]1516 Exp_Rev Access'!$F$7:$GA$310,178,FALSE)),"",VLOOKUP($B268,'[2]1516 Exp_Rev Access'!$F$7:$GA$310,178,FALSE))</f>
        <v>775552</v>
      </c>
      <c r="GU268" s="53">
        <f t="shared" si="688"/>
        <v>1714015.75</v>
      </c>
      <c r="GV268" s="92">
        <f t="shared" si="689"/>
        <v>1.6438350860678966E-2</v>
      </c>
      <c r="GW268" s="114">
        <f t="shared" si="690"/>
        <v>188.37594283271298</v>
      </c>
    </row>
    <row r="269" spans="1:222" x14ac:dyDescent="0.2">
      <c r="B269" s="87" t="s">
        <v>568</v>
      </c>
      <c r="C269" s="87" t="s">
        <v>569</v>
      </c>
      <c r="D269" s="88">
        <f>IF(ISNA(VLOOKUP($B269,'[2]1516 enrollment_Rev_Exp by size'!$A$6:$C$325,3,FALSE)),"",VLOOKUP($B269,'[2]1516 enrollment_Rev_Exp by size'!$A$6:$C$325,3,FALSE))</f>
        <v>1496.48</v>
      </c>
      <c r="E269" s="89">
        <v>18740492.739999998</v>
      </c>
      <c r="F269" s="67">
        <f t="shared" si="668"/>
        <v>18740492.740000002</v>
      </c>
      <c r="G269" s="67">
        <f t="shared" si="669"/>
        <v>0</v>
      </c>
      <c r="H269" s="90">
        <f>IF(ISNA(VLOOKUP($B269,'[2]1516 Exp_Rev Access'!$F$7:$FS$310,2,FALSE)),"",VLOOKUP($B269,'[2]1516 Exp_Rev Access'!$F$7:$FS$310,2,FALSE))</f>
        <v>5537418.5800000001</v>
      </c>
      <c r="I269" s="90">
        <f>IF(ISNA(VLOOKUP($B269,'[2]1516 Exp_Rev Access'!$F$7:$FS$310,3,FALSE)),"",VLOOKUP($B269,'[2]1516 Exp_Rev Access'!$F$7:$FS$310,3,FALSE))</f>
        <v>0</v>
      </c>
      <c r="J269" s="90">
        <f>IF(ISNA(VLOOKUP($B269,'[2]1516 Exp_Rev Access'!$F$7:$FS$310,4,FALSE)),"",VLOOKUP($B269,'[2]1516 Exp_Rev Access'!$F$7:$FS$310,4,FALSE))</f>
        <v>0</v>
      </c>
      <c r="K269" s="90">
        <f>IF(ISNA(VLOOKUP($B269,'[2]1516 Exp_Rev Access'!$F$7:$FS$310,5,FALSE)),"-",VLOOKUP($B269,'[2]1516 Exp_Rev Access'!$F$7:$FS$310,5,FALSE))</f>
        <v>688.46</v>
      </c>
      <c r="L269" s="90">
        <f>IF(ISNA(VLOOKUP($B269,'[2]1516 Exp_Rev Access'!$F$7:$FS$310,6,FALSE)),"",VLOOKUP($B269,'[2]1516 Exp_Rev Access'!$F$7:$FS$310,6,FALSE))</f>
        <v>0</v>
      </c>
      <c r="M269" s="90">
        <f>IF(ISNA(VLOOKUP($B269,'[2]1516 Exp_Rev Access'!$F$7:$FS$310,7,FALSE)),"",VLOOKUP($B269,'[2]1516 Exp_Rev Access'!$F$7:$FS$310,7,FALSE))</f>
        <v>0</v>
      </c>
      <c r="N269" s="53">
        <f t="shared" si="670"/>
        <v>5538107.04</v>
      </c>
      <c r="O269" s="91">
        <f t="shared" si="671"/>
        <v>0.29551555110284683</v>
      </c>
      <c r="P269" s="53">
        <f t="shared" si="672"/>
        <v>3700.7558002779856</v>
      </c>
      <c r="Q269" s="90">
        <f>IF(ISNA(VLOOKUP($B269,'[2]1516 Exp_Rev Access'!$F$7:$FS$310,8,FALSE)),"",VLOOKUP($B269,'[2]1516 Exp_Rev Access'!$F$7:$FS$310,8,FALSE))</f>
        <v>131651.75</v>
      </c>
      <c r="R269" s="90">
        <f>IF(ISNA(VLOOKUP($B269,'[2]1516 Exp_Rev Access'!$F$7:$FS$310,9,FALSE)),"",VLOOKUP($B269,'[2]1516 Exp_Rev Access'!$F$7:$FS$310,9,FALSE))</f>
        <v>0</v>
      </c>
      <c r="S269" s="90">
        <f>IF(ISNA(VLOOKUP($B269,'[2]1516 Exp_Rev Access'!$F$7:$FS$310,10,FALSE)),"",VLOOKUP($B269,'[2]1516 Exp_Rev Access'!$F$7:$FS$310,10,FALSE))</f>
        <v>0</v>
      </c>
      <c r="T269" s="90">
        <f>IF(ISNA(VLOOKUP($B269,'[2]1516 Exp_Rev Access'!$F$7:$FS$310,11,FALSE)),"",VLOOKUP($B269,'[2]1516 Exp_Rev Access'!$F$7:$FS$310,11,FALSE))</f>
        <v>0</v>
      </c>
      <c r="U269" s="90">
        <f>IF(ISNA(VLOOKUP($B269,'[2]1516 Exp_Rev Access'!$F$7:$FS$310,12,FALSE)),"",VLOOKUP($B269,'[2]1516 Exp_Rev Access'!$F$7:$FS$310,12,FALSE))</f>
        <v>0</v>
      </c>
      <c r="V269" s="90">
        <f>IF(ISNA(VLOOKUP($B269,'[2]1516 Exp_Rev Access'!$F$7:$FS$310,13,FALSE)),"",VLOOKUP($B269,'[2]1516 Exp_Rev Access'!$F$7:$FS$310,13,FALSE))</f>
        <v>0</v>
      </c>
      <c r="W269" s="90">
        <f>IF(ISNA(VLOOKUP($B269,'[2]1516 Exp_Rev Access'!$F$7:$FS$310,14,FALSE)),"",VLOOKUP($B269,'[2]1516 Exp_Rev Access'!$F$7:$FS$310,14,FALSE))</f>
        <v>0</v>
      </c>
      <c r="X269" s="90">
        <f>IF(ISNA(VLOOKUP($B269,'[2]1516 Exp_Rev Access'!$F$7:$FS$310,15,FALSE)),"",VLOOKUP($B269,'[2]1516 Exp_Rev Access'!$F$7:$FS$310,15,FALSE))</f>
        <v>0</v>
      </c>
      <c r="Y269" s="90">
        <f>IF(ISNA(VLOOKUP($B269,'[2]1516 Exp_Rev Access'!$F$7:$FS$310,16,FALSE)),"",VLOOKUP($B269,'[2]1516 Exp_Rev Access'!$F$7:$FS$310,16,FALSE))</f>
        <v>52425.39</v>
      </c>
      <c r="Z269" s="90">
        <f>IF(ISNA(VLOOKUP($B269,'[2]1516 Exp_Rev Access'!$F$7:$FS$310,17,FALSE)),"",VLOOKUP($B269,'[2]1516 Exp_Rev Access'!$F$7:$FS$310,17,FALSE))</f>
        <v>0</v>
      </c>
      <c r="AA269" s="90">
        <f>IF(ISNA(VLOOKUP($B269,'[2]1516 Exp_Rev Access'!$F$7:$FS$310,18,FALSE)),"",VLOOKUP($B269,'[2]1516 Exp_Rev Access'!$F$7:$FS$310,18,FALSE))</f>
        <v>0</v>
      </c>
      <c r="AB269" s="90">
        <f>IF(ISNA(VLOOKUP($B269,'[2]1516 Exp_Rev Access'!$F$7:$FS$310,19,FALSE)),"",VLOOKUP($B269,'[2]1516 Exp_Rev Access'!$F$7:$FS$310,19,FALSE))</f>
        <v>0</v>
      </c>
      <c r="AC269" s="90">
        <f>IF(ISNA(VLOOKUP($B269,'[2]1516 Exp_Rev Access'!$F$7:$FS$310,20,FALSE)),"",VLOOKUP($B269,'[2]1516 Exp_Rev Access'!$F$7:$FS$310,20,FALSE))</f>
        <v>0</v>
      </c>
      <c r="AD269" s="90">
        <f>IF(ISNA(VLOOKUP($B269,'[2]1516 Exp_Rev Access'!$F$7:$FS$310,21,FALSE)),"",VLOOKUP($B269,'[2]1516 Exp_Rev Access'!$F$7:$FS$310,21,FALSE))</f>
        <v>175728.54</v>
      </c>
      <c r="AE269" s="90">
        <f>IF(ISNA(VLOOKUP($B269,'[2]1516 Exp_Rev Access'!$F$7:$FS$310,22,FALSE)),"",VLOOKUP($B269,'[2]1516 Exp_Rev Access'!$F$7:$FS$310,22,FALSE))</f>
        <v>1613.55</v>
      </c>
      <c r="AF269" s="90">
        <f>IF(ISNA(VLOOKUP($B269,'[2]1516 Exp_Rev Access'!$F$7:$FS$310,23,FALSE)),"",VLOOKUP($B269,'[2]1516 Exp_Rev Access'!$F$7:$FS$310,23,FALSE))</f>
        <v>0</v>
      </c>
      <c r="AG269" s="90">
        <f>IF(ISNA(VLOOKUP($B269,'[2]1516 Exp_Rev Access'!$F$7:$FS$310,24,FALSE)),"",VLOOKUP($B269,'[2]1516 Exp_Rev Access'!$F$7:$FS$310,24,FALSE))</f>
        <v>48417.16</v>
      </c>
      <c r="AH269" s="90">
        <f>IF(ISNA(VLOOKUP($B269,'[2]1516 Exp_Rev Access'!$F$7:$FS$310,25,FALSE)),"",VLOOKUP($B269,'[2]1516 Exp_Rev Access'!$F$7:$FS$310,25,FALSE))</f>
        <v>1440.99</v>
      </c>
      <c r="AI269" s="90">
        <f>IF(ISNA(VLOOKUP($B269,'[2]1516 Exp_Rev Access'!$F$7:$FS$310,26,FALSE)),"",VLOOKUP($B269,'[2]1516 Exp_Rev Access'!$F$7:$FS$310,26,FALSE))</f>
        <v>25048</v>
      </c>
      <c r="AJ269" s="90">
        <f>IF(ISNA(VLOOKUP($B269,'[2]1516 Exp_Rev Access'!$F$7:$FS$310,27,FALSE)),"",VLOOKUP($B269,'[2]1516 Exp_Rev Access'!$F$7:$FS$310,27,FALSE))</f>
        <v>11699.83</v>
      </c>
      <c r="AK269" s="90">
        <f>IF(ISNA(VLOOKUP($B269,'[2]1516 Exp_Rev Access'!$F$7:$FS$310,28,FALSE)),"",VLOOKUP($B269,'[2]1516 Exp_Rev Access'!$F$7:$FS$310,28,FALSE))</f>
        <v>11272.47</v>
      </c>
      <c r="AL269" s="90">
        <f>IF(ISNA(VLOOKUP($B269,'[2]1516 Exp_Rev Access'!$F$7:$FS$310,29,FALSE)),"",VLOOKUP($B269,'[2]1516 Exp_Rev Access'!$F$7:$FS$310,29,FALSE))</f>
        <v>9659.73</v>
      </c>
      <c r="AM269" s="53">
        <f t="shared" si="673"/>
        <v>468957.41</v>
      </c>
      <c r="AN269" s="92">
        <f t="shared" si="674"/>
        <v>2.5023750255992471E-2</v>
      </c>
      <c r="AO269" s="68">
        <f t="shared" si="675"/>
        <v>313.37365684807014</v>
      </c>
      <c r="AP269" s="90">
        <f>IF(ISNA(VLOOKUP($B269,'[2]1516 Exp_Rev Access'!$F$7:$FS$310,30,FALSE)),"",VLOOKUP($B269,'[2]1516 Exp_Rev Access'!$F$7:$FS$310,30,FALSE))</f>
        <v>9208746.8699999992</v>
      </c>
      <c r="AQ269" s="90">
        <f>IF(ISNA(VLOOKUP($B269,'[2]1516 Exp_Rev Access'!$F$7:$FS$310,31,FALSE)),"",VLOOKUP($B269,'[2]1516 Exp_Rev Access'!$F$7:$FS$310,31,FALSE))</f>
        <v>200209.44</v>
      </c>
      <c r="AR269" s="90">
        <f>IF(ISNA(VLOOKUP($B269,'[2]1516 Exp_Rev Access'!$F$7:$FS$310,32,FALSE)),"",VLOOKUP($B269,'[2]1516 Exp_Rev Access'!$F$7:$FS$310,32,FALSE))</f>
        <v>74939.240000000005</v>
      </c>
      <c r="AS269" s="90">
        <f>IF(ISNA(VLOOKUP($B269,'[2]1516 Exp_Rev Access'!$F$7:$FS$310,33,FALSE)),"",VLOOKUP($B269,'[2]1516 Exp_Rev Access'!$F$7:$FS$310,33,FALSE))</f>
        <v>0</v>
      </c>
      <c r="AT269" s="90">
        <f>IF(ISNA(VLOOKUP($B269,'[2]1516 Exp_Rev Access'!$F$7:$FS$310,34,FALSE)),"",VLOOKUP($B269,'[2]1516 Exp_Rev Access'!$F$7:$FS$310,34,FALSE))</f>
        <v>0</v>
      </c>
      <c r="AU269" s="53">
        <f t="shared" si="676"/>
        <v>9483895.5499999989</v>
      </c>
      <c r="AV269" s="93">
        <f t="shared" si="677"/>
        <v>0.50606436455949877</v>
      </c>
      <c r="AW269" s="53">
        <f t="shared" si="678"/>
        <v>6337.4689604939585</v>
      </c>
      <c r="AX269" s="90">
        <f>IF(ISNA(VLOOKUP($B269,'[2]1516 Exp_Rev Access'!$F$7:$FS$310,35,FALSE)),"",VLOOKUP($B269,'[2]1516 Exp_Rev Access'!$F$7:$FS$310,35,FALSE))</f>
        <v>0</v>
      </c>
      <c r="AY269" s="90">
        <f>IF(ISNA(VLOOKUP($B269,'[2]1516 Exp_Rev Access'!$F$7:$FS$310,36,FALSE)),"",VLOOKUP($B269,'[2]1516 Exp_Rev Access'!$F$7:$FS$310,36,FALSE))</f>
        <v>1015682.1</v>
      </c>
      <c r="AZ269" s="90">
        <f>IF(ISNA(VLOOKUP($B269,'[2]1516 Exp_Rev Access'!$F$7:$FS$310,37,FALSE)),"",VLOOKUP($B269,'[2]1516 Exp_Rev Access'!$F$7:$FS$310,37,FALSE))</f>
        <v>43914.74</v>
      </c>
      <c r="BA269" s="90">
        <f>IF(ISNA(VLOOKUP($B269,'[2]1516 Exp_Rev Access'!$F$7:$FS$310,38,FALSE)),"",VLOOKUP($B269,'[2]1516 Exp_Rev Access'!$F$7:$FS$310,38,FALSE))</f>
        <v>0</v>
      </c>
      <c r="BB269" s="90">
        <f>IF(ISNA(VLOOKUP($B269,'[2]1516 Exp_Rev Access'!$F$7:$FS$310,39,FALSE)),"",VLOOKUP($B269,'[2]1516 Exp_Rev Access'!$F$7:$FS$310,39,FALSE))</f>
        <v>0</v>
      </c>
      <c r="BC269" s="90">
        <f>IF(ISNA(VLOOKUP($B269,'[2]1516 Exp_Rev Access'!$F$7:$FS$310,40,FALSE)),"",VLOOKUP($B269,'[2]1516 Exp_Rev Access'!$F$7:$FS$310,40,FALSE))</f>
        <v>87290.03</v>
      </c>
      <c r="BD269" s="90">
        <f>IF(ISNA(VLOOKUP($B269,'[2]1516 Exp_Rev Access'!$F$7:$FS$310,41,FALSE)),"",VLOOKUP($B269,'[2]1516 Exp_Rev Access'!$F$7:$FS$310,41,FALSE))</f>
        <v>0</v>
      </c>
      <c r="BE269" s="90">
        <f>IF(ISNA(VLOOKUP($B269,'[2]1516 Exp_Rev Access'!$F$7:$FS$310,42,FALSE)),"",VLOOKUP($B269,'[2]1516 Exp_Rev Access'!$F$7:$FS$310,42,FALSE))</f>
        <v>128433.41</v>
      </c>
      <c r="BF269" s="90">
        <f>IF(ISNA(VLOOKUP($B269,'[2]1516 Exp_Rev Access'!$F$7:$FS$310,43,FALSE)),"",VLOOKUP($B269,'[2]1516 Exp_Rev Access'!$F$7:$FS$310,43,FALSE))</f>
        <v>0</v>
      </c>
      <c r="BG269" s="90">
        <f>IF(ISNA(VLOOKUP($B269,'[2]1516 Exp_Rev Access'!$F$7:$FS$310,44,FALSE)),"",VLOOKUP($B269,'[2]1516 Exp_Rev Access'!$F$7:$FS$310,44,FALSE))</f>
        <v>51040.17</v>
      </c>
      <c r="BH269" s="90">
        <f>IF(ISNA(VLOOKUP($B269,'[2]1516 Exp_Rev Access'!$F$7:$FS$310,45,FALSE)),"",VLOOKUP($B269,'[2]1516 Exp_Rev Access'!$F$7:$FS$310,45,FALSE))</f>
        <v>15773.49</v>
      </c>
      <c r="BI269" s="90">
        <f>IF(ISNA(VLOOKUP($B269,'[2]1516 Exp_Rev Access'!$F$7:$FS$310,46,FALSE)),"",VLOOKUP($B269,'[2]1516 Exp_Rev Access'!$F$7:$FS$310,46,FALSE))</f>
        <v>0</v>
      </c>
      <c r="BJ269" s="90">
        <f>IF(ISNA(VLOOKUP($B269,'[2]1516 Exp_Rev Access'!$F$7:$FS$310,47,FALSE)),"",VLOOKUP($B269,'[2]1516 Exp_Rev Access'!$F$7:$FS$310,47,FALSE))</f>
        <v>1633.82</v>
      </c>
      <c r="BK269" s="90">
        <f>IF(ISNA(VLOOKUP($B269,'[2]1516 Exp_Rev Access'!$F$7:$FS$310,48,FALSE)),"",VLOOKUP($B269,'[2]1516 Exp_Rev Access'!$F$7:$FS$310,48,FALSE))</f>
        <v>681180.45</v>
      </c>
      <c r="BL269" s="90">
        <f>IF(ISNA(VLOOKUP($B269,'[2]1516 Exp_Rev Access'!$F$7:$FS$310,49,FALSE)),"",VLOOKUP($B269,'[2]1516 Exp_Rev Access'!$F$7:$FS$310,49,FALSE))</f>
        <v>9882</v>
      </c>
      <c r="BM269" s="90">
        <f>IF(ISNA(VLOOKUP($B269,'[2]1516 Exp_Rev Access'!$F$7:$FS$310,50,FALSE)),"",VLOOKUP($B269,'[2]1516 Exp_Rev Access'!$F$7:$FS$310,50,FALSE))</f>
        <v>1350.23</v>
      </c>
      <c r="BN269" s="90">
        <f>IF(ISNA(VLOOKUP($B269,'[2]1516 Exp_Rev Access'!$F$7:$FS$310,51,FALSE)),"",VLOOKUP($B269,'[2]1516 Exp_Rev Access'!$F$7:$FS$310,51,FALSE))</f>
        <v>0</v>
      </c>
      <c r="BO269" s="90">
        <f>IF(ISNA(VLOOKUP($B269,'[2]1516 Exp_Rev Access'!$F$7:$FS$310,52,FALSE)),"",VLOOKUP($B269,'[2]1516 Exp_Rev Access'!$F$7:$FS$310,52,FALSE))</f>
        <v>0</v>
      </c>
      <c r="BP269" s="90">
        <f>IF(ISNA(VLOOKUP($B269,'[2]1516 Exp_Rev Access'!$F$7:$FS$310,53,FALSE)),"",VLOOKUP($B269,'[2]1516 Exp_Rev Access'!$F$7:$FS$310,53,FALSE))</f>
        <v>0</v>
      </c>
      <c r="BQ269" s="90">
        <f>IF(ISNA(VLOOKUP($B269,'[2]1516 Exp_Rev Access'!$F$7:$FS$310,54,FALSE)),"",VLOOKUP($B269,'[2]1516 Exp_Rev Access'!$F$7:$FS$310,54,FALSE))</f>
        <v>0</v>
      </c>
      <c r="BR269" s="90">
        <f>IF(ISNA(VLOOKUP($B269,'[2]1516 Exp_Rev Access'!$F$7:$FS$310,55,FALSE)),"",VLOOKUP($B269,'[2]1516 Exp_Rev Access'!$F$7:$FS$310,55,FALSE))</f>
        <v>0</v>
      </c>
      <c r="BS269" s="90">
        <f>IF(ISNA(VLOOKUP($B269,'[2]1516 Exp_Rev Access'!$F$7:$FS$310,56,FALSE)),"",VLOOKUP($B269,'[2]1516 Exp_Rev Access'!$F$7:$FS$310,56,FALSE))</f>
        <v>0</v>
      </c>
      <c r="BT269" s="90">
        <f>IF(ISNA(VLOOKUP($B269,'[2]1516 Exp_Rev Access'!$F$7:$FS$310,57,FALSE)),"",VLOOKUP($B269,'[2]1516 Exp_Rev Access'!$F$7:$FS$310,57,FALSE))</f>
        <v>0</v>
      </c>
      <c r="BU269" s="90">
        <f>IF(ISNA(VLOOKUP($B269,'[2]1516 Exp_Rev Access'!$F$7:$FS$310,58,FALSE)),"",VLOOKUP($B269,'[2]1516 Exp_Rev Access'!$F$7:$FS$310,58,FALSE))</f>
        <v>0</v>
      </c>
      <c r="BV269" s="53">
        <f t="shared" si="679"/>
        <v>2036180.44</v>
      </c>
      <c r="BW269" s="92">
        <f t="shared" si="680"/>
        <v>0.1086513822368152</v>
      </c>
      <c r="BX269" s="68">
        <f t="shared" si="681"/>
        <v>1360.64661071314</v>
      </c>
      <c r="BY269" s="90">
        <f>IF(ISNA(VLOOKUP($B269,'[2]1516 Exp_Rev Access'!$F$7:$FS$310,59,FALSE)),"",VLOOKUP($B269,'[2]1516 Exp_Rev Access'!$F$7:$FS$310,59,FALSE))</f>
        <v>0</v>
      </c>
      <c r="BZ269" s="90">
        <f>IF(ISNA(VLOOKUP($B269,'[2]1516 Exp_Rev Access'!$F$7:$FS$310,60,FALSE)),"",VLOOKUP($B269,'[2]1516 Exp_Rev Access'!$F$7:$FS$310,60,FALSE))</f>
        <v>0</v>
      </c>
      <c r="CA269" s="90">
        <f>IF(ISNA(VLOOKUP($B269,'[2]1516 Exp_Rev Access'!$F$7:$FS$310,61,FALSE)),"",VLOOKUP($B269,'[2]1516 Exp_Rev Access'!$F$7:$FS$310,61,FALSE))</f>
        <v>0</v>
      </c>
      <c r="CB269" s="90">
        <f>IF(ISNA(VLOOKUP($B269,'[2]1516 Exp_Rev Access'!$F$7:$FS$310,62,FALSE)),"",VLOOKUP($B269,'[2]1516 Exp_Rev Access'!$F$7:$FS$310,62,FALSE))</f>
        <v>0</v>
      </c>
      <c r="CC269" s="90">
        <f>IF(ISNA(VLOOKUP($B269,'[2]1516 Exp_Rev Access'!$F$7:$FS$310,63,FALSE)),"",VLOOKUP($B269,'[2]1516 Exp_Rev Access'!$F$7:$FS$310,63,FALSE))</f>
        <v>1208.4100000000001</v>
      </c>
      <c r="CD269" s="90">
        <f>IF(ISNA(VLOOKUP($B269,'[2]1516 Exp_Rev Access'!$F$7:$FS$310,64,FALSE)),"",VLOOKUP($B269,'[2]1516 Exp_Rev Access'!$F$7:$FS$310,64,FALSE))</f>
        <v>0</v>
      </c>
      <c r="CE269" s="53">
        <f t="shared" si="682"/>
        <v>1208.4100000000001</v>
      </c>
      <c r="CF269" s="92">
        <f t="shared" si="683"/>
        <v>6.4481228789718583E-5</v>
      </c>
      <c r="CG269" s="94">
        <f t="shared" si="684"/>
        <v>0.80750160376349833</v>
      </c>
      <c r="CH269" s="90">
        <f>IF(ISNA(VLOOKUP($B269,'[2]1516 Exp_Rev Access'!$F$7:$FS$310,65,FALSE)),"",VLOOKUP($B269,'[2]1516 Exp_Rev Access'!$F$7:$FS$310,65,FALSE))</f>
        <v>0</v>
      </c>
      <c r="CI269" s="90">
        <f>IF(ISNA(VLOOKUP($B269,'[2]1516 Exp_Rev Access'!$F$7:$FS$310,66,FALSE)),"",VLOOKUP($B269,'[2]1516 Exp_Rev Access'!$F$7:$FS$310,66,FALSE))</f>
        <v>0</v>
      </c>
      <c r="CJ269" s="90">
        <f>IF(ISNA(VLOOKUP($B269,'[2]1516 Exp_Rev Access'!$F$7:$FS$310,67,FALSE)),"",VLOOKUP($B269,'[2]1516 Exp_Rev Access'!$F$7:$FS$310,67,FALSE))</f>
        <v>0</v>
      </c>
      <c r="CK269" s="90">
        <f>IF(ISNA(VLOOKUP($B269,'[2]1516 Exp_Rev Access'!$F$7:$FS$310,68,FALSE)),"",VLOOKUP($B269,'[2]1516 Exp_Rev Access'!$F$7:$FS$310,68,FALSE))</f>
        <v>0</v>
      </c>
      <c r="CL269" s="90">
        <f>IF(ISNA(VLOOKUP($B269,'[2]1516 Exp_Rev Access'!$F$7:$FS$310,69,FALSE)),"",VLOOKUP($B269,'[2]1516 Exp_Rev Access'!$F$7:$FS$310,69,FALSE))</f>
        <v>0</v>
      </c>
      <c r="CM269" s="90">
        <f>IF(ISNA(VLOOKUP($B269,'[2]1516 Exp_Rev Access'!$F$7:$FS$310,70,FALSE)),"",VLOOKUP($B269,'[2]1516 Exp_Rev Access'!$F$7:$FS$310,70,FALSE))</f>
        <v>0</v>
      </c>
      <c r="CN269" s="90">
        <f>IF(ISNA(VLOOKUP($B269,'[2]1516 Exp_Rev Access'!$F$7:$FS$310,71,FALSE)),"",VLOOKUP($B269,'[2]1516 Exp_Rev Access'!$F$7:$FS$310,71,FALSE))</f>
        <v>0</v>
      </c>
      <c r="CO269" s="90">
        <f>IF(ISNA(VLOOKUP($B269,'[2]1516 Exp_Rev Access'!$F$7:$FS$310,72,FALSE)),"",VLOOKUP($B269,'[2]1516 Exp_Rev Access'!$F$7:$FS$310,72,FALSE))</f>
        <v>0</v>
      </c>
      <c r="CP269" s="90">
        <f>IF(ISNA(VLOOKUP($B269,'[2]1516 Exp_Rev Access'!$F$7:$FS$310,73,FALSE)),"",VLOOKUP($B269,'[2]1516 Exp_Rev Access'!$F$7:$FS$310,73,FALSE))</f>
        <v>0</v>
      </c>
      <c r="CQ269" s="90">
        <f>IF(ISNA(VLOOKUP($B269,'[2]1516 Exp_Rev Access'!$F$7:$FS$310,74,FALSE)),"",VLOOKUP($B269,'[2]1516 Exp_Rev Access'!$F$7:$FS$310,74,FALSE))</f>
        <v>233915</v>
      </c>
      <c r="CR269" s="90">
        <f>IF(ISNA(VLOOKUP($B269,'[2]1516 Exp_Rev Access'!$F$7:$FS$310,75,FALSE)),"",VLOOKUP($B269,'[2]1516 Exp_Rev Access'!$F$7:$FS$310,75,FALSE))</f>
        <v>0</v>
      </c>
      <c r="CS269" s="90">
        <f>IF(ISNA(VLOOKUP($B269,'[2]1516 Exp_Rev Access'!$F$7:$FS$310,76,FALSE)),"",VLOOKUP($B269,'[2]1516 Exp_Rev Access'!$F$7:$FS$310,76,FALSE))</f>
        <v>0</v>
      </c>
      <c r="CT269" s="90">
        <f>IF(ISNA(VLOOKUP($B269,'[2]1516 Exp_Rev Access'!$F$7:$FS$310,77,FALSE)),"",VLOOKUP($B269,'[2]1516 Exp_Rev Access'!$F$7:$FS$310,77,FALSE))</f>
        <v>0</v>
      </c>
      <c r="CU269" s="90">
        <f>IF(ISNA(VLOOKUP($B269,'[2]1516 Exp_Rev Access'!$F$7:$FS$310,78,FALSE)),"",VLOOKUP($B269,'[2]1516 Exp_Rev Access'!$F$7:$FS$310,78,FALSE))</f>
        <v>148720</v>
      </c>
      <c r="CV269" s="90">
        <f>IF(ISNA(VLOOKUP($B269,'[2]1516 Exp_Rev Access'!$F$7:$FS$310,79,FALSE)),"",VLOOKUP($B269,'[2]1516 Exp_Rev Access'!$F$7:$FS$310,79,FALSE))</f>
        <v>22053</v>
      </c>
      <c r="CW269" s="90">
        <f>IF(ISNA(VLOOKUP($B269,'[2]1516 Exp_Rev Access'!$F$7:$FS$310,80,FALSE)),"",VLOOKUP($B269,'[2]1516 Exp_Rev Access'!$F$7:$FS$310,80,FALSE))</f>
        <v>0</v>
      </c>
      <c r="CX269" s="90">
        <f>IF(ISNA(VLOOKUP($B269,'[2]1516 Exp_Rev Access'!$F$7:$FS$310,81,FALSE)),"",VLOOKUP($B269,'[2]1516 Exp_Rev Access'!$F$7:$FS$310,81,FALSE))</f>
        <v>0</v>
      </c>
      <c r="CY269" s="90">
        <f>IF(ISNA(VLOOKUP($B269,'[2]1516 Exp_Rev Access'!$F$7:$FS$310,82,FALSE)),"",VLOOKUP($B269,'[2]1516 Exp_Rev Access'!$F$7:$FS$310,82,FALSE))</f>
        <v>0</v>
      </c>
      <c r="CZ269" s="90">
        <f>IF(ISNA(VLOOKUP($B269,'[2]1516 Exp_Rev Access'!$F$7:$FS$310,83,FALSE)),"",VLOOKUP($B269,'[2]1516 Exp_Rev Access'!$F$7:$FS$310,83,FALSE))</f>
        <v>0</v>
      </c>
      <c r="DA269" s="90">
        <f>IF(ISNA(VLOOKUP($B269,'[2]1516 Exp_Rev Access'!$F$7:$FS$310,84,FALSE)),"",VLOOKUP($B269,'[2]1516 Exp_Rev Access'!$F$7:$FS$310,84,FALSE))</f>
        <v>0</v>
      </c>
      <c r="DB269" s="90">
        <f>IF(ISNA(VLOOKUP($B269,'[2]1516 Exp_Rev Access'!$F$7:$FS$310,85,FALSE)),"",VLOOKUP($B269,'[2]1516 Exp_Rev Access'!$F$7:$FS$310,85,FALSE))</f>
        <v>0</v>
      </c>
      <c r="DC269" s="90">
        <f>IF(ISNA(VLOOKUP($B269,'[2]1516 Exp_Rev Access'!$F$7:$FS$310,86,FALSE)),"",VLOOKUP($B269,'[2]1516 Exp_Rev Access'!$F$7:$FS$310,86,FALSE))</f>
        <v>0</v>
      </c>
      <c r="DD269" s="90">
        <f>IF(ISNA(VLOOKUP($B269,'[2]1516 Exp_Rev Access'!$F$7:$FS$310,87,FALSE)),"",VLOOKUP($B269,'[2]1516 Exp_Rev Access'!$F$7:$FS$310,87,FALSE))</f>
        <v>0</v>
      </c>
      <c r="DE269" s="90">
        <f>IF(ISNA(VLOOKUP($B269,'[2]1516 Exp_Rev Access'!$F$7:$FS$310,88,FALSE)),"",VLOOKUP($B269,'[2]1516 Exp_Rev Access'!$F$7:$FS$310,88,FALSE))</f>
        <v>0</v>
      </c>
      <c r="DF269" s="90">
        <f>IF(ISNA(VLOOKUP($B269,'[2]1516 Exp_Rev Access'!$F$7:$FS$310,89,FALSE)),"",VLOOKUP($B269,'[2]1516 Exp_Rev Access'!$F$7:$FS$310,89,FALSE))</f>
        <v>0</v>
      </c>
      <c r="DG269" s="90">
        <f>IF(ISNA(VLOOKUP($B269,'[2]1516 Exp_Rev Access'!$F$7:$FS$310,90,FALSE)),"",VLOOKUP($B269,'[2]1516 Exp_Rev Access'!$F$7:$FS$310,90,FALSE))</f>
        <v>0</v>
      </c>
      <c r="DH269" s="90">
        <f>IF(ISNA(VLOOKUP($B269,'[2]1516 Exp_Rev Access'!$F$7:$FS$310,91,FALSE)),"",VLOOKUP($B269,'[2]1516 Exp_Rev Access'!$F$7:$FS$310,91,FALSE))</f>
        <v>0</v>
      </c>
      <c r="DI269" s="90">
        <f>IF(ISNA(VLOOKUP($B269,'[2]1516 Exp_Rev Access'!$F$7:$FS$310,92,FALSE)),"",VLOOKUP($B269,'[2]1516 Exp_Rev Access'!$F$7:$FS$310,92,FALSE))</f>
        <v>94664.33</v>
      </c>
      <c r="DJ269" s="90">
        <f>IF(ISNA(VLOOKUP($B269,'[2]1516 Exp_Rev Access'!$F$7:$FS$310,93,FALSE)),"",VLOOKUP($B269,'[2]1516 Exp_Rev Access'!$F$7:$FS$310,93,FALSE))</f>
        <v>0</v>
      </c>
      <c r="DK269" s="90">
        <f>IF(ISNA(VLOOKUP($B269,'[2]1516 Exp_Rev Access'!$F$7:$FS$310,94,FALSE)),"",VLOOKUP($B269,'[2]1516 Exp_Rev Access'!$F$7:$FS$310,94,FALSE))</f>
        <v>0</v>
      </c>
      <c r="DL269" s="90">
        <f>IF(ISNA(VLOOKUP($B269,'[2]1516 Exp_Rev Access'!$F$7:$FS$310,95,FALSE)),"",VLOOKUP($B269,'[2]1516 Exp_Rev Access'!$F$7:$FS$310,95,FALSE))</f>
        <v>0</v>
      </c>
      <c r="DM269" s="90">
        <f>IF(ISNA(VLOOKUP($B269,'[2]1516 Exp_Rev Access'!$F$7:$FS$310,96,FALSE)),"",VLOOKUP($B269,'[2]1516 Exp_Rev Access'!$F$7:$FS$310,96,FALSE))</f>
        <v>0</v>
      </c>
      <c r="DN269" s="90">
        <f>IF(ISNA(VLOOKUP($B269,'[2]1516 Exp_Rev Access'!$F$7:$FS$310,97,FALSE)),"",VLOOKUP($B269,'[2]1516 Exp_Rev Access'!$F$7:$FS$310,97,FALSE))</f>
        <v>0</v>
      </c>
      <c r="DO269" s="90">
        <f>IF(ISNA(VLOOKUP($B269,'[2]1516 Exp_Rev Access'!$F$7:$FS$310,98,FALSE)),"",VLOOKUP($B269,'[2]1516 Exp_Rev Access'!$F$7:$FS$310,98,FALSE))</f>
        <v>0</v>
      </c>
      <c r="DP269" s="90">
        <f>IF(ISNA(VLOOKUP($B269,'[2]1516 Exp_Rev Access'!$F$7:$FS$310,99,FALSE)),"",VLOOKUP($B269,'[2]1516 Exp_Rev Access'!$F$7:$FS$310,99,FALSE))</f>
        <v>0</v>
      </c>
      <c r="DQ269" s="90">
        <f>IF(ISNA(VLOOKUP($B269,'[2]1516 Exp_Rev Access'!$F$7:$FS$310,100,FALSE)),"",VLOOKUP($B269,'[2]1516 Exp_Rev Access'!$F$7:$FS$310,100,FALSE))</f>
        <v>0</v>
      </c>
      <c r="DR269" s="90">
        <f>IF(ISNA(VLOOKUP($B269,'[2]1516 Exp_Rev Access'!$F$7:$FS$310,101,FALSE)),"",VLOOKUP($B269,'[2]1516 Exp_Rev Access'!$F$7:$FS$310,101,FALSE))</f>
        <v>0</v>
      </c>
      <c r="DS269" s="90">
        <f>IF(ISNA(VLOOKUP($B269,'[2]1516 Exp_Rev Access'!$F$7:$FS$310,102,FALSE)),"",VLOOKUP($B269,'[2]1516 Exp_Rev Access'!$F$7:$FS$310,102,FALSE))</f>
        <v>0</v>
      </c>
      <c r="DT269" s="90">
        <f>IF(ISNA(VLOOKUP($B269,'[2]1516 Exp_Rev Access'!$F$7:$FS$310,103,FALSE)),"",VLOOKUP($B269,'[2]1516 Exp_Rev Access'!$F$7:$FS$310,103,FALSE))</f>
        <v>0</v>
      </c>
      <c r="DU269" s="90">
        <f>IF(ISNA(VLOOKUP($B269,'[2]1516 Exp_Rev Access'!$F$7:$FS$310,104,FALSE)),"",VLOOKUP($B269,'[2]1516 Exp_Rev Access'!$F$7:$FS$310,104,FALSE))</f>
        <v>0</v>
      </c>
      <c r="DV269" s="90">
        <f>IF(ISNA(VLOOKUP($B269,'[2]1516 Exp_Rev Access'!$F$7:$FS$310,105,FALSE)),"",VLOOKUP($B269,'[2]1516 Exp_Rev Access'!$F$7:$FS$310,105,FALSE))</f>
        <v>0</v>
      </c>
      <c r="DW269" s="90">
        <f>IF(ISNA(VLOOKUP($B269,'[2]1516 Exp_Rev Access'!$F$7:$FS$310,106,FALSE)),"",VLOOKUP($B269,'[2]1516 Exp_Rev Access'!$F$7:$FS$310,106,FALSE))</f>
        <v>0</v>
      </c>
      <c r="DX269" s="90">
        <f>IF(ISNA(VLOOKUP($B269,'[2]1516 Exp_Rev Access'!$F$7:$FS$310,107,FALSE)),"",VLOOKUP($B269,'[2]1516 Exp_Rev Access'!$F$7:$FS$310,107,FALSE))</f>
        <v>0</v>
      </c>
      <c r="DY269" s="90">
        <f>IF(ISNA(VLOOKUP($B269,'[2]1516 Exp_Rev Access'!$F$7:$FS$310,108,FALSE)),"",VLOOKUP($B269,'[2]1516 Exp_Rev Access'!$F$7:$FS$310,108,FALSE))</f>
        <v>0</v>
      </c>
      <c r="DZ269" s="90">
        <f>IF(ISNA(VLOOKUP($B269,'[2]1516 Exp_Rev Access'!$F$7:$FS$310,109,FALSE)),"",VLOOKUP($B269,'[2]1516 Exp_Rev Access'!$F$7:$FS$310,109,FALSE))</f>
        <v>0</v>
      </c>
      <c r="EA269" s="90">
        <f>IF(ISNA(VLOOKUP($B269,'[2]1516 Exp_Rev Access'!$F$7:$FS$310,110,FALSE)),"",VLOOKUP($B269,'[2]1516 Exp_Rev Access'!$F$7:$FS$310,110,FALSE))</f>
        <v>0</v>
      </c>
      <c r="EB269" s="90">
        <f>IF(ISNA(VLOOKUP($B269,'[2]1516 Exp_Rev Access'!$F$7:$FS$310,111,FALSE)),"",VLOOKUP($B269,'[2]1516 Exp_Rev Access'!$F$7:$FS$310,111,FALSE))</f>
        <v>0</v>
      </c>
      <c r="EC269" s="90">
        <f>IF(ISNA(VLOOKUP($B269,'[2]1516 Exp_Rev Access'!$F$7:$FS$310,112,FALSE)),"",VLOOKUP($B269,'[2]1516 Exp_Rev Access'!$F$7:$FS$310,112,FALSE))</f>
        <v>0</v>
      </c>
      <c r="ED269" s="90">
        <f>IF(ISNA(VLOOKUP($B269,'[2]1516 Exp_Rev Access'!$F$7:$FS$310,113,FALSE)),"",VLOOKUP($B269,'[2]1516 Exp_Rev Access'!$F$7:$FS$310,113,FALSE))</f>
        <v>0</v>
      </c>
      <c r="EE269" s="90">
        <f>IF(ISNA(VLOOKUP($B269,'[2]1516 Exp_Rev Access'!$F$7:$FS$310,114,FALSE)),"",VLOOKUP($B269,'[2]1516 Exp_Rev Access'!$F$7:$FS$310,114,FALSE))</f>
        <v>0</v>
      </c>
      <c r="EF269" s="90">
        <f>IF(ISNA(VLOOKUP($B269,'[2]1516 Exp_Rev Access'!$F$7:$FS$310,115,FALSE)),"",VLOOKUP($B269,'[2]1516 Exp_Rev Access'!$F$7:$FS$310,115,FALSE))</f>
        <v>0</v>
      </c>
      <c r="EG269" s="90">
        <f>IF(ISNA(VLOOKUP($B269,'[2]1516 Exp_Rev Access'!$F$7:$FS$310,116,FALSE)),"",VLOOKUP($B269,'[2]1516 Exp_Rev Access'!$F$7:$FS$310,116,FALSE))</f>
        <v>0</v>
      </c>
      <c r="EH269" s="90">
        <f>IF(ISNA(VLOOKUP($B269,'[2]1516 Exp_Rev Access'!$F$7:$FS$310,117,FALSE)),"",VLOOKUP($B269,'[2]1516 Exp_Rev Access'!$F$7:$FS$310,117,FALSE))</f>
        <v>0</v>
      </c>
      <c r="EI269" s="90">
        <f>IF(ISNA(VLOOKUP($B269,'[2]1516 Exp_Rev Access'!$F$7:$FS$310,118,FALSE)),"",VLOOKUP($B269,'[2]1516 Exp_Rev Access'!$F$7:$FS$310,118,FALSE))</f>
        <v>0</v>
      </c>
      <c r="EJ269" s="90">
        <f>IF(ISNA(VLOOKUP($B269,'[2]1516 Exp_Rev Access'!$F$7:$FS$310,119,FALSE)),"",VLOOKUP($B269,'[2]1516 Exp_Rev Access'!$F$7:$FS$310,119,FALSE))</f>
        <v>0</v>
      </c>
      <c r="EK269" s="90">
        <f>IF(ISNA(VLOOKUP($B269,'[2]1516 Exp_Rev Access'!$F$7:$FS$310,120,FALSE)),"",VLOOKUP($B269,'[2]1516 Exp_Rev Access'!$F$7:$FS$310,120,FALSE))</f>
        <v>0</v>
      </c>
      <c r="EL269" s="90">
        <f>IF(ISNA(VLOOKUP($B269,'[2]1516 Exp_Rev Access'!$F$7:$FS$310,121,FALSE)),"",VLOOKUP($B269,'[2]1516 Exp_Rev Access'!$F$7:$FS$310,121,FALSE))</f>
        <v>0</v>
      </c>
      <c r="EM269" s="90">
        <f>IF(ISNA(VLOOKUP($B269,'[2]1516 Exp_Rev Access'!$F$7:$FS$310,122,FALSE)),"",VLOOKUP($B269,'[2]1516 Exp_Rev Access'!$F$7:$FS$310,122,FALSE))</f>
        <v>0</v>
      </c>
      <c r="EN269" s="90">
        <f>IF(ISNA(VLOOKUP($B269,'[2]1516 Exp_Rev Access'!$F$7:$FS$310,123,FALSE)),"",VLOOKUP($B269,'[2]1516 Exp_Rev Access'!$F$7:$FS$310,123,FALSE))</f>
        <v>0</v>
      </c>
      <c r="EO269" s="90">
        <f>IF(ISNA(VLOOKUP($B269,'[2]1516 Exp_Rev Access'!$F$7:$FS$310,124,FALSE)),"",VLOOKUP($B269,'[2]1516 Exp_Rev Access'!$F$7:$FS$310,124,FALSE))</f>
        <v>0</v>
      </c>
      <c r="EP269" s="90">
        <f>IF(ISNA(VLOOKUP($B269,'[2]1516 Exp_Rev Access'!$F$7:$FS$310,125,FALSE)),"",VLOOKUP($B269,'[2]1516 Exp_Rev Access'!$F$7:$FS$310,125,FALSE))</f>
        <v>0</v>
      </c>
      <c r="EQ269" s="90">
        <f>IF(ISNA(VLOOKUP($B269,'[2]1516 Exp_Rev Access'!$F$7:$FS$310,126,FALSE)),"",VLOOKUP($B269,'[2]1516 Exp_Rev Access'!$F$7:$FS$310,126,FALSE))</f>
        <v>0</v>
      </c>
      <c r="ER269" s="90">
        <f>IF(ISNA(VLOOKUP($B269,'[2]1516 Exp_Rev Access'!$F$7:$FS$310,127,FALSE)),"",VLOOKUP($B269,'[2]1516 Exp_Rev Access'!$F$7:$FS$310,127,FALSE))</f>
        <v>0</v>
      </c>
      <c r="ES269" s="90">
        <f>IF(ISNA(VLOOKUP($B269,'[2]1516 Exp_Rev Access'!$F$7:$FS$310,128,FALSE)),"",VLOOKUP($B269,'[2]1516 Exp_Rev Access'!$F$7:$FS$310,128,FALSE))</f>
        <v>0</v>
      </c>
      <c r="ET269" s="90">
        <f>IF(ISNA(VLOOKUP($B269,'[2]1516 Exp_Rev Access'!$F$7:$FS$310,129,FALSE)),"",VLOOKUP($B269,'[2]1516 Exp_Rev Access'!$F$7:$FS$310,129,FALSE))</f>
        <v>0</v>
      </c>
      <c r="EU269" s="90">
        <f>IF(ISNA(VLOOKUP($B269,'[2]1516 Exp_Rev Access'!$F$7:$FS$310,130,FALSE)),"",VLOOKUP($B269,'[2]1516 Exp_Rev Access'!$F$7:$FS$310,130,FALSE))</f>
        <v>0</v>
      </c>
      <c r="EV269" s="90">
        <f>IF(ISNA(VLOOKUP($B269,'[2]1516 Exp_Rev Access'!$F$7:$FS$310,131,FALSE)),"",VLOOKUP($B269,'[2]1516 Exp_Rev Access'!$F$7:$FS$310,131,FALSE))</f>
        <v>3375.58</v>
      </c>
      <c r="EW269" s="90">
        <f>IF(ISNA(VLOOKUP($B269,'[2]1516 Exp_Rev Access'!$F$7:$FS$310,132,FALSE)),"",VLOOKUP($B269,'[2]1516 Exp_Rev Access'!$F$7:$FS$310,132,FALSE))</f>
        <v>0</v>
      </c>
      <c r="EX269" s="90">
        <f>IF(ISNA(VLOOKUP($B269,'[2]1516 Exp_Rev Access'!$F$7:$FS$310,133,FALSE)),"",VLOOKUP($B269,'[2]1516 Exp_Rev Access'!$F$7:$FS$310,133,FALSE))</f>
        <v>0</v>
      </c>
      <c r="EY269" s="90">
        <f>IF(ISNA(VLOOKUP($B269,'[2]1516 Exp_Rev Access'!$F$7:$FS$310,134,FALSE)),"",VLOOKUP($B269,'[2]1516 Exp_Rev Access'!$F$7:$FS$310,134,FALSE))</f>
        <v>0</v>
      </c>
      <c r="EZ269" s="90">
        <f>IF(ISNA(VLOOKUP($B269,'[2]1516 Exp_Rev Access'!$F$7:$FS$310,135,FALSE)),"",VLOOKUP($B269,'[2]1516 Exp_Rev Access'!$F$7:$FS$310,135,FALSE))</f>
        <v>0</v>
      </c>
      <c r="FA269" s="90">
        <f>IF(ISNA(VLOOKUP($B269,'[2]1516 Exp_Rev Access'!$F$7:$FS$310,136,FALSE)),"",VLOOKUP($B269,'[2]1516 Exp_Rev Access'!$F$7:$FS$310,136,FALSE))</f>
        <v>0</v>
      </c>
      <c r="FB269" s="90">
        <f>IF(ISNA(VLOOKUP($B269,'[2]1516 Exp_Rev Access'!$F$7:$FS$310,137,FALSE)),"",VLOOKUP($B269,'[2]1516 Exp_Rev Access'!$F$7:$FS$310,137,FALSE))</f>
        <v>0</v>
      </c>
      <c r="FC269" s="90">
        <f>IF(ISNA(VLOOKUP($B269,'[2]1516 Exp_Rev Access'!$F$7:$FS$310,138,FALSE)),"",VLOOKUP($B269,'[2]1516 Exp_Rev Access'!$F$7:$FS$310,138,FALSE))</f>
        <v>0</v>
      </c>
      <c r="FD269" s="90">
        <f>IF(ISNA(VLOOKUP($B269,'[2]1516 Exp_Rev Access'!$F$7:$FS$310,139,FALSE)),"",VLOOKUP($B269,'[2]1516 Exp_Rev Access'!$F$7:$FS$310,139,FALSE))</f>
        <v>0</v>
      </c>
      <c r="FE269" s="90">
        <f>IF(ISNA(VLOOKUP($B269,'[2]1516 Exp_Rev Access'!$F$7:$FS$310,140,FALSE)),"",VLOOKUP($B269,'[2]1516 Exp_Rev Access'!$F$7:$FS$310,140,FALSE))</f>
        <v>0</v>
      </c>
      <c r="FF269" s="90">
        <f>IF(ISNA(VLOOKUP($B269,'[2]1516 Exp_Rev Access'!$F$7:$FS$310,141,FALSE)),"",VLOOKUP($B269,'[2]1516 Exp_Rev Access'!$F$7:$FS$310,141,FALSE))</f>
        <v>0</v>
      </c>
      <c r="FG269" s="90">
        <f>IF(ISNA(VLOOKUP($B269,'[2]1516 Exp_Rev Access'!$F$7:$FS$310,142,FALSE)),"",VLOOKUP($B269,'[2]1516 Exp_Rev Access'!$F$7:$FS$310,142,FALSE))</f>
        <v>0</v>
      </c>
      <c r="FH269" s="90">
        <f>IF(ISNA(VLOOKUP($B269,'[2]1516 Exp_Rev Access'!$F$7:$FS$310,143,FALSE)),"",VLOOKUP($B269,'[2]1516 Exp_Rev Access'!$F$7:$FS$310,143,FALSE))</f>
        <v>0</v>
      </c>
      <c r="FI269" s="90">
        <f>IF(ISNA(VLOOKUP($B269,'[2]1516 Exp_Rev Access'!$F$7:$FS$310,144,FALSE)),"",VLOOKUP($B269,'[2]1516 Exp_Rev Access'!$F$7:$FS$310,144,FALSE))</f>
        <v>3432</v>
      </c>
      <c r="FJ269" s="90">
        <f>IF(ISNA(VLOOKUP($B269,'[2]1516 Exp_Rev Access'!$F$7:$FS$310,145,FALSE)),"",VLOOKUP($B269,'[2]1516 Exp_Rev Access'!$F$7:$FS$310,145,FALSE))</f>
        <v>0</v>
      </c>
      <c r="FK269" s="90">
        <f>IF(ISNA(VLOOKUP($B269,'[2]1516 Exp_Rev Access'!$F$7:$FS$310,146,FALSE)),"",VLOOKUP($B269,'[2]1516 Exp_Rev Access'!$F$7:$FS$310,146,FALSE))</f>
        <v>0</v>
      </c>
      <c r="FL269" s="90">
        <f>IF(ISNA(VLOOKUP($B269,'[2]1516 Exp_Rev Access'!$F$7:$FS$310,1147,FALSE)),"",VLOOKUP($B269,'[2]1516 Exp_Rev Access'!$F$7:$FS$310,147,FALSE))</f>
        <v>0</v>
      </c>
      <c r="FM269" s="90">
        <f>IF(ISNA(VLOOKUP($B269,'[2]1516 Exp_Rev Access'!$F$7:$FS$310,148,FALSE)),"",VLOOKUP($B269,'[2]1516 Exp_Rev Access'!$F$7:$FS$310,148,FALSE))</f>
        <v>0</v>
      </c>
      <c r="FN269" s="90">
        <f>IF(ISNA(VLOOKUP($B269,'[2]1516 Exp_Rev Access'!$F$7:$FS$310,149,FALSE)),"",VLOOKUP($B269,'[2]1516 Exp_Rev Access'!$F$7:$FS$310,149,FALSE))</f>
        <v>0</v>
      </c>
      <c r="FO269" s="90">
        <f>IF(ISNA(VLOOKUP($B269,'[2]1516 Exp_Rev Access'!$F$7:$FS$310,150,FALSE)),"",VLOOKUP($B269,'[2]1516 Exp_Rev Access'!$F$7:$FS$310,150,FALSE))</f>
        <v>0</v>
      </c>
      <c r="FP269" s="90">
        <f>IF(ISNA(VLOOKUP($B269,'[2]1516 Exp_Rev Access'!$F$7:$FS$310,151,FALSE)),"",VLOOKUP($B269,'[2]1516 Exp_Rev Access'!$F$7:$FS$310,151,FALSE))</f>
        <v>0</v>
      </c>
      <c r="FQ269" s="90">
        <f>IF(ISNA(VLOOKUP($B269,'[2]1516 Exp_Rev Access'!$F$7:$FS$310,152,FALSE)),"",VLOOKUP($B269,'[2]1516 Exp_Rev Access'!$F$7:$FS$310,152,FALSE))</f>
        <v>0</v>
      </c>
      <c r="FR269" s="90">
        <f>IF(ISNA(VLOOKUP($B269,'[2]1516 Exp_Rev Access'!$F$7:$FS$310,153,FALSE)),"",VLOOKUP($B269,'[2]1516 Exp_Rev Access'!$F$7:$FS$310,153,FALSE))</f>
        <v>29015.57</v>
      </c>
      <c r="FS269" s="53">
        <f t="shared" si="685"/>
        <v>535175.48</v>
      </c>
      <c r="FT269" s="92">
        <f t="shared" si="686"/>
        <v>2.8557172291298036E-2</v>
      </c>
      <c r="FU269" s="116">
        <f t="shared" si="687"/>
        <v>357.62287501336471</v>
      </c>
      <c r="FV269" s="90">
        <f>IF(ISNA(VLOOKUP($B269,'[2]1516 Exp_Rev Access'!$F$7:$FS$310,154,FALSE)),"",VLOOKUP($B269,'[2]1516 Exp_Rev Access'!$F$7:$FS$310,154,FALSE))</f>
        <v>0</v>
      </c>
      <c r="FW269" s="90">
        <f>IF(ISNA(VLOOKUP($B269,'[2]1516 Exp_Rev Access'!$F$7:$FS$310,155,FALSE)),"",VLOOKUP($B269,'[2]1516 Exp_Rev Access'!$F$7:$FS$310,155,FALSE))</f>
        <v>0</v>
      </c>
      <c r="FX269" s="90">
        <f>IF(ISNA(VLOOKUP($B269,'[2]1516 Exp_Rev Access'!$F$7:$FS$310,156,FALSE)),"",VLOOKUP($B269,'[2]1516 Exp_Rev Access'!$F$7:$FS$310,156,FALSE))</f>
        <v>0</v>
      </c>
      <c r="FY269" s="90">
        <f>IF(ISNA(VLOOKUP($B269,'[2]1516 Exp_Rev Access'!$F$7:$FS$310,157,FALSE)),"",VLOOKUP($B269,'[2]1516 Exp_Rev Access'!$F$7:$FS$310,157,FALSE))</f>
        <v>0</v>
      </c>
      <c r="FZ269" s="90">
        <f>IF(ISNA(VLOOKUP($B269,'[2]1516 Exp_Rev Access'!$F$7:$FS$310,158,FALSE)),"",VLOOKUP($B269,'[2]1516 Exp_Rev Access'!$F$7:$FS$310,158,FALSE))</f>
        <v>0</v>
      </c>
      <c r="GA269" s="90">
        <f>IF(ISNA(VLOOKUP($B269,'[2]1516 Exp_Rev Access'!$F$7:$FS$310,159,FALSE)),"",VLOOKUP($B269,'[2]1516 Exp_Rev Access'!$F$7:$FS$310,159,FALSE))</f>
        <v>0</v>
      </c>
      <c r="GB269" s="90">
        <f>IF(ISNA(VLOOKUP($B269,'[2]1516 Exp_Rev Access'!$F$7:$FS$310,160,FALSE)),"",VLOOKUP($B269,'[2]1516 Exp_Rev Access'!$F$7:$FS$310,160,FALSE))</f>
        <v>0</v>
      </c>
      <c r="GC269" s="90">
        <f>IF(ISNA(VLOOKUP($B269,'[2]1516 Exp_Rev Access'!$F$7:$FS$310,161,FALSE)),"",VLOOKUP($B269,'[2]1516 Exp_Rev Access'!$F$7:$FS$310,161,FALSE))</f>
        <v>0</v>
      </c>
      <c r="GD269" s="90">
        <f>IF(ISNA(VLOOKUP($B269,'[2]1516 Exp_Rev Access'!$F$7:$FS$310,162,FALSE)),"",VLOOKUP($B269,'[2]1516 Exp_Rev Access'!$F$7:$FS$310,162,FALSE))</f>
        <v>0</v>
      </c>
      <c r="GE269" s="90">
        <f>IF(ISNA(VLOOKUP($B269,'[2]1516 Exp_Rev Access'!$F$7:$FS$310,163,FALSE)),"",VLOOKUP($B269,'[2]1516 Exp_Rev Access'!$F$7:$FS$310,163,FALSE))</f>
        <v>0</v>
      </c>
      <c r="GF269" s="90">
        <f>IF(ISNA(VLOOKUP($B269,'[2]1516 Exp_Rev Access'!$F$7:$FS$310,164,FALSE)),"",VLOOKUP($B269,'[2]1516 Exp_Rev Access'!$F$7:$FS$310,164,FALSE))</f>
        <v>0</v>
      </c>
      <c r="GG269" s="90">
        <f>IF(ISNA(VLOOKUP($B269,'[2]1516 Exp_Rev Access'!$F$7:$FS$310,165,FALSE)),"",VLOOKUP($B269,'[2]1516 Exp_Rev Access'!$F$7:$FS$310,165,FALSE))</f>
        <v>0</v>
      </c>
      <c r="GH269" s="90">
        <f>IF(ISNA(VLOOKUP($B269,'[2]1516 Exp_Rev Access'!$F$7:$FS$310,166,FALSE)),"",VLOOKUP($B269,'[2]1516 Exp_Rev Access'!$F$7:$FS$310,166,FALSE))</f>
        <v>0</v>
      </c>
      <c r="GI269" s="90">
        <f>IF(ISNA(VLOOKUP($B269,'[2]1516 Exp_Rev Access'!$F$7:$FS$310,167,FALSE)),"",VLOOKUP($B269,'[2]1516 Exp_Rev Access'!$F$7:$FS$310,167,FALSE))</f>
        <v>0</v>
      </c>
      <c r="GJ269" s="90">
        <f>IF(ISNA(VLOOKUP($B269,'[2]1516 Exp_Rev Access'!$F$7:$FS$310,168,FALSE)),"",VLOOKUP($B269,'[2]1516 Exp_Rev Access'!$F$7:$FS$310,168,FALSE))</f>
        <v>0</v>
      </c>
      <c r="GK269" s="90">
        <f>IF(ISNA(VLOOKUP($B269,'[2]1516 Exp_Rev Access'!$F$7:$FS$310,169,FALSE)),"",VLOOKUP($B269,'[2]1516 Exp_Rev Access'!$F$7:$FS$310,169,FALSE))</f>
        <v>0</v>
      </c>
      <c r="GL269" s="90">
        <f>IF(ISNA(VLOOKUP($B269,'[2]1516 Exp_Rev Access'!$F$7:$FS$310,170,FALSE)),"",VLOOKUP($B269,'[2]1516 Exp_Rev Access'!$F$7:$FS$310,170,FALSE))</f>
        <v>100941.41</v>
      </c>
      <c r="GM269" s="90">
        <f>IF(ISNA(VLOOKUP($B269,'[2]1516 Exp_Rev Access'!$F$7:$FT$310,171,FALSE)),"",VLOOKUP($B269,'[2]1516 Exp_Rev Access'!$F$7:$FT$310,171,FALSE))</f>
        <v>0</v>
      </c>
      <c r="GN269" s="90">
        <f>IF(ISNA(VLOOKUP($B269,'[2]1516 Exp_Rev Access'!$F$7:$FU$310,172,FALSE)),"",VLOOKUP($B269,'[2]1516 Exp_Rev Access'!$F$7:$FU$310,172,FALSE))</f>
        <v>0</v>
      </c>
      <c r="GO269" s="90">
        <f>IF(ISNA(VLOOKUP($B269,'[2]1516 Exp_Rev Access'!$F$7:$FV$310,173,FALSE)),"",VLOOKUP($B269,'[2]1516 Exp_Rev Access'!$F$7:$FV$310,173,FALSE))</f>
        <v>0</v>
      </c>
      <c r="GP269" s="90">
        <f>IF(ISNA(VLOOKUP($B269,'[2]1516 Exp_Rev Access'!$F$7:$GA$310,174,FALSE)),"",VLOOKUP($B269,'[2]1516 Exp_Rev Access'!$F$7:$GA$310,174,FALSE))</f>
        <v>0</v>
      </c>
      <c r="GQ269" s="90">
        <f>IF(ISNA(VLOOKUP($B269,'[2]1516 Exp_Rev Access'!$F$7:$GA$310,175,FALSE)),"",VLOOKUP($B269,'[2]1516 Exp_Rev Access'!$F$7:$GA$310,175,FALSE))</f>
        <v>82</v>
      </c>
      <c r="GR269" s="90">
        <f>IF(ISNA(VLOOKUP($B269,'[2]1516 Exp_Rev Access'!$F$7:$GA$310,176,FALSE)),"",VLOOKUP($B269,'[2]1516 Exp_Rev Access'!$F$7:$GA$310,176,FALSE))</f>
        <v>0</v>
      </c>
      <c r="GS269" s="90">
        <f>IF(ISNA(VLOOKUP($B269,'[2]1516 Exp_Rev Access'!$F$7:$GA$310,177,FALSE)),"",VLOOKUP($B269,'[2]1516 Exp_Rev Access'!$F$7:$GA$310,177,FALSE))</f>
        <v>0</v>
      </c>
      <c r="GT269" s="90">
        <f>IF(ISNA(VLOOKUP($B269,'[2]1516 Exp_Rev Access'!$F$7:$GA$310,178,FALSE)),"",VLOOKUP($B269,'[2]1516 Exp_Rev Access'!$F$7:$GA$310,178,FALSE))</f>
        <v>575945</v>
      </c>
      <c r="GU269" s="53">
        <f t="shared" si="688"/>
        <v>676968.41</v>
      </c>
      <c r="GV269" s="92">
        <f t="shared" si="689"/>
        <v>3.6123298324758996E-2</v>
      </c>
      <c r="GW269" s="114">
        <f t="shared" si="690"/>
        <v>452.37384395381162</v>
      </c>
    </row>
    <row r="270" spans="1:222" x14ac:dyDescent="0.2">
      <c r="B270" s="87" t="s">
        <v>570</v>
      </c>
      <c r="C270" s="87" t="s">
        <v>571</v>
      </c>
      <c r="D270" s="88">
        <f>IF(ISNA(VLOOKUP($B270,'[2]1516 enrollment_Rev_Exp by size'!$A$6:$C$325,3,FALSE)),"",VLOOKUP($B270,'[2]1516 enrollment_Rev_Exp by size'!$A$6:$C$325,3,FALSE))</f>
        <v>2486.33</v>
      </c>
      <c r="E270" s="89">
        <v>25680562.59</v>
      </c>
      <c r="F270" s="67">
        <f t="shared" si="668"/>
        <v>25680562.589999996</v>
      </c>
      <c r="G270" s="67">
        <f t="shared" si="669"/>
        <v>0</v>
      </c>
      <c r="H270" s="90">
        <f>IF(ISNA(VLOOKUP($B270,'[2]1516 Exp_Rev Access'!$F$7:$FS$310,2,FALSE)),"",VLOOKUP($B270,'[2]1516 Exp_Rev Access'!$F$7:$FS$310,2,FALSE))</f>
        <v>4224489.1100000003</v>
      </c>
      <c r="I270" s="90">
        <f>IF(ISNA(VLOOKUP($B270,'[2]1516 Exp_Rev Access'!$F$7:$FS$310,3,FALSE)),"",VLOOKUP($B270,'[2]1516 Exp_Rev Access'!$F$7:$FS$310,3,FALSE))</f>
        <v>0</v>
      </c>
      <c r="J270" s="90">
        <f>IF(ISNA(VLOOKUP($B270,'[2]1516 Exp_Rev Access'!$F$7:$FS$310,4,FALSE)),"",VLOOKUP($B270,'[2]1516 Exp_Rev Access'!$F$7:$FS$310,4,FALSE))</f>
        <v>0</v>
      </c>
      <c r="K270" s="90">
        <f>IF(ISNA(VLOOKUP($B270,'[2]1516 Exp_Rev Access'!$F$7:$FS$310,5,FALSE)),"-",VLOOKUP($B270,'[2]1516 Exp_Rev Access'!$F$7:$FS$310,5,FALSE))</f>
        <v>15979.79</v>
      </c>
      <c r="L270" s="90">
        <f>IF(ISNA(VLOOKUP($B270,'[2]1516 Exp_Rev Access'!$F$7:$FS$310,6,FALSE)),"",VLOOKUP($B270,'[2]1516 Exp_Rev Access'!$F$7:$FS$310,6,FALSE))</f>
        <v>0</v>
      </c>
      <c r="M270" s="90">
        <f>IF(ISNA(VLOOKUP($B270,'[2]1516 Exp_Rev Access'!$F$7:$FS$310,7,FALSE)),"",VLOOKUP($B270,'[2]1516 Exp_Rev Access'!$F$7:$FS$310,7,FALSE))</f>
        <v>0</v>
      </c>
      <c r="N270" s="53">
        <f t="shared" si="670"/>
        <v>4240468.9000000004</v>
      </c>
      <c r="O270" s="91">
        <f t="shared" si="671"/>
        <v>0.16512367613205006</v>
      </c>
      <c r="P270" s="53">
        <f t="shared" si="672"/>
        <v>1705.5133067613713</v>
      </c>
      <c r="Q270" s="90">
        <f>IF(ISNA(VLOOKUP($B270,'[2]1516 Exp_Rev Access'!$F$7:$FS$310,8,FALSE)),"",VLOOKUP($B270,'[2]1516 Exp_Rev Access'!$F$7:$FS$310,8,FALSE))</f>
        <v>32815.07</v>
      </c>
      <c r="R270" s="90">
        <f>IF(ISNA(VLOOKUP($B270,'[2]1516 Exp_Rev Access'!$F$7:$FS$310,9,FALSE)),"",VLOOKUP($B270,'[2]1516 Exp_Rev Access'!$F$7:$FS$310,9,FALSE))</f>
        <v>0</v>
      </c>
      <c r="S270" s="90">
        <f>IF(ISNA(VLOOKUP($B270,'[2]1516 Exp_Rev Access'!$F$7:$FS$310,10,FALSE)),"",VLOOKUP($B270,'[2]1516 Exp_Rev Access'!$F$7:$FS$310,10,FALSE))</f>
        <v>0</v>
      </c>
      <c r="T270" s="90">
        <f>IF(ISNA(VLOOKUP($B270,'[2]1516 Exp_Rev Access'!$F$7:$FS$310,11,FALSE)),"",VLOOKUP($B270,'[2]1516 Exp_Rev Access'!$F$7:$FS$310,11,FALSE))</f>
        <v>0</v>
      </c>
      <c r="U270" s="90">
        <f>IF(ISNA(VLOOKUP($B270,'[2]1516 Exp_Rev Access'!$F$7:$FS$310,12,FALSE)),"",VLOOKUP($B270,'[2]1516 Exp_Rev Access'!$F$7:$FS$310,12,FALSE))</f>
        <v>0</v>
      </c>
      <c r="V270" s="90">
        <f>IF(ISNA(VLOOKUP($B270,'[2]1516 Exp_Rev Access'!$F$7:$FS$310,13,FALSE)),"",VLOOKUP($B270,'[2]1516 Exp_Rev Access'!$F$7:$FS$310,13,FALSE))</f>
        <v>0</v>
      </c>
      <c r="W270" s="90">
        <f>IF(ISNA(VLOOKUP($B270,'[2]1516 Exp_Rev Access'!$F$7:$FS$310,14,FALSE)),"",VLOOKUP($B270,'[2]1516 Exp_Rev Access'!$F$7:$FS$310,14,FALSE))</f>
        <v>0</v>
      </c>
      <c r="X270" s="90">
        <f>IF(ISNA(VLOOKUP($B270,'[2]1516 Exp_Rev Access'!$F$7:$FS$310,15,FALSE)),"",VLOOKUP($B270,'[2]1516 Exp_Rev Access'!$F$7:$FS$310,15,FALSE))</f>
        <v>0</v>
      </c>
      <c r="Y270" s="90">
        <f>IF(ISNA(VLOOKUP($B270,'[2]1516 Exp_Rev Access'!$F$7:$FS$310,16,FALSE)),"",VLOOKUP($B270,'[2]1516 Exp_Rev Access'!$F$7:$FS$310,16,FALSE))</f>
        <v>14323.5</v>
      </c>
      <c r="Z270" s="90">
        <f>IF(ISNA(VLOOKUP($B270,'[2]1516 Exp_Rev Access'!$F$7:$FS$310,17,FALSE)),"",VLOOKUP($B270,'[2]1516 Exp_Rev Access'!$F$7:$FS$310,17,FALSE))</f>
        <v>0</v>
      </c>
      <c r="AA270" s="90">
        <f>IF(ISNA(VLOOKUP($B270,'[2]1516 Exp_Rev Access'!$F$7:$FS$310,18,FALSE)),"",VLOOKUP($B270,'[2]1516 Exp_Rev Access'!$F$7:$FS$310,18,FALSE))</f>
        <v>0</v>
      </c>
      <c r="AB270" s="90">
        <f>IF(ISNA(VLOOKUP($B270,'[2]1516 Exp_Rev Access'!$F$7:$FS$310,19,FALSE)),"",VLOOKUP($B270,'[2]1516 Exp_Rev Access'!$F$7:$FS$310,19,FALSE))</f>
        <v>0</v>
      </c>
      <c r="AC270" s="90">
        <f>IF(ISNA(VLOOKUP($B270,'[2]1516 Exp_Rev Access'!$F$7:$FS$310,20,FALSE)),"",VLOOKUP($B270,'[2]1516 Exp_Rev Access'!$F$7:$FS$310,20,FALSE))</f>
        <v>30381.42</v>
      </c>
      <c r="AD270" s="90">
        <f>IF(ISNA(VLOOKUP($B270,'[2]1516 Exp_Rev Access'!$F$7:$FS$310,21,FALSE)),"",VLOOKUP($B270,'[2]1516 Exp_Rev Access'!$F$7:$FS$310,21,FALSE))</f>
        <v>235933.35</v>
      </c>
      <c r="AE270" s="90">
        <f>IF(ISNA(VLOOKUP($B270,'[2]1516 Exp_Rev Access'!$F$7:$FS$310,22,FALSE)),"",VLOOKUP($B270,'[2]1516 Exp_Rev Access'!$F$7:$FS$310,22,FALSE))</f>
        <v>4389.38</v>
      </c>
      <c r="AF270" s="90">
        <f>IF(ISNA(VLOOKUP($B270,'[2]1516 Exp_Rev Access'!$F$7:$FS$310,23,FALSE)),"",VLOOKUP($B270,'[2]1516 Exp_Rev Access'!$F$7:$FS$310,23,FALSE))</f>
        <v>0</v>
      </c>
      <c r="AG270" s="90">
        <f>IF(ISNA(VLOOKUP($B270,'[2]1516 Exp_Rev Access'!$F$7:$FS$310,24,FALSE)),"",VLOOKUP($B270,'[2]1516 Exp_Rev Access'!$F$7:$FS$310,24,FALSE))</f>
        <v>15703.86</v>
      </c>
      <c r="AH270" s="90">
        <f>IF(ISNA(VLOOKUP($B270,'[2]1516 Exp_Rev Access'!$F$7:$FS$310,25,FALSE)),"",VLOOKUP($B270,'[2]1516 Exp_Rev Access'!$F$7:$FS$310,25,FALSE))</f>
        <v>4676.17</v>
      </c>
      <c r="AI270" s="90">
        <f>IF(ISNA(VLOOKUP($B270,'[2]1516 Exp_Rev Access'!$F$7:$FS$310,26,FALSE)),"",VLOOKUP($B270,'[2]1516 Exp_Rev Access'!$F$7:$FS$310,26,FALSE))</f>
        <v>47954.87</v>
      </c>
      <c r="AJ270" s="90">
        <f>IF(ISNA(VLOOKUP($B270,'[2]1516 Exp_Rev Access'!$F$7:$FS$310,27,FALSE)),"",VLOOKUP($B270,'[2]1516 Exp_Rev Access'!$F$7:$FS$310,27,FALSE))</f>
        <v>5210.33</v>
      </c>
      <c r="AK270" s="90">
        <f>IF(ISNA(VLOOKUP($B270,'[2]1516 Exp_Rev Access'!$F$7:$FS$310,28,FALSE)),"",VLOOKUP($B270,'[2]1516 Exp_Rev Access'!$F$7:$FS$310,28,FALSE))</f>
        <v>57581.440000000002</v>
      </c>
      <c r="AL270" s="90">
        <f>IF(ISNA(VLOOKUP($B270,'[2]1516 Exp_Rev Access'!$F$7:$FS$310,29,FALSE)),"",VLOOKUP($B270,'[2]1516 Exp_Rev Access'!$F$7:$FS$310,29,FALSE))</f>
        <v>8998.74</v>
      </c>
      <c r="AM270" s="53">
        <f t="shared" si="673"/>
        <v>457968.12999999995</v>
      </c>
      <c r="AN270" s="92">
        <f t="shared" si="674"/>
        <v>1.7833259236241676E-2</v>
      </c>
      <c r="AO270" s="68">
        <f t="shared" si="675"/>
        <v>184.19442712753334</v>
      </c>
      <c r="AP270" s="90">
        <f>IF(ISNA(VLOOKUP($B270,'[2]1516 Exp_Rev Access'!$F$7:$FS$310,30,FALSE)),"",VLOOKUP($B270,'[2]1516 Exp_Rev Access'!$F$7:$FS$310,30,FALSE))</f>
        <v>14713274.35</v>
      </c>
      <c r="AQ270" s="90">
        <f>IF(ISNA(VLOOKUP($B270,'[2]1516 Exp_Rev Access'!$F$7:$FS$310,31,FALSE)),"",VLOOKUP($B270,'[2]1516 Exp_Rev Access'!$F$7:$FS$310,31,FALSE))</f>
        <v>411162.33</v>
      </c>
      <c r="AR270" s="90">
        <f>IF(ISNA(VLOOKUP($B270,'[2]1516 Exp_Rev Access'!$F$7:$FS$310,32,FALSE)),"",VLOOKUP($B270,'[2]1516 Exp_Rev Access'!$F$7:$FS$310,32,FALSE))</f>
        <v>1255071.76</v>
      </c>
      <c r="AS270" s="90">
        <f>IF(ISNA(VLOOKUP($B270,'[2]1516 Exp_Rev Access'!$F$7:$FS$310,33,FALSE)),"",VLOOKUP($B270,'[2]1516 Exp_Rev Access'!$F$7:$FS$310,33,FALSE))</f>
        <v>0</v>
      </c>
      <c r="AT270" s="90">
        <f>IF(ISNA(VLOOKUP($B270,'[2]1516 Exp_Rev Access'!$F$7:$FS$310,34,FALSE)),"",VLOOKUP($B270,'[2]1516 Exp_Rev Access'!$F$7:$FS$310,34,FALSE))</f>
        <v>0</v>
      </c>
      <c r="AU270" s="53">
        <f t="shared" si="676"/>
        <v>16379508.439999999</v>
      </c>
      <c r="AV270" s="93">
        <f t="shared" si="677"/>
        <v>0.63781735242740256</v>
      </c>
      <c r="AW270" s="53">
        <f t="shared" si="678"/>
        <v>6587.8256064158822</v>
      </c>
      <c r="AX270" s="90">
        <f>IF(ISNA(VLOOKUP($B270,'[2]1516 Exp_Rev Access'!$F$7:$FS$310,35,FALSE)),"",VLOOKUP($B270,'[2]1516 Exp_Rev Access'!$F$7:$FS$310,35,FALSE))</f>
        <v>0</v>
      </c>
      <c r="AY270" s="90">
        <f>IF(ISNA(VLOOKUP($B270,'[2]1516 Exp_Rev Access'!$F$7:$FS$310,36,FALSE)),"",VLOOKUP($B270,'[2]1516 Exp_Rev Access'!$F$7:$FS$310,36,FALSE))</f>
        <v>1998923.16</v>
      </c>
      <c r="AZ270" s="90">
        <f>IF(ISNA(VLOOKUP($B270,'[2]1516 Exp_Rev Access'!$F$7:$FS$310,37,FALSE)),"",VLOOKUP($B270,'[2]1516 Exp_Rev Access'!$F$7:$FS$310,37,FALSE))</f>
        <v>68702.179999999993</v>
      </c>
      <c r="BA270" s="90">
        <f>IF(ISNA(VLOOKUP($B270,'[2]1516 Exp_Rev Access'!$F$7:$FS$310,38,FALSE)),"",VLOOKUP($B270,'[2]1516 Exp_Rev Access'!$F$7:$FS$310,38,FALSE))</f>
        <v>0</v>
      </c>
      <c r="BB270" s="90">
        <f>IF(ISNA(VLOOKUP($B270,'[2]1516 Exp_Rev Access'!$F$7:$FS$310,39,FALSE)),"",VLOOKUP($B270,'[2]1516 Exp_Rev Access'!$F$7:$FS$310,39,FALSE))</f>
        <v>0</v>
      </c>
      <c r="BC270" s="90">
        <f>IF(ISNA(VLOOKUP($B270,'[2]1516 Exp_Rev Access'!$F$7:$FS$310,40,FALSE)),"",VLOOKUP($B270,'[2]1516 Exp_Rev Access'!$F$7:$FS$310,40,FALSE))</f>
        <v>322841.57</v>
      </c>
      <c r="BD270" s="90">
        <f>IF(ISNA(VLOOKUP($B270,'[2]1516 Exp_Rev Access'!$F$7:$FS$310,41,FALSE)),"",VLOOKUP($B270,'[2]1516 Exp_Rev Access'!$F$7:$FS$310,41,FALSE))</f>
        <v>0</v>
      </c>
      <c r="BE270" s="90">
        <f>IF(ISNA(VLOOKUP($B270,'[2]1516 Exp_Rev Access'!$F$7:$FS$310,42,FALSE)),"",VLOOKUP($B270,'[2]1516 Exp_Rev Access'!$F$7:$FS$310,42,FALSE))</f>
        <v>90799.45</v>
      </c>
      <c r="BF270" s="90">
        <f>IF(ISNA(VLOOKUP($B270,'[2]1516 Exp_Rev Access'!$F$7:$FS$310,43,FALSE)),"",VLOOKUP($B270,'[2]1516 Exp_Rev Access'!$F$7:$FS$310,43,FALSE))</f>
        <v>0</v>
      </c>
      <c r="BG270" s="90">
        <f>IF(ISNA(VLOOKUP($B270,'[2]1516 Exp_Rev Access'!$F$7:$FS$310,44,FALSE)),"",VLOOKUP($B270,'[2]1516 Exp_Rev Access'!$F$7:$FS$310,44,FALSE))</f>
        <v>46204.54</v>
      </c>
      <c r="BH270" s="90">
        <f>IF(ISNA(VLOOKUP($B270,'[2]1516 Exp_Rev Access'!$F$7:$FS$310,45,FALSE)),"",VLOOKUP($B270,'[2]1516 Exp_Rev Access'!$F$7:$FS$310,45,FALSE))</f>
        <v>24381.13</v>
      </c>
      <c r="BI270" s="90">
        <f>IF(ISNA(VLOOKUP($B270,'[2]1516 Exp_Rev Access'!$F$7:$FS$310,46,FALSE)),"",VLOOKUP($B270,'[2]1516 Exp_Rev Access'!$F$7:$FS$310,46,FALSE))</f>
        <v>0</v>
      </c>
      <c r="BJ270" s="90">
        <f>IF(ISNA(VLOOKUP($B270,'[2]1516 Exp_Rev Access'!$F$7:$FS$310,47,FALSE)),"",VLOOKUP($B270,'[2]1516 Exp_Rev Access'!$F$7:$FS$310,47,FALSE))</f>
        <v>9049.82</v>
      </c>
      <c r="BK270" s="90">
        <f>IF(ISNA(VLOOKUP($B270,'[2]1516 Exp_Rev Access'!$F$7:$FS$310,48,FALSE)),"",VLOOKUP($B270,'[2]1516 Exp_Rev Access'!$F$7:$FS$310,48,FALSE))</f>
        <v>974860.05</v>
      </c>
      <c r="BL270" s="90">
        <f>IF(ISNA(VLOOKUP($B270,'[2]1516 Exp_Rev Access'!$F$7:$FS$310,49,FALSE)),"",VLOOKUP($B270,'[2]1516 Exp_Rev Access'!$F$7:$FS$310,49,FALSE))</f>
        <v>7416</v>
      </c>
      <c r="BM270" s="90">
        <f>IF(ISNA(VLOOKUP($B270,'[2]1516 Exp_Rev Access'!$F$7:$FS$310,50,FALSE)),"",VLOOKUP($B270,'[2]1516 Exp_Rev Access'!$F$7:$FS$310,50,FALSE))</f>
        <v>10712.02</v>
      </c>
      <c r="BN270" s="90">
        <f>IF(ISNA(VLOOKUP($B270,'[2]1516 Exp_Rev Access'!$F$7:$FS$310,51,FALSE)),"",VLOOKUP($B270,'[2]1516 Exp_Rev Access'!$F$7:$FS$310,51,FALSE))</f>
        <v>0</v>
      </c>
      <c r="BO270" s="90">
        <f>IF(ISNA(VLOOKUP($B270,'[2]1516 Exp_Rev Access'!$F$7:$FS$310,52,FALSE)),"",VLOOKUP($B270,'[2]1516 Exp_Rev Access'!$F$7:$FS$310,52,FALSE))</f>
        <v>0</v>
      </c>
      <c r="BP270" s="90">
        <f>IF(ISNA(VLOOKUP($B270,'[2]1516 Exp_Rev Access'!$F$7:$FS$310,53,FALSE)),"",VLOOKUP($B270,'[2]1516 Exp_Rev Access'!$F$7:$FS$310,53,FALSE))</f>
        <v>0</v>
      </c>
      <c r="BQ270" s="90">
        <f>IF(ISNA(VLOOKUP($B270,'[2]1516 Exp_Rev Access'!$F$7:$FS$310,54,FALSE)),"",VLOOKUP($B270,'[2]1516 Exp_Rev Access'!$F$7:$FS$310,54,FALSE))</f>
        <v>0</v>
      </c>
      <c r="BR270" s="90">
        <f>IF(ISNA(VLOOKUP($B270,'[2]1516 Exp_Rev Access'!$F$7:$FS$310,55,FALSE)),"",VLOOKUP($B270,'[2]1516 Exp_Rev Access'!$F$7:$FS$310,55,FALSE))</f>
        <v>0</v>
      </c>
      <c r="BS270" s="90">
        <f>IF(ISNA(VLOOKUP($B270,'[2]1516 Exp_Rev Access'!$F$7:$FS$310,56,FALSE)),"",VLOOKUP($B270,'[2]1516 Exp_Rev Access'!$F$7:$FS$310,56,FALSE))</f>
        <v>0</v>
      </c>
      <c r="BT270" s="90">
        <f>IF(ISNA(VLOOKUP($B270,'[2]1516 Exp_Rev Access'!$F$7:$FS$310,57,FALSE)),"",VLOOKUP($B270,'[2]1516 Exp_Rev Access'!$F$7:$FS$310,57,FALSE))</f>
        <v>0</v>
      </c>
      <c r="BU270" s="90">
        <f>IF(ISNA(VLOOKUP($B270,'[2]1516 Exp_Rev Access'!$F$7:$FS$310,58,FALSE)),"",VLOOKUP($B270,'[2]1516 Exp_Rev Access'!$F$7:$FS$310,58,FALSE))</f>
        <v>0</v>
      </c>
      <c r="BV270" s="53">
        <f t="shared" si="679"/>
        <v>3553889.9199999995</v>
      </c>
      <c r="BW270" s="92">
        <f t="shared" si="680"/>
        <v>0.1383883202536958</v>
      </c>
      <c r="BX270" s="68">
        <f t="shared" si="681"/>
        <v>1429.3717728539652</v>
      </c>
      <c r="BY270" s="90">
        <f>IF(ISNA(VLOOKUP($B270,'[2]1516 Exp_Rev Access'!$F$7:$FS$310,59,FALSE)),"",VLOOKUP($B270,'[2]1516 Exp_Rev Access'!$F$7:$FS$310,59,FALSE))</f>
        <v>0</v>
      </c>
      <c r="BZ270" s="90">
        <f>IF(ISNA(VLOOKUP($B270,'[2]1516 Exp_Rev Access'!$F$7:$FS$310,60,FALSE)),"",VLOOKUP($B270,'[2]1516 Exp_Rev Access'!$F$7:$FS$310,60,FALSE))</f>
        <v>0</v>
      </c>
      <c r="CA270" s="90">
        <f>IF(ISNA(VLOOKUP($B270,'[2]1516 Exp_Rev Access'!$F$7:$FS$310,61,FALSE)),"",VLOOKUP($B270,'[2]1516 Exp_Rev Access'!$F$7:$FS$310,61,FALSE))</f>
        <v>0</v>
      </c>
      <c r="CB270" s="90">
        <f>IF(ISNA(VLOOKUP($B270,'[2]1516 Exp_Rev Access'!$F$7:$FS$310,62,FALSE)),"",VLOOKUP($B270,'[2]1516 Exp_Rev Access'!$F$7:$FS$310,62,FALSE))</f>
        <v>0</v>
      </c>
      <c r="CC270" s="90">
        <f>IF(ISNA(VLOOKUP($B270,'[2]1516 Exp_Rev Access'!$F$7:$FS$310,63,FALSE)),"",VLOOKUP($B270,'[2]1516 Exp_Rev Access'!$F$7:$FS$310,63,FALSE))</f>
        <v>1958.36</v>
      </c>
      <c r="CD270" s="90">
        <f>IF(ISNA(VLOOKUP($B270,'[2]1516 Exp_Rev Access'!$F$7:$FS$310,64,FALSE)),"",VLOOKUP($B270,'[2]1516 Exp_Rev Access'!$F$7:$FS$310,64,FALSE))</f>
        <v>0</v>
      </c>
      <c r="CE270" s="53">
        <f t="shared" si="682"/>
        <v>1958.36</v>
      </c>
      <c r="CF270" s="92">
        <f t="shared" si="683"/>
        <v>7.6258453962476064E-5</v>
      </c>
      <c r="CG270" s="94">
        <f t="shared" si="684"/>
        <v>0.78765087498441477</v>
      </c>
      <c r="CH270" s="90">
        <f>IF(ISNA(VLOOKUP($B270,'[2]1516 Exp_Rev Access'!$F$7:$FS$310,65,FALSE)),"",VLOOKUP($B270,'[2]1516 Exp_Rev Access'!$F$7:$FS$310,65,FALSE))</f>
        <v>0</v>
      </c>
      <c r="CI270" s="90">
        <f>IF(ISNA(VLOOKUP($B270,'[2]1516 Exp_Rev Access'!$F$7:$FS$310,66,FALSE)),"",VLOOKUP($B270,'[2]1516 Exp_Rev Access'!$F$7:$FS$310,66,FALSE))</f>
        <v>0</v>
      </c>
      <c r="CJ270" s="90">
        <f>IF(ISNA(VLOOKUP($B270,'[2]1516 Exp_Rev Access'!$F$7:$FS$310,67,FALSE)),"",VLOOKUP($B270,'[2]1516 Exp_Rev Access'!$F$7:$FS$310,67,FALSE))</f>
        <v>0</v>
      </c>
      <c r="CK270" s="90">
        <f>IF(ISNA(VLOOKUP($B270,'[2]1516 Exp_Rev Access'!$F$7:$FS$310,68,FALSE)),"",VLOOKUP($B270,'[2]1516 Exp_Rev Access'!$F$7:$FS$310,68,FALSE))</f>
        <v>0</v>
      </c>
      <c r="CL270" s="90">
        <f>IF(ISNA(VLOOKUP($B270,'[2]1516 Exp_Rev Access'!$F$7:$FS$310,69,FALSE)),"",VLOOKUP($B270,'[2]1516 Exp_Rev Access'!$F$7:$FS$310,69,FALSE))</f>
        <v>0</v>
      </c>
      <c r="CM270" s="90">
        <f>IF(ISNA(VLOOKUP($B270,'[2]1516 Exp_Rev Access'!$F$7:$FS$310,70,FALSE)),"",VLOOKUP($B270,'[2]1516 Exp_Rev Access'!$F$7:$FS$310,70,FALSE))</f>
        <v>0</v>
      </c>
      <c r="CN270" s="90">
        <f>IF(ISNA(VLOOKUP($B270,'[2]1516 Exp_Rev Access'!$F$7:$FS$310,71,FALSE)),"",VLOOKUP($B270,'[2]1516 Exp_Rev Access'!$F$7:$FS$310,71,FALSE))</f>
        <v>0</v>
      </c>
      <c r="CO270" s="90">
        <f>IF(ISNA(VLOOKUP($B270,'[2]1516 Exp_Rev Access'!$F$7:$FS$310,72,FALSE)),"",VLOOKUP($B270,'[2]1516 Exp_Rev Access'!$F$7:$FS$310,72,FALSE))</f>
        <v>0</v>
      </c>
      <c r="CP270" s="90">
        <f>IF(ISNA(VLOOKUP($B270,'[2]1516 Exp_Rev Access'!$F$7:$FS$310,73,FALSE)),"",VLOOKUP($B270,'[2]1516 Exp_Rev Access'!$F$7:$FS$310,73,FALSE))</f>
        <v>0</v>
      </c>
      <c r="CQ270" s="90">
        <f>IF(ISNA(VLOOKUP($B270,'[2]1516 Exp_Rev Access'!$F$7:$FS$310,74,FALSE)),"",VLOOKUP($B270,'[2]1516 Exp_Rev Access'!$F$7:$FS$310,74,FALSE))</f>
        <v>286903.5</v>
      </c>
      <c r="CR270" s="90">
        <f>IF(ISNA(VLOOKUP($B270,'[2]1516 Exp_Rev Access'!$F$7:$FS$310,75,FALSE)),"",VLOOKUP($B270,'[2]1516 Exp_Rev Access'!$F$7:$FS$310,75,FALSE))</f>
        <v>0</v>
      </c>
      <c r="CS270" s="90">
        <f>IF(ISNA(VLOOKUP($B270,'[2]1516 Exp_Rev Access'!$F$7:$FS$310,76,FALSE)),"",VLOOKUP($B270,'[2]1516 Exp_Rev Access'!$F$7:$FS$310,76,FALSE))</f>
        <v>7394.03</v>
      </c>
      <c r="CT270" s="90">
        <f>IF(ISNA(VLOOKUP($B270,'[2]1516 Exp_Rev Access'!$F$7:$FS$310,77,FALSE)),"",VLOOKUP($B270,'[2]1516 Exp_Rev Access'!$F$7:$FS$310,77,FALSE))</f>
        <v>0</v>
      </c>
      <c r="CU270" s="90">
        <f>IF(ISNA(VLOOKUP($B270,'[2]1516 Exp_Rev Access'!$F$7:$FS$310,78,FALSE)),"",VLOOKUP($B270,'[2]1516 Exp_Rev Access'!$F$7:$FS$310,78,FALSE))</f>
        <v>212074.27</v>
      </c>
      <c r="CV270" s="90">
        <f>IF(ISNA(VLOOKUP($B270,'[2]1516 Exp_Rev Access'!$F$7:$FS$310,79,FALSE)),"",VLOOKUP($B270,'[2]1516 Exp_Rev Access'!$F$7:$FS$310,79,FALSE))</f>
        <v>39157.79</v>
      </c>
      <c r="CW270" s="90">
        <f>IF(ISNA(VLOOKUP($B270,'[2]1516 Exp_Rev Access'!$F$7:$FS$310,80,FALSE)),"",VLOOKUP($B270,'[2]1516 Exp_Rev Access'!$F$7:$FS$310,80,FALSE))</f>
        <v>0</v>
      </c>
      <c r="CX270" s="90">
        <f>IF(ISNA(VLOOKUP($B270,'[2]1516 Exp_Rev Access'!$F$7:$FS$310,81,FALSE)),"",VLOOKUP($B270,'[2]1516 Exp_Rev Access'!$F$7:$FS$310,81,FALSE))</f>
        <v>0</v>
      </c>
      <c r="CY270" s="90">
        <f>IF(ISNA(VLOOKUP($B270,'[2]1516 Exp_Rev Access'!$F$7:$FS$310,82,FALSE)),"",VLOOKUP($B270,'[2]1516 Exp_Rev Access'!$F$7:$FS$310,82,FALSE))</f>
        <v>0</v>
      </c>
      <c r="CZ270" s="90">
        <f>IF(ISNA(VLOOKUP($B270,'[2]1516 Exp_Rev Access'!$F$7:$FS$310,83,FALSE)),"",VLOOKUP($B270,'[2]1516 Exp_Rev Access'!$F$7:$FS$310,83,FALSE))</f>
        <v>0</v>
      </c>
      <c r="DA270" s="90">
        <f>IF(ISNA(VLOOKUP($B270,'[2]1516 Exp_Rev Access'!$F$7:$FS$310,84,FALSE)),"",VLOOKUP($B270,'[2]1516 Exp_Rev Access'!$F$7:$FS$310,84,FALSE))</f>
        <v>0</v>
      </c>
      <c r="DB270" s="90">
        <f>IF(ISNA(VLOOKUP($B270,'[2]1516 Exp_Rev Access'!$F$7:$FS$310,85,FALSE)),"",VLOOKUP($B270,'[2]1516 Exp_Rev Access'!$F$7:$FS$310,85,FALSE))</f>
        <v>0</v>
      </c>
      <c r="DC270" s="90">
        <f>IF(ISNA(VLOOKUP($B270,'[2]1516 Exp_Rev Access'!$F$7:$FS$310,86,FALSE)),"",VLOOKUP($B270,'[2]1516 Exp_Rev Access'!$F$7:$FS$310,86,FALSE))</f>
        <v>0</v>
      </c>
      <c r="DD270" s="90">
        <f>IF(ISNA(VLOOKUP($B270,'[2]1516 Exp_Rev Access'!$F$7:$FS$310,87,FALSE)),"",VLOOKUP($B270,'[2]1516 Exp_Rev Access'!$F$7:$FS$310,87,FALSE))</f>
        <v>0</v>
      </c>
      <c r="DE270" s="90">
        <f>IF(ISNA(VLOOKUP($B270,'[2]1516 Exp_Rev Access'!$F$7:$FS$310,88,FALSE)),"",VLOOKUP($B270,'[2]1516 Exp_Rev Access'!$F$7:$FS$310,88,FALSE))</f>
        <v>0</v>
      </c>
      <c r="DF270" s="90">
        <f>IF(ISNA(VLOOKUP($B270,'[2]1516 Exp_Rev Access'!$F$7:$FS$310,89,FALSE)),"",VLOOKUP($B270,'[2]1516 Exp_Rev Access'!$F$7:$FS$310,89,FALSE))</f>
        <v>0</v>
      </c>
      <c r="DG270" s="90">
        <f>IF(ISNA(VLOOKUP($B270,'[2]1516 Exp_Rev Access'!$F$7:$FS$310,90,FALSE)),"",VLOOKUP($B270,'[2]1516 Exp_Rev Access'!$F$7:$FS$310,90,FALSE))</f>
        <v>0</v>
      </c>
      <c r="DH270" s="90">
        <f>IF(ISNA(VLOOKUP($B270,'[2]1516 Exp_Rev Access'!$F$7:$FS$310,91,FALSE)),"",VLOOKUP($B270,'[2]1516 Exp_Rev Access'!$F$7:$FS$310,91,FALSE))</f>
        <v>0</v>
      </c>
      <c r="DI270" s="90">
        <f>IF(ISNA(VLOOKUP($B270,'[2]1516 Exp_Rev Access'!$F$7:$FS$310,92,FALSE)),"",VLOOKUP($B270,'[2]1516 Exp_Rev Access'!$F$7:$FS$310,92,FALSE))</f>
        <v>339508.37</v>
      </c>
      <c r="DJ270" s="90">
        <f>IF(ISNA(VLOOKUP($B270,'[2]1516 Exp_Rev Access'!$F$7:$FS$310,93,FALSE)),"",VLOOKUP($B270,'[2]1516 Exp_Rev Access'!$F$7:$FS$310,93,FALSE))</f>
        <v>0</v>
      </c>
      <c r="DK270" s="90">
        <f>IF(ISNA(VLOOKUP($B270,'[2]1516 Exp_Rev Access'!$F$7:$FS$310,94,FALSE)),"",VLOOKUP($B270,'[2]1516 Exp_Rev Access'!$F$7:$FS$310,94,FALSE))</f>
        <v>0</v>
      </c>
      <c r="DL270" s="90">
        <f>IF(ISNA(VLOOKUP($B270,'[2]1516 Exp_Rev Access'!$F$7:$FS$310,95,FALSE)),"",VLOOKUP($B270,'[2]1516 Exp_Rev Access'!$F$7:$FS$310,95,FALSE))</f>
        <v>0</v>
      </c>
      <c r="DM270" s="90">
        <f>IF(ISNA(VLOOKUP($B270,'[2]1516 Exp_Rev Access'!$F$7:$FS$310,96,FALSE)),"",VLOOKUP($B270,'[2]1516 Exp_Rev Access'!$F$7:$FS$310,96,FALSE))</f>
        <v>0</v>
      </c>
      <c r="DN270" s="90">
        <f>IF(ISNA(VLOOKUP($B270,'[2]1516 Exp_Rev Access'!$F$7:$FS$310,97,FALSE)),"",VLOOKUP($B270,'[2]1516 Exp_Rev Access'!$F$7:$FS$310,97,FALSE))</f>
        <v>0</v>
      </c>
      <c r="DO270" s="90">
        <f>IF(ISNA(VLOOKUP($B270,'[2]1516 Exp_Rev Access'!$F$7:$FS$310,98,FALSE)),"",VLOOKUP($B270,'[2]1516 Exp_Rev Access'!$F$7:$FS$310,98,FALSE))</f>
        <v>0</v>
      </c>
      <c r="DP270" s="90">
        <f>IF(ISNA(VLOOKUP($B270,'[2]1516 Exp_Rev Access'!$F$7:$FS$310,99,FALSE)),"",VLOOKUP($B270,'[2]1516 Exp_Rev Access'!$F$7:$FS$310,99,FALSE))</f>
        <v>0</v>
      </c>
      <c r="DQ270" s="90">
        <f>IF(ISNA(VLOOKUP($B270,'[2]1516 Exp_Rev Access'!$F$7:$FS$310,100,FALSE)),"",VLOOKUP($B270,'[2]1516 Exp_Rev Access'!$F$7:$FS$310,100,FALSE))</f>
        <v>0</v>
      </c>
      <c r="DR270" s="90">
        <f>IF(ISNA(VLOOKUP($B270,'[2]1516 Exp_Rev Access'!$F$7:$FS$310,101,FALSE)),"",VLOOKUP($B270,'[2]1516 Exp_Rev Access'!$F$7:$FS$310,101,FALSE))</f>
        <v>0</v>
      </c>
      <c r="DS270" s="90">
        <f>IF(ISNA(VLOOKUP($B270,'[2]1516 Exp_Rev Access'!$F$7:$FS$310,102,FALSE)),"",VLOOKUP($B270,'[2]1516 Exp_Rev Access'!$F$7:$FS$310,102,FALSE))</f>
        <v>0</v>
      </c>
      <c r="DT270" s="90">
        <f>IF(ISNA(VLOOKUP($B270,'[2]1516 Exp_Rev Access'!$F$7:$FS$310,103,FALSE)),"",VLOOKUP($B270,'[2]1516 Exp_Rev Access'!$F$7:$FS$310,103,FALSE))</f>
        <v>0</v>
      </c>
      <c r="DU270" s="90">
        <f>IF(ISNA(VLOOKUP($B270,'[2]1516 Exp_Rev Access'!$F$7:$FS$310,104,FALSE)),"",VLOOKUP($B270,'[2]1516 Exp_Rev Access'!$F$7:$FS$310,104,FALSE))</f>
        <v>0</v>
      </c>
      <c r="DV270" s="90">
        <f>IF(ISNA(VLOOKUP($B270,'[2]1516 Exp_Rev Access'!$F$7:$FS$310,105,FALSE)),"",VLOOKUP($B270,'[2]1516 Exp_Rev Access'!$F$7:$FS$310,105,FALSE))</f>
        <v>0</v>
      </c>
      <c r="DW270" s="90">
        <f>IF(ISNA(VLOOKUP($B270,'[2]1516 Exp_Rev Access'!$F$7:$FS$310,106,FALSE)),"",VLOOKUP($B270,'[2]1516 Exp_Rev Access'!$F$7:$FS$310,106,FALSE))</f>
        <v>0</v>
      </c>
      <c r="DX270" s="90">
        <f>IF(ISNA(VLOOKUP($B270,'[2]1516 Exp_Rev Access'!$F$7:$FS$310,107,FALSE)),"",VLOOKUP($B270,'[2]1516 Exp_Rev Access'!$F$7:$FS$310,107,FALSE))</f>
        <v>0</v>
      </c>
      <c r="DY270" s="90">
        <f>IF(ISNA(VLOOKUP($B270,'[2]1516 Exp_Rev Access'!$F$7:$FS$310,108,FALSE)),"",VLOOKUP($B270,'[2]1516 Exp_Rev Access'!$F$7:$FS$310,108,FALSE))</f>
        <v>0</v>
      </c>
      <c r="DZ270" s="90">
        <f>IF(ISNA(VLOOKUP($B270,'[2]1516 Exp_Rev Access'!$F$7:$FS$310,109,FALSE)),"",VLOOKUP($B270,'[2]1516 Exp_Rev Access'!$F$7:$FS$310,109,FALSE))</f>
        <v>0</v>
      </c>
      <c r="EA270" s="90">
        <f>IF(ISNA(VLOOKUP($B270,'[2]1516 Exp_Rev Access'!$F$7:$FS$310,110,FALSE)),"",VLOOKUP($B270,'[2]1516 Exp_Rev Access'!$F$7:$FS$310,110,FALSE))</f>
        <v>0</v>
      </c>
      <c r="EB270" s="90">
        <f>IF(ISNA(VLOOKUP($B270,'[2]1516 Exp_Rev Access'!$F$7:$FS$310,111,FALSE)),"",VLOOKUP($B270,'[2]1516 Exp_Rev Access'!$F$7:$FS$310,111,FALSE))</f>
        <v>0</v>
      </c>
      <c r="EC270" s="90">
        <f>IF(ISNA(VLOOKUP($B270,'[2]1516 Exp_Rev Access'!$F$7:$FS$310,112,FALSE)),"",VLOOKUP($B270,'[2]1516 Exp_Rev Access'!$F$7:$FS$310,112,FALSE))</f>
        <v>0</v>
      </c>
      <c r="ED270" s="90">
        <f>IF(ISNA(VLOOKUP($B270,'[2]1516 Exp_Rev Access'!$F$7:$FS$310,113,FALSE)),"",VLOOKUP($B270,'[2]1516 Exp_Rev Access'!$F$7:$FS$310,113,FALSE))</f>
        <v>0</v>
      </c>
      <c r="EE270" s="90">
        <f>IF(ISNA(VLOOKUP($B270,'[2]1516 Exp_Rev Access'!$F$7:$FS$310,114,FALSE)),"",VLOOKUP($B270,'[2]1516 Exp_Rev Access'!$F$7:$FS$310,114,FALSE))</f>
        <v>0</v>
      </c>
      <c r="EF270" s="90">
        <f>IF(ISNA(VLOOKUP($B270,'[2]1516 Exp_Rev Access'!$F$7:$FS$310,115,FALSE)),"",VLOOKUP($B270,'[2]1516 Exp_Rev Access'!$F$7:$FS$310,115,FALSE))</f>
        <v>0</v>
      </c>
      <c r="EG270" s="90">
        <f>IF(ISNA(VLOOKUP($B270,'[2]1516 Exp_Rev Access'!$F$7:$FS$310,116,FALSE)),"",VLOOKUP($B270,'[2]1516 Exp_Rev Access'!$F$7:$FS$310,116,FALSE))</f>
        <v>0</v>
      </c>
      <c r="EH270" s="90">
        <f>IF(ISNA(VLOOKUP($B270,'[2]1516 Exp_Rev Access'!$F$7:$FS$310,117,FALSE)),"",VLOOKUP($B270,'[2]1516 Exp_Rev Access'!$F$7:$FS$310,117,FALSE))</f>
        <v>0</v>
      </c>
      <c r="EI270" s="90">
        <f>IF(ISNA(VLOOKUP($B270,'[2]1516 Exp_Rev Access'!$F$7:$FS$310,118,FALSE)),"",VLOOKUP($B270,'[2]1516 Exp_Rev Access'!$F$7:$FS$310,118,FALSE))</f>
        <v>0</v>
      </c>
      <c r="EJ270" s="90">
        <f>IF(ISNA(VLOOKUP($B270,'[2]1516 Exp_Rev Access'!$F$7:$FS$310,119,FALSE)),"",VLOOKUP($B270,'[2]1516 Exp_Rev Access'!$F$7:$FS$310,119,FALSE))</f>
        <v>0</v>
      </c>
      <c r="EK270" s="90">
        <f>IF(ISNA(VLOOKUP($B270,'[2]1516 Exp_Rev Access'!$F$7:$FS$310,120,FALSE)),"",VLOOKUP($B270,'[2]1516 Exp_Rev Access'!$F$7:$FS$310,120,FALSE))</f>
        <v>0</v>
      </c>
      <c r="EL270" s="90">
        <f>IF(ISNA(VLOOKUP($B270,'[2]1516 Exp_Rev Access'!$F$7:$FS$310,121,FALSE)),"",VLOOKUP($B270,'[2]1516 Exp_Rev Access'!$F$7:$FS$310,121,FALSE))</f>
        <v>0</v>
      </c>
      <c r="EM270" s="90">
        <f>IF(ISNA(VLOOKUP($B270,'[2]1516 Exp_Rev Access'!$F$7:$FS$310,122,FALSE)),"",VLOOKUP($B270,'[2]1516 Exp_Rev Access'!$F$7:$FS$310,122,FALSE))</f>
        <v>0</v>
      </c>
      <c r="EN270" s="90">
        <f>IF(ISNA(VLOOKUP($B270,'[2]1516 Exp_Rev Access'!$F$7:$FS$310,123,FALSE)),"",VLOOKUP($B270,'[2]1516 Exp_Rev Access'!$F$7:$FS$310,123,FALSE))</f>
        <v>0</v>
      </c>
      <c r="EO270" s="90">
        <f>IF(ISNA(VLOOKUP($B270,'[2]1516 Exp_Rev Access'!$F$7:$FS$310,124,FALSE)),"",VLOOKUP($B270,'[2]1516 Exp_Rev Access'!$F$7:$FS$310,124,FALSE))</f>
        <v>61093.21</v>
      </c>
      <c r="EP270" s="90">
        <f>IF(ISNA(VLOOKUP($B270,'[2]1516 Exp_Rev Access'!$F$7:$FS$310,125,FALSE)),"",VLOOKUP($B270,'[2]1516 Exp_Rev Access'!$F$7:$FS$310,125,FALSE))</f>
        <v>0</v>
      </c>
      <c r="EQ270" s="90">
        <f>IF(ISNA(VLOOKUP($B270,'[2]1516 Exp_Rev Access'!$F$7:$FS$310,126,FALSE)),"",VLOOKUP($B270,'[2]1516 Exp_Rev Access'!$F$7:$FS$310,126,FALSE))</f>
        <v>0</v>
      </c>
      <c r="ER270" s="90">
        <f>IF(ISNA(VLOOKUP($B270,'[2]1516 Exp_Rev Access'!$F$7:$FS$310,127,FALSE)),"",VLOOKUP($B270,'[2]1516 Exp_Rev Access'!$F$7:$FS$310,127,FALSE))</f>
        <v>0</v>
      </c>
      <c r="ES270" s="90">
        <f>IF(ISNA(VLOOKUP($B270,'[2]1516 Exp_Rev Access'!$F$7:$FS$310,128,FALSE)),"",VLOOKUP($B270,'[2]1516 Exp_Rev Access'!$F$7:$FS$310,128,FALSE))</f>
        <v>0</v>
      </c>
      <c r="ET270" s="90">
        <f>IF(ISNA(VLOOKUP($B270,'[2]1516 Exp_Rev Access'!$F$7:$FS$310,129,FALSE)),"",VLOOKUP($B270,'[2]1516 Exp_Rev Access'!$F$7:$FS$310,129,FALSE))</f>
        <v>0</v>
      </c>
      <c r="EU270" s="90">
        <f>IF(ISNA(VLOOKUP($B270,'[2]1516 Exp_Rev Access'!$F$7:$FS$310,130,FALSE)),"",VLOOKUP($B270,'[2]1516 Exp_Rev Access'!$F$7:$FS$310,130,FALSE))</f>
        <v>0</v>
      </c>
      <c r="EV270" s="90">
        <f>IF(ISNA(VLOOKUP($B270,'[2]1516 Exp_Rev Access'!$F$7:$FS$310,131,FALSE)),"",VLOOKUP($B270,'[2]1516 Exp_Rev Access'!$F$7:$FS$310,131,FALSE))</f>
        <v>26780.16</v>
      </c>
      <c r="EW270" s="90">
        <f>IF(ISNA(VLOOKUP($B270,'[2]1516 Exp_Rev Access'!$F$7:$FS$310,132,FALSE)),"",VLOOKUP($B270,'[2]1516 Exp_Rev Access'!$F$7:$FS$310,132,FALSE))</f>
        <v>0</v>
      </c>
      <c r="EX270" s="90">
        <f>IF(ISNA(VLOOKUP($B270,'[2]1516 Exp_Rev Access'!$F$7:$FS$310,133,FALSE)),"",VLOOKUP($B270,'[2]1516 Exp_Rev Access'!$F$7:$FS$310,133,FALSE))</f>
        <v>0</v>
      </c>
      <c r="EY270" s="90">
        <f>IF(ISNA(VLOOKUP($B270,'[2]1516 Exp_Rev Access'!$F$7:$FS$310,134,FALSE)),"",VLOOKUP($B270,'[2]1516 Exp_Rev Access'!$F$7:$FS$310,134,FALSE))</f>
        <v>0</v>
      </c>
      <c r="EZ270" s="90">
        <f>IF(ISNA(VLOOKUP($B270,'[2]1516 Exp_Rev Access'!$F$7:$FS$310,135,FALSE)),"",VLOOKUP($B270,'[2]1516 Exp_Rev Access'!$F$7:$FS$310,135,FALSE))</f>
        <v>0</v>
      </c>
      <c r="FA270" s="90">
        <f>IF(ISNA(VLOOKUP($B270,'[2]1516 Exp_Rev Access'!$F$7:$FS$310,136,FALSE)),"",VLOOKUP($B270,'[2]1516 Exp_Rev Access'!$F$7:$FS$310,136,FALSE))</f>
        <v>0</v>
      </c>
      <c r="FB270" s="90">
        <f>IF(ISNA(VLOOKUP($B270,'[2]1516 Exp_Rev Access'!$F$7:$FS$310,137,FALSE)),"",VLOOKUP($B270,'[2]1516 Exp_Rev Access'!$F$7:$FS$310,137,FALSE))</f>
        <v>0</v>
      </c>
      <c r="FC270" s="90">
        <f>IF(ISNA(VLOOKUP($B270,'[2]1516 Exp_Rev Access'!$F$7:$FS$310,138,FALSE)),"",VLOOKUP($B270,'[2]1516 Exp_Rev Access'!$F$7:$FS$310,138,FALSE))</f>
        <v>0</v>
      </c>
      <c r="FD270" s="90">
        <f>IF(ISNA(VLOOKUP($B270,'[2]1516 Exp_Rev Access'!$F$7:$FS$310,139,FALSE)),"",VLOOKUP($B270,'[2]1516 Exp_Rev Access'!$F$7:$FS$310,139,FALSE))</f>
        <v>0</v>
      </c>
      <c r="FE270" s="90">
        <f>IF(ISNA(VLOOKUP($B270,'[2]1516 Exp_Rev Access'!$F$7:$FS$310,140,FALSE)),"",VLOOKUP($B270,'[2]1516 Exp_Rev Access'!$F$7:$FS$310,140,FALSE))</f>
        <v>0</v>
      </c>
      <c r="FF270" s="90">
        <f>IF(ISNA(VLOOKUP($B270,'[2]1516 Exp_Rev Access'!$F$7:$FS$310,141,FALSE)),"",VLOOKUP($B270,'[2]1516 Exp_Rev Access'!$F$7:$FS$310,141,FALSE))</f>
        <v>0</v>
      </c>
      <c r="FG270" s="90">
        <f>IF(ISNA(VLOOKUP($B270,'[2]1516 Exp_Rev Access'!$F$7:$FS$310,142,FALSE)),"",VLOOKUP($B270,'[2]1516 Exp_Rev Access'!$F$7:$FS$310,142,FALSE))</f>
        <v>0</v>
      </c>
      <c r="FH270" s="90">
        <f>IF(ISNA(VLOOKUP($B270,'[2]1516 Exp_Rev Access'!$F$7:$FS$310,143,FALSE)),"",VLOOKUP($B270,'[2]1516 Exp_Rev Access'!$F$7:$FS$310,143,FALSE))</f>
        <v>0</v>
      </c>
      <c r="FI270" s="90">
        <f>IF(ISNA(VLOOKUP($B270,'[2]1516 Exp_Rev Access'!$F$7:$FS$310,144,FALSE)),"",VLOOKUP($B270,'[2]1516 Exp_Rev Access'!$F$7:$FS$310,144,FALSE))</f>
        <v>0</v>
      </c>
      <c r="FJ270" s="90">
        <f>IF(ISNA(VLOOKUP($B270,'[2]1516 Exp_Rev Access'!$F$7:$FS$310,145,FALSE)),"",VLOOKUP($B270,'[2]1516 Exp_Rev Access'!$F$7:$FS$310,145,FALSE))</f>
        <v>0</v>
      </c>
      <c r="FK270" s="90">
        <f>IF(ISNA(VLOOKUP($B270,'[2]1516 Exp_Rev Access'!$F$7:$FS$310,146,FALSE)),"",VLOOKUP($B270,'[2]1516 Exp_Rev Access'!$F$7:$FS$310,146,FALSE))</f>
        <v>0</v>
      </c>
      <c r="FL270" s="90">
        <f>IF(ISNA(VLOOKUP($B270,'[2]1516 Exp_Rev Access'!$F$7:$FS$310,1147,FALSE)),"",VLOOKUP($B270,'[2]1516 Exp_Rev Access'!$F$7:$FS$310,147,FALSE))</f>
        <v>0</v>
      </c>
      <c r="FM270" s="90">
        <f>IF(ISNA(VLOOKUP($B270,'[2]1516 Exp_Rev Access'!$F$7:$FS$310,148,FALSE)),"",VLOOKUP($B270,'[2]1516 Exp_Rev Access'!$F$7:$FS$310,148,FALSE))</f>
        <v>0</v>
      </c>
      <c r="FN270" s="90">
        <f>IF(ISNA(VLOOKUP($B270,'[2]1516 Exp_Rev Access'!$F$7:$FS$310,149,FALSE)),"",VLOOKUP($B270,'[2]1516 Exp_Rev Access'!$F$7:$FS$310,149,FALSE))</f>
        <v>0</v>
      </c>
      <c r="FO270" s="90">
        <f>IF(ISNA(VLOOKUP($B270,'[2]1516 Exp_Rev Access'!$F$7:$FS$310,150,FALSE)),"",VLOOKUP($B270,'[2]1516 Exp_Rev Access'!$F$7:$FS$310,150,FALSE))</f>
        <v>0</v>
      </c>
      <c r="FP270" s="90">
        <f>IF(ISNA(VLOOKUP($B270,'[2]1516 Exp_Rev Access'!$F$7:$FS$310,151,FALSE)),"",VLOOKUP($B270,'[2]1516 Exp_Rev Access'!$F$7:$FS$310,151,FALSE))</f>
        <v>0</v>
      </c>
      <c r="FQ270" s="90">
        <f>IF(ISNA(VLOOKUP($B270,'[2]1516 Exp_Rev Access'!$F$7:$FS$310,152,FALSE)),"",VLOOKUP($B270,'[2]1516 Exp_Rev Access'!$F$7:$FS$310,152,FALSE))</f>
        <v>0</v>
      </c>
      <c r="FR270" s="90">
        <f>IF(ISNA(VLOOKUP($B270,'[2]1516 Exp_Rev Access'!$F$7:$FS$310,153,FALSE)),"",VLOOKUP($B270,'[2]1516 Exp_Rev Access'!$F$7:$FS$310,153,FALSE))</f>
        <v>49308.99</v>
      </c>
      <c r="FS270" s="53">
        <f t="shared" si="685"/>
        <v>1022220.3200000001</v>
      </c>
      <c r="FT270" s="92">
        <f t="shared" si="686"/>
        <v>3.9805215186292382E-2</v>
      </c>
      <c r="FU270" s="116">
        <f t="shared" si="687"/>
        <v>411.13622085563867</v>
      </c>
      <c r="FV270" s="90">
        <f>IF(ISNA(VLOOKUP($B270,'[2]1516 Exp_Rev Access'!$F$7:$FS$310,154,FALSE)),"",VLOOKUP($B270,'[2]1516 Exp_Rev Access'!$F$7:$FS$310,154,FALSE))</f>
        <v>0</v>
      </c>
      <c r="FW270" s="90">
        <f>IF(ISNA(VLOOKUP($B270,'[2]1516 Exp_Rev Access'!$F$7:$FS$310,155,FALSE)),"",VLOOKUP($B270,'[2]1516 Exp_Rev Access'!$F$7:$FS$310,155,FALSE))</f>
        <v>0</v>
      </c>
      <c r="FX270" s="90">
        <f>IF(ISNA(VLOOKUP($B270,'[2]1516 Exp_Rev Access'!$F$7:$FS$310,156,FALSE)),"",VLOOKUP($B270,'[2]1516 Exp_Rev Access'!$F$7:$FS$310,156,FALSE))</f>
        <v>0</v>
      </c>
      <c r="FY270" s="90">
        <f>IF(ISNA(VLOOKUP($B270,'[2]1516 Exp_Rev Access'!$F$7:$FS$310,157,FALSE)),"",VLOOKUP($B270,'[2]1516 Exp_Rev Access'!$F$7:$FS$310,157,FALSE))</f>
        <v>0</v>
      </c>
      <c r="FZ270" s="90">
        <f>IF(ISNA(VLOOKUP($B270,'[2]1516 Exp_Rev Access'!$F$7:$FS$310,158,FALSE)),"",VLOOKUP($B270,'[2]1516 Exp_Rev Access'!$F$7:$FS$310,158,FALSE))</f>
        <v>0</v>
      </c>
      <c r="GA270" s="90">
        <f>IF(ISNA(VLOOKUP($B270,'[2]1516 Exp_Rev Access'!$F$7:$FS$310,159,FALSE)),"",VLOOKUP($B270,'[2]1516 Exp_Rev Access'!$F$7:$FS$310,159,FALSE))</f>
        <v>0</v>
      </c>
      <c r="GB270" s="90">
        <f>IF(ISNA(VLOOKUP($B270,'[2]1516 Exp_Rev Access'!$F$7:$FS$310,160,FALSE)),"",VLOOKUP($B270,'[2]1516 Exp_Rev Access'!$F$7:$FS$310,160,FALSE))</f>
        <v>0</v>
      </c>
      <c r="GC270" s="90">
        <f>IF(ISNA(VLOOKUP($B270,'[2]1516 Exp_Rev Access'!$F$7:$FS$310,161,FALSE)),"",VLOOKUP($B270,'[2]1516 Exp_Rev Access'!$F$7:$FS$310,161,FALSE))</f>
        <v>0</v>
      </c>
      <c r="GD270" s="90">
        <f>IF(ISNA(VLOOKUP($B270,'[2]1516 Exp_Rev Access'!$F$7:$FS$310,162,FALSE)),"",VLOOKUP($B270,'[2]1516 Exp_Rev Access'!$F$7:$FS$310,162,FALSE))</f>
        <v>0</v>
      </c>
      <c r="GE270" s="90">
        <f>IF(ISNA(VLOOKUP($B270,'[2]1516 Exp_Rev Access'!$F$7:$FS$310,163,FALSE)),"",VLOOKUP($B270,'[2]1516 Exp_Rev Access'!$F$7:$FS$310,163,FALSE))</f>
        <v>0</v>
      </c>
      <c r="GF270" s="90">
        <f>IF(ISNA(VLOOKUP($B270,'[2]1516 Exp_Rev Access'!$F$7:$FS$310,164,FALSE)),"",VLOOKUP($B270,'[2]1516 Exp_Rev Access'!$F$7:$FS$310,164,FALSE))</f>
        <v>0</v>
      </c>
      <c r="GG270" s="90">
        <f>IF(ISNA(VLOOKUP($B270,'[2]1516 Exp_Rev Access'!$F$7:$FS$310,165,FALSE)),"",VLOOKUP($B270,'[2]1516 Exp_Rev Access'!$F$7:$FS$310,165,FALSE))</f>
        <v>0</v>
      </c>
      <c r="GH270" s="90">
        <f>IF(ISNA(VLOOKUP($B270,'[2]1516 Exp_Rev Access'!$F$7:$FS$310,166,FALSE)),"",VLOOKUP($B270,'[2]1516 Exp_Rev Access'!$F$7:$FS$310,166,FALSE))</f>
        <v>22944</v>
      </c>
      <c r="GI270" s="90">
        <f>IF(ISNA(VLOOKUP($B270,'[2]1516 Exp_Rev Access'!$F$7:$FS$310,167,FALSE)),"",VLOOKUP($B270,'[2]1516 Exp_Rev Access'!$F$7:$FS$310,167,FALSE))</f>
        <v>0</v>
      </c>
      <c r="GJ270" s="90">
        <f>IF(ISNA(VLOOKUP($B270,'[2]1516 Exp_Rev Access'!$F$7:$FS$310,168,FALSE)),"",VLOOKUP($B270,'[2]1516 Exp_Rev Access'!$F$7:$FS$310,168,FALSE))</f>
        <v>0</v>
      </c>
      <c r="GK270" s="90">
        <f>IF(ISNA(VLOOKUP($B270,'[2]1516 Exp_Rev Access'!$F$7:$FS$310,169,FALSE)),"",VLOOKUP($B270,'[2]1516 Exp_Rev Access'!$F$7:$FS$310,169,FALSE))</f>
        <v>1604.52</v>
      </c>
      <c r="GL270" s="90">
        <f>IF(ISNA(VLOOKUP($B270,'[2]1516 Exp_Rev Access'!$F$7:$FS$310,170,FALSE)),"",VLOOKUP($B270,'[2]1516 Exp_Rev Access'!$F$7:$FS$310,170,FALSE))</f>
        <v>0</v>
      </c>
      <c r="GM270" s="90">
        <f>IF(ISNA(VLOOKUP($B270,'[2]1516 Exp_Rev Access'!$F$7:$FT$310,171,FALSE)),"",VLOOKUP($B270,'[2]1516 Exp_Rev Access'!$F$7:$FT$310,171,FALSE))</f>
        <v>0</v>
      </c>
      <c r="GN270" s="90">
        <f>IF(ISNA(VLOOKUP($B270,'[2]1516 Exp_Rev Access'!$F$7:$FU$310,172,FALSE)),"",VLOOKUP($B270,'[2]1516 Exp_Rev Access'!$F$7:$FU$310,172,FALSE))</f>
        <v>0</v>
      </c>
      <c r="GO270" s="90">
        <f>IF(ISNA(VLOOKUP($B270,'[2]1516 Exp_Rev Access'!$F$7:$FV$310,173,FALSE)),"",VLOOKUP($B270,'[2]1516 Exp_Rev Access'!$F$7:$FV$310,173,FALSE))</f>
        <v>0</v>
      </c>
      <c r="GP270" s="90">
        <f>IF(ISNA(VLOOKUP($B270,'[2]1516 Exp_Rev Access'!$F$7:$GA$310,174,FALSE)),"",VLOOKUP($B270,'[2]1516 Exp_Rev Access'!$F$7:$GA$310,174,FALSE))</f>
        <v>0</v>
      </c>
      <c r="GQ270" s="90">
        <f>IF(ISNA(VLOOKUP($B270,'[2]1516 Exp_Rev Access'!$F$7:$GA$310,175,FALSE)),"",VLOOKUP($B270,'[2]1516 Exp_Rev Access'!$F$7:$GA$310,175,FALSE))</f>
        <v>0</v>
      </c>
      <c r="GR270" s="90">
        <f>IF(ISNA(VLOOKUP($B270,'[2]1516 Exp_Rev Access'!$F$7:$GA$310,176,FALSE)),"",VLOOKUP($B270,'[2]1516 Exp_Rev Access'!$F$7:$GA$310,176,FALSE))</f>
        <v>0</v>
      </c>
      <c r="GS270" s="90">
        <f>IF(ISNA(VLOOKUP($B270,'[2]1516 Exp_Rev Access'!$F$7:$GA$310,177,FALSE)),"",VLOOKUP($B270,'[2]1516 Exp_Rev Access'!$F$7:$GA$310,177,FALSE))</f>
        <v>0</v>
      </c>
      <c r="GT270" s="90">
        <f>IF(ISNA(VLOOKUP($B270,'[2]1516 Exp_Rev Access'!$F$7:$GA$310,178,FALSE)),"",VLOOKUP($B270,'[2]1516 Exp_Rev Access'!$F$7:$GA$310,178,FALSE))</f>
        <v>0</v>
      </c>
      <c r="GU270" s="53">
        <f t="shared" si="688"/>
        <v>24548.52</v>
      </c>
      <c r="GV270" s="92">
        <f t="shared" si="689"/>
        <v>9.5591831035505366E-4</v>
      </c>
      <c r="GW270" s="114">
        <f t="shared" si="690"/>
        <v>9.8733957278398279</v>
      </c>
    </row>
    <row r="271" spans="1:222" x14ac:dyDescent="0.2">
      <c r="B271" s="87" t="s">
        <v>572</v>
      </c>
      <c r="C271" s="87" t="s">
        <v>573</v>
      </c>
      <c r="D271" s="88">
        <f>IF(ISNA(VLOOKUP($B271,'[2]1516 enrollment_Rev_Exp by size'!$A$6:$C$325,3,FALSE)),"",VLOOKUP($B271,'[2]1516 enrollment_Rev_Exp by size'!$A$6:$C$325,3,FALSE))</f>
        <v>12671.419999999998</v>
      </c>
      <c r="E271" s="89">
        <v>159536472.09999999</v>
      </c>
      <c r="F271" s="67">
        <f t="shared" si="668"/>
        <v>159536472.09999996</v>
      </c>
      <c r="G271" s="67">
        <f t="shared" si="669"/>
        <v>0</v>
      </c>
      <c r="H271" s="90">
        <f>IF(ISNA(VLOOKUP($B271,'[2]1516 Exp_Rev Access'!$F$7:$FS$310,2,FALSE)),"",VLOOKUP($B271,'[2]1516 Exp_Rev Access'!$F$7:$FS$310,2,FALSE))</f>
        <v>21247848.879999999</v>
      </c>
      <c r="I271" s="90">
        <f>IF(ISNA(VLOOKUP($B271,'[2]1516 Exp_Rev Access'!$F$7:$FS$310,3,FALSE)),"",VLOOKUP($B271,'[2]1516 Exp_Rev Access'!$F$7:$FS$310,3,FALSE))</f>
        <v>0</v>
      </c>
      <c r="J271" s="90">
        <f>IF(ISNA(VLOOKUP($B271,'[2]1516 Exp_Rev Access'!$F$7:$FS$310,4,FALSE)),"",VLOOKUP($B271,'[2]1516 Exp_Rev Access'!$F$7:$FS$310,4,FALSE))</f>
        <v>0</v>
      </c>
      <c r="K271" s="90">
        <f>IF(ISNA(VLOOKUP($B271,'[2]1516 Exp_Rev Access'!$F$7:$FS$310,5,FALSE)),"-",VLOOKUP($B271,'[2]1516 Exp_Rev Access'!$F$7:$FS$310,5,FALSE))</f>
        <v>31.88</v>
      </c>
      <c r="L271" s="90">
        <f>IF(ISNA(VLOOKUP($B271,'[2]1516 Exp_Rev Access'!$F$7:$FS$310,6,FALSE)),"",VLOOKUP($B271,'[2]1516 Exp_Rev Access'!$F$7:$FS$310,6,FALSE))</f>
        <v>0</v>
      </c>
      <c r="M271" s="90">
        <f>IF(ISNA(VLOOKUP($B271,'[2]1516 Exp_Rev Access'!$F$7:$FS$310,7,FALSE)),"",VLOOKUP($B271,'[2]1516 Exp_Rev Access'!$F$7:$FS$310,7,FALSE))</f>
        <v>0</v>
      </c>
      <c r="N271" s="53">
        <f t="shared" si="670"/>
        <v>21247880.759999998</v>
      </c>
      <c r="O271" s="91">
        <f t="shared" si="671"/>
        <v>0.13318509855653252</v>
      </c>
      <c r="P271" s="53">
        <f t="shared" si="672"/>
        <v>1676.8350161228971</v>
      </c>
      <c r="Q271" s="90">
        <f>IF(ISNA(VLOOKUP($B271,'[2]1516 Exp_Rev Access'!$F$7:$FS$310,8,FALSE)),"",VLOOKUP($B271,'[2]1516 Exp_Rev Access'!$F$7:$FS$310,8,FALSE))</f>
        <v>38289.019999999997</v>
      </c>
      <c r="R271" s="90">
        <f>IF(ISNA(VLOOKUP($B271,'[2]1516 Exp_Rev Access'!$F$7:$FS$310,9,FALSE)),"",VLOOKUP($B271,'[2]1516 Exp_Rev Access'!$F$7:$FS$310,9,FALSE))</f>
        <v>0</v>
      </c>
      <c r="S271" s="90">
        <f>IF(ISNA(VLOOKUP($B271,'[2]1516 Exp_Rev Access'!$F$7:$FS$310,10,FALSE)),"",VLOOKUP($B271,'[2]1516 Exp_Rev Access'!$F$7:$FS$310,10,FALSE))</f>
        <v>390</v>
      </c>
      <c r="T271" s="90">
        <f>IF(ISNA(VLOOKUP($B271,'[2]1516 Exp_Rev Access'!$F$7:$FS$310,11,FALSE)),"",VLOOKUP($B271,'[2]1516 Exp_Rev Access'!$F$7:$FS$310,11,FALSE))</f>
        <v>0</v>
      </c>
      <c r="U271" s="90">
        <f>IF(ISNA(VLOOKUP($B271,'[2]1516 Exp_Rev Access'!$F$7:$FS$310,12,FALSE)),"",VLOOKUP($B271,'[2]1516 Exp_Rev Access'!$F$7:$FS$310,12,FALSE))</f>
        <v>0</v>
      </c>
      <c r="V271" s="90">
        <f>IF(ISNA(VLOOKUP($B271,'[2]1516 Exp_Rev Access'!$F$7:$FS$310,13,FALSE)),"",VLOOKUP($B271,'[2]1516 Exp_Rev Access'!$F$7:$FS$310,13,FALSE))</f>
        <v>705</v>
      </c>
      <c r="W271" s="90">
        <f>IF(ISNA(VLOOKUP($B271,'[2]1516 Exp_Rev Access'!$F$7:$FS$310,14,FALSE)),"",VLOOKUP($B271,'[2]1516 Exp_Rev Access'!$F$7:$FS$310,14,FALSE))</f>
        <v>0</v>
      </c>
      <c r="X271" s="90">
        <f>IF(ISNA(VLOOKUP($B271,'[2]1516 Exp_Rev Access'!$F$7:$FS$310,15,FALSE)),"",VLOOKUP($B271,'[2]1516 Exp_Rev Access'!$F$7:$FS$310,15,FALSE))</f>
        <v>0</v>
      </c>
      <c r="Y271" s="90">
        <f>IF(ISNA(VLOOKUP($B271,'[2]1516 Exp_Rev Access'!$F$7:$FS$310,16,FALSE)),"",VLOOKUP($B271,'[2]1516 Exp_Rev Access'!$F$7:$FS$310,16,FALSE))</f>
        <v>85786.19</v>
      </c>
      <c r="Z271" s="90">
        <f>IF(ISNA(VLOOKUP($B271,'[2]1516 Exp_Rev Access'!$F$7:$FS$310,17,FALSE)),"",VLOOKUP($B271,'[2]1516 Exp_Rev Access'!$F$7:$FS$310,17,FALSE))</f>
        <v>6258</v>
      </c>
      <c r="AA271" s="90">
        <f>IF(ISNA(VLOOKUP($B271,'[2]1516 Exp_Rev Access'!$F$7:$FS$310,18,FALSE)),"",VLOOKUP($B271,'[2]1516 Exp_Rev Access'!$F$7:$FS$310,18,FALSE))</f>
        <v>0</v>
      </c>
      <c r="AB271" s="90">
        <f>IF(ISNA(VLOOKUP($B271,'[2]1516 Exp_Rev Access'!$F$7:$FS$310,19,FALSE)),"",VLOOKUP($B271,'[2]1516 Exp_Rev Access'!$F$7:$FS$310,19,FALSE))</f>
        <v>0</v>
      </c>
      <c r="AC271" s="90">
        <f>IF(ISNA(VLOOKUP($B271,'[2]1516 Exp_Rev Access'!$F$7:$FS$310,20,FALSE)),"",VLOOKUP($B271,'[2]1516 Exp_Rev Access'!$F$7:$FS$310,20,FALSE))</f>
        <v>96635.12</v>
      </c>
      <c r="AD271" s="90">
        <f>IF(ISNA(VLOOKUP($B271,'[2]1516 Exp_Rev Access'!$F$7:$FS$310,21,FALSE)),"",VLOOKUP($B271,'[2]1516 Exp_Rev Access'!$F$7:$FS$310,21,FALSE))</f>
        <v>706811.08</v>
      </c>
      <c r="AE271" s="90">
        <f>IF(ISNA(VLOOKUP($B271,'[2]1516 Exp_Rev Access'!$F$7:$FS$310,22,FALSE)),"",VLOOKUP($B271,'[2]1516 Exp_Rev Access'!$F$7:$FS$310,22,FALSE))</f>
        <v>36931.68</v>
      </c>
      <c r="AF271" s="90">
        <f>IF(ISNA(VLOOKUP($B271,'[2]1516 Exp_Rev Access'!$F$7:$FS$310,23,FALSE)),"",VLOOKUP($B271,'[2]1516 Exp_Rev Access'!$F$7:$FS$310,23,FALSE))</f>
        <v>0</v>
      </c>
      <c r="AG271" s="90">
        <f>IF(ISNA(VLOOKUP($B271,'[2]1516 Exp_Rev Access'!$F$7:$FS$310,24,FALSE)),"",VLOOKUP($B271,'[2]1516 Exp_Rev Access'!$F$7:$FS$310,24,FALSE))</f>
        <v>119334.91</v>
      </c>
      <c r="AH271" s="90">
        <f>IF(ISNA(VLOOKUP($B271,'[2]1516 Exp_Rev Access'!$F$7:$FS$310,25,FALSE)),"",VLOOKUP($B271,'[2]1516 Exp_Rev Access'!$F$7:$FS$310,25,FALSE))</f>
        <v>14635.45</v>
      </c>
      <c r="AI271" s="90">
        <f>IF(ISNA(VLOOKUP($B271,'[2]1516 Exp_Rev Access'!$F$7:$FS$310,26,FALSE)),"",VLOOKUP($B271,'[2]1516 Exp_Rev Access'!$F$7:$FS$310,26,FALSE))</f>
        <v>143605</v>
      </c>
      <c r="AJ271" s="90">
        <f>IF(ISNA(VLOOKUP($B271,'[2]1516 Exp_Rev Access'!$F$7:$FS$310,27,FALSE)),"",VLOOKUP($B271,'[2]1516 Exp_Rev Access'!$F$7:$FS$310,27,FALSE))</f>
        <v>67577.39</v>
      </c>
      <c r="AK271" s="90">
        <f>IF(ISNA(VLOOKUP($B271,'[2]1516 Exp_Rev Access'!$F$7:$FS$310,28,FALSE)),"",VLOOKUP($B271,'[2]1516 Exp_Rev Access'!$F$7:$FS$310,28,FALSE))</f>
        <v>309848.25</v>
      </c>
      <c r="AL271" s="90">
        <f>IF(ISNA(VLOOKUP($B271,'[2]1516 Exp_Rev Access'!$F$7:$FS$310,29,FALSE)),"",VLOOKUP($B271,'[2]1516 Exp_Rev Access'!$F$7:$FS$310,29,FALSE))</f>
        <v>27484.39</v>
      </c>
      <c r="AM271" s="53">
        <f t="shared" si="673"/>
        <v>1654291.4799999997</v>
      </c>
      <c r="AN271" s="92">
        <f t="shared" si="674"/>
        <v>1.0369362304583641E-2</v>
      </c>
      <c r="AO271" s="68">
        <f t="shared" si="675"/>
        <v>130.55296722861368</v>
      </c>
      <c r="AP271" s="90">
        <f>IF(ISNA(VLOOKUP($B271,'[2]1516 Exp_Rev Access'!$F$7:$FS$310,30,FALSE)),"",VLOOKUP($B271,'[2]1516 Exp_Rev Access'!$F$7:$FS$310,30,FALSE))</f>
        <v>72928269.629999995</v>
      </c>
      <c r="AQ271" s="90">
        <f>IF(ISNA(VLOOKUP($B271,'[2]1516 Exp_Rev Access'!$F$7:$FS$310,31,FALSE)),"",VLOOKUP($B271,'[2]1516 Exp_Rev Access'!$F$7:$FS$310,31,FALSE))</f>
        <v>2999024</v>
      </c>
      <c r="AR271" s="90">
        <f>IF(ISNA(VLOOKUP($B271,'[2]1516 Exp_Rev Access'!$F$7:$FS$310,32,FALSE)),"",VLOOKUP($B271,'[2]1516 Exp_Rev Access'!$F$7:$FS$310,32,FALSE))</f>
        <v>9761111.3200000003</v>
      </c>
      <c r="AS271" s="90">
        <f>IF(ISNA(VLOOKUP($B271,'[2]1516 Exp_Rev Access'!$F$7:$FS$310,33,FALSE)),"",VLOOKUP($B271,'[2]1516 Exp_Rev Access'!$F$7:$FS$310,33,FALSE))</f>
        <v>0</v>
      </c>
      <c r="AT271" s="90">
        <f>IF(ISNA(VLOOKUP($B271,'[2]1516 Exp_Rev Access'!$F$7:$FS$310,34,FALSE)),"",VLOOKUP($B271,'[2]1516 Exp_Rev Access'!$F$7:$FS$310,34,FALSE))</f>
        <v>0</v>
      </c>
      <c r="AU271" s="53">
        <f t="shared" si="676"/>
        <v>85688404.949999988</v>
      </c>
      <c r="AV271" s="93">
        <f t="shared" si="677"/>
        <v>0.53710856095833148</v>
      </c>
      <c r="AW271" s="53">
        <f t="shared" si="678"/>
        <v>6762.3364192805539</v>
      </c>
      <c r="AX271" s="90">
        <f>IF(ISNA(VLOOKUP($B271,'[2]1516 Exp_Rev Access'!$F$7:$FS$310,35,FALSE)),"",VLOOKUP($B271,'[2]1516 Exp_Rev Access'!$F$7:$FS$310,35,FALSE))</f>
        <v>0</v>
      </c>
      <c r="AY271" s="90">
        <f>IF(ISNA(VLOOKUP($B271,'[2]1516 Exp_Rev Access'!$F$7:$FS$310,36,FALSE)),"",VLOOKUP($B271,'[2]1516 Exp_Rev Access'!$F$7:$FS$310,36,FALSE))</f>
        <v>10665603.15</v>
      </c>
      <c r="AZ271" s="90">
        <f>IF(ISNA(VLOOKUP($B271,'[2]1516 Exp_Rev Access'!$F$7:$FS$310,37,FALSE)),"",VLOOKUP($B271,'[2]1516 Exp_Rev Access'!$F$7:$FS$310,37,FALSE))</f>
        <v>1202867.78</v>
      </c>
      <c r="BA271" s="90">
        <f>IF(ISNA(VLOOKUP($B271,'[2]1516 Exp_Rev Access'!$F$7:$FS$310,38,FALSE)),"",VLOOKUP($B271,'[2]1516 Exp_Rev Access'!$F$7:$FS$310,38,FALSE))</f>
        <v>1246417.53</v>
      </c>
      <c r="BB271" s="90">
        <f>IF(ISNA(VLOOKUP($B271,'[2]1516 Exp_Rev Access'!$F$7:$FS$310,39,FALSE)),"",VLOOKUP($B271,'[2]1516 Exp_Rev Access'!$F$7:$FS$310,39,FALSE))</f>
        <v>0</v>
      </c>
      <c r="BC271" s="90">
        <f>IF(ISNA(VLOOKUP($B271,'[2]1516 Exp_Rev Access'!$F$7:$FS$310,40,FALSE)),"",VLOOKUP($B271,'[2]1516 Exp_Rev Access'!$F$7:$FS$310,40,FALSE))</f>
        <v>3819104.05</v>
      </c>
      <c r="BD271" s="90">
        <f>IF(ISNA(VLOOKUP($B271,'[2]1516 Exp_Rev Access'!$F$7:$FS$310,41,FALSE)),"",VLOOKUP($B271,'[2]1516 Exp_Rev Access'!$F$7:$FS$310,41,FALSE))</f>
        <v>101960.78</v>
      </c>
      <c r="BE271" s="90">
        <f>IF(ISNA(VLOOKUP($B271,'[2]1516 Exp_Rev Access'!$F$7:$FS$310,42,FALSE)),"",VLOOKUP($B271,'[2]1516 Exp_Rev Access'!$F$7:$FS$310,42,FALSE))</f>
        <v>1479507.01</v>
      </c>
      <c r="BF271" s="90">
        <f>IF(ISNA(VLOOKUP($B271,'[2]1516 Exp_Rev Access'!$F$7:$FS$310,43,FALSE)),"",VLOOKUP($B271,'[2]1516 Exp_Rev Access'!$F$7:$FS$310,43,FALSE))</f>
        <v>0</v>
      </c>
      <c r="BG271" s="90">
        <f>IF(ISNA(VLOOKUP($B271,'[2]1516 Exp_Rev Access'!$F$7:$FS$310,44,FALSE)),"",VLOOKUP($B271,'[2]1516 Exp_Rev Access'!$F$7:$FS$310,44,FALSE))</f>
        <v>1525179.27</v>
      </c>
      <c r="BH271" s="90">
        <f>IF(ISNA(VLOOKUP($B271,'[2]1516 Exp_Rev Access'!$F$7:$FS$310,45,FALSE)),"",VLOOKUP($B271,'[2]1516 Exp_Rev Access'!$F$7:$FS$310,45,FALSE))</f>
        <v>119420.36</v>
      </c>
      <c r="BI271" s="90">
        <f>IF(ISNA(VLOOKUP($B271,'[2]1516 Exp_Rev Access'!$F$7:$FS$310,46,FALSE)),"",VLOOKUP($B271,'[2]1516 Exp_Rev Access'!$F$7:$FS$310,46,FALSE))</f>
        <v>0</v>
      </c>
      <c r="BJ271" s="90">
        <f>IF(ISNA(VLOOKUP($B271,'[2]1516 Exp_Rev Access'!$F$7:$FS$310,47,FALSE)),"",VLOOKUP($B271,'[2]1516 Exp_Rev Access'!$F$7:$FS$310,47,FALSE))</f>
        <v>189894.75</v>
      </c>
      <c r="BK271" s="90">
        <f>IF(ISNA(VLOOKUP($B271,'[2]1516 Exp_Rev Access'!$F$7:$FS$310,48,FALSE)),"",VLOOKUP($B271,'[2]1516 Exp_Rev Access'!$F$7:$FS$310,48,FALSE))</f>
        <v>5262580.22</v>
      </c>
      <c r="BL271" s="90">
        <f>IF(ISNA(VLOOKUP($B271,'[2]1516 Exp_Rev Access'!$F$7:$FS$310,49,FALSE)),"",VLOOKUP($B271,'[2]1516 Exp_Rev Access'!$F$7:$FS$310,49,FALSE))</f>
        <v>1860547.47</v>
      </c>
      <c r="BM271" s="90">
        <f>IF(ISNA(VLOOKUP($B271,'[2]1516 Exp_Rev Access'!$F$7:$FS$310,50,FALSE)),"",VLOOKUP($B271,'[2]1516 Exp_Rev Access'!$F$7:$FS$310,50,FALSE))</f>
        <v>0</v>
      </c>
      <c r="BN271" s="90">
        <f>IF(ISNA(VLOOKUP($B271,'[2]1516 Exp_Rev Access'!$F$7:$FS$310,51,FALSE)),"",VLOOKUP($B271,'[2]1516 Exp_Rev Access'!$F$7:$FS$310,51,FALSE))</f>
        <v>0</v>
      </c>
      <c r="BO271" s="90">
        <f>IF(ISNA(VLOOKUP($B271,'[2]1516 Exp_Rev Access'!$F$7:$FS$310,52,FALSE)),"",VLOOKUP($B271,'[2]1516 Exp_Rev Access'!$F$7:$FS$310,52,FALSE))</f>
        <v>0</v>
      </c>
      <c r="BP271" s="90">
        <f>IF(ISNA(VLOOKUP($B271,'[2]1516 Exp_Rev Access'!$F$7:$FS$310,53,FALSE)),"",VLOOKUP($B271,'[2]1516 Exp_Rev Access'!$F$7:$FS$310,53,FALSE))</f>
        <v>0</v>
      </c>
      <c r="BQ271" s="90">
        <f>IF(ISNA(VLOOKUP($B271,'[2]1516 Exp_Rev Access'!$F$7:$FS$310,54,FALSE)),"",VLOOKUP($B271,'[2]1516 Exp_Rev Access'!$F$7:$FS$310,54,FALSE))</f>
        <v>0</v>
      </c>
      <c r="BR271" s="90">
        <f>IF(ISNA(VLOOKUP($B271,'[2]1516 Exp_Rev Access'!$F$7:$FS$310,55,FALSE)),"",VLOOKUP($B271,'[2]1516 Exp_Rev Access'!$F$7:$FS$310,55,FALSE))</f>
        <v>0</v>
      </c>
      <c r="BS271" s="90">
        <f>IF(ISNA(VLOOKUP($B271,'[2]1516 Exp_Rev Access'!$F$7:$FS$310,56,FALSE)),"",VLOOKUP($B271,'[2]1516 Exp_Rev Access'!$F$7:$FS$310,56,FALSE))</f>
        <v>0</v>
      </c>
      <c r="BT271" s="90">
        <f>IF(ISNA(VLOOKUP($B271,'[2]1516 Exp_Rev Access'!$F$7:$FS$310,57,FALSE)),"",VLOOKUP($B271,'[2]1516 Exp_Rev Access'!$F$7:$FS$310,57,FALSE))</f>
        <v>0</v>
      </c>
      <c r="BU271" s="90">
        <f>IF(ISNA(VLOOKUP($B271,'[2]1516 Exp_Rev Access'!$F$7:$FS$310,58,FALSE)),"",VLOOKUP($B271,'[2]1516 Exp_Rev Access'!$F$7:$FS$310,58,FALSE))</f>
        <v>0</v>
      </c>
      <c r="BV271" s="53">
        <f t="shared" si="679"/>
        <v>27473082.369999997</v>
      </c>
      <c r="BW271" s="92">
        <f t="shared" si="680"/>
        <v>0.1722056530921621</v>
      </c>
      <c r="BX271" s="68">
        <f t="shared" si="681"/>
        <v>2168.1139422416745</v>
      </c>
      <c r="BY271" s="90">
        <f>IF(ISNA(VLOOKUP($B271,'[2]1516 Exp_Rev Access'!$F$7:$FS$310,59,FALSE)),"",VLOOKUP($B271,'[2]1516 Exp_Rev Access'!$F$7:$FS$310,59,FALSE))</f>
        <v>0</v>
      </c>
      <c r="BZ271" s="90">
        <f>IF(ISNA(VLOOKUP($B271,'[2]1516 Exp_Rev Access'!$F$7:$FS$310,60,FALSE)),"",VLOOKUP($B271,'[2]1516 Exp_Rev Access'!$F$7:$FS$310,60,FALSE))</f>
        <v>6119413.5099999998</v>
      </c>
      <c r="CA271" s="90">
        <f>IF(ISNA(VLOOKUP($B271,'[2]1516 Exp_Rev Access'!$F$7:$FS$310,61,FALSE)),"",VLOOKUP($B271,'[2]1516 Exp_Rev Access'!$F$7:$FS$310,61,FALSE))</f>
        <v>563242</v>
      </c>
      <c r="CB271" s="90">
        <f>IF(ISNA(VLOOKUP($B271,'[2]1516 Exp_Rev Access'!$F$7:$FS$310,62,FALSE)),"",VLOOKUP($B271,'[2]1516 Exp_Rev Access'!$F$7:$FS$310,62,FALSE))</f>
        <v>0</v>
      </c>
      <c r="CC271" s="90">
        <f>IF(ISNA(VLOOKUP($B271,'[2]1516 Exp_Rev Access'!$F$7:$FS$310,63,FALSE)),"",VLOOKUP($B271,'[2]1516 Exp_Rev Access'!$F$7:$FS$310,63,FALSE))</f>
        <v>10027.94</v>
      </c>
      <c r="CD271" s="90">
        <f>IF(ISNA(VLOOKUP($B271,'[2]1516 Exp_Rev Access'!$F$7:$FS$310,64,FALSE)),"",VLOOKUP($B271,'[2]1516 Exp_Rev Access'!$F$7:$FS$310,64,FALSE))</f>
        <v>0</v>
      </c>
      <c r="CE271" s="53">
        <f t="shared" si="682"/>
        <v>6692683.4500000002</v>
      </c>
      <c r="CF271" s="92">
        <f t="shared" si="683"/>
        <v>4.1950805116242759E-2</v>
      </c>
      <c r="CG271" s="94">
        <f t="shared" si="684"/>
        <v>528.17154273159611</v>
      </c>
      <c r="CH271" s="90">
        <f>IF(ISNA(VLOOKUP($B271,'[2]1516 Exp_Rev Access'!$F$7:$FS$310,65,FALSE)),"",VLOOKUP($B271,'[2]1516 Exp_Rev Access'!$F$7:$FS$310,65,FALSE))</f>
        <v>0</v>
      </c>
      <c r="CI271" s="90">
        <f>IF(ISNA(VLOOKUP($B271,'[2]1516 Exp_Rev Access'!$F$7:$FS$310,66,FALSE)),"",VLOOKUP($B271,'[2]1516 Exp_Rev Access'!$F$7:$FS$310,66,FALSE))</f>
        <v>0</v>
      </c>
      <c r="CJ271" s="90">
        <f>IF(ISNA(VLOOKUP($B271,'[2]1516 Exp_Rev Access'!$F$7:$FS$310,67,FALSE)),"",VLOOKUP($B271,'[2]1516 Exp_Rev Access'!$F$7:$FS$310,67,FALSE))</f>
        <v>0</v>
      </c>
      <c r="CK271" s="90">
        <f>IF(ISNA(VLOOKUP($B271,'[2]1516 Exp_Rev Access'!$F$7:$FS$310,68,FALSE)),"",VLOOKUP($B271,'[2]1516 Exp_Rev Access'!$F$7:$FS$310,68,FALSE))</f>
        <v>0</v>
      </c>
      <c r="CL271" s="90">
        <f>IF(ISNA(VLOOKUP($B271,'[2]1516 Exp_Rev Access'!$F$7:$FS$310,69,FALSE)),"",VLOOKUP($B271,'[2]1516 Exp_Rev Access'!$F$7:$FS$310,69,FALSE))</f>
        <v>0</v>
      </c>
      <c r="CM271" s="90">
        <f>IF(ISNA(VLOOKUP($B271,'[2]1516 Exp_Rev Access'!$F$7:$FS$310,70,FALSE)),"",VLOOKUP($B271,'[2]1516 Exp_Rev Access'!$F$7:$FS$310,70,FALSE))</f>
        <v>0</v>
      </c>
      <c r="CN271" s="90">
        <f>IF(ISNA(VLOOKUP($B271,'[2]1516 Exp_Rev Access'!$F$7:$FS$310,71,FALSE)),"",VLOOKUP($B271,'[2]1516 Exp_Rev Access'!$F$7:$FS$310,71,FALSE))</f>
        <v>0</v>
      </c>
      <c r="CO271" s="90">
        <f>IF(ISNA(VLOOKUP($B271,'[2]1516 Exp_Rev Access'!$F$7:$FS$310,72,FALSE)),"",VLOOKUP($B271,'[2]1516 Exp_Rev Access'!$F$7:$FS$310,72,FALSE))</f>
        <v>0</v>
      </c>
      <c r="CP271" s="90">
        <f>IF(ISNA(VLOOKUP($B271,'[2]1516 Exp_Rev Access'!$F$7:$FS$310,73,FALSE)),"",VLOOKUP($B271,'[2]1516 Exp_Rev Access'!$F$7:$FS$310,73,FALSE))</f>
        <v>0</v>
      </c>
      <c r="CQ271" s="90">
        <f>IF(ISNA(VLOOKUP($B271,'[2]1516 Exp_Rev Access'!$F$7:$FS$310,74,FALSE)),"",VLOOKUP($B271,'[2]1516 Exp_Rev Access'!$F$7:$FS$310,74,FALSE))</f>
        <v>2711282</v>
      </c>
      <c r="CR271" s="90">
        <f>IF(ISNA(VLOOKUP($B271,'[2]1516 Exp_Rev Access'!$F$7:$FS$310,75,FALSE)),"",VLOOKUP($B271,'[2]1516 Exp_Rev Access'!$F$7:$FS$310,75,FALSE))</f>
        <v>0</v>
      </c>
      <c r="CS271" s="90">
        <f>IF(ISNA(VLOOKUP($B271,'[2]1516 Exp_Rev Access'!$F$7:$FS$310,76,FALSE)),"",VLOOKUP($B271,'[2]1516 Exp_Rev Access'!$F$7:$FS$310,76,FALSE))</f>
        <v>132048</v>
      </c>
      <c r="CT271" s="90">
        <f>IF(ISNA(VLOOKUP($B271,'[2]1516 Exp_Rev Access'!$F$7:$FS$310,77,FALSE)),"",VLOOKUP($B271,'[2]1516 Exp_Rev Access'!$F$7:$FS$310,77,FALSE))</f>
        <v>0</v>
      </c>
      <c r="CU271" s="90">
        <f>IF(ISNA(VLOOKUP($B271,'[2]1516 Exp_Rev Access'!$F$7:$FS$310,78,FALSE)),"",VLOOKUP($B271,'[2]1516 Exp_Rev Access'!$F$7:$FS$310,78,FALSE))</f>
        <v>4483100.13</v>
      </c>
      <c r="CV271" s="90">
        <f>IF(ISNA(VLOOKUP($B271,'[2]1516 Exp_Rev Access'!$F$7:$FS$310,79,FALSE)),"",VLOOKUP($B271,'[2]1516 Exp_Rev Access'!$F$7:$FS$310,79,FALSE))</f>
        <v>621119.80000000005</v>
      </c>
      <c r="CW271" s="90">
        <f>IF(ISNA(VLOOKUP($B271,'[2]1516 Exp_Rev Access'!$F$7:$FS$310,80,FALSE)),"",VLOOKUP($B271,'[2]1516 Exp_Rev Access'!$F$7:$FS$310,80,FALSE))</f>
        <v>0</v>
      </c>
      <c r="CX271" s="90">
        <f>IF(ISNA(VLOOKUP($B271,'[2]1516 Exp_Rev Access'!$F$7:$FS$310,81,FALSE)),"",VLOOKUP($B271,'[2]1516 Exp_Rev Access'!$F$7:$FS$310,81,FALSE))</f>
        <v>0</v>
      </c>
      <c r="CY271" s="90">
        <f>IF(ISNA(VLOOKUP($B271,'[2]1516 Exp_Rev Access'!$F$7:$FS$310,82,FALSE)),"",VLOOKUP($B271,'[2]1516 Exp_Rev Access'!$F$7:$FS$310,82,FALSE))</f>
        <v>15277.19</v>
      </c>
      <c r="CZ271" s="90">
        <f>IF(ISNA(VLOOKUP($B271,'[2]1516 Exp_Rev Access'!$F$7:$FS$310,83,FALSE)),"",VLOOKUP($B271,'[2]1516 Exp_Rev Access'!$F$7:$FS$310,83,FALSE))</f>
        <v>0</v>
      </c>
      <c r="DA271" s="90">
        <f>IF(ISNA(VLOOKUP($B271,'[2]1516 Exp_Rev Access'!$F$7:$FS$310,84,FALSE)),"",VLOOKUP($B271,'[2]1516 Exp_Rev Access'!$F$7:$FS$310,84,FALSE))</f>
        <v>0</v>
      </c>
      <c r="DB271" s="90">
        <f>IF(ISNA(VLOOKUP($B271,'[2]1516 Exp_Rev Access'!$F$7:$FS$310,85,FALSE)),"",VLOOKUP($B271,'[2]1516 Exp_Rev Access'!$F$7:$FS$310,85,FALSE))</f>
        <v>129522.35</v>
      </c>
      <c r="DC271" s="90">
        <f>IF(ISNA(VLOOKUP($B271,'[2]1516 Exp_Rev Access'!$F$7:$FS$310,86,FALSE)),"",VLOOKUP($B271,'[2]1516 Exp_Rev Access'!$F$7:$FS$310,86,FALSE))</f>
        <v>0</v>
      </c>
      <c r="DD271" s="90">
        <f>IF(ISNA(VLOOKUP($B271,'[2]1516 Exp_Rev Access'!$F$7:$FS$310,87,FALSE)),"",VLOOKUP($B271,'[2]1516 Exp_Rev Access'!$F$7:$FS$310,87,FALSE))</f>
        <v>0</v>
      </c>
      <c r="DE271" s="90">
        <f>IF(ISNA(VLOOKUP($B271,'[2]1516 Exp_Rev Access'!$F$7:$FS$310,88,FALSE)),"",VLOOKUP($B271,'[2]1516 Exp_Rev Access'!$F$7:$FS$310,88,FALSE))</f>
        <v>0</v>
      </c>
      <c r="DF271" s="90">
        <f>IF(ISNA(VLOOKUP($B271,'[2]1516 Exp_Rev Access'!$F$7:$FS$310,89,FALSE)),"",VLOOKUP($B271,'[2]1516 Exp_Rev Access'!$F$7:$FS$310,89,FALSE))</f>
        <v>0</v>
      </c>
      <c r="DG271" s="90">
        <f>IF(ISNA(VLOOKUP($B271,'[2]1516 Exp_Rev Access'!$F$7:$FS$310,90,FALSE)),"",VLOOKUP($B271,'[2]1516 Exp_Rev Access'!$F$7:$FS$310,90,FALSE))</f>
        <v>187145.07</v>
      </c>
      <c r="DH271" s="90">
        <f>IF(ISNA(VLOOKUP($B271,'[2]1516 Exp_Rev Access'!$F$7:$FS$310,91,FALSE)),"",VLOOKUP($B271,'[2]1516 Exp_Rev Access'!$F$7:$FS$310,91,FALSE))</f>
        <v>55930.93</v>
      </c>
      <c r="DI271" s="90">
        <f>IF(ISNA(VLOOKUP($B271,'[2]1516 Exp_Rev Access'!$F$7:$FS$310,92,FALSE)),"",VLOOKUP($B271,'[2]1516 Exp_Rev Access'!$F$7:$FS$310,92,FALSE))</f>
        <v>4796134.96</v>
      </c>
      <c r="DJ271" s="90">
        <f>IF(ISNA(VLOOKUP($B271,'[2]1516 Exp_Rev Access'!$F$7:$FS$310,93,FALSE)),"",VLOOKUP($B271,'[2]1516 Exp_Rev Access'!$F$7:$FS$310,93,FALSE))</f>
        <v>0</v>
      </c>
      <c r="DK271" s="90">
        <f>IF(ISNA(VLOOKUP($B271,'[2]1516 Exp_Rev Access'!$F$7:$FS$310,94,FALSE)),"",VLOOKUP($B271,'[2]1516 Exp_Rev Access'!$F$7:$FS$310,94,FALSE))</f>
        <v>1342236.4</v>
      </c>
      <c r="DL271" s="90">
        <f>IF(ISNA(VLOOKUP($B271,'[2]1516 Exp_Rev Access'!$F$7:$FS$310,95,FALSE)),"",VLOOKUP($B271,'[2]1516 Exp_Rev Access'!$F$7:$FS$310,95,FALSE))</f>
        <v>0</v>
      </c>
      <c r="DM271" s="90">
        <f>IF(ISNA(VLOOKUP($B271,'[2]1516 Exp_Rev Access'!$F$7:$FS$310,96,FALSE)),"",VLOOKUP($B271,'[2]1516 Exp_Rev Access'!$F$7:$FS$310,96,FALSE))</f>
        <v>0</v>
      </c>
      <c r="DN271" s="90">
        <f>IF(ISNA(VLOOKUP($B271,'[2]1516 Exp_Rev Access'!$F$7:$FS$310,97,FALSE)),"",VLOOKUP($B271,'[2]1516 Exp_Rev Access'!$F$7:$FS$310,97,FALSE))</f>
        <v>0</v>
      </c>
      <c r="DO271" s="90">
        <f>IF(ISNA(VLOOKUP($B271,'[2]1516 Exp_Rev Access'!$F$7:$FS$310,98,FALSE)),"",VLOOKUP($B271,'[2]1516 Exp_Rev Access'!$F$7:$FS$310,98,FALSE))</f>
        <v>0</v>
      </c>
      <c r="DP271" s="90">
        <f>IF(ISNA(VLOOKUP($B271,'[2]1516 Exp_Rev Access'!$F$7:$FS$310,99,FALSE)),"",VLOOKUP($B271,'[2]1516 Exp_Rev Access'!$F$7:$FS$310,99,FALSE))</f>
        <v>0</v>
      </c>
      <c r="DQ271" s="90">
        <f>IF(ISNA(VLOOKUP($B271,'[2]1516 Exp_Rev Access'!$F$7:$FS$310,100,FALSE)),"",VLOOKUP($B271,'[2]1516 Exp_Rev Access'!$F$7:$FS$310,100,FALSE))</f>
        <v>0</v>
      </c>
      <c r="DR271" s="90">
        <f>IF(ISNA(VLOOKUP($B271,'[2]1516 Exp_Rev Access'!$F$7:$FS$310,101,FALSE)),"",VLOOKUP($B271,'[2]1516 Exp_Rev Access'!$F$7:$FS$310,101,FALSE))</f>
        <v>0</v>
      </c>
      <c r="DS271" s="90">
        <f>IF(ISNA(VLOOKUP($B271,'[2]1516 Exp_Rev Access'!$F$7:$FS$310,102,FALSE)),"",VLOOKUP($B271,'[2]1516 Exp_Rev Access'!$F$7:$FS$310,102,FALSE))</f>
        <v>0</v>
      </c>
      <c r="DT271" s="90">
        <f>IF(ISNA(VLOOKUP($B271,'[2]1516 Exp_Rev Access'!$F$7:$FS$310,103,FALSE)),"",VLOOKUP($B271,'[2]1516 Exp_Rev Access'!$F$7:$FS$310,103,FALSE))</f>
        <v>0</v>
      </c>
      <c r="DU271" s="90">
        <f>IF(ISNA(VLOOKUP($B271,'[2]1516 Exp_Rev Access'!$F$7:$FS$310,104,FALSE)),"",VLOOKUP($B271,'[2]1516 Exp_Rev Access'!$F$7:$FS$310,104,FALSE))</f>
        <v>0</v>
      </c>
      <c r="DV271" s="90">
        <f>IF(ISNA(VLOOKUP($B271,'[2]1516 Exp_Rev Access'!$F$7:$FS$310,105,FALSE)),"",VLOOKUP($B271,'[2]1516 Exp_Rev Access'!$F$7:$FS$310,105,FALSE))</f>
        <v>0</v>
      </c>
      <c r="DW271" s="90">
        <f>IF(ISNA(VLOOKUP($B271,'[2]1516 Exp_Rev Access'!$F$7:$FS$310,106,FALSE)),"",VLOOKUP($B271,'[2]1516 Exp_Rev Access'!$F$7:$FS$310,106,FALSE))</f>
        <v>0</v>
      </c>
      <c r="DX271" s="90">
        <f>IF(ISNA(VLOOKUP($B271,'[2]1516 Exp_Rev Access'!$F$7:$FS$310,107,FALSE)),"",VLOOKUP($B271,'[2]1516 Exp_Rev Access'!$F$7:$FS$310,107,FALSE))</f>
        <v>0</v>
      </c>
      <c r="DY271" s="90">
        <f>IF(ISNA(VLOOKUP($B271,'[2]1516 Exp_Rev Access'!$F$7:$FS$310,108,FALSE)),"",VLOOKUP($B271,'[2]1516 Exp_Rev Access'!$F$7:$FS$310,108,FALSE))</f>
        <v>0</v>
      </c>
      <c r="DZ271" s="90">
        <f>IF(ISNA(VLOOKUP($B271,'[2]1516 Exp_Rev Access'!$F$7:$FS$310,109,FALSE)),"",VLOOKUP($B271,'[2]1516 Exp_Rev Access'!$F$7:$FS$310,109,FALSE))</f>
        <v>0</v>
      </c>
      <c r="EA271" s="90">
        <f>IF(ISNA(VLOOKUP($B271,'[2]1516 Exp_Rev Access'!$F$7:$FS$310,110,FALSE)),"",VLOOKUP($B271,'[2]1516 Exp_Rev Access'!$F$7:$FS$310,110,FALSE))</f>
        <v>0</v>
      </c>
      <c r="EB271" s="90">
        <f>IF(ISNA(VLOOKUP($B271,'[2]1516 Exp_Rev Access'!$F$7:$FS$310,111,FALSE)),"",VLOOKUP($B271,'[2]1516 Exp_Rev Access'!$F$7:$FS$310,111,FALSE))</f>
        <v>0</v>
      </c>
      <c r="EC271" s="90">
        <f>IF(ISNA(VLOOKUP($B271,'[2]1516 Exp_Rev Access'!$F$7:$FS$310,112,FALSE)),"",VLOOKUP($B271,'[2]1516 Exp_Rev Access'!$F$7:$FS$310,112,FALSE))</f>
        <v>0</v>
      </c>
      <c r="ED271" s="90">
        <f>IF(ISNA(VLOOKUP($B271,'[2]1516 Exp_Rev Access'!$F$7:$FS$310,113,FALSE)),"",VLOOKUP($B271,'[2]1516 Exp_Rev Access'!$F$7:$FS$310,113,FALSE))</f>
        <v>0</v>
      </c>
      <c r="EE271" s="90">
        <f>IF(ISNA(VLOOKUP($B271,'[2]1516 Exp_Rev Access'!$F$7:$FS$310,114,FALSE)),"",VLOOKUP($B271,'[2]1516 Exp_Rev Access'!$F$7:$FS$310,114,FALSE))</f>
        <v>0</v>
      </c>
      <c r="EF271" s="90">
        <f>IF(ISNA(VLOOKUP($B271,'[2]1516 Exp_Rev Access'!$F$7:$FS$310,115,FALSE)),"",VLOOKUP($B271,'[2]1516 Exp_Rev Access'!$F$7:$FS$310,115,FALSE))</f>
        <v>0</v>
      </c>
      <c r="EG271" s="90">
        <f>IF(ISNA(VLOOKUP($B271,'[2]1516 Exp_Rev Access'!$F$7:$FS$310,116,FALSE)),"",VLOOKUP($B271,'[2]1516 Exp_Rev Access'!$F$7:$FS$310,116,FALSE))</f>
        <v>49646</v>
      </c>
      <c r="EH271" s="90">
        <f>IF(ISNA(VLOOKUP($B271,'[2]1516 Exp_Rev Access'!$F$7:$FS$310,117,FALSE)),"",VLOOKUP($B271,'[2]1516 Exp_Rev Access'!$F$7:$FS$310,117,FALSE))</f>
        <v>0</v>
      </c>
      <c r="EI271" s="90">
        <f>IF(ISNA(VLOOKUP($B271,'[2]1516 Exp_Rev Access'!$F$7:$FS$310,118,FALSE)),"",VLOOKUP($B271,'[2]1516 Exp_Rev Access'!$F$7:$FS$310,118,FALSE))</f>
        <v>0</v>
      </c>
      <c r="EJ271" s="90">
        <f>IF(ISNA(VLOOKUP($B271,'[2]1516 Exp_Rev Access'!$F$7:$FS$310,119,FALSE)),"",VLOOKUP($B271,'[2]1516 Exp_Rev Access'!$F$7:$FS$310,119,FALSE))</f>
        <v>0</v>
      </c>
      <c r="EK271" s="90">
        <f>IF(ISNA(VLOOKUP($B271,'[2]1516 Exp_Rev Access'!$F$7:$FS$310,120,FALSE)),"",VLOOKUP($B271,'[2]1516 Exp_Rev Access'!$F$7:$FS$310,120,FALSE))</f>
        <v>0</v>
      </c>
      <c r="EL271" s="90">
        <f>IF(ISNA(VLOOKUP($B271,'[2]1516 Exp_Rev Access'!$F$7:$FS$310,121,FALSE)),"",VLOOKUP($B271,'[2]1516 Exp_Rev Access'!$F$7:$FS$310,121,FALSE))</f>
        <v>0</v>
      </c>
      <c r="EM271" s="90">
        <f>IF(ISNA(VLOOKUP($B271,'[2]1516 Exp_Rev Access'!$F$7:$FS$310,122,FALSE)),"",VLOOKUP($B271,'[2]1516 Exp_Rev Access'!$F$7:$FS$310,122,FALSE))</f>
        <v>0</v>
      </c>
      <c r="EN271" s="90">
        <f>IF(ISNA(VLOOKUP($B271,'[2]1516 Exp_Rev Access'!$F$7:$FS$310,123,FALSE)),"",VLOOKUP($B271,'[2]1516 Exp_Rev Access'!$F$7:$FS$310,123,FALSE))</f>
        <v>338743.02</v>
      </c>
      <c r="EO271" s="90">
        <f>IF(ISNA(VLOOKUP($B271,'[2]1516 Exp_Rev Access'!$F$7:$FS$310,124,FALSE)),"",VLOOKUP($B271,'[2]1516 Exp_Rev Access'!$F$7:$FS$310,124,FALSE))</f>
        <v>0</v>
      </c>
      <c r="EP271" s="90">
        <f>IF(ISNA(VLOOKUP($B271,'[2]1516 Exp_Rev Access'!$F$7:$FS$310,125,FALSE)),"",VLOOKUP($B271,'[2]1516 Exp_Rev Access'!$F$7:$FS$310,125,FALSE))</f>
        <v>0</v>
      </c>
      <c r="EQ271" s="90">
        <f>IF(ISNA(VLOOKUP($B271,'[2]1516 Exp_Rev Access'!$F$7:$FS$310,126,FALSE)),"",VLOOKUP($B271,'[2]1516 Exp_Rev Access'!$F$7:$FS$310,126,FALSE))</f>
        <v>0</v>
      </c>
      <c r="ER271" s="90">
        <f>IF(ISNA(VLOOKUP($B271,'[2]1516 Exp_Rev Access'!$F$7:$FS$310,127,FALSE)),"",VLOOKUP($B271,'[2]1516 Exp_Rev Access'!$F$7:$FS$310,127,FALSE))</f>
        <v>0</v>
      </c>
      <c r="ES271" s="90">
        <f>IF(ISNA(VLOOKUP($B271,'[2]1516 Exp_Rev Access'!$F$7:$FS$310,128,FALSE)),"",VLOOKUP($B271,'[2]1516 Exp_Rev Access'!$F$7:$FS$310,128,FALSE))</f>
        <v>0</v>
      </c>
      <c r="ET271" s="90">
        <f>IF(ISNA(VLOOKUP($B271,'[2]1516 Exp_Rev Access'!$F$7:$FS$310,129,FALSE)),"",VLOOKUP($B271,'[2]1516 Exp_Rev Access'!$F$7:$FS$310,129,FALSE))</f>
        <v>0</v>
      </c>
      <c r="EU271" s="90">
        <f>IF(ISNA(VLOOKUP($B271,'[2]1516 Exp_Rev Access'!$F$7:$FS$310,130,FALSE)),"",VLOOKUP($B271,'[2]1516 Exp_Rev Access'!$F$7:$FS$310,130,FALSE))</f>
        <v>0</v>
      </c>
      <c r="EV271" s="90">
        <f>IF(ISNA(VLOOKUP($B271,'[2]1516 Exp_Rev Access'!$F$7:$FS$310,131,FALSE)),"",VLOOKUP($B271,'[2]1516 Exp_Rev Access'!$F$7:$FS$310,131,FALSE))</f>
        <v>66368.399999999994</v>
      </c>
      <c r="EW271" s="90">
        <f>IF(ISNA(VLOOKUP($B271,'[2]1516 Exp_Rev Access'!$F$7:$FS$310,132,FALSE)),"",VLOOKUP($B271,'[2]1516 Exp_Rev Access'!$F$7:$FS$310,132,FALSE))</f>
        <v>0</v>
      </c>
      <c r="EX271" s="90">
        <f>IF(ISNA(VLOOKUP($B271,'[2]1516 Exp_Rev Access'!$F$7:$FS$310,133,FALSE)),"",VLOOKUP($B271,'[2]1516 Exp_Rev Access'!$F$7:$FS$310,133,FALSE))</f>
        <v>0</v>
      </c>
      <c r="EY271" s="90">
        <f>IF(ISNA(VLOOKUP($B271,'[2]1516 Exp_Rev Access'!$F$7:$FS$310,134,FALSE)),"",VLOOKUP($B271,'[2]1516 Exp_Rev Access'!$F$7:$FS$310,134,FALSE))</f>
        <v>0</v>
      </c>
      <c r="EZ271" s="90">
        <f>IF(ISNA(VLOOKUP($B271,'[2]1516 Exp_Rev Access'!$F$7:$FS$310,135,FALSE)),"",VLOOKUP($B271,'[2]1516 Exp_Rev Access'!$F$7:$FS$310,135,FALSE))</f>
        <v>0</v>
      </c>
      <c r="FA271" s="90">
        <f>IF(ISNA(VLOOKUP($B271,'[2]1516 Exp_Rev Access'!$F$7:$FS$310,136,FALSE)),"",VLOOKUP($B271,'[2]1516 Exp_Rev Access'!$F$7:$FS$310,136,FALSE))</f>
        <v>0</v>
      </c>
      <c r="FB271" s="90">
        <f>IF(ISNA(VLOOKUP($B271,'[2]1516 Exp_Rev Access'!$F$7:$FS$310,137,FALSE)),"",VLOOKUP($B271,'[2]1516 Exp_Rev Access'!$F$7:$FS$310,137,FALSE))</f>
        <v>0</v>
      </c>
      <c r="FC271" s="90">
        <f>IF(ISNA(VLOOKUP($B271,'[2]1516 Exp_Rev Access'!$F$7:$FS$310,138,FALSE)),"",VLOOKUP($B271,'[2]1516 Exp_Rev Access'!$F$7:$FS$310,138,FALSE))</f>
        <v>0</v>
      </c>
      <c r="FD271" s="90">
        <f>IF(ISNA(VLOOKUP($B271,'[2]1516 Exp_Rev Access'!$F$7:$FS$310,139,FALSE)),"",VLOOKUP($B271,'[2]1516 Exp_Rev Access'!$F$7:$FS$310,139,FALSE))</f>
        <v>0</v>
      </c>
      <c r="FE271" s="90">
        <f>IF(ISNA(VLOOKUP($B271,'[2]1516 Exp_Rev Access'!$F$7:$FS$310,140,FALSE)),"",VLOOKUP($B271,'[2]1516 Exp_Rev Access'!$F$7:$FS$310,140,FALSE))</f>
        <v>0</v>
      </c>
      <c r="FF271" s="90">
        <f>IF(ISNA(VLOOKUP($B271,'[2]1516 Exp_Rev Access'!$F$7:$FS$310,141,FALSE)),"",VLOOKUP($B271,'[2]1516 Exp_Rev Access'!$F$7:$FS$310,141,FALSE))</f>
        <v>0</v>
      </c>
      <c r="FG271" s="90">
        <f>IF(ISNA(VLOOKUP($B271,'[2]1516 Exp_Rev Access'!$F$7:$FS$310,142,FALSE)),"",VLOOKUP($B271,'[2]1516 Exp_Rev Access'!$F$7:$FS$310,142,FALSE))</f>
        <v>818344.25</v>
      </c>
      <c r="FH271" s="90">
        <f>IF(ISNA(VLOOKUP($B271,'[2]1516 Exp_Rev Access'!$F$7:$FS$310,143,FALSE)),"",VLOOKUP($B271,'[2]1516 Exp_Rev Access'!$F$7:$FS$310,143,FALSE))</f>
        <v>0</v>
      </c>
      <c r="FI271" s="90">
        <f>IF(ISNA(VLOOKUP($B271,'[2]1516 Exp_Rev Access'!$F$7:$FS$310,144,FALSE)),"",VLOOKUP($B271,'[2]1516 Exp_Rev Access'!$F$7:$FS$310,144,FALSE))</f>
        <v>0</v>
      </c>
      <c r="FJ271" s="90">
        <f>IF(ISNA(VLOOKUP($B271,'[2]1516 Exp_Rev Access'!$F$7:$FS$310,145,FALSE)),"",VLOOKUP($B271,'[2]1516 Exp_Rev Access'!$F$7:$FS$310,145,FALSE))</f>
        <v>0</v>
      </c>
      <c r="FK271" s="90">
        <f>IF(ISNA(VLOOKUP($B271,'[2]1516 Exp_Rev Access'!$F$7:$FS$310,146,FALSE)),"",VLOOKUP($B271,'[2]1516 Exp_Rev Access'!$F$7:$FS$310,146,FALSE))</f>
        <v>0</v>
      </c>
      <c r="FL271" s="90">
        <f>IF(ISNA(VLOOKUP($B271,'[2]1516 Exp_Rev Access'!$F$7:$FS$310,1147,FALSE)),"",VLOOKUP($B271,'[2]1516 Exp_Rev Access'!$F$7:$FS$310,147,FALSE))</f>
        <v>0</v>
      </c>
      <c r="FM271" s="90">
        <f>IF(ISNA(VLOOKUP($B271,'[2]1516 Exp_Rev Access'!$F$7:$FS$310,148,FALSE)),"",VLOOKUP($B271,'[2]1516 Exp_Rev Access'!$F$7:$FS$310,148,FALSE))</f>
        <v>0</v>
      </c>
      <c r="FN271" s="90">
        <f>IF(ISNA(VLOOKUP($B271,'[2]1516 Exp_Rev Access'!$F$7:$FS$310,149,FALSE)),"",VLOOKUP($B271,'[2]1516 Exp_Rev Access'!$F$7:$FS$310,149,FALSE))</f>
        <v>0</v>
      </c>
      <c r="FO271" s="90">
        <f>IF(ISNA(VLOOKUP($B271,'[2]1516 Exp_Rev Access'!$F$7:$FS$310,150,FALSE)),"",VLOOKUP($B271,'[2]1516 Exp_Rev Access'!$F$7:$FS$310,150,FALSE))</f>
        <v>0</v>
      </c>
      <c r="FP271" s="90">
        <f>IF(ISNA(VLOOKUP($B271,'[2]1516 Exp_Rev Access'!$F$7:$FS$310,151,FALSE)),"",VLOOKUP($B271,'[2]1516 Exp_Rev Access'!$F$7:$FS$310,151,FALSE))</f>
        <v>0</v>
      </c>
      <c r="FQ271" s="90">
        <f>IF(ISNA(VLOOKUP($B271,'[2]1516 Exp_Rev Access'!$F$7:$FS$310,152,FALSE)),"",VLOOKUP($B271,'[2]1516 Exp_Rev Access'!$F$7:$FS$310,152,FALSE))</f>
        <v>0</v>
      </c>
      <c r="FR271" s="90">
        <f>IF(ISNA(VLOOKUP($B271,'[2]1516 Exp_Rev Access'!$F$7:$FS$310,153,FALSE)),"",VLOOKUP($B271,'[2]1516 Exp_Rev Access'!$F$7:$FS$310,153,FALSE))</f>
        <v>516384.62</v>
      </c>
      <c r="FS271" s="53">
        <f t="shared" si="685"/>
        <v>16263283.119999999</v>
      </c>
      <c r="FT271" s="92">
        <f t="shared" si="686"/>
        <v>0.10194084716757379</v>
      </c>
      <c r="FU271" s="116">
        <f t="shared" si="687"/>
        <v>1283.4617682943192</v>
      </c>
      <c r="FV271" s="90">
        <f>IF(ISNA(VLOOKUP($B271,'[2]1516 Exp_Rev Access'!$F$7:$FS$310,154,FALSE)),"",VLOOKUP($B271,'[2]1516 Exp_Rev Access'!$F$7:$FS$310,154,FALSE))</f>
        <v>4160</v>
      </c>
      <c r="FW271" s="90">
        <f>IF(ISNA(VLOOKUP($B271,'[2]1516 Exp_Rev Access'!$F$7:$FS$310,155,FALSE)),"",VLOOKUP($B271,'[2]1516 Exp_Rev Access'!$F$7:$FS$310,155,FALSE))</f>
        <v>467022.81</v>
      </c>
      <c r="FX271" s="90">
        <f>IF(ISNA(VLOOKUP($B271,'[2]1516 Exp_Rev Access'!$F$7:$FS$310,156,FALSE)),"",VLOOKUP($B271,'[2]1516 Exp_Rev Access'!$F$7:$FS$310,156,FALSE))</f>
        <v>0</v>
      </c>
      <c r="FY271" s="90">
        <f>IF(ISNA(VLOOKUP($B271,'[2]1516 Exp_Rev Access'!$F$7:$FS$310,157,FALSE)),"",VLOOKUP($B271,'[2]1516 Exp_Rev Access'!$F$7:$FS$310,157,FALSE))</f>
        <v>1166.1400000000001</v>
      </c>
      <c r="FZ271" s="90">
        <f>IF(ISNA(VLOOKUP($B271,'[2]1516 Exp_Rev Access'!$F$7:$FS$310,158,FALSE)),"",VLOOKUP($B271,'[2]1516 Exp_Rev Access'!$F$7:$FS$310,158,FALSE))</f>
        <v>0</v>
      </c>
      <c r="GA271" s="90">
        <f>IF(ISNA(VLOOKUP($B271,'[2]1516 Exp_Rev Access'!$F$7:$FS$310,159,FALSE)),"",VLOOKUP($B271,'[2]1516 Exp_Rev Access'!$F$7:$FS$310,159,FALSE))</f>
        <v>0</v>
      </c>
      <c r="GB271" s="90">
        <f>IF(ISNA(VLOOKUP($B271,'[2]1516 Exp_Rev Access'!$F$7:$FS$310,160,FALSE)),"",VLOOKUP($B271,'[2]1516 Exp_Rev Access'!$F$7:$FS$310,160,FALSE))</f>
        <v>14570.67</v>
      </c>
      <c r="GC271" s="90">
        <f>IF(ISNA(VLOOKUP($B271,'[2]1516 Exp_Rev Access'!$F$7:$FS$310,161,FALSE)),"",VLOOKUP($B271,'[2]1516 Exp_Rev Access'!$F$7:$FS$310,161,FALSE))</f>
        <v>0</v>
      </c>
      <c r="GD271" s="90">
        <f>IF(ISNA(VLOOKUP($B271,'[2]1516 Exp_Rev Access'!$F$7:$FS$310,162,FALSE)),"",VLOOKUP($B271,'[2]1516 Exp_Rev Access'!$F$7:$FS$310,162,FALSE))</f>
        <v>0</v>
      </c>
      <c r="GE271" s="90">
        <f>IF(ISNA(VLOOKUP($B271,'[2]1516 Exp_Rev Access'!$F$7:$FS$310,163,FALSE)),"",VLOOKUP($B271,'[2]1516 Exp_Rev Access'!$F$7:$FS$310,163,FALSE))</f>
        <v>0</v>
      </c>
      <c r="GF271" s="90">
        <f>IF(ISNA(VLOOKUP($B271,'[2]1516 Exp_Rev Access'!$F$7:$FS$310,164,FALSE)),"",VLOOKUP($B271,'[2]1516 Exp_Rev Access'!$F$7:$FS$310,164,FALSE))</f>
        <v>0</v>
      </c>
      <c r="GG271" s="90">
        <f>IF(ISNA(VLOOKUP($B271,'[2]1516 Exp_Rev Access'!$F$7:$FS$310,165,FALSE)),"",VLOOKUP($B271,'[2]1516 Exp_Rev Access'!$F$7:$FS$310,165,FALSE))</f>
        <v>0</v>
      </c>
      <c r="GH271" s="90">
        <f>IF(ISNA(VLOOKUP($B271,'[2]1516 Exp_Rev Access'!$F$7:$FS$310,166,FALSE)),"",VLOOKUP($B271,'[2]1516 Exp_Rev Access'!$F$7:$FS$310,166,FALSE))</f>
        <v>0</v>
      </c>
      <c r="GI271" s="90">
        <f>IF(ISNA(VLOOKUP($B271,'[2]1516 Exp_Rev Access'!$F$7:$FS$310,167,FALSE)),"",VLOOKUP($B271,'[2]1516 Exp_Rev Access'!$F$7:$FS$310,167,FALSE))</f>
        <v>0</v>
      </c>
      <c r="GJ271" s="90">
        <f>IF(ISNA(VLOOKUP($B271,'[2]1516 Exp_Rev Access'!$F$7:$FS$310,168,FALSE)),"",VLOOKUP($B271,'[2]1516 Exp_Rev Access'!$F$7:$FS$310,168,FALSE))</f>
        <v>0</v>
      </c>
      <c r="GK271" s="90">
        <f>IF(ISNA(VLOOKUP($B271,'[2]1516 Exp_Rev Access'!$F$7:$FS$310,169,FALSE)),"",VLOOKUP($B271,'[2]1516 Exp_Rev Access'!$F$7:$FS$310,169,FALSE))</f>
        <v>3312.36</v>
      </c>
      <c r="GL271" s="90">
        <f>IF(ISNA(VLOOKUP($B271,'[2]1516 Exp_Rev Access'!$F$7:$FS$310,170,FALSE)),"",VLOOKUP($B271,'[2]1516 Exp_Rev Access'!$F$7:$FS$310,170,FALSE))</f>
        <v>0</v>
      </c>
      <c r="GM271" s="90">
        <f>IF(ISNA(VLOOKUP($B271,'[2]1516 Exp_Rev Access'!$F$7:$FT$310,171,FALSE)),"",VLOOKUP($B271,'[2]1516 Exp_Rev Access'!$F$7:$FT$310,171,FALSE))</f>
        <v>0</v>
      </c>
      <c r="GN271" s="90">
        <f>IF(ISNA(VLOOKUP($B271,'[2]1516 Exp_Rev Access'!$F$7:$FU$310,172,FALSE)),"",VLOOKUP($B271,'[2]1516 Exp_Rev Access'!$F$7:$FU$310,172,FALSE))</f>
        <v>0</v>
      </c>
      <c r="GO271" s="90">
        <f>IF(ISNA(VLOOKUP($B271,'[2]1516 Exp_Rev Access'!$F$7:$FV$310,173,FALSE)),"",VLOOKUP($B271,'[2]1516 Exp_Rev Access'!$F$7:$FV$310,173,FALSE))</f>
        <v>0</v>
      </c>
      <c r="GP271" s="90">
        <f>IF(ISNA(VLOOKUP($B271,'[2]1516 Exp_Rev Access'!$F$7:$GA$310,174,FALSE)),"",VLOOKUP($B271,'[2]1516 Exp_Rev Access'!$F$7:$GA$310,174,FALSE))</f>
        <v>0</v>
      </c>
      <c r="GQ271" s="90">
        <f>IF(ISNA(VLOOKUP($B271,'[2]1516 Exp_Rev Access'!$F$7:$GA$310,175,FALSE)),"",VLOOKUP($B271,'[2]1516 Exp_Rev Access'!$F$7:$GA$310,175,FALSE))</f>
        <v>26613.99</v>
      </c>
      <c r="GR271" s="90">
        <f>IF(ISNA(VLOOKUP($B271,'[2]1516 Exp_Rev Access'!$F$7:$GA$310,176,FALSE)),"",VLOOKUP($B271,'[2]1516 Exp_Rev Access'!$F$7:$GA$310,176,FALSE))</f>
        <v>0</v>
      </c>
      <c r="GS271" s="90">
        <f>IF(ISNA(VLOOKUP($B271,'[2]1516 Exp_Rev Access'!$F$7:$GA$310,177,FALSE)),"",VLOOKUP($B271,'[2]1516 Exp_Rev Access'!$F$7:$GA$310,177,FALSE))</f>
        <v>0</v>
      </c>
      <c r="GT271" s="90">
        <f>IF(ISNA(VLOOKUP($B271,'[2]1516 Exp_Rev Access'!$F$7:$GA$310,178,FALSE)),"",VLOOKUP($B271,'[2]1516 Exp_Rev Access'!$F$7:$GA$310,178,FALSE))</f>
        <v>0</v>
      </c>
      <c r="GU271" s="53">
        <f t="shared" si="688"/>
        <v>516845.97</v>
      </c>
      <c r="GV271" s="92">
        <f t="shared" si="689"/>
        <v>3.2396728045736949E-3</v>
      </c>
      <c r="GW271" s="114">
        <f t="shared" si="690"/>
        <v>40.788322855686268</v>
      </c>
    </row>
    <row r="272" spans="1:222" x14ac:dyDescent="0.2">
      <c r="B272" s="87" t="s">
        <v>574</v>
      </c>
      <c r="C272" s="87" t="s">
        <v>575</v>
      </c>
      <c r="D272" s="88">
        <f>IF(ISNA(VLOOKUP($B272,'[2]1516 enrollment_Rev_Exp by size'!$A$6:$C$325,3,FALSE)),"",VLOOKUP($B272,'[2]1516 enrollment_Rev_Exp by size'!$A$6:$C$325,3,FALSE))</f>
        <v>8694.7900000000009</v>
      </c>
      <c r="E272" s="89">
        <v>98149916.299999997</v>
      </c>
      <c r="F272" s="67">
        <f t="shared" si="668"/>
        <v>98149916.300000012</v>
      </c>
      <c r="G272" s="67">
        <f t="shared" si="669"/>
        <v>0</v>
      </c>
      <c r="H272" s="90">
        <f>IF(ISNA(VLOOKUP($B272,'[2]1516 Exp_Rev Access'!$F$7:$FS$310,2,FALSE)),"",VLOOKUP($B272,'[2]1516 Exp_Rev Access'!$F$7:$FS$310,2,FALSE))</f>
        <v>23037924.390000001</v>
      </c>
      <c r="I272" s="90">
        <f>IF(ISNA(VLOOKUP($B272,'[2]1516 Exp_Rev Access'!$F$7:$FS$310,3,FALSE)),"",VLOOKUP($B272,'[2]1516 Exp_Rev Access'!$F$7:$FS$310,3,FALSE))</f>
        <v>0</v>
      </c>
      <c r="J272" s="90">
        <f>IF(ISNA(VLOOKUP($B272,'[2]1516 Exp_Rev Access'!$F$7:$FS$310,4,FALSE)),"",VLOOKUP($B272,'[2]1516 Exp_Rev Access'!$F$7:$FS$310,4,FALSE))</f>
        <v>0</v>
      </c>
      <c r="K272" s="90">
        <f>IF(ISNA(VLOOKUP($B272,'[2]1516 Exp_Rev Access'!$F$7:$FS$310,5,FALSE)),"-",VLOOKUP($B272,'[2]1516 Exp_Rev Access'!$F$7:$FS$310,5,FALSE))</f>
        <v>10285.83</v>
      </c>
      <c r="L272" s="90">
        <f>IF(ISNA(VLOOKUP($B272,'[2]1516 Exp_Rev Access'!$F$7:$FS$310,6,FALSE)),"",VLOOKUP($B272,'[2]1516 Exp_Rev Access'!$F$7:$FS$310,6,FALSE))</f>
        <v>0</v>
      </c>
      <c r="M272" s="90">
        <f>IF(ISNA(VLOOKUP($B272,'[2]1516 Exp_Rev Access'!$F$7:$FS$310,7,FALSE)),"",VLOOKUP($B272,'[2]1516 Exp_Rev Access'!$F$7:$FS$310,7,FALSE))</f>
        <v>0</v>
      </c>
      <c r="N272" s="53">
        <f t="shared" si="670"/>
        <v>23048210.219999999</v>
      </c>
      <c r="O272" s="91">
        <f t="shared" si="671"/>
        <v>0.23482659067738806</v>
      </c>
      <c r="P272" s="53">
        <f t="shared" si="672"/>
        <v>2650.8070028143288</v>
      </c>
      <c r="Q272" s="90">
        <f>IF(ISNA(VLOOKUP($B272,'[2]1516 Exp_Rev Access'!$F$7:$FS$310,8,FALSE)),"",VLOOKUP($B272,'[2]1516 Exp_Rev Access'!$F$7:$FS$310,8,FALSE))</f>
        <v>314639.15000000002</v>
      </c>
      <c r="R272" s="90">
        <f>IF(ISNA(VLOOKUP($B272,'[2]1516 Exp_Rev Access'!$F$7:$FS$310,9,FALSE)),"",VLOOKUP($B272,'[2]1516 Exp_Rev Access'!$F$7:$FS$310,9,FALSE))</f>
        <v>0</v>
      </c>
      <c r="S272" s="90">
        <f>IF(ISNA(VLOOKUP($B272,'[2]1516 Exp_Rev Access'!$F$7:$FS$310,10,FALSE)),"",VLOOKUP($B272,'[2]1516 Exp_Rev Access'!$F$7:$FS$310,10,FALSE))</f>
        <v>0</v>
      </c>
      <c r="T272" s="90">
        <f>IF(ISNA(VLOOKUP($B272,'[2]1516 Exp_Rev Access'!$F$7:$FS$310,11,FALSE)),"",VLOOKUP($B272,'[2]1516 Exp_Rev Access'!$F$7:$FS$310,11,FALSE))</f>
        <v>0</v>
      </c>
      <c r="U272" s="90">
        <f>IF(ISNA(VLOOKUP($B272,'[2]1516 Exp_Rev Access'!$F$7:$FS$310,12,FALSE)),"",VLOOKUP($B272,'[2]1516 Exp_Rev Access'!$F$7:$FS$310,12,FALSE))</f>
        <v>72069.83</v>
      </c>
      <c r="V272" s="90">
        <f>IF(ISNA(VLOOKUP($B272,'[2]1516 Exp_Rev Access'!$F$7:$FS$310,13,FALSE)),"",VLOOKUP($B272,'[2]1516 Exp_Rev Access'!$F$7:$FS$310,13,FALSE))</f>
        <v>11125</v>
      </c>
      <c r="W272" s="90">
        <f>IF(ISNA(VLOOKUP($B272,'[2]1516 Exp_Rev Access'!$F$7:$FS$310,14,FALSE)),"",VLOOKUP($B272,'[2]1516 Exp_Rev Access'!$F$7:$FS$310,14,FALSE))</f>
        <v>0</v>
      </c>
      <c r="X272" s="90">
        <f>IF(ISNA(VLOOKUP($B272,'[2]1516 Exp_Rev Access'!$F$7:$FS$310,15,FALSE)),"",VLOOKUP($B272,'[2]1516 Exp_Rev Access'!$F$7:$FS$310,15,FALSE))</f>
        <v>0</v>
      </c>
      <c r="Y272" s="90">
        <f>IF(ISNA(VLOOKUP($B272,'[2]1516 Exp_Rev Access'!$F$7:$FS$310,16,FALSE)),"",VLOOKUP($B272,'[2]1516 Exp_Rev Access'!$F$7:$FS$310,16,FALSE))</f>
        <v>338723.29</v>
      </c>
      <c r="Z272" s="90">
        <f>IF(ISNA(VLOOKUP($B272,'[2]1516 Exp_Rev Access'!$F$7:$FS$310,17,FALSE)),"",VLOOKUP($B272,'[2]1516 Exp_Rev Access'!$F$7:$FS$310,17,FALSE))</f>
        <v>0</v>
      </c>
      <c r="AA272" s="90">
        <f>IF(ISNA(VLOOKUP($B272,'[2]1516 Exp_Rev Access'!$F$7:$FS$310,18,FALSE)),"",VLOOKUP($B272,'[2]1516 Exp_Rev Access'!$F$7:$FS$310,18,FALSE))</f>
        <v>0</v>
      </c>
      <c r="AB272" s="90">
        <f>IF(ISNA(VLOOKUP($B272,'[2]1516 Exp_Rev Access'!$F$7:$FS$310,19,FALSE)),"",VLOOKUP($B272,'[2]1516 Exp_Rev Access'!$F$7:$FS$310,19,FALSE))</f>
        <v>0</v>
      </c>
      <c r="AC272" s="90">
        <f>IF(ISNA(VLOOKUP($B272,'[2]1516 Exp_Rev Access'!$F$7:$FS$310,20,FALSE)),"",VLOOKUP($B272,'[2]1516 Exp_Rev Access'!$F$7:$FS$310,20,FALSE))</f>
        <v>143463.81</v>
      </c>
      <c r="AD272" s="90">
        <f>IF(ISNA(VLOOKUP($B272,'[2]1516 Exp_Rev Access'!$F$7:$FS$310,21,FALSE)),"",VLOOKUP($B272,'[2]1516 Exp_Rev Access'!$F$7:$FS$310,21,FALSE))</f>
        <v>1154151.76</v>
      </c>
      <c r="AE272" s="90">
        <f>IF(ISNA(VLOOKUP($B272,'[2]1516 Exp_Rev Access'!$F$7:$FS$310,22,FALSE)),"",VLOOKUP($B272,'[2]1516 Exp_Rev Access'!$F$7:$FS$310,22,FALSE))</f>
        <v>37915.26</v>
      </c>
      <c r="AF272" s="90">
        <f>IF(ISNA(VLOOKUP($B272,'[2]1516 Exp_Rev Access'!$F$7:$FS$310,23,FALSE)),"",VLOOKUP($B272,'[2]1516 Exp_Rev Access'!$F$7:$FS$310,23,FALSE))</f>
        <v>0</v>
      </c>
      <c r="AG272" s="90">
        <f>IF(ISNA(VLOOKUP($B272,'[2]1516 Exp_Rev Access'!$F$7:$FS$310,24,FALSE)),"",VLOOKUP($B272,'[2]1516 Exp_Rev Access'!$F$7:$FS$310,24,FALSE))</f>
        <v>406694.86</v>
      </c>
      <c r="AH272" s="90">
        <f>IF(ISNA(VLOOKUP($B272,'[2]1516 Exp_Rev Access'!$F$7:$FS$310,25,FALSE)),"",VLOOKUP($B272,'[2]1516 Exp_Rev Access'!$F$7:$FS$310,25,FALSE))</f>
        <v>10653.92</v>
      </c>
      <c r="AI272" s="90">
        <f>IF(ISNA(VLOOKUP($B272,'[2]1516 Exp_Rev Access'!$F$7:$FS$310,26,FALSE)),"",VLOOKUP($B272,'[2]1516 Exp_Rev Access'!$F$7:$FS$310,26,FALSE))</f>
        <v>273358</v>
      </c>
      <c r="AJ272" s="90">
        <f>IF(ISNA(VLOOKUP($B272,'[2]1516 Exp_Rev Access'!$F$7:$FS$310,27,FALSE)),"",VLOOKUP($B272,'[2]1516 Exp_Rev Access'!$F$7:$FS$310,27,FALSE))</f>
        <v>94030.86</v>
      </c>
      <c r="AK272" s="90">
        <f>IF(ISNA(VLOOKUP($B272,'[2]1516 Exp_Rev Access'!$F$7:$FS$310,28,FALSE)),"",VLOOKUP($B272,'[2]1516 Exp_Rev Access'!$F$7:$FS$310,28,FALSE))</f>
        <v>256971.39</v>
      </c>
      <c r="AL272" s="90">
        <f>IF(ISNA(VLOOKUP($B272,'[2]1516 Exp_Rev Access'!$F$7:$FS$310,29,FALSE)),"",VLOOKUP($B272,'[2]1516 Exp_Rev Access'!$F$7:$FS$310,29,FALSE))</f>
        <v>115097.71</v>
      </c>
      <c r="AM272" s="53">
        <f t="shared" si="673"/>
        <v>3228894.84</v>
      </c>
      <c r="AN272" s="92">
        <f t="shared" si="674"/>
        <v>3.2897581187239379E-2</v>
      </c>
      <c r="AO272" s="68">
        <f t="shared" si="675"/>
        <v>371.35972691692376</v>
      </c>
      <c r="AP272" s="90">
        <f>IF(ISNA(VLOOKUP($B272,'[2]1516 Exp_Rev Access'!$F$7:$FS$310,30,FALSE)),"",VLOOKUP($B272,'[2]1516 Exp_Rev Access'!$F$7:$FS$310,30,FALSE))</f>
        <v>52387562.420000002</v>
      </c>
      <c r="AQ272" s="90">
        <f>IF(ISNA(VLOOKUP($B272,'[2]1516 Exp_Rev Access'!$F$7:$FS$310,31,FALSE)),"",VLOOKUP($B272,'[2]1516 Exp_Rev Access'!$F$7:$FS$310,31,FALSE))</f>
        <v>1454723.06</v>
      </c>
      <c r="AR272" s="90">
        <f>IF(ISNA(VLOOKUP($B272,'[2]1516 Exp_Rev Access'!$F$7:$FS$310,32,FALSE)),"",VLOOKUP($B272,'[2]1516 Exp_Rev Access'!$F$7:$FS$310,32,FALSE))</f>
        <v>0</v>
      </c>
      <c r="AS272" s="90">
        <f>IF(ISNA(VLOOKUP($B272,'[2]1516 Exp_Rev Access'!$F$7:$FS$310,33,FALSE)),"",VLOOKUP($B272,'[2]1516 Exp_Rev Access'!$F$7:$FS$310,33,FALSE))</f>
        <v>0</v>
      </c>
      <c r="AT272" s="90">
        <f>IF(ISNA(VLOOKUP($B272,'[2]1516 Exp_Rev Access'!$F$7:$FS$310,34,FALSE)),"",VLOOKUP($B272,'[2]1516 Exp_Rev Access'!$F$7:$FS$310,34,FALSE))</f>
        <v>0</v>
      </c>
      <c r="AU272" s="53">
        <f t="shared" si="676"/>
        <v>53842285.480000004</v>
      </c>
      <c r="AV272" s="93">
        <f t="shared" si="677"/>
        <v>0.5485718939935561</v>
      </c>
      <c r="AW272" s="53">
        <f t="shared" si="678"/>
        <v>6192.476814276135</v>
      </c>
      <c r="AX272" s="90">
        <f>IF(ISNA(VLOOKUP($B272,'[2]1516 Exp_Rev Access'!$F$7:$FS$310,35,FALSE)),"",VLOOKUP($B272,'[2]1516 Exp_Rev Access'!$F$7:$FS$310,35,FALSE))</f>
        <v>0</v>
      </c>
      <c r="AY272" s="90">
        <f>IF(ISNA(VLOOKUP($B272,'[2]1516 Exp_Rev Access'!$F$7:$FS$310,36,FALSE)),"",VLOOKUP($B272,'[2]1516 Exp_Rev Access'!$F$7:$FS$310,36,FALSE))</f>
        <v>6971358.8799999999</v>
      </c>
      <c r="AZ272" s="90">
        <f>IF(ISNA(VLOOKUP($B272,'[2]1516 Exp_Rev Access'!$F$7:$FS$310,37,FALSE)),"",VLOOKUP($B272,'[2]1516 Exp_Rev Access'!$F$7:$FS$310,37,FALSE))</f>
        <v>327400.7</v>
      </c>
      <c r="BA272" s="90">
        <f>IF(ISNA(VLOOKUP($B272,'[2]1516 Exp_Rev Access'!$F$7:$FS$310,38,FALSE)),"",VLOOKUP($B272,'[2]1516 Exp_Rev Access'!$F$7:$FS$310,38,FALSE))</f>
        <v>0</v>
      </c>
      <c r="BB272" s="90">
        <f>IF(ISNA(VLOOKUP($B272,'[2]1516 Exp_Rev Access'!$F$7:$FS$310,39,FALSE)),"",VLOOKUP($B272,'[2]1516 Exp_Rev Access'!$F$7:$FS$310,39,FALSE))</f>
        <v>0</v>
      </c>
      <c r="BC272" s="90">
        <f>IF(ISNA(VLOOKUP($B272,'[2]1516 Exp_Rev Access'!$F$7:$FS$310,40,FALSE)),"",VLOOKUP($B272,'[2]1516 Exp_Rev Access'!$F$7:$FS$310,40,FALSE))</f>
        <v>1060260.58</v>
      </c>
      <c r="BD272" s="90">
        <f>IF(ISNA(VLOOKUP($B272,'[2]1516 Exp_Rev Access'!$F$7:$FS$310,41,FALSE)),"",VLOOKUP($B272,'[2]1516 Exp_Rev Access'!$F$7:$FS$310,41,FALSE))</f>
        <v>0</v>
      </c>
      <c r="BE272" s="90">
        <f>IF(ISNA(VLOOKUP($B272,'[2]1516 Exp_Rev Access'!$F$7:$FS$310,42,FALSE)),"",VLOOKUP($B272,'[2]1516 Exp_Rev Access'!$F$7:$FS$310,42,FALSE))</f>
        <v>515229.82</v>
      </c>
      <c r="BF272" s="90">
        <f>IF(ISNA(VLOOKUP($B272,'[2]1516 Exp_Rev Access'!$F$7:$FS$310,43,FALSE)),"",VLOOKUP($B272,'[2]1516 Exp_Rev Access'!$F$7:$FS$310,43,FALSE))</f>
        <v>0</v>
      </c>
      <c r="BG272" s="90">
        <f>IF(ISNA(VLOOKUP($B272,'[2]1516 Exp_Rev Access'!$F$7:$FS$310,44,FALSE)),"",VLOOKUP($B272,'[2]1516 Exp_Rev Access'!$F$7:$FS$310,44,FALSE))</f>
        <v>116572.11</v>
      </c>
      <c r="BH272" s="90">
        <f>IF(ISNA(VLOOKUP($B272,'[2]1516 Exp_Rev Access'!$F$7:$FS$310,45,FALSE)),"",VLOOKUP($B272,'[2]1516 Exp_Rev Access'!$F$7:$FS$310,45,FALSE))</f>
        <v>88231.53</v>
      </c>
      <c r="BI272" s="90">
        <f>IF(ISNA(VLOOKUP($B272,'[2]1516 Exp_Rev Access'!$F$7:$FS$310,46,FALSE)),"",VLOOKUP($B272,'[2]1516 Exp_Rev Access'!$F$7:$FS$310,46,FALSE))</f>
        <v>0</v>
      </c>
      <c r="BJ272" s="90">
        <f>IF(ISNA(VLOOKUP($B272,'[2]1516 Exp_Rev Access'!$F$7:$FS$310,47,FALSE)),"",VLOOKUP($B272,'[2]1516 Exp_Rev Access'!$F$7:$FS$310,47,FALSE))</f>
        <v>37666.21</v>
      </c>
      <c r="BK272" s="90">
        <f>IF(ISNA(VLOOKUP($B272,'[2]1516 Exp_Rev Access'!$F$7:$FS$310,48,FALSE)),"",VLOOKUP($B272,'[2]1516 Exp_Rev Access'!$F$7:$FS$310,48,FALSE))</f>
        <v>4230134.38</v>
      </c>
      <c r="BL272" s="90">
        <f>IF(ISNA(VLOOKUP($B272,'[2]1516 Exp_Rev Access'!$F$7:$FS$310,49,FALSE)),"",VLOOKUP($B272,'[2]1516 Exp_Rev Access'!$F$7:$FS$310,49,FALSE))</f>
        <v>0</v>
      </c>
      <c r="BM272" s="90">
        <f>IF(ISNA(VLOOKUP($B272,'[2]1516 Exp_Rev Access'!$F$7:$FS$310,50,FALSE)),"",VLOOKUP($B272,'[2]1516 Exp_Rev Access'!$F$7:$FS$310,50,FALSE))</f>
        <v>0</v>
      </c>
      <c r="BN272" s="90">
        <f>IF(ISNA(VLOOKUP($B272,'[2]1516 Exp_Rev Access'!$F$7:$FS$310,51,FALSE)),"",VLOOKUP($B272,'[2]1516 Exp_Rev Access'!$F$7:$FS$310,51,FALSE))</f>
        <v>0</v>
      </c>
      <c r="BO272" s="90">
        <f>IF(ISNA(VLOOKUP($B272,'[2]1516 Exp_Rev Access'!$F$7:$FS$310,52,FALSE)),"",VLOOKUP($B272,'[2]1516 Exp_Rev Access'!$F$7:$FS$310,52,FALSE))</f>
        <v>0</v>
      </c>
      <c r="BP272" s="90">
        <f>IF(ISNA(VLOOKUP($B272,'[2]1516 Exp_Rev Access'!$F$7:$FS$310,53,FALSE)),"",VLOOKUP($B272,'[2]1516 Exp_Rev Access'!$F$7:$FS$310,53,FALSE))</f>
        <v>0</v>
      </c>
      <c r="BQ272" s="90">
        <f>IF(ISNA(VLOOKUP($B272,'[2]1516 Exp_Rev Access'!$F$7:$FS$310,54,FALSE)),"",VLOOKUP($B272,'[2]1516 Exp_Rev Access'!$F$7:$FS$310,54,FALSE))</f>
        <v>369480.88</v>
      </c>
      <c r="BR272" s="90">
        <f>IF(ISNA(VLOOKUP($B272,'[2]1516 Exp_Rev Access'!$F$7:$FS$310,55,FALSE)),"",VLOOKUP($B272,'[2]1516 Exp_Rev Access'!$F$7:$FS$310,55,FALSE))</f>
        <v>0</v>
      </c>
      <c r="BS272" s="90">
        <f>IF(ISNA(VLOOKUP($B272,'[2]1516 Exp_Rev Access'!$F$7:$FS$310,56,FALSE)),"",VLOOKUP($B272,'[2]1516 Exp_Rev Access'!$F$7:$FS$310,56,FALSE))</f>
        <v>0</v>
      </c>
      <c r="BT272" s="90">
        <f>IF(ISNA(VLOOKUP($B272,'[2]1516 Exp_Rev Access'!$F$7:$FS$310,57,FALSE)),"",VLOOKUP($B272,'[2]1516 Exp_Rev Access'!$F$7:$FS$310,57,FALSE))</f>
        <v>0</v>
      </c>
      <c r="BU272" s="90">
        <f>IF(ISNA(VLOOKUP($B272,'[2]1516 Exp_Rev Access'!$F$7:$FS$310,58,FALSE)),"",VLOOKUP($B272,'[2]1516 Exp_Rev Access'!$F$7:$FS$310,58,FALSE))</f>
        <v>0</v>
      </c>
      <c r="BV272" s="53">
        <f t="shared" si="679"/>
        <v>13716335.090000002</v>
      </c>
      <c r="BW272" s="92">
        <f t="shared" si="680"/>
        <v>0.13974882105936143</v>
      </c>
      <c r="BX272" s="68">
        <f t="shared" si="681"/>
        <v>1577.5349479400884</v>
      </c>
      <c r="BY272" s="90">
        <f>IF(ISNA(VLOOKUP($B272,'[2]1516 Exp_Rev Access'!$F$7:$FS$310,59,FALSE)),"",VLOOKUP($B272,'[2]1516 Exp_Rev Access'!$F$7:$FS$310,59,FALSE))</f>
        <v>0</v>
      </c>
      <c r="BZ272" s="90">
        <f>IF(ISNA(VLOOKUP($B272,'[2]1516 Exp_Rev Access'!$F$7:$FS$310,60,FALSE)),"",VLOOKUP($B272,'[2]1516 Exp_Rev Access'!$F$7:$FS$310,60,FALSE))</f>
        <v>0</v>
      </c>
      <c r="CA272" s="90">
        <f>IF(ISNA(VLOOKUP($B272,'[2]1516 Exp_Rev Access'!$F$7:$FS$310,61,FALSE)),"",VLOOKUP($B272,'[2]1516 Exp_Rev Access'!$F$7:$FS$310,61,FALSE))</f>
        <v>0</v>
      </c>
      <c r="CB272" s="90">
        <f>IF(ISNA(VLOOKUP($B272,'[2]1516 Exp_Rev Access'!$F$7:$FS$310,62,FALSE)),"",VLOOKUP($B272,'[2]1516 Exp_Rev Access'!$F$7:$FS$310,62,FALSE))</f>
        <v>0</v>
      </c>
      <c r="CC272" s="90">
        <f>IF(ISNA(VLOOKUP($B272,'[2]1516 Exp_Rev Access'!$F$7:$FS$310,63,FALSE)),"",VLOOKUP($B272,'[2]1516 Exp_Rev Access'!$F$7:$FS$310,63,FALSE))</f>
        <v>6730.53</v>
      </c>
      <c r="CD272" s="90">
        <f>IF(ISNA(VLOOKUP($B272,'[2]1516 Exp_Rev Access'!$F$7:$FS$310,64,FALSE)),"",VLOOKUP($B272,'[2]1516 Exp_Rev Access'!$F$7:$FS$310,64,FALSE))</f>
        <v>0</v>
      </c>
      <c r="CE272" s="53">
        <f t="shared" si="682"/>
        <v>6730.53</v>
      </c>
      <c r="CF272" s="92">
        <f t="shared" si="683"/>
        <v>6.857397595152101E-5</v>
      </c>
      <c r="CG272" s="94">
        <f t="shared" si="684"/>
        <v>0.7740877007955338</v>
      </c>
      <c r="CH272" s="90">
        <f>IF(ISNA(VLOOKUP($B272,'[2]1516 Exp_Rev Access'!$F$7:$FS$310,65,FALSE)),"",VLOOKUP($B272,'[2]1516 Exp_Rev Access'!$F$7:$FS$310,65,FALSE))</f>
        <v>10000</v>
      </c>
      <c r="CI272" s="90">
        <f>IF(ISNA(VLOOKUP($B272,'[2]1516 Exp_Rev Access'!$F$7:$FS$310,66,FALSE)),"",VLOOKUP($B272,'[2]1516 Exp_Rev Access'!$F$7:$FS$310,66,FALSE))</f>
        <v>0</v>
      </c>
      <c r="CJ272" s="90">
        <f>IF(ISNA(VLOOKUP($B272,'[2]1516 Exp_Rev Access'!$F$7:$FS$310,67,FALSE)),"",VLOOKUP($B272,'[2]1516 Exp_Rev Access'!$F$7:$FS$310,67,FALSE))</f>
        <v>0</v>
      </c>
      <c r="CK272" s="90">
        <f>IF(ISNA(VLOOKUP($B272,'[2]1516 Exp_Rev Access'!$F$7:$FS$310,68,FALSE)),"",VLOOKUP($B272,'[2]1516 Exp_Rev Access'!$F$7:$FS$310,68,FALSE))</f>
        <v>0</v>
      </c>
      <c r="CL272" s="90">
        <f>IF(ISNA(VLOOKUP($B272,'[2]1516 Exp_Rev Access'!$F$7:$FS$310,69,FALSE)),"",VLOOKUP($B272,'[2]1516 Exp_Rev Access'!$F$7:$FS$310,69,FALSE))</f>
        <v>0</v>
      </c>
      <c r="CM272" s="90">
        <f>IF(ISNA(VLOOKUP($B272,'[2]1516 Exp_Rev Access'!$F$7:$FS$310,70,FALSE)),"",VLOOKUP($B272,'[2]1516 Exp_Rev Access'!$F$7:$FS$310,70,FALSE))</f>
        <v>0</v>
      </c>
      <c r="CN272" s="90">
        <f>IF(ISNA(VLOOKUP($B272,'[2]1516 Exp_Rev Access'!$F$7:$FS$310,71,FALSE)),"",VLOOKUP($B272,'[2]1516 Exp_Rev Access'!$F$7:$FS$310,71,FALSE))</f>
        <v>0</v>
      </c>
      <c r="CO272" s="90">
        <f>IF(ISNA(VLOOKUP($B272,'[2]1516 Exp_Rev Access'!$F$7:$FS$310,72,FALSE)),"",VLOOKUP($B272,'[2]1516 Exp_Rev Access'!$F$7:$FS$310,72,FALSE))</f>
        <v>0</v>
      </c>
      <c r="CP272" s="90">
        <f>IF(ISNA(VLOOKUP($B272,'[2]1516 Exp_Rev Access'!$F$7:$FS$310,73,FALSE)),"",VLOOKUP($B272,'[2]1516 Exp_Rev Access'!$F$7:$FS$310,73,FALSE))</f>
        <v>0</v>
      </c>
      <c r="CQ272" s="90">
        <f>IF(ISNA(VLOOKUP($B272,'[2]1516 Exp_Rev Access'!$F$7:$FS$310,74,FALSE)),"",VLOOKUP($B272,'[2]1516 Exp_Rev Access'!$F$7:$FS$310,74,FALSE))</f>
        <v>1757350.77</v>
      </c>
      <c r="CR272" s="90">
        <f>IF(ISNA(VLOOKUP($B272,'[2]1516 Exp_Rev Access'!$F$7:$FS$310,75,FALSE)),"",VLOOKUP($B272,'[2]1516 Exp_Rev Access'!$F$7:$FS$310,75,FALSE))</f>
        <v>0</v>
      </c>
      <c r="CS272" s="90">
        <f>IF(ISNA(VLOOKUP($B272,'[2]1516 Exp_Rev Access'!$F$7:$FS$310,76,FALSE)),"",VLOOKUP($B272,'[2]1516 Exp_Rev Access'!$F$7:$FS$310,76,FALSE))</f>
        <v>39469.72</v>
      </c>
      <c r="CT272" s="90">
        <f>IF(ISNA(VLOOKUP($B272,'[2]1516 Exp_Rev Access'!$F$7:$FS$310,77,FALSE)),"",VLOOKUP($B272,'[2]1516 Exp_Rev Access'!$F$7:$FS$310,77,FALSE))</f>
        <v>0</v>
      </c>
      <c r="CU272" s="90">
        <f>IF(ISNA(VLOOKUP($B272,'[2]1516 Exp_Rev Access'!$F$7:$FS$310,78,FALSE)),"",VLOOKUP($B272,'[2]1516 Exp_Rev Access'!$F$7:$FS$310,78,FALSE))</f>
        <v>798518.35</v>
      </c>
      <c r="CV272" s="90">
        <f>IF(ISNA(VLOOKUP($B272,'[2]1516 Exp_Rev Access'!$F$7:$FS$310,79,FALSE)),"",VLOOKUP($B272,'[2]1516 Exp_Rev Access'!$F$7:$FS$310,79,FALSE))</f>
        <v>239342.67</v>
      </c>
      <c r="CW272" s="90">
        <f>IF(ISNA(VLOOKUP($B272,'[2]1516 Exp_Rev Access'!$F$7:$FS$310,80,FALSE)),"",VLOOKUP($B272,'[2]1516 Exp_Rev Access'!$F$7:$FS$310,80,FALSE))</f>
        <v>0</v>
      </c>
      <c r="CX272" s="90">
        <f>IF(ISNA(VLOOKUP($B272,'[2]1516 Exp_Rev Access'!$F$7:$FS$310,81,FALSE)),"",VLOOKUP($B272,'[2]1516 Exp_Rev Access'!$F$7:$FS$310,81,FALSE))</f>
        <v>0</v>
      </c>
      <c r="CY272" s="90">
        <f>IF(ISNA(VLOOKUP($B272,'[2]1516 Exp_Rev Access'!$F$7:$FS$310,82,FALSE)),"",VLOOKUP($B272,'[2]1516 Exp_Rev Access'!$F$7:$FS$310,82,FALSE))</f>
        <v>0</v>
      </c>
      <c r="CZ272" s="90">
        <f>IF(ISNA(VLOOKUP($B272,'[2]1516 Exp_Rev Access'!$F$7:$FS$310,83,FALSE)),"",VLOOKUP($B272,'[2]1516 Exp_Rev Access'!$F$7:$FS$310,83,FALSE))</f>
        <v>0</v>
      </c>
      <c r="DA272" s="90">
        <f>IF(ISNA(VLOOKUP($B272,'[2]1516 Exp_Rev Access'!$F$7:$FS$310,84,FALSE)),"",VLOOKUP($B272,'[2]1516 Exp_Rev Access'!$F$7:$FS$310,84,FALSE))</f>
        <v>0</v>
      </c>
      <c r="DB272" s="90">
        <f>IF(ISNA(VLOOKUP($B272,'[2]1516 Exp_Rev Access'!$F$7:$FS$310,85,FALSE)),"",VLOOKUP($B272,'[2]1516 Exp_Rev Access'!$F$7:$FS$310,85,FALSE))</f>
        <v>5293.42</v>
      </c>
      <c r="DC272" s="90">
        <f>IF(ISNA(VLOOKUP($B272,'[2]1516 Exp_Rev Access'!$F$7:$FS$310,86,FALSE)),"",VLOOKUP($B272,'[2]1516 Exp_Rev Access'!$F$7:$FS$310,86,FALSE))</f>
        <v>0</v>
      </c>
      <c r="DD272" s="90">
        <f>IF(ISNA(VLOOKUP($B272,'[2]1516 Exp_Rev Access'!$F$7:$FS$310,87,FALSE)),"",VLOOKUP($B272,'[2]1516 Exp_Rev Access'!$F$7:$FS$310,87,FALSE))</f>
        <v>0</v>
      </c>
      <c r="DE272" s="90">
        <f>IF(ISNA(VLOOKUP($B272,'[2]1516 Exp_Rev Access'!$F$7:$FS$310,88,FALSE)),"",VLOOKUP($B272,'[2]1516 Exp_Rev Access'!$F$7:$FS$310,88,FALSE))</f>
        <v>0</v>
      </c>
      <c r="DF272" s="90">
        <f>IF(ISNA(VLOOKUP($B272,'[2]1516 Exp_Rev Access'!$F$7:$FS$310,89,FALSE)),"",VLOOKUP($B272,'[2]1516 Exp_Rev Access'!$F$7:$FS$310,89,FALSE))</f>
        <v>0</v>
      </c>
      <c r="DG272" s="90">
        <f>IF(ISNA(VLOOKUP($B272,'[2]1516 Exp_Rev Access'!$F$7:$FS$310,90,FALSE)),"",VLOOKUP($B272,'[2]1516 Exp_Rev Access'!$F$7:$FS$310,90,FALSE))</f>
        <v>9614.91</v>
      </c>
      <c r="DH272" s="90">
        <f>IF(ISNA(VLOOKUP($B272,'[2]1516 Exp_Rev Access'!$F$7:$FS$310,91,FALSE)),"",VLOOKUP($B272,'[2]1516 Exp_Rev Access'!$F$7:$FS$310,91,FALSE))</f>
        <v>0</v>
      </c>
      <c r="DI272" s="90">
        <f>IF(ISNA(VLOOKUP($B272,'[2]1516 Exp_Rev Access'!$F$7:$FS$310,92,FALSE)),"",VLOOKUP($B272,'[2]1516 Exp_Rev Access'!$F$7:$FS$310,92,FALSE))</f>
        <v>1016644.72</v>
      </c>
      <c r="DJ272" s="90">
        <f>IF(ISNA(VLOOKUP($B272,'[2]1516 Exp_Rev Access'!$F$7:$FS$310,93,FALSE)),"",VLOOKUP($B272,'[2]1516 Exp_Rev Access'!$F$7:$FS$310,93,FALSE))</f>
        <v>0</v>
      </c>
      <c r="DK272" s="90">
        <f>IF(ISNA(VLOOKUP($B272,'[2]1516 Exp_Rev Access'!$F$7:$FS$310,94,FALSE)),"",VLOOKUP($B272,'[2]1516 Exp_Rev Access'!$F$7:$FS$310,94,FALSE))</f>
        <v>0</v>
      </c>
      <c r="DL272" s="90">
        <f>IF(ISNA(VLOOKUP($B272,'[2]1516 Exp_Rev Access'!$F$7:$FS$310,95,FALSE)),"",VLOOKUP($B272,'[2]1516 Exp_Rev Access'!$F$7:$FS$310,95,FALSE))</f>
        <v>0</v>
      </c>
      <c r="DM272" s="90">
        <f>IF(ISNA(VLOOKUP($B272,'[2]1516 Exp_Rev Access'!$F$7:$FS$310,96,FALSE)),"",VLOOKUP($B272,'[2]1516 Exp_Rev Access'!$F$7:$FS$310,96,FALSE))</f>
        <v>0</v>
      </c>
      <c r="DN272" s="90">
        <f>IF(ISNA(VLOOKUP($B272,'[2]1516 Exp_Rev Access'!$F$7:$FS$310,97,FALSE)),"",VLOOKUP($B272,'[2]1516 Exp_Rev Access'!$F$7:$FS$310,97,FALSE))</f>
        <v>0</v>
      </c>
      <c r="DO272" s="90">
        <f>IF(ISNA(VLOOKUP($B272,'[2]1516 Exp_Rev Access'!$F$7:$FS$310,98,FALSE)),"",VLOOKUP($B272,'[2]1516 Exp_Rev Access'!$F$7:$FS$310,98,FALSE))</f>
        <v>0</v>
      </c>
      <c r="DP272" s="90">
        <f>IF(ISNA(VLOOKUP($B272,'[2]1516 Exp_Rev Access'!$F$7:$FS$310,99,FALSE)),"",VLOOKUP($B272,'[2]1516 Exp_Rev Access'!$F$7:$FS$310,99,FALSE))</f>
        <v>0</v>
      </c>
      <c r="DQ272" s="90">
        <f>IF(ISNA(VLOOKUP($B272,'[2]1516 Exp_Rev Access'!$F$7:$FS$310,100,FALSE)),"",VLOOKUP($B272,'[2]1516 Exp_Rev Access'!$F$7:$FS$310,100,FALSE))</f>
        <v>0</v>
      </c>
      <c r="DR272" s="90">
        <f>IF(ISNA(VLOOKUP($B272,'[2]1516 Exp_Rev Access'!$F$7:$FS$310,101,FALSE)),"",VLOOKUP($B272,'[2]1516 Exp_Rev Access'!$F$7:$FS$310,101,FALSE))</f>
        <v>0</v>
      </c>
      <c r="DS272" s="90">
        <f>IF(ISNA(VLOOKUP($B272,'[2]1516 Exp_Rev Access'!$F$7:$FS$310,102,FALSE)),"",VLOOKUP($B272,'[2]1516 Exp_Rev Access'!$F$7:$FS$310,102,FALSE))</f>
        <v>0</v>
      </c>
      <c r="DT272" s="90">
        <f>IF(ISNA(VLOOKUP($B272,'[2]1516 Exp_Rev Access'!$F$7:$FS$310,103,FALSE)),"",VLOOKUP($B272,'[2]1516 Exp_Rev Access'!$F$7:$FS$310,103,FALSE))</f>
        <v>0</v>
      </c>
      <c r="DU272" s="90">
        <f>IF(ISNA(VLOOKUP($B272,'[2]1516 Exp_Rev Access'!$F$7:$FS$310,104,FALSE)),"",VLOOKUP($B272,'[2]1516 Exp_Rev Access'!$F$7:$FS$310,104,FALSE))</f>
        <v>0</v>
      </c>
      <c r="DV272" s="90">
        <f>IF(ISNA(VLOOKUP($B272,'[2]1516 Exp_Rev Access'!$F$7:$FS$310,105,FALSE)),"",VLOOKUP($B272,'[2]1516 Exp_Rev Access'!$F$7:$FS$310,105,FALSE))</f>
        <v>0</v>
      </c>
      <c r="DW272" s="90">
        <f>IF(ISNA(VLOOKUP($B272,'[2]1516 Exp_Rev Access'!$F$7:$FS$310,106,FALSE)),"",VLOOKUP($B272,'[2]1516 Exp_Rev Access'!$F$7:$FS$310,106,FALSE))</f>
        <v>0</v>
      </c>
      <c r="DX272" s="90">
        <f>IF(ISNA(VLOOKUP($B272,'[2]1516 Exp_Rev Access'!$F$7:$FS$310,107,FALSE)),"",VLOOKUP($B272,'[2]1516 Exp_Rev Access'!$F$7:$FS$310,107,FALSE))</f>
        <v>0</v>
      </c>
      <c r="DY272" s="90">
        <f>IF(ISNA(VLOOKUP($B272,'[2]1516 Exp_Rev Access'!$F$7:$FS$310,108,FALSE)),"",VLOOKUP($B272,'[2]1516 Exp_Rev Access'!$F$7:$FS$310,108,FALSE))</f>
        <v>0</v>
      </c>
      <c r="DZ272" s="90">
        <f>IF(ISNA(VLOOKUP($B272,'[2]1516 Exp_Rev Access'!$F$7:$FS$310,109,FALSE)),"",VLOOKUP($B272,'[2]1516 Exp_Rev Access'!$F$7:$FS$310,109,FALSE))</f>
        <v>0</v>
      </c>
      <c r="EA272" s="90">
        <f>IF(ISNA(VLOOKUP($B272,'[2]1516 Exp_Rev Access'!$F$7:$FS$310,110,FALSE)),"",VLOOKUP($B272,'[2]1516 Exp_Rev Access'!$F$7:$FS$310,110,FALSE))</f>
        <v>0</v>
      </c>
      <c r="EB272" s="90">
        <f>IF(ISNA(VLOOKUP($B272,'[2]1516 Exp_Rev Access'!$F$7:$FS$310,111,FALSE)),"",VLOOKUP($B272,'[2]1516 Exp_Rev Access'!$F$7:$FS$310,111,FALSE))</f>
        <v>0</v>
      </c>
      <c r="EC272" s="90">
        <f>IF(ISNA(VLOOKUP($B272,'[2]1516 Exp_Rev Access'!$F$7:$FS$310,112,FALSE)),"",VLOOKUP($B272,'[2]1516 Exp_Rev Access'!$F$7:$FS$310,112,FALSE))</f>
        <v>0</v>
      </c>
      <c r="ED272" s="90">
        <f>IF(ISNA(VLOOKUP($B272,'[2]1516 Exp_Rev Access'!$F$7:$FS$310,113,FALSE)),"",VLOOKUP($B272,'[2]1516 Exp_Rev Access'!$F$7:$FS$310,113,FALSE))</f>
        <v>0</v>
      </c>
      <c r="EE272" s="90">
        <f>IF(ISNA(VLOOKUP($B272,'[2]1516 Exp_Rev Access'!$F$7:$FS$310,114,FALSE)),"",VLOOKUP($B272,'[2]1516 Exp_Rev Access'!$F$7:$FS$310,114,FALSE))</f>
        <v>0</v>
      </c>
      <c r="EF272" s="90">
        <f>IF(ISNA(VLOOKUP($B272,'[2]1516 Exp_Rev Access'!$F$7:$FS$310,115,FALSE)),"",VLOOKUP($B272,'[2]1516 Exp_Rev Access'!$F$7:$FS$310,115,FALSE))</f>
        <v>0</v>
      </c>
      <c r="EG272" s="90">
        <f>IF(ISNA(VLOOKUP($B272,'[2]1516 Exp_Rev Access'!$F$7:$FS$310,116,FALSE)),"",VLOOKUP($B272,'[2]1516 Exp_Rev Access'!$F$7:$FS$310,116,FALSE))</f>
        <v>0</v>
      </c>
      <c r="EH272" s="90">
        <f>IF(ISNA(VLOOKUP($B272,'[2]1516 Exp_Rev Access'!$F$7:$FS$310,117,FALSE)),"",VLOOKUP($B272,'[2]1516 Exp_Rev Access'!$F$7:$FS$310,117,FALSE))</f>
        <v>0</v>
      </c>
      <c r="EI272" s="90">
        <f>IF(ISNA(VLOOKUP($B272,'[2]1516 Exp_Rev Access'!$F$7:$FS$310,118,FALSE)),"",VLOOKUP($B272,'[2]1516 Exp_Rev Access'!$F$7:$FS$310,118,FALSE))</f>
        <v>0</v>
      </c>
      <c r="EJ272" s="90">
        <f>IF(ISNA(VLOOKUP($B272,'[2]1516 Exp_Rev Access'!$F$7:$FS$310,119,FALSE)),"",VLOOKUP($B272,'[2]1516 Exp_Rev Access'!$F$7:$FS$310,119,FALSE))</f>
        <v>0</v>
      </c>
      <c r="EK272" s="90">
        <f>IF(ISNA(VLOOKUP($B272,'[2]1516 Exp_Rev Access'!$F$7:$FS$310,120,FALSE)),"",VLOOKUP($B272,'[2]1516 Exp_Rev Access'!$F$7:$FS$310,120,FALSE))</f>
        <v>0</v>
      </c>
      <c r="EL272" s="90">
        <f>IF(ISNA(VLOOKUP($B272,'[2]1516 Exp_Rev Access'!$F$7:$FS$310,121,FALSE)),"",VLOOKUP($B272,'[2]1516 Exp_Rev Access'!$F$7:$FS$310,121,FALSE))</f>
        <v>0</v>
      </c>
      <c r="EM272" s="90">
        <f>IF(ISNA(VLOOKUP($B272,'[2]1516 Exp_Rev Access'!$F$7:$FS$310,122,FALSE)),"",VLOOKUP($B272,'[2]1516 Exp_Rev Access'!$F$7:$FS$310,122,FALSE))</f>
        <v>0</v>
      </c>
      <c r="EN272" s="90">
        <f>IF(ISNA(VLOOKUP($B272,'[2]1516 Exp_Rev Access'!$F$7:$FS$310,123,FALSE)),"",VLOOKUP($B272,'[2]1516 Exp_Rev Access'!$F$7:$FS$310,123,FALSE))</f>
        <v>0</v>
      </c>
      <c r="EO272" s="90">
        <f>IF(ISNA(VLOOKUP($B272,'[2]1516 Exp_Rev Access'!$F$7:$FS$310,124,FALSE)),"",VLOOKUP($B272,'[2]1516 Exp_Rev Access'!$F$7:$FS$310,124,FALSE))</f>
        <v>0</v>
      </c>
      <c r="EP272" s="90">
        <f>IF(ISNA(VLOOKUP($B272,'[2]1516 Exp_Rev Access'!$F$7:$FS$310,125,FALSE)),"",VLOOKUP($B272,'[2]1516 Exp_Rev Access'!$F$7:$FS$310,125,FALSE))</f>
        <v>0</v>
      </c>
      <c r="EQ272" s="90">
        <f>IF(ISNA(VLOOKUP($B272,'[2]1516 Exp_Rev Access'!$F$7:$FS$310,126,FALSE)),"",VLOOKUP($B272,'[2]1516 Exp_Rev Access'!$F$7:$FS$310,126,FALSE))</f>
        <v>0</v>
      </c>
      <c r="ER272" s="90">
        <f>IF(ISNA(VLOOKUP($B272,'[2]1516 Exp_Rev Access'!$F$7:$FS$310,127,FALSE)),"",VLOOKUP($B272,'[2]1516 Exp_Rev Access'!$F$7:$FS$310,127,FALSE))</f>
        <v>0</v>
      </c>
      <c r="ES272" s="90">
        <f>IF(ISNA(VLOOKUP($B272,'[2]1516 Exp_Rev Access'!$F$7:$FS$310,128,FALSE)),"",VLOOKUP($B272,'[2]1516 Exp_Rev Access'!$F$7:$FS$310,128,FALSE))</f>
        <v>0</v>
      </c>
      <c r="ET272" s="90">
        <f>IF(ISNA(VLOOKUP($B272,'[2]1516 Exp_Rev Access'!$F$7:$FS$310,129,FALSE)),"",VLOOKUP($B272,'[2]1516 Exp_Rev Access'!$F$7:$FS$310,129,FALSE))</f>
        <v>0</v>
      </c>
      <c r="EU272" s="90">
        <f>IF(ISNA(VLOOKUP($B272,'[2]1516 Exp_Rev Access'!$F$7:$FS$310,130,FALSE)),"",VLOOKUP($B272,'[2]1516 Exp_Rev Access'!$F$7:$FS$310,130,FALSE))</f>
        <v>0</v>
      </c>
      <c r="EV272" s="90">
        <f>IF(ISNA(VLOOKUP($B272,'[2]1516 Exp_Rev Access'!$F$7:$FS$310,131,FALSE)),"",VLOOKUP($B272,'[2]1516 Exp_Rev Access'!$F$7:$FS$310,131,FALSE))</f>
        <v>143593.54</v>
      </c>
      <c r="EW272" s="90">
        <f>IF(ISNA(VLOOKUP($B272,'[2]1516 Exp_Rev Access'!$F$7:$FS$310,132,FALSE)),"",VLOOKUP($B272,'[2]1516 Exp_Rev Access'!$F$7:$FS$310,132,FALSE))</f>
        <v>0</v>
      </c>
      <c r="EX272" s="90">
        <f>IF(ISNA(VLOOKUP($B272,'[2]1516 Exp_Rev Access'!$F$7:$FS$310,133,FALSE)),"",VLOOKUP($B272,'[2]1516 Exp_Rev Access'!$F$7:$FS$310,133,FALSE))</f>
        <v>0</v>
      </c>
      <c r="EY272" s="90">
        <f>IF(ISNA(VLOOKUP($B272,'[2]1516 Exp_Rev Access'!$F$7:$FS$310,134,FALSE)),"",VLOOKUP($B272,'[2]1516 Exp_Rev Access'!$F$7:$FS$310,134,FALSE))</f>
        <v>0</v>
      </c>
      <c r="EZ272" s="90">
        <f>IF(ISNA(VLOOKUP($B272,'[2]1516 Exp_Rev Access'!$F$7:$FS$310,135,FALSE)),"",VLOOKUP($B272,'[2]1516 Exp_Rev Access'!$F$7:$FS$310,135,FALSE))</f>
        <v>0</v>
      </c>
      <c r="FA272" s="90">
        <f>IF(ISNA(VLOOKUP($B272,'[2]1516 Exp_Rev Access'!$F$7:$FS$310,136,FALSE)),"",VLOOKUP($B272,'[2]1516 Exp_Rev Access'!$F$7:$FS$310,136,FALSE))</f>
        <v>0</v>
      </c>
      <c r="FB272" s="90">
        <f>IF(ISNA(VLOOKUP($B272,'[2]1516 Exp_Rev Access'!$F$7:$FS$310,137,FALSE)),"",VLOOKUP($B272,'[2]1516 Exp_Rev Access'!$F$7:$FS$310,137,FALSE))</f>
        <v>0</v>
      </c>
      <c r="FC272" s="90">
        <f>IF(ISNA(VLOOKUP($B272,'[2]1516 Exp_Rev Access'!$F$7:$FS$310,138,FALSE)),"",VLOOKUP($B272,'[2]1516 Exp_Rev Access'!$F$7:$FS$310,138,FALSE))</f>
        <v>0</v>
      </c>
      <c r="FD272" s="90">
        <f>IF(ISNA(VLOOKUP($B272,'[2]1516 Exp_Rev Access'!$F$7:$FS$310,139,FALSE)),"",VLOOKUP($B272,'[2]1516 Exp_Rev Access'!$F$7:$FS$310,139,FALSE))</f>
        <v>0</v>
      </c>
      <c r="FE272" s="90">
        <f>IF(ISNA(VLOOKUP($B272,'[2]1516 Exp_Rev Access'!$F$7:$FS$310,140,FALSE)),"",VLOOKUP($B272,'[2]1516 Exp_Rev Access'!$F$7:$FS$310,140,FALSE))</f>
        <v>0</v>
      </c>
      <c r="FF272" s="90">
        <f>IF(ISNA(VLOOKUP($B272,'[2]1516 Exp_Rev Access'!$F$7:$FS$310,141,FALSE)),"",VLOOKUP($B272,'[2]1516 Exp_Rev Access'!$F$7:$FS$310,141,FALSE))</f>
        <v>0</v>
      </c>
      <c r="FG272" s="90">
        <f>IF(ISNA(VLOOKUP($B272,'[2]1516 Exp_Rev Access'!$F$7:$FS$310,142,FALSE)),"",VLOOKUP($B272,'[2]1516 Exp_Rev Access'!$F$7:$FS$310,142,FALSE))</f>
        <v>0</v>
      </c>
      <c r="FH272" s="90">
        <f>IF(ISNA(VLOOKUP($B272,'[2]1516 Exp_Rev Access'!$F$7:$FS$310,143,FALSE)),"",VLOOKUP($B272,'[2]1516 Exp_Rev Access'!$F$7:$FS$310,143,FALSE))</f>
        <v>0</v>
      </c>
      <c r="FI272" s="90">
        <f>IF(ISNA(VLOOKUP($B272,'[2]1516 Exp_Rev Access'!$F$7:$FS$310,144,FALSE)),"",VLOOKUP($B272,'[2]1516 Exp_Rev Access'!$F$7:$FS$310,144,FALSE))</f>
        <v>0</v>
      </c>
      <c r="FJ272" s="90">
        <f>IF(ISNA(VLOOKUP($B272,'[2]1516 Exp_Rev Access'!$F$7:$FS$310,145,FALSE)),"",VLOOKUP($B272,'[2]1516 Exp_Rev Access'!$F$7:$FS$310,145,FALSE))</f>
        <v>0</v>
      </c>
      <c r="FK272" s="90">
        <f>IF(ISNA(VLOOKUP($B272,'[2]1516 Exp_Rev Access'!$F$7:$FS$310,146,FALSE)),"",VLOOKUP($B272,'[2]1516 Exp_Rev Access'!$F$7:$FS$310,146,FALSE))</f>
        <v>0</v>
      </c>
      <c r="FL272" s="90">
        <f>IF(ISNA(VLOOKUP($B272,'[2]1516 Exp_Rev Access'!$F$7:$FS$310,1147,FALSE)),"",VLOOKUP($B272,'[2]1516 Exp_Rev Access'!$F$7:$FS$310,147,FALSE))</f>
        <v>0</v>
      </c>
      <c r="FM272" s="90">
        <f>IF(ISNA(VLOOKUP($B272,'[2]1516 Exp_Rev Access'!$F$7:$FS$310,148,FALSE)),"",VLOOKUP($B272,'[2]1516 Exp_Rev Access'!$F$7:$FS$310,148,FALSE))</f>
        <v>0</v>
      </c>
      <c r="FN272" s="90">
        <f>IF(ISNA(VLOOKUP($B272,'[2]1516 Exp_Rev Access'!$F$7:$FS$310,149,FALSE)),"",VLOOKUP($B272,'[2]1516 Exp_Rev Access'!$F$7:$FS$310,149,FALSE))</f>
        <v>0</v>
      </c>
      <c r="FO272" s="90">
        <f>IF(ISNA(VLOOKUP($B272,'[2]1516 Exp_Rev Access'!$F$7:$FS$310,150,FALSE)),"",VLOOKUP($B272,'[2]1516 Exp_Rev Access'!$F$7:$FS$310,150,FALSE))</f>
        <v>20898.77</v>
      </c>
      <c r="FP272" s="90">
        <f>IF(ISNA(VLOOKUP($B272,'[2]1516 Exp_Rev Access'!$F$7:$FS$310,151,FALSE)),"",VLOOKUP($B272,'[2]1516 Exp_Rev Access'!$F$7:$FS$310,151,FALSE))</f>
        <v>0</v>
      </c>
      <c r="FQ272" s="90">
        <f>IF(ISNA(VLOOKUP($B272,'[2]1516 Exp_Rev Access'!$F$7:$FS$310,152,FALSE)),"",VLOOKUP($B272,'[2]1516 Exp_Rev Access'!$F$7:$FS$310,152,FALSE))</f>
        <v>0</v>
      </c>
      <c r="FR272" s="90">
        <f>IF(ISNA(VLOOKUP($B272,'[2]1516 Exp_Rev Access'!$F$7:$FS$310,153,FALSE)),"",VLOOKUP($B272,'[2]1516 Exp_Rev Access'!$F$7:$FS$310,153,FALSE))</f>
        <v>146067.88</v>
      </c>
      <c r="FS272" s="53">
        <f t="shared" si="685"/>
        <v>4186794.7499999995</v>
      </c>
      <c r="FT272" s="92">
        <f t="shared" si="686"/>
        <v>4.2657140299568443E-2</v>
      </c>
      <c r="FU272" s="116">
        <f t="shared" si="687"/>
        <v>481.52913986421743</v>
      </c>
      <c r="FV272" s="90">
        <f>IF(ISNA(VLOOKUP($B272,'[2]1516 Exp_Rev Access'!$F$7:$FS$310,154,FALSE)),"",VLOOKUP($B272,'[2]1516 Exp_Rev Access'!$F$7:$FS$310,154,FALSE))</f>
        <v>0</v>
      </c>
      <c r="FW272" s="90">
        <f>IF(ISNA(VLOOKUP($B272,'[2]1516 Exp_Rev Access'!$F$7:$FS$310,155,FALSE)),"",VLOOKUP($B272,'[2]1516 Exp_Rev Access'!$F$7:$FS$310,155,FALSE))</f>
        <v>0</v>
      </c>
      <c r="FX272" s="90">
        <f>IF(ISNA(VLOOKUP($B272,'[2]1516 Exp_Rev Access'!$F$7:$FS$310,156,FALSE)),"",VLOOKUP($B272,'[2]1516 Exp_Rev Access'!$F$7:$FS$310,156,FALSE))</f>
        <v>0</v>
      </c>
      <c r="FY272" s="90">
        <f>IF(ISNA(VLOOKUP($B272,'[2]1516 Exp_Rev Access'!$F$7:$FS$310,157,FALSE)),"",VLOOKUP($B272,'[2]1516 Exp_Rev Access'!$F$7:$FS$310,157,FALSE))</f>
        <v>67674.2</v>
      </c>
      <c r="FZ272" s="90">
        <f>IF(ISNA(VLOOKUP($B272,'[2]1516 Exp_Rev Access'!$F$7:$FS$310,158,FALSE)),"",VLOOKUP($B272,'[2]1516 Exp_Rev Access'!$F$7:$FS$310,158,FALSE))</f>
        <v>0</v>
      </c>
      <c r="GA272" s="90">
        <f>IF(ISNA(VLOOKUP($B272,'[2]1516 Exp_Rev Access'!$F$7:$FS$310,159,FALSE)),"",VLOOKUP($B272,'[2]1516 Exp_Rev Access'!$F$7:$FS$310,159,FALSE))</f>
        <v>8132.95</v>
      </c>
      <c r="GB272" s="90">
        <f>IF(ISNA(VLOOKUP($B272,'[2]1516 Exp_Rev Access'!$F$7:$FS$310,160,FALSE)),"",VLOOKUP($B272,'[2]1516 Exp_Rev Access'!$F$7:$FS$310,160,FALSE))</f>
        <v>0</v>
      </c>
      <c r="GC272" s="90">
        <f>IF(ISNA(VLOOKUP($B272,'[2]1516 Exp_Rev Access'!$F$7:$FS$310,161,FALSE)),"",VLOOKUP($B272,'[2]1516 Exp_Rev Access'!$F$7:$FS$310,161,FALSE))</f>
        <v>0</v>
      </c>
      <c r="GD272" s="90">
        <f>IF(ISNA(VLOOKUP($B272,'[2]1516 Exp_Rev Access'!$F$7:$FS$310,162,FALSE)),"",VLOOKUP($B272,'[2]1516 Exp_Rev Access'!$F$7:$FS$310,162,FALSE))</f>
        <v>13633.35</v>
      </c>
      <c r="GE272" s="90">
        <f>IF(ISNA(VLOOKUP($B272,'[2]1516 Exp_Rev Access'!$F$7:$FS$310,163,FALSE)),"",VLOOKUP($B272,'[2]1516 Exp_Rev Access'!$F$7:$FS$310,163,FALSE))</f>
        <v>0</v>
      </c>
      <c r="GF272" s="90">
        <f>IF(ISNA(VLOOKUP($B272,'[2]1516 Exp_Rev Access'!$F$7:$FS$310,164,FALSE)),"",VLOOKUP($B272,'[2]1516 Exp_Rev Access'!$F$7:$FS$310,164,FALSE))</f>
        <v>12536</v>
      </c>
      <c r="GG272" s="90">
        <f>IF(ISNA(VLOOKUP($B272,'[2]1516 Exp_Rev Access'!$F$7:$FS$310,165,FALSE)),"",VLOOKUP($B272,'[2]1516 Exp_Rev Access'!$F$7:$FS$310,165,FALSE))</f>
        <v>0</v>
      </c>
      <c r="GH272" s="90">
        <f>IF(ISNA(VLOOKUP($B272,'[2]1516 Exp_Rev Access'!$F$7:$FS$310,166,FALSE)),"",VLOOKUP($B272,'[2]1516 Exp_Rev Access'!$F$7:$FS$310,166,FALSE))</f>
        <v>0</v>
      </c>
      <c r="GI272" s="90">
        <f>IF(ISNA(VLOOKUP($B272,'[2]1516 Exp_Rev Access'!$F$7:$FS$310,167,FALSE)),"",VLOOKUP($B272,'[2]1516 Exp_Rev Access'!$F$7:$FS$310,167,FALSE))</f>
        <v>0</v>
      </c>
      <c r="GJ272" s="90">
        <f>IF(ISNA(VLOOKUP($B272,'[2]1516 Exp_Rev Access'!$F$7:$FS$310,168,FALSE)),"",VLOOKUP($B272,'[2]1516 Exp_Rev Access'!$F$7:$FS$310,168,FALSE))</f>
        <v>0</v>
      </c>
      <c r="GK272" s="90">
        <f>IF(ISNA(VLOOKUP($B272,'[2]1516 Exp_Rev Access'!$F$7:$FS$310,169,FALSE)),"",VLOOKUP($B272,'[2]1516 Exp_Rev Access'!$F$7:$FS$310,169,FALSE))</f>
        <v>2557.64</v>
      </c>
      <c r="GL272" s="90">
        <f>IF(ISNA(VLOOKUP($B272,'[2]1516 Exp_Rev Access'!$F$7:$FS$310,170,FALSE)),"",VLOOKUP($B272,'[2]1516 Exp_Rev Access'!$F$7:$FS$310,170,FALSE))</f>
        <v>16131.25</v>
      </c>
      <c r="GM272" s="90">
        <f>IF(ISNA(VLOOKUP($B272,'[2]1516 Exp_Rev Access'!$F$7:$FT$310,171,FALSE)),"",VLOOKUP($B272,'[2]1516 Exp_Rev Access'!$F$7:$FT$310,171,FALSE))</f>
        <v>0</v>
      </c>
      <c r="GN272" s="90">
        <f>IF(ISNA(VLOOKUP($B272,'[2]1516 Exp_Rev Access'!$F$7:$FU$310,172,FALSE)),"",VLOOKUP($B272,'[2]1516 Exp_Rev Access'!$F$7:$FU$310,172,FALSE))</f>
        <v>0</v>
      </c>
      <c r="GO272" s="90">
        <f>IF(ISNA(VLOOKUP($B272,'[2]1516 Exp_Rev Access'!$F$7:$FV$310,173,FALSE)),"",VLOOKUP($B272,'[2]1516 Exp_Rev Access'!$F$7:$FV$310,173,FALSE))</f>
        <v>0</v>
      </c>
      <c r="GP272" s="90">
        <f>IF(ISNA(VLOOKUP($B272,'[2]1516 Exp_Rev Access'!$F$7:$GA$310,174,FALSE)),"",VLOOKUP($B272,'[2]1516 Exp_Rev Access'!$F$7:$GA$310,174,FALSE))</f>
        <v>0</v>
      </c>
      <c r="GQ272" s="90">
        <f>IF(ISNA(VLOOKUP($B272,'[2]1516 Exp_Rev Access'!$F$7:$GA$310,175,FALSE)),"",VLOOKUP($B272,'[2]1516 Exp_Rev Access'!$F$7:$GA$310,175,FALSE))</f>
        <v>0</v>
      </c>
      <c r="GR272" s="90">
        <f>IF(ISNA(VLOOKUP($B272,'[2]1516 Exp_Rev Access'!$F$7:$GA$310,176,FALSE)),"",VLOOKUP($B272,'[2]1516 Exp_Rev Access'!$F$7:$GA$310,176,FALSE))</f>
        <v>0</v>
      </c>
      <c r="GS272" s="90">
        <f>IF(ISNA(VLOOKUP($B272,'[2]1516 Exp_Rev Access'!$F$7:$GA$310,177,FALSE)),"",VLOOKUP($B272,'[2]1516 Exp_Rev Access'!$F$7:$GA$310,177,FALSE))</f>
        <v>0</v>
      </c>
      <c r="GT272" s="90">
        <f>IF(ISNA(VLOOKUP($B272,'[2]1516 Exp_Rev Access'!$F$7:$GA$310,178,FALSE)),"",VLOOKUP($B272,'[2]1516 Exp_Rev Access'!$F$7:$GA$310,178,FALSE))</f>
        <v>0</v>
      </c>
      <c r="GU272" s="53">
        <f t="shared" si="688"/>
        <v>120665.39</v>
      </c>
      <c r="GV272" s="92">
        <f t="shared" si="689"/>
        <v>1.2293988069351008E-3</v>
      </c>
      <c r="GW272" s="114">
        <f t="shared" si="690"/>
        <v>13.877895843372869</v>
      </c>
    </row>
    <row r="273" spans="1:222" x14ac:dyDescent="0.2">
      <c r="B273" s="87" t="s">
        <v>576</v>
      </c>
      <c r="C273" s="87" t="s">
        <v>577</v>
      </c>
      <c r="D273" s="88">
        <f>IF(ISNA(VLOOKUP($B273,'[2]1516 enrollment_Rev_Exp by size'!$A$6:$C$325,3,FALSE)),"",VLOOKUP($B273,'[2]1516 enrollment_Rev_Exp by size'!$A$6:$C$325,3,FALSE))</f>
        <v>7739.739999999998</v>
      </c>
      <c r="E273" s="89">
        <v>96819842.829999998</v>
      </c>
      <c r="F273" s="67">
        <f t="shared" si="668"/>
        <v>96819842.829999968</v>
      </c>
      <c r="G273" s="67">
        <f t="shared" si="669"/>
        <v>0</v>
      </c>
      <c r="H273" s="90">
        <f>IF(ISNA(VLOOKUP($B273,'[2]1516 Exp_Rev Access'!$F$7:$FS$310,2,FALSE)),"",VLOOKUP($B273,'[2]1516 Exp_Rev Access'!$F$7:$FS$310,2,FALSE))</f>
        <v>17059012.43</v>
      </c>
      <c r="I273" s="90">
        <f>IF(ISNA(VLOOKUP($B273,'[2]1516 Exp_Rev Access'!$F$7:$FS$310,3,FALSE)),"",VLOOKUP($B273,'[2]1516 Exp_Rev Access'!$F$7:$FS$310,3,FALSE))</f>
        <v>0</v>
      </c>
      <c r="J273" s="90">
        <f>IF(ISNA(VLOOKUP($B273,'[2]1516 Exp_Rev Access'!$F$7:$FS$310,4,FALSE)),"",VLOOKUP($B273,'[2]1516 Exp_Rev Access'!$F$7:$FS$310,4,FALSE))</f>
        <v>0</v>
      </c>
      <c r="K273" s="90">
        <f>IF(ISNA(VLOOKUP($B273,'[2]1516 Exp_Rev Access'!$F$7:$FS$310,5,FALSE)),"-",VLOOKUP($B273,'[2]1516 Exp_Rev Access'!$F$7:$FS$310,5,FALSE))</f>
        <v>165.38</v>
      </c>
      <c r="L273" s="90">
        <f>IF(ISNA(VLOOKUP($B273,'[2]1516 Exp_Rev Access'!$F$7:$FS$310,6,FALSE)),"",VLOOKUP($B273,'[2]1516 Exp_Rev Access'!$F$7:$FS$310,6,FALSE))</f>
        <v>0</v>
      </c>
      <c r="M273" s="90">
        <f>IF(ISNA(VLOOKUP($B273,'[2]1516 Exp_Rev Access'!$F$7:$FS$310,7,FALSE)),"",VLOOKUP($B273,'[2]1516 Exp_Rev Access'!$F$7:$FS$310,7,FALSE))</f>
        <v>0</v>
      </c>
      <c r="N273" s="53">
        <f t="shared" si="670"/>
        <v>17059177.809999999</v>
      </c>
      <c r="O273" s="91">
        <f t="shared" si="671"/>
        <v>0.17619505786590833</v>
      </c>
      <c r="P273" s="53">
        <f t="shared" si="672"/>
        <v>2204.1021804350021</v>
      </c>
      <c r="Q273" s="90">
        <f>IF(ISNA(VLOOKUP($B273,'[2]1516 Exp_Rev Access'!$F$7:$FS$310,8,FALSE)),"",VLOOKUP($B273,'[2]1516 Exp_Rev Access'!$F$7:$FS$310,8,FALSE))</f>
        <v>60332.43</v>
      </c>
      <c r="R273" s="90">
        <f>IF(ISNA(VLOOKUP($B273,'[2]1516 Exp_Rev Access'!$F$7:$FS$310,9,FALSE)),"",VLOOKUP($B273,'[2]1516 Exp_Rev Access'!$F$7:$FS$310,9,FALSE))</f>
        <v>0</v>
      </c>
      <c r="S273" s="90">
        <f>IF(ISNA(VLOOKUP($B273,'[2]1516 Exp_Rev Access'!$F$7:$FS$310,10,FALSE)),"",VLOOKUP($B273,'[2]1516 Exp_Rev Access'!$F$7:$FS$310,10,FALSE))</f>
        <v>0</v>
      </c>
      <c r="T273" s="90">
        <f>IF(ISNA(VLOOKUP($B273,'[2]1516 Exp_Rev Access'!$F$7:$FS$310,11,FALSE)),"",VLOOKUP($B273,'[2]1516 Exp_Rev Access'!$F$7:$FS$310,11,FALSE))</f>
        <v>0</v>
      </c>
      <c r="U273" s="90">
        <f>IF(ISNA(VLOOKUP($B273,'[2]1516 Exp_Rev Access'!$F$7:$FS$310,12,FALSE)),"",VLOOKUP($B273,'[2]1516 Exp_Rev Access'!$F$7:$FS$310,12,FALSE))</f>
        <v>0</v>
      </c>
      <c r="V273" s="90">
        <f>IF(ISNA(VLOOKUP($B273,'[2]1516 Exp_Rev Access'!$F$7:$FS$310,13,FALSE)),"",VLOOKUP($B273,'[2]1516 Exp_Rev Access'!$F$7:$FS$310,13,FALSE))</f>
        <v>2340</v>
      </c>
      <c r="W273" s="90">
        <f>IF(ISNA(VLOOKUP($B273,'[2]1516 Exp_Rev Access'!$F$7:$FS$310,14,FALSE)),"",VLOOKUP($B273,'[2]1516 Exp_Rev Access'!$F$7:$FS$310,14,FALSE))</f>
        <v>0</v>
      </c>
      <c r="X273" s="90">
        <f>IF(ISNA(VLOOKUP($B273,'[2]1516 Exp_Rev Access'!$F$7:$FS$310,15,FALSE)),"",VLOOKUP($B273,'[2]1516 Exp_Rev Access'!$F$7:$FS$310,15,FALSE))</f>
        <v>0</v>
      </c>
      <c r="Y273" s="90">
        <f>IF(ISNA(VLOOKUP($B273,'[2]1516 Exp_Rev Access'!$F$7:$FS$310,16,FALSE)),"",VLOOKUP($B273,'[2]1516 Exp_Rev Access'!$F$7:$FS$310,16,FALSE))</f>
        <v>69940</v>
      </c>
      <c r="Z273" s="90">
        <f>IF(ISNA(VLOOKUP($B273,'[2]1516 Exp_Rev Access'!$F$7:$FS$310,17,FALSE)),"",VLOOKUP($B273,'[2]1516 Exp_Rev Access'!$F$7:$FS$310,17,FALSE))</f>
        <v>0</v>
      </c>
      <c r="AA273" s="90">
        <f>IF(ISNA(VLOOKUP($B273,'[2]1516 Exp_Rev Access'!$F$7:$FS$310,18,FALSE)),"",VLOOKUP($B273,'[2]1516 Exp_Rev Access'!$F$7:$FS$310,18,FALSE))</f>
        <v>0</v>
      </c>
      <c r="AB273" s="90">
        <f>IF(ISNA(VLOOKUP($B273,'[2]1516 Exp_Rev Access'!$F$7:$FS$310,19,FALSE)),"",VLOOKUP($B273,'[2]1516 Exp_Rev Access'!$F$7:$FS$310,19,FALSE))</f>
        <v>0</v>
      </c>
      <c r="AC273" s="90">
        <f>IF(ISNA(VLOOKUP($B273,'[2]1516 Exp_Rev Access'!$F$7:$FS$310,20,FALSE)),"",VLOOKUP($B273,'[2]1516 Exp_Rev Access'!$F$7:$FS$310,20,FALSE))</f>
        <v>8942.94</v>
      </c>
      <c r="AD273" s="90">
        <f>IF(ISNA(VLOOKUP($B273,'[2]1516 Exp_Rev Access'!$F$7:$FS$310,21,FALSE)),"",VLOOKUP($B273,'[2]1516 Exp_Rev Access'!$F$7:$FS$310,21,FALSE))</f>
        <v>264637.2</v>
      </c>
      <c r="AE273" s="90">
        <f>IF(ISNA(VLOOKUP($B273,'[2]1516 Exp_Rev Access'!$F$7:$FS$310,22,FALSE)),"",VLOOKUP($B273,'[2]1516 Exp_Rev Access'!$F$7:$FS$310,22,FALSE))</f>
        <v>33086.089999999997</v>
      </c>
      <c r="AF273" s="90">
        <f>IF(ISNA(VLOOKUP($B273,'[2]1516 Exp_Rev Access'!$F$7:$FS$310,23,FALSE)),"",VLOOKUP($B273,'[2]1516 Exp_Rev Access'!$F$7:$FS$310,23,FALSE))</f>
        <v>0</v>
      </c>
      <c r="AG273" s="90">
        <f>IF(ISNA(VLOOKUP($B273,'[2]1516 Exp_Rev Access'!$F$7:$FS$310,24,FALSE)),"",VLOOKUP($B273,'[2]1516 Exp_Rev Access'!$F$7:$FS$310,24,FALSE))</f>
        <v>8766.4</v>
      </c>
      <c r="AH273" s="90">
        <f>IF(ISNA(VLOOKUP($B273,'[2]1516 Exp_Rev Access'!$F$7:$FS$310,25,FALSE)),"",VLOOKUP($B273,'[2]1516 Exp_Rev Access'!$F$7:$FS$310,25,FALSE))</f>
        <v>5593.58</v>
      </c>
      <c r="AI273" s="90">
        <f>IF(ISNA(VLOOKUP($B273,'[2]1516 Exp_Rev Access'!$F$7:$FS$310,26,FALSE)),"",VLOOKUP($B273,'[2]1516 Exp_Rev Access'!$F$7:$FS$310,26,FALSE))</f>
        <v>5175.0200000000004</v>
      </c>
      <c r="AJ273" s="90">
        <f>IF(ISNA(VLOOKUP($B273,'[2]1516 Exp_Rev Access'!$F$7:$FS$310,27,FALSE)),"",VLOOKUP($B273,'[2]1516 Exp_Rev Access'!$F$7:$FS$310,27,FALSE))</f>
        <v>45415.839999999997</v>
      </c>
      <c r="AK273" s="90">
        <f>IF(ISNA(VLOOKUP($B273,'[2]1516 Exp_Rev Access'!$F$7:$FS$310,28,FALSE)),"",VLOOKUP($B273,'[2]1516 Exp_Rev Access'!$F$7:$FS$310,28,FALSE))</f>
        <v>2114308.63</v>
      </c>
      <c r="AL273" s="90">
        <f>IF(ISNA(VLOOKUP($B273,'[2]1516 Exp_Rev Access'!$F$7:$FS$310,29,FALSE)),"",VLOOKUP($B273,'[2]1516 Exp_Rev Access'!$F$7:$FS$310,29,FALSE))</f>
        <v>0</v>
      </c>
      <c r="AM273" s="53">
        <f t="shared" si="673"/>
        <v>2618538.13</v>
      </c>
      <c r="AN273" s="92">
        <f t="shared" si="674"/>
        <v>2.70454697452642E-2</v>
      </c>
      <c r="AO273" s="68">
        <f t="shared" si="675"/>
        <v>338.32378477830014</v>
      </c>
      <c r="AP273" s="90">
        <f>IF(ISNA(VLOOKUP($B273,'[2]1516 Exp_Rev Access'!$F$7:$FS$310,30,FALSE)),"",VLOOKUP($B273,'[2]1516 Exp_Rev Access'!$F$7:$FS$310,30,FALSE))</f>
        <v>45715049.140000001</v>
      </c>
      <c r="AQ273" s="90">
        <f>IF(ISNA(VLOOKUP($B273,'[2]1516 Exp_Rev Access'!$F$7:$FS$310,31,FALSE)),"",VLOOKUP($B273,'[2]1516 Exp_Rev Access'!$F$7:$FS$310,31,FALSE))</f>
        <v>1578123.41</v>
      </c>
      <c r="AR273" s="90">
        <f>IF(ISNA(VLOOKUP($B273,'[2]1516 Exp_Rev Access'!$F$7:$FS$310,32,FALSE)),"",VLOOKUP($B273,'[2]1516 Exp_Rev Access'!$F$7:$FS$310,32,FALSE))</f>
        <v>5749277.1600000001</v>
      </c>
      <c r="AS273" s="90">
        <f>IF(ISNA(VLOOKUP($B273,'[2]1516 Exp_Rev Access'!$F$7:$FS$310,33,FALSE)),"",VLOOKUP($B273,'[2]1516 Exp_Rev Access'!$F$7:$FS$310,33,FALSE))</f>
        <v>0</v>
      </c>
      <c r="AT273" s="90">
        <f>IF(ISNA(VLOOKUP($B273,'[2]1516 Exp_Rev Access'!$F$7:$FS$310,34,FALSE)),"",VLOOKUP($B273,'[2]1516 Exp_Rev Access'!$F$7:$FS$310,34,FALSE))</f>
        <v>0</v>
      </c>
      <c r="AU273" s="53">
        <f t="shared" si="676"/>
        <v>53042449.709999993</v>
      </c>
      <c r="AV273" s="93">
        <f t="shared" si="677"/>
        <v>0.54784688922841951</v>
      </c>
      <c r="AW273" s="53">
        <f t="shared" si="678"/>
        <v>6853.2598911591358</v>
      </c>
      <c r="AX273" s="90">
        <f>IF(ISNA(VLOOKUP($B273,'[2]1516 Exp_Rev Access'!$F$7:$FS$310,35,FALSE)),"",VLOOKUP($B273,'[2]1516 Exp_Rev Access'!$F$7:$FS$310,35,FALSE))</f>
        <v>287.91000000000003</v>
      </c>
      <c r="AY273" s="90">
        <f>IF(ISNA(VLOOKUP($B273,'[2]1516 Exp_Rev Access'!$F$7:$FS$310,36,FALSE)),"",VLOOKUP($B273,'[2]1516 Exp_Rev Access'!$F$7:$FS$310,36,FALSE))</f>
        <v>6456924.8799999999</v>
      </c>
      <c r="AZ273" s="90">
        <f>IF(ISNA(VLOOKUP($B273,'[2]1516 Exp_Rev Access'!$F$7:$FS$310,37,FALSE)),"",VLOOKUP($B273,'[2]1516 Exp_Rev Access'!$F$7:$FS$310,37,FALSE))</f>
        <v>330437.09000000003</v>
      </c>
      <c r="BA273" s="90">
        <f>IF(ISNA(VLOOKUP($B273,'[2]1516 Exp_Rev Access'!$F$7:$FS$310,38,FALSE)),"",VLOOKUP($B273,'[2]1516 Exp_Rev Access'!$F$7:$FS$310,38,FALSE))</f>
        <v>0</v>
      </c>
      <c r="BB273" s="90">
        <f>IF(ISNA(VLOOKUP($B273,'[2]1516 Exp_Rev Access'!$F$7:$FS$310,39,FALSE)),"",VLOOKUP($B273,'[2]1516 Exp_Rev Access'!$F$7:$FS$310,39,FALSE))</f>
        <v>0</v>
      </c>
      <c r="BC273" s="90">
        <f>IF(ISNA(VLOOKUP($B273,'[2]1516 Exp_Rev Access'!$F$7:$FS$310,40,FALSE)),"",VLOOKUP($B273,'[2]1516 Exp_Rev Access'!$F$7:$FS$310,40,FALSE))</f>
        <v>2537895.91</v>
      </c>
      <c r="BD273" s="90">
        <f>IF(ISNA(VLOOKUP($B273,'[2]1516 Exp_Rev Access'!$F$7:$FS$310,41,FALSE)),"",VLOOKUP($B273,'[2]1516 Exp_Rev Access'!$F$7:$FS$310,41,FALSE))</f>
        <v>0</v>
      </c>
      <c r="BE273" s="90">
        <f>IF(ISNA(VLOOKUP($B273,'[2]1516 Exp_Rev Access'!$F$7:$FS$310,42,FALSE)),"",VLOOKUP($B273,'[2]1516 Exp_Rev Access'!$F$7:$FS$310,42,FALSE))</f>
        <v>908590.15</v>
      </c>
      <c r="BF273" s="90">
        <f>IF(ISNA(VLOOKUP($B273,'[2]1516 Exp_Rev Access'!$F$7:$FS$310,43,FALSE)),"",VLOOKUP($B273,'[2]1516 Exp_Rev Access'!$F$7:$FS$310,43,FALSE))</f>
        <v>0</v>
      </c>
      <c r="BG273" s="90">
        <f>IF(ISNA(VLOOKUP($B273,'[2]1516 Exp_Rev Access'!$F$7:$FS$310,44,FALSE)),"",VLOOKUP($B273,'[2]1516 Exp_Rev Access'!$F$7:$FS$310,44,FALSE))</f>
        <v>718059.98</v>
      </c>
      <c r="BH273" s="90">
        <f>IF(ISNA(VLOOKUP($B273,'[2]1516 Exp_Rev Access'!$F$7:$FS$310,45,FALSE)),"",VLOOKUP($B273,'[2]1516 Exp_Rev Access'!$F$7:$FS$310,45,FALSE))</f>
        <v>72967.16</v>
      </c>
      <c r="BI273" s="90">
        <f>IF(ISNA(VLOOKUP($B273,'[2]1516 Exp_Rev Access'!$F$7:$FS$310,46,FALSE)),"",VLOOKUP($B273,'[2]1516 Exp_Rev Access'!$F$7:$FS$310,46,FALSE))</f>
        <v>0</v>
      </c>
      <c r="BJ273" s="90">
        <f>IF(ISNA(VLOOKUP($B273,'[2]1516 Exp_Rev Access'!$F$7:$FS$310,47,FALSE)),"",VLOOKUP($B273,'[2]1516 Exp_Rev Access'!$F$7:$FS$310,47,FALSE))</f>
        <v>82275.66</v>
      </c>
      <c r="BK273" s="90">
        <f>IF(ISNA(VLOOKUP($B273,'[2]1516 Exp_Rev Access'!$F$7:$FS$310,48,FALSE)),"",VLOOKUP($B273,'[2]1516 Exp_Rev Access'!$F$7:$FS$310,48,FALSE))</f>
        <v>3036863.79</v>
      </c>
      <c r="BL273" s="90">
        <f>IF(ISNA(VLOOKUP($B273,'[2]1516 Exp_Rev Access'!$F$7:$FS$310,49,FALSE)),"",VLOOKUP($B273,'[2]1516 Exp_Rev Access'!$F$7:$FS$310,49,FALSE))</f>
        <v>337830.13</v>
      </c>
      <c r="BM273" s="90">
        <f>IF(ISNA(VLOOKUP($B273,'[2]1516 Exp_Rev Access'!$F$7:$FS$310,50,FALSE)),"",VLOOKUP($B273,'[2]1516 Exp_Rev Access'!$F$7:$FS$310,50,FALSE))</f>
        <v>0</v>
      </c>
      <c r="BN273" s="90">
        <f>IF(ISNA(VLOOKUP($B273,'[2]1516 Exp_Rev Access'!$F$7:$FS$310,51,FALSE)),"",VLOOKUP($B273,'[2]1516 Exp_Rev Access'!$F$7:$FS$310,51,FALSE))</f>
        <v>0</v>
      </c>
      <c r="BO273" s="90">
        <f>IF(ISNA(VLOOKUP($B273,'[2]1516 Exp_Rev Access'!$F$7:$FS$310,52,FALSE)),"",VLOOKUP($B273,'[2]1516 Exp_Rev Access'!$F$7:$FS$310,52,FALSE))</f>
        <v>0</v>
      </c>
      <c r="BP273" s="90">
        <f>IF(ISNA(VLOOKUP($B273,'[2]1516 Exp_Rev Access'!$F$7:$FS$310,53,FALSE)),"",VLOOKUP($B273,'[2]1516 Exp_Rev Access'!$F$7:$FS$310,53,FALSE))</f>
        <v>0</v>
      </c>
      <c r="BQ273" s="90">
        <f>IF(ISNA(VLOOKUP($B273,'[2]1516 Exp_Rev Access'!$F$7:$FS$310,54,FALSE)),"",VLOOKUP($B273,'[2]1516 Exp_Rev Access'!$F$7:$FS$310,54,FALSE))</f>
        <v>0</v>
      </c>
      <c r="BR273" s="90">
        <f>IF(ISNA(VLOOKUP($B273,'[2]1516 Exp_Rev Access'!$F$7:$FS$310,55,FALSE)),"",VLOOKUP($B273,'[2]1516 Exp_Rev Access'!$F$7:$FS$310,55,FALSE))</f>
        <v>0</v>
      </c>
      <c r="BS273" s="90">
        <f>IF(ISNA(VLOOKUP($B273,'[2]1516 Exp_Rev Access'!$F$7:$FS$310,56,FALSE)),"",VLOOKUP($B273,'[2]1516 Exp_Rev Access'!$F$7:$FS$310,56,FALSE))</f>
        <v>0</v>
      </c>
      <c r="BT273" s="90">
        <f>IF(ISNA(VLOOKUP($B273,'[2]1516 Exp_Rev Access'!$F$7:$FS$310,57,FALSE)),"",VLOOKUP($B273,'[2]1516 Exp_Rev Access'!$F$7:$FS$310,57,FALSE))</f>
        <v>0</v>
      </c>
      <c r="BU273" s="90">
        <f>IF(ISNA(VLOOKUP($B273,'[2]1516 Exp_Rev Access'!$F$7:$FS$310,58,FALSE)),"",VLOOKUP($B273,'[2]1516 Exp_Rev Access'!$F$7:$FS$310,58,FALSE))</f>
        <v>0</v>
      </c>
      <c r="BV273" s="53">
        <f t="shared" si="679"/>
        <v>14482132.660000002</v>
      </c>
      <c r="BW273" s="92">
        <f t="shared" si="680"/>
        <v>0.14957814675890652</v>
      </c>
      <c r="BX273" s="68">
        <f t="shared" si="681"/>
        <v>1871.1394258721878</v>
      </c>
      <c r="BY273" s="90">
        <f>IF(ISNA(VLOOKUP($B273,'[2]1516 Exp_Rev Access'!$F$7:$FS$310,59,FALSE)),"",VLOOKUP($B273,'[2]1516 Exp_Rev Access'!$F$7:$FS$310,59,FALSE))</f>
        <v>41969.47</v>
      </c>
      <c r="BZ273" s="90">
        <f>IF(ISNA(VLOOKUP($B273,'[2]1516 Exp_Rev Access'!$F$7:$FS$310,60,FALSE)),"",VLOOKUP($B273,'[2]1516 Exp_Rev Access'!$F$7:$FS$310,60,FALSE))</f>
        <v>25936.19</v>
      </c>
      <c r="CA273" s="90">
        <f>IF(ISNA(VLOOKUP($B273,'[2]1516 Exp_Rev Access'!$F$7:$FS$310,61,FALSE)),"",VLOOKUP($B273,'[2]1516 Exp_Rev Access'!$F$7:$FS$310,61,FALSE))</f>
        <v>431.81</v>
      </c>
      <c r="CB273" s="90">
        <f>IF(ISNA(VLOOKUP($B273,'[2]1516 Exp_Rev Access'!$F$7:$FS$310,62,FALSE)),"",VLOOKUP($B273,'[2]1516 Exp_Rev Access'!$F$7:$FS$310,62,FALSE))</f>
        <v>0</v>
      </c>
      <c r="CC273" s="90">
        <f>IF(ISNA(VLOOKUP($B273,'[2]1516 Exp_Rev Access'!$F$7:$FS$310,63,FALSE)),"",VLOOKUP($B273,'[2]1516 Exp_Rev Access'!$F$7:$FS$310,63,FALSE))</f>
        <v>6149.35</v>
      </c>
      <c r="CD273" s="90">
        <f>IF(ISNA(VLOOKUP($B273,'[2]1516 Exp_Rev Access'!$F$7:$FS$310,64,FALSE)),"",VLOOKUP($B273,'[2]1516 Exp_Rev Access'!$F$7:$FS$310,64,FALSE))</f>
        <v>0</v>
      </c>
      <c r="CE273" s="53">
        <f t="shared" si="682"/>
        <v>74486.820000000007</v>
      </c>
      <c r="CF273" s="92">
        <f t="shared" si="683"/>
        <v>7.6933423792875633E-4</v>
      </c>
      <c r="CG273" s="94">
        <f t="shared" si="684"/>
        <v>9.6239434399605184</v>
      </c>
      <c r="CH273" s="90">
        <f>IF(ISNA(VLOOKUP($B273,'[2]1516 Exp_Rev Access'!$F$7:$FS$310,65,FALSE)),"",VLOOKUP($B273,'[2]1516 Exp_Rev Access'!$F$7:$FS$310,65,FALSE))</f>
        <v>0</v>
      </c>
      <c r="CI273" s="90">
        <f>IF(ISNA(VLOOKUP($B273,'[2]1516 Exp_Rev Access'!$F$7:$FS$310,66,FALSE)),"",VLOOKUP($B273,'[2]1516 Exp_Rev Access'!$F$7:$FS$310,66,FALSE))</f>
        <v>0</v>
      </c>
      <c r="CJ273" s="90">
        <f>IF(ISNA(VLOOKUP($B273,'[2]1516 Exp_Rev Access'!$F$7:$FS$310,67,FALSE)),"",VLOOKUP($B273,'[2]1516 Exp_Rev Access'!$F$7:$FS$310,67,FALSE))</f>
        <v>0</v>
      </c>
      <c r="CK273" s="90">
        <f>IF(ISNA(VLOOKUP($B273,'[2]1516 Exp_Rev Access'!$F$7:$FS$310,68,FALSE)),"",VLOOKUP($B273,'[2]1516 Exp_Rev Access'!$F$7:$FS$310,68,FALSE))</f>
        <v>0</v>
      </c>
      <c r="CL273" s="90">
        <f>IF(ISNA(VLOOKUP($B273,'[2]1516 Exp_Rev Access'!$F$7:$FS$310,69,FALSE)),"",VLOOKUP($B273,'[2]1516 Exp_Rev Access'!$F$7:$FS$310,69,FALSE))</f>
        <v>0</v>
      </c>
      <c r="CM273" s="90">
        <f>IF(ISNA(VLOOKUP($B273,'[2]1516 Exp_Rev Access'!$F$7:$FS$310,70,FALSE)),"",VLOOKUP($B273,'[2]1516 Exp_Rev Access'!$F$7:$FS$310,70,FALSE))</f>
        <v>0</v>
      </c>
      <c r="CN273" s="90">
        <f>IF(ISNA(VLOOKUP($B273,'[2]1516 Exp_Rev Access'!$F$7:$FS$310,71,FALSE)),"",VLOOKUP($B273,'[2]1516 Exp_Rev Access'!$F$7:$FS$310,71,FALSE))</f>
        <v>0</v>
      </c>
      <c r="CO273" s="90">
        <f>IF(ISNA(VLOOKUP($B273,'[2]1516 Exp_Rev Access'!$F$7:$FS$310,72,FALSE)),"",VLOOKUP($B273,'[2]1516 Exp_Rev Access'!$F$7:$FS$310,72,FALSE))</f>
        <v>14653.7</v>
      </c>
      <c r="CP273" s="90">
        <f>IF(ISNA(VLOOKUP($B273,'[2]1516 Exp_Rev Access'!$F$7:$FS$310,73,FALSE)),"",VLOOKUP($B273,'[2]1516 Exp_Rev Access'!$F$7:$FS$310,73,FALSE))</f>
        <v>0</v>
      </c>
      <c r="CQ273" s="90">
        <f>IF(ISNA(VLOOKUP($B273,'[2]1516 Exp_Rev Access'!$F$7:$FS$310,74,FALSE)),"",VLOOKUP($B273,'[2]1516 Exp_Rev Access'!$F$7:$FS$310,74,FALSE))</f>
        <v>1420509.13</v>
      </c>
      <c r="CR273" s="90">
        <f>IF(ISNA(VLOOKUP($B273,'[2]1516 Exp_Rev Access'!$F$7:$FS$310,75,FALSE)),"",VLOOKUP($B273,'[2]1516 Exp_Rev Access'!$F$7:$FS$310,75,FALSE))</f>
        <v>0</v>
      </c>
      <c r="CS273" s="90">
        <f>IF(ISNA(VLOOKUP($B273,'[2]1516 Exp_Rev Access'!$F$7:$FS$310,76,FALSE)),"",VLOOKUP($B273,'[2]1516 Exp_Rev Access'!$F$7:$FS$310,76,FALSE))</f>
        <v>60035.73</v>
      </c>
      <c r="CT273" s="90">
        <f>IF(ISNA(VLOOKUP($B273,'[2]1516 Exp_Rev Access'!$F$7:$FS$310,77,FALSE)),"",VLOOKUP($B273,'[2]1516 Exp_Rev Access'!$F$7:$FS$310,77,FALSE))</f>
        <v>0</v>
      </c>
      <c r="CU273" s="90">
        <f>IF(ISNA(VLOOKUP($B273,'[2]1516 Exp_Rev Access'!$F$7:$FS$310,78,FALSE)),"",VLOOKUP($B273,'[2]1516 Exp_Rev Access'!$F$7:$FS$310,78,FALSE))</f>
        <v>1622403.14</v>
      </c>
      <c r="CV273" s="90">
        <f>IF(ISNA(VLOOKUP($B273,'[2]1516 Exp_Rev Access'!$F$7:$FS$310,79,FALSE)),"",VLOOKUP($B273,'[2]1516 Exp_Rev Access'!$F$7:$FS$310,79,FALSE))</f>
        <v>358841.24</v>
      </c>
      <c r="CW273" s="90">
        <f>IF(ISNA(VLOOKUP($B273,'[2]1516 Exp_Rev Access'!$F$7:$FS$310,80,FALSE)),"",VLOOKUP($B273,'[2]1516 Exp_Rev Access'!$F$7:$FS$310,80,FALSE))</f>
        <v>0</v>
      </c>
      <c r="CX273" s="90">
        <f>IF(ISNA(VLOOKUP($B273,'[2]1516 Exp_Rev Access'!$F$7:$FS$310,81,FALSE)),"",VLOOKUP($B273,'[2]1516 Exp_Rev Access'!$F$7:$FS$310,81,FALSE))</f>
        <v>0</v>
      </c>
      <c r="CY273" s="90">
        <f>IF(ISNA(VLOOKUP($B273,'[2]1516 Exp_Rev Access'!$F$7:$FS$310,82,FALSE)),"",VLOOKUP($B273,'[2]1516 Exp_Rev Access'!$F$7:$FS$310,82,FALSE))</f>
        <v>0</v>
      </c>
      <c r="CZ273" s="90">
        <f>IF(ISNA(VLOOKUP($B273,'[2]1516 Exp_Rev Access'!$F$7:$FS$310,83,FALSE)),"",VLOOKUP($B273,'[2]1516 Exp_Rev Access'!$F$7:$FS$310,83,FALSE))</f>
        <v>0</v>
      </c>
      <c r="DA273" s="90">
        <f>IF(ISNA(VLOOKUP($B273,'[2]1516 Exp_Rev Access'!$F$7:$FS$310,84,FALSE)),"",VLOOKUP($B273,'[2]1516 Exp_Rev Access'!$F$7:$FS$310,84,FALSE))</f>
        <v>0</v>
      </c>
      <c r="DB273" s="90">
        <f>IF(ISNA(VLOOKUP($B273,'[2]1516 Exp_Rev Access'!$F$7:$FS$310,85,FALSE)),"",VLOOKUP($B273,'[2]1516 Exp_Rev Access'!$F$7:$FS$310,85,FALSE))</f>
        <v>99538.42</v>
      </c>
      <c r="DC273" s="90">
        <f>IF(ISNA(VLOOKUP($B273,'[2]1516 Exp_Rev Access'!$F$7:$FS$310,86,FALSE)),"",VLOOKUP($B273,'[2]1516 Exp_Rev Access'!$F$7:$FS$310,86,FALSE))</f>
        <v>0</v>
      </c>
      <c r="DD273" s="90">
        <f>IF(ISNA(VLOOKUP($B273,'[2]1516 Exp_Rev Access'!$F$7:$FS$310,87,FALSE)),"",VLOOKUP($B273,'[2]1516 Exp_Rev Access'!$F$7:$FS$310,87,FALSE))</f>
        <v>0</v>
      </c>
      <c r="DE273" s="90">
        <f>IF(ISNA(VLOOKUP($B273,'[2]1516 Exp_Rev Access'!$F$7:$FS$310,88,FALSE)),"",VLOOKUP($B273,'[2]1516 Exp_Rev Access'!$F$7:$FS$310,88,FALSE))</f>
        <v>0</v>
      </c>
      <c r="DF273" s="90">
        <f>IF(ISNA(VLOOKUP($B273,'[2]1516 Exp_Rev Access'!$F$7:$FS$310,89,FALSE)),"",VLOOKUP($B273,'[2]1516 Exp_Rev Access'!$F$7:$FS$310,89,FALSE))</f>
        <v>0</v>
      </c>
      <c r="DG273" s="90">
        <f>IF(ISNA(VLOOKUP($B273,'[2]1516 Exp_Rev Access'!$F$7:$FS$310,90,FALSE)),"",VLOOKUP($B273,'[2]1516 Exp_Rev Access'!$F$7:$FS$310,90,FALSE))</f>
        <v>0</v>
      </c>
      <c r="DH273" s="90">
        <f>IF(ISNA(VLOOKUP($B273,'[2]1516 Exp_Rev Access'!$F$7:$FS$310,91,FALSE)),"",VLOOKUP($B273,'[2]1516 Exp_Rev Access'!$F$7:$FS$310,91,FALSE))</f>
        <v>20807.11</v>
      </c>
      <c r="DI273" s="90">
        <f>IF(ISNA(VLOOKUP($B273,'[2]1516 Exp_Rev Access'!$F$7:$FS$310,92,FALSE)),"",VLOOKUP($B273,'[2]1516 Exp_Rev Access'!$F$7:$FS$310,92,FALSE))</f>
        <v>3728673.78</v>
      </c>
      <c r="DJ273" s="90">
        <f>IF(ISNA(VLOOKUP($B273,'[2]1516 Exp_Rev Access'!$F$7:$FS$310,93,FALSE)),"",VLOOKUP($B273,'[2]1516 Exp_Rev Access'!$F$7:$FS$310,93,FALSE))</f>
        <v>0</v>
      </c>
      <c r="DK273" s="90">
        <f>IF(ISNA(VLOOKUP($B273,'[2]1516 Exp_Rev Access'!$F$7:$FS$310,94,FALSE)),"",VLOOKUP($B273,'[2]1516 Exp_Rev Access'!$F$7:$FS$310,94,FALSE))</f>
        <v>0</v>
      </c>
      <c r="DL273" s="90">
        <f>IF(ISNA(VLOOKUP($B273,'[2]1516 Exp_Rev Access'!$F$7:$FS$310,95,FALSE)),"",VLOOKUP($B273,'[2]1516 Exp_Rev Access'!$F$7:$FS$310,95,FALSE))</f>
        <v>0</v>
      </c>
      <c r="DM273" s="90">
        <f>IF(ISNA(VLOOKUP($B273,'[2]1516 Exp_Rev Access'!$F$7:$FS$310,96,FALSE)),"",VLOOKUP($B273,'[2]1516 Exp_Rev Access'!$F$7:$FS$310,96,FALSE))</f>
        <v>0</v>
      </c>
      <c r="DN273" s="90">
        <f>IF(ISNA(VLOOKUP($B273,'[2]1516 Exp_Rev Access'!$F$7:$FS$310,97,FALSE)),"",VLOOKUP($B273,'[2]1516 Exp_Rev Access'!$F$7:$FS$310,97,FALSE))</f>
        <v>0</v>
      </c>
      <c r="DO273" s="90">
        <f>IF(ISNA(VLOOKUP($B273,'[2]1516 Exp_Rev Access'!$F$7:$FS$310,98,FALSE)),"",VLOOKUP($B273,'[2]1516 Exp_Rev Access'!$F$7:$FS$310,98,FALSE))</f>
        <v>0</v>
      </c>
      <c r="DP273" s="90">
        <f>IF(ISNA(VLOOKUP($B273,'[2]1516 Exp_Rev Access'!$F$7:$FS$310,99,FALSE)),"",VLOOKUP($B273,'[2]1516 Exp_Rev Access'!$F$7:$FS$310,99,FALSE))</f>
        <v>0</v>
      </c>
      <c r="DQ273" s="90">
        <f>IF(ISNA(VLOOKUP($B273,'[2]1516 Exp_Rev Access'!$F$7:$FS$310,100,FALSE)),"",VLOOKUP($B273,'[2]1516 Exp_Rev Access'!$F$7:$FS$310,100,FALSE))</f>
        <v>0</v>
      </c>
      <c r="DR273" s="90">
        <f>IF(ISNA(VLOOKUP($B273,'[2]1516 Exp_Rev Access'!$F$7:$FS$310,101,FALSE)),"",VLOOKUP($B273,'[2]1516 Exp_Rev Access'!$F$7:$FS$310,101,FALSE))</f>
        <v>0</v>
      </c>
      <c r="DS273" s="90">
        <f>IF(ISNA(VLOOKUP($B273,'[2]1516 Exp_Rev Access'!$F$7:$FS$310,102,FALSE)),"",VLOOKUP($B273,'[2]1516 Exp_Rev Access'!$F$7:$FS$310,102,FALSE))</f>
        <v>0</v>
      </c>
      <c r="DT273" s="90">
        <f>IF(ISNA(VLOOKUP($B273,'[2]1516 Exp_Rev Access'!$F$7:$FS$310,103,FALSE)),"",VLOOKUP($B273,'[2]1516 Exp_Rev Access'!$F$7:$FS$310,103,FALSE))</f>
        <v>0</v>
      </c>
      <c r="DU273" s="90">
        <f>IF(ISNA(VLOOKUP($B273,'[2]1516 Exp_Rev Access'!$F$7:$FS$310,104,FALSE)),"",VLOOKUP($B273,'[2]1516 Exp_Rev Access'!$F$7:$FS$310,104,FALSE))</f>
        <v>0</v>
      </c>
      <c r="DV273" s="90">
        <f>IF(ISNA(VLOOKUP($B273,'[2]1516 Exp_Rev Access'!$F$7:$FS$310,105,FALSE)),"",VLOOKUP($B273,'[2]1516 Exp_Rev Access'!$F$7:$FS$310,105,FALSE))</f>
        <v>0</v>
      </c>
      <c r="DW273" s="90">
        <f>IF(ISNA(VLOOKUP($B273,'[2]1516 Exp_Rev Access'!$F$7:$FS$310,106,FALSE)),"",VLOOKUP($B273,'[2]1516 Exp_Rev Access'!$F$7:$FS$310,106,FALSE))</f>
        <v>0</v>
      </c>
      <c r="DX273" s="90">
        <f>IF(ISNA(VLOOKUP($B273,'[2]1516 Exp_Rev Access'!$F$7:$FS$310,107,FALSE)),"",VLOOKUP($B273,'[2]1516 Exp_Rev Access'!$F$7:$FS$310,107,FALSE))</f>
        <v>0</v>
      </c>
      <c r="DY273" s="90">
        <f>IF(ISNA(VLOOKUP($B273,'[2]1516 Exp_Rev Access'!$F$7:$FS$310,108,FALSE)),"",VLOOKUP($B273,'[2]1516 Exp_Rev Access'!$F$7:$FS$310,108,FALSE))</f>
        <v>0</v>
      </c>
      <c r="DZ273" s="90">
        <f>IF(ISNA(VLOOKUP($B273,'[2]1516 Exp_Rev Access'!$F$7:$FS$310,109,FALSE)),"",VLOOKUP($B273,'[2]1516 Exp_Rev Access'!$F$7:$FS$310,109,FALSE))</f>
        <v>0</v>
      </c>
      <c r="EA273" s="90">
        <f>IF(ISNA(VLOOKUP($B273,'[2]1516 Exp_Rev Access'!$F$7:$FS$310,110,FALSE)),"",VLOOKUP($B273,'[2]1516 Exp_Rev Access'!$F$7:$FS$310,110,FALSE))</f>
        <v>0</v>
      </c>
      <c r="EB273" s="90">
        <f>IF(ISNA(VLOOKUP($B273,'[2]1516 Exp_Rev Access'!$F$7:$FS$310,111,FALSE)),"",VLOOKUP($B273,'[2]1516 Exp_Rev Access'!$F$7:$FS$310,111,FALSE))</f>
        <v>0</v>
      </c>
      <c r="EC273" s="90">
        <f>IF(ISNA(VLOOKUP($B273,'[2]1516 Exp_Rev Access'!$F$7:$FS$310,112,FALSE)),"",VLOOKUP($B273,'[2]1516 Exp_Rev Access'!$F$7:$FS$310,112,FALSE))</f>
        <v>952064.24</v>
      </c>
      <c r="ED273" s="90">
        <f>IF(ISNA(VLOOKUP($B273,'[2]1516 Exp_Rev Access'!$F$7:$FS$310,113,FALSE)),"",VLOOKUP($B273,'[2]1516 Exp_Rev Access'!$F$7:$FS$310,113,FALSE))</f>
        <v>0</v>
      </c>
      <c r="EE273" s="90">
        <f>IF(ISNA(VLOOKUP($B273,'[2]1516 Exp_Rev Access'!$F$7:$FS$310,114,FALSE)),"",VLOOKUP($B273,'[2]1516 Exp_Rev Access'!$F$7:$FS$310,114,FALSE))</f>
        <v>0</v>
      </c>
      <c r="EF273" s="90">
        <f>IF(ISNA(VLOOKUP($B273,'[2]1516 Exp_Rev Access'!$F$7:$FS$310,115,FALSE)),"",VLOOKUP($B273,'[2]1516 Exp_Rev Access'!$F$7:$FS$310,115,FALSE))</f>
        <v>0</v>
      </c>
      <c r="EG273" s="90">
        <f>IF(ISNA(VLOOKUP($B273,'[2]1516 Exp_Rev Access'!$F$7:$FS$310,116,FALSE)),"",VLOOKUP($B273,'[2]1516 Exp_Rev Access'!$F$7:$FS$310,116,FALSE))</f>
        <v>0</v>
      </c>
      <c r="EH273" s="90">
        <f>IF(ISNA(VLOOKUP($B273,'[2]1516 Exp_Rev Access'!$F$7:$FS$310,117,FALSE)),"",VLOOKUP($B273,'[2]1516 Exp_Rev Access'!$F$7:$FS$310,117,FALSE))</f>
        <v>0</v>
      </c>
      <c r="EI273" s="90">
        <f>IF(ISNA(VLOOKUP($B273,'[2]1516 Exp_Rev Access'!$F$7:$FS$310,118,FALSE)),"",VLOOKUP($B273,'[2]1516 Exp_Rev Access'!$F$7:$FS$310,118,FALSE))</f>
        <v>0</v>
      </c>
      <c r="EJ273" s="90">
        <f>IF(ISNA(VLOOKUP($B273,'[2]1516 Exp_Rev Access'!$F$7:$FS$310,119,FALSE)),"",VLOOKUP($B273,'[2]1516 Exp_Rev Access'!$F$7:$FS$310,119,FALSE))</f>
        <v>0</v>
      </c>
      <c r="EK273" s="90">
        <f>IF(ISNA(VLOOKUP($B273,'[2]1516 Exp_Rev Access'!$F$7:$FS$310,120,FALSE)),"",VLOOKUP($B273,'[2]1516 Exp_Rev Access'!$F$7:$FS$310,120,FALSE))</f>
        <v>0</v>
      </c>
      <c r="EL273" s="90">
        <f>IF(ISNA(VLOOKUP($B273,'[2]1516 Exp_Rev Access'!$F$7:$FS$310,121,FALSE)),"",VLOOKUP($B273,'[2]1516 Exp_Rev Access'!$F$7:$FS$310,121,FALSE))</f>
        <v>0</v>
      </c>
      <c r="EM273" s="90">
        <f>IF(ISNA(VLOOKUP($B273,'[2]1516 Exp_Rev Access'!$F$7:$FS$310,122,FALSE)),"",VLOOKUP($B273,'[2]1516 Exp_Rev Access'!$F$7:$FS$310,122,FALSE))</f>
        <v>0</v>
      </c>
      <c r="EN273" s="90">
        <f>IF(ISNA(VLOOKUP($B273,'[2]1516 Exp_Rev Access'!$F$7:$FS$310,123,FALSE)),"",VLOOKUP($B273,'[2]1516 Exp_Rev Access'!$F$7:$FS$310,123,FALSE))</f>
        <v>249881.41</v>
      </c>
      <c r="EO273" s="90">
        <f>IF(ISNA(VLOOKUP($B273,'[2]1516 Exp_Rev Access'!$F$7:$FS$310,124,FALSE)),"",VLOOKUP($B273,'[2]1516 Exp_Rev Access'!$F$7:$FS$310,124,FALSE))</f>
        <v>507158.89</v>
      </c>
      <c r="EP273" s="90">
        <f>IF(ISNA(VLOOKUP($B273,'[2]1516 Exp_Rev Access'!$F$7:$FS$310,125,FALSE)),"",VLOOKUP($B273,'[2]1516 Exp_Rev Access'!$F$7:$FS$310,125,FALSE))</f>
        <v>0</v>
      </c>
      <c r="EQ273" s="90">
        <f>IF(ISNA(VLOOKUP($B273,'[2]1516 Exp_Rev Access'!$F$7:$FS$310,126,FALSE)),"",VLOOKUP($B273,'[2]1516 Exp_Rev Access'!$F$7:$FS$310,126,FALSE))</f>
        <v>0</v>
      </c>
      <c r="ER273" s="90">
        <f>IF(ISNA(VLOOKUP($B273,'[2]1516 Exp_Rev Access'!$F$7:$FS$310,127,FALSE)),"",VLOOKUP($B273,'[2]1516 Exp_Rev Access'!$F$7:$FS$310,127,FALSE))</f>
        <v>0</v>
      </c>
      <c r="ES273" s="90">
        <f>IF(ISNA(VLOOKUP($B273,'[2]1516 Exp_Rev Access'!$F$7:$FS$310,128,FALSE)),"",VLOOKUP($B273,'[2]1516 Exp_Rev Access'!$F$7:$FS$310,128,FALSE))</f>
        <v>0</v>
      </c>
      <c r="ET273" s="90">
        <f>IF(ISNA(VLOOKUP($B273,'[2]1516 Exp_Rev Access'!$F$7:$FS$310,129,FALSE)),"",VLOOKUP($B273,'[2]1516 Exp_Rev Access'!$F$7:$FS$310,129,FALSE))</f>
        <v>0</v>
      </c>
      <c r="EU273" s="90">
        <f>IF(ISNA(VLOOKUP($B273,'[2]1516 Exp_Rev Access'!$F$7:$FS$310,130,FALSE)),"",VLOOKUP($B273,'[2]1516 Exp_Rev Access'!$F$7:$FS$310,130,FALSE))</f>
        <v>0</v>
      </c>
      <c r="EV273" s="90">
        <f>IF(ISNA(VLOOKUP($B273,'[2]1516 Exp_Rev Access'!$F$7:$FS$310,131,FALSE)),"",VLOOKUP($B273,'[2]1516 Exp_Rev Access'!$F$7:$FS$310,131,FALSE))</f>
        <v>40940.85</v>
      </c>
      <c r="EW273" s="90">
        <f>IF(ISNA(VLOOKUP($B273,'[2]1516 Exp_Rev Access'!$F$7:$FS$310,132,FALSE)),"",VLOOKUP($B273,'[2]1516 Exp_Rev Access'!$F$7:$FS$310,132,FALSE))</f>
        <v>0</v>
      </c>
      <c r="EX273" s="90">
        <f>IF(ISNA(VLOOKUP($B273,'[2]1516 Exp_Rev Access'!$F$7:$FS$310,133,FALSE)),"",VLOOKUP($B273,'[2]1516 Exp_Rev Access'!$F$7:$FS$310,133,FALSE))</f>
        <v>0</v>
      </c>
      <c r="EY273" s="90">
        <f>IF(ISNA(VLOOKUP($B273,'[2]1516 Exp_Rev Access'!$F$7:$FS$310,134,FALSE)),"",VLOOKUP($B273,'[2]1516 Exp_Rev Access'!$F$7:$FS$310,134,FALSE))</f>
        <v>0</v>
      </c>
      <c r="EZ273" s="90">
        <f>IF(ISNA(VLOOKUP($B273,'[2]1516 Exp_Rev Access'!$F$7:$FS$310,135,FALSE)),"",VLOOKUP($B273,'[2]1516 Exp_Rev Access'!$F$7:$FS$310,135,FALSE))</f>
        <v>0</v>
      </c>
      <c r="FA273" s="90">
        <f>IF(ISNA(VLOOKUP($B273,'[2]1516 Exp_Rev Access'!$F$7:$FS$310,136,FALSE)),"",VLOOKUP($B273,'[2]1516 Exp_Rev Access'!$F$7:$FS$310,136,FALSE))</f>
        <v>0</v>
      </c>
      <c r="FB273" s="90">
        <f>IF(ISNA(VLOOKUP($B273,'[2]1516 Exp_Rev Access'!$F$7:$FS$310,137,FALSE)),"",VLOOKUP($B273,'[2]1516 Exp_Rev Access'!$F$7:$FS$310,137,FALSE))</f>
        <v>0</v>
      </c>
      <c r="FC273" s="90">
        <f>IF(ISNA(VLOOKUP($B273,'[2]1516 Exp_Rev Access'!$F$7:$FS$310,138,FALSE)),"",VLOOKUP($B273,'[2]1516 Exp_Rev Access'!$F$7:$FS$310,138,FALSE))</f>
        <v>0</v>
      </c>
      <c r="FD273" s="90">
        <f>IF(ISNA(VLOOKUP($B273,'[2]1516 Exp_Rev Access'!$F$7:$FS$310,139,FALSE)),"",VLOOKUP($B273,'[2]1516 Exp_Rev Access'!$F$7:$FS$310,139,FALSE))</f>
        <v>0</v>
      </c>
      <c r="FE273" s="90">
        <f>IF(ISNA(VLOOKUP($B273,'[2]1516 Exp_Rev Access'!$F$7:$FS$310,140,FALSE)),"",VLOOKUP($B273,'[2]1516 Exp_Rev Access'!$F$7:$FS$310,140,FALSE))</f>
        <v>0</v>
      </c>
      <c r="FF273" s="90">
        <f>IF(ISNA(VLOOKUP($B273,'[2]1516 Exp_Rev Access'!$F$7:$FS$310,141,FALSE)),"",VLOOKUP($B273,'[2]1516 Exp_Rev Access'!$F$7:$FS$310,141,FALSE))</f>
        <v>0</v>
      </c>
      <c r="FG273" s="90">
        <f>IF(ISNA(VLOOKUP($B273,'[2]1516 Exp_Rev Access'!$F$7:$FS$310,142,FALSE)),"",VLOOKUP($B273,'[2]1516 Exp_Rev Access'!$F$7:$FS$310,142,FALSE))</f>
        <v>0</v>
      </c>
      <c r="FH273" s="90">
        <f>IF(ISNA(VLOOKUP($B273,'[2]1516 Exp_Rev Access'!$F$7:$FS$310,143,FALSE)),"",VLOOKUP($B273,'[2]1516 Exp_Rev Access'!$F$7:$FS$310,143,FALSE))</f>
        <v>0</v>
      </c>
      <c r="FI273" s="90">
        <f>IF(ISNA(VLOOKUP($B273,'[2]1516 Exp_Rev Access'!$F$7:$FS$310,144,FALSE)),"",VLOOKUP($B273,'[2]1516 Exp_Rev Access'!$F$7:$FS$310,144,FALSE))</f>
        <v>0</v>
      </c>
      <c r="FJ273" s="90">
        <f>IF(ISNA(VLOOKUP($B273,'[2]1516 Exp_Rev Access'!$F$7:$FS$310,145,FALSE)),"",VLOOKUP($B273,'[2]1516 Exp_Rev Access'!$F$7:$FS$310,145,FALSE))</f>
        <v>0</v>
      </c>
      <c r="FK273" s="90">
        <f>IF(ISNA(VLOOKUP($B273,'[2]1516 Exp_Rev Access'!$F$7:$FS$310,146,FALSE)),"",VLOOKUP($B273,'[2]1516 Exp_Rev Access'!$F$7:$FS$310,146,FALSE))</f>
        <v>0</v>
      </c>
      <c r="FL273" s="90">
        <f>IF(ISNA(VLOOKUP($B273,'[2]1516 Exp_Rev Access'!$F$7:$FS$310,1147,FALSE)),"",VLOOKUP($B273,'[2]1516 Exp_Rev Access'!$F$7:$FS$310,147,FALSE))</f>
        <v>0</v>
      </c>
      <c r="FM273" s="90">
        <f>IF(ISNA(VLOOKUP($B273,'[2]1516 Exp_Rev Access'!$F$7:$FS$310,148,FALSE)),"",VLOOKUP($B273,'[2]1516 Exp_Rev Access'!$F$7:$FS$310,148,FALSE))</f>
        <v>0</v>
      </c>
      <c r="FN273" s="90">
        <f>IF(ISNA(VLOOKUP($B273,'[2]1516 Exp_Rev Access'!$F$7:$FS$310,149,FALSE)),"",VLOOKUP($B273,'[2]1516 Exp_Rev Access'!$F$7:$FS$310,149,FALSE))</f>
        <v>0</v>
      </c>
      <c r="FO273" s="90">
        <f>IF(ISNA(VLOOKUP($B273,'[2]1516 Exp_Rev Access'!$F$7:$FS$310,150,FALSE)),"",VLOOKUP($B273,'[2]1516 Exp_Rev Access'!$F$7:$FS$310,150,FALSE))</f>
        <v>0</v>
      </c>
      <c r="FP273" s="90">
        <f>IF(ISNA(VLOOKUP($B273,'[2]1516 Exp_Rev Access'!$F$7:$FS$310,151,FALSE)),"",VLOOKUP($B273,'[2]1516 Exp_Rev Access'!$F$7:$FS$310,151,FALSE))</f>
        <v>0</v>
      </c>
      <c r="FQ273" s="90">
        <f>IF(ISNA(VLOOKUP($B273,'[2]1516 Exp_Rev Access'!$F$7:$FS$310,152,FALSE)),"",VLOOKUP($B273,'[2]1516 Exp_Rev Access'!$F$7:$FS$310,152,FALSE))</f>
        <v>0</v>
      </c>
      <c r="FR273" s="90">
        <f>IF(ISNA(VLOOKUP($B273,'[2]1516 Exp_Rev Access'!$F$7:$FS$310,153,FALSE)),"",VLOOKUP($B273,'[2]1516 Exp_Rev Access'!$F$7:$FS$310,153,FALSE))</f>
        <v>273334.09999999998</v>
      </c>
      <c r="FS273" s="53">
        <f t="shared" si="685"/>
        <v>9348841.7399999984</v>
      </c>
      <c r="FT273" s="92">
        <f t="shared" si="686"/>
        <v>9.6559150136352259E-2</v>
      </c>
      <c r="FU273" s="116">
        <f t="shared" si="687"/>
        <v>1207.9012654171847</v>
      </c>
      <c r="FV273" s="90">
        <f>IF(ISNA(VLOOKUP($B273,'[2]1516 Exp_Rev Access'!$F$7:$FS$310,154,FALSE)),"",VLOOKUP($B273,'[2]1516 Exp_Rev Access'!$F$7:$FS$310,154,FALSE))</f>
        <v>180.95</v>
      </c>
      <c r="FW273" s="90">
        <f>IF(ISNA(VLOOKUP($B273,'[2]1516 Exp_Rev Access'!$F$7:$FS$310,155,FALSE)),"",VLOOKUP($B273,'[2]1516 Exp_Rev Access'!$F$7:$FS$310,155,FALSE))</f>
        <v>180647.74</v>
      </c>
      <c r="FX273" s="90">
        <f>IF(ISNA(VLOOKUP($B273,'[2]1516 Exp_Rev Access'!$F$7:$FS$310,156,FALSE)),"",VLOOKUP($B273,'[2]1516 Exp_Rev Access'!$F$7:$FS$310,156,FALSE))</f>
        <v>0</v>
      </c>
      <c r="FY273" s="90">
        <f>IF(ISNA(VLOOKUP($B273,'[2]1516 Exp_Rev Access'!$F$7:$FS$310,157,FALSE)),"",VLOOKUP($B273,'[2]1516 Exp_Rev Access'!$F$7:$FS$310,157,FALSE))</f>
        <v>0</v>
      </c>
      <c r="FZ273" s="90">
        <f>IF(ISNA(VLOOKUP($B273,'[2]1516 Exp_Rev Access'!$F$7:$FS$310,158,FALSE)),"",VLOOKUP($B273,'[2]1516 Exp_Rev Access'!$F$7:$FS$310,158,FALSE))</f>
        <v>0</v>
      </c>
      <c r="GA273" s="90">
        <f>IF(ISNA(VLOOKUP($B273,'[2]1516 Exp_Rev Access'!$F$7:$FS$310,159,FALSE)),"",VLOOKUP($B273,'[2]1516 Exp_Rev Access'!$F$7:$FS$310,159,FALSE))</f>
        <v>0</v>
      </c>
      <c r="GB273" s="90">
        <f>IF(ISNA(VLOOKUP($B273,'[2]1516 Exp_Rev Access'!$F$7:$FS$310,160,FALSE)),"",VLOOKUP($B273,'[2]1516 Exp_Rev Access'!$F$7:$FS$310,160,FALSE))</f>
        <v>0</v>
      </c>
      <c r="GC273" s="90">
        <f>IF(ISNA(VLOOKUP($B273,'[2]1516 Exp_Rev Access'!$F$7:$FS$310,161,FALSE)),"",VLOOKUP($B273,'[2]1516 Exp_Rev Access'!$F$7:$FS$310,161,FALSE))</f>
        <v>0</v>
      </c>
      <c r="GD273" s="90">
        <f>IF(ISNA(VLOOKUP($B273,'[2]1516 Exp_Rev Access'!$F$7:$FS$310,162,FALSE)),"",VLOOKUP($B273,'[2]1516 Exp_Rev Access'!$F$7:$FS$310,162,FALSE))</f>
        <v>0</v>
      </c>
      <c r="GE273" s="90">
        <f>IF(ISNA(VLOOKUP($B273,'[2]1516 Exp_Rev Access'!$F$7:$FS$310,163,FALSE)),"",VLOOKUP($B273,'[2]1516 Exp_Rev Access'!$F$7:$FS$310,163,FALSE))</f>
        <v>0</v>
      </c>
      <c r="GF273" s="90">
        <f>IF(ISNA(VLOOKUP($B273,'[2]1516 Exp_Rev Access'!$F$7:$FS$310,164,FALSE)),"",VLOOKUP($B273,'[2]1516 Exp_Rev Access'!$F$7:$FS$310,164,FALSE))</f>
        <v>0</v>
      </c>
      <c r="GG273" s="90">
        <f>IF(ISNA(VLOOKUP($B273,'[2]1516 Exp_Rev Access'!$F$7:$FS$310,165,FALSE)),"",VLOOKUP($B273,'[2]1516 Exp_Rev Access'!$F$7:$FS$310,165,FALSE))</f>
        <v>0</v>
      </c>
      <c r="GH273" s="90">
        <f>IF(ISNA(VLOOKUP($B273,'[2]1516 Exp_Rev Access'!$F$7:$FS$310,166,FALSE)),"",VLOOKUP($B273,'[2]1516 Exp_Rev Access'!$F$7:$FS$310,166,FALSE))</f>
        <v>0</v>
      </c>
      <c r="GI273" s="90">
        <f>IF(ISNA(VLOOKUP($B273,'[2]1516 Exp_Rev Access'!$F$7:$FS$310,167,FALSE)),"",VLOOKUP($B273,'[2]1516 Exp_Rev Access'!$F$7:$FS$310,167,FALSE))</f>
        <v>0</v>
      </c>
      <c r="GJ273" s="90">
        <f>IF(ISNA(VLOOKUP($B273,'[2]1516 Exp_Rev Access'!$F$7:$FS$310,168,FALSE)),"",VLOOKUP($B273,'[2]1516 Exp_Rev Access'!$F$7:$FS$310,168,FALSE))</f>
        <v>0</v>
      </c>
      <c r="GK273" s="90">
        <f>IF(ISNA(VLOOKUP($B273,'[2]1516 Exp_Rev Access'!$F$7:$FS$310,169,FALSE)),"",VLOOKUP($B273,'[2]1516 Exp_Rev Access'!$F$7:$FS$310,169,FALSE))</f>
        <v>13387.27</v>
      </c>
      <c r="GL273" s="90">
        <f>IF(ISNA(VLOOKUP($B273,'[2]1516 Exp_Rev Access'!$F$7:$FS$310,170,FALSE)),"",VLOOKUP($B273,'[2]1516 Exp_Rev Access'!$F$7:$FS$310,170,FALSE))</f>
        <v>0</v>
      </c>
      <c r="GM273" s="90">
        <f>IF(ISNA(VLOOKUP($B273,'[2]1516 Exp_Rev Access'!$F$7:$FT$310,171,FALSE)),"",VLOOKUP($B273,'[2]1516 Exp_Rev Access'!$F$7:$FT$310,171,FALSE))</f>
        <v>0</v>
      </c>
      <c r="GN273" s="90">
        <f>IF(ISNA(VLOOKUP($B273,'[2]1516 Exp_Rev Access'!$F$7:$FU$310,172,FALSE)),"",VLOOKUP($B273,'[2]1516 Exp_Rev Access'!$F$7:$FU$310,172,FALSE))</f>
        <v>0</v>
      </c>
      <c r="GO273" s="90">
        <f>IF(ISNA(VLOOKUP($B273,'[2]1516 Exp_Rev Access'!$F$7:$FV$310,173,FALSE)),"",VLOOKUP($B273,'[2]1516 Exp_Rev Access'!$F$7:$FV$310,173,FALSE))</f>
        <v>0</v>
      </c>
      <c r="GP273" s="90">
        <f>IF(ISNA(VLOOKUP($B273,'[2]1516 Exp_Rev Access'!$F$7:$GA$310,174,FALSE)),"",VLOOKUP($B273,'[2]1516 Exp_Rev Access'!$F$7:$GA$310,174,FALSE))</f>
        <v>0</v>
      </c>
      <c r="GQ273" s="90">
        <f>IF(ISNA(VLOOKUP($B273,'[2]1516 Exp_Rev Access'!$F$7:$GA$310,175,FALSE)),"",VLOOKUP($B273,'[2]1516 Exp_Rev Access'!$F$7:$GA$310,175,FALSE))</f>
        <v>0</v>
      </c>
      <c r="GR273" s="90">
        <f>IF(ISNA(VLOOKUP($B273,'[2]1516 Exp_Rev Access'!$F$7:$GA$310,176,FALSE)),"",VLOOKUP($B273,'[2]1516 Exp_Rev Access'!$F$7:$GA$310,176,FALSE))</f>
        <v>0</v>
      </c>
      <c r="GS273" s="90">
        <f>IF(ISNA(VLOOKUP($B273,'[2]1516 Exp_Rev Access'!$F$7:$GA$310,177,FALSE)),"",VLOOKUP($B273,'[2]1516 Exp_Rev Access'!$F$7:$GA$310,177,FALSE))</f>
        <v>0</v>
      </c>
      <c r="GT273" s="90">
        <f>IF(ISNA(VLOOKUP($B273,'[2]1516 Exp_Rev Access'!$F$7:$GA$310,178,FALSE)),"",VLOOKUP($B273,'[2]1516 Exp_Rev Access'!$F$7:$GA$310,178,FALSE))</f>
        <v>0</v>
      </c>
      <c r="GU273" s="53">
        <f t="shared" si="688"/>
        <v>194215.96</v>
      </c>
      <c r="GV273" s="92">
        <f t="shared" si="689"/>
        <v>2.00595202722041E-3</v>
      </c>
      <c r="GW273" s="114">
        <f t="shared" si="690"/>
        <v>25.093344220865305</v>
      </c>
      <c r="HE273" s="97"/>
      <c r="HF273" s="97"/>
      <c r="HG273" s="97"/>
      <c r="HH273" s="97"/>
      <c r="HI273" s="97"/>
      <c r="HJ273" s="97"/>
      <c r="HK273" s="97"/>
      <c r="HL273" s="97"/>
      <c r="HM273" s="97"/>
      <c r="HN273" s="97"/>
    </row>
    <row r="274" spans="1:222" x14ac:dyDescent="0.2">
      <c r="B274" s="87" t="s">
        <v>578</v>
      </c>
      <c r="C274" s="87" t="s">
        <v>579</v>
      </c>
      <c r="D274" s="88">
        <f>IF(ISNA(VLOOKUP($B274,'[2]1516 enrollment_Rev_Exp by size'!$A$6:$C$325,3,FALSE)),"",VLOOKUP($B274,'[2]1516 enrollment_Rev_Exp by size'!$A$6:$C$325,3,FALSE))</f>
        <v>19317.32</v>
      </c>
      <c r="E274" s="89">
        <v>219879181.47999999</v>
      </c>
      <c r="F274" s="67">
        <f t="shared" si="668"/>
        <v>219879181.47999996</v>
      </c>
      <c r="G274" s="67">
        <f t="shared" si="669"/>
        <v>0</v>
      </c>
      <c r="H274" s="90">
        <f>IF(ISNA(VLOOKUP($B274,'[2]1516 Exp_Rev Access'!$F$7:$FS$310,2,FALSE)),"",VLOOKUP($B274,'[2]1516 Exp_Rev Access'!$F$7:$FS$310,2,FALSE))</f>
        <v>41025603.530000001</v>
      </c>
      <c r="I274" s="90">
        <f>IF(ISNA(VLOOKUP($B274,'[2]1516 Exp_Rev Access'!$F$7:$FS$310,3,FALSE)),"",VLOOKUP($B274,'[2]1516 Exp_Rev Access'!$F$7:$FS$310,3,FALSE))</f>
        <v>0</v>
      </c>
      <c r="J274" s="90">
        <f>IF(ISNA(VLOOKUP($B274,'[2]1516 Exp_Rev Access'!$F$7:$FS$310,4,FALSE)),"",VLOOKUP($B274,'[2]1516 Exp_Rev Access'!$F$7:$FS$310,4,FALSE))</f>
        <v>0</v>
      </c>
      <c r="K274" s="90">
        <f>IF(ISNA(VLOOKUP($B274,'[2]1516 Exp_Rev Access'!$F$7:$FS$310,5,FALSE)),"-",VLOOKUP($B274,'[2]1516 Exp_Rev Access'!$F$7:$FS$310,5,FALSE))</f>
        <v>35977.050000000003</v>
      </c>
      <c r="L274" s="90">
        <f>IF(ISNA(VLOOKUP($B274,'[2]1516 Exp_Rev Access'!$F$7:$FS$310,6,FALSE)),"",VLOOKUP($B274,'[2]1516 Exp_Rev Access'!$F$7:$FS$310,6,FALSE))</f>
        <v>0</v>
      </c>
      <c r="M274" s="90">
        <f>IF(ISNA(VLOOKUP($B274,'[2]1516 Exp_Rev Access'!$F$7:$FS$310,7,FALSE)),"",VLOOKUP($B274,'[2]1516 Exp_Rev Access'!$F$7:$FS$310,7,FALSE))</f>
        <v>0</v>
      </c>
      <c r="N274" s="53">
        <f t="shared" si="670"/>
        <v>41061580.579999998</v>
      </c>
      <c r="O274" s="91">
        <f t="shared" si="671"/>
        <v>0.18674610439976974</v>
      </c>
      <c r="P274" s="53">
        <f t="shared" si="672"/>
        <v>2125.6354701376795</v>
      </c>
      <c r="Q274" s="90">
        <f>IF(ISNA(VLOOKUP($B274,'[2]1516 Exp_Rev Access'!$F$7:$FS$310,8,FALSE)),"",VLOOKUP($B274,'[2]1516 Exp_Rev Access'!$F$7:$FS$310,8,FALSE))</f>
        <v>576434.35</v>
      </c>
      <c r="R274" s="90">
        <f>IF(ISNA(VLOOKUP($B274,'[2]1516 Exp_Rev Access'!$F$7:$FS$310,9,FALSE)),"",VLOOKUP($B274,'[2]1516 Exp_Rev Access'!$F$7:$FS$310,9,FALSE))</f>
        <v>6000</v>
      </c>
      <c r="S274" s="90">
        <f>IF(ISNA(VLOOKUP($B274,'[2]1516 Exp_Rev Access'!$F$7:$FS$310,10,FALSE)),"",VLOOKUP($B274,'[2]1516 Exp_Rev Access'!$F$7:$FS$310,10,FALSE))</f>
        <v>504</v>
      </c>
      <c r="T274" s="90">
        <f>IF(ISNA(VLOOKUP($B274,'[2]1516 Exp_Rev Access'!$F$7:$FS$310,11,FALSE)),"",VLOOKUP($B274,'[2]1516 Exp_Rev Access'!$F$7:$FS$310,11,FALSE))</f>
        <v>24802</v>
      </c>
      <c r="U274" s="90">
        <f>IF(ISNA(VLOOKUP($B274,'[2]1516 Exp_Rev Access'!$F$7:$FS$310,12,FALSE)),"",VLOOKUP($B274,'[2]1516 Exp_Rev Access'!$F$7:$FS$310,12,FALSE))</f>
        <v>0</v>
      </c>
      <c r="V274" s="90">
        <f>IF(ISNA(VLOOKUP($B274,'[2]1516 Exp_Rev Access'!$F$7:$FS$310,13,FALSE)),"",VLOOKUP($B274,'[2]1516 Exp_Rev Access'!$F$7:$FS$310,13,FALSE))</f>
        <v>0</v>
      </c>
      <c r="W274" s="90">
        <f>IF(ISNA(VLOOKUP($B274,'[2]1516 Exp_Rev Access'!$F$7:$FS$310,14,FALSE)),"",VLOOKUP($B274,'[2]1516 Exp_Rev Access'!$F$7:$FS$310,14,FALSE))</f>
        <v>0</v>
      </c>
      <c r="X274" s="90">
        <f>IF(ISNA(VLOOKUP($B274,'[2]1516 Exp_Rev Access'!$F$7:$FS$310,15,FALSE)),"",VLOOKUP($B274,'[2]1516 Exp_Rev Access'!$F$7:$FS$310,15,FALSE))</f>
        <v>0</v>
      </c>
      <c r="Y274" s="90">
        <f>IF(ISNA(VLOOKUP($B274,'[2]1516 Exp_Rev Access'!$F$7:$FS$310,16,FALSE)),"",VLOOKUP($B274,'[2]1516 Exp_Rev Access'!$F$7:$FS$310,16,FALSE))</f>
        <v>146407.28</v>
      </c>
      <c r="Z274" s="90">
        <f>IF(ISNA(VLOOKUP($B274,'[2]1516 Exp_Rev Access'!$F$7:$FS$310,17,FALSE)),"",VLOOKUP($B274,'[2]1516 Exp_Rev Access'!$F$7:$FS$310,17,FALSE))</f>
        <v>7703.25</v>
      </c>
      <c r="AA274" s="90">
        <f>IF(ISNA(VLOOKUP($B274,'[2]1516 Exp_Rev Access'!$F$7:$FS$310,18,FALSE)),"",VLOOKUP($B274,'[2]1516 Exp_Rev Access'!$F$7:$FS$310,18,FALSE))</f>
        <v>41853.35</v>
      </c>
      <c r="AB274" s="90">
        <f>IF(ISNA(VLOOKUP($B274,'[2]1516 Exp_Rev Access'!$F$7:$FS$310,19,FALSE)),"",VLOOKUP($B274,'[2]1516 Exp_Rev Access'!$F$7:$FS$310,19,FALSE))</f>
        <v>0</v>
      </c>
      <c r="AC274" s="90">
        <f>IF(ISNA(VLOOKUP($B274,'[2]1516 Exp_Rev Access'!$F$7:$FS$310,20,FALSE)),"",VLOOKUP($B274,'[2]1516 Exp_Rev Access'!$F$7:$FS$310,20,FALSE))</f>
        <v>78766.75</v>
      </c>
      <c r="AD274" s="90">
        <f>IF(ISNA(VLOOKUP($B274,'[2]1516 Exp_Rev Access'!$F$7:$FS$310,21,FALSE)),"",VLOOKUP($B274,'[2]1516 Exp_Rev Access'!$F$7:$FS$310,21,FALSE))</f>
        <v>1772277.19</v>
      </c>
      <c r="AE274" s="90">
        <f>IF(ISNA(VLOOKUP($B274,'[2]1516 Exp_Rev Access'!$F$7:$FS$310,22,FALSE)),"",VLOOKUP($B274,'[2]1516 Exp_Rev Access'!$F$7:$FS$310,22,FALSE))</f>
        <v>85055.97</v>
      </c>
      <c r="AF274" s="90">
        <f>IF(ISNA(VLOOKUP($B274,'[2]1516 Exp_Rev Access'!$F$7:$FS$310,23,FALSE)),"",VLOOKUP($B274,'[2]1516 Exp_Rev Access'!$F$7:$FS$310,23,FALSE))</f>
        <v>0</v>
      </c>
      <c r="AG274" s="90">
        <f>IF(ISNA(VLOOKUP($B274,'[2]1516 Exp_Rev Access'!$F$7:$FS$310,24,FALSE)),"",VLOOKUP($B274,'[2]1516 Exp_Rev Access'!$F$7:$FS$310,24,FALSE))</f>
        <v>134579.06</v>
      </c>
      <c r="AH274" s="90">
        <f>IF(ISNA(VLOOKUP($B274,'[2]1516 Exp_Rev Access'!$F$7:$FS$310,25,FALSE)),"",VLOOKUP($B274,'[2]1516 Exp_Rev Access'!$F$7:$FS$310,25,FALSE))</f>
        <v>49597.120000000003</v>
      </c>
      <c r="AI274" s="90">
        <f>IF(ISNA(VLOOKUP($B274,'[2]1516 Exp_Rev Access'!$F$7:$FS$310,26,FALSE)),"",VLOOKUP($B274,'[2]1516 Exp_Rev Access'!$F$7:$FS$310,26,FALSE))</f>
        <v>66844.42</v>
      </c>
      <c r="AJ274" s="90">
        <f>IF(ISNA(VLOOKUP($B274,'[2]1516 Exp_Rev Access'!$F$7:$FS$310,27,FALSE)),"",VLOOKUP($B274,'[2]1516 Exp_Rev Access'!$F$7:$FS$310,27,FALSE))</f>
        <v>12502.13</v>
      </c>
      <c r="AK274" s="90">
        <f>IF(ISNA(VLOOKUP($B274,'[2]1516 Exp_Rev Access'!$F$7:$FS$310,28,FALSE)),"",VLOOKUP($B274,'[2]1516 Exp_Rev Access'!$F$7:$FS$310,28,FALSE))</f>
        <v>373017.89</v>
      </c>
      <c r="AL274" s="90">
        <f>IF(ISNA(VLOOKUP($B274,'[2]1516 Exp_Rev Access'!$F$7:$FS$310,29,FALSE)),"",VLOOKUP($B274,'[2]1516 Exp_Rev Access'!$F$7:$FS$310,29,FALSE))</f>
        <v>105464.44</v>
      </c>
      <c r="AM274" s="53">
        <f t="shared" si="673"/>
        <v>3481809.2</v>
      </c>
      <c r="AN274" s="92">
        <f t="shared" si="674"/>
        <v>1.5835101697959989E-2</v>
      </c>
      <c r="AO274" s="68">
        <f t="shared" si="675"/>
        <v>180.2428701289827</v>
      </c>
      <c r="AP274" s="90">
        <f>IF(ISNA(VLOOKUP($B274,'[2]1516 Exp_Rev Access'!$F$7:$FS$310,30,FALSE)),"",VLOOKUP($B274,'[2]1516 Exp_Rev Access'!$F$7:$FS$310,30,FALSE))</f>
        <v>114774234.05</v>
      </c>
      <c r="AQ274" s="90">
        <f>IF(ISNA(VLOOKUP($B274,'[2]1516 Exp_Rev Access'!$F$7:$FS$310,31,FALSE)),"",VLOOKUP($B274,'[2]1516 Exp_Rev Access'!$F$7:$FS$310,31,FALSE))</f>
        <v>4172923.32</v>
      </c>
      <c r="AR274" s="90">
        <f>IF(ISNA(VLOOKUP($B274,'[2]1516 Exp_Rev Access'!$F$7:$FS$310,32,FALSE)),"",VLOOKUP($B274,'[2]1516 Exp_Rev Access'!$F$7:$FS$310,32,FALSE))</f>
        <v>9942313.2400000002</v>
      </c>
      <c r="AS274" s="90">
        <f>IF(ISNA(VLOOKUP($B274,'[2]1516 Exp_Rev Access'!$F$7:$FS$310,33,FALSE)),"",VLOOKUP($B274,'[2]1516 Exp_Rev Access'!$F$7:$FS$310,33,FALSE))</f>
        <v>0</v>
      </c>
      <c r="AT274" s="90">
        <f>IF(ISNA(VLOOKUP($B274,'[2]1516 Exp_Rev Access'!$F$7:$FS$310,34,FALSE)),"",VLOOKUP($B274,'[2]1516 Exp_Rev Access'!$F$7:$FS$310,34,FALSE))</f>
        <v>0</v>
      </c>
      <c r="AU274" s="53">
        <f t="shared" si="676"/>
        <v>128889470.60999998</v>
      </c>
      <c r="AV274" s="93">
        <f t="shared" si="677"/>
        <v>0.58618314722862319</v>
      </c>
      <c r="AW274" s="53">
        <f t="shared" si="678"/>
        <v>6672.2231971101573</v>
      </c>
      <c r="AX274" s="90">
        <f>IF(ISNA(VLOOKUP($B274,'[2]1516 Exp_Rev Access'!$F$7:$FS$310,35,FALSE)),"",VLOOKUP($B274,'[2]1516 Exp_Rev Access'!$F$7:$FS$310,35,FALSE))</f>
        <v>292.44</v>
      </c>
      <c r="AY274" s="90">
        <f>IF(ISNA(VLOOKUP($B274,'[2]1516 Exp_Rev Access'!$F$7:$FS$310,36,FALSE)),"",VLOOKUP($B274,'[2]1516 Exp_Rev Access'!$F$7:$FS$310,36,FALSE))</f>
        <v>14473715.99</v>
      </c>
      <c r="AZ274" s="90">
        <f>IF(ISNA(VLOOKUP($B274,'[2]1516 Exp_Rev Access'!$F$7:$FS$310,37,FALSE)),"",VLOOKUP($B274,'[2]1516 Exp_Rev Access'!$F$7:$FS$310,37,FALSE))</f>
        <v>828697.78</v>
      </c>
      <c r="BA274" s="90">
        <f>IF(ISNA(VLOOKUP($B274,'[2]1516 Exp_Rev Access'!$F$7:$FS$310,38,FALSE)),"",VLOOKUP($B274,'[2]1516 Exp_Rev Access'!$F$7:$FS$310,38,FALSE))</f>
        <v>0</v>
      </c>
      <c r="BB274" s="90">
        <f>IF(ISNA(VLOOKUP($B274,'[2]1516 Exp_Rev Access'!$F$7:$FS$310,39,FALSE)),"",VLOOKUP($B274,'[2]1516 Exp_Rev Access'!$F$7:$FS$310,39,FALSE))</f>
        <v>0</v>
      </c>
      <c r="BC274" s="90">
        <f>IF(ISNA(VLOOKUP($B274,'[2]1516 Exp_Rev Access'!$F$7:$FS$310,40,FALSE)),"",VLOOKUP($B274,'[2]1516 Exp_Rev Access'!$F$7:$FS$310,40,FALSE))</f>
        <v>4245276.04</v>
      </c>
      <c r="BD274" s="90">
        <f>IF(ISNA(VLOOKUP($B274,'[2]1516 Exp_Rev Access'!$F$7:$FS$310,41,FALSE)),"",VLOOKUP($B274,'[2]1516 Exp_Rev Access'!$F$7:$FS$310,41,FALSE))</f>
        <v>0</v>
      </c>
      <c r="BE274" s="90">
        <f>IF(ISNA(VLOOKUP($B274,'[2]1516 Exp_Rev Access'!$F$7:$FS$310,42,FALSE)),"",VLOOKUP($B274,'[2]1516 Exp_Rev Access'!$F$7:$FS$310,42,FALSE))</f>
        <v>891848.27</v>
      </c>
      <c r="BF274" s="90">
        <f>IF(ISNA(VLOOKUP($B274,'[2]1516 Exp_Rev Access'!$F$7:$FS$310,43,FALSE)),"",VLOOKUP($B274,'[2]1516 Exp_Rev Access'!$F$7:$FS$310,43,FALSE))</f>
        <v>0</v>
      </c>
      <c r="BG274" s="90">
        <f>IF(ISNA(VLOOKUP($B274,'[2]1516 Exp_Rev Access'!$F$7:$FS$310,44,FALSE)),"",VLOOKUP($B274,'[2]1516 Exp_Rev Access'!$F$7:$FS$310,44,FALSE))</f>
        <v>547389.91</v>
      </c>
      <c r="BH274" s="90">
        <f>IF(ISNA(VLOOKUP($B274,'[2]1516 Exp_Rev Access'!$F$7:$FS$310,45,FALSE)),"",VLOOKUP($B274,'[2]1516 Exp_Rev Access'!$F$7:$FS$310,45,FALSE))</f>
        <v>186664.29</v>
      </c>
      <c r="BI274" s="90">
        <f>IF(ISNA(VLOOKUP($B274,'[2]1516 Exp_Rev Access'!$F$7:$FS$310,46,FALSE)),"",VLOOKUP($B274,'[2]1516 Exp_Rev Access'!$F$7:$FS$310,46,FALSE))</f>
        <v>0</v>
      </c>
      <c r="BJ274" s="90">
        <f>IF(ISNA(VLOOKUP($B274,'[2]1516 Exp_Rev Access'!$F$7:$FS$310,47,FALSE)),"",VLOOKUP($B274,'[2]1516 Exp_Rev Access'!$F$7:$FS$310,47,FALSE))</f>
        <v>152430.03</v>
      </c>
      <c r="BK274" s="90">
        <f>IF(ISNA(VLOOKUP($B274,'[2]1516 Exp_Rev Access'!$F$7:$FS$310,48,FALSE)),"",VLOOKUP($B274,'[2]1516 Exp_Rev Access'!$F$7:$FS$310,48,FALSE))</f>
        <v>9718575.8300000001</v>
      </c>
      <c r="BL274" s="90">
        <f>IF(ISNA(VLOOKUP($B274,'[2]1516 Exp_Rev Access'!$F$7:$FS$310,49,FALSE)),"",VLOOKUP($B274,'[2]1516 Exp_Rev Access'!$F$7:$FS$310,49,FALSE))</f>
        <v>1052167.8500000001</v>
      </c>
      <c r="BM274" s="90">
        <f>IF(ISNA(VLOOKUP($B274,'[2]1516 Exp_Rev Access'!$F$7:$FS$310,50,FALSE)),"",VLOOKUP($B274,'[2]1516 Exp_Rev Access'!$F$7:$FS$310,50,FALSE))</f>
        <v>29096.959999999999</v>
      </c>
      <c r="BN274" s="90">
        <f>IF(ISNA(VLOOKUP($B274,'[2]1516 Exp_Rev Access'!$F$7:$FS$310,51,FALSE)),"",VLOOKUP($B274,'[2]1516 Exp_Rev Access'!$F$7:$FS$310,51,FALSE))</f>
        <v>0</v>
      </c>
      <c r="BO274" s="90">
        <f>IF(ISNA(VLOOKUP($B274,'[2]1516 Exp_Rev Access'!$F$7:$FS$310,52,FALSE)),"",VLOOKUP($B274,'[2]1516 Exp_Rev Access'!$F$7:$FS$310,52,FALSE))</f>
        <v>0</v>
      </c>
      <c r="BP274" s="90">
        <f>IF(ISNA(VLOOKUP($B274,'[2]1516 Exp_Rev Access'!$F$7:$FS$310,53,FALSE)),"",VLOOKUP($B274,'[2]1516 Exp_Rev Access'!$F$7:$FS$310,53,FALSE))</f>
        <v>0</v>
      </c>
      <c r="BQ274" s="90">
        <f>IF(ISNA(VLOOKUP($B274,'[2]1516 Exp_Rev Access'!$F$7:$FS$310,54,FALSE)),"",VLOOKUP($B274,'[2]1516 Exp_Rev Access'!$F$7:$FS$310,54,FALSE))</f>
        <v>0</v>
      </c>
      <c r="BR274" s="90">
        <f>IF(ISNA(VLOOKUP($B274,'[2]1516 Exp_Rev Access'!$F$7:$FS$310,55,FALSE)),"",VLOOKUP($B274,'[2]1516 Exp_Rev Access'!$F$7:$FS$310,55,FALSE))</f>
        <v>0</v>
      </c>
      <c r="BS274" s="90">
        <f>IF(ISNA(VLOOKUP($B274,'[2]1516 Exp_Rev Access'!$F$7:$FS$310,56,FALSE)),"",VLOOKUP($B274,'[2]1516 Exp_Rev Access'!$F$7:$FS$310,56,FALSE))</f>
        <v>0</v>
      </c>
      <c r="BT274" s="90">
        <f>IF(ISNA(VLOOKUP($B274,'[2]1516 Exp_Rev Access'!$F$7:$FS$310,57,FALSE)),"",VLOOKUP($B274,'[2]1516 Exp_Rev Access'!$F$7:$FS$310,57,FALSE))</f>
        <v>0</v>
      </c>
      <c r="BU274" s="90">
        <f>IF(ISNA(VLOOKUP($B274,'[2]1516 Exp_Rev Access'!$F$7:$FS$310,58,FALSE)),"",VLOOKUP($B274,'[2]1516 Exp_Rev Access'!$F$7:$FS$310,58,FALSE))</f>
        <v>0</v>
      </c>
      <c r="BV274" s="53">
        <f t="shared" si="679"/>
        <v>32126155.390000001</v>
      </c>
      <c r="BW274" s="92">
        <f t="shared" si="680"/>
        <v>0.1461082180393789</v>
      </c>
      <c r="BX274" s="68">
        <f t="shared" si="681"/>
        <v>1663.0751776126297</v>
      </c>
      <c r="BY274" s="90">
        <f>IF(ISNA(VLOOKUP($B274,'[2]1516 Exp_Rev Access'!$F$7:$FS$310,59,FALSE)),"",VLOOKUP($B274,'[2]1516 Exp_Rev Access'!$F$7:$FS$310,59,FALSE))</f>
        <v>0</v>
      </c>
      <c r="BZ274" s="90">
        <f>IF(ISNA(VLOOKUP($B274,'[2]1516 Exp_Rev Access'!$F$7:$FS$310,60,FALSE)),"",VLOOKUP($B274,'[2]1516 Exp_Rev Access'!$F$7:$FS$310,60,FALSE))</f>
        <v>146921.9</v>
      </c>
      <c r="CA274" s="90">
        <f>IF(ISNA(VLOOKUP($B274,'[2]1516 Exp_Rev Access'!$F$7:$FS$310,61,FALSE)),"",VLOOKUP($B274,'[2]1516 Exp_Rev Access'!$F$7:$FS$310,61,FALSE))</f>
        <v>89702.12</v>
      </c>
      <c r="CB274" s="90">
        <f>IF(ISNA(VLOOKUP($B274,'[2]1516 Exp_Rev Access'!$F$7:$FS$310,62,FALSE)),"",VLOOKUP($B274,'[2]1516 Exp_Rev Access'!$F$7:$FS$310,62,FALSE))</f>
        <v>0</v>
      </c>
      <c r="CC274" s="90">
        <f>IF(ISNA(VLOOKUP($B274,'[2]1516 Exp_Rev Access'!$F$7:$FS$310,63,FALSE)),"",VLOOKUP($B274,'[2]1516 Exp_Rev Access'!$F$7:$FS$310,63,FALSE))</f>
        <v>15150.24</v>
      </c>
      <c r="CD274" s="90">
        <f>IF(ISNA(VLOOKUP($B274,'[2]1516 Exp_Rev Access'!$F$7:$FS$310,64,FALSE)),"",VLOOKUP($B274,'[2]1516 Exp_Rev Access'!$F$7:$FS$310,64,FALSE))</f>
        <v>0</v>
      </c>
      <c r="CE274" s="53">
        <f t="shared" si="682"/>
        <v>251774.25999999998</v>
      </c>
      <c r="CF274" s="92">
        <f t="shared" si="683"/>
        <v>1.1450572914876033E-3</v>
      </c>
      <c r="CG274" s="94">
        <f t="shared" si="684"/>
        <v>13.033601969631396</v>
      </c>
      <c r="CH274" s="90">
        <f>IF(ISNA(VLOOKUP($B274,'[2]1516 Exp_Rev Access'!$F$7:$FS$310,65,FALSE)),"",VLOOKUP($B274,'[2]1516 Exp_Rev Access'!$F$7:$FS$310,65,FALSE))</f>
        <v>0</v>
      </c>
      <c r="CI274" s="90">
        <f>IF(ISNA(VLOOKUP($B274,'[2]1516 Exp_Rev Access'!$F$7:$FS$310,66,FALSE)),"",VLOOKUP($B274,'[2]1516 Exp_Rev Access'!$F$7:$FS$310,66,FALSE))</f>
        <v>0</v>
      </c>
      <c r="CJ274" s="90">
        <f>IF(ISNA(VLOOKUP($B274,'[2]1516 Exp_Rev Access'!$F$7:$FS$310,67,FALSE)),"",VLOOKUP($B274,'[2]1516 Exp_Rev Access'!$F$7:$FS$310,67,FALSE))</f>
        <v>0</v>
      </c>
      <c r="CK274" s="90">
        <f>IF(ISNA(VLOOKUP($B274,'[2]1516 Exp_Rev Access'!$F$7:$FS$310,68,FALSE)),"",VLOOKUP($B274,'[2]1516 Exp_Rev Access'!$F$7:$FS$310,68,FALSE))</f>
        <v>0</v>
      </c>
      <c r="CL274" s="90">
        <f>IF(ISNA(VLOOKUP($B274,'[2]1516 Exp_Rev Access'!$F$7:$FS$310,69,FALSE)),"",VLOOKUP($B274,'[2]1516 Exp_Rev Access'!$F$7:$FS$310,69,FALSE))</f>
        <v>0</v>
      </c>
      <c r="CM274" s="90">
        <f>IF(ISNA(VLOOKUP($B274,'[2]1516 Exp_Rev Access'!$F$7:$FS$310,70,FALSE)),"",VLOOKUP($B274,'[2]1516 Exp_Rev Access'!$F$7:$FS$310,70,FALSE))</f>
        <v>0</v>
      </c>
      <c r="CN274" s="90">
        <f>IF(ISNA(VLOOKUP($B274,'[2]1516 Exp_Rev Access'!$F$7:$FS$310,71,FALSE)),"",VLOOKUP($B274,'[2]1516 Exp_Rev Access'!$F$7:$FS$310,71,FALSE))</f>
        <v>0</v>
      </c>
      <c r="CO274" s="90">
        <f>IF(ISNA(VLOOKUP($B274,'[2]1516 Exp_Rev Access'!$F$7:$FS$310,72,FALSE)),"",VLOOKUP($B274,'[2]1516 Exp_Rev Access'!$F$7:$FS$310,72,FALSE))</f>
        <v>0</v>
      </c>
      <c r="CP274" s="90">
        <f>IF(ISNA(VLOOKUP($B274,'[2]1516 Exp_Rev Access'!$F$7:$FS$310,73,FALSE)),"",VLOOKUP($B274,'[2]1516 Exp_Rev Access'!$F$7:$FS$310,73,FALSE))</f>
        <v>0</v>
      </c>
      <c r="CQ274" s="90">
        <f>IF(ISNA(VLOOKUP($B274,'[2]1516 Exp_Rev Access'!$F$7:$FS$310,74,FALSE)),"",VLOOKUP($B274,'[2]1516 Exp_Rev Access'!$F$7:$FS$310,74,FALSE))</f>
        <v>3638928.21</v>
      </c>
      <c r="CR274" s="90">
        <f>IF(ISNA(VLOOKUP($B274,'[2]1516 Exp_Rev Access'!$F$7:$FS$310,75,FALSE)),"",VLOOKUP($B274,'[2]1516 Exp_Rev Access'!$F$7:$FS$310,75,FALSE))</f>
        <v>0</v>
      </c>
      <c r="CS274" s="90">
        <f>IF(ISNA(VLOOKUP($B274,'[2]1516 Exp_Rev Access'!$F$7:$FS$310,76,FALSE)),"",VLOOKUP($B274,'[2]1516 Exp_Rev Access'!$F$7:$FS$310,76,FALSE))</f>
        <v>98399.85</v>
      </c>
      <c r="CT274" s="90">
        <f>IF(ISNA(VLOOKUP($B274,'[2]1516 Exp_Rev Access'!$F$7:$FS$310,77,FALSE)),"",VLOOKUP($B274,'[2]1516 Exp_Rev Access'!$F$7:$FS$310,77,FALSE))</f>
        <v>23940.34</v>
      </c>
      <c r="CU274" s="90">
        <f>IF(ISNA(VLOOKUP($B274,'[2]1516 Exp_Rev Access'!$F$7:$FS$310,78,FALSE)),"",VLOOKUP($B274,'[2]1516 Exp_Rev Access'!$F$7:$FS$310,78,FALSE))</f>
        <v>2921358.41</v>
      </c>
      <c r="CV274" s="90">
        <f>IF(ISNA(VLOOKUP($B274,'[2]1516 Exp_Rev Access'!$F$7:$FS$310,79,FALSE)),"",VLOOKUP($B274,'[2]1516 Exp_Rev Access'!$F$7:$FS$310,79,FALSE))</f>
        <v>588658.85</v>
      </c>
      <c r="CW274" s="90">
        <f>IF(ISNA(VLOOKUP($B274,'[2]1516 Exp_Rev Access'!$F$7:$FS$310,80,FALSE)),"",VLOOKUP($B274,'[2]1516 Exp_Rev Access'!$F$7:$FS$310,80,FALSE))</f>
        <v>0</v>
      </c>
      <c r="CX274" s="90">
        <f>IF(ISNA(VLOOKUP($B274,'[2]1516 Exp_Rev Access'!$F$7:$FS$310,81,FALSE)),"",VLOOKUP($B274,'[2]1516 Exp_Rev Access'!$F$7:$FS$310,81,FALSE))</f>
        <v>0</v>
      </c>
      <c r="CY274" s="90">
        <f>IF(ISNA(VLOOKUP($B274,'[2]1516 Exp_Rev Access'!$F$7:$FS$310,82,FALSE)),"",VLOOKUP($B274,'[2]1516 Exp_Rev Access'!$F$7:$FS$310,82,FALSE))</f>
        <v>0</v>
      </c>
      <c r="CZ274" s="90">
        <f>IF(ISNA(VLOOKUP($B274,'[2]1516 Exp_Rev Access'!$F$7:$FS$310,83,FALSE)),"",VLOOKUP($B274,'[2]1516 Exp_Rev Access'!$F$7:$FS$310,83,FALSE))</f>
        <v>0</v>
      </c>
      <c r="DA274" s="90">
        <f>IF(ISNA(VLOOKUP($B274,'[2]1516 Exp_Rev Access'!$F$7:$FS$310,84,FALSE)),"",VLOOKUP($B274,'[2]1516 Exp_Rev Access'!$F$7:$FS$310,84,FALSE))</f>
        <v>0</v>
      </c>
      <c r="DB274" s="90">
        <f>IF(ISNA(VLOOKUP($B274,'[2]1516 Exp_Rev Access'!$F$7:$FS$310,85,FALSE)),"",VLOOKUP($B274,'[2]1516 Exp_Rev Access'!$F$7:$FS$310,85,FALSE))</f>
        <v>40862</v>
      </c>
      <c r="DC274" s="90">
        <f>IF(ISNA(VLOOKUP($B274,'[2]1516 Exp_Rev Access'!$F$7:$FS$310,86,FALSE)),"",VLOOKUP($B274,'[2]1516 Exp_Rev Access'!$F$7:$FS$310,86,FALSE))</f>
        <v>0</v>
      </c>
      <c r="DD274" s="90">
        <f>IF(ISNA(VLOOKUP($B274,'[2]1516 Exp_Rev Access'!$F$7:$FS$310,87,FALSE)),"",VLOOKUP($B274,'[2]1516 Exp_Rev Access'!$F$7:$FS$310,87,FALSE))</f>
        <v>0</v>
      </c>
      <c r="DE274" s="90">
        <f>IF(ISNA(VLOOKUP($B274,'[2]1516 Exp_Rev Access'!$F$7:$FS$310,88,FALSE)),"",VLOOKUP($B274,'[2]1516 Exp_Rev Access'!$F$7:$FS$310,88,FALSE))</f>
        <v>0</v>
      </c>
      <c r="DF274" s="90">
        <f>IF(ISNA(VLOOKUP($B274,'[2]1516 Exp_Rev Access'!$F$7:$FS$310,89,FALSE)),"",VLOOKUP($B274,'[2]1516 Exp_Rev Access'!$F$7:$FS$310,89,FALSE))</f>
        <v>0</v>
      </c>
      <c r="DG274" s="90">
        <f>IF(ISNA(VLOOKUP($B274,'[2]1516 Exp_Rev Access'!$F$7:$FS$310,90,FALSE)),"",VLOOKUP($B274,'[2]1516 Exp_Rev Access'!$F$7:$FS$310,90,FALSE))</f>
        <v>0</v>
      </c>
      <c r="DH274" s="90">
        <f>IF(ISNA(VLOOKUP($B274,'[2]1516 Exp_Rev Access'!$F$7:$FS$310,91,FALSE)),"",VLOOKUP($B274,'[2]1516 Exp_Rev Access'!$F$7:$FS$310,91,FALSE))</f>
        <v>0</v>
      </c>
      <c r="DI274" s="90">
        <f>IF(ISNA(VLOOKUP($B274,'[2]1516 Exp_Rev Access'!$F$7:$FS$310,92,FALSE)),"",VLOOKUP($B274,'[2]1516 Exp_Rev Access'!$F$7:$FS$310,92,FALSE))</f>
        <v>4688376.3499999996</v>
      </c>
      <c r="DJ274" s="90">
        <f>IF(ISNA(VLOOKUP($B274,'[2]1516 Exp_Rev Access'!$F$7:$FS$310,93,FALSE)),"",VLOOKUP($B274,'[2]1516 Exp_Rev Access'!$F$7:$FS$310,93,FALSE))</f>
        <v>0</v>
      </c>
      <c r="DK274" s="90">
        <f>IF(ISNA(VLOOKUP($B274,'[2]1516 Exp_Rev Access'!$F$7:$FS$310,94,FALSE)),"",VLOOKUP($B274,'[2]1516 Exp_Rev Access'!$F$7:$FS$310,94,FALSE))</f>
        <v>263285.07</v>
      </c>
      <c r="DL274" s="90">
        <f>IF(ISNA(VLOOKUP($B274,'[2]1516 Exp_Rev Access'!$F$7:$FS$310,95,FALSE)),"",VLOOKUP($B274,'[2]1516 Exp_Rev Access'!$F$7:$FS$310,95,FALSE))</f>
        <v>0</v>
      </c>
      <c r="DM274" s="90">
        <f>IF(ISNA(VLOOKUP($B274,'[2]1516 Exp_Rev Access'!$F$7:$FS$310,96,FALSE)),"",VLOOKUP($B274,'[2]1516 Exp_Rev Access'!$F$7:$FS$310,96,FALSE))</f>
        <v>0</v>
      </c>
      <c r="DN274" s="90">
        <f>IF(ISNA(VLOOKUP($B274,'[2]1516 Exp_Rev Access'!$F$7:$FS$310,97,FALSE)),"",VLOOKUP($B274,'[2]1516 Exp_Rev Access'!$F$7:$FS$310,97,FALSE))</f>
        <v>0</v>
      </c>
      <c r="DO274" s="90">
        <f>IF(ISNA(VLOOKUP($B274,'[2]1516 Exp_Rev Access'!$F$7:$FS$310,98,FALSE)),"",VLOOKUP($B274,'[2]1516 Exp_Rev Access'!$F$7:$FS$310,98,FALSE))</f>
        <v>0</v>
      </c>
      <c r="DP274" s="90">
        <f>IF(ISNA(VLOOKUP($B274,'[2]1516 Exp_Rev Access'!$F$7:$FS$310,99,FALSE)),"",VLOOKUP($B274,'[2]1516 Exp_Rev Access'!$F$7:$FS$310,99,FALSE))</f>
        <v>0</v>
      </c>
      <c r="DQ274" s="90">
        <f>IF(ISNA(VLOOKUP($B274,'[2]1516 Exp_Rev Access'!$F$7:$FS$310,100,FALSE)),"",VLOOKUP($B274,'[2]1516 Exp_Rev Access'!$F$7:$FS$310,100,FALSE))</f>
        <v>0</v>
      </c>
      <c r="DR274" s="90">
        <f>IF(ISNA(VLOOKUP($B274,'[2]1516 Exp_Rev Access'!$F$7:$FS$310,101,FALSE)),"",VLOOKUP($B274,'[2]1516 Exp_Rev Access'!$F$7:$FS$310,101,FALSE))</f>
        <v>0</v>
      </c>
      <c r="DS274" s="90">
        <f>IF(ISNA(VLOOKUP($B274,'[2]1516 Exp_Rev Access'!$F$7:$FS$310,102,FALSE)),"",VLOOKUP($B274,'[2]1516 Exp_Rev Access'!$F$7:$FS$310,102,FALSE))</f>
        <v>0</v>
      </c>
      <c r="DT274" s="90">
        <f>IF(ISNA(VLOOKUP($B274,'[2]1516 Exp_Rev Access'!$F$7:$FS$310,103,FALSE)),"",VLOOKUP($B274,'[2]1516 Exp_Rev Access'!$F$7:$FS$310,103,FALSE))</f>
        <v>0</v>
      </c>
      <c r="DU274" s="90">
        <f>IF(ISNA(VLOOKUP($B274,'[2]1516 Exp_Rev Access'!$F$7:$FS$310,104,FALSE)),"",VLOOKUP($B274,'[2]1516 Exp_Rev Access'!$F$7:$FS$310,104,FALSE))</f>
        <v>0</v>
      </c>
      <c r="DV274" s="90">
        <f>IF(ISNA(VLOOKUP($B274,'[2]1516 Exp_Rev Access'!$F$7:$FS$310,105,FALSE)),"",VLOOKUP($B274,'[2]1516 Exp_Rev Access'!$F$7:$FS$310,105,FALSE))</f>
        <v>0</v>
      </c>
      <c r="DW274" s="90">
        <f>IF(ISNA(VLOOKUP($B274,'[2]1516 Exp_Rev Access'!$F$7:$FS$310,106,FALSE)),"",VLOOKUP($B274,'[2]1516 Exp_Rev Access'!$F$7:$FS$310,106,FALSE))</f>
        <v>0</v>
      </c>
      <c r="DX274" s="90">
        <f>IF(ISNA(VLOOKUP($B274,'[2]1516 Exp_Rev Access'!$F$7:$FS$310,107,FALSE)),"",VLOOKUP($B274,'[2]1516 Exp_Rev Access'!$F$7:$FS$310,107,FALSE))</f>
        <v>0</v>
      </c>
      <c r="DY274" s="90">
        <f>IF(ISNA(VLOOKUP($B274,'[2]1516 Exp_Rev Access'!$F$7:$FS$310,108,FALSE)),"",VLOOKUP($B274,'[2]1516 Exp_Rev Access'!$F$7:$FS$310,108,FALSE))</f>
        <v>0</v>
      </c>
      <c r="DZ274" s="90">
        <f>IF(ISNA(VLOOKUP($B274,'[2]1516 Exp_Rev Access'!$F$7:$FS$310,109,FALSE)),"",VLOOKUP($B274,'[2]1516 Exp_Rev Access'!$F$7:$FS$310,109,FALSE))</f>
        <v>0</v>
      </c>
      <c r="EA274" s="90">
        <f>IF(ISNA(VLOOKUP($B274,'[2]1516 Exp_Rev Access'!$F$7:$FS$310,110,FALSE)),"",VLOOKUP($B274,'[2]1516 Exp_Rev Access'!$F$7:$FS$310,110,FALSE))</f>
        <v>0</v>
      </c>
      <c r="EB274" s="90">
        <f>IF(ISNA(VLOOKUP($B274,'[2]1516 Exp_Rev Access'!$F$7:$FS$310,111,FALSE)),"",VLOOKUP($B274,'[2]1516 Exp_Rev Access'!$F$7:$FS$310,111,FALSE))</f>
        <v>0</v>
      </c>
      <c r="EC274" s="90">
        <f>IF(ISNA(VLOOKUP($B274,'[2]1516 Exp_Rev Access'!$F$7:$FS$310,112,FALSE)),"",VLOOKUP($B274,'[2]1516 Exp_Rev Access'!$F$7:$FS$310,112,FALSE))</f>
        <v>0</v>
      </c>
      <c r="ED274" s="90">
        <f>IF(ISNA(VLOOKUP($B274,'[2]1516 Exp_Rev Access'!$F$7:$FS$310,113,FALSE)),"",VLOOKUP($B274,'[2]1516 Exp_Rev Access'!$F$7:$FS$310,113,FALSE))</f>
        <v>0</v>
      </c>
      <c r="EE274" s="90">
        <f>IF(ISNA(VLOOKUP($B274,'[2]1516 Exp_Rev Access'!$F$7:$FS$310,114,FALSE)),"",VLOOKUP($B274,'[2]1516 Exp_Rev Access'!$F$7:$FS$310,114,FALSE))</f>
        <v>0</v>
      </c>
      <c r="EF274" s="90">
        <f>IF(ISNA(VLOOKUP($B274,'[2]1516 Exp_Rev Access'!$F$7:$FS$310,115,FALSE)),"",VLOOKUP($B274,'[2]1516 Exp_Rev Access'!$F$7:$FS$310,115,FALSE))</f>
        <v>0</v>
      </c>
      <c r="EG274" s="90">
        <f>IF(ISNA(VLOOKUP($B274,'[2]1516 Exp_Rev Access'!$F$7:$FS$310,116,FALSE)),"",VLOOKUP($B274,'[2]1516 Exp_Rev Access'!$F$7:$FS$310,116,FALSE))</f>
        <v>0</v>
      </c>
      <c r="EH274" s="90">
        <f>IF(ISNA(VLOOKUP($B274,'[2]1516 Exp_Rev Access'!$F$7:$FS$310,117,FALSE)),"",VLOOKUP($B274,'[2]1516 Exp_Rev Access'!$F$7:$FS$310,117,FALSE))</f>
        <v>0</v>
      </c>
      <c r="EI274" s="90">
        <f>IF(ISNA(VLOOKUP($B274,'[2]1516 Exp_Rev Access'!$F$7:$FS$310,118,FALSE)),"",VLOOKUP($B274,'[2]1516 Exp_Rev Access'!$F$7:$FS$310,118,FALSE))</f>
        <v>0</v>
      </c>
      <c r="EJ274" s="90">
        <f>IF(ISNA(VLOOKUP($B274,'[2]1516 Exp_Rev Access'!$F$7:$FS$310,119,FALSE)),"",VLOOKUP($B274,'[2]1516 Exp_Rev Access'!$F$7:$FS$310,119,FALSE))</f>
        <v>0</v>
      </c>
      <c r="EK274" s="90">
        <f>IF(ISNA(VLOOKUP($B274,'[2]1516 Exp_Rev Access'!$F$7:$FS$310,120,FALSE)),"",VLOOKUP($B274,'[2]1516 Exp_Rev Access'!$F$7:$FS$310,120,FALSE))</f>
        <v>0</v>
      </c>
      <c r="EL274" s="90">
        <f>IF(ISNA(VLOOKUP($B274,'[2]1516 Exp_Rev Access'!$F$7:$FS$310,121,FALSE)),"",VLOOKUP($B274,'[2]1516 Exp_Rev Access'!$F$7:$FS$310,121,FALSE))</f>
        <v>0</v>
      </c>
      <c r="EM274" s="90">
        <f>IF(ISNA(VLOOKUP($B274,'[2]1516 Exp_Rev Access'!$F$7:$FS$310,122,FALSE)),"",VLOOKUP($B274,'[2]1516 Exp_Rev Access'!$F$7:$FS$310,122,FALSE))</f>
        <v>0</v>
      </c>
      <c r="EN274" s="90">
        <f>IF(ISNA(VLOOKUP($B274,'[2]1516 Exp_Rev Access'!$F$7:$FS$310,123,FALSE)),"",VLOOKUP($B274,'[2]1516 Exp_Rev Access'!$F$7:$FS$310,123,FALSE))</f>
        <v>159980.38</v>
      </c>
      <c r="EO274" s="90">
        <f>IF(ISNA(VLOOKUP($B274,'[2]1516 Exp_Rev Access'!$F$7:$FS$310,124,FALSE)),"",VLOOKUP($B274,'[2]1516 Exp_Rev Access'!$F$7:$FS$310,124,FALSE))</f>
        <v>0</v>
      </c>
      <c r="EP274" s="90">
        <f>IF(ISNA(VLOOKUP($B274,'[2]1516 Exp_Rev Access'!$F$7:$FS$310,125,FALSE)),"",VLOOKUP($B274,'[2]1516 Exp_Rev Access'!$F$7:$FS$310,125,FALSE))</f>
        <v>0</v>
      </c>
      <c r="EQ274" s="90">
        <f>IF(ISNA(VLOOKUP($B274,'[2]1516 Exp_Rev Access'!$F$7:$FS$310,126,FALSE)),"",VLOOKUP($B274,'[2]1516 Exp_Rev Access'!$F$7:$FS$310,126,FALSE))</f>
        <v>0</v>
      </c>
      <c r="ER274" s="90">
        <f>IF(ISNA(VLOOKUP($B274,'[2]1516 Exp_Rev Access'!$F$7:$FS$310,127,FALSE)),"",VLOOKUP($B274,'[2]1516 Exp_Rev Access'!$F$7:$FS$310,127,FALSE))</f>
        <v>0</v>
      </c>
      <c r="ES274" s="90">
        <f>IF(ISNA(VLOOKUP($B274,'[2]1516 Exp_Rev Access'!$F$7:$FS$310,128,FALSE)),"",VLOOKUP($B274,'[2]1516 Exp_Rev Access'!$F$7:$FS$310,128,FALSE))</f>
        <v>0</v>
      </c>
      <c r="ET274" s="90">
        <f>IF(ISNA(VLOOKUP($B274,'[2]1516 Exp_Rev Access'!$F$7:$FS$310,129,FALSE)),"",VLOOKUP($B274,'[2]1516 Exp_Rev Access'!$F$7:$FS$310,129,FALSE))</f>
        <v>0</v>
      </c>
      <c r="EU274" s="90">
        <f>IF(ISNA(VLOOKUP($B274,'[2]1516 Exp_Rev Access'!$F$7:$FS$310,130,FALSE)),"",VLOOKUP($B274,'[2]1516 Exp_Rev Access'!$F$7:$FS$310,130,FALSE))</f>
        <v>0</v>
      </c>
      <c r="EV274" s="90">
        <f>IF(ISNA(VLOOKUP($B274,'[2]1516 Exp_Rev Access'!$F$7:$FS$310,131,FALSE)),"",VLOOKUP($B274,'[2]1516 Exp_Rev Access'!$F$7:$FS$310,131,FALSE))</f>
        <v>73841.990000000005</v>
      </c>
      <c r="EW274" s="90">
        <f>IF(ISNA(VLOOKUP($B274,'[2]1516 Exp_Rev Access'!$F$7:$FS$310,132,FALSE)),"",VLOOKUP($B274,'[2]1516 Exp_Rev Access'!$F$7:$FS$310,132,FALSE))</f>
        <v>0</v>
      </c>
      <c r="EX274" s="90">
        <f>IF(ISNA(VLOOKUP($B274,'[2]1516 Exp_Rev Access'!$F$7:$FS$310,133,FALSE)),"",VLOOKUP($B274,'[2]1516 Exp_Rev Access'!$F$7:$FS$310,133,FALSE))</f>
        <v>0</v>
      </c>
      <c r="EY274" s="90">
        <f>IF(ISNA(VLOOKUP($B274,'[2]1516 Exp_Rev Access'!$F$7:$FS$310,134,FALSE)),"",VLOOKUP($B274,'[2]1516 Exp_Rev Access'!$F$7:$FS$310,134,FALSE))</f>
        <v>0</v>
      </c>
      <c r="EZ274" s="90">
        <f>IF(ISNA(VLOOKUP($B274,'[2]1516 Exp_Rev Access'!$F$7:$FS$310,135,FALSE)),"",VLOOKUP($B274,'[2]1516 Exp_Rev Access'!$F$7:$FS$310,135,FALSE))</f>
        <v>0</v>
      </c>
      <c r="FA274" s="90">
        <f>IF(ISNA(VLOOKUP($B274,'[2]1516 Exp_Rev Access'!$F$7:$FS$310,136,FALSE)),"",VLOOKUP($B274,'[2]1516 Exp_Rev Access'!$F$7:$FS$310,136,FALSE))</f>
        <v>0</v>
      </c>
      <c r="FB274" s="90">
        <f>IF(ISNA(VLOOKUP($B274,'[2]1516 Exp_Rev Access'!$F$7:$FS$310,137,FALSE)),"",VLOOKUP($B274,'[2]1516 Exp_Rev Access'!$F$7:$FS$310,137,FALSE))</f>
        <v>0</v>
      </c>
      <c r="FC274" s="90">
        <f>IF(ISNA(VLOOKUP($B274,'[2]1516 Exp_Rev Access'!$F$7:$FS$310,138,FALSE)),"",VLOOKUP($B274,'[2]1516 Exp_Rev Access'!$F$7:$FS$310,138,FALSE))</f>
        <v>0</v>
      </c>
      <c r="FD274" s="90">
        <f>IF(ISNA(VLOOKUP($B274,'[2]1516 Exp_Rev Access'!$F$7:$FS$310,139,FALSE)),"",VLOOKUP($B274,'[2]1516 Exp_Rev Access'!$F$7:$FS$310,139,FALSE))</f>
        <v>0</v>
      </c>
      <c r="FE274" s="90">
        <f>IF(ISNA(VLOOKUP($B274,'[2]1516 Exp_Rev Access'!$F$7:$FS$310,140,FALSE)),"",VLOOKUP($B274,'[2]1516 Exp_Rev Access'!$F$7:$FS$310,140,FALSE))</f>
        <v>0</v>
      </c>
      <c r="FF274" s="90">
        <f>IF(ISNA(VLOOKUP($B274,'[2]1516 Exp_Rev Access'!$F$7:$FS$310,141,FALSE)),"",VLOOKUP($B274,'[2]1516 Exp_Rev Access'!$F$7:$FS$310,141,FALSE))</f>
        <v>0</v>
      </c>
      <c r="FG274" s="90">
        <f>IF(ISNA(VLOOKUP($B274,'[2]1516 Exp_Rev Access'!$F$7:$FS$310,142,FALSE)),"",VLOOKUP($B274,'[2]1516 Exp_Rev Access'!$F$7:$FS$310,142,FALSE))</f>
        <v>199162.96</v>
      </c>
      <c r="FH274" s="90">
        <f>IF(ISNA(VLOOKUP($B274,'[2]1516 Exp_Rev Access'!$F$7:$FS$310,143,FALSE)),"",VLOOKUP($B274,'[2]1516 Exp_Rev Access'!$F$7:$FS$310,143,FALSE))</f>
        <v>0</v>
      </c>
      <c r="FI274" s="90">
        <f>IF(ISNA(VLOOKUP($B274,'[2]1516 Exp_Rev Access'!$F$7:$FS$310,144,FALSE)),"",VLOOKUP($B274,'[2]1516 Exp_Rev Access'!$F$7:$FS$310,144,FALSE))</f>
        <v>0</v>
      </c>
      <c r="FJ274" s="90">
        <f>IF(ISNA(VLOOKUP($B274,'[2]1516 Exp_Rev Access'!$F$7:$FS$310,145,FALSE)),"",VLOOKUP($B274,'[2]1516 Exp_Rev Access'!$F$7:$FS$310,145,FALSE))</f>
        <v>0</v>
      </c>
      <c r="FK274" s="90">
        <f>IF(ISNA(VLOOKUP($B274,'[2]1516 Exp_Rev Access'!$F$7:$FS$310,146,FALSE)),"",VLOOKUP($B274,'[2]1516 Exp_Rev Access'!$F$7:$FS$310,146,FALSE))</f>
        <v>0</v>
      </c>
      <c r="FL274" s="90">
        <f>IF(ISNA(VLOOKUP($B274,'[2]1516 Exp_Rev Access'!$F$7:$FS$310,1147,FALSE)),"",VLOOKUP($B274,'[2]1516 Exp_Rev Access'!$F$7:$FS$310,147,FALSE))</f>
        <v>0</v>
      </c>
      <c r="FM274" s="90">
        <f>IF(ISNA(VLOOKUP($B274,'[2]1516 Exp_Rev Access'!$F$7:$FS$310,148,FALSE)),"",VLOOKUP($B274,'[2]1516 Exp_Rev Access'!$F$7:$FS$310,148,FALSE))</f>
        <v>0</v>
      </c>
      <c r="FN274" s="90">
        <f>IF(ISNA(VLOOKUP($B274,'[2]1516 Exp_Rev Access'!$F$7:$FS$310,149,FALSE)),"",VLOOKUP($B274,'[2]1516 Exp_Rev Access'!$F$7:$FS$310,149,FALSE))</f>
        <v>0</v>
      </c>
      <c r="FO274" s="90">
        <f>IF(ISNA(VLOOKUP($B274,'[2]1516 Exp_Rev Access'!$F$7:$FS$310,150,FALSE)),"",VLOOKUP($B274,'[2]1516 Exp_Rev Access'!$F$7:$FS$310,150,FALSE))</f>
        <v>0</v>
      </c>
      <c r="FP274" s="90">
        <f>IF(ISNA(VLOOKUP($B274,'[2]1516 Exp_Rev Access'!$F$7:$FS$310,151,FALSE)),"",VLOOKUP($B274,'[2]1516 Exp_Rev Access'!$F$7:$FS$310,151,FALSE))</f>
        <v>0</v>
      </c>
      <c r="FQ274" s="90">
        <f>IF(ISNA(VLOOKUP($B274,'[2]1516 Exp_Rev Access'!$F$7:$FS$310,152,FALSE)),"",VLOOKUP($B274,'[2]1516 Exp_Rev Access'!$F$7:$FS$310,152,FALSE))</f>
        <v>0</v>
      </c>
      <c r="FR274" s="90">
        <f>IF(ISNA(VLOOKUP($B274,'[2]1516 Exp_Rev Access'!$F$7:$FS$310,153,FALSE)),"",VLOOKUP($B274,'[2]1516 Exp_Rev Access'!$F$7:$FS$310,153,FALSE))</f>
        <v>555596.85</v>
      </c>
      <c r="FS274" s="53">
        <f t="shared" si="685"/>
        <v>13252391.260000002</v>
      </c>
      <c r="FT274" s="92">
        <f t="shared" si="686"/>
        <v>6.0271241555469528E-2</v>
      </c>
      <c r="FU274" s="116">
        <f t="shared" si="687"/>
        <v>686.03674112143926</v>
      </c>
      <c r="FV274" s="90">
        <f>IF(ISNA(VLOOKUP($B274,'[2]1516 Exp_Rev Access'!$F$7:$FS$310,154,FALSE)),"",VLOOKUP($B274,'[2]1516 Exp_Rev Access'!$F$7:$FS$310,154,FALSE))</f>
        <v>0</v>
      </c>
      <c r="FW274" s="90">
        <f>IF(ISNA(VLOOKUP($B274,'[2]1516 Exp_Rev Access'!$F$7:$FS$310,155,FALSE)),"",VLOOKUP($B274,'[2]1516 Exp_Rev Access'!$F$7:$FS$310,155,FALSE))</f>
        <v>47443.14</v>
      </c>
      <c r="FX274" s="90">
        <f>IF(ISNA(VLOOKUP($B274,'[2]1516 Exp_Rev Access'!$F$7:$FS$310,156,FALSE)),"",VLOOKUP($B274,'[2]1516 Exp_Rev Access'!$F$7:$FS$310,156,FALSE))</f>
        <v>10875</v>
      </c>
      <c r="FY274" s="90">
        <f>IF(ISNA(VLOOKUP($B274,'[2]1516 Exp_Rev Access'!$F$7:$FS$310,157,FALSE)),"",VLOOKUP($B274,'[2]1516 Exp_Rev Access'!$F$7:$FS$310,157,FALSE))</f>
        <v>0</v>
      </c>
      <c r="FZ274" s="90">
        <f>IF(ISNA(VLOOKUP($B274,'[2]1516 Exp_Rev Access'!$F$7:$FS$310,158,FALSE)),"",VLOOKUP($B274,'[2]1516 Exp_Rev Access'!$F$7:$FS$310,158,FALSE))</f>
        <v>39972.39</v>
      </c>
      <c r="GA274" s="90">
        <f>IF(ISNA(VLOOKUP($B274,'[2]1516 Exp_Rev Access'!$F$7:$FS$310,159,FALSE)),"",VLOOKUP($B274,'[2]1516 Exp_Rev Access'!$F$7:$FS$310,159,FALSE))</f>
        <v>0</v>
      </c>
      <c r="GB274" s="90">
        <f>IF(ISNA(VLOOKUP($B274,'[2]1516 Exp_Rev Access'!$F$7:$FS$310,160,FALSE)),"",VLOOKUP($B274,'[2]1516 Exp_Rev Access'!$F$7:$FS$310,160,FALSE))</f>
        <v>0</v>
      </c>
      <c r="GC274" s="90">
        <f>IF(ISNA(VLOOKUP($B274,'[2]1516 Exp_Rev Access'!$F$7:$FS$310,161,FALSE)),"",VLOOKUP($B274,'[2]1516 Exp_Rev Access'!$F$7:$FS$310,161,FALSE))</f>
        <v>28127.57</v>
      </c>
      <c r="GD274" s="90">
        <f>IF(ISNA(VLOOKUP($B274,'[2]1516 Exp_Rev Access'!$F$7:$FS$310,162,FALSE)),"",VLOOKUP($B274,'[2]1516 Exp_Rev Access'!$F$7:$FS$310,162,FALSE))</f>
        <v>0</v>
      </c>
      <c r="GE274" s="90">
        <f>IF(ISNA(VLOOKUP($B274,'[2]1516 Exp_Rev Access'!$F$7:$FS$310,163,FALSE)),"",VLOOKUP($B274,'[2]1516 Exp_Rev Access'!$F$7:$FS$310,163,FALSE))</f>
        <v>0</v>
      </c>
      <c r="GF274" s="90">
        <f>IF(ISNA(VLOOKUP($B274,'[2]1516 Exp_Rev Access'!$F$7:$FS$310,164,FALSE)),"",VLOOKUP($B274,'[2]1516 Exp_Rev Access'!$F$7:$FS$310,164,FALSE))</f>
        <v>11472</v>
      </c>
      <c r="GG274" s="90">
        <f>IF(ISNA(VLOOKUP($B274,'[2]1516 Exp_Rev Access'!$F$7:$FS$310,165,FALSE)),"",VLOOKUP($B274,'[2]1516 Exp_Rev Access'!$F$7:$FS$310,165,FALSE))</f>
        <v>0</v>
      </c>
      <c r="GH274" s="90">
        <f>IF(ISNA(VLOOKUP($B274,'[2]1516 Exp_Rev Access'!$F$7:$FS$310,166,FALSE)),"",VLOOKUP($B274,'[2]1516 Exp_Rev Access'!$F$7:$FS$310,166,FALSE))</f>
        <v>716.25</v>
      </c>
      <c r="GI274" s="90">
        <f>IF(ISNA(VLOOKUP($B274,'[2]1516 Exp_Rev Access'!$F$7:$FS$310,167,FALSE)),"",VLOOKUP($B274,'[2]1516 Exp_Rev Access'!$F$7:$FS$310,167,FALSE))</f>
        <v>0</v>
      </c>
      <c r="GJ274" s="90">
        <f>IF(ISNA(VLOOKUP($B274,'[2]1516 Exp_Rev Access'!$F$7:$FS$310,168,FALSE)),"",VLOOKUP($B274,'[2]1516 Exp_Rev Access'!$F$7:$FS$310,168,FALSE))</f>
        <v>0</v>
      </c>
      <c r="GK274" s="90">
        <f>IF(ISNA(VLOOKUP($B274,'[2]1516 Exp_Rev Access'!$F$7:$FS$310,169,FALSE)),"",VLOOKUP($B274,'[2]1516 Exp_Rev Access'!$F$7:$FS$310,169,FALSE))</f>
        <v>16614.72</v>
      </c>
      <c r="GL274" s="90">
        <f>IF(ISNA(VLOOKUP($B274,'[2]1516 Exp_Rev Access'!$F$7:$FS$310,170,FALSE)),"",VLOOKUP($B274,'[2]1516 Exp_Rev Access'!$F$7:$FS$310,170,FALSE))</f>
        <v>32951.81</v>
      </c>
      <c r="GM274" s="90">
        <f>IF(ISNA(VLOOKUP($B274,'[2]1516 Exp_Rev Access'!$F$7:$FT$310,171,FALSE)),"",VLOOKUP($B274,'[2]1516 Exp_Rev Access'!$F$7:$FT$310,171,FALSE))</f>
        <v>0</v>
      </c>
      <c r="GN274" s="90">
        <f>IF(ISNA(VLOOKUP($B274,'[2]1516 Exp_Rev Access'!$F$7:$FU$310,172,FALSE)),"",VLOOKUP($B274,'[2]1516 Exp_Rev Access'!$F$7:$FU$310,172,FALSE))</f>
        <v>0</v>
      </c>
      <c r="GO274" s="90">
        <f>IF(ISNA(VLOOKUP($B274,'[2]1516 Exp_Rev Access'!$F$7:$FV$310,173,FALSE)),"",VLOOKUP($B274,'[2]1516 Exp_Rev Access'!$F$7:$FV$310,173,FALSE))</f>
        <v>0</v>
      </c>
      <c r="GP274" s="90">
        <f>IF(ISNA(VLOOKUP($B274,'[2]1516 Exp_Rev Access'!$F$7:$GA$310,174,FALSE)),"",VLOOKUP($B274,'[2]1516 Exp_Rev Access'!$F$7:$GA$310,174,FALSE))</f>
        <v>0</v>
      </c>
      <c r="GQ274" s="90">
        <f>IF(ISNA(VLOOKUP($B274,'[2]1516 Exp_Rev Access'!$F$7:$GA$310,175,FALSE)),"",VLOOKUP($B274,'[2]1516 Exp_Rev Access'!$F$7:$GA$310,175,FALSE))</f>
        <v>1674.92</v>
      </c>
      <c r="GR274" s="90">
        <f>IF(ISNA(VLOOKUP($B274,'[2]1516 Exp_Rev Access'!$F$7:$GA$310,176,FALSE)),"",VLOOKUP($B274,'[2]1516 Exp_Rev Access'!$F$7:$GA$310,176,FALSE))</f>
        <v>0</v>
      </c>
      <c r="GS274" s="90">
        <f>IF(ISNA(VLOOKUP($B274,'[2]1516 Exp_Rev Access'!$F$7:$GA$310,177,FALSE)),"",VLOOKUP($B274,'[2]1516 Exp_Rev Access'!$F$7:$GA$310,177,FALSE))</f>
        <v>101716.75</v>
      </c>
      <c r="GT274" s="90">
        <f>IF(ISNA(VLOOKUP($B274,'[2]1516 Exp_Rev Access'!$F$7:$GA$310,178,FALSE)),"",VLOOKUP($B274,'[2]1516 Exp_Rev Access'!$F$7:$GA$310,178,FALSE))</f>
        <v>524435.63</v>
      </c>
      <c r="GU274" s="53">
        <f t="shared" si="688"/>
        <v>816000.18</v>
      </c>
      <c r="GV274" s="92">
        <f t="shared" si="689"/>
        <v>3.7111297873110498E-3</v>
      </c>
      <c r="GW274" s="96">
        <f t="shared" si="690"/>
        <v>42.241893803074134</v>
      </c>
    </row>
    <row r="275" spans="1:222" x14ac:dyDescent="0.2">
      <c r="B275" s="87" t="s">
        <v>580</v>
      </c>
      <c r="C275" s="87" t="s">
        <v>581</v>
      </c>
      <c r="D275" s="88">
        <f>IF(ISNA(VLOOKUP($B275,'[2]1516 enrollment_Rev_Exp by size'!$A$6:$C$325,3,FALSE)),"",VLOOKUP($B275,'[2]1516 enrollment_Rev_Exp by size'!$A$6:$C$325,3,FALSE))</f>
        <v>1965.67</v>
      </c>
      <c r="E275" s="89">
        <v>21281969.43</v>
      </c>
      <c r="F275" s="67">
        <f t="shared" si="668"/>
        <v>21281969.430000003</v>
      </c>
      <c r="G275" s="67">
        <f t="shared" si="669"/>
        <v>0</v>
      </c>
      <c r="H275" s="90">
        <f>IF(ISNA(VLOOKUP($B275,'[2]1516 Exp_Rev Access'!$F$7:$FS$310,2,FALSE)),"",VLOOKUP($B275,'[2]1516 Exp_Rev Access'!$F$7:$FS$310,2,FALSE))</f>
        <v>4476076.68</v>
      </c>
      <c r="I275" s="90">
        <f>IF(ISNA(VLOOKUP($B275,'[2]1516 Exp_Rev Access'!$F$7:$FS$310,3,FALSE)),"",VLOOKUP($B275,'[2]1516 Exp_Rev Access'!$F$7:$FS$310,3,FALSE))</f>
        <v>0</v>
      </c>
      <c r="J275" s="90">
        <f>IF(ISNA(VLOOKUP($B275,'[2]1516 Exp_Rev Access'!$F$7:$FS$310,4,FALSE)),"",VLOOKUP($B275,'[2]1516 Exp_Rev Access'!$F$7:$FS$310,4,FALSE))</f>
        <v>7000</v>
      </c>
      <c r="K275" s="90">
        <f>IF(ISNA(VLOOKUP($B275,'[2]1516 Exp_Rev Access'!$F$7:$FS$310,5,FALSE)),"-",VLOOKUP($B275,'[2]1516 Exp_Rev Access'!$F$7:$FS$310,5,FALSE))</f>
        <v>185591.14</v>
      </c>
      <c r="L275" s="90">
        <f>IF(ISNA(VLOOKUP($B275,'[2]1516 Exp_Rev Access'!$F$7:$FS$310,6,FALSE)),"",VLOOKUP($B275,'[2]1516 Exp_Rev Access'!$F$7:$FS$310,6,FALSE))</f>
        <v>0</v>
      </c>
      <c r="M275" s="90">
        <f>IF(ISNA(VLOOKUP($B275,'[2]1516 Exp_Rev Access'!$F$7:$FS$310,7,FALSE)),"",VLOOKUP($B275,'[2]1516 Exp_Rev Access'!$F$7:$FS$310,7,FALSE))</f>
        <v>341.4</v>
      </c>
      <c r="N275" s="53">
        <f t="shared" si="670"/>
        <v>4669009.22</v>
      </c>
      <c r="O275" s="91">
        <f t="shared" si="671"/>
        <v>0.2193880239964239</v>
      </c>
      <c r="P275" s="53">
        <f t="shared" si="672"/>
        <v>2375.2762264266125</v>
      </c>
      <c r="Q275" s="90">
        <f>IF(ISNA(VLOOKUP($B275,'[2]1516 Exp_Rev Access'!$F$7:$FS$310,8,FALSE)),"",VLOOKUP($B275,'[2]1516 Exp_Rev Access'!$F$7:$FS$310,8,FALSE))</f>
        <v>9806.7999999999993</v>
      </c>
      <c r="R275" s="90">
        <f>IF(ISNA(VLOOKUP($B275,'[2]1516 Exp_Rev Access'!$F$7:$FS$310,9,FALSE)),"",VLOOKUP($B275,'[2]1516 Exp_Rev Access'!$F$7:$FS$310,9,FALSE))</f>
        <v>0</v>
      </c>
      <c r="S275" s="90">
        <f>IF(ISNA(VLOOKUP($B275,'[2]1516 Exp_Rev Access'!$F$7:$FS$310,10,FALSE)),"",VLOOKUP($B275,'[2]1516 Exp_Rev Access'!$F$7:$FS$310,10,FALSE))</f>
        <v>0</v>
      </c>
      <c r="T275" s="90">
        <f>IF(ISNA(VLOOKUP($B275,'[2]1516 Exp_Rev Access'!$F$7:$FS$310,11,FALSE)),"",VLOOKUP($B275,'[2]1516 Exp_Rev Access'!$F$7:$FS$310,11,FALSE))</f>
        <v>0</v>
      </c>
      <c r="U275" s="90">
        <f>IF(ISNA(VLOOKUP($B275,'[2]1516 Exp_Rev Access'!$F$7:$FS$310,12,FALSE)),"",VLOOKUP($B275,'[2]1516 Exp_Rev Access'!$F$7:$FS$310,12,FALSE))</f>
        <v>0</v>
      </c>
      <c r="V275" s="90">
        <f>IF(ISNA(VLOOKUP($B275,'[2]1516 Exp_Rev Access'!$F$7:$FS$310,13,FALSE)),"",VLOOKUP($B275,'[2]1516 Exp_Rev Access'!$F$7:$FS$310,13,FALSE))</f>
        <v>0</v>
      </c>
      <c r="W275" s="90">
        <f>IF(ISNA(VLOOKUP($B275,'[2]1516 Exp_Rev Access'!$F$7:$FS$310,14,FALSE)),"",VLOOKUP($B275,'[2]1516 Exp_Rev Access'!$F$7:$FS$310,14,FALSE))</f>
        <v>0</v>
      </c>
      <c r="X275" s="90">
        <f>IF(ISNA(VLOOKUP($B275,'[2]1516 Exp_Rev Access'!$F$7:$FS$310,15,FALSE)),"",VLOOKUP($B275,'[2]1516 Exp_Rev Access'!$F$7:$FS$310,15,FALSE))</f>
        <v>0</v>
      </c>
      <c r="Y275" s="90">
        <f>IF(ISNA(VLOOKUP($B275,'[2]1516 Exp_Rev Access'!$F$7:$FS$310,16,FALSE)),"",VLOOKUP($B275,'[2]1516 Exp_Rev Access'!$F$7:$FS$310,16,FALSE))</f>
        <v>1990.72</v>
      </c>
      <c r="Z275" s="90">
        <f>IF(ISNA(VLOOKUP($B275,'[2]1516 Exp_Rev Access'!$F$7:$FS$310,17,FALSE)),"",VLOOKUP($B275,'[2]1516 Exp_Rev Access'!$F$7:$FS$310,17,FALSE))</f>
        <v>0</v>
      </c>
      <c r="AA275" s="90">
        <f>IF(ISNA(VLOOKUP($B275,'[2]1516 Exp_Rev Access'!$F$7:$FS$310,18,FALSE)),"",VLOOKUP($B275,'[2]1516 Exp_Rev Access'!$F$7:$FS$310,18,FALSE))</f>
        <v>0</v>
      </c>
      <c r="AB275" s="90">
        <f>IF(ISNA(VLOOKUP($B275,'[2]1516 Exp_Rev Access'!$F$7:$FS$310,19,FALSE)),"",VLOOKUP($B275,'[2]1516 Exp_Rev Access'!$F$7:$FS$310,19,FALSE))</f>
        <v>0</v>
      </c>
      <c r="AC275" s="90">
        <f>IF(ISNA(VLOOKUP($B275,'[2]1516 Exp_Rev Access'!$F$7:$FS$310,20,FALSE)),"",VLOOKUP($B275,'[2]1516 Exp_Rev Access'!$F$7:$FS$310,20,FALSE))</f>
        <v>18479.740000000002</v>
      </c>
      <c r="AD275" s="90">
        <f>IF(ISNA(VLOOKUP($B275,'[2]1516 Exp_Rev Access'!$F$7:$FS$310,21,FALSE)),"",VLOOKUP($B275,'[2]1516 Exp_Rev Access'!$F$7:$FS$310,21,FALSE))</f>
        <v>259646.47</v>
      </c>
      <c r="AE275" s="90">
        <f>IF(ISNA(VLOOKUP($B275,'[2]1516 Exp_Rev Access'!$F$7:$FS$310,22,FALSE)),"",VLOOKUP($B275,'[2]1516 Exp_Rev Access'!$F$7:$FS$310,22,FALSE))</f>
        <v>4811.62</v>
      </c>
      <c r="AF275" s="90">
        <f>IF(ISNA(VLOOKUP($B275,'[2]1516 Exp_Rev Access'!$F$7:$FS$310,23,FALSE)),"",VLOOKUP($B275,'[2]1516 Exp_Rev Access'!$F$7:$FS$310,23,FALSE))</f>
        <v>0</v>
      </c>
      <c r="AG275" s="90">
        <f>IF(ISNA(VLOOKUP($B275,'[2]1516 Exp_Rev Access'!$F$7:$FS$310,24,FALSE)),"",VLOOKUP($B275,'[2]1516 Exp_Rev Access'!$F$7:$FS$310,24,FALSE))</f>
        <v>42479.12</v>
      </c>
      <c r="AH275" s="90">
        <f>IF(ISNA(VLOOKUP($B275,'[2]1516 Exp_Rev Access'!$F$7:$FS$310,25,FALSE)),"",VLOOKUP($B275,'[2]1516 Exp_Rev Access'!$F$7:$FS$310,25,FALSE))</f>
        <v>3142.62</v>
      </c>
      <c r="AI275" s="90">
        <f>IF(ISNA(VLOOKUP($B275,'[2]1516 Exp_Rev Access'!$F$7:$FS$310,26,FALSE)),"",VLOOKUP($B275,'[2]1516 Exp_Rev Access'!$F$7:$FS$310,26,FALSE))</f>
        <v>23289.4</v>
      </c>
      <c r="AJ275" s="90">
        <f>IF(ISNA(VLOOKUP($B275,'[2]1516 Exp_Rev Access'!$F$7:$FS$310,27,FALSE)),"",VLOOKUP($B275,'[2]1516 Exp_Rev Access'!$F$7:$FS$310,27,FALSE))</f>
        <v>0</v>
      </c>
      <c r="AK275" s="90">
        <f>IF(ISNA(VLOOKUP($B275,'[2]1516 Exp_Rev Access'!$F$7:$FS$310,28,FALSE)),"",VLOOKUP($B275,'[2]1516 Exp_Rev Access'!$F$7:$FS$310,28,FALSE))</f>
        <v>16028.4</v>
      </c>
      <c r="AL275" s="90">
        <f>IF(ISNA(VLOOKUP($B275,'[2]1516 Exp_Rev Access'!$F$7:$FS$310,29,FALSE)),"",VLOOKUP($B275,'[2]1516 Exp_Rev Access'!$F$7:$FS$310,29,FALSE))</f>
        <v>80597.279999999999</v>
      </c>
      <c r="AM275" s="53">
        <f t="shared" si="673"/>
        <v>460272.17000000004</v>
      </c>
      <c r="AN275" s="92">
        <f t="shared" si="674"/>
        <v>2.1627329722181638E-2</v>
      </c>
      <c r="AO275" s="68">
        <f t="shared" si="675"/>
        <v>234.15536178504024</v>
      </c>
      <c r="AP275" s="90">
        <f>IF(ISNA(VLOOKUP($B275,'[2]1516 Exp_Rev Access'!$F$7:$FS$310,30,FALSE)),"",VLOOKUP($B275,'[2]1516 Exp_Rev Access'!$F$7:$FS$310,30,FALSE))</f>
        <v>11565681.65</v>
      </c>
      <c r="AQ275" s="90">
        <f>IF(ISNA(VLOOKUP($B275,'[2]1516 Exp_Rev Access'!$F$7:$FS$310,31,FALSE)),"",VLOOKUP($B275,'[2]1516 Exp_Rev Access'!$F$7:$FS$310,31,FALSE))</f>
        <v>296537.06</v>
      </c>
      <c r="AR275" s="90">
        <f>IF(ISNA(VLOOKUP($B275,'[2]1516 Exp_Rev Access'!$F$7:$FS$310,32,FALSE)),"",VLOOKUP($B275,'[2]1516 Exp_Rev Access'!$F$7:$FS$310,32,FALSE))</f>
        <v>366053.76</v>
      </c>
      <c r="AS275" s="90">
        <f>IF(ISNA(VLOOKUP($B275,'[2]1516 Exp_Rev Access'!$F$7:$FS$310,33,FALSE)),"",VLOOKUP($B275,'[2]1516 Exp_Rev Access'!$F$7:$FS$310,33,FALSE))</f>
        <v>28286.25</v>
      </c>
      <c r="AT275" s="90">
        <f>IF(ISNA(VLOOKUP($B275,'[2]1516 Exp_Rev Access'!$F$7:$FS$310,34,FALSE)),"",VLOOKUP($B275,'[2]1516 Exp_Rev Access'!$F$7:$FS$310,34,FALSE))</f>
        <v>43305.39</v>
      </c>
      <c r="AU275" s="53">
        <f t="shared" si="676"/>
        <v>12299864.110000001</v>
      </c>
      <c r="AV275" s="93">
        <f t="shared" si="677"/>
        <v>0.57794764485760286</v>
      </c>
      <c r="AW275" s="53">
        <f t="shared" si="678"/>
        <v>6257.3392838065392</v>
      </c>
      <c r="AX275" s="90">
        <f>IF(ISNA(VLOOKUP($B275,'[2]1516 Exp_Rev Access'!$F$7:$FS$310,35,FALSE)),"",VLOOKUP($B275,'[2]1516 Exp_Rev Access'!$F$7:$FS$310,35,FALSE))</f>
        <v>0</v>
      </c>
      <c r="AY275" s="90">
        <f>IF(ISNA(VLOOKUP($B275,'[2]1516 Exp_Rev Access'!$F$7:$FS$310,36,FALSE)),"",VLOOKUP($B275,'[2]1516 Exp_Rev Access'!$F$7:$FS$310,36,FALSE))</f>
        <v>1310050.47</v>
      </c>
      <c r="AZ275" s="90">
        <f>IF(ISNA(VLOOKUP($B275,'[2]1516 Exp_Rev Access'!$F$7:$FS$310,37,FALSE)),"",VLOOKUP($B275,'[2]1516 Exp_Rev Access'!$F$7:$FS$310,37,FALSE))</f>
        <v>46953.15</v>
      </c>
      <c r="BA275" s="90">
        <f>IF(ISNA(VLOOKUP($B275,'[2]1516 Exp_Rev Access'!$F$7:$FS$310,38,FALSE)),"",VLOOKUP($B275,'[2]1516 Exp_Rev Access'!$F$7:$FS$310,38,FALSE))</f>
        <v>0</v>
      </c>
      <c r="BB275" s="90">
        <f>IF(ISNA(VLOOKUP($B275,'[2]1516 Exp_Rev Access'!$F$7:$FS$310,39,FALSE)),"",VLOOKUP($B275,'[2]1516 Exp_Rev Access'!$F$7:$FS$310,39,FALSE))</f>
        <v>0</v>
      </c>
      <c r="BC275" s="90">
        <f>IF(ISNA(VLOOKUP($B275,'[2]1516 Exp_Rev Access'!$F$7:$FS$310,40,FALSE)),"",VLOOKUP($B275,'[2]1516 Exp_Rev Access'!$F$7:$FS$310,40,FALSE))</f>
        <v>355682.96</v>
      </c>
      <c r="BD275" s="90">
        <f>IF(ISNA(VLOOKUP($B275,'[2]1516 Exp_Rev Access'!$F$7:$FS$310,41,FALSE)),"",VLOOKUP($B275,'[2]1516 Exp_Rev Access'!$F$7:$FS$310,41,FALSE))</f>
        <v>0</v>
      </c>
      <c r="BE275" s="90">
        <f>IF(ISNA(VLOOKUP($B275,'[2]1516 Exp_Rev Access'!$F$7:$FS$310,42,FALSE)),"",VLOOKUP($B275,'[2]1516 Exp_Rev Access'!$F$7:$FS$310,42,FALSE))</f>
        <v>65339.28</v>
      </c>
      <c r="BF275" s="90">
        <f>IF(ISNA(VLOOKUP($B275,'[2]1516 Exp_Rev Access'!$F$7:$FS$310,43,FALSE)),"",VLOOKUP($B275,'[2]1516 Exp_Rev Access'!$F$7:$FS$310,43,FALSE))</f>
        <v>0</v>
      </c>
      <c r="BG275" s="90">
        <f>IF(ISNA(VLOOKUP($B275,'[2]1516 Exp_Rev Access'!$F$7:$FS$310,44,FALSE)),"",VLOOKUP($B275,'[2]1516 Exp_Rev Access'!$F$7:$FS$310,44,FALSE))</f>
        <v>7860.43</v>
      </c>
      <c r="BH275" s="90">
        <f>IF(ISNA(VLOOKUP($B275,'[2]1516 Exp_Rev Access'!$F$7:$FS$310,45,FALSE)),"",VLOOKUP($B275,'[2]1516 Exp_Rev Access'!$F$7:$FS$310,45,FALSE))</f>
        <v>6677.7</v>
      </c>
      <c r="BI275" s="90">
        <f>IF(ISNA(VLOOKUP($B275,'[2]1516 Exp_Rev Access'!$F$7:$FS$310,46,FALSE)),"",VLOOKUP($B275,'[2]1516 Exp_Rev Access'!$F$7:$FS$310,46,FALSE))</f>
        <v>0</v>
      </c>
      <c r="BJ275" s="90">
        <f>IF(ISNA(VLOOKUP($B275,'[2]1516 Exp_Rev Access'!$F$7:$FS$310,47,FALSE)),"",VLOOKUP($B275,'[2]1516 Exp_Rev Access'!$F$7:$FS$310,47,FALSE))</f>
        <v>12038.95</v>
      </c>
      <c r="BK275" s="90">
        <f>IF(ISNA(VLOOKUP($B275,'[2]1516 Exp_Rev Access'!$F$7:$FS$310,48,FALSE)),"",VLOOKUP($B275,'[2]1516 Exp_Rev Access'!$F$7:$FS$310,48,FALSE))</f>
        <v>962929.47</v>
      </c>
      <c r="BL275" s="90">
        <f>IF(ISNA(VLOOKUP($B275,'[2]1516 Exp_Rev Access'!$F$7:$FS$310,49,FALSE)),"",VLOOKUP($B275,'[2]1516 Exp_Rev Access'!$F$7:$FS$310,49,FALSE))</f>
        <v>1888.58</v>
      </c>
      <c r="BM275" s="90">
        <f>IF(ISNA(VLOOKUP($B275,'[2]1516 Exp_Rev Access'!$F$7:$FS$310,50,FALSE)),"",VLOOKUP($B275,'[2]1516 Exp_Rev Access'!$F$7:$FS$310,50,FALSE))</f>
        <v>4956.51</v>
      </c>
      <c r="BN275" s="90">
        <f>IF(ISNA(VLOOKUP($B275,'[2]1516 Exp_Rev Access'!$F$7:$FS$310,51,FALSE)),"",VLOOKUP($B275,'[2]1516 Exp_Rev Access'!$F$7:$FS$310,51,FALSE))</f>
        <v>0</v>
      </c>
      <c r="BO275" s="90">
        <f>IF(ISNA(VLOOKUP($B275,'[2]1516 Exp_Rev Access'!$F$7:$FS$310,52,FALSE)),"",VLOOKUP($B275,'[2]1516 Exp_Rev Access'!$F$7:$FS$310,52,FALSE))</f>
        <v>0</v>
      </c>
      <c r="BP275" s="90">
        <f>IF(ISNA(VLOOKUP($B275,'[2]1516 Exp_Rev Access'!$F$7:$FS$310,53,FALSE)),"",VLOOKUP($B275,'[2]1516 Exp_Rev Access'!$F$7:$FS$310,53,FALSE))</f>
        <v>0</v>
      </c>
      <c r="BQ275" s="90">
        <f>IF(ISNA(VLOOKUP($B275,'[2]1516 Exp_Rev Access'!$F$7:$FS$310,54,FALSE)),"",VLOOKUP($B275,'[2]1516 Exp_Rev Access'!$F$7:$FS$310,54,FALSE))</f>
        <v>0</v>
      </c>
      <c r="BR275" s="90">
        <f>IF(ISNA(VLOOKUP($B275,'[2]1516 Exp_Rev Access'!$F$7:$FS$310,55,FALSE)),"",VLOOKUP($B275,'[2]1516 Exp_Rev Access'!$F$7:$FS$310,55,FALSE))</f>
        <v>0</v>
      </c>
      <c r="BS275" s="90">
        <f>IF(ISNA(VLOOKUP($B275,'[2]1516 Exp_Rev Access'!$F$7:$FS$310,56,FALSE)),"",VLOOKUP($B275,'[2]1516 Exp_Rev Access'!$F$7:$FS$310,56,FALSE))</f>
        <v>0</v>
      </c>
      <c r="BT275" s="90">
        <f>IF(ISNA(VLOOKUP($B275,'[2]1516 Exp_Rev Access'!$F$7:$FS$310,57,FALSE)),"",VLOOKUP($B275,'[2]1516 Exp_Rev Access'!$F$7:$FS$310,57,FALSE))</f>
        <v>0</v>
      </c>
      <c r="BU275" s="90">
        <f>IF(ISNA(VLOOKUP($B275,'[2]1516 Exp_Rev Access'!$F$7:$FS$310,58,FALSE)),"",VLOOKUP($B275,'[2]1516 Exp_Rev Access'!$F$7:$FS$310,58,FALSE))</f>
        <v>0</v>
      </c>
      <c r="BV275" s="53">
        <f t="shared" si="679"/>
        <v>2774377.4999999995</v>
      </c>
      <c r="BW275" s="92">
        <f t="shared" si="680"/>
        <v>0.13036281764831006</v>
      </c>
      <c r="BX275" s="68">
        <f t="shared" si="681"/>
        <v>1411.4157004990661</v>
      </c>
      <c r="BY275" s="90">
        <f>IF(ISNA(VLOOKUP($B275,'[2]1516 Exp_Rev Access'!$F$7:$FS$310,59,FALSE)),"",VLOOKUP($B275,'[2]1516 Exp_Rev Access'!$F$7:$FS$310,59,FALSE))</f>
        <v>0</v>
      </c>
      <c r="BZ275" s="90">
        <f>IF(ISNA(VLOOKUP($B275,'[2]1516 Exp_Rev Access'!$F$7:$FS$310,60,FALSE)),"",VLOOKUP($B275,'[2]1516 Exp_Rev Access'!$F$7:$FS$310,60,FALSE))</f>
        <v>0</v>
      </c>
      <c r="CA275" s="90">
        <f>IF(ISNA(VLOOKUP($B275,'[2]1516 Exp_Rev Access'!$F$7:$FS$310,61,FALSE)),"",VLOOKUP($B275,'[2]1516 Exp_Rev Access'!$F$7:$FS$310,61,FALSE))</f>
        <v>0</v>
      </c>
      <c r="CB275" s="90">
        <f>IF(ISNA(VLOOKUP($B275,'[2]1516 Exp_Rev Access'!$F$7:$FS$310,62,FALSE)),"",VLOOKUP($B275,'[2]1516 Exp_Rev Access'!$F$7:$FS$310,62,FALSE))</f>
        <v>0</v>
      </c>
      <c r="CC275" s="90">
        <f>IF(ISNA(VLOOKUP($B275,'[2]1516 Exp_Rev Access'!$F$7:$FS$310,63,FALSE)),"",VLOOKUP($B275,'[2]1516 Exp_Rev Access'!$F$7:$FS$310,63,FALSE))</f>
        <v>2451.17</v>
      </c>
      <c r="CD275" s="90">
        <f>IF(ISNA(VLOOKUP($B275,'[2]1516 Exp_Rev Access'!$F$7:$FS$310,64,FALSE)),"",VLOOKUP($B275,'[2]1516 Exp_Rev Access'!$F$7:$FS$310,64,FALSE))</f>
        <v>0</v>
      </c>
      <c r="CE275" s="53">
        <f t="shared" si="682"/>
        <v>2451.17</v>
      </c>
      <c r="CF275" s="92">
        <f t="shared" si="683"/>
        <v>1.1517590080477811E-4</v>
      </c>
      <c r="CG275" s="94">
        <f t="shared" si="684"/>
        <v>1.2469895760732981</v>
      </c>
      <c r="CH275" s="90">
        <f>IF(ISNA(VLOOKUP($B275,'[2]1516 Exp_Rev Access'!$F$7:$FS$310,65,FALSE)),"",VLOOKUP($B275,'[2]1516 Exp_Rev Access'!$F$7:$FS$310,65,FALSE))</f>
        <v>0</v>
      </c>
      <c r="CI275" s="90">
        <f>IF(ISNA(VLOOKUP($B275,'[2]1516 Exp_Rev Access'!$F$7:$FS$310,66,FALSE)),"",VLOOKUP($B275,'[2]1516 Exp_Rev Access'!$F$7:$FS$310,66,FALSE))</f>
        <v>0</v>
      </c>
      <c r="CJ275" s="90">
        <f>IF(ISNA(VLOOKUP($B275,'[2]1516 Exp_Rev Access'!$F$7:$FS$310,67,FALSE)),"",VLOOKUP($B275,'[2]1516 Exp_Rev Access'!$F$7:$FS$310,67,FALSE))</f>
        <v>0</v>
      </c>
      <c r="CK275" s="90">
        <f>IF(ISNA(VLOOKUP($B275,'[2]1516 Exp_Rev Access'!$F$7:$FS$310,68,FALSE)),"",VLOOKUP($B275,'[2]1516 Exp_Rev Access'!$F$7:$FS$310,68,FALSE))</f>
        <v>0</v>
      </c>
      <c r="CL275" s="90">
        <f>IF(ISNA(VLOOKUP($B275,'[2]1516 Exp_Rev Access'!$F$7:$FS$310,69,FALSE)),"",VLOOKUP($B275,'[2]1516 Exp_Rev Access'!$F$7:$FS$310,69,FALSE))</f>
        <v>0</v>
      </c>
      <c r="CM275" s="90">
        <f>IF(ISNA(VLOOKUP($B275,'[2]1516 Exp_Rev Access'!$F$7:$FS$310,70,FALSE)),"",VLOOKUP($B275,'[2]1516 Exp_Rev Access'!$F$7:$FS$310,70,FALSE))</f>
        <v>0</v>
      </c>
      <c r="CN275" s="90">
        <f>IF(ISNA(VLOOKUP($B275,'[2]1516 Exp_Rev Access'!$F$7:$FS$310,71,FALSE)),"",VLOOKUP($B275,'[2]1516 Exp_Rev Access'!$F$7:$FS$310,71,FALSE))</f>
        <v>0</v>
      </c>
      <c r="CO275" s="90">
        <f>IF(ISNA(VLOOKUP($B275,'[2]1516 Exp_Rev Access'!$F$7:$FS$310,72,FALSE)),"",VLOOKUP($B275,'[2]1516 Exp_Rev Access'!$F$7:$FS$310,72,FALSE))</f>
        <v>0</v>
      </c>
      <c r="CP275" s="90">
        <f>IF(ISNA(VLOOKUP($B275,'[2]1516 Exp_Rev Access'!$F$7:$FS$310,73,FALSE)),"",VLOOKUP($B275,'[2]1516 Exp_Rev Access'!$F$7:$FS$310,73,FALSE))</f>
        <v>0</v>
      </c>
      <c r="CQ275" s="90">
        <f>IF(ISNA(VLOOKUP($B275,'[2]1516 Exp_Rev Access'!$F$7:$FS$310,74,FALSE)),"",VLOOKUP($B275,'[2]1516 Exp_Rev Access'!$F$7:$FS$310,74,FALSE))</f>
        <v>415566.5</v>
      </c>
      <c r="CR275" s="90">
        <f>IF(ISNA(VLOOKUP($B275,'[2]1516 Exp_Rev Access'!$F$7:$FS$310,75,FALSE)),"",VLOOKUP($B275,'[2]1516 Exp_Rev Access'!$F$7:$FS$310,75,FALSE))</f>
        <v>0</v>
      </c>
      <c r="CS275" s="90">
        <f>IF(ISNA(VLOOKUP($B275,'[2]1516 Exp_Rev Access'!$F$7:$FS$310,76,FALSE)),"",VLOOKUP($B275,'[2]1516 Exp_Rev Access'!$F$7:$FS$310,76,FALSE))</f>
        <v>7974</v>
      </c>
      <c r="CT275" s="90">
        <f>IF(ISNA(VLOOKUP($B275,'[2]1516 Exp_Rev Access'!$F$7:$FS$310,77,FALSE)),"",VLOOKUP($B275,'[2]1516 Exp_Rev Access'!$F$7:$FS$310,77,FALSE))</f>
        <v>0</v>
      </c>
      <c r="CU275" s="90">
        <f>IF(ISNA(VLOOKUP($B275,'[2]1516 Exp_Rev Access'!$F$7:$FS$310,78,FALSE)),"",VLOOKUP($B275,'[2]1516 Exp_Rev Access'!$F$7:$FS$310,78,FALSE))</f>
        <v>146306.29999999999</v>
      </c>
      <c r="CV275" s="90">
        <f>IF(ISNA(VLOOKUP($B275,'[2]1516 Exp_Rev Access'!$F$7:$FS$310,79,FALSE)),"",VLOOKUP($B275,'[2]1516 Exp_Rev Access'!$F$7:$FS$310,79,FALSE))</f>
        <v>27607.37</v>
      </c>
      <c r="CW275" s="90">
        <f>IF(ISNA(VLOOKUP($B275,'[2]1516 Exp_Rev Access'!$F$7:$FS$310,80,FALSE)),"",VLOOKUP($B275,'[2]1516 Exp_Rev Access'!$F$7:$FS$310,80,FALSE))</f>
        <v>0</v>
      </c>
      <c r="CX275" s="90">
        <f>IF(ISNA(VLOOKUP($B275,'[2]1516 Exp_Rev Access'!$F$7:$FS$310,81,FALSE)),"",VLOOKUP($B275,'[2]1516 Exp_Rev Access'!$F$7:$FS$310,81,FALSE))</f>
        <v>0</v>
      </c>
      <c r="CY275" s="90">
        <f>IF(ISNA(VLOOKUP($B275,'[2]1516 Exp_Rev Access'!$F$7:$FS$310,82,FALSE)),"",VLOOKUP($B275,'[2]1516 Exp_Rev Access'!$F$7:$FS$310,82,FALSE))</f>
        <v>0</v>
      </c>
      <c r="CZ275" s="90">
        <f>IF(ISNA(VLOOKUP($B275,'[2]1516 Exp_Rev Access'!$F$7:$FS$310,83,FALSE)),"",VLOOKUP($B275,'[2]1516 Exp_Rev Access'!$F$7:$FS$310,83,FALSE))</f>
        <v>0</v>
      </c>
      <c r="DA275" s="90">
        <f>IF(ISNA(VLOOKUP($B275,'[2]1516 Exp_Rev Access'!$F$7:$FS$310,84,FALSE)),"",VLOOKUP($B275,'[2]1516 Exp_Rev Access'!$F$7:$FS$310,84,FALSE))</f>
        <v>0</v>
      </c>
      <c r="DB275" s="90">
        <f>IF(ISNA(VLOOKUP($B275,'[2]1516 Exp_Rev Access'!$F$7:$FS$310,85,FALSE)),"",VLOOKUP($B275,'[2]1516 Exp_Rev Access'!$F$7:$FS$310,85,FALSE))</f>
        <v>0</v>
      </c>
      <c r="DC275" s="90">
        <f>IF(ISNA(VLOOKUP($B275,'[2]1516 Exp_Rev Access'!$F$7:$FS$310,86,FALSE)),"",VLOOKUP($B275,'[2]1516 Exp_Rev Access'!$F$7:$FS$310,86,FALSE))</f>
        <v>0</v>
      </c>
      <c r="DD275" s="90">
        <f>IF(ISNA(VLOOKUP($B275,'[2]1516 Exp_Rev Access'!$F$7:$FS$310,87,FALSE)),"",VLOOKUP($B275,'[2]1516 Exp_Rev Access'!$F$7:$FS$310,87,FALSE))</f>
        <v>0</v>
      </c>
      <c r="DE275" s="90">
        <f>IF(ISNA(VLOOKUP($B275,'[2]1516 Exp_Rev Access'!$F$7:$FS$310,88,FALSE)),"",VLOOKUP($B275,'[2]1516 Exp_Rev Access'!$F$7:$FS$310,88,FALSE))</f>
        <v>0</v>
      </c>
      <c r="DF275" s="90">
        <f>IF(ISNA(VLOOKUP($B275,'[2]1516 Exp_Rev Access'!$F$7:$FS$310,89,FALSE)),"",VLOOKUP($B275,'[2]1516 Exp_Rev Access'!$F$7:$FS$310,89,FALSE))</f>
        <v>0</v>
      </c>
      <c r="DG275" s="90">
        <f>IF(ISNA(VLOOKUP($B275,'[2]1516 Exp_Rev Access'!$F$7:$FS$310,90,FALSE)),"",VLOOKUP($B275,'[2]1516 Exp_Rev Access'!$F$7:$FS$310,90,FALSE))</f>
        <v>0</v>
      </c>
      <c r="DH275" s="90">
        <f>IF(ISNA(VLOOKUP($B275,'[2]1516 Exp_Rev Access'!$F$7:$FS$310,91,FALSE)),"",VLOOKUP($B275,'[2]1516 Exp_Rev Access'!$F$7:$FS$310,91,FALSE))</f>
        <v>0</v>
      </c>
      <c r="DI275" s="90">
        <f>IF(ISNA(VLOOKUP($B275,'[2]1516 Exp_Rev Access'!$F$7:$FS$310,92,FALSE)),"",VLOOKUP($B275,'[2]1516 Exp_Rev Access'!$F$7:$FS$310,92,FALSE))</f>
        <v>373677.94</v>
      </c>
      <c r="DJ275" s="90">
        <f>IF(ISNA(VLOOKUP($B275,'[2]1516 Exp_Rev Access'!$F$7:$FS$310,93,FALSE)),"",VLOOKUP($B275,'[2]1516 Exp_Rev Access'!$F$7:$FS$310,93,FALSE))</f>
        <v>0</v>
      </c>
      <c r="DK275" s="90">
        <f>IF(ISNA(VLOOKUP($B275,'[2]1516 Exp_Rev Access'!$F$7:$FS$310,94,FALSE)),"",VLOOKUP($B275,'[2]1516 Exp_Rev Access'!$F$7:$FS$310,94,FALSE))</f>
        <v>0</v>
      </c>
      <c r="DL275" s="90">
        <f>IF(ISNA(VLOOKUP($B275,'[2]1516 Exp_Rev Access'!$F$7:$FS$310,95,FALSE)),"",VLOOKUP($B275,'[2]1516 Exp_Rev Access'!$F$7:$FS$310,95,FALSE))</f>
        <v>0</v>
      </c>
      <c r="DM275" s="90">
        <f>IF(ISNA(VLOOKUP($B275,'[2]1516 Exp_Rev Access'!$F$7:$FS$310,96,FALSE)),"",VLOOKUP($B275,'[2]1516 Exp_Rev Access'!$F$7:$FS$310,96,FALSE))</f>
        <v>0</v>
      </c>
      <c r="DN275" s="90">
        <f>IF(ISNA(VLOOKUP($B275,'[2]1516 Exp_Rev Access'!$F$7:$FS$310,97,FALSE)),"",VLOOKUP($B275,'[2]1516 Exp_Rev Access'!$F$7:$FS$310,97,FALSE))</f>
        <v>0</v>
      </c>
      <c r="DO275" s="90">
        <f>IF(ISNA(VLOOKUP($B275,'[2]1516 Exp_Rev Access'!$F$7:$FS$310,98,FALSE)),"",VLOOKUP($B275,'[2]1516 Exp_Rev Access'!$F$7:$FS$310,98,FALSE))</f>
        <v>0</v>
      </c>
      <c r="DP275" s="90">
        <f>IF(ISNA(VLOOKUP($B275,'[2]1516 Exp_Rev Access'!$F$7:$FS$310,99,FALSE)),"",VLOOKUP($B275,'[2]1516 Exp_Rev Access'!$F$7:$FS$310,99,FALSE))</f>
        <v>0</v>
      </c>
      <c r="DQ275" s="90">
        <f>IF(ISNA(VLOOKUP($B275,'[2]1516 Exp_Rev Access'!$F$7:$FS$310,100,FALSE)),"",VLOOKUP($B275,'[2]1516 Exp_Rev Access'!$F$7:$FS$310,100,FALSE))</f>
        <v>0</v>
      </c>
      <c r="DR275" s="90">
        <f>IF(ISNA(VLOOKUP($B275,'[2]1516 Exp_Rev Access'!$F$7:$FS$310,101,FALSE)),"",VLOOKUP($B275,'[2]1516 Exp_Rev Access'!$F$7:$FS$310,101,FALSE))</f>
        <v>0</v>
      </c>
      <c r="DS275" s="90">
        <f>IF(ISNA(VLOOKUP($B275,'[2]1516 Exp_Rev Access'!$F$7:$FS$310,102,FALSE)),"",VLOOKUP($B275,'[2]1516 Exp_Rev Access'!$F$7:$FS$310,102,FALSE))</f>
        <v>0</v>
      </c>
      <c r="DT275" s="90">
        <f>IF(ISNA(VLOOKUP($B275,'[2]1516 Exp_Rev Access'!$F$7:$FS$310,103,FALSE)),"",VLOOKUP($B275,'[2]1516 Exp_Rev Access'!$F$7:$FS$310,103,FALSE))</f>
        <v>0</v>
      </c>
      <c r="DU275" s="90">
        <f>IF(ISNA(VLOOKUP($B275,'[2]1516 Exp_Rev Access'!$F$7:$FS$310,104,FALSE)),"",VLOOKUP($B275,'[2]1516 Exp_Rev Access'!$F$7:$FS$310,104,FALSE))</f>
        <v>0</v>
      </c>
      <c r="DV275" s="90">
        <f>IF(ISNA(VLOOKUP($B275,'[2]1516 Exp_Rev Access'!$F$7:$FS$310,105,FALSE)),"",VLOOKUP($B275,'[2]1516 Exp_Rev Access'!$F$7:$FS$310,105,FALSE))</f>
        <v>0</v>
      </c>
      <c r="DW275" s="90">
        <f>IF(ISNA(VLOOKUP($B275,'[2]1516 Exp_Rev Access'!$F$7:$FS$310,106,FALSE)),"",VLOOKUP($B275,'[2]1516 Exp_Rev Access'!$F$7:$FS$310,106,FALSE))</f>
        <v>0</v>
      </c>
      <c r="DX275" s="90">
        <f>IF(ISNA(VLOOKUP($B275,'[2]1516 Exp_Rev Access'!$F$7:$FS$310,107,FALSE)),"",VLOOKUP($B275,'[2]1516 Exp_Rev Access'!$F$7:$FS$310,107,FALSE))</f>
        <v>0</v>
      </c>
      <c r="DY275" s="90">
        <f>IF(ISNA(VLOOKUP($B275,'[2]1516 Exp_Rev Access'!$F$7:$FS$310,108,FALSE)),"",VLOOKUP($B275,'[2]1516 Exp_Rev Access'!$F$7:$FS$310,108,FALSE))</f>
        <v>0</v>
      </c>
      <c r="DZ275" s="90">
        <f>IF(ISNA(VLOOKUP($B275,'[2]1516 Exp_Rev Access'!$F$7:$FS$310,109,FALSE)),"",VLOOKUP($B275,'[2]1516 Exp_Rev Access'!$F$7:$FS$310,109,FALSE))</f>
        <v>0</v>
      </c>
      <c r="EA275" s="90">
        <f>IF(ISNA(VLOOKUP($B275,'[2]1516 Exp_Rev Access'!$F$7:$FS$310,110,FALSE)),"",VLOOKUP($B275,'[2]1516 Exp_Rev Access'!$F$7:$FS$310,110,FALSE))</f>
        <v>0</v>
      </c>
      <c r="EB275" s="90">
        <f>IF(ISNA(VLOOKUP($B275,'[2]1516 Exp_Rev Access'!$F$7:$FS$310,111,FALSE)),"",VLOOKUP($B275,'[2]1516 Exp_Rev Access'!$F$7:$FS$310,111,FALSE))</f>
        <v>0</v>
      </c>
      <c r="EC275" s="90">
        <f>IF(ISNA(VLOOKUP($B275,'[2]1516 Exp_Rev Access'!$F$7:$FS$310,112,FALSE)),"",VLOOKUP($B275,'[2]1516 Exp_Rev Access'!$F$7:$FS$310,112,FALSE))</f>
        <v>0</v>
      </c>
      <c r="ED275" s="90">
        <f>IF(ISNA(VLOOKUP($B275,'[2]1516 Exp_Rev Access'!$F$7:$FS$310,113,FALSE)),"",VLOOKUP($B275,'[2]1516 Exp_Rev Access'!$F$7:$FS$310,113,FALSE))</f>
        <v>0</v>
      </c>
      <c r="EE275" s="90">
        <f>IF(ISNA(VLOOKUP($B275,'[2]1516 Exp_Rev Access'!$F$7:$FS$310,114,FALSE)),"",VLOOKUP($B275,'[2]1516 Exp_Rev Access'!$F$7:$FS$310,114,FALSE))</f>
        <v>0</v>
      </c>
      <c r="EF275" s="90">
        <f>IF(ISNA(VLOOKUP($B275,'[2]1516 Exp_Rev Access'!$F$7:$FS$310,115,FALSE)),"",VLOOKUP($B275,'[2]1516 Exp_Rev Access'!$F$7:$FS$310,115,FALSE))</f>
        <v>0</v>
      </c>
      <c r="EG275" s="90">
        <f>IF(ISNA(VLOOKUP($B275,'[2]1516 Exp_Rev Access'!$F$7:$FS$310,116,FALSE)),"",VLOOKUP($B275,'[2]1516 Exp_Rev Access'!$F$7:$FS$310,116,FALSE))</f>
        <v>8450</v>
      </c>
      <c r="EH275" s="90">
        <f>IF(ISNA(VLOOKUP($B275,'[2]1516 Exp_Rev Access'!$F$7:$FS$310,117,FALSE)),"",VLOOKUP($B275,'[2]1516 Exp_Rev Access'!$F$7:$FS$310,117,FALSE))</f>
        <v>0</v>
      </c>
      <c r="EI275" s="90">
        <f>IF(ISNA(VLOOKUP($B275,'[2]1516 Exp_Rev Access'!$F$7:$FS$310,118,FALSE)),"",VLOOKUP($B275,'[2]1516 Exp_Rev Access'!$F$7:$FS$310,118,FALSE))</f>
        <v>0</v>
      </c>
      <c r="EJ275" s="90">
        <f>IF(ISNA(VLOOKUP($B275,'[2]1516 Exp_Rev Access'!$F$7:$FS$310,119,FALSE)),"",VLOOKUP($B275,'[2]1516 Exp_Rev Access'!$F$7:$FS$310,119,FALSE))</f>
        <v>0</v>
      </c>
      <c r="EK275" s="90">
        <f>IF(ISNA(VLOOKUP($B275,'[2]1516 Exp_Rev Access'!$F$7:$FS$310,120,FALSE)),"",VLOOKUP($B275,'[2]1516 Exp_Rev Access'!$F$7:$FS$310,120,FALSE))</f>
        <v>0</v>
      </c>
      <c r="EL275" s="90">
        <f>IF(ISNA(VLOOKUP($B275,'[2]1516 Exp_Rev Access'!$F$7:$FS$310,121,FALSE)),"",VLOOKUP($B275,'[2]1516 Exp_Rev Access'!$F$7:$FS$310,121,FALSE))</f>
        <v>0</v>
      </c>
      <c r="EM275" s="90">
        <f>IF(ISNA(VLOOKUP($B275,'[2]1516 Exp_Rev Access'!$F$7:$FS$310,122,FALSE)),"",VLOOKUP($B275,'[2]1516 Exp_Rev Access'!$F$7:$FS$310,122,FALSE))</f>
        <v>0</v>
      </c>
      <c r="EN275" s="90">
        <f>IF(ISNA(VLOOKUP($B275,'[2]1516 Exp_Rev Access'!$F$7:$FS$310,123,FALSE)),"",VLOOKUP($B275,'[2]1516 Exp_Rev Access'!$F$7:$FS$310,123,FALSE))</f>
        <v>0</v>
      </c>
      <c r="EO275" s="90">
        <f>IF(ISNA(VLOOKUP($B275,'[2]1516 Exp_Rev Access'!$F$7:$FS$310,124,FALSE)),"",VLOOKUP($B275,'[2]1516 Exp_Rev Access'!$F$7:$FS$310,124,FALSE))</f>
        <v>0</v>
      </c>
      <c r="EP275" s="90">
        <f>IF(ISNA(VLOOKUP($B275,'[2]1516 Exp_Rev Access'!$F$7:$FS$310,125,FALSE)),"",VLOOKUP($B275,'[2]1516 Exp_Rev Access'!$F$7:$FS$310,125,FALSE))</f>
        <v>0</v>
      </c>
      <c r="EQ275" s="90">
        <f>IF(ISNA(VLOOKUP($B275,'[2]1516 Exp_Rev Access'!$F$7:$FS$310,126,FALSE)),"",VLOOKUP($B275,'[2]1516 Exp_Rev Access'!$F$7:$FS$310,126,FALSE))</f>
        <v>0</v>
      </c>
      <c r="ER275" s="90">
        <f>IF(ISNA(VLOOKUP($B275,'[2]1516 Exp_Rev Access'!$F$7:$FS$310,127,FALSE)),"",VLOOKUP($B275,'[2]1516 Exp_Rev Access'!$F$7:$FS$310,127,FALSE))</f>
        <v>0</v>
      </c>
      <c r="ES275" s="90">
        <f>IF(ISNA(VLOOKUP($B275,'[2]1516 Exp_Rev Access'!$F$7:$FS$310,128,FALSE)),"",VLOOKUP($B275,'[2]1516 Exp_Rev Access'!$F$7:$FS$310,128,FALSE))</f>
        <v>0</v>
      </c>
      <c r="ET275" s="90">
        <f>IF(ISNA(VLOOKUP($B275,'[2]1516 Exp_Rev Access'!$F$7:$FS$310,129,FALSE)),"",VLOOKUP($B275,'[2]1516 Exp_Rev Access'!$F$7:$FS$310,129,FALSE))</f>
        <v>0</v>
      </c>
      <c r="EU275" s="90">
        <f>IF(ISNA(VLOOKUP($B275,'[2]1516 Exp_Rev Access'!$F$7:$FS$310,130,FALSE)),"",VLOOKUP($B275,'[2]1516 Exp_Rev Access'!$F$7:$FS$310,130,FALSE))</f>
        <v>0</v>
      </c>
      <c r="EV275" s="90">
        <f>IF(ISNA(VLOOKUP($B275,'[2]1516 Exp_Rev Access'!$F$7:$FS$310,131,FALSE)),"",VLOOKUP($B275,'[2]1516 Exp_Rev Access'!$F$7:$FS$310,131,FALSE))</f>
        <v>12391.34</v>
      </c>
      <c r="EW275" s="90">
        <f>IF(ISNA(VLOOKUP($B275,'[2]1516 Exp_Rev Access'!$F$7:$FS$310,132,FALSE)),"",VLOOKUP($B275,'[2]1516 Exp_Rev Access'!$F$7:$FS$310,132,FALSE))</f>
        <v>0</v>
      </c>
      <c r="EX275" s="90">
        <f>IF(ISNA(VLOOKUP($B275,'[2]1516 Exp_Rev Access'!$F$7:$FS$310,133,FALSE)),"",VLOOKUP($B275,'[2]1516 Exp_Rev Access'!$F$7:$FS$310,133,FALSE))</f>
        <v>0</v>
      </c>
      <c r="EY275" s="90">
        <f>IF(ISNA(VLOOKUP($B275,'[2]1516 Exp_Rev Access'!$F$7:$FS$310,134,FALSE)),"",VLOOKUP($B275,'[2]1516 Exp_Rev Access'!$F$7:$FS$310,134,FALSE))</f>
        <v>0</v>
      </c>
      <c r="EZ275" s="90">
        <f>IF(ISNA(VLOOKUP($B275,'[2]1516 Exp_Rev Access'!$F$7:$FS$310,135,FALSE)),"",VLOOKUP($B275,'[2]1516 Exp_Rev Access'!$F$7:$FS$310,135,FALSE))</f>
        <v>0</v>
      </c>
      <c r="FA275" s="90">
        <f>IF(ISNA(VLOOKUP($B275,'[2]1516 Exp_Rev Access'!$F$7:$FS$310,136,FALSE)),"",VLOOKUP($B275,'[2]1516 Exp_Rev Access'!$F$7:$FS$310,136,FALSE))</f>
        <v>0</v>
      </c>
      <c r="FB275" s="90">
        <f>IF(ISNA(VLOOKUP($B275,'[2]1516 Exp_Rev Access'!$F$7:$FS$310,137,FALSE)),"",VLOOKUP($B275,'[2]1516 Exp_Rev Access'!$F$7:$FS$310,137,FALSE))</f>
        <v>0</v>
      </c>
      <c r="FC275" s="90">
        <f>IF(ISNA(VLOOKUP($B275,'[2]1516 Exp_Rev Access'!$F$7:$FS$310,138,FALSE)),"",VLOOKUP($B275,'[2]1516 Exp_Rev Access'!$F$7:$FS$310,138,FALSE))</f>
        <v>0</v>
      </c>
      <c r="FD275" s="90">
        <f>IF(ISNA(VLOOKUP($B275,'[2]1516 Exp_Rev Access'!$F$7:$FS$310,139,FALSE)),"",VLOOKUP($B275,'[2]1516 Exp_Rev Access'!$F$7:$FS$310,139,FALSE))</f>
        <v>0</v>
      </c>
      <c r="FE275" s="90">
        <f>IF(ISNA(VLOOKUP($B275,'[2]1516 Exp_Rev Access'!$F$7:$FS$310,140,FALSE)),"",VLOOKUP($B275,'[2]1516 Exp_Rev Access'!$F$7:$FS$310,140,FALSE))</f>
        <v>0</v>
      </c>
      <c r="FF275" s="90">
        <f>IF(ISNA(VLOOKUP($B275,'[2]1516 Exp_Rev Access'!$F$7:$FS$310,141,FALSE)),"",VLOOKUP($B275,'[2]1516 Exp_Rev Access'!$F$7:$FS$310,141,FALSE))</f>
        <v>0</v>
      </c>
      <c r="FG275" s="90">
        <f>IF(ISNA(VLOOKUP($B275,'[2]1516 Exp_Rev Access'!$F$7:$FS$310,142,FALSE)),"",VLOOKUP($B275,'[2]1516 Exp_Rev Access'!$F$7:$FS$310,142,FALSE))</f>
        <v>0</v>
      </c>
      <c r="FH275" s="90">
        <f>IF(ISNA(VLOOKUP($B275,'[2]1516 Exp_Rev Access'!$F$7:$FS$310,143,FALSE)),"",VLOOKUP($B275,'[2]1516 Exp_Rev Access'!$F$7:$FS$310,143,FALSE))</f>
        <v>27583.55</v>
      </c>
      <c r="FI275" s="90">
        <f>IF(ISNA(VLOOKUP($B275,'[2]1516 Exp_Rev Access'!$F$7:$FS$310,144,FALSE)),"",VLOOKUP($B275,'[2]1516 Exp_Rev Access'!$F$7:$FS$310,144,FALSE))</f>
        <v>0</v>
      </c>
      <c r="FJ275" s="90">
        <f>IF(ISNA(VLOOKUP($B275,'[2]1516 Exp_Rev Access'!$F$7:$FS$310,145,FALSE)),"",VLOOKUP($B275,'[2]1516 Exp_Rev Access'!$F$7:$FS$310,145,FALSE))</f>
        <v>0</v>
      </c>
      <c r="FK275" s="90">
        <f>IF(ISNA(VLOOKUP($B275,'[2]1516 Exp_Rev Access'!$F$7:$FS$310,146,FALSE)),"",VLOOKUP($B275,'[2]1516 Exp_Rev Access'!$F$7:$FS$310,146,FALSE))</f>
        <v>0</v>
      </c>
      <c r="FL275" s="90">
        <f>IF(ISNA(VLOOKUP($B275,'[2]1516 Exp_Rev Access'!$F$7:$FS$310,1147,FALSE)),"",VLOOKUP($B275,'[2]1516 Exp_Rev Access'!$F$7:$FS$310,147,FALSE))</f>
        <v>0</v>
      </c>
      <c r="FM275" s="90">
        <f>IF(ISNA(VLOOKUP($B275,'[2]1516 Exp_Rev Access'!$F$7:$FS$310,148,FALSE)),"",VLOOKUP($B275,'[2]1516 Exp_Rev Access'!$F$7:$FS$310,148,FALSE))</f>
        <v>0</v>
      </c>
      <c r="FN275" s="90">
        <f>IF(ISNA(VLOOKUP($B275,'[2]1516 Exp_Rev Access'!$F$7:$FS$310,149,FALSE)),"",VLOOKUP($B275,'[2]1516 Exp_Rev Access'!$F$7:$FS$310,149,FALSE))</f>
        <v>0</v>
      </c>
      <c r="FO275" s="90">
        <f>IF(ISNA(VLOOKUP($B275,'[2]1516 Exp_Rev Access'!$F$7:$FS$310,150,FALSE)),"",VLOOKUP($B275,'[2]1516 Exp_Rev Access'!$F$7:$FS$310,150,FALSE))</f>
        <v>0</v>
      </c>
      <c r="FP275" s="90">
        <f>IF(ISNA(VLOOKUP($B275,'[2]1516 Exp_Rev Access'!$F$7:$FS$310,151,FALSE)),"",VLOOKUP($B275,'[2]1516 Exp_Rev Access'!$F$7:$FS$310,151,FALSE))</f>
        <v>0</v>
      </c>
      <c r="FQ275" s="90">
        <f>IF(ISNA(VLOOKUP($B275,'[2]1516 Exp_Rev Access'!$F$7:$FS$310,152,FALSE)),"",VLOOKUP($B275,'[2]1516 Exp_Rev Access'!$F$7:$FS$310,152,FALSE))</f>
        <v>0</v>
      </c>
      <c r="FR275" s="90">
        <f>IF(ISNA(VLOOKUP($B275,'[2]1516 Exp_Rev Access'!$F$7:$FS$310,153,FALSE)),"",VLOOKUP($B275,'[2]1516 Exp_Rev Access'!$F$7:$FS$310,153,FALSE))</f>
        <v>45710.99</v>
      </c>
      <c r="FS275" s="53">
        <f t="shared" si="685"/>
        <v>1065267.9900000002</v>
      </c>
      <c r="FT275" s="92">
        <f t="shared" si="686"/>
        <v>5.0054953490270108E-2</v>
      </c>
      <c r="FU275" s="116">
        <f t="shared" si="687"/>
        <v>541.93633214120382</v>
      </c>
      <c r="FV275" s="90">
        <f>IF(ISNA(VLOOKUP($B275,'[2]1516 Exp_Rev Access'!$F$7:$FS$310,154,FALSE)),"",VLOOKUP($B275,'[2]1516 Exp_Rev Access'!$F$7:$FS$310,154,FALSE))</f>
        <v>0</v>
      </c>
      <c r="FW275" s="90">
        <f>IF(ISNA(VLOOKUP($B275,'[2]1516 Exp_Rev Access'!$F$7:$FS$310,155,FALSE)),"",VLOOKUP($B275,'[2]1516 Exp_Rev Access'!$F$7:$FS$310,155,FALSE))</f>
        <v>0</v>
      </c>
      <c r="FX275" s="90">
        <f>IF(ISNA(VLOOKUP($B275,'[2]1516 Exp_Rev Access'!$F$7:$FS$310,156,FALSE)),"",VLOOKUP($B275,'[2]1516 Exp_Rev Access'!$F$7:$FS$310,156,FALSE))</f>
        <v>0</v>
      </c>
      <c r="FY275" s="90">
        <f>IF(ISNA(VLOOKUP($B275,'[2]1516 Exp_Rev Access'!$F$7:$FS$310,157,FALSE)),"",VLOOKUP($B275,'[2]1516 Exp_Rev Access'!$F$7:$FS$310,157,FALSE))</f>
        <v>0</v>
      </c>
      <c r="FZ275" s="90">
        <f>IF(ISNA(VLOOKUP($B275,'[2]1516 Exp_Rev Access'!$F$7:$FS$310,158,FALSE)),"",VLOOKUP($B275,'[2]1516 Exp_Rev Access'!$F$7:$FS$310,158,FALSE))</f>
        <v>0</v>
      </c>
      <c r="GA275" s="90">
        <f>IF(ISNA(VLOOKUP($B275,'[2]1516 Exp_Rev Access'!$F$7:$FS$310,159,FALSE)),"",VLOOKUP($B275,'[2]1516 Exp_Rev Access'!$F$7:$FS$310,159,FALSE))</f>
        <v>0</v>
      </c>
      <c r="GB275" s="90">
        <f>IF(ISNA(VLOOKUP($B275,'[2]1516 Exp_Rev Access'!$F$7:$FS$310,160,FALSE)),"",VLOOKUP($B275,'[2]1516 Exp_Rev Access'!$F$7:$FS$310,160,FALSE))</f>
        <v>0</v>
      </c>
      <c r="GC275" s="90">
        <f>IF(ISNA(VLOOKUP($B275,'[2]1516 Exp_Rev Access'!$F$7:$FS$310,161,FALSE)),"",VLOOKUP($B275,'[2]1516 Exp_Rev Access'!$F$7:$FS$310,161,FALSE))</f>
        <v>0</v>
      </c>
      <c r="GD275" s="90">
        <f>IF(ISNA(VLOOKUP($B275,'[2]1516 Exp_Rev Access'!$F$7:$FS$310,162,FALSE)),"",VLOOKUP($B275,'[2]1516 Exp_Rev Access'!$F$7:$FS$310,162,FALSE))</f>
        <v>0</v>
      </c>
      <c r="GE275" s="90">
        <f>IF(ISNA(VLOOKUP($B275,'[2]1516 Exp_Rev Access'!$F$7:$FS$310,163,FALSE)),"",VLOOKUP($B275,'[2]1516 Exp_Rev Access'!$F$7:$FS$310,163,FALSE))</f>
        <v>0</v>
      </c>
      <c r="GF275" s="90">
        <f>IF(ISNA(VLOOKUP($B275,'[2]1516 Exp_Rev Access'!$F$7:$FS$310,164,FALSE)),"",VLOOKUP($B275,'[2]1516 Exp_Rev Access'!$F$7:$FS$310,164,FALSE))</f>
        <v>0</v>
      </c>
      <c r="GG275" s="90">
        <f>IF(ISNA(VLOOKUP($B275,'[2]1516 Exp_Rev Access'!$F$7:$FS$310,165,FALSE)),"",VLOOKUP($B275,'[2]1516 Exp_Rev Access'!$F$7:$FS$310,165,FALSE))</f>
        <v>0</v>
      </c>
      <c r="GH275" s="90">
        <f>IF(ISNA(VLOOKUP($B275,'[2]1516 Exp_Rev Access'!$F$7:$FS$310,166,FALSE)),"",VLOOKUP($B275,'[2]1516 Exp_Rev Access'!$F$7:$FS$310,166,FALSE))</f>
        <v>0</v>
      </c>
      <c r="GI275" s="90">
        <f>IF(ISNA(VLOOKUP($B275,'[2]1516 Exp_Rev Access'!$F$7:$FS$310,167,FALSE)),"",VLOOKUP($B275,'[2]1516 Exp_Rev Access'!$F$7:$FS$310,167,FALSE))</f>
        <v>0</v>
      </c>
      <c r="GJ275" s="90">
        <f>IF(ISNA(VLOOKUP($B275,'[2]1516 Exp_Rev Access'!$F$7:$FS$310,168,FALSE)),"",VLOOKUP($B275,'[2]1516 Exp_Rev Access'!$F$7:$FS$310,168,FALSE))</f>
        <v>0</v>
      </c>
      <c r="GK275" s="90">
        <f>IF(ISNA(VLOOKUP($B275,'[2]1516 Exp_Rev Access'!$F$7:$FS$310,169,FALSE)),"",VLOOKUP($B275,'[2]1516 Exp_Rev Access'!$F$7:$FS$310,169,FALSE))</f>
        <v>10727.27</v>
      </c>
      <c r="GL275" s="90">
        <f>IF(ISNA(VLOOKUP($B275,'[2]1516 Exp_Rev Access'!$F$7:$FS$310,170,FALSE)),"",VLOOKUP($B275,'[2]1516 Exp_Rev Access'!$F$7:$FS$310,170,FALSE))</f>
        <v>0</v>
      </c>
      <c r="GM275" s="90">
        <f>IF(ISNA(VLOOKUP($B275,'[2]1516 Exp_Rev Access'!$F$7:$FT$310,171,FALSE)),"",VLOOKUP($B275,'[2]1516 Exp_Rev Access'!$F$7:$FT$310,171,FALSE))</f>
        <v>0</v>
      </c>
      <c r="GN275" s="90">
        <f>IF(ISNA(VLOOKUP($B275,'[2]1516 Exp_Rev Access'!$F$7:$FU$310,172,FALSE)),"",VLOOKUP($B275,'[2]1516 Exp_Rev Access'!$F$7:$FU$310,172,FALSE))</f>
        <v>0</v>
      </c>
      <c r="GO275" s="90">
        <f>IF(ISNA(VLOOKUP($B275,'[2]1516 Exp_Rev Access'!$F$7:$FV$310,173,FALSE)),"",VLOOKUP($B275,'[2]1516 Exp_Rev Access'!$F$7:$FV$310,173,FALSE))</f>
        <v>0</v>
      </c>
      <c r="GP275" s="90">
        <f>IF(ISNA(VLOOKUP($B275,'[2]1516 Exp_Rev Access'!$F$7:$GA$310,174,FALSE)),"",VLOOKUP($B275,'[2]1516 Exp_Rev Access'!$F$7:$GA$310,174,FALSE))</f>
        <v>0</v>
      </c>
      <c r="GQ275" s="90">
        <f>IF(ISNA(VLOOKUP($B275,'[2]1516 Exp_Rev Access'!$F$7:$GA$310,175,FALSE)),"",VLOOKUP($B275,'[2]1516 Exp_Rev Access'!$F$7:$GA$310,175,FALSE))</f>
        <v>0</v>
      </c>
      <c r="GR275" s="90">
        <f>IF(ISNA(VLOOKUP($B275,'[2]1516 Exp_Rev Access'!$F$7:$GA$310,176,FALSE)),"",VLOOKUP($B275,'[2]1516 Exp_Rev Access'!$F$7:$GA$310,176,FALSE))</f>
        <v>0</v>
      </c>
      <c r="GS275" s="90">
        <f>IF(ISNA(VLOOKUP($B275,'[2]1516 Exp_Rev Access'!$F$7:$GA$310,177,FALSE)),"",VLOOKUP($B275,'[2]1516 Exp_Rev Access'!$F$7:$GA$310,177,FALSE))</f>
        <v>0</v>
      </c>
      <c r="GT275" s="90">
        <f>IF(ISNA(VLOOKUP($B275,'[2]1516 Exp_Rev Access'!$F$7:$GA$310,178,FALSE)),"",VLOOKUP($B275,'[2]1516 Exp_Rev Access'!$F$7:$GA$310,178,FALSE))</f>
        <v>0</v>
      </c>
      <c r="GU275" s="53">
        <f t="shared" si="688"/>
        <v>10727.27</v>
      </c>
      <c r="GV275" s="92">
        <f t="shared" si="689"/>
        <v>5.040543844066597E-4</v>
      </c>
      <c r="GW275" s="96">
        <f t="shared" si="690"/>
        <v>5.4573097213672694</v>
      </c>
    </row>
    <row r="276" spans="1:222" s="97" customFormat="1" x14ac:dyDescent="0.2">
      <c r="A276" s="86"/>
      <c r="B276" s="87" t="s">
        <v>582</v>
      </c>
      <c r="C276" s="87" t="s">
        <v>583</v>
      </c>
      <c r="D276" s="88">
        <f>IF(ISNA(VLOOKUP($B276,'[2]1516 enrollment_Rev_Exp by size'!$A$6:$C$325,3,FALSE)),"",VLOOKUP($B276,'[2]1516 enrollment_Rev_Exp by size'!$A$6:$C$325,3,FALSE))</f>
        <v>3567.0899999999997</v>
      </c>
      <c r="E276" s="89">
        <v>40638301.469999999</v>
      </c>
      <c r="F276" s="67">
        <f t="shared" si="668"/>
        <v>40638301.469999999</v>
      </c>
      <c r="G276" s="67">
        <f t="shared" si="669"/>
        <v>0</v>
      </c>
      <c r="H276" s="90">
        <f>IF(ISNA(VLOOKUP($B276,'[2]1516 Exp_Rev Access'!$F$7:$FS$310,2,FALSE)),"",VLOOKUP($B276,'[2]1516 Exp_Rev Access'!$F$7:$FS$310,2,FALSE))</f>
        <v>8493018.3100000005</v>
      </c>
      <c r="I276" s="90">
        <f>IF(ISNA(VLOOKUP($B276,'[2]1516 Exp_Rev Access'!$F$7:$FS$310,3,FALSE)),"",VLOOKUP($B276,'[2]1516 Exp_Rev Access'!$F$7:$FS$310,3,FALSE))</f>
        <v>0</v>
      </c>
      <c r="J276" s="90">
        <f>IF(ISNA(VLOOKUP($B276,'[2]1516 Exp_Rev Access'!$F$7:$FS$310,4,FALSE)),"",VLOOKUP($B276,'[2]1516 Exp_Rev Access'!$F$7:$FS$310,4,FALSE))</f>
        <v>0</v>
      </c>
      <c r="K276" s="90">
        <f>IF(ISNA(VLOOKUP($B276,'[2]1516 Exp_Rev Access'!$F$7:$FS$310,5,FALSE)),"-",VLOOKUP($B276,'[2]1516 Exp_Rev Access'!$F$7:$FS$310,5,FALSE))</f>
        <v>170571.6</v>
      </c>
      <c r="L276" s="90">
        <f>IF(ISNA(VLOOKUP($B276,'[2]1516 Exp_Rev Access'!$F$7:$FS$310,6,FALSE)),"",VLOOKUP($B276,'[2]1516 Exp_Rev Access'!$F$7:$FS$310,6,FALSE))</f>
        <v>0</v>
      </c>
      <c r="M276" s="90">
        <f>IF(ISNA(VLOOKUP($B276,'[2]1516 Exp_Rev Access'!$F$7:$FS$310,7,FALSE)),"",VLOOKUP($B276,'[2]1516 Exp_Rev Access'!$F$7:$FS$310,7,FALSE))</f>
        <v>0</v>
      </c>
      <c r="N276" s="53">
        <f t="shared" si="670"/>
        <v>8663589.9100000001</v>
      </c>
      <c r="O276" s="91">
        <f t="shared" si="671"/>
        <v>0.21318779566600821</v>
      </c>
      <c r="P276" s="53">
        <f t="shared" si="672"/>
        <v>2428.7556271358449</v>
      </c>
      <c r="Q276" s="90">
        <f>IF(ISNA(VLOOKUP($B276,'[2]1516 Exp_Rev Access'!$F$7:$FS$310,8,FALSE)),"",VLOOKUP($B276,'[2]1516 Exp_Rev Access'!$F$7:$FS$310,8,FALSE))</f>
        <v>54808.66</v>
      </c>
      <c r="R276" s="90">
        <f>IF(ISNA(VLOOKUP($B276,'[2]1516 Exp_Rev Access'!$F$7:$FS$310,9,FALSE)),"",VLOOKUP($B276,'[2]1516 Exp_Rev Access'!$F$7:$FS$310,9,FALSE))</f>
        <v>0</v>
      </c>
      <c r="S276" s="90">
        <f>IF(ISNA(VLOOKUP($B276,'[2]1516 Exp_Rev Access'!$F$7:$FS$310,10,FALSE)),"",VLOOKUP($B276,'[2]1516 Exp_Rev Access'!$F$7:$FS$310,10,FALSE))</f>
        <v>0</v>
      </c>
      <c r="T276" s="90">
        <f>IF(ISNA(VLOOKUP($B276,'[2]1516 Exp_Rev Access'!$F$7:$FS$310,11,FALSE)),"",VLOOKUP($B276,'[2]1516 Exp_Rev Access'!$F$7:$FS$310,11,FALSE))</f>
        <v>0</v>
      </c>
      <c r="U276" s="90">
        <f>IF(ISNA(VLOOKUP($B276,'[2]1516 Exp_Rev Access'!$F$7:$FS$310,12,FALSE)),"",VLOOKUP($B276,'[2]1516 Exp_Rev Access'!$F$7:$FS$310,12,FALSE))</f>
        <v>0</v>
      </c>
      <c r="V276" s="90">
        <f>IF(ISNA(VLOOKUP($B276,'[2]1516 Exp_Rev Access'!$F$7:$FS$310,13,FALSE)),"",VLOOKUP($B276,'[2]1516 Exp_Rev Access'!$F$7:$FS$310,13,FALSE))</f>
        <v>2825</v>
      </c>
      <c r="W276" s="90">
        <f>IF(ISNA(VLOOKUP($B276,'[2]1516 Exp_Rev Access'!$F$7:$FS$310,14,FALSE)),"",VLOOKUP($B276,'[2]1516 Exp_Rev Access'!$F$7:$FS$310,14,FALSE))</f>
        <v>0</v>
      </c>
      <c r="X276" s="90">
        <f>IF(ISNA(VLOOKUP($B276,'[2]1516 Exp_Rev Access'!$F$7:$FS$310,15,FALSE)),"",VLOOKUP($B276,'[2]1516 Exp_Rev Access'!$F$7:$FS$310,15,FALSE))</f>
        <v>81236.97</v>
      </c>
      <c r="Y276" s="90">
        <f>IF(ISNA(VLOOKUP($B276,'[2]1516 Exp_Rev Access'!$F$7:$FS$310,16,FALSE)),"",VLOOKUP($B276,'[2]1516 Exp_Rev Access'!$F$7:$FS$310,16,FALSE))</f>
        <v>95346.41</v>
      </c>
      <c r="Z276" s="90">
        <f>IF(ISNA(VLOOKUP($B276,'[2]1516 Exp_Rev Access'!$F$7:$FS$310,17,FALSE)),"",VLOOKUP($B276,'[2]1516 Exp_Rev Access'!$F$7:$FS$310,17,FALSE))</f>
        <v>0</v>
      </c>
      <c r="AA276" s="90">
        <f>IF(ISNA(VLOOKUP($B276,'[2]1516 Exp_Rev Access'!$F$7:$FS$310,18,FALSE)),"",VLOOKUP($B276,'[2]1516 Exp_Rev Access'!$F$7:$FS$310,18,FALSE))</f>
        <v>0</v>
      </c>
      <c r="AB276" s="90">
        <f>IF(ISNA(VLOOKUP($B276,'[2]1516 Exp_Rev Access'!$F$7:$FS$310,19,FALSE)),"",VLOOKUP($B276,'[2]1516 Exp_Rev Access'!$F$7:$FS$310,19,FALSE))</f>
        <v>0</v>
      </c>
      <c r="AC276" s="90">
        <f>IF(ISNA(VLOOKUP($B276,'[2]1516 Exp_Rev Access'!$F$7:$FS$310,20,FALSE)),"",VLOOKUP($B276,'[2]1516 Exp_Rev Access'!$F$7:$FS$310,20,FALSE))</f>
        <v>378736.02</v>
      </c>
      <c r="AD276" s="90">
        <f>IF(ISNA(VLOOKUP($B276,'[2]1516 Exp_Rev Access'!$F$7:$FS$310,21,FALSE)),"",VLOOKUP($B276,'[2]1516 Exp_Rev Access'!$F$7:$FS$310,21,FALSE))</f>
        <v>447455.32</v>
      </c>
      <c r="AE276" s="90">
        <f>IF(ISNA(VLOOKUP($B276,'[2]1516 Exp_Rev Access'!$F$7:$FS$310,22,FALSE)),"",VLOOKUP($B276,'[2]1516 Exp_Rev Access'!$F$7:$FS$310,22,FALSE))</f>
        <v>23590.04</v>
      </c>
      <c r="AF276" s="90">
        <f>IF(ISNA(VLOOKUP($B276,'[2]1516 Exp_Rev Access'!$F$7:$FS$310,23,FALSE)),"",VLOOKUP($B276,'[2]1516 Exp_Rev Access'!$F$7:$FS$310,23,FALSE))</f>
        <v>0</v>
      </c>
      <c r="AG276" s="90">
        <f>IF(ISNA(VLOOKUP($B276,'[2]1516 Exp_Rev Access'!$F$7:$FS$310,24,FALSE)),"",VLOOKUP($B276,'[2]1516 Exp_Rev Access'!$F$7:$FS$310,24,FALSE))</f>
        <v>76364.87</v>
      </c>
      <c r="AH276" s="90">
        <f>IF(ISNA(VLOOKUP($B276,'[2]1516 Exp_Rev Access'!$F$7:$FS$310,25,FALSE)),"",VLOOKUP($B276,'[2]1516 Exp_Rev Access'!$F$7:$FS$310,25,FALSE))</f>
        <v>4009.23</v>
      </c>
      <c r="AI276" s="90">
        <f>IF(ISNA(VLOOKUP($B276,'[2]1516 Exp_Rev Access'!$F$7:$FS$310,26,FALSE)),"",VLOOKUP($B276,'[2]1516 Exp_Rev Access'!$F$7:$FS$310,26,FALSE))</f>
        <v>34045.29</v>
      </c>
      <c r="AJ276" s="90">
        <f>IF(ISNA(VLOOKUP($B276,'[2]1516 Exp_Rev Access'!$F$7:$FS$310,27,FALSE)),"",VLOOKUP($B276,'[2]1516 Exp_Rev Access'!$F$7:$FS$310,27,FALSE))</f>
        <v>8400.66</v>
      </c>
      <c r="AK276" s="90">
        <f>IF(ISNA(VLOOKUP($B276,'[2]1516 Exp_Rev Access'!$F$7:$FS$310,28,FALSE)),"",VLOOKUP($B276,'[2]1516 Exp_Rev Access'!$F$7:$FS$310,28,FALSE))</f>
        <v>21615.25</v>
      </c>
      <c r="AL276" s="90">
        <f>IF(ISNA(VLOOKUP($B276,'[2]1516 Exp_Rev Access'!$F$7:$FS$310,29,FALSE)),"",VLOOKUP($B276,'[2]1516 Exp_Rev Access'!$F$7:$FS$310,29,FALSE))</f>
        <v>0</v>
      </c>
      <c r="AM276" s="53">
        <f t="shared" si="673"/>
        <v>1228433.72</v>
      </c>
      <c r="AN276" s="92">
        <f t="shared" si="674"/>
        <v>3.0228471062129753E-2</v>
      </c>
      <c r="AO276" s="68">
        <f t="shared" si="675"/>
        <v>344.37979417396258</v>
      </c>
      <c r="AP276" s="90">
        <f>IF(ISNA(VLOOKUP($B276,'[2]1516 Exp_Rev Access'!$F$7:$FS$310,30,FALSE)),"",VLOOKUP($B276,'[2]1516 Exp_Rev Access'!$F$7:$FS$310,30,FALSE))</f>
        <v>21435116.280000001</v>
      </c>
      <c r="AQ276" s="90">
        <f>IF(ISNA(VLOOKUP($B276,'[2]1516 Exp_Rev Access'!$F$7:$FS$310,31,FALSE)),"",VLOOKUP($B276,'[2]1516 Exp_Rev Access'!$F$7:$FS$310,31,FALSE))</f>
        <v>661101.18000000005</v>
      </c>
      <c r="AR276" s="90">
        <f>IF(ISNA(VLOOKUP($B276,'[2]1516 Exp_Rev Access'!$F$7:$FS$310,32,FALSE)),"",VLOOKUP($B276,'[2]1516 Exp_Rev Access'!$F$7:$FS$310,32,FALSE))</f>
        <v>828276.32</v>
      </c>
      <c r="AS276" s="90">
        <f>IF(ISNA(VLOOKUP($B276,'[2]1516 Exp_Rev Access'!$F$7:$FS$310,33,FALSE)),"",VLOOKUP($B276,'[2]1516 Exp_Rev Access'!$F$7:$FS$310,33,FALSE))</f>
        <v>0</v>
      </c>
      <c r="AT276" s="90">
        <f>IF(ISNA(VLOOKUP($B276,'[2]1516 Exp_Rev Access'!$F$7:$FS$310,34,FALSE)),"",VLOOKUP($B276,'[2]1516 Exp_Rev Access'!$F$7:$FS$310,34,FALSE))</f>
        <v>0</v>
      </c>
      <c r="AU276" s="53">
        <f t="shared" si="676"/>
        <v>22924493.780000001</v>
      </c>
      <c r="AV276" s="93">
        <f t="shared" si="677"/>
        <v>0.56411052998667566</v>
      </c>
      <c r="AW276" s="53">
        <f t="shared" si="678"/>
        <v>6426.6653714932909</v>
      </c>
      <c r="AX276" s="90">
        <f>IF(ISNA(VLOOKUP($B276,'[2]1516 Exp_Rev Access'!$F$7:$FS$310,35,FALSE)),"",VLOOKUP($B276,'[2]1516 Exp_Rev Access'!$F$7:$FS$310,35,FALSE))</f>
        <v>0</v>
      </c>
      <c r="AY276" s="90">
        <f>IF(ISNA(VLOOKUP($B276,'[2]1516 Exp_Rev Access'!$F$7:$FS$310,36,FALSE)),"",VLOOKUP($B276,'[2]1516 Exp_Rev Access'!$F$7:$FS$310,36,FALSE))</f>
        <v>2920169.44</v>
      </c>
      <c r="AZ276" s="90">
        <f>IF(ISNA(VLOOKUP($B276,'[2]1516 Exp_Rev Access'!$F$7:$FS$310,37,FALSE)),"",VLOOKUP($B276,'[2]1516 Exp_Rev Access'!$F$7:$FS$310,37,FALSE))</f>
        <v>91851.27</v>
      </c>
      <c r="BA276" s="90">
        <f>IF(ISNA(VLOOKUP($B276,'[2]1516 Exp_Rev Access'!$F$7:$FS$310,38,FALSE)),"",VLOOKUP($B276,'[2]1516 Exp_Rev Access'!$F$7:$FS$310,38,FALSE))</f>
        <v>63683</v>
      </c>
      <c r="BB276" s="90">
        <f>IF(ISNA(VLOOKUP($B276,'[2]1516 Exp_Rev Access'!$F$7:$FS$310,39,FALSE)),"",VLOOKUP($B276,'[2]1516 Exp_Rev Access'!$F$7:$FS$310,39,FALSE))</f>
        <v>0</v>
      </c>
      <c r="BC276" s="90">
        <f>IF(ISNA(VLOOKUP($B276,'[2]1516 Exp_Rev Access'!$F$7:$FS$310,40,FALSE)),"",VLOOKUP($B276,'[2]1516 Exp_Rev Access'!$F$7:$FS$310,40,FALSE))</f>
        <v>564701.69999999995</v>
      </c>
      <c r="BD276" s="90">
        <f>IF(ISNA(VLOOKUP($B276,'[2]1516 Exp_Rev Access'!$F$7:$FS$310,41,FALSE)),"",VLOOKUP($B276,'[2]1516 Exp_Rev Access'!$F$7:$FS$310,41,FALSE))</f>
        <v>0</v>
      </c>
      <c r="BE276" s="90">
        <f>IF(ISNA(VLOOKUP($B276,'[2]1516 Exp_Rev Access'!$F$7:$FS$310,42,FALSE)),"",VLOOKUP($B276,'[2]1516 Exp_Rev Access'!$F$7:$FS$310,42,FALSE))</f>
        <v>194796.91</v>
      </c>
      <c r="BF276" s="90">
        <f>IF(ISNA(VLOOKUP($B276,'[2]1516 Exp_Rev Access'!$F$7:$FS$310,43,FALSE)),"",VLOOKUP($B276,'[2]1516 Exp_Rev Access'!$F$7:$FS$310,43,FALSE))</f>
        <v>0</v>
      </c>
      <c r="BG276" s="90">
        <f>IF(ISNA(VLOOKUP($B276,'[2]1516 Exp_Rev Access'!$F$7:$FS$310,44,FALSE)),"",VLOOKUP($B276,'[2]1516 Exp_Rev Access'!$F$7:$FS$310,44,FALSE))</f>
        <v>87875.27</v>
      </c>
      <c r="BH276" s="90">
        <f>IF(ISNA(VLOOKUP($B276,'[2]1516 Exp_Rev Access'!$F$7:$FS$310,45,FALSE)),"",VLOOKUP($B276,'[2]1516 Exp_Rev Access'!$F$7:$FS$310,45,FALSE))</f>
        <v>35924.870000000003</v>
      </c>
      <c r="BI276" s="90">
        <f>IF(ISNA(VLOOKUP($B276,'[2]1516 Exp_Rev Access'!$F$7:$FS$310,46,FALSE)),"",VLOOKUP($B276,'[2]1516 Exp_Rev Access'!$F$7:$FS$310,46,FALSE))</f>
        <v>0</v>
      </c>
      <c r="BJ276" s="90">
        <f>IF(ISNA(VLOOKUP($B276,'[2]1516 Exp_Rev Access'!$F$7:$FS$310,47,FALSE)),"",VLOOKUP($B276,'[2]1516 Exp_Rev Access'!$F$7:$FS$310,47,FALSE))</f>
        <v>18404.12</v>
      </c>
      <c r="BK276" s="90">
        <f>IF(ISNA(VLOOKUP($B276,'[2]1516 Exp_Rev Access'!$F$7:$FS$310,48,FALSE)),"",VLOOKUP($B276,'[2]1516 Exp_Rev Access'!$F$7:$FS$310,48,FALSE))</f>
        <v>1606304.99</v>
      </c>
      <c r="BL276" s="90">
        <f>IF(ISNA(VLOOKUP($B276,'[2]1516 Exp_Rev Access'!$F$7:$FS$310,49,FALSE)),"",VLOOKUP($B276,'[2]1516 Exp_Rev Access'!$F$7:$FS$310,49,FALSE))</f>
        <v>0</v>
      </c>
      <c r="BM276" s="90">
        <f>IF(ISNA(VLOOKUP($B276,'[2]1516 Exp_Rev Access'!$F$7:$FS$310,50,FALSE)),"",VLOOKUP($B276,'[2]1516 Exp_Rev Access'!$F$7:$FS$310,50,FALSE))</f>
        <v>0</v>
      </c>
      <c r="BN276" s="90">
        <f>IF(ISNA(VLOOKUP($B276,'[2]1516 Exp_Rev Access'!$F$7:$FS$310,51,FALSE)),"",VLOOKUP($B276,'[2]1516 Exp_Rev Access'!$F$7:$FS$310,51,FALSE))</f>
        <v>0</v>
      </c>
      <c r="BO276" s="90">
        <f>IF(ISNA(VLOOKUP($B276,'[2]1516 Exp_Rev Access'!$F$7:$FS$310,52,FALSE)),"",VLOOKUP($B276,'[2]1516 Exp_Rev Access'!$F$7:$FS$310,52,FALSE))</f>
        <v>0</v>
      </c>
      <c r="BP276" s="90">
        <f>IF(ISNA(VLOOKUP($B276,'[2]1516 Exp_Rev Access'!$F$7:$FS$310,53,FALSE)),"",VLOOKUP($B276,'[2]1516 Exp_Rev Access'!$F$7:$FS$310,53,FALSE))</f>
        <v>0</v>
      </c>
      <c r="BQ276" s="90">
        <f>IF(ISNA(VLOOKUP($B276,'[2]1516 Exp_Rev Access'!$F$7:$FS$310,54,FALSE)),"",VLOOKUP($B276,'[2]1516 Exp_Rev Access'!$F$7:$FS$310,54,FALSE))</f>
        <v>587.32000000000005</v>
      </c>
      <c r="BR276" s="90">
        <f>IF(ISNA(VLOOKUP($B276,'[2]1516 Exp_Rev Access'!$F$7:$FS$310,55,FALSE)),"",VLOOKUP($B276,'[2]1516 Exp_Rev Access'!$F$7:$FS$310,55,FALSE))</f>
        <v>0</v>
      </c>
      <c r="BS276" s="90">
        <f>IF(ISNA(VLOOKUP($B276,'[2]1516 Exp_Rev Access'!$F$7:$FS$310,56,FALSE)),"",VLOOKUP($B276,'[2]1516 Exp_Rev Access'!$F$7:$FS$310,56,FALSE))</f>
        <v>0</v>
      </c>
      <c r="BT276" s="90">
        <f>IF(ISNA(VLOOKUP($B276,'[2]1516 Exp_Rev Access'!$F$7:$FS$310,57,FALSE)),"",VLOOKUP($B276,'[2]1516 Exp_Rev Access'!$F$7:$FS$310,57,FALSE))</f>
        <v>0</v>
      </c>
      <c r="BU276" s="90">
        <f>IF(ISNA(VLOOKUP($B276,'[2]1516 Exp_Rev Access'!$F$7:$FS$310,58,FALSE)),"",VLOOKUP($B276,'[2]1516 Exp_Rev Access'!$F$7:$FS$310,58,FALSE))</f>
        <v>0</v>
      </c>
      <c r="BV276" s="53">
        <f t="shared" si="679"/>
        <v>5584298.8900000006</v>
      </c>
      <c r="BW276" s="92">
        <f t="shared" si="680"/>
        <v>0.13741467256259321</v>
      </c>
      <c r="BX276" s="68">
        <f t="shared" si="681"/>
        <v>1565.505465239173</v>
      </c>
      <c r="BY276" s="90">
        <f>IF(ISNA(VLOOKUP($B276,'[2]1516 Exp_Rev Access'!$F$7:$FS$310,59,FALSE)),"",VLOOKUP($B276,'[2]1516 Exp_Rev Access'!$F$7:$FS$310,59,FALSE))</f>
        <v>0</v>
      </c>
      <c r="BZ276" s="90">
        <f>IF(ISNA(VLOOKUP($B276,'[2]1516 Exp_Rev Access'!$F$7:$FS$310,60,FALSE)),"",VLOOKUP($B276,'[2]1516 Exp_Rev Access'!$F$7:$FS$310,60,FALSE))</f>
        <v>0</v>
      </c>
      <c r="CA276" s="90">
        <f>IF(ISNA(VLOOKUP($B276,'[2]1516 Exp_Rev Access'!$F$7:$FS$310,61,FALSE)),"",VLOOKUP($B276,'[2]1516 Exp_Rev Access'!$F$7:$FS$310,61,FALSE))</f>
        <v>0</v>
      </c>
      <c r="CB276" s="90">
        <f>IF(ISNA(VLOOKUP($B276,'[2]1516 Exp_Rev Access'!$F$7:$FS$310,62,FALSE)),"",VLOOKUP($B276,'[2]1516 Exp_Rev Access'!$F$7:$FS$310,62,FALSE))</f>
        <v>0</v>
      </c>
      <c r="CC276" s="90">
        <f>IF(ISNA(VLOOKUP($B276,'[2]1516 Exp_Rev Access'!$F$7:$FS$310,63,FALSE)),"",VLOOKUP($B276,'[2]1516 Exp_Rev Access'!$F$7:$FS$310,63,FALSE))</f>
        <v>2853.01</v>
      </c>
      <c r="CD276" s="90">
        <f>IF(ISNA(VLOOKUP($B276,'[2]1516 Exp_Rev Access'!$F$7:$FS$310,64,FALSE)),"",VLOOKUP($B276,'[2]1516 Exp_Rev Access'!$F$7:$FS$310,64,FALSE))</f>
        <v>0</v>
      </c>
      <c r="CE276" s="53">
        <f t="shared" si="682"/>
        <v>2853.01</v>
      </c>
      <c r="CF276" s="92">
        <f t="shared" si="683"/>
        <v>7.0204951900023398E-5</v>
      </c>
      <c r="CG276" s="94">
        <f t="shared" si="684"/>
        <v>0.79981441455079649</v>
      </c>
      <c r="CH276" s="90">
        <f>IF(ISNA(VLOOKUP($B276,'[2]1516 Exp_Rev Access'!$F$7:$FS$310,65,FALSE)),"",VLOOKUP($B276,'[2]1516 Exp_Rev Access'!$F$7:$FS$310,65,FALSE))</f>
        <v>0</v>
      </c>
      <c r="CI276" s="90">
        <f>IF(ISNA(VLOOKUP($B276,'[2]1516 Exp_Rev Access'!$F$7:$FS$310,66,FALSE)),"",VLOOKUP($B276,'[2]1516 Exp_Rev Access'!$F$7:$FS$310,66,FALSE))</f>
        <v>0</v>
      </c>
      <c r="CJ276" s="90">
        <f>IF(ISNA(VLOOKUP($B276,'[2]1516 Exp_Rev Access'!$F$7:$FS$310,67,FALSE)),"",VLOOKUP($B276,'[2]1516 Exp_Rev Access'!$F$7:$FS$310,67,FALSE))</f>
        <v>0</v>
      </c>
      <c r="CK276" s="90">
        <f>IF(ISNA(VLOOKUP($B276,'[2]1516 Exp_Rev Access'!$F$7:$FS$310,68,FALSE)),"",VLOOKUP($B276,'[2]1516 Exp_Rev Access'!$F$7:$FS$310,68,FALSE))</f>
        <v>0</v>
      </c>
      <c r="CL276" s="90">
        <f>IF(ISNA(VLOOKUP($B276,'[2]1516 Exp_Rev Access'!$F$7:$FS$310,69,FALSE)),"",VLOOKUP($B276,'[2]1516 Exp_Rev Access'!$F$7:$FS$310,69,FALSE))</f>
        <v>0</v>
      </c>
      <c r="CM276" s="90">
        <f>IF(ISNA(VLOOKUP($B276,'[2]1516 Exp_Rev Access'!$F$7:$FS$310,70,FALSE)),"",VLOOKUP($B276,'[2]1516 Exp_Rev Access'!$F$7:$FS$310,70,FALSE))</f>
        <v>0</v>
      </c>
      <c r="CN276" s="90">
        <f>IF(ISNA(VLOOKUP($B276,'[2]1516 Exp_Rev Access'!$F$7:$FS$310,71,FALSE)),"",VLOOKUP($B276,'[2]1516 Exp_Rev Access'!$F$7:$FS$310,71,FALSE))</f>
        <v>0</v>
      </c>
      <c r="CO276" s="90">
        <f>IF(ISNA(VLOOKUP($B276,'[2]1516 Exp_Rev Access'!$F$7:$FS$310,72,FALSE)),"",VLOOKUP($B276,'[2]1516 Exp_Rev Access'!$F$7:$FS$310,72,FALSE))</f>
        <v>0</v>
      </c>
      <c r="CP276" s="90">
        <f>IF(ISNA(VLOOKUP($B276,'[2]1516 Exp_Rev Access'!$F$7:$FS$310,73,FALSE)),"",VLOOKUP($B276,'[2]1516 Exp_Rev Access'!$F$7:$FS$310,73,FALSE))</f>
        <v>0</v>
      </c>
      <c r="CQ276" s="90">
        <f>IF(ISNA(VLOOKUP($B276,'[2]1516 Exp_Rev Access'!$F$7:$FS$310,74,FALSE)),"",VLOOKUP($B276,'[2]1516 Exp_Rev Access'!$F$7:$FS$310,74,FALSE))</f>
        <v>764810.64</v>
      </c>
      <c r="CR276" s="90">
        <f>IF(ISNA(VLOOKUP($B276,'[2]1516 Exp_Rev Access'!$F$7:$FS$310,75,FALSE)),"",VLOOKUP($B276,'[2]1516 Exp_Rev Access'!$F$7:$FS$310,75,FALSE))</f>
        <v>0</v>
      </c>
      <c r="CS276" s="90">
        <f>IF(ISNA(VLOOKUP($B276,'[2]1516 Exp_Rev Access'!$F$7:$FS$310,76,FALSE)),"",VLOOKUP($B276,'[2]1516 Exp_Rev Access'!$F$7:$FS$310,76,FALSE))</f>
        <v>26065</v>
      </c>
      <c r="CT276" s="90">
        <f>IF(ISNA(VLOOKUP($B276,'[2]1516 Exp_Rev Access'!$F$7:$FS$310,77,FALSE)),"",VLOOKUP($B276,'[2]1516 Exp_Rev Access'!$F$7:$FS$310,77,FALSE))</f>
        <v>0</v>
      </c>
      <c r="CU276" s="90">
        <f>IF(ISNA(VLOOKUP($B276,'[2]1516 Exp_Rev Access'!$F$7:$FS$310,78,FALSE)),"",VLOOKUP($B276,'[2]1516 Exp_Rev Access'!$F$7:$FS$310,78,FALSE))</f>
        <v>453459.48</v>
      </c>
      <c r="CV276" s="90">
        <f>IF(ISNA(VLOOKUP($B276,'[2]1516 Exp_Rev Access'!$F$7:$FS$310,79,FALSE)),"",VLOOKUP($B276,'[2]1516 Exp_Rev Access'!$F$7:$FS$310,79,FALSE))</f>
        <v>90403.65</v>
      </c>
      <c r="CW276" s="90">
        <f>IF(ISNA(VLOOKUP($B276,'[2]1516 Exp_Rev Access'!$F$7:$FS$310,80,FALSE)),"",VLOOKUP($B276,'[2]1516 Exp_Rev Access'!$F$7:$FS$310,80,FALSE))</f>
        <v>0</v>
      </c>
      <c r="CX276" s="90">
        <f>IF(ISNA(VLOOKUP($B276,'[2]1516 Exp_Rev Access'!$F$7:$FS$310,81,FALSE)),"",VLOOKUP($B276,'[2]1516 Exp_Rev Access'!$F$7:$FS$310,81,FALSE))</f>
        <v>0</v>
      </c>
      <c r="CY276" s="90">
        <f>IF(ISNA(VLOOKUP($B276,'[2]1516 Exp_Rev Access'!$F$7:$FS$310,82,FALSE)),"",VLOOKUP($B276,'[2]1516 Exp_Rev Access'!$F$7:$FS$310,82,FALSE))</f>
        <v>0</v>
      </c>
      <c r="CZ276" s="90">
        <f>IF(ISNA(VLOOKUP($B276,'[2]1516 Exp_Rev Access'!$F$7:$FS$310,83,FALSE)),"",VLOOKUP($B276,'[2]1516 Exp_Rev Access'!$F$7:$FS$310,83,FALSE))</f>
        <v>0</v>
      </c>
      <c r="DA276" s="90">
        <f>IF(ISNA(VLOOKUP($B276,'[2]1516 Exp_Rev Access'!$F$7:$FS$310,84,FALSE)),"",VLOOKUP($B276,'[2]1516 Exp_Rev Access'!$F$7:$FS$310,84,FALSE))</f>
        <v>0</v>
      </c>
      <c r="DB276" s="90">
        <f>IF(ISNA(VLOOKUP($B276,'[2]1516 Exp_Rev Access'!$F$7:$FS$310,85,FALSE)),"",VLOOKUP($B276,'[2]1516 Exp_Rev Access'!$F$7:$FS$310,85,FALSE))</f>
        <v>0</v>
      </c>
      <c r="DC276" s="90">
        <f>IF(ISNA(VLOOKUP($B276,'[2]1516 Exp_Rev Access'!$F$7:$FS$310,86,FALSE)),"",VLOOKUP($B276,'[2]1516 Exp_Rev Access'!$F$7:$FS$310,86,FALSE))</f>
        <v>0</v>
      </c>
      <c r="DD276" s="90">
        <f>IF(ISNA(VLOOKUP($B276,'[2]1516 Exp_Rev Access'!$F$7:$FS$310,87,FALSE)),"",VLOOKUP($B276,'[2]1516 Exp_Rev Access'!$F$7:$FS$310,87,FALSE))</f>
        <v>0</v>
      </c>
      <c r="DE276" s="90">
        <f>IF(ISNA(VLOOKUP($B276,'[2]1516 Exp_Rev Access'!$F$7:$FS$310,88,FALSE)),"",VLOOKUP($B276,'[2]1516 Exp_Rev Access'!$F$7:$FS$310,88,FALSE))</f>
        <v>0</v>
      </c>
      <c r="DF276" s="90">
        <f>IF(ISNA(VLOOKUP($B276,'[2]1516 Exp_Rev Access'!$F$7:$FS$310,89,FALSE)),"",VLOOKUP($B276,'[2]1516 Exp_Rev Access'!$F$7:$FS$310,89,FALSE))</f>
        <v>0</v>
      </c>
      <c r="DG276" s="90">
        <f>IF(ISNA(VLOOKUP($B276,'[2]1516 Exp_Rev Access'!$F$7:$FS$310,90,FALSE)),"",VLOOKUP($B276,'[2]1516 Exp_Rev Access'!$F$7:$FS$310,90,FALSE))</f>
        <v>0</v>
      </c>
      <c r="DH276" s="90">
        <f>IF(ISNA(VLOOKUP($B276,'[2]1516 Exp_Rev Access'!$F$7:$FS$310,91,FALSE)),"",VLOOKUP($B276,'[2]1516 Exp_Rev Access'!$F$7:$FS$310,91,FALSE))</f>
        <v>7990.41</v>
      </c>
      <c r="DI276" s="90">
        <f>IF(ISNA(VLOOKUP($B276,'[2]1516 Exp_Rev Access'!$F$7:$FS$310,92,FALSE)),"",VLOOKUP($B276,'[2]1516 Exp_Rev Access'!$F$7:$FS$310,92,FALSE))</f>
        <v>503646.11</v>
      </c>
      <c r="DJ276" s="90">
        <f>IF(ISNA(VLOOKUP($B276,'[2]1516 Exp_Rev Access'!$F$7:$FS$310,93,FALSE)),"",VLOOKUP($B276,'[2]1516 Exp_Rev Access'!$F$7:$FS$310,93,FALSE))</f>
        <v>0</v>
      </c>
      <c r="DK276" s="90">
        <f>IF(ISNA(VLOOKUP($B276,'[2]1516 Exp_Rev Access'!$F$7:$FS$310,94,FALSE)),"",VLOOKUP($B276,'[2]1516 Exp_Rev Access'!$F$7:$FS$310,94,FALSE))</f>
        <v>0</v>
      </c>
      <c r="DL276" s="90">
        <f>IF(ISNA(VLOOKUP($B276,'[2]1516 Exp_Rev Access'!$F$7:$FS$310,95,FALSE)),"",VLOOKUP($B276,'[2]1516 Exp_Rev Access'!$F$7:$FS$310,95,FALSE))</f>
        <v>0</v>
      </c>
      <c r="DM276" s="90">
        <f>IF(ISNA(VLOOKUP($B276,'[2]1516 Exp_Rev Access'!$F$7:$FS$310,96,FALSE)),"",VLOOKUP($B276,'[2]1516 Exp_Rev Access'!$F$7:$FS$310,96,FALSE))</f>
        <v>0</v>
      </c>
      <c r="DN276" s="90">
        <f>IF(ISNA(VLOOKUP($B276,'[2]1516 Exp_Rev Access'!$F$7:$FS$310,97,FALSE)),"",VLOOKUP($B276,'[2]1516 Exp_Rev Access'!$F$7:$FS$310,97,FALSE))</f>
        <v>0</v>
      </c>
      <c r="DO276" s="90">
        <f>IF(ISNA(VLOOKUP($B276,'[2]1516 Exp_Rev Access'!$F$7:$FS$310,98,FALSE)),"",VLOOKUP($B276,'[2]1516 Exp_Rev Access'!$F$7:$FS$310,98,FALSE))</f>
        <v>0</v>
      </c>
      <c r="DP276" s="90">
        <f>IF(ISNA(VLOOKUP($B276,'[2]1516 Exp_Rev Access'!$F$7:$FS$310,99,FALSE)),"",VLOOKUP($B276,'[2]1516 Exp_Rev Access'!$F$7:$FS$310,99,FALSE))</f>
        <v>0</v>
      </c>
      <c r="DQ276" s="90">
        <f>IF(ISNA(VLOOKUP($B276,'[2]1516 Exp_Rev Access'!$F$7:$FS$310,100,FALSE)),"",VLOOKUP($B276,'[2]1516 Exp_Rev Access'!$F$7:$FS$310,100,FALSE))</f>
        <v>0</v>
      </c>
      <c r="DR276" s="90">
        <f>IF(ISNA(VLOOKUP($B276,'[2]1516 Exp_Rev Access'!$F$7:$FS$310,101,FALSE)),"",VLOOKUP($B276,'[2]1516 Exp_Rev Access'!$F$7:$FS$310,101,FALSE))</f>
        <v>0</v>
      </c>
      <c r="DS276" s="90">
        <f>IF(ISNA(VLOOKUP($B276,'[2]1516 Exp_Rev Access'!$F$7:$FS$310,102,FALSE)),"",VLOOKUP($B276,'[2]1516 Exp_Rev Access'!$F$7:$FS$310,102,FALSE))</f>
        <v>0</v>
      </c>
      <c r="DT276" s="90">
        <f>IF(ISNA(VLOOKUP($B276,'[2]1516 Exp_Rev Access'!$F$7:$FS$310,103,FALSE)),"",VLOOKUP($B276,'[2]1516 Exp_Rev Access'!$F$7:$FS$310,103,FALSE))</f>
        <v>0</v>
      </c>
      <c r="DU276" s="90">
        <f>IF(ISNA(VLOOKUP($B276,'[2]1516 Exp_Rev Access'!$F$7:$FS$310,104,FALSE)),"",VLOOKUP($B276,'[2]1516 Exp_Rev Access'!$F$7:$FS$310,104,FALSE))</f>
        <v>0</v>
      </c>
      <c r="DV276" s="90">
        <f>IF(ISNA(VLOOKUP($B276,'[2]1516 Exp_Rev Access'!$F$7:$FS$310,105,FALSE)),"",VLOOKUP($B276,'[2]1516 Exp_Rev Access'!$F$7:$FS$310,105,FALSE))</f>
        <v>200</v>
      </c>
      <c r="DW276" s="90">
        <f>IF(ISNA(VLOOKUP($B276,'[2]1516 Exp_Rev Access'!$F$7:$FS$310,106,FALSE)),"",VLOOKUP($B276,'[2]1516 Exp_Rev Access'!$F$7:$FS$310,106,FALSE))</f>
        <v>0</v>
      </c>
      <c r="DX276" s="90">
        <f>IF(ISNA(VLOOKUP($B276,'[2]1516 Exp_Rev Access'!$F$7:$FS$310,107,FALSE)),"",VLOOKUP($B276,'[2]1516 Exp_Rev Access'!$F$7:$FS$310,107,FALSE))</f>
        <v>0</v>
      </c>
      <c r="DY276" s="90">
        <f>IF(ISNA(VLOOKUP($B276,'[2]1516 Exp_Rev Access'!$F$7:$FS$310,108,FALSE)),"",VLOOKUP($B276,'[2]1516 Exp_Rev Access'!$F$7:$FS$310,108,FALSE))</f>
        <v>0</v>
      </c>
      <c r="DZ276" s="90">
        <f>IF(ISNA(VLOOKUP($B276,'[2]1516 Exp_Rev Access'!$F$7:$FS$310,109,FALSE)),"",VLOOKUP($B276,'[2]1516 Exp_Rev Access'!$F$7:$FS$310,109,FALSE))</f>
        <v>0</v>
      </c>
      <c r="EA276" s="90">
        <f>IF(ISNA(VLOOKUP($B276,'[2]1516 Exp_Rev Access'!$F$7:$FS$310,110,FALSE)),"",VLOOKUP($B276,'[2]1516 Exp_Rev Access'!$F$7:$FS$310,110,FALSE))</f>
        <v>0</v>
      </c>
      <c r="EB276" s="90">
        <f>IF(ISNA(VLOOKUP($B276,'[2]1516 Exp_Rev Access'!$F$7:$FS$310,111,FALSE)),"",VLOOKUP($B276,'[2]1516 Exp_Rev Access'!$F$7:$FS$310,111,FALSE))</f>
        <v>0</v>
      </c>
      <c r="EC276" s="90">
        <f>IF(ISNA(VLOOKUP($B276,'[2]1516 Exp_Rev Access'!$F$7:$FS$310,112,FALSE)),"",VLOOKUP($B276,'[2]1516 Exp_Rev Access'!$F$7:$FS$310,112,FALSE))</f>
        <v>0</v>
      </c>
      <c r="ED276" s="90">
        <f>IF(ISNA(VLOOKUP($B276,'[2]1516 Exp_Rev Access'!$F$7:$FS$310,113,FALSE)),"",VLOOKUP($B276,'[2]1516 Exp_Rev Access'!$F$7:$FS$310,113,FALSE))</f>
        <v>0</v>
      </c>
      <c r="EE276" s="90">
        <f>IF(ISNA(VLOOKUP($B276,'[2]1516 Exp_Rev Access'!$F$7:$FS$310,114,FALSE)),"",VLOOKUP($B276,'[2]1516 Exp_Rev Access'!$F$7:$FS$310,114,FALSE))</f>
        <v>0</v>
      </c>
      <c r="EF276" s="90">
        <f>IF(ISNA(VLOOKUP($B276,'[2]1516 Exp_Rev Access'!$F$7:$FS$310,115,FALSE)),"",VLOOKUP($B276,'[2]1516 Exp_Rev Access'!$F$7:$FS$310,115,FALSE))</f>
        <v>0</v>
      </c>
      <c r="EG276" s="90">
        <f>IF(ISNA(VLOOKUP($B276,'[2]1516 Exp_Rev Access'!$F$7:$FS$310,116,FALSE)),"",VLOOKUP($B276,'[2]1516 Exp_Rev Access'!$F$7:$FS$310,116,FALSE))</f>
        <v>39928</v>
      </c>
      <c r="EH276" s="90">
        <f>IF(ISNA(VLOOKUP($B276,'[2]1516 Exp_Rev Access'!$F$7:$FS$310,117,FALSE)),"",VLOOKUP($B276,'[2]1516 Exp_Rev Access'!$F$7:$FS$310,117,FALSE))</f>
        <v>0</v>
      </c>
      <c r="EI276" s="90">
        <f>IF(ISNA(VLOOKUP($B276,'[2]1516 Exp_Rev Access'!$F$7:$FS$310,118,FALSE)),"",VLOOKUP($B276,'[2]1516 Exp_Rev Access'!$F$7:$FS$310,118,FALSE))</f>
        <v>0</v>
      </c>
      <c r="EJ276" s="90">
        <f>IF(ISNA(VLOOKUP($B276,'[2]1516 Exp_Rev Access'!$F$7:$FS$310,119,FALSE)),"",VLOOKUP($B276,'[2]1516 Exp_Rev Access'!$F$7:$FS$310,119,FALSE))</f>
        <v>0</v>
      </c>
      <c r="EK276" s="90">
        <f>IF(ISNA(VLOOKUP($B276,'[2]1516 Exp_Rev Access'!$F$7:$FS$310,120,FALSE)),"",VLOOKUP($B276,'[2]1516 Exp_Rev Access'!$F$7:$FS$310,120,FALSE))</f>
        <v>0</v>
      </c>
      <c r="EL276" s="90">
        <f>IF(ISNA(VLOOKUP($B276,'[2]1516 Exp_Rev Access'!$F$7:$FS$310,121,FALSE)),"",VLOOKUP($B276,'[2]1516 Exp_Rev Access'!$F$7:$FS$310,121,FALSE))</f>
        <v>0</v>
      </c>
      <c r="EM276" s="90">
        <f>IF(ISNA(VLOOKUP($B276,'[2]1516 Exp_Rev Access'!$F$7:$FS$310,122,FALSE)),"",VLOOKUP($B276,'[2]1516 Exp_Rev Access'!$F$7:$FS$310,122,FALSE))</f>
        <v>0</v>
      </c>
      <c r="EN276" s="90">
        <f>IF(ISNA(VLOOKUP($B276,'[2]1516 Exp_Rev Access'!$F$7:$FS$310,123,FALSE)),"",VLOOKUP($B276,'[2]1516 Exp_Rev Access'!$F$7:$FS$310,123,FALSE))</f>
        <v>0</v>
      </c>
      <c r="EO276" s="90">
        <f>IF(ISNA(VLOOKUP($B276,'[2]1516 Exp_Rev Access'!$F$7:$FS$310,124,FALSE)),"",VLOOKUP($B276,'[2]1516 Exp_Rev Access'!$F$7:$FS$310,124,FALSE))</f>
        <v>0</v>
      </c>
      <c r="EP276" s="90">
        <f>IF(ISNA(VLOOKUP($B276,'[2]1516 Exp_Rev Access'!$F$7:$FS$310,125,FALSE)),"",VLOOKUP($B276,'[2]1516 Exp_Rev Access'!$F$7:$FS$310,125,FALSE))</f>
        <v>0</v>
      </c>
      <c r="EQ276" s="90">
        <f>IF(ISNA(VLOOKUP($B276,'[2]1516 Exp_Rev Access'!$F$7:$FS$310,126,FALSE)),"",VLOOKUP($B276,'[2]1516 Exp_Rev Access'!$F$7:$FS$310,126,FALSE))</f>
        <v>0</v>
      </c>
      <c r="ER276" s="90">
        <f>IF(ISNA(VLOOKUP($B276,'[2]1516 Exp_Rev Access'!$F$7:$FS$310,127,FALSE)),"",VLOOKUP($B276,'[2]1516 Exp_Rev Access'!$F$7:$FS$310,127,FALSE))</f>
        <v>0</v>
      </c>
      <c r="ES276" s="90">
        <f>IF(ISNA(VLOOKUP($B276,'[2]1516 Exp_Rev Access'!$F$7:$FS$310,128,FALSE)),"",VLOOKUP($B276,'[2]1516 Exp_Rev Access'!$F$7:$FS$310,128,FALSE))</f>
        <v>0</v>
      </c>
      <c r="ET276" s="90">
        <f>IF(ISNA(VLOOKUP($B276,'[2]1516 Exp_Rev Access'!$F$7:$FS$310,129,FALSE)),"",VLOOKUP($B276,'[2]1516 Exp_Rev Access'!$F$7:$FS$310,129,FALSE))</f>
        <v>0</v>
      </c>
      <c r="EU276" s="90">
        <f>IF(ISNA(VLOOKUP($B276,'[2]1516 Exp_Rev Access'!$F$7:$FS$310,130,FALSE)),"",VLOOKUP($B276,'[2]1516 Exp_Rev Access'!$F$7:$FS$310,130,FALSE))</f>
        <v>0</v>
      </c>
      <c r="EV276" s="90">
        <f>IF(ISNA(VLOOKUP($B276,'[2]1516 Exp_Rev Access'!$F$7:$FS$310,131,FALSE)),"",VLOOKUP($B276,'[2]1516 Exp_Rev Access'!$F$7:$FS$310,131,FALSE))</f>
        <v>17766.810000000001</v>
      </c>
      <c r="EW276" s="90">
        <f>IF(ISNA(VLOOKUP($B276,'[2]1516 Exp_Rev Access'!$F$7:$FS$310,132,FALSE)),"",VLOOKUP($B276,'[2]1516 Exp_Rev Access'!$F$7:$FS$310,132,FALSE))</f>
        <v>0</v>
      </c>
      <c r="EX276" s="90">
        <f>IF(ISNA(VLOOKUP($B276,'[2]1516 Exp_Rev Access'!$F$7:$FS$310,133,FALSE)),"",VLOOKUP($B276,'[2]1516 Exp_Rev Access'!$F$7:$FS$310,133,FALSE))</f>
        <v>0</v>
      </c>
      <c r="EY276" s="90">
        <f>IF(ISNA(VLOOKUP($B276,'[2]1516 Exp_Rev Access'!$F$7:$FS$310,134,FALSE)),"",VLOOKUP($B276,'[2]1516 Exp_Rev Access'!$F$7:$FS$310,134,FALSE))</f>
        <v>0</v>
      </c>
      <c r="EZ276" s="90">
        <f>IF(ISNA(VLOOKUP($B276,'[2]1516 Exp_Rev Access'!$F$7:$FS$310,135,FALSE)),"",VLOOKUP($B276,'[2]1516 Exp_Rev Access'!$F$7:$FS$310,135,FALSE))</f>
        <v>0</v>
      </c>
      <c r="FA276" s="90">
        <f>IF(ISNA(VLOOKUP($B276,'[2]1516 Exp_Rev Access'!$F$7:$FS$310,136,FALSE)),"",VLOOKUP($B276,'[2]1516 Exp_Rev Access'!$F$7:$FS$310,136,FALSE))</f>
        <v>0</v>
      </c>
      <c r="FB276" s="90">
        <f>IF(ISNA(VLOOKUP($B276,'[2]1516 Exp_Rev Access'!$F$7:$FS$310,137,FALSE)),"",VLOOKUP($B276,'[2]1516 Exp_Rev Access'!$F$7:$FS$310,137,FALSE))</f>
        <v>0</v>
      </c>
      <c r="FC276" s="90">
        <f>IF(ISNA(VLOOKUP($B276,'[2]1516 Exp_Rev Access'!$F$7:$FS$310,138,FALSE)),"",VLOOKUP($B276,'[2]1516 Exp_Rev Access'!$F$7:$FS$310,138,FALSE))</f>
        <v>0</v>
      </c>
      <c r="FD276" s="90">
        <f>IF(ISNA(VLOOKUP($B276,'[2]1516 Exp_Rev Access'!$F$7:$FS$310,139,FALSE)),"",VLOOKUP($B276,'[2]1516 Exp_Rev Access'!$F$7:$FS$310,139,FALSE))</f>
        <v>0</v>
      </c>
      <c r="FE276" s="90">
        <f>IF(ISNA(VLOOKUP($B276,'[2]1516 Exp_Rev Access'!$F$7:$FS$310,140,FALSE)),"",VLOOKUP($B276,'[2]1516 Exp_Rev Access'!$F$7:$FS$310,140,FALSE))</f>
        <v>0</v>
      </c>
      <c r="FF276" s="90">
        <f>IF(ISNA(VLOOKUP($B276,'[2]1516 Exp_Rev Access'!$F$7:$FS$310,141,FALSE)),"",VLOOKUP($B276,'[2]1516 Exp_Rev Access'!$F$7:$FS$310,141,FALSE))</f>
        <v>0</v>
      </c>
      <c r="FG276" s="90">
        <f>IF(ISNA(VLOOKUP($B276,'[2]1516 Exp_Rev Access'!$F$7:$FS$310,142,FALSE)),"",VLOOKUP($B276,'[2]1516 Exp_Rev Access'!$F$7:$FS$310,142,FALSE))</f>
        <v>0</v>
      </c>
      <c r="FH276" s="90">
        <f>IF(ISNA(VLOOKUP($B276,'[2]1516 Exp_Rev Access'!$F$7:$FS$310,143,FALSE)),"",VLOOKUP($B276,'[2]1516 Exp_Rev Access'!$F$7:$FS$310,143,FALSE))</f>
        <v>0</v>
      </c>
      <c r="FI276" s="90">
        <f>IF(ISNA(VLOOKUP($B276,'[2]1516 Exp_Rev Access'!$F$7:$FS$310,144,FALSE)),"",VLOOKUP($B276,'[2]1516 Exp_Rev Access'!$F$7:$FS$310,144,FALSE))</f>
        <v>0</v>
      </c>
      <c r="FJ276" s="90">
        <f>IF(ISNA(VLOOKUP($B276,'[2]1516 Exp_Rev Access'!$F$7:$FS$310,145,FALSE)),"",VLOOKUP($B276,'[2]1516 Exp_Rev Access'!$F$7:$FS$310,145,FALSE))</f>
        <v>0</v>
      </c>
      <c r="FK276" s="90">
        <f>IF(ISNA(VLOOKUP($B276,'[2]1516 Exp_Rev Access'!$F$7:$FS$310,146,FALSE)),"",VLOOKUP($B276,'[2]1516 Exp_Rev Access'!$F$7:$FS$310,146,FALSE))</f>
        <v>0</v>
      </c>
      <c r="FL276" s="90">
        <f>IF(ISNA(VLOOKUP($B276,'[2]1516 Exp_Rev Access'!$F$7:$FS$310,1147,FALSE)),"",VLOOKUP($B276,'[2]1516 Exp_Rev Access'!$F$7:$FS$310,147,FALSE))</f>
        <v>0</v>
      </c>
      <c r="FM276" s="90">
        <f>IF(ISNA(VLOOKUP($B276,'[2]1516 Exp_Rev Access'!$F$7:$FS$310,148,FALSE)),"",VLOOKUP($B276,'[2]1516 Exp_Rev Access'!$F$7:$FS$310,148,FALSE))</f>
        <v>0</v>
      </c>
      <c r="FN276" s="90">
        <f>IF(ISNA(VLOOKUP($B276,'[2]1516 Exp_Rev Access'!$F$7:$FS$310,149,FALSE)),"",VLOOKUP($B276,'[2]1516 Exp_Rev Access'!$F$7:$FS$310,149,FALSE))</f>
        <v>0</v>
      </c>
      <c r="FO276" s="90">
        <f>IF(ISNA(VLOOKUP($B276,'[2]1516 Exp_Rev Access'!$F$7:$FS$310,150,FALSE)),"",VLOOKUP($B276,'[2]1516 Exp_Rev Access'!$F$7:$FS$310,150,FALSE))</f>
        <v>0</v>
      </c>
      <c r="FP276" s="90">
        <f>IF(ISNA(VLOOKUP($B276,'[2]1516 Exp_Rev Access'!$F$7:$FS$310,151,FALSE)),"",VLOOKUP($B276,'[2]1516 Exp_Rev Access'!$F$7:$FS$310,151,FALSE))</f>
        <v>0</v>
      </c>
      <c r="FQ276" s="90">
        <f>IF(ISNA(VLOOKUP($B276,'[2]1516 Exp_Rev Access'!$F$7:$FS$310,152,FALSE)),"",VLOOKUP($B276,'[2]1516 Exp_Rev Access'!$F$7:$FS$310,152,FALSE))</f>
        <v>0</v>
      </c>
      <c r="FR276" s="90">
        <f>IF(ISNA(VLOOKUP($B276,'[2]1516 Exp_Rev Access'!$F$7:$FS$310,153,FALSE)),"",VLOOKUP($B276,'[2]1516 Exp_Rev Access'!$F$7:$FS$310,153,FALSE))</f>
        <v>69043.37</v>
      </c>
      <c r="FS276" s="53">
        <f t="shared" si="685"/>
        <v>1973313.4700000002</v>
      </c>
      <c r="FT276" s="92">
        <f t="shared" si="686"/>
        <v>4.8557971141011867E-2</v>
      </c>
      <c r="FU276" s="116">
        <f t="shared" si="687"/>
        <v>553.19979871547969</v>
      </c>
      <c r="FV276" s="90">
        <f>IF(ISNA(VLOOKUP($B276,'[2]1516 Exp_Rev Access'!$F$7:$FS$310,154,FALSE)),"",VLOOKUP($B276,'[2]1516 Exp_Rev Access'!$F$7:$FS$310,154,FALSE))</f>
        <v>240</v>
      </c>
      <c r="FW276" s="90">
        <f>IF(ISNA(VLOOKUP($B276,'[2]1516 Exp_Rev Access'!$F$7:$FS$310,155,FALSE)),"",VLOOKUP($B276,'[2]1516 Exp_Rev Access'!$F$7:$FS$310,155,FALSE))</f>
        <v>13208.4</v>
      </c>
      <c r="FX276" s="90">
        <f>IF(ISNA(VLOOKUP($B276,'[2]1516 Exp_Rev Access'!$F$7:$FS$310,156,FALSE)),"",VLOOKUP($B276,'[2]1516 Exp_Rev Access'!$F$7:$FS$310,156,FALSE))</f>
        <v>0</v>
      </c>
      <c r="FY276" s="90">
        <f>IF(ISNA(VLOOKUP($B276,'[2]1516 Exp_Rev Access'!$F$7:$FS$310,157,FALSE)),"",VLOOKUP($B276,'[2]1516 Exp_Rev Access'!$F$7:$FS$310,157,FALSE))</f>
        <v>0</v>
      </c>
      <c r="FZ276" s="90">
        <f>IF(ISNA(VLOOKUP($B276,'[2]1516 Exp_Rev Access'!$F$7:$FS$310,158,FALSE)),"",VLOOKUP($B276,'[2]1516 Exp_Rev Access'!$F$7:$FS$310,158,FALSE))</f>
        <v>0</v>
      </c>
      <c r="GA276" s="90">
        <f>IF(ISNA(VLOOKUP($B276,'[2]1516 Exp_Rev Access'!$F$7:$FS$310,159,FALSE)),"",VLOOKUP($B276,'[2]1516 Exp_Rev Access'!$F$7:$FS$310,159,FALSE))</f>
        <v>0</v>
      </c>
      <c r="GB276" s="90">
        <f>IF(ISNA(VLOOKUP($B276,'[2]1516 Exp_Rev Access'!$F$7:$FS$310,160,FALSE)),"",VLOOKUP($B276,'[2]1516 Exp_Rev Access'!$F$7:$FS$310,160,FALSE))</f>
        <v>0</v>
      </c>
      <c r="GC276" s="90">
        <f>IF(ISNA(VLOOKUP($B276,'[2]1516 Exp_Rev Access'!$F$7:$FS$310,161,FALSE)),"",VLOOKUP($B276,'[2]1516 Exp_Rev Access'!$F$7:$FS$310,161,FALSE))</f>
        <v>27007.79</v>
      </c>
      <c r="GD276" s="90">
        <f>IF(ISNA(VLOOKUP($B276,'[2]1516 Exp_Rev Access'!$F$7:$FS$310,162,FALSE)),"",VLOOKUP($B276,'[2]1516 Exp_Rev Access'!$F$7:$FS$310,162,FALSE))</f>
        <v>0</v>
      </c>
      <c r="GE276" s="90">
        <f>IF(ISNA(VLOOKUP($B276,'[2]1516 Exp_Rev Access'!$F$7:$FS$310,163,FALSE)),"",VLOOKUP($B276,'[2]1516 Exp_Rev Access'!$F$7:$FS$310,163,FALSE))</f>
        <v>170852.5</v>
      </c>
      <c r="GF276" s="90">
        <f>IF(ISNA(VLOOKUP($B276,'[2]1516 Exp_Rev Access'!$F$7:$FS$310,164,FALSE)),"",VLOOKUP($B276,'[2]1516 Exp_Rev Access'!$F$7:$FS$310,164,FALSE))</f>
        <v>0</v>
      </c>
      <c r="GG276" s="90">
        <f>IF(ISNA(VLOOKUP($B276,'[2]1516 Exp_Rev Access'!$F$7:$FS$310,165,FALSE)),"",VLOOKUP($B276,'[2]1516 Exp_Rev Access'!$F$7:$FS$310,165,FALSE))</f>
        <v>0</v>
      </c>
      <c r="GH276" s="90">
        <f>IF(ISNA(VLOOKUP($B276,'[2]1516 Exp_Rev Access'!$F$7:$FS$310,166,FALSE)),"",VLOOKUP($B276,'[2]1516 Exp_Rev Access'!$F$7:$FS$310,166,FALSE))</f>
        <v>2997.88</v>
      </c>
      <c r="GI276" s="90">
        <f>IF(ISNA(VLOOKUP($B276,'[2]1516 Exp_Rev Access'!$F$7:$FS$310,167,FALSE)),"",VLOOKUP($B276,'[2]1516 Exp_Rev Access'!$F$7:$FS$310,167,FALSE))</f>
        <v>0</v>
      </c>
      <c r="GJ276" s="90">
        <f>IF(ISNA(VLOOKUP($B276,'[2]1516 Exp_Rev Access'!$F$7:$FS$310,168,FALSE)),"",VLOOKUP($B276,'[2]1516 Exp_Rev Access'!$F$7:$FS$310,168,FALSE))</f>
        <v>0</v>
      </c>
      <c r="GK276" s="90">
        <f>IF(ISNA(VLOOKUP($B276,'[2]1516 Exp_Rev Access'!$F$7:$FS$310,169,FALSE)),"",VLOOKUP($B276,'[2]1516 Exp_Rev Access'!$F$7:$FS$310,169,FALSE))</f>
        <v>19378.62</v>
      </c>
      <c r="GL276" s="90">
        <f>IF(ISNA(VLOOKUP($B276,'[2]1516 Exp_Rev Access'!$F$7:$FS$310,170,FALSE)),"",VLOOKUP($B276,'[2]1516 Exp_Rev Access'!$F$7:$FS$310,170,FALSE))</f>
        <v>10233.549999999999</v>
      </c>
      <c r="GM276" s="90">
        <f>IF(ISNA(VLOOKUP($B276,'[2]1516 Exp_Rev Access'!$F$7:$FT$310,171,FALSE)),"",VLOOKUP($B276,'[2]1516 Exp_Rev Access'!$F$7:$FT$310,171,FALSE))</f>
        <v>0</v>
      </c>
      <c r="GN276" s="90">
        <f>IF(ISNA(VLOOKUP($B276,'[2]1516 Exp_Rev Access'!$F$7:$FU$310,172,FALSE)),"",VLOOKUP($B276,'[2]1516 Exp_Rev Access'!$F$7:$FU$310,172,FALSE))</f>
        <v>0</v>
      </c>
      <c r="GO276" s="90">
        <f>IF(ISNA(VLOOKUP($B276,'[2]1516 Exp_Rev Access'!$F$7:$FV$310,173,FALSE)),"",VLOOKUP($B276,'[2]1516 Exp_Rev Access'!$F$7:$FV$310,173,FALSE))</f>
        <v>0</v>
      </c>
      <c r="GP276" s="90">
        <f>IF(ISNA(VLOOKUP($B276,'[2]1516 Exp_Rev Access'!$F$7:$GA$310,174,FALSE)),"",VLOOKUP($B276,'[2]1516 Exp_Rev Access'!$F$7:$GA$310,174,FALSE))</f>
        <v>0</v>
      </c>
      <c r="GQ276" s="90">
        <f>IF(ISNA(VLOOKUP($B276,'[2]1516 Exp_Rev Access'!$F$7:$GA$310,175,FALSE)),"",VLOOKUP($B276,'[2]1516 Exp_Rev Access'!$F$7:$GA$310,175,FALSE))</f>
        <v>17399.95</v>
      </c>
      <c r="GR276" s="90">
        <f>IF(ISNA(VLOOKUP($B276,'[2]1516 Exp_Rev Access'!$F$7:$GA$310,176,FALSE)),"",VLOOKUP($B276,'[2]1516 Exp_Rev Access'!$F$7:$GA$310,176,FALSE))</f>
        <v>0</v>
      </c>
      <c r="GS276" s="90">
        <f>IF(ISNA(VLOOKUP($B276,'[2]1516 Exp_Rev Access'!$F$7:$GA$310,177,FALSE)),"",VLOOKUP($B276,'[2]1516 Exp_Rev Access'!$F$7:$GA$310,177,FALSE))</f>
        <v>0</v>
      </c>
      <c r="GT276" s="90">
        <f>IF(ISNA(VLOOKUP($B276,'[2]1516 Exp_Rev Access'!$F$7:$GA$310,178,FALSE)),"",VLOOKUP($B276,'[2]1516 Exp_Rev Access'!$F$7:$GA$310,178,FALSE))</f>
        <v>0</v>
      </c>
      <c r="GU276" s="53">
        <f t="shared" si="688"/>
        <v>261318.69</v>
      </c>
      <c r="GV276" s="92">
        <f t="shared" si="689"/>
        <v>6.430354629681328E-3</v>
      </c>
      <c r="GW276" s="114">
        <f t="shared" si="690"/>
        <v>73.258227294517383</v>
      </c>
      <c r="HE276" s="38"/>
      <c r="HF276" s="38"/>
      <c r="HG276" s="38"/>
      <c r="HH276" s="38"/>
      <c r="HI276" s="38"/>
      <c r="HJ276" s="38"/>
      <c r="HK276" s="38"/>
      <c r="HL276" s="38"/>
      <c r="HM276" s="38"/>
      <c r="HN276" s="38"/>
    </row>
    <row r="277" spans="1:222" x14ac:dyDescent="0.2">
      <c r="B277" s="87" t="s">
        <v>584</v>
      </c>
      <c r="C277" s="87" t="s">
        <v>585</v>
      </c>
      <c r="D277" s="88">
        <f>IF(ISNA(VLOOKUP($B277,'[2]1516 enrollment_Rev_Exp by size'!$A$6:$C$325,3,FALSE)),"",VLOOKUP($B277,'[2]1516 enrollment_Rev_Exp by size'!$A$6:$C$325,3,FALSE))</f>
        <v>3676.2200000000003</v>
      </c>
      <c r="E277" s="89">
        <v>40987780.520000003</v>
      </c>
      <c r="F277" s="67">
        <f t="shared" si="668"/>
        <v>40987780.520000003</v>
      </c>
      <c r="G277" s="67">
        <f t="shared" si="669"/>
        <v>0</v>
      </c>
      <c r="H277" s="90">
        <f>IF(ISNA(VLOOKUP($B277,'[2]1516 Exp_Rev Access'!$F$7:$FS$310,2,FALSE)),"",VLOOKUP($B277,'[2]1516 Exp_Rev Access'!$F$7:$FS$310,2,FALSE))</f>
        <v>9314659.75</v>
      </c>
      <c r="I277" s="90">
        <f>IF(ISNA(VLOOKUP($B277,'[2]1516 Exp_Rev Access'!$F$7:$FS$310,3,FALSE)),"",VLOOKUP($B277,'[2]1516 Exp_Rev Access'!$F$7:$FS$310,3,FALSE))</f>
        <v>0</v>
      </c>
      <c r="J277" s="90">
        <f>IF(ISNA(VLOOKUP($B277,'[2]1516 Exp_Rev Access'!$F$7:$FS$310,4,FALSE)),"",VLOOKUP($B277,'[2]1516 Exp_Rev Access'!$F$7:$FS$310,4,FALSE))</f>
        <v>0</v>
      </c>
      <c r="K277" s="90">
        <f>IF(ISNA(VLOOKUP($B277,'[2]1516 Exp_Rev Access'!$F$7:$FS$310,5,FALSE)),"-",VLOOKUP($B277,'[2]1516 Exp_Rev Access'!$F$7:$FS$310,5,FALSE))</f>
        <v>15.47</v>
      </c>
      <c r="L277" s="90">
        <f>IF(ISNA(VLOOKUP($B277,'[2]1516 Exp_Rev Access'!$F$7:$FS$310,6,FALSE)),"",VLOOKUP($B277,'[2]1516 Exp_Rev Access'!$F$7:$FS$310,6,FALSE))</f>
        <v>0</v>
      </c>
      <c r="M277" s="90">
        <f>IF(ISNA(VLOOKUP($B277,'[2]1516 Exp_Rev Access'!$F$7:$FS$310,7,FALSE)),"",VLOOKUP($B277,'[2]1516 Exp_Rev Access'!$F$7:$FS$310,7,FALSE))</f>
        <v>0</v>
      </c>
      <c r="N277" s="53">
        <f t="shared" si="670"/>
        <v>9314675.2200000007</v>
      </c>
      <c r="O277" s="91">
        <f t="shared" si="671"/>
        <v>0.22725493066049041</v>
      </c>
      <c r="P277" s="53">
        <f t="shared" si="672"/>
        <v>2533.7643612188608</v>
      </c>
      <c r="Q277" s="90">
        <f>IF(ISNA(VLOOKUP($B277,'[2]1516 Exp_Rev Access'!$F$7:$FS$310,8,FALSE)),"",VLOOKUP($B277,'[2]1516 Exp_Rev Access'!$F$7:$FS$310,8,FALSE))</f>
        <v>8003.2</v>
      </c>
      <c r="R277" s="90">
        <f>IF(ISNA(VLOOKUP($B277,'[2]1516 Exp_Rev Access'!$F$7:$FS$310,9,FALSE)),"",VLOOKUP($B277,'[2]1516 Exp_Rev Access'!$F$7:$FS$310,9,FALSE))</f>
        <v>0</v>
      </c>
      <c r="S277" s="90">
        <f>IF(ISNA(VLOOKUP($B277,'[2]1516 Exp_Rev Access'!$F$7:$FS$310,10,FALSE)),"",VLOOKUP($B277,'[2]1516 Exp_Rev Access'!$F$7:$FS$310,10,FALSE))</f>
        <v>0</v>
      </c>
      <c r="T277" s="90">
        <f>IF(ISNA(VLOOKUP($B277,'[2]1516 Exp_Rev Access'!$F$7:$FS$310,11,FALSE)),"",VLOOKUP($B277,'[2]1516 Exp_Rev Access'!$F$7:$FS$310,11,FALSE))</f>
        <v>0</v>
      </c>
      <c r="U277" s="90">
        <f>IF(ISNA(VLOOKUP($B277,'[2]1516 Exp_Rev Access'!$F$7:$FS$310,12,FALSE)),"",VLOOKUP($B277,'[2]1516 Exp_Rev Access'!$F$7:$FS$310,12,FALSE))</f>
        <v>41133.15</v>
      </c>
      <c r="V277" s="90">
        <f>IF(ISNA(VLOOKUP($B277,'[2]1516 Exp_Rev Access'!$F$7:$FS$310,13,FALSE)),"",VLOOKUP($B277,'[2]1516 Exp_Rev Access'!$F$7:$FS$310,13,FALSE))</f>
        <v>0</v>
      </c>
      <c r="W277" s="90">
        <f>IF(ISNA(VLOOKUP($B277,'[2]1516 Exp_Rev Access'!$F$7:$FS$310,14,FALSE)),"",VLOOKUP($B277,'[2]1516 Exp_Rev Access'!$F$7:$FS$310,14,FALSE))</f>
        <v>0</v>
      </c>
      <c r="X277" s="90">
        <f>IF(ISNA(VLOOKUP($B277,'[2]1516 Exp_Rev Access'!$F$7:$FS$310,15,FALSE)),"",VLOOKUP($B277,'[2]1516 Exp_Rev Access'!$F$7:$FS$310,15,FALSE))</f>
        <v>0</v>
      </c>
      <c r="Y277" s="90">
        <f>IF(ISNA(VLOOKUP($B277,'[2]1516 Exp_Rev Access'!$F$7:$FS$310,16,FALSE)),"",VLOOKUP($B277,'[2]1516 Exp_Rev Access'!$F$7:$FS$310,16,FALSE))</f>
        <v>18473.310000000001</v>
      </c>
      <c r="Z277" s="90">
        <f>IF(ISNA(VLOOKUP($B277,'[2]1516 Exp_Rev Access'!$F$7:$FS$310,17,FALSE)),"",VLOOKUP($B277,'[2]1516 Exp_Rev Access'!$F$7:$FS$310,17,FALSE))</f>
        <v>9912.41</v>
      </c>
      <c r="AA277" s="90">
        <f>IF(ISNA(VLOOKUP($B277,'[2]1516 Exp_Rev Access'!$F$7:$FS$310,18,FALSE)),"",VLOOKUP($B277,'[2]1516 Exp_Rev Access'!$F$7:$FS$310,18,FALSE))</f>
        <v>0</v>
      </c>
      <c r="AB277" s="90">
        <f>IF(ISNA(VLOOKUP($B277,'[2]1516 Exp_Rev Access'!$F$7:$FS$310,19,FALSE)),"",VLOOKUP($B277,'[2]1516 Exp_Rev Access'!$F$7:$FS$310,19,FALSE))</f>
        <v>0</v>
      </c>
      <c r="AC277" s="90">
        <f>IF(ISNA(VLOOKUP($B277,'[2]1516 Exp_Rev Access'!$F$7:$FS$310,20,FALSE)),"",VLOOKUP($B277,'[2]1516 Exp_Rev Access'!$F$7:$FS$310,20,FALSE))</f>
        <v>14988.51</v>
      </c>
      <c r="AD277" s="90">
        <f>IF(ISNA(VLOOKUP($B277,'[2]1516 Exp_Rev Access'!$F$7:$FS$310,21,FALSE)),"",VLOOKUP($B277,'[2]1516 Exp_Rev Access'!$F$7:$FS$310,21,FALSE))</f>
        <v>407026.22</v>
      </c>
      <c r="AE277" s="90">
        <f>IF(ISNA(VLOOKUP($B277,'[2]1516 Exp_Rev Access'!$F$7:$FS$310,22,FALSE)),"",VLOOKUP($B277,'[2]1516 Exp_Rev Access'!$F$7:$FS$310,22,FALSE))</f>
        <v>19858.77</v>
      </c>
      <c r="AF277" s="90">
        <f>IF(ISNA(VLOOKUP($B277,'[2]1516 Exp_Rev Access'!$F$7:$FS$310,23,FALSE)),"",VLOOKUP($B277,'[2]1516 Exp_Rev Access'!$F$7:$FS$310,23,FALSE))</f>
        <v>0</v>
      </c>
      <c r="AG277" s="90">
        <f>IF(ISNA(VLOOKUP($B277,'[2]1516 Exp_Rev Access'!$F$7:$FS$310,24,FALSE)),"",VLOOKUP($B277,'[2]1516 Exp_Rev Access'!$F$7:$FS$310,24,FALSE))</f>
        <v>59579.3</v>
      </c>
      <c r="AH277" s="90">
        <f>IF(ISNA(VLOOKUP($B277,'[2]1516 Exp_Rev Access'!$F$7:$FS$310,25,FALSE)),"",VLOOKUP($B277,'[2]1516 Exp_Rev Access'!$F$7:$FS$310,25,FALSE))</f>
        <v>4901.1099999999997</v>
      </c>
      <c r="AI277" s="90">
        <f>IF(ISNA(VLOOKUP($B277,'[2]1516 Exp_Rev Access'!$F$7:$FS$310,26,FALSE)),"",VLOOKUP($B277,'[2]1516 Exp_Rev Access'!$F$7:$FS$310,26,FALSE))</f>
        <v>45209.98</v>
      </c>
      <c r="AJ277" s="90">
        <f>IF(ISNA(VLOOKUP($B277,'[2]1516 Exp_Rev Access'!$F$7:$FS$310,27,FALSE)),"",VLOOKUP($B277,'[2]1516 Exp_Rev Access'!$F$7:$FS$310,27,FALSE))</f>
        <v>6661.38</v>
      </c>
      <c r="AK277" s="90">
        <f>IF(ISNA(VLOOKUP($B277,'[2]1516 Exp_Rev Access'!$F$7:$FS$310,28,FALSE)),"",VLOOKUP($B277,'[2]1516 Exp_Rev Access'!$F$7:$FS$310,28,FALSE))</f>
        <v>40869.43</v>
      </c>
      <c r="AL277" s="90">
        <f>IF(ISNA(VLOOKUP($B277,'[2]1516 Exp_Rev Access'!$F$7:$FS$310,29,FALSE)),"",VLOOKUP($B277,'[2]1516 Exp_Rev Access'!$F$7:$FS$310,29,FALSE))</f>
        <v>51828.27</v>
      </c>
      <c r="AM277" s="53">
        <f t="shared" si="673"/>
        <v>728445.04</v>
      </c>
      <c r="AN277" s="92">
        <f t="shared" si="674"/>
        <v>1.7772248966848911E-2</v>
      </c>
      <c r="AO277" s="68">
        <f t="shared" si="675"/>
        <v>198.15055682195299</v>
      </c>
      <c r="AP277" s="90">
        <f>IF(ISNA(VLOOKUP($B277,'[2]1516 Exp_Rev Access'!$F$7:$FS$310,30,FALSE)),"",VLOOKUP($B277,'[2]1516 Exp_Rev Access'!$F$7:$FS$310,30,FALSE))</f>
        <v>21872075.399999999</v>
      </c>
      <c r="AQ277" s="90">
        <f>IF(ISNA(VLOOKUP($B277,'[2]1516 Exp_Rev Access'!$F$7:$FS$310,31,FALSE)),"",VLOOKUP($B277,'[2]1516 Exp_Rev Access'!$F$7:$FS$310,31,FALSE))</f>
        <v>653543.66</v>
      </c>
      <c r="AR277" s="90">
        <f>IF(ISNA(VLOOKUP($B277,'[2]1516 Exp_Rev Access'!$F$7:$FS$310,32,FALSE)),"",VLOOKUP($B277,'[2]1516 Exp_Rev Access'!$F$7:$FS$310,32,FALSE))</f>
        <v>0</v>
      </c>
      <c r="AS277" s="90">
        <f>IF(ISNA(VLOOKUP($B277,'[2]1516 Exp_Rev Access'!$F$7:$FS$310,33,FALSE)),"",VLOOKUP($B277,'[2]1516 Exp_Rev Access'!$F$7:$FS$310,33,FALSE))</f>
        <v>0</v>
      </c>
      <c r="AT277" s="90">
        <f>IF(ISNA(VLOOKUP($B277,'[2]1516 Exp_Rev Access'!$F$7:$FS$310,34,FALSE)),"",VLOOKUP($B277,'[2]1516 Exp_Rev Access'!$F$7:$FS$310,34,FALSE))</f>
        <v>0</v>
      </c>
      <c r="AU277" s="53">
        <f t="shared" si="676"/>
        <v>22525619.059999999</v>
      </c>
      <c r="AV277" s="93">
        <f t="shared" si="677"/>
        <v>0.54956913436697585</v>
      </c>
      <c r="AW277" s="53">
        <f t="shared" si="678"/>
        <v>6127.3860269515963</v>
      </c>
      <c r="AX277" s="90">
        <f>IF(ISNA(VLOOKUP($B277,'[2]1516 Exp_Rev Access'!$F$7:$FS$310,35,FALSE)),"",VLOOKUP($B277,'[2]1516 Exp_Rev Access'!$F$7:$FS$310,35,FALSE))</f>
        <v>278170.42</v>
      </c>
      <c r="AY277" s="90">
        <f>IF(ISNA(VLOOKUP($B277,'[2]1516 Exp_Rev Access'!$F$7:$FS$310,36,FALSE)),"",VLOOKUP($B277,'[2]1516 Exp_Rev Access'!$F$7:$FS$310,36,FALSE))</f>
        <v>2492491.2599999998</v>
      </c>
      <c r="AZ277" s="90">
        <f>IF(ISNA(VLOOKUP($B277,'[2]1516 Exp_Rev Access'!$F$7:$FS$310,37,FALSE)),"",VLOOKUP($B277,'[2]1516 Exp_Rev Access'!$F$7:$FS$310,37,FALSE))</f>
        <v>104800.01</v>
      </c>
      <c r="BA277" s="90">
        <f>IF(ISNA(VLOOKUP($B277,'[2]1516 Exp_Rev Access'!$F$7:$FS$310,38,FALSE)),"",VLOOKUP($B277,'[2]1516 Exp_Rev Access'!$F$7:$FS$310,38,FALSE))</f>
        <v>0</v>
      </c>
      <c r="BB277" s="90">
        <f>IF(ISNA(VLOOKUP($B277,'[2]1516 Exp_Rev Access'!$F$7:$FS$310,39,FALSE)),"",VLOOKUP($B277,'[2]1516 Exp_Rev Access'!$F$7:$FS$310,39,FALSE))</f>
        <v>0</v>
      </c>
      <c r="BC277" s="90">
        <f>IF(ISNA(VLOOKUP($B277,'[2]1516 Exp_Rev Access'!$F$7:$FS$310,40,FALSE)),"",VLOOKUP($B277,'[2]1516 Exp_Rev Access'!$F$7:$FS$310,40,FALSE))</f>
        <v>781894.41</v>
      </c>
      <c r="BD277" s="90">
        <f>IF(ISNA(VLOOKUP($B277,'[2]1516 Exp_Rev Access'!$F$7:$FS$310,41,FALSE)),"",VLOOKUP($B277,'[2]1516 Exp_Rev Access'!$F$7:$FS$310,41,FALSE))</f>
        <v>0</v>
      </c>
      <c r="BE277" s="90">
        <f>IF(ISNA(VLOOKUP($B277,'[2]1516 Exp_Rev Access'!$F$7:$FS$310,42,FALSE)),"",VLOOKUP($B277,'[2]1516 Exp_Rev Access'!$F$7:$FS$310,42,FALSE))</f>
        <v>116649.15</v>
      </c>
      <c r="BF277" s="90">
        <f>IF(ISNA(VLOOKUP($B277,'[2]1516 Exp_Rev Access'!$F$7:$FS$310,43,FALSE)),"",VLOOKUP($B277,'[2]1516 Exp_Rev Access'!$F$7:$FS$310,43,FALSE))</f>
        <v>0</v>
      </c>
      <c r="BG277" s="90">
        <f>IF(ISNA(VLOOKUP($B277,'[2]1516 Exp_Rev Access'!$F$7:$FS$310,44,FALSE)),"",VLOOKUP($B277,'[2]1516 Exp_Rev Access'!$F$7:$FS$310,44,FALSE))</f>
        <v>429960.2</v>
      </c>
      <c r="BH277" s="90">
        <f>IF(ISNA(VLOOKUP($B277,'[2]1516 Exp_Rev Access'!$F$7:$FS$310,45,FALSE)),"",VLOOKUP($B277,'[2]1516 Exp_Rev Access'!$F$7:$FS$310,45,FALSE))</f>
        <v>21868.04</v>
      </c>
      <c r="BI277" s="90">
        <f>IF(ISNA(VLOOKUP($B277,'[2]1516 Exp_Rev Access'!$F$7:$FS$310,46,FALSE)),"",VLOOKUP($B277,'[2]1516 Exp_Rev Access'!$F$7:$FS$310,46,FALSE))</f>
        <v>0</v>
      </c>
      <c r="BJ277" s="90">
        <f>IF(ISNA(VLOOKUP($B277,'[2]1516 Exp_Rev Access'!$F$7:$FS$310,47,FALSE)),"",VLOOKUP($B277,'[2]1516 Exp_Rev Access'!$F$7:$FS$310,47,FALSE))</f>
        <v>27377.53</v>
      </c>
      <c r="BK277" s="90">
        <f>IF(ISNA(VLOOKUP($B277,'[2]1516 Exp_Rev Access'!$F$7:$FS$310,48,FALSE)),"",VLOOKUP($B277,'[2]1516 Exp_Rev Access'!$F$7:$FS$310,48,FALSE))</f>
        <v>1414329.48</v>
      </c>
      <c r="BL277" s="90">
        <f>IF(ISNA(VLOOKUP($B277,'[2]1516 Exp_Rev Access'!$F$7:$FS$310,49,FALSE)),"",VLOOKUP($B277,'[2]1516 Exp_Rev Access'!$F$7:$FS$310,49,FALSE))</f>
        <v>0</v>
      </c>
      <c r="BM277" s="90">
        <f>IF(ISNA(VLOOKUP($B277,'[2]1516 Exp_Rev Access'!$F$7:$FS$310,50,FALSE)),"",VLOOKUP($B277,'[2]1516 Exp_Rev Access'!$F$7:$FS$310,50,FALSE))</f>
        <v>0</v>
      </c>
      <c r="BN277" s="90">
        <f>IF(ISNA(VLOOKUP($B277,'[2]1516 Exp_Rev Access'!$F$7:$FS$310,51,FALSE)),"",VLOOKUP($B277,'[2]1516 Exp_Rev Access'!$F$7:$FS$310,51,FALSE))</f>
        <v>0</v>
      </c>
      <c r="BO277" s="90">
        <f>IF(ISNA(VLOOKUP($B277,'[2]1516 Exp_Rev Access'!$F$7:$FS$310,52,FALSE)),"",VLOOKUP($B277,'[2]1516 Exp_Rev Access'!$F$7:$FS$310,52,FALSE))</f>
        <v>0</v>
      </c>
      <c r="BP277" s="90">
        <f>IF(ISNA(VLOOKUP($B277,'[2]1516 Exp_Rev Access'!$F$7:$FS$310,53,FALSE)),"",VLOOKUP($B277,'[2]1516 Exp_Rev Access'!$F$7:$FS$310,53,FALSE))</f>
        <v>0</v>
      </c>
      <c r="BQ277" s="90">
        <f>IF(ISNA(VLOOKUP($B277,'[2]1516 Exp_Rev Access'!$F$7:$FS$310,54,FALSE)),"",VLOOKUP($B277,'[2]1516 Exp_Rev Access'!$F$7:$FS$310,54,FALSE))</f>
        <v>0</v>
      </c>
      <c r="BR277" s="90">
        <f>IF(ISNA(VLOOKUP($B277,'[2]1516 Exp_Rev Access'!$F$7:$FS$310,55,FALSE)),"",VLOOKUP($B277,'[2]1516 Exp_Rev Access'!$F$7:$FS$310,55,FALSE))</f>
        <v>0</v>
      </c>
      <c r="BS277" s="90">
        <f>IF(ISNA(VLOOKUP($B277,'[2]1516 Exp_Rev Access'!$F$7:$FS$310,56,FALSE)),"",VLOOKUP($B277,'[2]1516 Exp_Rev Access'!$F$7:$FS$310,56,FALSE))</f>
        <v>0</v>
      </c>
      <c r="BT277" s="90">
        <f>IF(ISNA(VLOOKUP($B277,'[2]1516 Exp_Rev Access'!$F$7:$FS$310,57,FALSE)),"",VLOOKUP($B277,'[2]1516 Exp_Rev Access'!$F$7:$FS$310,57,FALSE))</f>
        <v>0</v>
      </c>
      <c r="BU277" s="90">
        <f>IF(ISNA(VLOOKUP($B277,'[2]1516 Exp_Rev Access'!$F$7:$FS$310,58,FALSE)),"",VLOOKUP($B277,'[2]1516 Exp_Rev Access'!$F$7:$FS$310,58,FALSE))</f>
        <v>0</v>
      </c>
      <c r="BV277" s="53">
        <f t="shared" si="679"/>
        <v>5667540.5</v>
      </c>
      <c r="BW277" s="92">
        <f t="shared" si="680"/>
        <v>0.13827390573721163</v>
      </c>
      <c r="BX277" s="68">
        <f t="shared" si="681"/>
        <v>1541.6760966427471</v>
      </c>
      <c r="BY277" s="90">
        <f>IF(ISNA(VLOOKUP($B277,'[2]1516 Exp_Rev Access'!$F$7:$FS$310,59,FALSE)),"",VLOOKUP($B277,'[2]1516 Exp_Rev Access'!$F$7:$FS$310,59,FALSE))</f>
        <v>0</v>
      </c>
      <c r="BZ277" s="90">
        <f>IF(ISNA(VLOOKUP($B277,'[2]1516 Exp_Rev Access'!$F$7:$FS$310,60,FALSE)),"",VLOOKUP($B277,'[2]1516 Exp_Rev Access'!$F$7:$FS$310,60,FALSE))</f>
        <v>0</v>
      </c>
      <c r="CA277" s="90">
        <f>IF(ISNA(VLOOKUP($B277,'[2]1516 Exp_Rev Access'!$F$7:$FS$310,61,FALSE)),"",VLOOKUP($B277,'[2]1516 Exp_Rev Access'!$F$7:$FS$310,61,FALSE))</f>
        <v>0</v>
      </c>
      <c r="CB277" s="90">
        <f>IF(ISNA(VLOOKUP($B277,'[2]1516 Exp_Rev Access'!$F$7:$FS$310,62,FALSE)),"",VLOOKUP($B277,'[2]1516 Exp_Rev Access'!$F$7:$FS$310,62,FALSE))</f>
        <v>0</v>
      </c>
      <c r="CC277" s="90">
        <f>IF(ISNA(VLOOKUP($B277,'[2]1516 Exp_Rev Access'!$F$7:$FS$310,63,FALSE)),"",VLOOKUP($B277,'[2]1516 Exp_Rev Access'!$F$7:$FS$310,63,FALSE))</f>
        <v>2909.59</v>
      </c>
      <c r="CD277" s="90">
        <f>IF(ISNA(VLOOKUP($B277,'[2]1516 Exp_Rev Access'!$F$7:$FS$310,64,FALSE)),"",VLOOKUP($B277,'[2]1516 Exp_Rev Access'!$F$7:$FS$310,64,FALSE))</f>
        <v>0</v>
      </c>
      <c r="CE277" s="53">
        <f t="shared" si="682"/>
        <v>2909.59</v>
      </c>
      <c r="CF277" s="92">
        <f t="shared" si="683"/>
        <v>7.0986766374926411E-5</v>
      </c>
      <c r="CG277" s="94">
        <f t="shared" si="684"/>
        <v>0.79146242607896156</v>
      </c>
      <c r="CH277" s="90">
        <f>IF(ISNA(VLOOKUP($B277,'[2]1516 Exp_Rev Access'!$F$7:$FS$310,65,FALSE)),"",VLOOKUP($B277,'[2]1516 Exp_Rev Access'!$F$7:$FS$310,65,FALSE))</f>
        <v>0</v>
      </c>
      <c r="CI277" s="90">
        <f>IF(ISNA(VLOOKUP($B277,'[2]1516 Exp_Rev Access'!$F$7:$FS$310,66,FALSE)),"",VLOOKUP($B277,'[2]1516 Exp_Rev Access'!$F$7:$FS$310,66,FALSE))</f>
        <v>0</v>
      </c>
      <c r="CJ277" s="90">
        <f>IF(ISNA(VLOOKUP($B277,'[2]1516 Exp_Rev Access'!$F$7:$FS$310,67,FALSE)),"",VLOOKUP($B277,'[2]1516 Exp_Rev Access'!$F$7:$FS$310,67,FALSE))</f>
        <v>0</v>
      </c>
      <c r="CK277" s="90">
        <f>IF(ISNA(VLOOKUP($B277,'[2]1516 Exp_Rev Access'!$F$7:$FS$310,68,FALSE)),"",VLOOKUP($B277,'[2]1516 Exp_Rev Access'!$F$7:$FS$310,68,FALSE))</f>
        <v>0</v>
      </c>
      <c r="CL277" s="90">
        <f>IF(ISNA(VLOOKUP($B277,'[2]1516 Exp_Rev Access'!$F$7:$FS$310,69,FALSE)),"",VLOOKUP($B277,'[2]1516 Exp_Rev Access'!$F$7:$FS$310,69,FALSE))</f>
        <v>0</v>
      </c>
      <c r="CM277" s="90">
        <f>IF(ISNA(VLOOKUP($B277,'[2]1516 Exp_Rev Access'!$F$7:$FS$310,70,FALSE)),"",VLOOKUP($B277,'[2]1516 Exp_Rev Access'!$F$7:$FS$310,70,FALSE))</f>
        <v>0</v>
      </c>
      <c r="CN277" s="90">
        <f>IF(ISNA(VLOOKUP($B277,'[2]1516 Exp_Rev Access'!$F$7:$FS$310,71,FALSE)),"",VLOOKUP($B277,'[2]1516 Exp_Rev Access'!$F$7:$FS$310,71,FALSE))</f>
        <v>0</v>
      </c>
      <c r="CO277" s="90">
        <f>IF(ISNA(VLOOKUP($B277,'[2]1516 Exp_Rev Access'!$F$7:$FS$310,72,FALSE)),"",VLOOKUP($B277,'[2]1516 Exp_Rev Access'!$F$7:$FS$310,72,FALSE))</f>
        <v>0</v>
      </c>
      <c r="CP277" s="90">
        <f>IF(ISNA(VLOOKUP($B277,'[2]1516 Exp_Rev Access'!$F$7:$FS$310,73,FALSE)),"",VLOOKUP($B277,'[2]1516 Exp_Rev Access'!$F$7:$FS$310,73,FALSE))</f>
        <v>0</v>
      </c>
      <c r="CQ277" s="90">
        <f>IF(ISNA(VLOOKUP($B277,'[2]1516 Exp_Rev Access'!$F$7:$FS$310,74,FALSE)),"",VLOOKUP($B277,'[2]1516 Exp_Rev Access'!$F$7:$FS$310,74,FALSE))</f>
        <v>752837</v>
      </c>
      <c r="CR277" s="90">
        <f>IF(ISNA(VLOOKUP($B277,'[2]1516 Exp_Rev Access'!$F$7:$FS$310,75,FALSE)),"",VLOOKUP($B277,'[2]1516 Exp_Rev Access'!$F$7:$FS$310,75,FALSE))</f>
        <v>0</v>
      </c>
      <c r="CS277" s="90">
        <f>IF(ISNA(VLOOKUP($B277,'[2]1516 Exp_Rev Access'!$F$7:$FS$310,76,FALSE)),"",VLOOKUP($B277,'[2]1516 Exp_Rev Access'!$F$7:$FS$310,76,FALSE))</f>
        <v>20140.05</v>
      </c>
      <c r="CT277" s="90">
        <f>IF(ISNA(VLOOKUP($B277,'[2]1516 Exp_Rev Access'!$F$7:$FS$310,77,FALSE)),"",VLOOKUP($B277,'[2]1516 Exp_Rev Access'!$F$7:$FS$310,77,FALSE))</f>
        <v>0</v>
      </c>
      <c r="CU277" s="90">
        <f>IF(ISNA(VLOOKUP($B277,'[2]1516 Exp_Rev Access'!$F$7:$FS$310,78,FALSE)),"",VLOOKUP($B277,'[2]1516 Exp_Rev Access'!$F$7:$FS$310,78,FALSE))</f>
        <v>389238.63</v>
      </c>
      <c r="CV277" s="90">
        <f>IF(ISNA(VLOOKUP($B277,'[2]1516 Exp_Rev Access'!$F$7:$FS$310,79,FALSE)),"",VLOOKUP($B277,'[2]1516 Exp_Rev Access'!$F$7:$FS$310,79,FALSE))</f>
        <v>72483.67</v>
      </c>
      <c r="CW277" s="90">
        <f>IF(ISNA(VLOOKUP($B277,'[2]1516 Exp_Rev Access'!$F$7:$FS$310,80,FALSE)),"",VLOOKUP($B277,'[2]1516 Exp_Rev Access'!$F$7:$FS$310,80,FALSE))</f>
        <v>0</v>
      </c>
      <c r="CX277" s="90">
        <f>IF(ISNA(VLOOKUP($B277,'[2]1516 Exp_Rev Access'!$F$7:$FS$310,81,FALSE)),"",VLOOKUP($B277,'[2]1516 Exp_Rev Access'!$F$7:$FS$310,81,FALSE))</f>
        <v>0</v>
      </c>
      <c r="CY277" s="90">
        <f>IF(ISNA(VLOOKUP($B277,'[2]1516 Exp_Rev Access'!$F$7:$FS$310,82,FALSE)),"",VLOOKUP($B277,'[2]1516 Exp_Rev Access'!$F$7:$FS$310,82,FALSE))</f>
        <v>0</v>
      </c>
      <c r="CZ277" s="90">
        <f>IF(ISNA(VLOOKUP($B277,'[2]1516 Exp_Rev Access'!$F$7:$FS$310,83,FALSE)),"",VLOOKUP($B277,'[2]1516 Exp_Rev Access'!$F$7:$FS$310,83,FALSE))</f>
        <v>0</v>
      </c>
      <c r="DA277" s="90">
        <f>IF(ISNA(VLOOKUP($B277,'[2]1516 Exp_Rev Access'!$F$7:$FS$310,84,FALSE)),"",VLOOKUP($B277,'[2]1516 Exp_Rev Access'!$F$7:$FS$310,84,FALSE))</f>
        <v>0</v>
      </c>
      <c r="DB277" s="90">
        <f>IF(ISNA(VLOOKUP($B277,'[2]1516 Exp_Rev Access'!$F$7:$FS$310,85,FALSE)),"",VLOOKUP($B277,'[2]1516 Exp_Rev Access'!$F$7:$FS$310,85,FALSE))</f>
        <v>36999.49</v>
      </c>
      <c r="DC277" s="90">
        <f>IF(ISNA(VLOOKUP($B277,'[2]1516 Exp_Rev Access'!$F$7:$FS$310,86,FALSE)),"",VLOOKUP($B277,'[2]1516 Exp_Rev Access'!$F$7:$FS$310,86,FALSE))</f>
        <v>0</v>
      </c>
      <c r="DD277" s="90">
        <f>IF(ISNA(VLOOKUP($B277,'[2]1516 Exp_Rev Access'!$F$7:$FS$310,87,FALSE)),"",VLOOKUP($B277,'[2]1516 Exp_Rev Access'!$F$7:$FS$310,87,FALSE))</f>
        <v>0</v>
      </c>
      <c r="DE277" s="90">
        <f>IF(ISNA(VLOOKUP($B277,'[2]1516 Exp_Rev Access'!$F$7:$FS$310,88,FALSE)),"",VLOOKUP($B277,'[2]1516 Exp_Rev Access'!$F$7:$FS$310,88,FALSE))</f>
        <v>0</v>
      </c>
      <c r="DF277" s="90">
        <f>IF(ISNA(VLOOKUP($B277,'[2]1516 Exp_Rev Access'!$F$7:$FS$310,89,FALSE)),"",VLOOKUP($B277,'[2]1516 Exp_Rev Access'!$F$7:$FS$310,89,FALSE))</f>
        <v>0</v>
      </c>
      <c r="DG277" s="90">
        <f>IF(ISNA(VLOOKUP($B277,'[2]1516 Exp_Rev Access'!$F$7:$FS$310,90,FALSE)),"",VLOOKUP($B277,'[2]1516 Exp_Rev Access'!$F$7:$FS$310,90,FALSE))</f>
        <v>0</v>
      </c>
      <c r="DH277" s="90">
        <f>IF(ISNA(VLOOKUP($B277,'[2]1516 Exp_Rev Access'!$F$7:$FS$310,91,FALSE)),"",VLOOKUP($B277,'[2]1516 Exp_Rev Access'!$F$7:$FS$310,91,FALSE))</f>
        <v>0</v>
      </c>
      <c r="DI277" s="90">
        <f>IF(ISNA(VLOOKUP($B277,'[2]1516 Exp_Rev Access'!$F$7:$FS$310,92,FALSE)),"",VLOOKUP($B277,'[2]1516 Exp_Rev Access'!$F$7:$FS$310,92,FALSE))</f>
        <v>798840.35</v>
      </c>
      <c r="DJ277" s="90">
        <f>IF(ISNA(VLOOKUP($B277,'[2]1516 Exp_Rev Access'!$F$7:$FS$310,93,FALSE)),"",VLOOKUP($B277,'[2]1516 Exp_Rev Access'!$F$7:$FS$310,93,FALSE))</f>
        <v>0</v>
      </c>
      <c r="DK277" s="90">
        <f>IF(ISNA(VLOOKUP($B277,'[2]1516 Exp_Rev Access'!$F$7:$FS$310,94,FALSE)),"",VLOOKUP($B277,'[2]1516 Exp_Rev Access'!$F$7:$FS$310,94,FALSE))</f>
        <v>0</v>
      </c>
      <c r="DL277" s="90">
        <f>IF(ISNA(VLOOKUP($B277,'[2]1516 Exp_Rev Access'!$F$7:$FS$310,95,FALSE)),"",VLOOKUP($B277,'[2]1516 Exp_Rev Access'!$F$7:$FS$310,95,FALSE))</f>
        <v>0</v>
      </c>
      <c r="DM277" s="90">
        <f>IF(ISNA(VLOOKUP($B277,'[2]1516 Exp_Rev Access'!$F$7:$FS$310,96,FALSE)),"",VLOOKUP($B277,'[2]1516 Exp_Rev Access'!$F$7:$FS$310,96,FALSE))</f>
        <v>0</v>
      </c>
      <c r="DN277" s="90">
        <f>IF(ISNA(VLOOKUP($B277,'[2]1516 Exp_Rev Access'!$F$7:$FS$310,97,FALSE)),"",VLOOKUP($B277,'[2]1516 Exp_Rev Access'!$F$7:$FS$310,97,FALSE))</f>
        <v>0</v>
      </c>
      <c r="DO277" s="90">
        <f>IF(ISNA(VLOOKUP($B277,'[2]1516 Exp_Rev Access'!$F$7:$FS$310,98,FALSE)),"",VLOOKUP($B277,'[2]1516 Exp_Rev Access'!$F$7:$FS$310,98,FALSE))</f>
        <v>0</v>
      </c>
      <c r="DP277" s="90">
        <f>IF(ISNA(VLOOKUP($B277,'[2]1516 Exp_Rev Access'!$F$7:$FS$310,99,FALSE)),"",VLOOKUP($B277,'[2]1516 Exp_Rev Access'!$F$7:$FS$310,99,FALSE))</f>
        <v>0</v>
      </c>
      <c r="DQ277" s="90">
        <f>IF(ISNA(VLOOKUP($B277,'[2]1516 Exp_Rev Access'!$F$7:$FS$310,100,FALSE)),"",VLOOKUP($B277,'[2]1516 Exp_Rev Access'!$F$7:$FS$310,100,FALSE))</f>
        <v>0</v>
      </c>
      <c r="DR277" s="90">
        <f>IF(ISNA(VLOOKUP($B277,'[2]1516 Exp_Rev Access'!$F$7:$FS$310,101,FALSE)),"",VLOOKUP($B277,'[2]1516 Exp_Rev Access'!$F$7:$FS$310,101,FALSE))</f>
        <v>0</v>
      </c>
      <c r="DS277" s="90">
        <f>IF(ISNA(VLOOKUP($B277,'[2]1516 Exp_Rev Access'!$F$7:$FS$310,102,FALSE)),"",VLOOKUP($B277,'[2]1516 Exp_Rev Access'!$F$7:$FS$310,102,FALSE))</f>
        <v>0</v>
      </c>
      <c r="DT277" s="90">
        <f>IF(ISNA(VLOOKUP($B277,'[2]1516 Exp_Rev Access'!$F$7:$FS$310,103,FALSE)),"",VLOOKUP($B277,'[2]1516 Exp_Rev Access'!$F$7:$FS$310,103,FALSE))</f>
        <v>0</v>
      </c>
      <c r="DU277" s="90">
        <f>IF(ISNA(VLOOKUP($B277,'[2]1516 Exp_Rev Access'!$F$7:$FS$310,104,FALSE)),"",VLOOKUP($B277,'[2]1516 Exp_Rev Access'!$F$7:$FS$310,104,FALSE))</f>
        <v>0</v>
      </c>
      <c r="DV277" s="90">
        <f>IF(ISNA(VLOOKUP($B277,'[2]1516 Exp_Rev Access'!$F$7:$FS$310,105,FALSE)),"",VLOOKUP($B277,'[2]1516 Exp_Rev Access'!$F$7:$FS$310,105,FALSE))</f>
        <v>0</v>
      </c>
      <c r="DW277" s="90">
        <f>IF(ISNA(VLOOKUP($B277,'[2]1516 Exp_Rev Access'!$F$7:$FS$310,106,FALSE)),"",VLOOKUP($B277,'[2]1516 Exp_Rev Access'!$F$7:$FS$310,106,FALSE))</f>
        <v>0</v>
      </c>
      <c r="DX277" s="90">
        <f>IF(ISNA(VLOOKUP($B277,'[2]1516 Exp_Rev Access'!$F$7:$FS$310,107,FALSE)),"",VLOOKUP($B277,'[2]1516 Exp_Rev Access'!$F$7:$FS$310,107,FALSE))</f>
        <v>0</v>
      </c>
      <c r="DY277" s="90">
        <f>IF(ISNA(VLOOKUP($B277,'[2]1516 Exp_Rev Access'!$F$7:$FS$310,108,FALSE)),"",VLOOKUP($B277,'[2]1516 Exp_Rev Access'!$F$7:$FS$310,108,FALSE))</f>
        <v>0</v>
      </c>
      <c r="DZ277" s="90">
        <f>IF(ISNA(VLOOKUP($B277,'[2]1516 Exp_Rev Access'!$F$7:$FS$310,109,FALSE)),"",VLOOKUP($B277,'[2]1516 Exp_Rev Access'!$F$7:$FS$310,109,FALSE))</f>
        <v>0</v>
      </c>
      <c r="EA277" s="90">
        <f>IF(ISNA(VLOOKUP($B277,'[2]1516 Exp_Rev Access'!$F$7:$FS$310,110,FALSE)),"",VLOOKUP($B277,'[2]1516 Exp_Rev Access'!$F$7:$FS$310,110,FALSE))</f>
        <v>0</v>
      </c>
      <c r="EB277" s="90">
        <f>IF(ISNA(VLOOKUP($B277,'[2]1516 Exp_Rev Access'!$F$7:$FS$310,111,FALSE)),"",VLOOKUP($B277,'[2]1516 Exp_Rev Access'!$F$7:$FS$310,111,FALSE))</f>
        <v>0</v>
      </c>
      <c r="EC277" s="90">
        <f>IF(ISNA(VLOOKUP($B277,'[2]1516 Exp_Rev Access'!$F$7:$FS$310,112,FALSE)),"",VLOOKUP($B277,'[2]1516 Exp_Rev Access'!$F$7:$FS$310,112,FALSE))</f>
        <v>0</v>
      </c>
      <c r="ED277" s="90">
        <f>IF(ISNA(VLOOKUP($B277,'[2]1516 Exp_Rev Access'!$F$7:$FS$310,113,FALSE)),"",VLOOKUP($B277,'[2]1516 Exp_Rev Access'!$F$7:$FS$310,113,FALSE))</f>
        <v>0</v>
      </c>
      <c r="EE277" s="90">
        <f>IF(ISNA(VLOOKUP($B277,'[2]1516 Exp_Rev Access'!$F$7:$FS$310,114,FALSE)),"",VLOOKUP($B277,'[2]1516 Exp_Rev Access'!$F$7:$FS$310,114,FALSE))</f>
        <v>0</v>
      </c>
      <c r="EF277" s="90">
        <f>IF(ISNA(VLOOKUP($B277,'[2]1516 Exp_Rev Access'!$F$7:$FS$310,115,FALSE)),"",VLOOKUP($B277,'[2]1516 Exp_Rev Access'!$F$7:$FS$310,115,FALSE))</f>
        <v>4889</v>
      </c>
      <c r="EG277" s="90">
        <f>IF(ISNA(VLOOKUP($B277,'[2]1516 Exp_Rev Access'!$F$7:$FS$310,116,FALSE)),"",VLOOKUP($B277,'[2]1516 Exp_Rev Access'!$F$7:$FS$310,116,FALSE))</f>
        <v>22816</v>
      </c>
      <c r="EH277" s="90">
        <f>IF(ISNA(VLOOKUP($B277,'[2]1516 Exp_Rev Access'!$F$7:$FS$310,117,FALSE)),"",VLOOKUP($B277,'[2]1516 Exp_Rev Access'!$F$7:$FS$310,117,FALSE))</f>
        <v>0</v>
      </c>
      <c r="EI277" s="90">
        <f>IF(ISNA(VLOOKUP($B277,'[2]1516 Exp_Rev Access'!$F$7:$FS$310,118,FALSE)),"",VLOOKUP($B277,'[2]1516 Exp_Rev Access'!$F$7:$FS$310,118,FALSE))</f>
        <v>0</v>
      </c>
      <c r="EJ277" s="90">
        <f>IF(ISNA(VLOOKUP($B277,'[2]1516 Exp_Rev Access'!$F$7:$FS$310,119,FALSE)),"",VLOOKUP($B277,'[2]1516 Exp_Rev Access'!$F$7:$FS$310,119,FALSE))</f>
        <v>0</v>
      </c>
      <c r="EK277" s="90">
        <f>IF(ISNA(VLOOKUP($B277,'[2]1516 Exp_Rev Access'!$F$7:$FS$310,120,FALSE)),"",VLOOKUP($B277,'[2]1516 Exp_Rev Access'!$F$7:$FS$310,120,FALSE))</f>
        <v>0</v>
      </c>
      <c r="EL277" s="90">
        <f>IF(ISNA(VLOOKUP($B277,'[2]1516 Exp_Rev Access'!$F$7:$FS$310,121,FALSE)),"",VLOOKUP($B277,'[2]1516 Exp_Rev Access'!$F$7:$FS$310,121,FALSE))</f>
        <v>0</v>
      </c>
      <c r="EM277" s="90">
        <f>IF(ISNA(VLOOKUP($B277,'[2]1516 Exp_Rev Access'!$F$7:$FS$310,122,FALSE)),"",VLOOKUP($B277,'[2]1516 Exp_Rev Access'!$F$7:$FS$310,122,FALSE))</f>
        <v>0</v>
      </c>
      <c r="EN277" s="90">
        <f>IF(ISNA(VLOOKUP($B277,'[2]1516 Exp_Rev Access'!$F$7:$FS$310,123,FALSE)),"",VLOOKUP($B277,'[2]1516 Exp_Rev Access'!$F$7:$FS$310,123,FALSE))</f>
        <v>0</v>
      </c>
      <c r="EO277" s="90">
        <f>IF(ISNA(VLOOKUP($B277,'[2]1516 Exp_Rev Access'!$F$7:$FS$310,124,FALSE)),"",VLOOKUP($B277,'[2]1516 Exp_Rev Access'!$F$7:$FS$310,124,FALSE))</f>
        <v>0</v>
      </c>
      <c r="EP277" s="90">
        <f>IF(ISNA(VLOOKUP($B277,'[2]1516 Exp_Rev Access'!$F$7:$FS$310,125,FALSE)),"",VLOOKUP($B277,'[2]1516 Exp_Rev Access'!$F$7:$FS$310,125,FALSE))</f>
        <v>0</v>
      </c>
      <c r="EQ277" s="90">
        <f>IF(ISNA(VLOOKUP($B277,'[2]1516 Exp_Rev Access'!$F$7:$FS$310,126,FALSE)),"",VLOOKUP($B277,'[2]1516 Exp_Rev Access'!$F$7:$FS$310,126,FALSE))</f>
        <v>0</v>
      </c>
      <c r="ER277" s="90">
        <f>IF(ISNA(VLOOKUP($B277,'[2]1516 Exp_Rev Access'!$F$7:$FS$310,127,FALSE)),"",VLOOKUP($B277,'[2]1516 Exp_Rev Access'!$F$7:$FS$310,127,FALSE))</f>
        <v>0</v>
      </c>
      <c r="ES277" s="90">
        <f>IF(ISNA(VLOOKUP($B277,'[2]1516 Exp_Rev Access'!$F$7:$FS$310,128,FALSE)),"",VLOOKUP($B277,'[2]1516 Exp_Rev Access'!$F$7:$FS$310,128,FALSE))</f>
        <v>0</v>
      </c>
      <c r="ET277" s="90">
        <f>IF(ISNA(VLOOKUP($B277,'[2]1516 Exp_Rev Access'!$F$7:$FS$310,129,FALSE)),"",VLOOKUP($B277,'[2]1516 Exp_Rev Access'!$F$7:$FS$310,129,FALSE))</f>
        <v>0</v>
      </c>
      <c r="EU277" s="90">
        <f>IF(ISNA(VLOOKUP($B277,'[2]1516 Exp_Rev Access'!$F$7:$FS$310,130,FALSE)),"",VLOOKUP($B277,'[2]1516 Exp_Rev Access'!$F$7:$FS$310,130,FALSE))</f>
        <v>0</v>
      </c>
      <c r="EV277" s="90">
        <f>IF(ISNA(VLOOKUP($B277,'[2]1516 Exp_Rev Access'!$F$7:$FS$310,131,FALSE)),"",VLOOKUP($B277,'[2]1516 Exp_Rev Access'!$F$7:$FS$310,131,FALSE))</f>
        <v>41092.99</v>
      </c>
      <c r="EW277" s="90">
        <f>IF(ISNA(VLOOKUP($B277,'[2]1516 Exp_Rev Access'!$F$7:$FS$310,132,FALSE)),"",VLOOKUP($B277,'[2]1516 Exp_Rev Access'!$F$7:$FS$310,132,FALSE))</f>
        <v>0</v>
      </c>
      <c r="EX277" s="90">
        <f>IF(ISNA(VLOOKUP($B277,'[2]1516 Exp_Rev Access'!$F$7:$FS$310,133,FALSE)),"",VLOOKUP($B277,'[2]1516 Exp_Rev Access'!$F$7:$FS$310,133,FALSE))</f>
        <v>0</v>
      </c>
      <c r="EY277" s="90">
        <f>IF(ISNA(VLOOKUP($B277,'[2]1516 Exp_Rev Access'!$F$7:$FS$310,134,FALSE)),"",VLOOKUP($B277,'[2]1516 Exp_Rev Access'!$F$7:$FS$310,134,FALSE))</f>
        <v>0</v>
      </c>
      <c r="EZ277" s="90">
        <f>IF(ISNA(VLOOKUP($B277,'[2]1516 Exp_Rev Access'!$F$7:$FS$310,135,FALSE)),"",VLOOKUP($B277,'[2]1516 Exp_Rev Access'!$F$7:$FS$310,135,FALSE))</f>
        <v>0</v>
      </c>
      <c r="FA277" s="90">
        <f>IF(ISNA(VLOOKUP($B277,'[2]1516 Exp_Rev Access'!$F$7:$FS$310,136,FALSE)),"",VLOOKUP($B277,'[2]1516 Exp_Rev Access'!$F$7:$FS$310,136,FALSE))</f>
        <v>0</v>
      </c>
      <c r="FB277" s="90">
        <f>IF(ISNA(VLOOKUP($B277,'[2]1516 Exp_Rev Access'!$F$7:$FS$310,137,FALSE)),"",VLOOKUP($B277,'[2]1516 Exp_Rev Access'!$F$7:$FS$310,137,FALSE))</f>
        <v>0</v>
      </c>
      <c r="FC277" s="90">
        <f>IF(ISNA(VLOOKUP($B277,'[2]1516 Exp_Rev Access'!$F$7:$FS$310,138,FALSE)),"",VLOOKUP($B277,'[2]1516 Exp_Rev Access'!$F$7:$FS$310,138,FALSE))</f>
        <v>0</v>
      </c>
      <c r="FD277" s="90">
        <f>IF(ISNA(VLOOKUP($B277,'[2]1516 Exp_Rev Access'!$F$7:$FS$310,139,FALSE)),"",VLOOKUP($B277,'[2]1516 Exp_Rev Access'!$F$7:$FS$310,139,FALSE))</f>
        <v>0</v>
      </c>
      <c r="FE277" s="90">
        <f>IF(ISNA(VLOOKUP($B277,'[2]1516 Exp_Rev Access'!$F$7:$FS$310,140,FALSE)),"",VLOOKUP($B277,'[2]1516 Exp_Rev Access'!$F$7:$FS$310,140,FALSE))</f>
        <v>0</v>
      </c>
      <c r="FF277" s="90">
        <f>IF(ISNA(VLOOKUP($B277,'[2]1516 Exp_Rev Access'!$F$7:$FS$310,141,FALSE)),"",VLOOKUP($B277,'[2]1516 Exp_Rev Access'!$F$7:$FS$310,141,FALSE))</f>
        <v>0</v>
      </c>
      <c r="FG277" s="90">
        <f>IF(ISNA(VLOOKUP($B277,'[2]1516 Exp_Rev Access'!$F$7:$FS$310,142,FALSE)),"",VLOOKUP($B277,'[2]1516 Exp_Rev Access'!$F$7:$FS$310,142,FALSE))</f>
        <v>0</v>
      </c>
      <c r="FH277" s="90">
        <f>IF(ISNA(VLOOKUP($B277,'[2]1516 Exp_Rev Access'!$F$7:$FS$310,143,FALSE)),"",VLOOKUP($B277,'[2]1516 Exp_Rev Access'!$F$7:$FS$310,143,FALSE))</f>
        <v>17000</v>
      </c>
      <c r="FI277" s="90">
        <f>IF(ISNA(VLOOKUP($B277,'[2]1516 Exp_Rev Access'!$F$7:$FS$310,144,FALSE)),"",VLOOKUP($B277,'[2]1516 Exp_Rev Access'!$F$7:$FS$310,144,FALSE))</f>
        <v>0</v>
      </c>
      <c r="FJ277" s="90">
        <f>IF(ISNA(VLOOKUP($B277,'[2]1516 Exp_Rev Access'!$F$7:$FS$310,145,FALSE)),"",VLOOKUP($B277,'[2]1516 Exp_Rev Access'!$F$7:$FS$310,145,FALSE))</f>
        <v>0</v>
      </c>
      <c r="FK277" s="90">
        <f>IF(ISNA(VLOOKUP($B277,'[2]1516 Exp_Rev Access'!$F$7:$FS$310,146,FALSE)),"",VLOOKUP($B277,'[2]1516 Exp_Rev Access'!$F$7:$FS$310,146,FALSE))</f>
        <v>0</v>
      </c>
      <c r="FL277" s="90">
        <f>IF(ISNA(VLOOKUP($B277,'[2]1516 Exp_Rev Access'!$F$7:$FS$310,1147,FALSE)),"",VLOOKUP($B277,'[2]1516 Exp_Rev Access'!$F$7:$FS$310,147,FALSE))</f>
        <v>0</v>
      </c>
      <c r="FM277" s="90">
        <f>IF(ISNA(VLOOKUP($B277,'[2]1516 Exp_Rev Access'!$F$7:$FS$310,148,FALSE)),"",VLOOKUP($B277,'[2]1516 Exp_Rev Access'!$F$7:$FS$310,148,FALSE))</f>
        <v>0</v>
      </c>
      <c r="FN277" s="90">
        <f>IF(ISNA(VLOOKUP($B277,'[2]1516 Exp_Rev Access'!$F$7:$FS$310,149,FALSE)),"",VLOOKUP($B277,'[2]1516 Exp_Rev Access'!$F$7:$FS$310,149,FALSE))</f>
        <v>0</v>
      </c>
      <c r="FO277" s="90">
        <f>IF(ISNA(VLOOKUP($B277,'[2]1516 Exp_Rev Access'!$F$7:$FS$310,150,FALSE)),"",VLOOKUP($B277,'[2]1516 Exp_Rev Access'!$F$7:$FS$310,150,FALSE))</f>
        <v>0</v>
      </c>
      <c r="FP277" s="90">
        <f>IF(ISNA(VLOOKUP($B277,'[2]1516 Exp_Rev Access'!$F$7:$FS$310,151,FALSE)),"",VLOOKUP($B277,'[2]1516 Exp_Rev Access'!$F$7:$FS$310,151,FALSE))</f>
        <v>0</v>
      </c>
      <c r="FQ277" s="90">
        <f>IF(ISNA(VLOOKUP($B277,'[2]1516 Exp_Rev Access'!$F$7:$FS$310,152,FALSE)),"",VLOOKUP($B277,'[2]1516 Exp_Rev Access'!$F$7:$FS$310,152,FALSE))</f>
        <v>0</v>
      </c>
      <c r="FR277" s="90">
        <f>IF(ISNA(VLOOKUP($B277,'[2]1516 Exp_Rev Access'!$F$7:$FS$310,153,FALSE)),"",VLOOKUP($B277,'[2]1516 Exp_Rev Access'!$F$7:$FS$310,153,FALSE))</f>
        <v>98631.3</v>
      </c>
      <c r="FS277" s="53">
        <f t="shared" si="685"/>
        <v>2254968.48</v>
      </c>
      <c r="FT277" s="92">
        <f t="shared" si="686"/>
        <v>5.5015627862545213E-2</v>
      </c>
      <c r="FU277" s="116">
        <f t="shared" si="687"/>
        <v>613.39323544292779</v>
      </c>
      <c r="FV277" s="90">
        <f>IF(ISNA(VLOOKUP($B277,'[2]1516 Exp_Rev Access'!$F$7:$FS$310,154,FALSE)),"",VLOOKUP($B277,'[2]1516 Exp_Rev Access'!$F$7:$FS$310,154,FALSE))</f>
        <v>0</v>
      </c>
      <c r="FW277" s="90">
        <f>IF(ISNA(VLOOKUP($B277,'[2]1516 Exp_Rev Access'!$F$7:$FS$310,155,FALSE)),"",VLOOKUP($B277,'[2]1516 Exp_Rev Access'!$F$7:$FS$310,155,FALSE))</f>
        <v>0</v>
      </c>
      <c r="FX277" s="90">
        <f>IF(ISNA(VLOOKUP($B277,'[2]1516 Exp_Rev Access'!$F$7:$FS$310,156,FALSE)),"",VLOOKUP($B277,'[2]1516 Exp_Rev Access'!$F$7:$FS$310,156,FALSE))</f>
        <v>0</v>
      </c>
      <c r="FY277" s="90">
        <f>IF(ISNA(VLOOKUP($B277,'[2]1516 Exp_Rev Access'!$F$7:$FS$310,157,FALSE)),"",VLOOKUP($B277,'[2]1516 Exp_Rev Access'!$F$7:$FS$310,157,FALSE))</f>
        <v>0</v>
      </c>
      <c r="FZ277" s="90">
        <f>IF(ISNA(VLOOKUP($B277,'[2]1516 Exp_Rev Access'!$F$7:$FS$310,158,FALSE)),"",VLOOKUP($B277,'[2]1516 Exp_Rev Access'!$F$7:$FS$310,158,FALSE))</f>
        <v>0</v>
      </c>
      <c r="GA277" s="90">
        <f>IF(ISNA(VLOOKUP($B277,'[2]1516 Exp_Rev Access'!$F$7:$FS$310,159,FALSE)),"",VLOOKUP($B277,'[2]1516 Exp_Rev Access'!$F$7:$FS$310,159,FALSE))</f>
        <v>0</v>
      </c>
      <c r="GB277" s="90">
        <f>IF(ISNA(VLOOKUP($B277,'[2]1516 Exp_Rev Access'!$F$7:$FS$310,160,FALSE)),"",VLOOKUP($B277,'[2]1516 Exp_Rev Access'!$F$7:$FS$310,160,FALSE))</f>
        <v>0</v>
      </c>
      <c r="GC277" s="90">
        <f>IF(ISNA(VLOOKUP($B277,'[2]1516 Exp_Rev Access'!$F$7:$FS$310,161,FALSE)),"",VLOOKUP($B277,'[2]1516 Exp_Rev Access'!$F$7:$FS$310,161,FALSE))</f>
        <v>0</v>
      </c>
      <c r="GD277" s="90">
        <f>IF(ISNA(VLOOKUP($B277,'[2]1516 Exp_Rev Access'!$F$7:$FS$310,162,FALSE)),"",VLOOKUP($B277,'[2]1516 Exp_Rev Access'!$F$7:$FS$310,162,FALSE))</f>
        <v>0</v>
      </c>
      <c r="GE277" s="90">
        <f>IF(ISNA(VLOOKUP($B277,'[2]1516 Exp_Rev Access'!$F$7:$FS$310,163,FALSE)),"",VLOOKUP($B277,'[2]1516 Exp_Rev Access'!$F$7:$FS$310,163,FALSE))</f>
        <v>0</v>
      </c>
      <c r="GF277" s="90">
        <f>IF(ISNA(VLOOKUP($B277,'[2]1516 Exp_Rev Access'!$F$7:$FS$310,164,FALSE)),"",VLOOKUP($B277,'[2]1516 Exp_Rev Access'!$F$7:$FS$310,164,FALSE))</f>
        <v>0</v>
      </c>
      <c r="GG277" s="90">
        <f>IF(ISNA(VLOOKUP($B277,'[2]1516 Exp_Rev Access'!$F$7:$FS$310,165,FALSE)),"",VLOOKUP($B277,'[2]1516 Exp_Rev Access'!$F$7:$FS$310,165,FALSE))</f>
        <v>0</v>
      </c>
      <c r="GH277" s="90">
        <f>IF(ISNA(VLOOKUP($B277,'[2]1516 Exp_Rev Access'!$F$7:$FS$310,166,FALSE)),"",VLOOKUP($B277,'[2]1516 Exp_Rev Access'!$F$7:$FS$310,166,FALSE))</f>
        <v>0</v>
      </c>
      <c r="GI277" s="90">
        <f>IF(ISNA(VLOOKUP($B277,'[2]1516 Exp_Rev Access'!$F$7:$FS$310,167,FALSE)),"",VLOOKUP($B277,'[2]1516 Exp_Rev Access'!$F$7:$FS$310,167,FALSE))</f>
        <v>0</v>
      </c>
      <c r="GJ277" s="90">
        <f>IF(ISNA(VLOOKUP($B277,'[2]1516 Exp_Rev Access'!$F$7:$FS$310,168,FALSE)),"",VLOOKUP($B277,'[2]1516 Exp_Rev Access'!$F$7:$FS$310,168,FALSE))</f>
        <v>0</v>
      </c>
      <c r="GK277" s="90">
        <f>IF(ISNA(VLOOKUP($B277,'[2]1516 Exp_Rev Access'!$F$7:$FS$310,169,FALSE)),"",VLOOKUP($B277,'[2]1516 Exp_Rev Access'!$F$7:$FS$310,169,FALSE))</f>
        <v>1734.28</v>
      </c>
      <c r="GL277" s="90">
        <f>IF(ISNA(VLOOKUP($B277,'[2]1516 Exp_Rev Access'!$F$7:$FS$310,170,FALSE)),"",VLOOKUP($B277,'[2]1516 Exp_Rev Access'!$F$7:$FS$310,170,FALSE))</f>
        <v>0</v>
      </c>
      <c r="GM277" s="90">
        <f>IF(ISNA(VLOOKUP($B277,'[2]1516 Exp_Rev Access'!$F$7:$FT$310,171,FALSE)),"",VLOOKUP($B277,'[2]1516 Exp_Rev Access'!$F$7:$FT$310,171,FALSE))</f>
        <v>0</v>
      </c>
      <c r="GN277" s="90">
        <f>IF(ISNA(VLOOKUP($B277,'[2]1516 Exp_Rev Access'!$F$7:$FU$310,172,FALSE)),"",VLOOKUP($B277,'[2]1516 Exp_Rev Access'!$F$7:$FU$310,172,FALSE))</f>
        <v>0</v>
      </c>
      <c r="GO277" s="90">
        <f>IF(ISNA(VLOOKUP($B277,'[2]1516 Exp_Rev Access'!$F$7:$FV$310,173,FALSE)),"",VLOOKUP($B277,'[2]1516 Exp_Rev Access'!$F$7:$FV$310,173,FALSE))</f>
        <v>0</v>
      </c>
      <c r="GP277" s="90">
        <f>IF(ISNA(VLOOKUP($B277,'[2]1516 Exp_Rev Access'!$F$7:$GA$310,174,FALSE)),"",VLOOKUP($B277,'[2]1516 Exp_Rev Access'!$F$7:$GA$310,174,FALSE))</f>
        <v>0</v>
      </c>
      <c r="GQ277" s="90">
        <f>IF(ISNA(VLOOKUP($B277,'[2]1516 Exp_Rev Access'!$F$7:$GA$310,175,FALSE)),"",VLOOKUP($B277,'[2]1516 Exp_Rev Access'!$F$7:$GA$310,175,FALSE))</f>
        <v>0</v>
      </c>
      <c r="GR277" s="90">
        <f>IF(ISNA(VLOOKUP($B277,'[2]1516 Exp_Rev Access'!$F$7:$GA$310,176,FALSE)),"",VLOOKUP($B277,'[2]1516 Exp_Rev Access'!$F$7:$GA$310,176,FALSE))</f>
        <v>0</v>
      </c>
      <c r="GS277" s="90">
        <f>IF(ISNA(VLOOKUP($B277,'[2]1516 Exp_Rev Access'!$F$7:$GA$310,177,FALSE)),"",VLOOKUP($B277,'[2]1516 Exp_Rev Access'!$F$7:$GA$310,177,FALSE))</f>
        <v>0</v>
      </c>
      <c r="GT277" s="90">
        <f>IF(ISNA(VLOOKUP($B277,'[2]1516 Exp_Rev Access'!$F$7:$GA$310,178,FALSE)),"",VLOOKUP($B277,'[2]1516 Exp_Rev Access'!$F$7:$GA$310,178,FALSE))</f>
        <v>491888.35</v>
      </c>
      <c r="GU277" s="53">
        <f t="shared" si="688"/>
        <v>493622.63</v>
      </c>
      <c r="GV277" s="92">
        <f t="shared" si="689"/>
        <v>1.2043165639552907E-2</v>
      </c>
      <c r="GW277" s="114">
        <f t="shared" si="690"/>
        <v>134.2745075104319</v>
      </c>
    </row>
    <row r="278" spans="1:222" x14ac:dyDescent="0.2">
      <c r="A278" s="99"/>
      <c r="B278" s="100"/>
      <c r="C278" s="100" t="s">
        <v>185</v>
      </c>
      <c r="D278" s="101">
        <f>SUM(D263:D277)</f>
        <v>131419.04999999999</v>
      </c>
      <c r="E278" s="102">
        <f>SUM(E263:E277)</f>
        <v>1551956890.1000001</v>
      </c>
      <c r="F278" s="103">
        <f>SUM(F263:F277)</f>
        <v>1551956890.0999999</v>
      </c>
      <c r="G278" s="70">
        <f>F278-E278</f>
        <v>0</v>
      </c>
      <c r="H278" s="103">
        <f>SUM(H263:H277)</f>
        <v>311038121.60000002</v>
      </c>
      <c r="I278" s="103">
        <f t="shared" ref="I278:N278" si="691">SUM(I263:I277)</f>
        <v>0</v>
      </c>
      <c r="J278" s="103">
        <f t="shared" si="691"/>
        <v>7000</v>
      </c>
      <c r="K278" s="103">
        <f t="shared" si="691"/>
        <v>520314.22</v>
      </c>
      <c r="L278" s="103">
        <f t="shared" si="691"/>
        <v>0</v>
      </c>
      <c r="M278" s="103">
        <f t="shared" si="691"/>
        <v>341.4</v>
      </c>
      <c r="N278" s="103">
        <f t="shared" si="691"/>
        <v>311565777.22000009</v>
      </c>
      <c r="O278" s="69">
        <f>N278/E278</f>
        <v>0.20075672153491608</v>
      </c>
      <c r="P278" s="103">
        <f>N278/D278</f>
        <v>2370.7809272704385</v>
      </c>
      <c r="Q278" s="103">
        <f t="shared" ref="Q278:AM278" si="692">SUM(Q263:Q277)</f>
        <v>3175526.1400000006</v>
      </c>
      <c r="R278" s="103">
        <f t="shared" si="692"/>
        <v>6000</v>
      </c>
      <c r="S278" s="103">
        <f t="shared" si="692"/>
        <v>894</v>
      </c>
      <c r="T278" s="103">
        <f t="shared" si="692"/>
        <v>24802</v>
      </c>
      <c r="U278" s="103">
        <f t="shared" si="692"/>
        <v>149777.98000000001</v>
      </c>
      <c r="V278" s="103">
        <f t="shared" si="692"/>
        <v>39935</v>
      </c>
      <c r="W278" s="103">
        <f t="shared" si="692"/>
        <v>42001.53</v>
      </c>
      <c r="X278" s="103">
        <f t="shared" si="692"/>
        <v>1064352.3800000001</v>
      </c>
      <c r="Y278" s="103">
        <f t="shared" si="692"/>
        <v>2659472.54</v>
      </c>
      <c r="Z278" s="103">
        <f t="shared" si="692"/>
        <v>76471.55</v>
      </c>
      <c r="AA278" s="103">
        <f t="shared" si="692"/>
        <v>41853.35</v>
      </c>
      <c r="AB278" s="103">
        <f t="shared" si="692"/>
        <v>0</v>
      </c>
      <c r="AC278" s="103">
        <f t="shared" si="692"/>
        <v>2501474.17</v>
      </c>
      <c r="AD278" s="103">
        <f t="shared" si="692"/>
        <v>12169358.07</v>
      </c>
      <c r="AE278" s="103">
        <f t="shared" si="692"/>
        <v>589075.73</v>
      </c>
      <c r="AF278" s="103">
        <f t="shared" si="692"/>
        <v>0</v>
      </c>
      <c r="AG278" s="103">
        <f t="shared" si="692"/>
        <v>1712589.01</v>
      </c>
      <c r="AH278" s="103">
        <f t="shared" si="692"/>
        <v>266959.35000000003</v>
      </c>
      <c r="AI278" s="103">
        <f t="shared" si="692"/>
        <v>2589902.8000000003</v>
      </c>
      <c r="AJ278" s="103">
        <f t="shared" si="692"/>
        <v>680244.18</v>
      </c>
      <c r="AK278" s="103">
        <f t="shared" si="692"/>
        <v>5941019.6800000006</v>
      </c>
      <c r="AL278" s="103">
        <f>SUM(AL263:AL277)</f>
        <v>1141610.3</v>
      </c>
      <c r="AM278" s="103">
        <f t="shared" si="692"/>
        <v>34873319.759999998</v>
      </c>
      <c r="AN278" s="71">
        <f t="shared" si="674"/>
        <v>2.247054669009069E-2</v>
      </c>
      <c r="AO278" s="70">
        <f t="shared" si="675"/>
        <v>265.35970059135263</v>
      </c>
      <c r="AP278" s="103">
        <f t="shared" ref="AP278:AU278" si="693">SUM(AP263:AP277)</f>
        <v>785867239.38999987</v>
      </c>
      <c r="AQ278" s="103">
        <f t="shared" si="693"/>
        <v>25914116.239999998</v>
      </c>
      <c r="AR278" s="103">
        <f t="shared" si="693"/>
        <v>50017423.479999997</v>
      </c>
      <c r="AS278" s="103">
        <f t="shared" si="693"/>
        <v>28286.25</v>
      </c>
      <c r="AT278" s="103">
        <f t="shared" si="693"/>
        <v>43305.39</v>
      </c>
      <c r="AU278" s="103">
        <f t="shared" si="693"/>
        <v>861870370.75</v>
      </c>
      <c r="AV278" s="73">
        <f t="shared" si="677"/>
        <v>0.55534427292916977</v>
      </c>
      <c r="AW278" s="103">
        <f t="shared" si="678"/>
        <v>6558.184454612935</v>
      </c>
      <c r="AX278" s="103">
        <f t="shared" ref="AX278:BV278" si="694">SUM(AX263:AX277)</f>
        <v>299825.87</v>
      </c>
      <c r="AY278" s="103">
        <f t="shared" si="694"/>
        <v>102150651.00999999</v>
      </c>
      <c r="AZ278" s="103">
        <f t="shared" si="694"/>
        <v>5873651.7000000002</v>
      </c>
      <c r="BA278" s="103">
        <f t="shared" si="694"/>
        <v>1310100.53</v>
      </c>
      <c r="BB278" s="103">
        <f t="shared" si="694"/>
        <v>0</v>
      </c>
      <c r="BC278" s="103">
        <f t="shared" si="694"/>
        <v>29139847.760000002</v>
      </c>
      <c r="BD278" s="103">
        <f t="shared" si="694"/>
        <v>675640.32000000007</v>
      </c>
      <c r="BE278" s="103">
        <f t="shared" si="694"/>
        <v>9181516.4800000004</v>
      </c>
      <c r="BF278" s="103">
        <f t="shared" si="694"/>
        <v>82861.41</v>
      </c>
      <c r="BG278" s="103">
        <f t="shared" si="694"/>
        <v>8337806.7299999995</v>
      </c>
      <c r="BH278" s="103">
        <f t="shared" si="694"/>
        <v>1269632.9500000002</v>
      </c>
      <c r="BI278" s="103">
        <f t="shared" si="694"/>
        <v>0</v>
      </c>
      <c r="BJ278" s="103">
        <f t="shared" si="694"/>
        <v>923925.60000000009</v>
      </c>
      <c r="BK278" s="103">
        <f t="shared" si="694"/>
        <v>52115757.069999993</v>
      </c>
      <c r="BL278" s="103">
        <f t="shared" si="694"/>
        <v>3317649.6100000003</v>
      </c>
      <c r="BM278" s="103">
        <f t="shared" si="694"/>
        <v>64382.77</v>
      </c>
      <c r="BN278" s="103">
        <f t="shared" si="694"/>
        <v>0</v>
      </c>
      <c r="BO278" s="103">
        <f t="shared" si="694"/>
        <v>0</v>
      </c>
      <c r="BP278" s="103">
        <f t="shared" si="694"/>
        <v>0</v>
      </c>
      <c r="BQ278" s="103">
        <f t="shared" si="694"/>
        <v>377478.36</v>
      </c>
      <c r="BR278" s="103">
        <f t="shared" si="694"/>
        <v>0</v>
      </c>
      <c r="BS278" s="103">
        <f t="shared" si="694"/>
        <v>0</v>
      </c>
      <c r="BT278" s="103">
        <f t="shared" si="694"/>
        <v>0</v>
      </c>
      <c r="BU278" s="103">
        <f t="shared" si="694"/>
        <v>0</v>
      </c>
      <c r="BV278" s="103">
        <f t="shared" si="694"/>
        <v>215120728.16999996</v>
      </c>
      <c r="BW278" s="71">
        <f t="shared" si="680"/>
        <v>0.13861256684529341</v>
      </c>
      <c r="BX278" s="70">
        <f t="shared" si="681"/>
        <v>1636.9067358955949</v>
      </c>
      <c r="BY278" s="103">
        <f t="shared" ref="BY278:CE278" si="695">SUM(BY263:BY277)</f>
        <v>356374.61</v>
      </c>
      <c r="BZ278" s="103">
        <f t="shared" si="695"/>
        <v>6780787.8000000007</v>
      </c>
      <c r="CA278" s="103">
        <f t="shared" si="695"/>
        <v>731852.19000000006</v>
      </c>
      <c r="CB278" s="103">
        <f t="shared" si="695"/>
        <v>0</v>
      </c>
      <c r="CC278" s="103">
        <f t="shared" si="695"/>
        <v>104326.08</v>
      </c>
      <c r="CD278" s="103">
        <f t="shared" si="695"/>
        <v>0</v>
      </c>
      <c r="CE278" s="103">
        <f t="shared" si="695"/>
        <v>7973340.6800000006</v>
      </c>
      <c r="CF278" s="71">
        <f t="shared" si="683"/>
        <v>5.1376044855770703E-3</v>
      </c>
      <c r="CG278" s="72">
        <f t="shared" si="684"/>
        <v>60.671117923923518</v>
      </c>
      <c r="CH278" s="103">
        <f t="shared" ref="CH278:ES278" si="696">SUM(CH263:CH277)</f>
        <v>41585.18</v>
      </c>
      <c r="CI278" s="103">
        <f t="shared" si="696"/>
        <v>0</v>
      </c>
      <c r="CJ278" s="103">
        <f t="shared" si="696"/>
        <v>0</v>
      </c>
      <c r="CK278" s="103">
        <f t="shared" si="696"/>
        <v>0</v>
      </c>
      <c r="CL278" s="103">
        <f t="shared" si="696"/>
        <v>0</v>
      </c>
      <c r="CM278" s="103">
        <f t="shared" si="696"/>
        <v>0</v>
      </c>
      <c r="CN278" s="103">
        <f t="shared" si="696"/>
        <v>0</v>
      </c>
      <c r="CO278" s="103">
        <f t="shared" si="696"/>
        <v>14653.7</v>
      </c>
      <c r="CP278" s="103">
        <f t="shared" si="696"/>
        <v>0</v>
      </c>
      <c r="CQ278" s="103">
        <f t="shared" si="696"/>
        <v>26778369.719999999</v>
      </c>
      <c r="CR278" s="103">
        <f t="shared" si="696"/>
        <v>0</v>
      </c>
      <c r="CS278" s="103">
        <f t="shared" si="696"/>
        <v>895184.49</v>
      </c>
      <c r="CT278" s="103">
        <f t="shared" si="696"/>
        <v>23940.34</v>
      </c>
      <c r="CU278" s="103">
        <f t="shared" si="696"/>
        <v>28153710.650000002</v>
      </c>
      <c r="CV278" s="103">
        <f t="shared" si="696"/>
        <v>5543933.6700000009</v>
      </c>
      <c r="CW278" s="103">
        <f t="shared" si="696"/>
        <v>0</v>
      </c>
      <c r="CX278" s="103">
        <f t="shared" si="696"/>
        <v>0</v>
      </c>
      <c r="CY278" s="103">
        <f t="shared" si="696"/>
        <v>123623.94</v>
      </c>
      <c r="CZ278" s="103">
        <f t="shared" si="696"/>
        <v>8000</v>
      </c>
      <c r="DA278" s="103">
        <f t="shared" si="696"/>
        <v>312770.96000000002</v>
      </c>
      <c r="DB278" s="103">
        <f t="shared" si="696"/>
        <v>943316.17</v>
      </c>
      <c r="DC278" s="103">
        <f t="shared" si="696"/>
        <v>0</v>
      </c>
      <c r="DD278" s="103">
        <f t="shared" si="696"/>
        <v>0</v>
      </c>
      <c r="DE278" s="103">
        <f t="shared" si="696"/>
        <v>0</v>
      </c>
      <c r="DF278" s="103">
        <f t="shared" si="696"/>
        <v>0</v>
      </c>
      <c r="DG278" s="103">
        <f t="shared" si="696"/>
        <v>217656.76</v>
      </c>
      <c r="DH278" s="103">
        <f t="shared" si="696"/>
        <v>250821.85999999996</v>
      </c>
      <c r="DI278" s="103">
        <f t="shared" si="696"/>
        <v>31757731.900000002</v>
      </c>
      <c r="DJ278" s="103">
        <f t="shared" si="696"/>
        <v>0</v>
      </c>
      <c r="DK278" s="103">
        <f t="shared" si="696"/>
        <v>1694618.91</v>
      </c>
      <c r="DL278" s="103">
        <f t="shared" si="696"/>
        <v>0</v>
      </c>
      <c r="DM278" s="103">
        <f t="shared" si="696"/>
        <v>0</v>
      </c>
      <c r="DN278" s="103">
        <f t="shared" si="696"/>
        <v>0</v>
      </c>
      <c r="DO278" s="103">
        <f t="shared" si="696"/>
        <v>0</v>
      </c>
      <c r="DP278" s="103">
        <f t="shared" si="696"/>
        <v>0</v>
      </c>
      <c r="DQ278" s="103">
        <f t="shared" si="696"/>
        <v>0</v>
      </c>
      <c r="DR278" s="103">
        <f t="shared" si="696"/>
        <v>0</v>
      </c>
      <c r="DS278" s="103">
        <f t="shared" si="696"/>
        <v>0</v>
      </c>
      <c r="DT278" s="103">
        <f t="shared" si="696"/>
        <v>0</v>
      </c>
      <c r="DU278" s="103">
        <f t="shared" si="696"/>
        <v>0</v>
      </c>
      <c r="DV278" s="103">
        <f t="shared" si="696"/>
        <v>200</v>
      </c>
      <c r="DW278" s="103">
        <f t="shared" si="696"/>
        <v>0</v>
      </c>
      <c r="DX278" s="103">
        <f t="shared" si="696"/>
        <v>0</v>
      </c>
      <c r="DY278" s="103">
        <f t="shared" si="696"/>
        <v>14257.75</v>
      </c>
      <c r="DZ278" s="103">
        <f t="shared" si="696"/>
        <v>0</v>
      </c>
      <c r="EA278" s="103">
        <f t="shared" si="696"/>
        <v>0</v>
      </c>
      <c r="EB278" s="103">
        <f t="shared" si="696"/>
        <v>0</v>
      </c>
      <c r="EC278" s="103">
        <f t="shared" si="696"/>
        <v>6645993.9700000007</v>
      </c>
      <c r="ED278" s="103">
        <f t="shared" si="696"/>
        <v>0</v>
      </c>
      <c r="EE278" s="103">
        <f t="shared" si="696"/>
        <v>0</v>
      </c>
      <c r="EF278" s="103">
        <f t="shared" si="696"/>
        <v>9647</v>
      </c>
      <c r="EG278" s="103">
        <f t="shared" si="696"/>
        <v>546998.74</v>
      </c>
      <c r="EH278" s="103">
        <f t="shared" si="696"/>
        <v>0</v>
      </c>
      <c r="EI278" s="103">
        <f t="shared" si="696"/>
        <v>64856.46</v>
      </c>
      <c r="EJ278" s="103">
        <f t="shared" si="696"/>
        <v>0</v>
      </c>
      <c r="EK278" s="103">
        <f t="shared" si="696"/>
        <v>0</v>
      </c>
      <c r="EL278" s="103">
        <f t="shared" si="696"/>
        <v>0</v>
      </c>
      <c r="EM278" s="103">
        <f t="shared" si="696"/>
        <v>0</v>
      </c>
      <c r="EN278" s="103">
        <f t="shared" si="696"/>
        <v>800815.44000000006</v>
      </c>
      <c r="EO278" s="103">
        <f t="shared" si="696"/>
        <v>624803.26</v>
      </c>
      <c r="EP278" s="103">
        <f t="shared" si="696"/>
        <v>0</v>
      </c>
      <c r="EQ278" s="103">
        <f t="shared" si="696"/>
        <v>0</v>
      </c>
      <c r="ER278" s="103">
        <f t="shared" si="696"/>
        <v>0</v>
      </c>
      <c r="ES278" s="103">
        <f t="shared" si="696"/>
        <v>0</v>
      </c>
      <c r="ET278" s="103">
        <f t="shared" ref="ET278:FR278" si="697">SUM(ET263:ET277)</f>
        <v>0</v>
      </c>
      <c r="EU278" s="103">
        <f t="shared" si="697"/>
        <v>0</v>
      </c>
      <c r="EV278" s="103">
        <f t="shared" si="697"/>
        <v>709722.92</v>
      </c>
      <c r="EW278" s="103">
        <f t="shared" si="697"/>
        <v>0</v>
      </c>
      <c r="EX278" s="103">
        <f t="shared" si="697"/>
        <v>0</v>
      </c>
      <c r="EY278" s="103">
        <f t="shared" si="697"/>
        <v>0</v>
      </c>
      <c r="EZ278" s="103">
        <f t="shared" si="697"/>
        <v>0</v>
      </c>
      <c r="FA278" s="103">
        <f t="shared" si="697"/>
        <v>0</v>
      </c>
      <c r="FB278" s="103">
        <f t="shared" si="697"/>
        <v>0</v>
      </c>
      <c r="FC278" s="103">
        <f t="shared" si="697"/>
        <v>0</v>
      </c>
      <c r="FD278" s="103">
        <f t="shared" si="697"/>
        <v>0</v>
      </c>
      <c r="FE278" s="103">
        <f t="shared" si="697"/>
        <v>0</v>
      </c>
      <c r="FF278" s="103">
        <f t="shared" si="697"/>
        <v>0</v>
      </c>
      <c r="FG278" s="103">
        <f t="shared" si="697"/>
        <v>1017507.21</v>
      </c>
      <c r="FH278" s="103">
        <f t="shared" si="697"/>
        <v>44583.55</v>
      </c>
      <c r="FI278" s="103">
        <f t="shared" si="697"/>
        <v>3432</v>
      </c>
      <c r="FJ278" s="103">
        <f t="shared" si="697"/>
        <v>0</v>
      </c>
      <c r="FK278" s="103">
        <f t="shared" si="697"/>
        <v>0</v>
      </c>
      <c r="FL278" s="103">
        <f t="shared" si="697"/>
        <v>0</v>
      </c>
      <c r="FM278" s="103">
        <f t="shared" si="697"/>
        <v>0</v>
      </c>
      <c r="FN278" s="103">
        <f t="shared" si="697"/>
        <v>0</v>
      </c>
      <c r="FO278" s="103">
        <f t="shared" si="697"/>
        <v>20898.77</v>
      </c>
      <c r="FP278" s="103">
        <f t="shared" si="697"/>
        <v>0</v>
      </c>
      <c r="FQ278" s="103">
        <f t="shared" si="697"/>
        <v>0</v>
      </c>
      <c r="FR278" s="103">
        <f t="shared" si="697"/>
        <v>3634124.0300000003</v>
      </c>
      <c r="FS278" s="103">
        <f>SUM(FS263:FS277)</f>
        <v>110897759.34999999</v>
      </c>
      <c r="FT278" s="71">
        <f t="shared" si="686"/>
        <v>7.1456726702540246E-2</v>
      </c>
      <c r="FU278" s="106">
        <f t="shared" si="687"/>
        <v>843.84843255220608</v>
      </c>
      <c r="FV278" s="103">
        <f t="shared" ref="FV278:GU278" si="698">SUM(FV263:FV277)</f>
        <v>11384.95</v>
      </c>
      <c r="FW278" s="103">
        <f t="shared" si="698"/>
        <v>3643849.0300000003</v>
      </c>
      <c r="FX278" s="103">
        <f t="shared" si="698"/>
        <v>10875</v>
      </c>
      <c r="FY278" s="103">
        <f t="shared" si="698"/>
        <v>68840.34</v>
      </c>
      <c r="FZ278" s="103">
        <f t="shared" si="698"/>
        <v>44972.39</v>
      </c>
      <c r="GA278" s="103">
        <f>SUM(GA263:GA277)</f>
        <v>8132.95</v>
      </c>
      <c r="GB278" s="103">
        <f t="shared" si="698"/>
        <v>14570.67</v>
      </c>
      <c r="GC278" s="103">
        <f t="shared" si="698"/>
        <v>55135.360000000001</v>
      </c>
      <c r="GD278" s="103">
        <f t="shared" si="698"/>
        <v>13633.35</v>
      </c>
      <c r="GE278" s="103">
        <f t="shared" si="698"/>
        <v>1015293.5</v>
      </c>
      <c r="GF278" s="103">
        <f t="shared" si="698"/>
        <v>304224.63</v>
      </c>
      <c r="GG278" s="103">
        <f t="shared" si="698"/>
        <v>0</v>
      </c>
      <c r="GH278" s="103">
        <f t="shared" si="698"/>
        <v>28791.54</v>
      </c>
      <c r="GI278" s="103">
        <f t="shared" si="698"/>
        <v>46258.96</v>
      </c>
      <c r="GJ278" s="103">
        <f t="shared" si="698"/>
        <v>0</v>
      </c>
      <c r="GK278" s="103">
        <f t="shared" si="698"/>
        <v>193529.99999999997</v>
      </c>
      <c r="GL278" s="103">
        <f t="shared" si="698"/>
        <v>1185469.51</v>
      </c>
      <c r="GM278" s="103">
        <f t="shared" si="698"/>
        <v>0</v>
      </c>
      <c r="GN278" s="103">
        <f t="shared" si="698"/>
        <v>0</v>
      </c>
      <c r="GO278" s="103">
        <f t="shared" si="698"/>
        <v>0</v>
      </c>
      <c r="GP278" s="103">
        <f t="shared" si="698"/>
        <v>0</v>
      </c>
      <c r="GQ278" s="103">
        <f t="shared" si="698"/>
        <v>173499.44000000003</v>
      </c>
      <c r="GR278" s="103">
        <f t="shared" si="698"/>
        <v>0</v>
      </c>
      <c r="GS278" s="103">
        <f t="shared" si="698"/>
        <v>101716.75</v>
      </c>
      <c r="GT278" s="103">
        <f t="shared" si="698"/>
        <v>2735415.8000000003</v>
      </c>
      <c r="GU278" s="103">
        <f t="shared" si="698"/>
        <v>9655594.1699999999</v>
      </c>
      <c r="GV278" s="71">
        <f>GU278/E278</f>
        <v>6.2215608124126711E-3</v>
      </c>
      <c r="GW278" s="107">
        <f t="shared" si="690"/>
        <v>73.471800092908907</v>
      </c>
    </row>
    <row r="279" spans="1:222" ht="4.5" customHeight="1" x14ac:dyDescent="0.2">
      <c r="B279" s="87"/>
      <c r="C279" s="100"/>
      <c r="D279" s="120"/>
      <c r="E279" s="121"/>
      <c r="F279" s="81"/>
      <c r="G279" s="81"/>
      <c r="H279" s="81"/>
      <c r="I279" s="81"/>
      <c r="J279" s="81"/>
      <c r="K279" s="81"/>
      <c r="L279" s="81"/>
      <c r="M279" s="81"/>
      <c r="N279" s="81"/>
      <c r="O279" s="126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92"/>
      <c r="AO279" s="81"/>
      <c r="AP279" s="81"/>
      <c r="AQ279" s="81"/>
      <c r="AR279" s="81"/>
      <c r="AS279" s="81"/>
      <c r="AT279" s="81"/>
      <c r="AU279" s="81"/>
      <c r="AV279" s="92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1"/>
      <c r="BO279" s="81"/>
      <c r="BP279" s="81"/>
      <c r="BQ279" s="81"/>
      <c r="BR279" s="81"/>
      <c r="BS279" s="81"/>
      <c r="BT279" s="81"/>
      <c r="BU279" s="81"/>
      <c r="BV279" s="81"/>
      <c r="BW279" s="92"/>
      <c r="BX279" s="81"/>
      <c r="BY279" s="81"/>
      <c r="BZ279" s="81"/>
      <c r="CA279" s="81"/>
      <c r="CB279" s="81"/>
      <c r="CC279" s="81"/>
      <c r="CD279" s="81"/>
      <c r="CE279" s="81"/>
      <c r="CF279" s="126"/>
      <c r="CG279" s="81"/>
      <c r="CH279" s="81"/>
      <c r="CI279" s="81"/>
      <c r="CJ279" s="81"/>
      <c r="CK279" s="81"/>
      <c r="CL279" s="81"/>
      <c r="CM279" s="81"/>
      <c r="CN279" s="81"/>
      <c r="CO279" s="81"/>
      <c r="CP279" s="81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1"/>
      <c r="DH279" s="81"/>
      <c r="DI279" s="81"/>
      <c r="DJ279" s="81"/>
      <c r="DK279" s="81"/>
      <c r="DL279" s="81"/>
      <c r="DM279" s="81"/>
      <c r="DN279" s="81"/>
      <c r="DO279" s="81"/>
      <c r="DP279" s="81"/>
      <c r="DQ279" s="81"/>
      <c r="DR279" s="81"/>
      <c r="DS279" s="81"/>
      <c r="DT279" s="81"/>
      <c r="DU279" s="81"/>
      <c r="DV279" s="81"/>
      <c r="DW279" s="81"/>
      <c r="DX279" s="81"/>
      <c r="DY279" s="81"/>
      <c r="DZ279" s="81"/>
      <c r="EA279" s="81"/>
      <c r="EB279" s="81"/>
      <c r="EC279" s="81"/>
      <c r="ED279" s="81"/>
      <c r="EE279" s="81"/>
      <c r="EF279" s="81"/>
      <c r="EG279" s="81"/>
      <c r="EH279" s="81"/>
      <c r="EI279" s="81"/>
      <c r="EJ279" s="81"/>
      <c r="EK279" s="81"/>
      <c r="EL279" s="81"/>
      <c r="EM279" s="81"/>
      <c r="EN279" s="81"/>
      <c r="EO279" s="81"/>
      <c r="EP279" s="81"/>
      <c r="EQ279" s="81"/>
      <c r="ER279" s="81"/>
      <c r="ES279" s="81"/>
      <c r="ET279" s="81"/>
      <c r="EU279" s="81"/>
      <c r="EV279" s="81"/>
      <c r="EW279" s="81"/>
      <c r="EX279" s="81"/>
      <c r="EY279" s="81"/>
      <c r="EZ279" s="81"/>
      <c r="FA279" s="81"/>
      <c r="FB279" s="81"/>
      <c r="FC279" s="81"/>
      <c r="FD279" s="81"/>
      <c r="FE279" s="81"/>
      <c r="FF279" s="81"/>
      <c r="FG279" s="81"/>
      <c r="FH279" s="81"/>
      <c r="FI279" s="81"/>
      <c r="FJ279" s="81"/>
      <c r="FK279" s="81"/>
      <c r="FL279" s="81"/>
      <c r="FM279" s="81"/>
      <c r="FN279" s="81"/>
      <c r="FO279" s="81"/>
      <c r="FP279" s="81"/>
      <c r="FQ279" s="81"/>
      <c r="FR279" s="81"/>
      <c r="FS279" s="77"/>
      <c r="FT279" s="77"/>
      <c r="FU279" s="77"/>
      <c r="FV279" s="77"/>
      <c r="FW279" s="77"/>
      <c r="FX279" s="77"/>
      <c r="FY279" s="77"/>
      <c r="FZ279" s="77"/>
      <c r="GA279" s="77"/>
      <c r="GB279" s="77"/>
      <c r="GC279" s="77"/>
      <c r="GD279" s="77"/>
      <c r="GE279" s="77"/>
      <c r="GF279" s="77"/>
      <c r="GG279" s="77"/>
      <c r="GH279" s="77"/>
      <c r="GI279" s="77"/>
      <c r="GJ279" s="77"/>
      <c r="GK279" s="77"/>
      <c r="GL279" s="77"/>
      <c r="GM279" s="77"/>
      <c r="GN279" s="77"/>
      <c r="GO279" s="77"/>
      <c r="GP279" s="77"/>
      <c r="GQ279" s="77"/>
      <c r="GR279" s="77"/>
      <c r="GS279" s="77"/>
      <c r="GT279" s="77"/>
      <c r="GU279" s="77"/>
      <c r="GV279" s="77"/>
      <c r="GW279" s="108"/>
    </row>
    <row r="280" spans="1:222" ht="12.75" x14ac:dyDescent="0.2">
      <c r="A280" s="99" t="s">
        <v>586</v>
      </c>
      <c r="B280" s="87"/>
      <c r="C280" s="100"/>
      <c r="D280" s="120"/>
      <c r="E280" s="121"/>
      <c r="F280" s="81"/>
      <c r="G280" s="81"/>
      <c r="H280" s="81"/>
      <c r="I280" s="81"/>
      <c r="J280" s="81"/>
      <c r="K280" s="81"/>
      <c r="L280" s="81"/>
      <c r="M280" s="81"/>
      <c r="N280" s="81"/>
      <c r="O280" s="126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92"/>
      <c r="AO280" s="81"/>
      <c r="AP280" s="81"/>
      <c r="AQ280" s="81"/>
      <c r="AR280" s="81"/>
      <c r="AS280" s="81"/>
      <c r="AT280" s="81"/>
      <c r="AU280" s="81"/>
      <c r="AV280" s="92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1"/>
      <c r="BO280" s="81"/>
      <c r="BP280" s="81"/>
      <c r="BQ280" s="81"/>
      <c r="BR280" s="81"/>
      <c r="BS280" s="81"/>
      <c r="BT280" s="81"/>
      <c r="BU280" s="81"/>
      <c r="BV280" s="81"/>
      <c r="BW280" s="92"/>
      <c r="BX280" s="81"/>
      <c r="BY280" s="81"/>
      <c r="BZ280" s="81"/>
      <c r="CA280" s="81"/>
      <c r="CB280" s="81"/>
      <c r="CC280" s="81"/>
      <c r="CD280" s="81"/>
      <c r="CE280" s="81"/>
      <c r="CF280" s="126"/>
      <c r="CG280" s="81"/>
      <c r="CH280" s="81"/>
      <c r="CI280" s="81"/>
      <c r="CJ280" s="81"/>
      <c r="CK280" s="81"/>
      <c r="CL280" s="81"/>
      <c r="CM280" s="81"/>
      <c r="CN280" s="81"/>
      <c r="CO280" s="81"/>
      <c r="CP280" s="81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1"/>
      <c r="DH280" s="81"/>
      <c r="DI280" s="81"/>
      <c r="DJ280" s="81"/>
      <c r="DK280" s="81"/>
      <c r="DL280" s="81"/>
      <c r="DM280" s="81"/>
      <c r="DN280" s="81"/>
      <c r="DO280" s="81"/>
      <c r="DP280" s="81"/>
      <c r="DQ280" s="81"/>
      <c r="DR280" s="81"/>
      <c r="DS280" s="81"/>
      <c r="DT280" s="81"/>
      <c r="DU280" s="81"/>
      <c r="DV280" s="81"/>
      <c r="DW280" s="81"/>
      <c r="DX280" s="81"/>
      <c r="DY280" s="81"/>
      <c r="DZ280" s="81"/>
      <c r="EA280" s="81"/>
      <c r="EB280" s="81"/>
      <c r="EC280" s="81"/>
      <c r="ED280" s="81"/>
      <c r="EE280" s="81"/>
      <c r="EF280" s="81"/>
      <c r="EG280" s="81"/>
      <c r="EH280" s="81"/>
      <c r="EI280" s="81"/>
      <c r="EJ280" s="81"/>
      <c r="EK280" s="81"/>
      <c r="EL280" s="81"/>
      <c r="EM280" s="81"/>
      <c r="EN280" s="81"/>
      <c r="EO280" s="81"/>
      <c r="EP280" s="81"/>
      <c r="EQ280" s="81"/>
      <c r="ER280" s="81"/>
      <c r="ES280" s="81"/>
      <c r="ET280" s="81"/>
      <c r="EU280" s="81"/>
      <c r="EV280" s="81"/>
      <c r="EW280" s="81"/>
      <c r="EX280" s="81"/>
      <c r="EY280" s="81"/>
      <c r="EZ280" s="81"/>
      <c r="FA280" s="81"/>
      <c r="FB280" s="81"/>
      <c r="FC280" s="81"/>
      <c r="FD280" s="81"/>
      <c r="FE280" s="81"/>
      <c r="FF280" s="81"/>
      <c r="FG280" s="81"/>
      <c r="FH280" s="81"/>
      <c r="FI280" s="81"/>
      <c r="FJ280" s="81"/>
      <c r="FK280" s="81"/>
      <c r="FL280" s="81"/>
      <c r="FM280" s="81"/>
      <c r="FN280" s="81"/>
      <c r="FO280" s="81"/>
      <c r="FP280" s="81"/>
      <c r="FQ280" s="81"/>
      <c r="FR280" s="81"/>
      <c r="FS280" s="77"/>
      <c r="FT280" s="77"/>
      <c r="FU280" s="77"/>
      <c r="FV280" s="77"/>
      <c r="FW280" s="77"/>
      <c r="FX280" s="77"/>
      <c r="FY280" s="77"/>
      <c r="FZ280" s="77"/>
      <c r="GA280" s="77"/>
      <c r="GB280" s="77"/>
      <c r="GC280" s="77"/>
      <c r="GD280" s="77"/>
      <c r="GE280" s="77"/>
      <c r="GF280" s="77"/>
      <c r="GG280" s="77"/>
      <c r="GH280" s="77"/>
      <c r="GI280" s="77"/>
      <c r="GJ280" s="77"/>
      <c r="GK280" s="77"/>
      <c r="GL280" s="77"/>
      <c r="GM280" s="77"/>
      <c r="GN280" s="77"/>
      <c r="GO280" s="77"/>
      <c r="GP280" s="77"/>
      <c r="GQ280" s="77"/>
      <c r="GR280" s="77"/>
      <c r="GS280" s="77"/>
      <c r="GT280" s="77"/>
      <c r="GU280" s="77"/>
      <c r="GV280" s="77"/>
      <c r="GW280" s="108"/>
      <c r="HE280" s="97"/>
      <c r="HF280" s="97"/>
      <c r="HG280" s="97"/>
      <c r="HH280" s="97"/>
      <c r="HI280" s="97"/>
      <c r="HJ280" s="97"/>
      <c r="HK280" s="97"/>
      <c r="HL280" s="97"/>
      <c r="HM280" s="97"/>
      <c r="HN280" s="97"/>
    </row>
    <row r="281" spans="1:222" x14ac:dyDescent="0.2">
      <c r="B281" s="87" t="s">
        <v>587</v>
      </c>
      <c r="C281" s="87" t="s">
        <v>588</v>
      </c>
      <c r="D281" s="88">
        <f>IF(ISNA(VLOOKUP($B281,'[2]1516 enrollment_Rev_Exp by size'!$A$6:$C$325,3,FALSE)),"",VLOOKUP($B281,'[2]1516 enrollment_Rev_Exp by size'!$A$6:$C$325,3,FALSE))</f>
        <v>10.75</v>
      </c>
      <c r="E281" s="89">
        <v>316088.8</v>
      </c>
      <c r="F281" s="67">
        <f>N281+AM281+AU281+BV281+CE281+FS281+GU281</f>
        <v>316088.8</v>
      </c>
      <c r="G281" s="67">
        <f>F281-E281</f>
        <v>0</v>
      </c>
      <c r="H281" s="90">
        <f>IF(ISNA(VLOOKUP($B281,'[2]1516 Exp_Rev Access'!$F$7:$FS$310,2,FALSE)),"",VLOOKUP($B281,'[2]1516 Exp_Rev Access'!$F$7:$FS$310,2,FALSE))</f>
        <v>0</v>
      </c>
      <c r="I281" s="90">
        <f>IF(ISNA(VLOOKUP($B281,'[2]1516 Exp_Rev Access'!$F$7:$FS$310,3,FALSE)),"",VLOOKUP($B281,'[2]1516 Exp_Rev Access'!$F$7:$FS$310,3,FALSE))</f>
        <v>0</v>
      </c>
      <c r="J281" s="90">
        <f>IF(ISNA(VLOOKUP($B281,'[2]1516 Exp_Rev Access'!$F$7:$FS$310,4,FALSE)),"",VLOOKUP($B281,'[2]1516 Exp_Rev Access'!$F$7:$FS$310,4,FALSE))</f>
        <v>0</v>
      </c>
      <c r="K281" s="90">
        <f>IF(ISNA(VLOOKUP($B281,'[2]1516 Exp_Rev Access'!$F$7:$FS$310,5,FALSE)),"-",VLOOKUP($B281,'[2]1516 Exp_Rev Access'!$F$7:$FS$310,5,FALSE))</f>
        <v>0</v>
      </c>
      <c r="L281" s="90">
        <f>IF(ISNA(VLOOKUP($B281,'[2]1516 Exp_Rev Access'!$F$7:$FS$310,6,FALSE)),"",VLOOKUP($B281,'[2]1516 Exp_Rev Access'!$F$7:$FS$310,6,FALSE))</f>
        <v>0</v>
      </c>
      <c r="M281" s="90">
        <f>IF(ISNA(VLOOKUP($B281,'[2]1516 Exp_Rev Access'!$F$7:$FS$310,7,FALSE)),"",VLOOKUP($B281,'[2]1516 Exp_Rev Access'!$F$7:$FS$310,7,FALSE))</f>
        <v>0</v>
      </c>
      <c r="N281" s="53">
        <f>SUM(H281:M281)</f>
        <v>0</v>
      </c>
      <c r="O281" s="91"/>
      <c r="P281" s="53"/>
      <c r="Q281" s="90">
        <f>IF(ISNA(VLOOKUP($B281,'[2]1516 Exp_Rev Access'!$F$7:$FS$310,8,FALSE)),"",VLOOKUP($B281,'[2]1516 Exp_Rev Access'!$F$7:$FS$310,8,FALSE))</f>
        <v>0</v>
      </c>
      <c r="R281" s="90">
        <f>IF(ISNA(VLOOKUP($B281,'[2]1516 Exp_Rev Access'!$F$7:$FS$310,9,FALSE)),"",VLOOKUP($B281,'[2]1516 Exp_Rev Access'!$F$7:$FS$310,9,FALSE))</f>
        <v>0</v>
      </c>
      <c r="S281" s="90">
        <f>IF(ISNA(VLOOKUP($B281,'[2]1516 Exp_Rev Access'!$F$7:$FS$310,10,FALSE)),"",VLOOKUP($B281,'[2]1516 Exp_Rev Access'!$F$7:$FS$310,10,FALSE))</f>
        <v>0</v>
      </c>
      <c r="T281" s="90">
        <f>IF(ISNA(VLOOKUP($B281,'[2]1516 Exp_Rev Access'!$F$7:$FS$310,11,FALSE)),"",VLOOKUP($B281,'[2]1516 Exp_Rev Access'!$F$7:$FS$310,11,FALSE))</f>
        <v>0</v>
      </c>
      <c r="U281" s="90">
        <f>IF(ISNA(VLOOKUP($B281,'[2]1516 Exp_Rev Access'!$F$7:$FS$310,12,FALSE)),"",VLOOKUP($B281,'[2]1516 Exp_Rev Access'!$F$7:$FS$310,12,FALSE))</f>
        <v>0</v>
      </c>
      <c r="V281" s="90">
        <f>IF(ISNA(VLOOKUP($B281,'[2]1516 Exp_Rev Access'!$F$7:$FS$310,13,FALSE)),"",VLOOKUP($B281,'[2]1516 Exp_Rev Access'!$F$7:$FS$310,13,FALSE))</f>
        <v>0</v>
      </c>
      <c r="W281" s="90">
        <f>IF(ISNA(VLOOKUP($B281,'[2]1516 Exp_Rev Access'!$F$7:$FS$310,14,FALSE)),"",VLOOKUP($B281,'[2]1516 Exp_Rev Access'!$F$7:$FS$310,14,FALSE))</f>
        <v>0</v>
      </c>
      <c r="X281" s="90">
        <f>IF(ISNA(VLOOKUP($B281,'[2]1516 Exp_Rev Access'!$F$7:$FS$310,15,FALSE)),"",VLOOKUP($B281,'[2]1516 Exp_Rev Access'!$F$7:$FS$310,15,FALSE))</f>
        <v>0</v>
      </c>
      <c r="Y281" s="90">
        <f>IF(ISNA(VLOOKUP($B281,'[2]1516 Exp_Rev Access'!$F$7:$FS$310,16,FALSE)),"",VLOOKUP($B281,'[2]1516 Exp_Rev Access'!$F$7:$FS$310,16,FALSE))</f>
        <v>0</v>
      </c>
      <c r="Z281" s="90">
        <f>IF(ISNA(VLOOKUP($B281,'[2]1516 Exp_Rev Access'!$F$7:$FS$310,17,FALSE)),"",VLOOKUP($B281,'[2]1516 Exp_Rev Access'!$F$7:$FS$310,17,FALSE))</f>
        <v>0</v>
      </c>
      <c r="AA281" s="90">
        <f>IF(ISNA(VLOOKUP($B281,'[2]1516 Exp_Rev Access'!$F$7:$FS$310,18,FALSE)),"",VLOOKUP($B281,'[2]1516 Exp_Rev Access'!$F$7:$FS$310,18,FALSE))</f>
        <v>0</v>
      </c>
      <c r="AB281" s="90">
        <f>IF(ISNA(VLOOKUP($B281,'[2]1516 Exp_Rev Access'!$F$7:$FS$310,19,FALSE)),"",VLOOKUP($B281,'[2]1516 Exp_Rev Access'!$F$7:$FS$310,19,FALSE))</f>
        <v>0</v>
      </c>
      <c r="AC281" s="90">
        <f>IF(ISNA(VLOOKUP($B281,'[2]1516 Exp_Rev Access'!$F$7:$FS$310,20,FALSE)),"",VLOOKUP($B281,'[2]1516 Exp_Rev Access'!$F$7:$FS$310,20,FALSE))</f>
        <v>0</v>
      </c>
      <c r="AD281" s="90">
        <f>IF(ISNA(VLOOKUP($B281,'[2]1516 Exp_Rev Access'!$F$7:$FS$310,21,FALSE)),"",VLOOKUP($B281,'[2]1516 Exp_Rev Access'!$F$7:$FS$310,21,FALSE))</f>
        <v>0</v>
      </c>
      <c r="AE281" s="90">
        <f>IF(ISNA(VLOOKUP($B281,'[2]1516 Exp_Rev Access'!$F$7:$FS$310,22,FALSE)),"",VLOOKUP($B281,'[2]1516 Exp_Rev Access'!$F$7:$FS$310,22,FALSE))</f>
        <v>1029.0899999999999</v>
      </c>
      <c r="AF281" s="90">
        <f>IF(ISNA(VLOOKUP($B281,'[2]1516 Exp_Rev Access'!$F$7:$FS$310,23,FALSE)),"",VLOOKUP($B281,'[2]1516 Exp_Rev Access'!$F$7:$FS$310,23,FALSE))</f>
        <v>0</v>
      </c>
      <c r="AG281" s="90">
        <f>IF(ISNA(VLOOKUP($B281,'[2]1516 Exp_Rev Access'!$F$7:$FS$310,24,FALSE)),"",VLOOKUP($B281,'[2]1516 Exp_Rev Access'!$F$7:$FS$310,24,FALSE))</f>
        <v>1762.29</v>
      </c>
      <c r="AH281" s="90">
        <f>IF(ISNA(VLOOKUP($B281,'[2]1516 Exp_Rev Access'!$F$7:$FS$310,25,FALSE)),"",VLOOKUP($B281,'[2]1516 Exp_Rev Access'!$F$7:$FS$310,25,FALSE))</f>
        <v>0</v>
      </c>
      <c r="AI281" s="90">
        <f>IF(ISNA(VLOOKUP($B281,'[2]1516 Exp_Rev Access'!$F$7:$FS$310,26,FALSE)),"",VLOOKUP($B281,'[2]1516 Exp_Rev Access'!$F$7:$FS$310,26,FALSE))</f>
        <v>0</v>
      </c>
      <c r="AJ281" s="90">
        <f>IF(ISNA(VLOOKUP($B281,'[2]1516 Exp_Rev Access'!$F$7:$FS$310,27,FALSE)),"",VLOOKUP($B281,'[2]1516 Exp_Rev Access'!$F$7:$FS$310,27,FALSE))</f>
        <v>0</v>
      </c>
      <c r="AK281" s="90">
        <f>IF(ISNA(VLOOKUP($B281,'[2]1516 Exp_Rev Access'!$F$7:$FS$310,28,FALSE)),"",VLOOKUP($B281,'[2]1516 Exp_Rev Access'!$F$7:$FS$310,28,FALSE))</f>
        <v>4916.8100000000004</v>
      </c>
      <c r="AL281" s="90">
        <f>IF(ISNA(VLOOKUP($B281,'[2]1516 Exp_Rev Access'!$F$7:$FS$310,29,FALSE)),"",VLOOKUP($B281,'[2]1516 Exp_Rev Access'!$F$7:$FS$310,29,FALSE))</f>
        <v>0</v>
      </c>
      <c r="AM281" s="53">
        <f>SUM(Q281:AL281)</f>
        <v>7708.1900000000005</v>
      </c>
      <c r="AN281" s="92">
        <f>AM281/E281</f>
        <v>2.4386153511291767E-2</v>
      </c>
      <c r="AO281" s="68">
        <f>AM281/D281</f>
        <v>717.04093023255814</v>
      </c>
      <c r="AP281" s="90">
        <f>IF(ISNA(VLOOKUP($B281,'[2]1516 Exp_Rev Access'!$F$7:$FS$310,30,FALSE)),"",VLOOKUP($B281,'[2]1516 Exp_Rev Access'!$F$7:$FS$310,30,FALSE))</f>
        <v>279842.92</v>
      </c>
      <c r="AQ281" s="90">
        <f>IF(ISNA(VLOOKUP($B281,'[2]1516 Exp_Rev Access'!$F$7:$FS$310,31,FALSE)),"",VLOOKUP($B281,'[2]1516 Exp_Rev Access'!$F$7:$FS$310,31,FALSE))</f>
        <v>0</v>
      </c>
      <c r="AR281" s="90">
        <f>IF(ISNA(VLOOKUP($B281,'[2]1516 Exp_Rev Access'!$F$7:$FS$310,32,FALSE)),"",VLOOKUP($B281,'[2]1516 Exp_Rev Access'!$F$7:$FS$310,32,FALSE))</f>
        <v>0</v>
      </c>
      <c r="AS281" s="90">
        <f>IF(ISNA(VLOOKUP($B281,'[2]1516 Exp_Rev Access'!$F$7:$FS$310,33,FALSE)),"",VLOOKUP($B281,'[2]1516 Exp_Rev Access'!$F$7:$FS$310,33,FALSE))</f>
        <v>0</v>
      </c>
      <c r="AT281" s="90">
        <f>IF(ISNA(VLOOKUP($B281,'[2]1516 Exp_Rev Access'!$F$7:$FS$310,34,FALSE)),"",VLOOKUP($B281,'[2]1516 Exp_Rev Access'!$F$7:$FS$310,34,FALSE))</f>
        <v>0</v>
      </c>
      <c r="AU281" s="53">
        <f>SUM(AP281:AT281)</f>
        <v>279842.92</v>
      </c>
      <c r="AV281" s="93">
        <f>AU281/E281</f>
        <v>0.88533007180260737</v>
      </c>
      <c r="AW281" s="53">
        <f>AU281/D281</f>
        <v>26031.89953488372</v>
      </c>
      <c r="AX281" s="90">
        <f>IF(ISNA(VLOOKUP($B281,'[2]1516 Exp_Rev Access'!$F$7:$FS$310,35,FALSE)),"",VLOOKUP($B281,'[2]1516 Exp_Rev Access'!$F$7:$FS$310,35,FALSE))</f>
        <v>166</v>
      </c>
      <c r="AY281" s="90">
        <f>IF(ISNA(VLOOKUP($B281,'[2]1516 Exp_Rev Access'!$F$7:$FS$310,36,FALSE)),"",VLOOKUP($B281,'[2]1516 Exp_Rev Access'!$F$7:$FS$310,36,FALSE))</f>
        <v>5650.16</v>
      </c>
      <c r="AZ281" s="90">
        <f>IF(ISNA(VLOOKUP($B281,'[2]1516 Exp_Rev Access'!$F$7:$FS$310,37,FALSE)),"",VLOOKUP($B281,'[2]1516 Exp_Rev Access'!$F$7:$FS$310,37,FALSE))</f>
        <v>0</v>
      </c>
      <c r="BA281" s="90">
        <f>IF(ISNA(VLOOKUP($B281,'[2]1516 Exp_Rev Access'!$F$7:$FS$310,38,FALSE)),"",VLOOKUP($B281,'[2]1516 Exp_Rev Access'!$F$7:$FS$310,38,FALSE))</f>
        <v>0</v>
      </c>
      <c r="BB281" s="90">
        <f>IF(ISNA(VLOOKUP($B281,'[2]1516 Exp_Rev Access'!$F$7:$FS$310,39,FALSE)),"",VLOOKUP($B281,'[2]1516 Exp_Rev Access'!$F$7:$FS$310,39,FALSE))</f>
        <v>0</v>
      </c>
      <c r="BC281" s="90">
        <f>IF(ISNA(VLOOKUP($B281,'[2]1516 Exp_Rev Access'!$F$7:$FS$310,40,FALSE)),"",VLOOKUP($B281,'[2]1516 Exp_Rev Access'!$F$7:$FS$310,40,FALSE))</f>
        <v>2491.21</v>
      </c>
      <c r="BD281" s="90">
        <f>IF(ISNA(VLOOKUP($B281,'[2]1516 Exp_Rev Access'!$F$7:$FS$310,41,FALSE)),"",VLOOKUP($B281,'[2]1516 Exp_Rev Access'!$F$7:$FS$310,41,FALSE))</f>
        <v>0</v>
      </c>
      <c r="BE281" s="90">
        <f>IF(ISNA(VLOOKUP($B281,'[2]1516 Exp_Rev Access'!$F$7:$FS$310,42,FALSE)),"",VLOOKUP($B281,'[2]1516 Exp_Rev Access'!$F$7:$FS$310,42,FALSE))</f>
        <v>0</v>
      </c>
      <c r="BF281" s="90">
        <f>IF(ISNA(VLOOKUP($B281,'[2]1516 Exp_Rev Access'!$F$7:$FS$310,43,FALSE)),"",VLOOKUP($B281,'[2]1516 Exp_Rev Access'!$F$7:$FS$310,43,FALSE))</f>
        <v>0</v>
      </c>
      <c r="BG281" s="90">
        <f>IF(ISNA(VLOOKUP($B281,'[2]1516 Exp_Rev Access'!$F$7:$FS$310,44,FALSE)),"",VLOOKUP($B281,'[2]1516 Exp_Rev Access'!$F$7:$FS$310,44,FALSE))</f>
        <v>0</v>
      </c>
      <c r="BH281" s="90">
        <f>IF(ISNA(VLOOKUP($B281,'[2]1516 Exp_Rev Access'!$F$7:$FS$310,45,FALSE)),"",VLOOKUP($B281,'[2]1516 Exp_Rev Access'!$F$7:$FS$310,45,FALSE))</f>
        <v>49.07</v>
      </c>
      <c r="BI281" s="90">
        <f>IF(ISNA(VLOOKUP($B281,'[2]1516 Exp_Rev Access'!$F$7:$FS$310,46,FALSE)),"",VLOOKUP($B281,'[2]1516 Exp_Rev Access'!$F$7:$FS$310,46,FALSE))</f>
        <v>0</v>
      </c>
      <c r="BJ281" s="90">
        <f>IF(ISNA(VLOOKUP($B281,'[2]1516 Exp_Rev Access'!$F$7:$FS$310,47,FALSE)),"",VLOOKUP($B281,'[2]1516 Exp_Rev Access'!$F$7:$FS$310,47,FALSE))</f>
        <v>0</v>
      </c>
      <c r="BK281" s="90">
        <f>IF(ISNA(VLOOKUP($B281,'[2]1516 Exp_Rev Access'!$F$7:$FS$310,48,FALSE)),"",VLOOKUP($B281,'[2]1516 Exp_Rev Access'!$F$7:$FS$310,48,FALSE))</f>
        <v>0</v>
      </c>
      <c r="BL281" s="90">
        <f>IF(ISNA(VLOOKUP($B281,'[2]1516 Exp_Rev Access'!$F$7:$FS$310,49,FALSE)),"",VLOOKUP($B281,'[2]1516 Exp_Rev Access'!$F$7:$FS$310,49,FALSE))</f>
        <v>0</v>
      </c>
      <c r="BM281" s="90">
        <f>IF(ISNA(VLOOKUP($B281,'[2]1516 Exp_Rev Access'!$F$7:$FS$310,50,FALSE)),"",VLOOKUP($B281,'[2]1516 Exp_Rev Access'!$F$7:$FS$310,50,FALSE))</f>
        <v>0</v>
      </c>
      <c r="BN281" s="90">
        <f>IF(ISNA(VLOOKUP($B281,'[2]1516 Exp_Rev Access'!$F$7:$FS$310,51,FALSE)),"",VLOOKUP($B281,'[2]1516 Exp_Rev Access'!$F$7:$FS$310,51,FALSE))</f>
        <v>0</v>
      </c>
      <c r="BO281" s="90">
        <f>IF(ISNA(VLOOKUP($B281,'[2]1516 Exp_Rev Access'!$F$7:$FS$310,52,FALSE)),"",VLOOKUP($B281,'[2]1516 Exp_Rev Access'!$F$7:$FS$310,52,FALSE))</f>
        <v>0</v>
      </c>
      <c r="BP281" s="90">
        <f>IF(ISNA(VLOOKUP($B281,'[2]1516 Exp_Rev Access'!$F$7:$FS$310,53,FALSE)),"",VLOOKUP($B281,'[2]1516 Exp_Rev Access'!$F$7:$FS$310,53,FALSE))</f>
        <v>0</v>
      </c>
      <c r="BQ281" s="90">
        <f>IF(ISNA(VLOOKUP($B281,'[2]1516 Exp_Rev Access'!$F$7:$FS$310,54,FALSE)),"",VLOOKUP($B281,'[2]1516 Exp_Rev Access'!$F$7:$FS$310,54,FALSE))</f>
        <v>0</v>
      </c>
      <c r="BR281" s="90">
        <f>IF(ISNA(VLOOKUP($B281,'[2]1516 Exp_Rev Access'!$F$7:$FS$310,55,FALSE)),"",VLOOKUP($B281,'[2]1516 Exp_Rev Access'!$F$7:$FS$310,55,FALSE))</f>
        <v>0</v>
      </c>
      <c r="BS281" s="90">
        <f>IF(ISNA(VLOOKUP($B281,'[2]1516 Exp_Rev Access'!$F$7:$FS$310,56,FALSE)),"",VLOOKUP($B281,'[2]1516 Exp_Rev Access'!$F$7:$FS$310,56,FALSE))</f>
        <v>0</v>
      </c>
      <c r="BT281" s="90">
        <f>IF(ISNA(VLOOKUP($B281,'[2]1516 Exp_Rev Access'!$F$7:$FS$310,57,FALSE)),"",VLOOKUP($B281,'[2]1516 Exp_Rev Access'!$F$7:$FS$310,57,FALSE))</f>
        <v>0</v>
      </c>
      <c r="BU281" s="90">
        <f>IF(ISNA(VLOOKUP($B281,'[2]1516 Exp_Rev Access'!$F$7:$FS$310,58,FALSE)),"",VLOOKUP($B281,'[2]1516 Exp_Rev Access'!$F$7:$FS$310,58,FALSE))</f>
        <v>0</v>
      </c>
      <c r="BV281" s="53">
        <f>SUM(AX281:BU281)</f>
        <v>8356.4399999999987</v>
      </c>
      <c r="BW281" s="92">
        <f>BV281/E281</f>
        <v>2.6437001247750627E-2</v>
      </c>
      <c r="BX281" s="68">
        <f>BV281/D281</f>
        <v>777.34325581395342</v>
      </c>
      <c r="BY281" s="90">
        <f>IF(ISNA(VLOOKUP($B281,'[2]1516 Exp_Rev Access'!$F$7:$FS$310,59,FALSE)),"",VLOOKUP($B281,'[2]1516 Exp_Rev Access'!$F$7:$FS$310,59,FALSE))</f>
        <v>0</v>
      </c>
      <c r="BZ281" s="90">
        <f>IF(ISNA(VLOOKUP($B281,'[2]1516 Exp_Rev Access'!$F$7:$FS$310,60,FALSE)),"",VLOOKUP($B281,'[2]1516 Exp_Rev Access'!$F$7:$FS$310,60,FALSE))</f>
        <v>0</v>
      </c>
      <c r="CA281" s="90">
        <f>IF(ISNA(VLOOKUP($B281,'[2]1516 Exp_Rev Access'!$F$7:$FS$310,61,FALSE)),"",VLOOKUP($B281,'[2]1516 Exp_Rev Access'!$F$7:$FS$310,61,FALSE))</f>
        <v>0</v>
      </c>
      <c r="CB281" s="90">
        <f>IF(ISNA(VLOOKUP($B281,'[2]1516 Exp_Rev Access'!$F$7:$FS$310,62,FALSE)),"",VLOOKUP($B281,'[2]1516 Exp_Rev Access'!$F$7:$FS$310,62,FALSE))</f>
        <v>0</v>
      </c>
      <c r="CC281" s="90">
        <f>IF(ISNA(VLOOKUP($B281,'[2]1516 Exp_Rev Access'!$F$7:$FS$310,63,FALSE)),"",VLOOKUP($B281,'[2]1516 Exp_Rev Access'!$F$7:$FS$310,63,FALSE))</f>
        <v>0</v>
      </c>
      <c r="CD281" s="90">
        <f>IF(ISNA(VLOOKUP($B281,'[2]1516 Exp_Rev Access'!$F$7:$FS$310,64,FALSE)),"",VLOOKUP($B281,'[2]1516 Exp_Rev Access'!$F$7:$FS$310,64,FALSE))</f>
        <v>0</v>
      </c>
      <c r="CE281" s="53">
        <f>SUM(BY281:CD281)</f>
        <v>0</v>
      </c>
      <c r="CF281" s="92"/>
      <c r="CG281" s="94">
        <f>CE281/D281</f>
        <v>0</v>
      </c>
      <c r="CH281" s="90">
        <f>IF(ISNA(VLOOKUP($B281,'[2]1516 Exp_Rev Access'!$F$7:$FS$310,65,FALSE)),"",VLOOKUP($B281,'[2]1516 Exp_Rev Access'!$F$7:$FS$310,65,FALSE))</f>
        <v>0</v>
      </c>
      <c r="CI281" s="90">
        <f>IF(ISNA(VLOOKUP($B281,'[2]1516 Exp_Rev Access'!$F$7:$FS$310,66,FALSE)),"",VLOOKUP($B281,'[2]1516 Exp_Rev Access'!$F$7:$FS$310,66,FALSE))</f>
        <v>0</v>
      </c>
      <c r="CJ281" s="90">
        <f>IF(ISNA(VLOOKUP($B281,'[2]1516 Exp_Rev Access'!$F$7:$FS$310,67,FALSE)),"",VLOOKUP($B281,'[2]1516 Exp_Rev Access'!$F$7:$FS$310,67,FALSE))</f>
        <v>0</v>
      </c>
      <c r="CK281" s="90">
        <f>IF(ISNA(VLOOKUP($B281,'[2]1516 Exp_Rev Access'!$F$7:$FS$310,68,FALSE)),"",VLOOKUP($B281,'[2]1516 Exp_Rev Access'!$F$7:$FS$310,68,FALSE))</f>
        <v>0</v>
      </c>
      <c r="CL281" s="90">
        <f>IF(ISNA(VLOOKUP($B281,'[2]1516 Exp_Rev Access'!$F$7:$FS$310,69,FALSE)),"",VLOOKUP($B281,'[2]1516 Exp_Rev Access'!$F$7:$FS$310,69,FALSE))</f>
        <v>0</v>
      </c>
      <c r="CM281" s="90">
        <f>IF(ISNA(VLOOKUP($B281,'[2]1516 Exp_Rev Access'!$F$7:$FS$310,70,FALSE)),"",VLOOKUP($B281,'[2]1516 Exp_Rev Access'!$F$7:$FS$310,70,FALSE))</f>
        <v>0</v>
      </c>
      <c r="CN281" s="90">
        <f>IF(ISNA(VLOOKUP($B281,'[2]1516 Exp_Rev Access'!$F$7:$FS$310,71,FALSE)),"",VLOOKUP($B281,'[2]1516 Exp_Rev Access'!$F$7:$FS$310,71,FALSE))</f>
        <v>0</v>
      </c>
      <c r="CO281" s="90">
        <f>IF(ISNA(VLOOKUP($B281,'[2]1516 Exp_Rev Access'!$F$7:$FS$310,72,FALSE)),"",VLOOKUP($B281,'[2]1516 Exp_Rev Access'!$F$7:$FS$310,72,FALSE))</f>
        <v>0</v>
      </c>
      <c r="CP281" s="90">
        <f>IF(ISNA(VLOOKUP($B281,'[2]1516 Exp_Rev Access'!$F$7:$FS$310,73,FALSE)),"",VLOOKUP($B281,'[2]1516 Exp_Rev Access'!$F$7:$FS$310,73,FALSE))</f>
        <v>0</v>
      </c>
      <c r="CQ281" s="90">
        <f>IF(ISNA(VLOOKUP($B281,'[2]1516 Exp_Rev Access'!$F$7:$FS$310,74,FALSE)),"",VLOOKUP($B281,'[2]1516 Exp_Rev Access'!$F$7:$FS$310,74,FALSE))</f>
        <v>0</v>
      </c>
      <c r="CR281" s="90">
        <f>IF(ISNA(VLOOKUP($B281,'[2]1516 Exp_Rev Access'!$F$7:$FS$310,75,FALSE)),"",VLOOKUP($B281,'[2]1516 Exp_Rev Access'!$F$7:$FS$310,75,FALSE))</f>
        <v>0</v>
      </c>
      <c r="CS281" s="90">
        <f>IF(ISNA(VLOOKUP($B281,'[2]1516 Exp_Rev Access'!$F$7:$FS$310,76,FALSE)),"",VLOOKUP($B281,'[2]1516 Exp_Rev Access'!$F$7:$FS$310,76,FALSE))</f>
        <v>0</v>
      </c>
      <c r="CT281" s="90">
        <f>IF(ISNA(VLOOKUP($B281,'[2]1516 Exp_Rev Access'!$F$7:$FS$310,77,FALSE)),"",VLOOKUP($B281,'[2]1516 Exp_Rev Access'!$F$7:$FS$310,77,FALSE))</f>
        <v>0</v>
      </c>
      <c r="CU281" s="90">
        <f>IF(ISNA(VLOOKUP($B281,'[2]1516 Exp_Rev Access'!$F$7:$FS$310,78,FALSE)),"",VLOOKUP($B281,'[2]1516 Exp_Rev Access'!$F$7:$FS$310,78,FALSE))</f>
        <v>0</v>
      </c>
      <c r="CV281" s="90">
        <f>IF(ISNA(VLOOKUP($B281,'[2]1516 Exp_Rev Access'!$F$7:$FS$310,79,FALSE)),"",VLOOKUP($B281,'[2]1516 Exp_Rev Access'!$F$7:$FS$310,79,FALSE))</f>
        <v>369</v>
      </c>
      <c r="CW281" s="90">
        <f>IF(ISNA(VLOOKUP($B281,'[2]1516 Exp_Rev Access'!$F$7:$FS$310,80,FALSE)),"",VLOOKUP($B281,'[2]1516 Exp_Rev Access'!$F$7:$FS$310,80,FALSE))</f>
        <v>0</v>
      </c>
      <c r="CX281" s="90">
        <f>IF(ISNA(VLOOKUP($B281,'[2]1516 Exp_Rev Access'!$F$7:$FS$310,81,FALSE)),"",VLOOKUP($B281,'[2]1516 Exp_Rev Access'!$F$7:$FS$310,81,FALSE))</f>
        <v>0</v>
      </c>
      <c r="CY281" s="90">
        <f>IF(ISNA(VLOOKUP($B281,'[2]1516 Exp_Rev Access'!$F$7:$FS$310,82,FALSE)),"",VLOOKUP($B281,'[2]1516 Exp_Rev Access'!$F$7:$FS$310,82,FALSE))</f>
        <v>0</v>
      </c>
      <c r="CZ281" s="90">
        <f>IF(ISNA(VLOOKUP($B281,'[2]1516 Exp_Rev Access'!$F$7:$FS$310,83,FALSE)),"",VLOOKUP($B281,'[2]1516 Exp_Rev Access'!$F$7:$FS$310,83,FALSE))</f>
        <v>0</v>
      </c>
      <c r="DA281" s="90">
        <f>IF(ISNA(VLOOKUP($B281,'[2]1516 Exp_Rev Access'!$F$7:$FS$310,84,FALSE)),"",VLOOKUP($B281,'[2]1516 Exp_Rev Access'!$F$7:$FS$310,84,FALSE))</f>
        <v>0</v>
      </c>
      <c r="DB281" s="90">
        <f>IF(ISNA(VLOOKUP($B281,'[2]1516 Exp_Rev Access'!$F$7:$FS$310,85,FALSE)),"",VLOOKUP($B281,'[2]1516 Exp_Rev Access'!$F$7:$FS$310,85,FALSE))</f>
        <v>0</v>
      </c>
      <c r="DC281" s="90">
        <f>IF(ISNA(VLOOKUP($B281,'[2]1516 Exp_Rev Access'!$F$7:$FS$310,86,FALSE)),"",VLOOKUP($B281,'[2]1516 Exp_Rev Access'!$F$7:$FS$310,86,FALSE))</f>
        <v>0</v>
      </c>
      <c r="DD281" s="90">
        <f>IF(ISNA(VLOOKUP($B281,'[2]1516 Exp_Rev Access'!$F$7:$FS$310,87,FALSE)),"",VLOOKUP($B281,'[2]1516 Exp_Rev Access'!$F$7:$FS$310,87,FALSE))</f>
        <v>0</v>
      </c>
      <c r="DE281" s="90">
        <f>IF(ISNA(VLOOKUP($B281,'[2]1516 Exp_Rev Access'!$F$7:$FS$310,88,FALSE)),"",VLOOKUP($B281,'[2]1516 Exp_Rev Access'!$F$7:$FS$310,88,FALSE))</f>
        <v>0</v>
      </c>
      <c r="DF281" s="90">
        <f>IF(ISNA(VLOOKUP($B281,'[2]1516 Exp_Rev Access'!$F$7:$FS$310,89,FALSE)),"",VLOOKUP($B281,'[2]1516 Exp_Rev Access'!$F$7:$FS$310,89,FALSE))</f>
        <v>0</v>
      </c>
      <c r="DG281" s="90">
        <f>IF(ISNA(VLOOKUP($B281,'[2]1516 Exp_Rev Access'!$F$7:$FS$310,90,FALSE)),"",VLOOKUP($B281,'[2]1516 Exp_Rev Access'!$F$7:$FS$310,90,FALSE))</f>
        <v>0</v>
      </c>
      <c r="DH281" s="90">
        <f>IF(ISNA(VLOOKUP($B281,'[2]1516 Exp_Rev Access'!$F$7:$FS$310,91,FALSE)),"",VLOOKUP($B281,'[2]1516 Exp_Rev Access'!$F$7:$FS$310,91,FALSE))</f>
        <v>0</v>
      </c>
      <c r="DI281" s="90">
        <f>IF(ISNA(VLOOKUP($B281,'[2]1516 Exp_Rev Access'!$F$7:$FS$310,92,FALSE)),"",VLOOKUP($B281,'[2]1516 Exp_Rev Access'!$F$7:$FS$310,92,FALSE))</f>
        <v>0</v>
      </c>
      <c r="DJ281" s="90">
        <f>IF(ISNA(VLOOKUP($B281,'[2]1516 Exp_Rev Access'!$F$7:$FS$310,93,FALSE)),"",VLOOKUP($B281,'[2]1516 Exp_Rev Access'!$F$7:$FS$310,93,FALSE))</f>
        <v>0</v>
      </c>
      <c r="DK281" s="90">
        <f>IF(ISNA(VLOOKUP($B281,'[2]1516 Exp_Rev Access'!$F$7:$FS$310,94,FALSE)),"",VLOOKUP($B281,'[2]1516 Exp_Rev Access'!$F$7:$FS$310,94,FALSE))</f>
        <v>19812.25</v>
      </c>
      <c r="DL281" s="90">
        <f>IF(ISNA(VLOOKUP($B281,'[2]1516 Exp_Rev Access'!$F$7:$FS$310,95,FALSE)),"",VLOOKUP($B281,'[2]1516 Exp_Rev Access'!$F$7:$FS$310,95,FALSE))</f>
        <v>0</v>
      </c>
      <c r="DM281" s="90">
        <f>IF(ISNA(VLOOKUP($B281,'[2]1516 Exp_Rev Access'!$F$7:$FS$310,96,FALSE)),"",VLOOKUP($B281,'[2]1516 Exp_Rev Access'!$F$7:$FS$310,96,FALSE))</f>
        <v>0</v>
      </c>
      <c r="DN281" s="90">
        <f>IF(ISNA(VLOOKUP($B281,'[2]1516 Exp_Rev Access'!$F$7:$FS$310,97,FALSE)),"",VLOOKUP($B281,'[2]1516 Exp_Rev Access'!$F$7:$FS$310,97,FALSE))</f>
        <v>0</v>
      </c>
      <c r="DO281" s="90">
        <f>IF(ISNA(VLOOKUP($B281,'[2]1516 Exp_Rev Access'!$F$7:$FS$310,98,FALSE)),"",VLOOKUP($B281,'[2]1516 Exp_Rev Access'!$F$7:$FS$310,98,FALSE))</f>
        <v>0</v>
      </c>
      <c r="DP281" s="90">
        <f>IF(ISNA(VLOOKUP($B281,'[2]1516 Exp_Rev Access'!$F$7:$FS$310,99,FALSE)),"",VLOOKUP($B281,'[2]1516 Exp_Rev Access'!$F$7:$FS$310,99,FALSE))</f>
        <v>0</v>
      </c>
      <c r="DQ281" s="90">
        <f>IF(ISNA(VLOOKUP($B281,'[2]1516 Exp_Rev Access'!$F$7:$FS$310,100,FALSE)),"",VLOOKUP($B281,'[2]1516 Exp_Rev Access'!$F$7:$FS$310,100,FALSE))</f>
        <v>0</v>
      </c>
      <c r="DR281" s="90">
        <f>IF(ISNA(VLOOKUP($B281,'[2]1516 Exp_Rev Access'!$F$7:$FS$310,101,FALSE)),"",VLOOKUP($B281,'[2]1516 Exp_Rev Access'!$F$7:$FS$310,101,FALSE))</f>
        <v>0</v>
      </c>
      <c r="DS281" s="90">
        <f>IF(ISNA(VLOOKUP($B281,'[2]1516 Exp_Rev Access'!$F$7:$FS$310,102,FALSE)),"",VLOOKUP($B281,'[2]1516 Exp_Rev Access'!$F$7:$FS$310,102,FALSE))</f>
        <v>0</v>
      </c>
      <c r="DT281" s="90">
        <f>IF(ISNA(VLOOKUP($B281,'[2]1516 Exp_Rev Access'!$F$7:$FS$310,103,FALSE)),"",VLOOKUP($B281,'[2]1516 Exp_Rev Access'!$F$7:$FS$310,103,FALSE))</f>
        <v>0</v>
      </c>
      <c r="DU281" s="90">
        <f>IF(ISNA(VLOOKUP($B281,'[2]1516 Exp_Rev Access'!$F$7:$FS$310,104,FALSE)),"",VLOOKUP($B281,'[2]1516 Exp_Rev Access'!$F$7:$FS$310,104,FALSE))</f>
        <v>0</v>
      </c>
      <c r="DV281" s="90">
        <f>IF(ISNA(VLOOKUP($B281,'[2]1516 Exp_Rev Access'!$F$7:$FS$310,105,FALSE)),"",VLOOKUP($B281,'[2]1516 Exp_Rev Access'!$F$7:$FS$310,105,FALSE))</f>
        <v>0</v>
      </c>
      <c r="DW281" s="90">
        <f>IF(ISNA(VLOOKUP($B281,'[2]1516 Exp_Rev Access'!$F$7:$FS$310,106,FALSE)),"",VLOOKUP($B281,'[2]1516 Exp_Rev Access'!$F$7:$FS$310,106,FALSE))</f>
        <v>0</v>
      </c>
      <c r="DX281" s="90">
        <f>IF(ISNA(VLOOKUP($B281,'[2]1516 Exp_Rev Access'!$F$7:$FS$310,107,FALSE)),"",VLOOKUP($B281,'[2]1516 Exp_Rev Access'!$F$7:$FS$310,107,FALSE))</f>
        <v>0</v>
      </c>
      <c r="DY281" s="90">
        <f>IF(ISNA(VLOOKUP($B281,'[2]1516 Exp_Rev Access'!$F$7:$FS$310,108,FALSE)),"",VLOOKUP($B281,'[2]1516 Exp_Rev Access'!$F$7:$FS$310,108,FALSE))</f>
        <v>0</v>
      </c>
      <c r="DZ281" s="90">
        <f>IF(ISNA(VLOOKUP($B281,'[2]1516 Exp_Rev Access'!$F$7:$FS$310,109,FALSE)),"",VLOOKUP($B281,'[2]1516 Exp_Rev Access'!$F$7:$FS$310,109,FALSE))</f>
        <v>0</v>
      </c>
      <c r="EA281" s="90">
        <f>IF(ISNA(VLOOKUP($B281,'[2]1516 Exp_Rev Access'!$F$7:$FS$310,110,FALSE)),"",VLOOKUP($B281,'[2]1516 Exp_Rev Access'!$F$7:$FS$310,110,FALSE))</f>
        <v>0</v>
      </c>
      <c r="EB281" s="90">
        <f>IF(ISNA(VLOOKUP($B281,'[2]1516 Exp_Rev Access'!$F$7:$FS$310,111,FALSE)),"",VLOOKUP($B281,'[2]1516 Exp_Rev Access'!$F$7:$FS$310,111,FALSE))</f>
        <v>0</v>
      </c>
      <c r="EC281" s="90">
        <f>IF(ISNA(VLOOKUP($B281,'[2]1516 Exp_Rev Access'!$F$7:$FS$310,112,FALSE)),"",VLOOKUP($B281,'[2]1516 Exp_Rev Access'!$F$7:$FS$310,112,FALSE))</f>
        <v>0</v>
      </c>
      <c r="ED281" s="90">
        <f>IF(ISNA(VLOOKUP($B281,'[2]1516 Exp_Rev Access'!$F$7:$FS$310,113,FALSE)),"",VLOOKUP($B281,'[2]1516 Exp_Rev Access'!$F$7:$FS$310,113,FALSE))</f>
        <v>0</v>
      </c>
      <c r="EE281" s="90">
        <f>IF(ISNA(VLOOKUP($B281,'[2]1516 Exp_Rev Access'!$F$7:$FS$310,114,FALSE)),"",VLOOKUP($B281,'[2]1516 Exp_Rev Access'!$F$7:$FS$310,114,FALSE))</f>
        <v>0</v>
      </c>
      <c r="EF281" s="90">
        <f>IF(ISNA(VLOOKUP($B281,'[2]1516 Exp_Rev Access'!$F$7:$FS$310,115,FALSE)),"",VLOOKUP($B281,'[2]1516 Exp_Rev Access'!$F$7:$FS$310,115,FALSE))</f>
        <v>0</v>
      </c>
      <c r="EG281" s="90">
        <f>IF(ISNA(VLOOKUP($B281,'[2]1516 Exp_Rev Access'!$F$7:$FS$310,116,FALSE)),"",VLOOKUP($B281,'[2]1516 Exp_Rev Access'!$F$7:$FS$310,116,FALSE))</f>
        <v>0</v>
      </c>
      <c r="EH281" s="90">
        <f>IF(ISNA(VLOOKUP($B281,'[2]1516 Exp_Rev Access'!$F$7:$FS$310,117,FALSE)),"",VLOOKUP($B281,'[2]1516 Exp_Rev Access'!$F$7:$FS$310,117,FALSE))</f>
        <v>0</v>
      </c>
      <c r="EI281" s="90">
        <f>IF(ISNA(VLOOKUP($B281,'[2]1516 Exp_Rev Access'!$F$7:$FS$310,118,FALSE)),"",VLOOKUP($B281,'[2]1516 Exp_Rev Access'!$F$7:$FS$310,118,FALSE))</f>
        <v>0</v>
      </c>
      <c r="EJ281" s="90">
        <f>IF(ISNA(VLOOKUP($B281,'[2]1516 Exp_Rev Access'!$F$7:$FS$310,119,FALSE)),"",VLOOKUP($B281,'[2]1516 Exp_Rev Access'!$F$7:$FS$310,119,FALSE))</f>
        <v>0</v>
      </c>
      <c r="EK281" s="90">
        <f>IF(ISNA(VLOOKUP($B281,'[2]1516 Exp_Rev Access'!$F$7:$FS$310,120,FALSE)),"",VLOOKUP($B281,'[2]1516 Exp_Rev Access'!$F$7:$FS$310,120,FALSE))</f>
        <v>0</v>
      </c>
      <c r="EL281" s="90">
        <f>IF(ISNA(VLOOKUP($B281,'[2]1516 Exp_Rev Access'!$F$7:$FS$310,121,FALSE)),"",VLOOKUP($B281,'[2]1516 Exp_Rev Access'!$F$7:$FS$310,121,FALSE))</f>
        <v>0</v>
      </c>
      <c r="EM281" s="90">
        <f>IF(ISNA(VLOOKUP($B281,'[2]1516 Exp_Rev Access'!$F$7:$FS$310,122,FALSE)),"",VLOOKUP($B281,'[2]1516 Exp_Rev Access'!$F$7:$FS$310,122,FALSE))</f>
        <v>0</v>
      </c>
      <c r="EN281" s="90">
        <f>IF(ISNA(VLOOKUP($B281,'[2]1516 Exp_Rev Access'!$F$7:$FS$310,123,FALSE)),"",VLOOKUP($B281,'[2]1516 Exp_Rev Access'!$F$7:$FS$310,123,FALSE))</f>
        <v>0</v>
      </c>
      <c r="EO281" s="90">
        <f>IF(ISNA(VLOOKUP($B281,'[2]1516 Exp_Rev Access'!$F$7:$FS$310,124,FALSE)),"",VLOOKUP($B281,'[2]1516 Exp_Rev Access'!$F$7:$FS$310,124,FALSE))</f>
        <v>0</v>
      </c>
      <c r="EP281" s="90">
        <f>IF(ISNA(VLOOKUP($B281,'[2]1516 Exp_Rev Access'!$F$7:$FS$310,125,FALSE)),"",VLOOKUP($B281,'[2]1516 Exp_Rev Access'!$F$7:$FS$310,125,FALSE))</f>
        <v>0</v>
      </c>
      <c r="EQ281" s="90">
        <f>IF(ISNA(VLOOKUP($B281,'[2]1516 Exp_Rev Access'!$F$7:$FS$310,126,FALSE)),"",VLOOKUP($B281,'[2]1516 Exp_Rev Access'!$F$7:$FS$310,126,FALSE))</f>
        <v>0</v>
      </c>
      <c r="ER281" s="90">
        <f>IF(ISNA(VLOOKUP($B281,'[2]1516 Exp_Rev Access'!$F$7:$FS$310,127,FALSE)),"",VLOOKUP($B281,'[2]1516 Exp_Rev Access'!$F$7:$FS$310,127,FALSE))</f>
        <v>0</v>
      </c>
      <c r="ES281" s="90">
        <f>IF(ISNA(VLOOKUP($B281,'[2]1516 Exp_Rev Access'!$F$7:$FS$310,128,FALSE)),"",VLOOKUP($B281,'[2]1516 Exp_Rev Access'!$F$7:$FS$310,128,FALSE))</f>
        <v>0</v>
      </c>
      <c r="ET281" s="90">
        <f>IF(ISNA(VLOOKUP($B281,'[2]1516 Exp_Rev Access'!$F$7:$FS$310,129,FALSE)),"",VLOOKUP($B281,'[2]1516 Exp_Rev Access'!$F$7:$FS$310,129,FALSE))</f>
        <v>0</v>
      </c>
      <c r="EU281" s="90">
        <f>IF(ISNA(VLOOKUP($B281,'[2]1516 Exp_Rev Access'!$F$7:$FS$310,130,FALSE)),"",VLOOKUP($B281,'[2]1516 Exp_Rev Access'!$F$7:$FS$310,130,FALSE))</f>
        <v>0</v>
      </c>
      <c r="EV281" s="90">
        <f>IF(ISNA(VLOOKUP($B281,'[2]1516 Exp_Rev Access'!$F$7:$FS$310,131,FALSE)),"",VLOOKUP($B281,'[2]1516 Exp_Rev Access'!$F$7:$FS$310,131,FALSE))</f>
        <v>0</v>
      </c>
      <c r="EW281" s="90">
        <f>IF(ISNA(VLOOKUP($B281,'[2]1516 Exp_Rev Access'!$F$7:$FS$310,132,FALSE)),"",VLOOKUP($B281,'[2]1516 Exp_Rev Access'!$F$7:$FS$310,132,FALSE))</f>
        <v>0</v>
      </c>
      <c r="EX281" s="90">
        <f>IF(ISNA(VLOOKUP($B281,'[2]1516 Exp_Rev Access'!$F$7:$FS$310,133,FALSE)),"",VLOOKUP($B281,'[2]1516 Exp_Rev Access'!$F$7:$FS$310,133,FALSE))</f>
        <v>0</v>
      </c>
      <c r="EY281" s="90">
        <f>IF(ISNA(VLOOKUP($B281,'[2]1516 Exp_Rev Access'!$F$7:$FS$310,134,FALSE)),"",VLOOKUP($B281,'[2]1516 Exp_Rev Access'!$F$7:$FS$310,134,FALSE))</f>
        <v>0</v>
      </c>
      <c r="EZ281" s="90">
        <f>IF(ISNA(VLOOKUP($B281,'[2]1516 Exp_Rev Access'!$F$7:$FS$310,135,FALSE)),"",VLOOKUP($B281,'[2]1516 Exp_Rev Access'!$F$7:$FS$310,135,FALSE))</f>
        <v>0</v>
      </c>
      <c r="FA281" s="90">
        <f>IF(ISNA(VLOOKUP($B281,'[2]1516 Exp_Rev Access'!$F$7:$FS$310,136,FALSE)),"",VLOOKUP($B281,'[2]1516 Exp_Rev Access'!$F$7:$FS$310,136,FALSE))</f>
        <v>0</v>
      </c>
      <c r="FB281" s="90">
        <f>IF(ISNA(VLOOKUP($B281,'[2]1516 Exp_Rev Access'!$F$7:$FS$310,137,FALSE)),"",VLOOKUP($B281,'[2]1516 Exp_Rev Access'!$F$7:$FS$310,137,FALSE))</f>
        <v>0</v>
      </c>
      <c r="FC281" s="90">
        <f>IF(ISNA(VLOOKUP($B281,'[2]1516 Exp_Rev Access'!$F$7:$FS$310,138,FALSE)),"",VLOOKUP($B281,'[2]1516 Exp_Rev Access'!$F$7:$FS$310,138,FALSE))</f>
        <v>0</v>
      </c>
      <c r="FD281" s="90">
        <f>IF(ISNA(VLOOKUP($B281,'[2]1516 Exp_Rev Access'!$F$7:$FS$310,139,FALSE)),"",VLOOKUP($B281,'[2]1516 Exp_Rev Access'!$F$7:$FS$310,139,FALSE))</f>
        <v>0</v>
      </c>
      <c r="FE281" s="90">
        <f>IF(ISNA(VLOOKUP($B281,'[2]1516 Exp_Rev Access'!$F$7:$FS$310,140,FALSE)),"",VLOOKUP($B281,'[2]1516 Exp_Rev Access'!$F$7:$FS$310,140,FALSE))</f>
        <v>0</v>
      </c>
      <c r="FF281" s="90">
        <f>IF(ISNA(VLOOKUP($B281,'[2]1516 Exp_Rev Access'!$F$7:$FS$310,141,FALSE)),"",VLOOKUP($B281,'[2]1516 Exp_Rev Access'!$F$7:$FS$310,141,FALSE))</f>
        <v>0</v>
      </c>
      <c r="FG281" s="90">
        <f>IF(ISNA(VLOOKUP($B281,'[2]1516 Exp_Rev Access'!$F$7:$FS$310,142,FALSE)),"",VLOOKUP($B281,'[2]1516 Exp_Rev Access'!$F$7:$FS$310,142,FALSE))</f>
        <v>0</v>
      </c>
      <c r="FH281" s="90">
        <f>IF(ISNA(VLOOKUP($B281,'[2]1516 Exp_Rev Access'!$F$7:$FS$310,143,FALSE)),"",VLOOKUP($B281,'[2]1516 Exp_Rev Access'!$F$7:$FS$310,143,FALSE))</f>
        <v>0</v>
      </c>
      <c r="FI281" s="90">
        <f>IF(ISNA(VLOOKUP($B281,'[2]1516 Exp_Rev Access'!$F$7:$FS$310,144,FALSE)),"",VLOOKUP($B281,'[2]1516 Exp_Rev Access'!$F$7:$FS$310,144,FALSE))</f>
        <v>0</v>
      </c>
      <c r="FJ281" s="90">
        <f>IF(ISNA(VLOOKUP($B281,'[2]1516 Exp_Rev Access'!$F$7:$FS$310,145,FALSE)),"",VLOOKUP($B281,'[2]1516 Exp_Rev Access'!$F$7:$FS$310,145,FALSE))</f>
        <v>0</v>
      </c>
      <c r="FK281" s="90">
        <f>IF(ISNA(VLOOKUP($B281,'[2]1516 Exp_Rev Access'!$F$7:$FS$310,146,FALSE)),"",VLOOKUP($B281,'[2]1516 Exp_Rev Access'!$F$7:$FS$310,146,FALSE))</f>
        <v>0</v>
      </c>
      <c r="FL281" s="90">
        <f>IF(ISNA(VLOOKUP($B281,'[2]1516 Exp_Rev Access'!$F$7:$FS$310,1147,FALSE)),"",VLOOKUP($B281,'[2]1516 Exp_Rev Access'!$F$7:$FS$310,147,FALSE))</f>
        <v>0</v>
      </c>
      <c r="FM281" s="90">
        <f>IF(ISNA(VLOOKUP($B281,'[2]1516 Exp_Rev Access'!$F$7:$FS$310,148,FALSE)),"",VLOOKUP($B281,'[2]1516 Exp_Rev Access'!$F$7:$FS$310,148,FALSE))</f>
        <v>0</v>
      </c>
      <c r="FN281" s="90">
        <f>IF(ISNA(VLOOKUP($B281,'[2]1516 Exp_Rev Access'!$F$7:$FS$310,149,FALSE)),"",VLOOKUP($B281,'[2]1516 Exp_Rev Access'!$F$7:$FS$310,149,FALSE))</f>
        <v>0</v>
      </c>
      <c r="FO281" s="90">
        <f>IF(ISNA(VLOOKUP($B281,'[2]1516 Exp_Rev Access'!$F$7:$FS$310,150,FALSE)),"",VLOOKUP($B281,'[2]1516 Exp_Rev Access'!$F$7:$FS$310,150,FALSE))</f>
        <v>0</v>
      </c>
      <c r="FP281" s="90">
        <f>IF(ISNA(VLOOKUP($B281,'[2]1516 Exp_Rev Access'!$F$7:$FS$310,151,FALSE)),"",VLOOKUP($B281,'[2]1516 Exp_Rev Access'!$F$7:$FS$310,151,FALSE))</f>
        <v>0</v>
      </c>
      <c r="FQ281" s="90">
        <f>IF(ISNA(VLOOKUP($B281,'[2]1516 Exp_Rev Access'!$F$7:$FS$310,152,FALSE)),"",VLOOKUP($B281,'[2]1516 Exp_Rev Access'!$F$7:$FS$310,152,FALSE))</f>
        <v>0</v>
      </c>
      <c r="FR281" s="90">
        <f>IF(ISNA(VLOOKUP($B281,'[2]1516 Exp_Rev Access'!$F$7:$FS$310,153,FALSE)),"",VLOOKUP($B281,'[2]1516 Exp_Rev Access'!$F$7:$FS$310,153,FALSE))</f>
        <v>0</v>
      </c>
      <c r="FS281" s="53">
        <f>SUM(CH281:FR281)</f>
        <v>20181.25</v>
      </c>
      <c r="FT281" s="92">
        <f>FS281/E281</f>
        <v>6.3846773438350241E-2</v>
      </c>
      <c r="FU281" s="116">
        <f>FS281/D281</f>
        <v>1877.3255813953488</v>
      </c>
      <c r="FV281" s="90">
        <f>IF(ISNA(VLOOKUP($B281,'[2]1516 Exp_Rev Access'!$F$7:$FS$310,154,FALSE)),"",VLOOKUP($B281,'[2]1516 Exp_Rev Access'!$F$7:$FS$310,154,FALSE))</f>
        <v>0</v>
      </c>
      <c r="FW281" s="90">
        <f>IF(ISNA(VLOOKUP($B281,'[2]1516 Exp_Rev Access'!$F$7:$FS$310,155,FALSE)),"",VLOOKUP($B281,'[2]1516 Exp_Rev Access'!$F$7:$FS$310,155,FALSE))</f>
        <v>0</v>
      </c>
      <c r="FX281" s="90">
        <f>IF(ISNA(VLOOKUP($B281,'[2]1516 Exp_Rev Access'!$F$7:$FS$310,156,FALSE)),"",VLOOKUP($B281,'[2]1516 Exp_Rev Access'!$F$7:$FS$310,156,FALSE))</f>
        <v>0</v>
      </c>
      <c r="FY281" s="90">
        <f>IF(ISNA(VLOOKUP($B281,'[2]1516 Exp_Rev Access'!$F$7:$FS$310,157,FALSE)),"",VLOOKUP($B281,'[2]1516 Exp_Rev Access'!$F$7:$FS$310,157,FALSE))</f>
        <v>0</v>
      </c>
      <c r="FZ281" s="90">
        <f>IF(ISNA(VLOOKUP($B281,'[2]1516 Exp_Rev Access'!$F$7:$FS$310,158,FALSE)),"",VLOOKUP($B281,'[2]1516 Exp_Rev Access'!$F$7:$FS$310,158,FALSE))</f>
        <v>0</v>
      </c>
      <c r="GA281" s="90">
        <f>IF(ISNA(VLOOKUP($B281,'[2]1516 Exp_Rev Access'!$F$7:$FS$310,159,FALSE)),"",VLOOKUP($B281,'[2]1516 Exp_Rev Access'!$F$7:$FS$310,159,FALSE))</f>
        <v>0</v>
      </c>
      <c r="GB281" s="90">
        <f>IF(ISNA(VLOOKUP($B281,'[2]1516 Exp_Rev Access'!$F$7:$FS$310,160,FALSE)),"",VLOOKUP($B281,'[2]1516 Exp_Rev Access'!$F$7:$FS$310,160,FALSE))</f>
        <v>0</v>
      </c>
      <c r="GC281" s="90">
        <f>IF(ISNA(VLOOKUP($B281,'[2]1516 Exp_Rev Access'!$F$7:$FS$310,161,FALSE)),"",VLOOKUP($B281,'[2]1516 Exp_Rev Access'!$F$7:$FS$310,161,FALSE))</f>
        <v>0</v>
      </c>
      <c r="GD281" s="90">
        <f>IF(ISNA(VLOOKUP($B281,'[2]1516 Exp_Rev Access'!$F$7:$FS$310,162,FALSE)),"",VLOOKUP($B281,'[2]1516 Exp_Rev Access'!$F$7:$FS$310,162,FALSE))</f>
        <v>0</v>
      </c>
      <c r="GE281" s="90">
        <f>IF(ISNA(VLOOKUP($B281,'[2]1516 Exp_Rev Access'!$F$7:$FS$310,163,FALSE)),"",VLOOKUP($B281,'[2]1516 Exp_Rev Access'!$F$7:$FS$310,163,FALSE))</f>
        <v>0</v>
      </c>
      <c r="GF281" s="90">
        <f>IF(ISNA(VLOOKUP($B281,'[2]1516 Exp_Rev Access'!$F$7:$FS$310,164,FALSE)),"",VLOOKUP($B281,'[2]1516 Exp_Rev Access'!$F$7:$FS$310,164,FALSE))</f>
        <v>0</v>
      </c>
      <c r="GG281" s="90">
        <f>IF(ISNA(VLOOKUP($B281,'[2]1516 Exp_Rev Access'!$F$7:$FS$310,165,FALSE)),"",VLOOKUP($B281,'[2]1516 Exp_Rev Access'!$F$7:$FS$310,165,FALSE))</f>
        <v>0</v>
      </c>
      <c r="GH281" s="90">
        <f>IF(ISNA(VLOOKUP($B281,'[2]1516 Exp_Rev Access'!$F$7:$FS$310,166,FALSE)),"",VLOOKUP($B281,'[2]1516 Exp_Rev Access'!$F$7:$FS$310,166,FALSE))</f>
        <v>0</v>
      </c>
      <c r="GI281" s="90">
        <f>IF(ISNA(VLOOKUP($B281,'[2]1516 Exp_Rev Access'!$F$7:$FS$310,167,FALSE)),"",VLOOKUP($B281,'[2]1516 Exp_Rev Access'!$F$7:$FS$310,167,FALSE))</f>
        <v>0</v>
      </c>
      <c r="GJ281" s="90">
        <f>IF(ISNA(VLOOKUP($B281,'[2]1516 Exp_Rev Access'!$F$7:$FS$310,168,FALSE)),"",VLOOKUP($B281,'[2]1516 Exp_Rev Access'!$F$7:$FS$310,168,FALSE))</f>
        <v>0</v>
      </c>
      <c r="GK281" s="90">
        <f>IF(ISNA(VLOOKUP($B281,'[2]1516 Exp_Rev Access'!$F$7:$FS$310,169,FALSE)),"",VLOOKUP($B281,'[2]1516 Exp_Rev Access'!$F$7:$FS$310,169,FALSE))</f>
        <v>0</v>
      </c>
      <c r="GL281" s="90">
        <f>IF(ISNA(VLOOKUP($B281,'[2]1516 Exp_Rev Access'!$F$7:$FS$310,170,FALSE)),"",VLOOKUP($B281,'[2]1516 Exp_Rev Access'!$F$7:$FS$310,170,FALSE))</f>
        <v>0</v>
      </c>
      <c r="GM281" s="90">
        <f>IF(ISNA(VLOOKUP($B281,'[2]1516 Exp_Rev Access'!$F$7:$FT$310,171,FALSE)),"",VLOOKUP($B281,'[2]1516 Exp_Rev Access'!$F$7:$FT$310,171,FALSE))</f>
        <v>0</v>
      </c>
      <c r="GN281" s="90">
        <f>IF(ISNA(VLOOKUP($B281,'[2]1516 Exp_Rev Access'!$F$7:$FU$310,172,FALSE)),"",VLOOKUP($B281,'[2]1516 Exp_Rev Access'!$F$7:$FU$310,172,FALSE))</f>
        <v>0</v>
      </c>
      <c r="GO281" s="90">
        <f>IF(ISNA(VLOOKUP($B281,'[2]1516 Exp_Rev Access'!$F$7:$FV$310,173,FALSE)),"",VLOOKUP($B281,'[2]1516 Exp_Rev Access'!$F$7:$FV$310,173,FALSE))</f>
        <v>0</v>
      </c>
      <c r="GP281" s="90">
        <f>IF(ISNA(VLOOKUP($B281,'[2]1516 Exp_Rev Access'!$F$7:$GA$310,174,FALSE)),"",VLOOKUP($B281,'[2]1516 Exp_Rev Access'!$F$7:$GA$310,174,FALSE))</f>
        <v>0</v>
      </c>
      <c r="GQ281" s="90">
        <f>IF(ISNA(VLOOKUP($B281,'[2]1516 Exp_Rev Access'!$F$7:$GA$310,175,FALSE)),"",VLOOKUP($B281,'[2]1516 Exp_Rev Access'!$F$7:$GA$310,175,FALSE))</f>
        <v>0</v>
      </c>
      <c r="GR281" s="90">
        <f>IF(ISNA(VLOOKUP($B281,'[2]1516 Exp_Rev Access'!$F$7:$GA$310,176,FALSE)),"",VLOOKUP($B281,'[2]1516 Exp_Rev Access'!$F$7:$GA$310,176,FALSE))</f>
        <v>0</v>
      </c>
      <c r="GS281" s="90">
        <f>IF(ISNA(VLOOKUP($B281,'[2]1516 Exp_Rev Access'!$F$7:$GA$310,177,FALSE)),"",VLOOKUP($B281,'[2]1516 Exp_Rev Access'!$F$7:$GA$310,177,FALSE))</f>
        <v>0</v>
      </c>
      <c r="GT281" s="90">
        <f>IF(ISNA(VLOOKUP($B281,'[2]1516 Exp_Rev Access'!$F$7:$GA$310,178,FALSE)),"",VLOOKUP($B281,'[2]1516 Exp_Rev Access'!$F$7:$GA$310,178,FALSE))</f>
        <v>0</v>
      </c>
      <c r="GU281" s="53">
        <f t="shared" ref="GU281:GU284" si="699">SUM(FV281:GT281)</f>
        <v>0</v>
      </c>
      <c r="GV281" s="92"/>
      <c r="GW281" s="114">
        <f>GU281/D281</f>
        <v>0</v>
      </c>
    </row>
    <row r="282" spans="1:222" x14ac:dyDescent="0.2">
      <c r="B282" s="87" t="s">
        <v>589</v>
      </c>
      <c r="C282" s="87" t="s">
        <v>590</v>
      </c>
      <c r="D282" s="88">
        <f>IF(ISNA(VLOOKUP($B282,'[2]1516 enrollment_Rev_Exp by size'!$A$6:$C$325,3,FALSE)),"",VLOOKUP($B282,'[2]1516 enrollment_Rev_Exp by size'!$A$6:$C$325,3,FALSE))</f>
        <v>796.23</v>
      </c>
      <c r="E282" s="89">
        <v>9392874.4299999997</v>
      </c>
      <c r="F282" s="67">
        <f>N282+AM282+AU282+BV282+CE282+FS282+GU282</f>
        <v>9392874.4299999978</v>
      </c>
      <c r="G282" s="67">
        <f>F282-E282</f>
        <v>0</v>
      </c>
      <c r="H282" s="90">
        <f>IF(ISNA(VLOOKUP($B282,'[2]1516 Exp_Rev Access'!$F$7:$FS$310,2,FALSE)),"",VLOOKUP($B282,'[2]1516 Exp_Rev Access'!$F$7:$FS$310,2,FALSE))</f>
        <v>2025143.77</v>
      </c>
      <c r="I282" s="90">
        <f>IF(ISNA(VLOOKUP($B282,'[2]1516 Exp_Rev Access'!$F$7:$FS$310,3,FALSE)),"",VLOOKUP($B282,'[2]1516 Exp_Rev Access'!$F$7:$FS$310,3,FALSE))</f>
        <v>0</v>
      </c>
      <c r="J282" s="90">
        <f>IF(ISNA(VLOOKUP($B282,'[2]1516 Exp_Rev Access'!$F$7:$FS$310,4,FALSE)),"",VLOOKUP($B282,'[2]1516 Exp_Rev Access'!$F$7:$FS$310,4,FALSE))</f>
        <v>2479.5100000000002</v>
      </c>
      <c r="K282" s="90">
        <f>IF(ISNA(VLOOKUP($B282,'[2]1516 Exp_Rev Access'!$F$7:$FS$310,5,FALSE)),"-",VLOOKUP($B282,'[2]1516 Exp_Rev Access'!$F$7:$FS$310,5,FALSE))</f>
        <v>660.42</v>
      </c>
      <c r="L282" s="90">
        <f>IF(ISNA(VLOOKUP($B282,'[2]1516 Exp_Rev Access'!$F$7:$FS$310,6,FALSE)),"",VLOOKUP($B282,'[2]1516 Exp_Rev Access'!$F$7:$FS$310,6,FALSE))</f>
        <v>0</v>
      </c>
      <c r="M282" s="90">
        <f>IF(ISNA(VLOOKUP($B282,'[2]1516 Exp_Rev Access'!$F$7:$FS$310,7,FALSE)),"",VLOOKUP($B282,'[2]1516 Exp_Rev Access'!$F$7:$FS$310,7,FALSE))</f>
        <v>0</v>
      </c>
      <c r="N282" s="53">
        <f>SUM(H282:M282)</f>
        <v>2028283.7</v>
      </c>
      <c r="O282" s="91">
        <f>N282/E282</f>
        <v>0.21593855162396758</v>
      </c>
      <c r="P282" s="53">
        <f>N282/D282</f>
        <v>2547.3590545445409</v>
      </c>
      <c r="Q282" s="90">
        <f>IF(ISNA(VLOOKUP($B282,'[2]1516 Exp_Rev Access'!$F$7:$FS$310,8,FALSE)),"",VLOOKUP($B282,'[2]1516 Exp_Rev Access'!$F$7:$FS$310,8,FALSE))</f>
        <v>30961.63</v>
      </c>
      <c r="R282" s="90">
        <f>IF(ISNA(VLOOKUP($B282,'[2]1516 Exp_Rev Access'!$F$7:$FS$310,9,FALSE)),"",VLOOKUP($B282,'[2]1516 Exp_Rev Access'!$F$7:$FS$310,9,FALSE))</f>
        <v>0</v>
      </c>
      <c r="S282" s="90">
        <f>IF(ISNA(VLOOKUP($B282,'[2]1516 Exp_Rev Access'!$F$7:$FS$310,10,FALSE)),"",VLOOKUP($B282,'[2]1516 Exp_Rev Access'!$F$7:$FS$310,10,FALSE))</f>
        <v>0</v>
      </c>
      <c r="T282" s="90">
        <f>IF(ISNA(VLOOKUP($B282,'[2]1516 Exp_Rev Access'!$F$7:$FS$310,11,FALSE)),"",VLOOKUP($B282,'[2]1516 Exp_Rev Access'!$F$7:$FS$310,11,FALSE))</f>
        <v>0</v>
      </c>
      <c r="U282" s="90">
        <f>IF(ISNA(VLOOKUP($B282,'[2]1516 Exp_Rev Access'!$F$7:$FS$310,12,FALSE)),"",VLOOKUP($B282,'[2]1516 Exp_Rev Access'!$F$7:$FS$310,12,FALSE))</f>
        <v>0</v>
      </c>
      <c r="V282" s="90">
        <f>IF(ISNA(VLOOKUP($B282,'[2]1516 Exp_Rev Access'!$F$7:$FS$310,13,FALSE)),"",VLOOKUP($B282,'[2]1516 Exp_Rev Access'!$F$7:$FS$310,13,FALSE))</f>
        <v>0</v>
      </c>
      <c r="W282" s="90">
        <f>IF(ISNA(VLOOKUP($B282,'[2]1516 Exp_Rev Access'!$F$7:$FS$310,14,FALSE)),"",VLOOKUP($B282,'[2]1516 Exp_Rev Access'!$F$7:$FS$310,14,FALSE))</f>
        <v>0</v>
      </c>
      <c r="X282" s="90">
        <f>IF(ISNA(VLOOKUP($B282,'[2]1516 Exp_Rev Access'!$F$7:$FS$310,15,FALSE)),"",VLOOKUP($B282,'[2]1516 Exp_Rev Access'!$F$7:$FS$310,15,FALSE))</f>
        <v>0</v>
      </c>
      <c r="Y282" s="90">
        <f>IF(ISNA(VLOOKUP($B282,'[2]1516 Exp_Rev Access'!$F$7:$FS$310,16,FALSE)),"",VLOOKUP($B282,'[2]1516 Exp_Rev Access'!$F$7:$FS$310,16,FALSE))</f>
        <v>17698.5</v>
      </c>
      <c r="Z282" s="90">
        <f>IF(ISNA(VLOOKUP($B282,'[2]1516 Exp_Rev Access'!$F$7:$FS$310,17,FALSE)),"",VLOOKUP($B282,'[2]1516 Exp_Rev Access'!$F$7:$FS$310,17,FALSE))</f>
        <v>0</v>
      </c>
      <c r="AA282" s="90">
        <f>IF(ISNA(VLOOKUP($B282,'[2]1516 Exp_Rev Access'!$F$7:$FS$310,18,FALSE)),"",VLOOKUP($B282,'[2]1516 Exp_Rev Access'!$F$7:$FS$310,18,FALSE))</f>
        <v>0</v>
      </c>
      <c r="AB282" s="90">
        <f>IF(ISNA(VLOOKUP($B282,'[2]1516 Exp_Rev Access'!$F$7:$FS$310,19,FALSE)),"",VLOOKUP($B282,'[2]1516 Exp_Rev Access'!$F$7:$FS$310,19,FALSE))</f>
        <v>0</v>
      </c>
      <c r="AC282" s="90">
        <f>IF(ISNA(VLOOKUP($B282,'[2]1516 Exp_Rev Access'!$F$7:$FS$310,20,FALSE)),"",VLOOKUP($B282,'[2]1516 Exp_Rev Access'!$F$7:$FS$310,20,FALSE))</f>
        <v>0</v>
      </c>
      <c r="AD282" s="90">
        <f>IF(ISNA(VLOOKUP($B282,'[2]1516 Exp_Rev Access'!$F$7:$FS$310,21,FALSE)),"",VLOOKUP($B282,'[2]1516 Exp_Rev Access'!$F$7:$FS$310,21,FALSE))</f>
        <v>87473.74</v>
      </c>
      <c r="AE282" s="90">
        <f>IF(ISNA(VLOOKUP($B282,'[2]1516 Exp_Rev Access'!$F$7:$FS$310,22,FALSE)),"",VLOOKUP($B282,'[2]1516 Exp_Rev Access'!$F$7:$FS$310,22,FALSE))</f>
        <v>1695.84</v>
      </c>
      <c r="AF282" s="90">
        <f>IF(ISNA(VLOOKUP($B282,'[2]1516 Exp_Rev Access'!$F$7:$FS$310,23,FALSE)),"",VLOOKUP($B282,'[2]1516 Exp_Rev Access'!$F$7:$FS$310,23,FALSE))</f>
        <v>360.66</v>
      </c>
      <c r="AG282" s="90">
        <f>IF(ISNA(VLOOKUP($B282,'[2]1516 Exp_Rev Access'!$F$7:$FS$310,24,FALSE)),"",VLOOKUP($B282,'[2]1516 Exp_Rev Access'!$F$7:$FS$310,24,FALSE))</f>
        <v>158133.69</v>
      </c>
      <c r="AH282" s="90">
        <f>IF(ISNA(VLOOKUP($B282,'[2]1516 Exp_Rev Access'!$F$7:$FS$310,25,FALSE)),"",VLOOKUP($B282,'[2]1516 Exp_Rev Access'!$F$7:$FS$310,25,FALSE))</f>
        <v>810</v>
      </c>
      <c r="AI282" s="90">
        <f>IF(ISNA(VLOOKUP($B282,'[2]1516 Exp_Rev Access'!$F$7:$FS$310,26,FALSE)),"",VLOOKUP($B282,'[2]1516 Exp_Rev Access'!$F$7:$FS$310,26,FALSE))</f>
        <v>12554.16</v>
      </c>
      <c r="AJ282" s="90">
        <f>IF(ISNA(VLOOKUP($B282,'[2]1516 Exp_Rev Access'!$F$7:$FS$310,27,FALSE)),"",VLOOKUP($B282,'[2]1516 Exp_Rev Access'!$F$7:$FS$310,27,FALSE))</f>
        <v>5517.03</v>
      </c>
      <c r="AK282" s="90">
        <f>IF(ISNA(VLOOKUP($B282,'[2]1516 Exp_Rev Access'!$F$7:$FS$310,28,FALSE)),"",VLOOKUP($B282,'[2]1516 Exp_Rev Access'!$F$7:$FS$310,28,FALSE))</f>
        <v>11399.72</v>
      </c>
      <c r="AL282" s="90">
        <f>IF(ISNA(VLOOKUP($B282,'[2]1516 Exp_Rev Access'!$F$7:$FS$310,29,FALSE)),"",VLOOKUP($B282,'[2]1516 Exp_Rev Access'!$F$7:$FS$310,29,FALSE))</f>
        <v>0</v>
      </c>
      <c r="AM282" s="53">
        <f>SUM(Q282:AL282)</f>
        <v>326604.96999999997</v>
      </c>
      <c r="AN282" s="92">
        <f>AM282/E282</f>
        <v>3.477156779152215E-2</v>
      </c>
      <c r="AO282" s="68">
        <f>AM282/D282</f>
        <v>410.18922924280668</v>
      </c>
      <c r="AP282" s="90">
        <f>IF(ISNA(VLOOKUP($B282,'[2]1516 Exp_Rev Access'!$F$7:$FS$310,30,FALSE)),"",VLOOKUP($B282,'[2]1516 Exp_Rev Access'!$F$7:$FS$310,30,FALSE))</f>
        <v>5404674.0899999999</v>
      </c>
      <c r="AQ282" s="90">
        <f>IF(ISNA(VLOOKUP($B282,'[2]1516 Exp_Rev Access'!$F$7:$FS$310,31,FALSE)),"",VLOOKUP($B282,'[2]1516 Exp_Rev Access'!$F$7:$FS$310,31,FALSE))</f>
        <v>81772.75</v>
      </c>
      <c r="AR282" s="90">
        <f>IF(ISNA(VLOOKUP($B282,'[2]1516 Exp_Rev Access'!$F$7:$FS$310,32,FALSE)),"",VLOOKUP($B282,'[2]1516 Exp_Rev Access'!$F$7:$FS$310,32,FALSE))</f>
        <v>0</v>
      </c>
      <c r="AS282" s="90">
        <f>IF(ISNA(VLOOKUP($B282,'[2]1516 Exp_Rev Access'!$F$7:$FS$310,33,FALSE)),"",VLOOKUP($B282,'[2]1516 Exp_Rev Access'!$F$7:$FS$310,33,FALSE))</f>
        <v>0</v>
      </c>
      <c r="AT282" s="90">
        <f>IF(ISNA(VLOOKUP($B282,'[2]1516 Exp_Rev Access'!$F$7:$FS$310,34,FALSE)),"",VLOOKUP($B282,'[2]1516 Exp_Rev Access'!$F$7:$FS$310,34,FALSE))</f>
        <v>0</v>
      </c>
      <c r="AU282" s="53">
        <f>SUM(AP282:AT282)</f>
        <v>5486446.8399999999</v>
      </c>
      <c r="AV282" s="93">
        <f>AU282/E282</f>
        <v>0.58410733379728574</v>
      </c>
      <c r="AW282" s="53">
        <f>AU282/D282</f>
        <v>6890.5301734423465</v>
      </c>
      <c r="AX282" s="90">
        <f>IF(ISNA(VLOOKUP($B282,'[2]1516 Exp_Rev Access'!$F$7:$FS$310,35,FALSE)),"",VLOOKUP($B282,'[2]1516 Exp_Rev Access'!$F$7:$FS$310,35,FALSE))</f>
        <v>0</v>
      </c>
      <c r="AY282" s="90">
        <f>IF(ISNA(VLOOKUP($B282,'[2]1516 Exp_Rev Access'!$F$7:$FS$310,36,FALSE)),"",VLOOKUP($B282,'[2]1516 Exp_Rev Access'!$F$7:$FS$310,36,FALSE))</f>
        <v>500612.53</v>
      </c>
      <c r="AZ282" s="90">
        <f>IF(ISNA(VLOOKUP($B282,'[2]1516 Exp_Rev Access'!$F$7:$FS$310,37,FALSE)),"",VLOOKUP($B282,'[2]1516 Exp_Rev Access'!$F$7:$FS$310,37,FALSE))</f>
        <v>6595.07</v>
      </c>
      <c r="BA282" s="90">
        <f>IF(ISNA(VLOOKUP($B282,'[2]1516 Exp_Rev Access'!$F$7:$FS$310,38,FALSE)),"",VLOOKUP($B282,'[2]1516 Exp_Rev Access'!$F$7:$FS$310,38,FALSE))</f>
        <v>0</v>
      </c>
      <c r="BB282" s="90">
        <f>IF(ISNA(VLOOKUP($B282,'[2]1516 Exp_Rev Access'!$F$7:$FS$310,39,FALSE)),"",VLOOKUP($B282,'[2]1516 Exp_Rev Access'!$F$7:$FS$310,39,FALSE))</f>
        <v>0</v>
      </c>
      <c r="BC282" s="90">
        <f>IF(ISNA(VLOOKUP($B282,'[2]1516 Exp_Rev Access'!$F$7:$FS$310,40,FALSE)),"",VLOOKUP($B282,'[2]1516 Exp_Rev Access'!$F$7:$FS$310,40,FALSE))</f>
        <v>76554.179999999993</v>
      </c>
      <c r="BD282" s="90">
        <f>IF(ISNA(VLOOKUP($B282,'[2]1516 Exp_Rev Access'!$F$7:$FS$310,41,FALSE)),"",VLOOKUP($B282,'[2]1516 Exp_Rev Access'!$F$7:$FS$310,41,FALSE))</f>
        <v>0</v>
      </c>
      <c r="BE282" s="90">
        <f>IF(ISNA(VLOOKUP($B282,'[2]1516 Exp_Rev Access'!$F$7:$FS$310,42,FALSE)),"",VLOOKUP($B282,'[2]1516 Exp_Rev Access'!$F$7:$FS$310,42,FALSE))</f>
        <v>24263.66</v>
      </c>
      <c r="BF282" s="90">
        <f>IF(ISNA(VLOOKUP($B282,'[2]1516 Exp_Rev Access'!$F$7:$FS$310,43,FALSE)),"",VLOOKUP($B282,'[2]1516 Exp_Rev Access'!$F$7:$FS$310,43,FALSE))</f>
        <v>0</v>
      </c>
      <c r="BG282" s="90">
        <f>IF(ISNA(VLOOKUP($B282,'[2]1516 Exp_Rev Access'!$F$7:$FS$310,44,FALSE)),"",VLOOKUP($B282,'[2]1516 Exp_Rev Access'!$F$7:$FS$310,44,FALSE))</f>
        <v>43283.99</v>
      </c>
      <c r="BH282" s="90">
        <f>IF(ISNA(VLOOKUP($B282,'[2]1516 Exp_Rev Access'!$F$7:$FS$310,45,FALSE)),"",VLOOKUP($B282,'[2]1516 Exp_Rev Access'!$F$7:$FS$310,45,FALSE))</f>
        <v>0</v>
      </c>
      <c r="BI282" s="90">
        <f>IF(ISNA(VLOOKUP($B282,'[2]1516 Exp_Rev Access'!$F$7:$FS$310,46,FALSE)),"",VLOOKUP($B282,'[2]1516 Exp_Rev Access'!$F$7:$FS$310,46,FALSE))</f>
        <v>0</v>
      </c>
      <c r="BJ282" s="90">
        <f>IF(ISNA(VLOOKUP($B282,'[2]1516 Exp_Rev Access'!$F$7:$FS$310,47,FALSE)),"",VLOOKUP($B282,'[2]1516 Exp_Rev Access'!$F$7:$FS$310,47,FALSE))</f>
        <v>3917</v>
      </c>
      <c r="BK282" s="90">
        <f>IF(ISNA(VLOOKUP($B282,'[2]1516 Exp_Rev Access'!$F$7:$FS$310,48,FALSE)),"",VLOOKUP($B282,'[2]1516 Exp_Rev Access'!$F$7:$FS$310,48,FALSE))</f>
        <v>168717.69</v>
      </c>
      <c r="BL282" s="90">
        <f>IF(ISNA(VLOOKUP($B282,'[2]1516 Exp_Rev Access'!$F$7:$FS$310,49,FALSE)),"",VLOOKUP($B282,'[2]1516 Exp_Rev Access'!$F$7:$FS$310,49,FALSE))</f>
        <v>0</v>
      </c>
      <c r="BM282" s="90">
        <f>IF(ISNA(VLOOKUP($B282,'[2]1516 Exp_Rev Access'!$F$7:$FS$310,50,FALSE)),"",VLOOKUP($B282,'[2]1516 Exp_Rev Access'!$F$7:$FS$310,50,FALSE))</f>
        <v>0</v>
      </c>
      <c r="BN282" s="90">
        <f>IF(ISNA(VLOOKUP($B282,'[2]1516 Exp_Rev Access'!$F$7:$FS$310,51,FALSE)),"",VLOOKUP($B282,'[2]1516 Exp_Rev Access'!$F$7:$FS$310,51,FALSE))</f>
        <v>0</v>
      </c>
      <c r="BO282" s="90">
        <f>IF(ISNA(VLOOKUP($B282,'[2]1516 Exp_Rev Access'!$F$7:$FS$310,52,FALSE)),"",VLOOKUP($B282,'[2]1516 Exp_Rev Access'!$F$7:$FS$310,52,FALSE))</f>
        <v>0</v>
      </c>
      <c r="BP282" s="90">
        <f>IF(ISNA(VLOOKUP($B282,'[2]1516 Exp_Rev Access'!$F$7:$FS$310,53,FALSE)),"",VLOOKUP($B282,'[2]1516 Exp_Rev Access'!$F$7:$FS$310,53,FALSE))</f>
        <v>0</v>
      </c>
      <c r="BQ282" s="90">
        <f>IF(ISNA(VLOOKUP($B282,'[2]1516 Exp_Rev Access'!$F$7:$FS$310,54,FALSE)),"",VLOOKUP($B282,'[2]1516 Exp_Rev Access'!$F$7:$FS$310,54,FALSE))</f>
        <v>0</v>
      </c>
      <c r="BR282" s="90">
        <f>IF(ISNA(VLOOKUP($B282,'[2]1516 Exp_Rev Access'!$F$7:$FS$310,55,FALSE)),"",VLOOKUP($B282,'[2]1516 Exp_Rev Access'!$F$7:$FS$310,55,FALSE))</f>
        <v>0</v>
      </c>
      <c r="BS282" s="90">
        <f>IF(ISNA(VLOOKUP($B282,'[2]1516 Exp_Rev Access'!$F$7:$FS$310,56,FALSE)),"",VLOOKUP($B282,'[2]1516 Exp_Rev Access'!$F$7:$FS$310,56,FALSE))</f>
        <v>0</v>
      </c>
      <c r="BT282" s="90">
        <f>IF(ISNA(VLOOKUP($B282,'[2]1516 Exp_Rev Access'!$F$7:$FS$310,57,FALSE)),"",VLOOKUP($B282,'[2]1516 Exp_Rev Access'!$F$7:$FS$310,57,FALSE))</f>
        <v>0</v>
      </c>
      <c r="BU282" s="90">
        <f>IF(ISNA(VLOOKUP($B282,'[2]1516 Exp_Rev Access'!$F$7:$FS$310,58,FALSE)),"",VLOOKUP($B282,'[2]1516 Exp_Rev Access'!$F$7:$FS$310,58,FALSE))</f>
        <v>0</v>
      </c>
      <c r="BV282" s="53">
        <f>SUM(AX282:BU282)</f>
        <v>823944.12000000011</v>
      </c>
      <c r="BW282" s="92">
        <f>BV282/E282</f>
        <v>8.77201250948694E-2</v>
      </c>
      <c r="BX282" s="68">
        <f>BV282/D282</f>
        <v>1034.8066764628313</v>
      </c>
      <c r="BY282" s="90">
        <f>IF(ISNA(VLOOKUP($B282,'[2]1516 Exp_Rev Access'!$F$7:$FS$310,59,FALSE)),"",VLOOKUP($B282,'[2]1516 Exp_Rev Access'!$F$7:$FS$310,59,FALSE))</f>
        <v>0</v>
      </c>
      <c r="BZ282" s="90">
        <f>IF(ISNA(VLOOKUP($B282,'[2]1516 Exp_Rev Access'!$F$7:$FS$310,60,FALSE)),"",VLOOKUP($B282,'[2]1516 Exp_Rev Access'!$F$7:$FS$310,60,FALSE))</f>
        <v>0</v>
      </c>
      <c r="CA282" s="90">
        <f>IF(ISNA(VLOOKUP($B282,'[2]1516 Exp_Rev Access'!$F$7:$FS$310,61,FALSE)),"",VLOOKUP($B282,'[2]1516 Exp_Rev Access'!$F$7:$FS$310,61,FALSE))</f>
        <v>0</v>
      </c>
      <c r="CB282" s="90">
        <f>IF(ISNA(VLOOKUP($B282,'[2]1516 Exp_Rev Access'!$F$7:$FS$310,62,FALSE)),"",VLOOKUP($B282,'[2]1516 Exp_Rev Access'!$F$7:$FS$310,62,FALSE))</f>
        <v>0</v>
      </c>
      <c r="CC282" s="90">
        <f>IF(ISNA(VLOOKUP($B282,'[2]1516 Exp_Rev Access'!$F$7:$FS$310,63,FALSE)),"",VLOOKUP($B282,'[2]1516 Exp_Rev Access'!$F$7:$FS$310,63,FALSE))</f>
        <v>0</v>
      </c>
      <c r="CD282" s="90">
        <f>IF(ISNA(VLOOKUP($B282,'[2]1516 Exp_Rev Access'!$F$7:$FS$310,64,FALSE)),"",VLOOKUP($B282,'[2]1516 Exp_Rev Access'!$F$7:$FS$310,64,FALSE))</f>
        <v>0</v>
      </c>
      <c r="CE282" s="53">
        <f>SUM(BY282:CD282)</f>
        <v>0</v>
      </c>
      <c r="CF282" s="92"/>
      <c r="CG282" s="94">
        <f>CE282/D282</f>
        <v>0</v>
      </c>
      <c r="CH282" s="90">
        <f>IF(ISNA(VLOOKUP($B282,'[2]1516 Exp_Rev Access'!$F$7:$FS$310,65,FALSE)),"",VLOOKUP($B282,'[2]1516 Exp_Rev Access'!$F$7:$FS$310,65,FALSE))</f>
        <v>0</v>
      </c>
      <c r="CI282" s="90">
        <f>IF(ISNA(VLOOKUP($B282,'[2]1516 Exp_Rev Access'!$F$7:$FS$310,66,FALSE)),"",VLOOKUP($B282,'[2]1516 Exp_Rev Access'!$F$7:$FS$310,66,FALSE))</f>
        <v>0</v>
      </c>
      <c r="CJ282" s="90">
        <f>IF(ISNA(VLOOKUP($B282,'[2]1516 Exp_Rev Access'!$F$7:$FS$310,67,FALSE)),"",VLOOKUP($B282,'[2]1516 Exp_Rev Access'!$F$7:$FS$310,67,FALSE))</f>
        <v>0</v>
      </c>
      <c r="CK282" s="90">
        <f>IF(ISNA(VLOOKUP($B282,'[2]1516 Exp_Rev Access'!$F$7:$FS$310,68,FALSE)),"",VLOOKUP($B282,'[2]1516 Exp_Rev Access'!$F$7:$FS$310,68,FALSE))</f>
        <v>0</v>
      </c>
      <c r="CL282" s="90">
        <f>IF(ISNA(VLOOKUP($B282,'[2]1516 Exp_Rev Access'!$F$7:$FS$310,69,FALSE)),"",VLOOKUP($B282,'[2]1516 Exp_Rev Access'!$F$7:$FS$310,69,FALSE))</f>
        <v>0</v>
      </c>
      <c r="CM282" s="90">
        <f>IF(ISNA(VLOOKUP($B282,'[2]1516 Exp_Rev Access'!$F$7:$FS$310,70,FALSE)),"",VLOOKUP($B282,'[2]1516 Exp_Rev Access'!$F$7:$FS$310,70,FALSE))</f>
        <v>0</v>
      </c>
      <c r="CN282" s="90">
        <f>IF(ISNA(VLOOKUP($B282,'[2]1516 Exp_Rev Access'!$F$7:$FS$310,71,FALSE)),"",VLOOKUP($B282,'[2]1516 Exp_Rev Access'!$F$7:$FS$310,71,FALSE))</f>
        <v>0</v>
      </c>
      <c r="CO282" s="90">
        <f>IF(ISNA(VLOOKUP($B282,'[2]1516 Exp_Rev Access'!$F$7:$FS$310,72,FALSE)),"",VLOOKUP($B282,'[2]1516 Exp_Rev Access'!$F$7:$FS$310,72,FALSE))</f>
        <v>0</v>
      </c>
      <c r="CP282" s="90">
        <f>IF(ISNA(VLOOKUP($B282,'[2]1516 Exp_Rev Access'!$F$7:$FS$310,73,FALSE)),"",VLOOKUP($B282,'[2]1516 Exp_Rev Access'!$F$7:$FS$310,73,FALSE))</f>
        <v>0</v>
      </c>
      <c r="CQ282" s="90">
        <f>IF(ISNA(VLOOKUP($B282,'[2]1516 Exp_Rev Access'!$F$7:$FS$310,74,FALSE)),"",VLOOKUP($B282,'[2]1516 Exp_Rev Access'!$F$7:$FS$310,74,FALSE))</f>
        <v>203016</v>
      </c>
      <c r="CR282" s="90">
        <f>IF(ISNA(VLOOKUP($B282,'[2]1516 Exp_Rev Access'!$F$7:$FS$310,75,FALSE)),"",VLOOKUP($B282,'[2]1516 Exp_Rev Access'!$F$7:$FS$310,75,FALSE))</f>
        <v>0</v>
      </c>
      <c r="CS282" s="90">
        <f>IF(ISNA(VLOOKUP($B282,'[2]1516 Exp_Rev Access'!$F$7:$FS$310,76,FALSE)),"",VLOOKUP($B282,'[2]1516 Exp_Rev Access'!$F$7:$FS$310,76,FALSE))</f>
        <v>3992.17</v>
      </c>
      <c r="CT282" s="90">
        <f>IF(ISNA(VLOOKUP($B282,'[2]1516 Exp_Rev Access'!$F$7:$FS$310,77,FALSE)),"",VLOOKUP($B282,'[2]1516 Exp_Rev Access'!$F$7:$FS$310,77,FALSE))</f>
        <v>0</v>
      </c>
      <c r="CU282" s="90">
        <f>IF(ISNA(VLOOKUP($B282,'[2]1516 Exp_Rev Access'!$F$7:$FS$310,78,FALSE)),"",VLOOKUP($B282,'[2]1516 Exp_Rev Access'!$F$7:$FS$310,78,FALSE))</f>
        <v>129234.9</v>
      </c>
      <c r="CV282" s="90">
        <f>IF(ISNA(VLOOKUP($B282,'[2]1516 Exp_Rev Access'!$F$7:$FS$310,79,FALSE)),"",VLOOKUP($B282,'[2]1516 Exp_Rev Access'!$F$7:$FS$310,79,FALSE))</f>
        <v>12978.71</v>
      </c>
      <c r="CW282" s="90">
        <f>IF(ISNA(VLOOKUP($B282,'[2]1516 Exp_Rev Access'!$F$7:$FS$310,80,FALSE)),"",VLOOKUP($B282,'[2]1516 Exp_Rev Access'!$F$7:$FS$310,80,FALSE))</f>
        <v>0</v>
      </c>
      <c r="CX282" s="90">
        <f>IF(ISNA(VLOOKUP($B282,'[2]1516 Exp_Rev Access'!$F$7:$FS$310,81,FALSE)),"",VLOOKUP($B282,'[2]1516 Exp_Rev Access'!$F$7:$FS$310,81,FALSE))</f>
        <v>0</v>
      </c>
      <c r="CY282" s="90">
        <f>IF(ISNA(VLOOKUP($B282,'[2]1516 Exp_Rev Access'!$F$7:$FS$310,82,FALSE)),"",VLOOKUP($B282,'[2]1516 Exp_Rev Access'!$F$7:$FS$310,82,FALSE))</f>
        <v>0</v>
      </c>
      <c r="CZ282" s="90">
        <f>IF(ISNA(VLOOKUP($B282,'[2]1516 Exp_Rev Access'!$F$7:$FS$310,83,FALSE)),"",VLOOKUP($B282,'[2]1516 Exp_Rev Access'!$F$7:$FS$310,83,FALSE))</f>
        <v>0</v>
      </c>
      <c r="DA282" s="90">
        <f>IF(ISNA(VLOOKUP($B282,'[2]1516 Exp_Rev Access'!$F$7:$FS$310,84,FALSE)),"",VLOOKUP($B282,'[2]1516 Exp_Rev Access'!$F$7:$FS$310,84,FALSE))</f>
        <v>0</v>
      </c>
      <c r="DB282" s="90">
        <f>IF(ISNA(VLOOKUP($B282,'[2]1516 Exp_Rev Access'!$F$7:$FS$310,85,FALSE)),"",VLOOKUP($B282,'[2]1516 Exp_Rev Access'!$F$7:$FS$310,85,FALSE))</f>
        <v>0</v>
      </c>
      <c r="DC282" s="90">
        <f>IF(ISNA(VLOOKUP($B282,'[2]1516 Exp_Rev Access'!$F$7:$FS$310,86,FALSE)),"",VLOOKUP($B282,'[2]1516 Exp_Rev Access'!$F$7:$FS$310,86,FALSE))</f>
        <v>0</v>
      </c>
      <c r="DD282" s="90">
        <f>IF(ISNA(VLOOKUP($B282,'[2]1516 Exp_Rev Access'!$F$7:$FS$310,87,FALSE)),"",VLOOKUP($B282,'[2]1516 Exp_Rev Access'!$F$7:$FS$310,87,FALSE))</f>
        <v>0</v>
      </c>
      <c r="DE282" s="90">
        <f>IF(ISNA(VLOOKUP($B282,'[2]1516 Exp_Rev Access'!$F$7:$FS$310,88,FALSE)),"",VLOOKUP($B282,'[2]1516 Exp_Rev Access'!$F$7:$FS$310,88,FALSE))</f>
        <v>0</v>
      </c>
      <c r="DF282" s="90">
        <f>IF(ISNA(VLOOKUP($B282,'[2]1516 Exp_Rev Access'!$F$7:$FS$310,89,FALSE)),"",VLOOKUP($B282,'[2]1516 Exp_Rev Access'!$F$7:$FS$310,89,FALSE))</f>
        <v>0</v>
      </c>
      <c r="DG282" s="90">
        <f>IF(ISNA(VLOOKUP($B282,'[2]1516 Exp_Rev Access'!$F$7:$FS$310,90,FALSE)),"",VLOOKUP($B282,'[2]1516 Exp_Rev Access'!$F$7:$FS$310,90,FALSE))</f>
        <v>0</v>
      </c>
      <c r="DH282" s="90">
        <f>IF(ISNA(VLOOKUP($B282,'[2]1516 Exp_Rev Access'!$F$7:$FS$310,91,FALSE)),"",VLOOKUP($B282,'[2]1516 Exp_Rev Access'!$F$7:$FS$310,91,FALSE))</f>
        <v>0</v>
      </c>
      <c r="DI282" s="90">
        <f>IF(ISNA(VLOOKUP($B282,'[2]1516 Exp_Rev Access'!$F$7:$FS$310,92,FALSE)),"",VLOOKUP($B282,'[2]1516 Exp_Rev Access'!$F$7:$FS$310,92,FALSE))</f>
        <v>95763.08</v>
      </c>
      <c r="DJ282" s="90">
        <f>IF(ISNA(VLOOKUP($B282,'[2]1516 Exp_Rev Access'!$F$7:$FS$310,93,FALSE)),"",VLOOKUP($B282,'[2]1516 Exp_Rev Access'!$F$7:$FS$310,93,FALSE))</f>
        <v>0</v>
      </c>
      <c r="DK282" s="90">
        <f>IF(ISNA(VLOOKUP($B282,'[2]1516 Exp_Rev Access'!$F$7:$FS$310,94,FALSE)),"",VLOOKUP($B282,'[2]1516 Exp_Rev Access'!$F$7:$FS$310,94,FALSE))</f>
        <v>0</v>
      </c>
      <c r="DL282" s="90">
        <f>IF(ISNA(VLOOKUP($B282,'[2]1516 Exp_Rev Access'!$F$7:$FS$310,95,FALSE)),"",VLOOKUP($B282,'[2]1516 Exp_Rev Access'!$F$7:$FS$310,95,FALSE))</f>
        <v>0</v>
      </c>
      <c r="DM282" s="90">
        <f>IF(ISNA(VLOOKUP($B282,'[2]1516 Exp_Rev Access'!$F$7:$FS$310,96,FALSE)),"",VLOOKUP($B282,'[2]1516 Exp_Rev Access'!$F$7:$FS$310,96,FALSE))</f>
        <v>0</v>
      </c>
      <c r="DN282" s="90">
        <f>IF(ISNA(VLOOKUP($B282,'[2]1516 Exp_Rev Access'!$F$7:$FS$310,97,FALSE)),"",VLOOKUP($B282,'[2]1516 Exp_Rev Access'!$F$7:$FS$310,97,FALSE))</f>
        <v>0</v>
      </c>
      <c r="DO282" s="90">
        <f>IF(ISNA(VLOOKUP($B282,'[2]1516 Exp_Rev Access'!$F$7:$FS$310,98,FALSE)),"",VLOOKUP($B282,'[2]1516 Exp_Rev Access'!$F$7:$FS$310,98,FALSE))</f>
        <v>0</v>
      </c>
      <c r="DP282" s="90">
        <f>IF(ISNA(VLOOKUP($B282,'[2]1516 Exp_Rev Access'!$F$7:$FS$310,99,FALSE)),"",VLOOKUP($B282,'[2]1516 Exp_Rev Access'!$F$7:$FS$310,99,FALSE))</f>
        <v>0</v>
      </c>
      <c r="DQ282" s="90">
        <f>IF(ISNA(VLOOKUP($B282,'[2]1516 Exp_Rev Access'!$F$7:$FS$310,100,FALSE)),"",VLOOKUP($B282,'[2]1516 Exp_Rev Access'!$F$7:$FS$310,100,FALSE))</f>
        <v>0</v>
      </c>
      <c r="DR282" s="90">
        <f>IF(ISNA(VLOOKUP($B282,'[2]1516 Exp_Rev Access'!$F$7:$FS$310,101,FALSE)),"",VLOOKUP($B282,'[2]1516 Exp_Rev Access'!$F$7:$FS$310,101,FALSE))</f>
        <v>0</v>
      </c>
      <c r="DS282" s="90">
        <f>IF(ISNA(VLOOKUP($B282,'[2]1516 Exp_Rev Access'!$F$7:$FS$310,102,FALSE)),"",VLOOKUP($B282,'[2]1516 Exp_Rev Access'!$F$7:$FS$310,102,FALSE))</f>
        <v>0</v>
      </c>
      <c r="DT282" s="90">
        <f>IF(ISNA(VLOOKUP($B282,'[2]1516 Exp_Rev Access'!$F$7:$FS$310,103,FALSE)),"",VLOOKUP($B282,'[2]1516 Exp_Rev Access'!$F$7:$FS$310,103,FALSE))</f>
        <v>0</v>
      </c>
      <c r="DU282" s="90">
        <f>IF(ISNA(VLOOKUP($B282,'[2]1516 Exp_Rev Access'!$F$7:$FS$310,104,FALSE)),"",VLOOKUP($B282,'[2]1516 Exp_Rev Access'!$F$7:$FS$310,104,FALSE))</f>
        <v>0</v>
      </c>
      <c r="DV282" s="90">
        <f>IF(ISNA(VLOOKUP($B282,'[2]1516 Exp_Rev Access'!$F$7:$FS$310,105,FALSE)),"",VLOOKUP($B282,'[2]1516 Exp_Rev Access'!$F$7:$FS$310,105,FALSE))</f>
        <v>0</v>
      </c>
      <c r="DW282" s="90">
        <f>IF(ISNA(VLOOKUP($B282,'[2]1516 Exp_Rev Access'!$F$7:$FS$310,106,FALSE)),"",VLOOKUP($B282,'[2]1516 Exp_Rev Access'!$F$7:$FS$310,106,FALSE))</f>
        <v>0</v>
      </c>
      <c r="DX282" s="90">
        <f>IF(ISNA(VLOOKUP($B282,'[2]1516 Exp_Rev Access'!$F$7:$FS$310,107,FALSE)),"",VLOOKUP($B282,'[2]1516 Exp_Rev Access'!$F$7:$FS$310,107,FALSE))</f>
        <v>0</v>
      </c>
      <c r="DY282" s="90">
        <f>IF(ISNA(VLOOKUP($B282,'[2]1516 Exp_Rev Access'!$F$7:$FS$310,108,FALSE)),"",VLOOKUP($B282,'[2]1516 Exp_Rev Access'!$F$7:$FS$310,108,FALSE))</f>
        <v>0</v>
      </c>
      <c r="DZ282" s="90">
        <f>IF(ISNA(VLOOKUP($B282,'[2]1516 Exp_Rev Access'!$F$7:$FS$310,109,FALSE)),"",VLOOKUP($B282,'[2]1516 Exp_Rev Access'!$F$7:$FS$310,109,FALSE))</f>
        <v>0</v>
      </c>
      <c r="EA282" s="90">
        <f>IF(ISNA(VLOOKUP($B282,'[2]1516 Exp_Rev Access'!$F$7:$FS$310,110,FALSE)),"",VLOOKUP($B282,'[2]1516 Exp_Rev Access'!$F$7:$FS$310,110,FALSE))</f>
        <v>0</v>
      </c>
      <c r="EB282" s="90">
        <f>IF(ISNA(VLOOKUP($B282,'[2]1516 Exp_Rev Access'!$F$7:$FS$310,111,FALSE)),"",VLOOKUP($B282,'[2]1516 Exp_Rev Access'!$F$7:$FS$310,111,FALSE))</f>
        <v>0</v>
      </c>
      <c r="EC282" s="90">
        <f>IF(ISNA(VLOOKUP($B282,'[2]1516 Exp_Rev Access'!$F$7:$FS$310,112,FALSE)),"",VLOOKUP($B282,'[2]1516 Exp_Rev Access'!$F$7:$FS$310,112,FALSE))</f>
        <v>0</v>
      </c>
      <c r="ED282" s="90">
        <f>IF(ISNA(VLOOKUP($B282,'[2]1516 Exp_Rev Access'!$F$7:$FS$310,113,FALSE)),"",VLOOKUP($B282,'[2]1516 Exp_Rev Access'!$F$7:$FS$310,113,FALSE))</f>
        <v>0</v>
      </c>
      <c r="EE282" s="90">
        <f>IF(ISNA(VLOOKUP($B282,'[2]1516 Exp_Rev Access'!$F$7:$FS$310,114,FALSE)),"",VLOOKUP($B282,'[2]1516 Exp_Rev Access'!$F$7:$FS$310,114,FALSE))</f>
        <v>0</v>
      </c>
      <c r="EF282" s="90">
        <f>IF(ISNA(VLOOKUP($B282,'[2]1516 Exp_Rev Access'!$F$7:$FS$310,115,FALSE)),"",VLOOKUP($B282,'[2]1516 Exp_Rev Access'!$F$7:$FS$310,115,FALSE))</f>
        <v>0</v>
      </c>
      <c r="EG282" s="90">
        <f>IF(ISNA(VLOOKUP($B282,'[2]1516 Exp_Rev Access'!$F$7:$FS$310,116,FALSE)),"",VLOOKUP($B282,'[2]1516 Exp_Rev Access'!$F$7:$FS$310,116,FALSE))</f>
        <v>0</v>
      </c>
      <c r="EH282" s="90">
        <f>IF(ISNA(VLOOKUP($B282,'[2]1516 Exp_Rev Access'!$F$7:$FS$310,117,FALSE)),"",VLOOKUP($B282,'[2]1516 Exp_Rev Access'!$F$7:$FS$310,117,FALSE))</f>
        <v>0</v>
      </c>
      <c r="EI282" s="90">
        <f>IF(ISNA(VLOOKUP($B282,'[2]1516 Exp_Rev Access'!$F$7:$FS$310,118,FALSE)),"",VLOOKUP($B282,'[2]1516 Exp_Rev Access'!$F$7:$FS$310,118,FALSE))</f>
        <v>0</v>
      </c>
      <c r="EJ282" s="90">
        <f>IF(ISNA(VLOOKUP($B282,'[2]1516 Exp_Rev Access'!$F$7:$FS$310,119,FALSE)),"",VLOOKUP($B282,'[2]1516 Exp_Rev Access'!$F$7:$FS$310,119,FALSE))</f>
        <v>0</v>
      </c>
      <c r="EK282" s="90">
        <f>IF(ISNA(VLOOKUP($B282,'[2]1516 Exp_Rev Access'!$F$7:$FS$310,120,FALSE)),"",VLOOKUP($B282,'[2]1516 Exp_Rev Access'!$F$7:$FS$310,120,FALSE))</f>
        <v>0</v>
      </c>
      <c r="EL282" s="90">
        <f>IF(ISNA(VLOOKUP($B282,'[2]1516 Exp_Rev Access'!$F$7:$FS$310,121,FALSE)),"",VLOOKUP($B282,'[2]1516 Exp_Rev Access'!$F$7:$FS$310,121,FALSE))</f>
        <v>0</v>
      </c>
      <c r="EM282" s="90">
        <f>IF(ISNA(VLOOKUP($B282,'[2]1516 Exp_Rev Access'!$F$7:$FS$310,122,FALSE)),"",VLOOKUP($B282,'[2]1516 Exp_Rev Access'!$F$7:$FS$310,122,FALSE))</f>
        <v>0</v>
      </c>
      <c r="EN282" s="90">
        <f>IF(ISNA(VLOOKUP($B282,'[2]1516 Exp_Rev Access'!$F$7:$FS$310,123,FALSE)),"",VLOOKUP($B282,'[2]1516 Exp_Rev Access'!$F$7:$FS$310,123,FALSE))</f>
        <v>0</v>
      </c>
      <c r="EO282" s="90">
        <f>IF(ISNA(VLOOKUP($B282,'[2]1516 Exp_Rev Access'!$F$7:$FS$310,124,FALSE)),"",VLOOKUP($B282,'[2]1516 Exp_Rev Access'!$F$7:$FS$310,124,FALSE))</f>
        <v>0</v>
      </c>
      <c r="EP282" s="90">
        <f>IF(ISNA(VLOOKUP($B282,'[2]1516 Exp_Rev Access'!$F$7:$FS$310,125,FALSE)),"",VLOOKUP($B282,'[2]1516 Exp_Rev Access'!$F$7:$FS$310,125,FALSE))</f>
        <v>0</v>
      </c>
      <c r="EQ282" s="90">
        <f>IF(ISNA(VLOOKUP($B282,'[2]1516 Exp_Rev Access'!$F$7:$FS$310,126,FALSE)),"",VLOOKUP($B282,'[2]1516 Exp_Rev Access'!$F$7:$FS$310,126,FALSE))</f>
        <v>0</v>
      </c>
      <c r="ER282" s="90">
        <f>IF(ISNA(VLOOKUP($B282,'[2]1516 Exp_Rev Access'!$F$7:$FS$310,127,FALSE)),"",VLOOKUP($B282,'[2]1516 Exp_Rev Access'!$F$7:$FS$310,127,FALSE))</f>
        <v>0</v>
      </c>
      <c r="ES282" s="90">
        <f>IF(ISNA(VLOOKUP($B282,'[2]1516 Exp_Rev Access'!$F$7:$FS$310,128,FALSE)),"",VLOOKUP($B282,'[2]1516 Exp_Rev Access'!$F$7:$FS$310,128,FALSE))</f>
        <v>0</v>
      </c>
      <c r="ET282" s="90">
        <f>IF(ISNA(VLOOKUP($B282,'[2]1516 Exp_Rev Access'!$F$7:$FS$310,129,FALSE)),"",VLOOKUP($B282,'[2]1516 Exp_Rev Access'!$F$7:$FS$310,129,FALSE))</f>
        <v>0</v>
      </c>
      <c r="EU282" s="90">
        <f>IF(ISNA(VLOOKUP($B282,'[2]1516 Exp_Rev Access'!$F$7:$FS$310,130,FALSE)),"",VLOOKUP($B282,'[2]1516 Exp_Rev Access'!$F$7:$FS$310,130,FALSE))</f>
        <v>0</v>
      </c>
      <c r="EV282" s="90">
        <f>IF(ISNA(VLOOKUP($B282,'[2]1516 Exp_Rev Access'!$F$7:$FS$310,131,FALSE)),"",VLOOKUP($B282,'[2]1516 Exp_Rev Access'!$F$7:$FS$310,131,FALSE))</f>
        <v>8841.27</v>
      </c>
      <c r="EW282" s="90">
        <f>IF(ISNA(VLOOKUP($B282,'[2]1516 Exp_Rev Access'!$F$7:$FS$310,132,FALSE)),"",VLOOKUP($B282,'[2]1516 Exp_Rev Access'!$F$7:$FS$310,132,FALSE))</f>
        <v>0</v>
      </c>
      <c r="EX282" s="90">
        <f>IF(ISNA(VLOOKUP($B282,'[2]1516 Exp_Rev Access'!$F$7:$FS$310,133,FALSE)),"",VLOOKUP($B282,'[2]1516 Exp_Rev Access'!$F$7:$FS$310,133,FALSE))</f>
        <v>0</v>
      </c>
      <c r="EY282" s="90">
        <f>IF(ISNA(VLOOKUP($B282,'[2]1516 Exp_Rev Access'!$F$7:$FS$310,134,FALSE)),"",VLOOKUP($B282,'[2]1516 Exp_Rev Access'!$F$7:$FS$310,134,FALSE))</f>
        <v>0</v>
      </c>
      <c r="EZ282" s="90">
        <f>IF(ISNA(VLOOKUP($B282,'[2]1516 Exp_Rev Access'!$F$7:$FS$310,135,FALSE)),"",VLOOKUP($B282,'[2]1516 Exp_Rev Access'!$F$7:$FS$310,135,FALSE))</f>
        <v>0</v>
      </c>
      <c r="FA282" s="90">
        <f>IF(ISNA(VLOOKUP($B282,'[2]1516 Exp_Rev Access'!$F$7:$FS$310,136,FALSE)),"",VLOOKUP($B282,'[2]1516 Exp_Rev Access'!$F$7:$FS$310,136,FALSE))</f>
        <v>0</v>
      </c>
      <c r="FB282" s="90">
        <f>IF(ISNA(VLOOKUP($B282,'[2]1516 Exp_Rev Access'!$F$7:$FS$310,137,FALSE)),"",VLOOKUP($B282,'[2]1516 Exp_Rev Access'!$F$7:$FS$310,137,FALSE))</f>
        <v>0</v>
      </c>
      <c r="FC282" s="90">
        <f>IF(ISNA(VLOOKUP($B282,'[2]1516 Exp_Rev Access'!$F$7:$FS$310,138,FALSE)),"",VLOOKUP($B282,'[2]1516 Exp_Rev Access'!$F$7:$FS$310,138,FALSE))</f>
        <v>0</v>
      </c>
      <c r="FD282" s="90">
        <f>IF(ISNA(VLOOKUP($B282,'[2]1516 Exp_Rev Access'!$F$7:$FS$310,139,FALSE)),"",VLOOKUP($B282,'[2]1516 Exp_Rev Access'!$F$7:$FS$310,139,FALSE))</f>
        <v>0</v>
      </c>
      <c r="FE282" s="90">
        <f>IF(ISNA(VLOOKUP($B282,'[2]1516 Exp_Rev Access'!$F$7:$FS$310,140,FALSE)),"",VLOOKUP($B282,'[2]1516 Exp_Rev Access'!$F$7:$FS$310,140,FALSE))</f>
        <v>0</v>
      </c>
      <c r="FF282" s="90">
        <f>IF(ISNA(VLOOKUP($B282,'[2]1516 Exp_Rev Access'!$F$7:$FS$310,141,FALSE)),"",VLOOKUP($B282,'[2]1516 Exp_Rev Access'!$F$7:$FS$310,141,FALSE))</f>
        <v>0</v>
      </c>
      <c r="FG282" s="90">
        <f>IF(ISNA(VLOOKUP($B282,'[2]1516 Exp_Rev Access'!$F$7:$FS$310,142,FALSE)),"",VLOOKUP($B282,'[2]1516 Exp_Rev Access'!$F$7:$FS$310,142,FALSE))</f>
        <v>0</v>
      </c>
      <c r="FH282" s="90">
        <f>IF(ISNA(VLOOKUP($B282,'[2]1516 Exp_Rev Access'!$F$7:$FS$310,143,FALSE)),"",VLOOKUP($B282,'[2]1516 Exp_Rev Access'!$F$7:$FS$310,143,FALSE))</f>
        <v>0</v>
      </c>
      <c r="FI282" s="90">
        <f>IF(ISNA(VLOOKUP($B282,'[2]1516 Exp_Rev Access'!$F$7:$FS$310,144,FALSE)),"",VLOOKUP($B282,'[2]1516 Exp_Rev Access'!$F$7:$FS$310,144,FALSE))</f>
        <v>4539.26</v>
      </c>
      <c r="FJ282" s="90">
        <f>IF(ISNA(VLOOKUP($B282,'[2]1516 Exp_Rev Access'!$F$7:$FS$310,145,FALSE)),"",VLOOKUP($B282,'[2]1516 Exp_Rev Access'!$F$7:$FS$310,145,FALSE))</f>
        <v>0</v>
      </c>
      <c r="FK282" s="90">
        <f>IF(ISNA(VLOOKUP($B282,'[2]1516 Exp_Rev Access'!$F$7:$FS$310,146,FALSE)),"",VLOOKUP($B282,'[2]1516 Exp_Rev Access'!$F$7:$FS$310,146,FALSE))</f>
        <v>0</v>
      </c>
      <c r="FL282" s="90">
        <f>IF(ISNA(VLOOKUP($B282,'[2]1516 Exp_Rev Access'!$F$7:$FS$310,1147,FALSE)),"",VLOOKUP($B282,'[2]1516 Exp_Rev Access'!$F$7:$FS$310,147,FALSE))</f>
        <v>0</v>
      </c>
      <c r="FM282" s="90">
        <f>IF(ISNA(VLOOKUP($B282,'[2]1516 Exp_Rev Access'!$F$7:$FS$310,148,FALSE)),"",VLOOKUP($B282,'[2]1516 Exp_Rev Access'!$F$7:$FS$310,148,FALSE))</f>
        <v>0</v>
      </c>
      <c r="FN282" s="90">
        <f>IF(ISNA(VLOOKUP($B282,'[2]1516 Exp_Rev Access'!$F$7:$FS$310,149,FALSE)),"",VLOOKUP($B282,'[2]1516 Exp_Rev Access'!$F$7:$FS$310,149,FALSE))</f>
        <v>0</v>
      </c>
      <c r="FO282" s="90">
        <f>IF(ISNA(VLOOKUP($B282,'[2]1516 Exp_Rev Access'!$F$7:$FS$310,150,FALSE)),"",VLOOKUP($B282,'[2]1516 Exp_Rev Access'!$F$7:$FS$310,150,FALSE))</f>
        <v>0</v>
      </c>
      <c r="FP282" s="90">
        <f>IF(ISNA(VLOOKUP($B282,'[2]1516 Exp_Rev Access'!$F$7:$FS$310,151,FALSE)),"",VLOOKUP($B282,'[2]1516 Exp_Rev Access'!$F$7:$FS$310,151,FALSE))</f>
        <v>0</v>
      </c>
      <c r="FQ282" s="90">
        <f>IF(ISNA(VLOOKUP($B282,'[2]1516 Exp_Rev Access'!$F$7:$FS$310,152,FALSE)),"",VLOOKUP($B282,'[2]1516 Exp_Rev Access'!$F$7:$FS$310,152,FALSE))</f>
        <v>0</v>
      </c>
      <c r="FR282" s="90">
        <f>IF(ISNA(VLOOKUP($B282,'[2]1516 Exp_Rev Access'!$F$7:$FS$310,153,FALSE)),"",VLOOKUP($B282,'[2]1516 Exp_Rev Access'!$F$7:$FS$310,153,FALSE))</f>
        <v>12771.72</v>
      </c>
      <c r="FS282" s="53">
        <f>SUM(CH282:FR282)</f>
        <v>471137.11000000004</v>
      </c>
      <c r="FT282" s="92">
        <f>FS282/E282</f>
        <v>5.0158991638941781E-2</v>
      </c>
      <c r="FU282" s="116">
        <f>FS282/D282</f>
        <v>591.70982002687674</v>
      </c>
      <c r="FV282" s="90">
        <f>IF(ISNA(VLOOKUP($B282,'[2]1516 Exp_Rev Access'!$F$7:$FS$310,154,FALSE)),"",VLOOKUP($B282,'[2]1516 Exp_Rev Access'!$F$7:$FS$310,154,FALSE))</f>
        <v>0</v>
      </c>
      <c r="FW282" s="90">
        <f>IF(ISNA(VLOOKUP($B282,'[2]1516 Exp_Rev Access'!$F$7:$FS$310,155,FALSE)),"",VLOOKUP($B282,'[2]1516 Exp_Rev Access'!$F$7:$FS$310,155,FALSE))</f>
        <v>47708.18</v>
      </c>
      <c r="FX282" s="90">
        <f>IF(ISNA(VLOOKUP($B282,'[2]1516 Exp_Rev Access'!$F$7:$FS$310,156,FALSE)),"",VLOOKUP($B282,'[2]1516 Exp_Rev Access'!$F$7:$FS$310,156,FALSE))</f>
        <v>0</v>
      </c>
      <c r="FY282" s="90">
        <f>IF(ISNA(VLOOKUP($B282,'[2]1516 Exp_Rev Access'!$F$7:$FS$310,157,FALSE)),"",VLOOKUP($B282,'[2]1516 Exp_Rev Access'!$F$7:$FS$310,157,FALSE))</f>
        <v>0</v>
      </c>
      <c r="FZ282" s="90">
        <f>IF(ISNA(VLOOKUP($B282,'[2]1516 Exp_Rev Access'!$F$7:$FS$310,158,FALSE)),"",VLOOKUP($B282,'[2]1516 Exp_Rev Access'!$F$7:$FS$310,158,FALSE))</f>
        <v>0</v>
      </c>
      <c r="GA282" s="90">
        <f>IF(ISNA(VLOOKUP($B282,'[2]1516 Exp_Rev Access'!$F$7:$FS$310,159,FALSE)),"",VLOOKUP($B282,'[2]1516 Exp_Rev Access'!$F$7:$FS$310,159,FALSE))</f>
        <v>0</v>
      </c>
      <c r="GB282" s="90">
        <f>IF(ISNA(VLOOKUP($B282,'[2]1516 Exp_Rev Access'!$F$7:$FS$310,160,FALSE)),"",VLOOKUP($B282,'[2]1516 Exp_Rev Access'!$F$7:$FS$310,160,FALSE))</f>
        <v>0</v>
      </c>
      <c r="GC282" s="90">
        <f>IF(ISNA(VLOOKUP($B282,'[2]1516 Exp_Rev Access'!$F$7:$FS$310,161,FALSE)),"",VLOOKUP($B282,'[2]1516 Exp_Rev Access'!$F$7:$FS$310,161,FALSE))</f>
        <v>0</v>
      </c>
      <c r="GD282" s="90">
        <f>IF(ISNA(VLOOKUP($B282,'[2]1516 Exp_Rev Access'!$F$7:$FS$310,162,FALSE)),"",VLOOKUP($B282,'[2]1516 Exp_Rev Access'!$F$7:$FS$310,162,FALSE))</f>
        <v>0</v>
      </c>
      <c r="GE282" s="90">
        <f>IF(ISNA(VLOOKUP($B282,'[2]1516 Exp_Rev Access'!$F$7:$FS$310,163,FALSE)),"",VLOOKUP($B282,'[2]1516 Exp_Rev Access'!$F$7:$FS$310,163,FALSE))</f>
        <v>0</v>
      </c>
      <c r="GF282" s="90">
        <f>IF(ISNA(VLOOKUP($B282,'[2]1516 Exp_Rev Access'!$F$7:$FS$310,164,FALSE)),"",VLOOKUP($B282,'[2]1516 Exp_Rev Access'!$F$7:$FS$310,164,FALSE))</f>
        <v>53725</v>
      </c>
      <c r="GG282" s="90">
        <f>IF(ISNA(VLOOKUP($B282,'[2]1516 Exp_Rev Access'!$F$7:$FS$310,165,FALSE)),"",VLOOKUP($B282,'[2]1516 Exp_Rev Access'!$F$7:$FS$310,165,FALSE))</f>
        <v>0</v>
      </c>
      <c r="GH282" s="90">
        <f>IF(ISNA(VLOOKUP($B282,'[2]1516 Exp_Rev Access'!$F$7:$FS$310,166,FALSE)),"",VLOOKUP($B282,'[2]1516 Exp_Rev Access'!$F$7:$FS$310,166,FALSE))</f>
        <v>0</v>
      </c>
      <c r="GI282" s="90">
        <f>IF(ISNA(VLOOKUP($B282,'[2]1516 Exp_Rev Access'!$F$7:$FS$310,167,FALSE)),"",VLOOKUP($B282,'[2]1516 Exp_Rev Access'!$F$7:$FS$310,167,FALSE))</f>
        <v>0</v>
      </c>
      <c r="GJ282" s="90">
        <f>IF(ISNA(VLOOKUP($B282,'[2]1516 Exp_Rev Access'!$F$7:$FS$310,168,FALSE)),"",VLOOKUP($B282,'[2]1516 Exp_Rev Access'!$F$7:$FS$310,168,FALSE))</f>
        <v>0</v>
      </c>
      <c r="GK282" s="90">
        <f>IF(ISNA(VLOOKUP($B282,'[2]1516 Exp_Rev Access'!$F$7:$FS$310,169,FALSE)),"",VLOOKUP($B282,'[2]1516 Exp_Rev Access'!$F$7:$FS$310,169,FALSE))</f>
        <v>0</v>
      </c>
      <c r="GL282" s="90">
        <f>IF(ISNA(VLOOKUP($B282,'[2]1516 Exp_Rev Access'!$F$7:$FS$310,170,FALSE)),"",VLOOKUP($B282,'[2]1516 Exp_Rev Access'!$F$7:$FS$310,170,FALSE))</f>
        <v>5075</v>
      </c>
      <c r="GM282" s="90">
        <f>IF(ISNA(VLOOKUP($B282,'[2]1516 Exp_Rev Access'!$F$7:$FT$310,171,FALSE)),"",VLOOKUP($B282,'[2]1516 Exp_Rev Access'!$F$7:$FT$310,171,FALSE))</f>
        <v>0</v>
      </c>
      <c r="GN282" s="90">
        <f>IF(ISNA(VLOOKUP($B282,'[2]1516 Exp_Rev Access'!$F$7:$FU$310,172,FALSE)),"",VLOOKUP($B282,'[2]1516 Exp_Rev Access'!$F$7:$FU$310,172,FALSE))</f>
        <v>0</v>
      </c>
      <c r="GO282" s="90">
        <f>IF(ISNA(VLOOKUP($B282,'[2]1516 Exp_Rev Access'!$F$7:$FV$310,173,FALSE)),"",VLOOKUP($B282,'[2]1516 Exp_Rev Access'!$F$7:$FV$310,173,FALSE))</f>
        <v>0</v>
      </c>
      <c r="GP282" s="90">
        <f>IF(ISNA(VLOOKUP($B282,'[2]1516 Exp_Rev Access'!$F$7:$GA$310,174,FALSE)),"",VLOOKUP($B282,'[2]1516 Exp_Rev Access'!$F$7:$GA$310,174,FALSE))</f>
        <v>0</v>
      </c>
      <c r="GQ282" s="90">
        <f>IF(ISNA(VLOOKUP($B282,'[2]1516 Exp_Rev Access'!$F$7:$GA$310,175,FALSE)),"",VLOOKUP($B282,'[2]1516 Exp_Rev Access'!$F$7:$GA$310,175,FALSE))</f>
        <v>0</v>
      </c>
      <c r="GR282" s="90">
        <f>IF(ISNA(VLOOKUP($B282,'[2]1516 Exp_Rev Access'!$F$7:$GA$310,176,FALSE)),"",VLOOKUP($B282,'[2]1516 Exp_Rev Access'!$F$7:$GA$310,176,FALSE))</f>
        <v>0</v>
      </c>
      <c r="GS282" s="90">
        <f>IF(ISNA(VLOOKUP($B282,'[2]1516 Exp_Rev Access'!$F$7:$GA$310,177,FALSE)),"",VLOOKUP($B282,'[2]1516 Exp_Rev Access'!$F$7:$GA$310,177,FALSE))</f>
        <v>0</v>
      </c>
      <c r="GT282" s="90">
        <f>IF(ISNA(VLOOKUP($B282,'[2]1516 Exp_Rev Access'!$F$7:$GA$310,178,FALSE)),"",VLOOKUP($B282,'[2]1516 Exp_Rev Access'!$F$7:$GA$310,178,FALSE))</f>
        <v>149949.51</v>
      </c>
      <c r="GU282" s="53">
        <f t="shared" si="699"/>
        <v>256457.69</v>
      </c>
      <c r="GV282" s="92">
        <f t="shared" ref="GV282:GV284" si="700">GU282/E282</f>
        <v>2.7303430053413374E-2</v>
      </c>
      <c r="GW282" s="114">
        <f t="shared" ref="GW282:GW284" si="701">GU282/D282</f>
        <v>322.08996144330155</v>
      </c>
    </row>
    <row r="283" spans="1:222" s="97" customFormat="1" x14ac:dyDescent="0.2">
      <c r="A283" s="86"/>
      <c r="B283" s="87" t="s">
        <v>591</v>
      </c>
      <c r="C283" s="87" t="s">
        <v>592</v>
      </c>
      <c r="D283" s="88">
        <f>IF(ISNA(VLOOKUP($B283,'[2]1516 enrollment_Rev_Exp by size'!$A$6:$C$325,3,FALSE)),"",VLOOKUP($B283,'[2]1516 enrollment_Rev_Exp by size'!$A$6:$C$325,3,FALSE))</f>
        <v>233.97</v>
      </c>
      <c r="E283" s="89">
        <v>4095657.59</v>
      </c>
      <c r="F283" s="67">
        <f>N283+AM283+AU283+BV283+CE283+FS283+GU283</f>
        <v>4095657.59</v>
      </c>
      <c r="G283" s="67">
        <f>F283-E283</f>
        <v>0</v>
      </c>
      <c r="H283" s="90">
        <f>IF(ISNA(VLOOKUP($B283,'[2]1516 Exp_Rev Access'!$F$7:$FS$310,2,FALSE)),"",VLOOKUP($B283,'[2]1516 Exp_Rev Access'!$F$7:$FS$310,2,FALSE))</f>
        <v>884354.4</v>
      </c>
      <c r="I283" s="90">
        <f>IF(ISNA(VLOOKUP($B283,'[2]1516 Exp_Rev Access'!$F$7:$FS$310,3,FALSE)),"",VLOOKUP($B283,'[2]1516 Exp_Rev Access'!$F$7:$FS$310,3,FALSE))</f>
        <v>0</v>
      </c>
      <c r="J283" s="90">
        <f>IF(ISNA(VLOOKUP($B283,'[2]1516 Exp_Rev Access'!$F$7:$FS$310,4,FALSE)),"",VLOOKUP($B283,'[2]1516 Exp_Rev Access'!$F$7:$FS$310,4,FALSE))</f>
        <v>0</v>
      </c>
      <c r="K283" s="90">
        <f>IF(ISNA(VLOOKUP($B283,'[2]1516 Exp_Rev Access'!$F$7:$FS$310,5,FALSE)),"-",VLOOKUP($B283,'[2]1516 Exp_Rev Access'!$F$7:$FS$310,5,FALSE))</f>
        <v>78.260000000000005</v>
      </c>
      <c r="L283" s="90">
        <f>IF(ISNA(VLOOKUP($B283,'[2]1516 Exp_Rev Access'!$F$7:$FS$310,6,FALSE)),"",VLOOKUP($B283,'[2]1516 Exp_Rev Access'!$F$7:$FS$310,6,FALSE))</f>
        <v>0</v>
      </c>
      <c r="M283" s="90">
        <f>IF(ISNA(VLOOKUP($B283,'[2]1516 Exp_Rev Access'!$F$7:$FS$310,7,FALSE)),"",VLOOKUP($B283,'[2]1516 Exp_Rev Access'!$F$7:$FS$310,7,FALSE))</f>
        <v>0</v>
      </c>
      <c r="N283" s="53">
        <f>SUM(H283:M283)</f>
        <v>884432.66</v>
      </c>
      <c r="O283" s="91">
        <f>N283/E283</f>
        <v>0.21594399447830795</v>
      </c>
      <c r="P283" s="53">
        <f>N283/D283</f>
        <v>3780.1113818010858</v>
      </c>
      <c r="Q283" s="90">
        <f>IF(ISNA(VLOOKUP($B283,'[2]1516 Exp_Rev Access'!$F$7:$FS$310,8,FALSE)),"",VLOOKUP($B283,'[2]1516 Exp_Rev Access'!$F$7:$FS$310,8,FALSE))</f>
        <v>955</v>
      </c>
      <c r="R283" s="90">
        <f>IF(ISNA(VLOOKUP($B283,'[2]1516 Exp_Rev Access'!$F$7:$FS$310,9,FALSE)),"",VLOOKUP($B283,'[2]1516 Exp_Rev Access'!$F$7:$FS$310,9,FALSE))</f>
        <v>0</v>
      </c>
      <c r="S283" s="90">
        <f>IF(ISNA(VLOOKUP($B283,'[2]1516 Exp_Rev Access'!$F$7:$FS$310,10,FALSE)),"",VLOOKUP($B283,'[2]1516 Exp_Rev Access'!$F$7:$FS$310,10,FALSE))</f>
        <v>815</v>
      </c>
      <c r="T283" s="90">
        <f>IF(ISNA(VLOOKUP($B283,'[2]1516 Exp_Rev Access'!$F$7:$FS$310,11,FALSE)),"",VLOOKUP($B283,'[2]1516 Exp_Rev Access'!$F$7:$FS$310,11,FALSE))</f>
        <v>0</v>
      </c>
      <c r="U283" s="90">
        <f>IF(ISNA(VLOOKUP($B283,'[2]1516 Exp_Rev Access'!$F$7:$FS$310,12,FALSE)),"",VLOOKUP($B283,'[2]1516 Exp_Rev Access'!$F$7:$FS$310,12,FALSE))</f>
        <v>0</v>
      </c>
      <c r="V283" s="90">
        <f>IF(ISNA(VLOOKUP($B283,'[2]1516 Exp_Rev Access'!$F$7:$FS$310,13,FALSE)),"",VLOOKUP($B283,'[2]1516 Exp_Rev Access'!$F$7:$FS$310,13,FALSE))</f>
        <v>0</v>
      </c>
      <c r="W283" s="90">
        <f>IF(ISNA(VLOOKUP($B283,'[2]1516 Exp_Rev Access'!$F$7:$FS$310,14,FALSE)),"",VLOOKUP($B283,'[2]1516 Exp_Rev Access'!$F$7:$FS$310,14,FALSE))</f>
        <v>0</v>
      </c>
      <c r="X283" s="90">
        <f>IF(ISNA(VLOOKUP($B283,'[2]1516 Exp_Rev Access'!$F$7:$FS$310,15,FALSE)),"",VLOOKUP($B283,'[2]1516 Exp_Rev Access'!$F$7:$FS$310,15,FALSE))</f>
        <v>0</v>
      </c>
      <c r="Y283" s="90">
        <f>IF(ISNA(VLOOKUP($B283,'[2]1516 Exp_Rev Access'!$F$7:$FS$310,16,FALSE)),"",VLOOKUP($B283,'[2]1516 Exp_Rev Access'!$F$7:$FS$310,16,FALSE))</f>
        <v>0</v>
      </c>
      <c r="Z283" s="90">
        <f>IF(ISNA(VLOOKUP($B283,'[2]1516 Exp_Rev Access'!$F$7:$FS$310,17,FALSE)),"",VLOOKUP($B283,'[2]1516 Exp_Rev Access'!$F$7:$FS$310,17,FALSE))</f>
        <v>100</v>
      </c>
      <c r="AA283" s="90">
        <f>IF(ISNA(VLOOKUP($B283,'[2]1516 Exp_Rev Access'!$F$7:$FS$310,18,FALSE)),"",VLOOKUP($B283,'[2]1516 Exp_Rev Access'!$F$7:$FS$310,18,FALSE))</f>
        <v>0</v>
      </c>
      <c r="AB283" s="90">
        <f>IF(ISNA(VLOOKUP($B283,'[2]1516 Exp_Rev Access'!$F$7:$FS$310,19,FALSE)),"",VLOOKUP($B283,'[2]1516 Exp_Rev Access'!$F$7:$FS$310,19,FALSE))</f>
        <v>0</v>
      </c>
      <c r="AC283" s="90">
        <f>IF(ISNA(VLOOKUP($B283,'[2]1516 Exp_Rev Access'!$F$7:$FS$310,20,FALSE)),"",VLOOKUP($B283,'[2]1516 Exp_Rev Access'!$F$7:$FS$310,20,FALSE))</f>
        <v>0</v>
      </c>
      <c r="AD283" s="90">
        <f>IF(ISNA(VLOOKUP($B283,'[2]1516 Exp_Rev Access'!$F$7:$FS$310,21,FALSE)),"",VLOOKUP($B283,'[2]1516 Exp_Rev Access'!$F$7:$FS$310,21,FALSE))</f>
        <v>43248.36</v>
      </c>
      <c r="AE283" s="90">
        <f>IF(ISNA(VLOOKUP($B283,'[2]1516 Exp_Rev Access'!$F$7:$FS$310,22,FALSE)),"",VLOOKUP($B283,'[2]1516 Exp_Rev Access'!$F$7:$FS$310,22,FALSE))</f>
        <v>2210.6999999999998</v>
      </c>
      <c r="AF283" s="90">
        <f>IF(ISNA(VLOOKUP($B283,'[2]1516 Exp_Rev Access'!$F$7:$FS$310,23,FALSE)),"",VLOOKUP($B283,'[2]1516 Exp_Rev Access'!$F$7:$FS$310,23,FALSE))</f>
        <v>0</v>
      </c>
      <c r="AG283" s="90">
        <f>IF(ISNA(VLOOKUP($B283,'[2]1516 Exp_Rev Access'!$F$7:$FS$310,24,FALSE)),"",VLOOKUP($B283,'[2]1516 Exp_Rev Access'!$F$7:$FS$310,24,FALSE))</f>
        <v>67934.600000000006</v>
      </c>
      <c r="AH283" s="90">
        <f>IF(ISNA(VLOOKUP($B283,'[2]1516 Exp_Rev Access'!$F$7:$FS$310,25,FALSE)),"",VLOOKUP($B283,'[2]1516 Exp_Rev Access'!$F$7:$FS$310,25,FALSE))</f>
        <v>0</v>
      </c>
      <c r="AI283" s="90">
        <f>IF(ISNA(VLOOKUP($B283,'[2]1516 Exp_Rev Access'!$F$7:$FS$310,26,FALSE)),"",VLOOKUP($B283,'[2]1516 Exp_Rev Access'!$F$7:$FS$310,26,FALSE))</f>
        <v>4710.2</v>
      </c>
      <c r="AJ283" s="90">
        <f>IF(ISNA(VLOOKUP($B283,'[2]1516 Exp_Rev Access'!$F$7:$FS$310,27,FALSE)),"",VLOOKUP($B283,'[2]1516 Exp_Rev Access'!$F$7:$FS$310,27,FALSE))</f>
        <v>28676.48</v>
      </c>
      <c r="AK283" s="90">
        <f>IF(ISNA(VLOOKUP($B283,'[2]1516 Exp_Rev Access'!$F$7:$FS$310,28,FALSE)),"",VLOOKUP($B283,'[2]1516 Exp_Rev Access'!$F$7:$FS$310,28,FALSE))</f>
        <v>67500.14</v>
      </c>
      <c r="AL283" s="90">
        <f>IF(ISNA(VLOOKUP($B283,'[2]1516 Exp_Rev Access'!$F$7:$FS$310,29,FALSE)),"",VLOOKUP($B283,'[2]1516 Exp_Rev Access'!$F$7:$FS$310,29,FALSE))</f>
        <v>20395.150000000001</v>
      </c>
      <c r="AM283" s="53">
        <f>SUM(Q283:AL283)</f>
        <v>236545.62999999998</v>
      </c>
      <c r="AN283" s="92">
        <f>AM283/E283</f>
        <v>5.7755226066151681E-2</v>
      </c>
      <c r="AO283" s="68">
        <f>AM283/D283</f>
        <v>1011.0083771423685</v>
      </c>
      <c r="AP283" s="90">
        <f>IF(ISNA(VLOOKUP($B283,'[2]1516 Exp_Rev Access'!$F$7:$FS$310,30,FALSE)),"",VLOOKUP($B283,'[2]1516 Exp_Rev Access'!$F$7:$FS$310,30,FALSE))</f>
        <v>2262108.6800000002</v>
      </c>
      <c r="AQ283" s="90">
        <f>IF(ISNA(VLOOKUP($B283,'[2]1516 Exp_Rev Access'!$F$7:$FS$310,31,FALSE)),"",VLOOKUP($B283,'[2]1516 Exp_Rev Access'!$F$7:$FS$310,31,FALSE))</f>
        <v>20490</v>
      </c>
      <c r="AR283" s="90">
        <f>IF(ISNA(VLOOKUP($B283,'[2]1516 Exp_Rev Access'!$F$7:$FS$310,32,FALSE)),"",VLOOKUP($B283,'[2]1516 Exp_Rev Access'!$F$7:$FS$310,32,FALSE))</f>
        <v>0</v>
      </c>
      <c r="AS283" s="90">
        <f>IF(ISNA(VLOOKUP($B283,'[2]1516 Exp_Rev Access'!$F$7:$FS$310,33,FALSE)),"",VLOOKUP($B283,'[2]1516 Exp_Rev Access'!$F$7:$FS$310,33,FALSE))</f>
        <v>0</v>
      </c>
      <c r="AT283" s="90">
        <f>IF(ISNA(VLOOKUP($B283,'[2]1516 Exp_Rev Access'!$F$7:$FS$310,34,FALSE)),"",VLOOKUP($B283,'[2]1516 Exp_Rev Access'!$F$7:$FS$310,34,FALSE))</f>
        <v>0</v>
      </c>
      <c r="AU283" s="53">
        <f>SUM(AP283:AT283)</f>
        <v>2282598.6800000002</v>
      </c>
      <c r="AV283" s="93">
        <f>AU283/E283</f>
        <v>0.55732165832739944</v>
      </c>
      <c r="AW283" s="53">
        <f>AU283/D283</f>
        <v>9755.9459759798265</v>
      </c>
      <c r="AX283" s="90">
        <f>IF(ISNA(VLOOKUP($B283,'[2]1516 Exp_Rev Access'!$F$7:$FS$310,35,FALSE)),"",VLOOKUP($B283,'[2]1516 Exp_Rev Access'!$F$7:$FS$310,35,FALSE))</f>
        <v>0</v>
      </c>
      <c r="AY283" s="90">
        <f>IF(ISNA(VLOOKUP($B283,'[2]1516 Exp_Rev Access'!$F$7:$FS$310,36,FALSE)),"",VLOOKUP($B283,'[2]1516 Exp_Rev Access'!$F$7:$FS$310,36,FALSE))</f>
        <v>200931.8</v>
      </c>
      <c r="AZ283" s="90">
        <f>IF(ISNA(VLOOKUP($B283,'[2]1516 Exp_Rev Access'!$F$7:$FS$310,37,FALSE)),"",VLOOKUP($B283,'[2]1516 Exp_Rev Access'!$F$7:$FS$310,37,FALSE))</f>
        <v>7013.39</v>
      </c>
      <c r="BA283" s="90">
        <f>IF(ISNA(VLOOKUP($B283,'[2]1516 Exp_Rev Access'!$F$7:$FS$310,38,FALSE)),"",VLOOKUP($B283,'[2]1516 Exp_Rev Access'!$F$7:$FS$310,38,FALSE))</f>
        <v>0</v>
      </c>
      <c r="BB283" s="90">
        <f>IF(ISNA(VLOOKUP($B283,'[2]1516 Exp_Rev Access'!$F$7:$FS$310,39,FALSE)),"",VLOOKUP($B283,'[2]1516 Exp_Rev Access'!$F$7:$FS$310,39,FALSE))</f>
        <v>0</v>
      </c>
      <c r="BC283" s="90">
        <f>IF(ISNA(VLOOKUP($B283,'[2]1516 Exp_Rev Access'!$F$7:$FS$310,40,FALSE)),"",VLOOKUP($B283,'[2]1516 Exp_Rev Access'!$F$7:$FS$310,40,FALSE))</f>
        <v>48891.33</v>
      </c>
      <c r="BD283" s="90">
        <f>IF(ISNA(VLOOKUP($B283,'[2]1516 Exp_Rev Access'!$F$7:$FS$310,41,FALSE)),"",VLOOKUP($B283,'[2]1516 Exp_Rev Access'!$F$7:$FS$310,41,FALSE))</f>
        <v>0</v>
      </c>
      <c r="BE283" s="90">
        <f>IF(ISNA(VLOOKUP($B283,'[2]1516 Exp_Rev Access'!$F$7:$FS$310,42,FALSE)),"",VLOOKUP($B283,'[2]1516 Exp_Rev Access'!$F$7:$FS$310,42,FALSE))</f>
        <v>18664.11</v>
      </c>
      <c r="BF283" s="90">
        <f>IF(ISNA(VLOOKUP($B283,'[2]1516 Exp_Rev Access'!$F$7:$FS$310,43,FALSE)),"",VLOOKUP($B283,'[2]1516 Exp_Rev Access'!$F$7:$FS$310,43,FALSE))</f>
        <v>0</v>
      </c>
      <c r="BG283" s="90">
        <f>IF(ISNA(VLOOKUP($B283,'[2]1516 Exp_Rev Access'!$F$7:$FS$310,44,FALSE)),"",VLOOKUP($B283,'[2]1516 Exp_Rev Access'!$F$7:$FS$310,44,FALSE))</f>
        <v>22473.3</v>
      </c>
      <c r="BH283" s="90">
        <f>IF(ISNA(VLOOKUP($B283,'[2]1516 Exp_Rev Access'!$F$7:$FS$310,45,FALSE)),"",VLOOKUP($B283,'[2]1516 Exp_Rev Access'!$F$7:$FS$310,45,FALSE))</f>
        <v>2229.09</v>
      </c>
      <c r="BI283" s="90">
        <f>IF(ISNA(VLOOKUP($B283,'[2]1516 Exp_Rev Access'!$F$7:$FS$310,46,FALSE)),"",VLOOKUP($B283,'[2]1516 Exp_Rev Access'!$F$7:$FS$310,46,FALSE))</f>
        <v>0</v>
      </c>
      <c r="BJ283" s="90">
        <f>IF(ISNA(VLOOKUP($B283,'[2]1516 Exp_Rev Access'!$F$7:$FS$310,47,FALSE)),"",VLOOKUP($B283,'[2]1516 Exp_Rev Access'!$F$7:$FS$310,47,FALSE))</f>
        <v>2536.69</v>
      </c>
      <c r="BK283" s="90">
        <f>IF(ISNA(VLOOKUP($B283,'[2]1516 Exp_Rev Access'!$F$7:$FS$310,48,FALSE)),"",VLOOKUP($B283,'[2]1516 Exp_Rev Access'!$F$7:$FS$310,48,FALSE))</f>
        <v>131938.75</v>
      </c>
      <c r="BL283" s="90">
        <f>IF(ISNA(VLOOKUP($B283,'[2]1516 Exp_Rev Access'!$F$7:$FS$310,49,FALSE)),"",VLOOKUP($B283,'[2]1516 Exp_Rev Access'!$F$7:$FS$310,49,FALSE))</f>
        <v>0</v>
      </c>
      <c r="BM283" s="90">
        <f>IF(ISNA(VLOOKUP($B283,'[2]1516 Exp_Rev Access'!$F$7:$FS$310,50,FALSE)),"",VLOOKUP($B283,'[2]1516 Exp_Rev Access'!$F$7:$FS$310,50,FALSE))</f>
        <v>0</v>
      </c>
      <c r="BN283" s="90">
        <f>IF(ISNA(VLOOKUP($B283,'[2]1516 Exp_Rev Access'!$F$7:$FS$310,51,FALSE)),"",VLOOKUP($B283,'[2]1516 Exp_Rev Access'!$F$7:$FS$310,51,FALSE))</f>
        <v>0</v>
      </c>
      <c r="BO283" s="90">
        <f>IF(ISNA(VLOOKUP($B283,'[2]1516 Exp_Rev Access'!$F$7:$FS$310,52,FALSE)),"",VLOOKUP($B283,'[2]1516 Exp_Rev Access'!$F$7:$FS$310,52,FALSE))</f>
        <v>0</v>
      </c>
      <c r="BP283" s="90">
        <f>IF(ISNA(VLOOKUP($B283,'[2]1516 Exp_Rev Access'!$F$7:$FS$310,53,FALSE)),"",VLOOKUP($B283,'[2]1516 Exp_Rev Access'!$F$7:$FS$310,53,FALSE))</f>
        <v>0</v>
      </c>
      <c r="BQ283" s="90">
        <f>IF(ISNA(VLOOKUP($B283,'[2]1516 Exp_Rev Access'!$F$7:$FS$310,54,FALSE)),"",VLOOKUP($B283,'[2]1516 Exp_Rev Access'!$F$7:$FS$310,54,FALSE))</f>
        <v>0</v>
      </c>
      <c r="BR283" s="90">
        <f>IF(ISNA(VLOOKUP($B283,'[2]1516 Exp_Rev Access'!$F$7:$FS$310,55,FALSE)),"",VLOOKUP($B283,'[2]1516 Exp_Rev Access'!$F$7:$FS$310,55,FALSE))</f>
        <v>0</v>
      </c>
      <c r="BS283" s="90">
        <f>IF(ISNA(VLOOKUP($B283,'[2]1516 Exp_Rev Access'!$F$7:$FS$310,56,FALSE)),"",VLOOKUP($B283,'[2]1516 Exp_Rev Access'!$F$7:$FS$310,56,FALSE))</f>
        <v>0</v>
      </c>
      <c r="BT283" s="90">
        <f>IF(ISNA(VLOOKUP($B283,'[2]1516 Exp_Rev Access'!$F$7:$FS$310,57,FALSE)),"",VLOOKUP($B283,'[2]1516 Exp_Rev Access'!$F$7:$FS$310,57,FALSE))</f>
        <v>0</v>
      </c>
      <c r="BU283" s="90">
        <f>IF(ISNA(VLOOKUP($B283,'[2]1516 Exp_Rev Access'!$F$7:$FS$310,58,FALSE)),"",VLOOKUP($B283,'[2]1516 Exp_Rev Access'!$F$7:$FS$310,58,FALSE))</f>
        <v>0</v>
      </c>
      <c r="BV283" s="53">
        <f>SUM(AX283:BU283)</f>
        <v>434678.46</v>
      </c>
      <c r="BW283" s="92">
        <f>BV283/E283</f>
        <v>0.10613154309122801</v>
      </c>
      <c r="BX283" s="68">
        <f>BV283/D283</f>
        <v>1857.8384408257471</v>
      </c>
      <c r="BY283" s="90">
        <f>IF(ISNA(VLOOKUP($B283,'[2]1516 Exp_Rev Access'!$F$7:$FS$310,59,FALSE)),"",VLOOKUP($B283,'[2]1516 Exp_Rev Access'!$F$7:$FS$310,59,FALSE))</f>
        <v>0</v>
      </c>
      <c r="BZ283" s="90">
        <f>IF(ISNA(VLOOKUP($B283,'[2]1516 Exp_Rev Access'!$F$7:$FS$310,60,FALSE)),"",VLOOKUP($B283,'[2]1516 Exp_Rev Access'!$F$7:$FS$310,60,FALSE))</f>
        <v>0</v>
      </c>
      <c r="CA283" s="90">
        <f>IF(ISNA(VLOOKUP($B283,'[2]1516 Exp_Rev Access'!$F$7:$FS$310,61,FALSE)),"",VLOOKUP($B283,'[2]1516 Exp_Rev Access'!$F$7:$FS$310,61,FALSE))</f>
        <v>0</v>
      </c>
      <c r="CB283" s="90">
        <f>IF(ISNA(VLOOKUP($B283,'[2]1516 Exp_Rev Access'!$F$7:$FS$310,62,FALSE)),"",VLOOKUP($B283,'[2]1516 Exp_Rev Access'!$F$7:$FS$310,62,FALSE))</f>
        <v>0</v>
      </c>
      <c r="CC283" s="90">
        <f>IF(ISNA(VLOOKUP($B283,'[2]1516 Exp_Rev Access'!$F$7:$FS$310,63,FALSE)),"",VLOOKUP($B283,'[2]1516 Exp_Rev Access'!$F$7:$FS$310,63,FALSE))</f>
        <v>0</v>
      </c>
      <c r="CD283" s="90">
        <f>IF(ISNA(VLOOKUP($B283,'[2]1516 Exp_Rev Access'!$F$7:$FS$310,64,FALSE)),"",VLOOKUP($B283,'[2]1516 Exp_Rev Access'!$F$7:$FS$310,64,FALSE))</f>
        <v>0</v>
      </c>
      <c r="CE283" s="53">
        <f>SUM(BY283:CD283)</f>
        <v>0</v>
      </c>
      <c r="CF283" s="92"/>
      <c r="CG283" s="94">
        <f>CE283/D283</f>
        <v>0</v>
      </c>
      <c r="CH283" s="90">
        <f>IF(ISNA(VLOOKUP($B283,'[2]1516 Exp_Rev Access'!$F$7:$FS$310,65,FALSE)),"",VLOOKUP($B283,'[2]1516 Exp_Rev Access'!$F$7:$FS$310,65,FALSE))</f>
        <v>0</v>
      </c>
      <c r="CI283" s="90">
        <f>IF(ISNA(VLOOKUP($B283,'[2]1516 Exp_Rev Access'!$F$7:$FS$310,66,FALSE)),"",VLOOKUP($B283,'[2]1516 Exp_Rev Access'!$F$7:$FS$310,66,FALSE))</f>
        <v>0</v>
      </c>
      <c r="CJ283" s="90">
        <f>IF(ISNA(VLOOKUP($B283,'[2]1516 Exp_Rev Access'!$F$7:$FS$310,67,FALSE)),"",VLOOKUP($B283,'[2]1516 Exp_Rev Access'!$F$7:$FS$310,67,FALSE))</f>
        <v>0</v>
      </c>
      <c r="CK283" s="90">
        <f>IF(ISNA(VLOOKUP($B283,'[2]1516 Exp_Rev Access'!$F$7:$FS$310,68,FALSE)),"",VLOOKUP($B283,'[2]1516 Exp_Rev Access'!$F$7:$FS$310,68,FALSE))</f>
        <v>0</v>
      </c>
      <c r="CL283" s="90">
        <f>IF(ISNA(VLOOKUP($B283,'[2]1516 Exp_Rev Access'!$F$7:$FS$310,69,FALSE)),"",VLOOKUP($B283,'[2]1516 Exp_Rev Access'!$F$7:$FS$310,69,FALSE))</f>
        <v>0</v>
      </c>
      <c r="CM283" s="90">
        <f>IF(ISNA(VLOOKUP($B283,'[2]1516 Exp_Rev Access'!$F$7:$FS$310,70,FALSE)),"",VLOOKUP($B283,'[2]1516 Exp_Rev Access'!$F$7:$FS$310,70,FALSE))</f>
        <v>0</v>
      </c>
      <c r="CN283" s="90">
        <f>IF(ISNA(VLOOKUP($B283,'[2]1516 Exp_Rev Access'!$F$7:$FS$310,71,FALSE)),"",VLOOKUP($B283,'[2]1516 Exp_Rev Access'!$F$7:$FS$310,71,FALSE))</f>
        <v>0</v>
      </c>
      <c r="CO283" s="90">
        <f>IF(ISNA(VLOOKUP($B283,'[2]1516 Exp_Rev Access'!$F$7:$FS$310,72,FALSE)),"",VLOOKUP($B283,'[2]1516 Exp_Rev Access'!$F$7:$FS$310,72,FALSE))</f>
        <v>0</v>
      </c>
      <c r="CP283" s="90">
        <f>IF(ISNA(VLOOKUP($B283,'[2]1516 Exp_Rev Access'!$F$7:$FS$310,73,FALSE)),"",VLOOKUP($B283,'[2]1516 Exp_Rev Access'!$F$7:$FS$310,73,FALSE))</f>
        <v>0</v>
      </c>
      <c r="CQ283" s="90">
        <f>IF(ISNA(VLOOKUP($B283,'[2]1516 Exp_Rev Access'!$F$7:$FS$310,74,FALSE)),"",VLOOKUP($B283,'[2]1516 Exp_Rev Access'!$F$7:$FS$310,74,FALSE))</f>
        <v>54707</v>
      </c>
      <c r="CR283" s="90">
        <f>IF(ISNA(VLOOKUP($B283,'[2]1516 Exp_Rev Access'!$F$7:$FS$310,75,FALSE)),"",VLOOKUP($B283,'[2]1516 Exp_Rev Access'!$F$7:$FS$310,75,FALSE))</f>
        <v>0</v>
      </c>
      <c r="CS283" s="90">
        <f>IF(ISNA(VLOOKUP($B283,'[2]1516 Exp_Rev Access'!$F$7:$FS$310,76,FALSE)),"",VLOOKUP($B283,'[2]1516 Exp_Rev Access'!$F$7:$FS$310,76,FALSE))</f>
        <v>1960</v>
      </c>
      <c r="CT283" s="90">
        <f>IF(ISNA(VLOOKUP($B283,'[2]1516 Exp_Rev Access'!$F$7:$FS$310,77,FALSE)),"",VLOOKUP($B283,'[2]1516 Exp_Rev Access'!$F$7:$FS$310,77,FALSE))</f>
        <v>0</v>
      </c>
      <c r="CU283" s="90">
        <f>IF(ISNA(VLOOKUP($B283,'[2]1516 Exp_Rev Access'!$F$7:$FS$310,78,FALSE)),"",VLOOKUP($B283,'[2]1516 Exp_Rev Access'!$F$7:$FS$310,78,FALSE))</f>
        <v>61498.43</v>
      </c>
      <c r="CV283" s="90">
        <f>IF(ISNA(VLOOKUP($B283,'[2]1516 Exp_Rev Access'!$F$7:$FS$310,79,FALSE)),"",VLOOKUP($B283,'[2]1516 Exp_Rev Access'!$F$7:$FS$310,79,FALSE))</f>
        <v>8920</v>
      </c>
      <c r="CW283" s="90">
        <f>IF(ISNA(VLOOKUP($B283,'[2]1516 Exp_Rev Access'!$F$7:$FS$310,80,FALSE)),"",VLOOKUP($B283,'[2]1516 Exp_Rev Access'!$F$7:$FS$310,80,FALSE))</f>
        <v>0</v>
      </c>
      <c r="CX283" s="90">
        <f>IF(ISNA(VLOOKUP($B283,'[2]1516 Exp_Rev Access'!$F$7:$FS$310,81,FALSE)),"",VLOOKUP($B283,'[2]1516 Exp_Rev Access'!$F$7:$FS$310,81,FALSE))</f>
        <v>0</v>
      </c>
      <c r="CY283" s="90">
        <f>IF(ISNA(VLOOKUP($B283,'[2]1516 Exp_Rev Access'!$F$7:$FS$310,82,FALSE)),"",VLOOKUP($B283,'[2]1516 Exp_Rev Access'!$F$7:$FS$310,82,FALSE))</f>
        <v>0</v>
      </c>
      <c r="CZ283" s="90">
        <f>IF(ISNA(VLOOKUP($B283,'[2]1516 Exp_Rev Access'!$F$7:$FS$310,83,FALSE)),"",VLOOKUP($B283,'[2]1516 Exp_Rev Access'!$F$7:$FS$310,83,FALSE))</f>
        <v>0</v>
      </c>
      <c r="DA283" s="90">
        <f>IF(ISNA(VLOOKUP($B283,'[2]1516 Exp_Rev Access'!$F$7:$FS$310,84,FALSE)),"",VLOOKUP($B283,'[2]1516 Exp_Rev Access'!$F$7:$FS$310,84,FALSE))</f>
        <v>0</v>
      </c>
      <c r="DB283" s="90">
        <f>IF(ISNA(VLOOKUP($B283,'[2]1516 Exp_Rev Access'!$F$7:$FS$310,85,FALSE)),"",VLOOKUP($B283,'[2]1516 Exp_Rev Access'!$F$7:$FS$310,85,FALSE))</f>
        <v>0</v>
      </c>
      <c r="DC283" s="90">
        <f>IF(ISNA(VLOOKUP($B283,'[2]1516 Exp_Rev Access'!$F$7:$FS$310,86,FALSE)),"",VLOOKUP($B283,'[2]1516 Exp_Rev Access'!$F$7:$FS$310,86,FALSE))</f>
        <v>0</v>
      </c>
      <c r="DD283" s="90">
        <f>IF(ISNA(VLOOKUP($B283,'[2]1516 Exp_Rev Access'!$F$7:$FS$310,87,FALSE)),"",VLOOKUP($B283,'[2]1516 Exp_Rev Access'!$F$7:$FS$310,87,FALSE))</f>
        <v>0</v>
      </c>
      <c r="DE283" s="90">
        <f>IF(ISNA(VLOOKUP($B283,'[2]1516 Exp_Rev Access'!$F$7:$FS$310,88,FALSE)),"",VLOOKUP($B283,'[2]1516 Exp_Rev Access'!$F$7:$FS$310,88,FALSE))</f>
        <v>0</v>
      </c>
      <c r="DF283" s="90">
        <f>IF(ISNA(VLOOKUP($B283,'[2]1516 Exp_Rev Access'!$F$7:$FS$310,89,FALSE)),"",VLOOKUP($B283,'[2]1516 Exp_Rev Access'!$F$7:$FS$310,89,FALSE))</f>
        <v>0</v>
      </c>
      <c r="DG283" s="90">
        <f>IF(ISNA(VLOOKUP($B283,'[2]1516 Exp_Rev Access'!$F$7:$FS$310,90,FALSE)),"",VLOOKUP($B283,'[2]1516 Exp_Rev Access'!$F$7:$FS$310,90,FALSE))</f>
        <v>0</v>
      </c>
      <c r="DH283" s="90">
        <f>IF(ISNA(VLOOKUP($B283,'[2]1516 Exp_Rev Access'!$F$7:$FS$310,91,FALSE)),"",VLOOKUP($B283,'[2]1516 Exp_Rev Access'!$F$7:$FS$310,91,FALSE))</f>
        <v>0</v>
      </c>
      <c r="DI283" s="90">
        <f>IF(ISNA(VLOOKUP($B283,'[2]1516 Exp_Rev Access'!$F$7:$FS$310,92,FALSE)),"",VLOOKUP($B283,'[2]1516 Exp_Rev Access'!$F$7:$FS$310,92,FALSE))</f>
        <v>49524.1</v>
      </c>
      <c r="DJ283" s="90">
        <f>IF(ISNA(VLOOKUP($B283,'[2]1516 Exp_Rev Access'!$F$7:$FS$310,93,FALSE)),"",VLOOKUP($B283,'[2]1516 Exp_Rev Access'!$F$7:$FS$310,93,FALSE))</f>
        <v>0</v>
      </c>
      <c r="DK283" s="90">
        <f>IF(ISNA(VLOOKUP($B283,'[2]1516 Exp_Rev Access'!$F$7:$FS$310,94,FALSE)),"",VLOOKUP($B283,'[2]1516 Exp_Rev Access'!$F$7:$FS$310,94,FALSE))</f>
        <v>18540.060000000001</v>
      </c>
      <c r="DL283" s="90">
        <f>IF(ISNA(VLOOKUP($B283,'[2]1516 Exp_Rev Access'!$F$7:$FS$310,95,FALSE)),"",VLOOKUP($B283,'[2]1516 Exp_Rev Access'!$F$7:$FS$310,95,FALSE))</f>
        <v>0</v>
      </c>
      <c r="DM283" s="90">
        <f>IF(ISNA(VLOOKUP($B283,'[2]1516 Exp_Rev Access'!$F$7:$FS$310,96,FALSE)),"",VLOOKUP($B283,'[2]1516 Exp_Rev Access'!$F$7:$FS$310,96,FALSE))</f>
        <v>0</v>
      </c>
      <c r="DN283" s="90">
        <f>IF(ISNA(VLOOKUP($B283,'[2]1516 Exp_Rev Access'!$F$7:$FS$310,97,FALSE)),"",VLOOKUP($B283,'[2]1516 Exp_Rev Access'!$F$7:$FS$310,97,FALSE))</f>
        <v>0</v>
      </c>
      <c r="DO283" s="90">
        <f>IF(ISNA(VLOOKUP($B283,'[2]1516 Exp_Rev Access'!$F$7:$FS$310,98,FALSE)),"",VLOOKUP($B283,'[2]1516 Exp_Rev Access'!$F$7:$FS$310,98,FALSE))</f>
        <v>0</v>
      </c>
      <c r="DP283" s="90">
        <f>IF(ISNA(VLOOKUP($B283,'[2]1516 Exp_Rev Access'!$F$7:$FS$310,99,FALSE)),"",VLOOKUP($B283,'[2]1516 Exp_Rev Access'!$F$7:$FS$310,99,FALSE))</f>
        <v>0</v>
      </c>
      <c r="DQ283" s="90">
        <f>IF(ISNA(VLOOKUP($B283,'[2]1516 Exp_Rev Access'!$F$7:$FS$310,100,FALSE)),"",VLOOKUP($B283,'[2]1516 Exp_Rev Access'!$F$7:$FS$310,100,FALSE))</f>
        <v>0</v>
      </c>
      <c r="DR283" s="90">
        <f>IF(ISNA(VLOOKUP($B283,'[2]1516 Exp_Rev Access'!$F$7:$FS$310,101,FALSE)),"",VLOOKUP($B283,'[2]1516 Exp_Rev Access'!$F$7:$FS$310,101,FALSE))</f>
        <v>0</v>
      </c>
      <c r="DS283" s="90">
        <f>IF(ISNA(VLOOKUP($B283,'[2]1516 Exp_Rev Access'!$F$7:$FS$310,102,FALSE)),"",VLOOKUP($B283,'[2]1516 Exp_Rev Access'!$F$7:$FS$310,102,FALSE))</f>
        <v>0</v>
      </c>
      <c r="DT283" s="90">
        <f>IF(ISNA(VLOOKUP($B283,'[2]1516 Exp_Rev Access'!$F$7:$FS$310,103,FALSE)),"",VLOOKUP($B283,'[2]1516 Exp_Rev Access'!$F$7:$FS$310,103,FALSE))</f>
        <v>0</v>
      </c>
      <c r="DU283" s="90">
        <f>IF(ISNA(VLOOKUP($B283,'[2]1516 Exp_Rev Access'!$F$7:$FS$310,104,FALSE)),"",VLOOKUP($B283,'[2]1516 Exp_Rev Access'!$F$7:$FS$310,104,FALSE))</f>
        <v>0</v>
      </c>
      <c r="DV283" s="90">
        <f>IF(ISNA(VLOOKUP($B283,'[2]1516 Exp_Rev Access'!$F$7:$FS$310,105,FALSE)),"",VLOOKUP($B283,'[2]1516 Exp_Rev Access'!$F$7:$FS$310,105,FALSE))</f>
        <v>0</v>
      </c>
      <c r="DW283" s="90">
        <f>IF(ISNA(VLOOKUP($B283,'[2]1516 Exp_Rev Access'!$F$7:$FS$310,106,FALSE)),"",VLOOKUP($B283,'[2]1516 Exp_Rev Access'!$F$7:$FS$310,106,FALSE))</f>
        <v>0</v>
      </c>
      <c r="DX283" s="90">
        <f>IF(ISNA(VLOOKUP($B283,'[2]1516 Exp_Rev Access'!$F$7:$FS$310,107,FALSE)),"",VLOOKUP($B283,'[2]1516 Exp_Rev Access'!$F$7:$FS$310,107,FALSE))</f>
        <v>0</v>
      </c>
      <c r="DY283" s="90">
        <f>IF(ISNA(VLOOKUP($B283,'[2]1516 Exp_Rev Access'!$F$7:$FS$310,108,FALSE)),"",VLOOKUP($B283,'[2]1516 Exp_Rev Access'!$F$7:$FS$310,108,FALSE))</f>
        <v>0</v>
      </c>
      <c r="DZ283" s="90">
        <f>IF(ISNA(VLOOKUP($B283,'[2]1516 Exp_Rev Access'!$F$7:$FS$310,109,FALSE)),"",VLOOKUP($B283,'[2]1516 Exp_Rev Access'!$F$7:$FS$310,109,FALSE))</f>
        <v>0</v>
      </c>
      <c r="EA283" s="90">
        <f>IF(ISNA(VLOOKUP($B283,'[2]1516 Exp_Rev Access'!$F$7:$FS$310,110,FALSE)),"",VLOOKUP($B283,'[2]1516 Exp_Rev Access'!$F$7:$FS$310,110,FALSE))</f>
        <v>0</v>
      </c>
      <c r="EB283" s="90">
        <f>IF(ISNA(VLOOKUP($B283,'[2]1516 Exp_Rev Access'!$F$7:$FS$310,111,FALSE)),"",VLOOKUP($B283,'[2]1516 Exp_Rev Access'!$F$7:$FS$310,111,FALSE))</f>
        <v>0</v>
      </c>
      <c r="EC283" s="90">
        <f>IF(ISNA(VLOOKUP($B283,'[2]1516 Exp_Rev Access'!$F$7:$FS$310,112,FALSE)),"",VLOOKUP($B283,'[2]1516 Exp_Rev Access'!$F$7:$FS$310,112,FALSE))</f>
        <v>0</v>
      </c>
      <c r="ED283" s="90">
        <f>IF(ISNA(VLOOKUP($B283,'[2]1516 Exp_Rev Access'!$F$7:$FS$310,113,FALSE)),"",VLOOKUP($B283,'[2]1516 Exp_Rev Access'!$F$7:$FS$310,113,FALSE))</f>
        <v>0</v>
      </c>
      <c r="EE283" s="90">
        <f>IF(ISNA(VLOOKUP($B283,'[2]1516 Exp_Rev Access'!$F$7:$FS$310,114,FALSE)),"",VLOOKUP($B283,'[2]1516 Exp_Rev Access'!$F$7:$FS$310,114,FALSE))</f>
        <v>0</v>
      </c>
      <c r="EF283" s="90">
        <f>IF(ISNA(VLOOKUP($B283,'[2]1516 Exp_Rev Access'!$F$7:$FS$310,115,FALSE)),"",VLOOKUP($B283,'[2]1516 Exp_Rev Access'!$F$7:$FS$310,115,FALSE))</f>
        <v>0</v>
      </c>
      <c r="EG283" s="90">
        <f>IF(ISNA(VLOOKUP($B283,'[2]1516 Exp_Rev Access'!$F$7:$FS$310,116,FALSE)),"",VLOOKUP($B283,'[2]1516 Exp_Rev Access'!$F$7:$FS$310,116,FALSE))</f>
        <v>0</v>
      </c>
      <c r="EH283" s="90">
        <f>IF(ISNA(VLOOKUP($B283,'[2]1516 Exp_Rev Access'!$F$7:$FS$310,117,FALSE)),"",VLOOKUP($B283,'[2]1516 Exp_Rev Access'!$F$7:$FS$310,117,FALSE))</f>
        <v>0</v>
      </c>
      <c r="EI283" s="90">
        <f>IF(ISNA(VLOOKUP($B283,'[2]1516 Exp_Rev Access'!$F$7:$FS$310,118,FALSE)),"",VLOOKUP($B283,'[2]1516 Exp_Rev Access'!$F$7:$FS$310,118,FALSE))</f>
        <v>0</v>
      </c>
      <c r="EJ283" s="90">
        <f>IF(ISNA(VLOOKUP($B283,'[2]1516 Exp_Rev Access'!$F$7:$FS$310,119,FALSE)),"",VLOOKUP($B283,'[2]1516 Exp_Rev Access'!$F$7:$FS$310,119,FALSE))</f>
        <v>0</v>
      </c>
      <c r="EK283" s="90">
        <f>IF(ISNA(VLOOKUP($B283,'[2]1516 Exp_Rev Access'!$F$7:$FS$310,120,FALSE)),"",VLOOKUP($B283,'[2]1516 Exp_Rev Access'!$F$7:$FS$310,120,FALSE))</f>
        <v>0</v>
      </c>
      <c r="EL283" s="90">
        <f>IF(ISNA(VLOOKUP($B283,'[2]1516 Exp_Rev Access'!$F$7:$FS$310,121,FALSE)),"",VLOOKUP($B283,'[2]1516 Exp_Rev Access'!$F$7:$FS$310,121,FALSE))</f>
        <v>0</v>
      </c>
      <c r="EM283" s="90">
        <f>IF(ISNA(VLOOKUP($B283,'[2]1516 Exp_Rev Access'!$F$7:$FS$310,122,FALSE)),"",VLOOKUP($B283,'[2]1516 Exp_Rev Access'!$F$7:$FS$310,122,FALSE))</f>
        <v>0</v>
      </c>
      <c r="EN283" s="90">
        <f>IF(ISNA(VLOOKUP($B283,'[2]1516 Exp_Rev Access'!$F$7:$FS$310,123,FALSE)),"",VLOOKUP($B283,'[2]1516 Exp_Rev Access'!$F$7:$FS$310,123,FALSE))</f>
        <v>0</v>
      </c>
      <c r="EO283" s="90">
        <f>IF(ISNA(VLOOKUP($B283,'[2]1516 Exp_Rev Access'!$F$7:$FS$310,124,FALSE)),"",VLOOKUP($B283,'[2]1516 Exp_Rev Access'!$F$7:$FS$310,124,FALSE))</f>
        <v>0</v>
      </c>
      <c r="EP283" s="90">
        <f>IF(ISNA(VLOOKUP($B283,'[2]1516 Exp_Rev Access'!$F$7:$FS$310,125,FALSE)),"",VLOOKUP($B283,'[2]1516 Exp_Rev Access'!$F$7:$FS$310,125,FALSE))</f>
        <v>0</v>
      </c>
      <c r="EQ283" s="90">
        <f>IF(ISNA(VLOOKUP($B283,'[2]1516 Exp_Rev Access'!$F$7:$FS$310,126,FALSE)),"",VLOOKUP($B283,'[2]1516 Exp_Rev Access'!$F$7:$FS$310,126,FALSE))</f>
        <v>0</v>
      </c>
      <c r="ER283" s="90">
        <f>IF(ISNA(VLOOKUP($B283,'[2]1516 Exp_Rev Access'!$F$7:$FS$310,127,FALSE)),"",VLOOKUP($B283,'[2]1516 Exp_Rev Access'!$F$7:$FS$310,127,FALSE))</f>
        <v>0</v>
      </c>
      <c r="ES283" s="90">
        <f>IF(ISNA(VLOOKUP($B283,'[2]1516 Exp_Rev Access'!$F$7:$FS$310,128,FALSE)),"",VLOOKUP($B283,'[2]1516 Exp_Rev Access'!$F$7:$FS$310,128,FALSE))</f>
        <v>0</v>
      </c>
      <c r="ET283" s="90">
        <f>IF(ISNA(VLOOKUP($B283,'[2]1516 Exp_Rev Access'!$F$7:$FS$310,129,FALSE)),"",VLOOKUP($B283,'[2]1516 Exp_Rev Access'!$F$7:$FS$310,129,FALSE))</f>
        <v>0</v>
      </c>
      <c r="EU283" s="90">
        <f>IF(ISNA(VLOOKUP($B283,'[2]1516 Exp_Rev Access'!$F$7:$FS$310,130,FALSE)),"",VLOOKUP($B283,'[2]1516 Exp_Rev Access'!$F$7:$FS$310,130,FALSE))</f>
        <v>0</v>
      </c>
      <c r="EV283" s="90">
        <f>IF(ISNA(VLOOKUP($B283,'[2]1516 Exp_Rev Access'!$F$7:$FS$310,131,FALSE)),"",VLOOKUP($B283,'[2]1516 Exp_Rev Access'!$F$7:$FS$310,131,FALSE))</f>
        <v>7056.67</v>
      </c>
      <c r="EW283" s="90">
        <f>IF(ISNA(VLOOKUP($B283,'[2]1516 Exp_Rev Access'!$F$7:$FS$310,132,FALSE)),"",VLOOKUP($B283,'[2]1516 Exp_Rev Access'!$F$7:$FS$310,132,FALSE))</f>
        <v>0</v>
      </c>
      <c r="EX283" s="90">
        <f>IF(ISNA(VLOOKUP($B283,'[2]1516 Exp_Rev Access'!$F$7:$FS$310,133,FALSE)),"",VLOOKUP($B283,'[2]1516 Exp_Rev Access'!$F$7:$FS$310,133,FALSE))</f>
        <v>0</v>
      </c>
      <c r="EY283" s="90">
        <f>IF(ISNA(VLOOKUP($B283,'[2]1516 Exp_Rev Access'!$F$7:$FS$310,134,FALSE)),"",VLOOKUP($B283,'[2]1516 Exp_Rev Access'!$F$7:$FS$310,134,FALSE))</f>
        <v>0</v>
      </c>
      <c r="EZ283" s="90">
        <f>IF(ISNA(VLOOKUP($B283,'[2]1516 Exp_Rev Access'!$F$7:$FS$310,135,FALSE)),"",VLOOKUP($B283,'[2]1516 Exp_Rev Access'!$F$7:$FS$310,135,FALSE))</f>
        <v>0</v>
      </c>
      <c r="FA283" s="90">
        <f>IF(ISNA(VLOOKUP($B283,'[2]1516 Exp_Rev Access'!$F$7:$FS$310,136,FALSE)),"",VLOOKUP($B283,'[2]1516 Exp_Rev Access'!$F$7:$FS$310,136,FALSE))</f>
        <v>0</v>
      </c>
      <c r="FB283" s="90">
        <f>IF(ISNA(VLOOKUP($B283,'[2]1516 Exp_Rev Access'!$F$7:$FS$310,137,FALSE)),"",VLOOKUP($B283,'[2]1516 Exp_Rev Access'!$F$7:$FS$310,137,FALSE))</f>
        <v>0</v>
      </c>
      <c r="FC283" s="90">
        <f>IF(ISNA(VLOOKUP($B283,'[2]1516 Exp_Rev Access'!$F$7:$FS$310,138,FALSE)),"",VLOOKUP($B283,'[2]1516 Exp_Rev Access'!$F$7:$FS$310,138,FALSE))</f>
        <v>0</v>
      </c>
      <c r="FD283" s="90">
        <f>IF(ISNA(VLOOKUP($B283,'[2]1516 Exp_Rev Access'!$F$7:$FS$310,139,FALSE)),"",VLOOKUP($B283,'[2]1516 Exp_Rev Access'!$F$7:$FS$310,139,FALSE))</f>
        <v>0</v>
      </c>
      <c r="FE283" s="90">
        <f>IF(ISNA(VLOOKUP($B283,'[2]1516 Exp_Rev Access'!$F$7:$FS$310,140,FALSE)),"",VLOOKUP($B283,'[2]1516 Exp_Rev Access'!$F$7:$FS$310,140,FALSE))</f>
        <v>0</v>
      </c>
      <c r="FF283" s="90">
        <f>IF(ISNA(VLOOKUP($B283,'[2]1516 Exp_Rev Access'!$F$7:$FS$310,141,FALSE)),"",VLOOKUP($B283,'[2]1516 Exp_Rev Access'!$F$7:$FS$310,141,FALSE))</f>
        <v>0</v>
      </c>
      <c r="FG283" s="90">
        <f>IF(ISNA(VLOOKUP($B283,'[2]1516 Exp_Rev Access'!$F$7:$FS$310,142,FALSE)),"",VLOOKUP($B283,'[2]1516 Exp_Rev Access'!$F$7:$FS$310,142,FALSE))</f>
        <v>0</v>
      </c>
      <c r="FH283" s="90">
        <f>IF(ISNA(VLOOKUP($B283,'[2]1516 Exp_Rev Access'!$F$7:$FS$310,143,FALSE)),"",VLOOKUP($B283,'[2]1516 Exp_Rev Access'!$F$7:$FS$310,143,FALSE))</f>
        <v>0</v>
      </c>
      <c r="FI283" s="90">
        <f>IF(ISNA(VLOOKUP($B283,'[2]1516 Exp_Rev Access'!$F$7:$FS$310,144,FALSE)),"",VLOOKUP($B283,'[2]1516 Exp_Rev Access'!$F$7:$FS$310,144,FALSE))</f>
        <v>0</v>
      </c>
      <c r="FJ283" s="90">
        <f>IF(ISNA(VLOOKUP($B283,'[2]1516 Exp_Rev Access'!$F$7:$FS$310,145,FALSE)),"",VLOOKUP($B283,'[2]1516 Exp_Rev Access'!$F$7:$FS$310,145,FALSE))</f>
        <v>0</v>
      </c>
      <c r="FK283" s="90">
        <f>IF(ISNA(VLOOKUP($B283,'[2]1516 Exp_Rev Access'!$F$7:$FS$310,146,FALSE)),"",VLOOKUP($B283,'[2]1516 Exp_Rev Access'!$F$7:$FS$310,146,FALSE))</f>
        <v>0</v>
      </c>
      <c r="FL283" s="90">
        <f>IF(ISNA(VLOOKUP($B283,'[2]1516 Exp_Rev Access'!$F$7:$FS$310,1147,FALSE)),"",VLOOKUP($B283,'[2]1516 Exp_Rev Access'!$F$7:$FS$310,147,FALSE))</f>
        <v>0</v>
      </c>
      <c r="FM283" s="90">
        <f>IF(ISNA(VLOOKUP($B283,'[2]1516 Exp_Rev Access'!$F$7:$FS$310,148,FALSE)),"",VLOOKUP($B283,'[2]1516 Exp_Rev Access'!$F$7:$FS$310,148,FALSE))</f>
        <v>0</v>
      </c>
      <c r="FN283" s="90">
        <f>IF(ISNA(VLOOKUP($B283,'[2]1516 Exp_Rev Access'!$F$7:$FS$310,149,FALSE)),"",VLOOKUP($B283,'[2]1516 Exp_Rev Access'!$F$7:$FS$310,149,FALSE))</f>
        <v>0</v>
      </c>
      <c r="FO283" s="90">
        <f>IF(ISNA(VLOOKUP($B283,'[2]1516 Exp_Rev Access'!$F$7:$FS$310,150,FALSE)),"",VLOOKUP($B283,'[2]1516 Exp_Rev Access'!$F$7:$FS$310,150,FALSE))</f>
        <v>0</v>
      </c>
      <c r="FP283" s="90">
        <f>IF(ISNA(VLOOKUP($B283,'[2]1516 Exp_Rev Access'!$F$7:$FS$310,151,FALSE)),"",VLOOKUP($B283,'[2]1516 Exp_Rev Access'!$F$7:$FS$310,151,FALSE))</f>
        <v>0</v>
      </c>
      <c r="FQ283" s="90">
        <f>IF(ISNA(VLOOKUP($B283,'[2]1516 Exp_Rev Access'!$F$7:$FS$310,152,FALSE)),"",VLOOKUP($B283,'[2]1516 Exp_Rev Access'!$F$7:$FS$310,152,FALSE))</f>
        <v>0</v>
      </c>
      <c r="FR283" s="90">
        <f>IF(ISNA(VLOOKUP($B283,'[2]1516 Exp_Rev Access'!$F$7:$FS$310,153,FALSE)),"",VLOOKUP($B283,'[2]1516 Exp_Rev Access'!$F$7:$FS$310,153,FALSE))</f>
        <v>982.62</v>
      </c>
      <c r="FS283" s="53">
        <f>SUM(CH283:FR283)</f>
        <v>203188.88</v>
      </c>
      <c r="FT283" s="92">
        <f>FS283/E283</f>
        <v>4.9610807430803809E-2</v>
      </c>
      <c r="FU283" s="116">
        <f>FS283/D283</f>
        <v>868.43988545540026</v>
      </c>
      <c r="FV283" s="90">
        <f>IF(ISNA(VLOOKUP($B283,'[2]1516 Exp_Rev Access'!$F$7:$FS$310,154,FALSE)),"",VLOOKUP($B283,'[2]1516 Exp_Rev Access'!$F$7:$FS$310,154,FALSE))</f>
        <v>19792.71</v>
      </c>
      <c r="FW283" s="90">
        <f>IF(ISNA(VLOOKUP($B283,'[2]1516 Exp_Rev Access'!$F$7:$FS$310,155,FALSE)),"",VLOOKUP($B283,'[2]1516 Exp_Rev Access'!$F$7:$FS$310,155,FALSE))</f>
        <v>0</v>
      </c>
      <c r="FX283" s="90">
        <f>IF(ISNA(VLOOKUP($B283,'[2]1516 Exp_Rev Access'!$F$7:$FS$310,156,FALSE)),"",VLOOKUP($B283,'[2]1516 Exp_Rev Access'!$F$7:$FS$310,156,FALSE))</f>
        <v>0</v>
      </c>
      <c r="FY283" s="90">
        <f>IF(ISNA(VLOOKUP($B283,'[2]1516 Exp_Rev Access'!$F$7:$FS$310,157,FALSE)),"",VLOOKUP($B283,'[2]1516 Exp_Rev Access'!$F$7:$FS$310,157,FALSE))</f>
        <v>0</v>
      </c>
      <c r="FZ283" s="90">
        <f>IF(ISNA(VLOOKUP($B283,'[2]1516 Exp_Rev Access'!$F$7:$FS$310,158,FALSE)),"",VLOOKUP($B283,'[2]1516 Exp_Rev Access'!$F$7:$FS$310,158,FALSE))</f>
        <v>0</v>
      </c>
      <c r="GA283" s="90">
        <f>IF(ISNA(VLOOKUP($B283,'[2]1516 Exp_Rev Access'!$F$7:$FS$310,159,FALSE)),"",VLOOKUP($B283,'[2]1516 Exp_Rev Access'!$F$7:$FS$310,159,FALSE))</f>
        <v>0</v>
      </c>
      <c r="GB283" s="90">
        <f>IF(ISNA(VLOOKUP($B283,'[2]1516 Exp_Rev Access'!$F$7:$FS$310,160,FALSE)),"",VLOOKUP($B283,'[2]1516 Exp_Rev Access'!$F$7:$FS$310,160,FALSE))</f>
        <v>0</v>
      </c>
      <c r="GC283" s="90">
        <f>IF(ISNA(VLOOKUP($B283,'[2]1516 Exp_Rev Access'!$F$7:$FS$310,161,FALSE)),"",VLOOKUP($B283,'[2]1516 Exp_Rev Access'!$F$7:$FS$310,161,FALSE))</f>
        <v>0</v>
      </c>
      <c r="GD283" s="90">
        <f>IF(ISNA(VLOOKUP($B283,'[2]1516 Exp_Rev Access'!$F$7:$FS$310,162,FALSE)),"",VLOOKUP($B283,'[2]1516 Exp_Rev Access'!$F$7:$FS$310,162,FALSE))</f>
        <v>0</v>
      </c>
      <c r="GE283" s="90">
        <f>IF(ISNA(VLOOKUP($B283,'[2]1516 Exp_Rev Access'!$F$7:$FS$310,163,FALSE)),"",VLOOKUP($B283,'[2]1516 Exp_Rev Access'!$F$7:$FS$310,163,FALSE))</f>
        <v>3941.64</v>
      </c>
      <c r="GF283" s="90">
        <f>IF(ISNA(VLOOKUP($B283,'[2]1516 Exp_Rev Access'!$F$7:$FS$310,164,FALSE)),"",VLOOKUP($B283,'[2]1516 Exp_Rev Access'!$F$7:$FS$310,164,FALSE))</f>
        <v>27746.47</v>
      </c>
      <c r="GG283" s="90">
        <f>IF(ISNA(VLOOKUP($B283,'[2]1516 Exp_Rev Access'!$F$7:$FS$310,165,FALSE)),"",VLOOKUP($B283,'[2]1516 Exp_Rev Access'!$F$7:$FS$310,165,FALSE))</f>
        <v>0</v>
      </c>
      <c r="GH283" s="90">
        <f>IF(ISNA(VLOOKUP($B283,'[2]1516 Exp_Rev Access'!$F$7:$FS$310,166,FALSE)),"",VLOOKUP($B283,'[2]1516 Exp_Rev Access'!$F$7:$FS$310,166,FALSE))</f>
        <v>0</v>
      </c>
      <c r="GI283" s="90">
        <f>IF(ISNA(VLOOKUP($B283,'[2]1516 Exp_Rev Access'!$F$7:$FS$310,167,FALSE)),"",VLOOKUP($B283,'[2]1516 Exp_Rev Access'!$F$7:$FS$310,167,FALSE))</f>
        <v>0</v>
      </c>
      <c r="GJ283" s="90">
        <f>IF(ISNA(VLOOKUP($B283,'[2]1516 Exp_Rev Access'!$F$7:$FS$310,168,FALSE)),"",VLOOKUP($B283,'[2]1516 Exp_Rev Access'!$F$7:$FS$310,168,FALSE))</f>
        <v>0</v>
      </c>
      <c r="GK283" s="90">
        <f>IF(ISNA(VLOOKUP($B283,'[2]1516 Exp_Rev Access'!$F$7:$FS$310,169,FALSE)),"",VLOOKUP($B283,'[2]1516 Exp_Rev Access'!$F$7:$FS$310,169,FALSE))</f>
        <v>2732.46</v>
      </c>
      <c r="GL283" s="90">
        <f>IF(ISNA(VLOOKUP($B283,'[2]1516 Exp_Rev Access'!$F$7:$FS$310,170,FALSE)),"",VLOOKUP($B283,'[2]1516 Exp_Rev Access'!$F$7:$FS$310,170,FALSE))</f>
        <v>0</v>
      </c>
      <c r="GM283" s="90">
        <f>IF(ISNA(VLOOKUP($B283,'[2]1516 Exp_Rev Access'!$F$7:$FT$310,171,FALSE)),"",VLOOKUP($B283,'[2]1516 Exp_Rev Access'!$F$7:$FT$310,171,FALSE))</f>
        <v>0</v>
      </c>
      <c r="GN283" s="90">
        <f>IF(ISNA(VLOOKUP($B283,'[2]1516 Exp_Rev Access'!$F$7:$FU$310,172,FALSE)),"",VLOOKUP($B283,'[2]1516 Exp_Rev Access'!$F$7:$FU$310,172,FALSE))</f>
        <v>0</v>
      </c>
      <c r="GO283" s="90">
        <f>IF(ISNA(VLOOKUP($B283,'[2]1516 Exp_Rev Access'!$F$7:$FV$310,173,FALSE)),"",VLOOKUP($B283,'[2]1516 Exp_Rev Access'!$F$7:$FV$310,173,FALSE))</f>
        <v>0</v>
      </c>
      <c r="GP283" s="90">
        <f>IF(ISNA(VLOOKUP($B283,'[2]1516 Exp_Rev Access'!$F$7:$GA$310,174,FALSE)),"",VLOOKUP($B283,'[2]1516 Exp_Rev Access'!$F$7:$GA$310,174,FALSE))</f>
        <v>0</v>
      </c>
      <c r="GQ283" s="90">
        <f>IF(ISNA(VLOOKUP($B283,'[2]1516 Exp_Rev Access'!$F$7:$GA$310,175,FALSE)),"",VLOOKUP($B283,'[2]1516 Exp_Rev Access'!$F$7:$GA$310,175,FALSE))</f>
        <v>0</v>
      </c>
      <c r="GR283" s="90">
        <f>IF(ISNA(VLOOKUP($B283,'[2]1516 Exp_Rev Access'!$F$7:$GA$310,176,FALSE)),"",VLOOKUP($B283,'[2]1516 Exp_Rev Access'!$F$7:$GA$310,176,FALSE))</f>
        <v>0</v>
      </c>
      <c r="GS283" s="90">
        <f>IF(ISNA(VLOOKUP($B283,'[2]1516 Exp_Rev Access'!$F$7:$GA$310,177,FALSE)),"",VLOOKUP($B283,'[2]1516 Exp_Rev Access'!$F$7:$GA$310,177,FALSE))</f>
        <v>0</v>
      </c>
      <c r="GT283" s="90">
        <f>IF(ISNA(VLOOKUP($B283,'[2]1516 Exp_Rev Access'!$F$7:$GA$310,178,FALSE)),"",VLOOKUP($B283,'[2]1516 Exp_Rev Access'!$F$7:$GA$310,178,FALSE))</f>
        <v>0</v>
      </c>
      <c r="GU283" s="53">
        <f t="shared" si="699"/>
        <v>54213.279999999999</v>
      </c>
      <c r="GV283" s="92">
        <f t="shared" si="700"/>
        <v>1.3236770606109189E-2</v>
      </c>
      <c r="GW283" s="114">
        <f t="shared" si="701"/>
        <v>231.71039022096849</v>
      </c>
      <c r="HE283" s="38"/>
      <c r="HF283" s="38"/>
      <c r="HG283" s="38"/>
      <c r="HH283" s="38"/>
      <c r="HI283" s="38"/>
      <c r="HJ283" s="38"/>
      <c r="HK283" s="38"/>
      <c r="HL283" s="38"/>
      <c r="HM283" s="38"/>
      <c r="HN283" s="38"/>
    </row>
    <row r="284" spans="1:222" x14ac:dyDescent="0.2">
      <c r="B284" s="87" t="s">
        <v>593</v>
      </c>
      <c r="C284" s="87" t="s">
        <v>594</v>
      </c>
      <c r="D284" s="88">
        <f>IF(ISNA(VLOOKUP($B284,'[2]1516 enrollment_Rev_Exp by size'!$A$6:$C$325,3,FALSE)),"",VLOOKUP($B284,'[2]1516 enrollment_Rev_Exp by size'!$A$6:$C$325,3,FALSE))</f>
        <v>793.76</v>
      </c>
      <c r="E284" s="89">
        <v>10395056.34</v>
      </c>
      <c r="F284" s="67">
        <f>N284+AM284+AU284+BV284+CE284+FS284+GU284</f>
        <v>10395056.34</v>
      </c>
      <c r="G284" s="67">
        <f>F284-E284</f>
        <v>0</v>
      </c>
      <c r="H284" s="90">
        <f>IF(ISNA(VLOOKUP($B284,'[2]1516 Exp_Rev Access'!$F$7:$FS$310,2,FALSE)),"",VLOOKUP($B284,'[2]1516 Exp_Rev Access'!$F$7:$FS$310,2,FALSE))</f>
        <v>2093856.7</v>
      </c>
      <c r="I284" s="90">
        <f>IF(ISNA(VLOOKUP($B284,'[2]1516 Exp_Rev Access'!$F$7:$FS$310,3,FALSE)),"",VLOOKUP($B284,'[2]1516 Exp_Rev Access'!$F$7:$FS$310,3,FALSE))</f>
        <v>0</v>
      </c>
      <c r="J284" s="90">
        <f>IF(ISNA(VLOOKUP($B284,'[2]1516 Exp_Rev Access'!$F$7:$FS$310,4,FALSE)),"",VLOOKUP($B284,'[2]1516 Exp_Rev Access'!$F$7:$FS$310,4,FALSE))</f>
        <v>666.81</v>
      </c>
      <c r="K284" s="90">
        <f>IF(ISNA(VLOOKUP($B284,'[2]1516 Exp_Rev Access'!$F$7:$FS$310,5,FALSE)),"-",VLOOKUP($B284,'[2]1516 Exp_Rev Access'!$F$7:$FS$310,5,FALSE))</f>
        <v>280.95</v>
      </c>
      <c r="L284" s="90">
        <f>IF(ISNA(VLOOKUP($B284,'[2]1516 Exp_Rev Access'!$F$7:$FS$310,6,FALSE)),"",VLOOKUP($B284,'[2]1516 Exp_Rev Access'!$F$7:$FS$310,6,FALSE))</f>
        <v>0</v>
      </c>
      <c r="M284" s="90">
        <f>IF(ISNA(VLOOKUP($B284,'[2]1516 Exp_Rev Access'!$F$7:$FS$310,7,FALSE)),"",VLOOKUP($B284,'[2]1516 Exp_Rev Access'!$F$7:$FS$310,7,FALSE))</f>
        <v>0</v>
      </c>
      <c r="N284" s="53">
        <f>SUM(H284:M284)</f>
        <v>2094804.46</v>
      </c>
      <c r="O284" s="91">
        <f>N284/E284</f>
        <v>0.20151929835524104</v>
      </c>
      <c r="P284" s="53">
        <f>N284/D284</f>
        <v>2639.0904807498487</v>
      </c>
      <c r="Q284" s="90">
        <f>IF(ISNA(VLOOKUP($B284,'[2]1516 Exp_Rev Access'!$F$7:$FS$310,8,FALSE)),"",VLOOKUP($B284,'[2]1516 Exp_Rev Access'!$F$7:$FS$310,8,FALSE))</f>
        <v>82836.08</v>
      </c>
      <c r="R284" s="90">
        <f>IF(ISNA(VLOOKUP($B284,'[2]1516 Exp_Rev Access'!$F$7:$FS$310,9,FALSE)),"",VLOOKUP($B284,'[2]1516 Exp_Rev Access'!$F$7:$FS$310,9,FALSE))</f>
        <v>0</v>
      </c>
      <c r="S284" s="90">
        <f>IF(ISNA(VLOOKUP($B284,'[2]1516 Exp_Rev Access'!$F$7:$FS$310,10,FALSE)),"",VLOOKUP($B284,'[2]1516 Exp_Rev Access'!$F$7:$FS$310,10,FALSE))</f>
        <v>0</v>
      </c>
      <c r="T284" s="90">
        <f>IF(ISNA(VLOOKUP($B284,'[2]1516 Exp_Rev Access'!$F$7:$FS$310,11,FALSE)),"",VLOOKUP($B284,'[2]1516 Exp_Rev Access'!$F$7:$FS$310,11,FALSE))</f>
        <v>0</v>
      </c>
      <c r="U284" s="90">
        <f>IF(ISNA(VLOOKUP($B284,'[2]1516 Exp_Rev Access'!$F$7:$FS$310,12,FALSE)),"",VLOOKUP($B284,'[2]1516 Exp_Rev Access'!$F$7:$FS$310,12,FALSE))</f>
        <v>0</v>
      </c>
      <c r="V284" s="90">
        <f>IF(ISNA(VLOOKUP($B284,'[2]1516 Exp_Rev Access'!$F$7:$FS$310,13,FALSE)),"",VLOOKUP($B284,'[2]1516 Exp_Rev Access'!$F$7:$FS$310,13,FALSE))</f>
        <v>250</v>
      </c>
      <c r="W284" s="90">
        <f>IF(ISNA(VLOOKUP($B284,'[2]1516 Exp_Rev Access'!$F$7:$FS$310,14,FALSE)),"",VLOOKUP($B284,'[2]1516 Exp_Rev Access'!$F$7:$FS$310,14,FALSE))</f>
        <v>0</v>
      </c>
      <c r="X284" s="90">
        <f>IF(ISNA(VLOOKUP($B284,'[2]1516 Exp_Rev Access'!$F$7:$FS$310,15,FALSE)),"",VLOOKUP($B284,'[2]1516 Exp_Rev Access'!$F$7:$FS$310,15,FALSE))</f>
        <v>0</v>
      </c>
      <c r="Y284" s="90">
        <f>IF(ISNA(VLOOKUP($B284,'[2]1516 Exp_Rev Access'!$F$7:$FS$310,16,FALSE)),"",VLOOKUP($B284,'[2]1516 Exp_Rev Access'!$F$7:$FS$310,16,FALSE))</f>
        <v>1091.75</v>
      </c>
      <c r="Z284" s="90">
        <f>IF(ISNA(VLOOKUP($B284,'[2]1516 Exp_Rev Access'!$F$7:$FS$310,17,FALSE)),"",VLOOKUP($B284,'[2]1516 Exp_Rev Access'!$F$7:$FS$310,17,FALSE))</f>
        <v>0</v>
      </c>
      <c r="AA284" s="90">
        <f>IF(ISNA(VLOOKUP($B284,'[2]1516 Exp_Rev Access'!$F$7:$FS$310,18,FALSE)),"",VLOOKUP($B284,'[2]1516 Exp_Rev Access'!$F$7:$FS$310,18,FALSE))</f>
        <v>0</v>
      </c>
      <c r="AB284" s="90">
        <f>IF(ISNA(VLOOKUP($B284,'[2]1516 Exp_Rev Access'!$F$7:$FS$310,19,FALSE)),"",VLOOKUP($B284,'[2]1516 Exp_Rev Access'!$F$7:$FS$310,19,FALSE))</f>
        <v>0</v>
      </c>
      <c r="AC284" s="90">
        <f>IF(ISNA(VLOOKUP($B284,'[2]1516 Exp_Rev Access'!$F$7:$FS$310,20,FALSE)),"",VLOOKUP($B284,'[2]1516 Exp_Rev Access'!$F$7:$FS$310,20,FALSE))</f>
        <v>3892.15</v>
      </c>
      <c r="AD284" s="90">
        <f>IF(ISNA(VLOOKUP($B284,'[2]1516 Exp_Rev Access'!$F$7:$FS$310,21,FALSE)),"",VLOOKUP($B284,'[2]1516 Exp_Rev Access'!$F$7:$FS$310,21,FALSE))</f>
        <v>189250.4</v>
      </c>
      <c r="AE284" s="90">
        <f>IF(ISNA(VLOOKUP($B284,'[2]1516 Exp_Rev Access'!$F$7:$FS$310,22,FALSE)),"",VLOOKUP($B284,'[2]1516 Exp_Rev Access'!$F$7:$FS$310,22,FALSE))</f>
        <v>1643.56</v>
      </c>
      <c r="AF284" s="90">
        <f>IF(ISNA(VLOOKUP($B284,'[2]1516 Exp_Rev Access'!$F$7:$FS$310,23,FALSE)),"",VLOOKUP($B284,'[2]1516 Exp_Rev Access'!$F$7:$FS$310,23,FALSE))</f>
        <v>0</v>
      </c>
      <c r="AG284" s="90">
        <f>IF(ISNA(VLOOKUP($B284,'[2]1516 Exp_Rev Access'!$F$7:$FS$310,24,FALSE)),"",VLOOKUP($B284,'[2]1516 Exp_Rev Access'!$F$7:$FS$310,24,FALSE))</f>
        <v>242657.99</v>
      </c>
      <c r="AH284" s="90">
        <f>IF(ISNA(VLOOKUP($B284,'[2]1516 Exp_Rev Access'!$F$7:$FS$310,25,FALSE)),"",VLOOKUP($B284,'[2]1516 Exp_Rev Access'!$F$7:$FS$310,25,FALSE))</f>
        <v>2446.5300000000002</v>
      </c>
      <c r="AI284" s="90">
        <f>IF(ISNA(VLOOKUP($B284,'[2]1516 Exp_Rev Access'!$F$7:$FS$310,26,FALSE)),"",VLOOKUP($B284,'[2]1516 Exp_Rev Access'!$F$7:$FS$310,26,FALSE))</f>
        <v>3160.01</v>
      </c>
      <c r="AJ284" s="90">
        <f>IF(ISNA(VLOOKUP($B284,'[2]1516 Exp_Rev Access'!$F$7:$FS$310,27,FALSE)),"",VLOOKUP($B284,'[2]1516 Exp_Rev Access'!$F$7:$FS$310,27,FALSE))</f>
        <v>0</v>
      </c>
      <c r="AK284" s="90">
        <f>IF(ISNA(VLOOKUP($B284,'[2]1516 Exp_Rev Access'!$F$7:$FS$310,28,FALSE)),"",VLOOKUP($B284,'[2]1516 Exp_Rev Access'!$F$7:$FS$310,28,FALSE))</f>
        <v>57674.74</v>
      </c>
      <c r="AL284" s="90">
        <f>IF(ISNA(VLOOKUP($B284,'[2]1516 Exp_Rev Access'!$F$7:$FS$310,29,FALSE)),"",VLOOKUP($B284,'[2]1516 Exp_Rev Access'!$F$7:$FS$310,29,FALSE))</f>
        <v>14154.1</v>
      </c>
      <c r="AM284" s="53">
        <f>SUM(Q284:AL284)</f>
        <v>599057.30999999994</v>
      </c>
      <c r="AN284" s="92">
        <f>AM284/E284</f>
        <v>5.762905850686327E-2</v>
      </c>
      <c r="AO284" s="68">
        <f>AM284/D284</f>
        <v>754.70836272928841</v>
      </c>
      <c r="AP284" s="90">
        <f>IF(ISNA(VLOOKUP($B284,'[2]1516 Exp_Rev Access'!$F$7:$FS$310,30,FALSE)),"",VLOOKUP($B284,'[2]1516 Exp_Rev Access'!$F$7:$FS$310,30,FALSE))</f>
        <v>4919494.1500000004</v>
      </c>
      <c r="AQ284" s="90">
        <f>IF(ISNA(VLOOKUP($B284,'[2]1516 Exp_Rev Access'!$F$7:$FS$310,31,FALSE)),"",VLOOKUP($B284,'[2]1516 Exp_Rev Access'!$F$7:$FS$310,31,FALSE))</f>
        <v>112627.12</v>
      </c>
      <c r="AR284" s="90">
        <f>IF(ISNA(VLOOKUP($B284,'[2]1516 Exp_Rev Access'!$F$7:$FS$310,32,FALSE)),"",VLOOKUP($B284,'[2]1516 Exp_Rev Access'!$F$7:$FS$310,32,FALSE))</f>
        <v>0</v>
      </c>
      <c r="AS284" s="90">
        <f>IF(ISNA(VLOOKUP($B284,'[2]1516 Exp_Rev Access'!$F$7:$FS$310,33,FALSE)),"",VLOOKUP($B284,'[2]1516 Exp_Rev Access'!$F$7:$FS$310,33,FALSE))</f>
        <v>0</v>
      </c>
      <c r="AT284" s="90">
        <f>IF(ISNA(VLOOKUP($B284,'[2]1516 Exp_Rev Access'!$F$7:$FS$310,34,FALSE)),"",VLOOKUP($B284,'[2]1516 Exp_Rev Access'!$F$7:$FS$310,34,FALSE))</f>
        <v>0</v>
      </c>
      <c r="AU284" s="53">
        <f>SUM(AP284:AT284)</f>
        <v>5032121.2700000005</v>
      </c>
      <c r="AV284" s="93">
        <f>AU284/E284</f>
        <v>0.48408792654990079</v>
      </c>
      <c r="AW284" s="53">
        <f>AU284/D284</f>
        <v>6339.6004711751666</v>
      </c>
      <c r="AX284" s="90">
        <f>IF(ISNA(VLOOKUP($B284,'[2]1516 Exp_Rev Access'!$F$7:$FS$310,35,FALSE)),"",VLOOKUP($B284,'[2]1516 Exp_Rev Access'!$F$7:$FS$310,35,FALSE))</f>
        <v>0</v>
      </c>
      <c r="AY284" s="90">
        <f>IF(ISNA(VLOOKUP($B284,'[2]1516 Exp_Rev Access'!$F$7:$FS$310,36,FALSE)),"",VLOOKUP($B284,'[2]1516 Exp_Rev Access'!$F$7:$FS$310,36,FALSE))</f>
        <v>607421.51</v>
      </c>
      <c r="AZ284" s="90">
        <f>IF(ISNA(VLOOKUP($B284,'[2]1516 Exp_Rev Access'!$F$7:$FS$310,37,FALSE)),"",VLOOKUP($B284,'[2]1516 Exp_Rev Access'!$F$7:$FS$310,37,FALSE))</f>
        <v>0</v>
      </c>
      <c r="BA284" s="90">
        <f>IF(ISNA(VLOOKUP($B284,'[2]1516 Exp_Rev Access'!$F$7:$FS$310,38,FALSE)),"",VLOOKUP($B284,'[2]1516 Exp_Rev Access'!$F$7:$FS$310,38,FALSE))</f>
        <v>0</v>
      </c>
      <c r="BB284" s="90">
        <f>IF(ISNA(VLOOKUP($B284,'[2]1516 Exp_Rev Access'!$F$7:$FS$310,39,FALSE)),"",VLOOKUP($B284,'[2]1516 Exp_Rev Access'!$F$7:$FS$310,39,FALSE))</f>
        <v>0</v>
      </c>
      <c r="BC284" s="90">
        <f>IF(ISNA(VLOOKUP($B284,'[2]1516 Exp_Rev Access'!$F$7:$FS$310,40,FALSE)),"",VLOOKUP($B284,'[2]1516 Exp_Rev Access'!$F$7:$FS$310,40,FALSE))</f>
        <v>176773.81</v>
      </c>
      <c r="BD284" s="90">
        <f>IF(ISNA(VLOOKUP($B284,'[2]1516 Exp_Rev Access'!$F$7:$FS$310,41,FALSE)),"",VLOOKUP($B284,'[2]1516 Exp_Rev Access'!$F$7:$FS$310,41,FALSE))</f>
        <v>0</v>
      </c>
      <c r="BE284" s="90">
        <f>IF(ISNA(VLOOKUP($B284,'[2]1516 Exp_Rev Access'!$F$7:$FS$310,42,FALSE)),"",VLOOKUP($B284,'[2]1516 Exp_Rev Access'!$F$7:$FS$310,42,FALSE))</f>
        <v>24211.33</v>
      </c>
      <c r="BF284" s="90">
        <f>IF(ISNA(VLOOKUP($B284,'[2]1516 Exp_Rev Access'!$F$7:$FS$310,43,FALSE)),"",VLOOKUP($B284,'[2]1516 Exp_Rev Access'!$F$7:$FS$310,43,FALSE))</f>
        <v>0</v>
      </c>
      <c r="BG284" s="90">
        <f>IF(ISNA(VLOOKUP($B284,'[2]1516 Exp_Rev Access'!$F$7:$FS$310,44,FALSE)),"",VLOOKUP($B284,'[2]1516 Exp_Rev Access'!$F$7:$FS$310,44,FALSE))</f>
        <v>33291.160000000003</v>
      </c>
      <c r="BH284" s="90">
        <f>IF(ISNA(VLOOKUP($B284,'[2]1516 Exp_Rev Access'!$F$7:$FS$310,45,FALSE)),"",VLOOKUP($B284,'[2]1516 Exp_Rev Access'!$F$7:$FS$310,45,FALSE))</f>
        <v>8000.54</v>
      </c>
      <c r="BI284" s="90">
        <f>IF(ISNA(VLOOKUP($B284,'[2]1516 Exp_Rev Access'!$F$7:$FS$310,46,FALSE)),"",VLOOKUP($B284,'[2]1516 Exp_Rev Access'!$F$7:$FS$310,46,FALSE))</f>
        <v>0</v>
      </c>
      <c r="BJ284" s="90">
        <f>IF(ISNA(VLOOKUP($B284,'[2]1516 Exp_Rev Access'!$F$7:$FS$310,47,FALSE)),"",VLOOKUP($B284,'[2]1516 Exp_Rev Access'!$F$7:$FS$310,47,FALSE))</f>
        <v>5422.06</v>
      </c>
      <c r="BK284" s="90">
        <f>IF(ISNA(VLOOKUP($B284,'[2]1516 Exp_Rev Access'!$F$7:$FS$310,48,FALSE)),"",VLOOKUP($B284,'[2]1516 Exp_Rev Access'!$F$7:$FS$310,48,FALSE))</f>
        <v>298346.64</v>
      </c>
      <c r="BL284" s="90">
        <f>IF(ISNA(VLOOKUP($B284,'[2]1516 Exp_Rev Access'!$F$7:$FS$310,49,FALSE)),"",VLOOKUP($B284,'[2]1516 Exp_Rev Access'!$F$7:$FS$310,49,FALSE))</f>
        <v>0</v>
      </c>
      <c r="BM284" s="90">
        <f>IF(ISNA(VLOOKUP($B284,'[2]1516 Exp_Rev Access'!$F$7:$FS$310,50,FALSE)),"",VLOOKUP($B284,'[2]1516 Exp_Rev Access'!$F$7:$FS$310,50,FALSE))</f>
        <v>5398.28</v>
      </c>
      <c r="BN284" s="90">
        <f>IF(ISNA(VLOOKUP($B284,'[2]1516 Exp_Rev Access'!$F$7:$FS$310,51,FALSE)),"",VLOOKUP($B284,'[2]1516 Exp_Rev Access'!$F$7:$FS$310,51,FALSE))</f>
        <v>0</v>
      </c>
      <c r="BO284" s="90">
        <f>IF(ISNA(VLOOKUP($B284,'[2]1516 Exp_Rev Access'!$F$7:$FS$310,52,FALSE)),"",VLOOKUP($B284,'[2]1516 Exp_Rev Access'!$F$7:$FS$310,52,FALSE))</f>
        <v>0</v>
      </c>
      <c r="BP284" s="90">
        <f>IF(ISNA(VLOOKUP($B284,'[2]1516 Exp_Rev Access'!$F$7:$FS$310,53,FALSE)),"",VLOOKUP($B284,'[2]1516 Exp_Rev Access'!$F$7:$FS$310,53,FALSE))</f>
        <v>0</v>
      </c>
      <c r="BQ284" s="90">
        <f>IF(ISNA(VLOOKUP($B284,'[2]1516 Exp_Rev Access'!$F$7:$FS$310,54,FALSE)),"",VLOOKUP($B284,'[2]1516 Exp_Rev Access'!$F$7:$FS$310,54,FALSE))</f>
        <v>5165.25</v>
      </c>
      <c r="BR284" s="90">
        <f>IF(ISNA(VLOOKUP($B284,'[2]1516 Exp_Rev Access'!$F$7:$FS$310,55,FALSE)),"",VLOOKUP($B284,'[2]1516 Exp_Rev Access'!$F$7:$FS$310,55,FALSE))</f>
        <v>0</v>
      </c>
      <c r="BS284" s="90">
        <f>IF(ISNA(VLOOKUP($B284,'[2]1516 Exp_Rev Access'!$F$7:$FS$310,56,FALSE)),"",VLOOKUP($B284,'[2]1516 Exp_Rev Access'!$F$7:$FS$310,56,FALSE))</f>
        <v>0</v>
      </c>
      <c r="BT284" s="90">
        <f>IF(ISNA(VLOOKUP($B284,'[2]1516 Exp_Rev Access'!$F$7:$FS$310,57,FALSE)),"",VLOOKUP($B284,'[2]1516 Exp_Rev Access'!$F$7:$FS$310,57,FALSE))</f>
        <v>0</v>
      </c>
      <c r="BU284" s="90">
        <f>IF(ISNA(VLOOKUP($B284,'[2]1516 Exp_Rev Access'!$F$7:$FS$310,58,FALSE)),"",VLOOKUP($B284,'[2]1516 Exp_Rev Access'!$F$7:$FS$310,58,FALSE))</f>
        <v>0</v>
      </c>
      <c r="BV284" s="53">
        <f>SUM(AX284:BU284)</f>
        <v>1164030.5800000003</v>
      </c>
      <c r="BW284" s="92">
        <f>BV284/E284</f>
        <v>0.11197924685803101</v>
      </c>
      <c r="BX284" s="68">
        <f>BV284/D284</f>
        <v>1466.4767436000811</v>
      </c>
      <c r="BY284" s="90">
        <f>IF(ISNA(VLOOKUP($B284,'[2]1516 Exp_Rev Access'!$F$7:$FS$310,59,FALSE)),"",VLOOKUP($B284,'[2]1516 Exp_Rev Access'!$F$7:$FS$310,59,FALSE))</f>
        <v>0</v>
      </c>
      <c r="BZ284" s="90">
        <f>IF(ISNA(VLOOKUP($B284,'[2]1516 Exp_Rev Access'!$F$7:$FS$310,60,FALSE)),"",VLOOKUP($B284,'[2]1516 Exp_Rev Access'!$F$7:$FS$310,60,FALSE))</f>
        <v>0</v>
      </c>
      <c r="CA284" s="90">
        <f>IF(ISNA(VLOOKUP($B284,'[2]1516 Exp_Rev Access'!$F$7:$FS$310,61,FALSE)),"",VLOOKUP($B284,'[2]1516 Exp_Rev Access'!$F$7:$FS$310,61,FALSE))</f>
        <v>0</v>
      </c>
      <c r="CB284" s="90">
        <f>IF(ISNA(VLOOKUP($B284,'[2]1516 Exp_Rev Access'!$F$7:$FS$310,62,FALSE)),"",VLOOKUP($B284,'[2]1516 Exp_Rev Access'!$F$7:$FS$310,62,FALSE))</f>
        <v>0</v>
      </c>
      <c r="CC284" s="90">
        <f>IF(ISNA(VLOOKUP($B284,'[2]1516 Exp_Rev Access'!$F$7:$FS$310,63,FALSE)),"",VLOOKUP($B284,'[2]1516 Exp_Rev Access'!$F$7:$FS$310,63,FALSE))</f>
        <v>0</v>
      </c>
      <c r="CD284" s="90">
        <f>IF(ISNA(VLOOKUP($B284,'[2]1516 Exp_Rev Access'!$F$7:$FS$310,64,FALSE)),"",VLOOKUP($B284,'[2]1516 Exp_Rev Access'!$F$7:$FS$310,64,FALSE))</f>
        <v>0</v>
      </c>
      <c r="CE284" s="53">
        <f>SUM(BY284:CD284)</f>
        <v>0</v>
      </c>
      <c r="CF284" s="92"/>
      <c r="CG284" s="94">
        <f>CE284/D284</f>
        <v>0</v>
      </c>
      <c r="CH284" s="90">
        <f>IF(ISNA(VLOOKUP($B284,'[2]1516 Exp_Rev Access'!$F$7:$FS$310,65,FALSE)),"",VLOOKUP($B284,'[2]1516 Exp_Rev Access'!$F$7:$FS$310,65,FALSE))</f>
        <v>0</v>
      </c>
      <c r="CI284" s="90">
        <f>IF(ISNA(VLOOKUP($B284,'[2]1516 Exp_Rev Access'!$F$7:$FS$310,66,FALSE)),"",VLOOKUP($B284,'[2]1516 Exp_Rev Access'!$F$7:$FS$310,66,FALSE))</f>
        <v>0</v>
      </c>
      <c r="CJ284" s="90">
        <f>IF(ISNA(VLOOKUP($B284,'[2]1516 Exp_Rev Access'!$F$7:$FS$310,67,FALSE)),"",VLOOKUP($B284,'[2]1516 Exp_Rev Access'!$F$7:$FS$310,67,FALSE))</f>
        <v>0</v>
      </c>
      <c r="CK284" s="90">
        <f>IF(ISNA(VLOOKUP($B284,'[2]1516 Exp_Rev Access'!$F$7:$FS$310,68,FALSE)),"",VLOOKUP($B284,'[2]1516 Exp_Rev Access'!$F$7:$FS$310,68,FALSE))</f>
        <v>0</v>
      </c>
      <c r="CL284" s="90">
        <f>IF(ISNA(VLOOKUP($B284,'[2]1516 Exp_Rev Access'!$F$7:$FS$310,69,FALSE)),"",VLOOKUP($B284,'[2]1516 Exp_Rev Access'!$F$7:$FS$310,69,FALSE))</f>
        <v>0</v>
      </c>
      <c r="CM284" s="90">
        <f>IF(ISNA(VLOOKUP($B284,'[2]1516 Exp_Rev Access'!$F$7:$FS$310,70,FALSE)),"",VLOOKUP($B284,'[2]1516 Exp_Rev Access'!$F$7:$FS$310,70,FALSE))</f>
        <v>0</v>
      </c>
      <c r="CN284" s="90">
        <f>IF(ISNA(VLOOKUP($B284,'[2]1516 Exp_Rev Access'!$F$7:$FS$310,71,FALSE)),"",VLOOKUP($B284,'[2]1516 Exp_Rev Access'!$F$7:$FS$310,71,FALSE))</f>
        <v>0</v>
      </c>
      <c r="CO284" s="90">
        <f>IF(ISNA(VLOOKUP($B284,'[2]1516 Exp_Rev Access'!$F$7:$FS$310,72,FALSE)),"",VLOOKUP($B284,'[2]1516 Exp_Rev Access'!$F$7:$FS$310,72,FALSE))</f>
        <v>0</v>
      </c>
      <c r="CP284" s="90">
        <f>IF(ISNA(VLOOKUP($B284,'[2]1516 Exp_Rev Access'!$F$7:$FS$310,73,FALSE)),"",VLOOKUP($B284,'[2]1516 Exp_Rev Access'!$F$7:$FS$310,73,FALSE))</f>
        <v>0</v>
      </c>
      <c r="CQ284" s="90">
        <f>IF(ISNA(VLOOKUP($B284,'[2]1516 Exp_Rev Access'!$F$7:$FS$310,74,FALSE)),"",VLOOKUP($B284,'[2]1516 Exp_Rev Access'!$F$7:$FS$310,74,FALSE))</f>
        <v>174890.45</v>
      </c>
      <c r="CR284" s="90">
        <f>IF(ISNA(VLOOKUP($B284,'[2]1516 Exp_Rev Access'!$F$7:$FS$310,75,FALSE)),"",VLOOKUP($B284,'[2]1516 Exp_Rev Access'!$F$7:$FS$310,75,FALSE))</f>
        <v>0</v>
      </c>
      <c r="CS284" s="90">
        <f>IF(ISNA(VLOOKUP($B284,'[2]1516 Exp_Rev Access'!$F$7:$FS$310,76,FALSE)),"",VLOOKUP($B284,'[2]1516 Exp_Rev Access'!$F$7:$FS$310,76,FALSE))</f>
        <v>4546</v>
      </c>
      <c r="CT284" s="90">
        <f>IF(ISNA(VLOOKUP($B284,'[2]1516 Exp_Rev Access'!$F$7:$FS$310,77,FALSE)),"",VLOOKUP($B284,'[2]1516 Exp_Rev Access'!$F$7:$FS$310,77,FALSE))</f>
        <v>0</v>
      </c>
      <c r="CU284" s="90">
        <f>IF(ISNA(VLOOKUP($B284,'[2]1516 Exp_Rev Access'!$F$7:$FS$310,78,FALSE)),"",VLOOKUP($B284,'[2]1516 Exp_Rev Access'!$F$7:$FS$310,78,FALSE))</f>
        <v>89065.279999999999</v>
      </c>
      <c r="CV284" s="90">
        <f>IF(ISNA(VLOOKUP($B284,'[2]1516 Exp_Rev Access'!$F$7:$FS$310,79,FALSE)),"",VLOOKUP($B284,'[2]1516 Exp_Rev Access'!$F$7:$FS$310,79,FALSE))</f>
        <v>40061</v>
      </c>
      <c r="CW284" s="90">
        <f>IF(ISNA(VLOOKUP($B284,'[2]1516 Exp_Rev Access'!$F$7:$FS$310,80,FALSE)),"",VLOOKUP($B284,'[2]1516 Exp_Rev Access'!$F$7:$FS$310,80,FALSE))</f>
        <v>0</v>
      </c>
      <c r="CX284" s="90">
        <f>IF(ISNA(VLOOKUP($B284,'[2]1516 Exp_Rev Access'!$F$7:$FS$310,81,FALSE)),"",VLOOKUP($B284,'[2]1516 Exp_Rev Access'!$F$7:$FS$310,81,FALSE))</f>
        <v>0</v>
      </c>
      <c r="CY284" s="90">
        <f>IF(ISNA(VLOOKUP($B284,'[2]1516 Exp_Rev Access'!$F$7:$FS$310,82,FALSE)),"",VLOOKUP($B284,'[2]1516 Exp_Rev Access'!$F$7:$FS$310,82,FALSE))</f>
        <v>0</v>
      </c>
      <c r="CZ284" s="90">
        <f>IF(ISNA(VLOOKUP($B284,'[2]1516 Exp_Rev Access'!$F$7:$FS$310,83,FALSE)),"",VLOOKUP($B284,'[2]1516 Exp_Rev Access'!$F$7:$FS$310,83,FALSE))</f>
        <v>0</v>
      </c>
      <c r="DA284" s="90">
        <f>IF(ISNA(VLOOKUP($B284,'[2]1516 Exp_Rev Access'!$F$7:$FS$310,84,FALSE)),"",VLOOKUP($B284,'[2]1516 Exp_Rev Access'!$F$7:$FS$310,84,FALSE))</f>
        <v>0</v>
      </c>
      <c r="DB284" s="90">
        <f>IF(ISNA(VLOOKUP($B284,'[2]1516 Exp_Rev Access'!$F$7:$FS$310,85,FALSE)),"",VLOOKUP($B284,'[2]1516 Exp_Rev Access'!$F$7:$FS$310,85,FALSE))</f>
        <v>10283.18</v>
      </c>
      <c r="DC284" s="90">
        <f>IF(ISNA(VLOOKUP($B284,'[2]1516 Exp_Rev Access'!$F$7:$FS$310,86,FALSE)),"",VLOOKUP($B284,'[2]1516 Exp_Rev Access'!$F$7:$FS$310,86,FALSE))</f>
        <v>0</v>
      </c>
      <c r="DD284" s="90">
        <f>IF(ISNA(VLOOKUP($B284,'[2]1516 Exp_Rev Access'!$F$7:$FS$310,87,FALSE)),"",VLOOKUP($B284,'[2]1516 Exp_Rev Access'!$F$7:$FS$310,87,FALSE))</f>
        <v>0</v>
      </c>
      <c r="DE284" s="90">
        <f>IF(ISNA(VLOOKUP($B284,'[2]1516 Exp_Rev Access'!$F$7:$FS$310,88,FALSE)),"",VLOOKUP($B284,'[2]1516 Exp_Rev Access'!$F$7:$FS$310,88,FALSE))</f>
        <v>0</v>
      </c>
      <c r="DF284" s="90">
        <f>IF(ISNA(VLOOKUP($B284,'[2]1516 Exp_Rev Access'!$F$7:$FS$310,89,FALSE)),"",VLOOKUP($B284,'[2]1516 Exp_Rev Access'!$F$7:$FS$310,89,FALSE))</f>
        <v>0</v>
      </c>
      <c r="DG284" s="90">
        <f>IF(ISNA(VLOOKUP($B284,'[2]1516 Exp_Rev Access'!$F$7:$FS$310,90,FALSE)),"",VLOOKUP($B284,'[2]1516 Exp_Rev Access'!$F$7:$FS$310,90,FALSE))</f>
        <v>0</v>
      </c>
      <c r="DH284" s="90">
        <f>IF(ISNA(VLOOKUP($B284,'[2]1516 Exp_Rev Access'!$F$7:$FS$310,91,FALSE)),"",VLOOKUP($B284,'[2]1516 Exp_Rev Access'!$F$7:$FS$310,91,FALSE))</f>
        <v>0</v>
      </c>
      <c r="DI284" s="90">
        <f>IF(ISNA(VLOOKUP($B284,'[2]1516 Exp_Rev Access'!$F$7:$FS$310,92,FALSE)),"",VLOOKUP($B284,'[2]1516 Exp_Rev Access'!$F$7:$FS$310,92,FALSE))</f>
        <v>145050.19</v>
      </c>
      <c r="DJ284" s="90">
        <f>IF(ISNA(VLOOKUP($B284,'[2]1516 Exp_Rev Access'!$F$7:$FS$310,93,FALSE)),"",VLOOKUP($B284,'[2]1516 Exp_Rev Access'!$F$7:$FS$310,93,FALSE))</f>
        <v>0</v>
      </c>
      <c r="DK284" s="90">
        <f>IF(ISNA(VLOOKUP($B284,'[2]1516 Exp_Rev Access'!$F$7:$FS$310,94,FALSE)),"",VLOOKUP($B284,'[2]1516 Exp_Rev Access'!$F$7:$FS$310,94,FALSE))</f>
        <v>0</v>
      </c>
      <c r="DL284" s="90">
        <f>IF(ISNA(VLOOKUP($B284,'[2]1516 Exp_Rev Access'!$F$7:$FS$310,95,FALSE)),"",VLOOKUP($B284,'[2]1516 Exp_Rev Access'!$F$7:$FS$310,95,FALSE))</f>
        <v>0</v>
      </c>
      <c r="DM284" s="90">
        <f>IF(ISNA(VLOOKUP($B284,'[2]1516 Exp_Rev Access'!$F$7:$FS$310,96,FALSE)),"",VLOOKUP($B284,'[2]1516 Exp_Rev Access'!$F$7:$FS$310,96,FALSE))</f>
        <v>0</v>
      </c>
      <c r="DN284" s="90">
        <f>IF(ISNA(VLOOKUP($B284,'[2]1516 Exp_Rev Access'!$F$7:$FS$310,97,FALSE)),"",VLOOKUP($B284,'[2]1516 Exp_Rev Access'!$F$7:$FS$310,97,FALSE))</f>
        <v>0</v>
      </c>
      <c r="DO284" s="90">
        <f>IF(ISNA(VLOOKUP($B284,'[2]1516 Exp_Rev Access'!$F$7:$FS$310,98,FALSE)),"",VLOOKUP($B284,'[2]1516 Exp_Rev Access'!$F$7:$FS$310,98,FALSE))</f>
        <v>0</v>
      </c>
      <c r="DP284" s="90">
        <f>IF(ISNA(VLOOKUP($B284,'[2]1516 Exp_Rev Access'!$F$7:$FS$310,99,FALSE)),"",VLOOKUP($B284,'[2]1516 Exp_Rev Access'!$F$7:$FS$310,99,FALSE))</f>
        <v>0</v>
      </c>
      <c r="DQ284" s="90">
        <f>IF(ISNA(VLOOKUP($B284,'[2]1516 Exp_Rev Access'!$F$7:$FS$310,100,FALSE)),"",VLOOKUP($B284,'[2]1516 Exp_Rev Access'!$F$7:$FS$310,100,FALSE))</f>
        <v>0</v>
      </c>
      <c r="DR284" s="90">
        <f>IF(ISNA(VLOOKUP($B284,'[2]1516 Exp_Rev Access'!$F$7:$FS$310,101,FALSE)),"",VLOOKUP($B284,'[2]1516 Exp_Rev Access'!$F$7:$FS$310,101,FALSE))</f>
        <v>0</v>
      </c>
      <c r="DS284" s="90">
        <f>IF(ISNA(VLOOKUP($B284,'[2]1516 Exp_Rev Access'!$F$7:$FS$310,102,FALSE)),"",VLOOKUP($B284,'[2]1516 Exp_Rev Access'!$F$7:$FS$310,102,FALSE))</f>
        <v>0</v>
      </c>
      <c r="DT284" s="90">
        <f>IF(ISNA(VLOOKUP($B284,'[2]1516 Exp_Rev Access'!$F$7:$FS$310,103,FALSE)),"",VLOOKUP($B284,'[2]1516 Exp_Rev Access'!$F$7:$FS$310,103,FALSE))</f>
        <v>0</v>
      </c>
      <c r="DU284" s="90">
        <f>IF(ISNA(VLOOKUP($B284,'[2]1516 Exp_Rev Access'!$F$7:$FS$310,104,FALSE)),"",VLOOKUP($B284,'[2]1516 Exp_Rev Access'!$F$7:$FS$310,104,FALSE))</f>
        <v>0</v>
      </c>
      <c r="DV284" s="90">
        <f>IF(ISNA(VLOOKUP($B284,'[2]1516 Exp_Rev Access'!$F$7:$FS$310,105,FALSE)),"",VLOOKUP($B284,'[2]1516 Exp_Rev Access'!$F$7:$FS$310,105,FALSE))</f>
        <v>0</v>
      </c>
      <c r="DW284" s="90">
        <f>IF(ISNA(VLOOKUP($B284,'[2]1516 Exp_Rev Access'!$F$7:$FS$310,106,FALSE)),"",VLOOKUP($B284,'[2]1516 Exp_Rev Access'!$F$7:$FS$310,106,FALSE))</f>
        <v>0</v>
      </c>
      <c r="DX284" s="90">
        <f>IF(ISNA(VLOOKUP($B284,'[2]1516 Exp_Rev Access'!$F$7:$FS$310,107,FALSE)),"",VLOOKUP($B284,'[2]1516 Exp_Rev Access'!$F$7:$FS$310,107,FALSE))</f>
        <v>0</v>
      </c>
      <c r="DY284" s="90">
        <f>IF(ISNA(VLOOKUP($B284,'[2]1516 Exp_Rev Access'!$F$7:$FS$310,108,FALSE)),"",VLOOKUP($B284,'[2]1516 Exp_Rev Access'!$F$7:$FS$310,108,FALSE))</f>
        <v>0</v>
      </c>
      <c r="DZ284" s="90">
        <f>IF(ISNA(VLOOKUP($B284,'[2]1516 Exp_Rev Access'!$F$7:$FS$310,109,FALSE)),"",VLOOKUP($B284,'[2]1516 Exp_Rev Access'!$F$7:$FS$310,109,FALSE))</f>
        <v>0</v>
      </c>
      <c r="EA284" s="90">
        <f>IF(ISNA(VLOOKUP($B284,'[2]1516 Exp_Rev Access'!$F$7:$FS$310,110,FALSE)),"",VLOOKUP($B284,'[2]1516 Exp_Rev Access'!$F$7:$FS$310,110,FALSE))</f>
        <v>0</v>
      </c>
      <c r="EB284" s="90">
        <f>IF(ISNA(VLOOKUP($B284,'[2]1516 Exp_Rev Access'!$F$7:$FS$310,111,FALSE)),"",VLOOKUP($B284,'[2]1516 Exp_Rev Access'!$F$7:$FS$310,111,FALSE))</f>
        <v>0</v>
      </c>
      <c r="EC284" s="90">
        <f>IF(ISNA(VLOOKUP($B284,'[2]1516 Exp_Rev Access'!$F$7:$FS$310,112,FALSE)),"",VLOOKUP($B284,'[2]1516 Exp_Rev Access'!$F$7:$FS$310,112,FALSE))</f>
        <v>0</v>
      </c>
      <c r="ED284" s="90">
        <f>IF(ISNA(VLOOKUP($B284,'[2]1516 Exp_Rev Access'!$F$7:$FS$310,113,FALSE)),"",VLOOKUP($B284,'[2]1516 Exp_Rev Access'!$F$7:$FS$310,113,FALSE))</f>
        <v>0</v>
      </c>
      <c r="EE284" s="90">
        <f>IF(ISNA(VLOOKUP($B284,'[2]1516 Exp_Rev Access'!$F$7:$FS$310,114,FALSE)),"",VLOOKUP($B284,'[2]1516 Exp_Rev Access'!$F$7:$FS$310,114,FALSE))</f>
        <v>0</v>
      </c>
      <c r="EF284" s="90">
        <f>IF(ISNA(VLOOKUP($B284,'[2]1516 Exp_Rev Access'!$F$7:$FS$310,115,FALSE)),"",VLOOKUP($B284,'[2]1516 Exp_Rev Access'!$F$7:$FS$310,115,FALSE))</f>
        <v>0</v>
      </c>
      <c r="EG284" s="90">
        <f>IF(ISNA(VLOOKUP($B284,'[2]1516 Exp_Rev Access'!$F$7:$FS$310,116,FALSE)),"",VLOOKUP($B284,'[2]1516 Exp_Rev Access'!$F$7:$FS$310,116,FALSE))</f>
        <v>0</v>
      </c>
      <c r="EH284" s="90">
        <f>IF(ISNA(VLOOKUP($B284,'[2]1516 Exp_Rev Access'!$F$7:$FS$310,117,FALSE)),"",VLOOKUP($B284,'[2]1516 Exp_Rev Access'!$F$7:$FS$310,117,FALSE))</f>
        <v>0</v>
      </c>
      <c r="EI284" s="90">
        <f>IF(ISNA(VLOOKUP($B284,'[2]1516 Exp_Rev Access'!$F$7:$FS$310,118,FALSE)),"",VLOOKUP($B284,'[2]1516 Exp_Rev Access'!$F$7:$FS$310,118,FALSE))</f>
        <v>0</v>
      </c>
      <c r="EJ284" s="90">
        <f>IF(ISNA(VLOOKUP($B284,'[2]1516 Exp_Rev Access'!$F$7:$FS$310,119,FALSE)),"",VLOOKUP($B284,'[2]1516 Exp_Rev Access'!$F$7:$FS$310,119,FALSE))</f>
        <v>0</v>
      </c>
      <c r="EK284" s="90">
        <f>IF(ISNA(VLOOKUP($B284,'[2]1516 Exp_Rev Access'!$F$7:$FS$310,120,FALSE)),"",VLOOKUP($B284,'[2]1516 Exp_Rev Access'!$F$7:$FS$310,120,FALSE))</f>
        <v>0</v>
      </c>
      <c r="EL284" s="90">
        <f>IF(ISNA(VLOOKUP($B284,'[2]1516 Exp_Rev Access'!$F$7:$FS$310,121,FALSE)),"",VLOOKUP($B284,'[2]1516 Exp_Rev Access'!$F$7:$FS$310,121,FALSE))</f>
        <v>0</v>
      </c>
      <c r="EM284" s="90">
        <f>IF(ISNA(VLOOKUP($B284,'[2]1516 Exp_Rev Access'!$F$7:$FS$310,122,FALSE)),"",VLOOKUP($B284,'[2]1516 Exp_Rev Access'!$F$7:$FS$310,122,FALSE))</f>
        <v>0</v>
      </c>
      <c r="EN284" s="90">
        <f>IF(ISNA(VLOOKUP($B284,'[2]1516 Exp_Rev Access'!$F$7:$FS$310,123,FALSE)),"",VLOOKUP($B284,'[2]1516 Exp_Rev Access'!$F$7:$FS$310,123,FALSE))</f>
        <v>0</v>
      </c>
      <c r="EO284" s="90">
        <f>IF(ISNA(VLOOKUP($B284,'[2]1516 Exp_Rev Access'!$F$7:$FS$310,124,FALSE)),"",VLOOKUP($B284,'[2]1516 Exp_Rev Access'!$F$7:$FS$310,124,FALSE))</f>
        <v>0</v>
      </c>
      <c r="EP284" s="90">
        <f>IF(ISNA(VLOOKUP($B284,'[2]1516 Exp_Rev Access'!$F$7:$FS$310,125,FALSE)),"",VLOOKUP($B284,'[2]1516 Exp_Rev Access'!$F$7:$FS$310,125,FALSE))</f>
        <v>0</v>
      </c>
      <c r="EQ284" s="90">
        <f>IF(ISNA(VLOOKUP($B284,'[2]1516 Exp_Rev Access'!$F$7:$FS$310,126,FALSE)),"",VLOOKUP($B284,'[2]1516 Exp_Rev Access'!$F$7:$FS$310,126,FALSE))</f>
        <v>0</v>
      </c>
      <c r="ER284" s="90">
        <f>IF(ISNA(VLOOKUP($B284,'[2]1516 Exp_Rev Access'!$F$7:$FS$310,127,FALSE)),"",VLOOKUP($B284,'[2]1516 Exp_Rev Access'!$F$7:$FS$310,127,FALSE))</f>
        <v>0</v>
      </c>
      <c r="ES284" s="90">
        <f>IF(ISNA(VLOOKUP($B284,'[2]1516 Exp_Rev Access'!$F$7:$FS$310,128,FALSE)),"",VLOOKUP($B284,'[2]1516 Exp_Rev Access'!$F$7:$FS$310,128,FALSE))</f>
        <v>0</v>
      </c>
      <c r="ET284" s="90">
        <f>IF(ISNA(VLOOKUP($B284,'[2]1516 Exp_Rev Access'!$F$7:$FS$310,129,FALSE)),"",VLOOKUP($B284,'[2]1516 Exp_Rev Access'!$F$7:$FS$310,129,FALSE))</f>
        <v>0</v>
      </c>
      <c r="EU284" s="90">
        <f>IF(ISNA(VLOOKUP($B284,'[2]1516 Exp_Rev Access'!$F$7:$FS$310,130,FALSE)),"",VLOOKUP($B284,'[2]1516 Exp_Rev Access'!$F$7:$FS$310,130,FALSE))</f>
        <v>0</v>
      </c>
      <c r="EV284" s="90">
        <f>IF(ISNA(VLOOKUP($B284,'[2]1516 Exp_Rev Access'!$F$7:$FS$310,131,FALSE)),"",VLOOKUP($B284,'[2]1516 Exp_Rev Access'!$F$7:$FS$310,131,FALSE))</f>
        <v>13495.7</v>
      </c>
      <c r="EW284" s="90">
        <f>IF(ISNA(VLOOKUP($B284,'[2]1516 Exp_Rev Access'!$F$7:$FS$310,132,FALSE)),"",VLOOKUP($B284,'[2]1516 Exp_Rev Access'!$F$7:$FS$310,132,FALSE))</f>
        <v>0</v>
      </c>
      <c r="EX284" s="90">
        <f>IF(ISNA(VLOOKUP($B284,'[2]1516 Exp_Rev Access'!$F$7:$FS$310,133,FALSE)),"",VLOOKUP($B284,'[2]1516 Exp_Rev Access'!$F$7:$FS$310,133,FALSE))</f>
        <v>0</v>
      </c>
      <c r="EY284" s="90">
        <f>IF(ISNA(VLOOKUP($B284,'[2]1516 Exp_Rev Access'!$F$7:$FS$310,134,FALSE)),"",VLOOKUP($B284,'[2]1516 Exp_Rev Access'!$F$7:$FS$310,134,FALSE))</f>
        <v>0</v>
      </c>
      <c r="EZ284" s="90">
        <f>IF(ISNA(VLOOKUP($B284,'[2]1516 Exp_Rev Access'!$F$7:$FS$310,135,FALSE)),"",VLOOKUP($B284,'[2]1516 Exp_Rev Access'!$F$7:$FS$310,135,FALSE))</f>
        <v>0</v>
      </c>
      <c r="FA284" s="90">
        <f>IF(ISNA(VLOOKUP($B284,'[2]1516 Exp_Rev Access'!$F$7:$FS$310,136,FALSE)),"",VLOOKUP($B284,'[2]1516 Exp_Rev Access'!$F$7:$FS$310,136,FALSE))</f>
        <v>0</v>
      </c>
      <c r="FB284" s="90">
        <f>IF(ISNA(VLOOKUP($B284,'[2]1516 Exp_Rev Access'!$F$7:$FS$310,137,FALSE)),"",VLOOKUP($B284,'[2]1516 Exp_Rev Access'!$F$7:$FS$310,137,FALSE))</f>
        <v>0</v>
      </c>
      <c r="FC284" s="90">
        <f>IF(ISNA(VLOOKUP($B284,'[2]1516 Exp_Rev Access'!$F$7:$FS$310,138,FALSE)),"",VLOOKUP($B284,'[2]1516 Exp_Rev Access'!$F$7:$FS$310,138,FALSE))</f>
        <v>0</v>
      </c>
      <c r="FD284" s="90">
        <f>IF(ISNA(VLOOKUP($B284,'[2]1516 Exp_Rev Access'!$F$7:$FS$310,139,FALSE)),"",VLOOKUP($B284,'[2]1516 Exp_Rev Access'!$F$7:$FS$310,139,FALSE))</f>
        <v>0</v>
      </c>
      <c r="FE284" s="90">
        <f>IF(ISNA(VLOOKUP($B284,'[2]1516 Exp_Rev Access'!$F$7:$FS$310,140,FALSE)),"",VLOOKUP($B284,'[2]1516 Exp_Rev Access'!$F$7:$FS$310,140,FALSE))</f>
        <v>0</v>
      </c>
      <c r="FF284" s="90">
        <f>IF(ISNA(VLOOKUP($B284,'[2]1516 Exp_Rev Access'!$F$7:$FS$310,141,FALSE)),"",VLOOKUP($B284,'[2]1516 Exp_Rev Access'!$F$7:$FS$310,141,FALSE))</f>
        <v>0</v>
      </c>
      <c r="FG284" s="90">
        <f>IF(ISNA(VLOOKUP($B284,'[2]1516 Exp_Rev Access'!$F$7:$FS$310,142,FALSE)),"",VLOOKUP($B284,'[2]1516 Exp_Rev Access'!$F$7:$FS$310,142,FALSE))</f>
        <v>0</v>
      </c>
      <c r="FH284" s="90">
        <f>IF(ISNA(VLOOKUP($B284,'[2]1516 Exp_Rev Access'!$F$7:$FS$310,143,FALSE)),"",VLOOKUP($B284,'[2]1516 Exp_Rev Access'!$F$7:$FS$310,143,FALSE))</f>
        <v>0</v>
      </c>
      <c r="FI284" s="90">
        <f>IF(ISNA(VLOOKUP($B284,'[2]1516 Exp_Rev Access'!$F$7:$FS$310,144,FALSE)),"",VLOOKUP($B284,'[2]1516 Exp_Rev Access'!$F$7:$FS$310,144,FALSE))</f>
        <v>0</v>
      </c>
      <c r="FJ284" s="90">
        <f>IF(ISNA(VLOOKUP($B284,'[2]1516 Exp_Rev Access'!$F$7:$FS$310,145,FALSE)),"",VLOOKUP($B284,'[2]1516 Exp_Rev Access'!$F$7:$FS$310,145,FALSE))</f>
        <v>0</v>
      </c>
      <c r="FK284" s="90">
        <f>IF(ISNA(VLOOKUP($B284,'[2]1516 Exp_Rev Access'!$F$7:$FS$310,146,FALSE)),"",VLOOKUP($B284,'[2]1516 Exp_Rev Access'!$F$7:$FS$310,146,FALSE))</f>
        <v>0</v>
      </c>
      <c r="FL284" s="90">
        <f>IF(ISNA(VLOOKUP($B284,'[2]1516 Exp_Rev Access'!$F$7:$FS$310,1147,FALSE)),"",VLOOKUP($B284,'[2]1516 Exp_Rev Access'!$F$7:$FS$310,147,FALSE))</f>
        <v>0</v>
      </c>
      <c r="FM284" s="90">
        <f>IF(ISNA(VLOOKUP($B284,'[2]1516 Exp_Rev Access'!$F$7:$FS$310,148,FALSE)),"",VLOOKUP($B284,'[2]1516 Exp_Rev Access'!$F$7:$FS$310,148,FALSE))</f>
        <v>0</v>
      </c>
      <c r="FN284" s="90">
        <f>IF(ISNA(VLOOKUP($B284,'[2]1516 Exp_Rev Access'!$F$7:$FS$310,149,FALSE)),"",VLOOKUP($B284,'[2]1516 Exp_Rev Access'!$F$7:$FS$310,149,FALSE))</f>
        <v>0</v>
      </c>
      <c r="FO284" s="90">
        <f>IF(ISNA(VLOOKUP($B284,'[2]1516 Exp_Rev Access'!$F$7:$FS$310,150,FALSE)),"",VLOOKUP($B284,'[2]1516 Exp_Rev Access'!$F$7:$FS$310,150,FALSE))</f>
        <v>0</v>
      </c>
      <c r="FP284" s="90">
        <f>IF(ISNA(VLOOKUP($B284,'[2]1516 Exp_Rev Access'!$F$7:$FS$310,151,FALSE)),"",VLOOKUP($B284,'[2]1516 Exp_Rev Access'!$F$7:$FS$310,151,FALSE))</f>
        <v>0</v>
      </c>
      <c r="FQ284" s="90">
        <f>IF(ISNA(VLOOKUP($B284,'[2]1516 Exp_Rev Access'!$F$7:$FS$310,152,FALSE)),"",VLOOKUP($B284,'[2]1516 Exp_Rev Access'!$F$7:$FS$310,152,FALSE))</f>
        <v>0</v>
      </c>
      <c r="FR284" s="90">
        <f>IF(ISNA(VLOOKUP($B284,'[2]1516 Exp_Rev Access'!$F$7:$FS$310,153,FALSE)),"",VLOOKUP($B284,'[2]1516 Exp_Rev Access'!$F$7:$FS$310,153,FALSE))</f>
        <v>1756.97</v>
      </c>
      <c r="FS284" s="53">
        <f>SUM(CH284:FR284)</f>
        <v>479148.76999999996</v>
      </c>
      <c r="FT284" s="92">
        <f>FS284/E284</f>
        <v>4.6093907943167527E-2</v>
      </c>
      <c r="FU284" s="116">
        <f>FS284/D284</f>
        <v>603.64438873211043</v>
      </c>
      <c r="FV284" s="90">
        <f>IF(ISNA(VLOOKUP($B284,'[2]1516 Exp_Rev Access'!$F$7:$FS$310,154,FALSE)),"",VLOOKUP($B284,'[2]1516 Exp_Rev Access'!$F$7:$FS$310,154,FALSE))</f>
        <v>0</v>
      </c>
      <c r="FW284" s="90">
        <f>IF(ISNA(VLOOKUP($B284,'[2]1516 Exp_Rev Access'!$F$7:$FS$310,155,FALSE)),"",VLOOKUP($B284,'[2]1516 Exp_Rev Access'!$F$7:$FS$310,155,FALSE))</f>
        <v>20677.939999999999</v>
      </c>
      <c r="FX284" s="90">
        <f>IF(ISNA(VLOOKUP($B284,'[2]1516 Exp_Rev Access'!$F$7:$FS$310,156,FALSE)),"",VLOOKUP($B284,'[2]1516 Exp_Rev Access'!$F$7:$FS$310,156,FALSE))</f>
        <v>0</v>
      </c>
      <c r="FY284" s="90">
        <f>IF(ISNA(VLOOKUP($B284,'[2]1516 Exp_Rev Access'!$F$7:$FS$310,157,FALSE)),"",VLOOKUP($B284,'[2]1516 Exp_Rev Access'!$F$7:$FS$310,157,FALSE))</f>
        <v>0</v>
      </c>
      <c r="FZ284" s="90">
        <f>IF(ISNA(VLOOKUP($B284,'[2]1516 Exp_Rev Access'!$F$7:$FS$310,158,FALSE)),"",VLOOKUP($B284,'[2]1516 Exp_Rev Access'!$F$7:$FS$310,158,FALSE))</f>
        <v>0</v>
      </c>
      <c r="GA284" s="90">
        <f>IF(ISNA(VLOOKUP($B284,'[2]1516 Exp_Rev Access'!$F$7:$FS$310,159,FALSE)),"",VLOOKUP($B284,'[2]1516 Exp_Rev Access'!$F$7:$FS$310,159,FALSE))</f>
        <v>0</v>
      </c>
      <c r="GB284" s="90">
        <f>IF(ISNA(VLOOKUP($B284,'[2]1516 Exp_Rev Access'!$F$7:$FS$310,160,FALSE)),"",VLOOKUP($B284,'[2]1516 Exp_Rev Access'!$F$7:$FS$310,160,FALSE))</f>
        <v>0</v>
      </c>
      <c r="GC284" s="90">
        <f>IF(ISNA(VLOOKUP($B284,'[2]1516 Exp_Rev Access'!$F$7:$FS$310,161,FALSE)),"",VLOOKUP($B284,'[2]1516 Exp_Rev Access'!$F$7:$FS$310,161,FALSE))</f>
        <v>0</v>
      </c>
      <c r="GD284" s="90">
        <f>IF(ISNA(VLOOKUP($B284,'[2]1516 Exp_Rev Access'!$F$7:$FS$310,162,FALSE)),"",VLOOKUP($B284,'[2]1516 Exp_Rev Access'!$F$7:$FS$310,162,FALSE))</f>
        <v>0</v>
      </c>
      <c r="GE284" s="90">
        <f>IF(ISNA(VLOOKUP($B284,'[2]1516 Exp_Rev Access'!$F$7:$FS$310,163,FALSE)),"",VLOOKUP($B284,'[2]1516 Exp_Rev Access'!$F$7:$FS$310,163,FALSE))</f>
        <v>12375</v>
      </c>
      <c r="GF284" s="90">
        <f>IF(ISNA(VLOOKUP($B284,'[2]1516 Exp_Rev Access'!$F$7:$FS$310,164,FALSE)),"",VLOOKUP($B284,'[2]1516 Exp_Rev Access'!$F$7:$FS$310,164,FALSE))</f>
        <v>398032.5</v>
      </c>
      <c r="GG284" s="90">
        <f>IF(ISNA(VLOOKUP($B284,'[2]1516 Exp_Rev Access'!$F$7:$FS$310,165,FALSE)),"",VLOOKUP($B284,'[2]1516 Exp_Rev Access'!$F$7:$FS$310,165,FALSE))</f>
        <v>0</v>
      </c>
      <c r="GH284" s="90">
        <f>IF(ISNA(VLOOKUP($B284,'[2]1516 Exp_Rev Access'!$F$7:$FS$310,166,FALSE)),"",VLOOKUP($B284,'[2]1516 Exp_Rev Access'!$F$7:$FS$310,166,FALSE))</f>
        <v>0</v>
      </c>
      <c r="GI284" s="90">
        <f>IF(ISNA(VLOOKUP($B284,'[2]1516 Exp_Rev Access'!$F$7:$FS$310,167,FALSE)),"",VLOOKUP($B284,'[2]1516 Exp_Rev Access'!$F$7:$FS$310,167,FALSE))</f>
        <v>0</v>
      </c>
      <c r="GJ284" s="90">
        <f>IF(ISNA(VLOOKUP($B284,'[2]1516 Exp_Rev Access'!$F$7:$FS$310,168,FALSE)),"",VLOOKUP($B284,'[2]1516 Exp_Rev Access'!$F$7:$FS$310,168,FALSE))</f>
        <v>0</v>
      </c>
      <c r="GK284" s="90">
        <f>IF(ISNA(VLOOKUP($B284,'[2]1516 Exp_Rev Access'!$F$7:$FS$310,169,FALSE)),"",VLOOKUP($B284,'[2]1516 Exp_Rev Access'!$F$7:$FS$310,169,FALSE))</f>
        <v>600</v>
      </c>
      <c r="GL284" s="90">
        <f>IF(ISNA(VLOOKUP($B284,'[2]1516 Exp_Rev Access'!$F$7:$FS$310,170,FALSE)),"",VLOOKUP($B284,'[2]1516 Exp_Rev Access'!$F$7:$FS$310,170,FALSE))</f>
        <v>0</v>
      </c>
      <c r="GM284" s="90">
        <f>IF(ISNA(VLOOKUP($B284,'[2]1516 Exp_Rev Access'!$F$7:$FT$310,171,FALSE)),"",VLOOKUP($B284,'[2]1516 Exp_Rev Access'!$F$7:$FT$310,171,FALSE))</f>
        <v>0</v>
      </c>
      <c r="GN284" s="90">
        <f>IF(ISNA(VLOOKUP($B284,'[2]1516 Exp_Rev Access'!$F$7:$FU$310,172,FALSE)),"",VLOOKUP($B284,'[2]1516 Exp_Rev Access'!$F$7:$FU$310,172,FALSE))</f>
        <v>0</v>
      </c>
      <c r="GO284" s="90">
        <f>IF(ISNA(VLOOKUP($B284,'[2]1516 Exp_Rev Access'!$F$7:$FV$310,173,FALSE)),"",VLOOKUP($B284,'[2]1516 Exp_Rev Access'!$F$7:$FV$310,173,FALSE))</f>
        <v>0</v>
      </c>
      <c r="GP284" s="90">
        <f>IF(ISNA(VLOOKUP($B284,'[2]1516 Exp_Rev Access'!$F$7:$GA$310,174,FALSE)),"",VLOOKUP($B284,'[2]1516 Exp_Rev Access'!$F$7:$GA$310,174,FALSE))</f>
        <v>0</v>
      </c>
      <c r="GQ284" s="90">
        <f>IF(ISNA(VLOOKUP($B284,'[2]1516 Exp_Rev Access'!$F$7:$GA$310,175,FALSE)),"",VLOOKUP($B284,'[2]1516 Exp_Rev Access'!$F$7:$GA$310,175,FALSE))</f>
        <v>987</v>
      </c>
      <c r="GR284" s="90">
        <f>IF(ISNA(VLOOKUP($B284,'[2]1516 Exp_Rev Access'!$F$7:$GA$310,176,FALSE)),"",VLOOKUP($B284,'[2]1516 Exp_Rev Access'!$F$7:$GA$310,176,FALSE))</f>
        <v>0</v>
      </c>
      <c r="GS284" s="90">
        <f>IF(ISNA(VLOOKUP($B284,'[2]1516 Exp_Rev Access'!$F$7:$GA$310,177,FALSE)),"",VLOOKUP($B284,'[2]1516 Exp_Rev Access'!$F$7:$GA$310,177,FALSE))</f>
        <v>0</v>
      </c>
      <c r="GT284" s="90">
        <f>IF(ISNA(VLOOKUP($B284,'[2]1516 Exp_Rev Access'!$F$7:$GA$310,178,FALSE)),"",VLOOKUP($B284,'[2]1516 Exp_Rev Access'!$F$7:$GA$310,178,FALSE))</f>
        <v>593221.51</v>
      </c>
      <c r="GU284" s="53">
        <f t="shared" si="699"/>
        <v>1025893.95</v>
      </c>
      <c r="GV284" s="92">
        <f t="shared" si="700"/>
        <v>9.869056178679643E-2</v>
      </c>
      <c r="GW284" s="125">
        <f t="shared" si="701"/>
        <v>1292.4485360814351</v>
      </c>
    </row>
    <row r="285" spans="1:222" x14ac:dyDescent="0.2">
      <c r="A285" s="99"/>
      <c r="B285" s="100"/>
      <c r="C285" s="100" t="s">
        <v>185</v>
      </c>
      <c r="D285" s="101">
        <f>SUM(D281:D284)</f>
        <v>1834.71</v>
      </c>
      <c r="E285" s="102">
        <f>SUM(E281:E284)</f>
        <v>24199677.16</v>
      </c>
      <c r="F285" s="103">
        <f>SUM(F281:F284)</f>
        <v>24199677.159999996</v>
      </c>
      <c r="G285" s="70">
        <f>F285-E285</f>
        <v>0</v>
      </c>
      <c r="H285" s="103">
        <f>SUM(H281:H284)</f>
        <v>5003354.87</v>
      </c>
      <c r="I285" s="103">
        <f t="shared" ref="I285:N285" si="702">SUM(I281:I284)</f>
        <v>0</v>
      </c>
      <c r="J285" s="103">
        <f t="shared" si="702"/>
        <v>3146.32</v>
      </c>
      <c r="K285" s="103">
        <f t="shared" si="702"/>
        <v>1019.6299999999999</v>
      </c>
      <c r="L285" s="103">
        <f t="shared" si="702"/>
        <v>0</v>
      </c>
      <c r="M285" s="103">
        <f t="shared" si="702"/>
        <v>0</v>
      </c>
      <c r="N285" s="103">
        <f t="shared" si="702"/>
        <v>5007520.82</v>
      </c>
      <c r="O285" s="69">
        <f>N285/E285</f>
        <v>0.20692510841743808</v>
      </c>
      <c r="P285" s="103">
        <f>N285/D285</f>
        <v>2729.325517384219</v>
      </c>
      <c r="Q285" s="103">
        <f t="shared" ref="Q285:AM285" si="703">SUM(Q281:Q284)</f>
        <v>114752.71</v>
      </c>
      <c r="R285" s="103">
        <f t="shared" si="703"/>
        <v>0</v>
      </c>
      <c r="S285" s="103">
        <f t="shared" si="703"/>
        <v>815</v>
      </c>
      <c r="T285" s="103">
        <f t="shared" si="703"/>
        <v>0</v>
      </c>
      <c r="U285" s="103">
        <f t="shared" si="703"/>
        <v>0</v>
      </c>
      <c r="V285" s="103">
        <f t="shared" si="703"/>
        <v>250</v>
      </c>
      <c r="W285" s="103">
        <f t="shared" si="703"/>
        <v>0</v>
      </c>
      <c r="X285" s="103">
        <f t="shared" si="703"/>
        <v>0</v>
      </c>
      <c r="Y285" s="103">
        <f t="shared" si="703"/>
        <v>18790.25</v>
      </c>
      <c r="Z285" s="103">
        <f t="shared" si="703"/>
        <v>100</v>
      </c>
      <c r="AA285" s="103">
        <f t="shared" si="703"/>
        <v>0</v>
      </c>
      <c r="AB285" s="103">
        <f t="shared" si="703"/>
        <v>0</v>
      </c>
      <c r="AC285" s="103">
        <f t="shared" si="703"/>
        <v>3892.15</v>
      </c>
      <c r="AD285" s="103">
        <f t="shared" si="703"/>
        <v>319972.5</v>
      </c>
      <c r="AE285" s="103">
        <f t="shared" si="703"/>
        <v>6579.1899999999987</v>
      </c>
      <c r="AF285" s="103">
        <f t="shared" si="703"/>
        <v>360.66</v>
      </c>
      <c r="AG285" s="103">
        <f t="shared" si="703"/>
        <v>470488.57</v>
      </c>
      <c r="AH285" s="103">
        <f t="shared" si="703"/>
        <v>3256.53</v>
      </c>
      <c r="AI285" s="103">
        <f t="shared" si="703"/>
        <v>20424.370000000003</v>
      </c>
      <c r="AJ285" s="103">
        <f t="shared" si="703"/>
        <v>34193.51</v>
      </c>
      <c r="AK285" s="103">
        <f t="shared" si="703"/>
        <v>141491.41</v>
      </c>
      <c r="AL285" s="103">
        <f>SUM(AL281:AL284)</f>
        <v>34549.25</v>
      </c>
      <c r="AM285" s="103">
        <f t="shared" si="703"/>
        <v>1169916.0999999999</v>
      </c>
      <c r="AN285" s="71">
        <f>AM285/E285</f>
        <v>4.8344285432607804E-2</v>
      </c>
      <c r="AO285" s="70">
        <f>AM285/D285</f>
        <v>637.65723193311192</v>
      </c>
      <c r="AP285" s="103">
        <f t="shared" ref="AP285:AU285" si="704">SUM(AP281:AP284)</f>
        <v>12866119.84</v>
      </c>
      <c r="AQ285" s="103">
        <f t="shared" si="704"/>
        <v>214889.87</v>
      </c>
      <c r="AR285" s="103">
        <f t="shared" si="704"/>
        <v>0</v>
      </c>
      <c r="AS285" s="103">
        <f t="shared" si="704"/>
        <v>0</v>
      </c>
      <c r="AT285" s="103">
        <f t="shared" si="704"/>
        <v>0</v>
      </c>
      <c r="AU285" s="103">
        <f t="shared" si="704"/>
        <v>13081009.710000001</v>
      </c>
      <c r="AV285" s="73">
        <f>AU285/E285</f>
        <v>0.54054480245801761</v>
      </c>
      <c r="AW285" s="103">
        <f>AU285/D285</f>
        <v>7129.7424170577369</v>
      </c>
      <c r="AX285" s="103">
        <f t="shared" ref="AX285:BV285" si="705">SUM(AX281:AX284)</f>
        <v>166</v>
      </c>
      <c r="AY285" s="103">
        <f t="shared" si="705"/>
        <v>1314616</v>
      </c>
      <c r="AZ285" s="103">
        <f t="shared" si="705"/>
        <v>13608.46</v>
      </c>
      <c r="BA285" s="103">
        <f t="shared" si="705"/>
        <v>0</v>
      </c>
      <c r="BB285" s="103">
        <f t="shared" si="705"/>
        <v>0</v>
      </c>
      <c r="BC285" s="103">
        <f t="shared" si="705"/>
        <v>304710.53000000003</v>
      </c>
      <c r="BD285" s="103">
        <f t="shared" si="705"/>
        <v>0</v>
      </c>
      <c r="BE285" s="103">
        <f t="shared" si="705"/>
        <v>67139.100000000006</v>
      </c>
      <c r="BF285" s="103">
        <f t="shared" si="705"/>
        <v>0</v>
      </c>
      <c r="BG285" s="103">
        <f t="shared" si="705"/>
        <v>99048.45</v>
      </c>
      <c r="BH285" s="103">
        <f t="shared" si="705"/>
        <v>10278.700000000001</v>
      </c>
      <c r="BI285" s="103">
        <f t="shared" si="705"/>
        <v>0</v>
      </c>
      <c r="BJ285" s="103">
        <f t="shared" si="705"/>
        <v>11875.75</v>
      </c>
      <c r="BK285" s="103">
        <f t="shared" si="705"/>
        <v>599003.08000000007</v>
      </c>
      <c r="BL285" s="103">
        <f t="shared" si="705"/>
        <v>0</v>
      </c>
      <c r="BM285" s="103">
        <f t="shared" si="705"/>
        <v>5398.28</v>
      </c>
      <c r="BN285" s="103">
        <f t="shared" si="705"/>
        <v>0</v>
      </c>
      <c r="BO285" s="103">
        <f t="shared" si="705"/>
        <v>0</v>
      </c>
      <c r="BP285" s="103">
        <f t="shared" si="705"/>
        <v>0</v>
      </c>
      <c r="BQ285" s="103">
        <f t="shared" si="705"/>
        <v>5165.25</v>
      </c>
      <c r="BR285" s="103">
        <f t="shared" si="705"/>
        <v>0</v>
      </c>
      <c r="BS285" s="103">
        <f t="shared" si="705"/>
        <v>0</v>
      </c>
      <c r="BT285" s="103">
        <f t="shared" si="705"/>
        <v>0</v>
      </c>
      <c r="BU285" s="103">
        <f t="shared" si="705"/>
        <v>0</v>
      </c>
      <c r="BV285" s="103">
        <f t="shared" si="705"/>
        <v>2431009.6000000006</v>
      </c>
      <c r="BW285" s="71">
        <f>BV285/E285</f>
        <v>0.10045628228537908</v>
      </c>
      <c r="BX285" s="70">
        <f>BV285/D285</f>
        <v>1325.0102741032645</v>
      </c>
      <c r="BY285" s="103">
        <f t="shared" ref="BY285:CE285" si="706">SUM(BY281:BY284)</f>
        <v>0</v>
      </c>
      <c r="BZ285" s="103">
        <f t="shared" si="706"/>
        <v>0</v>
      </c>
      <c r="CA285" s="103">
        <f t="shared" si="706"/>
        <v>0</v>
      </c>
      <c r="CB285" s="103">
        <f t="shared" si="706"/>
        <v>0</v>
      </c>
      <c r="CC285" s="103">
        <f t="shared" si="706"/>
        <v>0</v>
      </c>
      <c r="CD285" s="103">
        <f t="shared" si="706"/>
        <v>0</v>
      </c>
      <c r="CE285" s="103">
        <f t="shared" si="706"/>
        <v>0</v>
      </c>
      <c r="CF285" s="71">
        <f>CE285/E285</f>
        <v>0</v>
      </c>
      <c r="CG285" s="72">
        <f>CE285/D285</f>
        <v>0</v>
      </c>
      <c r="CH285" s="103">
        <f t="shared" ref="CH285:ES285" si="707">SUM(CH281:CH284)</f>
        <v>0</v>
      </c>
      <c r="CI285" s="103">
        <f t="shared" si="707"/>
        <v>0</v>
      </c>
      <c r="CJ285" s="103">
        <f t="shared" si="707"/>
        <v>0</v>
      </c>
      <c r="CK285" s="103">
        <f t="shared" si="707"/>
        <v>0</v>
      </c>
      <c r="CL285" s="103">
        <f t="shared" si="707"/>
        <v>0</v>
      </c>
      <c r="CM285" s="103">
        <f t="shared" si="707"/>
        <v>0</v>
      </c>
      <c r="CN285" s="103">
        <f t="shared" si="707"/>
        <v>0</v>
      </c>
      <c r="CO285" s="103">
        <f t="shared" si="707"/>
        <v>0</v>
      </c>
      <c r="CP285" s="103">
        <f t="shared" si="707"/>
        <v>0</v>
      </c>
      <c r="CQ285" s="103">
        <f t="shared" si="707"/>
        <v>432613.45</v>
      </c>
      <c r="CR285" s="103">
        <f t="shared" si="707"/>
        <v>0</v>
      </c>
      <c r="CS285" s="103">
        <f t="shared" si="707"/>
        <v>10498.17</v>
      </c>
      <c r="CT285" s="103">
        <f t="shared" si="707"/>
        <v>0</v>
      </c>
      <c r="CU285" s="103">
        <f t="shared" si="707"/>
        <v>279798.61</v>
      </c>
      <c r="CV285" s="103">
        <f t="shared" si="707"/>
        <v>62328.71</v>
      </c>
      <c r="CW285" s="103">
        <f t="shared" si="707"/>
        <v>0</v>
      </c>
      <c r="CX285" s="103">
        <f t="shared" si="707"/>
        <v>0</v>
      </c>
      <c r="CY285" s="103">
        <f t="shared" si="707"/>
        <v>0</v>
      </c>
      <c r="CZ285" s="103">
        <f t="shared" si="707"/>
        <v>0</v>
      </c>
      <c r="DA285" s="103">
        <f t="shared" si="707"/>
        <v>0</v>
      </c>
      <c r="DB285" s="103">
        <f t="shared" si="707"/>
        <v>10283.18</v>
      </c>
      <c r="DC285" s="103">
        <f t="shared" si="707"/>
        <v>0</v>
      </c>
      <c r="DD285" s="103">
        <f t="shared" si="707"/>
        <v>0</v>
      </c>
      <c r="DE285" s="103">
        <f t="shared" si="707"/>
        <v>0</v>
      </c>
      <c r="DF285" s="103">
        <f t="shared" si="707"/>
        <v>0</v>
      </c>
      <c r="DG285" s="103">
        <f t="shared" si="707"/>
        <v>0</v>
      </c>
      <c r="DH285" s="103">
        <f t="shared" si="707"/>
        <v>0</v>
      </c>
      <c r="DI285" s="103">
        <f t="shared" si="707"/>
        <v>290337.37</v>
      </c>
      <c r="DJ285" s="103">
        <f t="shared" si="707"/>
        <v>0</v>
      </c>
      <c r="DK285" s="103">
        <f t="shared" si="707"/>
        <v>38352.31</v>
      </c>
      <c r="DL285" s="103">
        <f t="shared" si="707"/>
        <v>0</v>
      </c>
      <c r="DM285" s="103">
        <f t="shared" si="707"/>
        <v>0</v>
      </c>
      <c r="DN285" s="103">
        <f t="shared" si="707"/>
        <v>0</v>
      </c>
      <c r="DO285" s="103">
        <f t="shared" si="707"/>
        <v>0</v>
      </c>
      <c r="DP285" s="103">
        <f t="shared" si="707"/>
        <v>0</v>
      </c>
      <c r="DQ285" s="103">
        <f t="shared" si="707"/>
        <v>0</v>
      </c>
      <c r="DR285" s="103">
        <f t="shared" si="707"/>
        <v>0</v>
      </c>
      <c r="DS285" s="103">
        <f t="shared" si="707"/>
        <v>0</v>
      </c>
      <c r="DT285" s="103">
        <f t="shared" si="707"/>
        <v>0</v>
      </c>
      <c r="DU285" s="103">
        <f t="shared" si="707"/>
        <v>0</v>
      </c>
      <c r="DV285" s="103">
        <f t="shared" si="707"/>
        <v>0</v>
      </c>
      <c r="DW285" s="103">
        <f t="shared" si="707"/>
        <v>0</v>
      </c>
      <c r="DX285" s="103">
        <f t="shared" si="707"/>
        <v>0</v>
      </c>
      <c r="DY285" s="103">
        <f t="shared" si="707"/>
        <v>0</v>
      </c>
      <c r="DZ285" s="103">
        <f t="shared" si="707"/>
        <v>0</v>
      </c>
      <c r="EA285" s="103">
        <f t="shared" si="707"/>
        <v>0</v>
      </c>
      <c r="EB285" s="103">
        <f t="shared" si="707"/>
        <v>0</v>
      </c>
      <c r="EC285" s="103">
        <f t="shared" si="707"/>
        <v>0</v>
      </c>
      <c r="ED285" s="103">
        <f t="shared" si="707"/>
        <v>0</v>
      </c>
      <c r="EE285" s="103">
        <f t="shared" si="707"/>
        <v>0</v>
      </c>
      <c r="EF285" s="103">
        <f t="shared" si="707"/>
        <v>0</v>
      </c>
      <c r="EG285" s="103">
        <f t="shared" si="707"/>
        <v>0</v>
      </c>
      <c r="EH285" s="103">
        <f t="shared" si="707"/>
        <v>0</v>
      </c>
      <c r="EI285" s="103">
        <f t="shared" si="707"/>
        <v>0</v>
      </c>
      <c r="EJ285" s="103">
        <f t="shared" si="707"/>
        <v>0</v>
      </c>
      <c r="EK285" s="103">
        <f t="shared" si="707"/>
        <v>0</v>
      </c>
      <c r="EL285" s="103">
        <f t="shared" si="707"/>
        <v>0</v>
      </c>
      <c r="EM285" s="103">
        <f t="shared" si="707"/>
        <v>0</v>
      </c>
      <c r="EN285" s="103">
        <f t="shared" si="707"/>
        <v>0</v>
      </c>
      <c r="EO285" s="103">
        <f t="shared" si="707"/>
        <v>0</v>
      </c>
      <c r="EP285" s="103">
        <f t="shared" si="707"/>
        <v>0</v>
      </c>
      <c r="EQ285" s="103">
        <f t="shared" si="707"/>
        <v>0</v>
      </c>
      <c r="ER285" s="103">
        <f t="shared" si="707"/>
        <v>0</v>
      </c>
      <c r="ES285" s="103">
        <f t="shared" si="707"/>
        <v>0</v>
      </c>
      <c r="ET285" s="103">
        <f t="shared" ref="ET285:FR285" si="708">SUM(ET281:ET284)</f>
        <v>0</v>
      </c>
      <c r="EU285" s="103">
        <f t="shared" si="708"/>
        <v>0</v>
      </c>
      <c r="EV285" s="103">
        <f t="shared" si="708"/>
        <v>29393.64</v>
      </c>
      <c r="EW285" s="103">
        <f t="shared" si="708"/>
        <v>0</v>
      </c>
      <c r="EX285" s="103">
        <f t="shared" si="708"/>
        <v>0</v>
      </c>
      <c r="EY285" s="103">
        <f t="shared" si="708"/>
        <v>0</v>
      </c>
      <c r="EZ285" s="103">
        <f t="shared" si="708"/>
        <v>0</v>
      </c>
      <c r="FA285" s="103">
        <f t="shared" si="708"/>
        <v>0</v>
      </c>
      <c r="FB285" s="103">
        <f t="shared" si="708"/>
        <v>0</v>
      </c>
      <c r="FC285" s="103">
        <f t="shared" si="708"/>
        <v>0</v>
      </c>
      <c r="FD285" s="103">
        <f t="shared" si="708"/>
        <v>0</v>
      </c>
      <c r="FE285" s="103">
        <f t="shared" si="708"/>
        <v>0</v>
      </c>
      <c r="FF285" s="103">
        <f t="shared" si="708"/>
        <v>0</v>
      </c>
      <c r="FG285" s="103">
        <f t="shared" si="708"/>
        <v>0</v>
      </c>
      <c r="FH285" s="103">
        <f t="shared" si="708"/>
        <v>0</v>
      </c>
      <c r="FI285" s="103">
        <f t="shared" si="708"/>
        <v>4539.26</v>
      </c>
      <c r="FJ285" s="103">
        <f t="shared" si="708"/>
        <v>0</v>
      </c>
      <c r="FK285" s="103">
        <f t="shared" si="708"/>
        <v>0</v>
      </c>
      <c r="FL285" s="103">
        <f t="shared" si="708"/>
        <v>0</v>
      </c>
      <c r="FM285" s="103">
        <f t="shared" si="708"/>
        <v>0</v>
      </c>
      <c r="FN285" s="103">
        <f t="shared" si="708"/>
        <v>0</v>
      </c>
      <c r="FO285" s="103">
        <f t="shared" si="708"/>
        <v>0</v>
      </c>
      <c r="FP285" s="103">
        <f t="shared" si="708"/>
        <v>0</v>
      </c>
      <c r="FQ285" s="103">
        <f t="shared" si="708"/>
        <v>0</v>
      </c>
      <c r="FR285" s="103">
        <f t="shared" si="708"/>
        <v>15511.31</v>
      </c>
      <c r="FS285" s="103">
        <f>SUM(FS281:FS284)</f>
        <v>1173656.01</v>
      </c>
      <c r="FT285" s="71">
        <f>FS285/E285</f>
        <v>4.8498829229835894E-2</v>
      </c>
      <c r="FU285" s="119">
        <f>FS285/D285</f>
        <v>639.695652173913</v>
      </c>
      <c r="FV285" s="103">
        <f t="shared" ref="FV285:GU285" si="709">SUM(FV281:FV284)</f>
        <v>19792.71</v>
      </c>
      <c r="FW285" s="103">
        <f t="shared" si="709"/>
        <v>68386.12</v>
      </c>
      <c r="FX285" s="103">
        <f t="shared" si="709"/>
        <v>0</v>
      </c>
      <c r="FY285" s="103">
        <f t="shared" si="709"/>
        <v>0</v>
      </c>
      <c r="FZ285" s="103">
        <f t="shared" si="709"/>
        <v>0</v>
      </c>
      <c r="GA285" s="103">
        <f>SUM(GA281:GA284)</f>
        <v>0</v>
      </c>
      <c r="GB285" s="103">
        <f t="shared" si="709"/>
        <v>0</v>
      </c>
      <c r="GC285" s="103">
        <f t="shared" si="709"/>
        <v>0</v>
      </c>
      <c r="GD285" s="103">
        <f t="shared" si="709"/>
        <v>0</v>
      </c>
      <c r="GE285" s="103">
        <f t="shared" si="709"/>
        <v>16316.64</v>
      </c>
      <c r="GF285" s="103">
        <f t="shared" si="709"/>
        <v>479503.97</v>
      </c>
      <c r="GG285" s="103">
        <f t="shared" si="709"/>
        <v>0</v>
      </c>
      <c r="GH285" s="103">
        <f t="shared" si="709"/>
        <v>0</v>
      </c>
      <c r="GI285" s="103">
        <f t="shared" si="709"/>
        <v>0</v>
      </c>
      <c r="GJ285" s="103">
        <f t="shared" si="709"/>
        <v>0</v>
      </c>
      <c r="GK285" s="103">
        <f t="shared" si="709"/>
        <v>3332.46</v>
      </c>
      <c r="GL285" s="103">
        <f t="shared" si="709"/>
        <v>5075</v>
      </c>
      <c r="GM285" s="103">
        <f t="shared" si="709"/>
        <v>0</v>
      </c>
      <c r="GN285" s="103">
        <f t="shared" si="709"/>
        <v>0</v>
      </c>
      <c r="GO285" s="103">
        <f t="shared" si="709"/>
        <v>0</v>
      </c>
      <c r="GP285" s="103">
        <f t="shared" si="709"/>
        <v>0</v>
      </c>
      <c r="GQ285" s="103">
        <f t="shared" si="709"/>
        <v>987</v>
      </c>
      <c r="GR285" s="103">
        <f t="shared" si="709"/>
        <v>0</v>
      </c>
      <c r="GS285" s="103">
        <f t="shared" si="709"/>
        <v>0</v>
      </c>
      <c r="GT285" s="103">
        <f t="shared" si="709"/>
        <v>743171.02</v>
      </c>
      <c r="GU285" s="103">
        <f t="shared" si="709"/>
        <v>1336564.92</v>
      </c>
      <c r="GV285" s="71">
        <f>GU285/E285</f>
        <v>5.523069217672158E-2</v>
      </c>
      <c r="GW285" s="107">
        <f>GU285/D285</f>
        <v>728.4883823601549</v>
      </c>
    </row>
    <row r="286" spans="1:222" ht="4.5" customHeight="1" x14ac:dyDescent="0.2">
      <c r="B286" s="87"/>
      <c r="C286" s="100"/>
      <c r="D286" s="120"/>
      <c r="E286" s="121"/>
      <c r="F286" s="81"/>
      <c r="G286" s="81"/>
      <c r="H286" s="81"/>
      <c r="I286" s="81"/>
      <c r="J286" s="81"/>
      <c r="K286" s="81"/>
      <c r="L286" s="81"/>
      <c r="M286" s="81"/>
      <c r="N286" s="81"/>
      <c r="O286" s="92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92"/>
      <c r="AO286" s="81"/>
      <c r="AP286" s="81"/>
      <c r="AQ286" s="81"/>
      <c r="AR286" s="81"/>
      <c r="AS286" s="81"/>
      <c r="AT286" s="81"/>
      <c r="AU286" s="81"/>
      <c r="AV286" s="92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1"/>
      <c r="BO286" s="81"/>
      <c r="BP286" s="81"/>
      <c r="BQ286" s="81"/>
      <c r="BR286" s="81"/>
      <c r="BS286" s="81"/>
      <c r="BT286" s="81"/>
      <c r="BU286" s="81"/>
      <c r="BV286" s="81"/>
      <c r="BW286" s="92"/>
      <c r="BX286" s="81"/>
      <c r="BY286" s="81"/>
      <c r="BZ286" s="81"/>
      <c r="CA286" s="81"/>
      <c r="CB286" s="81"/>
      <c r="CC286" s="81"/>
      <c r="CD286" s="81"/>
      <c r="CE286" s="81"/>
      <c r="CF286" s="92"/>
      <c r="CG286" s="81"/>
      <c r="CH286" s="81"/>
      <c r="CI286" s="81"/>
      <c r="CJ286" s="81"/>
      <c r="CK286" s="81"/>
      <c r="CL286" s="81"/>
      <c r="CM286" s="81"/>
      <c r="CN286" s="81"/>
      <c r="CO286" s="81"/>
      <c r="CP286" s="81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1"/>
      <c r="DH286" s="81"/>
      <c r="DI286" s="81"/>
      <c r="DJ286" s="81"/>
      <c r="DK286" s="81"/>
      <c r="DL286" s="81"/>
      <c r="DM286" s="81"/>
      <c r="DN286" s="81"/>
      <c r="DO286" s="81"/>
      <c r="DP286" s="81"/>
      <c r="DQ286" s="81"/>
      <c r="DR286" s="81"/>
      <c r="DS286" s="81"/>
      <c r="DT286" s="81"/>
      <c r="DU286" s="81"/>
      <c r="DV286" s="81"/>
      <c r="DW286" s="81"/>
      <c r="DX286" s="81"/>
      <c r="DY286" s="81"/>
      <c r="DZ286" s="81"/>
      <c r="EA286" s="81"/>
      <c r="EB286" s="81"/>
      <c r="EC286" s="81"/>
      <c r="ED286" s="81"/>
      <c r="EE286" s="81"/>
      <c r="EF286" s="81"/>
      <c r="EG286" s="81"/>
      <c r="EH286" s="81"/>
      <c r="EI286" s="81"/>
      <c r="EJ286" s="81"/>
      <c r="EK286" s="81"/>
      <c r="EL286" s="81"/>
      <c r="EM286" s="81"/>
      <c r="EN286" s="81"/>
      <c r="EO286" s="81"/>
      <c r="EP286" s="81"/>
      <c r="EQ286" s="81"/>
      <c r="ER286" s="81"/>
      <c r="ES286" s="81"/>
      <c r="ET286" s="81"/>
      <c r="EU286" s="81"/>
      <c r="EV286" s="81"/>
      <c r="EW286" s="81"/>
      <c r="EX286" s="81"/>
      <c r="EY286" s="81"/>
      <c r="EZ286" s="81"/>
      <c r="FA286" s="81"/>
      <c r="FB286" s="81"/>
      <c r="FC286" s="81"/>
      <c r="FD286" s="81"/>
      <c r="FE286" s="81"/>
      <c r="FF286" s="81"/>
      <c r="FG286" s="81"/>
      <c r="FH286" s="81"/>
      <c r="FI286" s="81"/>
      <c r="FJ286" s="81"/>
      <c r="FK286" s="81"/>
      <c r="FL286" s="81"/>
      <c r="FM286" s="81"/>
      <c r="FN286" s="81"/>
      <c r="FO286" s="81"/>
      <c r="FP286" s="81"/>
      <c r="FQ286" s="81"/>
      <c r="FR286" s="81"/>
      <c r="FS286" s="77"/>
      <c r="FT286" s="77"/>
      <c r="FU286" s="77"/>
      <c r="FV286" s="77"/>
      <c r="FW286" s="77"/>
      <c r="FX286" s="77"/>
      <c r="FY286" s="77"/>
      <c r="FZ286" s="77"/>
      <c r="GA286" s="77"/>
      <c r="GB286" s="77"/>
      <c r="GC286" s="77"/>
      <c r="GD286" s="77"/>
      <c r="GE286" s="77"/>
      <c r="GF286" s="77"/>
      <c r="GG286" s="77"/>
      <c r="GH286" s="77"/>
      <c r="GI286" s="77"/>
      <c r="GJ286" s="77"/>
      <c r="GK286" s="77"/>
      <c r="GL286" s="77"/>
      <c r="GM286" s="77"/>
      <c r="GN286" s="77"/>
      <c r="GO286" s="77"/>
      <c r="GP286" s="77"/>
      <c r="GQ286" s="77"/>
      <c r="GR286" s="77"/>
      <c r="GS286" s="77"/>
      <c r="GT286" s="77"/>
      <c r="GU286" s="77"/>
      <c r="GV286" s="77"/>
      <c r="GW286" s="108"/>
    </row>
    <row r="287" spans="1:222" ht="12.75" x14ac:dyDescent="0.2">
      <c r="A287" s="99" t="s">
        <v>595</v>
      </c>
      <c r="B287" s="87"/>
      <c r="C287" s="100"/>
      <c r="D287" s="120"/>
      <c r="E287" s="121"/>
      <c r="F287" s="81"/>
      <c r="G287" s="81"/>
      <c r="H287" s="81"/>
      <c r="I287" s="81"/>
      <c r="J287" s="81"/>
      <c r="K287" s="81"/>
      <c r="L287" s="81"/>
      <c r="M287" s="81"/>
      <c r="N287" s="81"/>
      <c r="O287" s="92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92"/>
      <c r="AO287" s="81"/>
      <c r="AP287" s="81"/>
      <c r="AQ287" s="81"/>
      <c r="AR287" s="81"/>
      <c r="AS287" s="81"/>
      <c r="AT287" s="81"/>
      <c r="AU287" s="81"/>
      <c r="AV287" s="92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1"/>
      <c r="BO287" s="81"/>
      <c r="BP287" s="81"/>
      <c r="BQ287" s="81"/>
      <c r="BR287" s="81"/>
      <c r="BS287" s="81"/>
      <c r="BT287" s="81"/>
      <c r="BU287" s="81"/>
      <c r="BV287" s="81"/>
      <c r="BW287" s="92"/>
      <c r="BX287" s="81"/>
      <c r="BY287" s="81"/>
      <c r="BZ287" s="81"/>
      <c r="CA287" s="81"/>
      <c r="CB287" s="81"/>
      <c r="CC287" s="81"/>
      <c r="CD287" s="81"/>
      <c r="CE287" s="81"/>
      <c r="CF287" s="92"/>
      <c r="CG287" s="81"/>
      <c r="CH287" s="81"/>
      <c r="CI287" s="81"/>
      <c r="CJ287" s="81"/>
      <c r="CK287" s="81"/>
      <c r="CL287" s="81"/>
      <c r="CM287" s="81"/>
      <c r="CN287" s="81"/>
      <c r="CO287" s="81"/>
      <c r="CP287" s="81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1"/>
      <c r="DH287" s="81"/>
      <c r="DI287" s="81"/>
      <c r="DJ287" s="81"/>
      <c r="DK287" s="81"/>
      <c r="DL287" s="81"/>
      <c r="DM287" s="81"/>
      <c r="DN287" s="81"/>
      <c r="DO287" s="81"/>
      <c r="DP287" s="81"/>
      <c r="DQ287" s="81"/>
      <c r="DR287" s="81"/>
      <c r="DS287" s="81"/>
      <c r="DT287" s="81"/>
      <c r="DU287" s="81"/>
      <c r="DV287" s="81"/>
      <c r="DW287" s="81"/>
      <c r="DX287" s="81"/>
      <c r="DY287" s="81"/>
      <c r="DZ287" s="81"/>
      <c r="EA287" s="81"/>
      <c r="EB287" s="81"/>
      <c r="EC287" s="81"/>
      <c r="ED287" s="81"/>
      <c r="EE287" s="81"/>
      <c r="EF287" s="81"/>
      <c r="EG287" s="81"/>
      <c r="EH287" s="81"/>
      <c r="EI287" s="81"/>
      <c r="EJ287" s="81"/>
      <c r="EK287" s="81"/>
      <c r="EL287" s="81"/>
      <c r="EM287" s="81"/>
      <c r="EN287" s="81"/>
      <c r="EO287" s="81"/>
      <c r="EP287" s="81"/>
      <c r="EQ287" s="81"/>
      <c r="ER287" s="81"/>
      <c r="ES287" s="81"/>
      <c r="ET287" s="81"/>
      <c r="EU287" s="81"/>
      <c r="EV287" s="81"/>
      <c r="EW287" s="81"/>
      <c r="EX287" s="81"/>
      <c r="EY287" s="81"/>
      <c r="EZ287" s="81"/>
      <c r="FA287" s="81"/>
      <c r="FB287" s="81"/>
      <c r="FC287" s="81"/>
      <c r="FD287" s="81"/>
      <c r="FE287" s="81"/>
      <c r="FF287" s="81"/>
      <c r="FG287" s="81"/>
      <c r="FH287" s="81"/>
      <c r="FI287" s="81"/>
      <c r="FJ287" s="81"/>
      <c r="FK287" s="81"/>
      <c r="FL287" s="81"/>
      <c r="FM287" s="81"/>
      <c r="FN287" s="81"/>
      <c r="FO287" s="81"/>
      <c r="FP287" s="81"/>
      <c r="FQ287" s="81"/>
      <c r="FR287" s="81"/>
      <c r="FS287" s="77"/>
      <c r="FT287" s="77"/>
      <c r="FU287" s="77"/>
      <c r="FV287" s="77"/>
      <c r="FW287" s="77"/>
      <c r="FX287" s="77"/>
      <c r="FY287" s="77"/>
      <c r="FZ287" s="77"/>
      <c r="GA287" s="77"/>
      <c r="GB287" s="77"/>
      <c r="GC287" s="77"/>
      <c r="GD287" s="77"/>
      <c r="GE287" s="77"/>
      <c r="GF287" s="77"/>
      <c r="GG287" s="77"/>
      <c r="GH287" s="77"/>
      <c r="GI287" s="77"/>
      <c r="GJ287" s="77"/>
      <c r="GK287" s="77"/>
      <c r="GL287" s="77"/>
      <c r="GM287" s="77"/>
      <c r="GN287" s="77"/>
      <c r="GO287" s="77"/>
      <c r="GP287" s="77"/>
      <c r="GQ287" s="77"/>
      <c r="GR287" s="77"/>
      <c r="GS287" s="77"/>
      <c r="GT287" s="77"/>
      <c r="GU287" s="77"/>
      <c r="GV287" s="77"/>
      <c r="GW287" s="108"/>
    </row>
    <row r="288" spans="1:222" x14ac:dyDescent="0.2">
      <c r="B288" s="87" t="s">
        <v>596</v>
      </c>
      <c r="C288" s="87" t="s">
        <v>597</v>
      </c>
      <c r="D288" s="88">
        <f>IF(ISNA(VLOOKUP($B288,'[2]1516 enrollment_Rev_Exp by size'!$A$6:$C$325,3,FALSE)),"",VLOOKUP($B288,'[2]1516 enrollment_Rev_Exp by size'!$A$6:$C$325,3,FALSE))</f>
        <v>530.43999999999994</v>
      </c>
      <c r="E288" s="89">
        <v>7539651</v>
      </c>
      <c r="F288" s="67">
        <f t="shared" ref="F288:F294" si="710">N288+AM288+AU288+BV288+CE288+FS288+GU288</f>
        <v>7539651.0000000009</v>
      </c>
      <c r="G288" s="67">
        <f t="shared" ref="G288:G294" si="711">F288-E288</f>
        <v>0</v>
      </c>
      <c r="H288" s="90">
        <f>IF(ISNA(VLOOKUP($B288,'[2]1516 Exp_Rev Access'!$F$7:$FS$310,2,FALSE)),"",VLOOKUP($B288,'[2]1516 Exp_Rev Access'!$F$7:$FS$310,2,FALSE))</f>
        <v>1457818.6</v>
      </c>
      <c r="I288" s="90">
        <f>IF(ISNA(VLOOKUP($B288,'[2]1516 Exp_Rev Access'!$F$7:$FS$310,3,FALSE)),"",VLOOKUP($B288,'[2]1516 Exp_Rev Access'!$F$7:$FS$310,3,FALSE))</f>
        <v>0</v>
      </c>
      <c r="J288" s="90">
        <f>IF(ISNA(VLOOKUP($B288,'[2]1516 Exp_Rev Access'!$F$7:$FS$310,4,FALSE)),"",VLOOKUP($B288,'[2]1516 Exp_Rev Access'!$F$7:$FS$310,4,FALSE))</f>
        <v>7018.58</v>
      </c>
      <c r="K288" s="90">
        <f>IF(ISNA(VLOOKUP($B288,'[2]1516 Exp_Rev Access'!$F$7:$FS$310,5,FALSE)),"-",VLOOKUP($B288,'[2]1516 Exp_Rev Access'!$F$7:$FS$310,5,FALSE))</f>
        <v>156914.10999999999</v>
      </c>
      <c r="L288" s="90">
        <f>IF(ISNA(VLOOKUP($B288,'[2]1516 Exp_Rev Access'!$F$7:$FS$310,6,FALSE)),"",VLOOKUP($B288,'[2]1516 Exp_Rev Access'!$F$7:$FS$310,6,FALSE))</f>
        <v>0</v>
      </c>
      <c r="M288" s="90">
        <f>IF(ISNA(VLOOKUP($B288,'[2]1516 Exp_Rev Access'!$F$7:$FS$310,7,FALSE)),"",VLOOKUP($B288,'[2]1516 Exp_Rev Access'!$F$7:$FS$310,7,FALSE))</f>
        <v>0</v>
      </c>
      <c r="N288" s="53">
        <f t="shared" ref="N288:N294" si="712">SUM(H288:M288)</f>
        <v>1621751.29</v>
      </c>
      <c r="O288" s="91">
        <f t="shared" ref="O288:O294" si="713">N288/E288</f>
        <v>0.21509633403455944</v>
      </c>
      <c r="P288" s="53">
        <f t="shared" ref="P288:P294" si="714">N288/D288</f>
        <v>3057.3699004599957</v>
      </c>
      <c r="Q288" s="90">
        <f>IF(ISNA(VLOOKUP($B288,'[2]1516 Exp_Rev Access'!$F$7:$FS$310,8,FALSE)),"",VLOOKUP($B288,'[2]1516 Exp_Rev Access'!$F$7:$FS$310,8,FALSE))</f>
        <v>15403.51</v>
      </c>
      <c r="R288" s="90">
        <f>IF(ISNA(VLOOKUP($B288,'[2]1516 Exp_Rev Access'!$F$7:$FS$310,9,FALSE)),"",VLOOKUP($B288,'[2]1516 Exp_Rev Access'!$F$7:$FS$310,9,FALSE))</f>
        <v>0</v>
      </c>
      <c r="S288" s="90">
        <f>IF(ISNA(VLOOKUP($B288,'[2]1516 Exp_Rev Access'!$F$7:$FS$310,10,FALSE)),"",VLOOKUP($B288,'[2]1516 Exp_Rev Access'!$F$7:$FS$310,10,FALSE))</f>
        <v>0</v>
      </c>
      <c r="T288" s="90">
        <f>IF(ISNA(VLOOKUP($B288,'[2]1516 Exp_Rev Access'!$F$7:$FS$310,11,FALSE)),"",VLOOKUP($B288,'[2]1516 Exp_Rev Access'!$F$7:$FS$310,11,FALSE))</f>
        <v>0</v>
      </c>
      <c r="U288" s="90">
        <f>IF(ISNA(VLOOKUP($B288,'[2]1516 Exp_Rev Access'!$F$7:$FS$310,12,FALSE)),"",VLOOKUP($B288,'[2]1516 Exp_Rev Access'!$F$7:$FS$310,12,FALSE))</f>
        <v>0</v>
      </c>
      <c r="V288" s="90">
        <f>IF(ISNA(VLOOKUP($B288,'[2]1516 Exp_Rev Access'!$F$7:$FS$310,13,FALSE)),"",VLOOKUP($B288,'[2]1516 Exp_Rev Access'!$F$7:$FS$310,13,FALSE))</f>
        <v>0</v>
      </c>
      <c r="W288" s="90">
        <f>IF(ISNA(VLOOKUP($B288,'[2]1516 Exp_Rev Access'!$F$7:$FS$310,14,FALSE)),"",VLOOKUP($B288,'[2]1516 Exp_Rev Access'!$F$7:$FS$310,14,FALSE))</f>
        <v>0</v>
      </c>
      <c r="X288" s="90">
        <f>IF(ISNA(VLOOKUP($B288,'[2]1516 Exp_Rev Access'!$F$7:$FS$310,15,FALSE)),"",VLOOKUP($B288,'[2]1516 Exp_Rev Access'!$F$7:$FS$310,15,FALSE))</f>
        <v>0</v>
      </c>
      <c r="Y288" s="90">
        <f>IF(ISNA(VLOOKUP($B288,'[2]1516 Exp_Rev Access'!$F$7:$FS$310,16,FALSE)),"",VLOOKUP($B288,'[2]1516 Exp_Rev Access'!$F$7:$FS$310,16,FALSE))</f>
        <v>16707.63</v>
      </c>
      <c r="Z288" s="90">
        <f>IF(ISNA(VLOOKUP($B288,'[2]1516 Exp_Rev Access'!$F$7:$FS$310,17,FALSE)),"",VLOOKUP($B288,'[2]1516 Exp_Rev Access'!$F$7:$FS$310,17,FALSE))</f>
        <v>0</v>
      </c>
      <c r="AA288" s="90">
        <f>IF(ISNA(VLOOKUP($B288,'[2]1516 Exp_Rev Access'!$F$7:$FS$310,18,FALSE)),"",VLOOKUP($B288,'[2]1516 Exp_Rev Access'!$F$7:$FS$310,18,FALSE))</f>
        <v>0</v>
      </c>
      <c r="AB288" s="90">
        <f>IF(ISNA(VLOOKUP($B288,'[2]1516 Exp_Rev Access'!$F$7:$FS$310,19,FALSE)),"",VLOOKUP($B288,'[2]1516 Exp_Rev Access'!$F$7:$FS$310,19,FALSE))</f>
        <v>0</v>
      </c>
      <c r="AC288" s="90">
        <f>IF(ISNA(VLOOKUP($B288,'[2]1516 Exp_Rev Access'!$F$7:$FS$310,20,FALSE)),"",VLOOKUP($B288,'[2]1516 Exp_Rev Access'!$F$7:$FS$310,20,FALSE))</f>
        <v>11075.43</v>
      </c>
      <c r="AD288" s="90">
        <f>IF(ISNA(VLOOKUP($B288,'[2]1516 Exp_Rev Access'!$F$7:$FS$310,21,FALSE)),"",VLOOKUP($B288,'[2]1516 Exp_Rev Access'!$F$7:$FS$310,21,FALSE))</f>
        <v>36340.959999999999</v>
      </c>
      <c r="AE288" s="90">
        <f>IF(ISNA(VLOOKUP($B288,'[2]1516 Exp_Rev Access'!$F$7:$FS$310,22,FALSE)),"",VLOOKUP($B288,'[2]1516 Exp_Rev Access'!$F$7:$FS$310,22,FALSE))</f>
        <v>6270.71</v>
      </c>
      <c r="AF288" s="90">
        <f>IF(ISNA(VLOOKUP($B288,'[2]1516 Exp_Rev Access'!$F$7:$FS$310,23,FALSE)),"",VLOOKUP($B288,'[2]1516 Exp_Rev Access'!$F$7:$FS$310,23,FALSE))</f>
        <v>0</v>
      </c>
      <c r="AG288" s="90">
        <f>IF(ISNA(VLOOKUP($B288,'[2]1516 Exp_Rev Access'!$F$7:$FS$310,24,FALSE)),"",VLOOKUP($B288,'[2]1516 Exp_Rev Access'!$F$7:$FS$310,24,FALSE))</f>
        <v>19207.599999999999</v>
      </c>
      <c r="AH288" s="90">
        <f>IF(ISNA(VLOOKUP($B288,'[2]1516 Exp_Rev Access'!$F$7:$FS$310,25,FALSE)),"",VLOOKUP($B288,'[2]1516 Exp_Rev Access'!$F$7:$FS$310,25,FALSE))</f>
        <v>117.21</v>
      </c>
      <c r="AI288" s="90">
        <f>IF(ISNA(VLOOKUP($B288,'[2]1516 Exp_Rev Access'!$F$7:$FS$310,26,FALSE)),"",VLOOKUP($B288,'[2]1516 Exp_Rev Access'!$F$7:$FS$310,26,FALSE))</f>
        <v>1411.1</v>
      </c>
      <c r="AJ288" s="90">
        <f>IF(ISNA(VLOOKUP($B288,'[2]1516 Exp_Rev Access'!$F$7:$FS$310,27,FALSE)),"",VLOOKUP($B288,'[2]1516 Exp_Rev Access'!$F$7:$FS$310,27,FALSE))</f>
        <v>0</v>
      </c>
      <c r="AK288" s="90">
        <f>IF(ISNA(VLOOKUP($B288,'[2]1516 Exp_Rev Access'!$F$7:$FS$310,28,FALSE)),"",VLOOKUP($B288,'[2]1516 Exp_Rev Access'!$F$7:$FS$310,28,FALSE))</f>
        <v>690.96</v>
      </c>
      <c r="AL288" s="90">
        <f>IF(ISNA(VLOOKUP($B288,'[2]1516 Exp_Rev Access'!$F$7:$FS$310,29,FALSE)),"",VLOOKUP($B288,'[2]1516 Exp_Rev Access'!$F$7:$FS$310,29,FALSE))</f>
        <v>11311.71</v>
      </c>
      <c r="AM288" s="53">
        <f t="shared" ref="AM288:AM294" si="715">SUM(Q288:AL288)</f>
        <v>118536.82</v>
      </c>
      <c r="AN288" s="92">
        <f t="shared" ref="AN288:AN295" si="716">AM288/E288</f>
        <v>1.5721791366735675E-2</v>
      </c>
      <c r="AO288" s="68">
        <f t="shared" ref="AO288:AO295" si="717">AM288/D288</f>
        <v>223.46885604403894</v>
      </c>
      <c r="AP288" s="90">
        <f>IF(ISNA(VLOOKUP($B288,'[2]1516 Exp_Rev Access'!$F$7:$FS$310,30,FALSE)),"",VLOOKUP($B288,'[2]1516 Exp_Rev Access'!$F$7:$FS$310,30,FALSE))</f>
        <v>3599291.73</v>
      </c>
      <c r="AQ288" s="90">
        <f>IF(ISNA(VLOOKUP($B288,'[2]1516 Exp_Rev Access'!$F$7:$FS$310,31,FALSE)),"",VLOOKUP($B288,'[2]1516 Exp_Rev Access'!$F$7:$FS$310,31,FALSE))</f>
        <v>90920.31</v>
      </c>
      <c r="AR288" s="90">
        <f>IF(ISNA(VLOOKUP($B288,'[2]1516 Exp_Rev Access'!$F$7:$FS$310,32,FALSE)),"",VLOOKUP($B288,'[2]1516 Exp_Rev Access'!$F$7:$FS$310,32,FALSE))</f>
        <v>28040.32</v>
      </c>
      <c r="AS288" s="90">
        <f>IF(ISNA(VLOOKUP($B288,'[2]1516 Exp_Rev Access'!$F$7:$FS$310,33,FALSE)),"",VLOOKUP($B288,'[2]1516 Exp_Rev Access'!$F$7:$FS$310,33,FALSE))</f>
        <v>127752.72</v>
      </c>
      <c r="AT288" s="90">
        <f>IF(ISNA(VLOOKUP($B288,'[2]1516 Exp_Rev Access'!$F$7:$FS$310,34,FALSE)),"",VLOOKUP($B288,'[2]1516 Exp_Rev Access'!$F$7:$FS$310,34,FALSE))</f>
        <v>0</v>
      </c>
      <c r="AU288" s="53">
        <f t="shared" ref="AU288:AU294" si="718">SUM(AP288:AT288)</f>
        <v>3846005.08</v>
      </c>
      <c r="AV288" s="93">
        <f t="shared" ref="AV288:AV295" si="719">AU288/E288</f>
        <v>0.5101038602449901</v>
      </c>
      <c r="AW288" s="53">
        <f t="shared" ref="AW288:AW295" si="720">AU288/D288</f>
        <v>7250.5939974360917</v>
      </c>
      <c r="AX288" s="90">
        <f>IF(ISNA(VLOOKUP($B288,'[2]1516 Exp_Rev Access'!$F$7:$FS$310,35,FALSE)),"",VLOOKUP($B288,'[2]1516 Exp_Rev Access'!$F$7:$FS$310,35,FALSE))</f>
        <v>0</v>
      </c>
      <c r="AY288" s="90">
        <f>IF(ISNA(VLOOKUP($B288,'[2]1516 Exp_Rev Access'!$F$7:$FS$310,36,FALSE)),"",VLOOKUP($B288,'[2]1516 Exp_Rev Access'!$F$7:$FS$310,36,FALSE))</f>
        <v>503069.31</v>
      </c>
      <c r="AZ288" s="90">
        <f>IF(ISNA(VLOOKUP($B288,'[2]1516 Exp_Rev Access'!$F$7:$FS$310,37,FALSE)),"",VLOOKUP($B288,'[2]1516 Exp_Rev Access'!$F$7:$FS$310,37,FALSE))</f>
        <v>3441.89</v>
      </c>
      <c r="BA288" s="90">
        <f>IF(ISNA(VLOOKUP($B288,'[2]1516 Exp_Rev Access'!$F$7:$FS$310,38,FALSE)),"",VLOOKUP($B288,'[2]1516 Exp_Rev Access'!$F$7:$FS$310,38,FALSE))</f>
        <v>0</v>
      </c>
      <c r="BB288" s="90">
        <f>IF(ISNA(VLOOKUP($B288,'[2]1516 Exp_Rev Access'!$F$7:$FS$310,39,FALSE)),"",VLOOKUP($B288,'[2]1516 Exp_Rev Access'!$F$7:$FS$310,39,FALSE))</f>
        <v>0</v>
      </c>
      <c r="BC288" s="90">
        <f>IF(ISNA(VLOOKUP($B288,'[2]1516 Exp_Rev Access'!$F$7:$FS$310,40,FALSE)),"",VLOOKUP($B288,'[2]1516 Exp_Rev Access'!$F$7:$FS$310,40,FALSE))</f>
        <v>175187.9</v>
      </c>
      <c r="BD288" s="90">
        <f>IF(ISNA(VLOOKUP($B288,'[2]1516 Exp_Rev Access'!$F$7:$FS$310,41,FALSE)),"",VLOOKUP($B288,'[2]1516 Exp_Rev Access'!$F$7:$FS$310,41,FALSE))</f>
        <v>0</v>
      </c>
      <c r="BE288" s="90">
        <f>IF(ISNA(VLOOKUP($B288,'[2]1516 Exp_Rev Access'!$F$7:$FS$310,42,FALSE)),"",VLOOKUP($B288,'[2]1516 Exp_Rev Access'!$F$7:$FS$310,42,FALSE))</f>
        <v>73390.720000000001</v>
      </c>
      <c r="BF288" s="90">
        <f>IF(ISNA(VLOOKUP($B288,'[2]1516 Exp_Rev Access'!$F$7:$FS$310,43,FALSE)),"",VLOOKUP($B288,'[2]1516 Exp_Rev Access'!$F$7:$FS$310,43,FALSE))</f>
        <v>0</v>
      </c>
      <c r="BG288" s="90">
        <f>IF(ISNA(VLOOKUP($B288,'[2]1516 Exp_Rev Access'!$F$7:$FS$310,44,FALSE)),"",VLOOKUP($B288,'[2]1516 Exp_Rev Access'!$F$7:$FS$310,44,FALSE))</f>
        <v>0</v>
      </c>
      <c r="BH288" s="90">
        <f>IF(ISNA(VLOOKUP($B288,'[2]1516 Exp_Rev Access'!$F$7:$FS$310,45,FALSE)),"",VLOOKUP($B288,'[2]1516 Exp_Rev Access'!$F$7:$FS$310,45,FALSE))</f>
        <v>5657.46</v>
      </c>
      <c r="BI288" s="90">
        <f>IF(ISNA(VLOOKUP($B288,'[2]1516 Exp_Rev Access'!$F$7:$FS$310,46,FALSE)),"",VLOOKUP($B288,'[2]1516 Exp_Rev Access'!$F$7:$FS$310,46,FALSE))</f>
        <v>0</v>
      </c>
      <c r="BJ288" s="90">
        <f>IF(ISNA(VLOOKUP($B288,'[2]1516 Exp_Rev Access'!$F$7:$FS$310,47,FALSE)),"",VLOOKUP($B288,'[2]1516 Exp_Rev Access'!$F$7:$FS$310,47,FALSE))</f>
        <v>4984.1400000000003</v>
      </c>
      <c r="BK288" s="90">
        <f>IF(ISNA(VLOOKUP($B288,'[2]1516 Exp_Rev Access'!$F$7:$FS$310,48,FALSE)),"",VLOOKUP($B288,'[2]1516 Exp_Rev Access'!$F$7:$FS$310,48,FALSE))</f>
        <v>414854.57</v>
      </c>
      <c r="BL288" s="90">
        <f>IF(ISNA(VLOOKUP($B288,'[2]1516 Exp_Rev Access'!$F$7:$FS$310,49,FALSE)),"",VLOOKUP($B288,'[2]1516 Exp_Rev Access'!$F$7:$FS$310,49,FALSE))</f>
        <v>0</v>
      </c>
      <c r="BM288" s="90">
        <f>IF(ISNA(VLOOKUP($B288,'[2]1516 Exp_Rev Access'!$F$7:$FS$310,50,FALSE)),"",VLOOKUP($B288,'[2]1516 Exp_Rev Access'!$F$7:$FS$310,50,FALSE))</f>
        <v>0</v>
      </c>
      <c r="BN288" s="90">
        <f>IF(ISNA(VLOOKUP($B288,'[2]1516 Exp_Rev Access'!$F$7:$FS$310,51,FALSE)),"",VLOOKUP($B288,'[2]1516 Exp_Rev Access'!$F$7:$FS$310,51,FALSE))</f>
        <v>0</v>
      </c>
      <c r="BO288" s="90">
        <f>IF(ISNA(VLOOKUP($B288,'[2]1516 Exp_Rev Access'!$F$7:$FS$310,52,FALSE)),"",VLOOKUP($B288,'[2]1516 Exp_Rev Access'!$F$7:$FS$310,52,FALSE))</f>
        <v>0</v>
      </c>
      <c r="BP288" s="90">
        <f>IF(ISNA(VLOOKUP($B288,'[2]1516 Exp_Rev Access'!$F$7:$FS$310,53,FALSE)),"",VLOOKUP($B288,'[2]1516 Exp_Rev Access'!$F$7:$FS$310,53,FALSE))</f>
        <v>0</v>
      </c>
      <c r="BQ288" s="90">
        <f>IF(ISNA(VLOOKUP($B288,'[2]1516 Exp_Rev Access'!$F$7:$FS$310,54,FALSE)),"",VLOOKUP($B288,'[2]1516 Exp_Rev Access'!$F$7:$FS$310,54,FALSE))</f>
        <v>0</v>
      </c>
      <c r="BR288" s="90">
        <f>IF(ISNA(VLOOKUP($B288,'[2]1516 Exp_Rev Access'!$F$7:$FS$310,55,FALSE)),"",VLOOKUP($B288,'[2]1516 Exp_Rev Access'!$F$7:$FS$310,55,FALSE))</f>
        <v>0</v>
      </c>
      <c r="BS288" s="90">
        <f>IF(ISNA(VLOOKUP($B288,'[2]1516 Exp_Rev Access'!$F$7:$FS$310,56,FALSE)),"",VLOOKUP($B288,'[2]1516 Exp_Rev Access'!$F$7:$FS$310,56,FALSE))</f>
        <v>0</v>
      </c>
      <c r="BT288" s="90">
        <f>IF(ISNA(VLOOKUP($B288,'[2]1516 Exp_Rev Access'!$F$7:$FS$310,57,FALSE)),"",VLOOKUP($B288,'[2]1516 Exp_Rev Access'!$F$7:$FS$310,57,FALSE))</f>
        <v>0</v>
      </c>
      <c r="BU288" s="90">
        <f>IF(ISNA(VLOOKUP($B288,'[2]1516 Exp_Rev Access'!$F$7:$FS$310,58,FALSE)),"",VLOOKUP($B288,'[2]1516 Exp_Rev Access'!$F$7:$FS$310,58,FALSE))</f>
        <v>0</v>
      </c>
      <c r="BV288" s="53">
        <f t="shared" ref="BV288:BV294" si="721">SUM(AX288:BU288)</f>
        <v>1180585.99</v>
      </c>
      <c r="BW288" s="92">
        <f t="shared" ref="BW288:BW295" si="722">BV288/E288</f>
        <v>0.15658363895092756</v>
      </c>
      <c r="BX288" s="68">
        <f t="shared" ref="BX288:BX295" si="723">BV288/D288</f>
        <v>2225.6730073146823</v>
      </c>
      <c r="BY288" s="90">
        <f>IF(ISNA(VLOOKUP($B288,'[2]1516 Exp_Rev Access'!$F$7:$FS$310,59,FALSE)),"",VLOOKUP($B288,'[2]1516 Exp_Rev Access'!$F$7:$FS$310,59,FALSE))</f>
        <v>0</v>
      </c>
      <c r="BZ288" s="90">
        <f>IF(ISNA(VLOOKUP($B288,'[2]1516 Exp_Rev Access'!$F$7:$FS$310,60,FALSE)),"",VLOOKUP($B288,'[2]1516 Exp_Rev Access'!$F$7:$FS$310,60,FALSE))</f>
        <v>0</v>
      </c>
      <c r="CA288" s="90">
        <f>IF(ISNA(VLOOKUP($B288,'[2]1516 Exp_Rev Access'!$F$7:$FS$310,61,FALSE)),"",VLOOKUP($B288,'[2]1516 Exp_Rev Access'!$F$7:$FS$310,61,FALSE))</f>
        <v>0</v>
      </c>
      <c r="CB288" s="90">
        <f>IF(ISNA(VLOOKUP($B288,'[2]1516 Exp_Rev Access'!$F$7:$FS$310,62,FALSE)),"",VLOOKUP($B288,'[2]1516 Exp_Rev Access'!$F$7:$FS$310,62,FALSE))</f>
        <v>0</v>
      </c>
      <c r="CC288" s="90">
        <f>IF(ISNA(VLOOKUP($B288,'[2]1516 Exp_Rev Access'!$F$7:$FS$310,63,FALSE)),"",VLOOKUP($B288,'[2]1516 Exp_Rev Access'!$F$7:$FS$310,63,FALSE))</f>
        <v>6695.2</v>
      </c>
      <c r="CD288" s="90">
        <f>IF(ISNA(VLOOKUP($B288,'[2]1516 Exp_Rev Access'!$F$7:$FS$310,64,FALSE)),"",VLOOKUP($B288,'[2]1516 Exp_Rev Access'!$F$7:$FS$310,64,FALSE))</f>
        <v>0</v>
      </c>
      <c r="CE288" s="53">
        <f t="shared" ref="CE288:CE294" si="724">SUM(BY288:CD288)</f>
        <v>6695.2</v>
      </c>
      <c r="CF288" s="92">
        <f t="shared" ref="CF288:CF295" si="725">CE288/E288</f>
        <v>8.8799866200703456E-4</v>
      </c>
      <c r="CG288" s="94">
        <f t="shared" ref="CG288:CG295" si="726">CE288/D288</f>
        <v>12.621974210089737</v>
      </c>
      <c r="CH288" s="90">
        <f>IF(ISNA(VLOOKUP($B288,'[2]1516 Exp_Rev Access'!$F$7:$FS$310,65,FALSE)),"",VLOOKUP($B288,'[2]1516 Exp_Rev Access'!$F$7:$FS$310,65,FALSE))</f>
        <v>0</v>
      </c>
      <c r="CI288" s="90">
        <f>IF(ISNA(VLOOKUP($B288,'[2]1516 Exp_Rev Access'!$F$7:$FS$310,66,FALSE)),"",VLOOKUP($B288,'[2]1516 Exp_Rev Access'!$F$7:$FS$310,66,FALSE))</f>
        <v>0</v>
      </c>
      <c r="CJ288" s="90">
        <f>IF(ISNA(VLOOKUP($B288,'[2]1516 Exp_Rev Access'!$F$7:$FS$310,67,FALSE)),"",VLOOKUP($B288,'[2]1516 Exp_Rev Access'!$F$7:$FS$310,67,FALSE))</f>
        <v>0</v>
      </c>
      <c r="CK288" s="90">
        <f>IF(ISNA(VLOOKUP($B288,'[2]1516 Exp_Rev Access'!$F$7:$FS$310,68,FALSE)),"",VLOOKUP($B288,'[2]1516 Exp_Rev Access'!$F$7:$FS$310,68,FALSE))</f>
        <v>0</v>
      </c>
      <c r="CL288" s="90">
        <f>IF(ISNA(VLOOKUP($B288,'[2]1516 Exp_Rev Access'!$F$7:$FS$310,69,FALSE)),"",VLOOKUP($B288,'[2]1516 Exp_Rev Access'!$F$7:$FS$310,69,FALSE))</f>
        <v>0</v>
      </c>
      <c r="CM288" s="90">
        <f>IF(ISNA(VLOOKUP($B288,'[2]1516 Exp_Rev Access'!$F$7:$FS$310,70,FALSE)),"",VLOOKUP($B288,'[2]1516 Exp_Rev Access'!$F$7:$FS$310,70,FALSE))</f>
        <v>0</v>
      </c>
      <c r="CN288" s="90">
        <f>IF(ISNA(VLOOKUP($B288,'[2]1516 Exp_Rev Access'!$F$7:$FS$310,71,FALSE)),"",VLOOKUP($B288,'[2]1516 Exp_Rev Access'!$F$7:$FS$310,71,FALSE))</f>
        <v>0</v>
      </c>
      <c r="CO288" s="90">
        <f>IF(ISNA(VLOOKUP($B288,'[2]1516 Exp_Rev Access'!$F$7:$FS$310,72,FALSE)),"",VLOOKUP($B288,'[2]1516 Exp_Rev Access'!$F$7:$FS$310,72,FALSE))</f>
        <v>0</v>
      </c>
      <c r="CP288" s="90">
        <f>IF(ISNA(VLOOKUP($B288,'[2]1516 Exp_Rev Access'!$F$7:$FS$310,73,FALSE)),"",VLOOKUP($B288,'[2]1516 Exp_Rev Access'!$F$7:$FS$310,73,FALSE))</f>
        <v>0</v>
      </c>
      <c r="CQ288" s="90">
        <f>IF(ISNA(VLOOKUP($B288,'[2]1516 Exp_Rev Access'!$F$7:$FS$310,74,FALSE)),"",VLOOKUP($B288,'[2]1516 Exp_Rev Access'!$F$7:$FS$310,74,FALSE))</f>
        <v>142561.82999999999</v>
      </c>
      <c r="CR288" s="90">
        <f>IF(ISNA(VLOOKUP($B288,'[2]1516 Exp_Rev Access'!$F$7:$FS$310,75,FALSE)),"",VLOOKUP($B288,'[2]1516 Exp_Rev Access'!$F$7:$FS$310,75,FALSE))</f>
        <v>0</v>
      </c>
      <c r="CS288" s="90">
        <f>IF(ISNA(VLOOKUP($B288,'[2]1516 Exp_Rev Access'!$F$7:$FS$310,76,FALSE)),"",VLOOKUP($B288,'[2]1516 Exp_Rev Access'!$F$7:$FS$310,76,FALSE))</f>
        <v>4203.83</v>
      </c>
      <c r="CT288" s="90">
        <f>IF(ISNA(VLOOKUP($B288,'[2]1516 Exp_Rev Access'!$F$7:$FS$310,77,FALSE)),"",VLOOKUP($B288,'[2]1516 Exp_Rev Access'!$F$7:$FS$310,77,FALSE))</f>
        <v>0</v>
      </c>
      <c r="CU288" s="90">
        <f>IF(ISNA(VLOOKUP($B288,'[2]1516 Exp_Rev Access'!$F$7:$FS$310,78,FALSE)),"",VLOOKUP($B288,'[2]1516 Exp_Rev Access'!$F$7:$FS$310,78,FALSE))</f>
        <v>285081.71000000002</v>
      </c>
      <c r="CV288" s="90">
        <f>IF(ISNA(VLOOKUP($B288,'[2]1516 Exp_Rev Access'!$F$7:$FS$310,79,FALSE)),"",VLOOKUP($B288,'[2]1516 Exp_Rev Access'!$F$7:$FS$310,79,FALSE))</f>
        <v>40251.79</v>
      </c>
      <c r="CW288" s="90">
        <f>IF(ISNA(VLOOKUP($B288,'[2]1516 Exp_Rev Access'!$F$7:$FS$310,80,FALSE)),"",VLOOKUP($B288,'[2]1516 Exp_Rev Access'!$F$7:$FS$310,80,FALSE))</f>
        <v>0</v>
      </c>
      <c r="CX288" s="90">
        <f>IF(ISNA(VLOOKUP($B288,'[2]1516 Exp_Rev Access'!$F$7:$FS$310,81,FALSE)),"",VLOOKUP($B288,'[2]1516 Exp_Rev Access'!$F$7:$FS$310,81,FALSE))</f>
        <v>0</v>
      </c>
      <c r="CY288" s="90">
        <f>IF(ISNA(VLOOKUP($B288,'[2]1516 Exp_Rev Access'!$F$7:$FS$310,82,FALSE)),"",VLOOKUP($B288,'[2]1516 Exp_Rev Access'!$F$7:$FS$310,82,FALSE))</f>
        <v>0</v>
      </c>
      <c r="CZ288" s="90">
        <f>IF(ISNA(VLOOKUP($B288,'[2]1516 Exp_Rev Access'!$F$7:$FS$310,83,FALSE)),"",VLOOKUP($B288,'[2]1516 Exp_Rev Access'!$F$7:$FS$310,83,FALSE))</f>
        <v>0</v>
      </c>
      <c r="DA288" s="90">
        <f>IF(ISNA(VLOOKUP($B288,'[2]1516 Exp_Rev Access'!$F$7:$FS$310,84,FALSE)),"",VLOOKUP($B288,'[2]1516 Exp_Rev Access'!$F$7:$FS$310,84,FALSE))</f>
        <v>0</v>
      </c>
      <c r="DB288" s="90">
        <f>IF(ISNA(VLOOKUP($B288,'[2]1516 Exp_Rev Access'!$F$7:$FS$310,85,FALSE)),"",VLOOKUP($B288,'[2]1516 Exp_Rev Access'!$F$7:$FS$310,85,FALSE))</f>
        <v>0</v>
      </c>
      <c r="DC288" s="90">
        <f>IF(ISNA(VLOOKUP($B288,'[2]1516 Exp_Rev Access'!$F$7:$FS$310,86,FALSE)),"",VLOOKUP($B288,'[2]1516 Exp_Rev Access'!$F$7:$FS$310,86,FALSE))</f>
        <v>0</v>
      </c>
      <c r="DD288" s="90">
        <f>IF(ISNA(VLOOKUP($B288,'[2]1516 Exp_Rev Access'!$F$7:$FS$310,87,FALSE)),"",VLOOKUP($B288,'[2]1516 Exp_Rev Access'!$F$7:$FS$310,87,FALSE))</f>
        <v>0</v>
      </c>
      <c r="DE288" s="90">
        <f>IF(ISNA(VLOOKUP($B288,'[2]1516 Exp_Rev Access'!$F$7:$FS$310,88,FALSE)),"",VLOOKUP($B288,'[2]1516 Exp_Rev Access'!$F$7:$FS$310,88,FALSE))</f>
        <v>0</v>
      </c>
      <c r="DF288" s="90">
        <f>IF(ISNA(VLOOKUP($B288,'[2]1516 Exp_Rev Access'!$F$7:$FS$310,89,FALSE)),"",VLOOKUP($B288,'[2]1516 Exp_Rev Access'!$F$7:$FS$310,89,FALSE))</f>
        <v>0</v>
      </c>
      <c r="DG288" s="90">
        <f>IF(ISNA(VLOOKUP($B288,'[2]1516 Exp_Rev Access'!$F$7:$FS$310,90,FALSE)),"",VLOOKUP($B288,'[2]1516 Exp_Rev Access'!$F$7:$FS$310,90,FALSE))</f>
        <v>0</v>
      </c>
      <c r="DH288" s="90">
        <f>IF(ISNA(VLOOKUP($B288,'[2]1516 Exp_Rev Access'!$F$7:$FS$310,91,FALSE)),"",VLOOKUP($B288,'[2]1516 Exp_Rev Access'!$F$7:$FS$310,91,FALSE))</f>
        <v>5075.09</v>
      </c>
      <c r="DI288" s="90">
        <f>IF(ISNA(VLOOKUP($B288,'[2]1516 Exp_Rev Access'!$F$7:$FS$310,92,FALSE)),"",VLOOKUP($B288,'[2]1516 Exp_Rev Access'!$F$7:$FS$310,92,FALSE))</f>
        <v>189373.91</v>
      </c>
      <c r="DJ288" s="90">
        <f>IF(ISNA(VLOOKUP($B288,'[2]1516 Exp_Rev Access'!$F$7:$FS$310,93,FALSE)),"",VLOOKUP($B288,'[2]1516 Exp_Rev Access'!$F$7:$FS$310,93,FALSE))</f>
        <v>0</v>
      </c>
      <c r="DK288" s="90">
        <f>IF(ISNA(VLOOKUP($B288,'[2]1516 Exp_Rev Access'!$F$7:$FS$310,94,FALSE)),"",VLOOKUP($B288,'[2]1516 Exp_Rev Access'!$F$7:$FS$310,94,FALSE))</f>
        <v>16164.58</v>
      </c>
      <c r="DL288" s="90">
        <f>IF(ISNA(VLOOKUP($B288,'[2]1516 Exp_Rev Access'!$F$7:$FS$310,95,FALSE)),"",VLOOKUP($B288,'[2]1516 Exp_Rev Access'!$F$7:$FS$310,95,FALSE))</f>
        <v>0</v>
      </c>
      <c r="DM288" s="90">
        <f>IF(ISNA(VLOOKUP($B288,'[2]1516 Exp_Rev Access'!$F$7:$FS$310,96,FALSE)),"",VLOOKUP($B288,'[2]1516 Exp_Rev Access'!$F$7:$FS$310,96,FALSE))</f>
        <v>0</v>
      </c>
      <c r="DN288" s="90">
        <f>IF(ISNA(VLOOKUP($B288,'[2]1516 Exp_Rev Access'!$F$7:$FS$310,97,FALSE)),"",VLOOKUP($B288,'[2]1516 Exp_Rev Access'!$F$7:$FS$310,97,FALSE))</f>
        <v>0</v>
      </c>
      <c r="DO288" s="90">
        <f>IF(ISNA(VLOOKUP($B288,'[2]1516 Exp_Rev Access'!$F$7:$FS$310,98,FALSE)),"",VLOOKUP($B288,'[2]1516 Exp_Rev Access'!$F$7:$FS$310,98,FALSE))</f>
        <v>0</v>
      </c>
      <c r="DP288" s="90">
        <f>IF(ISNA(VLOOKUP($B288,'[2]1516 Exp_Rev Access'!$F$7:$FS$310,99,FALSE)),"",VLOOKUP($B288,'[2]1516 Exp_Rev Access'!$F$7:$FS$310,99,FALSE))</f>
        <v>0</v>
      </c>
      <c r="DQ288" s="90">
        <f>IF(ISNA(VLOOKUP($B288,'[2]1516 Exp_Rev Access'!$F$7:$FS$310,100,FALSE)),"",VLOOKUP($B288,'[2]1516 Exp_Rev Access'!$F$7:$FS$310,100,FALSE))</f>
        <v>0</v>
      </c>
      <c r="DR288" s="90">
        <f>IF(ISNA(VLOOKUP($B288,'[2]1516 Exp_Rev Access'!$F$7:$FS$310,101,FALSE)),"",VLOOKUP($B288,'[2]1516 Exp_Rev Access'!$F$7:$FS$310,101,FALSE))</f>
        <v>0</v>
      </c>
      <c r="DS288" s="90">
        <f>IF(ISNA(VLOOKUP($B288,'[2]1516 Exp_Rev Access'!$F$7:$FS$310,102,FALSE)),"",VLOOKUP($B288,'[2]1516 Exp_Rev Access'!$F$7:$FS$310,102,FALSE))</f>
        <v>0</v>
      </c>
      <c r="DT288" s="90">
        <f>IF(ISNA(VLOOKUP($B288,'[2]1516 Exp_Rev Access'!$F$7:$FS$310,103,FALSE)),"",VLOOKUP($B288,'[2]1516 Exp_Rev Access'!$F$7:$FS$310,103,FALSE))</f>
        <v>0</v>
      </c>
      <c r="DU288" s="90">
        <f>IF(ISNA(VLOOKUP($B288,'[2]1516 Exp_Rev Access'!$F$7:$FS$310,104,FALSE)),"",VLOOKUP($B288,'[2]1516 Exp_Rev Access'!$F$7:$FS$310,104,FALSE))</f>
        <v>0</v>
      </c>
      <c r="DV288" s="90">
        <f>IF(ISNA(VLOOKUP($B288,'[2]1516 Exp_Rev Access'!$F$7:$FS$310,105,FALSE)),"",VLOOKUP($B288,'[2]1516 Exp_Rev Access'!$F$7:$FS$310,105,FALSE))</f>
        <v>0</v>
      </c>
      <c r="DW288" s="90">
        <f>IF(ISNA(VLOOKUP($B288,'[2]1516 Exp_Rev Access'!$F$7:$FS$310,106,FALSE)),"",VLOOKUP($B288,'[2]1516 Exp_Rev Access'!$F$7:$FS$310,106,FALSE))</f>
        <v>0</v>
      </c>
      <c r="DX288" s="90">
        <f>IF(ISNA(VLOOKUP($B288,'[2]1516 Exp_Rev Access'!$F$7:$FS$310,107,FALSE)),"",VLOOKUP($B288,'[2]1516 Exp_Rev Access'!$F$7:$FS$310,107,FALSE))</f>
        <v>0</v>
      </c>
      <c r="DY288" s="90">
        <f>IF(ISNA(VLOOKUP($B288,'[2]1516 Exp_Rev Access'!$F$7:$FS$310,108,FALSE)),"",VLOOKUP($B288,'[2]1516 Exp_Rev Access'!$F$7:$FS$310,108,FALSE))</f>
        <v>0</v>
      </c>
      <c r="DZ288" s="90">
        <f>IF(ISNA(VLOOKUP($B288,'[2]1516 Exp_Rev Access'!$F$7:$FS$310,109,FALSE)),"",VLOOKUP($B288,'[2]1516 Exp_Rev Access'!$F$7:$FS$310,109,FALSE))</f>
        <v>0</v>
      </c>
      <c r="EA288" s="90">
        <f>IF(ISNA(VLOOKUP($B288,'[2]1516 Exp_Rev Access'!$F$7:$FS$310,110,FALSE)),"",VLOOKUP($B288,'[2]1516 Exp_Rev Access'!$F$7:$FS$310,110,FALSE))</f>
        <v>0</v>
      </c>
      <c r="EB288" s="90">
        <f>IF(ISNA(VLOOKUP($B288,'[2]1516 Exp_Rev Access'!$F$7:$FS$310,111,FALSE)),"",VLOOKUP($B288,'[2]1516 Exp_Rev Access'!$F$7:$FS$310,111,FALSE))</f>
        <v>0</v>
      </c>
      <c r="EC288" s="90">
        <f>IF(ISNA(VLOOKUP($B288,'[2]1516 Exp_Rev Access'!$F$7:$FS$310,112,FALSE)),"",VLOOKUP($B288,'[2]1516 Exp_Rev Access'!$F$7:$FS$310,112,FALSE))</f>
        <v>0</v>
      </c>
      <c r="ED288" s="90">
        <f>IF(ISNA(VLOOKUP($B288,'[2]1516 Exp_Rev Access'!$F$7:$FS$310,113,FALSE)),"",VLOOKUP($B288,'[2]1516 Exp_Rev Access'!$F$7:$FS$310,113,FALSE))</f>
        <v>0</v>
      </c>
      <c r="EE288" s="90">
        <f>IF(ISNA(VLOOKUP($B288,'[2]1516 Exp_Rev Access'!$F$7:$FS$310,114,FALSE)),"",VLOOKUP($B288,'[2]1516 Exp_Rev Access'!$F$7:$FS$310,114,FALSE))</f>
        <v>0</v>
      </c>
      <c r="EF288" s="90">
        <f>IF(ISNA(VLOOKUP($B288,'[2]1516 Exp_Rev Access'!$F$7:$FS$310,115,FALSE)),"",VLOOKUP($B288,'[2]1516 Exp_Rev Access'!$F$7:$FS$310,115,FALSE))</f>
        <v>0</v>
      </c>
      <c r="EG288" s="90">
        <f>IF(ISNA(VLOOKUP($B288,'[2]1516 Exp_Rev Access'!$F$7:$FS$310,116,FALSE)),"",VLOOKUP($B288,'[2]1516 Exp_Rev Access'!$F$7:$FS$310,116,FALSE))</f>
        <v>0</v>
      </c>
      <c r="EH288" s="90">
        <f>IF(ISNA(VLOOKUP($B288,'[2]1516 Exp_Rev Access'!$F$7:$FS$310,117,FALSE)),"",VLOOKUP($B288,'[2]1516 Exp_Rev Access'!$F$7:$FS$310,117,FALSE))</f>
        <v>0</v>
      </c>
      <c r="EI288" s="90">
        <f>IF(ISNA(VLOOKUP($B288,'[2]1516 Exp_Rev Access'!$F$7:$FS$310,118,FALSE)),"",VLOOKUP($B288,'[2]1516 Exp_Rev Access'!$F$7:$FS$310,118,FALSE))</f>
        <v>0</v>
      </c>
      <c r="EJ288" s="90">
        <f>IF(ISNA(VLOOKUP($B288,'[2]1516 Exp_Rev Access'!$F$7:$FS$310,119,FALSE)),"",VLOOKUP($B288,'[2]1516 Exp_Rev Access'!$F$7:$FS$310,119,FALSE))</f>
        <v>0</v>
      </c>
      <c r="EK288" s="90">
        <f>IF(ISNA(VLOOKUP($B288,'[2]1516 Exp_Rev Access'!$F$7:$FS$310,120,FALSE)),"",VLOOKUP($B288,'[2]1516 Exp_Rev Access'!$F$7:$FS$310,120,FALSE))</f>
        <v>0</v>
      </c>
      <c r="EL288" s="90">
        <f>IF(ISNA(VLOOKUP($B288,'[2]1516 Exp_Rev Access'!$F$7:$FS$310,121,FALSE)),"",VLOOKUP($B288,'[2]1516 Exp_Rev Access'!$F$7:$FS$310,121,FALSE))</f>
        <v>31471.09</v>
      </c>
      <c r="EM288" s="90">
        <f>IF(ISNA(VLOOKUP($B288,'[2]1516 Exp_Rev Access'!$F$7:$FS$310,122,FALSE)),"",VLOOKUP($B288,'[2]1516 Exp_Rev Access'!$F$7:$FS$310,122,FALSE))</f>
        <v>0</v>
      </c>
      <c r="EN288" s="90">
        <f>IF(ISNA(VLOOKUP($B288,'[2]1516 Exp_Rev Access'!$F$7:$FS$310,123,FALSE)),"",VLOOKUP($B288,'[2]1516 Exp_Rev Access'!$F$7:$FS$310,123,FALSE))</f>
        <v>0</v>
      </c>
      <c r="EO288" s="90">
        <f>IF(ISNA(VLOOKUP($B288,'[2]1516 Exp_Rev Access'!$F$7:$FS$310,124,FALSE)),"",VLOOKUP($B288,'[2]1516 Exp_Rev Access'!$F$7:$FS$310,124,FALSE))</f>
        <v>0</v>
      </c>
      <c r="EP288" s="90">
        <f>IF(ISNA(VLOOKUP($B288,'[2]1516 Exp_Rev Access'!$F$7:$FS$310,125,FALSE)),"",VLOOKUP($B288,'[2]1516 Exp_Rev Access'!$F$7:$FS$310,125,FALSE))</f>
        <v>0</v>
      </c>
      <c r="EQ288" s="90">
        <f>IF(ISNA(VLOOKUP($B288,'[2]1516 Exp_Rev Access'!$F$7:$FS$310,126,FALSE)),"",VLOOKUP($B288,'[2]1516 Exp_Rev Access'!$F$7:$FS$310,126,FALSE))</f>
        <v>0</v>
      </c>
      <c r="ER288" s="90">
        <f>IF(ISNA(VLOOKUP($B288,'[2]1516 Exp_Rev Access'!$F$7:$FS$310,127,FALSE)),"",VLOOKUP($B288,'[2]1516 Exp_Rev Access'!$F$7:$FS$310,127,FALSE))</f>
        <v>0</v>
      </c>
      <c r="ES288" s="90">
        <f>IF(ISNA(VLOOKUP($B288,'[2]1516 Exp_Rev Access'!$F$7:$FS$310,128,FALSE)),"",VLOOKUP($B288,'[2]1516 Exp_Rev Access'!$F$7:$FS$310,128,FALSE))</f>
        <v>0</v>
      </c>
      <c r="ET288" s="90">
        <f>IF(ISNA(VLOOKUP($B288,'[2]1516 Exp_Rev Access'!$F$7:$FS$310,129,FALSE)),"",VLOOKUP($B288,'[2]1516 Exp_Rev Access'!$F$7:$FS$310,129,FALSE))</f>
        <v>0</v>
      </c>
      <c r="EU288" s="90">
        <f>IF(ISNA(VLOOKUP($B288,'[2]1516 Exp_Rev Access'!$F$7:$FS$310,130,FALSE)),"",VLOOKUP($B288,'[2]1516 Exp_Rev Access'!$F$7:$FS$310,130,FALSE))</f>
        <v>0</v>
      </c>
      <c r="EV288" s="90">
        <f>IF(ISNA(VLOOKUP($B288,'[2]1516 Exp_Rev Access'!$F$7:$FS$310,131,FALSE)),"",VLOOKUP($B288,'[2]1516 Exp_Rev Access'!$F$7:$FS$310,131,FALSE))</f>
        <v>0</v>
      </c>
      <c r="EW288" s="90">
        <f>IF(ISNA(VLOOKUP($B288,'[2]1516 Exp_Rev Access'!$F$7:$FS$310,132,FALSE)),"",VLOOKUP($B288,'[2]1516 Exp_Rev Access'!$F$7:$FS$310,132,FALSE))</f>
        <v>0</v>
      </c>
      <c r="EX288" s="90">
        <f>IF(ISNA(VLOOKUP($B288,'[2]1516 Exp_Rev Access'!$F$7:$FS$310,133,FALSE)),"",VLOOKUP($B288,'[2]1516 Exp_Rev Access'!$F$7:$FS$310,133,FALSE))</f>
        <v>0</v>
      </c>
      <c r="EY288" s="90">
        <f>IF(ISNA(VLOOKUP($B288,'[2]1516 Exp_Rev Access'!$F$7:$FS$310,134,FALSE)),"",VLOOKUP($B288,'[2]1516 Exp_Rev Access'!$F$7:$FS$310,134,FALSE))</f>
        <v>0</v>
      </c>
      <c r="EZ288" s="90">
        <f>IF(ISNA(VLOOKUP($B288,'[2]1516 Exp_Rev Access'!$F$7:$FS$310,135,FALSE)),"",VLOOKUP($B288,'[2]1516 Exp_Rev Access'!$F$7:$FS$310,135,FALSE))</f>
        <v>0</v>
      </c>
      <c r="FA288" s="90">
        <f>IF(ISNA(VLOOKUP($B288,'[2]1516 Exp_Rev Access'!$F$7:$FS$310,136,FALSE)),"",VLOOKUP($B288,'[2]1516 Exp_Rev Access'!$F$7:$FS$310,136,FALSE))</f>
        <v>0</v>
      </c>
      <c r="FB288" s="90">
        <f>IF(ISNA(VLOOKUP($B288,'[2]1516 Exp_Rev Access'!$F$7:$FS$310,137,FALSE)),"",VLOOKUP($B288,'[2]1516 Exp_Rev Access'!$F$7:$FS$310,137,FALSE))</f>
        <v>0</v>
      </c>
      <c r="FC288" s="90">
        <f>IF(ISNA(VLOOKUP($B288,'[2]1516 Exp_Rev Access'!$F$7:$FS$310,138,FALSE)),"",VLOOKUP($B288,'[2]1516 Exp_Rev Access'!$F$7:$FS$310,138,FALSE))</f>
        <v>17998.650000000001</v>
      </c>
      <c r="FD288" s="90">
        <f>IF(ISNA(VLOOKUP($B288,'[2]1516 Exp_Rev Access'!$F$7:$FS$310,139,FALSE)),"",VLOOKUP($B288,'[2]1516 Exp_Rev Access'!$F$7:$FS$310,139,FALSE))</f>
        <v>0</v>
      </c>
      <c r="FE288" s="90">
        <f>IF(ISNA(VLOOKUP($B288,'[2]1516 Exp_Rev Access'!$F$7:$FS$310,140,FALSE)),"",VLOOKUP($B288,'[2]1516 Exp_Rev Access'!$F$7:$FS$310,140,FALSE))</f>
        <v>0</v>
      </c>
      <c r="FF288" s="90">
        <f>IF(ISNA(VLOOKUP($B288,'[2]1516 Exp_Rev Access'!$F$7:$FS$310,141,FALSE)),"",VLOOKUP($B288,'[2]1516 Exp_Rev Access'!$F$7:$FS$310,141,FALSE))</f>
        <v>0</v>
      </c>
      <c r="FG288" s="90">
        <f>IF(ISNA(VLOOKUP($B288,'[2]1516 Exp_Rev Access'!$F$7:$FS$310,142,FALSE)),"",VLOOKUP($B288,'[2]1516 Exp_Rev Access'!$F$7:$FS$310,142,FALSE))</f>
        <v>0</v>
      </c>
      <c r="FH288" s="90">
        <f>IF(ISNA(VLOOKUP($B288,'[2]1516 Exp_Rev Access'!$F$7:$FS$310,143,FALSE)),"",VLOOKUP($B288,'[2]1516 Exp_Rev Access'!$F$7:$FS$310,143,FALSE))</f>
        <v>0</v>
      </c>
      <c r="FI288" s="90">
        <f>IF(ISNA(VLOOKUP($B288,'[2]1516 Exp_Rev Access'!$F$7:$FS$310,144,FALSE)),"",VLOOKUP($B288,'[2]1516 Exp_Rev Access'!$F$7:$FS$310,144,FALSE))</f>
        <v>0</v>
      </c>
      <c r="FJ288" s="90">
        <f>IF(ISNA(VLOOKUP($B288,'[2]1516 Exp_Rev Access'!$F$7:$FS$310,145,FALSE)),"",VLOOKUP($B288,'[2]1516 Exp_Rev Access'!$F$7:$FS$310,145,FALSE))</f>
        <v>0</v>
      </c>
      <c r="FK288" s="90">
        <f>IF(ISNA(VLOOKUP($B288,'[2]1516 Exp_Rev Access'!$F$7:$FS$310,146,FALSE)),"",VLOOKUP($B288,'[2]1516 Exp_Rev Access'!$F$7:$FS$310,146,FALSE))</f>
        <v>0</v>
      </c>
      <c r="FL288" s="90">
        <f>IF(ISNA(VLOOKUP($B288,'[2]1516 Exp_Rev Access'!$F$7:$FS$310,1147,FALSE)),"",VLOOKUP($B288,'[2]1516 Exp_Rev Access'!$F$7:$FS$310,147,FALSE))</f>
        <v>0</v>
      </c>
      <c r="FM288" s="90">
        <f>IF(ISNA(VLOOKUP($B288,'[2]1516 Exp_Rev Access'!$F$7:$FS$310,148,FALSE)),"",VLOOKUP($B288,'[2]1516 Exp_Rev Access'!$F$7:$FS$310,148,FALSE))</f>
        <v>0</v>
      </c>
      <c r="FN288" s="90">
        <f>IF(ISNA(VLOOKUP($B288,'[2]1516 Exp_Rev Access'!$F$7:$FS$310,149,FALSE)),"",VLOOKUP($B288,'[2]1516 Exp_Rev Access'!$F$7:$FS$310,149,FALSE))</f>
        <v>0</v>
      </c>
      <c r="FO288" s="90">
        <f>IF(ISNA(VLOOKUP($B288,'[2]1516 Exp_Rev Access'!$F$7:$FS$310,150,FALSE)),"",VLOOKUP($B288,'[2]1516 Exp_Rev Access'!$F$7:$FS$310,150,FALSE))</f>
        <v>0</v>
      </c>
      <c r="FP288" s="90">
        <f>IF(ISNA(VLOOKUP($B288,'[2]1516 Exp_Rev Access'!$F$7:$FS$310,151,FALSE)),"",VLOOKUP($B288,'[2]1516 Exp_Rev Access'!$F$7:$FS$310,151,FALSE))</f>
        <v>0</v>
      </c>
      <c r="FQ288" s="90">
        <f>IF(ISNA(VLOOKUP($B288,'[2]1516 Exp_Rev Access'!$F$7:$FS$310,152,FALSE)),"",VLOOKUP($B288,'[2]1516 Exp_Rev Access'!$F$7:$FS$310,152,FALSE))</f>
        <v>0</v>
      </c>
      <c r="FR288" s="90">
        <f>IF(ISNA(VLOOKUP($B288,'[2]1516 Exp_Rev Access'!$F$7:$FS$310,153,FALSE)),"",VLOOKUP($B288,'[2]1516 Exp_Rev Access'!$F$7:$FS$310,153,FALSE))</f>
        <v>26536.31</v>
      </c>
      <c r="FS288" s="53">
        <f t="shared" ref="FS288:FS294" si="727">SUM(CH288:FR288)</f>
        <v>758718.79</v>
      </c>
      <c r="FT288" s="92">
        <f t="shared" ref="FT288:FT294" si="728">FS288/E288</f>
        <v>0.10063049204797411</v>
      </c>
      <c r="FU288" s="116">
        <f t="shared" ref="FU288:FU294" si="729">FS288/D288</f>
        <v>1430.357420254883</v>
      </c>
      <c r="FV288" s="90">
        <f>IF(ISNA(VLOOKUP($B288,'[2]1516 Exp_Rev Access'!$F$7:$FS$310,154,FALSE)),"",VLOOKUP($B288,'[2]1516 Exp_Rev Access'!$F$7:$FS$310,154,FALSE))</f>
        <v>0</v>
      </c>
      <c r="FW288" s="90">
        <f>IF(ISNA(VLOOKUP($B288,'[2]1516 Exp_Rev Access'!$F$7:$FS$310,155,FALSE)),"",VLOOKUP($B288,'[2]1516 Exp_Rev Access'!$F$7:$FS$310,155,FALSE))</f>
        <v>0</v>
      </c>
      <c r="FX288" s="90">
        <f>IF(ISNA(VLOOKUP($B288,'[2]1516 Exp_Rev Access'!$F$7:$FS$310,156,FALSE)),"",VLOOKUP($B288,'[2]1516 Exp_Rev Access'!$F$7:$FS$310,156,FALSE))</f>
        <v>0</v>
      </c>
      <c r="FY288" s="90">
        <f>IF(ISNA(VLOOKUP($B288,'[2]1516 Exp_Rev Access'!$F$7:$FS$310,157,FALSE)),"",VLOOKUP($B288,'[2]1516 Exp_Rev Access'!$F$7:$FS$310,157,FALSE))</f>
        <v>0</v>
      </c>
      <c r="FZ288" s="90">
        <f>IF(ISNA(VLOOKUP($B288,'[2]1516 Exp_Rev Access'!$F$7:$FS$310,158,FALSE)),"",VLOOKUP($B288,'[2]1516 Exp_Rev Access'!$F$7:$FS$310,158,FALSE))</f>
        <v>0</v>
      </c>
      <c r="GA288" s="90">
        <f>IF(ISNA(VLOOKUP($B288,'[2]1516 Exp_Rev Access'!$F$7:$FS$310,159,FALSE)),"",VLOOKUP($B288,'[2]1516 Exp_Rev Access'!$F$7:$FS$310,159,FALSE))</f>
        <v>0</v>
      </c>
      <c r="GB288" s="90">
        <f>IF(ISNA(VLOOKUP($B288,'[2]1516 Exp_Rev Access'!$F$7:$FS$310,160,FALSE)),"",VLOOKUP($B288,'[2]1516 Exp_Rev Access'!$F$7:$FS$310,160,FALSE))</f>
        <v>0</v>
      </c>
      <c r="GC288" s="90">
        <f>IF(ISNA(VLOOKUP($B288,'[2]1516 Exp_Rev Access'!$F$7:$FS$310,161,FALSE)),"",VLOOKUP($B288,'[2]1516 Exp_Rev Access'!$F$7:$FS$310,161,FALSE))</f>
        <v>0</v>
      </c>
      <c r="GD288" s="90">
        <f>IF(ISNA(VLOOKUP($B288,'[2]1516 Exp_Rev Access'!$F$7:$FS$310,162,FALSE)),"",VLOOKUP($B288,'[2]1516 Exp_Rev Access'!$F$7:$FS$310,162,FALSE))</f>
        <v>0</v>
      </c>
      <c r="GE288" s="90">
        <f>IF(ISNA(VLOOKUP($B288,'[2]1516 Exp_Rev Access'!$F$7:$FS$310,163,FALSE)),"",VLOOKUP($B288,'[2]1516 Exp_Rev Access'!$F$7:$FS$310,163,FALSE))</f>
        <v>0</v>
      </c>
      <c r="GF288" s="90">
        <f>IF(ISNA(VLOOKUP($B288,'[2]1516 Exp_Rev Access'!$F$7:$FS$310,164,FALSE)),"",VLOOKUP($B288,'[2]1516 Exp_Rev Access'!$F$7:$FS$310,164,FALSE))</f>
        <v>985.45</v>
      </c>
      <c r="GG288" s="90">
        <f>IF(ISNA(VLOOKUP($B288,'[2]1516 Exp_Rev Access'!$F$7:$FS$310,165,FALSE)),"",VLOOKUP($B288,'[2]1516 Exp_Rev Access'!$F$7:$FS$310,165,FALSE))</f>
        <v>0</v>
      </c>
      <c r="GH288" s="90">
        <f>IF(ISNA(VLOOKUP($B288,'[2]1516 Exp_Rev Access'!$F$7:$FS$310,166,FALSE)),"",VLOOKUP($B288,'[2]1516 Exp_Rev Access'!$F$7:$FS$310,166,FALSE))</f>
        <v>0</v>
      </c>
      <c r="GI288" s="90">
        <f>IF(ISNA(VLOOKUP($B288,'[2]1516 Exp_Rev Access'!$F$7:$FS$310,167,FALSE)),"",VLOOKUP($B288,'[2]1516 Exp_Rev Access'!$F$7:$FS$310,167,FALSE))</f>
        <v>3984.77</v>
      </c>
      <c r="GJ288" s="90">
        <f>IF(ISNA(VLOOKUP($B288,'[2]1516 Exp_Rev Access'!$F$7:$FS$310,168,FALSE)),"",VLOOKUP($B288,'[2]1516 Exp_Rev Access'!$F$7:$FS$310,168,FALSE))</f>
        <v>0</v>
      </c>
      <c r="GK288" s="90">
        <f>IF(ISNA(VLOOKUP($B288,'[2]1516 Exp_Rev Access'!$F$7:$FS$310,169,FALSE)),"",VLOOKUP($B288,'[2]1516 Exp_Rev Access'!$F$7:$FS$310,169,FALSE))</f>
        <v>0</v>
      </c>
      <c r="GL288" s="90">
        <f>IF(ISNA(VLOOKUP($B288,'[2]1516 Exp_Rev Access'!$F$7:$FS$310,170,FALSE)),"",VLOOKUP($B288,'[2]1516 Exp_Rev Access'!$F$7:$FS$310,170,FALSE))</f>
        <v>2387.61</v>
      </c>
      <c r="GM288" s="90">
        <f>IF(ISNA(VLOOKUP($B288,'[2]1516 Exp_Rev Access'!$F$7:$FT$310,171,FALSE)),"",VLOOKUP($B288,'[2]1516 Exp_Rev Access'!$F$7:$FT$310,171,FALSE))</f>
        <v>0</v>
      </c>
      <c r="GN288" s="90">
        <f>IF(ISNA(VLOOKUP($B288,'[2]1516 Exp_Rev Access'!$F$7:$FU$310,172,FALSE)),"",VLOOKUP($B288,'[2]1516 Exp_Rev Access'!$F$7:$FU$310,172,FALSE))</f>
        <v>0</v>
      </c>
      <c r="GO288" s="90">
        <f>IF(ISNA(VLOOKUP($B288,'[2]1516 Exp_Rev Access'!$F$7:$FV$310,173,FALSE)),"",VLOOKUP($B288,'[2]1516 Exp_Rev Access'!$F$7:$FV$310,173,FALSE))</f>
        <v>0</v>
      </c>
      <c r="GP288" s="90">
        <f>IF(ISNA(VLOOKUP($B288,'[2]1516 Exp_Rev Access'!$F$7:$GA$310,174,FALSE)),"",VLOOKUP($B288,'[2]1516 Exp_Rev Access'!$F$7:$GA$310,174,FALSE))</f>
        <v>0</v>
      </c>
      <c r="GQ288" s="90">
        <f>IF(ISNA(VLOOKUP($B288,'[2]1516 Exp_Rev Access'!$F$7:$GA$310,175,FALSE)),"",VLOOKUP($B288,'[2]1516 Exp_Rev Access'!$F$7:$GA$310,175,FALSE))</f>
        <v>0</v>
      </c>
      <c r="GR288" s="90">
        <f>IF(ISNA(VLOOKUP($B288,'[2]1516 Exp_Rev Access'!$F$7:$GA$310,176,FALSE)),"",VLOOKUP($B288,'[2]1516 Exp_Rev Access'!$F$7:$GA$310,176,FALSE))</f>
        <v>0</v>
      </c>
      <c r="GS288" s="90">
        <f>IF(ISNA(VLOOKUP($B288,'[2]1516 Exp_Rev Access'!$F$7:$GA$310,177,FALSE)),"",VLOOKUP($B288,'[2]1516 Exp_Rev Access'!$F$7:$GA$310,177,FALSE))</f>
        <v>0</v>
      </c>
      <c r="GT288" s="90">
        <f>IF(ISNA(VLOOKUP($B288,'[2]1516 Exp_Rev Access'!$F$7:$GA$310,178,FALSE)),"",VLOOKUP($B288,'[2]1516 Exp_Rev Access'!$F$7:$GA$310,178,FALSE))</f>
        <v>0</v>
      </c>
      <c r="GU288" s="53">
        <f t="shared" ref="GU288:GU294" si="730">SUM(FV288:GT288)</f>
        <v>7357.83</v>
      </c>
      <c r="GV288" s="92">
        <f t="shared" ref="GV288:GV294" si="731">GU288/E288</f>
        <v>9.7588469280607282E-4</v>
      </c>
      <c r="GW288" s="114">
        <f t="shared" ref="GW288:GW295" si="732">GU288/D288</f>
        <v>13.871182414599202</v>
      </c>
    </row>
    <row r="289" spans="1:222" x14ac:dyDescent="0.2">
      <c r="B289" s="87" t="s">
        <v>598</v>
      </c>
      <c r="C289" s="87" t="s">
        <v>599</v>
      </c>
      <c r="D289" s="88">
        <f>IF(ISNA(VLOOKUP($B289,'[2]1516 enrollment_Rev_Exp by size'!$A$6:$C$325,3,FALSE)),"",VLOOKUP($B289,'[2]1516 enrollment_Rev_Exp by size'!$A$6:$C$325,3,FALSE))</f>
        <v>3685.41</v>
      </c>
      <c r="E289" s="89">
        <v>44496862.530000001</v>
      </c>
      <c r="F289" s="67">
        <f t="shared" si="710"/>
        <v>44496862.530000001</v>
      </c>
      <c r="G289" s="67">
        <f t="shared" si="711"/>
        <v>0</v>
      </c>
      <c r="H289" s="90">
        <f>IF(ISNA(VLOOKUP($B289,'[2]1516 Exp_Rev Access'!$F$7:$FS$310,2,FALSE)),"",VLOOKUP($B289,'[2]1516 Exp_Rev Access'!$F$7:$FS$310,2,FALSE))</f>
        <v>9453331.2200000007</v>
      </c>
      <c r="I289" s="90">
        <f>IF(ISNA(VLOOKUP($B289,'[2]1516 Exp_Rev Access'!$F$7:$FS$310,3,FALSE)),"",VLOOKUP($B289,'[2]1516 Exp_Rev Access'!$F$7:$FS$310,3,FALSE))</f>
        <v>0</v>
      </c>
      <c r="J289" s="90">
        <f>IF(ISNA(VLOOKUP($B289,'[2]1516 Exp_Rev Access'!$F$7:$FS$310,4,FALSE)),"",VLOOKUP($B289,'[2]1516 Exp_Rev Access'!$F$7:$FS$310,4,FALSE))</f>
        <v>0</v>
      </c>
      <c r="K289" s="90">
        <f>IF(ISNA(VLOOKUP($B289,'[2]1516 Exp_Rev Access'!$F$7:$FS$310,5,FALSE)),"-",VLOOKUP($B289,'[2]1516 Exp_Rev Access'!$F$7:$FS$310,5,FALSE))</f>
        <v>7680.16</v>
      </c>
      <c r="L289" s="90">
        <f>IF(ISNA(VLOOKUP($B289,'[2]1516 Exp_Rev Access'!$F$7:$FS$310,6,FALSE)),"",VLOOKUP($B289,'[2]1516 Exp_Rev Access'!$F$7:$FS$310,6,FALSE))</f>
        <v>0</v>
      </c>
      <c r="M289" s="90">
        <f>IF(ISNA(VLOOKUP($B289,'[2]1516 Exp_Rev Access'!$F$7:$FS$310,7,FALSE)),"",VLOOKUP($B289,'[2]1516 Exp_Rev Access'!$F$7:$FS$310,7,FALSE))</f>
        <v>0</v>
      </c>
      <c r="N289" s="53">
        <f t="shared" si="712"/>
        <v>9461011.3800000008</v>
      </c>
      <c r="O289" s="91">
        <f t="shared" si="713"/>
        <v>0.21262198820470413</v>
      </c>
      <c r="P289" s="53">
        <f t="shared" si="714"/>
        <v>2567.153011469552</v>
      </c>
      <c r="Q289" s="90">
        <f>IF(ISNA(VLOOKUP($B289,'[2]1516 Exp_Rev Access'!$F$7:$FS$310,8,FALSE)),"",VLOOKUP($B289,'[2]1516 Exp_Rev Access'!$F$7:$FS$310,8,FALSE))</f>
        <v>62726.09</v>
      </c>
      <c r="R289" s="90">
        <f>IF(ISNA(VLOOKUP($B289,'[2]1516 Exp_Rev Access'!$F$7:$FS$310,9,FALSE)),"",VLOOKUP($B289,'[2]1516 Exp_Rev Access'!$F$7:$FS$310,9,FALSE))</f>
        <v>0</v>
      </c>
      <c r="S289" s="90">
        <f>IF(ISNA(VLOOKUP($B289,'[2]1516 Exp_Rev Access'!$F$7:$FS$310,10,FALSE)),"",VLOOKUP($B289,'[2]1516 Exp_Rev Access'!$F$7:$FS$310,10,FALSE))</f>
        <v>9468.5</v>
      </c>
      <c r="T289" s="90">
        <f>IF(ISNA(VLOOKUP($B289,'[2]1516 Exp_Rev Access'!$F$7:$FS$310,11,FALSE)),"",VLOOKUP($B289,'[2]1516 Exp_Rev Access'!$F$7:$FS$310,11,FALSE))</f>
        <v>0</v>
      </c>
      <c r="U289" s="90">
        <f>IF(ISNA(VLOOKUP($B289,'[2]1516 Exp_Rev Access'!$F$7:$FS$310,12,FALSE)),"",VLOOKUP($B289,'[2]1516 Exp_Rev Access'!$F$7:$FS$310,12,FALSE))</f>
        <v>65370</v>
      </c>
      <c r="V289" s="90">
        <f>IF(ISNA(VLOOKUP($B289,'[2]1516 Exp_Rev Access'!$F$7:$FS$310,13,FALSE)),"",VLOOKUP($B289,'[2]1516 Exp_Rev Access'!$F$7:$FS$310,13,FALSE))</f>
        <v>0</v>
      </c>
      <c r="W289" s="90">
        <f>IF(ISNA(VLOOKUP($B289,'[2]1516 Exp_Rev Access'!$F$7:$FS$310,14,FALSE)),"",VLOOKUP($B289,'[2]1516 Exp_Rev Access'!$F$7:$FS$310,14,FALSE))</f>
        <v>0</v>
      </c>
      <c r="X289" s="90">
        <f>IF(ISNA(VLOOKUP($B289,'[2]1516 Exp_Rev Access'!$F$7:$FS$310,15,FALSE)),"",VLOOKUP($B289,'[2]1516 Exp_Rev Access'!$F$7:$FS$310,15,FALSE))</f>
        <v>0</v>
      </c>
      <c r="Y289" s="90">
        <f>IF(ISNA(VLOOKUP($B289,'[2]1516 Exp_Rev Access'!$F$7:$FS$310,16,FALSE)),"",VLOOKUP($B289,'[2]1516 Exp_Rev Access'!$F$7:$FS$310,16,FALSE))</f>
        <v>1291.78</v>
      </c>
      <c r="Z289" s="90">
        <f>IF(ISNA(VLOOKUP($B289,'[2]1516 Exp_Rev Access'!$F$7:$FS$310,17,FALSE)),"",VLOOKUP($B289,'[2]1516 Exp_Rev Access'!$F$7:$FS$310,17,FALSE))</f>
        <v>17279.53</v>
      </c>
      <c r="AA289" s="90">
        <f>IF(ISNA(VLOOKUP($B289,'[2]1516 Exp_Rev Access'!$F$7:$FS$310,18,FALSE)),"",VLOOKUP($B289,'[2]1516 Exp_Rev Access'!$F$7:$FS$310,18,FALSE))</f>
        <v>0</v>
      </c>
      <c r="AB289" s="90">
        <f>IF(ISNA(VLOOKUP($B289,'[2]1516 Exp_Rev Access'!$F$7:$FS$310,19,FALSE)),"",VLOOKUP($B289,'[2]1516 Exp_Rev Access'!$F$7:$FS$310,19,FALSE))</f>
        <v>0</v>
      </c>
      <c r="AC289" s="90">
        <f>IF(ISNA(VLOOKUP($B289,'[2]1516 Exp_Rev Access'!$F$7:$FS$310,20,FALSE)),"",VLOOKUP($B289,'[2]1516 Exp_Rev Access'!$F$7:$FS$310,20,FALSE))</f>
        <v>40343.01</v>
      </c>
      <c r="AD289" s="90">
        <f>IF(ISNA(VLOOKUP($B289,'[2]1516 Exp_Rev Access'!$F$7:$FS$310,21,FALSE)),"",VLOOKUP($B289,'[2]1516 Exp_Rev Access'!$F$7:$FS$310,21,FALSE))</f>
        <v>310890.44</v>
      </c>
      <c r="AE289" s="90">
        <f>IF(ISNA(VLOOKUP($B289,'[2]1516 Exp_Rev Access'!$F$7:$FS$310,22,FALSE)),"",VLOOKUP($B289,'[2]1516 Exp_Rev Access'!$F$7:$FS$310,22,FALSE))</f>
        <v>15921.09</v>
      </c>
      <c r="AF289" s="90">
        <f>IF(ISNA(VLOOKUP($B289,'[2]1516 Exp_Rev Access'!$F$7:$FS$310,23,FALSE)),"",VLOOKUP($B289,'[2]1516 Exp_Rev Access'!$F$7:$FS$310,23,FALSE))</f>
        <v>0</v>
      </c>
      <c r="AG289" s="90">
        <f>IF(ISNA(VLOOKUP($B289,'[2]1516 Exp_Rev Access'!$F$7:$FS$310,24,FALSE)),"",VLOOKUP($B289,'[2]1516 Exp_Rev Access'!$F$7:$FS$310,24,FALSE))</f>
        <v>52722.64</v>
      </c>
      <c r="AH289" s="90">
        <f>IF(ISNA(VLOOKUP($B289,'[2]1516 Exp_Rev Access'!$F$7:$FS$310,25,FALSE)),"",VLOOKUP($B289,'[2]1516 Exp_Rev Access'!$F$7:$FS$310,25,FALSE))</f>
        <v>7893.33</v>
      </c>
      <c r="AI289" s="90">
        <f>IF(ISNA(VLOOKUP($B289,'[2]1516 Exp_Rev Access'!$F$7:$FS$310,26,FALSE)),"",VLOOKUP($B289,'[2]1516 Exp_Rev Access'!$F$7:$FS$310,26,FALSE))</f>
        <v>11322.5</v>
      </c>
      <c r="AJ289" s="90">
        <f>IF(ISNA(VLOOKUP($B289,'[2]1516 Exp_Rev Access'!$F$7:$FS$310,27,FALSE)),"",VLOOKUP($B289,'[2]1516 Exp_Rev Access'!$F$7:$FS$310,27,FALSE))</f>
        <v>22949.13</v>
      </c>
      <c r="AK289" s="90">
        <f>IF(ISNA(VLOOKUP($B289,'[2]1516 Exp_Rev Access'!$F$7:$FS$310,28,FALSE)),"",VLOOKUP($B289,'[2]1516 Exp_Rev Access'!$F$7:$FS$310,28,FALSE))</f>
        <v>151590.91</v>
      </c>
      <c r="AL289" s="90">
        <f>IF(ISNA(VLOOKUP($B289,'[2]1516 Exp_Rev Access'!$F$7:$FS$310,29,FALSE)),"",VLOOKUP($B289,'[2]1516 Exp_Rev Access'!$F$7:$FS$310,29,FALSE))</f>
        <v>25473.01</v>
      </c>
      <c r="AM289" s="53">
        <f t="shared" si="715"/>
        <v>795241.96</v>
      </c>
      <c r="AN289" s="92">
        <f t="shared" si="716"/>
        <v>1.7871865897597702E-2</v>
      </c>
      <c r="AO289" s="68">
        <f t="shared" si="717"/>
        <v>215.7811369698351</v>
      </c>
      <c r="AP289" s="90">
        <f>IF(ISNA(VLOOKUP($B289,'[2]1516 Exp_Rev Access'!$F$7:$FS$310,30,FALSE)),"",VLOOKUP($B289,'[2]1516 Exp_Rev Access'!$F$7:$FS$310,30,FALSE))</f>
        <v>22205135.370000001</v>
      </c>
      <c r="AQ289" s="90">
        <f>IF(ISNA(VLOOKUP($B289,'[2]1516 Exp_Rev Access'!$F$7:$FS$310,31,FALSE)),"",VLOOKUP($B289,'[2]1516 Exp_Rev Access'!$F$7:$FS$310,31,FALSE))</f>
        <v>654206.53</v>
      </c>
      <c r="AR289" s="90">
        <f>IF(ISNA(VLOOKUP($B289,'[2]1516 Exp_Rev Access'!$F$7:$FS$310,32,FALSE)),"",VLOOKUP($B289,'[2]1516 Exp_Rev Access'!$F$7:$FS$310,32,FALSE))</f>
        <v>622433.43999999994</v>
      </c>
      <c r="AS289" s="90">
        <f>IF(ISNA(VLOOKUP($B289,'[2]1516 Exp_Rev Access'!$F$7:$FS$310,33,FALSE)),"",VLOOKUP($B289,'[2]1516 Exp_Rev Access'!$F$7:$FS$310,33,FALSE))</f>
        <v>67298.97</v>
      </c>
      <c r="AT289" s="90">
        <f>IF(ISNA(VLOOKUP($B289,'[2]1516 Exp_Rev Access'!$F$7:$FS$310,34,FALSE)),"",VLOOKUP($B289,'[2]1516 Exp_Rev Access'!$F$7:$FS$310,34,FALSE))</f>
        <v>0</v>
      </c>
      <c r="AU289" s="53">
        <f t="shared" si="718"/>
        <v>23549074.310000002</v>
      </c>
      <c r="AV289" s="93">
        <f t="shared" si="719"/>
        <v>0.5292299944546226</v>
      </c>
      <c r="AW289" s="53">
        <f t="shared" si="720"/>
        <v>6389.8112584488572</v>
      </c>
      <c r="AX289" s="90">
        <f>IF(ISNA(VLOOKUP($B289,'[2]1516 Exp_Rev Access'!$F$7:$FS$310,35,FALSE)),"",VLOOKUP($B289,'[2]1516 Exp_Rev Access'!$F$7:$FS$310,35,FALSE))</f>
        <v>0</v>
      </c>
      <c r="AY289" s="90">
        <f>IF(ISNA(VLOOKUP($B289,'[2]1516 Exp_Rev Access'!$F$7:$FS$310,36,FALSE)),"",VLOOKUP($B289,'[2]1516 Exp_Rev Access'!$F$7:$FS$310,36,FALSE))</f>
        <v>3144914.66</v>
      </c>
      <c r="AZ289" s="90">
        <f>IF(ISNA(VLOOKUP($B289,'[2]1516 Exp_Rev Access'!$F$7:$FS$310,37,FALSE)),"",VLOOKUP($B289,'[2]1516 Exp_Rev Access'!$F$7:$FS$310,37,FALSE))</f>
        <v>74548.06</v>
      </c>
      <c r="BA289" s="90">
        <f>IF(ISNA(VLOOKUP($B289,'[2]1516 Exp_Rev Access'!$F$7:$FS$310,38,FALSE)),"",VLOOKUP($B289,'[2]1516 Exp_Rev Access'!$F$7:$FS$310,38,FALSE))</f>
        <v>0</v>
      </c>
      <c r="BB289" s="90">
        <f>IF(ISNA(VLOOKUP($B289,'[2]1516 Exp_Rev Access'!$F$7:$FS$310,39,FALSE)),"",VLOOKUP($B289,'[2]1516 Exp_Rev Access'!$F$7:$FS$310,39,FALSE))</f>
        <v>0</v>
      </c>
      <c r="BC289" s="90">
        <f>IF(ISNA(VLOOKUP($B289,'[2]1516 Exp_Rev Access'!$F$7:$FS$310,40,FALSE)),"",VLOOKUP($B289,'[2]1516 Exp_Rev Access'!$F$7:$FS$310,40,FALSE))</f>
        <v>931110.99</v>
      </c>
      <c r="BD289" s="90">
        <f>IF(ISNA(VLOOKUP($B289,'[2]1516 Exp_Rev Access'!$F$7:$FS$310,41,FALSE)),"",VLOOKUP($B289,'[2]1516 Exp_Rev Access'!$F$7:$FS$310,41,FALSE))</f>
        <v>0</v>
      </c>
      <c r="BE289" s="90">
        <f>IF(ISNA(VLOOKUP($B289,'[2]1516 Exp_Rev Access'!$F$7:$FS$310,42,FALSE)),"",VLOOKUP($B289,'[2]1516 Exp_Rev Access'!$F$7:$FS$310,42,FALSE))</f>
        <v>396717.08</v>
      </c>
      <c r="BF289" s="90">
        <f>IF(ISNA(VLOOKUP($B289,'[2]1516 Exp_Rev Access'!$F$7:$FS$310,43,FALSE)),"",VLOOKUP($B289,'[2]1516 Exp_Rev Access'!$F$7:$FS$310,43,FALSE))</f>
        <v>0</v>
      </c>
      <c r="BG289" s="90">
        <f>IF(ISNA(VLOOKUP($B289,'[2]1516 Exp_Rev Access'!$F$7:$FS$310,44,FALSE)),"",VLOOKUP($B289,'[2]1516 Exp_Rev Access'!$F$7:$FS$310,44,FALSE))</f>
        <v>751054.39</v>
      </c>
      <c r="BH289" s="90">
        <f>IF(ISNA(VLOOKUP($B289,'[2]1516 Exp_Rev Access'!$F$7:$FS$310,45,FALSE)),"",VLOOKUP($B289,'[2]1516 Exp_Rev Access'!$F$7:$FS$310,45,FALSE))</f>
        <v>36802.080000000002</v>
      </c>
      <c r="BI289" s="90">
        <f>IF(ISNA(VLOOKUP($B289,'[2]1516 Exp_Rev Access'!$F$7:$FS$310,46,FALSE)),"",VLOOKUP($B289,'[2]1516 Exp_Rev Access'!$F$7:$FS$310,46,FALSE))</f>
        <v>0</v>
      </c>
      <c r="BJ289" s="90">
        <f>IF(ISNA(VLOOKUP($B289,'[2]1516 Exp_Rev Access'!$F$7:$FS$310,47,FALSE)),"",VLOOKUP($B289,'[2]1516 Exp_Rev Access'!$F$7:$FS$310,47,FALSE))</f>
        <v>27540.25</v>
      </c>
      <c r="BK289" s="90">
        <f>IF(ISNA(VLOOKUP($B289,'[2]1516 Exp_Rev Access'!$F$7:$FS$310,48,FALSE)),"",VLOOKUP($B289,'[2]1516 Exp_Rev Access'!$F$7:$FS$310,48,FALSE))</f>
        <v>1732747.59</v>
      </c>
      <c r="BL289" s="90">
        <f>IF(ISNA(VLOOKUP($B289,'[2]1516 Exp_Rev Access'!$F$7:$FS$310,49,FALSE)),"",VLOOKUP($B289,'[2]1516 Exp_Rev Access'!$F$7:$FS$310,49,FALSE))</f>
        <v>0</v>
      </c>
      <c r="BM289" s="90">
        <f>IF(ISNA(VLOOKUP($B289,'[2]1516 Exp_Rev Access'!$F$7:$FS$310,50,FALSE)),"",VLOOKUP($B289,'[2]1516 Exp_Rev Access'!$F$7:$FS$310,50,FALSE))</f>
        <v>0</v>
      </c>
      <c r="BN289" s="90">
        <f>IF(ISNA(VLOOKUP($B289,'[2]1516 Exp_Rev Access'!$F$7:$FS$310,51,FALSE)),"",VLOOKUP($B289,'[2]1516 Exp_Rev Access'!$F$7:$FS$310,51,FALSE))</f>
        <v>0</v>
      </c>
      <c r="BO289" s="90">
        <f>IF(ISNA(VLOOKUP($B289,'[2]1516 Exp_Rev Access'!$F$7:$FS$310,52,FALSE)),"",VLOOKUP($B289,'[2]1516 Exp_Rev Access'!$F$7:$FS$310,52,FALSE))</f>
        <v>0</v>
      </c>
      <c r="BP289" s="90">
        <f>IF(ISNA(VLOOKUP($B289,'[2]1516 Exp_Rev Access'!$F$7:$FS$310,53,FALSE)),"",VLOOKUP($B289,'[2]1516 Exp_Rev Access'!$F$7:$FS$310,53,FALSE))</f>
        <v>0</v>
      </c>
      <c r="BQ289" s="90">
        <f>IF(ISNA(VLOOKUP($B289,'[2]1516 Exp_Rev Access'!$F$7:$FS$310,54,FALSE)),"",VLOOKUP($B289,'[2]1516 Exp_Rev Access'!$F$7:$FS$310,54,FALSE))</f>
        <v>0</v>
      </c>
      <c r="BR289" s="90">
        <f>IF(ISNA(VLOOKUP($B289,'[2]1516 Exp_Rev Access'!$F$7:$FS$310,55,FALSE)),"",VLOOKUP($B289,'[2]1516 Exp_Rev Access'!$F$7:$FS$310,55,FALSE))</f>
        <v>0</v>
      </c>
      <c r="BS289" s="90">
        <f>IF(ISNA(VLOOKUP($B289,'[2]1516 Exp_Rev Access'!$F$7:$FS$310,56,FALSE)),"",VLOOKUP($B289,'[2]1516 Exp_Rev Access'!$F$7:$FS$310,56,FALSE))</f>
        <v>0</v>
      </c>
      <c r="BT289" s="90">
        <f>IF(ISNA(VLOOKUP($B289,'[2]1516 Exp_Rev Access'!$F$7:$FS$310,57,FALSE)),"",VLOOKUP($B289,'[2]1516 Exp_Rev Access'!$F$7:$FS$310,57,FALSE))</f>
        <v>0</v>
      </c>
      <c r="BU289" s="90">
        <f>IF(ISNA(VLOOKUP($B289,'[2]1516 Exp_Rev Access'!$F$7:$FS$310,58,FALSE)),"",VLOOKUP($B289,'[2]1516 Exp_Rev Access'!$F$7:$FS$310,58,FALSE))</f>
        <v>0</v>
      </c>
      <c r="BV289" s="53">
        <f t="shared" si="721"/>
        <v>7095435.0999999996</v>
      </c>
      <c r="BW289" s="92">
        <f t="shared" si="722"/>
        <v>0.15945922243880056</v>
      </c>
      <c r="BX289" s="68">
        <f t="shared" si="723"/>
        <v>1925.2769976746142</v>
      </c>
      <c r="BY289" s="90">
        <f>IF(ISNA(VLOOKUP($B289,'[2]1516 Exp_Rev Access'!$F$7:$FS$310,59,FALSE)),"",VLOOKUP($B289,'[2]1516 Exp_Rev Access'!$F$7:$FS$310,59,FALSE))</f>
        <v>0</v>
      </c>
      <c r="BZ289" s="90">
        <f>IF(ISNA(VLOOKUP($B289,'[2]1516 Exp_Rev Access'!$F$7:$FS$310,60,FALSE)),"",VLOOKUP($B289,'[2]1516 Exp_Rev Access'!$F$7:$FS$310,60,FALSE))</f>
        <v>0</v>
      </c>
      <c r="CA289" s="90">
        <f>IF(ISNA(VLOOKUP($B289,'[2]1516 Exp_Rev Access'!$F$7:$FS$310,61,FALSE)),"",VLOOKUP($B289,'[2]1516 Exp_Rev Access'!$F$7:$FS$310,61,FALSE))</f>
        <v>0</v>
      </c>
      <c r="CB289" s="90">
        <f>IF(ISNA(VLOOKUP($B289,'[2]1516 Exp_Rev Access'!$F$7:$FS$310,62,FALSE)),"",VLOOKUP($B289,'[2]1516 Exp_Rev Access'!$F$7:$FS$310,62,FALSE))</f>
        <v>0</v>
      </c>
      <c r="CC289" s="90">
        <f>IF(ISNA(VLOOKUP($B289,'[2]1516 Exp_Rev Access'!$F$7:$FS$310,63,FALSE)),"",VLOOKUP($B289,'[2]1516 Exp_Rev Access'!$F$7:$FS$310,63,FALSE))</f>
        <v>47528.18</v>
      </c>
      <c r="CD289" s="90">
        <f>IF(ISNA(VLOOKUP($B289,'[2]1516 Exp_Rev Access'!$F$7:$FS$310,64,FALSE)),"",VLOOKUP($B289,'[2]1516 Exp_Rev Access'!$F$7:$FS$310,64,FALSE))</f>
        <v>0</v>
      </c>
      <c r="CE289" s="53">
        <f t="shared" si="724"/>
        <v>47528.18</v>
      </c>
      <c r="CF289" s="92">
        <f t="shared" si="725"/>
        <v>1.0681242968075843E-3</v>
      </c>
      <c r="CG289" s="94">
        <f t="shared" si="726"/>
        <v>12.896307330799017</v>
      </c>
      <c r="CH289" s="90">
        <f>IF(ISNA(VLOOKUP($B289,'[2]1516 Exp_Rev Access'!$F$7:$FS$310,65,FALSE)),"",VLOOKUP($B289,'[2]1516 Exp_Rev Access'!$F$7:$FS$310,65,FALSE))</f>
        <v>5557.66</v>
      </c>
      <c r="CI289" s="90">
        <f>IF(ISNA(VLOOKUP($B289,'[2]1516 Exp_Rev Access'!$F$7:$FS$310,66,FALSE)),"",VLOOKUP($B289,'[2]1516 Exp_Rev Access'!$F$7:$FS$310,66,FALSE))</f>
        <v>0</v>
      </c>
      <c r="CJ289" s="90">
        <f>IF(ISNA(VLOOKUP($B289,'[2]1516 Exp_Rev Access'!$F$7:$FS$310,67,FALSE)),"",VLOOKUP($B289,'[2]1516 Exp_Rev Access'!$F$7:$FS$310,67,FALSE))</f>
        <v>0</v>
      </c>
      <c r="CK289" s="90">
        <f>IF(ISNA(VLOOKUP($B289,'[2]1516 Exp_Rev Access'!$F$7:$FS$310,68,FALSE)),"",VLOOKUP($B289,'[2]1516 Exp_Rev Access'!$F$7:$FS$310,68,FALSE))</f>
        <v>0</v>
      </c>
      <c r="CL289" s="90">
        <f>IF(ISNA(VLOOKUP($B289,'[2]1516 Exp_Rev Access'!$F$7:$FS$310,69,FALSE)),"",VLOOKUP($B289,'[2]1516 Exp_Rev Access'!$F$7:$FS$310,69,FALSE))</f>
        <v>0</v>
      </c>
      <c r="CM289" s="90">
        <f>IF(ISNA(VLOOKUP($B289,'[2]1516 Exp_Rev Access'!$F$7:$FS$310,70,FALSE)),"",VLOOKUP($B289,'[2]1516 Exp_Rev Access'!$F$7:$FS$310,70,FALSE))</f>
        <v>0</v>
      </c>
      <c r="CN289" s="90">
        <f>IF(ISNA(VLOOKUP($B289,'[2]1516 Exp_Rev Access'!$F$7:$FS$310,71,FALSE)),"",VLOOKUP($B289,'[2]1516 Exp_Rev Access'!$F$7:$FS$310,71,FALSE))</f>
        <v>0</v>
      </c>
      <c r="CO289" s="90">
        <f>IF(ISNA(VLOOKUP($B289,'[2]1516 Exp_Rev Access'!$F$7:$FS$310,72,FALSE)),"",VLOOKUP($B289,'[2]1516 Exp_Rev Access'!$F$7:$FS$310,72,FALSE))</f>
        <v>0</v>
      </c>
      <c r="CP289" s="90">
        <f>IF(ISNA(VLOOKUP($B289,'[2]1516 Exp_Rev Access'!$F$7:$FS$310,73,FALSE)),"",VLOOKUP($B289,'[2]1516 Exp_Rev Access'!$F$7:$FS$310,73,FALSE))</f>
        <v>0</v>
      </c>
      <c r="CQ289" s="90">
        <f>IF(ISNA(VLOOKUP($B289,'[2]1516 Exp_Rev Access'!$F$7:$FS$310,74,FALSE)),"",VLOOKUP($B289,'[2]1516 Exp_Rev Access'!$F$7:$FS$310,74,FALSE))</f>
        <v>740586.77</v>
      </c>
      <c r="CR289" s="90">
        <f>IF(ISNA(VLOOKUP($B289,'[2]1516 Exp_Rev Access'!$F$7:$FS$310,75,FALSE)),"",VLOOKUP($B289,'[2]1516 Exp_Rev Access'!$F$7:$FS$310,75,FALSE))</f>
        <v>0</v>
      </c>
      <c r="CS289" s="90">
        <f>IF(ISNA(VLOOKUP($B289,'[2]1516 Exp_Rev Access'!$F$7:$FS$310,76,FALSE)),"",VLOOKUP($B289,'[2]1516 Exp_Rev Access'!$F$7:$FS$310,76,FALSE))</f>
        <v>31006.22</v>
      </c>
      <c r="CT289" s="90">
        <f>IF(ISNA(VLOOKUP($B289,'[2]1516 Exp_Rev Access'!$F$7:$FS$310,77,FALSE)),"",VLOOKUP($B289,'[2]1516 Exp_Rev Access'!$F$7:$FS$310,77,FALSE))</f>
        <v>0</v>
      </c>
      <c r="CU289" s="90">
        <f>IF(ISNA(VLOOKUP($B289,'[2]1516 Exp_Rev Access'!$F$7:$FS$310,78,FALSE)),"",VLOOKUP($B289,'[2]1516 Exp_Rev Access'!$F$7:$FS$310,78,FALSE))</f>
        <v>779462.73</v>
      </c>
      <c r="CV289" s="90">
        <f>IF(ISNA(VLOOKUP($B289,'[2]1516 Exp_Rev Access'!$F$7:$FS$310,79,FALSE)),"",VLOOKUP($B289,'[2]1516 Exp_Rev Access'!$F$7:$FS$310,79,FALSE))</f>
        <v>291181.74</v>
      </c>
      <c r="CW289" s="90">
        <f>IF(ISNA(VLOOKUP($B289,'[2]1516 Exp_Rev Access'!$F$7:$FS$310,80,FALSE)),"",VLOOKUP($B289,'[2]1516 Exp_Rev Access'!$F$7:$FS$310,80,FALSE))</f>
        <v>150134.45000000001</v>
      </c>
      <c r="CX289" s="90">
        <f>IF(ISNA(VLOOKUP($B289,'[2]1516 Exp_Rev Access'!$F$7:$FS$310,81,FALSE)),"",VLOOKUP($B289,'[2]1516 Exp_Rev Access'!$F$7:$FS$310,81,FALSE))</f>
        <v>0</v>
      </c>
      <c r="CY289" s="90">
        <f>IF(ISNA(VLOOKUP($B289,'[2]1516 Exp_Rev Access'!$F$7:$FS$310,82,FALSE)),"",VLOOKUP($B289,'[2]1516 Exp_Rev Access'!$F$7:$FS$310,82,FALSE))</f>
        <v>0</v>
      </c>
      <c r="CZ289" s="90">
        <f>IF(ISNA(VLOOKUP($B289,'[2]1516 Exp_Rev Access'!$F$7:$FS$310,83,FALSE)),"",VLOOKUP($B289,'[2]1516 Exp_Rev Access'!$F$7:$FS$310,83,FALSE))</f>
        <v>0</v>
      </c>
      <c r="DA289" s="90">
        <f>IF(ISNA(VLOOKUP($B289,'[2]1516 Exp_Rev Access'!$F$7:$FS$310,84,FALSE)),"",VLOOKUP($B289,'[2]1516 Exp_Rev Access'!$F$7:$FS$310,84,FALSE))</f>
        <v>0</v>
      </c>
      <c r="DB289" s="90">
        <f>IF(ISNA(VLOOKUP($B289,'[2]1516 Exp_Rev Access'!$F$7:$FS$310,85,FALSE)),"",VLOOKUP($B289,'[2]1516 Exp_Rev Access'!$F$7:$FS$310,85,FALSE))</f>
        <v>73122.98</v>
      </c>
      <c r="DC289" s="90">
        <f>IF(ISNA(VLOOKUP($B289,'[2]1516 Exp_Rev Access'!$F$7:$FS$310,86,FALSE)),"",VLOOKUP($B289,'[2]1516 Exp_Rev Access'!$F$7:$FS$310,86,FALSE))</f>
        <v>0</v>
      </c>
      <c r="DD289" s="90">
        <f>IF(ISNA(VLOOKUP($B289,'[2]1516 Exp_Rev Access'!$F$7:$FS$310,87,FALSE)),"",VLOOKUP($B289,'[2]1516 Exp_Rev Access'!$F$7:$FS$310,87,FALSE))</f>
        <v>0</v>
      </c>
      <c r="DE289" s="90">
        <f>IF(ISNA(VLOOKUP($B289,'[2]1516 Exp_Rev Access'!$F$7:$FS$310,88,FALSE)),"",VLOOKUP($B289,'[2]1516 Exp_Rev Access'!$F$7:$FS$310,88,FALSE))</f>
        <v>0</v>
      </c>
      <c r="DF289" s="90">
        <f>IF(ISNA(VLOOKUP($B289,'[2]1516 Exp_Rev Access'!$F$7:$FS$310,89,FALSE)),"",VLOOKUP($B289,'[2]1516 Exp_Rev Access'!$F$7:$FS$310,89,FALSE))</f>
        <v>0</v>
      </c>
      <c r="DG289" s="90">
        <f>IF(ISNA(VLOOKUP($B289,'[2]1516 Exp_Rev Access'!$F$7:$FS$310,90,FALSE)),"",VLOOKUP($B289,'[2]1516 Exp_Rev Access'!$F$7:$FS$310,90,FALSE))</f>
        <v>17623.37</v>
      </c>
      <c r="DH289" s="90">
        <f>IF(ISNA(VLOOKUP($B289,'[2]1516 Exp_Rev Access'!$F$7:$FS$310,91,FALSE)),"",VLOOKUP($B289,'[2]1516 Exp_Rev Access'!$F$7:$FS$310,91,FALSE))</f>
        <v>29941.78</v>
      </c>
      <c r="DI289" s="90">
        <f>IF(ISNA(VLOOKUP($B289,'[2]1516 Exp_Rev Access'!$F$7:$FS$310,92,FALSE)),"",VLOOKUP($B289,'[2]1516 Exp_Rev Access'!$F$7:$FS$310,92,FALSE))</f>
        <v>960262.05</v>
      </c>
      <c r="DJ289" s="90">
        <f>IF(ISNA(VLOOKUP($B289,'[2]1516 Exp_Rev Access'!$F$7:$FS$310,93,FALSE)),"",VLOOKUP($B289,'[2]1516 Exp_Rev Access'!$F$7:$FS$310,93,FALSE))</f>
        <v>0</v>
      </c>
      <c r="DK289" s="90">
        <f>IF(ISNA(VLOOKUP($B289,'[2]1516 Exp_Rev Access'!$F$7:$FS$310,94,FALSE)),"",VLOOKUP($B289,'[2]1516 Exp_Rev Access'!$F$7:$FS$310,94,FALSE))</f>
        <v>0</v>
      </c>
      <c r="DL289" s="90">
        <f>IF(ISNA(VLOOKUP($B289,'[2]1516 Exp_Rev Access'!$F$7:$FS$310,95,FALSE)),"",VLOOKUP($B289,'[2]1516 Exp_Rev Access'!$F$7:$FS$310,95,FALSE))</f>
        <v>0</v>
      </c>
      <c r="DM289" s="90">
        <f>IF(ISNA(VLOOKUP($B289,'[2]1516 Exp_Rev Access'!$F$7:$FS$310,96,FALSE)),"",VLOOKUP($B289,'[2]1516 Exp_Rev Access'!$F$7:$FS$310,96,FALSE))</f>
        <v>0</v>
      </c>
      <c r="DN289" s="90">
        <f>IF(ISNA(VLOOKUP($B289,'[2]1516 Exp_Rev Access'!$F$7:$FS$310,97,FALSE)),"",VLOOKUP($B289,'[2]1516 Exp_Rev Access'!$F$7:$FS$310,97,FALSE))</f>
        <v>0</v>
      </c>
      <c r="DO289" s="90">
        <f>IF(ISNA(VLOOKUP($B289,'[2]1516 Exp_Rev Access'!$F$7:$FS$310,98,FALSE)),"",VLOOKUP($B289,'[2]1516 Exp_Rev Access'!$F$7:$FS$310,98,FALSE))</f>
        <v>0</v>
      </c>
      <c r="DP289" s="90">
        <f>IF(ISNA(VLOOKUP($B289,'[2]1516 Exp_Rev Access'!$F$7:$FS$310,99,FALSE)),"",VLOOKUP($B289,'[2]1516 Exp_Rev Access'!$F$7:$FS$310,99,FALSE))</f>
        <v>0</v>
      </c>
      <c r="DQ289" s="90">
        <f>IF(ISNA(VLOOKUP($B289,'[2]1516 Exp_Rev Access'!$F$7:$FS$310,100,FALSE)),"",VLOOKUP($B289,'[2]1516 Exp_Rev Access'!$F$7:$FS$310,100,FALSE))</f>
        <v>0</v>
      </c>
      <c r="DR289" s="90">
        <f>IF(ISNA(VLOOKUP($B289,'[2]1516 Exp_Rev Access'!$F$7:$FS$310,101,FALSE)),"",VLOOKUP($B289,'[2]1516 Exp_Rev Access'!$F$7:$FS$310,101,FALSE))</f>
        <v>0</v>
      </c>
      <c r="DS289" s="90">
        <f>IF(ISNA(VLOOKUP($B289,'[2]1516 Exp_Rev Access'!$F$7:$FS$310,102,FALSE)),"",VLOOKUP($B289,'[2]1516 Exp_Rev Access'!$F$7:$FS$310,102,FALSE))</f>
        <v>0</v>
      </c>
      <c r="DT289" s="90">
        <f>IF(ISNA(VLOOKUP($B289,'[2]1516 Exp_Rev Access'!$F$7:$FS$310,103,FALSE)),"",VLOOKUP($B289,'[2]1516 Exp_Rev Access'!$F$7:$FS$310,103,FALSE))</f>
        <v>0</v>
      </c>
      <c r="DU289" s="90">
        <f>IF(ISNA(VLOOKUP($B289,'[2]1516 Exp_Rev Access'!$F$7:$FS$310,104,FALSE)),"",VLOOKUP($B289,'[2]1516 Exp_Rev Access'!$F$7:$FS$310,104,FALSE))</f>
        <v>0</v>
      </c>
      <c r="DV289" s="90">
        <f>IF(ISNA(VLOOKUP($B289,'[2]1516 Exp_Rev Access'!$F$7:$FS$310,105,FALSE)),"",VLOOKUP($B289,'[2]1516 Exp_Rev Access'!$F$7:$FS$310,105,FALSE))</f>
        <v>0</v>
      </c>
      <c r="DW289" s="90">
        <f>IF(ISNA(VLOOKUP($B289,'[2]1516 Exp_Rev Access'!$F$7:$FS$310,106,FALSE)),"",VLOOKUP($B289,'[2]1516 Exp_Rev Access'!$F$7:$FS$310,106,FALSE))</f>
        <v>0</v>
      </c>
      <c r="DX289" s="90">
        <f>IF(ISNA(VLOOKUP($B289,'[2]1516 Exp_Rev Access'!$F$7:$FS$310,107,FALSE)),"",VLOOKUP($B289,'[2]1516 Exp_Rev Access'!$F$7:$FS$310,107,FALSE))</f>
        <v>0</v>
      </c>
      <c r="DY289" s="90">
        <f>IF(ISNA(VLOOKUP($B289,'[2]1516 Exp_Rev Access'!$F$7:$FS$310,108,FALSE)),"",VLOOKUP($B289,'[2]1516 Exp_Rev Access'!$F$7:$FS$310,108,FALSE))</f>
        <v>0</v>
      </c>
      <c r="DZ289" s="90">
        <f>IF(ISNA(VLOOKUP($B289,'[2]1516 Exp_Rev Access'!$F$7:$FS$310,109,FALSE)),"",VLOOKUP($B289,'[2]1516 Exp_Rev Access'!$F$7:$FS$310,109,FALSE))</f>
        <v>0</v>
      </c>
      <c r="EA289" s="90">
        <f>IF(ISNA(VLOOKUP($B289,'[2]1516 Exp_Rev Access'!$F$7:$FS$310,110,FALSE)),"",VLOOKUP($B289,'[2]1516 Exp_Rev Access'!$F$7:$FS$310,110,FALSE))</f>
        <v>0</v>
      </c>
      <c r="EB289" s="90">
        <f>IF(ISNA(VLOOKUP($B289,'[2]1516 Exp_Rev Access'!$F$7:$FS$310,111,FALSE)),"",VLOOKUP($B289,'[2]1516 Exp_Rev Access'!$F$7:$FS$310,111,FALSE))</f>
        <v>0</v>
      </c>
      <c r="EC289" s="90">
        <f>IF(ISNA(VLOOKUP($B289,'[2]1516 Exp_Rev Access'!$F$7:$FS$310,112,FALSE)),"",VLOOKUP($B289,'[2]1516 Exp_Rev Access'!$F$7:$FS$310,112,FALSE))</f>
        <v>0</v>
      </c>
      <c r="ED289" s="90">
        <f>IF(ISNA(VLOOKUP($B289,'[2]1516 Exp_Rev Access'!$F$7:$FS$310,113,FALSE)),"",VLOOKUP($B289,'[2]1516 Exp_Rev Access'!$F$7:$FS$310,113,FALSE))</f>
        <v>0</v>
      </c>
      <c r="EE289" s="90">
        <f>IF(ISNA(VLOOKUP($B289,'[2]1516 Exp_Rev Access'!$F$7:$FS$310,114,FALSE)),"",VLOOKUP($B289,'[2]1516 Exp_Rev Access'!$F$7:$FS$310,114,FALSE))</f>
        <v>0</v>
      </c>
      <c r="EF289" s="90">
        <f>IF(ISNA(VLOOKUP($B289,'[2]1516 Exp_Rev Access'!$F$7:$FS$310,115,FALSE)),"",VLOOKUP($B289,'[2]1516 Exp_Rev Access'!$F$7:$FS$310,115,FALSE))</f>
        <v>0</v>
      </c>
      <c r="EG289" s="90">
        <f>IF(ISNA(VLOOKUP($B289,'[2]1516 Exp_Rev Access'!$F$7:$FS$310,116,FALSE)),"",VLOOKUP($B289,'[2]1516 Exp_Rev Access'!$F$7:$FS$310,116,FALSE))</f>
        <v>0</v>
      </c>
      <c r="EH289" s="90">
        <f>IF(ISNA(VLOOKUP($B289,'[2]1516 Exp_Rev Access'!$F$7:$FS$310,117,FALSE)),"",VLOOKUP($B289,'[2]1516 Exp_Rev Access'!$F$7:$FS$310,117,FALSE))</f>
        <v>0</v>
      </c>
      <c r="EI289" s="90">
        <f>IF(ISNA(VLOOKUP($B289,'[2]1516 Exp_Rev Access'!$F$7:$FS$310,118,FALSE)),"",VLOOKUP($B289,'[2]1516 Exp_Rev Access'!$F$7:$FS$310,118,FALSE))</f>
        <v>0</v>
      </c>
      <c r="EJ289" s="90">
        <f>IF(ISNA(VLOOKUP($B289,'[2]1516 Exp_Rev Access'!$F$7:$FS$310,119,FALSE)),"",VLOOKUP($B289,'[2]1516 Exp_Rev Access'!$F$7:$FS$310,119,FALSE))</f>
        <v>0</v>
      </c>
      <c r="EK289" s="90">
        <f>IF(ISNA(VLOOKUP($B289,'[2]1516 Exp_Rev Access'!$F$7:$FS$310,120,FALSE)),"",VLOOKUP($B289,'[2]1516 Exp_Rev Access'!$F$7:$FS$310,120,FALSE))</f>
        <v>0</v>
      </c>
      <c r="EL289" s="90">
        <f>IF(ISNA(VLOOKUP($B289,'[2]1516 Exp_Rev Access'!$F$7:$FS$310,121,FALSE)),"",VLOOKUP($B289,'[2]1516 Exp_Rev Access'!$F$7:$FS$310,121,FALSE))</f>
        <v>0</v>
      </c>
      <c r="EM289" s="90">
        <f>IF(ISNA(VLOOKUP($B289,'[2]1516 Exp_Rev Access'!$F$7:$FS$310,122,FALSE)),"",VLOOKUP($B289,'[2]1516 Exp_Rev Access'!$F$7:$FS$310,122,FALSE))</f>
        <v>0</v>
      </c>
      <c r="EN289" s="90">
        <f>IF(ISNA(VLOOKUP($B289,'[2]1516 Exp_Rev Access'!$F$7:$FS$310,123,FALSE)),"",VLOOKUP($B289,'[2]1516 Exp_Rev Access'!$F$7:$FS$310,123,FALSE))</f>
        <v>202824.32000000001</v>
      </c>
      <c r="EO289" s="90">
        <f>IF(ISNA(VLOOKUP($B289,'[2]1516 Exp_Rev Access'!$F$7:$FS$310,124,FALSE)),"",VLOOKUP($B289,'[2]1516 Exp_Rev Access'!$F$7:$FS$310,124,FALSE))</f>
        <v>0</v>
      </c>
      <c r="EP289" s="90">
        <f>IF(ISNA(VLOOKUP($B289,'[2]1516 Exp_Rev Access'!$F$7:$FS$310,125,FALSE)),"",VLOOKUP($B289,'[2]1516 Exp_Rev Access'!$F$7:$FS$310,125,FALSE))</f>
        <v>0</v>
      </c>
      <c r="EQ289" s="90">
        <f>IF(ISNA(VLOOKUP($B289,'[2]1516 Exp_Rev Access'!$F$7:$FS$310,126,FALSE)),"",VLOOKUP($B289,'[2]1516 Exp_Rev Access'!$F$7:$FS$310,126,FALSE))</f>
        <v>0</v>
      </c>
      <c r="ER289" s="90">
        <f>IF(ISNA(VLOOKUP($B289,'[2]1516 Exp_Rev Access'!$F$7:$FS$310,127,FALSE)),"",VLOOKUP($B289,'[2]1516 Exp_Rev Access'!$F$7:$FS$310,127,FALSE))</f>
        <v>0</v>
      </c>
      <c r="ES289" s="90">
        <f>IF(ISNA(VLOOKUP($B289,'[2]1516 Exp_Rev Access'!$F$7:$FS$310,128,FALSE)),"",VLOOKUP($B289,'[2]1516 Exp_Rev Access'!$F$7:$FS$310,128,FALSE))</f>
        <v>0</v>
      </c>
      <c r="ET289" s="90">
        <f>IF(ISNA(VLOOKUP($B289,'[2]1516 Exp_Rev Access'!$F$7:$FS$310,129,FALSE)),"",VLOOKUP($B289,'[2]1516 Exp_Rev Access'!$F$7:$FS$310,129,FALSE))</f>
        <v>0</v>
      </c>
      <c r="EU289" s="90">
        <f>IF(ISNA(VLOOKUP($B289,'[2]1516 Exp_Rev Access'!$F$7:$FS$310,130,FALSE)),"",VLOOKUP($B289,'[2]1516 Exp_Rev Access'!$F$7:$FS$310,130,FALSE))</f>
        <v>0</v>
      </c>
      <c r="EV289" s="90">
        <f>IF(ISNA(VLOOKUP($B289,'[2]1516 Exp_Rev Access'!$F$7:$FS$310,131,FALSE)),"",VLOOKUP($B289,'[2]1516 Exp_Rev Access'!$F$7:$FS$310,131,FALSE))</f>
        <v>131702.20000000001</v>
      </c>
      <c r="EW289" s="90">
        <f>IF(ISNA(VLOOKUP($B289,'[2]1516 Exp_Rev Access'!$F$7:$FS$310,132,FALSE)),"",VLOOKUP($B289,'[2]1516 Exp_Rev Access'!$F$7:$FS$310,132,FALSE))</f>
        <v>0</v>
      </c>
      <c r="EX289" s="90">
        <f>IF(ISNA(VLOOKUP($B289,'[2]1516 Exp_Rev Access'!$F$7:$FS$310,133,FALSE)),"",VLOOKUP($B289,'[2]1516 Exp_Rev Access'!$F$7:$FS$310,133,FALSE))</f>
        <v>0</v>
      </c>
      <c r="EY289" s="90">
        <f>IF(ISNA(VLOOKUP($B289,'[2]1516 Exp_Rev Access'!$F$7:$FS$310,134,FALSE)),"",VLOOKUP($B289,'[2]1516 Exp_Rev Access'!$F$7:$FS$310,134,FALSE))</f>
        <v>0</v>
      </c>
      <c r="EZ289" s="90">
        <f>IF(ISNA(VLOOKUP($B289,'[2]1516 Exp_Rev Access'!$F$7:$FS$310,135,FALSE)),"",VLOOKUP($B289,'[2]1516 Exp_Rev Access'!$F$7:$FS$310,135,FALSE))</f>
        <v>0</v>
      </c>
      <c r="FA289" s="90">
        <f>IF(ISNA(VLOOKUP($B289,'[2]1516 Exp_Rev Access'!$F$7:$FS$310,136,FALSE)),"",VLOOKUP($B289,'[2]1516 Exp_Rev Access'!$F$7:$FS$310,136,FALSE))</f>
        <v>0</v>
      </c>
      <c r="FB289" s="90">
        <f>IF(ISNA(VLOOKUP($B289,'[2]1516 Exp_Rev Access'!$F$7:$FS$310,137,FALSE)),"",VLOOKUP($B289,'[2]1516 Exp_Rev Access'!$F$7:$FS$310,137,FALSE))</f>
        <v>0</v>
      </c>
      <c r="FC289" s="90">
        <f>IF(ISNA(VLOOKUP($B289,'[2]1516 Exp_Rev Access'!$F$7:$FS$310,138,FALSE)),"",VLOOKUP($B289,'[2]1516 Exp_Rev Access'!$F$7:$FS$310,138,FALSE))</f>
        <v>0</v>
      </c>
      <c r="FD289" s="90">
        <f>IF(ISNA(VLOOKUP($B289,'[2]1516 Exp_Rev Access'!$F$7:$FS$310,139,FALSE)),"",VLOOKUP($B289,'[2]1516 Exp_Rev Access'!$F$7:$FS$310,139,FALSE))</f>
        <v>0</v>
      </c>
      <c r="FE289" s="90">
        <f>IF(ISNA(VLOOKUP($B289,'[2]1516 Exp_Rev Access'!$F$7:$FS$310,140,FALSE)),"",VLOOKUP($B289,'[2]1516 Exp_Rev Access'!$F$7:$FS$310,140,FALSE))</f>
        <v>0</v>
      </c>
      <c r="FF289" s="90">
        <f>IF(ISNA(VLOOKUP($B289,'[2]1516 Exp_Rev Access'!$F$7:$FS$310,141,FALSE)),"",VLOOKUP($B289,'[2]1516 Exp_Rev Access'!$F$7:$FS$310,141,FALSE))</f>
        <v>0</v>
      </c>
      <c r="FG289" s="90">
        <f>IF(ISNA(VLOOKUP($B289,'[2]1516 Exp_Rev Access'!$F$7:$FS$310,142,FALSE)),"",VLOOKUP($B289,'[2]1516 Exp_Rev Access'!$F$7:$FS$310,142,FALSE))</f>
        <v>0</v>
      </c>
      <c r="FH289" s="90">
        <f>IF(ISNA(VLOOKUP($B289,'[2]1516 Exp_Rev Access'!$F$7:$FS$310,143,FALSE)),"",VLOOKUP($B289,'[2]1516 Exp_Rev Access'!$F$7:$FS$310,143,FALSE))</f>
        <v>0</v>
      </c>
      <c r="FI289" s="90">
        <f>IF(ISNA(VLOOKUP($B289,'[2]1516 Exp_Rev Access'!$F$7:$FS$310,144,FALSE)),"",VLOOKUP($B289,'[2]1516 Exp_Rev Access'!$F$7:$FS$310,144,FALSE))</f>
        <v>0</v>
      </c>
      <c r="FJ289" s="90">
        <f>IF(ISNA(VLOOKUP($B289,'[2]1516 Exp_Rev Access'!$F$7:$FS$310,145,FALSE)),"",VLOOKUP($B289,'[2]1516 Exp_Rev Access'!$F$7:$FS$310,145,FALSE))</f>
        <v>0</v>
      </c>
      <c r="FK289" s="90">
        <f>IF(ISNA(VLOOKUP($B289,'[2]1516 Exp_Rev Access'!$F$7:$FS$310,146,FALSE)),"",VLOOKUP($B289,'[2]1516 Exp_Rev Access'!$F$7:$FS$310,146,FALSE))</f>
        <v>0</v>
      </c>
      <c r="FL289" s="90">
        <f>IF(ISNA(VLOOKUP($B289,'[2]1516 Exp_Rev Access'!$F$7:$FS$310,1147,FALSE)),"",VLOOKUP($B289,'[2]1516 Exp_Rev Access'!$F$7:$FS$310,147,FALSE))</f>
        <v>0</v>
      </c>
      <c r="FM289" s="90">
        <f>IF(ISNA(VLOOKUP($B289,'[2]1516 Exp_Rev Access'!$F$7:$FS$310,148,FALSE)),"",VLOOKUP($B289,'[2]1516 Exp_Rev Access'!$F$7:$FS$310,148,FALSE))</f>
        <v>0</v>
      </c>
      <c r="FN289" s="90">
        <f>IF(ISNA(VLOOKUP($B289,'[2]1516 Exp_Rev Access'!$F$7:$FS$310,149,FALSE)),"",VLOOKUP($B289,'[2]1516 Exp_Rev Access'!$F$7:$FS$310,149,FALSE))</f>
        <v>0</v>
      </c>
      <c r="FO289" s="90">
        <f>IF(ISNA(VLOOKUP($B289,'[2]1516 Exp_Rev Access'!$F$7:$FS$310,150,FALSE)),"",VLOOKUP($B289,'[2]1516 Exp_Rev Access'!$F$7:$FS$310,150,FALSE))</f>
        <v>0</v>
      </c>
      <c r="FP289" s="90">
        <f>IF(ISNA(VLOOKUP($B289,'[2]1516 Exp_Rev Access'!$F$7:$FS$310,151,FALSE)),"",VLOOKUP($B289,'[2]1516 Exp_Rev Access'!$F$7:$FS$310,151,FALSE))</f>
        <v>0</v>
      </c>
      <c r="FQ289" s="90">
        <f>IF(ISNA(VLOOKUP($B289,'[2]1516 Exp_Rev Access'!$F$7:$FS$310,152,FALSE)),"",VLOOKUP($B289,'[2]1516 Exp_Rev Access'!$F$7:$FS$310,152,FALSE))</f>
        <v>0</v>
      </c>
      <c r="FR289" s="90">
        <f>IF(ISNA(VLOOKUP($B289,'[2]1516 Exp_Rev Access'!$F$7:$FS$310,153,FALSE)),"",VLOOKUP($B289,'[2]1516 Exp_Rev Access'!$F$7:$FS$310,153,FALSE))</f>
        <v>117576.92</v>
      </c>
      <c r="FS289" s="53">
        <f t="shared" si="727"/>
        <v>3530983.19</v>
      </c>
      <c r="FT289" s="92">
        <f t="shared" si="728"/>
        <v>7.9353531670224922E-2</v>
      </c>
      <c r="FU289" s="116">
        <f t="shared" si="729"/>
        <v>958.09779373258334</v>
      </c>
      <c r="FV289" s="90">
        <f>IF(ISNA(VLOOKUP($B289,'[2]1516 Exp_Rev Access'!$F$7:$FS$310,154,FALSE)),"",VLOOKUP($B289,'[2]1516 Exp_Rev Access'!$F$7:$FS$310,154,FALSE))</f>
        <v>0</v>
      </c>
      <c r="FW289" s="90">
        <f>IF(ISNA(VLOOKUP($B289,'[2]1516 Exp_Rev Access'!$F$7:$FS$310,155,FALSE)),"",VLOOKUP($B289,'[2]1516 Exp_Rev Access'!$F$7:$FS$310,155,FALSE))</f>
        <v>0</v>
      </c>
      <c r="FX289" s="90">
        <f>IF(ISNA(VLOOKUP($B289,'[2]1516 Exp_Rev Access'!$F$7:$FS$310,156,FALSE)),"",VLOOKUP($B289,'[2]1516 Exp_Rev Access'!$F$7:$FS$310,156,FALSE))</f>
        <v>0</v>
      </c>
      <c r="FY289" s="90">
        <f>IF(ISNA(VLOOKUP($B289,'[2]1516 Exp_Rev Access'!$F$7:$FS$310,157,FALSE)),"",VLOOKUP($B289,'[2]1516 Exp_Rev Access'!$F$7:$FS$310,157,FALSE))</f>
        <v>0</v>
      </c>
      <c r="FZ289" s="90">
        <f>IF(ISNA(VLOOKUP($B289,'[2]1516 Exp_Rev Access'!$F$7:$FS$310,158,FALSE)),"",VLOOKUP($B289,'[2]1516 Exp_Rev Access'!$F$7:$FS$310,158,FALSE))</f>
        <v>0</v>
      </c>
      <c r="GA289" s="90">
        <f>IF(ISNA(VLOOKUP($B289,'[2]1516 Exp_Rev Access'!$F$7:$FS$310,159,FALSE)),"",VLOOKUP($B289,'[2]1516 Exp_Rev Access'!$F$7:$FS$310,159,FALSE))</f>
        <v>0</v>
      </c>
      <c r="GB289" s="90">
        <f>IF(ISNA(VLOOKUP($B289,'[2]1516 Exp_Rev Access'!$F$7:$FS$310,160,FALSE)),"",VLOOKUP($B289,'[2]1516 Exp_Rev Access'!$F$7:$FS$310,160,FALSE))</f>
        <v>2748.9</v>
      </c>
      <c r="GC289" s="90">
        <f>IF(ISNA(VLOOKUP($B289,'[2]1516 Exp_Rev Access'!$F$7:$FS$310,161,FALSE)),"",VLOOKUP($B289,'[2]1516 Exp_Rev Access'!$F$7:$FS$310,161,FALSE))</f>
        <v>4711.37</v>
      </c>
      <c r="GD289" s="90">
        <f>IF(ISNA(VLOOKUP($B289,'[2]1516 Exp_Rev Access'!$F$7:$FS$310,162,FALSE)),"",VLOOKUP($B289,'[2]1516 Exp_Rev Access'!$F$7:$FS$310,162,FALSE))</f>
        <v>0</v>
      </c>
      <c r="GE289" s="90">
        <f>IF(ISNA(VLOOKUP($B289,'[2]1516 Exp_Rev Access'!$F$7:$FS$310,163,FALSE)),"",VLOOKUP($B289,'[2]1516 Exp_Rev Access'!$F$7:$FS$310,163,FALSE))</f>
        <v>0</v>
      </c>
      <c r="GF289" s="90">
        <f>IF(ISNA(VLOOKUP($B289,'[2]1516 Exp_Rev Access'!$F$7:$FS$310,164,FALSE)),"",VLOOKUP($B289,'[2]1516 Exp_Rev Access'!$F$7:$FS$310,164,FALSE))</f>
        <v>4688.8</v>
      </c>
      <c r="GG289" s="90">
        <f>IF(ISNA(VLOOKUP($B289,'[2]1516 Exp_Rev Access'!$F$7:$FS$310,165,FALSE)),"",VLOOKUP($B289,'[2]1516 Exp_Rev Access'!$F$7:$FS$310,165,FALSE))</f>
        <v>0</v>
      </c>
      <c r="GH289" s="90">
        <f>IF(ISNA(VLOOKUP($B289,'[2]1516 Exp_Rev Access'!$F$7:$FS$310,166,FALSE)),"",VLOOKUP($B289,'[2]1516 Exp_Rev Access'!$F$7:$FS$310,166,FALSE))</f>
        <v>0</v>
      </c>
      <c r="GI289" s="90">
        <f>IF(ISNA(VLOOKUP($B289,'[2]1516 Exp_Rev Access'!$F$7:$FS$310,167,FALSE)),"",VLOOKUP($B289,'[2]1516 Exp_Rev Access'!$F$7:$FS$310,167,FALSE))</f>
        <v>0</v>
      </c>
      <c r="GJ289" s="90">
        <f>IF(ISNA(VLOOKUP($B289,'[2]1516 Exp_Rev Access'!$F$7:$FS$310,168,FALSE)),"",VLOOKUP($B289,'[2]1516 Exp_Rev Access'!$F$7:$FS$310,168,FALSE))</f>
        <v>0</v>
      </c>
      <c r="GK289" s="90">
        <f>IF(ISNA(VLOOKUP($B289,'[2]1516 Exp_Rev Access'!$F$7:$FS$310,169,FALSE)),"",VLOOKUP($B289,'[2]1516 Exp_Rev Access'!$F$7:$FS$310,169,FALSE))</f>
        <v>5439.34</v>
      </c>
      <c r="GL289" s="90">
        <f>IF(ISNA(VLOOKUP($B289,'[2]1516 Exp_Rev Access'!$F$7:$FS$310,170,FALSE)),"",VLOOKUP($B289,'[2]1516 Exp_Rev Access'!$F$7:$FS$310,170,FALSE))</f>
        <v>0</v>
      </c>
      <c r="GM289" s="90">
        <f>IF(ISNA(VLOOKUP($B289,'[2]1516 Exp_Rev Access'!$F$7:$FT$310,171,FALSE)),"",VLOOKUP($B289,'[2]1516 Exp_Rev Access'!$F$7:$FT$310,171,FALSE))</f>
        <v>0</v>
      </c>
      <c r="GN289" s="90">
        <f>IF(ISNA(VLOOKUP($B289,'[2]1516 Exp_Rev Access'!$F$7:$FU$310,172,FALSE)),"",VLOOKUP($B289,'[2]1516 Exp_Rev Access'!$F$7:$FU$310,172,FALSE))</f>
        <v>0</v>
      </c>
      <c r="GO289" s="90">
        <f>IF(ISNA(VLOOKUP($B289,'[2]1516 Exp_Rev Access'!$F$7:$FV$310,173,FALSE)),"",VLOOKUP($B289,'[2]1516 Exp_Rev Access'!$F$7:$FV$310,173,FALSE))</f>
        <v>0</v>
      </c>
      <c r="GP289" s="90">
        <f>IF(ISNA(VLOOKUP($B289,'[2]1516 Exp_Rev Access'!$F$7:$GA$310,174,FALSE)),"",VLOOKUP($B289,'[2]1516 Exp_Rev Access'!$F$7:$GA$310,174,FALSE))</f>
        <v>0</v>
      </c>
      <c r="GQ289" s="90">
        <f>IF(ISNA(VLOOKUP($B289,'[2]1516 Exp_Rev Access'!$F$7:$GA$310,175,FALSE)),"",VLOOKUP($B289,'[2]1516 Exp_Rev Access'!$F$7:$GA$310,175,FALSE))</f>
        <v>0</v>
      </c>
      <c r="GR289" s="90">
        <f>IF(ISNA(VLOOKUP($B289,'[2]1516 Exp_Rev Access'!$F$7:$GA$310,176,FALSE)),"",VLOOKUP($B289,'[2]1516 Exp_Rev Access'!$F$7:$GA$310,176,FALSE))</f>
        <v>0</v>
      </c>
      <c r="GS289" s="90">
        <f>IF(ISNA(VLOOKUP($B289,'[2]1516 Exp_Rev Access'!$F$7:$GA$310,177,FALSE)),"",VLOOKUP($B289,'[2]1516 Exp_Rev Access'!$F$7:$GA$310,177,FALSE))</f>
        <v>0</v>
      </c>
      <c r="GT289" s="90">
        <f>IF(ISNA(VLOOKUP($B289,'[2]1516 Exp_Rev Access'!$F$7:$GA$310,178,FALSE)),"",VLOOKUP($B289,'[2]1516 Exp_Rev Access'!$F$7:$GA$310,178,FALSE))</f>
        <v>0</v>
      </c>
      <c r="GU289" s="53">
        <f t="shared" si="730"/>
        <v>17588.41</v>
      </c>
      <c r="GV289" s="92">
        <f t="shared" si="731"/>
        <v>3.9527303724261028E-4</v>
      </c>
      <c r="GW289" s="125">
        <f t="shared" si="732"/>
        <v>4.7724432288402108</v>
      </c>
    </row>
    <row r="290" spans="1:222" x14ac:dyDescent="0.2">
      <c r="B290" s="87" t="s">
        <v>600</v>
      </c>
      <c r="C290" s="87" t="s">
        <v>601</v>
      </c>
      <c r="D290" s="88">
        <f>IF(ISNA(VLOOKUP($B290,'[2]1516 enrollment_Rev_Exp by size'!$A$6:$C$325,3,FALSE)),"",VLOOKUP($B290,'[2]1516 enrollment_Rev_Exp by size'!$A$6:$C$325,3,FALSE))</f>
        <v>4238.8999999999996</v>
      </c>
      <c r="E290" s="89">
        <v>50833758.07</v>
      </c>
      <c r="F290" s="67">
        <f t="shared" si="710"/>
        <v>50833758.07</v>
      </c>
      <c r="G290" s="67">
        <f t="shared" si="711"/>
        <v>0</v>
      </c>
      <c r="H290" s="90">
        <f>IF(ISNA(VLOOKUP($B290,'[2]1516 Exp_Rev Access'!$F$7:$FS$310,2,FALSE)),"",VLOOKUP($B290,'[2]1516 Exp_Rev Access'!$F$7:$FS$310,2,FALSE))</f>
        <v>9771715.0600000005</v>
      </c>
      <c r="I290" s="90">
        <f>IF(ISNA(VLOOKUP($B290,'[2]1516 Exp_Rev Access'!$F$7:$FS$310,3,FALSE)),"",VLOOKUP($B290,'[2]1516 Exp_Rev Access'!$F$7:$FS$310,3,FALSE))</f>
        <v>0</v>
      </c>
      <c r="J290" s="90">
        <f>IF(ISNA(VLOOKUP($B290,'[2]1516 Exp_Rev Access'!$F$7:$FS$310,4,FALSE)),"",VLOOKUP($B290,'[2]1516 Exp_Rev Access'!$F$7:$FS$310,4,FALSE))</f>
        <v>0</v>
      </c>
      <c r="K290" s="90">
        <f>IF(ISNA(VLOOKUP($B290,'[2]1516 Exp_Rev Access'!$F$7:$FS$310,5,FALSE)),"-",VLOOKUP($B290,'[2]1516 Exp_Rev Access'!$F$7:$FS$310,5,FALSE))</f>
        <v>133963.73000000001</v>
      </c>
      <c r="L290" s="90">
        <f>IF(ISNA(VLOOKUP($B290,'[2]1516 Exp_Rev Access'!$F$7:$FS$310,6,FALSE)),"",VLOOKUP($B290,'[2]1516 Exp_Rev Access'!$F$7:$FS$310,6,FALSE))</f>
        <v>0</v>
      </c>
      <c r="M290" s="90">
        <f>IF(ISNA(VLOOKUP($B290,'[2]1516 Exp_Rev Access'!$F$7:$FS$310,7,FALSE)),"",VLOOKUP($B290,'[2]1516 Exp_Rev Access'!$F$7:$FS$310,7,FALSE))</f>
        <v>0</v>
      </c>
      <c r="N290" s="53">
        <f t="shared" si="712"/>
        <v>9905678.790000001</v>
      </c>
      <c r="O290" s="91">
        <f t="shared" si="713"/>
        <v>0.19486418407939676</v>
      </c>
      <c r="P290" s="53">
        <f t="shared" si="714"/>
        <v>2336.8512562221335</v>
      </c>
      <c r="Q290" s="90">
        <f>IF(ISNA(VLOOKUP($B290,'[2]1516 Exp_Rev Access'!$F$7:$FS$310,8,FALSE)),"",VLOOKUP($B290,'[2]1516 Exp_Rev Access'!$F$7:$FS$310,8,FALSE))</f>
        <v>65487.51</v>
      </c>
      <c r="R290" s="90">
        <f>IF(ISNA(VLOOKUP($B290,'[2]1516 Exp_Rev Access'!$F$7:$FS$310,9,FALSE)),"",VLOOKUP($B290,'[2]1516 Exp_Rev Access'!$F$7:$FS$310,9,FALSE))</f>
        <v>0</v>
      </c>
      <c r="S290" s="90">
        <f>IF(ISNA(VLOOKUP($B290,'[2]1516 Exp_Rev Access'!$F$7:$FS$310,10,FALSE)),"",VLOOKUP($B290,'[2]1516 Exp_Rev Access'!$F$7:$FS$310,10,FALSE))</f>
        <v>25089.35</v>
      </c>
      <c r="T290" s="90">
        <f>IF(ISNA(VLOOKUP($B290,'[2]1516 Exp_Rev Access'!$F$7:$FS$310,11,FALSE)),"",VLOOKUP($B290,'[2]1516 Exp_Rev Access'!$F$7:$FS$310,11,FALSE))</f>
        <v>0</v>
      </c>
      <c r="U290" s="90">
        <f>IF(ISNA(VLOOKUP($B290,'[2]1516 Exp_Rev Access'!$F$7:$FS$310,12,FALSE)),"",VLOOKUP($B290,'[2]1516 Exp_Rev Access'!$F$7:$FS$310,12,FALSE))</f>
        <v>79265.25</v>
      </c>
      <c r="V290" s="90">
        <f>IF(ISNA(VLOOKUP($B290,'[2]1516 Exp_Rev Access'!$F$7:$FS$310,13,FALSE)),"",VLOOKUP($B290,'[2]1516 Exp_Rev Access'!$F$7:$FS$310,13,FALSE))</f>
        <v>0</v>
      </c>
      <c r="W290" s="90">
        <f>IF(ISNA(VLOOKUP($B290,'[2]1516 Exp_Rev Access'!$F$7:$FS$310,14,FALSE)),"",VLOOKUP($B290,'[2]1516 Exp_Rev Access'!$F$7:$FS$310,14,FALSE))</f>
        <v>0</v>
      </c>
      <c r="X290" s="90">
        <f>IF(ISNA(VLOOKUP($B290,'[2]1516 Exp_Rev Access'!$F$7:$FS$310,15,FALSE)),"",VLOOKUP($B290,'[2]1516 Exp_Rev Access'!$F$7:$FS$310,15,FALSE))</f>
        <v>0</v>
      </c>
      <c r="Y290" s="90">
        <f>IF(ISNA(VLOOKUP($B290,'[2]1516 Exp_Rev Access'!$F$7:$FS$310,16,FALSE)),"",VLOOKUP($B290,'[2]1516 Exp_Rev Access'!$F$7:$FS$310,16,FALSE))</f>
        <v>31438.43</v>
      </c>
      <c r="Z290" s="90">
        <f>IF(ISNA(VLOOKUP($B290,'[2]1516 Exp_Rev Access'!$F$7:$FS$310,17,FALSE)),"",VLOOKUP($B290,'[2]1516 Exp_Rev Access'!$F$7:$FS$310,17,FALSE))</f>
        <v>5482.95</v>
      </c>
      <c r="AA290" s="90">
        <f>IF(ISNA(VLOOKUP($B290,'[2]1516 Exp_Rev Access'!$F$7:$FS$310,18,FALSE)),"",VLOOKUP($B290,'[2]1516 Exp_Rev Access'!$F$7:$FS$310,18,FALSE))</f>
        <v>0</v>
      </c>
      <c r="AB290" s="90">
        <f>IF(ISNA(VLOOKUP($B290,'[2]1516 Exp_Rev Access'!$F$7:$FS$310,19,FALSE)),"",VLOOKUP($B290,'[2]1516 Exp_Rev Access'!$F$7:$FS$310,19,FALSE))</f>
        <v>0</v>
      </c>
      <c r="AC290" s="90">
        <f>IF(ISNA(VLOOKUP($B290,'[2]1516 Exp_Rev Access'!$F$7:$FS$310,20,FALSE)),"",VLOOKUP($B290,'[2]1516 Exp_Rev Access'!$F$7:$FS$310,20,FALSE))</f>
        <v>39003.550000000003</v>
      </c>
      <c r="AD290" s="90">
        <f>IF(ISNA(VLOOKUP($B290,'[2]1516 Exp_Rev Access'!$F$7:$FS$310,21,FALSE)),"",VLOOKUP($B290,'[2]1516 Exp_Rev Access'!$F$7:$FS$310,21,FALSE))</f>
        <v>565033.14</v>
      </c>
      <c r="AE290" s="90">
        <f>IF(ISNA(VLOOKUP($B290,'[2]1516 Exp_Rev Access'!$F$7:$FS$310,22,FALSE)),"",VLOOKUP($B290,'[2]1516 Exp_Rev Access'!$F$7:$FS$310,22,FALSE))</f>
        <v>28468.29</v>
      </c>
      <c r="AF290" s="90">
        <f>IF(ISNA(VLOOKUP($B290,'[2]1516 Exp_Rev Access'!$F$7:$FS$310,23,FALSE)),"",VLOOKUP($B290,'[2]1516 Exp_Rev Access'!$F$7:$FS$310,23,FALSE))</f>
        <v>0</v>
      </c>
      <c r="AG290" s="90">
        <f>IF(ISNA(VLOOKUP($B290,'[2]1516 Exp_Rev Access'!$F$7:$FS$310,24,FALSE)),"",VLOOKUP($B290,'[2]1516 Exp_Rev Access'!$F$7:$FS$310,24,FALSE))</f>
        <v>223218.59</v>
      </c>
      <c r="AH290" s="90">
        <f>IF(ISNA(VLOOKUP($B290,'[2]1516 Exp_Rev Access'!$F$7:$FS$310,25,FALSE)),"",VLOOKUP($B290,'[2]1516 Exp_Rev Access'!$F$7:$FS$310,25,FALSE))</f>
        <v>13921.1</v>
      </c>
      <c r="AI290" s="90">
        <f>IF(ISNA(VLOOKUP($B290,'[2]1516 Exp_Rev Access'!$F$7:$FS$310,26,FALSE)),"",VLOOKUP($B290,'[2]1516 Exp_Rev Access'!$F$7:$FS$310,26,FALSE))</f>
        <v>21064.959999999999</v>
      </c>
      <c r="AJ290" s="90">
        <f>IF(ISNA(VLOOKUP($B290,'[2]1516 Exp_Rev Access'!$F$7:$FS$310,27,FALSE)),"",VLOOKUP($B290,'[2]1516 Exp_Rev Access'!$F$7:$FS$310,27,FALSE))</f>
        <v>77086.570000000007</v>
      </c>
      <c r="AK290" s="90">
        <f>IF(ISNA(VLOOKUP($B290,'[2]1516 Exp_Rev Access'!$F$7:$FS$310,28,FALSE)),"",VLOOKUP($B290,'[2]1516 Exp_Rev Access'!$F$7:$FS$310,28,FALSE))</f>
        <v>187151.38</v>
      </c>
      <c r="AL290" s="90">
        <f>IF(ISNA(VLOOKUP($B290,'[2]1516 Exp_Rev Access'!$F$7:$FS$310,29,FALSE)),"",VLOOKUP($B290,'[2]1516 Exp_Rev Access'!$F$7:$FS$310,29,FALSE))</f>
        <v>101171.84</v>
      </c>
      <c r="AM290" s="53">
        <f t="shared" si="715"/>
        <v>1462882.9100000004</v>
      </c>
      <c r="AN290" s="92">
        <f t="shared" si="716"/>
        <v>2.8777784006949782E-2</v>
      </c>
      <c r="AO290" s="68">
        <f t="shared" si="717"/>
        <v>345.1090872632052</v>
      </c>
      <c r="AP290" s="90">
        <f>IF(ISNA(VLOOKUP($B290,'[2]1516 Exp_Rev Access'!$F$7:$FS$310,30,FALSE)),"",VLOOKUP($B290,'[2]1516 Exp_Rev Access'!$F$7:$FS$310,30,FALSE))</f>
        <v>22626980.489999998</v>
      </c>
      <c r="AQ290" s="90">
        <f>IF(ISNA(VLOOKUP($B290,'[2]1516 Exp_Rev Access'!$F$7:$FS$310,31,FALSE)),"",VLOOKUP($B290,'[2]1516 Exp_Rev Access'!$F$7:$FS$310,31,FALSE))</f>
        <v>915736.74</v>
      </c>
      <c r="AR290" s="90">
        <f>IF(ISNA(VLOOKUP($B290,'[2]1516 Exp_Rev Access'!$F$7:$FS$310,32,FALSE)),"",VLOOKUP($B290,'[2]1516 Exp_Rev Access'!$F$7:$FS$310,32,FALSE))</f>
        <v>1847951.24</v>
      </c>
      <c r="AS290" s="90">
        <f>IF(ISNA(VLOOKUP($B290,'[2]1516 Exp_Rev Access'!$F$7:$FS$310,33,FALSE)),"",VLOOKUP($B290,'[2]1516 Exp_Rev Access'!$F$7:$FS$310,33,FALSE))</f>
        <v>2616128.16</v>
      </c>
      <c r="AT290" s="90">
        <f>IF(ISNA(VLOOKUP($B290,'[2]1516 Exp_Rev Access'!$F$7:$FS$310,34,FALSE)),"",VLOOKUP($B290,'[2]1516 Exp_Rev Access'!$F$7:$FS$310,34,FALSE))</f>
        <v>0</v>
      </c>
      <c r="AU290" s="53">
        <f t="shared" si="718"/>
        <v>28006796.629999995</v>
      </c>
      <c r="AV290" s="93">
        <f t="shared" si="719"/>
        <v>0.55094877288894484</v>
      </c>
      <c r="AW290" s="53">
        <f t="shared" si="720"/>
        <v>6607.0906673901245</v>
      </c>
      <c r="AX290" s="90">
        <f>IF(ISNA(VLOOKUP($B290,'[2]1516 Exp_Rev Access'!$F$7:$FS$310,35,FALSE)),"",VLOOKUP($B290,'[2]1516 Exp_Rev Access'!$F$7:$FS$310,35,FALSE))</f>
        <v>0</v>
      </c>
      <c r="AY290" s="90">
        <f>IF(ISNA(VLOOKUP($B290,'[2]1516 Exp_Rev Access'!$F$7:$FS$310,36,FALSE)),"",VLOOKUP($B290,'[2]1516 Exp_Rev Access'!$F$7:$FS$310,36,FALSE))</f>
        <v>3743507.5</v>
      </c>
      <c r="AZ290" s="90">
        <f>IF(ISNA(VLOOKUP($B290,'[2]1516 Exp_Rev Access'!$F$7:$FS$310,37,FALSE)),"",VLOOKUP($B290,'[2]1516 Exp_Rev Access'!$F$7:$FS$310,37,FALSE))</f>
        <v>170844.37</v>
      </c>
      <c r="BA290" s="90">
        <f>IF(ISNA(VLOOKUP($B290,'[2]1516 Exp_Rev Access'!$F$7:$FS$310,38,FALSE)),"",VLOOKUP($B290,'[2]1516 Exp_Rev Access'!$F$7:$FS$310,38,FALSE))</f>
        <v>0</v>
      </c>
      <c r="BB290" s="90">
        <f>IF(ISNA(VLOOKUP($B290,'[2]1516 Exp_Rev Access'!$F$7:$FS$310,39,FALSE)),"",VLOOKUP($B290,'[2]1516 Exp_Rev Access'!$F$7:$FS$310,39,FALSE))</f>
        <v>0</v>
      </c>
      <c r="BC290" s="90">
        <f>IF(ISNA(VLOOKUP($B290,'[2]1516 Exp_Rev Access'!$F$7:$FS$310,40,FALSE)),"",VLOOKUP($B290,'[2]1516 Exp_Rev Access'!$F$7:$FS$310,40,FALSE))</f>
        <v>1088162.3600000001</v>
      </c>
      <c r="BD290" s="90">
        <f>IF(ISNA(VLOOKUP($B290,'[2]1516 Exp_Rev Access'!$F$7:$FS$310,41,FALSE)),"",VLOOKUP($B290,'[2]1516 Exp_Rev Access'!$F$7:$FS$310,41,FALSE))</f>
        <v>0</v>
      </c>
      <c r="BE290" s="90">
        <f>IF(ISNA(VLOOKUP($B290,'[2]1516 Exp_Rev Access'!$F$7:$FS$310,42,FALSE)),"",VLOOKUP($B290,'[2]1516 Exp_Rev Access'!$F$7:$FS$310,42,FALSE))</f>
        <v>286905.2</v>
      </c>
      <c r="BF290" s="90">
        <f>IF(ISNA(VLOOKUP($B290,'[2]1516 Exp_Rev Access'!$F$7:$FS$310,43,FALSE)),"",VLOOKUP($B290,'[2]1516 Exp_Rev Access'!$F$7:$FS$310,43,FALSE))</f>
        <v>0</v>
      </c>
      <c r="BG290" s="90">
        <f>IF(ISNA(VLOOKUP($B290,'[2]1516 Exp_Rev Access'!$F$7:$FS$310,44,FALSE)),"",VLOOKUP($B290,'[2]1516 Exp_Rev Access'!$F$7:$FS$310,44,FALSE))</f>
        <v>312233.45</v>
      </c>
      <c r="BH290" s="90">
        <f>IF(ISNA(VLOOKUP($B290,'[2]1516 Exp_Rev Access'!$F$7:$FS$310,45,FALSE)),"",VLOOKUP($B290,'[2]1516 Exp_Rev Access'!$F$7:$FS$310,45,FALSE))</f>
        <v>41495.269999999997</v>
      </c>
      <c r="BI290" s="90">
        <f>IF(ISNA(VLOOKUP($B290,'[2]1516 Exp_Rev Access'!$F$7:$FS$310,46,FALSE)),"",VLOOKUP($B290,'[2]1516 Exp_Rev Access'!$F$7:$FS$310,46,FALSE))</f>
        <v>0</v>
      </c>
      <c r="BJ290" s="90">
        <f>IF(ISNA(VLOOKUP($B290,'[2]1516 Exp_Rev Access'!$F$7:$FS$310,47,FALSE)),"",VLOOKUP($B290,'[2]1516 Exp_Rev Access'!$F$7:$FS$310,47,FALSE))</f>
        <v>35360.19</v>
      </c>
      <c r="BK290" s="90">
        <f>IF(ISNA(VLOOKUP($B290,'[2]1516 Exp_Rev Access'!$F$7:$FS$310,48,FALSE)),"",VLOOKUP($B290,'[2]1516 Exp_Rev Access'!$F$7:$FS$310,48,FALSE))</f>
        <v>2252220.0499999998</v>
      </c>
      <c r="BL290" s="90">
        <f>IF(ISNA(VLOOKUP($B290,'[2]1516 Exp_Rev Access'!$F$7:$FS$310,49,FALSE)),"",VLOOKUP($B290,'[2]1516 Exp_Rev Access'!$F$7:$FS$310,49,FALSE))</f>
        <v>0</v>
      </c>
      <c r="BM290" s="90">
        <f>IF(ISNA(VLOOKUP($B290,'[2]1516 Exp_Rev Access'!$F$7:$FS$310,50,FALSE)),"",VLOOKUP($B290,'[2]1516 Exp_Rev Access'!$F$7:$FS$310,50,FALSE))</f>
        <v>0</v>
      </c>
      <c r="BN290" s="90">
        <f>IF(ISNA(VLOOKUP($B290,'[2]1516 Exp_Rev Access'!$F$7:$FS$310,51,FALSE)),"",VLOOKUP($B290,'[2]1516 Exp_Rev Access'!$F$7:$FS$310,51,FALSE))</f>
        <v>0</v>
      </c>
      <c r="BO290" s="90">
        <f>IF(ISNA(VLOOKUP($B290,'[2]1516 Exp_Rev Access'!$F$7:$FS$310,52,FALSE)),"",VLOOKUP($B290,'[2]1516 Exp_Rev Access'!$F$7:$FS$310,52,FALSE))</f>
        <v>0</v>
      </c>
      <c r="BP290" s="90">
        <f>IF(ISNA(VLOOKUP($B290,'[2]1516 Exp_Rev Access'!$F$7:$FS$310,53,FALSE)),"",VLOOKUP($B290,'[2]1516 Exp_Rev Access'!$F$7:$FS$310,53,FALSE))</f>
        <v>0</v>
      </c>
      <c r="BQ290" s="90">
        <f>IF(ISNA(VLOOKUP($B290,'[2]1516 Exp_Rev Access'!$F$7:$FS$310,54,FALSE)),"",VLOOKUP($B290,'[2]1516 Exp_Rev Access'!$F$7:$FS$310,54,FALSE))</f>
        <v>0</v>
      </c>
      <c r="BR290" s="90">
        <f>IF(ISNA(VLOOKUP($B290,'[2]1516 Exp_Rev Access'!$F$7:$FS$310,55,FALSE)),"",VLOOKUP($B290,'[2]1516 Exp_Rev Access'!$F$7:$FS$310,55,FALSE))</f>
        <v>0</v>
      </c>
      <c r="BS290" s="90">
        <f>IF(ISNA(VLOOKUP($B290,'[2]1516 Exp_Rev Access'!$F$7:$FS$310,56,FALSE)),"",VLOOKUP($B290,'[2]1516 Exp_Rev Access'!$F$7:$FS$310,56,FALSE))</f>
        <v>0</v>
      </c>
      <c r="BT290" s="90">
        <f>IF(ISNA(VLOOKUP($B290,'[2]1516 Exp_Rev Access'!$F$7:$FS$310,57,FALSE)),"",VLOOKUP($B290,'[2]1516 Exp_Rev Access'!$F$7:$FS$310,57,FALSE))</f>
        <v>0</v>
      </c>
      <c r="BU290" s="90">
        <f>IF(ISNA(VLOOKUP($B290,'[2]1516 Exp_Rev Access'!$F$7:$FS$310,58,FALSE)),"",VLOOKUP($B290,'[2]1516 Exp_Rev Access'!$F$7:$FS$310,58,FALSE))</f>
        <v>0</v>
      </c>
      <c r="BV290" s="53">
        <f t="shared" si="721"/>
        <v>7930728.3900000006</v>
      </c>
      <c r="BW290" s="92">
        <f t="shared" si="722"/>
        <v>0.15601302542060905</v>
      </c>
      <c r="BX290" s="68">
        <f t="shared" si="723"/>
        <v>1870.9401943900543</v>
      </c>
      <c r="BY290" s="90">
        <f>IF(ISNA(VLOOKUP($B290,'[2]1516 Exp_Rev Access'!$F$7:$FS$310,59,FALSE)),"",VLOOKUP($B290,'[2]1516 Exp_Rev Access'!$F$7:$FS$310,59,FALSE))</f>
        <v>0</v>
      </c>
      <c r="BZ290" s="90">
        <f>IF(ISNA(VLOOKUP($B290,'[2]1516 Exp_Rev Access'!$F$7:$FS$310,60,FALSE)),"",VLOOKUP($B290,'[2]1516 Exp_Rev Access'!$F$7:$FS$310,60,FALSE))</f>
        <v>0</v>
      </c>
      <c r="CA290" s="90">
        <f>IF(ISNA(VLOOKUP($B290,'[2]1516 Exp_Rev Access'!$F$7:$FS$310,61,FALSE)),"",VLOOKUP($B290,'[2]1516 Exp_Rev Access'!$F$7:$FS$310,61,FALSE))</f>
        <v>0</v>
      </c>
      <c r="CB290" s="90">
        <f>IF(ISNA(VLOOKUP($B290,'[2]1516 Exp_Rev Access'!$F$7:$FS$310,62,FALSE)),"",VLOOKUP($B290,'[2]1516 Exp_Rev Access'!$F$7:$FS$310,62,FALSE))</f>
        <v>0</v>
      </c>
      <c r="CC290" s="90">
        <f>IF(ISNA(VLOOKUP($B290,'[2]1516 Exp_Rev Access'!$F$7:$FS$310,63,FALSE)),"",VLOOKUP($B290,'[2]1516 Exp_Rev Access'!$F$7:$FS$310,63,FALSE))</f>
        <v>55350.11</v>
      </c>
      <c r="CD290" s="90">
        <f>IF(ISNA(VLOOKUP($B290,'[2]1516 Exp_Rev Access'!$F$7:$FS$310,64,FALSE)),"",VLOOKUP($B290,'[2]1516 Exp_Rev Access'!$F$7:$FS$310,64,FALSE))</f>
        <v>0</v>
      </c>
      <c r="CE290" s="53">
        <f t="shared" si="724"/>
        <v>55350.11</v>
      </c>
      <c r="CF290" s="92">
        <f t="shared" si="725"/>
        <v>1.0888455251288093E-3</v>
      </c>
      <c r="CG290" s="94">
        <f t="shared" si="726"/>
        <v>13.057658826582369</v>
      </c>
      <c r="CH290" s="90">
        <f>IF(ISNA(VLOOKUP($B290,'[2]1516 Exp_Rev Access'!$F$7:$FS$310,65,FALSE)),"",VLOOKUP($B290,'[2]1516 Exp_Rev Access'!$F$7:$FS$310,65,FALSE))</f>
        <v>0</v>
      </c>
      <c r="CI290" s="90">
        <f>IF(ISNA(VLOOKUP($B290,'[2]1516 Exp_Rev Access'!$F$7:$FS$310,66,FALSE)),"",VLOOKUP($B290,'[2]1516 Exp_Rev Access'!$F$7:$FS$310,66,FALSE))</f>
        <v>0</v>
      </c>
      <c r="CJ290" s="90">
        <f>IF(ISNA(VLOOKUP($B290,'[2]1516 Exp_Rev Access'!$F$7:$FS$310,67,FALSE)),"",VLOOKUP($B290,'[2]1516 Exp_Rev Access'!$F$7:$FS$310,67,FALSE))</f>
        <v>0</v>
      </c>
      <c r="CK290" s="90">
        <f>IF(ISNA(VLOOKUP($B290,'[2]1516 Exp_Rev Access'!$F$7:$FS$310,68,FALSE)),"",VLOOKUP($B290,'[2]1516 Exp_Rev Access'!$F$7:$FS$310,68,FALSE))</f>
        <v>0</v>
      </c>
      <c r="CL290" s="90">
        <f>IF(ISNA(VLOOKUP($B290,'[2]1516 Exp_Rev Access'!$F$7:$FS$310,69,FALSE)),"",VLOOKUP($B290,'[2]1516 Exp_Rev Access'!$F$7:$FS$310,69,FALSE))</f>
        <v>0</v>
      </c>
      <c r="CM290" s="90">
        <f>IF(ISNA(VLOOKUP($B290,'[2]1516 Exp_Rev Access'!$F$7:$FS$310,70,FALSE)),"",VLOOKUP($B290,'[2]1516 Exp_Rev Access'!$F$7:$FS$310,70,FALSE))</f>
        <v>0</v>
      </c>
      <c r="CN290" s="90">
        <f>IF(ISNA(VLOOKUP($B290,'[2]1516 Exp_Rev Access'!$F$7:$FS$310,71,FALSE)),"",VLOOKUP($B290,'[2]1516 Exp_Rev Access'!$F$7:$FS$310,71,FALSE))</f>
        <v>0</v>
      </c>
      <c r="CO290" s="90">
        <f>IF(ISNA(VLOOKUP($B290,'[2]1516 Exp_Rev Access'!$F$7:$FS$310,72,FALSE)),"",VLOOKUP($B290,'[2]1516 Exp_Rev Access'!$F$7:$FS$310,72,FALSE))</f>
        <v>0</v>
      </c>
      <c r="CP290" s="90">
        <f>IF(ISNA(VLOOKUP($B290,'[2]1516 Exp_Rev Access'!$F$7:$FS$310,73,FALSE)),"",VLOOKUP($B290,'[2]1516 Exp_Rev Access'!$F$7:$FS$310,73,FALSE))</f>
        <v>0</v>
      </c>
      <c r="CQ290" s="90">
        <f>IF(ISNA(VLOOKUP($B290,'[2]1516 Exp_Rev Access'!$F$7:$FS$310,74,FALSE)),"",VLOOKUP($B290,'[2]1516 Exp_Rev Access'!$F$7:$FS$310,74,FALSE))</f>
        <v>955574</v>
      </c>
      <c r="CR290" s="90">
        <f>IF(ISNA(VLOOKUP($B290,'[2]1516 Exp_Rev Access'!$F$7:$FS$310,75,FALSE)),"",VLOOKUP($B290,'[2]1516 Exp_Rev Access'!$F$7:$FS$310,75,FALSE))</f>
        <v>0</v>
      </c>
      <c r="CS290" s="90">
        <f>IF(ISNA(VLOOKUP($B290,'[2]1516 Exp_Rev Access'!$F$7:$FS$310,76,FALSE)),"",VLOOKUP($B290,'[2]1516 Exp_Rev Access'!$F$7:$FS$310,76,FALSE))</f>
        <v>24368</v>
      </c>
      <c r="CT290" s="90">
        <f>IF(ISNA(VLOOKUP($B290,'[2]1516 Exp_Rev Access'!$F$7:$FS$310,77,FALSE)),"",VLOOKUP($B290,'[2]1516 Exp_Rev Access'!$F$7:$FS$310,77,FALSE))</f>
        <v>0</v>
      </c>
      <c r="CU290" s="90">
        <f>IF(ISNA(VLOOKUP($B290,'[2]1516 Exp_Rev Access'!$F$7:$FS$310,78,FALSE)),"",VLOOKUP($B290,'[2]1516 Exp_Rev Access'!$F$7:$FS$310,78,FALSE))</f>
        <v>711151.06</v>
      </c>
      <c r="CV290" s="90">
        <f>IF(ISNA(VLOOKUP($B290,'[2]1516 Exp_Rev Access'!$F$7:$FS$310,79,FALSE)),"",VLOOKUP($B290,'[2]1516 Exp_Rev Access'!$F$7:$FS$310,79,FALSE))</f>
        <v>159529</v>
      </c>
      <c r="CW290" s="90">
        <f>IF(ISNA(VLOOKUP($B290,'[2]1516 Exp_Rev Access'!$F$7:$FS$310,80,FALSE)),"",VLOOKUP($B290,'[2]1516 Exp_Rev Access'!$F$7:$FS$310,80,FALSE))</f>
        <v>52601.89</v>
      </c>
      <c r="CX290" s="90">
        <f>IF(ISNA(VLOOKUP($B290,'[2]1516 Exp_Rev Access'!$F$7:$FS$310,81,FALSE)),"",VLOOKUP($B290,'[2]1516 Exp_Rev Access'!$F$7:$FS$310,81,FALSE))</f>
        <v>0</v>
      </c>
      <c r="CY290" s="90">
        <f>IF(ISNA(VLOOKUP($B290,'[2]1516 Exp_Rev Access'!$F$7:$FS$310,82,FALSE)),"",VLOOKUP($B290,'[2]1516 Exp_Rev Access'!$F$7:$FS$310,82,FALSE))</f>
        <v>0</v>
      </c>
      <c r="CZ290" s="90">
        <f>IF(ISNA(VLOOKUP($B290,'[2]1516 Exp_Rev Access'!$F$7:$FS$310,83,FALSE)),"",VLOOKUP($B290,'[2]1516 Exp_Rev Access'!$F$7:$FS$310,83,FALSE))</f>
        <v>0</v>
      </c>
      <c r="DA290" s="90">
        <f>IF(ISNA(VLOOKUP($B290,'[2]1516 Exp_Rev Access'!$F$7:$FS$310,84,FALSE)),"",VLOOKUP($B290,'[2]1516 Exp_Rev Access'!$F$7:$FS$310,84,FALSE))</f>
        <v>0</v>
      </c>
      <c r="DB290" s="90">
        <f>IF(ISNA(VLOOKUP($B290,'[2]1516 Exp_Rev Access'!$F$7:$FS$310,85,FALSE)),"",VLOOKUP($B290,'[2]1516 Exp_Rev Access'!$F$7:$FS$310,85,FALSE))</f>
        <v>45139</v>
      </c>
      <c r="DC290" s="90">
        <f>IF(ISNA(VLOOKUP($B290,'[2]1516 Exp_Rev Access'!$F$7:$FS$310,86,FALSE)),"",VLOOKUP($B290,'[2]1516 Exp_Rev Access'!$F$7:$FS$310,86,FALSE))</f>
        <v>0</v>
      </c>
      <c r="DD290" s="90">
        <f>IF(ISNA(VLOOKUP($B290,'[2]1516 Exp_Rev Access'!$F$7:$FS$310,87,FALSE)),"",VLOOKUP($B290,'[2]1516 Exp_Rev Access'!$F$7:$FS$310,87,FALSE))</f>
        <v>0</v>
      </c>
      <c r="DE290" s="90">
        <f>IF(ISNA(VLOOKUP($B290,'[2]1516 Exp_Rev Access'!$F$7:$FS$310,88,FALSE)),"",VLOOKUP($B290,'[2]1516 Exp_Rev Access'!$F$7:$FS$310,88,FALSE))</f>
        <v>0</v>
      </c>
      <c r="DF290" s="90">
        <f>IF(ISNA(VLOOKUP($B290,'[2]1516 Exp_Rev Access'!$F$7:$FS$310,89,FALSE)),"",VLOOKUP($B290,'[2]1516 Exp_Rev Access'!$F$7:$FS$310,89,FALSE))</f>
        <v>0</v>
      </c>
      <c r="DG290" s="90">
        <f>IF(ISNA(VLOOKUP($B290,'[2]1516 Exp_Rev Access'!$F$7:$FS$310,90,FALSE)),"",VLOOKUP($B290,'[2]1516 Exp_Rev Access'!$F$7:$FS$310,90,FALSE))</f>
        <v>0</v>
      </c>
      <c r="DH290" s="90">
        <f>IF(ISNA(VLOOKUP($B290,'[2]1516 Exp_Rev Access'!$F$7:$FS$310,91,FALSE)),"",VLOOKUP($B290,'[2]1516 Exp_Rev Access'!$F$7:$FS$310,91,FALSE))</f>
        <v>24359.919999999998</v>
      </c>
      <c r="DI290" s="90">
        <f>IF(ISNA(VLOOKUP($B290,'[2]1516 Exp_Rev Access'!$F$7:$FS$310,92,FALSE)),"",VLOOKUP($B290,'[2]1516 Exp_Rev Access'!$F$7:$FS$310,92,FALSE))</f>
        <v>1154333.5900000001</v>
      </c>
      <c r="DJ290" s="90">
        <f>IF(ISNA(VLOOKUP($B290,'[2]1516 Exp_Rev Access'!$F$7:$FS$310,93,FALSE)),"",VLOOKUP($B290,'[2]1516 Exp_Rev Access'!$F$7:$FS$310,93,FALSE))</f>
        <v>0</v>
      </c>
      <c r="DK290" s="90">
        <f>IF(ISNA(VLOOKUP($B290,'[2]1516 Exp_Rev Access'!$F$7:$FS$310,94,FALSE)),"",VLOOKUP($B290,'[2]1516 Exp_Rev Access'!$F$7:$FS$310,94,FALSE))</f>
        <v>0</v>
      </c>
      <c r="DL290" s="90">
        <f>IF(ISNA(VLOOKUP($B290,'[2]1516 Exp_Rev Access'!$F$7:$FS$310,95,FALSE)),"",VLOOKUP($B290,'[2]1516 Exp_Rev Access'!$F$7:$FS$310,95,FALSE))</f>
        <v>0</v>
      </c>
      <c r="DM290" s="90">
        <f>IF(ISNA(VLOOKUP($B290,'[2]1516 Exp_Rev Access'!$F$7:$FS$310,96,FALSE)),"",VLOOKUP($B290,'[2]1516 Exp_Rev Access'!$F$7:$FS$310,96,FALSE))</f>
        <v>0</v>
      </c>
      <c r="DN290" s="90">
        <f>IF(ISNA(VLOOKUP($B290,'[2]1516 Exp_Rev Access'!$F$7:$FS$310,97,FALSE)),"",VLOOKUP($B290,'[2]1516 Exp_Rev Access'!$F$7:$FS$310,97,FALSE))</f>
        <v>0</v>
      </c>
      <c r="DO290" s="90">
        <f>IF(ISNA(VLOOKUP($B290,'[2]1516 Exp_Rev Access'!$F$7:$FS$310,98,FALSE)),"",VLOOKUP($B290,'[2]1516 Exp_Rev Access'!$F$7:$FS$310,98,FALSE))</f>
        <v>0</v>
      </c>
      <c r="DP290" s="90">
        <f>IF(ISNA(VLOOKUP($B290,'[2]1516 Exp_Rev Access'!$F$7:$FS$310,99,FALSE)),"",VLOOKUP($B290,'[2]1516 Exp_Rev Access'!$F$7:$FS$310,99,FALSE))</f>
        <v>0</v>
      </c>
      <c r="DQ290" s="90">
        <f>IF(ISNA(VLOOKUP($B290,'[2]1516 Exp_Rev Access'!$F$7:$FS$310,100,FALSE)),"",VLOOKUP($B290,'[2]1516 Exp_Rev Access'!$F$7:$FS$310,100,FALSE))</f>
        <v>0</v>
      </c>
      <c r="DR290" s="90">
        <f>IF(ISNA(VLOOKUP($B290,'[2]1516 Exp_Rev Access'!$F$7:$FS$310,101,FALSE)),"",VLOOKUP($B290,'[2]1516 Exp_Rev Access'!$F$7:$FS$310,101,FALSE))</f>
        <v>0</v>
      </c>
      <c r="DS290" s="90">
        <f>IF(ISNA(VLOOKUP($B290,'[2]1516 Exp_Rev Access'!$F$7:$FS$310,102,FALSE)),"",VLOOKUP($B290,'[2]1516 Exp_Rev Access'!$F$7:$FS$310,102,FALSE))</f>
        <v>0</v>
      </c>
      <c r="DT290" s="90">
        <f>IF(ISNA(VLOOKUP($B290,'[2]1516 Exp_Rev Access'!$F$7:$FS$310,103,FALSE)),"",VLOOKUP($B290,'[2]1516 Exp_Rev Access'!$F$7:$FS$310,103,FALSE))</f>
        <v>0</v>
      </c>
      <c r="DU290" s="90">
        <f>IF(ISNA(VLOOKUP($B290,'[2]1516 Exp_Rev Access'!$F$7:$FS$310,104,FALSE)),"",VLOOKUP($B290,'[2]1516 Exp_Rev Access'!$F$7:$FS$310,104,FALSE))</f>
        <v>0</v>
      </c>
      <c r="DV290" s="90">
        <f>IF(ISNA(VLOOKUP($B290,'[2]1516 Exp_Rev Access'!$F$7:$FS$310,105,FALSE)),"",VLOOKUP($B290,'[2]1516 Exp_Rev Access'!$F$7:$FS$310,105,FALSE))</f>
        <v>0</v>
      </c>
      <c r="DW290" s="90">
        <f>IF(ISNA(VLOOKUP($B290,'[2]1516 Exp_Rev Access'!$F$7:$FS$310,106,FALSE)),"",VLOOKUP($B290,'[2]1516 Exp_Rev Access'!$F$7:$FS$310,106,FALSE))</f>
        <v>0</v>
      </c>
      <c r="DX290" s="90">
        <f>IF(ISNA(VLOOKUP($B290,'[2]1516 Exp_Rev Access'!$F$7:$FS$310,107,FALSE)),"",VLOOKUP($B290,'[2]1516 Exp_Rev Access'!$F$7:$FS$310,107,FALSE))</f>
        <v>0</v>
      </c>
      <c r="DY290" s="90">
        <f>IF(ISNA(VLOOKUP($B290,'[2]1516 Exp_Rev Access'!$F$7:$FS$310,108,FALSE)),"",VLOOKUP($B290,'[2]1516 Exp_Rev Access'!$F$7:$FS$310,108,FALSE))</f>
        <v>0</v>
      </c>
      <c r="DZ290" s="90">
        <f>IF(ISNA(VLOOKUP($B290,'[2]1516 Exp_Rev Access'!$F$7:$FS$310,109,FALSE)),"",VLOOKUP($B290,'[2]1516 Exp_Rev Access'!$F$7:$FS$310,109,FALSE))</f>
        <v>0</v>
      </c>
      <c r="EA290" s="90">
        <f>IF(ISNA(VLOOKUP($B290,'[2]1516 Exp_Rev Access'!$F$7:$FS$310,110,FALSE)),"",VLOOKUP($B290,'[2]1516 Exp_Rev Access'!$F$7:$FS$310,110,FALSE))</f>
        <v>0</v>
      </c>
      <c r="EB290" s="90">
        <f>IF(ISNA(VLOOKUP($B290,'[2]1516 Exp_Rev Access'!$F$7:$FS$310,111,FALSE)),"",VLOOKUP($B290,'[2]1516 Exp_Rev Access'!$F$7:$FS$310,111,FALSE))</f>
        <v>0</v>
      </c>
      <c r="EC290" s="90">
        <f>IF(ISNA(VLOOKUP($B290,'[2]1516 Exp_Rev Access'!$F$7:$FS$310,112,FALSE)),"",VLOOKUP($B290,'[2]1516 Exp_Rev Access'!$F$7:$FS$310,112,FALSE))</f>
        <v>0</v>
      </c>
      <c r="ED290" s="90">
        <f>IF(ISNA(VLOOKUP($B290,'[2]1516 Exp_Rev Access'!$F$7:$FS$310,113,FALSE)),"",VLOOKUP($B290,'[2]1516 Exp_Rev Access'!$F$7:$FS$310,113,FALSE))</f>
        <v>0</v>
      </c>
      <c r="EE290" s="90">
        <f>IF(ISNA(VLOOKUP($B290,'[2]1516 Exp_Rev Access'!$F$7:$FS$310,114,FALSE)),"",VLOOKUP($B290,'[2]1516 Exp_Rev Access'!$F$7:$FS$310,114,FALSE))</f>
        <v>0</v>
      </c>
      <c r="EF290" s="90">
        <f>IF(ISNA(VLOOKUP($B290,'[2]1516 Exp_Rev Access'!$F$7:$FS$310,115,FALSE)),"",VLOOKUP($B290,'[2]1516 Exp_Rev Access'!$F$7:$FS$310,115,FALSE))</f>
        <v>0</v>
      </c>
      <c r="EG290" s="90">
        <f>IF(ISNA(VLOOKUP($B290,'[2]1516 Exp_Rev Access'!$F$7:$FS$310,116,FALSE)),"",VLOOKUP($B290,'[2]1516 Exp_Rev Access'!$F$7:$FS$310,116,FALSE))</f>
        <v>0</v>
      </c>
      <c r="EH290" s="90">
        <f>IF(ISNA(VLOOKUP($B290,'[2]1516 Exp_Rev Access'!$F$7:$FS$310,117,FALSE)),"",VLOOKUP($B290,'[2]1516 Exp_Rev Access'!$F$7:$FS$310,117,FALSE))</f>
        <v>0</v>
      </c>
      <c r="EI290" s="90">
        <f>IF(ISNA(VLOOKUP($B290,'[2]1516 Exp_Rev Access'!$F$7:$FS$310,118,FALSE)),"",VLOOKUP($B290,'[2]1516 Exp_Rev Access'!$F$7:$FS$310,118,FALSE))</f>
        <v>0</v>
      </c>
      <c r="EJ290" s="90">
        <f>IF(ISNA(VLOOKUP($B290,'[2]1516 Exp_Rev Access'!$F$7:$FS$310,119,FALSE)),"",VLOOKUP($B290,'[2]1516 Exp_Rev Access'!$F$7:$FS$310,119,FALSE))</f>
        <v>0</v>
      </c>
      <c r="EK290" s="90">
        <f>IF(ISNA(VLOOKUP($B290,'[2]1516 Exp_Rev Access'!$F$7:$FS$310,120,FALSE)),"",VLOOKUP($B290,'[2]1516 Exp_Rev Access'!$F$7:$FS$310,120,FALSE))</f>
        <v>0</v>
      </c>
      <c r="EL290" s="90">
        <f>IF(ISNA(VLOOKUP($B290,'[2]1516 Exp_Rev Access'!$F$7:$FS$310,121,FALSE)),"",VLOOKUP($B290,'[2]1516 Exp_Rev Access'!$F$7:$FS$310,121,FALSE))</f>
        <v>0</v>
      </c>
      <c r="EM290" s="90">
        <f>IF(ISNA(VLOOKUP($B290,'[2]1516 Exp_Rev Access'!$F$7:$FS$310,122,FALSE)),"",VLOOKUP($B290,'[2]1516 Exp_Rev Access'!$F$7:$FS$310,122,FALSE))</f>
        <v>0</v>
      </c>
      <c r="EN290" s="90">
        <f>IF(ISNA(VLOOKUP($B290,'[2]1516 Exp_Rev Access'!$F$7:$FS$310,123,FALSE)),"",VLOOKUP($B290,'[2]1516 Exp_Rev Access'!$F$7:$FS$310,123,FALSE))</f>
        <v>21799.29</v>
      </c>
      <c r="EO290" s="90">
        <f>IF(ISNA(VLOOKUP($B290,'[2]1516 Exp_Rev Access'!$F$7:$FS$310,124,FALSE)),"",VLOOKUP($B290,'[2]1516 Exp_Rev Access'!$F$7:$FS$310,124,FALSE))</f>
        <v>0</v>
      </c>
      <c r="EP290" s="90">
        <f>IF(ISNA(VLOOKUP($B290,'[2]1516 Exp_Rev Access'!$F$7:$FS$310,125,FALSE)),"",VLOOKUP($B290,'[2]1516 Exp_Rev Access'!$F$7:$FS$310,125,FALSE))</f>
        <v>0</v>
      </c>
      <c r="EQ290" s="90">
        <f>IF(ISNA(VLOOKUP($B290,'[2]1516 Exp_Rev Access'!$F$7:$FS$310,126,FALSE)),"",VLOOKUP($B290,'[2]1516 Exp_Rev Access'!$F$7:$FS$310,126,FALSE))</f>
        <v>0</v>
      </c>
      <c r="ER290" s="90">
        <f>IF(ISNA(VLOOKUP($B290,'[2]1516 Exp_Rev Access'!$F$7:$FS$310,127,FALSE)),"",VLOOKUP($B290,'[2]1516 Exp_Rev Access'!$F$7:$FS$310,127,FALSE))</f>
        <v>0</v>
      </c>
      <c r="ES290" s="90">
        <f>IF(ISNA(VLOOKUP($B290,'[2]1516 Exp_Rev Access'!$F$7:$FS$310,128,FALSE)),"",VLOOKUP($B290,'[2]1516 Exp_Rev Access'!$F$7:$FS$310,128,FALSE))</f>
        <v>0</v>
      </c>
      <c r="ET290" s="90">
        <f>IF(ISNA(VLOOKUP($B290,'[2]1516 Exp_Rev Access'!$F$7:$FS$310,129,FALSE)),"",VLOOKUP($B290,'[2]1516 Exp_Rev Access'!$F$7:$FS$310,129,FALSE))</f>
        <v>0</v>
      </c>
      <c r="EU290" s="90">
        <f>IF(ISNA(VLOOKUP($B290,'[2]1516 Exp_Rev Access'!$F$7:$FS$310,130,FALSE)),"",VLOOKUP($B290,'[2]1516 Exp_Rev Access'!$F$7:$FS$310,130,FALSE))</f>
        <v>0</v>
      </c>
      <c r="EV290" s="90">
        <f>IF(ISNA(VLOOKUP($B290,'[2]1516 Exp_Rev Access'!$F$7:$FS$310,131,FALSE)),"",VLOOKUP($B290,'[2]1516 Exp_Rev Access'!$F$7:$FS$310,131,FALSE))</f>
        <v>70536.17</v>
      </c>
      <c r="EW290" s="90">
        <f>IF(ISNA(VLOOKUP($B290,'[2]1516 Exp_Rev Access'!$F$7:$FS$310,132,FALSE)),"",VLOOKUP($B290,'[2]1516 Exp_Rev Access'!$F$7:$FS$310,132,FALSE))</f>
        <v>0</v>
      </c>
      <c r="EX290" s="90">
        <f>IF(ISNA(VLOOKUP($B290,'[2]1516 Exp_Rev Access'!$F$7:$FS$310,133,FALSE)),"",VLOOKUP($B290,'[2]1516 Exp_Rev Access'!$F$7:$FS$310,133,FALSE))</f>
        <v>0</v>
      </c>
      <c r="EY290" s="90">
        <f>IF(ISNA(VLOOKUP($B290,'[2]1516 Exp_Rev Access'!$F$7:$FS$310,134,FALSE)),"",VLOOKUP($B290,'[2]1516 Exp_Rev Access'!$F$7:$FS$310,134,FALSE))</f>
        <v>0</v>
      </c>
      <c r="EZ290" s="90">
        <f>IF(ISNA(VLOOKUP($B290,'[2]1516 Exp_Rev Access'!$F$7:$FS$310,135,FALSE)),"",VLOOKUP($B290,'[2]1516 Exp_Rev Access'!$F$7:$FS$310,135,FALSE))</f>
        <v>0</v>
      </c>
      <c r="FA290" s="90">
        <f>IF(ISNA(VLOOKUP($B290,'[2]1516 Exp_Rev Access'!$F$7:$FS$310,136,FALSE)),"",VLOOKUP($B290,'[2]1516 Exp_Rev Access'!$F$7:$FS$310,136,FALSE))</f>
        <v>0</v>
      </c>
      <c r="FB290" s="90">
        <f>IF(ISNA(VLOOKUP($B290,'[2]1516 Exp_Rev Access'!$F$7:$FS$310,137,FALSE)),"",VLOOKUP($B290,'[2]1516 Exp_Rev Access'!$F$7:$FS$310,137,FALSE))</f>
        <v>0</v>
      </c>
      <c r="FC290" s="90">
        <f>IF(ISNA(VLOOKUP($B290,'[2]1516 Exp_Rev Access'!$F$7:$FS$310,138,FALSE)),"",VLOOKUP($B290,'[2]1516 Exp_Rev Access'!$F$7:$FS$310,138,FALSE))</f>
        <v>0</v>
      </c>
      <c r="FD290" s="90">
        <f>IF(ISNA(VLOOKUP($B290,'[2]1516 Exp_Rev Access'!$F$7:$FS$310,139,FALSE)),"",VLOOKUP($B290,'[2]1516 Exp_Rev Access'!$F$7:$FS$310,139,FALSE))</f>
        <v>0</v>
      </c>
      <c r="FE290" s="90">
        <f>IF(ISNA(VLOOKUP($B290,'[2]1516 Exp_Rev Access'!$F$7:$FS$310,140,FALSE)),"",VLOOKUP($B290,'[2]1516 Exp_Rev Access'!$F$7:$FS$310,140,FALSE))</f>
        <v>0</v>
      </c>
      <c r="FF290" s="90">
        <f>IF(ISNA(VLOOKUP($B290,'[2]1516 Exp_Rev Access'!$F$7:$FS$310,141,FALSE)),"",VLOOKUP($B290,'[2]1516 Exp_Rev Access'!$F$7:$FS$310,141,FALSE))</f>
        <v>0</v>
      </c>
      <c r="FG290" s="90">
        <f>IF(ISNA(VLOOKUP($B290,'[2]1516 Exp_Rev Access'!$F$7:$FS$310,142,FALSE)),"",VLOOKUP($B290,'[2]1516 Exp_Rev Access'!$F$7:$FS$310,142,FALSE))</f>
        <v>0</v>
      </c>
      <c r="FH290" s="90">
        <f>IF(ISNA(VLOOKUP($B290,'[2]1516 Exp_Rev Access'!$F$7:$FS$310,143,FALSE)),"",VLOOKUP($B290,'[2]1516 Exp_Rev Access'!$F$7:$FS$310,143,FALSE))</f>
        <v>0</v>
      </c>
      <c r="FI290" s="90">
        <f>IF(ISNA(VLOOKUP($B290,'[2]1516 Exp_Rev Access'!$F$7:$FS$310,144,FALSE)),"",VLOOKUP($B290,'[2]1516 Exp_Rev Access'!$F$7:$FS$310,144,FALSE))</f>
        <v>0</v>
      </c>
      <c r="FJ290" s="90">
        <f>IF(ISNA(VLOOKUP($B290,'[2]1516 Exp_Rev Access'!$F$7:$FS$310,145,FALSE)),"",VLOOKUP($B290,'[2]1516 Exp_Rev Access'!$F$7:$FS$310,145,FALSE))</f>
        <v>0</v>
      </c>
      <c r="FK290" s="90">
        <f>IF(ISNA(VLOOKUP($B290,'[2]1516 Exp_Rev Access'!$F$7:$FS$310,146,FALSE)),"",VLOOKUP($B290,'[2]1516 Exp_Rev Access'!$F$7:$FS$310,146,FALSE))</f>
        <v>0</v>
      </c>
      <c r="FL290" s="90">
        <f>IF(ISNA(VLOOKUP($B290,'[2]1516 Exp_Rev Access'!$F$7:$FS$310,1147,FALSE)),"",VLOOKUP($B290,'[2]1516 Exp_Rev Access'!$F$7:$FS$310,147,FALSE))</f>
        <v>0</v>
      </c>
      <c r="FM290" s="90">
        <f>IF(ISNA(VLOOKUP($B290,'[2]1516 Exp_Rev Access'!$F$7:$FS$310,148,FALSE)),"",VLOOKUP($B290,'[2]1516 Exp_Rev Access'!$F$7:$FS$310,148,FALSE))</f>
        <v>0</v>
      </c>
      <c r="FN290" s="90">
        <f>IF(ISNA(VLOOKUP($B290,'[2]1516 Exp_Rev Access'!$F$7:$FS$310,149,FALSE)),"",VLOOKUP($B290,'[2]1516 Exp_Rev Access'!$F$7:$FS$310,149,FALSE))</f>
        <v>0</v>
      </c>
      <c r="FO290" s="90">
        <f>IF(ISNA(VLOOKUP($B290,'[2]1516 Exp_Rev Access'!$F$7:$FS$310,150,FALSE)),"",VLOOKUP($B290,'[2]1516 Exp_Rev Access'!$F$7:$FS$310,150,FALSE))</f>
        <v>0</v>
      </c>
      <c r="FP290" s="90">
        <f>IF(ISNA(VLOOKUP($B290,'[2]1516 Exp_Rev Access'!$F$7:$FS$310,151,FALSE)),"",VLOOKUP($B290,'[2]1516 Exp_Rev Access'!$F$7:$FS$310,151,FALSE))</f>
        <v>0</v>
      </c>
      <c r="FQ290" s="90">
        <f>IF(ISNA(VLOOKUP($B290,'[2]1516 Exp_Rev Access'!$F$7:$FS$310,152,FALSE)),"",VLOOKUP($B290,'[2]1516 Exp_Rev Access'!$F$7:$FS$310,152,FALSE))</f>
        <v>0</v>
      </c>
      <c r="FR290" s="90">
        <f>IF(ISNA(VLOOKUP($B290,'[2]1516 Exp_Rev Access'!$F$7:$FS$310,153,FALSE)),"",VLOOKUP($B290,'[2]1516 Exp_Rev Access'!$F$7:$FS$310,153,FALSE))</f>
        <v>141693.18</v>
      </c>
      <c r="FS290" s="53">
        <f t="shared" si="727"/>
        <v>3361085.1</v>
      </c>
      <c r="FT290" s="92">
        <f t="shared" si="728"/>
        <v>6.6119154428276955E-2</v>
      </c>
      <c r="FU290" s="116">
        <f t="shared" si="729"/>
        <v>792.91445893981938</v>
      </c>
      <c r="FV290" s="90">
        <f>IF(ISNA(VLOOKUP($B290,'[2]1516 Exp_Rev Access'!$F$7:$FS$310,154,FALSE)),"",VLOOKUP($B290,'[2]1516 Exp_Rev Access'!$F$7:$FS$310,154,FALSE))</f>
        <v>0</v>
      </c>
      <c r="FW290" s="90">
        <f>IF(ISNA(VLOOKUP($B290,'[2]1516 Exp_Rev Access'!$F$7:$FS$310,155,FALSE)),"",VLOOKUP($B290,'[2]1516 Exp_Rev Access'!$F$7:$FS$310,155,FALSE))</f>
        <v>37706</v>
      </c>
      <c r="FX290" s="90">
        <f>IF(ISNA(VLOOKUP($B290,'[2]1516 Exp_Rev Access'!$F$7:$FS$310,156,FALSE)),"",VLOOKUP($B290,'[2]1516 Exp_Rev Access'!$F$7:$FS$310,156,FALSE))</f>
        <v>0</v>
      </c>
      <c r="FY290" s="90">
        <f>IF(ISNA(VLOOKUP($B290,'[2]1516 Exp_Rev Access'!$F$7:$FS$310,157,FALSE)),"",VLOOKUP($B290,'[2]1516 Exp_Rev Access'!$F$7:$FS$310,157,FALSE))</f>
        <v>14139.46</v>
      </c>
      <c r="FZ290" s="90">
        <f>IF(ISNA(VLOOKUP($B290,'[2]1516 Exp_Rev Access'!$F$7:$FS$310,158,FALSE)),"",VLOOKUP($B290,'[2]1516 Exp_Rev Access'!$F$7:$FS$310,158,FALSE))</f>
        <v>0</v>
      </c>
      <c r="GA290" s="90">
        <f>IF(ISNA(VLOOKUP($B290,'[2]1516 Exp_Rev Access'!$F$7:$FS$310,159,FALSE)),"",VLOOKUP($B290,'[2]1516 Exp_Rev Access'!$F$7:$FS$310,159,FALSE))</f>
        <v>0</v>
      </c>
      <c r="GB290" s="90">
        <f>IF(ISNA(VLOOKUP($B290,'[2]1516 Exp_Rev Access'!$F$7:$FS$310,160,FALSE)),"",VLOOKUP($B290,'[2]1516 Exp_Rev Access'!$F$7:$FS$310,160,FALSE))</f>
        <v>0</v>
      </c>
      <c r="GC290" s="90">
        <f>IF(ISNA(VLOOKUP($B290,'[2]1516 Exp_Rev Access'!$F$7:$FS$310,161,FALSE)),"",VLOOKUP($B290,'[2]1516 Exp_Rev Access'!$F$7:$FS$310,161,FALSE))</f>
        <v>14357</v>
      </c>
      <c r="GD290" s="90">
        <f>IF(ISNA(VLOOKUP($B290,'[2]1516 Exp_Rev Access'!$F$7:$FS$310,162,FALSE)),"",VLOOKUP($B290,'[2]1516 Exp_Rev Access'!$F$7:$FS$310,162,FALSE))</f>
        <v>0</v>
      </c>
      <c r="GE290" s="90">
        <f>IF(ISNA(VLOOKUP($B290,'[2]1516 Exp_Rev Access'!$F$7:$FS$310,163,FALSE)),"",VLOOKUP($B290,'[2]1516 Exp_Rev Access'!$F$7:$FS$310,163,FALSE))</f>
        <v>2355</v>
      </c>
      <c r="GF290" s="90">
        <f>IF(ISNA(VLOOKUP($B290,'[2]1516 Exp_Rev Access'!$F$7:$FS$310,164,FALSE)),"",VLOOKUP($B290,'[2]1516 Exp_Rev Access'!$F$7:$FS$310,164,FALSE))</f>
        <v>0</v>
      </c>
      <c r="GG290" s="90">
        <f>IF(ISNA(VLOOKUP($B290,'[2]1516 Exp_Rev Access'!$F$7:$FS$310,165,FALSE)),"",VLOOKUP($B290,'[2]1516 Exp_Rev Access'!$F$7:$FS$310,165,FALSE))</f>
        <v>0</v>
      </c>
      <c r="GH290" s="90">
        <f>IF(ISNA(VLOOKUP($B290,'[2]1516 Exp_Rev Access'!$F$7:$FS$310,166,FALSE)),"",VLOOKUP($B290,'[2]1516 Exp_Rev Access'!$F$7:$FS$310,166,FALSE))</f>
        <v>32849.18</v>
      </c>
      <c r="GI290" s="90">
        <f>IF(ISNA(VLOOKUP($B290,'[2]1516 Exp_Rev Access'!$F$7:$FS$310,167,FALSE)),"",VLOOKUP($B290,'[2]1516 Exp_Rev Access'!$F$7:$FS$310,167,FALSE))</f>
        <v>5280</v>
      </c>
      <c r="GJ290" s="90">
        <f>IF(ISNA(VLOOKUP($B290,'[2]1516 Exp_Rev Access'!$F$7:$FS$310,168,FALSE)),"",VLOOKUP($B290,'[2]1516 Exp_Rev Access'!$F$7:$FS$310,168,FALSE))</f>
        <v>0</v>
      </c>
      <c r="GK290" s="90">
        <f>IF(ISNA(VLOOKUP($B290,'[2]1516 Exp_Rev Access'!$F$7:$FS$310,169,FALSE)),"",VLOOKUP($B290,'[2]1516 Exp_Rev Access'!$F$7:$FS$310,169,FALSE))</f>
        <v>4549.5</v>
      </c>
      <c r="GL290" s="90">
        <f>IF(ISNA(VLOOKUP($B290,'[2]1516 Exp_Rev Access'!$F$7:$FS$310,170,FALSE)),"",VLOOKUP($B290,'[2]1516 Exp_Rev Access'!$F$7:$FS$310,170,FALSE))</f>
        <v>0</v>
      </c>
      <c r="GM290" s="90">
        <f>IF(ISNA(VLOOKUP($B290,'[2]1516 Exp_Rev Access'!$F$7:$FT$310,171,FALSE)),"",VLOOKUP($B290,'[2]1516 Exp_Rev Access'!$F$7:$FT$310,171,FALSE))</f>
        <v>0</v>
      </c>
      <c r="GN290" s="90">
        <f>IF(ISNA(VLOOKUP($B290,'[2]1516 Exp_Rev Access'!$F$7:$FU$310,172,FALSE)),"",VLOOKUP($B290,'[2]1516 Exp_Rev Access'!$F$7:$FU$310,172,FALSE))</f>
        <v>0</v>
      </c>
      <c r="GO290" s="90">
        <f>IF(ISNA(VLOOKUP($B290,'[2]1516 Exp_Rev Access'!$F$7:$FV$310,173,FALSE)),"",VLOOKUP($B290,'[2]1516 Exp_Rev Access'!$F$7:$FV$310,173,FALSE))</f>
        <v>0</v>
      </c>
      <c r="GP290" s="90">
        <f>IF(ISNA(VLOOKUP($B290,'[2]1516 Exp_Rev Access'!$F$7:$GA$310,174,FALSE)),"",VLOOKUP($B290,'[2]1516 Exp_Rev Access'!$F$7:$GA$310,174,FALSE))</f>
        <v>0</v>
      </c>
      <c r="GQ290" s="90">
        <f>IF(ISNA(VLOOKUP($B290,'[2]1516 Exp_Rev Access'!$F$7:$GA$310,175,FALSE)),"",VLOOKUP($B290,'[2]1516 Exp_Rev Access'!$F$7:$GA$310,175,FALSE))</f>
        <v>0</v>
      </c>
      <c r="GR290" s="90">
        <f>IF(ISNA(VLOOKUP($B290,'[2]1516 Exp_Rev Access'!$F$7:$GA$310,176,FALSE)),"",VLOOKUP($B290,'[2]1516 Exp_Rev Access'!$F$7:$GA$310,176,FALSE))</f>
        <v>0</v>
      </c>
      <c r="GS290" s="90">
        <f>IF(ISNA(VLOOKUP($B290,'[2]1516 Exp_Rev Access'!$F$7:$GA$310,177,FALSE)),"",VLOOKUP($B290,'[2]1516 Exp_Rev Access'!$F$7:$GA$310,177,FALSE))</f>
        <v>0</v>
      </c>
      <c r="GT290" s="90">
        <f>IF(ISNA(VLOOKUP($B290,'[2]1516 Exp_Rev Access'!$F$7:$GA$310,178,FALSE)),"",VLOOKUP($B290,'[2]1516 Exp_Rev Access'!$F$7:$GA$310,178,FALSE))</f>
        <v>0</v>
      </c>
      <c r="GU290" s="53">
        <f t="shared" si="730"/>
        <v>111236.13999999998</v>
      </c>
      <c r="GV290" s="92">
        <f t="shared" si="731"/>
        <v>2.1882336506937701E-3</v>
      </c>
      <c r="GW290" s="114">
        <f t="shared" si="732"/>
        <v>26.241746679563093</v>
      </c>
      <c r="HE290" s="97"/>
      <c r="HF290" s="97"/>
      <c r="HG290" s="97"/>
      <c r="HH290" s="97"/>
      <c r="HI290" s="97"/>
      <c r="HJ290" s="97"/>
      <c r="HK290" s="97"/>
      <c r="HL290" s="97"/>
      <c r="HM290" s="97"/>
      <c r="HN290" s="97"/>
    </row>
    <row r="291" spans="1:222" x14ac:dyDescent="0.2">
      <c r="B291" s="87" t="s">
        <v>602</v>
      </c>
      <c r="C291" s="87" t="s">
        <v>603</v>
      </c>
      <c r="D291" s="88">
        <f>IF(ISNA(VLOOKUP($B291,'[2]1516 enrollment_Rev_Exp by size'!$A$6:$C$325,3,FALSE)),"",VLOOKUP($B291,'[2]1516 enrollment_Rev_Exp by size'!$A$6:$C$325,3,FALSE))</f>
        <v>2749.3999999999996</v>
      </c>
      <c r="E291" s="89">
        <v>32300280.16</v>
      </c>
      <c r="F291" s="67">
        <f t="shared" si="710"/>
        <v>32300280.159999993</v>
      </c>
      <c r="G291" s="67">
        <f t="shared" si="711"/>
        <v>0</v>
      </c>
      <c r="H291" s="90">
        <f>IF(ISNA(VLOOKUP($B291,'[2]1516 Exp_Rev Access'!$F$7:$FS$310,2,FALSE)),"",VLOOKUP($B291,'[2]1516 Exp_Rev Access'!$F$7:$FS$310,2,FALSE))</f>
        <v>7413904.8499999996</v>
      </c>
      <c r="I291" s="90">
        <f>IF(ISNA(VLOOKUP($B291,'[2]1516 Exp_Rev Access'!$F$7:$FS$310,3,FALSE)),"",VLOOKUP($B291,'[2]1516 Exp_Rev Access'!$F$7:$FS$310,3,FALSE))</f>
        <v>0</v>
      </c>
      <c r="J291" s="90">
        <f>IF(ISNA(VLOOKUP($B291,'[2]1516 Exp_Rev Access'!$F$7:$FS$310,4,FALSE)),"",VLOOKUP($B291,'[2]1516 Exp_Rev Access'!$F$7:$FS$310,4,FALSE))</f>
        <v>41903.22</v>
      </c>
      <c r="K291" s="90">
        <f>IF(ISNA(VLOOKUP($B291,'[2]1516 Exp_Rev Access'!$F$7:$FS$310,5,FALSE)),"-",VLOOKUP($B291,'[2]1516 Exp_Rev Access'!$F$7:$FS$310,5,FALSE))</f>
        <v>345.23</v>
      </c>
      <c r="L291" s="90">
        <f>IF(ISNA(VLOOKUP($B291,'[2]1516 Exp_Rev Access'!$F$7:$FS$310,6,FALSE)),"",VLOOKUP($B291,'[2]1516 Exp_Rev Access'!$F$7:$FS$310,6,FALSE))</f>
        <v>0</v>
      </c>
      <c r="M291" s="90">
        <f>IF(ISNA(VLOOKUP($B291,'[2]1516 Exp_Rev Access'!$F$7:$FS$310,7,FALSE)),"",VLOOKUP($B291,'[2]1516 Exp_Rev Access'!$F$7:$FS$310,7,FALSE))</f>
        <v>0</v>
      </c>
      <c r="N291" s="53">
        <f t="shared" si="712"/>
        <v>7456153.2999999998</v>
      </c>
      <c r="O291" s="91">
        <f t="shared" si="713"/>
        <v>0.23083865722110813</v>
      </c>
      <c r="P291" s="53">
        <f t="shared" si="714"/>
        <v>2711.9201643995057</v>
      </c>
      <c r="Q291" s="90">
        <f>IF(ISNA(VLOOKUP($B291,'[2]1516 Exp_Rev Access'!$F$7:$FS$310,8,FALSE)),"",VLOOKUP($B291,'[2]1516 Exp_Rev Access'!$F$7:$FS$310,8,FALSE))</f>
        <v>208195.36</v>
      </c>
      <c r="R291" s="90">
        <f>IF(ISNA(VLOOKUP($B291,'[2]1516 Exp_Rev Access'!$F$7:$FS$310,9,FALSE)),"",VLOOKUP($B291,'[2]1516 Exp_Rev Access'!$F$7:$FS$310,9,FALSE))</f>
        <v>0</v>
      </c>
      <c r="S291" s="90">
        <f>IF(ISNA(VLOOKUP($B291,'[2]1516 Exp_Rev Access'!$F$7:$FS$310,10,FALSE)),"",VLOOKUP($B291,'[2]1516 Exp_Rev Access'!$F$7:$FS$310,10,FALSE))</f>
        <v>0</v>
      </c>
      <c r="T291" s="90">
        <f>IF(ISNA(VLOOKUP($B291,'[2]1516 Exp_Rev Access'!$F$7:$FS$310,11,FALSE)),"",VLOOKUP($B291,'[2]1516 Exp_Rev Access'!$F$7:$FS$310,11,FALSE))</f>
        <v>0</v>
      </c>
      <c r="U291" s="90">
        <f>IF(ISNA(VLOOKUP($B291,'[2]1516 Exp_Rev Access'!$F$7:$FS$310,12,FALSE)),"",VLOOKUP($B291,'[2]1516 Exp_Rev Access'!$F$7:$FS$310,12,FALSE))</f>
        <v>0</v>
      </c>
      <c r="V291" s="90">
        <f>IF(ISNA(VLOOKUP($B291,'[2]1516 Exp_Rev Access'!$F$7:$FS$310,13,FALSE)),"",VLOOKUP($B291,'[2]1516 Exp_Rev Access'!$F$7:$FS$310,13,FALSE))</f>
        <v>1350</v>
      </c>
      <c r="W291" s="90">
        <f>IF(ISNA(VLOOKUP($B291,'[2]1516 Exp_Rev Access'!$F$7:$FS$310,14,FALSE)),"",VLOOKUP($B291,'[2]1516 Exp_Rev Access'!$F$7:$FS$310,14,FALSE))</f>
        <v>0</v>
      </c>
      <c r="X291" s="90">
        <f>IF(ISNA(VLOOKUP($B291,'[2]1516 Exp_Rev Access'!$F$7:$FS$310,15,FALSE)),"",VLOOKUP($B291,'[2]1516 Exp_Rev Access'!$F$7:$FS$310,15,FALSE))</f>
        <v>0</v>
      </c>
      <c r="Y291" s="90">
        <f>IF(ISNA(VLOOKUP($B291,'[2]1516 Exp_Rev Access'!$F$7:$FS$310,16,FALSE)),"",VLOOKUP($B291,'[2]1516 Exp_Rev Access'!$F$7:$FS$310,16,FALSE))</f>
        <v>45211.93</v>
      </c>
      <c r="Z291" s="90">
        <f>IF(ISNA(VLOOKUP($B291,'[2]1516 Exp_Rev Access'!$F$7:$FS$310,17,FALSE)),"",VLOOKUP($B291,'[2]1516 Exp_Rev Access'!$F$7:$FS$310,17,FALSE))</f>
        <v>0</v>
      </c>
      <c r="AA291" s="90">
        <f>IF(ISNA(VLOOKUP($B291,'[2]1516 Exp_Rev Access'!$F$7:$FS$310,18,FALSE)),"",VLOOKUP($B291,'[2]1516 Exp_Rev Access'!$F$7:$FS$310,18,FALSE))</f>
        <v>0</v>
      </c>
      <c r="AB291" s="90">
        <f>IF(ISNA(VLOOKUP($B291,'[2]1516 Exp_Rev Access'!$F$7:$FS$310,19,FALSE)),"",VLOOKUP($B291,'[2]1516 Exp_Rev Access'!$F$7:$FS$310,19,FALSE))</f>
        <v>0</v>
      </c>
      <c r="AC291" s="90">
        <f>IF(ISNA(VLOOKUP($B291,'[2]1516 Exp_Rev Access'!$F$7:$FS$310,20,FALSE)),"",VLOOKUP($B291,'[2]1516 Exp_Rev Access'!$F$7:$FS$310,20,FALSE))</f>
        <v>14630.89</v>
      </c>
      <c r="AD291" s="90">
        <f>IF(ISNA(VLOOKUP($B291,'[2]1516 Exp_Rev Access'!$F$7:$FS$310,21,FALSE)),"",VLOOKUP($B291,'[2]1516 Exp_Rev Access'!$F$7:$FS$310,21,FALSE))</f>
        <v>319437.99</v>
      </c>
      <c r="AE291" s="90">
        <f>IF(ISNA(VLOOKUP($B291,'[2]1516 Exp_Rev Access'!$F$7:$FS$310,22,FALSE)),"",VLOOKUP($B291,'[2]1516 Exp_Rev Access'!$F$7:$FS$310,22,FALSE))</f>
        <v>16564.09</v>
      </c>
      <c r="AF291" s="90">
        <f>IF(ISNA(VLOOKUP($B291,'[2]1516 Exp_Rev Access'!$F$7:$FS$310,23,FALSE)),"",VLOOKUP($B291,'[2]1516 Exp_Rev Access'!$F$7:$FS$310,23,FALSE))</f>
        <v>0</v>
      </c>
      <c r="AG291" s="90">
        <f>IF(ISNA(VLOOKUP($B291,'[2]1516 Exp_Rev Access'!$F$7:$FS$310,24,FALSE)),"",VLOOKUP($B291,'[2]1516 Exp_Rev Access'!$F$7:$FS$310,24,FALSE))</f>
        <v>319657.43</v>
      </c>
      <c r="AH291" s="90">
        <f>IF(ISNA(VLOOKUP($B291,'[2]1516 Exp_Rev Access'!$F$7:$FS$310,25,FALSE)),"",VLOOKUP($B291,'[2]1516 Exp_Rev Access'!$F$7:$FS$310,25,FALSE))</f>
        <v>4393.07</v>
      </c>
      <c r="AI291" s="90">
        <f>IF(ISNA(VLOOKUP($B291,'[2]1516 Exp_Rev Access'!$F$7:$FS$310,26,FALSE)),"",VLOOKUP($B291,'[2]1516 Exp_Rev Access'!$F$7:$FS$310,26,FALSE))</f>
        <v>77671.75</v>
      </c>
      <c r="AJ291" s="90">
        <f>IF(ISNA(VLOOKUP($B291,'[2]1516 Exp_Rev Access'!$F$7:$FS$310,27,FALSE)),"",VLOOKUP($B291,'[2]1516 Exp_Rev Access'!$F$7:$FS$310,27,FALSE))</f>
        <v>2127.7199999999998</v>
      </c>
      <c r="AK291" s="90">
        <f>IF(ISNA(VLOOKUP($B291,'[2]1516 Exp_Rev Access'!$F$7:$FS$310,28,FALSE)),"",VLOOKUP($B291,'[2]1516 Exp_Rev Access'!$F$7:$FS$310,28,FALSE))</f>
        <v>213647.67</v>
      </c>
      <c r="AL291" s="90">
        <f>IF(ISNA(VLOOKUP($B291,'[2]1516 Exp_Rev Access'!$F$7:$FS$310,29,FALSE)),"",VLOOKUP($B291,'[2]1516 Exp_Rev Access'!$F$7:$FS$310,29,FALSE))</f>
        <v>23214.97</v>
      </c>
      <c r="AM291" s="53">
        <f t="shared" si="715"/>
        <v>1246102.8699999999</v>
      </c>
      <c r="AN291" s="92">
        <f t="shared" si="716"/>
        <v>3.8578701603435253E-2</v>
      </c>
      <c r="AO291" s="68">
        <f t="shared" si="717"/>
        <v>453.22720229868338</v>
      </c>
      <c r="AP291" s="90">
        <f>IF(ISNA(VLOOKUP($B291,'[2]1516 Exp_Rev Access'!$F$7:$FS$310,30,FALSE)),"",VLOOKUP($B291,'[2]1516 Exp_Rev Access'!$F$7:$FS$310,30,FALSE))</f>
        <v>16749473.82</v>
      </c>
      <c r="AQ291" s="90">
        <f>IF(ISNA(VLOOKUP($B291,'[2]1516 Exp_Rev Access'!$F$7:$FS$310,31,FALSE)),"",VLOOKUP($B291,'[2]1516 Exp_Rev Access'!$F$7:$FS$310,31,FALSE))</f>
        <v>347377.13</v>
      </c>
      <c r="AR291" s="90">
        <f>IF(ISNA(VLOOKUP($B291,'[2]1516 Exp_Rev Access'!$F$7:$FS$310,32,FALSE)),"",VLOOKUP($B291,'[2]1516 Exp_Rev Access'!$F$7:$FS$310,32,FALSE))</f>
        <v>0</v>
      </c>
      <c r="AS291" s="90">
        <f>IF(ISNA(VLOOKUP($B291,'[2]1516 Exp_Rev Access'!$F$7:$FS$310,33,FALSE)),"",VLOOKUP($B291,'[2]1516 Exp_Rev Access'!$F$7:$FS$310,33,FALSE))</f>
        <v>0</v>
      </c>
      <c r="AT291" s="90">
        <f>IF(ISNA(VLOOKUP($B291,'[2]1516 Exp_Rev Access'!$F$7:$FS$310,34,FALSE)),"",VLOOKUP($B291,'[2]1516 Exp_Rev Access'!$F$7:$FS$310,34,FALSE))</f>
        <v>0</v>
      </c>
      <c r="AU291" s="53">
        <f t="shared" si="718"/>
        <v>17096850.949999999</v>
      </c>
      <c r="AV291" s="93">
        <f t="shared" si="719"/>
        <v>0.5293096798328204</v>
      </c>
      <c r="AW291" s="53">
        <f t="shared" si="720"/>
        <v>6218.3934494798868</v>
      </c>
      <c r="AX291" s="90">
        <f>IF(ISNA(VLOOKUP($B291,'[2]1516 Exp_Rev Access'!$F$7:$FS$310,35,FALSE)),"",VLOOKUP($B291,'[2]1516 Exp_Rev Access'!$F$7:$FS$310,35,FALSE))</f>
        <v>0</v>
      </c>
      <c r="AY291" s="90">
        <f>IF(ISNA(VLOOKUP($B291,'[2]1516 Exp_Rev Access'!$F$7:$FS$310,36,FALSE)),"",VLOOKUP($B291,'[2]1516 Exp_Rev Access'!$F$7:$FS$310,36,FALSE))</f>
        <v>1718550</v>
      </c>
      <c r="AZ291" s="90">
        <f>IF(ISNA(VLOOKUP($B291,'[2]1516 Exp_Rev Access'!$F$7:$FS$310,37,FALSE)),"",VLOOKUP($B291,'[2]1516 Exp_Rev Access'!$F$7:$FS$310,37,FALSE))</f>
        <v>140261.93</v>
      </c>
      <c r="BA291" s="90">
        <f>IF(ISNA(VLOOKUP($B291,'[2]1516 Exp_Rev Access'!$F$7:$FS$310,38,FALSE)),"",VLOOKUP($B291,'[2]1516 Exp_Rev Access'!$F$7:$FS$310,38,FALSE))</f>
        <v>0</v>
      </c>
      <c r="BB291" s="90">
        <f>IF(ISNA(VLOOKUP($B291,'[2]1516 Exp_Rev Access'!$F$7:$FS$310,39,FALSE)),"",VLOOKUP($B291,'[2]1516 Exp_Rev Access'!$F$7:$FS$310,39,FALSE))</f>
        <v>0</v>
      </c>
      <c r="BC291" s="90">
        <f>IF(ISNA(VLOOKUP($B291,'[2]1516 Exp_Rev Access'!$F$7:$FS$310,40,FALSE)),"",VLOOKUP($B291,'[2]1516 Exp_Rev Access'!$F$7:$FS$310,40,FALSE))</f>
        <v>425839.28</v>
      </c>
      <c r="BD291" s="90">
        <f>IF(ISNA(VLOOKUP($B291,'[2]1516 Exp_Rev Access'!$F$7:$FS$310,41,FALSE)),"",VLOOKUP($B291,'[2]1516 Exp_Rev Access'!$F$7:$FS$310,41,FALSE))</f>
        <v>0</v>
      </c>
      <c r="BE291" s="90">
        <f>IF(ISNA(VLOOKUP($B291,'[2]1516 Exp_Rev Access'!$F$7:$FS$310,42,FALSE)),"",VLOOKUP($B291,'[2]1516 Exp_Rev Access'!$F$7:$FS$310,42,FALSE))</f>
        <v>150273.94</v>
      </c>
      <c r="BF291" s="90">
        <f>IF(ISNA(VLOOKUP($B291,'[2]1516 Exp_Rev Access'!$F$7:$FS$310,43,FALSE)),"",VLOOKUP($B291,'[2]1516 Exp_Rev Access'!$F$7:$FS$310,43,FALSE))</f>
        <v>0</v>
      </c>
      <c r="BG291" s="90">
        <f>IF(ISNA(VLOOKUP($B291,'[2]1516 Exp_Rev Access'!$F$7:$FS$310,44,FALSE)),"",VLOOKUP($B291,'[2]1516 Exp_Rev Access'!$F$7:$FS$310,44,FALSE))</f>
        <v>74098.98</v>
      </c>
      <c r="BH291" s="90">
        <f>IF(ISNA(VLOOKUP($B291,'[2]1516 Exp_Rev Access'!$F$7:$FS$310,45,FALSE)),"",VLOOKUP($B291,'[2]1516 Exp_Rev Access'!$F$7:$FS$310,45,FALSE))</f>
        <v>25437.200000000001</v>
      </c>
      <c r="BI291" s="90">
        <f>IF(ISNA(VLOOKUP($B291,'[2]1516 Exp_Rev Access'!$F$7:$FS$310,46,FALSE)),"",VLOOKUP($B291,'[2]1516 Exp_Rev Access'!$F$7:$FS$310,46,FALSE))</f>
        <v>0</v>
      </c>
      <c r="BJ291" s="90">
        <f>IF(ISNA(VLOOKUP($B291,'[2]1516 Exp_Rev Access'!$F$7:$FS$310,47,FALSE)),"",VLOOKUP($B291,'[2]1516 Exp_Rev Access'!$F$7:$FS$310,47,FALSE))</f>
        <v>8509.19</v>
      </c>
      <c r="BK291" s="90">
        <f>IF(ISNA(VLOOKUP($B291,'[2]1516 Exp_Rev Access'!$F$7:$FS$310,48,FALSE)),"",VLOOKUP($B291,'[2]1516 Exp_Rev Access'!$F$7:$FS$310,48,FALSE))</f>
        <v>864992.06</v>
      </c>
      <c r="BL291" s="90">
        <f>IF(ISNA(VLOOKUP($B291,'[2]1516 Exp_Rev Access'!$F$7:$FS$310,49,FALSE)),"",VLOOKUP($B291,'[2]1516 Exp_Rev Access'!$F$7:$FS$310,49,FALSE))</f>
        <v>0</v>
      </c>
      <c r="BM291" s="90">
        <f>IF(ISNA(VLOOKUP($B291,'[2]1516 Exp_Rev Access'!$F$7:$FS$310,50,FALSE)),"",VLOOKUP($B291,'[2]1516 Exp_Rev Access'!$F$7:$FS$310,50,FALSE))</f>
        <v>0</v>
      </c>
      <c r="BN291" s="90">
        <f>IF(ISNA(VLOOKUP($B291,'[2]1516 Exp_Rev Access'!$F$7:$FS$310,51,FALSE)),"",VLOOKUP($B291,'[2]1516 Exp_Rev Access'!$F$7:$FS$310,51,FALSE))</f>
        <v>0</v>
      </c>
      <c r="BO291" s="90">
        <f>IF(ISNA(VLOOKUP($B291,'[2]1516 Exp_Rev Access'!$F$7:$FS$310,52,FALSE)),"",VLOOKUP($B291,'[2]1516 Exp_Rev Access'!$F$7:$FS$310,52,FALSE))</f>
        <v>0</v>
      </c>
      <c r="BP291" s="90">
        <f>IF(ISNA(VLOOKUP($B291,'[2]1516 Exp_Rev Access'!$F$7:$FS$310,53,FALSE)),"",VLOOKUP($B291,'[2]1516 Exp_Rev Access'!$F$7:$FS$310,53,FALSE))</f>
        <v>0</v>
      </c>
      <c r="BQ291" s="90">
        <f>IF(ISNA(VLOOKUP($B291,'[2]1516 Exp_Rev Access'!$F$7:$FS$310,54,FALSE)),"",VLOOKUP($B291,'[2]1516 Exp_Rev Access'!$F$7:$FS$310,54,FALSE))</f>
        <v>0</v>
      </c>
      <c r="BR291" s="90">
        <f>IF(ISNA(VLOOKUP($B291,'[2]1516 Exp_Rev Access'!$F$7:$FS$310,55,FALSE)),"",VLOOKUP($B291,'[2]1516 Exp_Rev Access'!$F$7:$FS$310,55,FALSE))</f>
        <v>0</v>
      </c>
      <c r="BS291" s="90">
        <f>IF(ISNA(VLOOKUP($B291,'[2]1516 Exp_Rev Access'!$F$7:$FS$310,56,FALSE)),"",VLOOKUP($B291,'[2]1516 Exp_Rev Access'!$F$7:$FS$310,56,FALSE))</f>
        <v>0</v>
      </c>
      <c r="BT291" s="90">
        <f>IF(ISNA(VLOOKUP($B291,'[2]1516 Exp_Rev Access'!$F$7:$FS$310,57,FALSE)),"",VLOOKUP($B291,'[2]1516 Exp_Rev Access'!$F$7:$FS$310,57,FALSE))</f>
        <v>0</v>
      </c>
      <c r="BU291" s="90">
        <f>IF(ISNA(VLOOKUP($B291,'[2]1516 Exp_Rev Access'!$F$7:$FS$310,58,FALSE)),"",VLOOKUP($B291,'[2]1516 Exp_Rev Access'!$F$7:$FS$310,58,FALSE))</f>
        <v>0</v>
      </c>
      <c r="BV291" s="53">
        <f t="shared" si="721"/>
        <v>3407962.58</v>
      </c>
      <c r="BW291" s="92">
        <f t="shared" si="722"/>
        <v>0.1055087622496956</v>
      </c>
      <c r="BX291" s="68">
        <f t="shared" si="723"/>
        <v>1239.5295628137051</v>
      </c>
      <c r="BY291" s="90">
        <f>IF(ISNA(VLOOKUP($B291,'[2]1516 Exp_Rev Access'!$F$7:$FS$310,59,FALSE)),"",VLOOKUP($B291,'[2]1516 Exp_Rev Access'!$F$7:$FS$310,59,FALSE))</f>
        <v>0</v>
      </c>
      <c r="BZ291" s="90">
        <f>IF(ISNA(VLOOKUP($B291,'[2]1516 Exp_Rev Access'!$F$7:$FS$310,60,FALSE)),"",VLOOKUP($B291,'[2]1516 Exp_Rev Access'!$F$7:$FS$310,60,FALSE))</f>
        <v>0</v>
      </c>
      <c r="CA291" s="90">
        <f>IF(ISNA(VLOOKUP($B291,'[2]1516 Exp_Rev Access'!$F$7:$FS$310,61,FALSE)),"",VLOOKUP($B291,'[2]1516 Exp_Rev Access'!$F$7:$FS$310,61,FALSE))</f>
        <v>0</v>
      </c>
      <c r="CB291" s="90">
        <f>IF(ISNA(VLOOKUP($B291,'[2]1516 Exp_Rev Access'!$F$7:$FS$310,62,FALSE)),"",VLOOKUP($B291,'[2]1516 Exp_Rev Access'!$F$7:$FS$310,62,FALSE))</f>
        <v>0</v>
      </c>
      <c r="CC291" s="90">
        <f>IF(ISNA(VLOOKUP($B291,'[2]1516 Exp_Rev Access'!$F$7:$FS$310,63,FALSE)),"",VLOOKUP($B291,'[2]1516 Exp_Rev Access'!$F$7:$FS$310,63,FALSE))</f>
        <v>35663.99</v>
      </c>
      <c r="CD291" s="90">
        <f>IF(ISNA(VLOOKUP($B291,'[2]1516 Exp_Rev Access'!$F$7:$FS$310,64,FALSE)),"",VLOOKUP($B291,'[2]1516 Exp_Rev Access'!$F$7:$FS$310,64,FALSE))</f>
        <v>0</v>
      </c>
      <c r="CE291" s="53">
        <f t="shared" si="724"/>
        <v>35663.99</v>
      </c>
      <c r="CF291" s="92">
        <f t="shared" si="725"/>
        <v>1.104138720263038E-3</v>
      </c>
      <c r="CG291" s="94">
        <f t="shared" si="726"/>
        <v>12.971553793554959</v>
      </c>
      <c r="CH291" s="90">
        <f>IF(ISNA(VLOOKUP($B291,'[2]1516 Exp_Rev Access'!$F$7:$FS$310,65,FALSE)),"",VLOOKUP($B291,'[2]1516 Exp_Rev Access'!$F$7:$FS$310,65,FALSE))</f>
        <v>0</v>
      </c>
      <c r="CI291" s="90">
        <f>IF(ISNA(VLOOKUP($B291,'[2]1516 Exp_Rev Access'!$F$7:$FS$310,66,FALSE)),"",VLOOKUP($B291,'[2]1516 Exp_Rev Access'!$F$7:$FS$310,66,FALSE))</f>
        <v>0</v>
      </c>
      <c r="CJ291" s="90">
        <f>IF(ISNA(VLOOKUP($B291,'[2]1516 Exp_Rev Access'!$F$7:$FS$310,67,FALSE)),"",VLOOKUP($B291,'[2]1516 Exp_Rev Access'!$F$7:$FS$310,67,FALSE))</f>
        <v>0</v>
      </c>
      <c r="CK291" s="90">
        <f>IF(ISNA(VLOOKUP($B291,'[2]1516 Exp_Rev Access'!$F$7:$FS$310,68,FALSE)),"",VLOOKUP($B291,'[2]1516 Exp_Rev Access'!$F$7:$FS$310,68,FALSE))</f>
        <v>0</v>
      </c>
      <c r="CL291" s="90">
        <f>IF(ISNA(VLOOKUP($B291,'[2]1516 Exp_Rev Access'!$F$7:$FS$310,69,FALSE)),"",VLOOKUP($B291,'[2]1516 Exp_Rev Access'!$F$7:$FS$310,69,FALSE))</f>
        <v>0</v>
      </c>
      <c r="CM291" s="90">
        <f>IF(ISNA(VLOOKUP($B291,'[2]1516 Exp_Rev Access'!$F$7:$FS$310,70,FALSE)),"",VLOOKUP($B291,'[2]1516 Exp_Rev Access'!$F$7:$FS$310,70,FALSE))</f>
        <v>0</v>
      </c>
      <c r="CN291" s="90">
        <f>IF(ISNA(VLOOKUP($B291,'[2]1516 Exp_Rev Access'!$F$7:$FS$310,71,FALSE)),"",VLOOKUP($B291,'[2]1516 Exp_Rev Access'!$F$7:$FS$310,71,FALSE))</f>
        <v>0</v>
      </c>
      <c r="CO291" s="90">
        <f>IF(ISNA(VLOOKUP($B291,'[2]1516 Exp_Rev Access'!$F$7:$FS$310,72,FALSE)),"",VLOOKUP($B291,'[2]1516 Exp_Rev Access'!$F$7:$FS$310,72,FALSE))</f>
        <v>0</v>
      </c>
      <c r="CP291" s="90">
        <f>IF(ISNA(VLOOKUP($B291,'[2]1516 Exp_Rev Access'!$F$7:$FS$310,73,FALSE)),"",VLOOKUP($B291,'[2]1516 Exp_Rev Access'!$F$7:$FS$310,73,FALSE))</f>
        <v>0</v>
      </c>
      <c r="CQ291" s="90">
        <f>IF(ISNA(VLOOKUP($B291,'[2]1516 Exp_Rev Access'!$F$7:$FS$310,74,FALSE)),"",VLOOKUP($B291,'[2]1516 Exp_Rev Access'!$F$7:$FS$310,74,FALSE))</f>
        <v>551585</v>
      </c>
      <c r="CR291" s="90">
        <f>IF(ISNA(VLOOKUP($B291,'[2]1516 Exp_Rev Access'!$F$7:$FS$310,75,FALSE)),"",VLOOKUP($B291,'[2]1516 Exp_Rev Access'!$F$7:$FS$310,75,FALSE))</f>
        <v>0</v>
      </c>
      <c r="CS291" s="90">
        <f>IF(ISNA(VLOOKUP($B291,'[2]1516 Exp_Rev Access'!$F$7:$FS$310,76,FALSE)),"",VLOOKUP($B291,'[2]1516 Exp_Rev Access'!$F$7:$FS$310,76,FALSE))</f>
        <v>11671</v>
      </c>
      <c r="CT291" s="90">
        <f>IF(ISNA(VLOOKUP($B291,'[2]1516 Exp_Rev Access'!$F$7:$FS$310,77,FALSE)),"",VLOOKUP($B291,'[2]1516 Exp_Rev Access'!$F$7:$FS$310,77,FALSE))</f>
        <v>0</v>
      </c>
      <c r="CU291" s="90">
        <f>IF(ISNA(VLOOKUP($B291,'[2]1516 Exp_Rev Access'!$F$7:$FS$310,78,FALSE)),"",VLOOKUP($B291,'[2]1516 Exp_Rev Access'!$F$7:$FS$310,78,FALSE))</f>
        <v>238597.47</v>
      </c>
      <c r="CV291" s="90">
        <f>IF(ISNA(VLOOKUP($B291,'[2]1516 Exp_Rev Access'!$F$7:$FS$310,79,FALSE)),"",VLOOKUP($B291,'[2]1516 Exp_Rev Access'!$F$7:$FS$310,79,FALSE))</f>
        <v>59177.19</v>
      </c>
      <c r="CW291" s="90">
        <f>IF(ISNA(VLOOKUP($B291,'[2]1516 Exp_Rev Access'!$F$7:$FS$310,80,FALSE)),"",VLOOKUP($B291,'[2]1516 Exp_Rev Access'!$F$7:$FS$310,80,FALSE))</f>
        <v>0</v>
      </c>
      <c r="CX291" s="90">
        <f>IF(ISNA(VLOOKUP($B291,'[2]1516 Exp_Rev Access'!$F$7:$FS$310,81,FALSE)),"",VLOOKUP($B291,'[2]1516 Exp_Rev Access'!$F$7:$FS$310,81,FALSE))</f>
        <v>0</v>
      </c>
      <c r="CY291" s="90">
        <f>IF(ISNA(VLOOKUP($B291,'[2]1516 Exp_Rev Access'!$F$7:$FS$310,82,FALSE)),"",VLOOKUP($B291,'[2]1516 Exp_Rev Access'!$F$7:$FS$310,82,FALSE))</f>
        <v>0</v>
      </c>
      <c r="CZ291" s="90">
        <f>IF(ISNA(VLOOKUP($B291,'[2]1516 Exp_Rev Access'!$F$7:$FS$310,83,FALSE)),"",VLOOKUP($B291,'[2]1516 Exp_Rev Access'!$F$7:$FS$310,83,FALSE))</f>
        <v>0</v>
      </c>
      <c r="DA291" s="90">
        <f>IF(ISNA(VLOOKUP($B291,'[2]1516 Exp_Rev Access'!$F$7:$FS$310,84,FALSE)),"",VLOOKUP($B291,'[2]1516 Exp_Rev Access'!$F$7:$FS$310,84,FALSE))</f>
        <v>0</v>
      </c>
      <c r="DB291" s="90">
        <f>IF(ISNA(VLOOKUP($B291,'[2]1516 Exp_Rev Access'!$F$7:$FS$310,85,FALSE)),"",VLOOKUP($B291,'[2]1516 Exp_Rev Access'!$F$7:$FS$310,85,FALSE))</f>
        <v>0</v>
      </c>
      <c r="DC291" s="90">
        <f>IF(ISNA(VLOOKUP($B291,'[2]1516 Exp_Rev Access'!$F$7:$FS$310,86,FALSE)),"",VLOOKUP($B291,'[2]1516 Exp_Rev Access'!$F$7:$FS$310,86,FALSE))</f>
        <v>0</v>
      </c>
      <c r="DD291" s="90">
        <f>IF(ISNA(VLOOKUP($B291,'[2]1516 Exp_Rev Access'!$F$7:$FS$310,87,FALSE)),"",VLOOKUP($B291,'[2]1516 Exp_Rev Access'!$F$7:$FS$310,87,FALSE))</f>
        <v>0</v>
      </c>
      <c r="DE291" s="90">
        <f>IF(ISNA(VLOOKUP($B291,'[2]1516 Exp_Rev Access'!$F$7:$FS$310,88,FALSE)),"",VLOOKUP($B291,'[2]1516 Exp_Rev Access'!$F$7:$FS$310,88,FALSE))</f>
        <v>0</v>
      </c>
      <c r="DF291" s="90">
        <f>IF(ISNA(VLOOKUP($B291,'[2]1516 Exp_Rev Access'!$F$7:$FS$310,89,FALSE)),"",VLOOKUP($B291,'[2]1516 Exp_Rev Access'!$F$7:$FS$310,89,FALSE))</f>
        <v>0</v>
      </c>
      <c r="DG291" s="90">
        <f>IF(ISNA(VLOOKUP($B291,'[2]1516 Exp_Rev Access'!$F$7:$FS$310,90,FALSE)),"",VLOOKUP($B291,'[2]1516 Exp_Rev Access'!$F$7:$FS$310,90,FALSE))</f>
        <v>0</v>
      </c>
      <c r="DH291" s="90">
        <f>IF(ISNA(VLOOKUP($B291,'[2]1516 Exp_Rev Access'!$F$7:$FS$310,91,FALSE)),"",VLOOKUP($B291,'[2]1516 Exp_Rev Access'!$F$7:$FS$310,91,FALSE))</f>
        <v>0</v>
      </c>
      <c r="DI291" s="90">
        <f>IF(ISNA(VLOOKUP($B291,'[2]1516 Exp_Rev Access'!$F$7:$FS$310,92,FALSE)),"",VLOOKUP($B291,'[2]1516 Exp_Rev Access'!$F$7:$FS$310,92,FALSE))</f>
        <v>345411.72</v>
      </c>
      <c r="DJ291" s="90">
        <f>IF(ISNA(VLOOKUP($B291,'[2]1516 Exp_Rev Access'!$F$7:$FS$310,93,FALSE)),"",VLOOKUP($B291,'[2]1516 Exp_Rev Access'!$F$7:$FS$310,93,FALSE))</f>
        <v>0</v>
      </c>
      <c r="DK291" s="90">
        <f>IF(ISNA(VLOOKUP($B291,'[2]1516 Exp_Rev Access'!$F$7:$FS$310,94,FALSE)),"",VLOOKUP($B291,'[2]1516 Exp_Rev Access'!$F$7:$FS$310,94,FALSE))</f>
        <v>0</v>
      </c>
      <c r="DL291" s="90">
        <f>IF(ISNA(VLOOKUP($B291,'[2]1516 Exp_Rev Access'!$F$7:$FS$310,95,FALSE)),"",VLOOKUP($B291,'[2]1516 Exp_Rev Access'!$F$7:$FS$310,95,FALSE))</f>
        <v>0</v>
      </c>
      <c r="DM291" s="90">
        <f>IF(ISNA(VLOOKUP($B291,'[2]1516 Exp_Rev Access'!$F$7:$FS$310,96,FALSE)),"",VLOOKUP($B291,'[2]1516 Exp_Rev Access'!$F$7:$FS$310,96,FALSE))</f>
        <v>0</v>
      </c>
      <c r="DN291" s="90">
        <f>IF(ISNA(VLOOKUP($B291,'[2]1516 Exp_Rev Access'!$F$7:$FS$310,97,FALSE)),"",VLOOKUP($B291,'[2]1516 Exp_Rev Access'!$F$7:$FS$310,97,FALSE))</f>
        <v>0</v>
      </c>
      <c r="DO291" s="90">
        <f>IF(ISNA(VLOOKUP($B291,'[2]1516 Exp_Rev Access'!$F$7:$FS$310,98,FALSE)),"",VLOOKUP($B291,'[2]1516 Exp_Rev Access'!$F$7:$FS$310,98,FALSE))</f>
        <v>0</v>
      </c>
      <c r="DP291" s="90">
        <f>IF(ISNA(VLOOKUP($B291,'[2]1516 Exp_Rev Access'!$F$7:$FS$310,99,FALSE)),"",VLOOKUP($B291,'[2]1516 Exp_Rev Access'!$F$7:$FS$310,99,FALSE))</f>
        <v>0</v>
      </c>
      <c r="DQ291" s="90">
        <f>IF(ISNA(VLOOKUP($B291,'[2]1516 Exp_Rev Access'!$F$7:$FS$310,100,FALSE)),"",VLOOKUP($B291,'[2]1516 Exp_Rev Access'!$F$7:$FS$310,100,FALSE))</f>
        <v>0</v>
      </c>
      <c r="DR291" s="90">
        <f>IF(ISNA(VLOOKUP($B291,'[2]1516 Exp_Rev Access'!$F$7:$FS$310,101,FALSE)),"",VLOOKUP($B291,'[2]1516 Exp_Rev Access'!$F$7:$FS$310,101,FALSE))</f>
        <v>0</v>
      </c>
      <c r="DS291" s="90">
        <f>IF(ISNA(VLOOKUP($B291,'[2]1516 Exp_Rev Access'!$F$7:$FS$310,102,FALSE)),"",VLOOKUP($B291,'[2]1516 Exp_Rev Access'!$F$7:$FS$310,102,FALSE))</f>
        <v>0</v>
      </c>
      <c r="DT291" s="90">
        <f>IF(ISNA(VLOOKUP($B291,'[2]1516 Exp_Rev Access'!$F$7:$FS$310,103,FALSE)),"",VLOOKUP($B291,'[2]1516 Exp_Rev Access'!$F$7:$FS$310,103,FALSE))</f>
        <v>0</v>
      </c>
      <c r="DU291" s="90">
        <f>IF(ISNA(VLOOKUP($B291,'[2]1516 Exp_Rev Access'!$F$7:$FS$310,104,FALSE)),"",VLOOKUP($B291,'[2]1516 Exp_Rev Access'!$F$7:$FS$310,104,FALSE))</f>
        <v>0</v>
      </c>
      <c r="DV291" s="90">
        <f>IF(ISNA(VLOOKUP($B291,'[2]1516 Exp_Rev Access'!$F$7:$FS$310,105,FALSE)),"",VLOOKUP($B291,'[2]1516 Exp_Rev Access'!$F$7:$FS$310,105,FALSE))</f>
        <v>0</v>
      </c>
      <c r="DW291" s="90">
        <f>IF(ISNA(VLOOKUP($B291,'[2]1516 Exp_Rev Access'!$F$7:$FS$310,106,FALSE)),"",VLOOKUP($B291,'[2]1516 Exp_Rev Access'!$F$7:$FS$310,106,FALSE))</f>
        <v>0</v>
      </c>
      <c r="DX291" s="90">
        <f>IF(ISNA(VLOOKUP($B291,'[2]1516 Exp_Rev Access'!$F$7:$FS$310,107,FALSE)),"",VLOOKUP($B291,'[2]1516 Exp_Rev Access'!$F$7:$FS$310,107,FALSE))</f>
        <v>0</v>
      </c>
      <c r="DY291" s="90">
        <f>IF(ISNA(VLOOKUP($B291,'[2]1516 Exp_Rev Access'!$F$7:$FS$310,108,FALSE)),"",VLOOKUP($B291,'[2]1516 Exp_Rev Access'!$F$7:$FS$310,108,FALSE))</f>
        <v>0</v>
      </c>
      <c r="DZ291" s="90">
        <f>IF(ISNA(VLOOKUP($B291,'[2]1516 Exp_Rev Access'!$F$7:$FS$310,109,FALSE)),"",VLOOKUP($B291,'[2]1516 Exp_Rev Access'!$F$7:$FS$310,109,FALSE))</f>
        <v>0</v>
      </c>
      <c r="EA291" s="90">
        <f>IF(ISNA(VLOOKUP($B291,'[2]1516 Exp_Rev Access'!$F$7:$FS$310,110,FALSE)),"",VLOOKUP($B291,'[2]1516 Exp_Rev Access'!$F$7:$FS$310,110,FALSE))</f>
        <v>0</v>
      </c>
      <c r="EB291" s="90">
        <f>IF(ISNA(VLOOKUP($B291,'[2]1516 Exp_Rev Access'!$F$7:$FS$310,111,FALSE)),"",VLOOKUP($B291,'[2]1516 Exp_Rev Access'!$F$7:$FS$310,111,FALSE))</f>
        <v>0</v>
      </c>
      <c r="EC291" s="90">
        <f>IF(ISNA(VLOOKUP($B291,'[2]1516 Exp_Rev Access'!$F$7:$FS$310,112,FALSE)),"",VLOOKUP($B291,'[2]1516 Exp_Rev Access'!$F$7:$FS$310,112,FALSE))</f>
        <v>0</v>
      </c>
      <c r="ED291" s="90">
        <f>IF(ISNA(VLOOKUP($B291,'[2]1516 Exp_Rev Access'!$F$7:$FS$310,113,FALSE)),"",VLOOKUP($B291,'[2]1516 Exp_Rev Access'!$F$7:$FS$310,113,FALSE))</f>
        <v>0</v>
      </c>
      <c r="EE291" s="90">
        <f>IF(ISNA(VLOOKUP($B291,'[2]1516 Exp_Rev Access'!$F$7:$FS$310,114,FALSE)),"",VLOOKUP($B291,'[2]1516 Exp_Rev Access'!$F$7:$FS$310,114,FALSE))</f>
        <v>0</v>
      </c>
      <c r="EF291" s="90">
        <f>IF(ISNA(VLOOKUP($B291,'[2]1516 Exp_Rev Access'!$F$7:$FS$310,115,FALSE)),"",VLOOKUP($B291,'[2]1516 Exp_Rev Access'!$F$7:$FS$310,115,FALSE))</f>
        <v>0</v>
      </c>
      <c r="EG291" s="90">
        <f>IF(ISNA(VLOOKUP($B291,'[2]1516 Exp_Rev Access'!$F$7:$FS$310,116,FALSE)),"",VLOOKUP($B291,'[2]1516 Exp_Rev Access'!$F$7:$FS$310,116,FALSE))</f>
        <v>0</v>
      </c>
      <c r="EH291" s="90">
        <f>IF(ISNA(VLOOKUP($B291,'[2]1516 Exp_Rev Access'!$F$7:$FS$310,117,FALSE)),"",VLOOKUP($B291,'[2]1516 Exp_Rev Access'!$F$7:$FS$310,117,FALSE))</f>
        <v>0</v>
      </c>
      <c r="EI291" s="90">
        <f>IF(ISNA(VLOOKUP($B291,'[2]1516 Exp_Rev Access'!$F$7:$FS$310,118,FALSE)),"",VLOOKUP($B291,'[2]1516 Exp_Rev Access'!$F$7:$FS$310,118,FALSE))</f>
        <v>0</v>
      </c>
      <c r="EJ291" s="90">
        <f>IF(ISNA(VLOOKUP($B291,'[2]1516 Exp_Rev Access'!$F$7:$FS$310,119,FALSE)),"",VLOOKUP($B291,'[2]1516 Exp_Rev Access'!$F$7:$FS$310,119,FALSE))</f>
        <v>0</v>
      </c>
      <c r="EK291" s="90">
        <f>IF(ISNA(VLOOKUP($B291,'[2]1516 Exp_Rev Access'!$F$7:$FS$310,120,FALSE)),"",VLOOKUP($B291,'[2]1516 Exp_Rev Access'!$F$7:$FS$310,120,FALSE))</f>
        <v>0</v>
      </c>
      <c r="EL291" s="90">
        <f>IF(ISNA(VLOOKUP($B291,'[2]1516 Exp_Rev Access'!$F$7:$FS$310,121,FALSE)),"",VLOOKUP($B291,'[2]1516 Exp_Rev Access'!$F$7:$FS$310,121,FALSE))</f>
        <v>0</v>
      </c>
      <c r="EM291" s="90">
        <f>IF(ISNA(VLOOKUP($B291,'[2]1516 Exp_Rev Access'!$F$7:$FS$310,122,FALSE)),"",VLOOKUP($B291,'[2]1516 Exp_Rev Access'!$F$7:$FS$310,122,FALSE))</f>
        <v>0</v>
      </c>
      <c r="EN291" s="90">
        <f>IF(ISNA(VLOOKUP($B291,'[2]1516 Exp_Rev Access'!$F$7:$FS$310,123,FALSE)),"",VLOOKUP($B291,'[2]1516 Exp_Rev Access'!$F$7:$FS$310,123,FALSE))</f>
        <v>0</v>
      </c>
      <c r="EO291" s="90">
        <f>IF(ISNA(VLOOKUP($B291,'[2]1516 Exp_Rev Access'!$F$7:$FS$310,124,FALSE)),"",VLOOKUP($B291,'[2]1516 Exp_Rev Access'!$F$7:$FS$310,124,FALSE))</f>
        <v>0</v>
      </c>
      <c r="EP291" s="90">
        <f>IF(ISNA(VLOOKUP($B291,'[2]1516 Exp_Rev Access'!$F$7:$FS$310,125,FALSE)),"",VLOOKUP($B291,'[2]1516 Exp_Rev Access'!$F$7:$FS$310,125,FALSE))</f>
        <v>0</v>
      </c>
      <c r="EQ291" s="90">
        <f>IF(ISNA(VLOOKUP($B291,'[2]1516 Exp_Rev Access'!$F$7:$FS$310,126,FALSE)),"",VLOOKUP($B291,'[2]1516 Exp_Rev Access'!$F$7:$FS$310,126,FALSE))</f>
        <v>0</v>
      </c>
      <c r="ER291" s="90">
        <f>IF(ISNA(VLOOKUP($B291,'[2]1516 Exp_Rev Access'!$F$7:$FS$310,127,FALSE)),"",VLOOKUP($B291,'[2]1516 Exp_Rev Access'!$F$7:$FS$310,127,FALSE))</f>
        <v>0</v>
      </c>
      <c r="ES291" s="90">
        <f>IF(ISNA(VLOOKUP($B291,'[2]1516 Exp_Rev Access'!$F$7:$FS$310,128,FALSE)),"",VLOOKUP($B291,'[2]1516 Exp_Rev Access'!$F$7:$FS$310,128,FALSE))</f>
        <v>0</v>
      </c>
      <c r="ET291" s="90">
        <f>IF(ISNA(VLOOKUP($B291,'[2]1516 Exp_Rev Access'!$F$7:$FS$310,129,FALSE)),"",VLOOKUP($B291,'[2]1516 Exp_Rev Access'!$F$7:$FS$310,129,FALSE))</f>
        <v>0</v>
      </c>
      <c r="EU291" s="90">
        <f>IF(ISNA(VLOOKUP($B291,'[2]1516 Exp_Rev Access'!$F$7:$FS$310,130,FALSE)),"",VLOOKUP($B291,'[2]1516 Exp_Rev Access'!$F$7:$FS$310,130,FALSE))</f>
        <v>0</v>
      </c>
      <c r="EV291" s="90">
        <f>IF(ISNA(VLOOKUP($B291,'[2]1516 Exp_Rev Access'!$F$7:$FS$310,131,FALSE)),"",VLOOKUP($B291,'[2]1516 Exp_Rev Access'!$F$7:$FS$310,131,FALSE))</f>
        <v>2006.82</v>
      </c>
      <c r="EW291" s="90">
        <f>IF(ISNA(VLOOKUP($B291,'[2]1516 Exp_Rev Access'!$F$7:$FS$310,132,FALSE)),"",VLOOKUP($B291,'[2]1516 Exp_Rev Access'!$F$7:$FS$310,132,FALSE))</f>
        <v>0</v>
      </c>
      <c r="EX291" s="90">
        <f>IF(ISNA(VLOOKUP($B291,'[2]1516 Exp_Rev Access'!$F$7:$FS$310,133,FALSE)),"",VLOOKUP($B291,'[2]1516 Exp_Rev Access'!$F$7:$FS$310,133,FALSE))</f>
        <v>0</v>
      </c>
      <c r="EY291" s="90">
        <f>IF(ISNA(VLOOKUP($B291,'[2]1516 Exp_Rev Access'!$F$7:$FS$310,134,FALSE)),"",VLOOKUP($B291,'[2]1516 Exp_Rev Access'!$F$7:$FS$310,134,FALSE))</f>
        <v>0</v>
      </c>
      <c r="EZ291" s="90">
        <f>IF(ISNA(VLOOKUP($B291,'[2]1516 Exp_Rev Access'!$F$7:$FS$310,135,FALSE)),"",VLOOKUP($B291,'[2]1516 Exp_Rev Access'!$F$7:$FS$310,135,FALSE))</f>
        <v>0</v>
      </c>
      <c r="FA291" s="90">
        <f>IF(ISNA(VLOOKUP($B291,'[2]1516 Exp_Rev Access'!$F$7:$FS$310,136,FALSE)),"",VLOOKUP($B291,'[2]1516 Exp_Rev Access'!$F$7:$FS$310,136,FALSE))</f>
        <v>0</v>
      </c>
      <c r="FB291" s="90">
        <f>IF(ISNA(VLOOKUP($B291,'[2]1516 Exp_Rev Access'!$F$7:$FS$310,137,FALSE)),"",VLOOKUP($B291,'[2]1516 Exp_Rev Access'!$F$7:$FS$310,137,FALSE))</f>
        <v>0</v>
      </c>
      <c r="FC291" s="90">
        <f>IF(ISNA(VLOOKUP($B291,'[2]1516 Exp_Rev Access'!$F$7:$FS$310,138,FALSE)),"",VLOOKUP($B291,'[2]1516 Exp_Rev Access'!$F$7:$FS$310,138,FALSE))</f>
        <v>0</v>
      </c>
      <c r="FD291" s="90">
        <f>IF(ISNA(VLOOKUP($B291,'[2]1516 Exp_Rev Access'!$F$7:$FS$310,139,FALSE)),"",VLOOKUP($B291,'[2]1516 Exp_Rev Access'!$F$7:$FS$310,139,FALSE))</f>
        <v>0</v>
      </c>
      <c r="FE291" s="90">
        <f>IF(ISNA(VLOOKUP($B291,'[2]1516 Exp_Rev Access'!$F$7:$FS$310,140,FALSE)),"",VLOOKUP($B291,'[2]1516 Exp_Rev Access'!$F$7:$FS$310,140,FALSE))</f>
        <v>0</v>
      </c>
      <c r="FF291" s="90">
        <f>IF(ISNA(VLOOKUP($B291,'[2]1516 Exp_Rev Access'!$F$7:$FS$310,141,FALSE)),"",VLOOKUP($B291,'[2]1516 Exp_Rev Access'!$F$7:$FS$310,141,FALSE))</f>
        <v>0</v>
      </c>
      <c r="FG291" s="90">
        <f>IF(ISNA(VLOOKUP($B291,'[2]1516 Exp_Rev Access'!$F$7:$FS$310,142,FALSE)),"",VLOOKUP($B291,'[2]1516 Exp_Rev Access'!$F$7:$FS$310,142,FALSE))</f>
        <v>0</v>
      </c>
      <c r="FH291" s="90">
        <f>IF(ISNA(VLOOKUP($B291,'[2]1516 Exp_Rev Access'!$F$7:$FS$310,143,FALSE)),"",VLOOKUP($B291,'[2]1516 Exp_Rev Access'!$F$7:$FS$310,143,FALSE))</f>
        <v>0</v>
      </c>
      <c r="FI291" s="90">
        <f>IF(ISNA(VLOOKUP($B291,'[2]1516 Exp_Rev Access'!$F$7:$FS$310,144,FALSE)),"",VLOOKUP($B291,'[2]1516 Exp_Rev Access'!$F$7:$FS$310,144,FALSE))</f>
        <v>0</v>
      </c>
      <c r="FJ291" s="90">
        <f>IF(ISNA(VLOOKUP($B291,'[2]1516 Exp_Rev Access'!$F$7:$FS$310,145,FALSE)),"",VLOOKUP($B291,'[2]1516 Exp_Rev Access'!$F$7:$FS$310,145,FALSE))</f>
        <v>0</v>
      </c>
      <c r="FK291" s="90">
        <f>IF(ISNA(VLOOKUP($B291,'[2]1516 Exp_Rev Access'!$F$7:$FS$310,146,FALSE)),"",VLOOKUP($B291,'[2]1516 Exp_Rev Access'!$F$7:$FS$310,146,FALSE))</f>
        <v>0</v>
      </c>
      <c r="FL291" s="90">
        <f>IF(ISNA(VLOOKUP($B291,'[2]1516 Exp_Rev Access'!$F$7:$FS$310,1147,FALSE)),"",VLOOKUP($B291,'[2]1516 Exp_Rev Access'!$F$7:$FS$310,147,FALSE))</f>
        <v>0</v>
      </c>
      <c r="FM291" s="90">
        <f>IF(ISNA(VLOOKUP($B291,'[2]1516 Exp_Rev Access'!$F$7:$FS$310,148,FALSE)),"",VLOOKUP($B291,'[2]1516 Exp_Rev Access'!$F$7:$FS$310,148,FALSE))</f>
        <v>0</v>
      </c>
      <c r="FN291" s="90">
        <f>IF(ISNA(VLOOKUP($B291,'[2]1516 Exp_Rev Access'!$F$7:$FS$310,149,FALSE)),"",VLOOKUP($B291,'[2]1516 Exp_Rev Access'!$F$7:$FS$310,149,FALSE))</f>
        <v>0</v>
      </c>
      <c r="FO291" s="90">
        <f>IF(ISNA(VLOOKUP($B291,'[2]1516 Exp_Rev Access'!$F$7:$FS$310,150,FALSE)),"",VLOOKUP($B291,'[2]1516 Exp_Rev Access'!$F$7:$FS$310,150,FALSE))</f>
        <v>0</v>
      </c>
      <c r="FP291" s="90">
        <f>IF(ISNA(VLOOKUP($B291,'[2]1516 Exp_Rev Access'!$F$7:$FS$310,151,FALSE)),"",VLOOKUP($B291,'[2]1516 Exp_Rev Access'!$F$7:$FS$310,151,FALSE))</f>
        <v>0</v>
      </c>
      <c r="FQ291" s="90">
        <f>IF(ISNA(VLOOKUP($B291,'[2]1516 Exp_Rev Access'!$F$7:$FS$310,152,FALSE)),"",VLOOKUP($B291,'[2]1516 Exp_Rev Access'!$F$7:$FS$310,152,FALSE))</f>
        <v>0</v>
      </c>
      <c r="FR291" s="90">
        <f>IF(ISNA(VLOOKUP($B291,'[2]1516 Exp_Rev Access'!$F$7:$FS$310,153,FALSE)),"",VLOOKUP($B291,'[2]1516 Exp_Rev Access'!$F$7:$FS$310,153,FALSE))</f>
        <v>58454.3</v>
      </c>
      <c r="FS291" s="53">
        <f t="shared" si="727"/>
        <v>1266903.5</v>
      </c>
      <c r="FT291" s="92">
        <f t="shared" si="728"/>
        <v>3.9222678370725315E-2</v>
      </c>
      <c r="FU291" s="116">
        <f t="shared" si="729"/>
        <v>460.7927184112898</v>
      </c>
      <c r="FV291" s="90">
        <f>IF(ISNA(VLOOKUP($B291,'[2]1516 Exp_Rev Access'!$F$7:$FS$310,154,FALSE)),"",VLOOKUP($B291,'[2]1516 Exp_Rev Access'!$F$7:$FS$310,154,FALSE))</f>
        <v>0</v>
      </c>
      <c r="FW291" s="90">
        <f>IF(ISNA(VLOOKUP($B291,'[2]1516 Exp_Rev Access'!$F$7:$FS$310,155,FALSE)),"",VLOOKUP($B291,'[2]1516 Exp_Rev Access'!$F$7:$FS$310,155,FALSE))</f>
        <v>0</v>
      </c>
      <c r="FX291" s="90">
        <f>IF(ISNA(VLOOKUP($B291,'[2]1516 Exp_Rev Access'!$F$7:$FS$310,156,FALSE)),"",VLOOKUP($B291,'[2]1516 Exp_Rev Access'!$F$7:$FS$310,156,FALSE))</f>
        <v>0</v>
      </c>
      <c r="FY291" s="90">
        <f>IF(ISNA(VLOOKUP($B291,'[2]1516 Exp_Rev Access'!$F$7:$FS$310,157,FALSE)),"",VLOOKUP($B291,'[2]1516 Exp_Rev Access'!$F$7:$FS$310,157,FALSE))</f>
        <v>0</v>
      </c>
      <c r="FZ291" s="90">
        <f>IF(ISNA(VLOOKUP($B291,'[2]1516 Exp_Rev Access'!$F$7:$FS$310,158,FALSE)),"",VLOOKUP($B291,'[2]1516 Exp_Rev Access'!$F$7:$FS$310,158,FALSE))</f>
        <v>0</v>
      </c>
      <c r="GA291" s="90">
        <f>IF(ISNA(VLOOKUP($B291,'[2]1516 Exp_Rev Access'!$F$7:$FS$310,159,FALSE)),"",VLOOKUP($B291,'[2]1516 Exp_Rev Access'!$F$7:$FS$310,159,FALSE))</f>
        <v>0</v>
      </c>
      <c r="GB291" s="90">
        <f>IF(ISNA(VLOOKUP($B291,'[2]1516 Exp_Rev Access'!$F$7:$FS$310,160,FALSE)),"",VLOOKUP($B291,'[2]1516 Exp_Rev Access'!$F$7:$FS$310,160,FALSE))</f>
        <v>0</v>
      </c>
      <c r="GC291" s="90">
        <f>IF(ISNA(VLOOKUP($B291,'[2]1516 Exp_Rev Access'!$F$7:$FS$310,161,FALSE)),"",VLOOKUP($B291,'[2]1516 Exp_Rev Access'!$F$7:$FS$310,161,FALSE))</f>
        <v>0</v>
      </c>
      <c r="GD291" s="90">
        <f>IF(ISNA(VLOOKUP($B291,'[2]1516 Exp_Rev Access'!$F$7:$FS$310,162,FALSE)),"",VLOOKUP($B291,'[2]1516 Exp_Rev Access'!$F$7:$FS$310,162,FALSE))</f>
        <v>25286.48</v>
      </c>
      <c r="GE291" s="90">
        <f>IF(ISNA(VLOOKUP($B291,'[2]1516 Exp_Rev Access'!$F$7:$FS$310,163,FALSE)),"",VLOOKUP($B291,'[2]1516 Exp_Rev Access'!$F$7:$FS$310,163,FALSE))</f>
        <v>0</v>
      </c>
      <c r="GF291" s="90">
        <f>IF(ISNA(VLOOKUP($B291,'[2]1516 Exp_Rev Access'!$F$7:$FS$310,164,FALSE)),"",VLOOKUP($B291,'[2]1516 Exp_Rev Access'!$F$7:$FS$310,164,FALSE))</f>
        <v>25154.5</v>
      </c>
      <c r="GG291" s="90">
        <f>IF(ISNA(VLOOKUP($B291,'[2]1516 Exp_Rev Access'!$F$7:$FS$310,165,FALSE)),"",VLOOKUP($B291,'[2]1516 Exp_Rev Access'!$F$7:$FS$310,165,FALSE))</f>
        <v>0</v>
      </c>
      <c r="GH291" s="90">
        <f>IF(ISNA(VLOOKUP($B291,'[2]1516 Exp_Rev Access'!$F$7:$FS$310,166,FALSE)),"",VLOOKUP($B291,'[2]1516 Exp_Rev Access'!$F$7:$FS$310,166,FALSE))</f>
        <v>0</v>
      </c>
      <c r="GI291" s="90">
        <f>IF(ISNA(VLOOKUP($B291,'[2]1516 Exp_Rev Access'!$F$7:$FS$310,167,FALSE)),"",VLOOKUP($B291,'[2]1516 Exp_Rev Access'!$F$7:$FS$310,167,FALSE))</f>
        <v>0</v>
      </c>
      <c r="GJ291" s="90">
        <f>IF(ISNA(VLOOKUP($B291,'[2]1516 Exp_Rev Access'!$F$7:$FS$310,168,FALSE)),"",VLOOKUP($B291,'[2]1516 Exp_Rev Access'!$F$7:$FS$310,168,FALSE))</f>
        <v>0</v>
      </c>
      <c r="GK291" s="90">
        <f>IF(ISNA(VLOOKUP($B291,'[2]1516 Exp_Rev Access'!$F$7:$FS$310,169,FALSE)),"",VLOOKUP($B291,'[2]1516 Exp_Rev Access'!$F$7:$FS$310,169,FALSE))</f>
        <v>4280.5</v>
      </c>
      <c r="GL291" s="90">
        <f>IF(ISNA(VLOOKUP($B291,'[2]1516 Exp_Rev Access'!$F$7:$FS$310,170,FALSE)),"",VLOOKUP($B291,'[2]1516 Exp_Rev Access'!$F$7:$FS$310,170,FALSE))</f>
        <v>20353.36</v>
      </c>
      <c r="GM291" s="90">
        <f>IF(ISNA(VLOOKUP($B291,'[2]1516 Exp_Rev Access'!$F$7:$FT$310,171,FALSE)),"",VLOOKUP($B291,'[2]1516 Exp_Rev Access'!$F$7:$FT$310,171,FALSE))</f>
        <v>0</v>
      </c>
      <c r="GN291" s="90">
        <f>IF(ISNA(VLOOKUP($B291,'[2]1516 Exp_Rev Access'!$F$7:$FU$310,172,FALSE)),"",VLOOKUP($B291,'[2]1516 Exp_Rev Access'!$F$7:$FU$310,172,FALSE))</f>
        <v>0</v>
      </c>
      <c r="GO291" s="90">
        <f>IF(ISNA(VLOOKUP($B291,'[2]1516 Exp_Rev Access'!$F$7:$FV$310,173,FALSE)),"",VLOOKUP($B291,'[2]1516 Exp_Rev Access'!$F$7:$FV$310,173,FALSE))</f>
        <v>0</v>
      </c>
      <c r="GP291" s="90">
        <f>IF(ISNA(VLOOKUP($B291,'[2]1516 Exp_Rev Access'!$F$7:$GA$310,174,FALSE)),"",VLOOKUP($B291,'[2]1516 Exp_Rev Access'!$F$7:$GA$310,174,FALSE))</f>
        <v>0</v>
      </c>
      <c r="GQ291" s="90">
        <f>IF(ISNA(VLOOKUP($B291,'[2]1516 Exp_Rev Access'!$F$7:$GA$310,175,FALSE)),"",VLOOKUP($B291,'[2]1516 Exp_Rev Access'!$F$7:$GA$310,175,FALSE))</f>
        <v>0</v>
      </c>
      <c r="GR291" s="90">
        <f>IF(ISNA(VLOOKUP($B291,'[2]1516 Exp_Rev Access'!$F$7:$GA$310,176,FALSE)),"",VLOOKUP($B291,'[2]1516 Exp_Rev Access'!$F$7:$GA$310,176,FALSE))</f>
        <v>0</v>
      </c>
      <c r="GS291" s="90">
        <f>IF(ISNA(VLOOKUP($B291,'[2]1516 Exp_Rev Access'!$F$7:$GA$310,177,FALSE)),"",VLOOKUP($B291,'[2]1516 Exp_Rev Access'!$F$7:$GA$310,177,FALSE))</f>
        <v>0</v>
      </c>
      <c r="GT291" s="90">
        <f>IF(ISNA(VLOOKUP($B291,'[2]1516 Exp_Rev Access'!$F$7:$GA$310,178,FALSE)),"",VLOOKUP($B291,'[2]1516 Exp_Rev Access'!$F$7:$GA$310,178,FALSE))</f>
        <v>1715568.13</v>
      </c>
      <c r="GU291" s="53">
        <f t="shared" si="730"/>
        <v>1790642.97</v>
      </c>
      <c r="GV291" s="92">
        <f t="shared" si="731"/>
        <v>5.5437382001952272E-2</v>
      </c>
      <c r="GW291" s="114">
        <f t="shared" si="732"/>
        <v>651.28499672655857</v>
      </c>
    </row>
    <row r="292" spans="1:222" x14ac:dyDescent="0.2">
      <c r="B292" s="87" t="s">
        <v>604</v>
      </c>
      <c r="C292" s="87" t="s">
        <v>605</v>
      </c>
      <c r="D292" s="88">
        <f>IF(ISNA(VLOOKUP($B292,'[2]1516 enrollment_Rev_Exp by size'!$A$6:$C$325,3,FALSE)),"",VLOOKUP($B292,'[2]1516 enrollment_Rev_Exp by size'!$A$6:$C$325,3,FALSE))</f>
        <v>617.65</v>
      </c>
      <c r="E292" s="89">
        <v>10447764.949999999</v>
      </c>
      <c r="F292" s="67">
        <f t="shared" si="710"/>
        <v>10447764.949999999</v>
      </c>
      <c r="G292" s="67">
        <f t="shared" si="711"/>
        <v>0</v>
      </c>
      <c r="H292" s="90">
        <f>IF(ISNA(VLOOKUP($B292,'[2]1516 Exp_Rev Access'!$F$7:$FS$310,2,FALSE)),"",VLOOKUP($B292,'[2]1516 Exp_Rev Access'!$F$7:$FS$310,2,FALSE))</f>
        <v>1337703.6399999999</v>
      </c>
      <c r="I292" s="90">
        <f>IF(ISNA(VLOOKUP($B292,'[2]1516 Exp_Rev Access'!$F$7:$FS$310,3,FALSE)),"",VLOOKUP($B292,'[2]1516 Exp_Rev Access'!$F$7:$FS$310,3,FALSE))</f>
        <v>0</v>
      </c>
      <c r="J292" s="90">
        <f>IF(ISNA(VLOOKUP($B292,'[2]1516 Exp_Rev Access'!$F$7:$FS$310,4,FALSE)),"",VLOOKUP($B292,'[2]1516 Exp_Rev Access'!$F$7:$FS$310,4,FALSE))</f>
        <v>0</v>
      </c>
      <c r="K292" s="90">
        <f>IF(ISNA(VLOOKUP($B292,'[2]1516 Exp_Rev Access'!$F$7:$FS$310,5,FALSE)),"-",VLOOKUP($B292,'[2]1516 Exp_Rev Access'!$F$7:$FS$310,5,FALSE))</f>
        <v>453.63</v>
      </c>
      <c r="L292" s="90">
        <f>IF(ISNA(VLOOKUP($B292,'[2]1516 Exp_Rev Access'!$F$7:$FS$310,6,FALSE)),"",VLOOKUP($B292,'[2]1516 Exp_Rev Access'!$F$7:$FS$310,6,FALSE))</f>
        <v>0</v>
      </c>
      <c r="M292" s="90">
        <f>IF(ISNA(VLOOKUP($B292,'[2]1516 Exp_Rev Access'!$F$7:$FS$310,7,FALSE)),"",VLOOKUP($B292,'[2]1516 Exp_Rev Access'!$F$7:$FS$310,7,FALSE))</f>
        <v>0</v>
      </c>
      <c r="N292" s="53">
        <f t="shared" si="712"/>
        <v>1338157.2699999998</v>
      </c>
      <c r="O292" s="91">
        <f t="shared" si="713"/>
        <v>0.12808072122640929</v>
      </c>
      <c r="P292" s="53">
        <f t="shared" si="714"/>
        <v>2166.5300250951182</v>
      </c>
      <c r="Q292" s="90">
        <f>IF(ISNA(VLOOKUP($B292,'[2]1516 Exp_Rev Access'!$F$7:$FS$310,8,FALSE)),"",VLOOKUP($B292,'[2]1516 Exp_Rev Access'!$F$7:$FS$310,8,FALSE))</f>
        <v>33397.1</v>
      </c>
      <c r="R292" s="90">
        <f>IF(ISNA(VLOOKUP($B292,'[2]1516 Exp_Rev Access'!$F$7:$FS$310,9,FALSE)),"",VLOOKUP($B292,'[2]1516 Exp_Rev Access'!$F$7:$FS$310,9,FALSE))</f>
        <v>0</v>
      </c>
      <c r="S292" s="90">
        <f>IF(ISNA(VLOOKUP($B292,'[2]1516 Exp_Rev Access'!$F$7:$FS$310,10,FALSE)),"",VLOOKUP($B292,'[2]1516 Exp_Rev Access'!$F$7:$FS$310,10,FALSE))</f>
        <v>0</v>
      </c>
      <c r="T292" s="90">
        <f>IF(ISNA(VLOOKUP($B292,'[2]1516 Exp_Rev Access'!$F$7:$FS$310,11,FALSE)),"",VLOOKUP($B292,'[2]1516 Exp_Rev Access'!$F$7:$FS$310,11,FALSE))</f>
        <v>0</v>
      </c>
      <c r="U292" s="90">
        <f>IF(ISNA(VLOOKUP($B292,'[2]1516 Exp_Rev Access'!$F$7:$FS$310,12,FALSE)),"",VLOOKUP($B292,'[2]1516 Exp_Rev Access'!$F$7:$FS$310,12,FALSE))</f>
        <v>25978.74</v>
      </c>
      <c r="V292" s="90">
        <f>IF(ISNA(VLOOKUP($B292,'[2]1516 Exp_Rev Access'!$F$7:$FS$310,13,FALSE)),"",VLOOKUP($B292,'[2]1516 Exp_Rev Access'!$F$7:$FS$310,13,FALSE))</f>
        <v>0</v>
      </c>
      <c r="W292" s="90">
        <f>IF(ISNA(VLOOKUP($B292,'[2]1516 Exp_Rev Access'!$F$7:$FS$310,14,FALSE)),"",VLOOKUP($B292,'[2]1516 Exp_Rev Access'!$F$7:$FS$310,14,FALSE))</f>
        <v>0</v>
      </c>
      <c r="X292" s="90">
        <f>IF(ISNA(VLOOKUP($B292,'[2]1516 Exp_Rev Access'!$F$7:$FS$310,15,FALSE)),"",VLOOKUP($B292,'[2]1516 Exp_Rev Access'!$F$7:$FS$310,15,FALSE))</f>
        <v>0</v>
      </c>
      <c r="Y292" s="90">
        <f>IF(ISNA(VLOOKUP($B292,'[2]1516 Exp_Rev Access'!$F$7:$FS$310,16,FALSE)),"",VLOOKUP($B292,'[2]1516 Exp_Rev Access'!$F$7:$FS$310,16,FALSE))</f>
        <v>8795.31</v>
      </c>
      <c r="Z292" s="90">
        <f>IF(ISNA(VLOOKUP($B292,'[2]1516 Exp_Rev Access'!$F$7:$FS$310,17,FALSE)),"",VLOOKUP($B292,'[2]1516 Exp_Rev Access'!$F$7:$FS$310,17,FALSE))</f>
        <v>0</v>
      </c>
      <c r="AA292" s="90">
        <f>IF(ISNA(VLOOKUP($B292,'[2]1516 Exp_Rev Access'!$F$7:$FS$310,18,FALSE)),"",VLOOKUP($B292,'[2]1516 Exp_Rev Access'!$F$7:$FS$310,18,FALSE))</f>
        <v>0</v>
      </c>
      <c r="AB292" s="90">
        <f>IF(ISNA(VLOOKUP($B292,'[2]1516 Exp_Rev Access'!$F$7:$FS$310,19,FALSE)),"",VLOOKUP($B292,'[2]1516 Exp_Rev Access'!$F$7:$FS$310,19,FALSE))</f>
        <v>0</v>
      </c>
      <c r="AC292" s="90">
        <f>IF(ISNA(VLOOKUP($B292,'[2]1516 Exp_Rev Access'!$F$7:$FS$310,20,FALSE)),"",VLOOKUP($B292,'[2]1516 Exp_Rev Access'!$F$7:$FS$310,20,FALSE))</f>
        <v>0</v>
      </c>
      <c r="AD292" s="90">
        <f>IF(ISNA(VLOOKUP($B292,'[2]1516 Exp_Rev Access'!$F$7:$FS$310,21,FALSE)),"",VLOOKUP($B292,'[2]1516 Exp_Rev Access'!$F$7:$FS$310,21,FALSE))</f>
        <v>72956.62</v>
      </c>
      <c r="AE292" s="90">
        <f>IF(ISNA(VLOOKUP($B292,'[2]1516 Exp_Rev Access'!$F$7:$FS$310,22,FALSE)),"",VLOOKUP($B292,'[2]1516 Exp_Rev Access'!$F$7:$FS$310,22,FALSE))</f>
        <v>5189.8999999999996</v>
      </c>
      <c r="AF292" s="90">
        <f>IF(ISNA(VLOOKUP($B292,'[2]1516 Exp_Rev Access'!$F$7:$FS$310,23,FALSE)),"",VLOOKUP($B292,'[2]1516 Exp_Rev Access'!$F$7:$FS$310,23,FALSE))</f>
        <v>0</v>
      </c>
      <c r="AG292" s="90">
        <f>IF(ISNA(VLOOKUP($B292,'[2]1516 Exp_Rev Access'!$F$7:$FS$310,24,FALSE)),"",VLOOKUP($B292,'[2]1516 Exp_Rev Access'!$F$7:$FS$310,24,FALSE))</f>
        <v>393109.05</v>
      </c>
      <c r="AH292" s="90">
        <f>IF(ISNA(VLOOKUP($B292,'[2]1516 Exp_Rev Access'!$F$7:$FS$310,25,FALSE)),"",VLOOKUP($B292,'[2]1516 Exp_Rev Access'!$F$7:$FS$310,25,FALSE))</f>
        <v>583.09</v>
      </c>
      <c r="AI292" s="90">
        <f>IF(ISNA(VLOOKUP($B292,'[2]1516 Exp_Rev Access'!$F$7:$FS$310,26,FALSE)),"",VLOOKUP($B292,'[2]1516 Exp_Rev Access'!$F$7:$FS$310,26,FALSE))</f>
        <v>9780</v>
      </c>
      <c r="AJ292" s="90">
        <f>IF(ISNA(VLOOKUP($B292,'[2]1516 Exp_Rev Access'!$F$7:$FS$310,27,FALSE)),"",VLOOKUP($B292,'[2]1516 Exp_Rev Access'!$F$7:$FS$310,27,FALSE))</f>
        <v>0</v>
      </c>
      <c r="AK292" s="90">
        <f>IF(ISNA(VLOOKUP($B292,'[2]1516 Exp_Rev Access'!$F$7:$FS$310,28,FALSE)),"",VLOOKUP($B292,'[2]1516 Exp_Rev Access'!$F$7:$FS$310,28,FALSE))</f>
        <v>227962.5</v>
      </c>
      <c r="AL292" s="90">
        <f>IF(ISNA(VLOOKUP($B292,'[2]1516 Exp_Rev Access'!$F$7:$FS$310,29,FALSE)),"",VLOOKUP($B292,'[2]1516 Exp_Rev Access'!$F$7:$FS$310,29,FALSE))</f>
        <v>0</v>
      </c>
      <c r="AM292" s="53">
        <f t="shared" si="715"/>
        <v>777752.30999999994</v>
      </c>
      <c r="AN292" s="92">
        <f t="shared" si="716"/>
        <v>7.4441980052393886E-2</v>
      </c>
      <c r="AO292" s="68">
        <f t="shared" si="717"/>
        <v>1259.2120294665262</v>
      </c>
      <c r="AP292" s="90">
        <f>IF(ISNA(VLOOKUP($B292,'[2]1516 Exp_Rev Access'!$F$7:$FS$310,30,FALSE)),"",VLOOKUP($B292,'[2]1516 Exp_Rev Access'!$F$7:$FS$310,30,FALSE))</f>
        <v>4099077.25</v>
      </c>
      <c r="AQ292" s="90">
        <f>IF(ISNA(VLOOKUP($B292,'[2]1516 Exp_Rev Access'!$F$7:$FS$310,31,FALSE)),"",VLOOKUP($B292,'[2]1516 Exp_Rev Access'!$F$7:$FS$310,31,FALSE))</f>
        <v>124704.33</v>
      </c>
      <c r="AR292" s="90">
        <f>IF(ISNA(VLOOKUP($B292,'[2]1516 Exp_Rev Access'!$F$7:$FS$310,32,FALSE)),"",VLOOKUP($B292,'[2]1516 Exp_Rev Access'!$F$7:$FS$310,32,FALSE))</f>
        <v>79592.399999999994</v>
      </c>
      <c r="AS292" s="90">
        <f>IF(ISNA(VLOOKUP($B292,'[2]1516 Exp_Rev Access'!$F$7:$FS$310,33,FALSE)),"",VLOOKUP($B292,'[2]1516 Exp_Rev Access'!$F$7:$FS$310,33,FALSE))</f>
        <v>0</v>
      </c>
      <c r="AT292" s="90">
        <f>IF(ISNA(VLOOKUP($B292,'[2]1516 Exp_Rev Access'!$F$7:$FS$310,34,FALSE)),"",VLOOKUP($B292,'[2]1516 Exp_Rev Access'!$F$7:$FS$310,34,FALSE))</f>
        <v>0</v>
      </c>
      <c r="AU292" s="53">
        <f t="shared" si="718"/>
        <v>4303373.9800000004</v>
      </c>
      <c r="AV292" s="93">
        <f t="shared" si="719"/>
        <v>0.41189421858117137</v>
      </c>
      <c r="AW292" s="53">
        <f t="shared" si="720"/>
        <v>6967.334218408485</v>
      </c>
      <c r="AX292" s="90">
        <f>IF(ISNA(VLOOKUP($B292,'[2]1516 Exp_Rev Access'!$F$7:$FS$310,35,FALSE)),"",VLOOKUP($B292,'[2]1516 Exp_Rev Access'!$F$7:$FS$310,35,FALSE))</f>
        <v>0</v>
      </c>
      <c r="AY292" s="90">
        <f>IF(ISNA(VLOOKUP($B292,'[2]1516 Exp_Rev Access'!$F$7:$FS$310,36,FALSE)),"",VLOOKUP($B292,'[2]1516 Exp_Rev Access'!$F$7:$FS$310,36,FALSE))</f>
        <v>515921.2</v>
      </c>
      <c r="AZ292" s="90">
        <f>IF(ISNA(VLOOKUP($B292,'[2]1516 Exp_Rev Access'!$F$7:$FS$310,37,FALSE)),"",VLOOKUP($B292,'[2]1516 Exp_Rev Access'!$F$7:$FS$310,37,FALSE))</f>
        <v>0</v>
      </c>
      <c r="BA292" s="90">
        <f>IF(ISNA(VLOOKUP($B292,'[2]1516 Exp_Rev Access'!$F$7:$FS$310,38,FALSE)),"",VLOOKUP($B292,'[2]1516 Exp_Rev Access'!$F$7:$FS$310,38,FALSE))</f>
        <v>0</v>
      </c>
      <c r="BB292" s="90">
        <f>IF(ISNA(VLOOKUP($B292,'[2]1516 Exp_Rev Access'!$F$7:$FS$310,39,FALSE)),"",VLOOKUP($B292,'[2]1516 Exp_Rev Access'!$F$7:$FS$310,39,FALSE))</f>
        <v>0</v>
      </c>
      <c r="BC292" s="90">
        <f>IF(ISNA(VLOOKUP($B292,'[2]1516 Exp_Rev Access'!$F$7:$FS$310,40,FALSE)),"",VLOOKUP($B292,'[2]1516 Exp_Rev Access'!$F$7:$FS$310,40,FALSE))</f>
        <v>139280.37</v>
      </c>
      <c r="BD292" s="90">
        <f>IF(ISNA(VLOOKUP($B292,'[2]1516 Exp_Rev Access'!$F$7:$FS$310,41,FALSE)),"",VLOOKUP($B292,'[2]1516 Exp_Rev Access'!$F$7:$FS$310,41,FALSE))</f>
        <v>0</v>
      </c>
      <c r="BE292" s="90">
        <f>IF(ISNA(VLOOKUP($B292,'[2]1516 Exp_Rev Access'!$F$7:$FS$310,42,FALSE)),"",VLOOKUP($B292,'[2]1516 Exp_Rev Access'!$F$7:$FS$310,42,FALSE))</f>
        <v>12600.38</v>
      </c>
      <c r="BF292" s="90">
        <f>IF(ISNA(VLOOKUP($B292,'[2]1516 Exp_Rev Access'!$F$7:$FS$310,43,FALSE)),"",VLOOKUP($B292,'[2]1516 Exp_Rev Access'!$F$7:$FS$310,43,FALSE))</f>
        <v>0</v>
      </c>
      <c r="BG292" s="90">
        <f>IF(ISNA(VLOOKUP($B292,'[2]1516 Exp_Rev Access'!$F$7:$FS$310,44,FALSE)),"",VLOOKUP($B292,'[2]1516 Exp_Rev Access'!$F$7:$FS$310,44,FALSE))</f>
        <v>10630.52</v>
      </c>
      <c r="BH292" s="90">
        <f>IF(ISNA(VLOOKUP($B292,'[2]1516 Exp_Rev Access'!$F$7:$FS$310,45,FALSE)),"",VLOOKUP($B292,'[2]1516 Exp_Rev Access'!$F$7:$FS$310,45,FALSE))</f>
        <v>6396.84</v>
      </c>
      <c r="BI292" s="90">
        <f>IF(ISNA(VLOOKUP($B292,'[2]1516 Exp_Rev Access'!$F$7:$FS$310,46,FALSE)),"",VLOOKUP($B292,'[2]1516 Exp_Rev Access'!$F$7:$FS$310,46,FALSE))</f>
        <v>0</v>
      </c>
      <c r="BJ292" s="90">
        <f>IF(ISNA(VLOOKUP($B292,'[2]1516 Exp_Rev Access'!$F$7:$FS$310,47,FALSE)),"",VLOOKUP($B292,'[2]1516 Exp_Rev Access'!$F$7:$FS$310,47,FALSE))</f>
        <v>3291</v>
      </c>
      <c r="BK292" s="90">
        <f>IF(ISNA(VLOOKUP($B292,'[2]1516 Exp_Rev Access'!$F$7:$FS$310,48,FALSE)),"",VLOOKUP($B292,'[2]1516 Exp_Rev Access'!$F$7:$FS$310,48,FALSE))</f>
        <v>323585.40999999997</v>
      </c>
      <c r="BL292" s="90">
        <f>IF(ISNA(VLOOKUP($B292,'[2]1516 Exp_Rev Access'!$F$7:$FS$310,49,FALSE)),"",VLOOKUP($B292,'[2]1516 Exp_Rev Access'!$F$7:$FS$310,49,FALSE))</f>
        <v>115000</v>
      </c>
      <c r="BM292" s="90">
        <f>IF(ISNA(VLOOKUP($B292,'[2]1516 Exp_Rev Access'!$F$7:$FS$310,50,FALSE)),"",VLOOKUP($B292,'[2]1516 Exp_Rev Access'!$F$7:$FS$310,50,FALSE))</f>
        <v>0</v>
      </c>
      <c r="BN292" s="90">
        <f>IF(ISNA(VLOOKUP($B292,'[2]1516 Exp_Rev Access'!$F$7:$FS$310,51,FALSE)),"",VLOOKUP($B292,'[2]1516 Exp_Rev Access'!$F$7:$FS$310,51,FALSE))</f>
        <v>0</v>
      </c>
      <c r="BO292" s="90">
        <f>IF(ISNA(VLOOKUP($B292,'[2]1516 Exp_Rev Access'!$F$7:$FS$310,52,FALSE)),"",VLOOKUP($B292,'[2]1516 Exp_Rev Access'!$F$7:$FS$310,52,FALSE))</f>
        <v>0</v>
      </c>
      <c r="BP292" s="90">
        <f>IF(ISNA(VLOOKUP($B292,'[2]1516 Exp_Rev Access'!$F$7:$FS$310,53,FALSE)),"",VLOOKUP($B292,'[2]1516 Exp_Rev Access'!$F$7:$FS$310,53,FALSE))</f>
        <v>0</v>
      </c>
      <c r="BQ292" s="90">
        <f>IF(ISNA(VLOOKUP($B292,'[2]1516 Exp_Rev Access'!$F$7:$FS$310,54,FALSE)),"",VLOOKUP($B292,'[2]1516 Exp_Rev Access'!$F$7:$FS$310,54,FALSE))</f>
        <v>0</v>
      </c>
      <c r="BR292" s="90">
        <f>IF(ISNA(VLOOKUP($B292,'[2]1516 Exp_Rev Access'!$F$7:$FS$310,55,FALSE)),"",VLOOKUP($B292,'[2]1516 Exp_Rev Access'!$F$7:$FS$310,55,FALSE))</f>
        <v>0</v>
      </c>
      <c r="BS292" s="90">
        <f>IF(ISNA(VLOOKUP($B292,'[2]1516 Exp_Rev Access'!$F$7:$FS$310,56,FALSE)),"",VLOOKUP($B292,'[2]1516 Exp_Rev Access'!$F$7:$FS$310,56,FALSE))</f>
        <v>0</v>
      </c>
      <c r="BT292" s="90">
        <f>IF(ISNA(VLOOKUP($B292,'[2]1516 Exp_Rev Access'!$F$7:$FS$310,57,FALSE)),"",VLOOKUP($B292,'[2]1516 Exp_Rev Access'!$F$7:$FS$310,57,FALSE))</f>
        <v>0</v>
      </c>
      <c r="BU292" s="90">
        <f>IF(ISNA(VLOOKUP($B292,'[2]1516 Exp_Rev Access'!$F$7:$FS$310,58,FALSE)),"",VLOOKUP($B292,'[2]1516 Exp_Rev Access'!$F$7:$FS$310,58,FALSE))</f>
        <v>0</v>
      </c>
      <c r="BV292" s="53">
        <f t="shared" si="721"/>
        <v>1126705.72</v>
      </c>
      <c r="BW292" s="92">
        <f t="shared" si="722"/>
        <v>0.10784179443087491</v>
      </c>
      <c r="BX292" s="68">
        <f t="shared" si="723"/>
        <v>1824.1815267546344</v>
      </c>
      <c r="BY292" s="90">
        <f>IF(ISNA(VLOOKUP($B292,'[2]1516 Exp_Rev Access'!$F$7:$FS$310,59,FALSE)),"",VLOOKUP($B292,'[2]1516 Exp_Rev Access'!$F$7:$FS$310,59,FALSE))</f>
        <v>0</v>
      </c>
      <c r="BZ292" s="90">
        <f>IF(ISNA(VLOOKUP($B292,'[2]1516 Exp_Rev Access'!$F$7:$FS$310,60,FALSE)),"",VLOOKUP($B292,'[2]1516 Exp_Rev Access'!$F$7:$FS$310,60,FALSE))</f>
        <v>1990940.63</v>
      </c>
      <c r="CA292" s="90">
        <f>IF(ISNA(VLOOKUP($B292,'[2]1516 Exp_Rev Access'!$F$7:$FS$310,61,FALSE)),"",VLOOKUP($B292,'[2]1516 Exp_Rev Access'!$F$7:$FS$310,61,FALSE))</f>
        <v>57877.32</v>
      </c>
      <c r="CB292" s="90">
        <f>IF(ISNA(VLOOKUP($B292,'[2]1516 Exp_Rev Access'!$F$7:$FS$310,62,FALSE)),"",VLOOKUP($B292,'[2]1516 Exp_Rev Access'!$F$7:$FS$310,62,FALSE))</f>
        <v>0</v>
      </c>
      <c r="CC292" s="90">
        <f>IF(ISNA(VLOOKUP($B292,'[2]1516 Exp_Rev Access'!$F$7:$FS$310,63,FALSE)),"",VLOOKUP($B292,'[2]1516 Exp_Rev Access'!$F$7:$FS$310,63,FALSE))</f>
        <v>7806.72</v>
      </c>
      <c r="CD292" s="90">
        <f>IF(ISNA(VLOOKUP($B292,'[2]1516 Exp_Rev Access'!$F$7:$FS$310,64,FALSE)),"",VLOOKUP($B292,'[2]1516 Exp_Rev Access'!$F$7:$FS$310,64,FALSE))</f>
        <v>0</v>
      </c>
      <c r="CE292" s="53">
        <f t="shared" si="724"/>
        <v>2056624.67</v>
      </c>
      <c r="CF292" s="92">
        <f t="shared" si="725"/>
        <v>0.19684829050446814</v>
      </c>
      <c r="CG292" s="94">
        <f t="shared" si="726"/>
        <v>3329.7574192503844</v>
      </c>
      <c r="CH292" s="90">
        <f>IF(ISNA(VLOOKUP($B292,'[2]1516 Exp_Rev Access'!$F$7:$FS$310,65,FALSE)),"",VLOOKUP($B292,'[2]1516 Exp_Rev Access'!$F$7:$FS$310,65,FALSE))</f>
        <v>0</v>
      </c>
      <c r="CI292" s="90">
        <f>IF(ISNA(VLOOKUP($B292,'[2]1516 Exp_Rev Access'!$F$7:$FS$310,66,FALSE)),"",VLOOKUP($B292,'[2]1516 Exp_Rev Access'!$F$7:$FS$310,66,FALSE))</f>
        <v>0</v>
      </c>
      <c r="CJ292" s="90">
        <f>IF(ISNA(VLOOKUP($B292,'[2]1516 Exp_Rev Access'!$F$7:$FS$310,67,FALSE)),"",VLOOKUP($B292,'[2]1516 Exp_Rev Access'!$F$7:$FS$310,67,FALSE))</f>
        <v>0</v>
      </c>
      <c r="CK292" s="90">
        <f>IF(ISNA(VLOOKUP($B292,'[2]1516 Exp_Rev Access'!$F$7:$FS$310,68,FALSE)),"",VLOOKUP($B292,'[2]1516 Exp_Rev Access'!$F$7:$FS$310,68,FALSE))</f>
        <v>0</v>
      </c>
      <c r="CL292" s="90">
        <f>IF(ISNA(VLOOKUP($B292,'[2]1516 Exp_Rev Access'!$F$7:$FS$310,69,FALSE)),"",VLOOKUP($B292,'[2]1516 Exp_Rev Access'!$F$7:$FS$310,69,FALSE))</f>
        <v>0</v>
      </c>
      <c r="CM292" s="90">
        <f>IF(ISNA(VLOOKUP($B292,'[2]1516 Exp_Rev Access'!$F$7:$FS$310,70,FALSE)),"",VLOOKUP($B292,'[2]1516 Exp_Rev Access'!$F$7:$FS$310,70,FALSE))</f>
        <v>0</v>
      </c>
      <c r="CN292" s="90">
        <f>IF(ISNA(VLOOKUP($B292,'[2]1516 Exp_Rev Access'!$F$7:$FS$310,71,FALSE)),"",VLOOKUP($B292,'[2]1516 Exp_Rev Access'!$F$7:$FS$310,71,FALSE))</f>
        <v>0</v>
      </c>
      <c r="CO292" s="90">
        <f>IF(ISNA(VLOOKUP($B292,'[2]1516 Exp_Rev Access'!$F$7:$FS$310,72,FALSE)),"",VLOOKUP($B292,'[2]1516 Exp_Rev Access'!$F$7:$FS$310,72,FALSE))</f>
        <v>0</v>
      </c>
      <c r="CP292" s="90">
        <f>IF(ISNA(VLOOKUP($B292,'[2]1516 Exp_Rev Access'!$F$7:$FS$310,73,FALSE)),"",VLOOKUP($B292,'[2]1516 Exp_Rev Access'!$F$7:$FS$310,73,FALSE))</f>
        <v>0</v>
      </c>
      <c r="CQ292" s="90">
        <f>IF(ISNA(VLOOKUP($B292,'[2]1516 Exp_Rev Access'!$F$7:$FS$310,74,FALSE)),"",VLOOKUP($B292,'[2]1516 Exp_Rev Access'!$F$7:$FS$310,74,FALSE))</f>
        <v>128255</v>
      </c>
      <c r="CR292" s="90">
        <f>IF(ISNA(VLOOKUP($B292,'[2]1516 Exp_Rev Access'!$F$7:$FS$310,75,FALSE)),"",VLOOKUP($B292,'[2]1516 Exp_Rev Access'!$F$7:$FS$310,75,FALSE))</f>
        <v>0</v>
      </c>
      <c r="CS292" s="90">
        <f>IF(ISNA(VLOOKUP($B292,'[2]1516 Exp_Rev Access'!$F$7:$FS$310,76,FALSE)),"",VLOOKUP($B292,'[2]1516 Exp_Rev Access'!$F$7:$FS$310,76,FALSE))</f>
        <v>0</v>
      </c>
      <c r="CT292" s="90">
        <f>IF(ISNA(VLOOKUP($B292,'[2]1516 Exp_Rev Access'!$F$7:$FS$310,77,FALSE)),"",VLOOKUP($B292,'[2]1516 Exp_Rev Access'!$F$7:$FS$310,77,FALSE))</f>
        <v>0</v>
      </c>
      <c r="CU292" s="90">
        <f>IF(ISNA(VLOOKUP($B292,'[2]1516 Exp_Rev Access'!$F$7:$FS$310,78,FALSE)),"",VLOOKUP($B292,'[2]1516 Exp_Rev Access'!$F$7:$FS$310,78,FALSE))</f>
        <v>218622.63</v>
      </c>
      <c r="CV292" s="90">
        <f>IF(ISNA(VLOOKUP($B292,'[2]1516 Exp_Rev Access'!$F$7:$FS$310,79,FALSE)),"",VLOOKUP($B292,'[2]1516 Exp_Rev Access'!$F$7:$FS$310,79,FALSE))</f>
        <v>28486.6</v>
      </c>
      <c r="CW292" s="90">
        <f>IF(ISNA(VLOOKUP($B292,'[2]1516 Exp_Rev Access'!$F$7:$FS$310,80,FALSE)),"",VLOOKUP($B292,'[2]1516 Exp_Rev Access'!$F$7:$FS$310,80,FALSE))</f>
        <v>0</v>
      </c>
      <c r="CX292" s="90">
        <f>IF(ISNA(VLOOKUP($B292,'[2]1516 Exp_Rev Access'!$F$7:$FS$310,81,FALSE)),"",VLOOKUP($B292,'[2]1516 Exp_Rev Access'!$F$7:$FS$310,81,FALSE))</f>
        <v>0</v>
      </c>
      <c r="CY292" s="90">
        <f>IF(ISNA(VLOOKUP($B292,'[2]1516 Exp_Rev Access'!$F$7:$FS$310,82,FALSE)),"",VLOOKUP($B292,'[2]1516 Exp_Rev Access'!$F$7:$FS$310,82,FALSE))</f>
        <v>0</v>
      </c>
      <c r="CZ292" s="90">
        <f>IF(ISNA(VLOOKUP($B292,'[2]1516 Exp_Rev Access'!$F$7:$FS$310,83,FALSE)),"",VLOOKUP($B292,'[2]1516 Exp_Rev Access'!$F$7:$FS$310,83,FALSE))</f>
        <v>0</v>
      </c>
      <c r="DA292" s="90">
        <f>IF(ISNA(VLOOKUP($B292,'[2]1516 Exp_Rev Access'!$F$7:$FS$310,84,FALSE)),"",VLOOKUP($B292,'[2]1516 Exp_Rev Access'!$F$7:$FS$310,84,FALSE))</f>
        <v>0</v>
      </c>
      <c r="DB292" s="90">
        <f>IF(ISNA(VLOOKUP($B292,'[2]1516 Exp_Rev Access'!$F$7:$FS$310,85,FALSE)),"",VLOOKUP($B292,'[2]1516 Exp_Rev Access'!$F$7:$FS$310,85,FALSE))</f>
        <v>0</v>
      </c>
      <c r="DC292" s="90">
        <f>IF(ISNA(VLOOKUP($B292,'[2]1516 Exp_Rev Access'!$F$7:$FS$310,86,FALSE)),"",VLOOKUP($B292,'[2]1516 Exp_Rev Access'!$F$7:$FS$310,86,FALSE))</f>
        <v>0</v>
      </c>
      <c r="DD292" s="90">
        <f>IF(ISNA(VLOOKUP($B292,'[2]1516 Exp_Rev Access'!$F$7:$FS$310,87,FALSE)),"",VLOOKUP($B292,'[2]1516 Exp_Rev Access'!$F$7:$FS$310,87,FALSE))</f>
        <v>0</v>
      </c>
      <c r="DE292" s="90">
        <f>IF(ISNA(VLOOKUP($B292,'[2]1516 Exp_Rev Access'!$F$7:$FS$310,88,FALSE)),"",VLOOKUP($B292,'[2]1516 Exp_Rev Access'!$F$7:$FS$310,88,FALSE))</f>
        <v>0</v>
      </c>
      <c r="DF292" s="90">
        <f>IF(ISNA(VLOOKUP($B292,'[2]1516 Exp_Rev Access'!$F$7:$FS$310,89,FALSE)),"",VLOOKUP($B292,'[2]1516 Exp_Rev Access'!$F$7:$FS$310,89,FALSE))</f>
        <v>0</v>
      </c>
      <c r="DG292" s="90">
        <f>IF(ISNA(VLOOKUP($B292,'[2]1516 Exp_Rev Access'!$F$7:$FS$310,90,FALSE)),"",VLOOKUP($B292,'[2]1516 Exp_Rev Access'!$F$7:$FS$310,90,FALSE))</f>
        <v>0</v>
      </c>
      <c r="DH292" s="90">
        <f>IF(ISNA(VLOOKUP($B292,'[2]1516 Exp_Rev Access'!$F$7:$FS$310,91,FALSE)),"",VLOOKUP($B292,'[2]1516 Exp_Rev Access'!$F$7:$FS$310,91,FALSE))</f>
        <v>0</v>
      </c>
      <c r="DI292" s="90">
        <f>IF(ISNA(VLOOKUP($B292,'[2]1516 Exp_Rev Access'!$F$7:$FS$310,92,FALSE)),"",VLOOKUP($B292,'[2]1516 Exp_Rev Access'!$F$7:$FS$310,92,FALSE))</f>
        <v>150598.39000000001</v>
      </c>
      <c r="DJ292" s="90">
        <f>IF(ISNA(VLOOKUP($B292,'[2]1516 Exp_Rev Access'!$F$7:$FS$310,93,FALSE)),"",VLOOKUP($B292,'[2]1516 Exp_Rev Access'!$F$7:$FS$310,93,FALSE))</f>
        <v>0</v>
      </c>
      <c r="DK292" s="90">
        <f>IF(ISNA(VLOOKUP($B292,'[2]1516 Exp_Rev Access'!$F$7:$FS$310,94,FALSE)),"",VLOOKUP($B292,'[2]1516 Exp_Rev Access'!$F$7:$FS$310,94,FALSE))</f>
        <v>0</v>
      </c>
      <c r="DL292" s="90">
        <f>IF(ISNA(VLOOKUP($B292,'[2]1516 Exp_Rev Access'!$F$7:$FS$310,95,FALSE)),"",VLOOKUP($B292,'[2]1516 Exp_Rev Access'!$F$7:$FS$310,95,FALSE))</f>
        <v>0</v>
      </c>
      <c r="DM292" s="90">
        <f>IF(ISNA(VLOOKUP($B292,'[2]1516 Exp_Rev Access'!$F$7:$FS$310,96,FALSE)),"",VLOOKUP($B292,'[2]1516 Exp_Rev Access'!$F$7:$FS$310,96,FALSE))</f>
        <v>0</v>
      </c>
      <c r="DN292" s="90">
        <f>IF(ISNA(VLOOKUP($B292,'[2]1516 Exp_Rev Access'!$F$7:$FS$310,97,FALSE)),"",VLOOKUP($B292,'[2]1516 Exp_Rev Access'!$F$7:$FS$310,97,FALSE))</f>
        <v>0</v>
      </c>
      <c r="DO292" s="90">
        <f>IF(ISNA(VLOOKUP($B292,'[2]1516 Exp_Rev Access'!$F$7:$FS$310,98,FALSE)),"",VLOOKUP($B292,'[2]1516 Exp_Rev Access'!$F$7:$FS$310,98,FALSE))</f>
        <v>0</v>
      </c>
      <c r="DP292" s="90">
        <f>IF(ISNA(VLOOKUP($B292,'[2]1516 Exp_Rev Access'!$F$7:$FS$310,99,FALSE)),"",VLOOKUP($B292,'[2]1516 Exp_Rev Access'!$F$7:$FS$310,99,FALSE))</f>
        <v>0</v>
      </c>
      <c r="DQ292" s="90">
        <f>IF(ISNA(VLOOKUP($B292,'[2]1516 Exp_Rev Access'!$F$7:$FS$310,100,FALSE)),"",VLOOKUP($B292,'[2]1516 Exp_Rev Access'!$F$7:$FS$310,100,FALSE))</f>
        <v>0</v>
      </c>
      <c r="DR292" s="90">
        <f>IF(ISNA(VLOOKUP($B292,'[2]1516 Exp_Rev Access'!$F$7:$FS$310,101,FALSE)),"",VLOOKUP($B292,'[2]1516 Exp_Rev Access'!$F$7:$FS$310,101,FALSE))</f>
        <v>0</v>
      </c>
      <c r="DS292" s="90">
        <f>IF(ISNA(VLOOKUP($B292,'[2]1516 Exp_Rev Access'!$F$7:$FS$310,102,FALSE)),"",VLOOKUP($B292,'[2]1516 Exp_Rev Access'!$F$7:$FS$310,102,FALSE))</f>
        <v>0</v>
      </c>
      <c r="DT292" s="90">
        <f>IF(ISNA(VLOOKUP($B292,'[2]1516 Exp_Rev Access'!$F$7:$FS$310,103,FALSE)),"",VLOOKUP($B292,'[2]1516 Exp_Rev Access'!$F$7:$FS$310,103,FALSE))</f>
        <v>0</v>
      </c>
      <c r="DU292" s="90">
        <f>IF(ISNA(VLOOKUP($B292,'[2]1516 Exp_Rev Access'!$F$7:$FS$310,104,FALSE)),"",VLOOKUP($B292,'[2]1516 Exp_Rev Access'!$F$7:$FS$310,104,FALSE))</f>
        <v>0</v>
      </c>
      <c r="DV292" s="90">
        <f>IF(ISNA(VLOOKUP($B292,'[2]1516 Exp_Rev Access'!$F$7:$FS$310,105,FALSE)),"",VLOOKUP($B292,'[2]1516 Exp_Rev Access'!$F$7:$FS$310,105,FALSE))</f>
        <v>0</v>
      </c>
      <c r="DW292" s="90">
        <f>IF(ISNA(VLOOKUP($B292,'[2]1516 Exp_Rev Access'!$F$7:$FS$310,106,FALSE)),"",VLOOKUP($B292,'[2]1516 Exp_Rev Access'!$F$7:$FS$310,106,FALSE))</f>
        <v>0</v>
      </c>
      <c r="DX292" s="90">
        <f>IF(ISNA(VLOOKUP($B292,'[2]1516 Exp_Rev Access'!$F$7:$FS$310,107,FALSE)),"",VLOOKUP($B292,'[2]1516 Exp_Rev Access'!$F$7:$FS$310,107,FALSE))</f>
        <v>0</v>
      </c>
      <c r="DY292" s="90">
        <f>IF(ISNA(VLOOKUP($B292,'[2]1516 Exp_Rev Access'!$F$7:$FS$310,108,FALSE)),"",VLOOKUP($B292,'[2]1516 Exp_Rev Access'!$F$7:$FS$310,108,FALSE))</f>
        <v>0</v>
      </c>
      <c r="DZ292" s="90">
        <f>IF(ISNA(VLOOKUP($B292,'[2]1516 Exp_Rev Access'!$F$7:$FS$310,109,FALSE)),"",VLOOKUP($B292,'[2]1516 Exp_Rev Access'!$F$7:$FS$310,109,FALSE))</f>
        <v>0</v>
      </c>
      <c r="EA292" s="90">
        <f>IF(ISNA(VLOOKUP($B292,'[2]1516 Exp_Rev Access'!$F$7:$FS$310,110,FALSE)),"",VLOOKUP($B292,'[2]1516 Exp_Rev Access'!$F$7:$FS$310,110,FALSE))</f>
        <v>0</v>
      </c>
      <c r="EB292" s="90">
        <f>IF(ISNA(VLOOKUP($B292,'[2]1516 Exp_Rev Access'!$F$7:$FS$310,111,FALSE)),"",VLOOKUP($B292,'[2]1516 Exp_Rev Access'!$F$7:$FS$310,111,FALSE))</f>
        <v>0</v>
      </c>
      <c r="EC292" s="90">
        <f>IF(ISNA(VLOOKUP($B292,'[2]1516 Exp_Rev Access'!$F$7:$FS$310,112,FALSE)),"",VLOOKUP($B292,'[2]1516 Exp_Rev Access'!$F$7:$FS$310,112,FALSE))</f>
        <v>0</v>
      </c>
      <c r="ED292" s="90">
        <f>IF(ISNA(VLOOKUP($B292,'[2]1516 Exp_Rev Access'!$F$7:$FS$310,113,FALSE)),"",VLOOKUP($B292,'[2]1516 Exp_Rev Access'!$F$7:$FS$310,113,FALSE))</f>
        <v>0</v>
      </c>
      <c r="EE292" s="90">
        <f>IF(ISNA(VLOOKUP($B292,'[2]1516 Exp_Rev Access'!$F$7:$FS$310,114,FALSE)),"",VLOOKUP($B292,'[2]1516 Exp_Rev Access'!$F$7:$FS$310,114,FALSE))</f>
        <v>0</v>
      </c>
      <c r="EF292" s="90">
        <f>IF(ISNA(VLOOKUP($B292,'[2]1516 Exp_Rev Access'!$F$7:$FS$310,115,FALSE)),"",VLOOKUP($B292,'[2]1516 Exp_Rev Access'!$F$7:$FS$310,115,FALSE))</f>
        <v>0</v>
      </c>
      <c r="EG292" s="90">
        <f>IF(ISNA(VLOOKUP($B292,'[2]1516 Exp_Rev Access'!$F$7:$FS$310,116,FALSE)),"",VLOOKUP($B292,'[2]1516 Exp_Rev Access'!$F$7:$FS$310,116,FALSE))</f>
        <v>32580.21</v>
      </c>
      <c r="EH292" s="90">
        <f>IF(ISNA(VLOOKUP($B292,'[2]1516 Exp_Rev Access'!$F$7:$FS$310,117,FALSE)),"",VLOOKUP($B292,'[2]1516 Exp_Rev Access'!$F$7:$FS$310,117,FALSE))</f>
        <v>0</v>
      </c>
      <c r="EI292" s="90">
        <f>IF(ISNA(VLOOKUP($B292,'[2]1516 Exp_Rev Access'!$F$7:$FS$310,118,FALSE)),"",VLOOKUP($B292,'[2]1516 Exp_Rev Access'!$F$7:$FS$310,118,FALSE))</f>
        <v>0</v>
      </c>
      <c r="EJ292" s="90">
        <f>IF(ISNA(VLOOKUP($B292,'[2]1516 Exp_Rev Access'!$F$7:$FS$310,119,FALSE)),"",VLOOKUP($B292,'[2]1516 Exp_Rev Access'!$F$7:$FS$310,119,FALSE))</f>
        <v>0</v>
      </c>
      <c r="EK292" s="90">
        <f>IF(ISNA(VLOOKUP($B292,'[2]1516 Exp_Rev Access'!$F$7:$FS$310,120,FALSE)),"",VLOOKUP($B292,'[2]1516 Exp_Rev Access'!$F$7:$FS$310,120,FALSE))</f>
        <v>0</v>
      </c>
      <c r="EL292" s="90">
        <f>IF(ISNA(VLOOKUP($B292,'[2]1516 Exp_Rev Access'!$F$7:$FS$310,121,FALSE)),"",VLOOKUP($B292,'[2]1516 Exp_Rev Access'!$F$7:$FS$310,121,FALSE))</f>
        <v>0</v>
      </c>
      <c r="EM292" s="90">
        <f>IF(ISNA(VLOOKUP($B292,'[2]1516 Exp_Rev Access'!$F$7:$FS$310,122,FALSE)),"",VLOOKUP($B292,'[2]1516 Exp_Rev Access'!$F$7:$FS$310,122,FALSE))</f>
        <v>0</v>
      </c>
      <c r="EN292" s="90">
        <f>IF(ISNA(VLOOKUP($B292,'[2]1516 Exp_Rev Access'!$F$7:$FS$310,123,FALSE)),"",VLOOKUP($B292,'[2]1516 Exp_Rev Access'!$F$7:$FS$310,123,FALSE))</f>
        <v>0</v>
      </c>
      <c r="EO292" s="90">
        <f>IF(ISNA(VLOOKUP($B292,'[2]1516 Exp_Rev Access'!$F$7:$FS$310,124,FALSE)),"",VLOOKUP($B292,'[2]1516 Exp_Rev Access'!$F$7:$FS$310,124,FALSE))</f>
        <v>0</v>
      </c>
      <c r="EP292" s="90">
        <f>IF(ISNA(VLOOKUP($B292,'[2]1516 Exp_Rev Access'!$F$7:$FS$310,125,FALSE)),"",VLOOKUP($B292,'[2]1516 Exp_Rev Access'!$F$7:$FS$310,125,FALSE))</f>
        <v>0</v>
      </c>
      <c r="EQ292" s="90">
        <f>IF(ISNA(VLOOKUP($B292,'[2]1516 Exp_Rev Access'!$F$7:$FS$310,126,FALSE)),"",VLOOKUP($B292,'[2]1516 Exp_Rev Access'!$F$7:$FS$310,126,FALSE))</f>
        <v>0</v>
      </c>
      <c r="ER292" s="90">
        <f>IF(ISNA(VLOOKUP($B292,'[2]1516 Exp_Rev Access'!$F$7:$FS$310,127,FALSE)),"",VLOOKUP($B292,'[2]1516 Exp_Rev Access'!$F$7:$FS$310,127,FALSE))</f>
        <v>0</v>
      </c>
      <c r="ES292" s="90">
        <f>IF(ISNA(VLOOKUP($B292,'[2]1516 Exp_Rev Access'!$F$7:$FS$310,128,FALSE)),"",VLOOKUP($B292,'[2]1516 Exp_Rev Access'!$F$7:$FS$310,128,FALSE))</f>
        <v>0</v>
      </c>
      <c r="ET292" s="90">
        <f>IF(ISNA(VLOOKUP($B292,'[2]1516 Exp_Rev Access'!$F$7:$FS$310,129,FALSE)),"",VLOOKUP($B292,'[2]1516 Exp_Rev Access'!$F$7:$FS$310,129,FALSE))</f>
        <v>0</v>
      </c>
      <c r="EU292" s="90">
        <f>IF(ISNA(VLOOKUP($B292,'[2]1516 Exp_Rev Access'!$F$7:$FS$310,130,FALSE)),"",VLOOKUP($B292,'[2]1516 Exp_Rev Access'!$F$7:$FS$310,130,FALSE))</f>
        <v>0</v>
      </c>
      <c r="EV292" s="90">
        <f>IF(ISNA(VLOOKUP($B292,'[2]1516 Exp_Rev Access'!$F$7:$FS$310,131,FALSE)),"",VLOOKUP($B292,'[2]1516 Exp_Rev Access'!$F$7:$FS$310,131,FALSE))</f>
        <v>18265.740000000002</v>
      </c>
      <c r="EW292" s="90">
        <f>IF(ISNA(VLOOKUP($B292,'[2]1516 Exp_Rev Access'!$F$7:$FS$310,132,FALSE)),"",VLOOKUP($B292,'[2]1516 Exp_Rev Access'!$F$7:$FS$310,132,FALSE))</f>
        <v>0</v>
      </c>
      <c r="EX292" s="90">
        <f>IF(ISNA(VLOOKUP($B292,'[2]1516 Exp_Rev Access'!$F$7:$FS$310,133,FALSE)),"",VLOOKUP($B292,'[2]1516 Exp_Rev Access'!$F$7:$FS$310,133,FALSE))</f>
        <v>0</v>
      </c>
      <c r="EY292" s="90">
        <f>IF(ISNA(VLOOKUP($B292,'[2]1516 Exp_Rev Access'!$F$7:$FS$310,134,FALSE)),"",VLOOKUP($B292,'[2]1516 Exp_Rev Access'!$F$7:$FS$310,134,FALSE))</f>
        <v>0</v>
      </c>
      <c r="EZ292" s="90">
        <f>IF(ISNA(VLOOKUP($B292,'[2]1516 Exp_Rev Access'!$F$7:$FS$310,135,FALSE)),"",VLOOKUP($B292,'[2]1516 Exp_Rev Access'!$F$7:$FS$310,135,FALSE))</f>
        <v>0</v>
      </c>
      <c r="FA292" s="90">
        <f>IF(ISNA(VLOOKUP($B292,'[2]1516 Exp_Rev Access'!$F$7:$FS$310,136,FALSE)),"",VLOOKUP($B292,'[2]1516 Exp_Rev Access'!$F$7:$FS$310,136,FALSE))</f>
        <v>0</v>
      </c>
      <c r="FB292" s="90">
        <f>IF(ISNA(VLOOKUP($B292,'[2]1516 Exp_Rev Access'!$F$7:$FS$310,137,FALSE)),"",VLOOKUP($B292,'[2]1516 Exp_Rev Access'!$F$7:$FS$310,137,FALSE))</f>
        <v>0</v>
      </c>
      <c r="FC292" s="90">
        <f>IF(ISNA(VLOOKUP($B292,'[2]1516 Exp_Rev Access'!$F$7:$FS$310,138,FALSE)),"",VLOOKUP($B292,'[2]1516 Exp_Rev Access'!$F$7:$FS$310,138,FALSE))</f>
        <v>0</v>
      </c>
      <c r="FD292" s="90">
        <f>IF(ISNA(VLOOKUP($B292,'[2]1516 Exp_Rev Access'!$F$7:$FS$310,139,FALSE)),"",VLOOKUP($B292,'[2]1516 Exp_Rev Access'!$F$7:$FS$310,139,FALSE))</f>
        <v>0</v>
      </c>
      <c r="FE292" s="90">
        <f>IF(ISNA(VLOOKUP($B292,'[2]1516 Exp_Rev Access'!$F$7:$FS$310,140,FALSE)),"",VLOOKUP($B292,'[2]1516 Exp_Rev Access'!$F$7:$FS$310,140,FALSE))</f>
        <v>0</v>
      </c>
      <c r="FF292" s="90">
        <f>IF(ISNA(VLOOKUP($B292,'[2]1516 Exp_Rev Access'!$F$7:$FS$310,141,FALSE)),"",VLOOKUP($B292,'[2]1516 Exp_Rev Access'!$F$7:$FS$310,141,FALSE))</f>
        <v>0</v>
      </c>
      <c r="FG292" s="90">
        <f>IF(ISNA(VLOOKUP($B292,'[2]1516 Exp_Rev Access'!$F$7:$FS$310,142,FALSE)),"",VLOOKUP($B292,'[2]1516 Exp_Rev Access'!$F$7:$FS$310,142,FALSE))</f>
        <v>0</v>
      </c>
      <c r="FH292" s="90">
        <f>IF(ISNA(VLOOKUP($B292,'[2]1516 Exp_Rev Access'!$F$7:$FS$310,143,FALSE)),"",VLOOKUP($B292,'[2]1516 Exp_Rev Access'!$F$7:$FS$310,143,FALSE))</f>
        <v>0</v>
      </c>
      <c r="FI292" s="90">
        <f>IF(ISNA(VLOOKUP($B292,'[2]1516 Exp_Rev Access'!$F$7:$FS$310,144,FALSE)),"",VLOOKUP($B292,'[2]1516 Exp_Rev Access'!$F$7:$FS$310,144,FALSE))</f>
        <v>0</v>
      </c>
      <c r="FJ292" s="90">
        <f>IF(ISNA(VLOOKUP($B292,'[2]1516 Exp_Rev Access'!$F$7:$FS$310,145,FALSE)),"",VLOOKUP($B292,'[2]1516 Exp_Rev Access'!$F$7:$FS$310,145,FALSE))</f>
        <v>0</v>
      </c>
      <c r="FK292" s="90">
        <f>IF(ISNA(VLOOKUP($B292,'[2]1516 Exp_Rev Access'!$F$7:$FS$310,146,FALSE)),"",VLOOKUP($B292,'[2]1516 Exp_Rev Access'!$F$7:$FS$310,146,FALSE))</f>
        <v>0</v>
      </c>
      <c r="FL292" s="90">
        <f>IF(ISNA(VLOOKUP($B292,'[2]1516 Exp_Rev Access'!$F$7:$FS$310,1147,FALSE)),"",VLOOKUP($B292,'[2]1516 Exp_Rev Access'!$F$7:$FS$310,147,FALSE))</f>
        <v>0</v>
      </c>
      <c r="FM292" s="90">
        <f>IF(ISNA(VLOOKUP($B292,'[2]1516 Exp_Rev Access'!$F$7:$FS$310,148,FALSE)),"",VLOOKUP($B292,'[2]1516 Exp_Rev Access'!$F$7:$FS$310,148,FALSE))</f>
        <v>0</v>
      </c>
      <c r="FN292" s="90">
        <f>IF(ISNA(VLOOKUP($B292,'[2]1516 Exp_Rev Access'!$F$7:$FS$310,149,FALSE)),"",VLOOKUP($B292,'[2]1516 Exp_Rev Access'!$F$7:$FS$310,149,FALSE))</f>
        <v>0</v>
      </c>
      <c r="FO292" s="90">
        <f>IF(ISNA(VLOOKUP($B292,'[2]1516 Exp_Rev Access'!$F$7:$FS$310,150,FALSE)),"",VLOOKUP($B292,'[2]1516 Exp_Rev Access'!$F$7:$FS$310,150,FALSE))</f>
        <v>0</v>
      </c>
      <c r="FP292" s="90">
        <f>IF(ISNA(VLOOKUP($B292,'[2]1516 Exp_Rev Access'!$F$7:$FS$310,151,FALSE)),"",VLOOKUP($B292,'[2]1516 Exp_Rev Access'!$F$7:$FS$310,151,FALSE))</f>
        <v>0</v>
      </c>
      <c r="FQ292" s="90">
        <f>IF(ISNA(VLOOKUP($B292,'[2]1516 Exp_Rev Access'!$F$7:$FS$310,152,FALSE)),"",VLOOKUP($B292,'[2]1516 Exp_Rev Access'!$F$7:$FS$310,152,FALSE))</f>
        <v>0</v>
      </c>
      <c r="FR292" s="90">
        <f>IF(ISNA(VLOOKUP($B292,'[2]1516 Exp_Rev Access'!$F$7:$FS$310,153,FALSE)),"",VLOOKUP($B292,'[2]1516 Exp_Rev Access'!$F$7:$FS$310,153,FALSE))</f>
        <v>21466.52</v>
      </c>
      <c r="FS292" s="53">
        <f t="shared" si="727"/>
        <v>598275.09</v>
      </c>
      <c r="FT292" s="92">
        <f t="shared" si="728"/>
        <v>5.7263452313788897E-2</v>
      </c>
      <c r="FU292" s="116">
        <f t="shared" si="729"/>
        <v>968.63124747025017</v>
      </c>
      <c r="FV292" s="90">
        <f>IF(ISNA(VLOOKUP($B292,'[2]1516 Exp_Rev Access'!$F$7:$FS$310,154,FALSE)),"",VLOOKUP($B292,'[2]1516 Exp_Rev Access'!$F$7:$FS$310,154,FALSE))</f>
        <v>0</v>
      </c>
      <c r="FW292" s="90">
        <f>IF(ISNA(VLOOKUP($B292,'[2]1516 Exp_Rev Access'!$F$7:$FS$310,155,FALSE)),"",VLOOKUP($B292,'[2]1516 Exp_Rev Access'!$F$7:$FS$310,155,FALSE))</f>
        <v>0</v>
      </c>
      <c r="FX292" s="90">
        <f>IF(ISNA(VLOOKUP($B292,'[2]1516 Exp_Rev Access'!$F$7:$FS$310,156,FALSE)),"",VLOOKUP($B292,'[2]1516 Exp_Rev Access'!$F$7:$FS$310,156,FALSE))</f>
        <v>0</v>
      </c>
      <c r="FY292" s="90">
        <f>IF(ISNA(VLOOKUP($B292,'[2]1516 Exp_Rev Access'!$F$7:$FS$310,157,FALSE)),"",VLOOKUP($B292,'[2]1516 Exp_Rev Access'!$F$7:$FS$310,157,FALSE))</f>
        <v>0</v>
      </c>
      <c r="FZ292" s="90">
        <f>IF(ISNA(VLOOKUP($B292,'[2]1516 Exp_Rev Access'!$F$7:$FS$310,158,FALSE)),"",VLOOKUP($B292,'[2]1516 Exp_Rev Access'!$F$7:$FS$310,158,FALSE))</f>
        <v>0</v>
      </c>
      <c r="GA292" s="90">
        <f>IF(ISNA(VLOOKUP($B292,'[2]1516 Exp_Rev Access'!$F$7:$FS$310,159,FALSE)),"",VLOOKUP($B292,'[2]1516 Exp_Rev Access'!$F$7:$FS$310,159,FALSE))</f>
        <v>0</v>
      </c>
      <c r="GB292" s="90">
        <f>IF(ISNA(VLOOKUP($B292,'[2]1516 Exp_Rev Access'!$F$7:$FS$310,160,FALSE)),"",VLOOKUP($B292,'[2]1516 Exp_Rev Access'!$F$7:$FS$310,160,FALSE))</f>
        <v>0</v>
      </c>
      <c r="GC292" s="90">
        <f>IF(ISNA(VLOOKUP($B292,'[2]1516 Exp_Rev Access'!$F$7:$FS$310,161,FALSE)),"",VLOOKUP($B292,'[2]1516 Exp_Rev Access'!$F$7:$FS$310,161,FALSE))</f>
        <v>0</v>
      </c>
      <c r="GD292" s="90">
        <f>IF(ISNA(VLOOKUP($B292,'[2]1516 Exp_Rev Access'!$F$7:$FS$310,162,FALSE)),"",VLOOKUP($B292,'[2]1516 Exp_Rev Access'!$F$7:$FS$310,162,FALSE))</f>
        <v>753.5</v>
      </c>
      <c r="GE292" s="90">
        <f>IF(ISNA(VLOOKUP($B292,'[2]1516 Exp_Rev Access'!$F$7:$FS$310,163,FALSE)),"",VLOOKUP($B292,'[2]1516 Exp_Rev Access'!$F$7:$FS$310,163,FALSE))</f>
        <v>25297.3</v>
      </c>
      <c r="GF292" s="90">
        <f>IF(ISNA(VLOOKUP($B292,'[2]1516 Exp_Rev Access'!$F$7:$FS$310,164,FALSE)),"",VLOOKUP($B292,'[2]1516 Exp_Rev Access'!$F$7:$FS$310,164,FALSE))</f>
        <v>113046</v>
      </c>
      <c r="GG292" s="90">
        <f>IF(ISNA(VLOOKUP($B292,'[2]1516 Exp_Rev Access'!$F$7:$FS$310,165,FALSE)),"",VLOOKUP($B292,'[2]1516 Exp_Rev Access'!$F$7:$FS$310,165,FALSE))</f>
        <v>0</v>
      </c>
      <c r="GH292" s="90">
        <f>IF(ISNA(VLOOKUP($B292,'[2]1516 Exp_Rev Access'!$F$7:$FS$310,166,FALSE)),"",VLOOKUP($B292,'[2]1516 Exp_Rev Access'!$F$7:$FS$310,166,FALSE))</f>
        <v>0</v>
      </c>
      <c r="GI292" s="90">
        <f>IF(ISNA(VLOOKUP($B292,'[2]1516 Exp_Rev Access'!$F$7:$FS$310,167,FALSE)),"",VLOOKUP($B292,'[2]1516 Exp_Rev Access'!$F$7:$FS$310,167,FALSE))</f>
        <v>0</v>
      </c>
      <c r="GJ292" s="90">
        <f>IF(ISNA(VLOOKUP($B292,'[2]1516 Exp_Rev Access'!$F$7:$FS$310,168,FALSE)),"",VLOOKUP($B292,'[2]1516 Exp_Rev Access'!$F$7:$FS$310,168,FALSE))</f>
        <v>0</v>
      </c>
      <c r="GK292" s="90">
        <f>IF(ISNA(VLOOKUP($B292,'[2]1516 Exp_Rev Access'!$F$7:$FS$310,169,FALSE)),"",VLOOKUP($B292,'[2]1516 Exp_Rev Access'!$F$7:$FS$310,169,FALSE))</f>
        <v>0</v>
      </c>
      <c r="GL292" s="90">
        <f>IF(ISNA(VLOOKUP($B292,'[2]1516 Exp_Rev Access'!$F$7:$FS$310,170,FALSE)),"",VLOOKUP($B292,'[2]1516 Exp_Rev Access'!$F$7:$FS$310,170,FALSE))</f>
        <v>2471</v>
      </c>
      <c r="GM292" s="90">
        <f>IF(ISNA(VLOOKUP($B292,'[2]1516 Exp_Rev Access'!$F$7:$FT$310,171,FALSE)),"",VLOOKUP($B292,'[2]1516 Exp_Rev Access'!$F$7:$FT$310,171,FALSE))</f>
        <v>0</v>
      </c>
      <c r="GN292" s="90">
        <f>IF(ISNA(VLOOKUP($B292,'[2]1516 Exp_Rev Access'!$F$7:$FU$310,172,FALSE)),"",VLOOKUP($B292,'[2]1516 Exp_Rev Access'!$F$7:$FU$310,172,FALSE))</f>
        <v>0</v>
      </c>
      <c r="GO292" s="90">
        <f>IF(ISNA(VLOOKUP($B292,'[2]1516 Exp_Rev Access'!$F$7:$FV$310,173,FALSE)),"",VLOOKUP($B292,'[2]1516 Exp_Rev Access'!$F$7:$FV$310,173,FALSE))</f>
        <v>0</v>
      </c>
      <c r="GP292" s="90">
        <f>IF(ISNA(VLOOKUP($B292,'[2]1516 Exp_Rev Access'!$F$7:$GA$310,174,FALSE)),"",VLOOKUP($B292,'[2]1516 Exp_Rev Access'!$F$7:$GA$310,174,FALSE))</f>
        <v>0</v>
      </c>
      <c r="GQ292" s="90">
        <f>IF(ISNA(VLOOKUP($B292,'[2]1516 Exp_Rev Access'!$F$7:$GA$310,175,FALSE)),"",VLOOKUP($B292,'[2]1516 Exp_Rev Access'!$F$7:$GA$310,175,FALSE))</f>
        <v>0</v>
      </c>
      <c r="GR292" s="90">
        <f>IF(ISNA(VLOOKUP($B292,'[2]1516 Exp_Rev Access'!$F$7:$GA$310,176,FALSE)),"",VLOOKUP($B292,'[2]1516 Exp_Rev Access'!$F$7:$GA$310,176,FALSE))</f>
        <v>0</v>
      </c>
      <c r="GS292" s="90">
        <f>IF(ISNA(VLOOKUP($B292,'[2]1516 Exp_Rev Access'!$F$7:$GA$310,177,FALSE)),"",VLOOKUP($B292,'[2]1516 Exp_Rev Access'!$F$7:$GA$310,177,FALSE))</f>
        <v>0</v>
      </c>
      <c r="GT292" s="90">
        <f>IF(ISNA(VLOOKUP($B292,'[2]1516 Exp_Rev Access'!$F$7:$GA$310,178,FALSE)),"",VLOOKUP($B292,'[2]1516 Exp_Rev Access'!$F$7:$GA$310,178,FALSE))</f>
        <v>105308.11</v>
      </c>
      <c r="GU292" s="53">
        <f t="shared" si="730"/>
        <v>246875.90999999997</v>
      </c>
      <c r="GV292" s="92">
        <f t="shared" si="731"/>
        <v>2.3629542890893616E-2</v>
      </c>
      <c r="GW292" s="96">
        <f t="shared" si="732"/>
        <v>399.70195094309071</v>
      </c>
    </row>
    <row r="293" spans="1:222" s="97" customFormat="1" x14ac:dyDescent="0.2">
      <c r="A293" s="86"/>
      <c r="B293" s="87" t="s">
        <v>606</v>
      </c>
      <c r="C293" s="87" t="s">
        <v>607</v>
      </c>
      <c r="D293" s="88">
        <f>IF(ISNA(VLOOKUP($B293,'[2]1516 enrollment_Rev_Exp by size'!$A$6:$C$325,3,FALSE)),"",VLOOKUP($B293,'[2]1516 enrollment_Rev_Exp by size'!$A$6:$C$325,3,FALSE))</f>
        <v>419.33</v>
      </c>
      <c r="E293" s="89">
        <v>5019900.99</v>
      </c>
      <c r="F293" s="67">
        <f t="shared" si="710"/>
        <v>5019900.9899999993</v>
      </c>
      <c r="G293" s="67">
        <f t="shared" si="711"/>
        <v>0</v>
      </c>
      <c r="H293" s="90">
        <f>IF(ISNA(VLOOKUP($B293,'[2]1516 Exp_Rev Access'!$F$7:$FS$310,2,FALSE)),"",VLOOKUP($B293,'[2]1516 Exp_Rev Access'!$F$7:$FS$310,2,FALSE))</f>
        <v>1396421.17</v>
      </c>
      <c r="I293" s="90">
        <f>IF(ISNA(VLOOKUP($B293,'[2]1516 Exp_Rev Access'!$F$7:$FS$310,3,FALSE)),"",VLOOKUP($B293,'[2]1516 Exp_Rev Access'!$F$7:$FS$310,3,FALSE))</f>
        <v>0</v>
      </c>
      <c r="J293" s="90">
        <f>IF(ISNA(VLOOKUP($B293,'[2]1516 Exp_Rev Access'!$F$7:$FS$310,4,FALSE)),"",VLOOKUP($B293,'[2]1516 Exp_Rev Access'!$F$7:$FS$310,4,FALSE))</f>
        <v>0</v>
      </c>
      <c r="K293" s="90">
        <f>IF(ISNA(VLOOKUP($B293,'[2]1516 Exp_Rev Access'!$F$7:$FS$310,5,FALSE)),"-",VLOOKUP($B293,'[2]1516 Exp_Rev Access'!$F$7:$FS$310,5,FALSE))</f>
        <v>8225.4599999999991</v>
      </c>
      <c r="L293" s="90">
        <f>IF(ISNA(VLOOKUP($B293,'[2]1516 Exp_Rev Access'!$F$7:$FS$310,6,FALSE)),"",VLOOKUP($B293,'[2]1516 Exp_Rev Access'!$F$7:$FS$310,6,FALSE))</f>
        <v>0</v>
      </c>
      <c r="M293" s="90">
        <f>IF(ISNA(VLOOKUP($B293,'[2]1516 Exp_Rev Access'!$F$7:$FS$310,7,FALSE)),"",VLOOKUP($B293,'[2]1516 Exp_Rev Access'!$F$7:$FS$310,7,FALSE))</f>
        <v>0</v>
      </c>
      <c r="N293" s="53">
        <f t="shared" si="712"/>
        <v>1404646.63</v>
      </c>
      <c r="O293" s="91">
        <f t="shared" si="713"/>
        <v>0.27981560449063753</v>
      </c>
      <c r="P293" s="53">
        <f t="shared" si="714"/>
        <v>3349.7403715450837</v>
      </c>
      <c r="Q293" s="90">
        <f>IF(ISNA(VLOOKUP($B293,'[2]1516 Exp_Rev Access'!$F$7:$FS$310,8,FALSE)),"",VLOOKUP($B293,'[2]1516 Exp_Rev Access'!$F$7:$FS$310,8,FALSE))</f>
        <v>41173.93</v>
      </c>
      <c r="R293" s="90">
        <f>IF(ISNA(VLOOKUP($B293,'[2]1516 Exp_Rev Access'!$F$7:$FS$310,9,FALSE)),"",VLOOKUP($B293,'[2]1516 Exp_Rev Access'!$F$7:$FS$310,9,FALSE))</f>
        <v>0</v>
      </c>
      <c r="S293" s="90">
        <f>IF(ISNA(VLOOKUP($B293,'[2]1516 Exp_Rev Access'!$F$7:$FS$310,10,FALSE)),"",VLOOKUP($B293,'[2]1516 Exp_Rev Access'!$F$7:$FS$310,10,FALSE))</f>
        <v>0</v>
      </c>
      <c r="T293" s="90">
        <f>IF(ISNA(VLOOKUP($B293,'[2]1516 Exp_Rev Access'!$F$7:$FS$310,11,FALSE)),"",VLOOKUP($B293,'[2]1516 Exp_Rev Access'!$F$7:$FS$310,11,FALSE))</f>
        <v>0</v>
      </c>
      <c r="U293" s="90">
        <f>IF(ISNA(VLOOKUP($B293,'[2]1516 Exp_Rev Access'!$F$7:$FS$310,12,FALSE)),"",VLOOKUP($B293,'[2]1516 Exp_Rev Access'!$F$7:$FS$310,12,FALSE))</f>
        <v>0</v>
      </c>
      <c r="V293" s="90">
        <f>IF(ISNA(VLOOKUP($B293,'[2]1516 Exp_Rev Access'!$F$7:$FS$310,13,FALSE)),"",VLOOKUP($B293,'[2]1516 Exp_Rev Access'!$F$7:$FS$310,13,FALSE))</f>
        <v>0</v>
      </c>
      <c r="W293" s="90">
        <f>IF(ISNA(VLOOKUP($B293,'[2]1516 Exp_Rev Access'!$F$7:$FS$310,14,FALSE)),"",VLOOKUP($B293,'[2]1516 Exp_Rev Access'!$F$7:$FS$310,14,FALSE))</f>
        <v>0</v>
      </c>
      <c r="X293" s="90">
        <f>IF(ISNA(VLOOKUP($B293,'[2]1516 Exp_Rev Access'!$F$7:$FS$310,15,FALSE)),"",VLOOKUP($B293,'[2]1516 Exp_Rev Access'!$F$7:$FS$310,15,FALSE))</f>
        <v>0</v>
      </c>
      <c r="Y293" s="90">
        <f>IF(ISNA(VLOOKUP($B293,'[2]1516 Exp_Rev Access'!$F$7:$FS$310,16,FALSE)),"",VLOOKUP($B293,'[2]1516 Exp_Rev Access'!$F$7:$FS$310,16,FALSE))</f>
        <v>0</v>
      </c>
      <c r="Z293" s="90">
        <f>IF(ISNA(VLOOKUP($B293,'[2]1516 Exp_Rev Access'!$F$7:$FS$310,17,FALSE)),"",VLOOKUP($B293,'[2]1516 Exp_Rev Access'!$F$7:$FS$310,17,FALSE))</f>
        <v>0</v>
      </c>
      <c r="AA293" s="90">
        <f>IF(ISNA(VLOOKUP($B293,'[2]1516 Exp_Rev Access'!$F$7:$FS$310,18,FALSE)),"",VLOOKUP($B293,'[2]1516 Exp_Rev Access'!$F$7:$FS$310,18,FALSE))</f>
        <v>0</v>
      </c>
      <c r="AB293" s="90">
        <f>IF(ISNA(VLOOKUP($B293,'[2]1516 Exp_Rev Access'!$F$7:$FS$310,19,FALSE)),"",VLOOKUP($B293,'[2]1516 Exp_Rev Access'!$F$7:$FS$310,19,FALSE))</f>
        <v>0</v>
      </c>
      <c r="AC293" s="90">
        <f>IF(ISNA(VLOOKUP($B293,'[2]1516 Exp_Rev Access'!$F$7:$FS$310,20,FALSE)),"",VLOOKUP($B293,'[2]1516 Exp_Rev Access'!$F$7:$FS$310,20,FALSE))</f>
        <v>710.5</v>
      </c>
      <c r="AD293" s="90">
        <f>IF(ISNA(VLOOKUP($B293,'[2]1516 Exp_Rev Access'!$F$7:$FS$310,21,FALSE)),"",VLOOKUP($B293,'[2]1516 Exp_Rev Access'!$F$7:$FS$310,21,FALSE))</f>
        <v>47291.94</v>
      </c>
      <c r="AE293" s="90">
        <f>IF(ISNA(VLOOKUP($B293,'[2]1516 Exp_Rev Access'!$F$7:$FS$310,22,FALSE)),"",VLOOKUP($B293,'[2]1516 Exp_Rev Access'!$F$7:$FS$310,22,FALSE))</f>
        <v>3247.26</v>
      </c>
      <c r="AF293" s="90">
        <f>IF(ISNA(VLOOKUP($B293,'[2]1516 Exp_Rev Access'!$F$7:$FS$310,23,FALSE)),"",VLOOKUP($B293,'[2]1516 Exp_Rev Access'!$F$7:$FS$310,23,FALSE))</f>
        <v>0</v>
      </c>
      <c r="AG293" s="90">
        <f>IF(ISNA(VLOOKUP($B293,'[2]1516 Exp_Rev Access'!$F$7:$FS$310,24,FALSE)),"",VLOOKUP($B293,'[2]1516 Exp_Rev Access'!$F$7:$FS$310,24,FALSE))</f>
        <v>26801.24</v>
      </c>
      <c r="AH293" s="90">
        <f>IF(ISNA(VLOOKUP($B293,'[2]1516 Exp_Rev Access'!$F$7:$FS$310,25,FALSE)),"",VLOOKUP($B293,'[2]1516 Exp_Rev Access'!$F$7:$FS$310,25,FALSE))</f>
        <v>193.47</v>
      </c>
      <c r="AI293" s="90">
        <f>IF(ISNA(VLOOKUP($B293,'[2]1516 Exp_Rev Access'!$F$7:$FS$310,26,FALSE)),"",VLOOKUP($B293,'[2]1516 Exp_Rev Access'!$F$7:$FS$310,26,FALSE))</f>
        <v>60</v>
      </c>
      <c r="AJ293" s="90">
        <f>IF(ISNA(VLOOKUP($B293,'[2]1516 Exp_Rev Access'!$F$7:$FS$310,27,FALSE)),"",VLOOKUP($B293,'[2]1516 Exp_Rev Access'!$F$7:$FS$310,27,FALSE))</f>
        <v>1747.9</v>
      </c>
      <c r="AK293" s="90">
        <f>IF(ISNA(VLOOKUP($B293,'[2]1516 Exp_Rev Access'!$F$7:$FS$310,28,FALSE)),"",VLOOKUP($B293,'[2]1516 Exp_Rev Access'!$F$7:$FS$310,28,FALSE))</f>
        <v>10037.09</v>
      </c>
      <c r="AL293" s="90">
        <f>IF(ISNA(VLOOKUP($B293,'[2]1516 Exp_Rev Access'!$F$7:$FS$310,29,FALSE)),"",VLOOKUP($B293,'[2]1516 Exp_Rev Access'!$F$7:$FS$310,29,FALSE))</f>
        <v>3702.4</v>
      </c>
      <c r="AM293" s="53">
        <f t="shared" si="715"/>
        <v>134965.72999999998</v>
      </c>
      <c r="AN293" s="92">
        <f t="shared" si="716"/>
        <v>2.6886133863767696E-2</v>
      </c>
      <c r="AO293" s="68">
        <f t="shared" si="717"/>
        <v>321.86042019411917</v>
      </c>
      <c r="AP293" s="90">
        <f>IF(ISNA(VLOOKUP($B293,'[2]1516 Exp_Rev Access'!$F$7:$FS$310,30,FALSE)),"",VLOOKUP($B293,'[2]1516 Exp_Rev Access'!$F$7:$FS$310,30,FALSE))</f>
        <v>2526800.2999999998</v>
      </c>
      <c r="AQ293" s="90">
        <f>IF(ISNA(VLOOKUP($B293,'[2]1516 Exp_Rev Access'!$F$7:$FS$310,31,FALSE)),"",VLOOKUP($B293,'[2]1516 Exp_Rev Access'!$F$7:$FS$310,31,FALSE))</f>
        <v>45600.56</v>
      </c>
      <c r="AR293" s="90">
        <f>IF(ISNA(VLOOKUP($B293,'[2]1516 Exp_Rev Access'!$F$7:$FS$310,32,FALSE)),"",VLOOKUP($B293,'[2]1516 Exp_Rev Access'!$F$7:$FS$310,32,FALSE))</f>
        <v>55851.4</v>
      </c>
      <c r="AS293" s="90">
        <f>IF(ISNA(VLOOKUP($B293,'[2]1516 Exp_Rev Access'!$F$7:$FS$310,33,FALSE)),"",VLOOKUP($B293,'[2]1516 Exp_Rev Access'!$F$7:$FS$310,33,FALSE))</f>
        <v>66747.67</v>
      </c>
      <c r="AT293" s="90">
        <f>IF(ISNA(VLOOKUP($B293,'[2]1516 Exp_Rev Access'!$F$7:$FS$310,34,FALSE)),"",VLOOKUP($B293,'[2]1516 Exp_Rev Access'!$F$7:$FS$310,34,FALSE))</f>
        <v>0</v>
      </c>
      <c r="AU293" s="53">
        <f t="shared" si="718"/>
        <v>2694999.9299999997</v>
      </c>
      <c r="AV293" s="93">
        <f t="shared" si="719"/>
        <v>0.53686316430715098</v>
      </c>
      <c r="AW293" s="53">
        <f t="shared" si="720"/>
        <v>6426.9189659695221</v>
      </c>
      <c r="AX293" s="90">
        <f>IF(ISNA(VLOOKUP($B293,'[2]1516 Exp_Rev Access'!$F$7:$FS$310,35,FALSE)),"",VLOOKUP($B293,'[2]1516 Exp_Rev Access'!$F$7:$FS$310,35,FALSE))</f>
        <v>0</v>
      </c>
      <c r="AY293" s="90">
        <f>IF(ISNA(VLOOKUP($B293,'[2]1516 Exp_Rev Access'!$F$7:$FS$310,36,FALSE)),"",VLOOKUP($B293,'[2]1516 Exp_Rev Access'!$F$7:$FS$310,36,FALSE))</f>
        <v>254266.04</v>
      </c>
      <c r="AZ293" s="90">
        <f>IF(ISNA(VLOOKUP($B293,'[2]1516 Exp_Rev Access'!$F$7:$FS$310,37,FALSE)),"",VLOOKUP($B293,'[2]1516 Exp_Rev Access'!$F$7:$FS$310,37,FALSE))</f>
        <v>3649.73</v>
      </c>
      <c r="BA293" s="90">
        <f>IF(ISNA(VLOOKUP($B293,'[2]1516 Exp_Rev Access'!$F$7:$FS$310,38,FALSE)),"",VLOOKUP($B293,'[2]1516 Exp_Rev Access'!$F$7:$FS$310,38,FALSE))</f>
        <v>0</v>
      </c>
      <c r="BB293" s="90">
        <f>IF(ISNA(VLOOKUP($B293,'[2]1516 Exp_Rev Access'!$F$7:$FS$310,39,FALSE)),"",VLOOKUP($B293,'[2]1516 Exp_Rev Access'!$F$7:$FS$310,39,FALSE))</f>
        <v>0</v>
      </c>
      <c r="BC293" s="90">
        <f>IF(ISNA(VLOOKUP($B293,'[2]1516 Exp_Rev Access'!$F$7:$FS$310,40,FALSE)),"",VLOOKUP($B293,'[2]1516 Exp_Rev Access'!$F$7:$FS$310,40,FALSE))</f>
        <v>58556.91</v>
      </c>
      <c r="BD293" s="90">
        <f>IF(ISNA(VLOOKUP($B293,'[2]1516 Exp_Rev Access'!$F$7:$FS$310,41,FALSE)),"",VLOOKUP($B293,'[2]1516 Exp_Rev Access'!$F$7:$FS$310,41,FALSE))</f>
        <v>0</v>
      </c>
      <c r="BE293" s="90">
        <f>IF(ISNA(VLOOKUP($B293,'[2]1516 Exp_Rev Access'!$F$7:$FS$310,42,FALSE)),"",VLOOKUP($B293,'[2]1516 Exp_Rev Access'!$F$7:$FS$310,42,FALSE))</f>
        <v>25176.31</v>
      </c>
      <c r="BF293" s="90">
        <f>IF(ISNA(VLOOKUP($B293,'[2]1516 Exp_Rev Access'!$F$7:$FS$310,43,FALSE)),"",VLOOKUP($B293,'[2]1516 Exp_Rev Access'!$F$7:$FS$310,43,FALSE))</f>
        <v>0</v>
      </c>
      <c r="BG293" s="90">
        <f>IF(ISNA(VLOOKUP($B293,'[2]1516 Exp_Rev Access'!$F$7:$FS$310,44,FALSE)),"",VLOOKUP($B293,'[2]1516 Exp_Rev Access'!$F$7:$FS$310,44,FALSE))</f>
        <v>27584.91</v>
      </c>
      <c r="BH293" s="90">
        <f>IF(ISNA(VLOOKUP($B293,'[2]1516 Exp_Rev Access'!$F$7:$FS$310,45,FALSE)),"",VLOOKUP($B293,'[2]1516 Exp_Rev Access'!$F$7:$FS$310,45,FALSE))</f>
        <v>4426.45</v>
      </c>
      <c r="BI293" s="90">
        <f>IF(ISNA(VLOOKUP($B293,'[2]1516 Exp_Rev Access'!$F$7:$FS$310,46,FALSE)),"",VLOOKUP($B293,'[2]1516 Exp_Rev Access'!$F$7:$FS$310,46,FALSE))</f>
        <v>0</v>
      </c>
      <c r="BJ293" s="90">
        <f>IF(ISNA(VLOOKUP($B293,'[2]1516 Exp_Rev Access'!$F$7:$FS$310,47,FALSE)),"",VLOOKUP($B293,'[2]1516 Exp_Rev Access'!$F$7:$FS$310,47,FALSE))</f>
        <v>1090.75</v>
      </c>
      <c r="BK293" s="90">
        <f>IF(ISNA(VLOOKUP($B293,'[2]1516 Exp_Rev Access'!$F$7:$FS$310,48,FALSE)),"",VLOOKUP($B293,'[2]1516 Exp_Rev Access'!$F$7:$FS$310,48,FALSE))</f>
        <v>162295.63</v>
      </c>
      <c r="BL293" s="90">
        <f>IF(ISNA(VLOOKUP($B293,'[2]1516 Exp_Rev Access'!$F$7:$FS$310,49,FALSE)),"",VLOOKUP($B293,'[2]1516 Exp_Rev Access'!$F$7:$FS$310,49,FALSE))</f>
        <v>0</v>
      </c>
      <c r="BM293" s="90">
        <f>IF(ISNA(VLOOKUP($B293,'[2]1516 Exp_Rev Access'!$F$7:$FS$310,50,FALSE)),"",VLOOKUP($B293,'[2]1516 Exp_Rev Access'!$F$7:$FS$310,50,FALSE))</f>
        <v>0</v>
      </c>
      <c r="BN293" s="90">
        <f>IF(ISNA(VLOOKUP($B293,'[2]1516 Exp_Rev Access'!$F$7:$FS$310,51,FALSE)),"",VLOOKUP($B293,'[2]1516 Exp_Rev Access'!$F$7:$FS$310,51,FALSE))</f>
        <v>0</v>
      </c>
      <c r="BO293" s="90">
        <f>IF(ISNA(VLOOKUP($B293,'[2]1516 Exp_Rev Access'!$F$7:$FS$310,52,FALSE)),"",VLOOKUP($B293,'[2]1516 Exp_Rev Access'!$F$7:$FS$310,52,FALSE))</f>
        <v>0</v>
      </c>
      <c r="BP293" s="90">
        <f>IF(ISNA(VLOOKUP($B293,'[2]1516 Exp_Rev Access'!$F$7:$FS$310,53,FALSE)),"",VLOOKUP($B293,'[2]1516 Exp_Rev Access'!$F$7:$FS$310,53,FALSE))</f>
        <v>0</v>
      </c>
      <c r="BQ293" s="90">
        <f>IF(ISNA(VLOOKUP($B293,'[2]1516 Exp_Rev Access'!$F$7:$FS$310,54,FALSE)),"",VLOOKUP($B293,'[2]1516 Exp_Rev Access'!$F$7:$FS$310,54,FALSE))</f>
        <v>0</v>
      </c>
      <c r="BR293" s="90">
        <f>IF(ISNA(VLOOKUP($B293,'[2]1516 Exp_Rev Access'!$F$7:$FS$310,55,FALSE)),"",VLOOKUP($B293,'[2]1516 Exp_Rev Access'!$F$7:$FS$310,55,FALSE))</f>
        <v>0</v>
      </c>
      <c r="BS293" s="90">
        <f>IF(ISNA(VLOOKUP($B293,'[2]1516 Exp_Rev Access'!$F$7:$FS$310,56,FALSE)),"",VLOOKUP($B293,'[2]1516 Exp_Rev Access'!$F$7:$FS$310,56,FALSE))</f>
        <v>0</v>
      </c>
      <c r="BT293" s="90">
        <f>IF(ISNA(VLOOKUP($B293,'[2]1516 Exp_Rev Access'!$F$7:$FS$310,57,FALSE)),"",VLOOKUP($B293,'[2]1516 Exp_Rev Access'!$F$7:$FS$310,57,FALSE))</f>
        <v>0</v>
      </c>
      <c r="BU293" s="90">
        <f>IF(ISNA(VLOOKUP($B293,'[2]1516 Exp_Rev Access'!$F$7:$FS$310,58,FALSE)),"",VLOOKUP($B293,'[2]1516 Exp_Rev Access'!$F$7:$FS$310,58,FALSE))</f>
        <v>0</v>
      </c>
      <c r="BV293" s="53">
        <f t="shared" si="721"/>
        <v>537046.73</v>
      </c>
      <c r="BW293" s="92">
        <f t="shared" si="722"/>
        <v>0.10698353036640269</v>
      </c>
      <c r="BX293" s="68">
        <f t="shared" si="723"/>
        <v>1280.7257529869078</v>
      </c>
      <c r="BY293" s="90">
        <f>IF(ISNA(VLOOKUP($B293,'[2]1516 Exp_Rev Access'!$F$7:$FS$310,59,FALSE)),"",VLOOKUP($B293,'[2]1516 Exp_Rev Access'!$F$7:$FS$310,59,FALSE))</f>
        <v>0</v>
      </c>
      <c r="BZ293" s="90">
        <f>IF(ISNA(VLOOKUP($B293,'[2]1516 Exp_Rev Access'!$F$7:$FS$310,60,FALSE)),"",VLOOKUP($B293,'[2]1516 Exp_Rev Access'!$F$7:$FS$310,60,FALSE))</f>
        <v>0</v>
      </c>
      <c r="CA293" s="90">
        <f>IF(ISNA(VLOOKUP($B293,'[2]1516 Exp_Rev Access'!$F$7:$FS$310,61,FALSE)),"",VLOOKUP($B293,'[2]1516 Exp_Rev Access'!$F$7:$FS$310,61,FALSE))</f>
        <v>0</v>
      </c>
      <c r="CB293" s="90">
        <f>IF(ISNA(VLOOKUP($B293,'[2]1516 Exp_Rev Access'!$F$7:$FS$310,62,FALSE)),"",VLOOKUP($B293,'[2]1516 Exp_Rev Access'!$F$7:$FS$310,62,FALSE))</f>
        <v>0</v>
      </c>
      <c r="CC293" s="90">
        <f>IF(ISNA(VLOOKUP($B293,'[2]1516 Exp_Rev Access'!$F$7:$FS$310,63,FALSE)),"",VLOOKUP($B293,'[2]1516 Exp_Rev Access'!$F$7:$FS$310,63,FALSE))</f>
        <v>5520.6</v>
      </c>
      <c r="CD293" s="90">
        <f>IF(ISNA(VLOOKUP($B293,'[2]1516 Exp_Rev Access'!$F$7:$FS$310,64,FALSE)),"",VLOOKUP($B293,'[2]1516 Exp_Rev Access'!$F$7:$FS$310,64,FALSE))</f>
        <v>0</v>
      </c>
      <c r="CE293" s="53">
        <f t="shared" si="724"/>
        <v>5520.6</v>
      </c>
      <c r="CF293" s="92">
        <f t="shared" si="725"/>
        <v>1.0997428058835081E-3</v>
      </c>
      <c r="CG293" s="94">
        <f t="shared" si="726"/>
        <v>13.16528748241242</v>
      </c>
      <c r="CH293" s="90">
        <f>IF(ISNA(VLOOKUP($B293,'[2]1516 Exp_Rev Access'!$F$7:$FS$310,65,FALSE)),"",VLOOKUP($B293,'[2]1516 Exp_Rev Access'!$F$7:$FS$310,65,FALSE))</f>
        <v>0</v>
      </c>
      <c r="CI293" s="90">
        <f>IF(ISNA(VLOOKUP($B293,'[2]1516 Exp_Rev Access'!$F$7:$FS$310,66,FALSE)),"",VLOOKUP($B293,'[2]1516 Exp_Rev Access'!$F$7:$FS$310,66,FALSE))</f>
        <v>0</v>
      </c>
      <c r="CJ293" s="90">
        <f>IF(ISNA(VLOOKUP($B293,'[2]1516 Exp_Rev Access'!$F$7:$FS$310,67,FALSE)),"",VLOOKUP($B293,'[2]1516 Exp_Rev Access'!$F$7:$FS$310,67,FALSE))</f>
        <v>0</v>
      </c>
      <c r="CK293" s="90">
        <f>IF(ISNA(VLOOKUP($B293,'[2]1516 Exp_Rev Access'!$F$7:$FS$310,68,FALSE)),"",VLOOKUP($B293,'[2]1516 Exp_Rev Access'!$F$7:$FS$310,68,FALSE))</f>
        <v>0</v>
      </c>
      <c r="CL293" s="90">
        <f>IF(ISNA(VLOOKUP($B293,'[2]1516 Exp_Rev Access'!$F$7:$FS$310,69,FALSE)),"",VLOOKUP($B293,'[2]1516 Exp_Rev Access'!$F$7:$FS$310,69,FALSE))</f>
        <v>0</v>
      </c>
      <c r="CM293" s="90">
        <f>IF(ISNA(VLOOKUP($B293,'[2]1516 Exp_Rev Access'!$F$7:$FS$310,70,FALSE)),"",VLOOKUP($B293,'[2]1516 Exp_Rev Access'!$F$7:$FS$310,70,FALSE))</f>
        <v>0</v>
      </c>
      <c r="CN293" s="90">
        <f>IF(ISNA(VLOOKUP($B293,'[2]1516 Exp_Rev Access'!$F$7:$FS$310,71,FALSE)),"",VLOOKUP($B293,'[2]1516 Exp_Rev Access'!$F$7:$FS$310,71,FALSE))</f>
        <v>0</v>
      </c>
      <c r="CO293" s="90">
        <f>IF(ISNA(VLOOKUP($B293,'[2]1516 Exp_Rev Access'!$F$7:$FS$310,72,FALSE)),"",VLOOKUP($B293,'[2]1516 Exp_Rev Access'!$F$7:$FS$310,72,FALSE))</f>
        <v>0</v>
      </c>
      <c r="CP293" s="90">
        <f>IF(ISNA(VLOOKUP($B293,'[2]1516 Exp_Rev Access'!$F$7:$FS$310,73,FALSE)),"",VLOOKUP($B293,'[2]1516 Exp_Rev Access'!$F$7:$FS$310,73,FALSE))</f>
        <v>0</v>
      </c>
      <c r="CQ293" s="90">
        <f>IF(ISNA(VLOOKUP($B293,'[2]1516 Exp_Rev Access'!$F$7:$FS$310,74,FALSE)),"",VLOOKUP($B293,'[2]1516 Exp_Rev Access'!$F$7:$FS$310,74,FALSE))</f>
        <v>64239</v>
      </c>
      <c r="CR293" s="90">
        <f>IF(ISNA(VLOOKUP($B293,'[2]1516 Exp_Rev Access'!$F$7:$FS$310,75,FALSE)),"",VLOOKUP($B293,'[2]1516 Exp_Rev Access'!$F$7:$FS$310,75,FALSE))</f>
        <v>0</v>
      </c>
      <c r="CS293" s="90">
        <f>IF(ISNA(VLOOKUP($B293,'[2]1516 Exp_Rev Access'!$F$7:$FS$310,76,FALSE)),"",VLOOKUP($B293,'[2]1516 Exp_Rev Access'!$F$7:$FS$310,76,FALSE))</f>
        <v>0</v>
      </c>
      <c r="CT293" s="90">
        <f>IF(ISNA(VLOOKUP($B293,'[2]1516 Exp_Rev Access'!$F$7:$FS$310,77,FALSE)),"",VLOOKUP($B293,'[2]1516 Exp_Rev Access'!$F$7:$FS$310,77,FALSE))</f>
        <v>0</v>
      </c>
      <c r="CU293" s="90">
        <f>IF(ISNA(VLOOKUP($B293,'[2]1516 Exp_Rev Access'!$F$7:$FS$310,78,FALSE)),"",VLOOKUP($B293,'[2]1516 Exp_Rev Access'!$F$7:$FS$310,78,FALSE))</f>
        <v>42078.96</v>
      </c>
      <c r="CV293" s="90">
        <f>IF(ISNA(VLOOKUP($B293,'[2]1516 Exp_Rev Access'!$F$7:$FS$310,79,FALSE)),"",VLOOKUP($B293,'[2]1516 Exp_Rev Access'!$F$7:$FS$310,79,FALSE))</f>
        <v>19281</v>
      </c>
      <c r="CW293" s="90">
        <f>IF(ISNA(VLOOKUP($B293,'[2]1516 Exp_Rev Access'!$F$7:$FS$310,80,FALSE)),"",VLOOKUP($B293,'[2]1516 Exp_Rev Access'!$F$7:$FS$310,80,FALSE))</f>
        <v>10932.44</v>
      </c>
      <c r="CX293" s="90">
        <f>IF(ISNA(VLOOKUP($B293,'[2]1516 Exp_Rev Access'!$F$7:$FS$310,81,FALSE)),"",VLOOKUP($B293,'[2]1516 Exp_Rev Access'!$F$7:$FS$310,81,FALSE))</f>
        <v>0</v>
      </c>
      <c r="CY293" s="90">
        <f>IF(ISNA(VLOOKUP($B293,'[2]1516 Exp_Rev Access'!$F$7:$FS$310,82,FALSE)),"",VLOOKUP($B293,'[2]1516 Exp_Rev Access'!$F$7:$FS$310,82,FALSE))</f>
        <v>0</v>
      </c>
      <c r="CZ293" s="90">
        <f>IF(ISNA(VLOOKUP($B293,'[2]1516 Exp_Rev Access'!$F$7:$FS$310,83,FALSE)),"",VLOOKUP($B293,'[2]1516 Exp_Rev Access'!$F$7:$FS$310,83,FALSE))</f>
        <v>0</v>
      </c>
      <c r="DA293" s="90">
        <f>IF(ISNA(VLOOKUP($B293,'[2]1516 Exp_Rev Access'!$F$7:$FS$310,84,FALSE)),"",VLOOKUP($B293,'[2]1516 Exp_Rev Access'!$F$7:$FS$310,84,FALSE))</f>
        <v>0</v>
      </c>
      <c r="DB293" s="90">
        <f>IF(ISNA(VLOOKUP($B293,'[2]1516 Exp_Rev Access'!$F$7:$FS$310,85,FALSE)),"",VLOOKUP($B293,'[2]1516 Exp_Rev Access'!$F$7:$FS$310,85,FALSE))</f>
        <v>0</v>
      </c>
      <c r="DC293" s="90">
        <f>IF(ISNA(VLOOKUP($B293,'[2]1516 Exp_Rev Access'!$F$7:$FS$310,86,FALSE)),"",VLOOKUP($B293,'[2]1516 Exp_Rev Access'!$F$7:$FS$310,86,FALSE))</f>
        <v>0</v>
      </c>
      <c r="DD293" s="90">
        <f>IF(ISNA(VLOOKUP($B293,'[2]1516 Exp_Rev Access'!$F$7:$FS$310,87,FALSE)),"",VLOOKUP($B293,'[2]1516 Exp_Rev Access'!$F$7:$FS$310,87,FALSE))</f>
        <v>0</v>
      </c>
      <c r="DE293" s="90">
        <f>IF(ISNA(VLOOKUP($B293,'[2]1516 Exp_Rev Access'!$F$7:$FS$310,88,FALSE)),"",VLOOKUP($B293,'[2]1516 Exp_Rev Access'!$F$7:$FS$310,88,FALSE))</f>
        <v>0</v>
      </c>
      <c r="DF293" s="90">
        <f>IF(ISNA(VLOOKUP($B293,'[2]1516 Exp_Rev Access'!$F$7:$FS$310,89,FALSE)),"",VLOOKUP($B293,'[2]1516 Exp_Rev Access'!$F$7:$FS$310,89,FALSE))</f>
        <v>0</v>
      </c>
      <c r="DG293" s="90">
        <f>IF(ISNA(VLOOKUP($B293,'[2]1516 Exp_Rev Access'!$F$7:$FS$310,90,FALSE)),"",VLOOKUP($B293,'[2]1516 Exp_Rev Access'!$F$7:$FS$310,90,FALSE))</f>
        <v>0</v>
      </c>
      <c r="DH293" s="90">
        <f>IF(ISNA(VLOOKUP($B293,'[2]1516 Exp_Rev Access'!$F$7:$FS$310,91,FALSE)),"",VLOOKUP($B293,'[2]1516 Exp_Rev Access'!$F$7:$FS$310,91,FALSE))</f>
        <v>0</v>
      </c>
      <c r="DI293" s="90">
        <f>IF(ISNA(VLOOKUP($B293,'[2]1516 Exp_Rev Access'!$F$7:$FS$310,92,FALSE)),"",VLOOKUP($B293,'[2]1516 Exp_Rev Access'!$F$7:$FS$310,92,FALSE))</f>
        <v>46110.67</v>
      </c>
      <c r="DJ293" s="90">
        <f>IF(ISNA(VLOOKUP($B293,'[2]1516 Exp_Rev Access'!$F$7:$FS$310,93,FALSE)),"",VLOOKUP($B293,'[2]1516 Exp_Rev Access'!$F$7:$FS$310,93,FALSE))</f>
        <v>0</v>
      </c>
      <c r="DK293" s="90">
        <f>IF(ISNA(VLOOKUP($B293,'[2]1516 Exp_Rev Access'!$F$7:$FS$310,94,FALSE)),"",VLOOKUP($B293,'[2]1516 Exp_Rev Access'!$F$7:$FS$310,94,FALSE))</f>
        <v>0</v>
      </c>
      <c r="DL293" s="90">
        <f>IF(ISNA(VLOOKUP($B293,'[2]1516 Exp_Rev Access'!$F$7:$FS$310,95,FALSE)),"",VLOOKUP($B293,'[2]1516 Exp_Rev Access'!$F$7:$FS$310,95,FALSE))</f>
        <v>0</v>
      </c>
      <c r="DM293" s="90">
        <f>IF(ISNA(VLOOKUP($B293,'[2]1516 Exp_Rev Access'!$F$7:$FS$310,96,FALSE)),"",VLOOKUP($B293,'[2]1516 Exp_Rev Access'!$F$7:$FS$310,96,FALSE))</f>
        <v>0</v>
      </c>
      <c r="DN293" s="90">
        <f>IF(ISNA(VLOOKUP($B293,'[2]1516 Exp_Rev Access'!$F$7:$FS$310,97,FALSE)),"",VLOOKUP($B293,'[2]1516 Exp_Rev Access'!$F$7:$FS$310,97,FALSE))</f>
        <v>0</v>
      </c>
      <c r="DO293" s="90">
        <f>IF(ISNA(VLOOKUP($B293,'[2]1516 Exp_Rev Access'!$F$7:$FS$310,98,FALSE)),"",VLOOKUP($B293,'[2]1516 Exp_Rev Access'!$F$7:$FS$310,98,FALSE))</f>
        <v>0</v>
      </c>
      <c r="DP293" s="90">
        <f>IF(ISNA(VLOOKUP($B293,'[2]1516 Exp_Rev Access'!$F$7:$FS$310,99,FALSE)),"",VLOOKUP($B293,'[2]1516 Exp_Rev Access'!$F$7:$FS$310,99,FALSE))</f>
        <v>0</v>
      </c>
      <c r="DQ293" s="90">
        <f>IF(ISNA(VLOOKUP($B293,'[2]1516 Exp_Rev Access'!$F$7:$FS$310,100,FALSE)),"",VLOOKUP($B293,'[2]1516 Exp_Rev Access'!$F$7:$FS$310,100,FALSE))</f>
        <v>0</v>
      </c>
      <c r="DR293" s="90">
        <f>IF(ISNA(VLOOKUP($B293,'[2]1516 Exp_Rev Access'!$F$7:$FS$310,101,FALSE)),"",VLOOKUP($B293,'[2]1516 Exp_Rev Access'!$F$7:$FS$310,101,FALSE))</f>
        <v>0</v>
      </c>
      <c r="DS293" s="90">
        <f>IF(ISNA(VLOOKUP($B293,'[2]1516 Exp_Rev Access'!$F$7:$FS$310,102,FALSE)),"",VLOOKUP($B293,'[2]1516 Exp_Rev Access'!$F$7:$FS$310,102,FALSE))</f>
        <v>0</v>
      </c>
      <c r="DT293" s="90">
        <f>IF(ISNA(VLOOKUP($B293,'[2]1516 Exp_Rev Access'!$F$7:$FS$310,103,FALSE)),"",VLOOKUP($B293,'[2]1516 Exp_Rev Access'!$F$7:$FS$310,103,FALSE))</f>
        <v>0</v>
      </c>
      <c r="DU293" s="90">
        <f>IF(ISNA(VLOOKUP($B293,'[2]1516 Exp_Rev Access'!$F$7:$FS$310,104,FALSE)),"",VLOOKUP($B293,'[2]1516 Exp_Rev Access'!$F$7:$FS$310,104,FALSE))</f>
        <v>0</v>
      </c>
      <c r="DV293" s="90">
        <f>IF(ISNA(VLOOKUP($B293,'[2]1516 Exp_Rev Access'!$F$7:$FS$310,105,FALSE)),"",VLOOKUP($B293,'[2]1516 Exp_Rev Access'!$F$7:$FS$310,105,FALSE))</f>
        <v>0</v>
      </c>
      <c r="DW293" s="90">
        <f>IF(ISNA(VLOOKUP($B293,'[2]1516 Exp_Rev Access'!$F$7:$FS$310,106,FALSE)),"",VLOOKUP($B293,'[2]1516 Exp_Rev Access'!$F$7:$FS$310,106,FALSE))</f>
        <v>0</v>
      </c>
      <c r="DX293" s="90">
        <f>IF(ISNA(VLOOKUP($B293,'[2]1516 Exp_Rev Access'!$F$7:$FS$310,107,FALSE)),"",VLOOKUP($B293,'[2]1516 Exp_Rev Access'!$F$7:$FS$310,107,FALSE))</f>
        <v>0</v>
      </c>
      <c r="DY293" s="90">
        <f>IF(ISNA(VLOOKUP($B293,'[2]1516 Exp_Rev Access'!$F$7:$FS$310,108,FALSE)),"",VLOOKUP($B293,'[2]1516 Exp_Rev Access'!$F$7:$FS$310,108,FALSE))</f>
        <v>0</v>
      </c>
      <c r="DZ293" s="90">
        <f>IF(ISNA(VLOOKUP($B293,'[2]1516 Exp_Rev Access'!$F$7:$FS$310,109,FALSE)),"",VLOOKUP($B293,'[2]1516 Exp_Rev Access'!$F$7:$FS$310,109,FALSE))</f>
        <v>0</v>
      </c>
      <c r="EA293" s="90">
        <f>IF(ISNA(VLOOKUP($B293,'[2]1516 Exp_Rev Access'!$F$7:$FS$310,110,FALSE)),"",VLOOKUP($B293,'[2]1516 Exp_Rev Access'!$F$7:$FS$310,110,FALSE))</f>
        <v>0</v>
      </c>
      <c r="EB293" s="90">
        <f>IF(ISNA(VLOOKUP($B293,'[2]1516 Exp_Rev Access'!$F$7:$FS$310,111,FALSE)),"",VLOOKUP($B293,'[2]1516 Exp_Rev Access'!$F$7:$FS$310,111,FALSE))</f>
        <v>0</v>
      </c>
      <c r="EC293" s="90">
        <f>IF(ISNA(VLOOKUP($B293,'[2]1516 Exp_Rev Access'!$F$7:$FS$310,112,FALSE)),"",VLOOKUP($B293,'[2]1516 Exp_Rev Access'!$F$7:$FS$310,112,FALSE))</f>
        <v>0</v>
      </c>
      <c r="ED293" s="90">
        <f>IF(ISNA(VLOOKUP($B293,'[2]1516 Exp_Rev Access'!$F$7:$FS$310,113,FALSE)),"",VLOOKUP($B293,'[2]1516 Exp_Rev Access'!$F$7:$FS$310,113,FALSE))</f>
        <v>0</v>
      </c>
      <c r="EE293" s="90">
        <f>IF(ISNA(VLOOKUP($B293,'[2]1516 Exp_Rev Access'!$F$7:$FS$310,114,FALSE)),"",VLOOKUP($B293,'[2]1516 Exp_Rev Access'!$F$7:$FS$310,114,FALSE))</f>
        <v>0</v>
      </c>
      <c r="EF293" s="90">
        <f>IF(ISNA(VLOOKUP($B293,'[2]1516 Exp_Rev Access'!$F$7:$FS$310,115,FALSE)),"",VLOOKUP($B293,'[2]1516 Exp_Rev Access'!$F$7:$FS$310,115,FALSE))</f>
        <v>0</v>
      </c>
      <c r="EG293" s="90">
        <f>IF(ISNA(VLOOKUP($B293,'[2]1516 Exp_Rev Access'!$F$7:$FS$310,116,FALSE)),"",VLOOKUP($B293,'[2]1516 Exp_Rev Access'!$F$7:$FS$310,116,FALSE))</f>
        <v>0</v>
      </c>
      <c r="EH293" s="90">
        <f>IF(ISNA(VLOOKUP($B293,'[2]1516 Exp_Rev Access'!$F$7:$FS$310,117,FALSE)),"",VLOOKUP($B293,'[2]1516 Exp_Rev Access'!$F$7:$FS$310,117,FALSE))</f>
        <v>0</v>
      </c>
      <c r="EI293" s="90">
        <f>IF(ISNA(VLOOKUP($B293,'[2]1516 Exp_Rev Access'!$F$7:$FS$310,118,FALSE)),"",VLOOKUP($B293,'[2]1516 Exp_Rev Access'!$F$7:$FS$310,118,FALSE))</f>
        <v>0</v>
      </c>
      <c r="EJ293" s="90">
        <f>IF(ISNA(VLOOKUP($B293,'[2]1516 Exp_Rev Access'!$F$7:$FS$310,119,FALSE)),"",VLOOKUP($B293,'[2]1516 Exp_Rev Access'!$F$7:$FS$310,119,FALSE))</f>
        <v>0</v>
      </c>
      <c r="EK293" s="90">
        <f>IF(ISNA(VLOOKUP($B293,'[2]1516 Exp_Rev Access'!$F$7:$FS$310,120,FALSE)),"",VLOOKUP($B293,'[2]1516 Exp_Rev Access'!$F$7:$FS$310,120,FALSE))</f>
        <v>0</v>
      </c>
      <c r="EL293" s="90">
        <f>IF(ISNA(VLOOKUP($B293,'[2]1516 Exp_Rev Access'!$F$7:$FS$310,121,FALSE)),"",VLOOKUP($B293,'[2]1516 Exp_Rev Access'!$F$7:$FS$310,121,FALSE))</f>
        <v>0</v>
      </c>
      <c r="EM293" s="90">
        <f>IF(ISNA(VLOOKUP($B293,'[2]1516 Exp_Rev Access'!$F$7:$FS$310,122,FALSE)),"",VLOOKUP($B293,'[2]1516 Exp_Rev Access'!$F$7:$FS$310,122,FALSE))</f>
        <v>0</v>
      </c>
      <c r="EN293" s="90">
        <f>IF(ISNA(VLOOKUP($B293,'[2]1516 Exp_Rev Access'!$F$7:$FS$310,123,FALSE)),"",VLOOKUP($B293,'[2]1516 Exp_Rev Access'!$F$7:$FS$310,123,FALSE))</f>
        <v>42730.43</v>
      </c>
      <c r="EO293" s="90">
        <f>IF(ISNA(VLOOKUP($B293,'[2]1516 Exp_Rev Access'!$F$7:$FS$310,124,FALSE)),"",VLOOKUP($B293,'[2]1516 Exp_Rev Access'!$F$7:$FS$310,124,FALSE))</f>
        <v>0</v>
      </c>
      <c r="EP293" s="90">
        <f>IF(ISNA(VLOOKUP($B293,'[2]1516 Exp_Rev Access'!$F$7:$FS$310,125,FALSE)),"",VLOOKUP($B293,'[2]1516 Exp_Rev Access'!$F$7:$FS$310,125,FALSE))</f>
        <v>0</v>
      </c>
      <c r="EQ293" s="90">
        <f>IF(ISNA(VLOOKUP($B293,'[2]1516 Exp_Rev Access'!$F$7:$FS$310,126,FALSE)),"",VLOOKUP($B293,'[2]1516 Exp_Rev Access'!$F$7:$FS$310,126,FALSE))</f>
        <v>0</v>
      </c>
      <c r="ER293" s="90">
        <f>IF(ISNA(VLOOKUP($B293,'[2]1516 Exp_Rev Access'!$F$7:$FS$310,127,FALSE)),"",VLOOKUP($B293,'[2]1516 Exp_Rev Access'!$F$7:$FS$310,127,FALSE))</f>
        <v>0</v>
      </c>
      <c r="ES293" s="90">
        <f>IF(ISNA(VLOOKUP($B293,'[2]1516 Exp_Rev Access'!$F$7:$FS$310,128,FALSE)),"",VLOOKUP($B293,'[2]1516 Exp_Rev Access'!$F$7:$FS$310,128,FALSE))</f>
        <v>0</v>
      </c>
      <c r="ET293" s="90">
        <f>IF(ISNA(VLOOKUP($B293,'[2]1516 Exp_Rev Access'!$F$7:$FS$310,129,FALSE)),"",VLOOKUP($B293,'[2]1516 Exp_Rev Access'!$F$7:$FS$310,129,FALSE))</f>
        <v>0</v>
      </c>
      <c r="EU293" s="90">
        <f>IF(ISNA(VLOOKUP($B293,'[2]1516 Exp_Rev Access'!$F$7:$FS$310,130,FALSE)),"",VLOOKUP($B293,'[2]1516 Exp_Rev Access'!$F$7:$FS$310,130,FALSE))</f>
        <v>0</v>
      </c>
      <c r="EV293" s="90">
        <f>IF(ISNA(VLOOKUP($B293,'[2]1516 Exp_Rev Access'!$F$7:$FS$310,131,FALSE)),"",VLOOKUP($B293,'[2]1516 Exp_Rev Access'!$F$7:$FS$310,131,FALSE))</f>
        <v>0</v>
      </c>
      <c r="EW293" s="90">
        <f>IF(ISNA(VLOOKUP($B293,'[2]1516 Exp_Rev Access'!$F$7:$FS$310,132,FALSE)),"",VLOOKUP($B293,'[2]1516 Exp_Rev Access'!$F$7:$FS$310,132,FALSE))</f>
        <v>0</v>
      </c>
      <c r="EX293" s="90">
        <f>IF(ISNA(VLOOKUP($B293,'[2]1516 Exp_Rev Access'!$F$7:$FS$310,133,FALSE)),"",VLOOKUP($B293,'[2]1516 Exp_Rev Access'!$F$7:$FS$310,133,FALSE))</f>
        <v>0</v>
      </c>
      <c r="EY293" s="90">
        <f>IF(ISNA(VLOOKUP($B293,'[2]1516 Exp_Rev Access'!$F$7:$FS$310,134,FALSE)),"",VLOOKUP($B293,'[2]1516 Exp_Rev Access'!$F$7:$FS$310,134,FALSE))</f>
        <v>0</v>
      </c>
      <c r="EZ293" s="90">
        <f>IF(ISNA(VLOOKUP($B293,'[2]1516 Exp_Rev Access'!$F$7:$FS$310,135,FALSE)),"",VLOOKUP($B293,'[2]1516 Exp_Rev Access'!$F$7:$FS$310,135,FALSE))</f>
        <v>0</v>
      </c>
      <c r="FA293" s="90">
        <f>IF(ISNA(VLOOKUP($B293,'[2]1516 Exp_Rev Access'!$F$7:$FS$310,136,FALSE)),"",VLOOKUP($B293,'[2]1516 Exp_Rev Access'!$F$7:$FS$310,136,FALSE))</f>
        <v>0</v>
      </c>
      <c r="FB293" s="90">
        <f>IF(ISNA(VLOOKUP($B293,'[2]1516 Exp_Rev Access'!$F$7:$FS$310,137,FALSE)),"",VLOOKUP($B293,'[2]1516 Exp_Rev Access'!$F$7:$FS$310,137,FALSE))</f>
        <v>0</v>
      </c>
      <c r="FC293" s="90">
        <f>IF(ISNA(VLOOKUP($B293,'[2]1516 Exp_Rev Access'!$F$7:$FS$310,138,FALSE)),"",VLOOKUP($B293,'[2]1516 Exp_Rev Access'!$F$7:$FS$310,138,FALSE))</f>
        <v>0</v>
      </c>
      <c r="FD293" s="90">
        <f>IF(ISNA(VLOOKUP($B293,'[2]1516 Exp_Rev Access'!$F$7:$FS$310,139,FALSE)),"",VLOOKUP($B293,'[2]1516 Exp_Rev Access'!$F$7:$FS$310,139,FALSE))</f>
        <v>0</v>
      </c>
      <c r="FE293" s="90">
        <f>IF(ISNA(VLOOKUP($B293,'[2]1516 Exp_Rev Access'!$F$7:$FS$310,140,FALSE)),"",VLOOKUP($B293,'[2]1516 Exp_Rev Access'!$F$7:$FS$310,140,FALSE))</f>
        <v>0</v>
      </c>
      <c r="FF293" s="90">
        <f>IF(ISNA(VLOOKUP($B293,'[2]1516 Exp_Rev Access'!$F$7:$FS$310,141,FALSE)),"",VLOOKUP($B293,'[2]1516 Exp_Rev Access'!$F$7:$FS$310,141,FALSE))</f>
        <v>0</v>
      </c>
      <c r="FG293" s="90">
        <f>IF(ISNA(VLOOKUP($B293,'[2]1516 Exp_Rev Access'!$F$7:$FS$310,142,FALSE)),"",VLOOKUP($B293,'[2]1516 Exp_Rev Access'!$F$7:$FS$310,142,FALSE))</f>
        <v>0</v>
      </c>
      <c r="FH293" s="90">
        <f>IF(ISNA(VLOOKUP($B293,'[2]1516 Exp_Rev Access'!$F$7:$FS$310,143,FALSE)),"",VLOOKUP($B293,'[2]1516 Exp_Rev Access'!$F$7:$FS$310,143,FALSE))</f>
        <v>0</v>
      </c>
      <c r="FI293" s="90">
        <f>IF(ISNA(VLOOKUP($B293,'[2]1516 Exp_Rev Access'!$F$7:$FS$310,144,FALSE)),"",VLOOKUP($B293,'[2]1516 Exp_Rev Access'!$F$7:$FS$310,144,FALSE))</f>
        <v>0</v>
      </c>
      <c r="FJ293" s="90">
        <f>IF(ISNA(VLOOKUP($B293,'[2]1516 Exp_Rev Access'!$F$7:$FS$310,145,FALSE)),"",VLOOKUP($B293,'[2]1516 Exp_Rev Access'!$F$7:$FS$310,145,FALSE))</f>
        <v>0</v>
      </c>
      <c r="FK293" s="90">
        <f>IF(ISNA(VLOOKUP($B293,'[2]1516 Exp_Rev Access'!$F$7:$FS$310,146,FALSE)),"",VLOOKUP($B293,'[2]1516 Exp_Rev Access'!$F$7:$FS$310,146,FALSE))</f>
        <v>0</v>
      </c>
      <c r="FL293" s="90">
        <f>IF(ISNA(VLOOKUP($B293,'[2]1516 Exp_Rev Access'!$F$7:$FS$310,1147,FALSE)),"",VLOOKUP($B293,'[2]1516 Exp_Rev Access'!$F$7:$FS$310,147,FALSE))</f>
        <v>0</v>
      </c>
      <c r="FM293" s="90">
        <f>IF(ISNA(VLOOKUP($B293,'[2]1516 Exp_Rev Access'!$F$7:$FS$310,148,FALSE)),"",VLOOKUP($B293,'[2]1516 Exp_Rev Access'!$F$7:$FS$310,148,FALSE))</f>
        <v>0</v>
      </c>
      <c r="FN293" s="90">
        <f>IF(ISNA(VLOOKUP($B293,'[2]1516 Exp_Rev Access'!$F$7:$FS$310,149,FALSE)),"",VLOOKUP($B293,'[2]1516 Exp_Rev Access'!$F$7:$FS$310,149,FALSE))</f>
        <v>0</v>
      </c>
      <c r="FO293" s="90">
        <f>IF(ISNA(VLOOKUP($B293,'[2]1516 Exp_Rev Access'!$F$7:$FS$310,150,FALSE)),"",VLOOKUP($B293,'[2]1516 Exp_Rev Access'!$F$7:$FS$310,150,FALSE))</f>
        <v>0</v>
      </c>
      <c r="FP293" s="90">
        <f>IF(ISNA(VLOOKUP($B293,'[2]1516 Exp_Rev Access'!$F$7:$FS$310,151,FALSE)),"",VLOOKUP($B293,'[2]1516 Exp_Rev Access'!$F$7:$FS$310,151,FALSE))</f>
        <v>0</v>
      </c>
      <c r="FQ293" s="90">
        <f>IF(ISNA(VLOOKUP($B293,'[2]1516 Exp_Rev Access'!$F$7:$FS$310,152,FALSE)),"",VLOOKUP($B293,'[2]1516 Exp_Rev Access'!$F$7:$FS$310,152,FALSE))</f>
        <v>0</v>
      </c>
      <c r="FR293" s="90">
        <f>IF(ISNA(VLOOKUP($B293,'[2]1516 Exp_Rev Access'!$F$7:$FS$310,153,FALSE)),"",VLOOKUP($B293,'[2]1516 Exp_Rev Access'!$F$7:$FS$310,153,FALSE))</f>
        <v>9673.2999999999993</v>
      </c>
      <c r="FS293" s="53">
        <f t="shared" si="727"/>
        <v>235045.8</v>
      </c>
      <c r="FT293" s="92">
        <f t="shared" si="728"/>
        <v>4.6822796001002399E-2</v>
      </c>
      <c r="FU293" s="116">
        <f t="shared" si="729"/>
        <v>560.52703121646437</v>
      </c>
      <c r="FV293" s="90">
        <f>IF(ISNA(VLOOKUP($B293,'[2]1516 Exp_Rev Access'!$F$7:$FS$310,154,FALSE)),"",VLOOKUP($B293,'[2]1516 Exp_Rev Access'!$F$7:$FS$310,154,FALSE))</f>
        <v>0</v>
      </c>
      <c r="FW293" s="90">
        <f>IF(ISNA(VLOOKUP($B293,'[2]1516 Exp_Rev Access'!$F$7:$FS$310,155,FALSE)),"",VLOOKUP($B293,'[2]1516 Exp_Rev Access'!$F$7:$FS$310,155,FALSE))</f>
        <v>0</v>
      </c>
      <c r="FX293" s="90">
        <f>IF(ISNA(VLOOKUP($B293,'[2]1516 Exp_Rev Access'!$F$7:$FS$310,156,FALSE)),"",VLOOKUP($B293,'[2]1516 Exp_Rev Access'!$F$7:$FS$310,156,FALSE))</f>
        <v>0</v>
      </c>
      <c r="FY293" s="90">
        <f>IF(ISNA(VLOOKUP($B293,'[2]1516 Exp_Rev Access'!$F$7:$FS$310,157,FALSE)),"",VLOOKUP($B293,'[2]1516 Exp_Rev Access'!$F$7:$FS$310,157,FALSE))</f>
        <v>0</v>
      </c>
      <c r="FZ293" s="90">
        <f>IF(ISNA(VLOOKUP($B293,'[2]1516 Exp_Rev Access'!$F$7:$FS$310,158,FALSE)),"",VLOOKUP($B293,'[2]1516 Exp_Rev Access'!$F$7:$FS$310,158,FALSE))</f>
        <v>0</v>
      </c>
      <c r="GA293" s="90">
        <f>IF(ISNA(VLOOKUP($B293,'[2]1516 Exp_Rev Access'!$F$7:$FS$310,159,FALSE)),"",VLOOKUP($B293,'[2]1516 Exp_Rev Access'!$F$7:$FS$310,159,FALSE))</f>
        <v>0</v>
      </c>
      <c r="GB293" s="90">
        <f>IF(ISNA(VLOOKUP($B293,'[2]1516 Exp_Rev Access'!$F$7:$FS$310,160,FALSE)),"",VLOOKUP($B293,'[2]1516 Exp_Rev Access'!$F$7:$FS$310,160,FALSE))</f>
        <v>0</v>
      </c>
      <c r="GC293" s="90">
        <f>IF(ISNA(VLOOKUP($B293,'[2]1516 Exp_Rev Access'!$F$7:$FS$310,161,FALSE)),"",VLOOKUP($B293,'[2]1516 Exp_Rev Access'!$F$7:$FS$310,161,FALSE))</f>
        <v>0</v>
      </c>
      <c r="GD293" s="90">
        <f>IF(ISNA(VLOOKUP($B293,'[2]1516 Exp_Rev Access'!$F$7:$FS$310,162,FALSE)),"",VLOOKUP($B293,'[2]1516 Exp_Rev Access'!$F$7:$FS$310,162,FALSE))</f>
        <v>7675.57</v>
      </c>
      <c r="GE293" s="90">
        <f>IF(ISNA(VLOOKUP($B293,'[2]1516 Exp_Rev Access'!$F$7:$FS$310,163,FALSE)),"",VLOOKUP($B293,'[2]1516 Exp_Rev Access'!$F$7:$FS$310,163,FALSE))</f>
        <v>0</v>
      </c>
      <c r="GF293" s="90">
        <f>IF(ISNA(VLOOKUP($B293,'[2]1516 Exp_Rev Access'!$F$7:$FS$310,164,FALSE)),"",VLOOKUP($B293,'[2]1516 Exp_Rev Access'!$F$7:$FS$310,164,FALSE))</f>
        <v>0</v>
      </c>
      <c r="GG293" s="90">
        <f>IF(ISNA(VLOOKUP($B293,'[2]1516 Exp_Rev Access'!$F$7:$FS$310,165,FALSE)),"",VLOOKUP($B293,'[2]1516 Exp_Rev Access'!$F$7:$FS$310,165,FALSE))</f>
        <v>0</v>
      </c>
      <c r="GH293" s="90">
        <f>IF(ISNA(VLOOKUP($B293,'[2]1516 Exp_Rev Access'!$F$7:$FS$310,166,FALSE)),"",VLOOKUP($B293,'[2]1516 Exp_Rev Access'!$F$7:$FS$310,166,FALSE))</f>
        <v>0</v>
      </c>
      <c r="GI293" s="90">
        <f>IF(ISNA(VLOOKUP($B293,'[2]1516 Exp_Rev Access'!$F$7:$FS$310,167,FALSE)),"",VLOOKUP($B293,'[2]1516 Exp_Rev Access'!$F$7:$FS$310,167,FALSE))</f>
        <v>0</v>
      </c>
      <c r="GJ293" s="90">
        <f>IF(ISNA(VLOOKUP($B293,'[2]1516 Exp_Rev Access'!$F$7:$FS$310,168,FALSE)),"",VLOOKUP($B293,'[2]1516 Exp_Rev Access'!$F$7:$FS$310,168,FALSE))</f>
        <v>0</v>
      </c>
      <c r="GK293" s="90">
        <f>IF(ISNA(VLOOKUP($B293,'[2]1516 Exp_Rev Access'!$F$7:$FS$310,169,FALSE)),"",VLOOKUP($B293,'[2]1516 Exp_Rev Access'!$F$7:$FS$310,169,FALSE))</f>
        <v>0</v>
      </c>
      <c r="GL293" s="90">
        <f>IF(ISNA(VLOOKUP($B293,'[2]1516 Exp_Rev Access'!$F$7:$FS$310,170,FALSE)),"",VLOOKUP($B293,'[2]1516 Exp_Rev Access'!$F$7:$FS$310,170,FALSE))</f>
        <v>0</v>
      </c>
      <c r="GM293" s="90">
        <f>IF(ISNA(VLOOKUP($B293,'[2]1516 Exp_Rev Access'!$F$7:$FT$310,171,FALSE)),"",VLOOKUP($B293,'[2]1516 Exp_Rev Access'!$F$7:$FT$310,171,FALSE))</f>
        <v>0</v>
      </c>
      <c r="GN293" s="90">
        <f>IF(ISNA(VLOOKUP($B293,'[2]1516 Exp_Rev Access'!$F$7:$FU$310,172,FALSE)),"",VLOOKUP($B293,'[2]1516 Exp_Rev Access'!$F$7:$FU$310,172,FALSE))</f>
        <v>0</v>
      </c>
      <c r="GO293" s="90">
        <f>IF(ISNA(VLOOKUP($B293,'[2]1516 Exp_Rev Access'!$F$7:$FV$310,173,FALSE)),"",VLOOKUP($B293,'[2]1516 Exp_Rev Access'!$F$7:$FV$310,173,FALSE))</f>
        <v>0</v>
      </c>
      <c r="GP293" s="90">
        <f>IF(ISNA(VLOOKUP($B293,'[2]1516 Exp_Rev Access'!$F$7:$GA$310,174,FALSE)),"",VLOOKUP($B293,'[2]1516 Exp_Rev Access'!$F$7:$GA$310,174,FALSE))</f>
        <v>0</v>
      </c>
      <c r="GQ293" s="90">
        <f>IF(ISNA(VLOOKUP($B293,'[2]1516 Exp_Rev Access'!$F$7:$GA$310,175,FALSE)),"",VLOOKUP($B293,'[2]1516 Exp_Rev Access'!$F$7:$GA$310,175,FALSE))</f>
        <v>0</v>
      </c>
      <c r="GR293" s="90">
        <f>IF(ISNA(VLOOKUP($B293,'[2]1516 Exp_Rev Access'!$F$7:$GA$310,176,FALSE)),"",VLOOKUP($B293,'[2]1516 Exp_Rev Access'!$F$7:$GA$310,176,FALSE))</f>
        <v>0</v>
      </c>
      <c r="GS293" s="90">
        <f>IF(ISNA(VLOOKUP($B293,'[2]1516 Exp_Rev Access'!$F$7:$GA$310,177,FALSE)),"",VLOOKUP($B293,'[2]1516 Exp_Rev Access'!$F$7:$GA$310,177,FALSE))</f>
        <v>0</v>
      </c>
      <c r="GT293" s="90">
        <f>IF(ISNA(VLOOKUP($B293,'[2]1516 Exp_Rev Access'!$F$7:$GA$310,178,FALSE)),"",VLOOKUP($B293,'[2]1516 Exp_Rev Access'!$F$7:$GA$310,178,FALSE))</f>
        <v>0</v>
      </c>
      <c r="GU293" s="53">
        <f t="shared" si="730"/>
        <v>7675.57</v>
      </c>
      <c r="GV293" s="92">
        <f t="shared" si="731"/>
        <v>1.5290281651551059E-3</v>
      </c>
      <c r="GW293" s="96">
        <f t="shared" si="732"/>
        <v>18.304366489399758</v>
      </c>
      <c r="HE293" s="38"/>
      <c r="HF293" s="38"/>
      <c r="HG293" s="38"/>
      <c r="HH293" s="38"/>
      <c r="HI293" s="38"/>
      <c r="HJ293" s="38"/>
      <c r="HK293" s="38"/>
      <c r="HL293" s="38"/>
      <c r="HM293" s="38"/>
      <c r="HN293" s="38"/>
    </row>
    <row r="294" spans="1:222" x14ac:dyDescent="0.2">
      <c r="B294" s="87" t="s">
        <v>608</v>
      </c>
      <c r="C294" s="87" t="s">
        <v>609</v>
      </c>
      <c r="D294" s="88">
        <f>IF(ISNA(VLOOKUP($B294,'[2]1516 enrollment_Rev_Exp by size'!$A$6:$C$325,3,FALSE)),"",VLOOKUP($B294,'[2]1516 enrollment_Rev_Exp by size'!$A$6:$C$325,3,FALSE))</f>
        <v>6811.31</v>
      </c>
      <c r="E294" s="89">
        <v>81604334.040000007</v>
      </c>
      <c r="F294" s="67">
        <f t="shared" si="710"/>
        <v>81604334.039999992</v>
      </c>
      <c r="G294" s="67">
        <f t="shared" si="711"/>
        <v>0</v>
      </c>
      <c r="H294" s="90">
        <f>IF(ISNA(VLOOKUP($B294,'[2]1516 Exp_Rev Access'!$F$7:$FS$310,2,FALSE)),"",VLOOKUP($B294,'[2]1516 Exp_Rev Access'!$F$7:$FS$310,2,FALSE))</f>
        <v>13676123.289999999</v>
      </c>
      <c r="I294" s="90">
        <f>IF(ISNA(VLOOKUP($B294,'[2]1516 Exp_Rev Access'!$F$7:$FS$310,3,FALSE)),"",VLOOKUP($B294,'[2]1516 Exp_Rev Access'!$F$7:$FS$310,3,FALSE))</f>
        <v>0</v>
      </c>
      <c r="J294" s="90">
        <f>IF(ISNA(VLOOKUP($B294,'[2]1516 Exp_Rev Access'!$F$7:$FS$310,4,FALSE)),"",VLOOKUP($B294,'[2]1516 Exp_Rev Access'!$F$7:$FS$310,4,FALSE))</f>
        <v>0</v>
      </c>
      <c r="K294" s="90">
        <f>IF(ISNA(VLOOKUP($B294,'[2]1516 Exp_Rev Access'!$F$7:$FS$310,5,FALSE)),"-",VLOOKUP($B294,'[2]1516 Exp_Rev Access'!$F$7:$FS$310,5,FALSE))</f>
        <v>490.31</v>
      </c>
      <c r="L294" s="90">
        <f>IF(ISNA(VLOOKUP($B294,'[2]1516 Exp_Rev Access'!$F$7:$FS$310,6,FALSE)),"",VLOOKUP($B294,'[2]1516 Exp_Rev Access'!$F$7:$FS$310,6,FALSE))</f>
        <v>0</v>
      </c>
      <c r="M294" s="90">
        <f>IF(ISNA(VLOOKUP($B294,'[2]1516 Exp_Rev Access'!$F$7:$FS$310,7,FALSE)),"",VLOOKUP($B294,'[2]1516 Exp_Rev Access'!$F$7:$FS$310,7,FALSE))</f>
        <v>0</v>
      </c>
      <c r="N294" s="53">
        <f t="shared" si="712"/>
        <v>13676613.6</v>
      </c>
      <c r="O294" s="91">
        <f t="shared" si="713"/>
        <v>0.16759665722283981</v>
      </c>
      <c r="P294" s="53">
        <f t="shared" si="714"/>
        <v>2007.9270507435426</v>
      </c>
      <c r="Q294" s="90">
        <f>IF(ISNA(VLOOKUP($B294,'[2]1516 Exp_Rev Access'!$F$7:$FS$310,8,FALSE)),"",VLOOKUP($B294,'[2]1516 Exp_Rev Access'!$F$7:$FS$310,8,FALSE))</f>
        <v>120761.44</v>
      </c>
      <c r="R294" s="90">
        <f>IF(ISNA(VLOOKUP($B294,'[2]1516 Exp_Rev Access'!$F$7:$FS$310,9,FALSE)),"",VLOOKUP($B294,'[2]1516 Exp_Rev Access'!$F$7:$FS$310,9,FALSE))</f>
        <v>0</v>
      </c>
      <c r="S294" s="90">
        <f>IF(ISNA(VLOOKUP($B294,'[2]1516 Exp_Rev Access'!$F$7:$FS$310,10,FALSE)),"",VLOOKUP($B294,'[2]1516 Exp_Rev Access'!$F$7:$FS$310,10,FALSE))</f>
        <v>3125</v>
      </c>
      <c r="T294" s="90">
        <f>IF(ISNA(VLOOKUP($B294,'[2]1516 Exp_Rev Access'!$F$7:$FS$310,11,FALSE)),"",VLOOKUP($B294,'[2]1516 Exp_Rev Access'!$F$7:$FS$310,11,FALSE))</f>
        <v>0</v>
      </c>
      <c r="U294" s="90">
        <f>IF(ISNA(VLOOKUP($B294,'[2]1516 Exp_Rev Access'!$F$7:$FS$310,12,FALSE)),"",VLOOKUP($B294,'[2]1516 Exp_Rev Access'!$F$7:$FS$310,12,FALSE))</f>
        <v>0</v>
      </c>
      <c r="V294" s="90">
        <f>IF(ISNA(VLOOKUP($B294,'[2]1516 Exp_Rev Access'!$F$7:$FS$310,13,FALSE)),"",VLOOKUP($B294,'[2]1516 Exp_Rev Access'!$F$7:$FS$310,13,FALSE))</f>
        <v>575</v>
      </c>
      <c r="W294" s="90">
        <f>IF(ISNA(VLOOKUP($B294,'[2]1516 Exp_Rev Access'!$F$7:$FS$310,14,FALSE)),"",VLOOKUP($B294,'[2]1516 Exp_Rev Access'!$F$7:$FS$310,14,FALSE))</f>
        <v>0</v>
      </c>
      <c r="X294" s="90">
        <f>IF(ISNA(VLOOKUP($B294,'[2]1516 Exp_Rev Access'!$F$7:$FS$310,15,FALSE)),"",VLOOKUP($B294,'[2]1516 Exp_Rev Access'!$F$7:$FS$310,15,FALSE))</f>
        <v>0</v>
      </c>
      <c r="Y294" s="90">
        <f>IF(ISNA(VLOOKUP($B294,'[2]1516 Exp_Rev Access'!$F$7:$FS$310,16,FALSE)),"",VLOOKUP($B294,'[2]1516 Exp_Rev Access'!$F$7:$FS$310,16,FALSE))</f>
        <v>91194.95</v>
      </c>
      <c r="Z294" s="90">
        <f>IF(ISNA(VLOOKUP($B294,'[2]1516 Exp_Rev Access'!$F$7:$FS$310,17,FALSE)),"",VLOOKUP($B294,'[2]1516 Exp_Rev Access'!$F$7:$FS$310,17,FALSE))</f>
        <v>0</v>
      </c>
      <c r="AA294" s="90">
        <f>IF(ISNA(VLOOKUP($B294,'[2]1516 Exp_Rev Access'!$F$7:$FS$310,18,FALSE)),"",VLOOKUP($B294,'[2]1516 Exp_Rev Access'!$F$7:$FS$310,18,FALSE))</f>
        <v>0</v>
      </c>
      <c r="AB294" s="90">
        <f>IF(ISNA(VLOOKUP($B294,'[2]1516 Exp_Rev Access'!$F$7:$FS$310,19,FALSE)),"",VLOOKUP($B294,'[2]1516 Exp_Rev Access'!$F$7:$FS$310,19,FALSE))</f>
        <v>0</v>
      </c>
      <c r="AC294" s="90">
        <f>IF(ISNA(VLOOKUP($B294,'[2]1516 Exp_Rev Access'!$F$7:$FS$310,20,FALSE)),"",VLOOKUP($B294,'[2]1516 Exp_Rev Access'!$F$7:$FS$310,20,FALSE))</f>
        <v>0</v>
      </c>
      <c r="AD294" s="90">
        <f>IF(ISNA(VLOOKUP($B294,'[2]1516 Exp_Rev Access'!$F$7:$FS$310,21,FALSE)),"",VLOOKUP($B294,'[2]1516 Exp_Rev Access'!$F$7:$FS$310,21,FALSE))</f>
        <v>394373.33</v>
      </c>
      <c r="AE294" s="90">
        <f>IF(ISNA(VLOOKUP($B294,'[2]1516 Exp_Rev Access'!$F$7:$FS$310,22,FALSE)),"",VLOOKUP($B294,'[2]1516 Exp_Rev Access'!$F$7:$FS$310,22,FALSE))</f>
        <v>28516.07</v>
      </c>
      <c r="AF294" s="90">
        <f>IF(ISNA(VLOOKUP($B294,'[2]1516 Exp_Rev Access'!$F$7:$FS$310,23,FALSE)),"",VLOOKUP($B294,'[2]1516 Exp_Rev Access'!$F$7:$FS$310,23,FALSE))</f>
        <v>0</v>
      </c>
      <c r="AG294" s="90">
        <f>IF(ISNA(VLOOKUP($B294,'[2]1516 Exp_Rev Access'!$F$7:$FS$310,24,FALSE)),"",VLOOKUP($B294,'[2]1516 Exp_Rev Access'!$F$7:$FS$310,24,FALSE))</f>
        <v>43266.51</v>
      </c>
      <c r="AH294" s="90">
        <f>IF(ISNA(VLOOKUP($B294,'[2]1516 Exp_Rev Access'!$F$7:$FS$310,25,FALSE)),"",VLOOKUP($B294,'[2]1516 Exp_Rev Access'!$F$7:$FS$310,25,FALSE))</f>
        <v>12825.31</v>
      </c>
      <c r="AI294" s="90">
        <f>IF(ISNA(VLOOKUP($B294,'[2]1516 Exp_Rev Access'!$F$7:$FS$310,26,FALSE)),"",VLOOKUP($B294,'[2]1516 Exp_Rev Access'!$F$7:$FS$310,26,FALSE))</f>
        <v>94799.46</v>
      </c>
      <c r="AJ294" s="90">
        <f>IF(ISNA(VLOOKUP($B294,'[2]1516 Exp_Rev Access'!$F$7:$FS$310,27,FALSE)),"",VLOOKUP($B294,'[2]1516 Exp_Rev Access'!$F$7:$FS$310,27,FALSE))</f>
        <v>22783.46</v>
      </c>
      <c r="AK294" s="90">
        <f>IF(ISNA(VLOOKUP($B294,'[2]1516 Exp_Rev Access'!$F$7:$FS$310,28,FALSE)),"",VLOOKUP($B294,'[2]1516 Exp_Rev Access'!$F$7:$FS$310,28,FALSE))</f>
        <v>551437.13</v>
      </c>
      <c r="AL294" s="90">
        <f>IF(ISNA(VLOOKUP($B294,'[2]1516 Exp_Rev Access'!$F$7:$FS$310,29,FALSE)),"",VLOOKUP($B294,'[2]1516 Exp_Rev Access'!$F$7:$FS$310,29,FALSE))</f>
        <v>84740.84</v>
      </c>
      <c r="AM294" s="53">
        <f t="shared" si="715"/>
        <v>1448398.5</v>
      </c>
      <c r="AN294" s="92">
        <f t="shared" si="716"/>
        <v>1.7749038908767251E-2</v>
      </c>
      <c r="AO294" s="68">
        <f t="shared" si="717"/>
        <v>212.646098914893</v>
      </c>
      <c r="AP294" s="90">
        <f>IF(ISNA(VLOOKUP($B294,'[2]1516 Exp_Rev Access'!$F$7:$FS$310,30,FALSE)),"",VLOOKUP($B294,'[2]1516 Exp_Rev Access'!$F$7:$FS$310,30,FALSE))</f>
        <v>40783779</v>
      </c>
      <c r="AQ294" s="90">
        <f>IF(ISNA(VLOOKUP($B294,'[2]1516 Exp_Rev Access'!$F$7:$FS$310,31,FALSE)),"",VLOOKUP($B294,'[2]1516 Exp_Rev Access'!$F$7:$FS$310,31,FALSE))</f>
        <v>1312254.48</v>
      </c>
      <c r="AR294" s="90">
        <f>IF(ISNA(VLOOKUP($B294,'[2]1516 Exp_Rev Access'!$F$7:$FS$310,32,FALSE)),"",VLOOKUP($B294,'[2]1516 Exp_Rev Access'!$F$7:$FS$310,32,FALSE))</f>
        <v>4207018.92</v>
      </c>
      <c r="AS294" s="90">
        <f>IF(ISNA(VLOOKUP($B294,'[2]1516 Exp_Rev Access'!$F$7:$FS$310,33,FALSE)),"",VLOOKUP($B294,'[2]1516 Exp_Rev Access'!$F$7:$FS$310,33,FALSE))</f>
        <v>0</v>
      </c>
      <c r="AT294" s="90">
        <f>IF(ISNA(VLOOKUP($B294,'[2]1516 Exp_Rev Access'!$F$7:$FS$310,34,FALSE)),"",VLOOKUP($B294,'[2]1516 Exp_Rev Access'!$F$7:$FS$310,34,FALSE))</f>
        <v>0</v>
      </c>
      <c r="AU294" s="53">
        <f t="shared" si="718"/>
        <v>46303052.399999999</v>
      </c>
      <c r="AV294" s="93">
        <f t="shared" si="719"/>
        <v>0.56740923070708016</v>
      </c>
      <c r="AW294" s="53">
        <f t="shared" si="720"/>
        <v>6797.9657951260469</v>
      </c>
      <c r="AX294" s="90">
        <f>IF(ISNA(VLOOKUP($B294,'[2]1516 Exp_Rev Access'!$F$7:$FS$310,35,FALSE)),"",VLOOKUP($B294,'[2]1516 Exp_Rev Access'!$F$7:$FS$310,35,FALSE))</f>
        <v>245238.29</v>
      </c>
      <c r="AY294" s="90">
        <f>IF(ISNA(VLOOKUP($B294,'[2]1516 Exp_Rev Access'!$F$7:$FS$310,36,FALSE)),"",VLOOKUP($B294,'[2]1516 Exp_Rev Access'!$F$7:$FS$310,36,FALSE))</f>
        <v>5517556.8099999996</v>
      </c>
      <c r="AZ294" s="90">
        <f>IF(ISNA(VLOOKUP($B294,'[2]1516 Exp_Rev Access'!$F$7:$FS$310,37,FALSE)),"",VLOOKUP($B294,'[2]1516 Exp_Rev Access'!$F$7:$FS$310,37,FALSE))</f>
        <v>193394.03</v>
      </c>
      <c r="BA294" s="90">
        <f>IF(ISNA(VLOOKUP($B294,'[2]1516 Exp_Rev Access'!$F$7:$FS$310,38,FALSE)),"",VLOOKUP($B294,'[2]1516 Exp_Rev Access'!$F$7:$FS$310,38,FALSE))</f>
        <v>0</v>
      </c>
      <c r="BB294" s="90">
        <f>IF(ISNA(VLOOKUP($B294,'[2]1516 Exp_Rev Access'!$F$7:$FS$310,39,FALSE)),"",VLOOKUP($B294,'[2]1516 Exp_Rev Access'!$F$7:$FS$310,39,FALSE))</f>
        <v>0</v>
      </c>
      <c r="BC294" s="90">
        <f>IF(ISNA(VLOOKUP($B294,'[2]1516 Exp_Rev Access'!$F$7:$FS$310,40,FALSE)),"",VLOOKUP($B294,'[2]1516 Exp_Rev Access'!$F$7:$FS$310,40,FALSE))</f>
        <v>2101679.77</v>
      </c>
      <c r="BD294" s="90">
        <f>IF(ISNA(VLOOKUP($B294,'[2]1516 Exp_Rev Access'!$F$7:$FS$310,41,FALSE)),"",VLOOKUP($B294,'[2]1516 Exp_Rev Access'!$F$7:$FS$310,41,FALSE))</f>
        <v>0</v>
      </c>
      <c r="BE294" s="90">
        <f>IF(ISNA(VLOOKUP($B294,'[2]1516 Exp_Rev Access'!$F$7:$FS$310,42,FALSE)),"",VLOOKUP($B294,'[2]1516 Exp_Rev Access'!$F$7:$FS$310,42,FALSE))</f>
        <v>754083.03</v>
      </c>
      <c r="BF294" s="90">
        <f>IF(ISNA(VLOOKUP($B294,'[2]1516 Exp_Rev Access'!$F$7:$FS$310,43,FALSE)),"",VLOOKUP($B294,'[2]1516 Exp_Rev Access'!$F$7:$FS$310,43,FALSE))</f>
        <v>0</v>
      </c>
      <c r="BG294" s="90">
        <f>IF(ISNA(VLOOKUP($B294,'[2]1516 Exp_Rev Access'!$F$7:$FS$310,44,FALSE)),"",VLOOKUP($B294,'[2]1516 Exp_Rev Access'!$F$7:$FS$310,44,FALSE))</f>
        <v>1708551.7</v>
      </c>
      <c r="BH294" s="90">
        <f>IF(ISNA(VLOOKUP($B294,'[2]1516 Exp_Rev Access'!$F$7:$FS$310,45,FALSE)),"",VLOOKUP($B294,'[2]1516 Exp_Rev Access'!$F$7:$FS$310,45,FALSE))</f>
        <v>65228.2</v>
      </c>
      <c r="BI294" s="90">
        <f>IF(ISNA(VLOOKUP($B294,'[2]1516 Exp_Rev Access'!$F$7:$FS$310,46,FALSE)),"",VLOOKUP($B294,'[2]1516 Exp_Rev Access'!$F$7:$FS$310,46,FALSE))</f>
        <v>0</v>
      </c>
      <c r="BJ294" s="90">
        <f>IF(ISNA(VLOOKUP($B294,'[2]1516 Exp_Rev Access'!$F$7:$FS$310,47,FALSE)),"",VLOOKUP($B294,'[2]1516 Exp_Rev Access'!$F$7:$FS$310,47,FALSE))</f>
        <v>61994.87</v>
      </c>
      <c r="BK294" s="90">
        <f>IF(ISNA(VLOOKUP($B294,'[2]1516 Exp_Rev Access'!$F$7:$FS$310,48,FALSE)),"",VLOOKUP($B294,'[2]1516 Exp_Rev Access'!$F$7:$FS$310,48,FALSE))</f>
        <v>2050221.15</v>
      </c>
      <c r="BL294" s="90">
        <f>IF(ISNA(VLOOKUP($B294,'[2]1516 Exp_Rev Access'!$F$7:$FS$310,49,FALSE)),"",VLOOKUP($B294,'[2]1516 Exp_Rev Access'!$F$7:$FS$310,49,FALSE))</f>
        <v>0</v>
      </c>
      <c r="BM294" s="90">
        <f>IF(ISNA(VLOOKUP($B294,'[2]1516 Exp_Rev Access'!$F$7:$FS$310,50,FALSE)),"",VLOOKUP($B294,'[2]1516 Exp_Rev Access'!$F$7:$FS$310,50,FALSE))</f>
        <v>0</v>
      </c>
      <c r="BN294" s="90">
        <f>IF(ISNA(VLOOKUP($B294,'[2]1516 Exp_Rev Access'!$F$7:$FS$310,51,FALSE)),"",VLOOKUP($B294,'[2]1516 Exp_Rev Access'!$F$7:$FS$310,51,FALSE))</f>
        <v>0</v>
      </c>
      <c r="BO294" s="90">
        <f>IF(ISNA(VLOOKUP($B294,'[2]1516 Exp_Rev Access'!$F$7:$FS$310,52,FALSE)),"",VLOOKUP($B294,'[2]1516 Exp_Rev Access'!$F$7:$FS$310,52,FALSE))</f>
        <v>0</v>
      </c>
      <c r="BP294" s="90">
        <f>IF(ISNA(VLOOKUP($B294,'[2]1516 Exp_Rev Access'!$F$7:$FS$310,53,FALSE)),"",VLOOKUP($B294,'[2]1516 Exp_Rev Access'!$F$7:$FS$310,53,FALSE))</f>
        <v>0</v>
      </c>
      <c r="BQ294" s="90">
        <f>IF(ISNA(VLOOKUP($B294,'[2]1516 Exp_Rev Access'!$F$7:$FS$310,54,FALSE)),"",VLOOKUP($B294,'[2]1516 Exp_Rev Access'!$F$7:$FS$310,54,FALSE))</f>
        <v>0</v>
      </c>
      <c r="BR294" s="90">
        <f>IF(ISNA(VLOOKUP($B294,'[2]1516 Exp_Rev Access'!$F$7:$FS$310,55,FALSE)),"",VLOOKUP($B294,'[2]1516 Exp_Rev Access'!$F$7:$FS$310,55,FALSE))</f>
        <v>0</v>
      </c>
      <c r="BS294" s="90">
        <f>IF(ISNA(VLOOKUP($B294,'[2]1516 Exp_Rev Access'!$F$7:$FS$310,56,FALSE)),"",VLOOKUP($B294,'[2]1516 Exp_Rev Access'!$F$7:$FS$310,56,FALSE))</f>
        <v>0</v>
      </c>
      <c r="BT294" s="90">
        <f>IF(ISNA(VLOOKUP($B294,'[2]1516 Exp_Rev Access'!$F$7:$FS$310,57,FALSE)),"",VLOOKUP($B294,'[2]1516 Exp_Rev Access'!$F$7:$FS$310,57,FALSE))</f>
        <v>0</v>
      </c>
      <c r="BU294" s="90">
        <f>IF(ISNA(VLOOKUP($B294,'[2]1516 Exp_Rev Access'!$F$7:$FS$310,58,FALSE)),"",VLOOKUP($B294,'[2]1516 Exp_Rev Access'!$F$7:$FS$310,58,FALSE))</f>
        <v>0</v>
      </c>
      <c r="BV294" s="53">
        <f t="shared" si="721"/>
        <v>12697947.849999998</v>
      </c>
      <c r="BW294" s="92">
        <f t="shared" si="722"/>
        <v>0.15560384138146197</v>
      </c>
      <c r="BX294" s="68">
        <f t="shared" si="723"/>
        <v>1864.2445946521295</v>
      </c>
      <c r="BY294" s="90">
        <f>IF(ISNA(VLOOKUP($B294,'[2]1516 Exp_Rev Access'!$F$7:$FS$310,59,FALSE)),"",VLOOKUP($B294,'[2]1516 Exp_Rev Access'!$F$7:$FS$310,59,FALSE))</f>
        <v>0</v>
      </c>
      <c r="BZ294" s="90">
        <f>IF(ISNA(VLOOKUP($B294,'[2]1516 Exp_Rev Access'!$F$7:$FS$310,60,FALSE)),"",VLOOKUP($B294,'[2]1516 Exp_Rev Access'!$F$7:$FS$310,60,FALSE))</f>
        <v>0</v>
      </c>
      <c r="CA294" s="90">
        <f>IF(ISNA(VLOOKUP($B294,'[2]1516 Exp_Rev Access'!$F$7:$FS$310,61,FALSE)),"",VLOOKUP($B294,'[2]1516 Exp_Rev Access'!$F$7:$FS$310,61,FALSE))</f>
        <v>0</v>
      </c>
      <c r="CB294" s="90">
        <f>IF(ISNA(VLOOKUP($B294,'[2]1516 Exp_Rev Access'!$F$7:$FS$310,62,FALSE)),"",VLOOKUP($B294,'[2]1516 Exp_Rev Access'!$F$7:$FS$310,62,FALSE))</f>
        <v>0</v>
      </c>
      <c r="CC294" s="90">
        <f>IF(ISNA(VLOOKUP($B294,'[2]1516 Exp_Rev Access'!$F$7:$FS$310,63,FALSE)),"",VLOOKUP($B294,'[2]1516 Exp_Rev Access'!$F$7:$FS$310,63,FALSE))</f>
        <v>88201.03</v>
      </c>
      <c r="CD294" s="90">
        <f>IF(ISNA(VLOOKUP($B294,'[2]1516 Exp_Rev Access'!$F$7:$FS$310,64,FALSE)),"",VLOOKUP($B294,'[2]1516 Exp_Rev Access'!$F$7:$FS$310,64,FALSE))</f>
        <v>0</v>
      </c>
      <c r="CE294" s="53">
        <f t="shared" si="724"/>
        <v>88201.03</v>
      </c>
      <c r="CF294" s="92">
        <f t="shared" si="725"/>
        <v>1.0808375687100943E-3</v>
      </c>
      <c r="CG294" s="94">
        <f t="shared" si="726"/>
        <v>12.949202135859327</v>
      </c>
      <c r="CH294" s="90">
        <f>IF(ISNA(VLOOKUP($B294,'[2]1516 Exp_Rev Access'!$F$7:$FS$310,65,FALSE)),"",VLOOKUP($B294,'[2]1516 Exp_Rev Access'!$F$7:$FS$310,65,FALSE))</f>
        <v>307575.62</v>
      </c>
      <c r="CI294" s="90">
        <f>IF(ISNA(VLOOKUP($B294,'[2]1516 Exp_Rev Access'!$F$7:$FS$310,66,FALSE)),"",VLOOKUP($B294,'[2]1516 Exp_Rev Access'!$F$7:$FS$310,66,FALSE))</f>
        <v>0</v>
      </c>
      <c r="CJ294" s="90">
        <f>IF(ISNA(VLOOKUP($B294,'[2]1516 Exp_Rev Access'!$F$7:$FS$310,67,FALSE)),"",VLOOKUP($B294,'[2]1516 Exp_Rev Access'!$F$7:$FS$310,67,FALSE))</f>
        <v>0</v>
      </c>
      <c r="CK294" s="90">
        <f>IF(ISNA(VLOOKUP($B294,'[2]1516 Exp_Rev Access'!$F$7:$FS$310,68,FALSE)),"",VLOOKUP($B294,'[2]1516 Exp_Rev Access'!$F$7:$FS$310,68,FALSE))</f>
        <v>0</v>
      </c>
      <c r="CL294" s="90">
        <f>IF(ISNA(VLOOKUP($B294,'[2]1516 Exp_Rev Access'!$F$7:$FS$310,69,FALSE)),"",VLOOKUP($B294,'[2]1516 Exp_Rev Access'!$F$7:$FS$310,69,FALSE))</f>
        <v>0</v>
      </c>
      <c r="CM294" s="90">
        <f>IF(ISNA(VLOOKUP($B294,'[2]1516 Exp_Rev Access'!$F$7:$FS$310,70,FALSE)),"",VLOOKUP($B294,'[2]1516 Exp_Rev Access'!$F$7:$FS$310,70,FALSE))</f>
        <v>0</v>
      </c>
      <c r="CN294" s="90">
        <f>IF(ISNA(VLOOKUP($B294,'[2]1516 Exp_Rev Access'!$F$7:$FS$310,71,FALSE)),"",VLOOKUP($B294,'[2]1516 Exp_Rev Access'!$F$7:$FS$310,71,FALSE))</f>
        <v>0</v>
      </c>
      <c r="CO294" s="90">
        <f>IF(ISNA(VLOOKUP($B294,'[2]1516 Exp_Rev Access'!$F$7:$FS$310,72,FALSE)),"",VLOOKUP($B294,'[2]1516 Exp_Rev Access'!$F$7:$FS$310,72,FALSE))</f>
        <v>0</v>
      </c>
      <c r="CP294" s="90">
        <f>IF(ISNA(VLOOKUP($B294,'[2]1516 Exp_Rev Access'!$F$7:$FS$310,73,FALSE)),"",VLOOKUP($B294,'[2]1516 Exp_Rev Access'!$F$7:$FS$310,73,FALSE))</f>
        <v>0</v>
      </c>
      <c r="CQ294" s="90">
        <f>IF(ISNA(VLOOKUP($B294,'[2]1516 Exp_Rev Access'!$F$7:$FS$310,74,FALSE)),"",VLOOKUP($B294,'[2]1516 Exp_Rev Access'!$F$7:$FS$310,74,FALSE))</f>
        <v>1469202</v>
      </c>
      <c r="CR294" s="90">
        <f>IF(ISNA(VLOOKUP($B294,'[2]1516 Exp_Rev Access'!$F$7:$FS$310,75,FALSE)),"",VLOOKUP($B294,'[2]1516 Exp_Rev Access'!$F$7:$FS$310,75,FALSE))</f>
        <v>0</v>
      </c>
      <c r="CS294" s="90">
        <f>IF(ISNA(VLOOKUP($B294,'[2]1516 Exp_Rev Access'!$F$7:$FS$310,76,FALSE)),"",VLOOKUP($B294,'[2]1516 Exp_Rev Access'!$F$7:$FS$310,76,FALSE))</f>
        <v>60616</v>
      </c>
      <c r="CT294" s="90">
        <f>IF(ISNA(VLOOKUP($B294,'[2]1516 Exp_Rev Access'!$F$7:$FS$310,77,FALSE)),"",VLOOKUP($B294,'[2]1516 Exp_Rev Access'!$F$7:$FS$310,77,FALSE))</f>
        <v>26964</v>
      </c>
      <c r="CU294" s="90">
        <f>IF(ISNA(VLOOKUP($B294,'[2]1516 Exp_Rev Access'!$F$7:$FS$310,78,FALSE)),"",VLOOKUP($B294,'[2]1516 Exp_Rev Access'!$F$7:$FS$310,78,FALSE))</f>
        <v>1801452.96</v>
      </c>
      <c r="CV294" s="90">
        <f>IF(ISNA(VLOOKUP($B294,'[2]1516 Exp_Rev Access'!$F$7:$FS$310,79,FALSE)),"",VLOOKUP($B294,'[2]1516 Exp_Rev Access'!$F$7:$FS$310,79,FALSE))</f>
        <v>172380.95</v>
      </c>
      <c r="CW294" s="90">
        <f>IF(ISNA(VLOOKUP($B294,'[2]1516 Exp_Rev Access'!$F$7:$FS$310,80,FALSE)),"",VLOOKUP($B294,'[2]1516 Exp_Rev Access'!$F$7:$FS$310,80,FALSE))</f>
        <v>410090.91</v>
      </c>
      <c r="CX294" s="90">
        <f>IF(ISNA(VLOOKUP($B294,'[2]1516 Exp_Rev Access'!$F$7:$FS$310,81,FALSE)),"",VLOOKUP($B294,'[2]1516 Exp_Rev Access'!$F$7:$FS$310,81,FALSE))</f>
        <v>0</v>
      </c>
      <c r="CY294" s="90">
        <f>IF(ISNA(VLOOKUP($B294,'[2]1516 Exp_Rev Access'!$F$7:$FS$310,82,FALSE)),"",VLOOKUP($B294,'[2]1516 Exp_Rev Access'!$F$7:$FS$310,82,FALSE))</f>
        <v>0</v>
      </c>
      <c r="CZ294" s="90">
        <f>IF(ISNA(VLOOKUP($B294,'[2]1516 Exp_Rev Access'!$F$7:$FS$310,83,FALSE)),"",VLOOKUP($B294,'[2]1516 Exp_Rev Access'!$F$7:$FS$310,83,FALSE))</f>
        <v>0</v>
      </c>
      <c r="DA294" s="90">
        <f>IF(ISNA(VLOOKUP($B294,'[2]1516 Exp_Rev Access'!$F$7:$FS$310,84,FALSE)),"",VLOOKUP($B294,'[2]1516 Exp_Rev Access'!$F$7:$FS$310,84,FALSE))</f>
        <v>0</v>
      </c>
      <c r="DB294" s="90">
        <f>IF(ISNA(VLOOKUP($B294,'[2]1516 Exp_Rev Access'!$F$7:$FS$310,85,FALSE)),"",VLOOKUP($B294,'[2]1516 Exp_Rev Access'!$F$7:$FS$310,85,FALSE))</f>
        <v>222528.42</v>
      </c>
      <c r="DC294" s="90">
        <f>IF(ISNA(VLOOKUP($B294,'[2]1516 Exp_Rev Access'!$F$7:$FS$310,86,FALSE)),"",VLOOKUP($B294,'[2]1516 Exp_Rev Access'!$F$7:$FS$310,86,FALSE))</f>
        <v>0</v>
      </c>
      <c r="DD294" s="90">
        <f>IF(ISNA(VLOOKUP($B294,'[2]1516 Exp_Rev Access'!$F$7:$FS$310,87,FALSE)),"",VLOOKUP($B294,'[2]1516 Exp_Rev Access'!$F$7:$FS$310,87,FALSE))</f>
        <v>0</v>
      </c>
      <c r="DE294" s="90">
        <f>IF(ISNA(VLOOKUP($B294,'[2]1516 Exp_Rev Access'!$F$7:$FS$310,88,FALSE)),"",VLOOKUP($B294,'[2]1516 Exp_Rev Access'!$F$7:$FS$310,88,FALSE))</f>
        <v>0</v>
      </c>
      <c r="DF294" s="90">
        <f>IF(ISNA(VLOOKUP($B294,'[2]1516 Exp_Rev Access'!$F$7:$FS$310,89,FALSE)),"",VLOOKUP($B294,'[2]1516 Exp_Rev Access'!$F$7:$FS$310,89,FALSE))</f>
        <v>0</v>
      </c>
      <c r="DG294" s="90">
        <f>IF(ISNA(VLOOKUP($B294,'[2]1516 Exp_Rev Access'!$F$7:$FS$310,90,FALSE)),"",VLOOKUP($B294,'[2]1516 Exp_Rev Access'!$F$7:$FS$310,90,FALSE))</f>
        <v>56349.88</v>
      </c>
      <c r="DH294" s="90">
        <f>IF(ISNA(VLOOKUP($B294,'[2]1516 Exp_Rev Access'!$F$7:$FS$310,91,FALSE)),"",VLOOKUP($B294,'[2]1516 Exp_Rev Access'!$F$7:$FS$310,91,FALSE))</f>
        <v>66445.55</v>
      </c>
      <c r="DI294" s="90">
        <f>IF(ISNA(VLOOKUP($B294,'[2]1516 Exp_Rev Access'!$F$7:$FS$310,92,FALSE)),"",VLOOKUP($B294,'[2]1516 Exp_Rev Access'!$F$7:$FS$310,92,FALSE))</f>
        <v>2221396.8199999998</v>
      </c>
      <c r="DJ294" s="90">
        <f>IF(ISNA(VLOOKUP($B294,'[2]1516 Exp_Rev Access'!$F$7:$FS$310,93,FALSE)),"",VLOOKUP($B294,'[2]1516 Exp_Rev Access'!$F$7:$FS$310,93,FALSE))</f>
        <v>0</v>
      </c>
      <c r="DK294" s="90">
        <f>IF(ISNA(VLOOKUP($B294,'[2]1516 Exp_Rev Access'!$F$7:$FS$310,94,FALSE)),"",VLOOKUP($B294,'[2]1516 Exp_Rev Access'!$F$7:$FS$310,94,FALSE))</f>
        <v>0</v>
      </c>
      <c r="DL294" s="90">
        <f>IF(ISNA(VLOOKUP($B294,'[2]1516 Exp_Rev Access'!$F$7:$FS$310,95,FALSE)),"",VLOOKUP($B294,'[2]1516 Exp_Rev Access'!$F$7:$FS$310,95,FALSE))</f>
        <v>0</v>
      </c>
      <c r="DM294" s="90">
        <f>IF(ISNA(VLOOKUP($B294,'[2]1516 Exp_Rev Access'!$F$7:$FS$310,96,FALSE)),"",VLOOKUP($B294,'[2]1516 Exp_Rev Access'!$F$7:$FS$310,96,FALSE))</f>
        <v>0</v>
      </c>
      <c r="DN294" s="90">
        <f>IF(ISNA(VLOOKUP($B294,'[2]1516 Exp_Rev Access'!$F$7:$FS$310,97,FALSE)),"",VLOOKUP($B294,'[2]1516 Exp_Rev Access'!$F$7:$FS$310,97,FALSE))</f>
        <v>0</v>
      </c>
      <c r="DO294" s="90">
        <f>IF(ISNA(VLOOKUP($B294,'[2]1516 Exp_Rev Access'!$F$7:$FS$310,98,FALSE)),"",VLOOKUP($B294,'[2]1516 Exp_Rev Access'!$F$7:$FS$310,98,FALSE))</f>
        <v>0</v>
      </c>
      <c r="DP294" s="90">
        <f>IF(ISNA(VLOOKUP($B294,'[2]1516 Exp_Rev Access'!$F$7:$FS$310,99,FALSE)),"",VLOOKUP($B294,'[2]1516 Exp_Rev Access'!$F$7:$FS$310,99,FALSE))</f>
        <v>0</v>
      </c>
      <c r="DQ294" s="90">
        <f>IF(ISNA(VLOOKUP($B294,'[2]1516 Exp_Rev Access'!$F$7:$FS$310,100,FALSE)),"",VLOOKUP($B294,'[2]1516 Exp_Rev Access'!$F$7:$FS$310,100,FALSE))</f>
        <v>0</v>
      </c>
      <c r="DR294" s="90">
        <f>IF(ISNA(VLOOKUP($B294,'[2]1516 Exp_Rev Access'!$F$7:$FS$310,101,FALSE)),"",VLOOKUP($B294,'[2]1516 Exp_Rev Access'!$F$7:$FS$310,101,FALSE))</f>
        <v>0</v>
      </c>
      <c r="DS294" s="90">
        <f>IF(ISNA(VLOOKUP($B294,'[2]1516 Exp_Rev Access'!$F$7:$FS$310,102,FALSE)),"",VLOOKUP($B294,'[2]1516 Exp_Rev Access'!$F$7:$FS$310,102,FALSE))</f>
        <v>0</v>
      </c>
      <c r="DT294" s="90">
        <f>IF(ISNA(VLOOKUP($B294,'[2]1516 Exp_Rev Access'!$F$7:$FS$310,103,FALSE)),"",VLOOKUP($B294,'[2]1516 Exp_Rev Access'!$F$7:$FS$310,103,FALSE))</f>
        <v>0</v>
      </c>
      <c r="DU294" s="90">
        <f>IF(ISNA(VLOOKUP($B294,'[2]1516 Exp_Rev Access'!$F$7:$FS$310,104,FALSE)),"",VLOOKUP($B294,'[2]1516 Exp_Rev Access'!$F$7:$FS$310,104,FALSE))</f>
        <v>0</v>
      </c>
      <c r="DV294" s="90">
        <f>IF(ISNA(VLOOKUP($B294,'[2]1516 Exp_Rev Access'!$F$7:$FS$310,105,FALSE)),"",VLOOKUP($B294,'[2]1516 Exp_Rev Access'!$F$7:$FS$310,105,FALSE))</f>
        <v>0</v>
      </c>
      <c r="DW294" s="90">
        <f>IF(ISNA(VLOOKUP($B294,'[2]1516 Exp_Rev Access'!$F$7:$FS$310,106,FALSE)),"",VLOOKUP($B294,'[2]1516 Exp_Rev Access'!$F$7:$FS$310,106,FALSE))</f>
        <v>0</v>
      </c>
      <c r="DX294" s="90">
        <f>IF(ISNA(VLOOKUP($B294,'[2]1516 Exp_Rev Access'!$F$7:$FS$310,107,FALSE)),"",VLOOKUP($B294,'[2]1516 Exp_Rev Access'!$F$7:$FS$310,107,FALSE))</f>
        <v>0</v>
      </c>
      <c r="DY294" s="90">
        <f>IF(ISNA(VLOOKUP($B294,'[2]1516 Exp_Rev Access'!$F$7:$FS$310,108,FALSE)),"",VLOOKUP($B294,'[2]1516 Exp_Rev Access'!$F$7:$FS$310,108,FALSE))</f>
        <v>0</v>
      </c>
      <c r="DZ294" s="90">
        <f>IF(ISNA(VLOOKUP($B294,'[2]1516 Exp_Rev Access'!$F$7:$FS$310,109,FALSE)),"",VLOOKUP($B294,'[2]1516 Exp_Rev Access'!$F$7:$FS$310,109,FALSE))</f>
        <v>0</v>
      </c>
      <c r="EA294" s="90">
        <f>IF(ISNA(VLOOKUP($B294,'[2]1516 Exp_Rev Access'!$F$7:$FS$310,110,FALSE)),"",VLOOKUP($B294,'[2]1516 Exp_Rev Access'!$F$7:$FS$310,110,FALSE))</f>
        <v>0</v>
      </c>
      <c r="EB294" s="90">
        <f>IF(ISNA(VLOOKUP($B294,'[2]1516 Exp_Rev Access'!$F$7:$FS$310,111,FALSE)),"",VLOOKUP($B294,'[2]1516 Exp_Rev Access'!$F$7:$FS$310,111,FALSE))</f>
        <v>0</v>
      </c>
      <c r="EC294" s="90">
        <f>IF(ISNA(VLOOKUP($B294,'[2]1516 Exp_Rev Access'!$F$7:$FS$310,112,FALSE)),"",VLOOKUP($B294,'[2]1516 Exp_Rev Access'!$F$7:$FS$310,112,FALSE))</f>
        <v>0</v>
      </c>
      <c r="ED294" s="90">
        <f>IF(ISNA(VLOOKUP($B294,'[2]1516 Exp_Rev Access'!$F$7:$FS$310,113,FALSE)),"",VLOOKUP($B294,'[2]1516 Exp_Rev Access'!$F$7:$FS$310,113,FALSE))</f>
        <v>0</v>
      </c>
      <c r="EE294" s="90">
        <f>IF(ISNA(VLOOKUP($B294,'[2]1516 Exp_Rev Access'!$F$7:$FS$310,114,FALSE)),"",VLOOKUP($B294,'[2]1516 Exp_Rev Access'!$F$7:$FS$310,114,FALSE))</f>
        <v>0</v>
      </c>
      <c r="EF294" s="90">
        <f>IF(ISNA(VLOOKUP($B294,'[2]1516 Exp_Rev Access'!$F$7:$FS$310,115,FALSE)),"",VLOOKUP($B294,'[2]1516 Exp_Rev Access'!$F$7:$FS$310,115,FALSE))</f>
        <v>0</v>
      </c>
      <c r="EG294" s="90">
        <f>IF(ISNA(VLOOKUP($B294,'[2]1516 Exp_Rev Access'!$F$7:$FS$310,116,FALSE)),"",VLOOKUP($B294,'[2]1516 Exp_Rev Access'!$F$7:$FS$310,116,FALSE))</f>
        <v>0</v>
      </c>
      <c r="EH294" s="90">
        <f>IF(ISNA(VLOOKUP($B294,'[2]1516 Exp_Rev Access'!$F$7:$FS$310,117,FALSE)),"",VLOOKUP($B294,'[2]1516 Exp_Rev Access'!$F$7:$FS$310,117,FALSE))</f>
        <v>0</v>
      </c>
      <c r="EI294" s="90">
        <f>IF(ISNA(VLOOKUP($B294,'[2]1516 Exp_Rev Access'!$F$7:$FS$310,118,FALSE)),"",VLOOKUP($B294,'[2]1516 Exp_Rev Access'!$F$7:$FS$310,118,FALSE))</f>
        <v>0</v>
      </c>
      <c r="EJ294" s="90">
        <f>IF(ISNA(VLOOKUP($B294,'[2]1516 Exp_Rev Access'!$F$7:$FS$310,119,FALSE)),"",VLOOKUP($B294,'[2]1516 Exp_Rev Access'!$F$7:$FS$310,119,FALSE))</f>
        <v>0</v>
      </c>
      <c r="EK294" s="90">
        <f>IF(ISNA(VLOOKUP($B294,'[2]1516 Exp_Rev Access'!$F$7:$FS$310,120,FALSE)),"",VLOOKUP($B294,'[2]1516 Exp_Rev Access'!$F$7:$FS$310,120,FALSE))</f>
        <v>0</v>
      </c>
      <c r="EL294" s="90">
        <f>IF(ISNA(VLOOKUP($B294,'[2]1516 Exp_Rev Access'!$F$7:$FS$310,121,FALSE)),"",VLOOKUP($B294,'[2]1516 Exp_Rev Access'!$F$7:$FS$310,121,FALSE))</f>
        <v>0</v>
      </c>
      <c r="EM294" s="90">
        <f>IF(ISNA(VLOOKUP($B294,'[2]1516 Exp_Rev Access'!$F$7:$FS$310,122,FALSE)),"",VLOOKUP($B294,'[2]1516 Exp_Rev Access'!$F$7:$FS$310,122,FALSE))</f>
        <v>0</v>
      </c>
      <c r="EN294" s="90">
        <f>IF(ISNA(VLOOKUP($B294,'[2]1516 Exp_Rev Access'!$F$7:$FS$310,123,FALSE)),"",VLOOKUP($B294,'[2]1516 Exp_Rev Access'!$F$7:$FS$310,123,FALSE))</f>
        <v>0</v>
      </c>
      <c r="EO294" s="90">
        <f>IF(ISNA(VLOOKUP($B294,'[2]1516 Exp_Rev Access'!$F$7:$FS$310,124,FALSE)),"",VLOOKUP($B294,'[2]1516 Exp_Rev Access'!$F$7:$FS$310,124,FALSE))</f>
        <v>0</v>
      </c>
      <c r="EP294" s="90">
        <f>IF(ISNA(VLOOKUP($B294,'[2]1516 Exp_Rev Access'!$F$7:$FS$310,125,FALSE)),"",VLOOKUP($B294,'[2]1516 Exp_Rev Access'!$F$7:$FS$310,125,FALSE))</f>
        <v>0</v>
      </c>
      <c r="EQ294" s="90">
        <f>IF(ISNA(VLOOKUP($B294,'[2]1516 Exp_Rev Access'!$F$7:$FS$310,126,FALSE)),"",VLOOKUP($B294,'[2]1516 Exp_Rev Access'!$F$7:$FS$310,126,FALSE))</f>
        <v>0</v>
      </c>
      <c r="ER294" s="90">
        <f>IF(ISNA(VLOOKUP($B294,'[2]1516 Exp_Rev Access'!$F$7:$FS$310,127,FALSE)),"",VLOOKUP($B294,'[2]1516 Exp_Rev Access'!$F$7:$FS$310,127,FALSE))</f>
        <v>0</v>
      </c>
      <c r="ES294" s="90">
        <f>IF(ISNA(VLOOKUP($B294,'[2]1516 Exp_Rev Access'!$F$7:$FS$310,128,FALSE)),"",VLOOKUP($B294,'[2]1516 Exp_Rev Access'!$F$7:$FS$310,128,FALSE))</f>
        <v>0</v>
      </c>
      <c r="ET294" s="90">
        <f>IF(ISNA(VLOOKUP($B294,'[2]1516 Exp_Rev Access'!$F$7:$FS$310,129,FALSE)),"",VLOOKUP($B294,'[2]1516 Exp_Rev Access'!$F$7:$FS$310,129,FALSE))</f>
        <v>0</v>
      </c>
      <c r="EU294" s="90">
        <f>IF(ISNA(VLOOKUP($B294,'[2]1516 Exp_Rev Access'!$F$7:$FS$310,130,FALSE)),"",VLOOKUP($B294,'[2]1516 Exp_Rev Access'!$F$7:$FS$310,130,FALSE))</f>
        <v>0</v>
      </c>
      <c r="EV294" s="90">
        <f>IF(ISNA(VLOOKUP($B294,'[2]1516 Exp_Rev Access'!$F$7:$FS$310,131,FALSE)),"",VLOOKUP($B294,'[2]1516 Exp_Rev Access'!$F$7:$FS$310,131,FALSE))</f>
        <v>176448.63</v>
      </c>
      <c r="EW294" s="90">
        <f>IF(ISNA(VLOOKUP($B294,'[2]1516 Exp_Rev Access'!$F$7:$FS$310,132,FALSE)),"",VLOOKUP($B294,'[2]1516 Exp_Rev Access'!$F$7:$FS$310,132,FALSE))</f>
        <v>0</v>
      </c>
      <c r="EX294" s="90">
        <f>IF(ISNA(VLOOKUP($B294,'[2]1516 Exp_Rev Access'!$F$7:$FS$310,133,FALSE)),"",VLOOKUP($B294,'[2]1516 Exp_Rev Access'!$F$7:$FS$310,133,FALSE))</f>
        <v>0</v>
      </c>
      <c r="EY294" s="90">
        <f>IF(ISNA(VLOOKUP($B294,'[2]1516 Exp_Rev Access'!$F$7:$FS$310,134,FALSE)),"",VLOOKUP($B294,'[2]1516 Exp_Rev Access'!$F$7:$FS$310,134,FALSE))</f>
        <v>0</v>
      </c>
      <c r="EZ294" s="90">
        <f>IF(ISNA(VLOOKUP($B294,'[2]1516 Exp_Rev Access'!$F$7:$FS$310,135,FALSE)),"",VLOOKUP($B294,'[2]1516 Exp_Rev Access'!$F$7:$FS$310,135,FALSE))</f>
        <v>0</v>
      </c>
      <c r="FA294" s="90">
        <f>IF(ISNA(VLOOKUP($B294,'[2]1516 Exp_Rev Access'!$F$7:$FS$310,136,FALSE)),"",VLOOKUP($B294,'[2]1516 Exp_Rev Access'!$F$7:$FS$310,136,FALSE))</f>
        <v>0</v>
      </c>
      <c r="FB294" s="90">
        <f>IF(ISNA(VLOOKUP($B294,'[2]1516 Exp_Rev Access'!$F$7:$FS$310,137,FALSE)),"",VLOOKUP($B294,'[2]1516 Exp_Rev Access'!$F$7:$FS$310,137,FALSE))</f>
        <v>0</v>
      </c>
      <c r="FC294" s="90">
        <f>IF(ISNA(VLOOKUP($B294,'[2]1516 Exp_Rev Access'!$F$7:$FS$310,138,FALSE)),"",VLOOKUP($B294,'[2]1516 Exp_Rev Access'!$F$7:$FS$310,138,FALSE))</f>
        <v>0</v>
      </c>
      <c r="FD294" s="90">
        <f>IF(ISNA(VLOOKUP($B294,'[2]1516 Exp_Rev Access'!$F$7:$FS$310,139,FALSE)),"",VLOOKUP($B294,'[2]1516 Exp_Rev Access'!$F$7:$FS$310,139,FALSE))</f>
        <v>0</v>
      </c>
      <c r="FE294" s="90">
        <f>IF(ISNA(VLOOKUP($B294,'[2]1516 Exp_Rev Access'!$F$7:$FS$310,140,FALSE)),"",VLOOKUP($B294,'[2]1516 Exp_Rev Access'!$F$7:$FS$310,140,FALSE))</f>
        <v>0</v>
      </c>
      <c r="FF294" s="90">
        <f>IF(ISNA(VLOOKUP($B294,'[2]1516 Exp_Rev Access'!$F$7:$FS$310,141,FALSE)),"",VLOOKUP($B294,'[2]1516 Exp_Rev Access'!$F$7:$FS$310,141,FALSE))</f>
        <v>0</v>
      </c>
      <c r="FG294" s="90">
        <f>IF(ISNA(VLOOKUP($B294,'[2]1516 Exp_Rev Access'!$F$7:$FS$310,142,FALSE)),"",VLOOKUP($B294,'[2]1516 Exp_Rev Access'!$F$7:$FS$310,142,FALSE))</f>
        <v>0</v>
      </c>
      <c r="FH294" s="90">
        <f>IF(ISNA(VLOOKUP($B294,'[2]1516 Exp_Rev Access'!$F$7:$FS$310,143,FALSE)),"",VLOOKUP($B294,'[2]1516 Exp_Rev Access'!$F$7:$FS$310,143,FALSE))</f>
        <v>0</v>
      </c>
      <c r="FI294" s="90">
        <f>IF(ISNA(VLOOKUP($B294,'[2]1516 Exp_Rev Access'!$F$7:$FS$310,144,FALSE)),"",VLOOKUP($B294,'[2]1516 Exp_Rev Access'!$F$7:$FS$310,144,FALSE))</f>
        <v>0</v>
      </c>
      <c r="FJ294" s="90">
        <f>IF(ISNA(VLOOKUP($B294,'[2]1516 Exp_Rev Access'!$F$7:$FS$310,145,FALSE)),"",VLOOKUP($B294,'[2]1516 Exp_Rev Access'!$F$7:$FS$310,145,FALSE))</f>
        <v>0</v>
      </c>
      <c r="FK294" s="90">
        <f>IF(ISNA(VLOOKUP($B294,'[2]1516 Exp_Rev Access'!$F$7:$FS$310,146,FALSE)),"",VLOOKUP($B294,'[2]1516 Exp_Rev Access'!$F$7:$FS$310,146,FALSE))</f>
        <v>0</v>
      </c>
      <c r="FL294" s="90">
        <f>IF(ISNA(VLOOKUP($B294,'[2]1516 Exp_Rev Access'!$F$7:$FS$310,1147,FALSE)),"",VLOOKUP($B294,'[2]1516 Exp_Rev Access'!$F$7:$FS$310,147,FALSE))</f>
        <v>0</v>
      </c>
      <c r="FM294" s="90">
        <f>IF(ISNA(VLOOKUP($B294,'[2]1516 Exp_Rev Access'!$F$7:$FS$310,148,FALSE)),"",VLOOKUP($B294,'[2]1516 Exp_Rev Access'!$F$7:$FS$310,148,FALSE))</f>
        <v>0</v>
      </c>
      <c r="FN294" s="90">
        <f>IF(ISNA(VLOOKUP($B294,'[2]1516 Exp_Rev Access'!$F$7:$FS$310,149,FALSE)),"",VLOOKUP($B294,'[2]1516 Exp_Rev Access'!$F$7:$FS$310,149,FALSE))</f>
        <v>0</v>
      </c>
      <c r="FO294" s="90">
        <f>IF(ISNA(VLOOKUP($B294,'[2]1516 Exp_Rev Access'!$F$7:$FS$310,150,FALSE)),"",VLOOKUP($B294,'[2]1516 Exp_Rev Access'!$F$7:$FS$310,150,FALSE))</f>
        <v>0</v>
      </c>
      <c r="FP294" s="90">
        <f>IF(ISNA(VLOOKUP($B294,'[2]1516 Exp_Rev Access'!$F$7:$FS$310,151,FALSE)),"",VLOOKUP($B294,'[2]1516 Exp_Rev Access'!$F$7:$FS$310,151,FALSE))</f>
        <v>0</v>
      </c>
      <c r="FQ294" s="90">
        <f>IF(ISNA(VLOOKUP($B294,'[2]1516 Exp_Rev Access'!$F$7:$FS$310,152,FALSE)),"",VLOOKUP($B294,'[2]1516 Exp_Rev Access'!$F$7:$FS$310,152,FALSE))</f>
        <v>0</v>
      </c>
      <c r="FR294" s="90">
        <f>IF(ISNA(VLOOKUP($B294,'[2]1516 Exp_Rev Access'!$F$7:$FS$310,153,FALSE)),"",VLOOKUP($B294,'[2]1516 Exp_Rev Access'!$F$7:$FS$310,153,FALSE))</f>
        <v>155253.70000000001</v>
      </c>
      <c r="FS294" s="53">
        <f t="shared" si="727"/>
        <v>7146705.4399999995</v>
      </c>
      <c r="FT294" s="92">
        <f t="shared" si="728"/>
        <v>8.7577522984219169E-2</v>
      </c>
      <c r="FU294" s="116">
        <f t="shared" si="729"/>
        <v>1049.2409595217366</v>
      </c>
      <c r="FV294" s="90">
        <f>IF(ISNA(VLOOKUP($B294,'[2]1516 Exp_Rev Access'!$F$7:$FS$310,154,FALSE)),"",VLOOKUP($B294,'[2]1516 Exp_Rev Access'!$F$7:$FS$310,154,FALSE))</f>
        <v>0</v>
      </c>
      <c r="FW294" s="90">
        <f>IF(ISNA(VLOOKUP($B294,'[2]1516 Exp_Rev Access'!$F$7:$FS$310,155,FALSE)),"",VLOOKUP($B294,'[2]1516 Exp_Rev Access'!$F$7:$FS$310,155,FALSE))</f>
        <v>0</v>
      </c>
      <c r="FX294" s="90">
        <f>IF(ISNA(VLOOKUP($B294,'[2]1516 Exp_Rev Access'!$F$7:$FS$310,156,FALSE)),"",VLOOKUP($B294,'[2]1516 Exp_Rev Access'!$F$7:$FS$310,156,FALSE))</f>
        <v>0</v>
      </c>
      <c r="FY294" s="90">
        <f>IF(ISNA(VLOOKUP($B294,'[2]1516 Exp_Rev Access'!$F$7:$FS$310,157,FALSE)),"",VLOOKUP($B294,'[2]1516 Exp_Rev Access'!$F$7:$FS$310,157,FALSE))</f>
        <v>0</v>
      </c>
      <c r="FZ294" s="90">
        <f>IF(ISNA(VLOOKUP($B294,'[2]1516 Exp_Rev Access'!$F$7:$FS$310,158,FALSE)),"",VLOOKUP($B294,'[2]1516 Exp_Rev Access'!$F$7:$FS$310,158,FALSE))</f>
        <v>0</v>
      </c>
      <c r="GA294" s="90">
        <f>IF(ISNA(VLOOKUP($B294,'[2]1516 Exp_Rev Access'!$F$7:$FS$310,159,FALSE)),"",VLOOKUP($B294,'[2]1516 Exp_Rev Access'!$F$7:$FS$310,159,FALSE))</f>
        <v>0</v>
      </c>
      <c r="GB294" s="90">
        <f>IF(ISNA(VLOOKUP($B294,'[2]1516 Exp_Rev Access'!$F$7:$FS$310,160,FALSE)),"",VLOOKUP($B294,'[2]1516 Exp_Rev Access'!$F$7:$FS$310,160,FALSE))</f>
        <v>0</v>
      </c>
      <c r="GC294" s="90">
        <f>IF(ISNA(VLOOKUP($B294,'[2]1516 Exp_Rev Access'!$F$7:$FS$310,161,FALSE)),"",VLOOKUP($B294,'[2]1516 Exp_Rev Access'!$F$7:$FS$310,161,FALSE))</f>
        <v>0</v>
      </c>
      <c r="GD294" s="90">
        <f>IF(ISNA(VLOOKUP($B294,'[2]1516 Exp_Rev Access'!$F$7:$FS$310,162,FALSE)),"",VLOOKUP($B294,'[2]1516 Exp_Rev Access'!$F$7:$FS$310,162,FALSE))</f>
        <v>0</v>
      </c>
      <c r="GE294" s="90">
        <f>IF(ISNA(VLOOKUP($B294,'[2]1516 Exp_Rev Access'!$F$7:$FS$310,163,FALSE)),"",VLOOKUP($B294,'[2]1516 Exp_Rev Access'!$F$7:$FS$310,163,FALSE))</f>
        <v>230546.98</v>
      </c>
      <c r="GF294" s="90">
        <f>IF(ISNA(VLOOKUP($B294,'[2]1516 Exp_Rev Access'!$F$7:$FS$310,164,FALSE)),"",VLOOKUP($B294,'[2]1516 Exp_Rev Access'!$F$7:$FS$310,164,FALSE))</f>
        <v>9175.36</v>
      </c>
      <c r="GG294" s="90">
        <f>IF(ISNA(VLOOKUP($B294,'[2]1516 Exp_Rev Access'!$F$7:$FS$310,165,FALSE)),"",VLOOKUP($B294,'[2]1516 Exp_Rev Access'!$F$7:$FS$310,165,FALSE))</f>
        <v>0</v>
      </c>
      <c r="GH294" s="90">
        <f>IF(ISNA(VLOOKUP($B294,'[2]1516 Exp_Rev Access'!$F$7:$FS$310,166,FALSE)),"",VLOOKUP($B294,'[2]1516 Exp_Rev Access'!$F$7:$FS$310,166,FALSE))</f>
        <v>0</v>
      </c>
      <c r="GI294" s="90">
        <f>IF(ISNA(VLOOKUP($B294,'[2]1516 Exp_Rev Access'!$F$7:$FS$310,167,FALSE)),"",VLOOKUP($B294,'[2]1516 Exp_Rev Access'!$F$7:$FS$310,167,FALSE))</f>
        <v>0</v>
      </c>
      <c r="GJ294" s="90">
        <f>IF(ISNA(VLOOKUP($B294,'[2]1516 Exp_Rev Access'!$F$7:$FS$310,168,FALSE)),"",VLOOKUP($B294,'[2]1516 Exp_Rev Access'!$F$7:$FS$310,168,FALSE))</f>
        <v>0</v>
      </c>
      <c r="GK294" s="90">
        <f>IF(ISNA(VLOOKUP($B294,'[2]1516 Exp_Rev Access'!$F$7:$FS$310,169,FALSE)),"",VLOOKUP($B294,'[2]1516 Exp_Rev Access'!$F$7:$FS$310,169,FALSE))</f>
        <v>3692.88</v>
      </c>
      <c r="GL294" s="90">
        <f>IF(ISNA(VLOOKUP($B294,'[2]1516 Exp_Rev Access'!$F$7:$FS$310,170,FALSE)),"",VLOOKUP($B294,'[2]1516 Exp_Rev Access'!$F$7:$FS$310,170,FALSE))</f>
        <v>0</v>
      </c>
      <c r="GM294" s="90">
        <f>IF(ISNA(VLOOKUP($B294,'[2]1516 Exp_Rev Access'!$F$7:$FT$310,171,FALSE)),"",VLOOKUP($B294,'[2]1516 Exp_Rev Access'!$F$7:$FT$310,171,FALSE))</f>
        <v>0</v>
      </c>
      <c r="GN294" s="90">
        <f>IF(ISNA(VLOOKUP($B294,'[2]1516 Exp_Rev Access'!$F$7:$FU$310,172,FALSE)),"",VLOOKUP($B294,'[2]1516 Exp_Rev Access'!$F$7:$FU$310,172,FALSE))</f>
        <v>0</v>
      </c>
      <c r="GO294" s="90">
        <f>IF(ISNA(VLOOKUP($B294,'[2]1516 Exp_Rev Access'!$F$7:$FV$310,173,FALSE)),"",VLOOKUP($B294,'[2]1516 Exp_Rev Access'!$F$7:$FV$310,173,FALSE))</f>
        <v>0</v>
      </c>
      <c r="GP294" s="90">
        <f>IF(ISNA(VLOOKUP($B294,'[2]1516 Exp_Rev Access'!$F$7:$GA$310,174,FALSE)),"",VLOOKUP($B294,'[2]1516 Exp_Rev Access'!$F$7:$GA$310,174,FALSE))</f>
        <v>0</v>
      </c>
      <c r="GQ294" s="90">
        <f>IF(ISNA(VLOOKUP($B294,'[2]1516 Exp_Rev Access'!$F$7:$GA$310,175,FALSE)),"",VLOOKUP($B294,'[2]1516 Exp_Rev Access'!$F$7:$GA$310,175,FALSE))</f>
        <v>0</v>
      </c>
      <c r="GR294" s="90">
        <f>IF(ISNA(VLOOKUP($B294,'[2]1516 Exp_Rev Access'!$F$7:$GA$310,176,FALSE)),"",VLOOKUP($B294,'[2]1516 Exp_Rev Access'!$F$7:$GA$310,176,FALSE))</f>
        <v>0</v>
      </c>
      <c r="GS294" s="90">
        <f>IF(ISNA(VLOOKUP($B294,'[2]1516 Exp_Rev Access'!$F$7:$GA$310,177,FALSE)),"",VLOOKUP($B294,'[2]1516 Exp_Rev Access'!$F$7:$GA$310,177,FALSE))</f>
        <v>0</v>
      </c>
      <c r="GT294" s="90">
        <f>IF(ISNA(VLOOKUP($B294,'[2]1516 Exp_Rev Access'!$F$7:$GA$310,178,FALSE)),"",VLOOKUP($B294,'[2]1516 Exp_Rev Access'!$F$7:$GA$310,178,FALSE))</f>
        <v>0</v>
      </c>
      <c r="GU294" s="53">
        <f t="shared" si="730"/>
        <v>243415.22000000003</v>
      </c>
      <c r="GV294" s="92">
        <f t="shared" si="731"/>
        <v>2.9828712269214176E-3</v>
      </c>
      <c r="GW294" s="114">
        <f t="shared" si="732"/>
        <v>35.736916980727642</v>
      </c>
    </row>
    <row r="295" spans="1:222" x14ac:dyDescent="0.2">
      <c r="A295" s="99"/>
      <c r="B295" s="100"/>
      <c r="C295" s="100" t="s">
        <v>185</v>
      </c>
      <c r="D295" s="101">
        <f>SUM(D288:D294)</f>
        <v>19052.439999999999</v>
      </c>
      <c r="E295" s="102">
        <f>SUM(E288:E294)</f>
        <v>232242551.74000001</v>
      </c>
      <c r="F295" s="103">
        <f>SUM(F288:F294)</f>
        <v>232242551.73999998</v>
      </c>
      <c r="G295" s="70">
        <f>F295-E295</f>
        <v>0</v>
      </c>
      <c r="H295" s="103">
        <f>SUM(H288:H294)</f>
        <v>44507017.830000006</v>
      </c>
      <c r="I295" s="103">
        <f t="shared" ref="I295:N295" si="733">SUM(I288:I294)</f>
        <v>0</v>
      </c>
      <c r="J295" s="103">
        <f t="shared" si="733"/>
        <v>48921.8</v>
      </c>
      <c r="K295" s="103">
        <f t="shared" si="733"/>
        <v>308072.63</v>
      </c>
      <c r="L295" s="103">
        <f t="shared" si="733"/>
        <v>0</v>
      </c>
      <c r="M295" s="103">
        <f t="shared" si="733"/>
        <v>0</v>
      </c>
      <c r="N295" s="103">
        <f t="shared" si="733"/>
        <v>44864012.259999998</v>
      </c>
      <c r="O295" s="69">
        <f>N295/E295</f>
        <v>0.19317739976533724</v>
      </c>
      <c r="P295" s="103">
        <f>N295/D295</f>
        <v>2354.7646527163974</v>
      </c>
      <c r="Q295" s="103">
        <f t="shared" ref="Q295:AM295" si="734">SUM(Q288:Q294)</f>
        <v>547144.93999999994</v>
      </c>
      <c r="R295" s="103">
        <f t="shared" si="734"/>
        <v>0</v>
      </c>
      <c r="S295" s="103">
        <f t="shared" si="734"/>
        <v>37682.85</v>
      </c>
      <c r="T295" s="103">
        <f t="shared" si="734"/>
        <v>0</v>
      </c>
      <c r="U295" s="103">
        <f t="shared" si="734"/>
        <v>170613.99</v>
      </c>
      <c r="V295" s="103">
        <f t="shared" si="734"/>
        <v>1925</v>
      </c>
      <c r="W295" s="103">
        <f t="shared" si="734"/>
        <v>0</v>
      </c>
      <c r="X295" s="103">
        <f t="shared" si="734"/>
        <v>0</v>
      </c>
      <c r="Y295" s="103">
        <f t="shared" si="734"/>
        <v>194640.02999999997</v>
      </c>
      <c r="Z295" s="103">
        <f t="shared" si="734"/>
        <v>22762.48</v>
      </c>
      <c r="AA295" s="103">
        <f t="shared" si="734"/>
        <v>0</v>
      </c>
      <c r="AB295" s="103">
        <f t="shared" si="734"/>
        <v>0</v>
      </c>
      <c r="AC295" s="103">
        <f t="shared" si="734"/>
        <v>105763.38</v>
      </c>
      <c r="AD295" s="103">
        <f t="shared" si="734"/>
        <v>1746324.42</v>
      </c>
      <c r="AE295" s="103">
        <f t="shared" si="734"/>
        <v>104177.40999999997</v>
      </c>
      <c r="AF295" s="103">
        <f t="shared" si="734"/>
        <v>0</v>
      </c>
      <c r="AG295" s="103">
        <f t="shared" si="734"/>
        <v>1077983.06</v>
      </c>
      <c r="AH295" s="103">
        <f t="shared" si="734"/>
        <v>39926.58</v>
      </c>
      <c r="AI295" s="103">
        <f t="shared" si="734"/>
        <v>216109.77000000002</v>
      </c>
      <c r="AJ295" s="103">
        <f t="shared" si="734"/>
        <v>126694.78</v>
      </c>
      <c r="AK295" s="103">
        <f t="shared" si="734"/>
        <v>1342517.6400000001</v>
      </c>
      <c r="AL295" s="103">
        <f>SUM(AL288:AL294)</f>
        <v>249614.77</v>
      </c>
      <c r="AM295" s="103">
        <f t="shared" si="734"/>
        <v>5983881.0999999996</v>
      </c>
      <c r="AN295" s="71">
        <f t="shared" si="716"/>
        <v>2.5765653430724744E-2</v>
      </c>
      <c r="AO295" s="70">
        <f t="shared" si="717"/>
        <v>314.07426555338844</v>
      </c>
      <c r="AP295" s="103">
        <f t="shared" ref="AP295:AU295" si="735">SUM(AP288:AP294)</f>
        <v>112590537.95999999</v>
      </c>
      <c r="AQ295" s="103">
        <f t="shared" si="735"/>
        <v>3490800.08</v>
      </c>
      <c r="AR295" s="103">
        <f t="shared" si="735"/>
        <v>6840887.7199999997</v>
      </c>
      <c r="AS295" s="103">
        <f t="shared" si="735"/>
        <v>2877927.52</v>
      </c>
      <c r="AT295" s="103">
        <f t="shared" si="735"/>
        <v>0</v>
      </c>
      <c r="AU295" s="103">
        <f t="shared" si="735"/>
        <v>125800153.28</v>
      </c>
      <c r="AV295" s="73">
        <f t="shared" si="719"/>
        <v>0.54167572797269159</v>
      </c>
      <c r="AW295" s="103">
        <f t="shared" si="720"/>
        <v>6602.8368691884089</v>
      </c>
      <c r="AX295" s="103">
        <f t="shared" ref="AX295:BV295" si="736">SUM(AX288:AX294)</f>
        <v>245238.29</v>
      </c>
      <c r="AY295" s="103">
        <f t="shared" si="736"/>
        <v>15397785.52</v>
      </c>
      <c r="AZ295" s="103">
        <f t="shared" si="736"/>
        <v>586140.01</v>
      </c>
      <c r="BA295" s="103">
        <f t="shared" si="736"/>
        <v>0</v>
      </c>
      <c r="BB295" s="103">
        <f t="shared" si="736"/>
        <v>0</v>
      </c>
      <c r="BC295" s="103">
        <f t="shared" si="736"/>
        <v>4919817.58</v>
      </c>
      <c r="BD295" s="103">
        <f t="shared" si="736"/>
        <v>0</v>
      </c>
      <c r="BE295" s="103">
        <f t="shared" si="736"/>
        <v>1699146.6600000001</v>
      </c>
      <c r="BF295" s="103">
        <f t="shared" si="736"/>
        <v>0</v>
      </c>
      <c r="BG295" s="103">
        <f t="shared" si="736"/>
        <v>2884153.95</v>
      </c>
      <c r="BH295" s="103">
        <f t="shared" si="736"/>
        <v>185443.5</v>
      </c>
      <c r="BI295" s="103">
        <f t="shared" si="736"/>
        <v>0</v>
      </c>
      <c r="BJ295" s="103">
        <f t="shared" si="736"/>
        <v>142770.39000000001</v>
      </c>
      <c r="BK295" s="103">
        <f t="shared" si="736"/>
        <v>7800916.459999999</v>
      </c>
      <c r="BL295" s="103">
        <f t="shared" si="736"/>
        <v>115000</v>
      </c>
      <c r="BM295" s="103">
        <f t="shared" si="736"/>
        <v>0</v>
      </c>
      <c r="BN295" s="103">
        <f t="shared" si="736"/>
        <v>0</v>
      </c>
      <c r="BO295" s="103">
        <f t="shared" si="736"/>
        <v>0</v>
      </c>
      <c r="BP295" s="103">
        <f t="shared" si="736"/>
        <v>0</v>
      </c>
      <c r="BQ295" s="103">
        <f t="shared" si="736"/>
        <v>0</v>
      </c>
      <c r="BR295" s="103">
        <f t="shared" si="736"/>
        <v>0</v>
      </c>
      <c r="BS295" s="103">
        <f t="shared" si="736"/>
        <v>0</v>
      </c>
      <c r="BT295" s="103">
        <f t="shared" si="736"/>
        <v>0</v>
      </c>
      <c r="BU295" s="103">
        <f t="shared" si="736"/>
        <v>0</v>
      </c>
      <c r="BV295" s="103">
        <f t="shared" si="736"/>
        <v>33976412.359999999</v>
      </c>
      <c r="BW295" s="71">
        <f t="shared" si="722"/>
        <v>0.14629710234168131</v>
      </c>
      <c r="BX295" s="70">
        <f t="shared" si="723"/>
        <v>1783.3102930648254</v>
      </c>
      <c r="BY295" s="103">
        <f t="shared" ref="BY295:CE295" si="737">SUM(BY288:BY294)</f>
        <v>0</v>
      </c>
      <c r="BZ295" s="103">
        <f t="shared" si="737"/>
        <v>1990940.63</v>
      </c>
      <c r="CA295" s="103">
        <f t="shared" si="737"/>
        <v>57877.32</v>
      </c>
      <c r="CB295" s="103">
        <f t="shared" si="737"/>
        <v>0</v>
      </c>
      <c r="CC295" s="103">
        <f t="shared" si="737"/>
        <v>246765.83</v>
      </c>
      <c r="CD295" s="103">
        <f t="shared" si="737"/>
        <v>0</v>
      </c>
      <c r="CE295" s="103">
        <f t="shared" si="737"/>
        <v>2295583.7799999998</v>
      </c>
      <c r="CF295" s="71">
        <f t="shared" si="725"/>
        <v>9.8844236889454682E-3</v>
      </c>
      <c r="CG295" s="72">
        <f t="shared" si="726"/>
        <v>120.48765302501937</v>
      </c>
      <c r="CH295" s="103">
        <f t="shared" ref="CH295:ES295" si="738">SUM(CH288:CH294)</f>
        <v>313133.27999999997</v>
      </c>
      <c r="CI295" s="103">
        <f t="shared" si="738"/>
        <v>0</v>
      </c>
      <c r="CJ295" s="103">
        <f t="shared" si="738"/>
        <v>0</v>
      </c>
      <c r="CK295" s="103">
        <f t="shared" si="738"/>
        <v>0</v>
      </c>
      <c r="CL295" s="103">
        <f t="shared" si="738"/>
        <v>0</v>
      </c>
      <c r="CM295" s="103">
        <f t="shared" si="738"/>
        <v>0</v>
      </c>
      <c r="CN295" s="103">
        <f t="shared" si="738"/>
        <v>0</v>
      </c>
      <c r="CO295" s="103">
        <f t="shared" si="738"/>
        <v>0</v>
      </c>
      <c r="CP295" s="103">
        <f t="shared" si="738"/>
        <v>0</v>
      </c>
      <c r="CQ295" s="103">
        <f t="shared" si="738"/>
        <v>4052003.6</v>
      </c>
      <c r="CR295" s="103">
        <f t="shared" si="738"/>
        <v>0</v>
      </c>
      <c r="CS295" s="103">
        <f t="shared" si="738"/>
        <v>131865.04999999999</v>
      </c>
      <c r="CT295" s="103">
        <f t="shared" si="738"/>
        <v>26964</v>
      </c>
      <c r="CU295" s="103">
        <f t="shared" si="738"/>
        <v>4076447.52</v>
      </c>
      <c r="CV295" s="103">
        <f t="shared" si="738"/>
        <v>770288.27</v>
      </c>
      <c r="CW295" s="103">
        <f t="shared" si="738"/>
        <v>623759.68999999994</v>
      </c>
      <c r="CX295" s="103">
        <f t="shared" si="738"/>
        <v>0</v>
      </c>
      <c r="CY295" s="103">
        <f t="shared" si="738"/>
        <v>0</v>
      </c>
      <c r="CZ295" s="103">
        <f t="shared" si="738"/>
        <v>0</v>
      </c>
      <c r="DA295" s="103">
        <f t="shared" si="738"/>
        <v>0</v>
      </c>
      <c r="DB295" s="103">
        <f t="shared" si="738"/>
        <v>340790.4</v>
      </c>
      <c r="DC295" s="103">
        <f t="shared" si="738"/>
        <v>0</v>
      </c>
      <c r="DD295" s="103">
        <f t="shared" si="738"/>
        <v>0</v>
      </c>
      <c r="DE295" s="103">
        <f t="shared" si="738"/>
        <v>0</v>
      </c>
      <c r="DF295" s="103">
        <f t="shared" si="738"/>
        <v>0</v>
      </c>
      <c r="DG295" s="103">
        <f t="shared" si="738"/>
        <v>73973.25</v>
      </c>
      <c r="DH295" s="103">
        <f t="shared" si="738"/>
        <v>125822.34</v>
      </c>
      <c r="DI295" s="103">
        <f t="shared" si="738"/>
        <v>5067487.1499999994</v>
      </c>
      <c r="DJ295" s="103">
        <f t="shared" si="738"/>
        <v>0</v>
      </c>
      <c r="DK295" s="103">
        <f t="shared" si="738"/>
        <v>16164.58</v>
      </c>
      <c r="DL295" s="103">
        <f t="shared" si="738"/>
        <v>0</v>
      </c>
      <c r="DM295" s="103">
        <f t="shared" si="738"/>
        <v>0</v>
      </c>
      <c r="DN295" s="103">
        <f t="shared" si="738"/>
        <v>0</v>
      </c>
      <c r="DO295" s="103">
        <f t="shared" si="738"/>
        <v>0</v>
      </c>
      <c r="DP295" s="103">
        <f t="shared" si="738"/>
        <v>0</v>
      </c>
      <c r="DQ295" s="103">
        <f t="shared" si="738"/>
        <v>0</v>
      </c>
      <c r="DR295" s="103">
        <f t="shared" si="738"/>
        <v>0</v>
      </c>
      <c r="DS295" s="103">
        <f t="shared" si="738"/>
        <v>0</v>
      </c>
      <c r="DT295" s="103">
        <f t="shared" si="738"/>
        <v>0</v>
      </c>
      <c r="DU295" s="103">
        <f t="shared" si="738"/>
        <v>0</v>
      </c>
      <c r="DV295" s="103">
        <f t="shared" si="738"/>
        <v>0</v>
      </c>
      <c r="DW295" s="103">
        <f t="shared" si="738"/>
        <v>0</v>
      </c>
      <c r="DX295" s="103">
        <f t="shared" si="738"/>
        <v>0</v>
      </c>
      <c r="DY295" s="103">
        <f t="shared" si="738"/>
        <v>0</v>
      </c>
      <c r="DZ295" s="103">
        <f t="shared" si="738"/>
        <v>0</v>
      </c>
      <c r="EA295" s="103">
        <f t="shared" si="738"/>
        <v>0</v>
      </c>
      <c r="EB295" s="103">
        <f t="shared" si="738"/>
        <v>0</v>
      </c>
      <c r="EC295" s="103">
        <f t="shared" si="738"/>
        <v>0</v>
      </c>
      <c r="ED295" s="103">
        <f t="shared" si="738"/>
        <v>0</v>
      </c>
      <c r="EE295" s="103">
        <f t="shared" si="738"/>
        <v>0</v>
      </c>
      <c r="EF295" s="103">
        <f t="shared" si="738"/>
        <v>0</v>
      </c>
      <c r="EG295" s="103">
        <f t="shared" si="738"/>
        <v>32580.21</v>
      </c>
      <c r="EH295" s="103">
        <f t="shared" si="738"/>
        <v>0</v>
      </c>
      <c r="EI295" s="103">
        <f t="shared" si="738"/>
        <v>0</v>
      </c>
      <c r="EJ295" s="103">
        <f t="shared" si="738"/>
        <v>0</v>
      </c>
      <c r="EK295" s="103">
        <f t="shared" si="738"/>
        <v>0</v>
      </c>
      <c r="EL295" s="103">
        <f t="shared" si="738"/>
        <v>31471.09</v>
      </c>
      <c r="EM295" s="103">
        <f t="shared" si="738"/>
        <v>0</v>
      </c>
      <c r="EN295" s="103">
        <f t="shared" si="738"/>
        <v>267354.04000000004</v>
      </c>
      <c r="EO295" s="103">
        <f t="shared" si="738"/>
        <v>0</v>
      </c>
      <c r="EP295" s="103">
        <f t="shared" si="738"/>
        <v>0</v>
      </c>
      <c r="EQ295" s="103">
        <f t="shared" si="738"/>
        <v>0</v>
      </c>
      <c r="ER295" s="103">
        <f t="shared" si="738"/>
        <v>0</v>
      </c>
      <c r="ES295" s="103">
        <f t="shared" si="738"/>
        <v>0</v>
      </c>
      <c r="ET295" s="103">
        <f t="shared" ref="ET295:FR295" si="739">SUM(ET288:ET294)</f>
        <v>0</v>
      </c>
      <c r="EU295" s="103">
        <f t="shared" si="739"/>
        <v>0</v>
      </c>
      <c r="EV295" s="103">
        <f t="shared" si="739"/>
        <v>398959.56</v>
      </c>
      <c r="EW295" s="103">
        <f t="shared" si="739"/>
        <v>0</v>
      </c>
      <c r="EX295" s="103">
        <f t="shared" si="739"/>
        <v>0</v>
      </c>
      <c r="EY295" s="103">
        <f t="shared" si="739"/>
        <v>0</v>
      </c>
      <c r="EZ295" s="103">
        <f t="shared" si="739"/>
        <v>0</v>
      </c>
      <c r="FA295" s="103">
        <f t="shared" si="739"/>
        <v>0</v>
      </c>
      <c r="FB295" s="103">
        <f t="shared" si="739"/>
        <v>0</v>
      </c>
      <c r="FC295" s="103">
        <f t="shared" si="739"/>
        <v>17998.650000000001</v>
      </c>
      <c r="FD295" s="103">
        <f t="shared" si="739"/>
        <v>0</v>
      </c>
      <c r="FE295" s="103">
        <f t="shared" si="739"/>
        <v>0</v>
      </c>
      <c r="FF295" s="103">
        <f t="shared" si="739"/>
        <v>0</v>
      </c>
      <c r="FG295" s="103">
        <f t="shared" si="739"/>
        <v>0</v>
      </c>
      <c r="FH295" s="103">
        <f t="shared" si="739"/>
        <v>0</v>
      </c>
      <c r="FI295" s="103">
        <f t="shared" si="739"/>
        <v>0</v>
      </c>
      <c r="FJ295" s="103">
        <f t="shared" si="739"/>
        <v>0</v>
      </c>
      <c r="FK295" s="103">
        <f t="shared" si="739"/>
        <v>0</v>
      </c>
      <c r="FL295" s="103">
        <f t="shared" si="739"/>
        <v>0</v>
      </c>
      <c r="FM295" s="103">
        <f t="shared" si="739"/>
        <v>0</v>
      </c>
      <c r="FN295" s="103">
        <f t="shared" si="739"/>
        <v>0</v>
      </c>
      <c r="FO295" s="103">
        <f t="shared" si="739"/>
        <v>0</v>
      </c>
      <c r="FP295" s="103">
        <f t="shared" si="739"/>
        <v>0</v>
      </c>
      <c r="FQ295" s="103">
        <f t="shared" si="739"/>
        <v>0</v>
      </c>
      <c r="FR295" s="103">
        <f t="shared" si="739"/>
        <v>530654.23</v>
      </c>
      <c r="FS295" s="103">
        <f>SUM(FS288:FS294)</f>
        <v>16897716.91</v>
      </c>
      <c r="FT295" s="71">
        <f>FS298/E298</f>
        <v>5.4553087975094873E-2</v>
      </c>
      <c r="FU295" s="117">
        <f>FS298/D298</f>
        <v>834.72417074497002</v>
      </c>
      <c r="FV295" s="103">
        <f t="shared" ref="FV295:GU295" si="740">SUM(FV288:FV294)</f>
        <v>0</v>
      </c>
      <c r="FW295" s="103">
        <f t="shared" si="740"/>
        <v>37706</v>
      </c>
      <c r="FX295" s="103">
        <f t="shared" si="740"/>
        <v>0</v>
      </c>
      <c r="FY295" s="103">
        <f t="shared" si="740"/>
        <v>14139.46</v>
      </c>
      <c r="FZ295" s="103">
        <f t="shared" si="740"/>
        <v>0</v>
      </c>
      <c r="GA295" s="103">
        <f>SUM(GA288:GA294)</f>
        <v>0</v>
      </c>
      <c r="GB295" s="103">
        <f t="shared" si="740"/>
        <v>2748.9</v>
      </c>
      <c r="GC295" s="103">
        <f t="shared" si="740"/>
        <v>19068.37</v>
      </c>
      <c r="GD295" s="103">
        <f t="shared" si="740"/>
        <v>33715.550000000003</v>
      </c>
      <c r="GE295" s="103">
        <f t="shared" si="740"/>
        <v>258199.28</v>
      </c>
      <c r="GF295" s="103">
        <f t="shared" si="740"/>
        <v>153050.10999999999</v>
      </c>
      <c r="GG295" s="103">
        <f t="shared" si="740"/>
        <v>0</v>
      </c>
      <c r="GH295" s="103">
        <f t="shared" si="740"/>
        <v>32849.18</v>
      </c>
      <c r="GI295" s="103">
        <f t="shared" si="740"/>
        <v>9264.77</v>
      </c>
      <c r="GJ295" s="103">
        <f t="shared" si="740"/>
        <v>0</v>
      </c>
      <c r="GK295" s="103">
        <f t="shared" si="740"/>
        <v>17962.22</v>
      </c>
      <c r="GL295" s="103">
        <f t="shared" si="740"/>
        <v>25211.97</v>
      </c>
      <c r="GM295" s="103">
        <f t="shared" si="740"/>
        <v>0</v>
      </c>
      <c r="GN295" s="103">
        <f t="shared" si="740"/>
        <v>0</v>
      </c>
      <c r="GO295" s="103">
        <f t="shared" si="740"/>
        <v>0</v>
      </c>
      <c r="GP295" s="103">
        <f t="shared" si="740"/>
        <v>0</v>
      </c>
      <c r="GQ295" s="103">
        <f t="shared" si="740"/>
        <v>0</v>
      </c>
      <c r="GR295" s="103">
        <f t="shared" si="740"/>
        <v>0</v>
      </c>
      <c r="GS295" s="103">
        <f t="shared" si="740"/>
        <v>0</v>
      </c>
      <c r="GT295" s="103">
        <f t="shared" si="740"/>
        <v>1820876.24</v>
      </c>
      <c r="GU295" s="103">
        <f t="shared" si="740"/>
        <v>2424792.0499999998</v>
      </c>
      <c r="GV295" s="71">
        <f>GU295/E295</f>
        <v>1.0440774232943328E-2</v>
      </c>
      <c r="GW295" s="127">
        <f t="shared" si="732"/>
        <v>127.26937074726386</v>
      </c>
    </row>
    <row r="296" spans="1:222" ht="4.5" customHeight="1" x14ac:dyDescent="0.2">
      <c r="B296" s="87"/>
      <c r="C296" s="100"/>
      <c r="D296" s="120"/>
      <c r="E296" s="121"/>
      <c r="F296" s="81"/>
      <c r="G296" s="81"/>
      <c r="H296" s="81"/>
      <c r="I296" s="81"/>
      <c r="J296" s="81"/>
      <c r="K296" s="81"/>
      <c r="L296" s="81"/>
      <c r="M296" s="81"/>
      <c r="N296" s="81"/>
      <c r="O296" s="92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92"/>
      <c r="AO296" s="81"/>
      <c r="AP296" s="81"/>
      <c r="AQ296" s="81"/>
      <c r="AR296" s="81"/>
      <c r="AS296" s="81"/>
      <c r="AT296" s="81"/>
      <c r="AU296" s="81"/>
      <c r="AV296" s="92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1"/>
      <c r="BO296" s="81"/>
      <c r="BP296" s="81"/>
      <c r="BQ296" s="81"/>
      <c r="BR296" s="81"/>
      <c r="BS296" s="81"/>
      <c r="BT296" s="81"/>
      <c r="BU296" s="81"/>
      <c r="BV296" s="81"/>
      <c r="BW296" s="92"/>
      <c r="BX296" s="81"/>
      <c r="BY296" s="81"/>
      <c r="BZ296" s="81"/>
      <c r="CA296" s="81"/>
      <c r="CB296" s="81"/>
      <c r="CC296" s="81"/>
      <c r="CD296" s="81"/>
      <c r="CE296" s="81"/>
      <c r="CF296" s="92"/>
      <c r="CG296" s="81"/>
      <c r="CH296" s="81"/>
      <c r="CI296" s="81"/>
      <c r="CJ296" s="81"/>
      <c r="CK296" s="81"/>
      <c r="CL296" s="81"/>
      <c r="CM296" s="81"/>
      <c r="CN296" s="81"/>
      <c r="CO296" s="81"/>
      <c r="CP296" s="81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1"/>
      <c r="DH296" s="81"/>
      <c r="DI296" s="81"/>
      <c r="DJ296" s="81"/>
      <c r="DK296" s="81"/>
      <c r="DL296" s="81"/>
      <c r="DM296" s="81"/>
      <c r="DN296" s="81"/>
      <c r="DO296" s="81"/>
      <c r="DP296" s="81"/>
      <c r="DQ296" s="81"/>
      <c r="DR296" s="81"/>
      <c r="DS296" s="81"/>
      <c r="DT296" s="81"/>
      <c r="DU296" s="81"/>
      <c r="DV296" s="81"/>
      <c r="DW296" s="81"/>
      <c r="DX296" s="81"/>
      <c r="DY296" s="81"/>
      <c r="DZ296" s="81"/>
      <c r="EA296" s="81"/>
      <c r="EB296" s="81"/>
      <c r="EC296" s="81"/>
      <c r="ED296" s="81"/>
      <c r="EE296" s="81"/>
      <c r="EF296" s="81"/>
      <c r="EG296" s="81"/>
      <c r="EH296" s="81"/>
      <c r="EI296" s="81"/>
      <c r="EJ296" s="81"/>
      <c r="EK296" s="81"/>
      <c r="EL296" s="81"/>
      <c r="EM296" s="81"/>
      <c r="EN296" s="81"/>
      <c r="EO296" s="81"/>
      <c r="EP296" s="81"/>
      <c r="EQ296" s="81"/>
      <c r="ER296" s="81"/>
      <c r="ES296" s="81"/>
      <c r="ET296" s="81"/>
      <c r="EU296" s="81"/>
      <c r="EV296" s="81"/>
      <c r="EW296" s="81"/>
      <c r="EX296" s="81"/>
      <c r="EY296" s="81"/>
      <c r="EZ296" s="81"/>
      <c r="FA296" s="81"/>
      <c r="FB296" s="81"/>
      <c r="FC296" s="81"/>
      <c r="FD296" s="81"/>
      <c r="FE296" s="81"/>
      <c r="FF296" s="81"/>
      <c r="FG296" s="81"/>
      <c r="FH296" s="81"/>
      <c r="FI296" s="81"/>
      <c r="FJ296" s="81"/>
      <c r="FK296" s="81"/>
      <c r="FL296" s="81"/>
      <c r="FM296" s="81"/>
      <c r="FN296" s="81"/>
      <c r="FO296" s="81"/>
      <c r="FP296" s="81"/>
      <c r="FQ296" s="81"/>
      <c r="FR296" s="81"/>
      <c r="FS296" s="77"/>
      <c r="FT296" s="77"/>
      <c r="FU296" s="77"/>
      <c r="FV296" s="77"/>
      <c r="FW296" s="77"/>
      <c r="FX296" s="77"/>
      <c r="FY296" s="77"/>
      <c r="FZ296" s="77"/>
      <c r="GA296" s="77"/>
      <c r="GB296" s="77"/>
      <c r="GC296" s="77"/>
      <c r="GD296" s="77"/>
      <c r="GE296" s="77"/>
      <c r="GF296" s="77"/>
      <c r="GG296" s="77"/>
      <c r="GH296" s="77"/>
      <c r="GI296" s="77"/>
      <c r="GJ296" s="77"/>
      <c r="GK296" s="77"/>
      <c r="GL296" s="77"/>
      <c r="GM296" s="77"/>
      <c r="GN296" s="77"/>
      <c r="GO296" s="77"/>
      <c r="GP296" s="77"/>
      <c r="GQ296" s="77"/>
      <c r="GR296" s="77"/>
      <c r="GS296" s="77"/>
      <c r="GT296" s="77"/>
      <c r="GU296" s="77"/>
      <c r="GV296" s="77"/>
      <c r="GW296" s="108"/>
    </row>
    <row r="297" spans="1:222" ht="12.75" x14ac:dyDescent="0.2">
      <c r="A297" s="99" t="s">
        <v>610</v>
      </c>
      <c r="B297" s="87"/>
      <c r="C297" s="100"/>
      <c r="D297" s="120"/>
      <c r="E297" s="121"/>
      <c r="F297" s="81"/>
      <c r="G297" s="81"/>
      <c r="H297" s="81"/>
      <c r="I297" s="81"/>
      <c r="J297" s="81"/>
      <c r="K297" s="81"/>
      <c r="L297" s="81"/>
      <c r="M297" s="81"/>
      <c r="N297" s="81"/>
      <c r="O297" s="126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92"/>
      <c r="AO297" s="81"/>
      <c r="AP297" s="81"/>
      <c r="AQ297" s="81"/>
      <c r="AR297" s="81"/>
      <c r="AS297" s="81"/>
      <c r="AT297" s="81"/>
      <c r="AU297" s="81"/>
      <c r="AV297" s="92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1"/>
      <c r="BO297" s="81"/>
      <c r="BP297" s="81"/>
      <c r="BQ297" s="81"/>
      <c r="BR297" s="81"/>
      <c r="BS297" s="81"/>
      <c r="BT297" s="81"/>
      <c r="BU297" s="81"/>
      <c r="BV297" s="81"/>
      <c r="BW297" s="92"/>
      <c r="BX297" s="81"/>
      <c r="BY297" s="81"/>
      <c r="BZ297" s="81"/>
      <c r="CA297" s="81"/>
      <c r="CB297" s="81"/>
      <c r="CC297" s="81"/>
      <c r="CD297" s="81"/>
      <c r="CE297" s="81"/>
      <c r="CF297" s="92"/>
      <c r="CG297" s="81"/>
      <c r="CH297" s="81"/>
      <c r="CI297" s="81"/>
      <c r="CJ297" s="81"/>
      <c r="CK297" s="81"/>
      <c r="CL297" s="81"/>
      <c r="CM297" s="81"/>
      <c r="CN297" s="81"/>
      <c r="CO297" s="81"/>
      <c r="CP297" s="81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1"/>
      <c r="DH297" s="81"/>
      <c r="DI297" s="81"/>
      <c r="DJ297" s="81"/>
      <c r="DK297" s="81"/>
      <c r="DL297" s="81"/>
      <c r="DM297" s="81"/>
      <c r="DN297" s="81"/>
      <c r="DO297" s="81"/>
      <c r="DP297" s="81"/>
      <c r="DQ297" s="81"/>
      <c r="DR297" s="81"/>
      <c r="DS297" s="81"/>
      <c r="DT297" s="81"/>
      <c r="DU297" s="81"/>
      <c r="DV297" s="81"/>
      <c r="DW297" s="81"/>
      <c r="DX297" s="81"/>
      <c r="DY297" s="81"/>
      <c r="DZ297" s="81"/>
      <c r="EA297" s="81"/>
      <c r="EB297" s="81"/>
      <c r="EC297" s="81"/>
      <c r="ED297" s="81"/>
      <c r="EE297" s="81"/>
      <c r="EF297" s="81"/>
      <c r="EG297" s="81"/>
      <c r="EH297" s="81"/>
      <c r="EI297" s="81"/>
      <c r="EJ297" s="81"/>
      <c r="EK297" s="81"/>
      <c r="EL297" s="81"/>
      <c r="EM297" s="81"/>
      <c r="EN297" s="81"/>
      <c r="EO297" s="81"/>
      <c r="EP297" s="81"/>
      <c r="EQ297" s="81"/>
      <c r="ER297" s="81"/>
      <c r="ES297" s="81"/>
      <c r="ET297" s="81"/>
      <c r="EU297" s="81"/>
      <c r="EV297" s="81"/>
      <c r="EW297" s="81"/>
      <c r="EX297" s="81"/>
      <c r="EY297" s="81"/>
      <c r="EZ297" s="81"/>
      <c r="FA297" s="81"/>
      <c r="FB297" s="81"/>
      <c r="FC297" s="81"/>
      <c r="FD297" s="81"/>
      <c r="FE297" s="81"/>
      <c r="FF297" s="81"/>
      <c r="FG297" s="81"/>
      <c r="FH297" s="81"/>
      <c r="FI297" s="81"/>
      <c r="FJ297" s="81"/>
      <c r="FK297" s="81"/>
      <c r="FL297" s="81"/>
      <c r="FM297" s="81"/>
      <c r="FN297" s="81"/>
      <c r="FO297" s="81"/>
      <c r="FP297" s="81"/>
      <c r="FQ297" s="81"/>
      <c r="FR297" s="81"/>
      <c r="FS297" s="77"/>
      <c r="FT297" s="77"/>
      <c r="FU297" s="77"/>
      <c r="FV297" s="77"/>
      <c r="FW297" s="77"/>
      <c r="FX297" s="77"/>
      <c r="FY297" s="77"/>
      <c r="FZ297" s="77"/>
      <c r="GA297" s="77"/>
      <c r="GB297" s="77"/>
      <c r="GC297" s="77"/>
      <c r="GD297" s="77"/>
      <c r="GE297" s="77"/>
      <c r="GF297" s="77"/>
      <c r="GG297" s="77"/>
      <c r="GH297" s="77"/>
      <c r="GI297" s="77"/>
      <c r="GJ297" s="77"/>
      <c r="GK297" s="77"/>
      <c r="GL297" s="77"/>
      <c r="GM297" s="77"/>
      <c r="GN297" s="77"/>
      <c r="GO297" s="77"/>
      <c r="GP297" s="77"/>
      <c r="GQ297" s="77"/>
      <c r="GR297" s="77"/>
      <c r="GS297" s="77"/>
      <c r="GT297" s="77"/>
      <c r="GU297" s="77"/>
      <c r="GV297" s="77"/>
      <c r="GW297" s="108"/>
      <c r="HE297" s="97"/>
      <c r="HF297" s="97"/>
      <c r="HG297" s="97"/>
      <c r="HH297" s="97"/>
      <c r="HI297" s="97"/>
      <c r="HJ297" s="97"/>
      <c r="HK297" s="97"/>
      <c r="HL297" s="97"/>
      <c r="HM297" s="97"/>
      <c r="HN297" s="97"/>
    </row>
    <row r="298" spans="1:222" x14ac:dyDescent="0.2">
      <c r="B298" s="87" t="s">
        <v>611</v>
      </c>
      <c r="C298" s="87" t="s">
        <v>612</v>
      </c>
      <c r="D298" s="88">
        <f>IF(ISNA(VLOOKUP($B298,'[2]1516 enrollment_Rev_Exp by size'!$A$6:$C$325,3,FALSE)),"",VLOOKUP($B298,'[2]1516 enrollment_Rev_Exp by size'!$A$6:$C$325,3,FALSE))</f>
        <v>73.56</v>
      </c>
      <c r="E298" s="89">
        <v>1125551.5</v>
      </c>
      <c r="F298" s="67">
        <f>N298+AM298+AU298+BV298+CE298+FS298+GU298</f>
        <v>1125551.5</v>
      </c>
      <c r="G298" s="67">
        <f>F298-E298</f>
        <v>0</v>
      </c>
      <c r="H298" s="90">
        <f>IF(ISNA(VLOOKUP($B298,'[2]1516 Exp_Rev Access'!$F$7:$FS$310,2,FALSE)),"",VLOOKUP($B298,'[2]1516 Exp_Rev Access'!$F$7:$FS$310,2,FALSE))</f>
        <v>155284.9</v>
      </c>
      <c r="I298" s="90">
        <f>IF(ISNA(VLOOKUP($B298,'[2]1516 Exp_Rev Access'!$F$7:$FS$310,3,FALSE)),"",VLOOKUP($B298,'[2]1516 Exp_Rev Access'!$F$7:$FS$310,3,FALSE))</f>
        <v>0</v>
      </c>
      <c r="J298" s="90">
        <f>IF(ISNA(VLOOKUP($B298,'[2]1516 Exp_Rev Access'!$F$7:$FS$310,4,FALSE)),"",VLOOKUP($B298,'[2]1516 Exp_Rev Access'!$F$7:$FS$310,4,FALSE))</f>
        <v>5896.91</v>
      </c>
      <c r="K298" s="90">
        <f>IF(ISNA(VLOOKUP($B298,'[2]1516 Exp_Rev Access'!$F$7:$FS$310,5,FALSE)),"-",VLOOKUP($B298,'[2]1516 Exp_Rev Access'!$F$7:$FS$310,5,FALSE))</f>
        <v>10016.5</v>
      </c>
      <c r="L298" s="90">
        <f>IF(ISNA(VLOOKUP($B298,'[2]1516 Exp_Rev Access'!$F$7:$FS$310,6,FALSE)),"",VLOOKUP($B298,'[2]1516 Exp_Rev Access'!$F$7:$FS$310,6,FALSE))</f>
        <v>0</v>
      </c>
      <c r="M298" s="90">
        <f>IF(ISNA(VLOOKUP($B298,'[2]1516 Exp_Rev Access'!$F$7:$FS$310,7,FALSE)),"",VLOOKUP($B298,'[2]1516 Exp_Rev Access'!$F$7:$FS$310,7,FALSE))</f>
        <v>0</v>
      </c>
      <c r="N298" s="53">
        <f>SUM(H298:M298)</f>
        <v>171198.31</v>
      </c>
      <c r="O298" s="91">
        <f t="shared" ref="O298:O301" si="741">N298/E298</f>
        <v>0.15210171191633612</v>
      </c>
      <c r="P298" s="53">
        <f t="shared" ref="P298:P301" si="742">N298/D298</f>
        <v>2327.3288471995647</v>
      </c>
      <c r="Q298" s="90">
        <f>IF(ISNA(VLOOKUP($B298,'[2]1516 Exp_Rev Access'!$F$7:$FS$310,8,FALSE)),"",VLOOKUP($B298,'[2]1516 Exp_Rev Access'!$F$7:$FS$310,8,FALSE))</f>
        <v>0</v>
      </c>
      <c r="R298" s="90">
        <f>IF(ISNA(VLOOKUP($B298,'[2]1516 Exp_Rev Access'!$F$7:$FS$310,9,FALSE)),"",VLOOKUP($B298,'[2]1516 Exp_Rev Access'!$F$7:$FS$310,9,FALSE))</f>
        <v>0</v>
      </c>
      <c r="S298" s="90">
        <f>IF(ISNA(VLOOKUP($B298,'[2]1516 Exp_Rev Access'!$F$7:$FS$310,10,FALSE)),"",VLOOKUP($B298,'[2]1516 Exp_Rev Access'!$F$7:$FS$310,10,FALSE))</f>
        <v>0</v>
      </c>
      <c r="T298" s="90">
        <f>IF(ISNA(VLOOKUP($B298,'[2]1516 Exp_Rev Access'!$F$7:$FS$310,11,FALSE)),"",VLOOKUP($B298,'[2]1516 Exp_Rev Access'!$F$7:$FS$310,11,FALSE))</f>
        <v>0</v>
      </c>
      <c r="U298" s="90">
        <f>IF(ISNA(VLOOKUP($B298,'[2]1516 Exp_Rev Access'!$F$7:$FS$310,12,FALSE)),"",VLOOKUP($B298,'[2]1516 Exp_Rev Access'!$F$7:$FS$310,12,FALSE))</f>
        <v>0</v>
      </c>
      <c r="V298" s="90">
        <f>IF(ISNA(VLOOKUP($B298,'[2]1516 Exp_Rev Access'!$F$7:$FS$310,13,FALSE)),"",VLOOKUP($B298,'[2]1516 Exp_Rev Access'!$F$7:$FS$310,13,FALSE))</f>
        <v>0</v>
      </c>
      <c r="W298" s="90">
        <f>IF(ISNA(VLOOKUP($B298,'[2]1516 Exp_Rev Access'!$F$7:$FS$310,14,FALSE)),"",VLOOKUP($B298,'[2]1516 Exp_Rev Access'!$F$7:$FS$310,14,FALSE))</f>
        <v>0</v>
      </c>
      <c r="X298" s="90">
        <f>IF(ISNA(VLOOKUP($B298,'[2]1516 Exp_Rev Access'!$F$7:$FS$310,15,FALSE)),"",VLOOKUP($B298,'[2]1516 Exp_Rev Access'!$F$7:$FS$310,15,FALSE))</f>
        <v>0</v>
      </c>
      <c r="Y298" s="90">
        <f>IF(ISNA(VLOOKUP($B298,'[2]1516 Exp_Rev Access'!$F$7:$FS$310,16,FALSE)),"",VLOOKUP($B298,'[2]1516 Exp_Rev Access'!$F$7:$FS$310,16,FALSE))</f>
        <v>210</v>
      </c>
      <c r="Z298" s="90">
        <f>IF(ISNA(VLOOKUP($B298,'[2]1516 Exp_Rev Access'!$F$7:$FS$310,17,FALSE)),"",VLOOKUP($B298,'[2]1516 Exp_Rev Access'!$F$7:$FS$310,17,FALSE))</f>
        <v>0</v>
      </c>
      <c r="AA298" s="90">
        <f>IF(ISNA(VLOOKUP($B298,'[2]1516 Exp_Rev Access'!$F$7:$FS$310,18,FALSE)),"",VLOOKUP($B298,'[2]1516 Exp_Rev Access'!$F$7:$FS$310,18,FALSE))</f>
        <v>0</v>
      </c>
      <c r="AB298" s="90">
        <f>IF(ISNA(VLOOKUP($B298,'[2]1516 Exp_Rev Access'!$F$7:$FS$310,19,FALSE)),"",VLOOKUP($B298,'[2]1516 Exp_Rev Access'!$F$7:$FS$310,19,FALSE))</f>
        <v>0</v>
      </c>
      <c r="AC298" s="90">
        <f>IF(ISNA(VLOOKUP($B298,'[2]1516 Exp_Rev Access'!$F$7:$FS$310,20,FALSE)),"",VLOOKUP($B298,'[2]1516 Exp_Rev Access'!$F$7:$FS$310,20,FALSE))</f>
        <v>0</v>
      </c>
      <c r="AD298" s="90">
        <f>IF(ISNA(VLOOKUP($B298,'[2]1516 Exp_Rev Access'!$F$7:$FS$310,21,FALSE)),"",VLOOKUP($B298,'[2]1516 Exp_Rev Access'!$F$7:$FS$310,21,FALSE))</f>
        <v>13634.96</v>
      </c>
      <c r="AE298" s="90">
        <f>IF(ISNA(VLOOKUP($B298,'[2]1516 Exp_Rev Access'!$F$7:$FS$310,22,FALSE)),"",VLOOKUP($B298,'[2]1516 Exp_Rev Access'!$F$7:$FS$310,22,FALSE))</f>
        <v>400.74</v>
      </c>
      <c r="AF298" s="90">
        <f>IF(ISNA(VLOOKUP($B298,'[2]1516 Exp_Rev Access'!$F$7:$FS$310,23,FALSE)),"",VLOOKUP($B298,'[2]1516 Exp_Rev Access'!$F$7:$FS$310,23,FALSE))</f>
        <v>0</v>
      </c>
      <c r="AG298" s="90">
        <f>IF(ISNA(VLOOKUP($B298,'[2]1516 Exp_Rev Access'!$F$7:$FS$310,24,FALSE)),"",VLOOKUP($B298,'[2]1516 Exp_Rev Access'!$F$7:$FS$310,24,FALSE))</f>
        <v>101.1</v>
      </c>
      <c r="AH298" s="90">
        <f>IF(ISNA(VLOOKUP($B298,'[2]1516 Exp_Rev Access'!$F$7:$FS$310,25,FALSE)),"",VLOOKUP($B298,'[2]1516 Exp_Rev Access'!$F$7:$FS$310,25,FALSE))</f>
        <v>309.7</v>
      </c>
      <c r="AI298" s="90">
        <f>IF(ISNA(VLOOKUP($B298,'[2]1516 Exp_Rev Access'!$F$7:$FS$310,26,FALSE)),"",VLOOKUP($B298,'[2]1516 Exp_Rev Access'!$F$7:$FS$310,26,FALSE))</f>
        <v>0</v>
      </c>
      <c r="AJ298" s="90">
        <f>IF(ISNA(VLOOKUP($B298,'[2]1516 Exp_Rev Access'!$F$7:$FS$310,27,FALSE)),"",VLOOKUP($B298,'[2]1516 Exp_Rev Access'!$F$7:$FS$310,27,FALSE))</f>
        <v>0</v>
      </c>
      <c r="AK298" s="90">
        <f>IF(ISNA(VLOOKUP($B298,'[2]1516 Exp_Rev Access'!$F$7:$FS$310,28,FALSE)),"",VLOOKUP($B298,'[2]1516 Exp_Rev Access'!$F$7:$FS$310,28,FALSE))</f>
        <v>394.28</v>
      </c>
      <c r="AL298" s="90">
        <f>IF(ISNA(VLOOKUP($B298,'[2]1516 Exp_Rev Access'!$F$7:$FS$310,29,FALSE)),"",VLOOKUP($B298,'[2]1516 Exp_Rev Access'!$F$7:$FS$310,29,FALSE))</f>
        <v>0</v>
      </c>
      <c r="AM298" s="53">
        <f>SUM(Q298:AL298)</f>
        <v>15050.78</v>
      </c>
      <c r="AN298" s="92">
        <f>AM298/E298</f>
        <v>1.3371915900782861E-2</v>
      </c>
      <c r="AO298" s="68">
        <f>AM298/D298</f>
        <v>204.60549211528004</v>
      </c>
      <c r="AP298" s="90">
        <f>IF(ISNA(VLOOKUP($B298,'[2]1516 Exp_Rev Access'!$F$7:$FS$310,30,FALSE)),"",VLOOKUP($B298,'[2]1516 Exp_Rev Access'!$F$7:$FS$310,30,FALSE))</f>
        <v>557363.66</v>
      </c>
      <c r="AQ298" s="90">
        <f>IF(ISNA(VLOOKUP($B298,'[2]1516 Exp_Rev Access'!$F$7:$FS$310,31,FALSE)),"",VLOOKUP($B298,'[2]1516 Exp_Rev Access'!$F$7:$FS$310,31,FALSE))</f>
        <v>11091.71</v>
      </c>
      <c r="AR298" s="90">
        <f>IF(ISNA(VLOOKUP($B298,'[2]1516 Exp_Rev Access'!$F$7:$FS$310,32,FALSE)),"",VLOOKUP($B298,'[2]1516 Exp_Rev Access'!$F$7:$FS$310,32,FALSE))</f>
        <v>0</v>
      </c>
      <c r="AS298" s="90">
        <f>IF(ISNA(VLOOKUP($B298,'[2]1516 Exp_Rev Access'!$F$7:$FS$310,33,FALSE)),"",VLOOKUP($B298,'[2]1516 Exp_Rev Access'!$F$7:$FS$310,33,FALSE))</f>
        <v>0</v>
      </c>
      <c r="AT298" s="90">
        <f>IF(ISNA(VLOOKUP($B298,'[2]1516 Exp_Rev Access'!$F$7:$FS$310,34,FALSE)),"",VLOOKUP($B298,'[2]1516 Exp_Rev Access'!$F$7:$FS$310,34,FALSE))</f>
        <v>0</v>
      </c>
      <c r="AU298" s="53">
        <f>SUM(AP298:AT298)</f>
        <v>568455.37</v>
      </c>
      <c r="AV298" s="93">
        <f>AU298/E298</f>
        <v>0.50504607741182872</v>
      </c>
      <c r="AW298" s="53">
        <f>AU298/D298</f>
        <v>7727.7782762370853</v>
      </c>
      <c r="AX298" s="90">
        <f>IF(ISNA(VLOOKUP($B298,'[2]1516 Exp_Rev Access'!$F$7:$FS$310,35,FALSE)),"",VLOOKUP($B298,'[2]1516 Exp_Rev Access'!$F$7:$FS$310,35,FALSE))</f>
        <v>0</v>
      </c>
      <c r="AY298" s="90">
        <f>IF(ISNA(VLOOKUP($B298,'[2]1516 Exp_Rev Access'!$F$7:$FS$310,36,FALSE)),"",VLOOKUP($B298,'[2]1516 Exp_Rev Access'!$F$7:$FS$310,36,FALSE))</f>
        <v>51901.18</v>
      </c>
      <c r="AZ298" s="90">
        <f>IF(ISNA(VLOOKUP($B298,'[2]1516 Exp_Rev Access'!$F$7:$FS$310,37,FALSE)),"",VLOOKUP($B298,'[2]1516 Exp_Rev Access'!$F$7:$FS$310,37,FALSE))</f>
        <v>0</v>
      </c>
      <c r="BA298" s="90">
        <f>IF(ISNA(VLOOKUP($B298,'[2]1516 Exp_Rev Access'!$F$7:$FS$310,38,FALSE)),"",VLOOKUP($B298,'[2]1516 Exp_Rev Access'!$F$7:$FS$310,38,FALSE))</f>
        <v>0</v>
      </c>
      <c r="BB298" s="90">
        <f>IF(ISNA(VLOOKUP($B298,'[2]1516 Exp_Rev Access'!$F$7:$FS$310,39,FALSE)),"",VLOOKUP($B298,'[2]1516 Exp_Rev Access'!$F$7:$FS$310,39,FALSE))</f>
        <v>0</v>
      </c>
      <c r="BC298" s="90">
        <f>IF(ISNA(VLOOKUP($B298,'[2]1516 Exp_Rev Access'!$F$7:$FS$310,40,FALSE)),"",VLOOKUP($B298,'[2]1516 Exp_Rev Access'!$F$7:$FS$310,40,FALSE))</f>
        <v>26027.34</v>
      </c>
      <c r="BD298" s="90">
        <f>IF(ISNA(VLOOKUP($B298,'[2]1516 Exp_Rev Access'!$F$7:$FS$310,41,FALSE)),"",VLOOKUP($B298,'[2]1516 Exp_Rev Access'!$F$7:$FS$310,41,FALSE))</f>
        <v>0</v>
      </c>
      <c r="BE298" s="90">
        <f>IF(ISNA(VLOOKUP($B298,'[2]1516 Exp_Rev Access'!$F$7:$FS$310,42,FALSE)),"",VLOOKUP($B298,'[2]1516 Exp_Rev Access'!$F$7:$FS$310,42,FALSE))</f>
        <v>0</v>
      </c>
      <c r="BF298" s="90">
        <f>IF(ISNA(VLOOKUP($B298,'[2]1516 Exp_Rev Access'!$F$7:$FS$310,43,FALSE)),"",VLOOKUP($B298,'[2]1516 Exp_Rev Access'!$F$7:$FS$310,43,FALSE))</f>
        <v>0</v>
      </c>
      <c r="BG298" s="90">
        <f>IF(ISNA(VLOOKUP($B298,'[2]1516 Exp_Rev Access'!$F$7:$FS$310,44,FALSE)),"",VLOOKUP($B298,'[2]1516 Exp_Rev Access'!$F$7:$FS$310,44,FALSE))</f>
        <v>0</v>
      </c>
      <c r="BH298" s="90">
        <f>IF(ISNA(VLOOKUP($B298,'[2]1516 Exp_Rev Access'!$F$7:$FS$310,45,FALSE)),"",VLOOKUP($B298,'[2]1516 Exp_Rev Access'!$F$7:$FS$310,45,FALSE))</f>
        <v>589.42999999999995</v>
      </c>
      <c r="BI298" s="90">
        <f>IF(ISNA(VLOOKUP($B298,'[2]1516 Exp_Rev Access'!$F$7:$FS$310,46,FALSE)),"",VLOOKUP($B298,'[2]1516 Exp_Rev Access'!$F$7:$FS$310,46,FALSE))</f>
        <v>0</v>
      </c>
      <c r="BJ298" s="90">
        <f>IF(ISNA(VLOOKUP($B298,'[2]1516 Exp_Rev Access'!$F$7:$FS$310,47,FALSE)),"",VLOOKUP($B298,'[2]1516 Exp_Rev Access'!$F$7:$FS$310,47,FALSE))</f>
        <v>1068.28</v>
      </c>
      <c r="BK298" s="90">
        <f>IF(ISNA(VLOOKUP($B298,'[2]1516 Exp_Rev Access'!$F$7:$FS$310,48,FALSE)),"",VLOOKUP($B298,'[2]1516 Exp_Rev Access'!$F$7:$FS$310,48,FALSE))</f>
        <v>70308.960000000006</v>
      </c>
      <c r="BL298" s="90">
        <f>IF(ISNA(VLOOKUP($B298,'[2]1516 Exp_Rev Access'!$F$7:$FS$310,49,FALSE)),"",VLOOKUP($B298,'[2]1516 Exp_Rev Access'!$F$7:$FS$310,49,FALSE))</f>
        <v>0</v>
      </c>
      <c r="BM298" s="90">
        <f>IF(ISNA(VLOOKUP($B298,'[2]1516 Exp_Rev Access'!$F$7:$FS$310,50,FALSE)),"",VLOOKUP($B298,'[2]1516 Exp_Rev Access'!$F$7:$FS$310,50,FALSE))</f>
        <v>0</v>
      </c>
      <c r="BN298" s="90">
        <f>IF(ISNA(VLOOKUP($B298,'[2]1516 Exp_Rev Access'!$F$7:$FS$310,51,FALSE)),"",VLOOKUP($B298,'[2]1516 Exp_Rev Access'!$F$7:$FS$310,51,FALSE))</f>
        <v>0</v>
      </c>
      <c r="BO298" s="90">
        <f>IF(ISNA(VLOOKUP($B298,'[2]1516 Exp_Rev Access'!$F$7:$FS$310,52,FALSE)),"",VLOOKUP($B298,'[2]1516 Exp_Rev Access'!$F$7:$FS$310,52,FALSE))</f>
        <v>0</v>
      </c>
      <c r="BP298" s="90">
        <f>IF(ISNA(VLOOKUP($B298,'[2]1516 Exp_Rev Access'!$F$7:$FS$310,53,FALSE)),"",VLOOKUP($B298,'[2]1516 Exp_Rev Access'!$F$7:$FS$310,53,FALSE))</f>
        <v>0</v>
      </c>
      <c r="BQ298" s="90">
        <f>IF(ISNA(VLOOKUP($B298,'[2]1516 Exp_Rev Access'!$F$7:$FS$310,54,FALSE)),"",VLOOKUP($B298,'[2]1516 Exp_Rev Access'!$F$7:$FS$310,54,FALSE))</f>
        <v>0</v>
      </c>
      <c r="BR298" s="90">
        <f>IF(ISNA(VLOOKUP($B298,'[2]1516 Exp_Rev Access'!$F$7:$FS$310,55,FALSE)),"",VLOOKUP($B298,'[2]1516 Exp_Rev Access'!$F$7:$FS$310,55,FALSE))</f>
        <v>0</v>
      </c>
      <c r="BS298" s="90">
        <f>IF(ISNA(VLOOKUP($B298,'[2]1516 Exp_Rev Access'!$F$7:$FS$310,56,FALSE)),"",VLOOKUP($B298,'[2]1516 Exp_Rev Access'!$F$7:$FS$310,56,FALSE))</f>
        <v>0</v>
      </c>
      <c r="BT298" s="90">
        <f>IF(ISNA(VLOOKUP($B298,'[2]1516 Exp_Rev Access'!$F$7:$FS$310,57,FALSE)),"",VLOOKUP($B298,'[2]1516 Exp_Rev Access'!$F$7:$FS$310,57,FALSE))</f>
        <v>0</v>
      </c>
      <c r="BU298" s="90">
        <f>IF(ISNA(VLOOKUP($B298,'[2]1516 Exp_Rev Access'!$F$7:$FS$310,58,FALSE)),"",VLOOKUP($B298,'[2]1516 Exp_Rev Access'!$F$7:$FS$310,58,FALSE))</f>
        <v>0</v>
      </c>
      <c r="BV298" s="53">
        <f>SUM(AX298:BU298)</f>
        <v>149895.19</v>
      </c>
      <c r="BW298" s="92">
        <f>BV298/E298</f>
        <v>0.13317488360150556</v>
      </c>
      <c r="BX298" s="68">
        <f>BV298/D298</f>
        <v>2037.7268896139205</v>
      </c>
      <c r="BY298" s="90">
        <f>IF(ISNA(VLOOKUP($B298,'[2]1516 Exp_Rev Access'!$F$7:$FS$310,59,FALSE)),"",VLOOKUP($B298,'[2]1516 Exp_Rev Access'!$F$7:$FS$310,59,FALSE))</f>
        <v>0</v>
      </c>
      <c r="BZ298" s="90">
        <f>IF(ISNA(VLOOKUP($B298,'[2]1516 Exp_Rev Access'!$F$7:$FS$310,60,FALSE)),"",VLOOKUP($B298,'[2]1516 Exp_Rev Access'!$F$7:$FS$310,60,FALSE))</f>
        <v>0</v>
      </c>
      <c r="CA298" s="90">
        <f>IF(ISNA(VLOOKUP($B298,'[2]1516 Exp_Rev Access'!$F$7:$FS$310,61,FALSE)),"",VLOOKUP($B298,'[2]1516 Exp_Rev Access'!$F$7:$FS$310,61,FALSE))</f>
        <v>0</v>
      </c>
      <c r="CB298" s="90">
        <f>IF(ISNA(VLOOKUP($B298,'[2]1516 Exp_Rev Access'!$F$7:$FS$310,62,FALSE)),"",VLOOKUP($B298,'[2]1516 Exp_Rev Access'!$F$7:$FS$310,62,FALSE))</f>
        <v>823.3</v>
      </c>
      <c r="CC298" s="90">
        <f>IF(ISNA(VLOOKUP($B298,'[2]1516 Exp_Rev Access'!$F$7:$FS$310,63,FALSE)),"",VLOOKUP($B298,'[2]1516 Exp_Rev Access'!$F$7:$FS$310,63,FALSE))</f>
        <v>120081.7</v>
      </c>
      <c r="CD298" s="90">
        <f>IF(ISNA(VLOOKUP($B298,'[2]1516 Exp_Rev Access'!$F$7:$FS$310,64,FALSE)),"",VLOOKUP($B298,'[2]1516 Exp_Rev Access'!$F$7:$FS$310,64,FALSE))</f>
        <v>0</v>
      </c>
      <c r="CE298" s="53">
        <f>SUM(BY298:CD298)</f>
        <v>120905</v>
      </c>
      <c r="CF298" s="92">
        <f>CE298/E298</f>
        <v>0.10741845219876656</v>
      </c>
      <c r="CG298" s="94">
        <f>CE298/D298</f>
        <v>1643.6242523110386</v>
      </c>
      <c r="CH298" s="90">
        <f>IF(ISNA(VLOOKUP($B298,'[2]1516 Exp_Rev Access'!$F$7:$FS$310,65,FALSE)),"",VLOOKUP($B298,'[2]1516 Exp_Rev Access'!$F$7:$FS$310,65,FALSE))</f>
        <v>0</v>
      </c>
      <c r="CI298" s="90">
        <f>IF(ISNA(VLOOKUP($B298,'[2]1516 Exp_Rev Access'!$F$7:$FS$310,66,FALSE)),"",VLOOKUP($B298,'[2]1516 Exp_Rev Access'!$F$7:$FS$310,66,FALSE))</f>
        <v>0</v>
      </c>
      <c r="CJ298" s="90">
        <f>IF(ISNA(VLOOKUP($B298,'[2]1516 Exp_Rev Access'!$F$7:$FS$310,67,FALSE)),"",VLOOKUP($B298,'[2]1516 Exp_Rev Access'!$F$7:$FS$310,67,FALSE))</f>
        <v>0</v>
      </c>
      <c r="CK298" s="90">
        <f>IF(ISNA(VLOOKUP($B298,'[2]1516 Exp_Rev Access'!$F$7:$FS$310,68,FALSE)),"",VLOOKUP($B298,'[2]1516 Exp_Rev Access'!$F$7:$FS$310,68,FALSE))</f>
        <v>0</v>
      </c>
      <c r="CL298" s="90">
        <f>IF(ISNA(VLOOKUP($B298,'[2]1516 Exp_Rev Access'!$F$7:$FS$310,69,FALSE)),"",VLOOKUP($B298,'[2]1516 Exp_Rev Access'!$F$7:$FS$310,69,FALSE))</f>
        <v>0</v>
      </c>
      <c r="CM298" s="90">
        <f>IF(ISNA(VLOOKUP($B298,'[2]1516 Exp_Rev Access'!$F$7:$FS$310,70,FALSE)),"",VLOOKUP($B298,'[2]1516 Exp_Rev Access'!$F$7:$FS$310,70,FALSE))</f>
        <v>0</v>
      </c>
      <c r="CN298" s="90">
        <f>IF(ISNA(VLOOKUP($B298,'[2]1516 Exp_Rev Access'!$F$7:$FS$310,71,FALSE)),"",VLOOKUP($B298,'[2]1516 Exp_Rev Access'!$F$7:$FS$310,71,FALSE))</f>
        <v>0</v>
      </c>
      <c r="CO298" s="90">
        <f>IF(ISNA(VLOOKUP($B298,'[2]1516 Exp_Rev Access'!$F$7:$FS$310,72,FALSE)),"",VLOOKUP($B298,'[2]1516 Exp_Rev Access'!$F$7:$FS$310,72,FALSE))</f>
        <v>0</v>
      </c>
      <c r="CP298" s="90">
        <f>IF(ISNA(VLOOKUP($B298,'[2]1516 Exp_Rev Access'!$F$7:$FS$310,73,FALSE)),"",VLOOKUP($B298,'[2]1516 Exp_Rev Access'!$F$7:$FS$310,73,FALSE))</f>
        <v>0</v>
      </c>
      <c r="CQ298" s="90">
        <f>IF(ISNA(VLOOKUP($B298,'[2]1516 Exp_Rev Access'!$F$7:$FS$310,74,FALSE)),"",VLOOKUP($B298,'[2]1516 Exp_Rev Access'!$F$7:$FS$310,74,FALSE))</f>
        <v>0</v>
      </c>
      <c r="CR298" s="90">
        <f>IF(ISNA(VLOOKUP($B298,'[2]1516 Exp_Rev Access'!$F$7:$FS$310,75,FALSE)),"",VLOOKUP($B298,'[2]1516 Exp_Rev Access'!$F$7:$FS$310,75,FALSE))</f>
        <v>0</v>
      </c>
      <c r="CS298" s="90">
        <f>IF(ISNA(VLOOKUP($B298,'[2]1516 Exp_Rev Access'!$F$7:$FS$310,76,FALSE)),"",VLOOKUP($B298,'[2]1516 Exp_Rev Access'!$F$7:$FS$310,76,FALSE))</f>
        <v>0</v>
      </c>
      <c r="CT298" s="90">
        <f>IF(ISNA(VLOOKUP($B298,'[2]1516 Exp_Rev Access'!$F$7:$FS$310,77,FALSE)),"",VLOOKUP($B298,'[2]1516 Exp_Rev Access'!$F$7:$FS$310,77,FALSE))</f>
        <v>0</v>
      </c>
      <c r="CU298" s="90">
        <f>IF(ISNA(VLOOKUP($B298,'[2]1516 Exp_Rev Access'!$F$7:$FS$310,78,FALSE)),"",VLOOKUP($B298,'[2]1516 Exp_Rev Access'!$F$7:$FS$310,78,FALSE))</f>
        <v>11743.85</v>
      </c>
      <c r="CV298" s="90">
        <f>IF(ISNA(VLOOKUP($B298,'[2]1516 Exp_Rev Access'!$F$7:$FS$310,79,FALSE)),"",VLOOKUP($B298,'[2]1516 Exp_Rev Access'!$F$7:$FS$310,79,FALSE))</f>
        <v>0</v>
      </c>
      <c r="CW298" s="90">
        <f>IF(ISNA(VLOOKUP($B298,'[2]1516 Exp_Rev Access'!$F$7:$FS$310,80,FALSE)),"",VLOOKUP($B298,'[2]1516 Exp_Rev Access'!$F$7:$FS$310,80,FALSE))</f>
        <v>0</v>
      </c>
      <c r="CX298" s="90">
        <f>IF(ISNA(VLOOKUP($B298,'[2]1516 Exp_Rev Access'!$F$7:$FS$310,81,FALSE)),"",VLOOKUP($B298,'[2]1516 Exp_Rev Access'!$F$7:$FS$310,81,FALSE))</f>
        <v>0</v>
      </c>
      <c r="CY298" s="90">
        <f>IF(ISNA(VLOOKUP($B298,'[2]1516 Exp_Rev Access'!$F$7:$FS$310,82,FALSE)),"",VLOOKUP($B298,'[2]1516 Exp_Rev Access'!$F$7:$FS$310,82,FALSE))</f>
        <v>0</v>
      </c>
      <c r="CZ298" s="90">
        <f>IF(ISNA(VLOOKUP($B298,'[2]1516 Exp_Rev Access'!$F$7:$FS$310,83,FALSE)),"",VLOOKUP($B298,'[2]1516 Exp_Rev Access'!$F$7:$FS$310,83,FALSE))</f>
        <v>0</v>
      </c>
      <c r="DA298" s="90">
        <f>IF(ISNA(VLOOKUP($B298,'[2]1516 Exp_Rev Access'!$F$7:$FS$310,84,FALSE)),"",VLOOKUP($B298,'[2]1516 Exp_Rev Access'!$F$7:$FS$310,84,FALSE))</f>
        <v>0</v>
      </c>
      <c r="DB298" s="90">
        <f>IF(ISNA(VLOOKUP($B298,'[2]1516 Exp_Rev Access'!$F$7:$FS$310,85,FALSE)),"",VLOOKUP($B298,'[2]1516 Exp_Rev Access'!$F$7:$FS$310,85,FALSE))</f>
        <v>0</v>
      </c>
      <c r="DC298" s="90">
        <f>IF(ISNA(VLOOKUP($B298,'[2]1516 Exp_Rev Access'!$F$7:$FS$310,86,FALSE)),"",VLOOKUP($B298,'[2]1516 Exp_Rev Access'!$F$7:$FS$310,86,FALSE))</f>
        <v>0</v>
      </c>
      <c r="DD298" s="90">
        <f>IF(ISNA(VLOOKUP($B298,'[2]1516 Exp_Rev Access'!$F$7:$FS$310,87,FALSE)),"",VLOOKUP($B298,'[2]1516 Exp_Rev Access'!$F$7:$FS$310,87,FALSE))</f>
        <v>0</v>
      </c>
      <c r="DE298" s="90">
        <f>IF(ISNA(VLOOKUP($B298,'[2]1516 Exp_Rev Access'!$F$7:$FS$310,88,FALSE)),"",VLOOKUP($B298,'[2]1516 Exp_Rev Access'!$F$7:$FS$310,88,FALSE))</f>
        <v>0</v>
      </c>
      <c r="DF298" s="90">
        <f>IF(ISNA(VLOOKUP($B298,'[2]1516 Exp_Rev Access'!$F$7:$FS$310,89,FALSE)),"",VLOOKUP($B298,'[2]1516 Exp_Rev Access'!$F$7:$FS$310,89,FALSE))</f>
        <v>0</v>
      </c>
      <c r="DG298" s="90">
        <f>IF(ISNA(VLOOKUP($B298,'[2]1516 Exp_Rev Access'!$F$7:$FS$310,90,FALSE)),"",VLOOKUP($B298,'[2]1516 Exp_Rev Access'!$F$7:$FS$310,90,FALSE))</f>
        <v>0</v>
      </c>
      <c r="DH298" s="90">
        <f>IF(ISNA(VLOOKUP($B298,'[2]1516 Exp_Rev Access'!$F$7:$FS$310,91,FALSE)),"",VLOOKUP($B298,'[2]1516 Exp_Rev Access'!$F$7:$FS$310,91,FALSE))</f>
        <v>0</v>
      </c>
      <c r="DI298" s="90">
        <f>IF(ISNA(VLOOKUP($B298,'[2]1516 Exp_Rev Access'!$F$7:$FS$310,92,FALSE)),"",VLOOKUP($B298,'[2]1516 Exp_Rev Access'!$F$7:$FS$310,92,FALSE))</f>
        <v>31012.69</v>
      </c>
      <c r="DJ298" s="90">
        <f>IF(ISNA(VLOOKUP($B298,'[2]1516 Exp_Rev Access'!$F$7:$FS$310,93,FALSE)),"",VLOOKUP($B298,'[2]1516 Exp_Rev Access'!$F$7:$FS$310,93,FALSE))</f>
        <v>0</v>
      </c>
      <c r="DK298" s="90">
        <f>IF(ISNA(VLOOKUP($B298,'[2]1516 Exp_Rev Access'!$F$7:$FS$310,94,FALSE)),"",VLOOKUP($B298,'[2]1516 Exp_Rev Access'!$F$7:$FS$310,94,FALSE))</f>
        <v>0</v>
      </c>
      <c r="DL298" s="90">
        <f>IF(ISNA(VLOOKUP($B298,'[2]1516 Exp_Rev Access'!$F$7:$FS$310,95,FALSE)),"",VLOOKUP($B298,'[2]1516 Exp_Rev Access'!$F$7:$FS$310,95,FALSE))</f>
        <v>0</v>
      </c>
      <c r="DM298" s="90">
        <f>IF(ISNA(VLOOKUP($B298,'[2]1516 Exp_Rev Access'!$F$7:$FS$310,96,FALSE)),"",VLOOKUP($B298,'[2]1516 Exp_Rev Access'!$F$7:$FS$310,96,FALSE))</f>
        <v>0</v>
      </c>
      <c r="DN298" s="90">
        <f>IF(ISNA(VLOOKUP($B298,'[2]1516 Exp_Rev Access'!$F$7:$FS$310,97,FALSE)),"",VLOOKUP($B298,'[2]1516 Exp_Rev Access'!$F$7:$FS$310,97,FALSE))</f>
        <v>0</v>
      </c>
      <c r="DO298" s="90">
        <f>IF(ISNA(VLOOKUP($B298,'[2]1516 Exp_Rev Access'!$F$7:$FS$310,98,FALSE)),"",VLOOKUP($B298,'[2]1516 Exp_Rev Access'!$F$7:$FS$310,98,FALSE))</f>
        <v>0</v>
      </c>
      <c r="DP298" s="90">
        <f>IF(ISNA(VLOOKUP($B298,'[2]1516 Exp_Rev Access'!$F$7:$FS$310,99,FALSE)),"",VLOOKUP($B298,'[2]1516 Exp_Rev Access'!$F$7:$FS$310,99,FALSE))</f>
        <v>0</v>
      </c>
      <c r="DQ298" s="90">
        <f>IF(ISNA(VLOOKUP($B298,'[2]1516 Exp_Rev Access'!$F$7:$FS$310,100,FALSE)),"",VLOOKUP($B298,'[2]1516 Exp_Rev Access'!$F$7:$FS$310,100,FALSE))</f>
        <v>0</v>
      </c>
      <c r="DR298" s="90">
        <f>IF(ISNA(VLOOKUP($B298,'[2]1516 Exp_Rev Access'!$F$7:$FS$310,101,FALSE)),"",VLOOKUP($B298,'[2]1516 Exp_Rev Access'!$F$7:$FS$310,101,FALSE))</f>
        <v>0</v>
      </c>
      <c r="DS298" s="90">
        <f>IF(ISNA(VLOOKUP($B298,'[2]1516 Exp_Rev Access'!$F$7:$FS$310,102,FALSE)),"",VLOOKUP($B298,'[2]1516 Exp_Rev Access'!$F$7:$FS$310,102,FALSE))</f>
        <v>0</v>
      </c>
      <c r="DT298" s="90">
        <f>IF(ISNA(VLOOKUP($B298,'[2]1516 Exp_Rev Access'!$F$7:$FS$310,103,FALSE)),"",VLOOKUP($B298,'[2]1516 Exp_Rev Access'!$F$7:$FS$310,103,FALSE))</f>
        <v>0</v>
      </c>
      <c r="DU298" s="90">
        <f>IF(ISNA(VLOOKUP($B298,'[2]1516 Exp_Rev Access'!$F$7:$FS$310,104,FALSE)),"",VLOOKUP($B298,'[2]1516 Exp_Rev Access'!$F$7:$FS$310,104,FALSE))</f>
        <v>0</v>
      </c>
      <c r="DV298" s="90">
        <f>IF(ISNA(VLOOKUP($B298,'[2]1516 Exp_Rev Access'!$F$7:$FS$310,105,FALSE)),"",VLOOKUP($B298,'[2]1516 Exp_Rev Access'!$F$7:$FS$310,105,FALSE))</f>
        <v>0</v>
      </c>
      <c r="DW298" s="90">
        <f>IF(ISNA(VLOOKUP($B298,'[2]1516 Exp_Rev Access'!$F$7:$FS$310,106,FALSE)),"",VLOOKUP($B298,'[2]1516 Exp_Rev Access'!$F$7:$FS$310,106,FALSE))</f>
        <v>0</v>
      </c>
      <c r="DX298" s="90">
        <f>IF(ISNA(VLOOKUP($B298,'[2]1516 Exp_Rev Access'!$F$7:$FS$310,107,FALSE)),"",VLOOKUP($B298,'[2]1516 Exp_Rev Access'!$F$7:$FS$310,107,FALSE))</f>
        <v>0</v>
      </c>
      <c r="DY298" s="90">
        <f>IF(ISNA(VLOOKUP($B298,'[2]1516 Exp_Rev Access'!$F$7:$FS$310,108,FALSE)),"",VLOOKUP($B298,'[2]1516 Exp_Rev Access'!$F$7:$FS$310,108,FALSE))</f>
        <v>14104</v>
      </c>
      <c r="DZ298" s="90">
        <f>IF(ISNA(VLOOKUP($B298,'[2]1516 Exp_Rev Access'!$F$7:$FS$310,109,FALSE)),"",VLOOKUP($B298,'[2]1516 Exp_Rev Access'!$F$7:$FS$310,109,FALSE))</f>
        <v>0</v>
      </c>
      <c r="EA298" s="90">
        <f>IF(ISNA(VLOOKUP($B298,'[2]1516 Exp_Rev Access'!$F$7:$FS$310,110,FALSE)),"",VLOOKUP($B298,'[2]1516 Exp_Rev Access'!$F$7:$FS$310,110,FALSE))</f>
        <v>0</v>
      </c>
      <c r="EB298" s="90">
        <f>IF(ISNA(VLOOKUP($B298,'[2]1516 Exp_Rev Access'!$F$7:$FS$310,111,FALSE)),"",VLOOKUP($B298,'[2]1516 Exp_Rev Access'!$F$7:$FS$310,111,FALSE))</f>
        <v>0</v>
      </c>
      <c r="EC298" s="90">
        <f>IF(ISNA(VLOOKUP($B298,'[2]1516 Exp_Rev Access'!$F$7:$FS$310,112,FALSE)),"",VLOOKUP($B298,'[2]1516 Exp_Rev Access'!$F$7:$FS$310,112,FALSE))</f>
        <v>0</v>
      </c>
      <c r="ED298" s="90">
        <f>IF(ISNA(VLOOKUP($B298,'[2]1516 Exp_Rev Access'!$F$7:$FS$310,113,FALSE)),"",VLOOKUP($B298,'[2]1516 Exp_Rev Access'!$F$7:$FS$310,113,FALSE))</f>
        <v>0</v>
      </c>
      <c r="EE298" s="90">
        <f>IF(ISNA(VLOOKUP($B298,'[2]1516 Exp_Rev Access'!$F$7:$FS$310,114,FALSE)),"",VLOOKUP($B298,'[2]1516 Exp_Rev Access'!$F$7:$FS$310,114,FALSE))</f>
        <v>0</v>
      </c>
      <c r="EF298" s="90">
        <f>IF(ISNA(VLOOKUP($B298,'[2]1516 Exp_Rev Access'!$F$7:$FS$310,115,FALSE)),"",VLOOKUP($B298,'[2]1516 Exp_Rev Access'!$F$7:$FS$310,115,FALSE))</f>
        <v>0</v>
      </c>
      <c r="EG298" s="90">
        <f>IF(ISNA(VLOOKUP($B298,'[2]1516 Exp_Rev Access'!$F$7:$FS$310,116,FALSE)),"",VLOOKUP($B298,'[2]1516 Exp_Rev Access'!$F$7:$FS$310,116,FALSE))</f>
        <v>0</v>
      </c>
      <c r="EH298" s="90">
        <f>IF(ISNA(VLOOKUP($B298,'[2]1516 Exp_Rev Access'!$F$7:$FS$310,117,FALSE)),"",VLOOKUP($B298,'[2]1516 Exp_Rev Access'!$F$7:$FS$310,117,FALSE))</f>
        <v>0</v>
      </c>
      <c r="EI298" s="90">
        <f>IF(ISNA(VLOOKUP($B298,'[2]1516 Exp_Rev Access'!$F$7:$FS$310,118,FALSE)),"",VLOOKUP($B298,'[2]1516 Exp_Rev Access'!$F$7:$FS$310,118,FALSE))</f>
        <v>0</v>
      </c>
      <c r="EJ298" s="90">
        <f>IF(ISNA(VLOOKUP($B298,'[2]1516 Exp_Rev Access'!$F$7:$FS$310,119,FALSE)),"",VLOOKUP($B298,'[2]1516 Exp_Rev Access'!$F$7:$FS$310,119,FALSE))</f>
        <v>0</v>
      </c>
      <c r="EK298" s="90">
        <f>IF(ISNA(VLOOKUP($B298,'[2]1516 Exp_Rev Access'!$F$7:$FS$310,120,FALSE)),"",VLOOKUP($B298,'[2]1516 Exp_Rev Access'!$F$7:$FS$310,120,FALSE))</f>
        <v>0</v>
      </c>
      <c r="EL298" s="90">
        <f>IF(ISNA(VLOOKUP($B298,'[2]1516 Exp_Rev Access'!$F$7:$FS$310,121,FALSE)),"",VLOOKUP($B298,'[2]1516 Exp_Rev Access'!$F$7:$FS$310,121,FALSE))</f>
        <v>0</v>
      </c>
      <c r="EM298" s="90">
        <f>IF(ISNA(VLOOKUP($B298,'[2]1516 Exp_Rev Access'!$F$7:$FS$310,122,FALSE)),"",VLOOKUP($B298,'[2]1516 Exp_Rev Access'!$F$7:$FS$310,122,FALSE))</f>
        <v>0</v>
      </c>
      <c r="EN298" s="90">
        <f>IF(ISNA(VLOOKUP($B298,'[2]1516 Exp_Rev Access'!$F$7:$FS$310,123,FALSE)),"",VLOOKUP($B298,'[2]1516 Exp_Rev Access'!$F$7:$FS$310,123,FALSE))</f>
        <v>0</v>
      </c>
      <c r="EO298" s="90">
        <f>IF(ISNA(VLOOKUP($B298,'[2]1516 Exp_Rev Access'!$F$7:$FS$310,124,FALSE)),"",VLOOKUP($B298,'[2]1516 Exp_Rev Access'!$F$7:$FS$310,124,FALSE))</f>
        <v>0</v>
      </c>
      <c r="EP298" s="90">
        <f>IF(ISNA(VLOOKUP($B298,'[2]1516 Exp_Rev Access'!$F$7:$FS$310,125,FALSE)),"",VLOOKUP($B298,'[2]1516 Exp_Rev Access'!$F$7:$FS$310,125,FALSE))</f>
        <v>0</v>
      </c>
      <c r="EQ298" s="90">
        <f>IF(ISNA(VLOOKUP($B298,'[2]1516 Exp_Rev Access'!$F$7:$FS$310,126,FALSE)),"",VLOOKUP($B298,'[2]1516 Exp_Rev Access'!$F$7:$FS$310,126,FALSE))</f>
        <v>0</v>
      </c>
      <c r="ER298" s="90">
        <f>IF(ISNA(VLOOKUP($B298,'[2]1516 Exp_Rev Access'!$F$7:$FS$310,127,FALSE)),"",VLOOKUP($B298,'[2]1516 Exp_Rev Access'!$F$7:$FS$310,127,FALSE))</f>
        <v>0</v>
      </c>
      <c r="ES298" s="90">
        <f>IF(ISNA(VLOOKUP($B298,'[2]1516 Exp_Rev Access'!$F$7:$FS$310,128,FALSE)),"",VLOOKUP($B298,'[2]1516 Exp_Rev Access'!$F$7:$FS$310,128,FALSE))</f>
        <v>0</v>
      </c>
      <c r="ET298" s="90">
        <f>IF(ISNA(VLOOKUP($B298,'[2]1516 Exp_Rev Access'!$F$7:$FS$310,129,FALSE)),"",VLOOKUP($B298,'[2]1516 Exp_Rev Access'!$F$7:$FS$310,129,FALSE))</f>
        <v>0</v>
      </c>
      <c r="EU298" s="90">
        <f>IF(ISNA(VLOOKUP($B298,'[2]1516 Exp_Rev Access'!$F$7:$FS$310,130,FALSE)),"",VLOOKUP($B298,'[2]1516 Exp_Rev Access'!$F$7:$FS$310,130,FALSE))</f>
        <v>0</v>
      </c>
      <c r="EV298" s="90">
        <f>IF(ISNA(VLOOKUP($B298,'[2]1516 Exp_Rev Access'!$F$7:$FS$310,131,FALSE)),"",VLOOKUP($B298,'[2]1516 Exp_Rev Access'!$F$7:$FS$310,131,FALSE))</f>
        <v>0</v>
      </c>
      <c r="EW298" s="90">
        <f>IF(ISNA(VLOOKUP($B298,'[2]1516 Exp_Rev Access'!$F$7:$FS$310,132,FALSE)),"",VLOOKUP($B298,'[2]1516 Exp_Rev Access'!$F$7:$FS$310,132,FALSE))</f>
        <v>0</v>
      </c>
      <c r="EX298" s="90">
        <f>IF(ISNA(VLOOKUP($B298,'[2]1516 Exp_Rev Access'!$F$7:$FS$310,133,FALSE)),"",VLOOKUP($B298,'[2]1516 Exp_Rev Access'!$F$7:$FS$310,133,FALSE))</f>
        <v>0</v>
      </c>
      <c r="EY298" s="90">
        <f>IF(ISNA(VLOOKUP($B298,'[2]1516 Exp_Rev Access'!$F$7:$FS$310,134,FALSE)),"",VLOOKUP($B298,'[2]1516 Exp_Rev Access'!$F$7:$FS$310,134,FALSE))</f>
        <v>0</v>
      </c>
      <c r="EZ298" s="90">
        <f>IF(ISNA(VLOOKUP($B298,'[2]1516 Exp_Rev Access'!$F$7:$FS$310,135,FALSE)),"",VLOOKUP($B298,'[2]1516 Exp_Rev Access'!$F$7:$FS$310,135,FALSE))</f>
        <v>0</v>
      </c>
      <c r="FA298" s="90">
        <f>IF(ISNA(VLOOKUP($B298,'[2]1516 Exp_Rev Access'!$F$7:$FS$310,136,FALSE)),"",VLOOKUP($B298,'[2]1516 Exp_Rev Access'!$F$7:$FS$310,136,FALSE))</f>
        <v>0</v>
      </c>
      <c r="FB298" s="90">
        <f>IF(ISNA(VLOOKUP($B298,'[2]1516 Exp_Rev Access'!$F$7:$FS$310,137,FALSE)),"",VLOOKUP($B298,'[2]1516 Exp_Rev Access'!$F$7:$FS$310,137,FALSE))</f>
        <v>0</v>
      </c>
      <c r="FC298" s="90">
        <f>IF(ISNA(VLOOKUP($B298,'[2]1516 Exp_Rev Access'!$F$7:$FS$310,138,FALSE)),"",VLOOKUP($B298,'[2]1516 Exp_Rev Access'!$F$7:$FS$310,138,FALSE))</f>
        <v>0</v>
      </c>
      <c r="FD298" s="90">
        <f>IF(ISNA(VLOOKUP($B298,'[2]1516 Exp_Rev Access'!$F$7:$FS$310,139,FALSE)),"",VLOOKUP($B298,'[2]1516 Exp_Rev Access'!$F$7:$FS$310,139,FALSE))</f>
        <v>0</v>
      </c>
      <c r="FE298" s="90">
        <f>IF(ISNA(VLOOKUP($B298,'[2]1516 Exp_Rev Access'!$F$7:$FS$310,140,FALSE)),"",VLOOKUP($B298,'[2]1516 Exp_Rev Access'!$F$7:$FS$310,140,FALSE))</f>
        <v>0</v>
      </c>
      <c r="FF298" s="90">
        <f>IF(ISNA(VLOOKUP($B298,'[2]1516 Exp_Rev Access'!$F$7:$FS$310,141,FALSE)),"",VLOOKUP($B298,'[2]1516 Exp_Rev Access'!$F$7:$FS$310,141,FALSE))</f>
        <v>0</v>
      </c>
      <c r="FG298" s="90">
        <f>IF(ISNA(VLOOKUP($B298,'[2]1516 Exp_Rev Access'!$F$7:$FS$310,142,FALSE)),"",VLOOKUP($B298,'[2]1516 Exp_Rev Access'!$F$7:$FS$310,142,FALSE))</f>
        <v>0</v>
      </c>
      <c r="FH298" s="90">
        <f>IF(ISNA(VLOOKUP($B298,'[2]1516 Exp_Rev Access'!$F$7:$FS$310,143,FALSE)),"",VLOOKUP($B298,'[2]1516 Exp_Rev Access'!$F$7:$FS$310,143,FALSE))</f>
        <v>0</v>
      </c>
      <c r="FI298" s="90">
        <f>IF(ISNA(VLOOKUP($B298,'[2]1516 Exp_Rev Access'!$F$7:$FS$310,144,FALSE)),"",VLOOKUP($B298,'[2]1516 Exp_Rev Access'!$F$7:$FS$310,144,FALSE))</f>
        <v>0</v>
      </c>
      <c r="FJ298" s="90">
        <f>IF(ISNA(VLOOKUP($B298,'[2]1516 Exp_Rev Access'!$F$7:$FS$310,145,FALSE)),"",VLOOKUP($B298,'[2]1516 Exp_Rev Access'!$F$7:$FS$310,145,FALSE))</f>
        <v>0</v>
      </c>
      <c r="FK298" s="90">
        <f>IF(ISNA(VLOOKUP($B298,'[2]1516 Exp_Rev Access'!$F$7:$FS$310,146,FALSE)),"",VLOOKUP($B298,'[2]1516 Exp_Rev Access'!$F$7:$FS$310,146,FALSE))</f>
        <v>0</v>
      </c>
      <c r="FL298" s="90">
        <f>IF(ISNA(VLOOKUP($B298,'[2]1516 Exp_Rev Access'!$F$7:$FS$310,1147,FALSE)),"",VLOOKUP($B298,'[2]1516 Exp_Rev Access'!$F$7:$FS$310,147,FALSE))</f>
        <v>0</v>
      </c>
      <c r="FM298" s="90">
        <f>IF(ISNA(VLOOKUP($B298,'[2]1516 Exp_Rev Access'!$F$7:$FS$310,148,FALSE)),"",VLOOKUP($B298,'[2]1516 Exp_Rev Access'!$F$7:$FS$310,148,FALSE))</f>
        <v>0</v>
      </c>
      <c r="FN298" s="90">
        <f>IF(ISNA(VLOOKUP($B298,'[2]1516 Exp_Rev Access'!$F$7:$FS$310,149,FALSE)),"",VLOOKUP($B298,'[2]1516 Exp_Rev Access'!$F$7:$FS$310,149,FALSE))</f>
        <v>0</v>
      </c>
      <c r="FO298" s="90">
        <f>IF(ISNA(VLOOKUP($B298,'[2]1516 Exp_Rev Access'!$F$7:$FS$310,150,FALSE)),"",VLOOKUP($B298,'[2]1516 Exp_Rev Access'!$F$7:$FS$310,150,FALSE))</f>
        <v>0</v>
      </c>
      <c r="FP298" s="90">
        <f>IF(ISNA(VLOOKUP($B298,'[2]1516 Exp_Rev Access'!$F$7:$FS$310,151,FALSE)),"",VLOOKUP($B298,'[2]1516 Exp_Rev Access'!$F$7:$FS$310,151,FALSE))</f>
        <v>0</v>
      </c>
      <c r="FQ298" s="90">
        <f>IF(ISNA(VLOOKUP($B298,'[2]1516 Exp_Rev Access'!$F$7:$FS$310,152,FALSE)),"",VLOOKUP($B298,'[2]1516 Exp_Rev Access'!$F$7:$FS$310,152,FALSE))</f>
        <v>0</v>
      </c>
      <c r="FR298" s="90">
        <f>IF(ISNA(VLOOKUP($B298,'[2]1516 Exp_Rev Access'!$F$7:$FS$310,153,FALSE)),"",VLOOKUP($B298,'[2]1516 Exp_Rev Access'!$F$7:$FS$310,153,FALSE))</f>
        <v>4541.7700000000004</v>
      </c>
      <c r="FS298" s="53">
        <f>SUM(CH298:FR298)</f>
        <v>61402.31</v>
      </c>
      <c r="FT298" s="92">
        <f>FS298/E298</f>
        <v>5.4553087975094873E-2</v>
      </c>
      <c r="FU298" s="116">
        <f>FS298/D298</f>
        <v>834.72417074497002</v>
      </c>
      <c r="FV298" s="90">
        <f>IF(ISNA(VLOOKUP($B298,'[2]1516 Exp_Rev Access'!$F$7:$FS$310,154,FALSE)),"",VLOOKUP($B298,'[2]1516 Exp_Rev Access'!$F$7:$FS$310,154,FALSE))</f>
        <v>38644.54</v>
      </c>
      <c r="FW298" s="90">
        <f>IF(ISNA(VLOOKUP($B298,'[2]1516 Exp_Rev Access'!$F$7:$FS$310,155,FALSE)),"",VLOOKUP($B298,'[2]1516 Exp_Rev Access'!$F$7:$FS$310,155,FALSE))</f>
        <v>0</v>
      </c>
      <c r="FX298" s="90">
        <f>IF(ISNA(VLOOKUP($B298,'[2]1516 Exp_Rev Access'!$F$7:$FS$310,156,FALSE)),"",VLOOKUP($B298,'[2]1516 Exp_Rev Access'!$F$7:$FS$310,156,FALSE))</f>
        <v>0</v>
      </c>
      <c r="FY298" s="90">
        <f>IF(ISNA(VLOOKUP($B298,'[2]1516 Exp_Rev Access'!$F$7:$FS$310,157,FALSE)),"",VLOOKUP($B298,'[2]1516 Exp_Rev Access'!$F$7:$FS$310,157,FALSE))</f>
        <v>0</v>
      </c>
      <c r="FZ298" s="90">
        <f>IF(ISNA(VLOOKUP($B298,'[2]1516 Exp_Rev Access'!$F$7:$FS$310,158,FALSE)),"",VLOOKUP($B298,'[2]1516 Exp_Rev Access'!$F$7:$FS$310,158,FALSE))</f>
        <v>0</v>
      </c>
      <c r="GA298" s="90">
        <f>IF(ISNA(VLOOKUP($B298,'[2]1516 Exp_Rev Access'!$F$7:$FS$310,159,FALSE)),"",VLOOKUP($B298,'[2]1516 Exp_Rev Access'!$F$7:$FS$310,159,FALSE))</f>
        <v>0</v>
      </c>
      <c r="GB298" s="90">
        <f>IF(ISNA(VLOOKUP($B298,'[2]1516 Exp_Rev Access'!$F$7:$FS$310,160,FALSE)),"",VLOOKUP($B298,'[2]1516 Exp_Rev Access'!$F$7:$FS$310,160,FALSE))</f>
        <v>0</v>
      </c>
      <c r="GC298" s="90">
        <f>IF(ISNA(VLOOKUP($B298,'[2]1516 Exp_Rev Access'!$F$7:$FS$310,161,FALSE)),"",VLOOKUP($B298,'[2]1516 Exp_Rev Access'!$F$7:$FS$310,161,FALSE))</f>
        <v>0</v>
      </c>
      <c r="GD298" s="90">
        <f>IF(ISNA(VLOOKUP($B298,'[2]1516 Exp_Rev Access'!$F$7:$FS$310,162,FALSE)),"",VLOOKUP($B298,'[2]1516 Exp_Rev Access'!$F$7:$FS$310,162,FALSE))</f>
        <v>0</v>
      </c>
      <c r="GE298" s="90">
        <f>IF(ISNA(VLOOKUP($B298,'[2]1516 Exp_Rev Access'!$F$7:$FS$310,163,FALSE)),"",VLOOKUP($B298,'[2]1516 Exp_Rev Access'!$F$7:$FS$310,163,FALSE))</f>
        <v>0</v>
      </c>
      <c r="GF298" s="90">
        <f>IF(ISNA(VLOOKUP($B298,'[2]1516 Exp_Rev Access'!$F$7:$FS$310,164,FALSE)),"",VLOOKUP($B298,'[2]1516 Exp_Rev Access'!$F$7:$FS$310,164,FALSE))</f>
        <v>0</v>
      </c>
      <c r="GG298" s="90">
        <f>IF(ISNA(VLOOKUP($B298,'[2]1516 Exp_Rev Access'!$F$7:$FS$310,165,FALSE)),"",VLOOKUP($B298,'[2]1516 Exp_Rev Access'!$F$7:$FS$310,165,FALSE))</f>
        <v>0</v>
      </c>
      <c r="GH298" s="90">
        <f>IF(ISNA(VLOOKUP($B298,'[2]1516 Exp_Rev Access'!$F$7:$FS$310,166,FALSE)),"",VLOOKUP($B298,'[2]1516 Exp_Rev Access'!$F$7:$FS$310,166,FALSE))</f>
        <v>0</v>
      </c>
      <c r="GI298" s="90">
        <f>IF(ISNA(VLOOKUP($B298,'[2]1516 Exp_Rev Access'!$F$7:$FS$310,167,FALSE)),"",VLOOKUP($B298,'[2]1516 Exp_Rev Access'!$F$7:$FS$310,167,FALSE))</f>
        <v>0</v>
      </c>
      <c r="GJ298" s="90">
        <f>IF(ISNA(VLOOKUP($B298,'[2]1516 Exp_Rev Access'!$F$7:$FS$310,168,FALSE)),"",VLOOKUP($B298,'[2]1516 Exp_Rev Access'!$F$7:$FS$310,168,FALSE))</f>
        <v>0</v>
      </c>
      <c r="GK298" s="90">
        <f>IF(ISNA(VLOOKUP($B298,'[2]1516 Exp_Rev Access'!$F$7:$FS$310,169,FALSE)),"",VLOOKUP($B298,'[2]1516 Exp_Rev Access'!$F$7:$FS$310,169,FALSE))</f>
        <v>0</v>
      </c>
      <c r="GL298" s="90">
        <f>IF(ISNA(VLOOKUP($B298,'[2]1516 Exp_Rev Access'!$F$7:$FS$310,170,FALSE)),"",VLOOKUP($B298,'[2]1516 Exp_Rev Access'!$F$7:$FS$310,170,FALSE))</f>
        <v>0</v>
      </c>
      <c r="GM298" s="90">
        <f>IF(ISNA(VLOOKUP($B298,'[2]1516 Exp_Rev Access'!$F$7:$FT$310,171,FALSE)),"",VLOOKUP($B298,'[2]1516 Exp_Rev Access'!$F$7:$FT$310,171,FALSE))</f>
        <v>0</v>
      </c>
      <c r="GN298" s="90">
        <f>IF(ISNA(VLOOKUP($B298,'[2]1516 Exp_Rev Access'!$F$7:$FU$310,172,FALSE)),"",VLOOKUP($B298,'[2]1516 Exp_Rev Access'!$F$7:$FU$310,172,FALSE))</f>
        <v>0</v>
      </c>
      <c r="GO298" s="90">
        <f>IF(ISNA(VLOOKUP($B298,'[2]1516 Exp_Rev Access'!$F$7:$FV$310,173,FALSE)),"",VLOOKUP($B298,'[2]1516 Exp_Rev Access'!$F$7:$FV$310,173,FALSE))</f>
        <v>0</v>
      </c>
      <c r="GP298" s="90">
        <f>IF(ISNA(VLOOKUP($B298,'[2]1516 Exp_Rev Access'!$F$7:$GA$310,174,FALSE)),"",VLOOKUP($B298,'[2]1516 Exp_Rev Access'!$F$7:$GA$310,174,FALSE))</f>
        <v>0</v>
      </c>
      <c r="GQ298" s="90">
        <f>IF(ISNA(VLOOKUP($B298,'[2]1516 Exp_Rev Access'!$F$7:$GA$310,175,FALSE)),"",VLOOKUP($B298,'[2]1516 Exp_Rev Access'!$F$7:$GA$310,175,FALSE))</f>
        <v>0</v>
      </c>
      <c r="GR298" s="90">
        <f>IF(ISNA(VLOOKUP($B298,'[2]1516 Exp_Rev Access'!$F$7:$GA$310,176,FALSE)),"",VLOOKUP($B298,'[2]1516 Exp_Rev Access'!$F$7:$GA$310,176,FALSE))</f>
        <v>0</v>
      </c>
      <c r="GS298" s="90">
        <f>IF(ISNA(VLOOKUP($B298,'[2]1516 Exp_Rev Access'!$F$7:$GA$310,177,FALSE)),"",VLOOKUP($B298,'[2]1516 Exp_Rev Access'!$F$7:$GA$310,177,FALSE))</f>
        <v>0</v>
      </c>
      <c r="GT298" s="90">
        <f>IF(ISNA(VLOOKUP($B298,'[2]1516 Exp_Rev Access'!$F$7:$GA$310,178,FALSE)),"",VLOOKUP($B298,'[2]1516 Exp_Rev Access'!$F$7:$GA$310,178,FALSE))</f>
        <v>0</v>
      </c>
      <c r="GU298" s="53">
        <f t="shared" ref="GU298:GU301" si="743">SUM(FV298:GT298)</f>
        <v>38644.54</v>
      </c>
      <c r="GV298" s="92">
        <f t="shared" ref="GV298:GV301" si="744">GU298/E298</f>
        <v>3.4333870995685224E-2</v>
      </c>
      <c r="GW298" s="114">
        <f t="shared" ref="GW298:GW301" si="745">GU298/D298</f>
        <v>525.347199564981</v>
      </c>
    </row>
    <row r="299" spans="1:222" x14ac:dyDescent="0.2">
      <c r="B299" s="87" t="s">
        <v>613</v>
      </c>
      <c r="C299" s="87" t="s">
        <v>614</v>
      </c>
      <c r="D299" s="88">
        <f>IF(ISNA(VLOOKUP($B299,'[2]1516 enrollment_Rev_Exp by size'!$A$6:$C$325,3,FALSE)),"",VLOOKUP($B299,'[2]1516 enrollment_Rev_Exp by size'!$A$6:$C$325,3,FALSE))</f>
        <v>52.650000000000006</v>
      </c>
      <c r="E299" s="89">
        <v>780864.3</v>
      </c>
      <c r="F299" s="67">
        <f>N299+AM299+AU299+BV299+CE299+FS299+GU299</f>
        <v>780864.30000000016</v>
      </c>
      <c r="G299" s="67">
        <f>F299-E299</f>
        <v>0</v>
      </c>
      <c r="H299" s="90">
        <f>IF(ISNA(VLOOKUP($B299,'[2]1516 Exp_Rev Access'!$F$7:$FS$310,2,FALSE)),"",VLOOKUP($B299,'[2]1516 Exp_Rev Access'!$F$7:$FS$310,2,FALSE))</f>
        <v>147826.82999999999</v>
      </c>
      <c r="I299" s="90">
        <f>IF(ISNA(VLOOKUP($B299,'[2]1516 Exp_Rev Access'!$F$7:$FS$310,3,FALSE)),"",VLOOKUP($B299,'[2]1516 Exp_Rev Access'!$F$7:$FS$310,3,FALSE))</f>
        <v>0</v>
      </c>
      <c r="J299" s="90">
        <f>IF(ISNA(VLOOKUP($B299,'[2]1516 Exp_Rev Access'!$F$7:$FS$310,4,FALSE)),"",VLOOKUP($B299,'[2]1516 Exp_Rev Access'!$F$7:$FS$310,4,FALSE))</f>
        <v>0</v>
      </c>
      <c r="K299" s="90">
        <f>IF(ISNA(VLOOKUP($B299,'[2]1516 Exp_Rev Access'!$F$7:$FS$310,5,FALSE)),"-",VLOOKUP($B299,'[2]1516 Exp_Rev Access'!$F$7:$FS$310,5,FALSE))</f>
        <v>70.42</v>
      </c>
      <c r="L299" s="90">
        <f>IF(ISNA(VLOOKUP($B299,'[2]1516 Exp_Rev Access'!$F$7:$FS$310,6,FALSE)),"",VLOOKUP($B299,'[2]1516 Exp_Rev Access'!$F$7:$FS$310,6,FALSE))</f>
        <v>0</v>
      </c>
      <c r="M299" s="90">
        <f>IF(ISNA(VLOOKUP($B299,'[2]1516 Exp_Rev Access'!$F$7:$FS$310,7,FALSE)),"",VLOOKUP($B299,'[2]1516 Exp_Rev Access'!$F$7:$FS$310,7,FALSE))</f>
        <v>0</v>
      </c>
      <c r="N299" s="53">
        <f>SUM(H299:M299)</f>
        <v>147897.25</v>
      </c>
      <c r="O299" s="91">
        <f t="shared" si="741"/>
        <v>0.1894019870033756</v>
      </c>
      <c r="P299" s="53">
        <f t="shared" si="742"/>
        <v>2809.0645773979104</v>
      </c>
      <c r="Q299" s="90">
        <f>IF(ISNA(VLOOKUP($B299,'[2]1516 Exp_Rev Access'!$F$7:$FS$310,8,FALSE)),"",VLOOKUP($B299,'[2]1516 Exp_Rev Access'!$F$7:$FS$310,8,FALSE))</f>
        <v>366</v>
      </c>
      <c r="R299" s="90">
        <f>IF(ISNA(VLOOKUP($B299,'[2]1516 Exp_Rev Access'!$F$7:$FS$310,9,FALSE)),"",VLOOKUP($B299,'[2]1516 Exp_Rev Access'!$F$7:$FS$310,9,FALSE))</f>
        <v>0</v>
      </c>
      <c r="S299" s="90">
        <f>IF(ISNA(VLOOKUP($B299,'[2]1516 Exp_Rev Access'!$F$7:$FS$310,10,FALSE)),"",VLOOKUP($B299,'[2]1516 Exp_Rev Access'!$F$7:$FS$310,10,FALSE))</f>
        <v>0</v>
      </c>
      <c r="T299" s="90">
        <f>IF(ISNA(VLOOKUP($B299,'[2]1516 Exp_Rev Access'!$F$7:$FS$310,11,FALSE)),"",VLOOKUP($B299,'[2]1516 Exp_Rev Access'!$F$7:$FS$310,11,FALSE))</f>
        <v>0</v>
      </c>
      <c r="U299" s="90">
        <f>IF(ISNA(VLOOKUP($B299,'[2]1516 Exp_Rev Access'!$F$7:$FS$310,12,FALSE)),"",VLOOKUP($B299,'[2]1516 Exp_Rev Access'!$F$7:$FS$310,12,FALSE))</f>
        <v>0</v>
      </c>
      <c r="V299" s="90">
        <f>IF(ISNA(VLOOKUP($B299,'[2]1516 Exp_Rev Access'!$F$7:$FS$310,13,FALSE)),"",VLOOKUP($B299,'[2]1516 Exp_Rev Access'!$F$7:$FS$310,13,FALSE))</f>
        <v>0</v>
      </c>
      <c r="W299" s="90">
        <f>IF(ISNA(VLOOKUP($B299,'[2]1516 Exp_Rev Access'!$F$7:$FS$310,14,FALSE)),"",VLOOKUP($B299,'[2]1516 Exp_Rev Access'!$F$7:$FS$310,14,FALSE))</f>
        <v>0</v>
      </c>
      <c r="X299" s="90">
        <f>IF(ISNA(VLOOKUP($B299,'[2]1516 Exp_Rev Access'!$F$7:$FS$310,15,FALSE)),"",VLOOKUP($B299,'[2]1516 Exp_Rev Access'!$F$7:$FS$310,15,FALSE))</f>
        <v>0</v>
      </c>
      <c r="Y299" s="90">
        <f>IF(ISNA(VLOOKUP($B299,'[2]1516 Exp_Rev Access'!$F$7:$FS$310,16,FALSE)),"",VLOOKUP($B299,'[2]1516 Exp_Rev Access'!$F$7:$FS$310,16,FALSE))</f>
        <v>3105.21</v>
      </c>
      <c r="Z299" s="90">
        <f>IF(ISNA(VLOOKUP($B299,'[2]1516 Exp_Rev Access'!$F$7:$FS$310,17,FALSE)),"",VLOOKUP($B299,'[2]1516 Exp_Rev Access'!$F$7:$FS$310,17,FALSE))</f>
        <v>0</v>
      </c>
      <c r="AA299" s="90">
        <f>IF(ISNA(VLOOKUP($B299,'[2]1516 Exp_Rev Access'!$F$7:$FS$310,18,FALSE)),"",VLOOKUP($B299,'[2]1516 Exp_Rev Access'!$F$7:$FS$310,18,FALSE))</f>
        <v>0</v>
      </c>
      <c r="AB299" s="90">
        <f>IF(ISNA(VLOOKUP($B299,'[2]1516 Exp_Rev Access'!$F$7:$FS$310,19,FALSE)),"",VLOOKUP($B299,'[2]1516 Exp_Rev Access'!$F$7:$FS$310,19,FALSE))</f>
        <v>0</v>
      </c>
      <c r="AC299" s="90">
        <f>IF(ISNA(VLOOKUP($B299,'[2]1516 Exp_Rev Access'!$F$7:$FS$310,20,FALSE)),"",VLOOKUP($B299,'[2]1516 Exp_Rev Access'!$F$7:$FS$310,20,FALSE))</f>
        <v>0</v>
      </c>
      <c r="AD299" s="90">
        <f>IF(ISNA(VLOOKUP($B299,'[2]1516 Exp_Rev Access'!$F$7:$FS$310,21,FALSE)),"",VLOOKUP($B299,'[2]1516 Exp_Rev Access'!$F$7:$FS$310,21,FALSE))</f>
        <v>523.5</v>
      </c>
      <c r="AE299" s="90">
        <f>IF(ISNA(VLOOKUP($B299,'[2]1516 Exp_Rev Access'!$F$7:$FS$310,22,FALSE)),"",VLOOKUP($B299,'[2]1516 Exp_Rev Access'!$F$7:$FS$310,22,FALSE))</f>
        <v>85.92</v>
      </c>
      <c r="AF299" s="90">
        <f>IF(ISNA(VLOOKUP($B299,'[2]1516 Exp_Rev Access'!$F$7:$FS$310,23,FALSE)),"",VLOOKUP($B299,'[2]1516 Exp_Rev Access'!$F$7:$FS$310,23,FALSE))</f>
        <v>0</v>
      </c>
      <c r="AG299" s="90">
        <f>IF(ISNA(VLOOKUP($B299,'[2]1516 Exp_Rev Access'!$F$7:$FS$310,24,FALSE)),"",VLOOKUP($B299,'[2]1516 Exp_Rev Access'!$F$7:$FS$310,24,FALSE))</f>
        <v>2017.24</v>
      </c>
      <c r="AH299" s="90">
        <f>IF(ISNA(VLOOKUP($B299,'[2]1516 Exp_Rev Access'!$F$7:$FS$310,25,FALSE)),"",VLOOKUP($B299,'[2]1516 Exp_Rev Access'!$F$7:$FS$310,25,FALSE))</f>
        <v>0</v>
      </c>
      <c r="AI299" s="90">
        <f>IF(ISNA(VLOOKUP($B299,'[2]1516 Exp_Rev Access'!$F$7:$FS$310,26,FALSE)),"",VLOOKUP($B299,'[2]1516 Exp_Rev Access'!$F$7:$FS$310,26,FALSE))</f>
        <v>0</v>
      </c>
      <c r="AJ299" s="90">
        <f>IF(ISNA(VLOOKUP($B299,'[2]1516 Exp_Rev Access'!$F$7:$FS$310,27,FALSE)),"",VLOOKUP($B299,'[2]1516 Exp_Rev Access'!$F$7:$FS$310,27,FALSE))</f>
        <v>0</v>
      </c>
      <c r="AK299" s="90">
        <f>IF(ISNA(VLOOKUP($B299,'[2]1516 Exp_Rev Access'!$F$7:$FS$310,28,FALSE)),"",VLOOKUP($B299,'[2]1516 Exp_Rev Access'!$F$7:$FS$310,28,FALSE))</f>
        <v>445</v>
      </c>
      <c r="AL299" s="90">
        <f>IF(ISNA(VLOOKUP($B299,'[2]1516 Exp_Rev Access'!$F$7:$FS$310,29,FALSE)),"",VLOOKUP($B299,'[2]1516 Exp_Rev Access'!$F$7:$FS$310,29,FALSE))</f>
        <v>0</v>
      </c>
      <c r="AM299" s="53">
        <f>SUM(Q299:AL299)</f>
        <v>6542.87</v>
      </c>
      <c r="AN299" s="92">
        <f>AM299/E299</f>
        <v>8.3790102838611005E-3</v>
      </c>
      <c r="AO299" s="68">
        <f>AM299/D299</f>
        <v>124.27103513770179</v>
      </c>
      <c r="AP299" s="90">
        <f>IF(ISNA(VLOOKUP($B299,'[2]1516 Exp_Rev Access'!$F$7:$FS$310,30,FALSE)),"",VLOOKUP($B299,'[2]1516 Exp_Rev Access'!$F$7:$FS$310,30,FALSE))</f>
        <v>431601.64</v>
      </c>
      <c r="AQ299" s="90">
        <f>IF(ISNA(VLOOKUP($B299,'[2]1516 Exp_Rev Access'!$F$7:$FS$310,31,FALSE)),"",VLOOKUP($B299,'[2]1516 Exp_Rev Access'!$F$7:$FS$310,31,FALSE))</f>
        <v>2238.2800000000002</v>
      </c>
      <c r="AR299" s="90">
        <f>IF(ISNA(VLOOKUP($B299,'[2]1516 Exp_Rev Access'!$F$7:$FS$310,32,FALSE)),"",VLOOKUP($B299,'[2]1516 Exp_Rev Access'!$F$7:$FS$310,32,FALSE))</f>
        <v>26757.64</v>
      </c>
      <c r="AS299" s="90">
        <f>IF(ISNA(VLOOKUP($B299,'[2]1516 Exp_Rev Access'!$F$7:$FS$310,33,FALSE)),"",VLOOKUP($B299,'[2]1516 Exp_Rev Access'!$F$7:$FS$310,33,FALSE))</f>
        <v>0</v>
      </c>
      <c r="AT299" s="90">
        <f>IF(ISNA(VLOOKUP($B299,'[2]1516 Exp_Rev Access'!$F$7:$FS$310,34,FALSE)),"",VLOOKUP($B299,'[2]1516 Exp_Rev Access'!$F$7:$FS$310,34,FALSE))</f>
        <v>0</v>
      </c>
      <c r="AU299" s="53">
        <f>SUM(AP299:AT299)</f>
        <v>460597.56000000006</v>
      </c>
      <c r="AV299" s="93">
        <f>AU299/E299</f>
        <v>0.58985608639042664</v>
      </c>
      <c r="AW299" s="53">
        <f>AU299/D299</f>
        <v>8748.2917378917373</v>
      </c>
      <c r="AX299" s="90">
        <f>IF(ISNA(VLOOKUP($B299,'[2]1516 Exp_Rev Access'!$F$7:$FS$310,35,FALSE)),"",VLOOKUP($B299,'[2]1516 Exp_Rev Access'!$F$7:$FS$310,35,FALSE))</f>
        <v>0</v>
      </c>
      <c r="AY299" s="90">
        <f>IF(ISNA(VLOOKUP($B299,'[2]1516 Exp_Rev Access'!$F$7:$FS$310,36,FALSE)),"",VLOOKUP($B299,'[2]1516 Exp_Rev Access'!$F$7:$FS$310,36,FALSE))</f>
        <v>13473.22</v>
      </c>
      <c r="AZ299" s="90">
        <f>IF(ISNA(VLOOKUP($B299,'[2]1516 Exp_Rev Access'!$F$7:$FS$310,37,FALSE)),"",VLOOKUP($B299,'[2]1516 Exp_Rev Access'!$F$7:$FS$310,37,FALSE))</f>
        <v>796.03</v>
      </c>
      <c r="BA299" s="90">
        <f>IF(ISNA(VLOOKUP($B299,'[2]1516 Exp_Rev Access'!$F$7:$FS$310,38,FALSE)),"",VLOOKUP($B299,'[2]1516 Exp_Rev Access'!$F$7:$FS$310,38,FALSE))</f>
        <v>0</v>
      </c>
      <c r="BB299" s="90">
        <f>IF(ISNA(VLOOKUP($B299,'[2]1516 Exp_Rev Access'!$F$7:$FS$310,39,FALSE)),"",VLOOKUP($B299,'[2]1516 Exp_Rev Access'!$F$7:$FS$310,39,FALSE))</f>
        <v>0</v>
      </c>
      <c r="BC299" s="90">
        <f>IF(ISNA(VLOOKUP($B299,'[2]1516 Exp_Rev Access'!$F$7:$FS$310,40,FALSE)),"",VLOOKUP($B299,'[2]1516 Exp_Rev Access'!$F$7:$FS$310,40,FALSE))</f>
        <v>3234.14</v>
      </c>
      <c r="BD299" s="90">
        <f>IF(ISNA(VLOOKUP($B299,'[2]1516 Exp_Rev Access'!$F$7:$FS$310,41,FALSE)),"",VLOOKUP($B299,'[2]1516 Exp_Rev Access'!$F$7:$FS$310,41,FALSE))</f>
        <v>0</v>
      </c>
      <c r="BE299" s="90">
        <f>IF(ISNA(VLOOKUP($B299,'[2]1516 Exp_Rev Access'!$F$7:$FS$310,42,FALSE)),"",VLOOKUP($B299,'[2]1516 Exp_Rev Access'!$F$7:$FS$310,42,FALSE))</f>
        <v>7122.37</v>
      </c>
      <c r="BF299" s="90">
        <f>IF(ISNA(VLOOKUP($B299,'[2]1516 Exp_Rev Access'!$F$7:$FS$310,43,FALSE)),"",VLOOKUP($B299,'[2]1516 Exp_Rev Access'!$F$7:$FS$310,43,FALSE))</f>
        <v>0</v>
      </c>
      <c r="BG299" s="90">
        <f>IF(ISNA(VLOOKUP($B299,'[2]1516 Exp_Rev Access'!$F$7:$FS$310,44,FALSE)),"",VLOOKUP($B299,'[2]1516 Exp_Rev Access'!$F$7:$FS$310,44,FALSE))</f>
        <v>0</v>
      </c>
      <c r="BH299" s="90">
        <f>IF(ISNA(VLOOKUP($B299,'[2]1516 Exp_Rev Access'!$F$7:$FS$310,45,FALSE)),"",VLOOKUP($B299,'[2]1516 Exp_Rev Access'!$F$7:$FS$310,45,FALSE))</f>
        <v>435.37</v>
      </c>
      <c r="BI299" s="90">
        <f>IF(ISNA(VLOOKUP($B299,'[2]1516 Exp_Rev Access'!$F$7:$FS$310,46,FALSE)),"",VLOOKUP($B299,'[2]1516 Exp_Rev Access'!$F$7:$FS$310,46,FALSE))</f>
        <v>0</v>
      </c>
      <c r="BJ299" s="90">
        <f>IF(ISNA(VLOOKUP($B299,'[2]1516 Exp_Rev Access'!$F$7:$FS$310,47,FALSE)),"",VLOOKUP($B299,'[2]1516 Exp_Rev Access'!$F$7:$FS$310,47,FALSE))</f>
        <v>0</v>
      </c>
      <c r="BK299" s="90">
        <f>IF(ISNA(VLOOKUP($B299,'[2]1516 Exp_Rev Access'!$F$7:$FS$310,48,FALSE)),"",VLOOKUP($B299,'[2]1516 Exp_Rev Access'!$F$7:$FS$310,48,FALSE))</f>
        <v>35726.49</v>
      </c>
      <c r="BL299" s="90">
        <f>IF(ISNA(VLOOKUP($B299,'[2]1516 Exp_Rev Access'!$F$7:$FS$310,49,FALSE)),"",VLOOKUP($B299,'[2]1516 Exp_Rev Access'!$F$7:$FS$310,49,FALSE))</f>
        <v>0</v>
      </c>
      <c r="BM299" s="90">
        <f>IF(ISNA(VLOOKUP($B299,'[2]1516 Exp_Rev Access'!$F$7:$FS$310,50,FALSE)),"",VLOOKUP($B299,'[2]1516 Exp_Rev Access'!$F$7:$FS$310,50,FALSE))</f>
        <v>0</v>
      </c>
      <c r="BN299" s="90">
        <f>IF(ISNA(VLOOKUP($B299,'[2]1516 Exp_Rev Access'!$F$7:$FS$310,51,FALSE)),"",VLOOKUP($B299,'[2]1516 Exp_Rev Access'!$F$7:$FS$310,51,FALSE))</f>
        <v>0</v>
      </c>
      <c r="BO299" s="90">
        <f>IF(ISNA(VLOOKUP($B299,'[2]1516 Exp_Rev Access'!$F$7:$FS$310,52,FALSE)),"",VLOOKUP($B299,'[2]1516 Exp_Rev Access'!$F$7:$FS$310,52,FALSE))</f>
        <v>0</v>
      </c>
      <c r="BP299" s="90">
        <f>IF(ISNA(VLOOKUP($B299,'[2]1516 Exp_Rev Access'!$F$7:$FS$310,53,FALSE)),"",VLOOKUP($B299,'[2]1516 Exp_Rev Access'!$F$7:$FS$310,53,FALSE))</f>
        <v>0</v>
      </c>
      <c r="BQ299" s="90">
        <f>IF(ISNA(VLOOKUP($B299,'[2]1516 Exp_Rev Access'!$F$7:$FS$310,54,FALSE)),"",VLOOKUP($B299,'[2]1516 Exp_Rev Access'!$F$7:$FS$310,54,FALSE))</f>
        <v>0</v>
      </c>
      <c r="BR299" s="90">
        <f>IF(ISNA(VLOOKUP($B299,'[2]1516 Exp_Rev Access'!$F$7:$FS$310,55,FALSE)),"",VLOOKUP($B299,'[2]1516 Exp_Rev Access'!$F$7:$FS$310,55,FALSE))</f>
        <v>0</v>
      </c>
      <c r="BS299" s="90">
        <f>IF(ISNA(VLOOKUP($B299,'[2]1516 Exp_Rev Access'!$F$7:$FS$310,56,FALSE)),"",VLOOKUP($B299,'[2]1516 Exp_Rev Access'!$F$7:$FS$310,56,FALSE))</f>
        <v>0</v>
      </c>
      <c r="BT299" s="90">
        <f>IF(ISNA(VLOOKUP($B299,'[2]1516 Exp_Rev Access'!$F$7:$FS$310,57,FALSE)),"",VLOOKUP($B299,'[2]1516 Exp_Rev Access'!$F$7:$FS$310,57,FALSE))</f>
        <v>0</v>
      </c>
      <c r="BU299" s="90">
        <f>IF(ISNA(VLOOKUP($B299,'[2]1516 Exp_Rev Access'!$F$7:$FS$310,58,FALSE)),"",VLOOKUP($B299,'[2]1516 Exp_Rev Access'!$F$7:$FS$310,58,FALSE))</f>
        <v>0</v>
      </c>
      <c r="BV299" s="53">
        <f>SUM(AX299:BU299)</f>
        <v>60787.619999999995</v>
      </c>
      <c r="BW299" s="92">
        <f>BV299/E299</f>
        <v>7.7846586148195007E-2</v>
      </c>
      <c r="BX299" s="68">
        <f>BV299/D299</f>
        <v>1154.5606837606836</v>
      </c>
      <c r="BY299" s="90">
        <f>IF(ISNA(VLOOKUP($B299,'[2]1516 Exp_Rev Access'!$F$7:$FS$310,59,FALSE)),"",VLOOKUP($B299,'[2]1516 Exp_Rev Access'!$F$7:$FS$310,59,FALSE))</f>
        <v>0</v>
      </c>
      <c r="BZ299" s="90">
        <f>IF(ISNA(VLOOKUP($B299,'[2]1516 Exp_Rev Access'!$F$7:$FS$310,60,FALSE)),"",VLOOKUP($B299,'[2]1516 Exp_Rev Access'!$F$7:$FS$310,60,FALSE))</f>
        <v>0</v>
      </c>
      <c r="CA299" s="90">
        <f>IF(ISNA(VLOOKUP($B299,'[2]1516 Exp_Rev Access'!$F$7:$FS$310,61,FALSE)),"",VLOOKUP($B299,'[2]1516 Exp_Rev Access'!$F$7:$FS$310,61,FALSE))</f>
        <v>0</v>
      </c>
      <c r="CB299" s="90">
        <f>IF(ISNA(VLOOKUP($B299,'[2]1516 Exp_Rev Access'!$F$7:$FS$310,62,FALSE)),"",VLOOKUP($B299,'[2]1516 Exp_Rev Access'!$F$7:$FS$310,62,FALSE))</f>
        <v>0</v>
      </c>
      <c r="CC299" s="90">
        <f>IF(ISNA(VLOOKUP($B299,'[2]1516 Exp_Rev Access'!$F$7:$FS$310,63,FALSE)),"",VLOOKUP($B299,'[2]1516 Exp_Rev Access'!$F$7:$FS$310,63,FALSE))</f>
        <v>70075.55</v>
      </c>
      <c r="CD299" s="90">
        <f>IF(ISNA(VLOOKUP($B299,'[2]1516 Exp_Rev Access'!$F$7:$FS$310,64,FALSE)),"",VLOOKUP($B299,'[2]1516 Exp_Rev Access'!$F$7:$FS$310,64,FALSE))</f>
        <v>0</v>
      </c>
      <c r="CE299" s="53">
        <f>SUM(BY299:CD299)</f>
        <v>70075.55</v>
      </c>
      <c r="CF299" s="92">
        <f>CE299/E299</f>
        <v>8.9741008777069198E-2</v>
      </c>
      <c r="CG299" s="94">
        <f>CE299/D299</f>
        <v>1330.9696106362771</v>
      </c>
      <c r="CH299" s="90">
        <f>IF(ISNA(VLOOKUP($B299,'[2]1516 Exp_Rev Access'!$F$7:$FS$310,65,FALSE)),"",VLOOKUP($B299,'[2]1516 Exp_Rev Access'!$F$7:$FS$310,65,FALSE))</f>
        <v>0</v>
      </c>
      <c r="CI299" s="90">
        <f>IF(ISNA(VLOOKUP($B299,'[2]1516 Exp_Rev Access'!$F$7:$FS$310,66,FALSE)),"",VLOOKUP($B299,'[2]1516 Exp_Rev Access'!$F$7:$FS$310,66,FALSE))</f>
        <v>0</v>
      </c>
      <c r="CJ299" s="90">
        <f>IF(ISNA(VLOOKUP($B299,'[2]1516 Exp_Rev Access'!$F$7:$FS$310,67,FALSE)),"",VLOOKUP($B299,'[2]1516 Exp_Rev Access'!$F$7:$FS$310,67,FALSE))</f>
        <v>0</v>
      </c>
      <c r="CK299" s="90">
        <f>IF(ISNA(VLOOKUP($B299,'[2]1516 Exp_Rev Access'!$F$7:$FS$310,68,FALSE)),"",VLOOKUP($B299,'[2]1516 Exp_Rev Access'!$F$7:$FS$310,68,FALSE))</f>
        <v>0</v>
      </c>
      <c r="CL299" s="90">
        <f>IF(ISNA(VLOOKUP($B299,'[2]1516 Exp_Rev Access'!$F$7:$FS$310,69,FALSE)),"",VLOOKUP($B299,'[2]1516 Exp_Rev Access'!$F$7:$FS$310,69,FALSE))</f>
        <v>0</v>
      </c>
      <c r="CM299" s="90">
        <f>IF(ISNA(VLOOKUP($B299,'[2]1516 Exp_Rev Access'!$F$7:$FS$310,70,FALSE)),"",VLOOKUP($B299,'[2]1516 Exp_Rev Access'!$F$7:$FS$310,70,FALSE))</f>
        <v>0</v>
      </c>
      <c r="CN299" s="90">
        <f>IF(ISNA(VLOOKUP($B299,'[2]1516 Exp_Rev Access'!$F$7:$FS$310,71,FALSE)),"",VLOOKUP($B299,'[2]1516 Exp_Rev Access'!$F$7:$FS$310,71,FALSE))</f>
        <v>0</v>
      </c>
      <c r="CO299" s="90">
        <f>IF(ISNA(VLOOKUP($B299,'[2]1516 Exp_Rev Access'!$F$7:$FS$310,72,FALSE)),"",VLOOKUP($B299,'[2]1516 Exp_Rev Access'!$F$7:$FS$310,72,FALSE))</f>
        <v>0</v>
      </c>
      <c r="CP299" s="90">
        <f>IF(ISNA(VLOOKUP($B299,'[2]1516 Exp_Rev Access'!$F$7:$FS$310,73,FALSE)),"",VLOOKUP($B299,'[2]1516 Exp_Rev Access'!$F$7:$FS$310,73,FALSE))</f>
        <v>0</v>
      </c>
      <c r="CQ299" s="90">
        <f>IF(ISNA(VLOOKUP($B299,'[2]1516 Exp_Rev Access'!$F$7:$FS$310,74,FALSE)),"",VLOOKUP($B299,'[2]1516 Exp_Rev Access'!$F$7:$FS$310,74,FALSE))</f>
        <v>0</v>
      </c>
      <c r="CR299" s="90">
        <f>IF(ISNA(VLOOKUP($B299,'[2]1516 Exp_Rev Access'!$F$7:$FS$310,75,FALSE)),"",VLOOKUP($B299,'[2]1516 Exp_Rev Access'!$F$7:$FS$310,75,FALSE))</f>
        <v>0</v>
      </c>
      <c r="CS299" s="90">
        <f>IF(ISNA(VLOOKUP($B299,'[2]1516 Exp_Rev Access'!$F$7:$FS$310,76,FALSE)),"",VLOOKUP($B299,'[2]1516 Exp_Rev Access'!$F$7:$FS$310,76,FALSE))</f>
        <v>0</v>
      </c>
      <c r="CT299" s="90">
        <f>IF(ISNA(VLOOKUP($B299,'[2]1516 Exp_Rev Access'!$F$7:$FS$310,77,FALSE)),"",VLOOKUP($B299,'[2]1516 Exp_Rev Access'!$F$7:$FS$310,77,FALSE))</f>
        <v>0</v>
      </c>
      <c r="CU299" s="90">
        <f>IF(ISNA(VLOOKUP($B299,'[2]1516 Exp_Rev Access'!$F$7:$FS$310,78,FALSE)),"",VLOOKUP($B299,'[2]1516 Exp_Rev Access'!$F$7:$FS$310,78,FALSE))</f>
        <v>0</v>
      </c>
      <c r="CV299" s="90">
        <f>IF(ISNA(VLOOKUP($B299,'[2]1516 Exp_Rev Access'!$F$7:$FS$310,79,FALSE)),"",VLOOKUP($B299,'[2]1516 Exp_Rev Access'!$F$7:$FS$310,79,FALSE))</f>
        <v>1691</v>
      </c>
      <c r="CW299" s="90">
        <f>IF(ISNA(VLOOKUP($B299,'[2]1516 Exp_Rev Access'!$F$7:$FS$310,80,FALSE)),"",VLOOKUP($B299,'[2]1516 Exp_Rev Access'!$F$7:$FS$310,80,FALSE))</f>
        <v>0</v>
      </c>
      <c r="CX299" s="90">
        <f>IF(ISNA(VLOOKUP($B299,'[2]1516 Exp_Rev Access'!$F$7:$FS$310,81,FALSE)),"",VLOOKUP($B299,'[2]1516 Exp_Rev Access'!$F$7:$FS$310,81,FALSE))</f>
        <v>0</v>
      </c>
      <c r="CY299" s="90">
        <f>IF(ISNA(VLOOKUP($B299,'[2]1516 Exp_Rev Access'!$F$7:$FS$310,82,FALSE)),"",VLOOKUP($B299,'[2]1516 Exp_Rev Access'!$F$7:$FS$310,82,FALSE))</f>
        <v>0</v>
      </c>
      <c r="CZ299" s="90">
        <f>IF(ISNA(VLOOKUP($B299,'[2]1516 Exp_Rev Access'!$F$7:$FS$310,83,FALSE)),"",VLOOKUP($B299,'[2]1516 Exp_Rev Access'!$F$7:$FS$310,83,FALSE))</f>
        <v>0</v>
      </c>
      <c r="DA299" s="90">
        <f>IF(ISNA(VLOOKUP($B299,'[2]1516 Exp_Rev Access'!$F$7:$FS$310,84,FALSE)),"",VLOOKUP($B299,'[2]1516 Exp_Rev Access'!$F$7:$FS$310,84,FALSE))</f>
        <v>0</v>
      </c>
      <c r="DB299" s="90">
        <f>IF(ISNA(VLOOKUP($B299,'[2]1516 Exp_Rev Access'!$F$7:$FS$310,85,FALSE)),"",VLOOKUP($B299,'[2]1516 Exp_Rev Access'!$F$7:$FS$310,85,FALSE))</f>
        <v>0</v>
      </c>
      <c r="DC299" s="90">
        <f>IF(ISNA(VLOOKUP($B299,'[2]1516 Exp_Rev Access'!$F$7:$FS$310,86,FALSE)),"",VLOOKUP($B299,'[2]1516 Exp_Rev Access'!$F$7:$FS$310,86,FALSE))</f>
        <v>0</v>
      </c>
      <c r="DD299" s="90">
        <f>IF(ISNA(VLOOKUP($B299,'[2]1516 Exp_Rev Access'!$F$7:$FS$310,87,FALSE)),"",VLOOKUP($B299,'[2]1516 Exp_Rev Access'!$F$7:$FS$310,87,FALSE))</f>
        <v>0</v>
      </c>
      <c r="DE299" s="90">
        <f>IF(ISNA(VLOOKUP($B299,'[2]1516 Exp_Rev Access'!$F$7:$FS$310,88,FALSE)),"",VLOOKUP($B299,'[2]1516 Exp_Rev Access'!$F$7:$FS$310,88,FALSE))</f>
        <v>0</v>
      </c>
      <c r="DF299" s="90">
        <f>IF(ISNA(VLOOKUP($B299,'[2]1516 Exp_Rev Access'!$F$7:$FS$310,89,FALSE)),"",VLOOKUP($B299,'[2]1516 Exp_Rev Access'!$F$7:$FS$310,89,FALSE))</f>
        <v>0</v>
      </c>
      <c r="DG299" s="90">
        <f>IF(ISNA(VLOOKUP($B299,'[2]1516 Exp_Rev Access'!$F$7:$FS$310,90,FALSE)),"",VLOOKUP($B299,'[2]1516 Exp_Rev Access'!$F$7:$FS$310,90,FALSE))</f>
        <v>0</v>
      </c>
      <c r="DH299" s="90">
        <f>IF(ISNA(VLOOKUP($B299,'[2]1516 Exp_Rev Access'!$F$7:$FS$310,91,FALSE)),"",VLOOKUP($B299,'[2]1516 Exp_Rev Access'!$F$7:$FS$310,91,FALSE))</f>
        <v>0</v>
      </c>
      <c r="DI299" s="90">
        <f>IF(ISNA(VLOOKUP($B299,'[2]1516 Exp_Rev Access'!$F$7:$FS$310,92,FALSE)),"",VLOOKUP($B299,'[2]1516 Exp_Rev Access'!$F$7:$FS$310,92,FALSE))</f>
        <v>742.15</v>
      </c>
      <c r="DJ299" s="90">
        <f>IF(ISNA(VLOOKUP($B299,'[2]1516 Exp_Rev Access'!$F$7:$FS$310,93,FALSE)),"",VLOOKUP($B299,'[2]1516 Exp_Rev Access'!$F$7:$FS$310,93,FALSE))</f>
        <v>0</v>
      </c>
      <c r="DK299" s="90">
        <f>IF(ISNA(VLOOKUP($B299,'[2]1516 Exp_Rev Access'!$F$7:$FS$310,94,FALSE)),"",VLOOKUP($B299,'[2]1516 Exp_Rev Access'!$F$7:$FS$310,94,FALSE))</f>
        <v>0</v>
      </c>
      <c r="DL299" s="90">
        <f>IF(ISNA(VLOOKUP($B299,'[2]1516 Exp_Rev Access'!$F$7:$FS$310,95,FALSE)),"",VLOOKUP($B299,'[2]1516 Exp_Rev Access'!$F$7:$FS$310,95,FALSE))</f>
        <v>0</v>
      </c>
      <c r="DM299" s="90">
        <f>IF(ISNA(VLOOKUP($B299,'[2]1516 Exp_Rev Access'!$F$7:$FS$310,96,FALSE)),"",VLOOKUP($B299,'[2]1516 Exp_Rev Access'!$F$7:$FS$310,96,FALSE))</f>
        <v>0</v>
      </c>
      <c r="DN299" s="90">
        <f>IF(ISNA(VLOOKUP($B299,'[2]1516 Exp_Rev Access'!$F$7:$FS$310,97,FALSE)),"",VLOOKUP($B299,'[2]1516 Exp_Rev Access'!$F$7:$FS$310,97,FALSE))</f>
        <v>0</v>
      </c>
      <c r="DO299" s="90">
        <f>IF(ISNA(VLOOKUP($B299,'[2]1516 Exp_Rev Access'!$F$7:$FS$310,98,FALSE)),"",VLOOKUP($B299,'[2]1516 Exp_Rev Access'!$F$7:$FS$310,98,FALSE))</f>
        <v>0</v>
      </c>
      <c r="DP299" s="90">
        <f>IF(ISNA(VLOOKUP($B299,'[2]1516 Exp_Rev Access'!$F$7:$FS$310,99,FALSE)),"",VLOOKUP($B299,'[2]1516 Exp_Rev Access'!$F$7:$FS$310,99,FALSE))</f>
        <v>0</v>
      </c>
      <c r="DQ299" s="90">
        <f>IF(ISNA(VLOOKUP($B299,'[2]1516 Exp_Rev Access'!$F$7:$FS$310,100,FALSE)),"",VLOOKUP($B299,'[2]1516 Exp_Rev Access'!$F$7:$FS$310,100,FALSE))</f>
        <v>0</v>
      </c>
      <c r="DR299" s="90">
        <f>IF(ISNA(VLOOKUP($B299,'[2]1516 Exp_Rev Access'!$F$7:$FS$310,101,FALSE)),"",VLOOKUP($B299,'[2]1516 Exp_Rev Access'!$F$7:$FS$310,101,FALSE))</f>
        <v>0</v>
      </c>
      <c r="DS299" s="90">
        <f>IF(ISNA(VLOOKUP($B299,'[2]1516 Exp_Rev Access'!$F$7:$FS$310,102,FALSE)),"",VLOOKUP($B299,'[2]1516 Exp_Rev Access'!$F$7:$FS$310,102,FALSE))</f>
        <v>0</v>
      </c>
      <c r="DT299" s="90">
        <f>IF(ISNA(VLOOKUP($B299,'[2]1516 Exp_Rev Access'!$F$7:$FS$310,103,FALSE)),"",VLOOKUP($B299,'[2]1516 Exp_Rev Access'!$F$7:$FS$310,103,FALSE))</f>
        <v>0</v>
      </c>
      <c r="DU299" s="90">
        <f>IF(ISNA(VLOOKUP($B299,'[2]1516 Exp_Rev Access'!$F$7:$FS$310,104,FALSE)),"",VLOOKUP($B299,'[2]1516 Exp_Rev Access'!$F$7:$FS$310,104,FALSE))</f>
        <v>0</v>
      </c>
      <c r="DV299" s="90">
        <f>IF(ISNA(VLOOKUP($B299,'[2]1516 Exp_Rev Access'!$F$7:$FS$310,105,FALSE)),"",VLOOKUP($B299,'[2]1516 Exp_Rev Access'!$F$7:$FS$310,105,FALSE))</f>
        <v>0</v>
      </c>
      <c r="DW299" s="90">
        <f>IF(ISNA(VLOOKUP($B299,'[2]1516 Exp_Rev Access'!$F$7:$FS$310,106,FALSE)),"",VLOOKUP($B299,'[2]1516 Exp_Rev Access'!$F$7:$FS$310,106,FALSE))</f>
        <v>0</v>
      </c>
      <c r="DX299" s="90">
        <f>IF(ISNA(VLOOKUP($B299,'[2]1516 Exp_Rev Access'!$F$7:$FS$310,107,FALSE)),"",VLOOKUP($B299,'[2]1516 Exp_Rev Access'!$F$7:$FS$310,107,FALSE))</f>
        <v>0</v>
      </c>
      <c r="DY299" s="90">
        <f>IF(ISNA(VLOOKUP($B299,'[2]1516 Exp_Rev Access'!$F$7:$FS$310,108,FALSE)),"",VLOOKUP($B299,'[2]1516 Exp_Rev Access'!$F$7:$FS$310,108,FALSE))</f>
        <v>26976.28</v>
      </c>
      <c r="DZ299" s="90">
        <f>IF(ISNA(VLOOKUP($B299,'[2]1516 Exp_Rev Access'!$F$7:$FS$310,109,FALSE)),"",VLOOKUP($B299,'[2]1516 Exp_Rev Access'!$F$7:$FS$310,109,FALSE))</f>
        <v>0</v>
      </c>
      <c r="EA299" s="90">
        <f>IF(ISNA(VLOOKUP($B299,'[2]1516 Exp_Rev Access'!$F$7:$FS$310,110,FALSE)),"",VLOOKUP($B299,'[2]1516 Exp_Rev Access'!$F$7:$FS$310,110,FALSE))</f>
        <v>0</v>
      </c>
      <c r="EB299" s="90">
        <f>IF(ISNA(VLOOKUP($B299,'[2]1516 Exp_Rev Access'!$F$7:$FS$310,111,FALSE)),"",VLOOKUP($B299,'[2]1516 Exp_Rev Access'!$F$7:$FS$310,111,FALSE))</f>
        <v>0</v>
      </c>
      <c r="EC299" s="90">
        <f>IF(ISNA(VLOOKUP($B299,'[2]1516 Exp_Rev Access'!$F$7:$FS$310,112,FALSE)),"",VLOOKUP($B299,'[2]1516 Exp_Rev Access'!$F$7:$FS$310,112,FALSE))</f>
        <v>0</v>
      </c>
      <c r="ED299" s="90">
        <f>IF(ISNA(VLOOKUP($B299,'[2]1516 Exp_Rev Access'!$F$7:$FS$310,113,FALSE)),"",VLOOKUP($B299,'[2]1516 Exp_Rev Access'!$F$7:$FS$310,113,FALSE))</f>
        <v>0</v>
      </c>
      <c r="EE299" s="90">
        <f>IF(ISNA(VLOOKUP($B299,'[2]1516 Exp_Rev Access'!$F$7:$FS$310,114,FALSE)),"",VLOOKUP($B299,'[2]1516 Exp_Rev Access'!$F$7:$FS$310,114,FALSE))</f>
        <v>0</v>
      </c>
      <c r="EF299" s="90">
        <f>IF(ISNA(VLOOKUP($B299,'[2]1516 Exp_Rev Access'!$F$7:$FS$310,115,FALSE)),"",VLOOKUP($B299,'[2]1516 Exp_Rev Access'!$F$7:$FS$310,115,FALSE))</f>
        <v>0</v>
      </c>
      <c r="EG299" s="90">
        <f>IF(ISNA(VLOOKUP($B299,'[2]1516 Exp_Rev Access'!$F$7:$FS$310,116,FALSE)),"",VLOOKUP($B299,'[2]1516 Exp_Rev Access'!$F$7:$FS$310,116,FALSE))</f>
        <v>0</v>
      </c>
      <c r="EH299" s="90">
        <f>IF(ISNA(VLOOKUP($B299,'[2]1516 Exp_Rev Access'!$F$7:$FS$310,117,FALSE)),"",VLOOKUP($B299,'[2]1516 Exp_Rev Access'!$F$7:$FS$310,117,FALSE))</f>
        <v>0</v>
      </c>
      <c r="EI299" s="90">
        <f>IF(ISNA(VLOOKUP($B299,'[2]1516 Exp_Rev Access'!$F$7:$FS$310,118,FALSE)),"",VLOOKUP($B299,'[2]1516 Exp_Rev Access'!$F$7:$FS$310,118,FALSE))</f>
        <v>0</v>
      </c>
      <c r="EJ299" s="90">
        <f>IF(ISNA(VLOOKUP($B299,'[2]1516 Exp_Rev Access'!$F$7:$FS$310,119,FALSE)),"",VLOOKUP($B299,'[2]1516 Exp_Rev Access'!$F$7:$FS$310,119,FALSE))</f>
        <v>0</v>
      </c>
      <c r="EK299" s="90">
        <f>IF(ISNA(VLOOKUP($B299,'[2]1516 Exp_Rev Access'!$F$7:$FS$310,120,FALSE)),"",VLOOKUP($B299,'[2]1516 Exp_Rev Access'!$F$7:$FS$310,120,FALSE))</f>
        <v>0</v>
      </c>
      <c r="EL299" s="90">
        <f>IF(ISNA(VLOOKUP($B299,'[2]1516 Exp_Rev Access'!$F$7:$FS$310,121,FALSE)),"",VLOOKUP($B299,'[2]1516 Exp_Rev Access'!$F$7:$FS$310,121,FALSE))</f>
        <v>0</v>
      </c>
      <c r="EM299" s="90">
        <f>IF(ISNA(VLOOKUP($B299,'[2]1516 Exp_Rev Access'!$F$7:$FS$310,122,FALSE)),"",VLOOKUP($B299,'[2]1516 Exp_Rev Access'!$F$7:$FS$310,122,FALSE))</f>
        <v>0</v>
      </c>
      <c r="EN299" s="90">
        <f>IF(ISNA(VLOOKUP($B299,'[2]1516 Exp_Rev Access'!$F$7:$FS$310,123,FALSE)),"",VLOOKUP($B299,'[2]1516 Exp_Rev Access'!$F$7:$FS$310,123,FALSE))</f>
        <v>0</v>
      </c>
      <c r="EO299" s="90">
        <f>IF(ISNA(VLOOKUP($B299,'[2]1516 Exp_Rev Access'!$F$7:$FS$310,124,FALSE)),"",VLOOKUP($B299,'[2]1516 Exp_Rev Access'!$F$7:$FS$310,124,FALSE))</f>
        <v>0</v>
      </c>
      <c r="EP299" s="90">
        <f>IF(ISNA(VLOOKUP($B299,'[2]1516 Exp_Rev Access'!$F$7:$FS$310,125,FALSE)),"",VLOOKUP($B299,'[2]1516 Exp_Rev Access'!$F$7:$FS$310,125,FALSE))</f>
        <v>0</v>
      </c>
      <c r="EQ299" s="90">
        <f>IF(ISNA(VLOOKUP($B299,'[2]1516 Exp_Rev Access'!$F$7:$FS$310,126,FALSE)),"",VLOOKUP($B299,'[2]1516 Exp_Rev Access'!$F$7:$FS$310,126,FALSE))</f>
        <v>0</v>
      </c>
      <c r="ER299" s="90">
        <f>IF(ISNA(VLOOKUP($B299,'[2]1516 Exp_Rev Access'!$F$7:$FS$310,127,FALSE)),"",VLOOKUP($B299,'[2]1516 Exp_Rev Access'!$F$7:$FS$310,127,FALSE))</f>
        <v>0</v>
      </c>
      <c r="ES299" s="90">
        <f>IF(ISNA(VLOOKUP($B299,'[2]1516 Exp_Rev Access'!$F$7:$FS$310,128,FALSE)),"",VLOOKUP($B299,'[2]1516 Exp_Rev Access'!$F$7:$FS$310,128,FALSE))</f>
        <v>0</v>
      </c>
      <c r="ET299" s="90">
        <f>IF(ISNA(VLOOKUP($B299,'[2]1516 Exp_Rev Access'!$F$7:$FS$310,129,FALSE)),"",VLOOKUP($B299,'[2]1516 Exp_Rev Access'!$F$7:$FS$310,129,FALSE))</f>
        <v>0</v>
      </c>
      <c r="EU299" s="90">
        <f>IF(ISNA(VLOOKUP($B299,'[2]1516 Exp_Rev Access'!$F$7:$FS$310,130,FALSE)),"",VLOOKUP($B299,'[2]1516 Exp_Rev Access'!$F$7:$FS$310,130,FALSE))</f>
        <v>0</v>
      </c>
      <c r="EV299" s="90">
        <f>IF(ISNA(VLOOKUP($B299,'[2]1516 Exp_Rev Access'!$F$7:$FS$310,131,FALSE)),"",VLOOKUP($B299,'[2]1516 Exp_Rev Access'!$F$7:$FS$310,131,FALSE))</f>
        <v>0</v>
      </c>
      <c r="EW299" s="90">
        <f>IF(ISNA(VLOOKUP($B299,'[2]1516 Exp_Rev Access'!$F$7:$FS$310,132,FALSE)),"",VLOOKUP($B299,'[2]1516 Exp_Rev Access'!$F$7:$FS$310,132,FALSE))</f>
        <v>0</v>
      </c>
      <c r="EX299" s="90">
        <f>IF(ISNA(VLOOKUP($B299,'[2]1516 Exp_Rev Access'!$F$7:$FS$310,133,FALSE)),"",VLOOKUP($B299,'[2]1516 Exp_Rev Access'!$F$7:$FS$310,133,FALSE))</f>
        <v>0</v>
      </c>
      <c r="EY299" s="90">
        <f>IF(ISNA(VLOOKUP($B299,'[2]1516 Exp_Rev Access'!$F$7:$FS$310,134,FALSE)),"",VLOOKUP($B299,'[2]1516 Exp_Rev Access'!$F$7:$FS$310,134,FALSE))</f>
        <v>0</v>
      </c>
      <c r="EZ299" s="90">
        <f>IF(ISNA(VLOOKUP($B299,'[2]1516 Exp_Rev Access'!$F$7:$FS$310,135,FALSE)),"",VLOOKUP($B299,'[2]1516 Exp_Rev Access'!$F$7:$FS$310,135,FALSE))</f>
        <v>0</v>
      </c>
      <c r="FA299" s="90">
        <f>IF(ISNA(VLOOKUP($B299,'[2]1516 Exp_Rev Access'!$F$7:$FS$310,136,FALSE)),"",VLOOKUP($B299,'[2]1516 Exp_Rev Access'!$F$7:$FS$310,136,FALSE))</f>
        <v>0</v>
      </c>
      <c r="FB299" s="90">
        <f>IF(ISNA(VLOOKUP($B299,'[2]1516 Exp_Rev Access'!$F$7:$FS$310,137,FALSE)),"",VLOOKUP($B299,'[2]1516 Exp_Rev Access'!$F$7:$FS$310,137,FALSE))</f>
        <v>0</v>
      </c>
      <c r="FC299" s="90">
        <f>IF(ISNA(VLOOKUP($B299,'[2]1516 Exp_Rev Access'!$F$7:$FS$310,138,FALSE)),"",VLOOKUP($B299,'[2]1516 Exp_Rev Access'!$F$7:$FS$310,138,FALSE))</f>
        <v>0</v>
      </c>
      <c r="FD299" s="90">
        <f>IF(ISNA(VLOOKUP($B299,'[2]1516 Exp_Rev Access'!$F$7:$FS$310,139,FALSE)),"",VLOOKUP($B299,'[2]1516 Exp_Rev Access'!$F$7:$FS$310,139,FALSE))</f>
        <v>0</v>
      </c>
      <c r="FE299" s="90">
        <f>IF(ISNA(VLOOKUP($B299,'[2]1516 Exp_Rev Access'!$F$7:$FS$310,140,FALSE)),"",VLOOKUP($B299,'[2]1516 Exp_Rev Access'!$F$7:$FS$310,140,FALSE))</f>
        <v>0</v>
      </c>
      <c r="FF299" s="90">
        <f>IF(ISNA(VLOOKUP($B299,'[2]1516 Exp_Rev Access'!$F$7:$FS$310,141,FALSE)),"",VLOOKUP($B299,'[2]1516 Exp_Rev Access'!$F$7:$FS$310,141,FALSE))</f>
        <v>0</v>
      </c>
      <c r="FG299" s="90">
        <f>IF(ISNA(VLOOKUP($B299,'[2]1516 Exp_Rev Access'!$F$7:$FS$310,142,FALSE)),"",VLOOKUP($B299,'[2]1516 Exp_Rev Access'!$F$7:$FS$310,142,FALSE))</f>
        <v>0</v>
      </c>
      <c r="FH299" s="90">
        <f>IF(ISNA(VLOOKUP($B299,'[2]1516 Exp_Rev Access'!$F$7:$FS$310,143,FALSE)),"",VLOOKUP($B299,'[2]1516 Exp_Rev Access'!$F$7:$FS$310,143,FALSE))</f>
        <v>0</v>
      </c>
      <c r="FI299" s="90">
        <f>IF(ISNA(VLOOKUP($B299,'[2]1516 Exp_Rev Access'!$F$7:$FS$310,144,FALSE)),"",VLOOKUP($B299,'[2]1516 Exp_Rev Access'!$F$7:$FS$310,144,FALSE))</f>
        <v>0</v>
      </c>
      <c r="FJ299" s="90">
        <f>IF(ISNA(VLOOKUP($B299,'[2]1516 Exp_Rev Access'!$F$7:$FS$310,145,FALSE)),"",VLOOKUP($B299,'[2]1516 Exp_Rev Access'!$F$7:$FS$310,145,FALSE))</f>
        <v>0</v>
      </c>
      <c r="FK299" s="90">
        <f>IF(ISNA(VLOOKUP($B299,'[2]1516 Exp_Rev Access'!$F$7:$FS$310,146,FALSE)),"",VLOOKUP($B299,'[2]1516 Exp_Rev Access'!$F$7:$FS$310,146,FALSE))</f>
        <v>0</v>
      </c>
      <c r="FL299" s="90">
        <f>IF(ISNA(VLOOKUP($B299,'[2]1516 Exp_Rev Access'!$F$7:$FS$310,1147,FALSE)),"",VLOOKUP($B299,'[2]1516 Exp_Rev Access'!$F$7:$FS$310,147,FALSE))</f>
        <v>0</v>
      </c>
      <c r="FM299" s="90">
        <f>IF(ISNA(VLOOKUP($B299,'[2]1516 Exp_Rev Access'!$F$7:$FS$310,148,FALSE)),"",VLOOKUP($B299,'[2]1516 Exp_Rev Access'!$F$7:$FS$310,148,FALSE))</f>
        <v>0</v>
      </c>
      <c r="FN299" s="90">
        <f>IF(ISNA(VLOOKUP($B299,'[2]1516 Exp_Rev Access'!$F$7:$FS$310,149,FALSE)),"",VLOOKUP($B299,'[2]1516 Exp_Rev Access'!$F$7:$FS$310,149,FALSE))</f>
        <v>0</v>
      </c>
      <c r="FO299" s="90">
        <f>IF(ISNA(VLOOKUP($B299,'[2]1516 Exp_Rev Access'!$F$7:$FS$310,150,FALSE)),"",VLOOKUP($B299,'[2]1516 Exp_Rev Access'!$F$7:$FS$310,150,FALSE))</f>
        <v>0</v>
      </c>
      <c r="FP299" s="90">
        <f>IF(ISNA(VLOOKUP($B299,'[2]1516 Exp_Rev Access'!$F$7:$FS$310,151,FALSE)),"",VLOOKUP($B299,'[2]1516 Exp_Rev Access'!$F$7:$FS$310,151,FALSE))</f>
        <v>0</v>
      </c>
      <c r="FQ299" s="90">
        <f>IF(ISNA(VLOOKUP($B299,'[2]1516 Exp_Rev Access'!$F$7:$FS$310,152,FALSE)),"",VLOOKUP($B299,'[2]1516 Exp_Rev Access'!$F$7:$FS$310,152,FALSE))</f>
        <v>0</v>
      </c>
      <c r="FR299" s="90">
        <f>IF(ISNA(VLOOKUP($B299,'[2]1516 Exp_Rev Access'!$F$7:$FS$310,153,FALSE)),"",VLOOKUP($B299,'[2]1516 Exp_Rev Access'!$F$7:$FS$310,153,FALSE))</f>
        <v>0</v>
      </c>
      <c r="FS299" s="53">
        <f>SUM(CH299:FR299)</f>
        <v>29409.43</v>
      </c>
      <c r="FT299" s="92">
        <f>FS299/E299</f>
        <v>3.7662664306717566E-2</v>
      </c>
      <c r="FU299" s="116">
        <f>FS299/D299</f>
        <v>558.58366571699901</v>
      </c>
      <c r="FV299" s="90">
        <f>IF(ISNA(VLOOKUP($B299,'[2]1516 Exp_Rev Access'!$F$7:$FS$310,154,FALSE)),"",VLOOKUP($B299,'[2]1516 Exp_Rev Access'!$F$7:$FS$310,154,FALSE))</f>
        <v>0</v>
      </c>
      <c r="FW299" s="90">
        <f>IF(ISNA(VLOOKUP($B299,'[2]1516 Exp_Rev Access'!$F$7:$FS$310,155,FALSE)),"",VLOOKUP($B299,'[2]1516 Exp_Rev Access'!$F$7:$FS$310,155,FALSE))</f>
        <v>0</v>
      </c>
      <c r="FX299" s="90">
        <f>IF(ISNA(VLOOKUP($B299,'[2]1516 Exp_Rev Access'!$F$7:$FS$310,156,FALSE)),"",VLOOKUP($B299,'[2]1516 Exp_Rev Access'!$F$7:$FS$310,156,FALSE))</f>
        <v>0</v>
      </c>
      <c r="FY299" s="90">
        <f>IF(ISNA(VLOOKUP($B299,'[2]1516 Exp_Rev Access'!$F$7:$FS$310,157,FALSE)),"",VLOOKUP($B299,'[2]1516 Exp_Rev Access'!$F$7:$FS$310,157,FALSE))</f>
        <v>0</v>
      </c>
      <c r="FZ299" s="90">
        <f>IF(ISNA(VLOOKUP($B299,'[2]1516 Exp_Rev Access'!$F$7:$FS$310,158,FALSE)),"",VLOOKUP($B299,'[2]1516 Exp_Rev Access'!$F$7:$FS$310,158,FALSE))</f>
        <v>0</v>
      </c>
      <c r="GA299" s="90">
        <f>IF(ISNA(VLOOKUP($B299,'[2]1516 Exp_Rev Access'!$F$7:$FS$310,159,FALSE)),"",VLOOKUP($B299,'[2]1516 Exp_Rev Access'!$F$7:$FS$310,159,FALSE))</f>
        <v>0</v>
      </c>
      <c r="GB299" s="90">
        <f>IF(ISNA(VLOOKUP($B299,'[2]1516 Exp_Rev Access'!$F$7:$FS$310,160,FALSE)),"",VLOOKUP($B299,'[2]1516 Exp_Rev Access'!$F$7:$FS$310,160,FALSE))</f>
        <v>0</v>
      </c>
      <c r="GC299" s="90">
        <f>IF(ISNA(VLOOKUP($B299,'[2]1516 Exp_Rev Access'!$F$7:$FS$310,161,FALSE)),"",VLOOKUP($B299,'[2]1516 Exp_Rev Access'!$F$7:$FS$310,161,FALSE))</f>
        <v>0</v>
      </c>
      <c r="GD299" s="90">
        <f>IF(ISNA(VLOOKUP($B299,'[2]1516 Exp_Rev Access'!$F$7:$FS$310,162,FALSE)),"",VLOOKUP($B299,'[2]1516 Exp_Rev Access'!$F$7:$FS$310,162,FALSE))</f>
        <v>0</v>
      </c>
      <c r="GE299" s="90">
        <f>IF(ISNA(VLOOKUP($B299,'[2]1516 Exp_Rev Access'!$F$7:$FS$310,163,FALSE)),"",VLOOKUP($B299,'[2]1516 Exp_Rev Access'!$F$7:$FS$310,163,FALSE))</f>
        <v>0</v>
      </c>
      <c r="GF299" s="90">
        <f>IF(ISNA(VLOOKUP($B299,'[2]1516 Exp_Rev Access'!$F$7:$FS$310,164,FALSE)),"",VLOOKUP($B299,'[2]1516 Exp_Rev Access'!$F$7:$FS$310,164,FALSE))</f>
        <v>0</v>
      </c>
      <c r="GG299" s="90">
        <f>IF(ISNA(VLOOKUP($B299,'[2]1516 Exp_Rev Access'!$F$7:$FS$310,165,FALSE)),"",VLOOKUP($B299,'[2]1516 Exp_Rev Access'!$F$7:$FS$310,165,FALSE))</f>
        <v>0</v>
      </c>
      <c r="GH299" s="90">
        <f>IF(ISNA(VLOOKUP($B299,'[2]1516 Exp_Rev Access'!$F$7:$FS$310,166,FALSE)),"",VLOOKUP($B299,'[2]1516 Exp_Rev Access'!$F$7:$FS$310,166,FALSE))</f>
        <v>0</v>
      </c>
      <c r="GI299" s="90">
        <f>IF(ISNA(VLOOKUP($B299,'[2]1516 Exp_Rev Access'!$F$7:$FS$310,167,FALSE)),"",VLOOKUP($B299,'[2]1516 Exp_Rev Access'!$F$7:$FS$310,167,FALSE))</f>
        <v>0</v>
      </c>
      <c r="GJ299" s="90">
        <f>IF(ISNA(VLOOKUP($B299,'[2]1516 Exp_Rev Access'!$F$7:$FS$310,168,FALSE)),"",VLOOKUP($B299,'[2]1516 Exp_Rev Access'!$F$7:$FS$310,168,FALSE))</f>
        <v>0</v>
      </c>
      <c r="GK299" s="90">
        <f>IF(ISNA(VLOOKUP($B299,'[2]1516 Exp_Rev Access'!$F$7:$FS$310,169,FALSE)),"",VLOOKUP($B299,'[2]1516 Exp_Rev Access'!$F$7:$FS$310,169,FALSE))</f>
        <v>0</v>
      </c>
      <c r="GL299" s="90">
        <f>IF(ISNA(VLOOKUP($B299,'[2]1516 Exp_Rev Access'!$F$7:$FS$310,170,FALSE)),"",VLOOKUP($B299,'[2]1516 Exp_Rev Access'!$F$7:$FS$310,170,FALSE))</f>
        <v>5554.02</v>
      </c>
      <c r="GM299" s="90">
        <f>IF(ISNA(VLOOKUP($B299,'[2]1516 Exp_Rev Access'!$F$7:$FT$310,171,FALSE)),"",VLOOKUP($B299,'[2]1516 Exp_Rev Access'!$F$7:$FT$310,171,FALSE))</f>
        <v>0</v>
      </c>
      <c r="GN299" s="90">
        <f>IF(ISNA(VLOOKUP($B299,'[2]1516 Exp_Rev Access'!$F$7:$FU$310,172,FALSE)),"",VLOOKUP($B299,'[2]1516 Exp_Rev Access'!$F$7:$FU$310,172,FALSE))</f>
        <v>0</v>
      </c>
      <c r="GO299" s="90">
        <f>IF(ISNA(VLOOKUP($B299,'[2]1516 Exp_Rev Access'!$F$7:$FV$310,173,FALSE)),"",VLOOKUP($B299,'[2]1516 Exp_Rev Access'!$F$7:$FV$310,173,FALSE))</f>
        <v>0</v>
      </c>
      <c r="GP299" s="90">
        <f>IF(ISNA(VLOOKUP($B299,'[2]1516 Exp_Rev Access'!$F$7:$GA$310,174,FALSE)),"",VLOOKUP($B299,'[2]1516 Exp_Rev Access'!$F$7:$GA$310,174,FALSE))</f>
        <v>0</v>
      </c>
      <c r="GQ299" s="90">
        <f>IF(ISNA(VLOOKUP($B299,'[2]1516 Exp_Rev Access'!$F$7:$GA$310,175,FALSE)),"",VLOOKUP($B299,'[2]1516 Exp_Rev Access'!$F$7:$GA$310,175,FALSE))</f>
        <v>0</v>
      </c>
      <c r="GR299" s="90">
        <f>IF(ISNA(VLOOKUP($B299,'[2]1516 Exp_Rev Access'!$F$7:$GA$310,176,FALSE)),"",VLOOKUP($B299,'[2]1516 Exp_Rev Access'!$F$7:$GA$310,176,FALSE))</f>
        <v>0</v>
      </c>
      <c r="GS299" s="90">
        <f>IF(ISNA(VLOOKUP($B299,'[2]1516 Exp_Rev Access'!$F$7:$GA$310,177,FALSE)),"",VLOOKUP($B299,'[2]1516 Exp_Rev Access'!$F$7:$GA$310,177,FALSE))</f>
        <v>0</v>
      </c>
      <c r="GT299" s="90">
        <f>IF(ISNA(VLOOKUP($B299,'[2]1516 Exp_Rev Access'!$F$7:$GA$310,178,FALSE)),"",VLOOKUP($B299,'[2]1516 Exp_Rev Access'!$F$7:$GA$310,178,FALSE))</f>
        <v>0</v>
      </c>
      <c r="GU299" s="53">
        <f t="shared" si="743"/>
        <v>5554.02</v>
      </c>
      <c r="GV299" s="92">
        <f t="shared" si="744"/>
        <v>7.1126570903548804E-3</v>
      </c>
      <c r="GW299" s="114">
        <f t="shared" si="745"/>
        <v>105.48945868945869</v>
      </c>
    </row>
    <row r="300" spans="1:222" s="97" customFormat="1" x14ac:dyDescent="0.2">
      <c r="A300" s="86"/>
      <c r="B300" s="87" t="s">
        <v>615</v>
      </c>
      <c r="C300" s="87" t="s">
        <v>616</v>
      </c>
      <c r="D300" s="88">
        <f>IF(ISNA(VLOOKUP($B300,'[2]1516 enrollment_Rev_Exp by size'!$A$6:$C$325,3,FALSE)),"",VLOOKUP($B300,'[2]1516 enrollment_Rev_Exp by size'!$A$6:$C$325,3,FALSE))</f>
        <v>19.940000000000001</v>
      </c>
      <c r="E300" s="89">
        <v>537625.35</v>
      </c>
      <c r="F300" s="67">
        <f>N300+AM300+AU300+BV300+CE300+FS300+GU300</f>
        <v>537625.35</v>
      </c>
      <c r="G300" s="67">
        <f>F300-E300</f>
        <v>0</v>
      </c>
      <c r="H300" s="90">
        <f>IF(ISNA(VLOOKUP($B300,'[2]1516 Exp_Rev Access'!$F$7:$FS$310,2,FALSE)),"",VLOOKUP($B300,'[2]1516 Exp_Rev Access'!$F$7:$FS$310,2,FALSE))</f>
        <v>0</v>
      </c>
      <c r="I300" s="90">
        <f>IF(ISNA(VLOOKUP($B300,'[2]1516 Exp_Rev Access'!$F$7:$FS$310,3,FALSE)),"",VLOOKUP($B300,'[2]1516 Exp_Rev Access'!$F$7:$FS$310,3,FALSE))</f>
        <v>0</v>
      </c>
      <c r="J300" s="90">
        <f>IF(ISNA(VLOOKUP($B300,'[2]1516 Exp_Rev Access'!$F$7:$FS$310,4,FALSE)),"",VLOOKUP($B300,'[2]1516 Exp_Rev Access'!$F$7:$FS$310,4,FALSE))</f>
        <v>0</v>
      </c>
      <c r="K300" s="90">
        <f>IF(ISNA(VLOOKUP($B300,'[2]1516 Exp_Rev Access'!$F$7:$FS$310,5,FALSE)),"-",VLOOKUP($B300,'[2]1516 Exp_Rev Access'!$F$7:$FS$310,5,FALSE))</f>
        <v>0</v>
      </c>
      <c r="L300" s="90">
        <f>IF(ISNA(VLOOKUP($B300,'[2]1516 Exp_Rev Access'!$F$7:$FS$310,6,FALSE)),"",VLOOKUP($B300,'[2]1516 Exp_Rev Access'!$F$7:$FS$310,6,FALSE))</f>
        <v>0</v>
      </c>
      <c r="M300" s="90">
        <f>IF(ISNA(VLOOKUP($B300,'[2]1516 Exp_Rev Access'!$F$7:$FS$310,7,FALSE)),"",VLOOKUP($B300,'[2]1516 Exp_Rev Access'!$F$7:$FS$310,7,FALSE))</f>
        <v>0</v>
      </c>
      <c r="N300" s="53">
        <f>SUM(H300:M300)</f>
        <v>0</v>
      </c>
      <c r="O300" s="91"/>
      <c r="P300" s="53"/>
      <c r="Q300" s="90">
        <f>IF(ISNA(VLOOKUP($B300,'[2]1516 Exp_Rev Access'!$F$7:$FS$310,8,FALSE)),"",VLOOKUP($B300,'[2]1516 Exp_Rev Access'!$F$7:$FS$310,8,FALSE))</f>
        <v>0</v>
      </c>
      <c r="R300" s="90">
        <f>IF(ISNA(VLOOKUP($B300,'[2]1516 Exp_Rev Access'!$F$7:$FS$310,9,FALSE)),"",VLOOKUP($B300,'[2]1516 Exp_Rev Access'!$F$7:$FS$310,9,FALSE))</f>
        <v>0</v>
      </c>
      <c r="S300" s="90">
        <f>IF(ISNA(VLOOKUP($B300,'[2]1516 Exp_Rev Access'!$F$7:$FS$310,10,FALSE)),"",VLOOKUP($B300,'[2]1516 Exp_Rev Access'!$F$7:$FS$310,10,FALSE))</f>
        <v>0</v>
      </c>
      <c r="T300" s="90">
        <f>IF(ISNA(VLOOKUP($B300,'[2]1516 Exp_Rev Access'!$F$7:$FS$310,11,FALSE)),"",VLOOKUP($B300,'[2]1516 Exp_Rev Access'!$F$7:$FS$310,11,FALSE))</f>
        <v>0</v>
      </c>
      <c r="U300" s="90">
        <f>IF(ISNA(VLOOKUP($B300,'[2]1516 Exp_Rev Access'!$F$7:$FS$310,12,FALSE)),"",VLOOKUP($B300,'[2]1516 Exp_Rev Access'!$F$7:$FS$310,12,FALSE))</f>
        <v>0</v>
      </c>
      <c r="V300" s="90">
        <f>IF(ISNA(VLOOKUP($B300,'[2]1516 Exp_Rev Access'!$F$7:$FS$310,13,FALSE)),"",VLOOKUP($B300,'[2]1516 Exp_Rev Access'!$F$7:$FS$310,13,FALSE))</f>
        <v>0</v>
      </c>
      <c r="W300" s="90">
        <f>IF(ISNA(VLOOKUP($B300,'[2]1516 Exp_Rev Access'!$F$7:$FS$310,14,FALSE)),"",VLOOKUP($B300,'[2]1516 Exp_Rev Access'!$F$7:$FS$310,14,FALSE))</f>
        <v>0</v>
      </c>
      <c r="X300" s="90">
        <f>IF(ISNA(VLOOKUP($B300,'[2]1516 Exp_Rev Access'!$F$7:$FS$310,15,FALSE)),"",VLOOKUP($B300,'[2]1516 Exp_Rev Access'!$F$7:$FS$310,15,FALSE))</f>
        <v>0</v>
      </c>
      <c r="Y300" s="90">
        <f>IF(ISNA(VLOOKUP($B300,'[2]1516 Exp_Rev Access'!$F$7:$FS$310,16,FALSE)),"",VLOOKUP($B300,'[2]1516 Exp_Rev Access'!$F$7:$FS$310,16,FALSE))</f>
        <v>47.35</v>
      </c>
      <c r="Z300" s="90">
        <f>IF(ISNA(VLOOKUP($B300,'[2]1516 Exp_Rev Access'!$F$7:$FS$310,17,FALSE)),"",VLOOKUP($B300,'[2]1516 Exp_Rev Access'!$F$7:$FS$310,17,FALSE))</f>
        <v>0</v>
      </c>
      <c r="AA300" s="90">
        <f>IF(ISNA(VLOOKUP($B300,'[2]1516 Exp_Rev Access'!$F$7:$FS$310,18,FALSE)),"",VLOOKUP($B300,'[2]1516 Exp_Rev Access'!$F$7:$FS$310,18,FALSE))</f>
        <v>0</v>
      </c>
      <c r="AB300" s="90">
        <f>IF(ISNA(VLOOKUP($B300,'[2]1516 Exp_Rev Access'!$F$7:$FS$310,19,FALSE)),"",VLOOKUP($B300,'[2]1516 Exp_Rev Access'!$F$7:$FS$310,19,FALSE))</f>
        <v>0</v>
      </c>
      <c r="AC300" s="90">
        <f>IF(ISNA(VLOOKUP($B300,'[2]1516 Exp_Rev Access'!$F$7:$FS$310,20,FALSE)),"",VLOOKUP($B300,'[2]1516 Exp_Rev Access'!$F$7:$FS$310,20,FALSE))</f>
        <v>0</v>
      </c>
      <c r="AD300" s="90">
        <f>IF(ISNA(VLOOKUP($B300,'[2]1516 Exp_Rev Access'!$F$7:$FS$310,21,FALSE)),"",VLOOKUP($B300,'[2]1516 Exp_Rev Access'!$F$7:$FS$310,21,FALSE))</f>
        <v>1978.2</v>
      </c>
      <c r="AE300" s="90">
        <f>IF(ISNA(VLOOKUP($B300,'[2]1516 Exp_Rev Access'!$F$7:$FS$310,22,FALSE)),"",VLOOKUP($B300,'[2]1516 Exp_Rev Access'!$F$7:$FS$310,22,FALSE))</f>
        <v>154.35</v>
      </c>
      <c r="AF300" s="90">
        <f>IF(ISNA(VLOOKUP($B300,'[2]1516 Exp_Rev Access'!$F$7:$FS$310,23,FALSE)),"",VLOOKUP($B300,'[2]1516 Exp_Rev Access'!$F$7:$FS$310,23,FALSE))</f>
        <v>0</v>
      </c>
      <c r="AG300" s="90">
        <f>IF(ISNA(VLOOKUP($B300,'[2]1516 Exp_Rev Access'!$F$7:$FS$310,24,FALSE)),"",VLOOKUP($B300,'[2]1516 Exp_Rev Access'!$F$7:$FS$310,24,FALSE))</f>
        <v>2266.7800000000002</v>
      </c>
      <c r="AH300" s="90">
        <f>IF(ISNA(VLOOKUP($B300,'[2]1516 Exp_Rev Access'!$F$7:$FS$310,25,FALSE)),"",VLOOKUP($B300,'[2]1516 Exp_Rev Access'!$F$7:$FS$310,25,FALSE))</f>
        <v>0</v>
      </c>
      <c r="AI300" s="90">
        <f>IF(ISNA(VLOOKUP($B300,'[2]1516 Exp_Rev Access'!$F$7:$FS$310,26,FALSE)),"",VLOOKUP($B300,'[2]1516 Exp_Rev Access'!$F$7:$FS$310,26,FALSE))</f>
        <v>213</v>
      </c>
      <c r="AJ300" s="90">
        <f>IF(ISNA(VLOOKUP($B300,'[2]1516 Exp_Rev Access'!$F$7:$FS$310,27,FALSE)),"",VLOOKUP($B300,'[2]1516 Exp_Rev Access'!$F$7:$FS$310,27,FALSE))</f>
        <v>0</v>
      </c>
      <c r="AK300" s="90">
        <f>IF(ISNA(VLOOKUP($B300,'[2]1516 Exp_Rev Access'!$F$7:$FS$310,28,FALSE)),"",VLOOKUP($B300,'[2]1516 Exp_Rev Access'!$F$7:$FS$310,28,FALSE))</f>
        <v>1781.84</v>
      </c>
      <c r="AL300" s="90">
        <f>IF(ISNA(VLOOKUP($B300,'[2]1516 Exp_Rev Access'!$F$7:$FS$310,29,FALSE)),"",VLOOKUP($B300,'[2]1516 Exp_Rev Access'!$F$7:$FS$310,29,FALSE))</f>
        <v>1868.54</v>
      </c>
      <c r="AM300" s="53">
        <f>SUM(Q300:AL300)</f>
        <v>8310.0600000000013</v>
      </c>
      <c r="AN300" s="92">
        <f>AM300/E300</f>
        <v>1.5456972034521814E-2</v>
      </c>
      <c r="AO300" s="68">
        <f>AM300/D300</f>
        <v>416.75325977933807</v>
      </c>
      <c r="AP300" s="90">
        <f>IF(ISNA(VLOOKUP($B300,'[2]1516 Exp_Rev Access'!$F$7:$FS$310,30,FALSE)),"",VLOOKUP($B300,'[2]1516 Exp_Rev Access'!$F$7:$FS$310,30,FALSE))</f>
        <v>354304.45</v>
      </c>
      <c r="AQ300" s="90">
        <f>IF(ISNA(VLOOKUP($B300,'[2]1516 Exp_Rev Access'!$F$7:$FS$310,31,FALSE)),"",VLOOKUP($B300,'[2]1516 Exp_Rev Access'!$F$7:$FS$310,31,FALSE))</f>
        <v>4725.3100000000004</v>
      </c>
      <c r="AR300" s="90">
        <f>IF(ISNA(VLOOKUP($B300,'[2]1516 Exp_Rev Access'!$F$7:$FS$310,32,FALSE)),"",VLOOKUP($B300,'[2]1516 Exp_Rev Access'!$F$7:$FS$310,32,FALSE))</f>
        <v>0</v>
      </c>
      <c r="AS300" s="90">
        <f>IF(ISNA(VLOOKUP($B300,'[2]1516 Exp_Rev Access'!$F$7:$FS$310,33,FALSE)),"",VLOOKUP($B300,'[2]1516 Exp_Rev Access'!$F$7:$FS$310,33,FALSE))</f>
        <v>0</v>
      </c>
      <c r="AT300" s="90">
        <f>IF(ISNA(VLOOKUP($B300,'[2]1516 Exp_Rev Access'!$F$7:$FS$310,34,FALSE)),"",VLOOKUP($B300,'[2]1516 Exp_Rev Access'!$F$7:$FS$310,34,FALSE))</f>
        <v>0</v>
      </c>
      <c r="AU300" s="53">
        <f>SUM(AP300:AT300)</f>
        <v>359029.76000000001</v>
      </c>
      <c r="AV300" s="93">
        <f>AU300/E300</f>
        <v>0.66780660547349568</v>
      </c>
      <c r="AW300" s="53">
        <f>AU300/D300</f>
        <v>18005.504513540622</v>
      </c>
      <c r="AX300" s="90">
        <f>IF(ISNA(VLOOKUP($B300,'[2]1516 Exp_Rev Access'!$F$7:$FS$310,35,FALSE)),"",VLOOKUP($B300,'[2]1516 Exp_Rev Access'!$F$7:$FS$310,35,FALSE))</f>
        <v>0</v>
      </c>
      <c r="AY300" s="90">
        <f>IF(ISNA(VLOOKUP($B300,'[2]1516 Exp_Rev Access'!$F$7:$FS$310,36,FALSE)),"",VLOOKUP($B300,'[2]1516 Exp_Rev Access'!$F$7:$FS$310,36,FALSE))</f>
        <v>25013.32</v>
      </c>
      <c r="AZ300" s="90">
        <f>IF(ISNA(VLOOKUP($B300,'[2]1516 Exp_Rev Access'!$F$7:$FS$310,37,FALSE)),"",VLOOKUP($B300,'[2]1516 Exp_Rev Access'!$F$7:$FS$310,37,FALSE))</f>
        <v>796.03</v>
      </c>
      <c r="BA300" s="90">
        <f>IF(ISNA(VLOOKUP($B300,'[2]1516 Exp_Rev Access'!$F$7:$FS$310,38,FALSE)),"",VLOOKUP($B300,'[2]1516 Exp_Rev Access'!$F$7:$FS$310,38,FALSE))</f>
        <v>0</v>
      </c>
      <c r="BB300" s="90">
        <f>IF(ISNA(VLOOKUP($B300,'[2]1516 Exp_Rev Access'!$F$7:$FS$310,39,FALSE)),"",VLOOKUP($B300,'[2]1516 Exp_Rev Access'!$F$7:$FS$310,39,FALSE))</f>
        <v>0</v>
      </c>
      <c r="BC300" s="90">
        <f>IF(ISNA(VLOOKUP($B300,'[2]1516 Exp_Rev Access'!$F$7:$FS$310,40,FALSE)),"",VLOOKUP($B300,'[2]1516 Exp_Rev Access'!$F$7:$FS$310,40,FALSE))</f>
        <v>4765.45</v>
      </c>
      <c r="BD300" s="90">
        <f>IF(ISNA(VLOOKUP($B300,'[2]1516 Exp_Rev Access'!$F$7:$FS$310,41,FALSE)),"",VLOOKUP($B300,'[2]1516 Exp_Rev Access'!$F$7:$FS$310,41,FALSE))</f>
        <v>0</v>
      </c>
      <c r="BE300" s="90">
        <f>IF(ISNA(VLOOKUP($B300,'[2]1516 Exp_Rev Access'!$F$7:$FS$310,42,FALSE)),"",VLOOKUP($B300,'[2]1516 Exp_Rev Access'!$F$7:$FS$310,42,FALSE))</f>
        <v>0</v>
      </c>
      <c r="BF300" s="90">
        <f>IF(ISNA(VLOOKUP($B300,'[2]1516 Exp_Rev Access'!$F$7:$FS$310,43,FALSE)),"",VLOOKUP($B300,'[2]1516 Exp_Rev Access'!$F$7:$FS$310,43,FALSE))</f>
        <v>0</v>
      </c>
      <c r="BG300" s="90">
        <f>IF(ISNA(VLOOKUP($B300,'[2]1516 Exp_Rev Access'!$F$7:$FS$310,44,FALSE)),"",VLOOKUP($B300,'[2]1516 Exp_Rev Access'!$F$7:$FS$310,44,FALSE))</f>
        <v>0</v>
      </c>
      <c r="BH300" s="90">
        <f>IF(ISNA(VLOOKUP($B300,'[2]1516 Exp_Rev Access'!$F$7:$FS$310,45,FALSE)),"",VLOOKUP($B300,'[2]1516 Exp_Rev Access'!$F$7:$FS$310,45,FALSE))</f>
        <v>49.09</v>
      </c>
      <c r="BI300" s="90">
        <f>IF(ISNA(VLOOKUP($B300,'[2]1516 Exp_Rev Access'!$F$7:$FS$310,46,FALSE)),"",VLOOKUP($B300,'[2]1516 Exp_Rev Access'!$F$7:$FS$310,46,FALSE))</f>
        <v>0</v>
      </c>
      <c r="BJ300" s="90">
        <f>IF(ISNA(VLOOKUP($B300,'[2]1516 Exp_Rev Access'!$F$7:$FS$310,47,FALSE)),"",VLOOKUP($B300,'[2]1516 Exp_Rev Access'!$F$7:$FS$310,47,FALSE))</f>
        <v>446.6</v>
      </c>
      <c r="BK300" s="90">
        <f>IF(ISNA(VLOOKUP($B300,'[2]1516 Exp_Rev Access'!$F$7:$FS$310,48,FALSE)),"",VLOOKUP($B300,'[2]1516 Exp_Rev Access'!$F$7:$FS$310,48,FALSE))</f>
        <v>68977.69</v>
      </c>
      <c r="BL300" s="90">
        <f>IF(ISNA(VLOOKUP($B300,'[2]1516 Exp_Rev Access'!$F$7:$FS$310,49,FALSE)),"",VLOOKUP($B300,'[2]1516 Exp_Rev Access'!$F$7:$FS$310,49,FALSE))</f>
        <v>0</v>
      </c>
      <c r="BM300" s="90">
        <f>IF(ISNA(VLOOKUP($B300,'[2]1516 Exp_Rev Access'!$F$7:$FS$310,50,FALSE)),"",VLOOKUP($B300,'[2]1516 Exp_Rev Access'!$F$7:$FS$310,50,FALSE))</f>
        <v>0</v>
      </c>
      <c r="BN300" s="90">
        <f>IF(ISNA(VLOOKUP($B300,'[2]1516 Exp_Rev Access'!$F$7:$FS$310,51,FALSE)),"",VLOOKUP($B300,'[2]1516 Exp_Rev Access'!$F$7:$FS$310,51,FALSE))</f>
        <v>0</v>
      </c>
      <c r="BO300" s="90">
        <f>IF(ISNA(VLOOKUP($B300,'[2]1516 Exp_Rev Access'!$F$7:$FS$310,52,FALSE)),"",VLOOKUP($B300,'[2]1516 Exp_Rev Access'!$F$7:$FS$310,52,FALSE))</f>
        <v>0</v>
      </c>
      <c r="BP300" s="90">
        <f>IF(ISNA(VLOOKUP($B300,'[2]1516 Exp_Rev Access'!$F$7:$FS$310,53,FALSE)),"",VLOOKUP($B300,'[2]1516 Exp_Rev Access'!$F$7:$FS$310,53,FALSE))</f>
        <v>0</v>
      </c>
      <c r="BQ300" s="90">
        <f>IF(ISNA(VLOOKUP($B300,'[2]1516 Exp_Rev Access'!$F$7:$FS$310,54,FALSE)),"",VLOOKUP($B300,'[2]1516 Exp_Rev Access'!$F$7:$FS$310,54,FALSE))</f>
        <v>0</v>
      </c>
      <c r="BR300" s="90">
        <f>IF(ISNA(VLOOKUP($B300,'[2]1516 Exp_Rev Access'!$F$7:$FS$310,55,FALSE)),"",VLOOKUP($B300,'[2]1516 Exp_Rev Access'!$F$7:$FS$310,55,FALSE))</f>
        <v>0</v>
      </c>
      <c r="BS300" s="90">
        <f>IF(ISNA(VLOOKUP($B300,'[2]1516 Exp_Rev Access'!$F$7:$FS$310,56,FALSE)),"",VLOOKUP($B300,'[2]1516 Exp_Rev Access'!$F$7:$FS$310,56,FALSE))</f>
        <v>0</v>
      </c>
      <c r="BT300" s="90">
        <f>IF(ISNA(VLOOKUP($B300,'[2]1516 Exp_Rev Access'!$F$7:$FS$310,57,FALSE)),"",VLOOKUP($B300,'[2]1516 Exp_Rev Access'!$F$7:$FS$310,57,FALSE))</f>
        <v>0</v>
      </c>
      <c r="BU300" s="90">
        <f>IF(ISNA(VLOOKUP($B300,'[2]1516 Exp_Rev Access'!$F$7:$FS$310,58,FALSE)),"",VLOOKUP($B300,'[2]1516 Exp_Rev Access'!$F$7:$FS$310,58,FALSE))</f>
        <v>0</v>
      </c>
      <c r="BV300" s="53">
        <f>SUM(AX300:BU300)</f>
        <v>100048.18</v>
      </c>
      <c r="BW300" s="92">
        <f>BV300/E300</f>
        <v>0.1860927502767494</v>
      </c>
      <c r="BX300" s="68">
        <f>BV300/D300</f>
        <v>5017.461384152457</v>
      </c>
      <c r="BY300" s="90">
        <f>IF(ISNA(VLOOKUP($B300,'[2]1516 Exp_Rev Access'!$F$7:$FS$310,59,FALSE)),"",VLOOKUP($B300,'[2]1516 Exp_Rev Access'!$F$7:$FS$310,59,FALSE))</f>
        <v>0</v>
      </c>
      <c r="BZ300" s="90">
        <f>IF(ISNA(VLOOKUP($B300,'[2]1516 Exp_Rev Access'!$F$7:$FS$310,60,FALSE)),"",VLOOKUP($B300,'[2]1516 Exp_Rev Access'!$F$7:$FS$310,60,FALSE))</f>
        <v>0</v>
      </c>
      <c r="CA300" s="90">
        <f>IF(ISNA(VLOOKUP($B300,'[2]1516 Exp_Rev Access'!$F$7:$FS$310,61,FALSE)),"",VLOOKUP($B300,'[2]1516 Exp_Rev Access'!$F$7:$FS$310,61,FALSE))</f>
        <v>0</v>
      </c>
      <c r="CB300" s="90">
        <f>IF(ISNA(VLOOKUP($B300,'[2]1516 Exp_Rev Access'!$F$7:$FS$310,62,FALSE)),"",VLOOKUP($B300,'[2]1516 Exp_Rev Access'!$F$7:$FS$310,62,FALSE))</f>
        <v>0</v>
      </c>
      <c r="CC300" s="90">
        <f>IF(ISNA(VLOOKUP($B300,'[2]1516 Exp_Rev Access'!$F$7:$FS$310,63,FALSE)),"",VLOOKUP($B300,'[2]1516 Exp_Rev Access'!$F$7:$FS$310,63,FALSE))</f>
        <v>25482.93</v>
      </c>
      <c r="CD300" s="90">
        <f>IF(ISNA(VLOOKUP($B300,'[2]1516 Exp_Rev Access'!$F$7:$FS$310,64,FALSE)),"",VLOOKUP($B300,'[2]1516 Exp_Rev Access'!$F$7:$FS$310,64,FALSE))</f>
        <v>0</v>
      </c>
      <c r="CE300" s="53">
        <f>SUM(BY300:CD300)</f>
        <v>25482.93</v>
      </c>
      <c r="CF300" s="92">
        <f>CE300/E300</f>
        <v>4.7399048426566941E-2</v>
      </c>
      <c r="CG300" s="94">
        <f>CE300/D300</f>
        <v>1277.9804413239719</v>
      </c>
      <c r="CH300" s="90">
        <f>IF(ISNA(VLOOKUP($B300,'[2]1516 Exp_Rev Access'!$F$7:$FS$310,65,FALSE)),"",VLOOKUP($B300,'[2]1516 Exp_Rev Access'!$F$7:$FS$310,65,FALSE))</f>
        <v>0</v>
      </c>
      <c r="CI300" s="90">
        <f>IF(ISNA(VLOOKUP($B300,'[2]1516 Exp_Rev Access'!$F$7:$FS$310,66,FALSE)),"",VLOOKUP($B300,'[2]1516 Exp_Rev Access'!$F$7:$FS$310,66,FALSE))</f>
        <v>0</v>
      </c>
      <c r="CJ300" s="90">
        <f>IF(ISNA(VLOOKUP($B300,'[2]1516 Exp_Rev Access'!$F$7:$FS$310,67,FALSE)),"",VLOOKUP($B300,'[2]1516 Exp_Rev Access'!$F$7:$FS$310,67,FALSE))</f>
        <v>0</v>
      </c>
      <c r="CK300" s="90">
        <f>IF(ISNA(VLOOKUP($B300,'[2]1516 Exp_Rev Access'!$F$7:$FS$310,68,FALSE)),"",VLOOKUP($B300,'[2]1516 Exp_Rev Access'!$F$7:$FS$310,68,FALSE))</f>
        <v>0</v>
      </c>
      <c r="CL300" s="90">
        <f>IF(ISNA(VLOOKUP($B300,'[2]1516 Exp_Rev Access'!$F$7:$FS$310,69,FALSE)),"",VLOOKUP($B300,'[2]1516 Exp_Rev Access'!$F$7:$FS$310,69,FALSE))</f>
        <v>0</v>
      </c>
      <c r="CM300" s="90">
        <f>IF(ISNA(VLOOKUP($B300,'[2]1516 Exp_Rev Access'!$F$7:$FS$310,70,FALSE)),"",VLOOKUP($B300,'[2]1516 Exp_Rev Access'!$F$7:$FS$310,70,FALSE))</f>
        <v>0</v>
      </c>
      <c r="CN300" s="90">
        <f>IF(ISNA(VLOOKUP($B300,'[2]1516 Exp_Rev Access'!$F$7:$FS$310,71,FALSE)),"",VLOOKUP($B300,'[2]1516 Exp_Rev Access'!$F$7:$FS$310,71,FALSE))</f>
        <v>0</v>
      </c>
      <c r="CO300" s="90">
        <f>IF(ISNA(VLOOKUP($B300,'[2]1516 Exp_Rev Access'!$F$7:$FS$310,72,FALSE)),"",VLOOKUP($B300,'[2]1516 Exp_Rev Access'!$F$7:$FS$310,72,FALSE))</f>
        <v>0</v>
      </c>
      <c r="CP300" s="90">
        <f>IF(ISNA(VLOOKUP($B300,'[2]1516 Exp_Rev Access'!$F$7:$FS$310,73,FALSE)),"",VLOOKUP($B300,'[2]1516 Exp_Rev Access'!$F$7:$FS$310,73,FALSE))</f>
        <v>0</v>
      </c>
      <c r="CQ300" s="90">
        <f>IF(ISNA(VLOOKUP($B300,'[2]1516 Exp_Rev Access'!$F$7:$FS$310,74,FALSE)),"",VLOOKUP($B300,'[2]1516 Exp_Rev Access'!$F$7:$FS$310,74,FALSE))</f>
        <v>0</v>
      </c>
      <c r="CR300" s="90">
        <f>IF(ISNA(VLOOKUP($B300,'[2]1516 Exp_Rev Access'!$F$7:$FS$310,75,FALSE)),"",VLOOKUP($B300,'[2]1516 Exp_Rev Access'!$F$7:$FS$310,75,FALSE))</f>
        <v>0</v>
      </c>
      <c r="CS300" s="90">
        <f>IF(ISNA(VLOOKUP($B300,'[2]1516 Exp_Rev Access'!$F$7:$FS$310,76,FALSE)),"",VLOOKUP($B300,'[2]1516 Exp_Rev Access'!$F$7:$FS$310,76,FALSE))</f>
        <v>0</v>
      </c>
      <c r="CT300" s="90">
        <f>IF(ISNA(VLOOKUP($B300,'[2]1516 Exp_Rev Access'!$F$7:$FS$310,77,FALSE)),"",VLOOKUP($B300,'[2]1516 Exp_Rev Access'!$F$7:$FS$310,77,FALSE))</f>
        <v>0</v>
      </c>
      <c r="CU300" s="90">
        <f>IF(ISNA(VLOOKUP($B300,'[2]1516 Exp_Rev Access'!$F$7:$FS$310,78,FALSE)),"",VLOOKUP($B300,'[2]1516 Exp_Rev Access'!$F$7:$FS$310,78,FALSE))</f>
        <v>8113.3</v>
      </c>
      <c r="CV300" s="90">
        <f>IF(ISNA(VLOOKUP($B300,'[2]1516 Exp_Rev Access'!$F$7:$FS$310,79,FALSE)),"",VLOOKUP($B300,'[2]1516 Exp_Rev Access'!$F$7:$FS$310,79,FALSE))</f>
        <v>0</v>
      </c>
      <c r="CW300" s="90">
        <f>IF(ISNA(VLOOKUP($B300,'[2]1516 Exp_Rev Access'!$F$7:$FS$310,80,FALSE)),"",VLOOKUP($B300,'[2]1516 Exp_Rev Access'!$F$7:$FS$310,80,FALSE))</f>
        <v>0</v>
      </c>
      <c r="CX300" s="90">
        <f>IF(ISNA(VLOOKUP($B300,'[2]1516 Exp_Rev Access'!$F$7:$FS$310,81,FALSE)),"",VLOOKUP($B300,'[2]1516 Exp_Rev Access'!$F$7:$FS$310,81,FALSE))</f>
        <v>0</v>
      </c>
      <c r="CY300" s="90">
        <f>IF(ISNA(VLOOKUP($B300,'[2]1516 Exp_Rev Access'!$F$7:$FS$310,82,FALSE)),"",VLOOKUP($B300,'[2]1516 Exp_Rev Access'!$F$7:$FS$310,82,FALSE))</f>
        <v>0</v>
      </c>
      <c r="CZ300" s="90">
        <f>IF(ISNA(VLOOKUP($B300,'[2]1516 Exp_Rev Access'!$F$7:$FS$310,83,FALSE)),"",VLOOKUP($B300,'[2]1516 Exp_Rev Access'!$F$7:$FS$310,83,FALSE))</f>
        <v>0</v>
      </c>
      <c r="DA300" s="90">
        <f>IF(ISNA(VLOOKUP($B300,'[2]1516 Exp_Rev Access'!$F$7:$FS$310,84,FALSE)),"",VLOOKUP($B300,'[2]1516 Exp_Rev Access'!$F$7:$FS$310,84,FALSE))</f>
        <v>0</v>
      </c>
      <c r="DB300" s="90">
        <f>IF(ISNA(VLOOKUP($B300,'[2]1516 Exp_Rev Access'!$F$7:$FS$310,85,FALSE)),"",VLOOKUP($B300,'[2]1516 Exp_Rev Access'!$F$7:$FS$310,85,FALSE))</f>
        <v>0</v>
      </c>
      <c r="DC300" s="90">
        <f>IF(ISNA(VLOOKUP($B300,'[2]1516 Exp_Rev Access'!$F$7:$FS$310,86,FALSE)),"",VLOOKUP($B300,'[2]1516 Exp_Rev Access'!$F$7:$FS$310,86,FALSE))</f>
        <v>0</v>
      </c>
      <c r="DD300" s="90">
        <f>IF(ISNA(VLOOKUP($B300,'[2]1516 Exp_Rev Access'!$F$7:$FS$310,87,FALSE)),"",VLOOKUP($B300,'[2]1516 Exp_Rev Access'!$F$7:$FS$310,87,FALSE))</f>
        <v>0</v>
      </c>
      <c r="DE300" s="90">
        <f>IF(ISNA(VLOOKUP($B300,'[2]1516 Exp_Rev Access'!$F$7:$FS$310,88,FALSE)),"",VLOOKUP($B300,'[2]1516 Exp_Rev Access'!$F$7:$FS$310,88,FALSE))</f>
        <v>0</v>
      </c>
      <c r="DF300" s="90">
        <f>IF(ISNA(VLOOKUP($B300,'[2]1516 Exp_Rev Access'!$F$7:$FS$310,89,FALSE)),"",VLOOKUP($B300,'[2]1516 Exp_Rev Access'!$F$7:$FS$310,89,FALSE))</f>
        <v>0</v>
      </c>
      <c r="DG300" s="90">
        <f>IF(ISNA(VLOOKUP($B300,'[2]1516 Exp_Rev Access'!$F$7:$FS$310,90,FALSE)),"",VLOOKUP($B300,'[2]1516 Exp_Rev Access'!$F$7:$FS$310,90,FALSE))</f>
        <v>0</v>
      </c>
      <c r="DH300" s="90">
        <f>IF(ISNA(VLOOKUP($B300,'[2]1516 Exp_Rev Access'!$F$7:$FS$310,91,FALSE)),"",VLOOKUP($B300,'[2]1516 Exp_Rev Access'!$F$7:$FS$310,91,FALSE))</f>
        <v>0</v>
      </c>
      <c r="DI300" s="90">
        <f>IF(ISNA(VLOOKUP($B300,'[2]1516 Exp_Rev Access'!$F$7:$FS$310,92,FALSE)),"",VLOOKUP($B300,'[2]1516 Exp_Rev Access'!$F$7:$FS$310,92,FALSE))</f>
        <v>11573.87</v>
      </c>
      <c r="DJ300" s="90">
        <f>IF(ISNA(VLOOKUP($B300,'[2]1516 Exp_Rev Access'!$F$7:$FS$310,93,FALSE)),"",VLOOKUP($B300,'[2]1516 Exp_Rev Access'!$F$7:$FS$310,93,FALSE))</f>
        <v>0</v>
      </c>
      <c r="DK300" s="90">
        <f>IF(ISNA(VLOOKUP($B300,'[2]1516 Exp_Rev Access'!$F$7:$FS$310,94,FALSE)),"",VLOOKUP($B300,'[2]1516 Exp_Rev Access'!$F$7:$FS$310,94,FALSE))</f>
        <v>17332</v>
      </c>
      <c r="DL300" s="90">
        <f>IF(ISNA(VLOOKUP($B300,'[2]1516 Exp_Rev Access'!$F$7:$FS$310,95,FALSE)),"",VLOOKUP($B300,'[2]1516 Exp_Rev Access'!$F$7:$FS$310,95,FALSE))</f>
        <v>0</v>
      </c>
      <c r="DM300" s="90">
        <f>IF(ISNA(VLOOKUP($B300,'[2]1516 Exp_Rev Access'!$F$7:$FS$310,96,FALSE)),"",VLOOKUP($B300,'[2]1516 Exp_Rev Access'!$F$7:$FS$310,96,FALSE))</f>
        <v>0</v>
      </c>
      <c r="DN300" s="90">
        <f>IF(ISNA(VLOOKUP($B300,'[2]1516 Exp_Rev Access'!$F$7:$FS$310,97,FALSE)),"",VLOOKUP($B300,'[2]1516 Exp_Rev Access'!$F$7:$FS$310,97,FALSE))</f>
        <v>0</v>
      </c>
      <c r="DO300" s="90">
        <f>IF(ISNA(VLOOKUP($B300,'[2]1516 Exp_Rev Access'!$F$7:$FS$310,98,FALSE)),"",VLOOKUP($B300,'[2]1516 Exp_Rev Access'!$F$7:$FS$310,98,FALSE))</f>
        <v>0</v>
      </c>
      <c r="DP300" s="90">
        <f>IF(ISNA(VLOOKUP($B300,'[2]1516 Exp_Rev Access'!$F$7:$FS$310,99,FALSE)),"",VLOOKUP($B300,'[2]1516 Exp_Rev Access'!$F$7:$FS$310,99,FALSE))</f>
        <v>0</v>
      </c>
      <c r="DQ300" s="90">
        <f>IF(ISNA(VLOOKUP($B300,'[2]1516 Exp_Rev Access'!$F$7:$FS$310,100,FALSE)),"",VLOOKUP($B300,'[2]1516 Exp_Rev Access'!$F$7:$FS$310,100,FALSE))</f>
        <v>0</v>
      </c>
      <c r="DR300" s="90">
        <f>IF(ISNA(VLOOKUP($B300,'[2]1516 Exp_Rev Access'!$F$7:$FS$310,101,FALSE)),"",VLOOKUP($B300,'[2]1516 Exp_Rev Access'!$F$7:$FS$310,101,FALSE))</f>
        <v>0</v>
      </c>
      <c r="DS300" s="90">
        <f>IF(ISNA(VLOOKUP($B300,'[2]1516 Exp_Rev Access'!$F$7:$FS$310,102,FALSE)),"",VLOOKUP($B300,'[2]1516 Exp_Rev Access'!$F$7:$FS$310,102,FALSE))</f>
        <v>0</v>
      </c>
      <c r="DT300" s="90">
        <f>IF(ISNA(VLOOKUP($B300,'[2]1516 Exp_Rev Access'!$F$7:$FS$310,103,FALSE)),"",VLOOKUP($B300,'[2]1516 Exp_Rev Access'!$F$7:$FS$310,103,FALSE))</f>
        <v>0</v>
      </c>
      <c r="DU300" s="90">
        <f>IF(ISNA(VLOOKUP($B300,'[2]1516 Exp_Rev Access'!$F$7:$FS$310,104,FALSE)),"",VLOOKUP($B300,'[2]1516 Exp_Rev Access'!$F$7:$FS$310,104,FALSE))</f>
        <v>0</v>
      </c>
      <c r="DV300" s="90">
        <f>IF(ISNA(VLOOKUP($B300,'[2]1516 Exp_Rev Access'!$F$7:$FS$310,105,FALSE)),"",VLOOKUP($B300,'[2]1516 Exp_Rev Access'!$F$7:$FS$310,105,FALSE))</f>
        <v>0</v>
      </c>
      <c r="DW300" s="90">
        <f>IF(ISNA(VLOOKUP($B300,'[2]1516 Exp_Rev Access'!$F$7:$FS$310,106,FALSE)),"",VLOOKUP($B300,'[2]1516 Exp_Rev Access'!$F$7:$FS$310,106,FALSE))</f>
        <v>0</v>
      </c>
      <c r="DX300" s="90">
        <f>IF(ISNA(VLOOKUP($B300,'[2]1516 Exp_Rev Access'!$F$7:$FS$310,107,FALSE)),"",VLOOKUP($B300,'[2]1516 Exp_Rev Access'!$F$7:$FS$310,107,FALSE))</f>
        <v>0</v>
      </c>
      <c r="DY300" s="90">
        <f>IF(ISNA(VLOOKUP($B300,'[2]1516 Exp_Rev Access'!$F$7:$FS$310,108,FALSE)),"",VLOOKUP($B300,'[2]1516 Exp_Rev Access'!$F$7:$FS$310,108,FALSE))</f>
        <v>0</v>
      </c>
      <c r="DZ300" s="90">
        <f>IF(ISNA(VLOOKUP($B300,'[2]1516 Exp_Rev Access'!$F$7:$FS$310,109,FALSE)),"",VLOOKUP($B300,'[2]1516 Exp_Rev Access'!$F$7:$FS$310,109,FALSE))</f>
        <v>0</v>
      </c>
      <c r="EA300" s="90">
        <f>IF(ISNA(VLOOKUP($B300,'[2]1516 Exp_Rev Access'!$F$7:$FS$310,110,FALSE)),"",VLOOKUP($B300,'[2]1516 Exp_Rev Access'!$F$7:$FS$310,110,FALSE))</f>
        <v>0</v>
      </c>
      <c r="EB300" s="90">
        <f>IF(ISNA(VLOOKUP($B300,'[2]1516 Exp_Rev Access'!$F$7:$FS$310,111,FALSE)),"",VLOOKUP($B300,'[2]1516 Exp_Rev Access'!$F$7:$FS$310,111,FALSE))</f>
        <v>0</v>
      </c>
      <c r="EC300" s="90">
        <f>IF(ISNA(VLOOKUP($B300,'[2]1516 Exp_Rev Access'!$F$7:$FS$310,112,FALSE)),"",VLOOKUP($B300,'[2]1516 Exp_Rev Access'!$F$7:$FS$310,112,FALSE))</f>
        <v>0</v>
      </c>
      <c r="ED300" s="90">
        <f>IF(ISNA(VLOOKUP($B300,'[2]1516 Exp_Rev Access'!$F$7:$FS$310,113,FALSE)),"",VLOOKUP($B300,'[2]1516 Exp_Rev Access'!$F$7:$FS$310,113,FALSE))</f>
        <v>0</v>
      </c>
      <c r="EE300" s="90">
        <f>IF(ISNA(VLOOKUP($B300,'[2]1516 Exp_Rev Access'!$F$7:$FS$310,114,FALSE)),"",VLOOKUP($B300,'[2]1516 Exp_Rev Access'!$F$7:$FS$310,114,FALSE))</f>
        <v>0</v>
      </c>
      <c r="EF300" s="90">
        <f>IF(ISNA(VLOOKUP($B300,'[2]1516 Exp_Rev Access'!$F$7:$FS$310,115,FALSE)),"",VLOOKUP($B300,'[2]1516 Exp_Rev Access'!$F$7:$FS$310,115,FALSE))</f>
        <v>0</v>
      </c>
      <c r="EG300" s="90">
        <f>IF(ISNA(VLOOKUP($B300,'[2]1516 Exp_Rev Access'!$F$7:$FS$310,116,FALSE)),"",VLOOKUP($B300,'[2]1516 Exp_Rev Access'!$F$7:$FS$310,116,FALSE))</f>
        <v>0</v>
      </c>
      <c r="EH300" s="90">
        <f>IF(ISNA(VLOOKUP($B300,'[2]1516 Exp_Rev Access'!$F$7:$FS$310,117,FALSE)),"",VLOOKUP($B300,'[2]1516 Exp_Rev Access'!$F$7:$FS$310,117,FALSE))</f>
        <v>0</v>
      </c>
      <c r="EI300" s="90">
        <f>IF(ISNA(VLOOKUP($B300,'[2]1516 Exp_Rev Access'!$F$7:$FS$310,118,FALSE)),"",VLOOKUP($B300,'[2]1516 Exp_Rev Access'!$F$7:$FS$310,118,FALSE))</f>
        <v>0</v>
      </c>
      <c r="EJ300" s="90">
        <f>IF(ISNA(VLOOKUP($B300,'[2]1516 Exp_Rev Access'!$F$7:$FS$310,119,FALSE)),"",VLOOKUP($B300,'[2]1516 Exp_Rev Access'!$F$7:$FS$310,119,FALSE))</f>
        <v>0</v>
      </c>
      <c r="EK300" s="90">
        <f>IF(ISNA(VLOOKUP($B300,'[2]1516 Exp_Rev Access'!$F$7:$FS$310,120,FALSE)),"",VLOOKUP($B300,'[2]1516 Exp_Rev Access'!$F$7:$FS$310,120,FALSE))</f>
        <v>0</v>
      </c>
      <c r="EL300" s="90">
        <f>IF(ISNA(VLOOKUP($B300,'[2]1516 Exp_Rev Access'!$F$7:$FS$310,121,FALSE)),"",VLOOKUP($B300,'[2]1516 Exp_Rev Access'!$F$7:$FS$310,121,FALSE))</f>
        <v>0</v>
      </c>
      <c r="EM300" s="90">
        <f>IF(ISNA(VLOOKUP($B300,'[2]1516 Exp_Rev Access'!$F$7:$FS$310,122,FALSE)),"",VLOOKUP($B300,'[2]1516 Exp_Rev Access'!$F$7:$FS$310,122,FALSE))</f>
        <v>0</v>
      </c>
      <c r="EN300" s="90">
        <f>IF(ISNA(VLOOKUP($B300,'[2]1516 Exp_Rev Access'!$F$7:$FS$310,123,FALSE)),"",VLOOKUP($B300,'[2]1516 Exp_Rev Access'!$F$7:$FS$310,123,FALSE))</f>
        <v>0</v>
      </c>
      <c r="EO300" s="90">
        <f>IF(ISNA(VLOOKUP($B300,'[2]1516 Exp_Rev Access'!$F$7:$FS$310,124,FALSE)),"",VLOOKUP($B300,'[2]1516 Exp_Rev Access'!$F$7:$FS$310,124,FALSE))</f>
        <v>0</v>
      </c>
      <c r="EP300" s="90">
        <f>IF(ISNA(VLOOKUP($B300,'[2]1516 Exp_Rev Access'!$F$7:$FS$310,125,FALSE)),"",VLOOKUP($B300,'[2]1516 Exp_Rev Access'!$F$7:$FS$310,125,FALSE))</f>
        <v>0</v>
      </c>
      <c r="EQ300" s="90">
        <f>IF(ISNA(VLOOKUP($B300,'[2]1516 Exp_Rev Access'!$F$7:$FS$310,126,FALSE)),"",VLOOKUP($B300,'[2]1516 Exp_Rev Access'!$F$7:$FS$310,126,FALSE))</f>
        <v>0</v>
      </c>
      <c r="ER300" s="90">
        <f>IF(ISNA(VLOOKUP($B300,'[2]1516 Exp_Rev Access'!$F$7:$FS$310,127,FALSE)),"",VLOOKUP($B300,'[2]1516 Exp_Rev Access'!$F$7:$FS$310,127,FALSE))</f>
        <v>0</v>
      </c>
      <c r="ES300" s="90">
        <f>IF(ISNA(VLOOKUP($B300,'[2]1516 Exp_Rev Access'!$F$7:$FS$310,128,FALSE)),"",VLOOKUP($B300,'[2]1516 Exp_Rev Access'!$F$7:$FS$310,128,FALSE))</f>
        <v>0</v>
      </c>
      <c r="ET300" s="90">
        <f>IF(ISNA(VLOOKUP($B300,'[2]1516 Exp_Rev Access'!$F$7:$FS$310,129,FALSE)),"",VLOOKUP($B300,'[2]1516 Exp_Rev Access'!$F$7:$FS$310,129,FALSE))</f>
        <v>0</v>
      </c>
      <c r="EU300" s="90">
        <f>IF(ISNA(VLOOKUP($B300,'[2]1516 Exp_Rev Access'!$F$7:$FS$310,130,FALSE)),"",VLOOKUP($B300,'[2]1516 Exp_Rev Access'!$F$7:$FS$310,130,FALSE))</f>
        <v>0</v>
      </c>
      <c r="EV300" s="90">
        <f>IF(ISNA(VLOOKUP($B300,'[2]1516 Exp_Rev Access'!$F$7:$FS$310,131,FALSE)),"",VLOOKUP($B300,'[2]1516 Exp_Rev Access'!$F$7:$FS$310,131,FALSE))</f>
        <v>0</v>
      </c>
      <c r="EW300" s="90">
        <f>IF(ISNA(VLOOKUP($B300,'[2]1516 Exp_Rev Access'!$F$7:$FS$310,132,FALSE)),"",VLOOKUP($B300,'[2]1516 Exp_Rev Access'!$F$7:$FS$310,132,FALSE))</f>
        <v>0</v>
      </c>
      <c r="EX300" s="90">
        <f>IF(ISNA(VLOOKUP($B300,'[2]1516 Exp_Rev Access'!$F$7:$FS$310,133,FALSE)),"",VLOOKUP($B300,'[2]1516 Exp_Rev Access'!$F$7:$FS$310,133,FALSE))</f>
        <v>0</v>
      </c>
      <c r="EY300" s="90">
        <f>IF(ISNA(VLOOKUP($B300,'[2]1516 Exp_Rev Access'!$F$7:$FS$310,134,FALSE)),"",VLOOKUP($B300,'[2]1516 Exp_Rev Access'!$F$7:$FS$310,134,FALSE))</f>
        <v>0</v>
      </c>
      <c r="EZ300" s="90">
        <f>IF(ISNA(VLOOKUP($B300,'[2]1516 Exp_Rev Access'!$F$7:$FS$310,135,FALSE)),"",VLOOKUP($B300,'[2]1516 Exp_Rev Access'!$F$7:$FS$310,135,FALSE))</f>
        <v>0</v>
      </c>
      <c r="FA300" s="90">
        <f>IF(ISNA(VLOOKUP($B300,'[2]1516 Exp_Rev Access'!$F$7:$FS$310,136,FALSE)),"",VLOOKUP($B300,'[2]1516 Exp_Rev Access'!$F$7:$FS$310,136,FALSE))</f>
        <v>0</v>
      </c>
      <c r="FB300" s="90">
        <f>IF(ISNA(VLOOKUP($B300,'[2]1516 Exp_Rev Access'!$F$7:$FS$310,137,FALSE)),"",VLOOKUP($B300,'[2]1516 Exp_Rev Access'!$F$7:$FS$310,137,FALSE))</f>
        <v>0</v>
      </c>
      <c r="FC300" s="90">
        <f>IF(ISNA(VLOOKUP($B300,'[2]1516 Exp_Rev Access'!$F$7:$FS$310,138,FALSE)),"",VLOOKUP($B300,'[2]1516 Exp_Rev Access'!$F$7:$FS$310,138,FALSE))</f>
        <v>0</v>
      </c>
      <c r="FD300" s="90">
        <f>IF(ISNA(VLOOKUP($B300,'[2]1516 Exp_Rev Access'!$F$7:$FS$310,139,FALSE)),"",VLOOKUP($B300,'[2]1516 Exp_Rev Access'!$F$7:$FS$310,139,FALSE))</f>
        <v>0</v>
      </c>
      <c r="FE300" s="90">
        <f>IF(ISNA(VLOOKUP($B300,'[2]1516 Exp_Rev Access'!$F$7:$FS$310,140,FALSE)),"",VLOOKUP($B300,'[2]1516 Exp_Rev Access'!$F$7:$FS$310,140,FALSE))</f>
        <v>0</v>
      </c>
      <c r="FF300" s="90">
        <f>IF(ISNA(VLOOKUP($B300,'[2]1516 Exp_Rev Access'!$F$7:$FS$310,141,FALSE)),"",VLOOKUP($B300,'[2]1516 Exp_Rev Access'!$F$7:$FS$310,141,FALSE))</f>
        <v>0</v>
      </c>
      <c r="FG300" s="90">
        <f>IF(ISNA(VLOOKUP($B300,'[2]1516 Exp_Rev Access'!$F$7:$FS$310,142,FALSE)),"",VLOOKUP($B300,'[2]1516 Exp_Rev Access'!$F$7:$FS$310,142,FALSE))</f>
        <v>0</v>
      </c>
      <c r="FH300" s="90">
        <f>IF(ISNA(VLOOKUP($B300,'[2]1516 Exp_Rev Access'!$F$7:$FS$310,143,FALSE)),"",VLOOKUP($B300,'[2]1516 Exp_Rev Access'!$F$7:$FS$310,143,FALSE))</f>
        <v>0</v>
      </c>
      <c r="FI300" s="90">
        <f>IF(ISNA(VLOOKUP($B300,'[2]1516 Exp_Rev Access'!$F$7:$FS$310,144,FALSE)),"",VLOOKUP($B300,'[2]1516 Exp_Rev Access'!$F$7:$FS$310,144,FALSE))</f>
        <v>0</v>
      </c>
      <c r="FJ300" s="90">
        <f>IF(ISNA(VLOOKUP($B300,'[2]1516 Exp_Rev Access'!$F$7:$FS$310,145,FALSE)),"",VLOOKUP($B300,'[2]1516 Exp_Rev Access'!$F$7:$FS$310,145,FALSE))</f>
        <v>0</v>
      </c>
      <c r="FK300" s="90">
        <f>IF(ISNA(VLOOKUP($B300,'[2]1516 Exp_Rev Access'!$F$7:$FS$310,146,FALSE)),"",VLOOKUP($B300,'[2]1516 Exp_Rev Access'!$F$7:$FS$310,146,FALSE))</f>
        <v>0</v>
      </c>
      <c r="FL300" s="90">
        <f>IF(ISNA(VLOOKUP($B300,'[2]1516 Exp_Rev Access'!$F$7:$FS$310,1147,FALSE)),"",VLOOKUP($B300,'[2]1516 Exp_Rev Access'!$F$7:$FS$310,147,FALSE))</f>
        <v>0</v>
      </c>
      <c r="FM300" s="90">
        <f>IF(ISNA(VLOOKUP($B300,'[2]1516 Exp_Rev Access'!$F$7:$FS$310,148,FALSE)),"",VLOOKUP($B300,'[2]1516 Exp_Rev Access'!$F$7:$FS$310,148,FALSE))</f>
        <v>0</v>
      </c>
      <c r="FN300" s="90">
        <f>IF(ISNA(VLOOKUP($B300,'[2]1516 Exp_Rev Access'!$F$7:$FS$310,149,FALSE)),"",VLOOKUP($B300,'[2]1516 Exp_Rev Access'!$F$7:$FS$310,149,FALSE))</f>
        <v>0</v>
      </c>
      <c r="FO300" s="90">
        <f>IF(ISNA(VLOOKUP($B300,'[2]1516 Exp_Rev Access'!$F$7:$FS$310,150,FALSE)),"",VLOOKUP($B300,'[2]1516 Exp_Rev Access'!$F$7:$FS$310,150,FALSE))</f>
        <v>0</v>
      </c>
      <c r="FP300" s="90">
        <f>IF(ISNA(VLOOKUP($B300,'[2]1516 Exp_Rev Access'!$F$7:$FS$310,151,FALSE)),"",VLOOKUP($B300,'[2]1516 Exp_Rev Access'!$F$7:$FS$310,151,FALSE))</f>
        <v>0</v>
      </c>
      <c r="FQ300" s="90">
        <f>IF(ISNA(VLOOKUP($B300,'[2]1516 Exp_Rev Access'!$F$7:$FS$310,152,FALSE)),"",VLOOKUP($B300,'[2]1516 Exp_Rev Access'!$F$7:$FS$310,152,FALSE))</f>
        <v>0</v>
      </c>
      <c r="FR300" s="90">
        <f>IF(ISNA(VLOOKUP($B300,'[2]1516 Exp_Rev Access'!$F$7:$FS$310,153,FALSE)),"",VLOOKUP($B300,'[2]1516 Exp_Rev Access'!$F$7:$FS$310,153,FALSE))</f>
        <v>0</v>
      </c>
      <c r="FS300" s="53">
        <f>SUM(CH300:FR300)</f>
        <v>37019.17</v>
      </c>
      <c r="FT300" s="92">
        <f>FS300/E300</f>
        <v>6.8856816368498996E-2</v>
      </c>
      <c r="FU300" s="116">
        <f>FS300/D300</f>
        <v>1856.5280842527582</v>
      </c>
      <c r="FV300" s="90">
        <f>IF(ISNA(VLOOKUP($B300,'[2]1516 Exp_Rev Access'!$F$7:$FS$310,154,FALSE)),"",VLOOKUP($B300,'[2]1516 Exp_Rev Access'!$F$7:$FS$310,154,FALSE))</f>
        <v>0</v>
      </c>
      <c r="FW300" s="90">
        <f>IF(ISNA(VLOOKUP($B300,'[2]1516 Exp_Rev Access'!$F$7:$FS$310,155,FALSE)),"",VLOOKUP($B300,'[2]1516 Exp_Rev Access'!$F$7:$FS$310,155,FALSE))</f>
        <v>0</v>
      </c>
      <c r="FX300" s="90">
        <f>IF(ISNA(VLOOKUP($B300,'[2]1516 Exp_Rev Access'!$F$7:$FS$310,156,FALSE)),"",VLOOKUP($B300,'[2]1516 Exp_Rev Access'!$F$7:$FS$310,156,FALSE))</f>
        <v>0</v>
      </c>
      <c r="FY300" s="90">
        <f>IF(ISNA(VLOOKUP($B300,'[2]1516 Exp_Rev Access'!$F$7:$FS$310,157,FALSE)),"",VLOOKUP($B300,'[2]1516 Exp_Rev Access'!$F$7:$FS$310,157,FALSE))</f>
        <v>0</v>
      </c>
      <c r="FZ300" s="90">
        <f>IF(ISNA(VLOOKUP($B300,'[2]1516 Exp_Rev Access'!$F$7:$FS$310,158,FALSE)),"",VLOOKUP($B300,'[2]1516 Exp_Rev Access'!$F$7:$FS$310,158,FALSE))</f>
        <v>0</v>
      </c>
      <c r="GA300" s="90">
        <f>IF(ISNA(VLOOKUP($B300,'[2]1516 Exp_Rev Access'!$F$7:$FS$310,159,FALSE)),"",VLOOKUP($B300,'[2]1516 Exp_Rev Access'!$F$7:$FS$310,159,FALSE))</f>
        <v>0</v>
      </c>
      <c r="GB300" s="90">
        <f>IF(ISNA(VLOOKUP($B300,'[2]1516 Exp_Rev Access'!$F$7:$FS$310,160,FALSE)),"",VLOOKUP($B300,'[2]1516 Exp_Rev Access'!$F$7:$FS$310,160,FALSE))</f>
        <v>0</v>
      </c>
      <c r="GC300" s="90">
        <f>IF(ISNA(VLOOKUP($B300,'[2]1516 Exp_Rev Access'!$F$7:$FS$310,161,FALSE)),"",VLOOKUP($B300,'[2]1516 Exp_Rev Access'!$F$7:$FS$310,161,FALSE))</f>
        <v>0</v>
      </c>
      <c r="GD300" s="90">
        <f>IF(ISNA(VLOOKUP($B300,'[2]1516 Exp_Rev Access'!$F$7:$FS$310,162,FALSE)),"",VLOOKUP($B300,'[2]1516 Exp_Rev Access'!$F$7:$FS$310,162,FALSE))</f>
        <v>0</v>
      </c>
      <c r="GE300" s="90">
        <f>IF(ISNA(VLOOKUP($B300,'[2]1516 Exp_Rev Access'!$F$7:$FS$310,163,FALSE)),"",VLOOKUP($B300,'[2]1516 Exp_Rev Access'!$F$7:$FS$310,163,FALSE))</f>
        <v>0</v>
      </c>
      <c r="GF300" s="90">
        <f>IF(ISNA(VLOOKUP($B300,'[2]1516 Exp_Rev Access'!$F$7:$FS$310,164,FALSE)),"",VLOOKUP($B300,'[2]1516 Exp_Rev Access'!$F$7:$FS$310,164,FALSE))</f>
        <v>1785.67</v>
      </c>
      <c r="GG300" s="90">
        <f>IF(ISNA(VLOOKUP($B300,'[2]1516 Exp_Rev Access'!$F$7:$FS$310,165,FALSE)),"",VLOOKUP($B300,'[2]1516 Exp_Rev Access'!$F$7:$FS$310,165,FALSE))</f>
        <v>0</v>
      </c>
      <c r="GH300" s="90">
        <f>IF(ISNA(VLOOKUP($B300,'[2]1516 Exp_Rev Access'!$F$7:$FS$310,166,FALSE)),"",VLOOKUP($B300,'[2]1516 Exp_Rev Access'!$F$7:$FS$310,166,FALSE))</f>
        <v>0</v>
      </c>
      <c r="GI300" s="90">
        <f>IF(ISNA(VLOOKUP($B300,'[2]1516 Exp_Rev Access'!$F$7:$FS$310,167,FALSE)),"",VLOOKUP($B300,'[2]1516 Exp_Rev Access'!$F$7:$FS$310,167,FALSE))</f>
        <v>0</v>
      </c>
      <c r="GJ300" s="90">
        <f>IF(ISNA(VLOOKUP($B300,'[2]1516 Exp_Rev Access'!$F$7:$FS$310,168,FALSE)),"",VLOOKUP($B300,'[2]1516 Exp_Rev Access'!$F$7:$FS$310,168,FALSE))</f>
        <v>0</v>
      </c>
      <c r="GK300" s="90">
        <f>IF(ISNA(VLOOKUP($B300,'[2]1516 Exp_Rev Access'!$F$7:$FS$310,169,FALSE)),"",VLOOKUP($B300,'[2]1516 Exp_Rev Access'!$F$7:$FS$310,169,FALSE))</f>
        <v>0</v>
      </c>
      <c r="GL300" s="90">
        <f>IF(ISNA(VLOOKUP($B300,'[2]1516 Exp_Rev Access'!$F$7:$FS$310,170,FALSE)),"",VLOOKUP($B300,'[2]1516 Exp_Rev Access'!$F$7:$FS$310,170,FALSE))</f>
        <v>5949.58</v>
      </c>
      <c r="GM300" s="90">
        <f>IF(ISNA(VLOOKUP($B300,'[2]1516 Exp_Rev Access'!$F$7:$FT$310,171,FALSE)),"",VLOOKUP($B300,'[2]1516 Exp_Rev Access'!$F$7:$FT$310,171,FALSE))</f>
        <v>0</v>
      </c>
      <c r="GN300" s="90">
        <f>IF(ISNA(VLOOKUP($B300,'[2]1516 Exp_Rev Access'!$F$7:$FU$310,172,FALSE)),"",VLOOKUP($B300,'[2]1516 Exp_Rev Access'!$F$7:$FU$310,172,FALSE))</f>
        <v>0</v>
      </c>
      <c r="GO300" s="90">
        <f>IF(ISNA(VLOOKUP($B300,'[2]1516 Exp_Rev Access'!$F$7:$FV$310,173,FALSE)),"",VLOOKUP($B300,'[2]1516 Exp_Rev Access'!$F$7:$FV$310,173,FALSE))</f>
        <v>0</v>
      </c>
      <c r="GP300" s="90">
        <f>IF(ISNA(VLOOKUP($B300,'[2]1516 Exp_Rev Access'!$F$7:$GA$310,174,FALSE)),"",VLOOKUP($B300,'[2]1516 Exp_Rev Access'!$F$7:$GA$310,174,FALSE))</f>
        <v>0</v>
      </c>
      <c r="GQ300" s="90">
        <f>IF(ISNA(VLOOKUP($B300,'[2]1516 Exp_Rev Access'!$F$7:$GA$310,175,FALSE)),"",VLOOKUP($B300,'[2]1516 Exp_Rev Access'!$F$7:$GA$310,175,FALSE))</f>
        <v>0</v>
      </c>
      <c r="GR300" s="90">
        <f>IF(ISNA(VLOOKUP($B300,'[2]1516 Exp_Rev Access'!$F$7:$GA$310,176,FALSE)),"",VLOOKUP($B300,'[2]1516 Exp_Rev Access'!$F$7:$GA$310,176,FALSE))</f>
        <v>0</v>
      </c>
      <c r="GS300" s="90">
        <f>IF(ISNA(VLOOKUP($B300,'[2]1516 Exp_Rev Access'!$F$7:$GA$310,177,FALSE)),"",VLOOKUP($B300,'[2]1516 Exp_Rev Access'!$F$7:$GA$310,177,FALSE))</f>
        <v>0</v>
      </c>
      <c r="GT300" s="90">
        <f>IF(ISNA(VLOOKUP($B300,'[2]1516 Exp_Rev Access'!$F$7:$GA$310,178,FALSE)),"",VLOOKUP($B300,'[2]1516 Exp_Rev Access'!$F$7:$GA$310,178,FALSE))</f>
        <v>0</v>
      </c>
      <c r="GU300" s="53">
        <f t="shared" si="743"/>
        <v>7735.25</v>
      </c>
      <c r="GV300" s="92">
        <f t="shared" si="744"/>
        <v>1.4387807420167223E-2</v>
      </c>
      <c r="GW300" s="125">
        <f t="shared" si="745"/>
        <v>387.92627883650948</v>
      </c>
      <c r="HE300" s="38"/>
      <c r="HF300" s="38"/>
      <c r="HG300" s="38"/>
      <c r="HH300" s="38"/>
      <c r="HI300" s="38"/>
      <c r="HJ300" s="38"/>
      <c r="HK300" s="38"/>
      <c r="HL300" s="38"/>
      <c r="HM300" s="38"/>
      <c r="HN300" s="38"/>
    </row>
    <row r="301" spans="1:222" x14ac:dyDescent="0.2">
      <c r="B301" s="87" t="s">
        <v>617</v>
      </c>
      <c r="C301" s="87" t="s">
        <v>618</v>
      </c>
      <c r="D301" s="88">
        <f>IF(ISNA(VLOOKUP($B301,'[2]1516 enrollment_Rev_Exp by size'!$A$6:$C$325,3,FALSE)),"",VLOOKUP($B301,'[2]1516 enrollment_Rev_Exp by size'!$A$6:$C$325,3,FALSE))</f>
        <v>892.25000000000011</v>
      </c>
      <c r="E301" s="89">
        <v>11316873.220000001</v>
      </c>
      <c r="F301" s="67">
        <f>N301+AM301+AU301+BV301+CE301+FS301+GU301</f>
        <v>11316873.220000001</v>
      </c>
      <c r="G301" s="67">
        <f>F301-E301</f>
        <v>0</v>
      </c>
      <c r="H301" s="90">
        <f>IF(ISNA(VLOOKUP($B301,'[2]1516 Exp_Rev Access'!$F$7:$FS$310,2,FALSE)),"",VLOOKUP($B301,'[2]1516 Exp_Rev Access'!$F$7:$FS$310,2,FALSE))</f>
        <v>995283.32</v>
      </c>
      <c r="I301" s="90">
        <f>IF(ISNA(VLOOKUP($B301,'[2]1516 Exp_Rev Access'!$F$7:$FS$310,3,FALSE)),"",VLOOKUP($B301,'[2]1516 Exp_Rev Access'!$F$7:$FS$310,3,FALSE))</f>
        <v>0</v>
      </c>
      <c r="J301" s="90">
        <f>IF(ISNA(VLOOKUP($B301,'[2]1516 Exp_Rev Access'!$F$7:$FS$310,4,FALSE)),"",VLOOKUP($B301,'[2]1516 Exp_Rev Access'!$F$7:$FS$310,4,FALSE))</f>
        <v>0</v>
      </c>
      <c r="K301" s="90">
        <f>IF(ISNA(VLOOKUP($B301,'[2]1516 Exp_Rev Access'!$F$7:$FS$310,5,FALSE)),"-",VLOOKUP($B301,'[2]1516 Exp_Rev Access'!$F$7:$FS$310,5,FALSE))</f>
        <v>22361.87</v>
      </c>
      <c r="L301" s="90">
        <f>IF(ISNA(VLOOKUP($B301,'[2]1516 Exp_Rev Access'!$F$7:$FS$310,6,FALSE)),"",VLOOKUP($B301,'[2]1516 Exp_Rev Access'!$F$7:$FS$310,6,FALSE))</f>
        <v>0</v>
      </c>
      <c r="M301" s="90">
        <f>IF(ISNA(VLOOKUP($B301,'[2]1516 Exp_Rev Access'!$F$7:$FS$310,7,FALSE)),"",VLOOKUP($B301,'[2]1516 Exp_Rev Access'!$F$7:$FS$310,7,FALSE))</f>
        <v>0</v>
      </c>
      <c r="N301" s="53">
        <f>SUM(H301:M301)</f>
        <v>1017645.19</v>
      </c>
      <c r="O301" s="91">
        <f t="shared" si="741"/>
        <v>8.9922823223073975E-2</v>
      </c>
      <c r="P301" s="53">
        <f t="shared" si="742"/>
        <v>1140.5381787615577</v>
      </c>
      <c r="Q301" s="90">
        <f>IF(ISNA(VLOOKUP($B301,'[2]1516 Exp_Rev Access'!$F$7:$FS$310,8,FALSE)),"",VLOOKUP($B301,'[2]1516 Exp_Rev Access'!$F$7:$FS$310,8,FALSE))</f>
        <v>3539.49</v>
      </c>
      <c r="R301" s="90">
        <f>IF(ISNA(VLOOKUP($B301,'[2]1516 Exp_Rev Access'!$F$7:$FS$310,9,FALSE)),"",VLOOKUP($B301,'[2]1516 Exp_Rev Access'!$F$7:$FS$310,9,FALSE))</f>
        <v>0</v>
      </c>
      <c r="S301" s="90">
        <f>IF(ISNA(VLOOKUP($B301,'[2]1516 Exp_Rev Access'!$F$7:$FS$310,10,FALSE)),"",VLOOKUP($B301,'[2]1516 Exp_Rev Access'!$F$7:$FS$310,10,FALSE))</f>
        <v>0</v>
      </c>
      <c r="T301" s="90">
        <f>IF(ISNA(VLOOKUP($B301,'[2]1516 Exp_Rev Access'!$F$7:$FS$310,11,FALSE)),"",VLOOKUP($B301,'[2]1516 Exp_Rev Access'!$F$7:$FS$310,11,FALSE))</f>
        <v>0</v>
      </c>
      <c r="U301" s="90">
        <f>IF(ISNA(VLOOKUP($B301,'[2]1516 Exp_Rev Access'!$F$7:$FS$310,12,FALSE)),"",VLOOKUP($B301,'[2]1516 Exp_Rev Access'!$F$7:$FS$310,12,FALSE))</f>
        <v>0</v>
      </c>
      <c r="V301" s="90">
        <f>IF(ISNA(VLOOKUP($B301,'[2]1516 Exp_Rev Access'!$F$7:$FS$310,13,FALSE)),"",VLOOKUP($B301,'[2]1516 Exp_Rev Access'!$F$7:$FS$310,13,FALSE))</f>
        <v>0</v>
      </c>
      <c r="W301" s="90">
        <f>IF(ISNA(VLOOKUP($B301,'[2]1516 Exp_Rev Access'!$F$7:$FS$310,14,FALSE)),"",VLOOKUP($B301,'[2]1516 Exp_Rev Access'!$F$7:$FS$310,14,FALSE))</f>
        <v>0</v>
      </c>
      <c r="X301" s="90">
        <f>IF(ISNA(VLOOKUP($B301,'[2]1516 Exp_Rev Access'!$F$7:$FS$310,15,FALSE)),"",VLOOKUP($B301,'[2]1516 Exp_Rev Access'!$F$7:$FS$310,15,FALSE))</f>
        <v>0</v>
      </c>
      <c r="Y301" s="90">
        <f>IF(ISNA(VLOOKUP($B301,'[2]1516 Exp_Rev Access'!$F$7:$FS$310,16,FALSE)),"",VLOOKUP($B301,'[2]1516 Exp_Rev Access'!$F$7:$FS$310,16,FALSE))</f>
        <v>7967.39</v>
      </c>
      <c r="Z301" s="90">
        <f>IF(ISNA(VLOOKUP($B301,'[2]1516 Exp_Rev Access'!$F$7:$FS$310,17,FALSE)),"",VLOOKUP($B301,'[2]1516 Exp_Rev Access'!$F$7:$FS$310,17,FALSE))</f>
        <v>0</v>
      </c>
      <c r="AA301" s="90">
        <f>IF(ISNA(VLOOKUP($B301,'[2]1516 Exp_Rev Access'!$F$7:$FS$310,18,FALSE)),"",VLOOKUP($B301,'[2]1516 Exp_Rev Access'!$F$7:$FS$310,18,FALSE))</f>
        <v>0</v>
      </c>
      <c r="AB301" s="90">
        <f>IF(ISNA(VLOOKUP($B301,'[2]1516 Exp_Rev Access'!$F$7:$FS$310,19,FALSE)),"",VLOOKUP($B301,'[2]1516 Exp_Rev Access'!$F$7:$FS$310,19,FALSE))</f>
        <v>0</v>
      </c>
      <c r="AC301" s="90">
        <f>IF(ISNA(VLOOKUP($B301,'[2]1516 Exp_Rev Access'!$F$7:$FS$310,20,FALSE)),"",VLOOKUP($B301,'[2]1516 Exp_Rev Access'!$F$7:$FS$310,20,FALSE))</f>
        <v>5268.67</v>
      </c>
      <c r="AD301" s="90">
        <f>IF(ISNA(VLOOKUP($B301,'[2]1516 Exp_Rev Access'!$F$7:$FS$310,21,FALSE)),"",VLOOKUP($B301,'[2]1516 Exp_Rev Access'!$F$7:$FS$310,21,FALSE))</f>
        <v>155173.32</v>
      </c>
      <c r="AE301" s="90">
        <f>IF(ISNA(VLOOKUP($B301,'[2]1516 Exp_Rev Access'!$F$7:$FS$310,22,FALSE)),"",VLOOKUP($B301,'[2]1516 Exp_Rev Access'!$F$7:$FS$310,22,FALSE))</f>
        <v>1521.5</v>
      </c>
      <c r="AF301" s="90">
        <f>IF(ISNA(VLOOKUP($B301,'[2]1516 Exp_Rev Access'!$F$7:$FS$310,23,FALSE)),"",VLOOKUP($B301,'[2]1516 Exp_Rev Access'!$F$7:$FS$310,23,FALSE))</f>
        <v>0</v>
      </c>
      <c r="AG301" s="90">
        <f>IF(ISNA(VLOOKUP($B301,'[2]1516 Exp_Rev Access'!$F$7:$FS$310,24,FALSE)),"",VLOOKUP($B301,'[2]1516 Exp_Rev Access'!$F$7:$FS$310,24,FALSE))</f>
        <v>10219.209999999999</v>
      </c>
      <c r="AH301" s="90">
        <f>IF(ISNA(VLOOKUP($B301,'[2]1516 Exp_Rev Access'!$F$7:$FS$310,25,FALSE)),"",VLOOKUP($B301,'[2]1516 Exp_Rev Access'!$F$7:$FS$310,25,FALSE))</f>
        <v>484.48</v>
      </c>
      <c r="AI301" s="90">
        <f>IF(ISNA(VLOOKUP($B301,'[2]1516 Exp_Rev Access'!$F$7:$FS$310,26,FALSE)),"",VLOOKUP($B301,'[2]1516 Exp_Rev Access'!$F$7:$FS$310,26,FALSE))</f>
        <v>11203</v>
      </c>
      <c r="AJ301" s="90">
        <f>IF(ISNA(VLOOKUP($B301,'[2]1516 Exp_Rev Access'!$F$7:$FS$310,27,FALSE)),"",VLOOKUP($B301,'[2]1516 Exp_Rev Access'!$F$7:$FS$310,27,FALSE))</f>
        <v>0</v>
      </c>
      <c r="AK301" s="90">
        <f>IF(ISNA(VLOOKUP($B301,'[2]1516 Exp_Rev Access'!$F$7:$FS$310,28,FALSE)),"",VLOOKUP($B301,'[2]1516 Exp_Rev Access'!$F$7:$FS$310,28,FALSE))</f>
        <v>4895.3100000000004</v>
      </c>
      <c r="AL301" s="90">
        <f>IF(ISNA(VLOOKUP($B301,'[2]1516 Exp_Rev Access'!$F$7:$FS$310,29,FALSE)),"",VLOOKUP($B301,'[2]1516 Exp_Rev Access'!$F$7:$FS$310,29,FALSE))</f>
        <v>21794.61</v>
      </c>
      <c r="AM301" s="53">
        <f>SUM(Q301:AL301)</f>
        <v>222066.97999999998</v>
      </c>
      <c r="AN301" s="92">
        <f>AM301/E301</f>
        <v>1.9622644495791212E-2</v>
      </c>
      <c r="AO301" s="68">
        <f>AM301/D301</f>
        <v>248.88425889604926</v>
      </c>
      <c r="AP301" s="90">
        <f>IF(ISNA(VLOOKUP($B301,'[2]1516 Exp_Rev Access'!$F$7:$FS$310,30,FALSE)),"",VLOOKUP($B301,'[2]1516 Exp_Rev Access'!$F$7:$FS$310,30,FALSE))</f>
        <v>5406998.2000000002</v>
      </c>
      <c r="AQ301" s="90">
        <f>IF(ISNA(VLOOKUP($B301,'[2]1516 Exp_Rev Access'!$F$7:$FS$310,31,FALSE)),"",VLOOKUP($B301,'[2]1516 Exp_Rev Access'!$F$7:$FS$310,31,FALSE))</f>
        <v>176774.51</v>
      </c>
      <c r="AR301" s="90">
        <f>IF(ISNA(VLOOKUP($B301,'[2]1516 Exp_Rev Access'!$F$7:$FS$310,32,FALSE)),"",VLOOKUP($B301,'[2]1516 Exp_Rev Access'!$F$7:$FS$310,32,FALSE))</f>
        <v>12740.56</v>
      </c>
      <c r="AS301" s="90">
        <f>IF(ISNA(VLOOKUP($B301,'[2]1516 Exp_Rev Access'!$F$7:$FS$310,33,FALSE)),"",VLOOKUP($B301,'[2]1516 Exp_Rev Access'!$F$7:$FS$310,33,FALSE))</f>
        <v>0</v>
      </c>
      <c r="AT301" s="90">
        <f>IF(ISNA(VLOOKUP($B301,'[2]1516 Exp_Rev Access'!$F$7:$FS$310,34,FALSE)),"",VLOOKUP($B301,'[2]1516 Exp_Rev Access'!$F$7:$FS$310,34,FALSE))</f>
        <v>0</v>
      </c>
      <c r="AU301" s="53">
        <f>SUM(AP301:AT301)</f>
        <v>5596513.2699999996</v>
      </c>
      <c r="AV301" s="93">
        <f>AU301/E301</f>
        <v>0.4945282288847625</v>
      </c>
      <c r="AW301" s="53">
        <f>AU301/D301</f>
        <v>6272.360067245726</v>
      </c>
      <c r="AX301" s="90">
        <f>IF(ISNA(VLOOKUP($B301,'[2]1516 Exp_Rev Access'!$F$7:$FS$310,35,FALSE)),"",VLOOKUP($B301,'[2]1516 Exp_Rev Access'!$F$7:$FS$310,35,FALSE))</f>
        <v>0</v>
      </c>
      <c r="AY301" s="90">
        <f>IF(ISNA(VLOOKUP($B301,'[2]1516 Exp_Rev Access'!$F$7:$FS$310,36,FALSE)),"",VLOOKUP($B301,'[2]1516 Exp_Rev Access'!$F$7:$FS$310,36,FALSE))</f>
        <v>920801.05</v>
      </c>
      <c r="AZ301" s="90">
        <f>IF(ISNA(VLOOKUP($B301,'[2]1516 Exp_Rev Access'!$F$7:$FS$310,37,FALSE)),"",VLOOKUP($B301,'[2]1516 Exp_Rev Access'!$F$7:$FS$310,37,FALSE))</f>
        <v>42623.94</v>
      </c>
      <c r="BA301" s="90">
        <f>IF(ISNA(VLOOKUP($B301,'[2]1516 Exp_Rev Access'!$F$7:$FS$310,38,FALSE)),"",VLOOKUP($B301,'[2]1516 Exp_Rev Access'!$F$7:$FS$310,38,FALSE))</f>
        <v>0</v>
      </c>
      <c r="BB301" s="90">
        <f>IF(ISNA(VLOOKUP($B301,'[2]1516 Exp_Rev Access'!$F$7:$FS$310,39,FALSE)),"",VLOOKUP($B301,'[2]1516 Exp_Rev Access'!$F$7:$FS$310,39,FALSE))</f>
        <v>0</v>
      </c>
      <c r="BC301" s="90">
        <f>IF(ISNA(VLOOKUP($B301,'[2]1516 Exp_Rev Access'!$F$7:$FS$310,40,FALSE)),"",VLOOKUP($B301,'[2]1516 Exp_Rev Access'!$F$7:$FS$310,40,FALSE))</f>
        <v>232207.53</v>
      </c>
      <c r="BD301" s="90">
        <f>IF(ISNA(VLOOKUP($B301,'[2]1516 Exp_Rev Access'!$F$7:$FS$310,41,FALSE)),"",VLOOKUP($B301,'[2]1516 Exp_Rev Access'!$F$7:$FS$310,41,FALSE))</f>
        <v>0</v>
      </c>
      <c r="BE301" s="90">
        <f>IF(ISNA(VLOOKUP($B301,'[2]1516 Exp_Rev Access'!$F$7:$FS$310,42,FALSE)),"",VLOOKUP($B301,'[2]1516 Exp_Rev Access'!$F$7:$FS$310,42,FALSE))</f>
        <v>26226.31</v>
      </c>
      <c r="BF301" s="90">
        <f>IF(ISNA(VLOOKUP($B301,'[2]1516 Exp_Rev Access'!$F$7:$FS$310,43,FALSE)),"",VLOOKUP($B301,'[2]1516 Exp_Rev Access'!$F$7:$FS$310,43,FALSE))</f>
        <v>0</v>
      </c>
      <c r="BG301" s="90">
        <f>IF(ISNA(VLOOKUP($B301,'[2]1516 Exp_Rev Access'!$F$7:$FS$310,44,FALSE)),"",VLOOKUP($B301,'[2]1516 Exp_Rev Access'!$F$7:$FS$310,44,FALSE))</f>
        <v>18124.75</v>
      </c>
      <c r="BH301" s="90">
        <f>IF(ISNA(VLOOKUP($B301,'[2]1516 Exp_Rev Access'!$F$7:$FS$310,45,FALSE)),"",VLOOKUP($B301,'[2]1516 Exp_Rev Access'!$F$7:$FS$310,45,FALSE))</f>
        <v>8758.36</v>
      </c>
      <c r="BI301" s="90">
        <f>IF(ISNA(VLOOKUP($B301,'[2]1516 Exp_Rev Access'!$F$7:$FS$310,46,FALSE)),"",VLOOKUP($B301,'[2]1516 Exp_Rev Access'!$F$7:$FS$310,46,FALSE))</f>
        <v>0</v>
      </c>
      <c r="BJ301" s="90">
        <f>IF(ISNA(VLOOKUP($B301,'[2]1516 Exp_Rev Access'!$F$7:$FS$310,47,FALSE)),"",VLOOKUP($B301,'[2]1516 Exp_Rev Access'!$F$7:$FS$310,47,FALSE))</f>
        <v>8004.41</v>
      </c>
      <c r="BK301" s="90">
        <f>IF(ISNA(VLOOKUP($B301,'[2]1516 Exp_Rev Access'!$F$7:$FS$310,48,FALSE)),"",VLOOKUP($B301,'[2]1516 Exp_Rev Access'!$F$7:$FS$310,48,FALSE))</f>
        <v>526906.6</v>
      </c>
      <c r="BL301" s="90">
        <f>IF(ISNA(VLOOKUP($B301,'[2]1516 Exp_Rev Access'!$F$7:$FS$310,49,FALSE)),"",VLOOKUP($B301,'[2]1516 Exp_Rev Access'!$F$7:$FS$310,49,FALSE))</f>
        <v>0</v>
      </c>
      <c r="BM301" s="90">
        <f>IF(ISNA(VLOOKUP($B301,'[2]1516 Exp_Rev Access'!$F$7:$FS$310,50,FALSE)),"",VLOOKUP($B301,'[2]1516 Exp_Rev Access'!$F$7:$FS$310,50,FALSE))</f>
        <v>0</v>
      </c>
      <c r="BN301" s="90">
        <f>IF(ISNA(VLOOKUP($B301,'[2]1516 Exp_Rev Access'!$F$7:$FS$310,51,FALSE)),"",VLOOKUP($B301,'[2]1516 Exp_Rev Access'!$F$7:$FS$310,51,FALSE))</f>
        <v>0</v>
      </c>
      <c r="BO301" s="90">
        <f>IF(ISNA(VLOOKUP($B301,'[2]1516 Exp_Rev Access'!$F$7:$FS$310,52,FALSE)),"",VLOOKUP($B301,'[2]1516 Exp_Rev Access'!$F$7:$FS$310,52,FALSE))</f>
        <v>0</v>
      </c>
      <c r="BP301" s="90">
        <f>IF(ISNA(VLOOKUP($B301,'[2]1516 Exp_Rev Access'!$F$7:$FS$310,53,FALSE)),"",VLOOKUP($B301,'[2]1516 Exp_Rev Access'!$F$7:$FS$310,53,FALSE))</f>
        <v>0</v>
      </c>
      <c r="BQ301" s="90">
        <f>IF(ISNA(VLOOKUP($B301,'[2]1516 Exp_Rev Access'!$F$7:$FS$310,54,FALSE)),"",VLOOKUP($B301,'[2]1516 Exp_Rev Access'!$F$7:$FS$310,54,FALSE))</f>
        <v>0</v>
      </c>
      <c r="BR301" s="90">
        <f>IF(ISNA(VLOOKUP($B301,'[2]1516 Exp_Rev Access'!$F$7:$FS$310,55,FALSE)),"",VLOOKUP($B301,'[2]1516 Exp_Rev Access'!$F$7:$FS$310,55,FALSE))</f>
        <v>0</v>
      </c>
      <c r="BS301" s="90">
        <f>IF(ISNA(VLOOKUP($B301,'[2]1516 Exp_Rev Access'!$F$7:$FS$310,56,FALSE)),"",VLOOKUP($B301,'[2]1516 Exp_Rev Access'!$F$7:$FS$310,56,FALSE))</f>
        <v>0</v>
      </c>
      <c r="BT301" s="90">
        <f>IF(ISNA(VLOOKUP($B301,'[2]1516 Exp_Rev Access'!$F$7:$FS$310,57,FALSE)),"",VLOOKUP($B301,'[2]1516 Exp_Rev Access'!$F$7:$FS$310,57,FALSE))</f>
        <v>0</v>
      </c>
      <c r="BU301" s="90">
        <f>IF(ISNA(VLOOKUP($B301,'[2]1516 Exp_Rev Access'!$F$7:$FS$310,58,FALSE)),"",VLOOKUP($B301,'[2]1516 Exp_Rev Access'!$F$7:$FS$310,58,FALSE))</f>
        <v>0</v>
      </c>
      <c r="BV301" s="53">
        <f>SUM(AX301:BU301)</f>
        <v>1783652.9500000002</v>
      </c>
      <c r="BW301" s="92">
        <f>BV301/E301</f>
        <v>0.15761004964231631</v>
      </c>
      <c r="BX301" s="68">
        <f>BV301/D301</f>
        <v>1999.0506584477444</v>
      </c>
      <c r="BY301" s="90">
        <f>IF(ISNA(VLOOKUP($B301,'[2]1516 Exp_Rev Access'!$F$7:$FS$310,59,FALSE)),"",VLOOKUP($B301,'[2]1516 Exp_Rev Access'!$F$7:$FS$310,59,FALSE))</f>
        <v>0</v>
      </c>
      <c r="BZ301" s="90">
        <f>IF(ISNA(VLOOKUP($B301,'[2]1516 Exp_Rev Access'!$F$7:$FS$310,60,FALSE)),"",VLOOKUP($B301,'[2]1516 Exp_Rev Access'!$F$7:$FS$310,60,FALSE))</f>
        <v>0</v>
      </c>
      <c r="CA301" s="90">
        <f>IF(ISNA(VLOOKUP($B301,'[2]1516 Exp_Rev Access'!$F$7:$FS$310,61,FALSE)),"",VLOOKUP($B301,'[2]1516 Exp_Rev Access'!$F$7:$FS$310,61,FALSE))</f>
        <v>0</v>
      </c>
      <c r="CB301" s="90">
        <f>IF(ISNA(VLOOKUP($B301,'[2]1516 Exp_Rev Access'!$F$7:$FS$310,62,FALSE)),"",VLOOKUP($B301,'[2]1516 Exp_Rev Access'!$F$7:$FS$310,62,FALSE))</f>
        <v>179.96</v>
      </c>
      <c r="CC301" s="90">
        <f>IF(ISNA(VLOOKUP($B301,'[2]1516 Exp_Rev Access'!$F$7:$FS$310,63,FALSE)),"",VLOOKUP($B301,'[2]1516 Exp_Rev Access'!$F$7:$FS$310,63,FALSE))</f>
        <v>1409270.11</v>
      </c>
      <c r="CD301" s="90">
        <f>IF(ISNA(VLOOKUP($B301,'[2]1516 Exp_Rev Access'!$F$7:$FS$310,64,FALSE)),"",VLOOKUP($B301,'[2]1516 Exp_Rev Access'!$F$7:$FS$310,64,FALSE))</f>
        <v>0</v>
      </c>
      <c r="CE301" s="53">
        <f>SUM(BY301:CD301)</f>
        <v>1409450.07</v>
      </c>
      <c r="CF301" s="92">
        <f>CE301/E301</f>
        <v>0.12454412474190464</v>
      </c>
      <c r="CG301" s="94">
        <f>CE301/D301</f>
        <v>1579.6582460072848</v>
      </c>
      <c r="CH301" s="90">
        <f>IF(ISNA(VLOOKUP($B301,'[2]1516 Exp_Rev Access'!$F$7:$FS$310,65,FALSE)),"",VLOOKUP($B301,'[2]1516 Exp_Rev Access'!$F$7:$FS$310,65,FALSE))</f>
        <v>0</v>
      </c>
      <c r="CI301" s="90">
        <f>IF(ISNA(VLOOKUP($B301,'[2]1516 Exp_Rev Access'!$F$7:$FS$310,66,FALSE)),"",VLOOKUP($B301,'[2]1516 Exp_Rev Access'!$F$7:$FS$310,66,FALSE))</f>
        <v>0</v>
      </c>
      <c r="CJ301" s="90">
        <f>IF(ISNA(VLOOKUP($B301,'[2]1516 Exp_Rev Access'!$F$7:$FS$310,67,FALSE)),"",VLOOKUP($B301,'[2]1516 Exp_Rev Access'!$F$7:$FS$310,67,FALSE))</f>
        <v>0</v>
      </c>
      <c r="CK301" s="90">
        <f>IF(ISNA(VLOOKUP($B301,'[2]1516 Exp_Rev Access'!$F$7:$FS$310,68,FALSE)),"",VLOOKUP($B301,'[2]1516 Exp_Rev Access'!$F$7:$FS$310,68,FALSE))</f>
        <v>0</v>
      </c>
      <c r="CL301" s="90">
        <f>IF(ISNA(VLOOKUP($B301,'[2]1516 Exp_Rev Access'!$F$7:$FS$310,69,FALSE)),"",VLOOKUP($B301,'[2]1516 Exp_Rev Access'!$F$7:$FS$310,69,FALSE))</f>
        <v>0</v>
      </c>
      <c r="CM301" s="90">
        <f>IF(ISNA(VLOOKUP($B301,'[2]1516 Exp_Rev Access'!$F$7:$FS$310,70,FALSE)),"",VLOOKUP($B301,'[2]1516 Exp_Rev Access'!$F$7:$FS$310,70,FALSE))</f>
        <v>0</v>
      </c>
      <c r="CN301" s="90">
        <f>IF(ISNA(VLOOKUP($B301,'[2]1516 Exp_Rev Access'!$F$7:$FS$310,71,FALSE)),"",VLOOKUP($B301,'[2]1516 Exp_Rev Access'!$F$7:$FS$310,71,FALSE))</f>
        <v>0</v>
      </c>
      <c r="CO301" s="90">
        <f>IF(ISNA(VLOOKUP($B301,'[2]1516 Exp_Rev Access'!$F$7:$FS$310,72,FALSE)),"",VLOOKUP($B301,'[2]1516 Exp_Rev Access'!$F$7:$FS$310,72,FALSE))</f>
        <v>0</v>
      </c>
      <c r="CP301" s="90">
        <f>IF(ISNA(VLOOKUP($B301,'[2]1516 Exp_Rev Access'!$F$7:$FS$310,73,FALSE)),"",VLOOKUP($B301,'[2]1516 Exp_Rev Access'!$F$7:$FS$310,73,FALSE))</f>
        <v>0</v>
      </c>
      <c r="CQ301" s="90">
        <f>IF(ISNA(VLOOKUP($B301,'[2]1516 Exp_Rev Access'!$F$7:$FS$310,74,FALSE)),"",VLOOKUP($B301,'[2]1516 Exp_Rev Access'!$F$7:$FS$310,74,FALSE))</f>
        <v>0</v>
      </c>
      <c r="CR301" s="90">
        <f>IF(ISNA(VLOOKUP($B301,'[2]1516 Exp_Rev Access'!$F$7:$FS$310,75,FALSE)),"",VLOOKUP($B301,'[2]1516 Exp_Rev Access'!$F$7:$FS$310,75,FALSE))</f>
        <v>0</v>
      </c>
      <c r="CS301" s="90">
        <f>IF(ISNA(VLOOKUP($B301,'[2]1516 Exp_Rev Access'!$F$7:$FS$310,76,FALSE)),"",VLOOKUP($B301,'[2]1516 Exp_Rev Access'!$F$7:$FS$310,76,FALSE))</f>
        <v>4587.07</v>
      </c>
      <c r="CT301" s="90">
        <f>IF(ISNA(VLOOKUP($B301,'[2]1516 Exp_Rev Access'!$F$7:$FS$310,77,FALSE)),"",VLOOKUP($B301,'[2]1516 Exp_Rev Access'!$F$7:$FS$310,77,FALSE))</f>
        <v>0</v>
      </c>
      <c r="CU301" s="90">
        <f>IF(ISNA(VLOOKUP($B301,'[2]1516 Exp_Rev Access'!$F$7:$FS$310,78,FALSE)),"",VLOOKUP($B301,'[2]1516 Exp_Rev Access'!$F$7:$FS$310,78,FALSE))</f>
        <v>267260.76</v>
      </c>
      <c r="CV301" s="90">
        <f>IF(ISNA(VLOOKUP($B301,'[2]1516 Exp_Rev Access'!$F$7:$FS$310,79,FALSE)),"",VLOOKUP($B301,'[2]1516 Exp_Rev Access'!$F$7:$FS$310,79,FALSE))</f>
        <v>36780.449999999997</v>
      </c>
      <c r="CW301" s="90">
        <f>IF(ISNA(VLOOKUP($B301,'[2]1516 Exp_Rev Access'!$F$7:$FS$310,80,FALSE)),"",VLOOKUP($B301,'[2]1516 Exp_Rev Access'!$F$7:$FS$310,80,FALSE))</f>
        <v>0</v>
      </c>
      <c r="CX301" s="90">
        <f>IF(ISNA(VLOOKUP($B301,'[2]1516 Exp_Rev Access'!$F$7:$FS$310,81,FALSE)),"",VLOOKUP($B301,'[2]1516 Exp_Rev Access'!$F$7:$FS$310,81,FALSE))</f>
        <v>0</v>
      </c>
      <c r="CY301" s="90">
        <f>IF(ISNA(VLOOKUP($B301,'[2]1516 Exp_Rev Access'!$F$7:$FS$310,82,FALSE)),"",VLOOKUP($B301,'[2]1516 Exp_Rev Access'!$F$7:$FS$310,82,FALSE))</f>
        <v>0</v>
      </c>
      <c r="CZ301" s="90">
        <f>IF(ISNA(VLOOKUP($B301,'[2]1516 Exp_Rev Access'!$F$7:$FS$310,83,FALSE)),"",VLOOKUP($B301,'[2]1516 Exp_Rev Access'!$F$7:$FS$310,83,FALSE))</f>
        <v>0</v>
      </c>
      <c r="DA301" s="90">
        <f>IF(ISNA(VLOOKUP($B301,'[2]1516 Exp_Rev Access'!$F$7:$FS$310,84,FALSE)),"",VLOOKUP($B301,'[2]1516 Exp_Rev Access'!$F$7:$FS$310,84,FALSE))</f>
        <v>0</v>
      </c>
      <c r="DB301" s="90">
        <f>IF(ISNA(VLOOKUP($B301,'[2]1516 Exp_Rev Access'!$F$7:$FS$310,85,FALSE)),"",VLOOKUP($B301,'[2]1516 Exp_Rev Access'!$F$7:$FS$310,85,FALSE))</f>
        <v>0</v>
      </c>
      <c r="DC301" s="90">
        <f>IF(ISNA(VLOOKUP($B301,'[2]1516 Exp_Rev Access'!$F$7:$FS$310,86,FALSE)),"",VLOOKUP($B301,'[2]1516 Exp_Rev Access'!$F$7:$FS$310,86,FALSE))</f>
        <v>0</v>
      </c>
      <c r="DD301" s="90">
        <f>IF(ISNA(VLOOKUP($B301,'[2]1516 Exp_Rev Access'!$F$7:$FS$310,87,FALSE)),"",VLOOKUP($B301,'[2]1516 Exp_Rev Access'!$F$7:$FS$310,87,FALSE))</f>
        <v>0</v>
      </c>
      <c r="DE301" s="90">
        <f>IF(ISNA(VLOOKUP($B301,'[2]1516 Exp_Rev Access'!$F$7:$FS$310,88,FALSE)),"",VLOOKUP($B301,'[2]1516 Exp_Rev Access'!$F$7:$FS$310,88,FALSE))</f>
        <v>0</v>
      </c>
      <c r="DF301" s="90">
        <f>IF(ISNA(VLOOKUP($B301,'[2]1516 Exp_Rev Access'!$F$7:$FS$310,89,FALSE)),"",VLOOKUP($B301,'[2]1516 Exp_Rev Access'!$F$7:$FS$310,89,FALSE))</f>
        <v>0</v>
      </c>
      <c r="DG301" s="90">
        <f>IF(ISNA(VLOOKUP($B301,'[2]1516 Exp_Rev Access'!$F$7:$FS$310,90,FALSE)),"",VLOOKUP($B301,'[2]1516 Exp_Rev Access'!$F$7:$FS$310,90,FALSE))</f>
        <v>0</v>
      </c>
      <c r="DH301" s="90">
        <f>IF(ISNA(VLOOKUP($B301,'[2]1516 Exp_Rev Access'!$F$7:$FS$310,91,FALSE)),"",VLOOKUP($B301,'[2]1516 Exp_Rev Access'!$F$7:$FS$310,91,FALSE))</f>
        <v>0</v>
      </c>
      <c r="DI301" s="90">
        <f>IF(ISNA(VLOOKUP($B301,'[2]1516 Exp_Rev Access'!$F$7:$FS$310,92,FALSE)),"",VLOOKUP($B301,'[2]1516 Exp_Rev Access'!$F$7:$FS$310,92,FALSE))</f>
        <v>246036.7</v>
      </c>
      <c r="DJ301" s="90">
        <f>IF(ISNA(VLOOKUP($B301,'[2]1516 Exp_Rev Access'!$F$7:$FS$310,93,FALSE)),"",VLOOKUP($B301,'[2]1516 Exp_Rev Access'!$F$7:$FS$310,93,FALSE))</f>
        <v>0</v>
      </c>
      <c r="DK301" s="90">
        <f>IF(ISNA(VLOOKUP($B301,'[2]1516 Exp_Rev Access'!$F$7:$FS$310,94,FALSE)),"",VLOOKUP($B301,'[2]1516 Exp_Rev Access'!$F$7:$FS$310,94,FALSE))</f>
        <v>24239</v>
      </c>
      <c r="DL301" s="90">
        <f>IF(ISNA(VLOOKUP($B301,'[2]1516 Exp_Rev Access'!$F$7:$FS$310,95,FALSE)),"",VLOOKUP($B301,'[2]1516 Exp_Rev Access'!$F$7:$FS$310,95,FALSE))</f>
        <v>0</v>
      </c>
      <c r="DM301" s="90">
        <f>IF(ISNA(VLOOKUP($B301,'[2]1516 Exp_Rev Access'!$F$7:$FS$310,96,FALSE)),"",VLOOKUP($B301,'[2]1516 Exp_Rev Access'!$F$7:$FS$310,96,FALSE))</f>
        <v>0</v>
      </c>
      <c r="DN301" s="90">
        <f>IF(ISNA(VLOOKUP($B301,'[2]1516 Exp_Rev Access'!$F$7:$FS$310,97,FALSE)),"",VLOOKUP($B301,'[2]1516 Exp_Rev Access'!$F$7:$FS$310,97,FALSE))</f>
        <v>0</v>
      </c>
      <c r="DO301" s="90">
        <f>IF(ISNA(VLOOKUP($B301,'[2]1516 Exp_Rev Access'!$F$7:$FS$310,98,FALSE)),"",VLOOKUP($B301,'[2]1516 Exp_Rev Access'!$F$7:$FS$310,98,FALSE))</f>
        <v>0</v>
      </c>
      <c r="DP301" s="90">
        <f>IF(ISNA(VLOOKUP($B301,'[2]1516 Exp_Rev Access'!$F$7:$FS$310,99,FALSE)),"",VLOOKUP($B301,'[2]1516 Exp_Rev Access'!$F$7:$FS$310,99,FALSE))</f>
        <v>0</v>
      </c>
      <c r="DQ301" s="90">
        <f>IF(ISNA(VLOOKUP($B301,'[2]1516 Exp_Rev Access'!$F$7:$FS$310,100,FALSE)),"",VLOOKUP($B301,'[2]1516 Exp_Rev Access'!$F$7:$FS$310,100,FALSE))</f>
        <v>0</v>
      </c>
      <c r="DR301" s="90">
        <f>IF(ISNA(VLOOKUP($B301,'[2]1516 Exp_Rev Access'!$F$7:$FS$310,101,FALSE)),"",VLOOKUP($B301,'[2]1516 Exp_Rev Access'!$F$7:$FS$310,101,FALSE))</f>
        <v>0</v>
      </c>
      <c r="DS301" s="90">
        <f>IF(ISNA(VLOOKUP($B301,'[2]1516 Exp_Rev Access'!$F$7:$FS$310,102,FALSE)),"",VLOOKUP($B301,'[2]1516 Exp_Rev Access'!$F$7:$FS$310,102,FALSE))</f>
        <v>0</v>
      </c>
      <c r="DT301" s="90">
        <f>IF(ISNA(VLOOKUP($B301,'[2]1516 Exp_Rev Access'!$F$7:$FS$310,103,FALSE)),"",VLOOKUP($B301,'[2]1516 Exp_Rev Access'!$F$7:$FS$310,103,FALSE))</f>
        <v>0</v>
      </c>
      <c r="DU301" s="90">
        <f>IF(ISNA(VLOOKUP($B301,'[2]1516 Exp_Rev Access'!$F$7:$FS$310,104,FALSE)),"",VLOOKUP($B301,'[2]1516 Exp_Rev Access'!$F$7:$FS$310,104,FALSE))</f>
        <v>0</v>
      </c>
      <c r="DV301" s="90">
        <f>IF(ISNA(VLOOKUP($B301,'[2]1516 Exp_Rev Access'!$F$7:$FS$310,105,FALSE)),"",VLOOKUP($B301,'[2]1516 Exp_Rev Access'!$F$7:$FS$310,105,FALSE))</f>
        <v>0</v>
      </c>
      <c r="DW301" s="90">
        <f>IF(ISNA(VLOOKUP($B301,'[2]1516 Exp_Rev Access'!$F$7:$FS$310,106,FALSE)),"",VLOOKUP($B301,'[2]1516 Exp_Rev Access'!$F$7:$FS$310,106,FALSE))</f>
        <v>0</v>
      </c>
      <c r="DX301" s="90">
        <f>IF(ISNA(VLOOKUP($B301,'[2]1516 Exp_Rev Access'!$F$7:$FS$310,107,FALSE)),"",VLOOKUP($B301,'[2]1516 Exp_Rev Access'!$F$7:$FS$310,107,FALSE))</f>
        <v>0</v>
      </c>
      <c r="DY301" s="90">
        <f>IF(ISNA(VLOOKUP($B301,'[2]1516 Exp_Rev Access'!$F$7:$FS$310,108,FALSE)),"",VLOOKUP($B301,'[2]1516 Exp_Rev Access'!$F$7:$FS$310,108,FALSE))</f>
        <v>0</v>
      </c>
      <c r="DZ301" s="90">
        <f>IF(ISNA(VLOOKUP($B301,'[2]1516 Exp_Rev Access'!$F$7:$FS$310,109,FALSE)),"",VLOOKUP($B301,'[2]1516 Exp_Rev Access'!$F$7:$FS$310,109,FALSE))</f>
        <v>0</v>
      </c>
      <c r="EA301" s="90">
        <f>IF(ISNA(VLOOKUP($B301,'[2]1516 Exp_Rev Access'!$F$7:$FS$310,110,FALSE)),"",VLOOKUP($B301,'[2]1516 Exp_Rev Access'!$F$7:$FS$310,110,FALSE))</f>
        <v>0</v>
      </c>
      <c r="EB301" s="90">
        <f>IF(ISNA(VLOOKUP($B301,'[2]1516 Exp_Rev Access'!$F$7:$FS$310,111,FALSE)),"",VLOOKUP($B301,'[2]1516 Exp_Rev Access'!$F$7:$FS$310,111,FALSE))</f>
        <v>0</v>
      </c>
      <c r="EC301" s="90">
        <f>IF(ISNA(VLOOKUP($B301,'[2]1516 Exp_Rev Access'!$F$7:$FS$310,112,FALSE)),"",VLOOKUP($B301,'[2]1516 Exp_Rev Access'!$F$7:$FS$310,112,FALSE))</f>
        <v>0</v>
      </c>
      <c r="ED301" s="90">
        <f>IF(ISNA(VLOOKUP($B301,'[2]1516 Exp_Rev Access'!$F$7:$FS$310,113,FALSE)),"",VLOOKUP($B301,'[2]1516 Exp_Rev Access'!$F$7:$FS$310,113,FALSE))</f>
        <v>0</v>
      </c>
      <c r="EE301" s="90">
        <f>IF(ISNA(VLOOKUP($B301,'[2]1516 Exp_Rev Access'!$F$7:$FS$310,114,FALSE)),"",VLOOKUP($B301,'[2]1516 Exp_Rev Access'!$F$7:$FS$310,114,FALSE))</f>
        <v>0</v>
      </c>
      <c r="EF301" s="90">
        <f>IF(ISNA(VLOOKUP($B301,'[2]1516 Exp_Rev Access'!$F$7:$FS$310,115,FALSE)),"",VLOOKUP($B301,'[2]1516 Exp_Rev Access'!$F$7:$FS$310,115,FALSE))</f>
        <v>0</v>
      </c>
      <c r="EG301" s="90">
        <f>IF(ISNA(VLOOKUP($B301,'[2]1516 Exp_Rev Access'!$F$7:$FS$310,116,FALSE)),"",VLOOKUP($B301,'[2]1516 Exp_Rev Access'!$F$7:$FS$310,116,FALSE))</f>
        <v>0</v>
      </c>
      <c r="EH301" s="90">
        <f>IF(ISNA(VLOOKUP($B301,'[2]1516 Exp_Rev Access'!$F$7:$FS$310,117,FALSE)),"",VLOOKUP($B301,'[2]1516 Exp_Rev Access'!$F$7:$FS$310,117,FALSE))</f>
        <v>0</v>
      </c>
      <c r="EI301" s="90">
        <f>IF(ISNA(VLOOKUP($B301,'[2]1516 Exp_Rev Access'!$F$7:$FS$310,118,FALSE)),"",VLOOKUP($B301,'[2]1516 Exp_Rev Access'!$F$7:$FS$310,118,FALSE))</f>
        <v>0</v>
      </c>
      <c r="EJ301" s="90">
        <f>IF(ISNA(VLOOKUP($B301,'[2]1516 Exp_Rev Access'!$F$7:$FS$310,119,FALSE)),"",VLOOKUP($B301,'[2]1516 Exp_Rev Access'!$F$7:$FS$310,119,FALSE))</f>
        <v>0</v>
      </c>
      <c r="EK301" s="90">
        <f>IF(ISNA(VLOOKUP($B301,'[2]1516 Exp_Rev Access'!$F$7:$FS$310,120,FALSE)),"",VLOOKUP($B301,'[2]1516 Exp_Rev Access'!$F$7:$FS$310,120,FALSE))</f>
        <v>0</v>
      </c>
      <c r="EL301" s="90">
        <f>IF(ISNA(VLOOKUP($B301,'[2]1516 Exp_Rev Access'!$F$7:$FS$310,121,FALSE)),"",VLOOKUP($B301,'[2]1516 Exp_Rev Access'!$F$7:$FS$310,121,FALSE))</f>
        <v>0</v>
      </c>
      <c r="EM301" s="90">
        <f>IF(ISNA(VLOOKUP($B301,'[2]1516 Exp_Rev Access'!$F$7:$FS$310,122,FALSE)),"",VLOOKUP($B301,'[2]1516 Exp_Rev Access'!$F$7:$FS$310,122,FALSE))</f>
        <v>0</v>
      </c>
      <c r="EN301" s="90">
        <f>IF(ISNA(VLOOKUP($B301,'[2]1516 Exp_Rev Access'!$F$7:$FS$310,123,FALSE)),"",VLOOKUP($B301,'[2]1516 Exp_Rev Access'!$F$7:$FS$310,123,FALSE))</f>
        <v>94562.71</v>
      </c>
      <c r="EO301" s="90">
        <f>IF(ISNA(VLOOKUP($B301,'[2]1516 Exp_Rev Access'!$F$7:$FS$310,124,FALSE)),"",VLOOKUP($B301,'[2]1516 Exp_Rev Access'!$F$7:$FS$310,124,FALSE))</f>
        <v>0</v>
      </c>
      <c r="EP301" s="90">
        <f>IF(ISNA(VLOOKUP($B301,'[2]1516 Exp_Rev Access'!$F$7:$FS$310,125,FALSE)),"",VLOOKUP($B301,'[2]1516 Exp_Rev Access'!$F$7:$FS$310,125,FALSE))</f>
        <v>0</v>
      </c>
      <c r="EQ301" s="90">
        <f>IF(ISNA(VLOOKUP($B301,'[2]1516 Exp_Rev Access'!$F$7:$FS$310,126,FALSE)),"",VLOOKUP($B301,'[2]1516 Exp_Rev Access'!$F$7:$FS$310,126,FALSE))</f>
        <v>0</v>
      </c>
      <c r="ER301" s="90">
        <f>IF(ISNA(VLOOKUP($B301,'[2]1516 Exp_Rev Access'!$F$7:$FS$310,127,FALSE)),"",VLOOKUP($B301,'[2]1516 Exp_Rev Access'!$F$7:$FS$310,127,FALSE))</f>
        <v>0</v>
      </c>
      <c r="ES301" s="90">
        <f>IF(ISNA(VLOOKUP($B301,'[2]1516 Exp_Rev Access'!$F$7:$FS$310,128,FALSE)),"",VLOOKUP($B301,'[2]1516 Exp_Rev Access'!$F$7:$FS$310,128,FALSE))</f>
        <v>0</v>
      </c>
      <c r="ET301" s="90">
        <f>IF(ISNA(VLOOKUP($B301,'[2]1516 Exp_Rev Access'!$F$7:$FS$310,129,FALSE)),"",VLOOKUP($B301,'[2]1516 Exp_Rev Access'!$F$7:$FS$310,129,FALSE))</f>
        <v>0</v>
      </c>
      <c r="EU301" s="90">
        <f>IF(ISNA(VLOOKUP($B301,'[2]1516 Exp_Rev Access'!$F$7:$FS$310,130,FALSE)),"",VLOOKUP($B301,'[2]1516 Exp_Rev Access'!$F$7:$FS$310,130,FALSE))</f>
        <v>0</v>
      </c>
      <c r="EV301" s="90">
        <f>IF(ISNA(VLOOKUP($B301,'[2]1516 Exp_Rev Access'!$F$7:$FS$310,131,FALSE)),"",VLOOKUP($B301,'[2]1516 Exp_Rev Access'!$F$7:$FS$310,131,FALSE))</f>
        <v>0</v>
      </c>
      <c r="EW301" s="90">
        <f>IF(ISNA(VLOOKUP($B301,'[2]1516 Exp_Rev Access'!$F$7:$FS$310,132,FALSE)),"",VLOOKUP($B301,'[2]1516 Exp_Rev Access'!$F$7:$FS$310,132,FALSE))</f>
        <v>0</v>
      </c>
      <c r="EX301" s="90">
        <f>IF(ISNA(VLOOKUP($B301,'[2]1516 Exp_Rev Access'!$F$7:$FS$310,133,FALSE)),"",VLOOKUP($B301,'[2]1516 Exp_Rev Access'!$F$7:$FS$310,133,FALSE))</f>
        <v>0</v>
      </c>
      <c r="EY301" s="90">
        <f>IF(ISNA(VLOOKUP($B301,'[2]1516 Exp_Rev Access'!$F$7:$FS$310,134,FALSE)),"",VLOOKUP($B301,'[2]1516 Exp_Rev Access'!$F$7:$FS$310,134,FALSE))</f>
        <v>0</v>
      </c>
      <c r="EZ301" s="90">
        <f>IF(ISNA(VLOOKUP($B301,'[2]1516 Exp_Rev Access'!$F$7:$FS$310,135,FALSE)),"",VLOOKUP($B301,'[2]1516 Exp_Rev Access'!$F$7:$FS$310,135,FALSE))</f>
        <v>0</v>
      </c>
      <c r="FA301" s="90">
        <f>IF(ISNA(VLOOKUP($B301,'[2]1516 Exp_Rev Access'!$F$7:$FS$310,136,FALSE)),"",VLOOKUP($B301,'[2]1516 Exp_Rev Access'!$F$7:$FS$310,136,FALSE))</f>
        <v>0</v>
      </c>
      <c r="FB301" s="90">
        <f>IF(ISNA(VLOOKUP($B301,'[2]1516 Exp_Rev Access'!$F$7:$FS$310,137,FALSE)),"",VLOOKUP($B301,'[2]1516 Exp_Rev Access'!$F$7:$FS$310,137,FALSE))</f>
        <v>0</v>
      </c>
      <c r="FC301" s="90">
        <f>IF(ISNA(VLOOKUP($B301,'[2]1516 Exp_Rev Access'!$F$7:$FS$310,138,FALSE)),"",VLOOKUP($B301,'[2]1516 Exp_Rev Access'!$F$7:$FS$310,138,FALSE))</f>
        <v>0</v>
      </c>
      <c r="FD301" s="90">
        <f>IF(ISNA(VLOOKUP($B301,'[2]1516 Exp_Rev Access'!$F$7:$FS$310,139,FALSE)),"",VLOOKUP($B301,'[2]1516 Exp_Rev Access'!$F$7:$FS$310,139,FALSE))</f>
        <v>0</v>
      </c>
      <c r="FE301" s="90">
        <f>IF(ISNA(VLOOKUP($B301,'[2]1516 Exp_Rev Access'!$F$7:$FS$310,140,FALSE)),"",VLOOKUP($B301,'[2]1516 Exp_Rev Access'!$F$7:$FS$310,140,FALSE))</f>
        <v>0</v>
      </c>
      <c r="FF301" s="90">
        <f>IF(ISNA(VLOOKUP($B301,'[2]1516 Exp_Rev Access'!$F$7:$FS$310,141,FALSE)),"",VLOOKUP($B301,'[2]1516 Exp_Rev Access'!$F$7:$FS$310,141,FALSE))</f>
        <v>0</v>
      </c>
      <c r="FG301" s="90">
        <f>IF(ISNA(VLOOKUP($B301,'[2]1516 Exp_Rev Access'!$F$7:$FS$310,142,FALSE)),"",VLOOKUP($B301,'[2]1516 Exp_Rev Access'!$F$7:$FS$310,142,FALSE))</f>
        <v>0</v>
      </c>
      <c r="FH301" s="90">
        <f>IF(ISNA(VLOOKUP($B301,'[2]1516 Exp_Rev Access'!$F$7:$FS$310,143,FALSE)),"",VLOOKUP($B301,'[2]1516 Exp_Rev Access'!$F$7:$FS$310,143,FALSE))</f>
        <v>0</v>
      </c>
      <c r="FI301" s="90">
        <f>IF(ISNA(VLOOKUP($B301,'[2]1516 Exp_Rev Access'!$F$7:$FS$310,144,FALSE)),"",VLOOKUP($B301,'[2]1516 Exp_Rev Access'!$F$7:$FS$310,144,FALSE))</f>
        <v>0</v>
      </c>
      <c r="FJ301" s="90">
        <f>IF(ISNA(VLOOKUP($B301,'[2]1516 Exp_Rev Access'!$F$7:$FS$310,145,FALSE)),"",VLOOKUP($B301,'[2]1516 Exp_Rev Access'!$F$7:$FS$310,145,FALSE))</f>
        <v>0</v>
      </c>
      <c r="FK301" s="90">
        <f>IF(ISNA(VLOOKUP($B301,'[2]1516 Exp_Rev Access'!$F$7:$FS$310,146,FALSE)),"",VLOOKUP($B301,'[2]1516 Exp_Rev Access'!$F$7:$FS$310,146,FALSE))</f>
        <v>0</v>
      </c>
      <c r="FL301" s="90">
        <f>IF(ISNA(VLOOKUP($B301,'[2]1516 Exp_Rev Access'!$F$7:$FS$310,1147,FALSE)),"",VLOOKUP($B301,'[2]1516 Exp_Rev Access'!$F$7:$FS$310,147,FALSE))</f>
        <v>0</v>
      </c>
      <c r="FM301" s="90">
        <f>IF(ISNA(VLOOKUP($B301,'[2]1516 Exp_Rev Access'!$F$7:$FS$310,148,FALSE)),"",VLOOKUP($B301,'[2]1516 Exp_Rev Access'!$F$7:$FS$310,148,FALSE))</f>
        <v>0</v>
      </c>
      <c r="FN301" s="90">
        <f>IF(ISNA(VLOOKUP($B301,'[2]1516 Exp_Rev Access'!$F$7:$FS$310,149,FALSE)),"",VLOOKUP($B301,'[2]1516 Exp_Rev Access'!$F$7:$FS$310,149,FALSE))</f>
        <v>0</v>
      </c>
      <c r="FO301" s="90">
        <f>IF(ISNA(VLOOKUP($B301,'[2]1516 Exp_Rev Access'!$F$7:$FS$310,150,FALSE)),"",VLOOKUP($B301,'[2]1516 Exp_Rev Access'!$F$7:$FS$310,150,FALSE))</f>
        <v>0</v>
      </c>
      <c r="FP301" s="90">
        <f>IF(ISNA(VLOOKUP($B301,'[2]1516 Exp_Rev Access'!$F$7:$FS$310,151,FALSE)),"",VLOOKUP($B301,'[2]1516 Exp_Rev Access'!$F$7:$FS$310,151,FALSE))</f>
        <v>0</v>
      </c>
      <c r="FQ301" s="90">
        <f>IF(ISNA(VLOOKUP($B301,'[2]1516 Exp_Rev Access'!$F$7:$FS$310,152,FALSE)),"",VLOOKUP($B301,'[2]1516 Exp_Rev Access'!$F$7:$FS$310,152,FALSE))</f>
        <v>0</v>
      </c>
      <c r="FR301" s="90">
        <f>IF(ISNA(VLOOKUP($B301,'[2]1516 Exp_Rev Access'!$F$7:$FS$310,153,FALSE)),"",VLOOKUP($B301,'[2]1516 Exp_Rev Access'!$F$7:$FS$310,153,FALSE))</f>
        <v>36284.74</v>
      </c>
      <c r="FS301" s="53">
        <f>SUM(CH301:FR301)</f>
        <v>709751.42999999993</v>
      </c>
      <c r="FT301" s="92">
        <f>FS301/E301</f>
        <v>6.2716212879868227E-2</v>
      </c>
      <c r="FU301" s="116">
        <f>FS301/D301</f>
        <v>795.46251611095522</v>
      </c>
      <c r="FV301" s="90">
        <f>IF(ISNA(VLOOKUP($B301,'[2]1516 Exp_Rev Access'!$F$7:$FS$310,154,FALSE)),"",VLOOKUP($B301,'[2]1516 Exp_Rev Access'!$F$7:$FS$310,154,FALSE))</f>
        <v>0</v>
      </c>
      <c r="FW301" s="90">
        <f>IF(ISNA(VLOOKUP($B301,'[2]1516 Exp_Rev Access'!$F$7:$FS$310,155,FALSE)),"",VLOOKUP($B301,'[2]1516 Exp_Rev Access'!$F$7:$FS$310,155,FALSE))</f>
        <v>0</v>
      </c>
      <c r="FX301" s="90">
        <f>IF(ISNA(VLOOKUP($B301,'[2]1516 Exp_Rev Access'!$F$7:$FS$310,156,FALSE)),"",VLOOKUP($B301,'[2]1516 Exp_Rev Access'!$F$7:$FS$310,156,FALSE))</f>
        <v>0</v>
      </c>
      <c r="FY301" s="90">
        <f>IF(ISNA(VLOOKUP($B301,'[2]1516 Exp_Rev Access'!$F$7:$FS$310,157,FALSE)),"",VLOOKUP($B301,'[2]1516 Exp_Rev Access'!$F$7:$FS$310,157,FALSE))</f>
        <v>0</v>
      </c>
      <c r="FZ301" s="90">
        <f>IF(ISNA(VLOOKUP($B301,'[2]1516 Exp_Rev Access'!$F$7:$FS$310,158,FALSE)),"",VLOOKUP($B301,'[2]1516 Exp_Rev Access'!$F$7:$FS$310,158,FALSE))</f>
        <v>0</v>
      </c>
      <c r="GA301" s="90">
        <f>IF(ISNA(VLOOKUP($B301,'[2]1516 Exp_Rev Access'!$F$7:$FS$310,159,FALSE)),"",VLOOKUP($B301,'[2]1516 Exp_Rev Access'!$F$7:$FS$310,159,FALSE))</f>
        <v>0</v>
      </c>
      <c r="GB301" s="90">
        <f>IF(ISNA(VLOOKUP($B301,'[2]1516 Exp_Rev Access'!$F$7:$FS$310,160,FALSE)),"",VLOOKUP($B301,'[2]1516 Exp_Rev Access'!$F$7:$FS$310,160,FALSE))</f>
        <v>0</v>
      </c>
      <c r="GC301" s="90">
        <f>IF(ISNA(VLOOKUP($B301,'[2]1516 Exp_Rev Access'!$F$7:$FS$310,161,FALSE)),"",VLOOKUP($B301,'[2]1516 Exp_Rev Access'!$F$7:$FS$310,161,FALSE))</f>
        <v>0</v>
      </c>
      <c r="GD301" s="90">
        <f>IF(ISNA(VLOOKUP($B301,'[2]1516 Exp_Rev Access'!$F$7:$FS$310,162,FALSE)),"",VLOOKUP($B301,'[2]1516 Exp_Rev Access'!$F$7:$FS$310,162,FALSE))</f>
        <v>0</v>
      </c>
      <c r="GE301" s="90">
        <f>IF(ISNA(VLOOKUP($B301,'[2]1516 Exp_Rev Access'!$F$7:$FS$310,163,FALSE)),"",VLOOKUP($B301,'[2]1516 Exp_Rev Access'!$F$7:$FS$310,163,FALSE))</f>
        <v>44415.1</v>
      </c>
      <c r="GF301" s="90">
        <f>IF(ISNA(VLOOKUP($B301,'[2]1516 Exp_Rev Access'!$F$7:$FS$310,164,FALSE)),"",VLOOKUP($B301,'[2]1516 Exp_Rev Access'!$F$7:$FS$310,164,FALSE))</f>
        <v>0</v>
      </c>
      <c r="GG301" s="90">
        <f>IF(ISNA(VLOOKUP($B301,'[2]1516 Exp_Rev Access'!$F$7:$FS$310,165,FALSE)),"",VLOOKUP($B301,'[2]1516 Exp_Rev Access'!$F$7:$FS$310,165,FALSE))</f>
        <v>0</v>
      </c>
      <c r="GH301" s="90">
        <f>IF(ISNA(VLOOKUP($B301,'[2]1516 Exp_Rev Access'!$F$7:$FS$310,166,FALSE)),"",VLOOKUP($B301,'[2]1516 Exp_Rev Access'!$F$7:$FS$310,166,FALSE))</f>
        <v>0</v>
      </c>
      <c r="GI301" s="90">
        <f>IF(ISNA(VLOOKUP($B301,'[2]1516 Exp_Rev Access'!$F$7:$FS$310,167,FALSE)),"",VLOOKUP($B301,'[2]1516 Exp_Rev Access'!$F$7:$FS$310,167,FALSE))</f>
        <v>0</v>
      </c>
      <c r="GJ301" s="90">
        <f>IF(ISNA(VLOOKUP($B301,'[2]1516 Exp_Rev Access'!$F$7:$FS$310,168,FALSE)),"",VLOOKUP($B301,'[2]1516 Exp_Rev Access'!$F$7:$FS$310,168,FALSE))</f>
        <v>0</v>
      </c>
      <c r="GK301" s="90">
        <f>IF(ISNA(VLOOKUP($B301,'[2]1516 Exp_Rev Access'!$F$7:$FS$310,169,FALSE)),"",VLOOKUP($B301,'[2]1516 Exp_Rev Access'!$F$7:$FS$310,169,FALSE))</f>
        <v>599.53</v>
      </c>
      <c r="GL301" s="90">
        <f>IF(ISNA(VLOOKUP($B301,'[2]1516 Exp_Rev Access'!$F$7:$FS$310,170,FALSE)),"",VLOOKUP($B301,'[2]1516 Exp_Rev Access'!$F$7:$FS$310,170,FALSE))</f>
        <v>532778.69999999995</v>
      </c>
      <c r="GM301" s="90">
        <f>IF(ISNA(VLOOKUP($B301,'[2]1516 Exp_Rev Access'!$F$7:$FT$310,171,FALSE)),"",VLOOKUP($B301,'[2]1516 Exp_Rev Access'!$F$7:$FT$310,171,FALSE))</f>
        <v>0</v>
      </c>
      <c r="GN301" s="90">
        <f>IF(ISNA(VLOOKUP($B301,'[2]1516 Exp_Rev Access'!$F$7:$FU$310,172,FALSE)),"",VLOOKUP($B301,'[2]1516 Exp_Rev Access'!$F$7:$FU$310,172,FALSE))</f>
        <v>0</v>
      </c>
      <c r="GO301" s="90">
        <f>IF(ISNA(VLOOKUP($B301,'[2]1516 Exp_Rev Access'!$F$7:$FV$310,173,FALSE)),"",VLOOKUP($B301,'[2]1516 Exp_Rev Access'!$F$7:$FV$310,173,FALSE))</f>
        <v>0</v>
      </c>
      <c r="GP301" s="90">
        <f>IF(ISNA(VLOOKUP($B301,'[2]1516 Exp_Rev Access'!$F$7:$GA$310,174,FALSE)),"",VLOOKUP($B301,'[2]1516 Exp_Rev Access'!$F$7:$GA$310,174,FALSE))</f>
        <v>0</v>
      </c>
      <c r="GQ301" s="90">
        <f>IF(ISNA(VLOOKUP($B301,'[2]1516 Exp_Rev Access'!$F$7:$GA$310,175,FALSE)),"",VLOOKUP($B301,'[2]1516 Exp_Rev Access'!$F$7:$GA$310,175,FALSE))</f>
        <v>0</v>
      </c>
      <c r="GR301" s="90">
        <f>IF(ISNA(VLOOKUP($B301,'[2]1516 Exp_Rev Access'!$F$7:$GA$310,176,FALSE)),"",VLOOKUP($B301,'[2]1516 Exp_Rev Access'!$F$7:$GA$310,176,FALSE))</f>
        <v>0</v>
      </c>
      <c r="GS301" s="90">
        <f>IF(ISNA(VLOOKUP($B301,'[2]1516 Exp_Rev Access'!$F$7:$GA$310,177,FALSE)),"",VLOOKUP($B301,'[2]1516 Exp_Rev Access'!$F$7:$GA$310,177,FALSE))</f>
        <v>0</v>
      </c>
      <c r="GT301" s="90">
        <f>IF(ISNA(VLOOKUP($B301,'[2]1516 Exp_Rev Access'!$F$7:$GA$310,178,FALSE)),"",VLOOKUP($B301,'[2]1516 Exp_Rev Access'!$F$7:$GA$310,178,FALSE))</f>
        <v>0</v>
      </c>
      <c r="GU301" s="53">
        <f t="shared" si="743"/>
        <v>577793.32999999996</v>
      </c>
      <c r="GV301" s="92">
        <f t="shared" si="744"/>
        <v>5.1055916132283038E-2</v>
      </c>
      <c r="GW301" s="114">
        <f t="shared" si="745"/>
        <v>647.56887643597634</v>
      </c>
    </row>
    <row r="302" spans="1:222" x14ac:dyDescent="0.2">
      <c r="A302" s="99"/>
      <c r="B302" s="100"/>
      <c r="C302" s="100" t="s">
        <v>185</v>
      </c>
      <c r="D302" s="101">
        <f>SUM(D298:D301)</f>
        <v>1038.4000000000001</v>
      </c>
      <c r="E302" s="102">
        <f>SUM(E298:E301)</f>
        <v>13760914.370000001</v>
      </c>
      <c r="F302" s="103">
        <f>SUM(F298:F301)</f>
        <v>13760914.370000001</v>
      </c>
      <c r="G302" s="70">
        <f>F302-E302</f>
        <v>0</v>
      </c>
      <c r="H302" s="103">
        <f>SUM(H298:H301)</f>
        <v>1298395.0499999998</v>
      </c>
      <c r="I302" s="103">
        <f t="shared" ref="I302:N302" si="746">SUM(I298:I301)</f>
        <v>0</v>
      </c>
      <c r="J302" s="103">
        <f t="shared" si="746"/>
        <v>5896.91</v>
      </c>
      <c r="K302" s="103">
        <f t="shared" si="746"/>
        <v>32448.79</v>
      </c>
      <c r="L302" s="103">
        <f t="shared" si="746"/>
        <v>0</v>
      </c>
      <c r="M302" s="103">
        <f t="shared" si="746"/>
        <v>0</v>
      </c>
      <c r="N302" s="103">
        <f t="shared" si="746"/>
        <v>1336740.75</v>
      </c>
      <c r="O302" s="69">
        <f>N302/E302</f>
        <v>9.714040172462754E-2</v>
      </c>
      <c r="P302" s="136">
        <f>N302/D302</f>
        <v>1287.3081182588596</v>
      </c>
      <c r="Q302" s="103">
        <f t="shared" ref="Q302:AM302" si="747">SUM(Q298:Q301)</f>
        <v>3905.49</v>
      </c>
      <c r="R302" s="103">
        <f t="shared" si="747"/>
        <v>0</v>
      </c>
      <c r="S302" s="103">
        <f t="shared" si="747"/>
        <v>0</v>
      </c>
      <c r="T302" s="103">
        <f t="shared" si="747"/>
        <v>0</v>
      </c>
      <c r="U302" s="103">
        <f t="shared" si="747"/>
        <v>0</v>
      </c>
      <c r="V302" s="103">
        <f t="shared" si="747"/>
        <v>0</v>
      </c>
      <c r="W302" s="103">
        <f t="shared" si="747"/>
        <v>0</v>
      </c>
      <c r="X302" s="103">
        <f t="shared" si="747"/>
        <v>0</v>
      </c>
      <c r="Y302" s="103">
        <f t="shared" si="747"/>
        <v>11329.95</v>
      </c>
      <c r="Z302" s="103">
        <f t="shared" si="747"/>
        <v>0</v>
      </c>
      <c r="AA302" s="103">
        <f t="shared" si="747"/>
        <v>0</v>
      </c>
      <c r="AB302" s="103">
        <f t="shared" si="747"/>
        <v>0</v>
      </c>
      <c r="AC302" s="103">
        <f t="shared" si="747"/>
        <v>5268.67</v>
      </c>
      <c r="AD302" s="103">
        <f t="shared" si="747"/>
        <v>171309.98</v>
      </c>
      <c r="AE302" s="103">
        <f t="shared" si="747"/>
        <v>2162.5100000000002</v>
      </c>
      <c r="AF302" s="103">
        <f t="shared" si="747"/>
        <v>0</v>
      </c>
      <c r="AG302" s="103">
        <f t="shared" si="747"/>
        <v>14604.33</v>
      </c>
      <c r="AH302" s="103">
        <f t="shared" si="747"/>
        <v>794.18000000000006</v>
      </c>
      <c r="AI302" s="103">
        <f t="shared" si="747"/>
        <v>11416</v>
      </c>
      <c r="AJ302" s="103">
        <f t="shared" si="747"/>
        <v>0</v>
      </c>
      <c r="AK302" s="103">
        <f t="shared" si="747"/>
        <v>7516.43</v>
      </c>
      <c r="AL302" s="103">
        <f>SUM(AL298:AL301)</f>
        <v>23663.15</v>
      </c>
      <c r="AM302" s="103">
        <f t="shared" si="747"/>
        <v>251970.68999999997</v>
      </c>
      <c r="AN302" s="71">
        <f>AM302/E302</f>
        <v>1.8310606637398905E-2</v>
      </c>
      <c r="AO302" s="70">
        <f>AM302/D302</f>
        <v>242.65282164869024</v>
      </c>
      <c r="AP302" s="103">
        <f t="shared" ref="AP302:AU302" si="748">SUM(AP298:AP301)</f>
        <v>6750267.9500000002</v>
      </c>
      <c r="AQ302" s="103">
        <f t="shared" si="748"/>
        <v>194829.81</v>
      </c>
      <c r="AR302" s="103">
        <f t="shared" si="748"/>
        <v>39498.199999999997</v>
      </c>
      <c r="AS302" s="103">
        <f t="shared" si="748"/>
        <v>0</v>
      </c>
      <c r="AT302" s="103">
        <f t="shared" si="748"/>
        <v>0</v>
      </c>
      <c r="AU302" s="103">
        <f t="shared" si="748"/>
        <v>6984595.959999999</v>
      </c>
      <c r="AV302" s="73">
        <f>AU302/E302</f>
        <v>0.50756772204229617</v>
      </c>
      <c r="AW302" s="103">
        <f>AU302/D302</f>
        <v>6726.3058166409846</v>
      </c>
      <c r="AX302" s="103">
        <f t="shared" ref="AX302:BV302" si="749">SUM(AX298:AX301)</f>
        <v>0</v>
      </c>
      <c r="AY302" s="103">
        <f t="shared" si="749"/>
        <v>1011188.77</v>
      </c>
      <c r="AZ302" s="103">
        <f t="shared" si="749"/>
        <v>44216</v>
      </c>
      <c r="BA302" s="103">
        <f t="shared" si="749"/>
        <v>0</v>
      </c>
      <c r="BB302" s="103">
        <f t="shared" si="749"/>
        <v>0</v>
      </c>
      <c r="BC302" s="103">
        <f t="shared" si="749"/>
        <v>266234.46000000002</v>
      </c>
      <c r="BD302" s="103">
        <f t="shared" si="749"/>
        <v>0</v>
      </c>
      <c r="BE302" s="103">
        <f t="shared" si="749"/>
        <v>33348.68</v>
      </c>
      <c r="BF302" s="103">
        <f t="shared" si="749"/>
        <v>0</v>
      </c>
      <c r="BG302" s="103">
        <f t="shared" si="749"/>
        <v>18124.75</v>
      </c>
      <c r="BH302" s="103">
        <f t="shared" si="749"/>
        <v>9832.25</v>
      </c>
      <c r="BI302" s="103">
        <f t="shared" si="749"/>
        <v>0</v>
      </c>
      <c r="BJ302" s="103">
        <f t="shared" si="749"/>
        <v>9519.2900000000009</v>
      </c>
      <c r="BK302" s="103">
        <f t="shared" si="749"/>
        <v>701919.74</v>
      </c>
      <c r="BL302" s="103">
        <f t="shared" si="749"/>
        <v>0</v>
      </c>
      <c r="BM302" s="103">
        <f t="shared" si="749"/>
        <v>0</v>
      </c>
      <c r="BN302" s="103">
        <f t="shared" si="749"/>
        <v>0</v>
      </c>
      <c r="BO302" s="103">
        <f t="shared" si="749"/>
        <v>0</v>
      </c>
      <c r="BP302" s="103">
        <f t="shared" si="749"/>
        <v>0</v>
      </c>
      <c r="BQ302" s="103">
        <f t="shared" si="749"/>
        <v>0</v>
      </c>
      <c r="BR302" s="103">
        <f t="shared" si="749"/>
        <v>0</v>
      </c>
      <c r="BS302" s="103">
        <f t="shared" si="749"/>
        <v>0</v>
      </c>
      <c r="BT302" s="103">
        <f t="shared" si="749"/>
        <v>0</v>
      </c>
      <c r="BU302" s="103">
        <f t="shared" si="749"/>
        <v>0</v>
      </c>
      <c r="BV302" s="103">
        <f t="shared" si="749"/>
        <v>2094383.9400000002</v>
      </c>
      <c r="BW302" s="71">
        <f>BV302/E302</f>
        <v>0.15219802141679922</v>
      </c>
      <c r="BX302" s="70">
        <f>BV302/D302</f>
        <v>2016.933686440678</v>
      </c>
      <c r="BY302" s="103">
        <f t="shared" ref="BY302:CE302" si="750">SUM(BY298:BY301)</f>
        <v>0</v>
      </c>
      <c r="BZ302" s="103">
        <f t="shared" si="750"/>
        <v>0</v>
      </c>
      <c r="CA302" s="103">
        <f t="shared" si="750"/>
        <v>0</v>
      </c>
      <c r="CB302" s="103">
        <f t="shared" si="750"/>
        <v>1003.26</v>
      </c>
      <c r="CC302" s="103">
        <f t="shared" si="750"/>
        <v>1624910.29</v>
      </c>
      <c r="CD302" s="103">
        <f t="shared" si="750"/>
        <v>0</v>
      </c>
      <c r="CE302" s="103">
        <f t="shared" si="750"/>
        <v>1625913.55</v>
      </c>
      <c r="CF302" s="71">
        <f>CE302/E302</f>
        <v>0.1181544704285519</v>
      </c>
      <c r="CG302" s="72">
        <f>CE302/D302</f>
        <v>1565.7873170261942</v>
      </c>
      <c r="CH302" s="103">
        <f t="shared" ref="CH302:ES302" si="751">SUM(CH298:CH301)</f>
        <v>0</v>
      </c>
      <c r="CI302" s="103">
        <f t="shared" si="751"/>
        <v>0</v>
      </c>
      <c r="CJ302" s="103">
        <f t="shared" si="751"/>
        <v>0</v>
      </c>
      <c r="CK302" s="103">
        <f t="shared" si="751"/>
        <v>0</v>
      </c>
      <c r="CL302" s="103">
        <f t="shared" si="751"/>
        <v>0</v>
      </c>
      <c r="CM302" s="103">
        <f t="shared" si="751"/>
        <v>0</v>
      </c>
      <c r="CN302" s="103">
        <f t="shared" si="751"/>
        <v>0</v>
      </c>
      <c r="CO302" s="103">
        <f t="shared" si="751"/>
        <v>0</v>
      </c>
      <c r="CP302" s="103">
        <f t="shared" si="751"/>
        <v>0</v>
      </c>
      <c r="CQ302" s="103">
        <f t="shared" si="751"/>
        <v>0</v>
      </c>
      <c r="CR302" s="103">
        <f t="shared" si="751"/>
        <v>0</v>
      </c>
      <c r="CS302" s="103">
        <f t="shared" si="751"/>
        <v>4587.07</v>
      </c>
      <c r="CT302" s="103">
        <f t="shared" si="751"/>
        <v>0</v>
      </c>
      <c r="CU302" s="103">
        <f t="shared" si="751"/>
        <v>287117.91000000003</v>
      </c>
      <c r="CV302" s="103">
        <f t="shared" si="751"/>
        <v>38471.449999999997</v>
      </c>
      <c r="CW302" s="103">
        <f t="shared" si="751"/>
        <v>0</v>
      </c>
      <c r="CX302" s="103">
        <f t="shared" si="751"/>
        <v>0</v>
      </c>
      <c r="CY302" s="103">
        <f t="shared" si="751"/>
        <v>0</v>
      </c>
      <c r="CZ302" s="103">
        <f t="shared" si="751"/>
        <v>0</v>
      </c>
      <c r="DA302" s="103">
        <f t="shared" si="751"/>
        <v>0</v>
      </c>
      <c r="DB302" s="103">
        <f t="shared" si="751"/>
        <v>0</v>
      </c>
      <c r="DC302" s="103">
        <f t="shared" si="751"/>
        <v>0</v>
      </c>
      <c r="DD302" s="103">
        <f t="shared" si="751"/>
        <v>0</v>
      </c>
      <c r="DE302" s="103">
        <f t="shared" si="751"/>
        <v>0</v>
      </c>
      <c r="DF302" s="103">
        <f t="shared" si="751"/>
        <v>0</v>
      </c>
      <c r="DG302" s="103">
        <f t="shared" si="751"/>
        <v>0</v>
      </c>
      <c r="DH302" s="103">
        <f t="shared" si="751"/>
        <v>0</v>
      </c>
      <c r="DI302" s="103">
        <f t="shared" si="751"/>
        <v>289365.41000000003</v>
      </c>
      <c r="DJ302" s="103">
        <f t="shared" si="751"/>
        <v>0</v>
      </c>
      <c r="DK302" s="103">
        <f t="shared" si="751"/>
        <v>41571</v>
      </c>
      <c r="DL302" s="103">
        <f t="shared" si="751"/>
        <v>0</v>
      </c>
      <c r="DM302" s="103">
        <f t="shared" si="751"/>
        <v>0</v>
      </c>
      <c r="DN302" s="103">
        <f t="shared" si="751"/>
        <v>0</v>
      </c>
      <c r="DO302" s="103">
        <f t="shared" si="751"/>
        <v>0</v>
      </c>
      <c r="DP302" s="103">
        <f t="shared" si="751"/>
        <v>0</v>
      </c>
      <c r="DQ302" s="103">
        <f t="shared" si="751"/>
        <v>0</v>
      </c>
      <c r="DR302" s="103">
        <f t="shared" si="751"/>
        <v>0</v>
      </c>
      <c r="DS302" s="103">
        <f t="shared" si="751"/>
        <v>0</v>
      </c>
      <c r="DT302" s="103">
        <f t="shared" si="751"/>
        <v>0</v>
      </c>
      <c r="DU302" s="103">
        <f t="shared" si="751"/>
        <v>0</v>
      </c>
      <c r="DV302" s="103">
        <f t="shared" si="751"/>
        <v>0</v>
      </c>
      <c r="DW302" s="103">
        <f t="shared" si="751"/>
        <v>0</v>
      </c>
      <c r="DX302" s="103">
        <f t="shared" si="751"/>
        <v>0</v>
      </c>
      <c r="DY302" s="103">
        <f t="shared" si="751"/>
        <v>41080.28</v>
      </c>
      <c r="DZ302" s="103">
        <f t="shared" si="751"/>
        <v>0</v>
      </c>
      <c r="EA302" s="103">
        <f t="shared" si="751"/>
        <v>0</v>
      </c>
      <c r="EB302" s="103">
        <f t="shared" si="751"/>
        <v>0</v>
      </c>
      <c r="EC302" s="103">
        <f t="shared" si="751"/>
        <v>0</v>
      </c>
      <c r="ED302" s="103">
        <f t="shared" si="751"/>
        <v>0</v>
      </c>
      <c r="EE302" s="103">
        <f t="shared" si="751"/>
        <v>0</v>
      </c>
      <c r="EF302" s="103">
        <f t="shared" si="751"/>
        <v>0</v>
      </c>
      <c r="EG302" s="103">
        <f t="shared" si="751"/>
        <v>0</v>
      </c>
      <c r="EH302" s="103">
        <f t="shared" si="751"/>
        <v>0</v>
      </c>
      <c r="EI302" s="103">
        <f t="shared" si="751"/>
        <v>0</v>
      </c>
      <c r="EJ302" s="103">
        <f t="shared" si="751"/>
        <v>0</v>
      </c>
      <c r="EK302" s="103">
        <f t="shared" si="751"/>
        <v>0</v>
      </c>
      <c r="EL302" s="103">
        <f t="shared" si="751"/>
        <v>0</v>
      </c>
      <c r="EM302" s="103">
        <f t="shared" si="751"/>
        <v>0</v>
      </c>
      <c r="EN302" s="103">
        <f t="shared" si="751"/>
        <v>94562.71</v>
      </c>
      <c r="EO302" s="103">
        <f t="shared" si="751"/>
        <v>0</v>
      </c>
      <c r="EP302" s="103">
        <f t="shared" si="751"/>
        <v>0</v>
      </c>
      <c r="EQ302" s="103">
        <f t="shared" si="751"/>
        <v>0</v>
      </c>
      <c r="ER302" s="103">
        <f t="shared" si="751"/>
        <v>0</v>
      </c>
      <c r="ES302" s="103">
        <f t="shared" si="751"/>
        <v>0</v>
      </c>
      <c r="ET302" s="103">
        <f t="shared" ref="ET302:FR302" si="752">SUM(ET298:ET301)</f>
        <v>0</v>
      </c>
      <c r="EU302" s="103">
        <f t="shared" si="752"/>
        <v>0</v>
      </c>
      <c r="EV302" s="103">
        <f t="shared" si="752"/>
        <v>0</v>
      </c>
      <c r="EW302" s="103">
        <f t="shared" si="752"/>
        <v>0</v>
      </c>
      <c r="EX302" s="103">
        <f t="shared" si="752"/>
        <v>0</v>
      </c>
      <c r="EY302" s="103">
        <f t="shared" si="752"/>
        <v>0</v>
      </c>
      <c r="EZ302" s="103">
        <f t="shared" si="752"/>
        <v>0</v>
      </c>
      <c r="FA302" s="103">
        <f t="shared" si="752"/>
        <v>0</v>
      </c>
      <c r="FB302" s="103">
        <f t="shared" si="752"/>
        <v>0</v>
      </c>
      <c r="FC302" s="103">
        <f t="shared" si="752"/>
        <v>0</v>
      </c>
      <c r="FD302" s="103">
        <f t="shared" si="752"/>
        <v>0</v>
      </c>
      <c r="FE302" s="103">
        <f t="shared" si="752"/>
        <v>0</v>
      </c>
      <c r="FF302" s="103">
        <f t="shared" si="752"/>
        <v>0</v>
      </c>
      <c r="FG302" s="103">
        <f t="shared" si="752"/>
        <v>0</v>
      </c>
      <c r="FH302" s="103">
        <f t="shared" si="752"/>
        <v>0</v>
      </c>
      <c r="FI302" s="103">
        <f t="shared" si="752"/>
        <v>0</v>
      </c>
      <c r="FJ302" s="103">
        <f t="shared" si="752"/>
        <v>0</v>
      </c>
      <c r="FK302" s="103">
        <f t="shared" si="752"/>
        <v>0</v>
      </c>
      <c r="FL302" s="103">
        <f t="shared" si="752"/>
        <v>0</v>
      </c>
      <c r="FM302" s="103">
        <f t="shared" si="752"/>
        <v>0</v>
      </c>
      <c r="FN302" s="103">
        <f t="shared" si="752"/>
        <v>0</v>
      </c>
      <c r="FO302" s="103">
        <f t="shared" si="752"/>
        <v>0</v>
      </c>
      <c r="FP302" s="103">
        <f t="shared" si="752"/>
        <v>0</v>
      </c>
      <c r="FQ302" s="103">
        <f t="shared" si="752"/>
        <v>0</v>
      </c>
      <c r="FR302" s="103">
        <f t="shared" si="752"/>
        <v>40826.509999999995</v>
      </c>
      <c r="FS302" s="103">
        <f>SUM(FS298:FS301)</f>
        <v>837582.34</v>
      </c>
      <c r="FT302" s="71">
        <f>FS302/E302</f>
        <v>6.0866764916872304E-2</v>
      </c>
      <c r="FU302" s="117">
        <f>FS302/D302</f>
        <v>806.60857087827412</v>
      </c>
      <c r="FV302" s="103">
        <f t="shared" ref="FV302:GU302" si="753">SUM(FV298:FV301)</f>
        <v>38644.54</v>
      </c>
      <c r="FW302" s="103">
        <f t="shared" si="753"/>
        <v>0</v>
      </c>
      <c r="FX302" s="103">
        <f t="shared" si="753"/>
        <v>0</v>
      </c>
      <c r="FY302" s="103">
        <f t="shared" si="753"/>
        <v>0</v>
      </c>
      <c r="FZ302" s="103">
        <f t="shared" si="753"/>
        <v>0</v>
      </c>
      <c r="GA302" s="103">
        <f>SUM(GA298:GA301)</f>
        <v>0</v>
      </c>
      <c r="GB302" s="103">
        <f t="shared" si="753"/>
        <v>0</v>
      </c>
      <c r="GC302" s="103">
        <f t="shared" si="753"/>
        <v>0</v>
      </c>
      <c r="GD302" s="103">
        <f t="shared" si="753"/>
        <v>0</v>
      </c>
      <c r="GE302" s="103">
        <f t="shared" si="753"/>
        <v>44415.1</v>
      </c>
      <c r="GF302" s="103">
        <f t="shared" si="753"/>
        <v>1785.67</v>
      </c>
      <c r="GG302" s="103">
        <f t="shared" si="753"/>
        <v>0</v>
      </c>
      <c r="GH302" s="103">
        <f t="shared" si="753"/>
        <v>0</v>
      </c>
      <c r="GI302" s="103">
        <f t="shared" si="753"/>
        <v>0</v>
      </c>
      <c r="GJ302" s="103">
        <f t="shared" si="753"/>
        <v>0</v>
      </c>
      <c r="GK302" s="103">
        <f t="shared" si="753"/>
        <v>599.53</v>
      </c>
      <c r="GL302" s="103">
        <f t="shared" si="753"/>
        <v>544282.29999999993</v>
      </c>
      <c r="GM302" s="103">
        <f t="shared" si="753"/>
        <v>0</v>
      </c>
      <c r="GN302" s="103">
        <f t="shared" si="753"/>
        <v>0</v>
      </c>
      <c r="GO302" s="103">
        <f t="shared" si="753"/>
        <v>0</v>
      </c>
      <c r="GP302" s="103">
        <f t="shared" si="753"/>
        <v>0</v>
      </c>
      <c r="GQ302" s="103">
        <f t="shared" si="753"/>
        <v>0</v>
      </c>
      <c r="GR302" s="103">
        <f t="shared" si="753"/>
        <v>0</v>
      </c>
      <c r="GS302" s="103">
        <f t="shared" si="753"/>
        <v>0</v>
      </c>
      <c r="GT302" s="103">
        <f t="shared" si="753"/>
        <v>0</v>
      </c>
      <c r="GU302" s="103">
        <f t="shared" si="753"/>
        <v>629727.1399999999</v>
      </c>
      <c r="GV302" s="71">
        <f>GU302/E302</f>
        <v>4.5762012833453873E-2</v>
      </c>
      <c r="GW302" s="107">
        <f>GU302/D302</f>
        <v>606.43984976887509</v>
      </c>
    </row>
    <row r="303" spans="1:222" ht="4.5" customHeight="1" x14ac:dyDescent="0.2">
      <c r="A303" s="38"/>
      <c r="B303" s="87"/>
      <c r="C303" s="100"/>
      <c r="D303" s="120"/>
      <c r="E303" s="121"/>
      <c r="F303" s="81"/>
      <c r="G303" s="81"/>
      <c r="H303" s="81"/>
      <c r="I303" s="81"/>
      <c r="J303" s="81"/>
      <c r="K303" s="81"/>
      <c r="L303" s="81"/>
      <c r="M303" s="81"/>
      <c r="N303" s="81"/>
      <c r="O303" s="92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92"/>
      <c r="AO303" s="81"/>
      <c r="AP303" s="81"/>
      <c r="AQ303" s="81"/>
      <c r="AR303" s="81"/>
      <c r="AS303" s="81"/>
      <c r="AT303" s="81"/>
      <c r="AU303" s="81"/>
      <c r="AV303" s="92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1"/>
      <c r="BO303" s="81"/>
      <c r="BP303" s="81"/>
      <c r="BQ303" s="81"/>
      <c r="BR303" s="81"/>
      <c r="BS303" s="81"/>
      <c r="BT303" s="81"/>
      <c r="BU303" s="81"/>
      <c r="BV303" s="81"/>
      <c r="BW303" s="92"/>
      <c r="BX303" s="81"/>
      <c r="BY303" s="81"/>
      <c r="BZ303" s="81"/>
      <c r="CA303" s="81"/>
      <c r="CB303" s="81"/>
      <c r="CC303" s="81"/>
      <c r="CD303" s="81"/>
      <c r="CE303" s="81"/>
      <c r="CF303" s="92"/>
      <c r="CG303" s="81"/>
      <c r="CH303" s="81"/>
      <c r="CI303" s="81"/>
      <c r="CJ303" s="81"/>
      <c r="CK303" s="81"/>
      <c r="CL303" s="81"/>
      <c r="CM303" s="81"/>
      <c r="CN303" s="81"/>
      <c r="CO303" s="81"/>
      <c r="CP303" s="81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1"/>
      <c r="DH303" s="81"/>
      <c r="DI303" s="81"/>
      <c r="DJ303" s="81"/>
      <c r="DK303" s="81"/>
      <c r="DL303" s="81"/>
      <c r="DM303" s="81"/>
      <c r="DN303" s="81"/>
      <c r="DO303" s="81"/>
      <c r="DP303" s="81"/>
      <c r="DQ303" s="81"/>
      <c r="DR303" s="81"/>
      <c r="DS303" s="81"/>
      <c r="DT303" s="81"/>
      <c r="DU303" s="81"/>
      <c r="DV303" s="81"/>
      <c r="DW303" s="81"/>
      <c r="DX303" s="81"/>
      <c r="DY303" s="81"/>
      <c r="DZ303" s="81"/>
      <c r="EA303" s="81"/>
      <c r="EB303" s="81"/>
      <c r="EC303" s="81"/>
      <c r="ED303" s="81"/>
      <c r="EE303" s="81"/>
      <c r="EF303" s="81"/>
      <c r="EG303" s="81"/>
      <c r="EH303" s="81"/>
      <c r="EI303" s="81"/>
      <c r="EJ303" s="81"/>
      <c r="EK303" s="81"/>
      <c r="EL303" s="81"/>
      <c r="EM303" s="81"/>
      <c r="EN303" s="81"/>
      <c r="EO303" s="81"/>
      <c r="EP303" s="81"/>
      <c r="EQ303" s="81"/>
      <c r="ER303" s="81"/>
      <c r="ES303" s="81"/>
      <c r="ET303" s="81"/>
      <c r="EU303" s="81"/>
      <c r="EV303" s="81"/>
      <c r="EW303" s="81"/>
      <c r="EX303" s="81"/>
      <c r="EY303" s="81"/>
      <c r="EZ303" s="81"/>
      <c r="FA303" s="81"/>
      <c r="FB303" s="81"/>
      <c r="FC303" s="81"/>
      <c r="FD303" s="81"/>
      <c r="FE303" s="81"/>
      <c r="FF303" s="81"/>
      <c r="FG303" s="81"/>
      <c r="FH303" s="81"/>
      <c r="FI303" s="81"/>
      <c r="FJ303" s="81"/>
      <c r="FK303" s="81"/>
      <c r="FL303" s="81"/>
      <c r="FM303" s="81"/>
      <c r="FN303" s="81"/>
      <c r="FO303" s="81"/>
      <c r="FP303" s="81"/>
      <c r="FQ303" s="81"/>
      <c r="FR303" s="81"/>
      <c r="FS303" s="77"/>
      <c r="FT303" s="77"/>
      <c r="FU303" s="77"/>
      <c r="FV303" s="77"/>
      <c r="FW303" s="77"/>
      <c r="FX303" s="77"/>
      <c r="FY303" s="77"/>
      <c r="FZ303" s="77"/>
      <c r="GA303" s="77"/>
      <c r="GB303" s="77"/>
      <c r="GC303" s="77"/>
      <c r="GD303" s="77"/>
      <c r="GE303" s="77"/>
      <c r="GF303" s="77"/>
      <c r="GG303" s="77"/>
      <c r="GH303" s="77"/>
      <c r="GI303" s="77"/>
      <c r="GJ303" s="77"/>
      <c r="GK303" s="77"/>
      <c r="GL303" s="77"/>
      <c r="GM303" s="77"/>
      <c r="GN303" s="77"/>
      <c r="GO303" s="77"/>
      <c r="GP303" s="77"/>
      <c r="GQ303" s="77"/>
      <c r="GR303" s="77"/>
      <c r="GS303" s="77"/>
      <c r="GT303" s="77"/>
      <c r="GU303" s="77"/>
      <c r="GV303" s="77"/>
      <c r="GW303" s="122"/>
    </row>
    <row r="304" spans="1:222" ht="12.75" x14ac:dyDescent="0.2">
      <c r="A304" s="99" t="s">
        <v>619</v>
      </c>
      <c r="B304" s="87"/>
      <c r="C304" s="100"/>
      <c r="D304" s="120"/>
      <c r="E304" s="121"/>
      <c r="F304" s="81"/>
      <c r="G304" s="81"/>
      <c r="H304" s="81"/>
      <c r="I304" s="81"/>
      <c r="J304" s="81"/>
      <c r="K304" s="81"/>
      <c r="L304" s="81"/>
      <c r="M304" s="81"/>
      <c r="N304" s="81"/>
      <c r="O304" s="92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92"/>
      <c r="AO304" s="81"/>
      <c r="AP304" s="81"/>
      <c r="AQ304" s="81"/>
      <c r="AR304" s="81"/>
      <c r="AS304" s="81"/>
      <c r="AT304" s="81"/>
      <c r="AU304" s="81"/>
      <c r="AV304" s="92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1"/>
      <c r="BO304" s="81"/>
      <c r="BP304" s="81"/>
      <c r="BQ304" s="81"/>
      <c r="BR304" s="81"/>
      <c r="BS304" s="81"/>
      <c r="BT304" s="81"/>
      <c r="BU304" s="81"/>
      <c r="BV304" s="81"/>
      <c r="BW304" s="92"/>
      <c r="BX304" s="81"/>
      <c r="BY304" s="81"/>
      <c r="BZ304" s="81"/>
      <c r="CA304" s="81"/>
      <c r="CB304" s="81"/>
      <c r="CC304" s="81"/>
      <c r="CD304" s="81"/>
      <c r="CE304" s="81"/>
      <c r="CF304" s="92"/>
      <c r="CG304" s="81"/>
      <c r="CH304" s="81"/>
      <c r="CI304" s="81"/>
      <c r="CJ304" s="81"/>
      <c r="CK304" s="81"/>
      <c r="CL304" s="81"/>
      <c r="CM304" s="81"/>
      <c r="CN304" s="81"/>
      <c r="CO304" s="81"/>
      <c r="CP304" s="81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1"/>
      <c r="DH304" s="81"/>
      <c r="DI304" s="81"/>
      <c r="DJ304" s="81"/>
      <c r="DK304" s="81"/>
      <c r="DL304" s="81"/>
      <c r="DM304" s="81"/>
      <c r="DN304" s="81"/>
      <c r="DO304" s="81"/>
      <c r="DP304" s="81"/>
      <c r="DQ304" s="81"/>
      <c r="DR304" s="81"/>
      <c r="DS304" s="81"/>
      <c r="DT304" s="81"/>
      <c r="DU304" s="81"/>
      <c r="DV304" s="81"/>
      <c r="DW304" s="81"/>
      <c r="DX304" s="81"/>
      <c r="DY304" s="81"/>
      <c r="DZ304" s="81"/>
      <c r="EA304" s="81"/>
      <c r="EB304" s="81"/>
      <c r="EC304" s="81"/>
      <c r="ED304" s="81"/>
      <c r="EE304" s="81"/>
      <c r="EF304" s="81"/>
      <c r="EG304" s="81"/>
      <c r="EH304" s="81"/>
      <c r="EI304" s="81"/>
      <c r="EJ304" s="81"/>
      <c r="EK304" s="81"/>
      <c r="EL304" s="81"/>
      <c r="EM304" s="81"/>
      <c r="EN304" s="81"/>
      <c r="EO304" s="81"/>
      <c r="EP304" s="81"/>
      <c r="EQ304" s="81"/>
      <c r="ER304" s="81"/>
      <c r="ES304" s="81"/>
      <c r="ET304" s="81"/>
      <c r="EU304" s="81"/>
      <c r="EV304" s="81"/>
      <c r="EW304" s="81"/>
      <c r="EX304" s="81"/>
      <c r="EY304" s="81"/>
      <c r="EZ304" s="81"/>
      <c r="FA304" s="81"/>
      <c r="FB304" s="81"/>
      <c r="FC304" s="81"/>
      <c r="FD304" s="81"/>
      <c r="FE304" s="81"/>
      <c r="FF304" s="81"/>
      <c r="FG304" s="81"/>
      <c r="FH304" s="81"/>
      <c r="FI304" s="81"/>
      <c r="FJ304" s="81"/>
      <c r="FK304" s="81"/>
      <c r="FL304" s="81"/>
      <c r="FM304" s="81"/>
      <c r="FN304" s="81"/>
      <c r="FO304" s="81"/>
      <c r="FP304" s="81"/>
      <c r="FQ304" s="81"/>
      <c r="FR304" s="81"/>
      <c r="FS304" s="77"/>
      <c r="FT304" s="77"/>
      <c r="FU304" s="77"/>
      <c r="FV304" s="77"/>
      <c r="FW304" s="77"/>
      <c r="FX304" s="77"/>
      <c r="FY304" s="77"/>
      <c r="FZ304" s="77"/>
      <c r="GA304" s="77"/>
      <c r="GB304" s="77"/>
      <c r="GC304" s="77"/>
      <c r="GD304" s="77"/>
      <c r="GE304" s="77"/>
      <c r="GF304" s="77"/>
      <c r="GG304" s="77"/>
      <c r="GH304" s="77"/>
      <c r="GI304" s="77"/>
      <c r="GJ304" s="77"/>
      <c r="GK304" s="77"/>
      <c r="GL304" s="77"/>
      <c r="GM304" s="77"/>
      <c r="GN304" s="77"/>
      <c r="GO304" s="77"/>
      <c r="GP304" s="77"/>
      <c r="GQ304" s="77"/>
      <c r="GR304" s="77"/>
      <c r="GS304" s="77"/>
      <c r="GT304" s="77"/>
      <c r="GU304" s="77"/>
      <c r="GV304" s="77"/>
      <c r="GW304" s="108"/>
    </row>
    <row r="305" spans="1:222" x14ac:dyDescent="0.2">
      <c r="B305" s="87" t="s">
        <v>620</v>
      </c>
      <c r="C305" s="87" t="s">
        <v>621</v>
      </c>
      <c r="D305" s="88">
        <f>IF(ISNA(VLOOKUP($B305,'[2]1516 enrollment_Rev_Exp by size'!$A$6:$C$325,3,FALSE)),"",VLOOKUP($B305,'[2]1516 enrollment_Rev_Exp by size'!$A$6:$C$325,3,FALSE))</f>
        <v>19603.530000000002</v>
      </c>
      <c r="E305" s="89">
        <v>236656304.61000001</v>
      </c>
      <c r="F305" s="67">
        <f t="shared" ref="F305:F318" si="754">N305+AM305+AU305+BV305+CE305+FS305+GU305</f>
        <v>236656304.60999998</v>
      </c>
      <c r="G305" s="67">
        <f t="shared" ref="G305:G318" si="755">F305-E305</f>
        <v>0</v>
      </c>
      <c r="H305" s="90">
        <f>IF(ISNA(VLOOKUP($B305,'[2]1516 Exp_Rev Access'!$F$7:$FS$310,2,FALSE)),"",VLOOKUP($B305,'[2]1516 Exp_Rev Access'!$F$7:$FS$310,2,FALSE))</f>
        <v>48789796.880000003</v>
      </c>
      <c r="I305" s="90">
        <f>IF(ISNA(VLOOKUP($B305,'[2]1516 Exp_Rev Access'!$F$7:$FS$310,3,FALSE)),"",VLOOKUP($B305,'[2]1516 Exp_Rev Access'!$F$7:$FS$310,3,FALSE))</f>
        <v>0</v>
      </c>
      <c r="J305" s="90">
        <f>IF(ISNA(VLOOKUP($B305,'[2]1516 Exp_Rev Access'!$F$7:$FS$310,4,FALSE)),"",VLOOKUP($B305,'[2]1516 Exp_Rev Access'!$F$7:$FS$310,4,FALSE))</f>
        <v>31787.39</v>
      </c>
      <c r="K305" s="90">
        <f>IF(ISNA(VLOOKUP($B305,'[2]1516 Exp_Rev Access'!$F$7:$FS$310,5,FALSE)),"-",VLOOKUP($B305,'[2]1516 Exp_Rev Access'!$F$7:$FS$310,5,FALSE))</f>
        <v>3.76</v>
      </c>
      <c r="L305" s="90">
        <f>IF(ISNA(VLOOKUP($B305,'[2]1516 Exp_Rev Access'!$F$7:$FS$310,6,FALSE)),"",VLOOKUP($B305,'[2]1516 Exp_Rev Access'!$F$7:$FS$310,6,FALSE))</f>
        <v>0</v>
      </c>
      <c r="M305" s="90">
        <f>IF(ISNA(VLOOKUP($B305,'[2]1516 Exp_Rev Access'!$F$7:$FS$310,7,FALSE)),"",VLOOKUP($B305,'[2]1516 Exp_Rev Access'!$F$7:$FS$310,7,FALSE))</f>
        <v>0</v>
      </c>
      <c r="N305" s="53">
        <f t="shared" ref="N305:N318" si="756">SUM(H305:M305)</f>
        <v>48821588.030000001</v>
      </c>
      <c r="O305" s="91">
        <f t="shared" ref="O305:O318" si="757">N305/E305</f>
        <v>0.20629743251698279</v>
      </c>
      <c r="P305" s="53">
        <f t="shared" ref="P305:P318" si="758">N305/D305</f>
        <v>2490.4488135555175</v>
      </c>
      <c r="Q305" s="90">
        <f>IF(ISNA(VLOOKUP($B305,'[2]1516 Exp_Rev Access'!$F$7:$FS$310,8,FALSE)),"",VLOOKUP($B305,'[2]1516 Exp_Rev Access'!$F$7:$FS$310,8,FALSE))</f>
        <v>1448852.95</v>
      </c>
      <c r="R305" s="90">
        <f>IF(ISNA(VLOOKUP($B305,'[2]1516 Exp_Rev Access'!$F$7:$FS$310,9,FALSE)),"",VLOOKUP($B305,'[2]1516 Exp_Rev Access'!$F$7:$FS$310,9,FALSE))</f>
        <v>0</v>
      </c>
      <c r="S305" s="90">
        <f>IF(ISNA(VLOOKUP($B305,'[2]1516 Exp_Rev Access'!$F$7:$FS$310,10,FALSE)),"",VLOOKUP($B305,'[2]1516 Exp_Rev Access'!$F$7:$FS$310,10,FALSE))</f>
        <v>0</v>
      </c>
      <c r="T305" s="90">
        <f>IF(ISNA(VLOOKUP($B305,'[2]1516 Exp_Rev Access'!$F$7:$FS$310,11,FALSE)),"",VLOOKUP($B305,'[2]1516 Exp_Rev Access'!$F$7:$FS$310,11,FALSE))</f>
        <v>0</v>
      </c>
      <c r="U305" s="90">
        <f>IF(ISNA(VLOOKUP($B305,'[2]1516 Exp_Rev Access'!$F$7:$FS$310,12,FALSE)),"",VLOOKUP($B305,'[2]1516 Exp_Rev Access'!$F$7:$FS$310,12,FALSE))</f>
        <v>0</v>
      </c>
      <c r="V305" s="90">
        <f>IF(ISNA(VLOOKUP($B305,'[2]1516 Exp_Rev Access'!$F$7:$FS$310,13,FALSE)),"",VLOOKUP($B305,'[2]1516 Exp_Rev Access'!$F$7:$FS$310,13,FALSE))</f>
        <v>62760</v>
      </c>
      <c r="W305" s="90">
        <f>IF(ISNA(VLOOKUP($B305,'[2]1516 Exp_Rev Access'!$F$7:$FS$310,14,FALSE)),"",VLOOKUP($B305,'[2]1516 Exp_Rev Access'!$F$7:$FS$310,14,FALSE))</f>
        <v>0</v>
      </c>
      <c r="X305" s="90">
        <f>IF(ISNA(VLOOKUP($B305,'[2]1516 Exp_Rev Access'!$F$7:$FS$310,15,FALSE)),"",VLOOKUP($B305,'[2]1516 Exp_Rev Access'!$F$7:$FS$310,15,FALSE))</f>
        <v>0</v>
      </c>
      <c r="Y305" s="90">
        <f>IF(ISNA(VLOOKUP($B305,'[2]1516 Exp_Rev Access'!$F$7:$FS$310,16,FALSE)),"",VLOOKUP($B305,'[2]1516 Exp_Rev Access'!$F$7:$FS$310,16,FALSE))</f>
        <v>161332.06</v>
      </c>
      <c r="Z305" s="90">
        <f>IF(ISNA(VLOOKUP($B305,'[2]1516 Exp_Rev Access'!$F$7:$FS$310,17,FALSE)),"",VLOOKUP($B305,'[2]1516 Exp_Rev Access'!$F$7:$FS$310,17,FALSE))</f>
        <v>0</v>
      </c>
      <c r="AA305" s="90">
        <f>IF(ISNA(VLOOKUP($B305,'[2]1516 Exp_Rev Access'!$F$7:$FS$310,18,FALSE)),"",VLOOKUP($B305,'[2]1516 Exp_Rev Access'!$F$7:$FS$310,18,FALSE))</f>
        <v>0</v>
      </c>
      <c r="AB305" s="90">
        <f>IF(ISNA(VLOOKUP($B305,'[2]1516 Exp_Rev Access'!$F$7:$FS$310,19,FALSE)),"",VLOOKUP($B305,'[2]1516 Exp_Rev Access'!$F$7:$FS$310,19,FALSE))</f>
        <v>0</v>
      </c>
      <c r="AC305" s="90">
        <f>IF(ISNA(VLOOKUP($B305,'[2]1516 Exp_Rev Access'!$F$7:$FS$310,20,FALSE)),"",VLOOKUP($B305,'[2]1516 Exp_Rev Access'!$F$7:$FS$310,20,FALSE))</f>
        <v>28218.01</v>
      </c>
      <c r="AD305" s="90">
        <f>IF(ISNA(VLOOKUP($B305,'[2]1516 Exp_Rev Access'!$F$7:$FS$310,21,FALSE)),"",VLOOKUP($B305,'[2]1516 Exp_Rev Access'!$F$7:$FS$310,21,FALSE))</f>
        <v>2224695.9900000002</v>
      </c>
      <c r="AE305" s="90">
        <f>IF(ISNA(VLOOKUP($B305,'[2]1516 Exp_Rev Access'!$F$7:$FS$310,22,FALSE)),"",VLOOKUP($B305,'[2]1516 Exp_Rev Access'!$F$7:$FS$310,22,FALSE))</f>
        <v>68366.820000000007</v>
      </c>
      <c r="AF305" s="90">
        <f>IF(ISNA(VLOOKUP($B305,'[2]1516 Exp_Rev Access'!$F$7:$FS$310,23,FALSE)),"",VLOOKUP($B305,'[2]1516 Exp_Rev Access'!$F$7:$FS$310,23,FALSE))</f>
        <v>0</v>
      </c>
      <c r="AG305" s="90">
        <f>IF(ISNA(VLOOKUP($B305,'[2]1516 Exp_Rev Access'!$F$7:$FS$310,24,FALSE)),"",VLOOKUP($B305,'[2]1516 Exp_Rev Access'!$F$7:$FS$310,24,FALSE))</f>
        <v>700156.02</v>
      </c>
      <c r="AH305" s="90">
        <f>IF(ISNA(VLOOKUP($B305,'[2]1516 Exp_Rev Access'!$F$7:$FS$310,25,FALSE)),"",VLOOKUP($B305,'[2]1516 Exp_Rev Access'!$F$7:$FS$310,25,FALSE))</f>
        <v>35219.9</v>
      </c>
      <c r="AI305" s="90">
        <f>IF(ISNA(VLOOKUP($B305,'[2]1516 Exp_Rev Access'!$F$7:$FS$310,26,FALSE)),"",VLOOKUP($B305,'[2]1516 Exp_Rev Access'!$F$7:$FS$310,26,FALSE))</f>
        <v>547537.38</v>
      </c>
      <c r="AJ305" s="90">
        <f>IF(ISNA(VLOOKUP($B305,'[2]1516 Exp_Rev Access'!$F$7:$FS$310,27,FALSE)),"",VLOOKUP($B305,'[2]1516 Exp_Rev Access'!$F$7:$FS$310,27,FALSE))</f>
        <v>38419.14</v>
      </c>
      <c r="AK305" s="90">
        <f>IF(ISNA(VLOOKUP($B305,'[2]1516 Exp_Rev Access'!$F$7:$FS$310,28,FALSE)),"",VLOOKUP($B305,'[2]1516 Exp_Rev Access'!$F$7:$FS$310,28,FALSE))</f>
        <v>442991.53</v>
      </c>
      <c r="AL305" s="90">
        <f>IF(ISNA(VLOOKUP($B305,'[2]1516 Exp_Rev Access'!$F$7:$FS$310,29,FALSE)),"",VLOOKUP($B305,'[2]1516 Exp_Rev Access'!$F$7:$FS$310,29,FALSE))</f>
        <v>68605.22</v>
      </c>
      <c r="AM305" s="53">
        <f t="shared" ref="AM305:AM318" si="759">SUM(Q305:AL305)</f>
        <v>5827155.0199999996</v>
      </c>
      <c r="AN305" s="92">
        <f t="shared" ref="AN305:AN319" si="760">AM305/E305</f>
        <v>2.4622859845643726E-2</v>
      </c>
      <c r="AO305" s="68">
        <f t="shared" ref="AO305:AO319" si="761">AM305/D305</f>
        <v>297.25029216676785</v>
      </c>
      <c r="AP305" s="90">
        <f>IF(ISNA(VLOOKUP($B305,'[2]1516 Exp_Rev Access'!$F$7:$FS$310,30,FALSE)),"",VLOOKUP($B305,'[2]1516 Exp_Rev Access'!$F$7:$FS$310,30,FALSE))</f>
        <v>122432612.39</v>
      </c>
      <c r="AQ305" s="90">
        <f>IF(ISNA(VLOOKUP($B305,'[2]1516 Exp_Rev Access'!$F$7:$FS$310,31,FALSE)),"",VLOOKUP($B305,'[2]1516 Exp_Rev Access'!$F$7:$FS$310,31,FALSE))</f>
        <v>3962022.09</v>
      </c>
      <c r="AR305" s="90">
        <f>IF(ISNA(VLOOKUP($B305,'[2]1516 Exp_Rev Access'!$F$7:$FS$310,32,FALSE)),"",VLOOKUP($B305,'[2]1516 Exp_Rev Access'!$F$7:$FS$310,32,FALSE))</f>
        <v>3129892.52</v>
      </c>
      <c r="AS305" s="90">
        <f>IF(ISNA(VLOOKUP($B305,'[2]1516 Exp_Rev Access'!$F$7:$FS$310,33,FALSE)),"",VLOOKUP($B305,'[2]1516 Exp_Rev Access'!$F$7:$FS$310,33,FALSE))</f>
        <v>0</v>
      </c>
      <c r="AT305" s="90">
        <f>IF(ISNA(VLOOKUP($B305,'[2]1516 Exp_Rev Access'!$F$7:$FS$310,34,FALSE)),"",VLOOKUP($B305,'[2]1516 Exp_Rev Access'!$F$7:$FS$310,34,FALSE))</f>
        <v>0</v>
      </c>
      <c r="AU305" s="53">
        <f t="shared" ref="AU305:AU318" si="762">SUM(AP305:AT305)</f>
        <v>129524527</v>
      </c>
      <c r="AV305" s="93">
        <f t="shared" ref="AV305:AV319" si="763">AU305/E305</f>
        <v>0.54731069689206535</v>
      </c>
      <c r="AW305" s="53">
        <f t="shared" ref="AW305:AW319" si="764">AU305/D305</f>
        <v>6607.2042637218901</v>
      </c>
      <c r="AX305" s="90">
        <f>IF(ISNA(VLOOKUP($B305,'[2]1516 Exp_Rev Access'!$F$7:$FS$310,35,FALSE)),"",VLOOKUP($B305,'[2]1516 Exp_Rev Access'!$F$7:$FS$310,35,FALSE))</f>
        <v>4485.66</v>
      </c>
      <c r="AY305" s="90">
        <f>IF(ISNA(VLOOKUP($B305,'[2]1516 Exp_Rev Access'!$F$7:$FS$310,36,FALSE)),"",VLOOKUP($B305,'[2]1516 Exp_Rev Access'!$F$7:$FS$310,36,FALSE))</f>
        <v>15450392.810000001</v>
      </c>
      <c r="AZ305" s="90">
        <f>IF(ISNA(VLOOKUP($B305,'[2]1516 Exp_Rev Access'!$F$7:$FS$310,37,FALSE)),"",VLOOKUP($B305,'[2]1516 Exp_Rev Access'!$F$7:$FS$310,37,FALSE))</f>
        <v>1129161.8500000001</v>
      </c>
      <c r="BA305" s="90">
        <f>IF(ISNA(VLOOKUP($B305,'[2]1516 Exp_Rev Access'!$F$7:$FS$310,38,FALSE)),"",VLOOKUP($B305,'[2]1516 Exp_Rev Access'!$F$7:$FS$310,38,FALSE))</f>
        <v>0</v>
      </c>
      <c r="BB305" s="90">
        <f>IF(ISNA(VLOOKUP($B305,'[2]1516 Exp_Rev Access'!$F$7:$FS$310,39,FALSE)),"",VLOOKUP($B305,'[2]1516 Exp_Rev Access'!$F$7:$FS$310,39,FALSE))</f>
        <v>0</v>
      </c>
      <c r="BC305" s="90">
        <f>IF(ISNA(VLOOKUP($B305,'[2]1516 Exp_Rev Access'!$F$7:$FS$310,40,FALSE)),"",VLOOKUP($B305,'[2]1516 Exp_Rev Access'!$F$7:$FS$310,40,FALSE))</f>
        <v>3999216.34</v>
      </c>
      <c r="BD305" s="90">
        <f>IF(ISNA(VLOOKUP($B305,'[2]1516 Exp_Rev Access'!$F$7:$FS$310,41,FALSE)),"",VLOOKUP($B305,'[2]1516 Exp_Rev Access'!$F$7:$FS$310,41,FALSE))</f>
        <v>0</v>
      </c>
      <c r="BE305" s="90">
        <f>IF(ISNA(VLOOKUP($B305,'[2]1516 Exp_Rev Access'!$F$7:$FS$310,42,FALSE)),"",VLOOKUP($B305,'[2]1516 Exp_Rev Access'!$F$7:$FS$310,42,FALSE))</f>
        <v>1557923.5</v>
      </c>
      <c r="BF305" s="90">
        <f>IF(ISNA(VLOOKUP($B305,'[2]1516 Exp_Rev Access'!$F$7:$FS$310,43,FALSE)),"",VLOOKUP($B305,'[2]1516 Exp_Rev Access'!$F$7:$FS$310,43,FALSE))</f>
        <v>0</v>
      </c>
      <c r="BG305" s="90">
        <f>IF(ISNA(VLOOKUP($B305,'[2]1516 Exp_Rev Access'!$F$7:$FS$310,44,FALSE)),"",VLOOKUP($B305,'[2]1516 Exp_Rev Access'!$F$7:$FS$310,44,FALSE))</f>
        <v>2891124.41</v>
      </c>
      <c r="BH305" s="90">
        <f>IF(ISNA(VLOOKUP($B305,'[2]1516 Exp_Rev Access'!$F$7:$FS$310,45,FALSE)),"",VLOOKUP($B305,'[2]1516 Exp_Rev Access'!$F$7:$FS$310,45,FALSE))</f>
        <v>207047.63</v>
      </c>
      <c r="BI305" s="90">
        <f>IF(ISNA(VLOOKUP($B305,'[2]1516 Exp_Rev Access'!$F$7:$FS$310,46,FALSE)),"",VLOOKUP($B305,'[2]1516 Exp_Rev Access'!$F$7:$FS$310,46,FALSE))</f>
        <v>0</v>
      </c>
      <c r="BJ305" s="90">
        <f>IF(ISNA(VLOOKUP($B305,'[2]1516 Exp_Rev Access'!$F$7:$FS$310,47,FALSE)),"",VLOOKUP($B305,'[2]1516 Exp_Rev Access'!$F$7:$FS$310,47,FALSE))</f>
        <v>133327.09</v>
      </c>
      <c r="BK305" s="90">
        <f>IF(ISNA(VLOOKUP($B305,'[2]1516 Exp_Rev Access'!$F$7:$FS$310,48,FALSE)),"",VLOOKUP($B305,'[2]1516 Exp_Rev Access'!$F$7:$FS$310,48,FALSE))</f>
        <v>9608609.0600000005</v>
      </c>
      <c r="BL305" s="90">
        <f>IF(ISNA(VLOOKUP($B305,'[2]1516 Exp_Rev Access'!$F$7:$FS$310,49,FALSE)),"",VLOOKUP($B305,'[2]1516 Exp_Rev Access'!$F$7:$FS$310,49,FALSE))</f>
        <v>35772.230000000003</v>
      </c>
      <c r="BM305" s="90">
        <f>IF(ISNA(VLOOKUP($B305,'[2]1516 Exp_Rev Access'!$F$7:$FS$310,50,FALSE)),"",VLOOKUP($B305,'[2]1516 Exp_Rev Access'!$F$7:$FS$310,50,FALSE))</f>
        <v>0</v>
      </c>
      <c r="BN305" s="90">
        <f>IF(ISNA(VLOOKUP($B305,'[2]1516 Exp_Rev Access'!$F$7:$FS$310,51,FALSE)),"",VLOOKUP($B305,'[2]1516 Exp_Rev Access'!$F$7:$FS$310,51,FALSE))</f>
        <v>0</v>
      </c>
      <c r="BO305" s="90">
        <f>IF(ISNA(VLOOKUP($B305,'[2]1516 Exp_Rev Access'!$F$7:$FS$310,52,FALSE)),"",VLOOKUP($B305,'[2]1516 Exp_Rev Access'!$F$7:$FS$310,52,FALSE))</f>
        <v>0</v>
      </c>
      <c r="BP305" s="90">
        <f>IF(ISNA(VLOOKUP($B305,'[2]1516 Exp_Rev Access'!$F$7:$FS$310,53,FALSE)),"",VLOOKUP($B305,'[2]1516 Exp_Rev Access'!$F$7:$FS$310,53,FALSE))</f>
        <v>0</v>
      </c>
      <c r="BQ305" s="90">
        <f>IF(ISNA(VLOOKUP($B305,'[2]1516 Exp_Rev Access'!$F$7:$FS$310,54,FALSE)),"",VLOOKUP($B305,'[2]1516 Exp_Rev Access'!$F$7:$FS$310,54,FALSE))</f>
        <v>0</v>
      </c>
      <c r="BR305" s="90">
        <f>IF(ISNA(VLOOKUP($B305,'[2]1516 Exp_Rev Access'!$F$7:$FS$310,55,FALSE)),"",VLOOKUP($B305,'[2]1516 Exp_Rev Access'!$F$7:$FS$310,55,FALSE))</f>
        <v>0</v>
      </c>
      <c r="BS305" s="90">
        <f>IF(ISNA(VLOOKUP($B305,'[2]1516 Exp_Rev Access'!$F$7:$FS$310,56,FALSE)),"",VLOOKUP($B305,'[2]1516 Exp_Rev Access'!$F$7:$FS$310,56,FALSE))</f>
        <v>0</v>
      </c>
      <c r="BT305" s="90">
        <f>IF(ISNA(VLOOKUP($B305,'[2]1516 Exp_Rev Access'!$F$7:$FS$310,57,FALSE)),"",VLOOKUP($B305,'[2]1516 Exp_Rev Access'!$F$7:$FS$310,57,FALSE))</f>
        <v>0</v>
      </c>
      <c r="BU305" s="90">
        <f>IF(ISNA(VLOOKUP($B305,'[2]1516 Exp_Rev Access'!$F$7:$FS$310,58,FALSE)),"",VLOOKUP($B305,'[2]1516 Exp_Rev Access'!$F$7:$FS$310,58,FALSE))</f>
        <v>0</v>
      </c>
      <c r="BV305" s="53">
        <f t="shared" ref="BV305:BV318" si="765">SUM(AX305:BU305)</f>
        <v>35017060.579999998</v>
      </c>
      <c r="BW305" s="92">
        <f t="shared" ref="BW305:BW319" si="766">BV305/E305</f>
        <v>0.14796588934195815</v>
      </c>
      <c r="BX305" s="68">
        <f t="shared" ref="BX305:BX319" si="767">BV305/D305</f>
        <v>1786.2630138551574</v>
      </c>
      <c r="BY305" s="90">
        <f>IF(ISNA(VLOOKUP($B305,'[2]1516 Exp_Rev Access'!$F$7:$FS$310,59,FALSE)),"",VLOOKUP($B305,'[2]1516 Exp_Rev Access'!$F$7:$FS$310,59,FALSE))</f>
        <v>0</v>
      </c>
      <c r="BZ305" s="90">
        <f>IF(ISNA(VLOOKUP($B305,'[2]1516 Exp_Rev Access'!$F$7:$FS$310,60,FALSE)),"",VLOOKUP($B305,'[2]1516 Exp_Rev Access'!$F$7:$FS$310,60,FALSE))</f>
        <v>0</v>
      </c>
      <c r="CA305" s="90">
        <f>IF(ISNA(VLOOKUP($B305,'[2]1516 Exp_Rev Access'!$F$7:$FS$310,61,FALSE)),"",VLOOKUP($B305,'[2]1516 Exp_Rev Access'!$F$7:$FS$310,61,FALSE))</f>
        <v>0</v>
      </c>
      <c r="CB305" s="90">
        <f>IF(ISNA(VLOOKUP($B305,'[2]1516 Exp_Rev Access'!$F$7:$FS$310,62,FALSE)),"",VLOOKUP($B305,'[2]1516 Exp_Rev Access'!$F$7:$FS$310,62,FALSE))</f>
        <v>0</v>
      </c>
      <c r="CC305" s="90">
        <f>IF(ISNA(VLOOKUP($B305,'[2]1516 Exp_Rev Access'!$F$7:$FS$310,63,FALSE)),"",VLOOKUP($B305,'[2]1516 Exp_Rev Access'!$F$7:$FS$310,63,FALSE))</f>
        <v>61035.7</v>
      </c>
      <c r="CD305" s="90">
        <f>IF(ISNA(VLOOKUP($B305,'[2]1516 Exp_Rev Access'!$F$7:$FS$310,64,FALSE)),"",VLOOKUP($B305,'[2]1516 Exp_Rev Access'!$F$7:$FS$310,64,FALSE))</f>
        <v>0</v>
      </c>
      <c r="CE305" s="53">
        <f t="shared" ref="CE305:CE318" si="768">SUM(BY305:CD305)</f>
        <v>61035.7</v>
      </c>
      <c r="CF305" s="92">
        <f t="shared" ref="CF305:CF319" si="769">CE305/E305</f>
        <v>2.5790861604377854E-4</v>
      </c>
      <c r="CG305" s="94">
        <f t="shared" ref="CG305:CG319" si="770">CE305/D305</f>
        <v>3.1135055778219529</v>
      </c>
      <c r="CH305" s="90">
        <f>IF(ISNA(VLOOKUP($B305,'[2]1516 Exp_Rev Access'!$F$7:$FS$310,65,FALSE)),"",VLOOKUP($B305,'[2]1516 Exp_Rev Access'!$F$7:$FS$310,65,FALSE))</f>
        <v>0</v>
      </c>
      <c r="CI305" s="90">
        <f>IF(ISNA(VLOOKUP($B305,'[2]1516 Exp_Rev Access'!$F$7:$FS$310,66,FALSE)),"",VLOOKUP($B305,'[2]1516 Exp_Rev Access'!$F$7:$FS$310,66,FALSE))</f>
        <v>0</v>
      </c>
      <c r="CJ305" s="90">
        <f>IF(ISNA(VLOOKUP($B305,'[2]1516 Exp_Rev Access'!$F$7:$FS$310,67,FALSE)),"",VLOOKUP($B305,'[2]1516 Exp_Rev Access'!$F$7:$FS$310,67,FALSE))</f>
        <v>0</v>
      </c>
      <c r="CK305" s="90">
        <f>IF(ISNA(VLOOKUP($B305,'[2]1516 Exp_Rev Access'!$F$7:$FS$310,68,FALSE)),"",VLOOKUP($B305,'[2]1516 Exp_Rev Access'!$F$7:$FS$310,68,FALSE))</f>
        <v>0</v>
      </c>
      <c r="CL305" s="90">
        <f>IF(ISNA(VLOOKUP($B305,'[2]1516 Exp_Rev Access'!$F$7:$FS$310,69,FALSE)),"",VLOOKUP($B305,'[2]1516 Exp_Rev Access'!$F$7:$FS$310,69,FALSE))</f>
        <v>0</v>
      </c>
      <c r="CM305" s="90">
        <f>IF(ISNA(VLOOKUP($B305,'[2]1516 Exp_Rev Access'!$F$7:$FS$310,70,FALSE)),"",VLOOKUP($B305,'[2]1516 Exp_Rev Access'!$F$7:$FS$310,70,FALSE))</f>
        <v>0</v>
      </c>
      <c r="CN305" s="90">
        <f>IF(ISNA(VLOOKUP($B305,'[2]1516 Exp_Rev Access'!$F$7:$FS$310,71,FALSE)),"",VLOOKUP($B305,'[2]1516 Exp_Rev Access'!$F$7:$FS$310,71,FALSE))</f>
        <v>0</v>
      </c>
      <c r="CO305" s="90">
        <f>IF(ISNA(VLOOKUP($B305,'[2]1516 Exp_Rev Access'!$F$7:$FS$310,72,FALSE)),"",VLOOKUP($B305,'[2]1516 Exp_Rev Access'!$F$7:$FS$310,72,FALSE))</f>
        <v>0</v>
      </c>
      <c r="CP305" s="90">
        <f>IF(ISNA(VLOOKUP($B305,'[2]1516 Exp_Rev Access'!$F$7:$FS$310,73,FALSE)),"",VLOOKUP($B305,'[2]1516 Exp_Rev Access'!$F$7:$FS$310,73,FALSE))</f>
        <v>0</v>
      </c>
      <c r="CQ305" s="90">
        <f>IF(ISNA(VLOOKUP($B305,'[2]1516 Exp_Rev Access'!$F$7:$FS$310,74,FALSE)),"",VLOOKUP($B305,'[2]1516 Exp_Rev Access'!$F$7:$FS$310,74,FALSE))</f>
        <v>4210612</v>
      </c>
      <c r="CR305" s="90">
        <f>IF(ISNA(VLOOKUP($B305,'[2]1516 Exp_Rev Access'!$F$7:$FS$310,75,FALSE)),"",VLOOKUP($B305,'[2]1516 Exp_Rev Access'!$F$7:$FS$310,75,FALSE))</f>
        <v>0</v>
      </c>
      <c r="CS305" s="90">
        <f>IF(ISNA(VLOOKUP($B305,'[2]1516 Exp_Rev Access'!$F$7:$FS$310,76,FALSE)),"",VLOOKUP($B305,'[2]1516 Exp_Rev Access'!$F$7:$FS$310,76,FALSE))</f>
        <v>107378</v>
      </c>
      <c r="CT305" s="90">
        <f>IF(ISNA(VLOOKUP($B305,'[2]1516 Exp_Rev Access'!$F$7:$FS$310,77,FALSE)),"",VLOOKUP($B305,'[2]1516 Exp_Rev Access'!$F$7:$FS$310,77,FALSE))</f>
        <v>0</v>
      </c>
      <c r="CU305" s="90">
        <f>IF(ISNA(VLOOKUP($B305,'[2]1516 Exp_Rev Access'!$F$7:$FS$310,78,FALSE)),"",VLOOKUP($B305,'[2]1516 Exp_Rev Access'!$F$7:$FS$310,78,FALSE))</f>
        <v>3200415.12</v>
      </c>
      <c r="CV305" s="90">
        <f>IF(ISNA(VLOOKUP($B305,'[2]1516 Exp_Rev Access'!$F$7:$FS$310,79,FALSE)),"",VLOOKUP($B305,'[2]1516 Exp_Rev Access'!$F$7:$FS$310,79,FALSE))</f>
        <v>675835.06</v>
      </c>
      <c r="CW305" s="90">
        <f>IF(ISNA(VLOOKUP($B305,'[2]1516 Exp_Rev Access'!$F$7:$FS$310,80,FALSE)),"",VLOOKUP($B305,'[2]1516 Exp_Rev Access'!$F$7:$FS$310,80,FALSE))</f>
        <v>0</v>
      </c>
      <c r="CX305" s="90">
        <f>IF(ISNA(VLOOKUP($B305,'[2]1516 Exp_Rev Access'!$F$7:$FS$310,81,FALSE)),"",VLOOKUP($B305,'[2]1516 Exp_Rev Access'!$F$7:$FS$310,81,FALSE))</f>
        <v>0</v>
      </c>
      <c r="CY305" s="90">
        <f>IF(ISNA(VLOOKUP($B305,'[2]1516 Exp_Rev Access'!$F$7:$FS$310,82,FALSE)),"",VLOOKUP($B305,'[2]1516 Exp_Rev Access'!$F$7:$FS$310,82,FALSE))</f>
        <v>0</v>
      </c>
      <c r="CZ305" s="90">
        <f>IF(ISNA(VLOOKUP($B305,'[2]1516 Exp_Rev Access'!$F$7:$FS$310,83,FALSE)),"",VLOOKUP($B305,'[2]1516 Exp_Rev Access'!$F$7:$FS$310,83,FALSE))</f>
        <v>0</v>
      </c>
      <c r="DA305" s="90">
        <f>IF(ISNA(VLOOKUP($B305,'[2]1516 Exp_Rev Access'!$F$7:$FS$310,84,FALSE)),"",VLOOKUP($B305,'[2]1516 Exp_Rev Access'!$F$7:$FS$310,84,FALSE))</f>
        <v>0</v>
      </c>
      <c r="DB305" s="90">
        <f>IF(ISNA(VLOOKUP($B305,'[2]1516 Exp_Rev Access'!$F$7:$FS$310,85,FALSE)),"",VLOOKUP($B305,'[2]1516 Exp_Rev Access'!$F$7:$FS$310,85,FALSE))</f>
        <v>389201.18</v>
      </c>
      <c r="DC305" s="90">
        <f>IF(ISNA(VLOOKUP($B305,'[2]1516 Exp_Rev Access'!$F$7:$FS$310,86,FALSE)),"",VLOOKUP($B305,'[2]1516 Exp_Rev Access'!$F$7:$FS$310,86,FALSE))</f>
        <v>0</v>
      </c>
      <c r="DD305" s="90">
        <f>IF(ISNA(VLOOKUP($B305,'[2]1516 Exp_Rev Access'!$F$7:$FS$310,87,FALSE)),"",VLOOKUP($B305,'[2]1516 Exp_Rev Access'!$F$7:$FS$310,87,FALSE))</f>
        <v>0</v>
      </c>
      <c r="DE305" s="90">
        <f>IF(ISNA(VLOOKUP($B305,'[2]1516 Exp_Rev Access'!$F$7:$FS$310,88,FALSE)),"",VLOOKUP($B305,'[2]1516 Exp_Rev Access'!$F$7:$FS$310,88,FALSE))</f>
        <v>0</v>
      </c>
      <c r="DF305" s="90">
        <f>IF(ISNA(VLOOKUP($B305,'[2]1516 Exp_Rev Access'!$F$7:$FS$310,89,FALSE)),"",VLOOKUP($B305,'[2]1516 Exp_Rev Access'!$F$7:$FS$310,89,FALSE))</f>
        <v>0</v>
      </c>
      <c r="DG305" s="90">
        <f>IF(ISNA(VLOOKUP($B305,'[2]1516 Exp_Rev Access'!$F$7:$FS$310,90,FALSE)),"",VLOOKUP($B305,'[2]1516 Exp_Rev Access'!$F$7:$FS$310,90,FALSE))</f>
        <v>0</v>
      </c>
      <c r="DH305" s="90">
        <f>IF(ISNA(VLOOKUP($B305,'[2]1516 Exp_Rev Access'!$F$7:$FS$310,91,FALSE)),"",VLOOKUP($B305,'[2]1516 Exp_Rev Access'!$F$7:$FS$310,91,FALSE))</f>
        <v>111496.61</v>
      </c>
      <c r="DI305" s="90">
        <f>IF(ISNA(VLOOKUP($B305,'[2]1516 Exp_Rev Access'!$F$7:$FS$310,92,FALSE)),"",VLOOKUP($B305,'[2]1516 Exp_Rev Access'!$F$7:$FS$310,92,FALSE))</f>
        <v>4365339.34</v>
      </c>
      <c r="DJ305" s="90">
        <f>IF(ISNA(VLOOKUP($B305,'[2]1516 Exp_Rev Access'!$F$7:$FS$310,93,FALSE)),"",VLOOKUP($B305,'[2]1516 Exp_Rev Access'!$F$7:$FS$310,93,FALSE))</f>
        <v>0</v>
      </c>
      <c r="DK305" s="90">
        <f>IF(ISNA(VLOOKUP($B305,'[2]1516 Exp_Rev Access'!$F$7:$FS$310,94,FALSE)),"",VLOOKUP($B305,'[2]1516 Exp_Rev Access'!$F$7:$FS$310,94,FALSE))</f>
        <v>66301.7</v>
      </c>
      <c r="DL305" s="90">
        <f>IF(ISNA(VLOOKUP($B305,'[2]1516 Exp_Rev Access'!$F$7:$FS$310,95,FALSE)),"",VLOOKUP($B305,'[2]1516 Exp_Rev Access'!$F$7:$FS$310,95,FALSE))</f>
        <v>0</v>
      </c>
      <c r="DM305" s="90">
        <f>IF(ISNA(VLOOKUP($B305,'[2]1516 Exp_Rev Access'!$F$7:$FS$310,96,FALSE)),"",VLOOKUP($B305,'[2]1516 Exp_Rev Access'!$F$7:$FS$310,96,FALSE))</f>
        <v>0</v>
      </c>
      <c r="DN305" s="90">
        <f>IF(ISNA(VLOOKUP($B305,'[2]1516 Exp_Rev Access'!$F$7:$FS$310,97,FALSE)),"",VLOOKUP($B305,'[2]1516 Exp_Rev Access'!$F$7:$FS$310,97,FALSE))</f>
        <v>0</v>
      </c>
      <c r="DO305" s="90">
        <f>IF(ISNA(VLOOKUP($B305,'[2]1516 Exp_Rev Access'!$F$7:$FS$310,98,FALSE)),"",VLOOKUP($B305,'[2]1516 Exp_Rev Access'!$F$7:$FS$310,98,FALSE))</f>
        <v>0</v>
      </c>
      <c r="DP305" s="90">
        <f>IF(ISNA(VLOOKUP($B305,'[2]1516 Exp_Rev Access'!$F$7:$FS$310,99,FALSE)),"",VLOOKUP($B305,'[2]1516 Exp_Rev Access'!$F$7:$FS$310,99,FALSE))</f>
        <v>0</v>
      </c>
      <c r="DQ305" s="90">
        <f>IF(ISNA(VLOOKUP($B305,'[2]1516 Exp_Rev Access'!$F$7:$FS$310,100,FALSE)),"",VLOOKUP($B305,'[2]1516 Exp_Rev Access'!$F$7:$FS$310,100,FALSE))</f>
        <v>0</v>
      </c>
      <c r="DR305" s="90">
        <f>IF(ISNA(VLOOKUP($B305,'[2]1516 Exp_Rev Access'!$F$7:$FS$310,101,FALSE)),"",VLOOKUP($B305,'[2]1516 Exp_Rev Access'!$F$7:$FS$310,101,FALSE))</f>
        <v>0</v>
      </c>
      <c r="DS305" s="90">
        <f>IF(ISNA(VLOOKUP($B305,'[2]1516 Exp_Rev Access'!$F$7:$FS$310,102,FALSE)),"",VLOOKUP($B305,'[2]1516 Exp_Rev Access'!$F$7:$FS$310,102,FALSE))</f>
        <v>0</v>
      </c>
      <c r="DT305" s="90">
        <f>IF(ISNA(VLOOKUP($B305,'[2]1516 Exp_Rev Access'!$F$7:$FS$310,103,FALSE)),"",VLOOKUP($B305,'[2]1516 Exp_Rev Access'!$F$7:$FS$310,103,FALSE))</f>
        <v>0</v>
      </c>
      <c r="DU305" s="90">
        <f>IF(ISNA(VLOOKUP($B305,'[2]1516 Exp_Rev Access'!$F$7:$FS$310,104,FALSE)),"",VLOOKUP($B305,'[2]1516 Exp_Rev Access'!$F$7:$FS$310,104,FALSE))</f>
        <v>0</v>
      </c>
      <c r="DV305" s="90">
        <f>IF(ISNA(VLOOKUP($B305,'[2]1516 Exp_Rev Access'!$F$7:$FS$310,105,FALSE)),"",VLOOKUP($B305,'[2]1516 Exp_Rev Access'!$F$7:$FS$310,105,FALSE))</f>
        <v>0</v>
      </c>
      <c r="DW305" s="90">
        <f>IF(ISNA(VLOOKUP($B305,'[2]1516 Exp_Rev Access'!$F$7:$FS$310,106,FALSE)),"",VLOOKUP($B305,'[2]1516 Exp_Rev Access'!$F$7:$FS$310,106,FALSE))</f>
        <v>0</v>
      </c>
      <c r="DX305" s="90">
        <f>IF(ISNA(VLOOKUP($B305,'[2]1516 Exp_Rev Access'!$F$7:$FS$310,107,FALSE)),"",VLOOKUP($B305,'[2]1516 Exp_Rev Access'!$F$7:$FS$310,107,FALSE))</f>
        <v>0</v>
      </c>
      <c r="DY305" s="90">
        <f>IF(ISNA(VLOOKUP($B305,'[2]1516 Exp_Rev Access'!$F$7:$FS$310,108,FALSE)),"",VLOOKUP($B305,'[2]1516 Exp_Rev Access'!$F$7:$FS$310,108,FALSE))</f>
        <v>0</v>
      </c>
      <c r="DZ305" s="90">
        <f>IF(ISNA(VLOOKUP($B305,'[2]1516 Exp_Rev Access'!$F$7:$FS$310,109,FALSE)),"",VLOOKUP($B305,'[2]1516 Exp_Rev Access'!$F$7:$FS$310,109,FALSE))</f>
        <v>0</v>
      </c>
      <c r="EA305" s="90">
        <f>IF(ISNA(VLOOKUP($B305,'[2]1516 Exp_Rev Access'!$F$7:$FS$310,110,FALSE)),"",VLOOKUP($B305,'[2]1516 Exp_Rev Access'!$F$7:$FS$310,110,FALSE))</f>
        <v>0</v>
      </c>
      <c r="EB305" s="90">
        <f>IF(ISNA(VLOOKUP($B305,'[2]1516 Exp_Rev Access'!$F$7:$FS$310,111,FALSE)),"",VLOOKUP($B305,'[2]1516 Exp_Rev Access'!$F$7:$FS$310,111,FALSE))</f>
        <v>0</v>
      </c>
      <c r="EC305" s="90">
        <f>IF(ISNA(VLOOKUP($B305,'[2]1516 Exp_Rev Access'!$F$7:$FS$310,112,FALSE)),"",VLOOKUP($B305,'[2]1516 Exp_Rev Access'!$F$7:$FS$310,112,FALSE))</f>
        <v>0</v>
      </c>
      <c r="ED305" s="90">
        <f>IF(ISNA(VLOOKUP($B305,'[2]1516 Exp_Rev Access'!$F$7:$FS$310,113,FALSE)),"",VLOOKUP($B305,'[2]1516 Exp_Rev Access'!$F$7:$FS$310,113,FALSE))</f>
        <v>0</v>
      </c>
      <c r="EE305" s="90">
        <f>IF(ISNA(VLOOKUP($B305,'[2]1516 Exp_Rev Access'!$F$7:$FS$310,114,FALSE)),"",VLOOKUP($B305,'[2]1516 Exp_Rev Access'!$F$7:$FS$310,114,FALSE))</f>
        <v>0</v>
      </c>
      <c r="EF305" s="90">
        <f>IF(ISNA(VLOOKUP($B305,'[2]1516 Exp_Rev Access'!$F$7:$FS$310,115,FALSE)),"",VLOOKUP($B305,'[2]1516 Exp_Rev Access'!$F$7:$FS$310,115,FALSE))</f>
        <v>0</v>
      </c>
      <c r="EG305" s="90">
        <f>IF(ISNA(VLOOKUP($B305,'[2]1516 Exp_Rev Access'!$F$7:$FS$310,116,FALSE)),"",VLOOKUP($B305,'[2]1516 Exp_Rev Access'!$F$7:$FS$310,116,FALSE))</f>
        <v>0</v>
      </c>
      <c r="EH305" s="90">
        <f>IF(ISNA(VLOOKUP($B305,'[2]1516 Exp_Rev Access'!$F$7:$FS$310,117,FALSE)),"",VLOOKUP($B305,'[2]1516 Exp_Rev Access'!$F$7:$FS$310,117,FALSE))</f>
        <v>0</v>
      </c>
      <c r="EI305" s="90">
        <f>IF(ISNA(VLOOKUP($B305,'[2]1516 Exp_Rev Access'!$F$7:$FS$310,118,FALSE)),"",VLOOKUP($B305,'[2]1516 Exp_Rev Access'!$F$7:$FS$310,118,FALSE))</f>
        <v>0</v>
      </c>
      <c r="EJ305" s="90">
        <f>IF(ISNA(VLOOKUP($B305,'[2]1516 Exp_Rev Access'!$F$7:$FS$310,119,FALSE)),"",VLOOKUP($B305,'[2]1516 Exp_Rev Access'!$F$7:$FS$310,119,FALSE))</f>
        <v>0</v>
      </c>
      <c r="EK305" s="90">
        <f>IF(ISNA(VLOOKUP($B305,'[2]1516 Exp_Rev Access'!$F$7:$FS$310,120,FALSE)),"",VLOOKUP($B305,'[2]1516 Exp_Rev Access'!$F$7:$FS$310,120,FALSE))</f>
        <v>0</v>
      </c>
      <c r="EL305" s="90">
        <f>IF(ISNA(VLOOKUP($B305,'[2]1516 Exp_Rev Access'!$F$7:$FS$310,121,FALSE)),"",VLOOKUP($B305,'[2]1516 Exp_Rev Access'!$F$7:$FS$310,121,FALSE))</f>
        <v>0</v>
      </c>
      <c r="EM305" s="90">
        <f>IF(ISNA(VLOOKUP($B305,'[2]1516 Exp_Rev Access'!$F$7:$FS$310,122,FALSE)),"",VLOOKUP($B305,'[2]1516 Exp_Rev Access'!$F$7:$FS$310,122,FALSE))</f>
        <v>0</v>
      </c>
      <c r="EN305" s="90">
        <f>IF(ISNA(VLOOKUP($B305,'[2]1516 Exp_Rev Access'!$F$7:$FS$310,123,FALSE)),"",VLOOKUP($B305,'[2]1516 Exp_Rev Access'!$F$7:$FS$310,123,FALSE))</f>
        <v>414165.51</v>
      </c>
      <c r="EO305" s="90">
        <f>IF(ISNA(VLOOKUP($B305,'[2]1516 Exp_Rev Access'!$F$7:$FS$310,124,FALSE)),"",VLOOKUP($B305,'[2]1516 Exp_Rev Access'!$F$7:$FS$310,124,FALSE))</f>
        <v>0</v>
      </c>
      <c r="EP305" s="90">
        <f>IF(ISNA(VLOOKUP($B305,'[2]1516 Exp_Rev Access'!$F$7:$FS$310,125,FALSE)),"",VLOOKUP($B305,'[2]1516 Exp_Rev Access'!$F$7:$FS$310,125,FALSE))</f>
        <v>0</v>
      </c>
      <c r="EQ305" s="90">
        <f>IF(ISNA(VLOOKUP($B305,'[2]1516 Exp_Rev Access'!$F$7:$FS$310,126,FALSE)),"",VLOOKUP($B305,'[2]1516 Exp_Rev Access'!$F$7:$FS$310,126,FALSE))</f>
        <v>0</v>
      </c>
      <c r="ER305" s="90">
        <f>IF(ISNA(VLOOKUP($B305,'[2]1516 Exp_Rev Access'!$F$7:$FS$310,127,FALSE)),"",VLOOKUP($B305,'[2]1516 Exp_Rev Access'!$F$7:$FS$310,127,FALSE))</f>
        <v>0</v>
      </c>
      <c r="ES305" s="90">
        <f>IF(ISNA(VLOOKUP($B305,'[2]1516 Exp_Rev Access'!$F$7:$FS$310,128,FALSE)),"",VLOOKUP($B305,'[2]1516 Exp_Rev Access'!$F$7:$FS$310,128,FALSE))</f>
        <v>0</v>
      </c>
      <c r="ET305" s="90">
        <f>IF(ISNA(VLOOKUP($B305,'[2]1516 Exp_Rev Access'!$F$7:$FS$310,129,FALSE)),"",VLOOKUP($B305,'[2]1516 Exp_Rev Access'!$F$7:$FS$310,129,FALSE))</f>
        <v>0</v>
      </c>
      <c r="EU305" s="90">
        <f>IF(ISNA(VLOOKUP($B305,'[2]1516 Exp_Rev Access'!$F$7:$FS$310,130,FALSE)),"",VLOOKUP($B305,'[2]1516 Exp_Rev Access'!$F$7:$FS$310,130,FALSE))</f>
        <v>0</v>
      </c>
      <c r="EV305" s="90">
        <f>IF(ISNA(VLOOKUP($B305,'[2]1516 Exp_Rev Access'!$F$7:$FS$310,131,FALSE)),"",VLOOKUP($B305,'[2]1516 Exp_Rev Access'!$F$7:$FS$310,131,FALSE))</f>
        <v>0</v>
      </c>
      <c r="EW305" s="90">
        <f>IF(ISNA(VLOOKUP($B305,'[2]1516 Exp_Rev Access'!$F$7:$FS$310,132,FALSE)),"",VLOOKUP($B305,'[2]1516 Exp_Rev Access'!$F$7:$FS$310,132,FALSE))</f>
        <v>0</v>
      </c>
      <c r="EX305" s="90">
        <f>IF(ISNA(VLOOKUP($B305,'[2]1516 Exp_Rev Access'!$F$7:$FS$310,133,FALSE)),"",VLOOKUP($B305,'[2]1516 Exp_Rev Access'!$F$7:$FS$310,133,FALSE))</f>
        <v>0</v>
      </c>
      <c r="EY305" s="90">
        <f>IF(ISNA(VLOOKUP($B305,'[2]1516 Exp_Rev Access'!$F$7:$FS$310,134,FALSE)),"",VLOOKUP($B305,'[2]1516 Exp_Rev Access'!$F$7:$FS$310,134,FALSE))</f>
        <v>0</v>
      </c>
      <c r="EZ305" s="90">
        <f>IF(ISNA(VLOOKUP($B305,'[2]1516 Exp_Rev Access'!$F$7:$FS$310,135,FALSE)),"",VLOOKUP($B305,'[2]1516 Exp_Rev Access'!$F$7:$FS$310,135,FALSE))</f>
        <v>0</v>
      </c>
      <c r="FA305" s="90">
        <f>IF(ISNA(VLOOKUP($B305,'[2]1516 Exp_Rev Access'!$F$7:$FS$310,136,FALSE)),"",VLOOKUP($B305,'[2]1516 Exp_Rev Access'!$F$7:$FS$310,136,FALSE))</f>
        <v>0</v>
      </c>
      <c r="FB305" s="90">
        <f>IF(ISNA(VLOOKUP($B305,'[2]1516 Exp_Rev Access'!$F$7:$FS$310,137,FALSE)),"",VLOOKUP($B305,'[2]1516 Exp_Rev Access'!$F$7:$FS$310,137,FALSE))</f>
        <v>0</v>
      </c>
      <c r="FC305" s="90">
        <f>IF(ISNA(VLOOKUP($B305,'[2]1516 Exp_Rev Access'!$F$7:$FS$310,138,FALSE)),"",VLOOKUP($B305,'[2]1516 Exp_Rev Access'!$F$7:$FS$310,138,FALSE))</f>
        <v>0</v>
      </c>
      <c r="FD305" s="90">
        <f>IF(ISNA(VLOOKUP($B305,'[2]1516 Exp_Rev Access'!$F$7:$FS$310,139,FALSE)),"",VLOOKUP($B305,'[2]1516 Exp_Rev Access'!$F$7:$FS$310,139,FALSE))</f>
        <v>0</v>
      </c>
      <c r="FE305" s="90">
        <f>IF(ISNA(VLOOKUP($B305,'[2]1516 Exp_Rev Access'!$F$7:$FS$310,140,FALSE)),"",VLOOKUP($B305,'[2]1516 Exp_Rev Access'!$F$7:$FS$310,140,FALSE))</f>
        <v>0</v>
      </c>
      <c r="FF305" s="90">
        <f>IF(ISNA(VLOOKUP($B305,'[2]1516 Exp_Rev Access'!$F$7:$FS$310,141,FALSE)),"",VLOOKUP($B305,'[2]1516 Exp_Rev Access'!$F$7:$FS$310,141,FALSE))</f>
        <v>0</v>
      </c>
      <c r="FG305" s="90">
        <f>IF(ISNA(VLOOKUP($B305,'[2]1516 Exp_Rev Access'!$F$7:$FS$310,142,FALSE)),"",VLOOKUP($B305,'[2]1516 Exp_Rev Access'!$F$7:$FS$310,142,FALSE))</f>
        <v>0</v>
      </c>
      <c r="FH305" s="90">
        <f>IF(ISNA(VLOOKUP($B305,'[2]1516 Exp_Rev Access'!$F$7:$FS$310,143,FALSE)),"",VLOOKUP($B305,'[2]1516 Exp_Rev Access'!$F$7:$FS$310,143,FALSE))</f>
        <v>0</v>
      </c>
      <c r="FI305" s="90">
        <f>IF(ISNA(VLOOKUP($B305,'[2]1516 Exp_Rev Access'!$F$7:$FS$310,144,FALSE)),"",VLOOKUP($B305,'[2]1516 Exp_Rev Access'!$F$7:$FS$310,144,FALSE))</f>
        <v>0</v>
      </c>
      <c r="FJ305" s="90">
        <f>IF(ISNA(VLOOKUP($B305,'[2]1516 Exp_Rev Access'!$F$7:$FS$310,145,FALSE)),"",VLOOKUP($B305,'[2]1516 Exp_Rev Access'!$F$7:$FS$310,145,FALSE))</f>
        <v>0</v>
      </c>
      <c r="FK305" s="90">
        <f>IF(ISNA(VLOOKUP($B305,'[2]1516 Exp_Rev Access'!$F$7:$FS$310,146,FALSE)),"",VLOOKUP($B305,'[2]1516 Exp_Rev Access'!$F$7:$FS$310,146,FALSE))</f>
        <v>0</v>
      </c>
      <c r="FL305" s="90">
        <f>IF(ISNA(VLOOKUP($B305,'[2]1516 Exp_Rev Access'!$F$7:$FS$310,1147,FALSE)),"",VLOOKUP($B305,'[2]1516 Exp_Rev Access'!$F$7:$FS$310,147,FALSE))</f>
        <v>0</v>
      </c>
      <c r="FM305" s="90">
        <f>IF(ISNA(VLOOKUP($B305,'[2]1516 Exp_Rev Access'!$F$7:$FS$310,148,FALSE)),"",VLOOKUP($B305,'[2]1516 Exp_Rev Access'!$F$7:$FS$310,148,FALSE))</f>
        <v>0</v>
      </c>
      <c r="FN305" s="90">
        <f>IF(ISNA(VLOOKUP($B305,'[2]1516 Exp_Rev Access'!$F$7:$FS$310,149,FALSE)),"",VLOOKUP($B305,'[2]1516 Exp_Rev Access'!$F$7:$FS$310,149,FALSE))</f>
        <v>0</v>
      </c>
      <c r="FO305" s="90">
        <f>IF(ISNA(VLOOKUP($B305,'[2]1516 Exp_Rev Access'!$F$7:$FS$310,150,FALSE)),"",VLOOKUP($B305,'[2]1516 Exp_Rev Access'!$F$7:$FS$310,150,FALSE))</f>
        <v>0</v>
      </c>
      <c r="FP305" s="90">
        <f>IF(ISNA(VLOOKUP($B305,'[2]1516 Exp_Rev Access'!$F$7:$FS$310,151,FALSE)),"",VLOOKUP($B305,'[2]1516 Exp_Rev Access'!$F$7:$FS$310,151,FALSE))</f>
        <v>0</v>
      </c>
      <c r="FQ305" s="90">
        <f>IF(ISNA(VLOOKUP($B305,'[2]1516 Exp_Rev Access'!$F$7:$FS$310,152,FALSE)),"",VLOOKUP($B305,'[2]1516 Exp_Rev Access'!$F$7:$FS$310,152,FALSE))</f>
        <v>0</v>
      </c>
      <c r="FR305" s="90">
        <f>IF(ISNA(VLOOKUP($B305,'[2]1516 Exp_Rev Access'!$F$7:$FS$310,153,FALSE)),"",VLOOKUP($B305,'[2]1516 Exp_Rev Access'!$F$7:$FS$310,153,FALSE))</f>
        <v>559335.11</v>
      </c>
      <c r="FS305" s="53">
        <f t="shared" ref="FS305:FS318" si="771">SUM(CH305:FR305)</f>
        <v>14100079.629999997</v>
      </c>
      <c r="FT305" s="92">
        <f t="shared" ref="FT305:FT319" si="772">FS305/E305</f>
        <v>5.9580409882746863E-2</v>
      </c>
      <c r="FU305" s="53">
        <f t="shared" ref="FU305:FU319" si="773">FS305/D305</f>
        <v>719.26227725312708</v>
      </c>
      <c r="FV305" s="90">
        <f>IF(ISNA(VLOOKUP($B305,'[2]1516 Exp_Rev Access'!$F$7:$FS$310,154,FALSE)),"",VLOOKUP($B305,'[2]1516 Exp_Rev Access'!$F$7:$FS$310,154,FALSE))</f>
        <v>0</v>
      </c>
      <c r="FW305" s="90">
        <f>IF(ISNA(VLOOKUP($B305,'[2]1516 Exp_Rev Access'!$F$7:$FS$310,155,FALSE)),"",VLOOKUP($B305,'[2]1516 Exp_Rev Access'!$F$7:$FS$310,155,FALSE))</f>
        <v>0</v>
      </c>
      <c r="FX305" s="90">
        <f>IF(ISNA(VLOOKUP($B305,'[2]1516 Exp_Rev Access'!$F$7:$FS$310,156,FALSE)),"",VLOOKUP($B305,'[2]1516 Exp_Rev Access'!$F$7:$FS$310,156,FALSE))</f>
        <v>0</v>
      </c>
      <c r="FY305" s="90">
        <f>IF(ISNA(VLOOKUP($B305,'[2]1516 Exp_Rev Access'!$F$7:$FS$310,157,FALSE)),"",VLOOKUP($B305,'[2]1516 Exp_Rev Access'!$F$7:$FS$310,157,FALSE))</f>
        <v>0</v>
      </c>
      <c r="FZ305" s="90">
        <f>IF(ISNA(VLOOKUP($B305,'[2]1516 Exp_Rev Access'!$F$7:$FS$310,158,FALSE)),"",VLOOKUP($B305,'[2]1516 Exp_Rev Access'!$F$7:$FS$310,158,FALSE))</f>
        <v>0</v>
      </c>
      <c r="GA305" s="90">
        <f>IF(ISNA(VLOOKUP($B305,'[2]1516 Exp_Rev Access'!$F$7:$FS$310,159,FALSE)),"",VLOOKUP($B305,'[2]1516 Exp_Rev Access'!$F$7:$FS$310,159,FALSE))</f>
        <v>0</v>
      </c>
      <c r="GB305" s="90">
        <f>IF(ISNA(VLOOKUP($B305,'[2]1516 Exp_Rev Access'!$F$7:$FS$310,160,FALSE)),"",VLOOKUP($B305,'[2]1516 Exp_Rev Access'!$F$7:$FS$310,160,FALSE))</f>
        <v>0</v>
      </c>
      <c r="GC305" s="90">
        <f>IF(ISNA(VLOOKUP($B305,'[2]1516 Exp_Rev Access'!$F$7:$FS$310,161,FALSE)),"",VLOOKUP($B305,'[2]1516 Exp_Rev Access'!$F$7:$FS$310,161,FALSE))</f>
        <v>0</v>
      </c>
      <c r="GD305" s="90">
        <f>IF(ISNA(VLOOKUP($B305,'[2]1516 Exp_Rev Access'!$F$7:$FS$310,162,FALSE)),"",VLOOKUP($B305,'[2]1516 Exp_Rev Access'!$F$7:$FS$310,162,FALSE))</f>
        <v>0</v>
      </c>
      <c r="GE305" s="90">
        <f>IF(ISNA(VLOOKUP($B305,'[2]1516 Exp_Rev Access'!$F$7:$FS$310,163,FALSE)),"",VLOOKUP($B305,'[2]1516 Exp_Rev Access'!$F$7:$FS$310,163,FALSE))</f>
        <v>0</v>
      </c>
      <c r="GF305" s="90">
        <f>IF(ISNA(VLOOKUP($B305,'[2]1516 Exp_Rev Access'!$F$7:$FS$310,164,FALSE)),"",VLOOKUP($B305,'[2]1516 Exp_Rev Access'!$F$7:$FS$310,164,FALSE))</f>
        <v>1556202.82</v>
      </c>
      <c r="GG305" s="90">
        <f>IF(ISNA(VLOOKUP($B305,'[2]1516 Exp_Rev Access'!$F$7:$FS$310,165,FALSE)),"",VLOOKUP($B305,'[2]1516 Exp_Rev Access'!$F$7:$FS$310,165,FALSE))</f>
        <v>0</v>
      </c>
      <c r="GH305" s="90">
        <f>IF(ISNA(VLOOKUP($B305,'[2]1516 Exp_Rev Access'!$F$7:$FS$310,166,FALSE)),"",VLOOKUP($B305,'[2]1516 Exp_Rev Access'!$F$7:$FS$310,166,FALSE))</f>
        <v>0</v>
      </c>
      <c r="GI305" s="90">
        <f>IF(ISNA(VLOOKUP($B305,'[2]1516 Exp_Rev Access'!$F$7:$FS$310,167,FALSE)),"",VLOOKUP($B305,'[2]1516 Exp_Rev Access'!$F$7:$FS$310,167,FALSE))</f>
        <v>0</v>
      </c>
      <c r="GJ305" s="90">
        <f>IF(ISNA(VLOOKUP($B305,'[2]1516 Exp_Rev Access'!$F$7:$FS$310,168,FALSE)),"",VLOOKUP($B305,'[2]1516 Exp_Rev Access'!$F$7:$FS$310,168,FALSE))</f>
        <v>0</v>
      </c>
      <c r="GK305" s="90">
        <f>IF(ISNA(VLOOKUP($B305,'[2]1516 Exp_Rev Access'!$F$7:$FS$310,169,FALSE)),"",VLOOKUP($B305,'[2]1516 Exp_Rev Access'!$F$7:$FS$310,169,FALSE))</f>
        <v>428818.76</v>
      </c>
      <c r="GL305" s="90">
        <f>IF(ISNA(VLOOKUP($B305,'[2]1516 Exp_Rev Access'!$F$7:$FS$310,170,FALSE)),"",VLOOKUP($B305,'[2]1516 Exp_Rev Access'!$F$7:$FS$310,170,FALSE))</f>
        <v>7898.57</v>
      </c>
      <c r="GM305" s="90">
        <f>IF(ISNA(VLOOKUP($B305,'[2]1516 Exp_Rev Access'!$F$7:$FT$310,171,FALSE)),"",VLOOKUP($B305,'[2]1516 Exp_Rev Access'!$F$7:$FT$310,171,FALSE))</f>
        <v>0</v>
      </c>
      <c r="GN305" s="90">
        <f>IF(ISNA(VLOOKUP($B305,'[2]1516 Exp_Rev Access'!$F$7:$FU$310,172,FALSE)),"",VLOOKUP($B305,'[2]1516 Exp_Rev Access'!$F$7:$FU$310,172,FALSE))</f>
        <v>0</v>
      </c>
      <c r="GO305" s="90">
        <f>IF(ISNA(VLOOKUP($B305,'[2]1516 Exp_Rev Access'!$F$7:$FV$310,173,FALSE)),"",VLOOKUP($B305,'[2]1516 Exp_Rev Access'!$F$7:$FV$310,173,FALSE))</f>
        <v>0</v>
      </c>
      <c r="GP305" s="90">
        <f>IF(ISNA(VLOOKUP($B305,'[2]1516 Exp_Rev Access'!$F$7:$GA$310,174,FALSE)),"",VLOOKUP($B305,'[2]1516 Exp_Rev Access'!$F$7:$GA$310,174,FALSE))</f>
        <v>0</v>
      </c>
      <c r="GQ305" s="90">
        <f>IF(ISNA(VLOOKUP($B305,'[2]1516 Exp_Rev Access'!$F$7:$GA$310,175,FALSE)),"",VLOOKUP($B305,'[2]1516 Exp_Rev Access'!$F$7:$GA$310,175,FALSE))</f>
        <v>11938.5</v>
      </c>
      <c r="GR305" s="90">
        <f>IF(ISNA(VLOOKUP($B305,'[2]1516 Exp_Rev Access'!$F$7:$GA$310,176,FALSE)),"",VLOOKUP($B305,'[2]1516 Exp_Rev Access'!$F$7:$GA$310,176,FALSE))</f>
        <v>0</v>
      </c>
      <c r="GS305" s="90">
        <f>IF(ISNA(VLOOKUP($B305,'[2]1516 Exp_Rev Access'!$F$7:$GA$310,177,FALSE)),"",VLOOKUP($B305,'[2]1516 Exp_Rev Access'!$F$7:$GA$310,177,FALSE))</f>
        <v>0</v>
      </c>
      <c r="GT305" s="90">
        <f>IF(ISNA(VLOOKUP($B305,'[2]1516 Exp_Rev Access'!$F$7:$GA$310,178,FALSE)),"",VLOOKUP($B305,'[2]1516 Exp_Rev Access'!$F$7:$GA$310,178,FALSE))</f>
        <v>1300000</v>
      </c>
      <c r="GU305" s="53">
        <f t="shared" ref="GU305:GU318" si="774">SUM(FV305:GT305)</f>
        <v>3304858.6500000004</v>
      </c>
      <c r="GV305" s="92">
        <f t="shared" ref="GV305:GV319" si="775">GU305/E305</f>
        <v>1.3964802904559308E-2</v>
      </c>
      <c r="GW305" s="114">
        <f t="shared" ref="GW305:GW319" si="776">GU305/D305</f>
        <v>168.58487476490203</v>
      </c>
    </row>
    <row r="306" spans="1:222" x14ac:dyDescent="0.2">
      <c r="B306" s="87" t="s">
        <v>622</v>
      </c>
      <c r="C306" s="87" t="s">
        <v>623</v>
      </c>
      <c r="D306" s="88">
        <f>IF(ISNA(VLOOKUP($B306,'[2]1516 enrollment_Rev_Exp by size'!$A$6:$C$325,3,FALSE)),"",VLOOKUP($B306,'[2]1516 enrollment_Rev_Exp by size'!$A$6:$C$325,3,FALSE))</f>
        <v>8384.2499999999964</v>
      </c>
      <c r="E306" s="89">
        <v>89983356.620000005</v>
      </c>
      <c r="F306" s="67">
        <f t="shared" si="754"/>
        <v>89983356.620000005</v>
      </c>
      <c r="G306" s="67">
        <f t="shared" si="755"/>
        <v>0</v>
      </c>
      <c r="H306" s="90">
        <f>IF(ISNA(VLOOKUP($B306,'[2]1516 Exp_Rev Access'!$F$7:$FS$310,2,FALSE)),"",VLOOKUP($B306,'[2]1516 Exp_Rev Access'!$F$7:$FS$310,2,FALSE))</f>
        <v>13163998.210000001</v>
      </c>
      <c r="I306" s="90">
        <f>IF(ISNA(VLOOKUP($B306,'[2]1516 Exp_Rev Access'!$F$7:$FS$310,3,FALSE)),"",VLOOKUP($B306,'[2]1516 Exp_Rev Access'!$F$7:$FS$310,3,FALSE))</f>
        <v>0</v>
      </c>
      <c r="J306" s="90">
        <f>IF(ISNA(VLOOKUP($B306,'[2]1516 Exp_Rev Access'!$F$7:$FS$310,4,FALSE)),"",VLOOKUP($B306,'[2]1516 Exp_Rev Access'!$F$7:$FS$310,4,FALSE))</f>
        <v>0</v>
      </c>
      <c r="K306" s="90">
        <f>IF(ISNA(VLOOKUP($B306,'[2]1516 Exp_Rev Access'!$F$7:$FS$310,5,FALSE)),"-",VLOOKUP($B306,'[2]1516 Exp_Rev Access'!$F$7:$FS$310,5,FALSE))</f>
        <v>186.06</v>
      </c>
      <c r="L306" s="90">
        <f>IF(ISNA(VLOOKUP($B306,'[2]1516 Exp_Rev Access'!$F$7:$FS$310,6,FALSE)),"",VLOOKUP($B306,'[2]1516 Exp_Rev Access'!$F$7:$FS$310,6,FALSE))</f>
        <v>0</v>
      </c>
      <c r="M306" s="90">
        <f>IF(ISNA(VLOOKUP($B306,'[2]1516 Exp_Rev Access'!$F$7:$FS$310,7,FALSE)),"",VLOOKUP($B306,'[2]1516 Exp_Rev Access'!$F$7:$FS$310,7,FALSE))</f>
        <v>0</v>
      </c>
      <c r="N306" s="53">
        <f t="shared" si="756"/>
        <v>13164184.270000001</v>
      </c>
      <c r="O306" s="91">
        <f t="shared" si="757"/>
        <v>0.14629576806733707</v>
      </c>
      <c r="P306" s="53">
        <f t="shared" si="758"/>
        <v>1570.1087479500261</v>
      </c>
      <c r="Q306" s="90">
        <f>IF(ISNA(VLOOKUP($B306,'[2]1516 Exp_Rev Access'!$F$7:$FS$310,8,FALSE)),"",VLOOKUP($B306,'[2]1516 Exp_Rev Access'!$F$7:$FS$310,8,FALSE))</f>
        <v>118011.1</v>
      </c>
      <c r="R306" s="90">
        <f>IF(ISNA(VLOOKUP($B306,'[2]1516 Exp_Rev Access'!$F$7:$FS$310,9,FALSE)),"",VLOOKUP($B306,'[2]1516 Exp_Rev Access'!$F$7:$FS$310,9,FALSE))</f>
        <v>0</v>
      </c>
      <c r="S306" s="90">
        <f>IF(ISNA(VLOOKUP($B306,'[2]1516 Exp_Rev Access'!$F$7:$FS$310,10,FALSE)),"",VLOOKUP($B306,'[2]1516 Exp_Rev Access'!$F$7:$FS$310,10,FALSE))</f>
        <v>0</v>
      </c>
      <c r="T306" s="90">
        <f>IF(ISNA(VLOOKUP($B306,'[2]1516 Exp_Rev Access'!$F$7:$FS$310,11,FALSE)),"",VLOOKUP($B306,'[2]1516 Exp_Rev Access'!$F$7:$FS$310,11,FALSE))</f>
        <v>0</v>
      </c>
      <c r="U306" s="90">
        <f>IF(ISNA(VLOOKUP($B306,'[2]1516 Exp_Rev Access'!$F$7:$FS$310,12,FALSE)),"",VLOOKUP($B306,'[2]1516 Exp_Rev Access'!$F$7:$FS$310,12,FALSE))</f>
        <v>106712.5</v>
      </c>
      <c r="V306" s="90">
        <f>IF(ISNA(VLOOKUP($B306,'[2]1516 Exp_Rev Access'!$F$7:$FS$310,13,FALSE)),"",VLOOKUP($B306,'[2]1516 Exp_Rev Access'!$F$7:$FS$310,13,FALSE))</f>
        <v>9390</v>
      </c>
      <c r="W306" s="90">
        <f>IF(ISNA(VLOOKUP($B306,'[2]1516 Exp_Rev Access'!$F$7:$FS$310,14,FALSE)),"",VLOOKUP($B306,'[2]1516 Exp_Rev Access'!$F$7:$FS$310,14,FALSE))</f>
        <v>144534.12</v>
      </c>
      <c r="X306" s="90">
        <f>IF(ISNA(VLOOKUP($B306,'[2]1516 Exp_Rev Access'!$F$7:$FS$310,15,FALSE)),"",VLOOKUP($B306,'[2]1516 Exp_Rev Access'!$F$7:$FS$310,15,FALSE))</f>
        <v>0</v>
      </c>
      <c r="Y306" s="90">
        <f>IF(ISNA(VLOOKUP($B306,'[2]1516 Exp_Rev Access'!$F$7:$FS$310,16,FALSE)),"",VLOOKUP($B306,'[2]1516 Exp_Rev Access'!$F$7:$FS$310,16,FALSE))</f>
        <v>116710.83</v>
      </c>
      <c r="Z306" s="90">
        <f>IF(ISNA(VLOOKUP($B306,'[2]1516 Exp_Rev Access'!$F$7:$FS$310,17,FALSE)),"",VLOOKUP($B306,'[2]1516 Exp_Rev Access'!$F$7:$FS$310,17,FALSE))</f>
        <v>0</v>
      </c>
      <c r="AA306" s="90">
        <f>IF(ISNA(VLOOKUP($B306,'[2]1516 Exp_Rev Access'!$F$7:$FS$310,18,FALSE)),"",VLOOKUP($B306,'[2]1516 Exp_Rev Access'!$F$7:$FS$310,18,FALSE))</f>
        <v>0</v>
      </c>
      <c r="AB306" s="90">
        <f>IF(ISNA(VLOOKUP($B306,'[2]1516 Exp_Rev Access'!$F$7:$FS$310,19,FALSE)),"",VLOOKUP($B306,'[2]1516 Exp_Rev Access'!$F$7:$FS$310,19,FALSE))</f>
        <v>0</v>
      </c>
      <c r="AC306" s="90">
        <f>IF(ISNA(VLOOKUP($B306,'[2]1516 Exp_Rev Access'!$F$7:$FS$310,20,FALSE)),"",VLOOKUP($B306,'[2]1516 Exp_Rev Access'!$F$7:$FS$310,20,FALSE))</f>
        <v>20073.55</v>
      </c>
      <c r="AD306" s="90">
        <f>IF(ISNA(VLOOKUP($B306,'[2]1516 Exp_Rev Access'!$F$7:$FS$310,21,FALSE)),"",VLOOKUP($B306,'[2]1516 Exp_Rev Access'!$F$7:$FS$310,21,FALSE))</f>
        <v>1107181.1399999999</v>
      </c>
      <c r="AE306" s="90">
        <f>IF(ISNA(VLOOKUP($B306,'[2]1516 Exp_Rev Access'!$F$7:$FS$310,22,FALSE)),"",VLOOKUP($B306,'[2]1516 Exp_Rev Access'!$F$7:$FS$310,22,FALSE))</f>
        <v>29357.279999999999</v>
      </c>
      <c r="AF306" s="90">
        <f>IF(ISNA(VLOOKUP($B306,'[2]1516 Exp_Rev Access'!$F$7:$FS$310,23,FALSE)),"",VLOOKUP($B306,'[2]1516 Exp_Rev Access'!$F$7:$FS$310,23,FALSE))</f>
        <v>0</v>
      </c>
      <c r="AG306" s="90">
        <f>IF(ISNA(VLOOKUP($B306,'[2]1516 Exp_Rev Access'!$F$7:$FS$310,24,FALSE)),"",VLOOKUP($B306,'[2]1516 Exp_Rev Access'!$F$7:$FS$310,24,FALSE))</f>
        <v>146805.13</v>
      </c>
      <c r="AH306" s="90">
        <f>IF(ISNA(VLOOKUP($B306,'[2]1516 Exp_Rev Access'!$F$7:$FS$310,25,FALSE)),"",VLOOKUP($B306,'[2]1516 Exp_Rev Access'!$F$7:$FS$310,25,FALSE))</f>
        <v>7065.17</v>
      </c>
      <c r="AI306" s="90">
        <f>IF(ISNA(VLOOKUP($B306,'[2]1516 Exp_Rev Access'!$F$7:$FS$310,26,FALSE)),"",VLOOKUP($B306,'[2]1516 Exp_Rev Access'!$F$7:$FS$310,26,FALSE))</f>
        <v>180397.01</v>
      </c>
      <c r="AJ306" s="90">
        <f>IF(ISNA(VLOOKUP($B306,'[2]1516 Exp_Rev Access'!$F$7:$FS$310,27,FALSE)),"",VLOOKUP($B306,'[2]1516 Exp_Rev Access'!$F$7:$FS$310,27,FALSE))</f>
        <v>65801.84</v>
      </c>
      <c r="AK306" s="90">
        <f>IF(ISNA(VLOOKUP($B306,'[2]1516 Exp_Rev Access'!$F$7:$FS$310,28,FALSE)),"",VLOOKUP($B306,'[2]1516 Exp_Rev Access'!$F$7:$FS$310,28,FALSE))</f>
        <v>822153.02</v>
      </c>
      <c r="AL306" s="90">
        <f>IF(ISNA(VLOOKUP($B306,'[2]1516 Exp_Rev Access'!$F$7:$FS$310,29,FALSE)),"",VLOOKUP($B306,'[2]1516 Exp_Rev Access'!$F$7:$FS$310,29,FALSE))</f>
        <v>54078.43</v>
      </c>
      <c r="AM306" s="53">
        <f>SUM(Q306:AL306)</f>
        <v>2928271.12</v>
      </c>
      <c r="AN306" s="92">
        <f t="shared" si="760"/>
        <v>3.2542363721394595E-2</v>
      </c>
      <c r="AO306" s="68">
        <f t="shared" si="761"/>
        <v>349.25856457047456</v>
      </c>
      <c r="AP306" s="90">
        <f>IF(ISNA(VLOOKUP($B306,'[2]1516 Exp_Rev Access'!$F$7:$FS$310,30,FALSE)),"",VLOOKUP($B306,'[2]1516 Exp_Rev Access'!$F$7:$FS$310,30,FALSE))</f>
        <v>49733085.899999999</v>
      </c>
      <c r="AQ306" s="90">
        <f>IF(ISNA(VLOOKUP($B306,'[2]1516 Exp_Rev Access'!$F$7:$FS$310,31,FALSE)),"",VLOOKUP($B306,'[2]1516 Exp_Rev Access'!$F$7:$FS$310,31,FALSE))</f>
        <v>1741274.99</v>
      </c>
      <c r="AR306" s="90">
        <f>IF(ISNA(VLOOKUP($B306,'[2]1516 Exp_Rev Access'!$F$7:$FS$310,32,FALSE)),"",VLOOKUP($B306,'[2]1516 Exp_Rev Access'!$F$7:$FS$310,32,FALSE))</f>
        <v>4020659.4</v>
      </c>
      <c r="AS306" s="90">
        <f>IF(ISNA(VLOOKUP($B306,'[2]1516 Exp_Rev Access'!$F$7:$FS$310,33,FALSE)),"",VLOOKUP($B306,'[2]1516 Exp_Rev Access'!$F$7:$FS$310,33,FALSE))</f>
        <v>0</v>
      </c>
      <c r="AT306" s="90">
        <f>IF(ISNA(VLOOKUP($B306,'[2]1516 Exp_Rev Access'!$F$7:$FS$310,34,FALSE)),"",VLOOKUP($B306,'[2]1516 Exp_Rev Access'!$F$7:$FS$310,34,FALSE))</f>
        <v>0</v>
      </c>
      <c r="AU306" s="53">
        <f t="shared" si="762"/>
        <v>55495020.289999999</v>
      </c>
      <c r="AV306" s="93">
        <f t="shared" si="763"/>
        <v>0.61672538538827404</v>
      </c>
      <c r="AW306" s="53">
        <f t="shared" si="764"/>
        <v>6618.9605856218532</v>
      </c>
      <c r="AX306" s="90">
        <f>IF(ISNA(VLOOKUP($B306,'[2]1516 Exp_Rev Access'!$F$7:$FS$310,35,FALSE)),"",VLOOKUP($B306,'[2]1516 Exp_Rev Access'!$F$7:$FS$310,35,FALSE))</f>
        <v>0</v>
      </c>
      <c r="AY306" s="90">
        <f>IF(ISNA(VLOOKUP($B306,'[2]1516 Exp_Rev Access'!$F$7:$FS$310,36,FALSE)),"",VLOOKUP($B306,'[2]1516 Exp_Rev Access'!$F$7:$FS$310,36,FALSE))</f>
        <v>6952951.21</v>
      </c>
      <c r="AZ306" s="90">
        <f>IF(ISNA(VLOOKUP($B306,'[2]1516 Exp_Rev Access'!$F$7:$FS$310,37,FALSE)),"",VLOOKUP($B306,'[2]1516 Exp_Rev Access'!$F$7:$FS$310,37,FALSE))</f>
        <v>451607.4</v>
      </c>
      <c r="BA306" s="90">
        <f>IF(ISNA(VLOOKUP($B306,'[2]1516 Exp_Rev Access'!$F$7:$FS$310,38,FALSE)),"",VLOOKUP($B306,'[2]1516 Exp_Rev Access'!$F$7:$FS$310,38,FALSE))</f>
        <v>0</v>
      </c>
      <c r="BB306" s="90">
        <f>IF(ISNA(VLOOKUP($B306,'[2]1516 Exp_Rev Access'!$F$7:$FS$310,39,FALSE)),"",VLOOKUP($B306,'[2]1516 Exp_Rev Access'!$F$7:$FS$310,39,FALSE))</f>
        <v>0</v>
      </c>
      <c r="BC306" s="90">
        <f>IF(ISNA(VLOOKUP($B306,'[2]1516 Exp_Rev Access'!$F$7:$FS$310,40,FALSE)),"",VLOOKUP($B306,'[2]1516 Exp_Rev Access'!$F$7:$FS$310,40,FALSE))</f>
        <v>1186667.3600000001</v>
      </c>
      <c r="BD306" s="90">
        <f>IF(ISNA(VLOOKUP($B306,'[2]1516 Exp_Rev Access'!$F$7:$FS$310,41,FALSE)),"",VLOOKUP($B306,'[2]1516 Exp_Rev Access'!$F$7:$FS$310,41,FALSE))</f>
        <v>0</v>
      </c>
      <c r="BE306" s="90">
        <f>IF(ISNA(VLOOKUP($B306,'[2]1516 Exp_Rev Access'!$F$7:$FS$310,42,FALSE)),"",VLOOKUP($B306,'[2]1516 Exp_Rev Access'!$F$7:$FS$310,42,FALSE))</f>
        <v>252924.02</v>
      </c>
      <c r="BF306" s="90">
        <f>IF(ISNA(VLOOKUP($B306,'[2]1516 Exp_Rev Access'!$F$7:$FS$310,43,FALSE)),"",VLOOKUP($B306,'[2]1516 Exp_Rev Access'!$F$7:$FS$310,43,FALSE))</f>
        <v>0</v>
      </c>
      <c r="BG306" s="90">
        <f>IF(ISNA(VLOOKUP($B306,'[2]1516 Exp_Rev Access'!$F$7:$FS$310,44,FALSE)),"",VLOOKUP($B306,'[2]1516 Exp_Rev Access'!$F$7:$FS$310,44,FALSE))</f>
        <v>370176.72</v>
      </c>
      <c r="BH306" s="90">
        <f>IF(ISNA(VLOOKUP($B306,'[2]1516 Exp_Rev Access'!$F$7:$FS$310,45,FALSE)),"",VLOOKUP($B306,'[2]1516 Exp_Rev Access'!$F$7:$FS$310,45,FALSE))</f>
        <v>83652.210000000006</v>
      </c>
      <c r="BI306" s="90">
        <f>IF(ISNA(VLOOKUP($B306,'[2]1516 Exp_Rev Access'!$F$7:$FS$310,46,FALSE)),"",VLOOKUP($B306,'[2]1516 Exp_Rev Access'!$F$7:$FS$310,46,FALSE))</f>
        <v>0</v>
      </c>
      <c r="BJ306" s="90">
        <f>IF(ISNA(VLOOKUP($B306,'[2]1516 Exp_Rev Access'!$F$7:$FS$310,47,FALSE)),"",VLOOKUP($B306,'[2]1516 Exp_Rev Access'!$F$7:$FS$310,47,FALSE))</f>
        <v>37373.82</v>
      </c>
      <c r="BK306" s="90">
        <f>IF(ISNA(VLOOKUP($B306,'[2]1516 Exp_Rev Access'!$F$7:$FS$310,48,FALSE)),"",VLOOKUP($B306,'[2]1516 Exp_Rev Access'!$F$7:$FS$310,48,FALSE))</f>
        <v>3701446.47</v>
      </c>
      <c r="BL306" s="90">
        <f>IF(ISNA(VLOOKUP($B306,'[2]1516 Exp_Rev Access'!$F$7:$FS$310,49,FALSE)),"",VLOOKUP($B306,'[2]1516 Exp_Rev Access'!$F$7:$FS$310,49,FALSE))</f>
        <v>549216.62</v>
      </c>
      <c r="BM306" s="90">
        <f>IF(ISNA(VLOOKUP($B306,'[2]1516 Exp_Rev Access'!$F$7:$FS$310,50,FALSE)),"",VLOOKUP($B306,'[2]1516 Exp_Rev Access'!$F$7:$FS$310,50,FALSE))</f>
        <v>9939.23</v>
      </c>
      <c r="BN306" s="90">
        <f>IF(ISNA(VLOOKUP($B306,'[2]1516 Exp_Rev Access'!$F$7:$FS$310,51,FALSE)),"",VLOOKUP($B306,'[2]1516 Exp_Rev Access'!$F$7:$FS$310,51,FALSE))</f>
        <v>0</v>
      </c>
      <c r="BO306" s="90">
        <f>IF(ISNA(VLOOKUP($B306,'[2]1516 Exp_Rev Access'!$F$7:$FS$310,52,FALSE)),"",VLOOKUP($B306,'[2]1516 Exp_Rev Access'!$F$7:$FS$310,52,FALSE))</f>
        <v>0</v>
      </c>
      <c r="BP306" s="90">
        <f>IF(ISNA(VLOOKUP($B306,'[2]1516 Exp_Rev Access'!$F$7:$FS$310,53,FALSE)),"",VLOOKUP($B306,'[2]1516 Exp_Rev Access'!$F$7:$FS$310,53,FALSE))</f>
        <v>0</v>
      </c>
      <c r="BQ306" s="90">
        <f>IF(ISNA(VLOOKUP($B306,'[2]1516 Exp_Rev Access'!$F$7:$FS$310,54,FALSE)),"",VLOOKUP($B306,'[2]1516 Exp_Rev Access'!$F$7:$FS$310,54,FALSE))</f>
        <v>0</v>
      </c>
      <c r="BR306" s="90">
        <f>IF(ISNA(VLOOKUP($B306,'[2]1516 Exp_Rev Access'!$F$7:$FS$310,55,FALSE)),"",VLOOKUP($B306,'[2]1516 Exp_Rev Access'!$F$7:$FS$310,55,FALSE))</f>
        <v>0</v>
      </c>
      <c r="BS306" s="90">
        <f>IF(ISNA(VLOOKUP($B306,'[2]1516 Exp_Rev Access'!$F$7:$FS$310,56,FALSE)),"",VLOOKUP($B306,'[2]1516 Exp_Rev Access'!$F$7:$FS$310,56,FALSE))</f>
        <v>0</v>
      </c>
      <c r="BT306" s="90">
        <f>IF(ISNA(VLOOKUP($B306,'[2]1516 Exp_Rev Access'!$F$7:$FS$310,57,FALSE)),"",VLOOKUP($B306,'[2]1516 Exp_Rev Access'!$F$7:$FS$310,57,FALSE))</f>
        <v>0</v>
      </c>
      <c r="BU306" s="90">
        <f>IF(ISNA(VLOOKUP($B306,'[2]1516 Exp_Rev Access'!$F$7:$FS$310,58,FALSE)),"",VLOOKUP($B306,'[2]1516 Exp_Rev Access'!$F$7:$FS$310,58,FALSE))</f>
        <v>0</v>
      </c>
      <c r="BV306" s="53">
        <f t="shared" si="765"/>
        <v>13595955.060000002</v>
      </c>
      <c r="BW306" s="92">
        <f t="shared" si="766"/>
        <v>0.15109410862961872</v>
      </c>
      <c r="BX306" s="68">
        <f t="shared" si="767"/>
        <v>1621.6065909294223</v>
      </c>
      <c r="BY306" s="90">
        <f>IF(ISNA(VLOOKUP($B306,'[2]1516 Exp_Rev Access'!$F$7:$FS$310,59,FALSE)),"",VLOOKUP($B306,'[2]1516 Exp_Rev Access'!$F$7:$FS$310,59,FALSE))</f>
        <v>0</v>
      </c>
      <c r="BZ306" s="90">
        <f>IF(ISNA(VLOOKUP($B306,'[2]1516 Exp_Rev Access'!$F$7:$FS$310,60,FALSE)),"",VLOOKUP($B306,'[2]1516 Exp_Rev Access'!$F$7:$FS$310,60,FALSE))</f>
        <v>0</v>
      </c>
      <c r="CA306" s="90">
        <f>IF(ISNA(VLOOKUP($B306,'[2]1516 Exp_Rev Access'!$F$7:$FS$310,61,FALSE)),"",VLOOKUP($B306,'[2]1516 Exp_Rev Access'!$F$7:$FS$310,61,FALSE))</f>
        <v>0</v>
      </c>
      <c r="CB306" s="90">
        <f>IF(ISNA(VLOOKUP($B306,'[2]1516 Exp_Rev Access'!$F$7:$FS$310,62,FALSE)),"",VLOOKUP($B306,'[2]1516 Exp_Rev Access'!$F$7:$FS$310,62,FALSE))</f>
        <v>0</v>
      </c>
      <c r="CC306" s="90">
        <f>IF(ISNA(VLOOKUP($B306,'[2]1516 Exp_Rev Access'!$F$7:$FS$310,63,FALSE)),"",VLOOKUP($B306,'[2]1516 Exp_Rev Access'!$F$7:$FS$310,63,FALSE))</f>
        <v>26091.45</v>
      </c>
      <c r="CD306" s="90">
        <f>IF(ISNA(VLOOKUP($B306,'[2]1516 Exp_Rev Access'!$F$7:$FS$310,64,FALSE)),"",VLOOKUP($B306,'[2]1516 Exp_Rev Access'!$F$7:$FS$310,64,FALSE))</f>
        <v>0</v>
      </c>
      <c r="CE306" s="53">
        <f t="shared" si="768"/>
        <v>26091.45</v>
      </c>
      <c r="CF306" s="92">
        <f t="shared" si="769"/>
        <v>2.8995862101682064E-4</v>
      </c>
      <c r="CG306" s="94">
        <f t="shared" si="770"/>
        <v>3.1119599248591121</v>
      </c>
      <c r="CH306" s="90">
        <f>IF(ISNA(VLOOKUP($B306,'[2]1516 Exp_Rev Access'!$F$7:$FS$310,65,FALSE)),"",VLOOKUP($B306,'[2]1516 Exp_Rev Access'!$F$7:$FS$310,65,FALSE))</f>
        <v>0</v>
      </c>
      <c r="CI306" s="90">
        <f>IF(ISNA(VLOOKUP($B306,'[2]1516 Exp_Rev Access'!$F$7:$FS$310,66,FALSE)),"",VLOOKUP($B306,'[2]1516 Exp_Rev Access'!$F$7:$FS$310,66,FALSE))</f>
        <v>0</v>
      </c>
      <c r="CJ306" s="90">
        <f>IF(ISNA(VLOOKUP($B306,'[2]1516 Exp_Rev Access'!$F$7:$FS$310,67,FALSE)),"",VLOOKUP($B306,'[2]1516 Exp_Rev Access'!$F$7:$FS$310,67,FALSE))</f>
        <v>0</v>
      </c>
      <c r="CK306" s="90">
        <f>IF(ISNA(VLOOKUP($B306,'[2]1516 Exp_Rev Access'!$F$7:$FS$310,68,FALSE)),"",VLOOKUP($B306,'[2]1516 Exp_Rev Access'!$F$7:$FS$310,68,FALSE))</f>
        <v>0</v>
      </c>
      <c r="CL306" s="90">
        <f>IF(ISNA(VLOOKUP($B306,'[2]1516 Exp_Rev Access'!$F$7:$FS$310,69,FALSE)),"",VLOOKUP($B306,'[2]1516 Exp_Rev Access'!$F$7:$FS$310,69,FALSE))</f>
        <v>0</v>
      </c>
      <c r="CM306" s="90">
        <f>IF(ISNA(VLOOKUP($B306,'[2]1516 Exp_Rev Access'!$F$7:$FS$310,70,FALSE)),"",VLOOKUP($B306,'[2]1516 Exp_Rev Access'!$F$7:$FS$310,70,FALSE))</f>
        <v>0</v>
      </c>
      <c r="CN306" s="90">
        <f>IF(ISNA(VLOOKUP($B306,'[2]1516 Exp_Rev Access'!$F$7:$FS$310,71,FALSE)),"",VLOOKUP($B306,'[2]1516 Exp_Rev Access'!$F$7:$FS$310,71,FALSE))</f>
        <v>0</v>
      </c>
      <c r="CO306" s="90">
        <f>IF(ISNA(VLOOKUP($B306,'[2]1516 Exp_Rev Access'!$F$7:$FS$310,72,FALSE)),"",VLOOKUP($B306,'[2]1516 Exp_Rev Access'!$F$7:$FS$310,72,FALSE))</f>
        <v>0</v>
      </c>
      <c r="CP306" s="90">
        <f>IF(ISNA(VLOOKUP($B306,'[2]1516 Exp_Rev Access'!$F$7:$FS$310,73,FALSE)),"",VLOOKUP($B306,'[2]1516 Exp_Rev Access'!$F$7:$FS$310,73,FALSE))</f>
        <v>0</v>
      </c>
      <c r="CQ306" s="90">
        <f>IF(ISNA(VLOOKUP($B306,'[2]1516 Exp_Rev Access'!$F$7:$FS$310,74,FALSE)),"",VLOOKUP($B306,'[2]1516 Exp_Rev Access'!$F$7:$FS$310,74,FALSE))</f>
        <v>1304767</v>
      </c>
      <c r="CR306" s="90">
        <f>IF(ISNA(VLOOKUP($B306,'[2]1516 Exp_Rev Access'!$F$7:$FS$310,75,FALSE)),"",VLOOKUP($B306,'[2]1516 Exp_Rev Access'!$F$7:$FS$310,75,FALSE))</f>
        <v>0</v>
      </c>
      <c r="CS306" s="90">
        <f>IF(ISNA(VLOOKUP($B306,'[2]1516 Exp_Rev Access'!$F$7:$FS$310,76,FALSE)),"",VLOOKUP($B306,'[2]1516 Exp_Rev Access'!$F$7:$FS$310,76,FALSE))</f>
        <v>31437.33</v>
      </c>
      <c r="CT306" s="90">
        <f>IF(ISNA(VLOOKUP($B306,'[2]1516 Exp_Rev Access'!$F$7:$FS$310,77,FALSE)),"",VLOOKUP($B306,'[2]1516 Exp_Rev Access'!$F$7:$FS$310,77,FALSE))</f>
        <v>0</v>
      </c>
      <c r="CU306" s="90">
        <f>IF(ISNA(VLOOKUP($B306,'[2]1516 Exp_Rev Access'!$F$7:$FS$310,78,FALSE)),"",VLOOKUP($B306,'[2]1516 Exp_Rev Access'!$F$7:$FS$310,78,FALSE))</f>
        <v>676857.71</v>
      </c>
      <c r="CV306" s="90">
        <f>IF(ISNA(VLOOKUP($B306,'[2]1516 Exp_Rev Access'!$F$7:$FS$310,79,FALSE)),"",VLOOKUP($B306,'[2]1516 Exp_Rev Access'!$F$7:$FS$310,79,FALSE))</f>
        <v>210132.4</v>
      </c>
      <c r="CW306" s="90">
        <f>IF(ISNA(VLOOKUP($B306,'[2]1516 Exp_Rev Access'!$F$7:$FS$310,80,FALSE)),"",VLOOKUP($B306,'[2]1516 Exp_Rev Access'!$F$7:$FS$310,80,FALSE))</f>
        <v>0</v>
      </c>
      <c r="CX306" s="90">
        <f>IF(ISNA(VLOOKUP($B306,'[2]1516 Exp_Rev Access'!$F$7:$FS$310,81,FALSE)),"",VLOOKUP($B306,'[2]1516 Exp_Rev Access'!$F$7:$FS$310,81,FALSE))</f>
        <v>0</v>
      </c>
      <c r="CY306" s="90">
        <f>IF(ISNA(VLOOKUP($B306,'[2]1516 Exp_Rev Access'!$F$7:$FS$310,82,FALSE)),"",VLOOKUP($B306,'[2]1516 Exp_Rev Access'!$F$7:$FS$310,82,FALSE))</f>
        <v>0</v>
      </c>
      <c r="CZ306" s="90">
        <f>IF(ISNA(VLOOKUP($B306,'[2]1516 Exp_Rev Access'!$F$7:$FS$310,83,FALSE)),"",VLOOKUP($B306,'[2]1516 Exp_Rev Access'!$F$7:$FS$310,83,FALSE))</f>
        <v>0</v>
      </c>
      <c r="DA306" s="90">
        <f>IF(ISNA(VLOOKUP($B306,'[2]1516 Exp_Rev Access'!$F$7:$FS$310,84,FALSE)),"",VLOOKUP($B306,'[2]1516 Exp_Rev Access'!$F$7:$FS$310,84,FALSE))</f>
        <v>0</v>
      </c>
      <c r="DB306" s="90">
        <f>IF(ISNA(VLOOKUP($B306,'[2]1516 Exp_Rev Access'!$F$7:$FS$310,85,FALSE)),"",VLOOKUP($B306,'[2]1516 Exp_Rev Access'!$F$7:$FS$310,85,FALSE))</f>
        <v>35709.35</v>
      </c>
      <c r="DC306" s="90">
        <f>IF(ISNA(VLOOKUP($B306,'[2]1516 Exp_Rev Access'!$F$7:$FS$310,86,FALSE)),"",VLOOKUP($B306,'[2]1516 Exp_Rev Access'!$F$7:$FS$310,86,FALSE))</f>
        <v>0</v>
      </c>
      <c r="DD306" s="90">
        <f>IF(ISNA(VLOOKUP($B306,'[2]1516 Exp_Rev Access'!$F$7:$FS$310,87,FALSE)),"",VLOOKUP($B306,'[2]1516 Exp_Rev Access'!$F$7:$FS$310,87,FALSE))</f>
        <v>0</v>
      </c>
      <c r="DE306" s="90">
        <f>IF(ISNA(VLOOKUP($B306,'[2]1516 Exp_Rev Access'!$F$7:$FS$310,88,FALSE)),"",VLOOKUP($B306,'[2]1516 Exp_Rev Access'!$F$7:$FS$310,88,FALSE))</f>
        <v>0</v>
      </c>
      <c r="DF306" s="90">
        <f>IF(ISNA(VLOOKUP($B306,'[2]1516 Exp_Rev Access'!$F$7:$FS$310,89,FALSE)),"",VLOOKUP($B306,'[2]1516 Exp_Rev Access'!$F$7:$FS$310,89,FALSE))</f>
        <v>0</v>
      </c>
      <c r="DG306" s="90">
        <f>IF(ISNA(VLOOKUP($B306,'[2]1516 Exp_Rev Access'!$F$7:$FS$310,90,FALSE)),"",VLOOKUP($B306,'[2]1516 Exp_Rev Access'!$F$7:$FS$310,90,FALSE))</f>
        <v>0</v>
      </c>
      <c r="DH306" s="90">
        <f>IF(ISNA(VLOOKUP($B306,'[2]1516 Exp_Rev Access'!$F$7:$FS$310,91,FALSE)),"",VLOOKUP($B306,'[2]1516 Exp_Rev Access'!$F$7:$FS$310,91,FALSE))</f>
        <v>7722.18</v>
      </c>
      <c r="DI306" s="90">
        <f>IF(ISNA(VLOOKUP($B306,'[2]1516 Exp_Rev Access'!$F$7:$FS$310,92,FALSE)),"",VLOOKUP($B306,'[2]1516 Exp_Rev Access'!$F$7:$FS$310,92,FALSE))</f>
        <v>1233532.72</v>
      </c>
      <c r="DJ306" s="90">
        <f>IF(ISNA(VLOOKUP($B306,'[2]1516 Exp_Rev Access'!$F$7:$FS$310,93,FALSE)),"",VLOOKUP($B306,'[2]1516 Exp_Rev Access'!$F$7:$FS$310,93,FALSE))</f>
        <v>0</v>
      </c>
      <c r="DK306" s="90">
        <f>IF(ISNA(VLOOKUP($B306,'[2]1516 Exp_Rev Access'!$F$7:$FS$310,94,FALSE)),"",VLOOKUP($B306,'[2]1516 Exp_Rev Access'!$F$7:$FS$310,94,FALSE))</f>
        <v>0</v>
      </c>
      <c r="DL306" s="90">
        <f>IF(ISNA(VLOOKUP($B306,'[2]1516 Exp_Rev Access'!$F$7:$FS$310,95,FALSE)),"",VLOOKUP($B306,'[2]1516 Exp_Rev Access'!$F$7:$FS$310,95,FALSE))</f>
        <v>0</v>
      </c>
      <c r="DM306" s="90">
        <f>IF(ISNA(VLOOKUP($B306,'[2]1516 Exp_Rev Access'!$F$7:$FS$310,96,FALSE)),"",VLOOKUP($B306,'[2]1516 Exp_Rev Access'!$F$7:$FS$310,96,FALSE))</f>
        <v>0</v>
      </c>
      <c r="DN306" s="90">
        <f>IF(ISNA(VLOOKUP($B306,'[2]1516 Exp_Rev Access'!$F$7:$FS$310,97,FALSE)),"",VLOOKUP($B306,'[2]1516 Exp_Rev Access'!$F$7:$FS$310,97,FALSE))</f>
        <v>0</v>
      </c>
      <c r="DO306" s="90">
        <f>IF(ISNA(VLOOKUP($B306,'[2]1516 Exp_Rev Access'!$F$7:$FS$310,98,FALSE)),"",VLOOKUP($B306,'[2]1516 Exp_Rev Access'!$F$7:$FS$310,98,FALSE))</f>
        <v>0</v>
      </c>
      <c r="DP306" s="90">
        <f>IF(ISNA(VLOOKUP($B306,'[2]1516 Exp_Rev Access'!$F$7:$FS$310,99,FALSE)),"",VLOOKUP($B306,'[2]1516 Exp_Rev Access'!$F$7:$FS$310,99,FALSE))</f>
        <v>0</v>
      </c>
      <c r="DQ306" s="90">
        <f>IF(ISNA(VLOOKUP($B306,'[2]1516 Exp_Rev Access'!$F$7:$FS$310,100,FALSE)),"",VLOOKUP($B306,'[2]1516 Exp_Rev Access'!$F$7:$FS$310,100,FALSE))</f>
        <v>0</v>
      </c>
      <c r="DR306" s="90">
        <f>IF(ISNA(VLOOKUP($B306,'[2]1516 Exp_Rev Access'!$F$7:$FS$310,101,FALSE)),"",VLOOKUP($B306,'[2]1516 Exp_Rev Access'!$F$7:$FS$310,101,FALSE))</f>
        <v>0</v>
      </c>
      <c r="DS306" s="90">
        <f>IF(ISNA(VLOOKUP($B306,'[2]1516 Exp_Rev Access'!$F$7:$FS$310,102,FALSE)),"",VLOOKUP($B306,'[2]1516 Exp_Rev Access'!$F$7:$FS$310,102,FALSE))</f>
        <v>0</v>
      </c>
      <c r="DT306" s="90">
        <f>IF(ISNA(VLOOKUP($B306,'[2]1516 Exp_Rev Access'!$F$7:$FS$310,103,FALSE)),"",VLOOKUP($B306,'[2]1516 Exp_Rev Access'!$F$7:$FS$310,103,FALSE))</f>
        <v>0</v>
      </c>
      <c r="DU306" s="90">
        <f>IF(ISNA(VLOOKUP($B306,'[2]1516 Exp_Rev Access'!$F$7:$FS$310,104,FALSE)),"",VLOOKUP($B306,'[2]1516 Exp_Rev Access'!$F$7:$FS$310,104,FALSE))</f>
        <v>0</v>
      </c>
      <c r="DV306" s="90">
        <f>IF(ISNA(VLOOKUP($B306,'[2]1516 Exp_Rev Access'!$F$7:$FS$310,105,FALSE)),"",VLOOKUP($B306,'[2]1516 Exp_Rev Access'!$F$7:$FS$310,105,FALSE))</f>
        <v>0</v>
      </c>
      <c r="DW306" s="90">
        <f>IF(ISNA(VLOOKUP($B306,'[2]1516 Exp_Rev Access'!$F$7:$FS$310,106,FALSE)),"",VLOOKUP($B306,'[2]1516 Exp_Rev Access'!$F$7:$FS$310,106,FALSE))</f>
        <v>0</v>
      </c>
      <c r="DX306" s="90">
        <f>IF(ISNA(VLOOKUP($B306,'[2]1516 Exp_Rev Access'!$F$7:$FS$310,107,FALSE)),"",VLOOKUP($B306,'[2]1516 Exp_Rev Access'!$F$7:$FS$310,107,FALSE))</f>
        <v>0</v>
      </c>
      <c r="DY306" s="90">
        <f>IF(ISNA(VLOOKUP($B306,'[2]1516 Exp_Rev Access'!$F$7:$FS$310,108,FALSE)),"",VLOOKUP($B306,'[2]1516 Exp_Rev Access'!$F$7:$FS$310,108,FALSE))</f>
        <v>0</v>
      </c>
      <c r="DZ306" s="90">
        <f>IF(ISNA(VLOOKUP($B306,'[2]1516 Exp_Rev Access'!$F$7:$FS$310,109,FALSE)),"",VLOOKUP($B306,'[2]1516 Exp_Rev Access'!$F$7:$FS$310,109,FALSE))</f>
        <v>0</v>
      </c>
      <c r="EA306" s="90">
        <f>IF(ISNA(VLOOKUP($B306,'[2]1516 Exp_Rev Access'!$F$7:$FS$310,110,FALSE)),"",VLOOKUP($B306,'[2]1516 Exp_Rev Access'!$F$7:$FS$310,110,FALSE))</f>
        <v>0</v>
      </c>
      <c r="EB306" s="90">
        <f>IF(ISNA(VLOOKUP($B306,'[2]1516 Exp_Rev Access'!$F$7:$FS$310,111,FALSE)),"",VLOOKUP($B306,'[2]1516 Exp_Rev Access'!$F$7:$FS$310,111,FALSE))</f>
        <v>0</v>
      </c>
      <c r="EC306" s="90">
        <f>IF(ISNA(VLOOKUP($B306,'[2]1516 Exp_Rev Access'!$F$7:$FS$310,112,FALSE)),"",VLOOKUP($B306,'[2]1516 Exp_Rev Access'!$F$7:$FS$310,112,FALSE))</f>
        <v>0</v>
      </c>
      <c r="ED306" s="90">
        <f>IF(ISNA(VLOOKUP($B306,'[2]1516 Exp_Rev Access'!$F$7:$FS$310,113,FALSE)),"",VLOOKUP($B306,'[2]1516 Exp_Rev Access'!$F$7:$FS$310,113,FALSE))</f>
        <v>0</v>
      </c>
      <c r="EE306" s="90">
        <f>IF(ISNA(VLOOKUP($B306,'[2]1516 Exp_Rev Access'!$F$7:$FS$310,114,FALSE)),"",VLOOKUP($B306,'[2]1516 Exp_Rev Access'!$F$7:$FS$310,114,FALSE))</f>
        <v>0</v>
      </c>
      <c r="EF306" s="90">
        <f>IF(ISNA(VLOOKUP($B306,'[2]1516 Exp_Rev Access'!$F$7:$FS$310,115,FALSE)),"",VLOOKUP($B306,'[2]1516 Exp_Rev Access'!$F$7:$FS$310,115,FALSE))</f>
        <v>0</v>
      </c>
      <c r="EG306" s="90">
        <f>IF(ISNA(VLOOKUP($B306,'[2]1516 Exp_Rev Access'!$F$7:$FS$310,116,FALSE)),"",VLOOKUP($B306,'[2]1516 Exp_Rev Access'!$F$7:$FS$310,116,FALSE))</f>
        <v>0</v>
      </c>
      <c r="EH306" s="90">
        <f>IF(ISNA(VLOOKUP($B306,'[2]1516 Exp_Rev Access'!$F$7:$FS$310,117,FALSE)),"",VLOOKUP($B306,'[2]1516 Exp_Rev Access'!$F$7:$FS$310,117,FALSE))</f>
        <v>0</v>
      </c>
      <c r="EI306" s="90">
        <f>IF(ISNA(VLOOKUP($B306,'[2]1516 Exp_Rev Access'!$F$7:$FS$310,118,FALSE)),"",VLOOKUP($B306,'[2]1516 Exp_Rev Access'!$F$7:$FS$310,118,FALSE))</f>
        <v>0</v>
      </c>
      <c r="EJ306" s="90">
        <f>IF(ISNA(VLOOKUP($B306,'[2]1516 Exp_Rev Access'!$F$7:$FS$310,119,FALSE)),"",VLOOKUP($B306,'[2]1516 Exp_Rev Access'!$F$7:$FS$310,119,FALSE))</f>
        <v>0</v>
      </c>
      <c r="EK306" s="90">
        <f>IF(ISNA(VLOOKUP($B306,'[2]1516 Exp_Rev Access'!$F$7:$FS$310,120,FALSE)),"",VLOOKUP($B306,'[2]1516 Exp_Rev Access'!$F$7:$FS$310,120,FALSE))</f>
        <v>0</v>
      </c>
      <c r="EL306" s="90">
        <f>IF(ISNA(VLOOKUP($B306,'[2]1516 Exp_Rev Access'!$F$7:$FS$310,121,FALSE)),"",VLOOKUP($B306,'[2]1516 Exp_Rev Access'!$F$7:$FS$310,121,FALSE))</f>
        <v>0</v>
      </c>
      <c r="EM306" s="90">
        <f>IF(ISNA(VLOOKUP($B306,'[2]1516 Exp_Rev Access'!$F$7:$FS$310,122,FALSE)),"",VLOOKUP($B306,'[2]1516 Exp_Rev Access'!$F$7:$FS$310,122,FALSE))</f>
        <v>0</v>
      </c>
      <c r="EN306" s="90">
        <f>IF(ISNA(VLOOKUP($B306,'[2]1516 Exp_Rev Access'!$F$7:$FS$310,123,FALSE)),"",VLOOKUP($B306,'[2]1516 Exp_Rev Access'!$F$7:$FS$310,123,FALSE))</f>
        <v>1878.45</v>
      </c>
      <c r="EO306" s="90">
        <f>IF(ISNA(VLOOKUP($B306,'[2]1516 Exp_Rev Access'!$F$7:$FS$310,124,FALSE)),"",VLOOKUP($B306,'[2]1516 Exp_Rev Access'!$F$7:$FS$310,124,FALSE))</f>
        <v>0</v>
      </c>
      <c r="EP306" s="90">
        <f>IF(ISNA(VLOOKUP($B306,'[2]1516 Exp_Rev Access'!$F$7:$FS$310,125,FALSE)),"",VLOOKUP($B306,'[2]1516 Exp_Rev Access'!$F$7:$FS$310,125,FALSE))</f>
        <v>0</v>
      </c>
      <c r="EQ306" s="90">
        <f>IF(ISNA(VLOOKUP($B306,'[2]1516 Exp_Rev Access'!$F$7:$FS$310,126,FALSE)),"",VLOOKUP($B306,'[2]1516 Exp_Rev Access'!$F$7:$FS$310,126,FALSE))</f>
        <v>0</v>
      </c>
      <c r="ER306" s="90">
        <f>IF(ISNA(VLOOKUP($B306,'[2]1516 Exp_Rev Access'!$F$7:$FS$310,127,FALSE)),"",VLOOKUP($B306,'[2]1516 Exp_Rev Access'!$F$7:$FS$310,127,FALSE))</f>
        <v>0</v>
      </c>
      <c r="ES306" s="90">
        <f>IF(ISNA(VLOOKUP($B306,'[2]1516 Exp_Rev Access'!$F$7:$FS$310,128,FALSE)),"",VLOOKUP($B306,'[2]1516 Exp_Rev Access'!$F$7:$FS$310,128,FALSE))</f>
        <v>0</v>
      </c>
      <c r="ET306" s="90">
        <f>IF(ISNA(VLOOKUP($B306,'[2]1516 Exp_Rev Access'!$F$7:$FS$310,129,FALSE)),"",VLOOKUP($B306,'[2]1516 Exp_Rev Access'!$F$7:$FS$310,129,FALSE))</f>
        <v>0</v>
      </c>
      <c r="EU306" s="90">
        <f>IF(ISNA(VLOOKUP($B306,'[2]1516 Exp_Rev Access'!$F$7:$FS$310,130,FALSE)),"",VLOOKUP($B306,'[2]1516 Exp_Rev Access'!$F$7:$FS$310,130,FALSE))</f>
        <v>0</v>
      </c>
      <c r="EV306" s="90">
        <f>IF(ISNA(VLOOKUP($B306,'[2]1516 Exp_Rev Access'!$F$7:$FS$310,131,FALSE)),"",VLOOKUP($B306,'[2]1516 Exp_Rev Access'!$F$7:$FS$310,131,FALSE))</f>
        <v>25046.37</v>
      </c>
      <c r="EW306" s="90">
        <f>IF(ISNA(VLOOKUP($B306,'[2]1516 Exp_Rev Access'!$F$7:$FS$310,132,FALSE)),"",VLOOKUP($B306,'[2]1516 Exp_Rev Access'!$F$7:$FS$310,132,FALSE))</f>
        <v>0</v>
      </c>
      <c r="EX306" s="90">
        <f>IF(ISNA(VLOOKUP($B306,'[2]1516 Exp_Rev Access'!$F$7:$FS$310,133,FALSE)),"",VLOOKUP($B306,'[2]1516 Exp_Rev Access'!$F$7:$FS$310,133,FALSE))</f>
        <v>0</v>
      </c>
      <c r="EY306" s="90">
        <f>IF(ISNA(VLOOKUP($B306,'[2]1516 Exp_Rev Access'!$F$7:$FS$310,134,FALSE)),"",VLOOKUP($B306,'[2]1516 Exp_Rev Access'!$F$7:$FS$310,134,FALSE))</f>
        <v>0</v>
      </c>
      <c r="EZ306" s="90">
        <f>IF(ISNA(VLOOKUP($B306,'[2]1516 Exp_Rev Access'!$F$7:$FS$310,135,FALSE)),"",VLOOKUP($B306,'[2]1516 Exp_Rev Access'!$F$7:$FS$310,135,FALSE))</f>
        <v>0</v>
      </c>
      <c r="FA306" s="90">
        <f>IF(ISNA(VLOOKUP($B306,'[2]1516 Exp_Rev Access'!$F$7:$FS$310,136,FALSE)),"",VLOOKUP($B306,'[2]1516 Exp_Rev Access'!$F$7:$FS$310,136,FALSE))</f>
        <v>0</v>
      </c>
      <c r="FB306" s="90">
        <f>IF(ISNA(VLOOKUP($B306,'[2]1516 Exp_Rev Access'!$F$7:$FS$310,137,FALSE)),"",VLOOKUP($B306,'[2]1516 Exp_Rev Access'!$F$7:$FS$310,137,FALSE))</f>
        <v>0</v>
      </c>
      <c r="FC306" s="90">
        <f>IF(ISNA(VLOOKUP($B306,'[2]1516 Exp_Rev Access'!$F$7:$FS$310,138,FALSE)),"",VLOOKUP($B306,'[2]1516 Exp_Rev Access'!$F$7:$FS$310,138,FALSE))</f>
        <v>0</v>
      </c>
      <c r="FD306" s="90">
        <f>IF(ISNA(VLOOKUP($B306,'[2]1516 Exp_Rev Access'!$F$7:$FS$310,139,FALSE)),"",VLOOKUP($B306,'[2]1516 Exp_Rev Access'!$F$7:$FS$310,139,FALSE))</f>
        <v>0</v>
      </c>
      <c r="FE306" s="90">
        <f>IF(ISNA(VLOOKUP($B306,'[2]1516 Exp_Rev Access'!$F$7:$FS$310,140,FALSE)),"",VLOOKUP($B306,'[2]1516 Exp_Rev Access'!$F$7:$FS$310,140,FALSE))</f>
        <v>0</v>
      </c>
      <c r="FF306" s="90">
        <f>IF(ISNA(VLOOKUP($B306,'[2]1516 Exp_Rev Access'!$F$7:$FS$310,141,FALSE)),"",VLOOKUP($B306,'[2]1516 Exp_Rev Access'!$F$7:$FS$310,141,FALSE))</f>
        <v>0</v>
      </c>
      <c r="FG306" s="90">
        <f>IF(ISNA(VLOOKUP($B306,'[2]1516 Exp_Rev Access'!$F$7:$FS$310,142,FALSE)),"",VLOOKUP($B306,'[2]1516 Exp_Rev Access'!$F$7:$FS$310,142,FALSE))</f>
        <v>0</v>
      </c>
      <c r="FH306" s="90">
        <f>IF(ISNA(VLOOKUP($B306,'[2]1516 Exp_Rev Access'!$F$7:$FS$310,143,FALSE)),"",VLOOKUP($B306,'[2]1516 Exp_Rev Access'!$F$7:$FS$310,143,FALSE))</f>
        <v>0</v>
      </c>
      <c r="FI306" s="90">
        <f>IF(ISNA(VLOOKUP($B306,'[2]1516 Exp_Rev Access'!$F$7:$FS$310,144,FALSE)),"",VLOOKUP($B306,'[2]1516 Exp_Rev Access'!$F$7:$FS$310,144,FALSE))</f>
        <v>0</v>
      </c>
      <c r="FJ306" s="90">
        <f>IF(ISNA(VLOOKUP($B306,'[2]1516 Exp_Rev Access'!$F$7:$FS$310,145,FALSE)),"",VLOOKUP($B306,'[2]1516 Exp_Rev Access'!$F$7:$FS$310,145,FALSE))</f>
        <v>0</v>
      </c>
      <c r="FK306" s="90">
        <f>IF(ISNA(VLOOKUP($B306,'[2]1516 Exp_Rev Access'!$F$7:$FS$310,146,FALSE)),"",VLOOKUP($B306,'[2]1516 Exp_Rev Access'!$F$7:$FS$310,146,FALSE))</f>
        <v>0</v>
      </c>
      <c r="FL306" s="90">
        <f>IF(ISNA(VLOOKUP($B306,'[2]1516 Exp_Rev Access'!$F$7:$FS$310,1147,FALSE)),"",VLOOKUP($B306,'[2]1516 Exp_Rev Access'!$F$7:$FS$310,147,FALSE))</f>
        <v>0</v>
      </c>
      <c r="FM306" s="90">
        <f>IF(ISNA(VLOOKUP($B306,'[2]1516 Exp_Rev Access'!$F$7:$FS$310,148,FALSE)),"",VLOOKUP($B306,'[2]1516 Exp_Rev Access'!$F$7:$FS$310,148,FALSE))</f>
        <v>0</v>
      </c>
      <c r="FN306" s="90">
        <f>IF(ISNA(VLOOKUP($B306,'[2]1516 Exp_Rev Access'!$F$7:$FS$310,149,FALSE)),"",VLOOKUP($B306,'[2]1516 Exp_Rev Access'!$F$7:$FS$310,149,FALSE))</f>
        <v>0</v>
      </c>
      <c r="FO306" s="90">
        <f>IF(ISNA(VLOOKUP($B306,'[2]1516 Exp_Rev Access'!$F$7:$FS$310,150,FALSE)),"",VLOOKUP($B306,'[2]1516 Exp_Rev Access'!$F$7:$FS$310,150,FALSE))</f>
        <v>0</v>
      </c>
      <c r="FP306" s="90">
        <f>IF(ISNA(VLOOKUP($B306,'[2]1516 Exp_Rev Access'!$F$7:$FS$310,151,FALSE)),"",VLOOKUP($B306,'[2]1516 Exp_Rev Access'!$F$7:$FS$310,151,FALSE))</f>
        <v>0</v>
      </c>
      <c r="FQ306" s="90">
        <f>IF(ISNA(VLOOKUP($B306,'[2]1516 Exp_Rev Access'!$F$7:$FS$310,152,FALSE)),"",VLOOKUP($B306,'[2]1516 Exp_Rev Access'!$F$7:$FS$310,152,FALSE))</f>
        <v>0</v>
      </c>
      <c r="FR306" s="90">
        <f>IF(ISNA(VLOOKUP($B306,'[2]1516 Exp_Rev Access'!$F$7:$FS$310,153,FALSE)),"",VLOOKUP($B306,'[2]1516 Exp_Rev Access'!$F$7:$FS$310,153,FALSE))</f>
        <v>202124.96</v>
      </c>
      <c r="FS306" s="53">
        <f t="shared" si="771"/>
        <v>3729208.4700000007</v>
      </c>
      <c r="FT306" s="92">
        <f t="shared" si="772"/>
        <v>4.1443313631302506E-2</v>
      </c>
      <c r="FU306" s="53">
        <f t="shared" si="773"/>
        <v>444.78736559620745</v>
      </c>
      <c r="FV306" s="90">
        <f>IF(ISNA(VLOOKUP($B306,'[2]1516 Exp_Rev Access'!$F$7:$FS$310,154,FALSE)),"",VLOOKUP($B306,'[2]1516 Exp_Rev Access'!$F$7:$FS$310,154,FALSE))</f>
        <v>0</v>
      </c>
      <c r="FW306" s="90">
        <f>IF(ISNA(VLOOKUP($B306,'[2]1516 Exp_Rev Access'!$F$7:$FS$310,155,FALSE)),"",VLOOKUP($B306,'[2]1516 Exp_Rev Access'!$F$7:$FS$310,155,FALSE))</f>
        <v>0</v>
      </c>
      <c r="FX306" s="90">
        <f>IF(ISNA(VLOOKUP($B306,'[2]1516 Exp_Rev Access'!$F$7:$FS$310,156,FALSE)),"",VLOOKUP($B306,'[2]1516 Exp_Rev Access'!$F$7:$FS$310,156,FALSE))</f>
        <v>0</v>
      </c>
      <c r="FY306" s="90">
        <f>IF(ISNA(VLOOKUP($B306,'[2]1516 Exp_Rev Access'!$F$7:$FS$310,157,FALSE)),"",VLOOKUP($B306,'[2]1516 Exp_Rev Access'!$F$7:$FS$310,157,FALSE))</f>
        <v>0</v>
      </c>
      <c r="FZ306" s="90">
        <f>IF(ISNA(VLOOKUP($B306,'[2]1516 Exp_Rev Access'!$F$7:$FS$310,158,FALSE)),"",VLOOKUP($B306,'[2]1516 Exp_Rev Access'!$F$7:$FS$310,158,FALSE))</f>
        <v>0</v>
      </c>
      <c r="GA306" s="90">
        <f>IF(ISNA(VLOOKUP($B306,'[2]1516 Exp_Rev Access'!$F$7:$FS$310,159,FALSE)),"",VLOOKUP($B306,'[2]1516 Exp_Rev Access'!$F$7:$FS$310,159,FALSE))</f>
        <v>0</v>
      </c>
      <c r="GB306" s="90">
        <f>IF(ISNA(VLOOKUP($B306,'[2]1516 Exp_Rev Access'!$F$7:$FS$310,160,FALSE)),"",VLOOKUP($B306,'[2]1516 Exp_Rev Access'!$F$7:$FS$310,160,FALSE))</f>
        <v>0</v>
      </c>
      <c r="GC306" s="90">
        <f>IF(ISNA(VLOOKUP($B306,'[2]1516 Exp_Rev Access'!$F$7:$FS$310,161,FALSE)),"",VLOOKUP($B306,'[2]1516 Exp_Rev Access'!$F$7:$FS$310,161,FALSE))</f>
        <v>0</v>
      </c>
      <c r="GD306" s="90">
        <f>IF(ISNA(VLOOKUP($B306,'[2]1516 Exp_Rev Access'!$F$7:$FS$310,162,FALSE)),"",VLOOKUP($B306,'[2]1516 Exp_Rev Access'!$F$7:$FS$310,162,FALSE))</f>
        <v>1040634.78</v>
      </c>
      <c r="GE306" s="90">
        <f>IF(ISNA(VLOOKUP($B306,'[2]1516 Exp_Rev Access'!$F$7:$FS$310,163,FALSE)),"",VLOOKUP($B306,'[2]1516 Exp_Rev Access'!$F$7:$FS$310,163,FALSE))</f>
        <v>0</v>
      </c>
      <c r="GF306" s="90">
        <f>IF(ISNA(VLOOKUP($B306,'[2]1516 Exp_Rev Access'!$F$7:$FS$310,164,FALSE)),"",VLOOKUP($B306,'[2]1516 Exp_Rev Access'!$F$7:$FS$310,164,FALSE))</f>
        <v>0</v>
      </c>
      <c r="GG306" s="90">
        <f>IF(ISNA(VLOOKUP($B306,'[2]1516 Exp_Rev Access'!$F$7:$FS$310,165,FALSE)),"",VLOOKUP($B306,'[2]1516 Exp_Rev Access'!$F$7:$FS$310,165,FALSE))</f>
        <v>0</v>
      </c>
      <c r="GH306" s="90">
        <f>IF(ISNA(VLOOKUP($B306,'[2]1516 Exp_Rev Access'!$F$7:$FS$310,166,FALSE)),"",VLOOKUP($B306,'[2]1516 Exp_Rev Access'!$F$7:$FS$310,166,FALSE))</f>
        <v>0</v>
      </c>
      <c r="GI306" s="90">
        <f>IF(ISNA(VLOOKUP($B306,'[2]1516 Exp_Rev Access'!$F$7:$FS$310,167,FALSE)),"",VLOOKUP($B306,'[2]1516 Exp_Rev Access'!$F$7:$FS$310,167,FALSE))</f>
        <v>0</v>
      </c>
      <c r="GJ306" s="90">
        <f>IF(ISNA(VLOOKUP($B306,'[2]1516 Exp_Rev Access'!$F$7:$FS$310,168,FALSE)),"",VLOOKUP($B306,'[2]1516 Exp_Rev Access'!$F$7:$FS$310,168,FALSE))</f>
        <v>0</v>
      </c>
      <c r="GK306" s="90">
        <f>IF(ISNA(VLOOKUP($B306,'[2]1516 Exp_Rev Access'!$F$7:$FS$310,169,FALSE)),"",VLOOKUP($B306,'[2]1516 Exp_Rev Access'!$F$7:$FS$310,169,FALSE))</f>
        <v>3991.18</v>
      </c>
      <c r="GL306" s="90">
        <f>IF(ISNA(VLOOKUP($B306,'[2]1516 Exp_Rev Access'!$F$7:$FS$310,170,FALSE)),"",VLOOKUP($B306,'[2]1516 Exp_Rev Access'!$F$7:$FS$310,170,FALSE))</f>
        <v>0</v>
      </c>
      <c r="GM306" s="90">
        <f>IF(ISNA(VLOOKUP($B306,'[2]1516 Exp_Rev Access'!$F$7:$FT$310,171,FALSE)),"",VLOOKUP($B306,'[2]1516 Exp_Rev Access'!$F$7:$FT$310,171,FALSE))</f>
        <v>0</v>
      </c>
      <c r="GN306" s="90">
        <f>IF(ISNA(VLOOKUP($B306,'[2]1516 Exp_Rev Access'!$F$7:$FU$310,172,FALSE)),"",VLOOKUP($B306,'[2]1516 Exp_Rev Access'!$F$7:$FU$310,172,FALSE))</f>
        <v>0</v>
      </c>
      <c r="GO306" s="90">
        <f>IF(ISNA(VLOOKUP($B306,'[2]1516 Exp_Rev Access'!$F$7:$FV$310,173,FALSE)),"",VLOOKUP($B306,'[2]1516 Exp_Rev Access'!$F$7:$FV$310,173,FALSE))</f>
        <v>0</v>
      </c>
      <c r="GP306" s="90">
        <f>IF(ISNA(VLOOKUP($B306,'[2]1516 Exp_Rev Access'!$F$7:$GA$310,174,FALSE)),"",VLOOKUP($B306,'[2]1516 Exp_Rev Access'!$F$7:$GA$310,174,FALSE))</f>
        <v>0</v>
      </c>
      <c r="GQ306" s="90">
        <f>IF(ISNA(VLOOKUP($B306,'[2]1516 Exp_Rev Access'!$F$7:$GA$310,175,FALSE)),"",VLOOKUP($B306,'[2]1516 Exp_Rev Access'!$F$7:$GA$310,175,FALSE))</f>
        <v>0</v>
      </c>
      <c r="GR306" s="90">
        <f>IF(ISNA(VLOOKUP($B306,'[2]1516 Exp_Rev Access'!$F$7:$GA$310,176,FALSE)),"",VLOOKUP($B306,'[2]1516 Exp_Rev Access'!$F$7:$GA$310,176,FALSE))</f>
        <v>0</v>
      </c>
      <c r="GS306" s="90">
        <f>IF(ISNA(VLOOKUP($B306,'[2]1516 Exp_Rev Access'!$F$7:$GA$310,177,FALSE)),"",VLOOKUP($B306,'[2]1516 Exp_Rev Access'!$F$7:$GA$310,177,FALSE))</f>
        <v>0</v>
      </c>
      <c r="GT306" s="90">
        <f>IF(ISNA(VLOOKUP($B306,'[2]1516 Exp_Rev Access'!$F$7:$GA$310,178,FALSE)),"",VLOOKUP($B306,'[2]1516 Exp_Rev Access'!$F$7:$GA$310,178,FALSE))</f>
        <v>0</v>
      </c>
      <c r="GU306" s="53">
        <f t="shared" si="774"/>
        <v>1044625.9600000001</v>
      </c>
      <c r="GV306" s="92">
        <f t="shared" si="775"/>
        <v>1.1609101941056264E-2</v>
      </c>
      <c r="GW306" s="114">
        <f t="shared" si="776"/>
        <v>124.59384679607604</v>
      </c>
    </row>
    <row r="307" spans="1:222" x14ac:dyDescent="0.2">
      <c r="B307" s="87" t="s">
        <v>624</v>
      </c>
      <c r="C307" s="87" t="s">
        <v>625</v>
      </c>
      <c r="D307" s="88">
        <f>IF(ISNA(VLOOKUP($B307,'[2]1516 enrollment_Rev_Exp by size'!$A$6:$C$325,3,FALSE)),"",VLOOKUP($B307,'[2]1516 enrollment_Rev_Exp by size'!$A$6:$C$325,3,FALSE))</f>
        <v>15387.73</v>
      </c>
      <c r="E307" s="89">
        <v>181087322.66999999</v>
      </c>
      <c r="F307" s="67">
        <f t="shared" si="754"/>
        <v>181087322.66999996</v>
      </c>
      <c r="G307" s="67">
        <f t="shared" si="755"/>
        <v>0</v>
      </c>
      <c r="H307" s="90">
        <f>IF(ISNA(VLOOKUP($B307,'[2]1516 Exp_Rev Access'!$F$7:$FS$310,2,FALSE)),"",VLOOKUP($B307,'[2]1516 Exp_Rev Access'!$F$7:$FS$310,2,FALSE))</f>
        <v>41353058.350000001</v>
      </c>
      <c r="I307" s="90">
        <f>IF(ISNA(VLOOKUP($B307,'[2]1516 Exp_Rev Access'!$F$7:$FS$310,3,FALSE)),"",VLOOKUP($B307,'[2]1516 Exp_Rev Access'!$F$7:$FS$310,3,FALSE))</f>
        <v>0</v>
      </c>
      <c r="J307" s="90">
        <f>IF(ISNA(VLOOKUP($B307,'[2]1516 Exp_Rev Access'!$F$7:$FS$310,4,FALSE)),"",VLOOKUP($B307,'[2]1516 Exp_Rev Access'!$F$7:$FS$310,4,FALSE))</f>
        <v>4106.21</v>
      </c>
      <c r="K307" s="90">
        <f>IF(ISNA(VLOOKUP($B307,'[2]1516 Exp_Rev Access'!$F$7:$FS$310,5,FALSE)),"-",VLOOKUP($B307,'[2]1516 Exp_Rev Access'!$F$7:$FS$310,5,FALSE))</f>
        <v>0</v>
      </c>
      <c r="L307" s="90">
        <f>IF(ISNA(VLOOKUP($B307,'[2]1516 Exp_Rev Access'!$F$7:$FS$310,6,FALSE)),"",VLOOKUP($B307,'[2]1516 Exp_Rev Access'!$F$7:$FS$310,6,FALSE))</f>
        <v>0</v>
      </c>
      <c r="M307" s="90">
        <f>IF(ISNA(VLOOKUP($B307,'[2]1516 Exp_Rev Access'!$F$7:$FS$310,7,FALSE)),"",VLOOKUP($B307,'[2]1516 Exp_Rev Access'!$F$7:$FS$310,7,FALSE))</f>
        <v>0</v>
      </c>
      <c r="N307" s="53">
        <f t="shared" si="756"/>
        <v>41357164.560000002</v>
      </c>
      <c r="O307" s="91">
        <f t="shared" si="757"/>
        <v>0.228382439754583</v>
      </c>
      <c r="P307" s="53">
        <f t="shared" si="758"/>
        <v>2687.671577289178</v>
      </c>
      <c r="Q307" s="90">
        <f>IF(ISNA(VLOOKUP($B307,'[2]1516 Exp_Rev Access'!$F$7:$FS$310,8,FALSE)),"",VLOOKUP($B307,'[2]1516 Exp_Rev Access'!$F$7:$FS$310,8,FALSE))</f>
        <v>87026.34</v>
      </c>
      <c r="R307" s="90">
        <f>IF(ISNA(VLOOKUP($B307,'[2]1516 Exp_Rev Access'!$F$7:$FS$310,9,FALSE)),"",VLOOKUP($B307,'[2]1516 Exp_Rev Access'!$F$7:$FS$310,9,FALSE))</f>
        <v>0</v>
      </c>
      <c r="S307" s="90">
        <f>IF(ISNA(VLOOKUP($B307,'[2]1516 Exp_Rev Access'!$F$7:$FS$310,10,FALSE)),"",VLOOKUP($B307,'[2]1516 Exp_Rev Access'!$F$7:$FS$310,10,FALSE))</f>
        <v>0</v>
      </c>
      <c r="T307" s="90">
        <f>IF(ISNA(VLOOKUP($B307,'[2]1516 Exp_Rev Access'!$F$7:$FS$310,11,FALSE)),"",VLOOKUP($B307,'[2]1516 Exp_Rev Access'!$F$7:$FS$310,11,FALSE))</f>
        <v>0</v>
      </c>
      <c r="U307" s="90">
        <f>IF(ISNA(VLOOKUP($B307,'[2]1516 Exp_Rev Access'!$F$7:$FS$310,12,FALSE)),"",VLOOKUP($B307,'[2]1516 Exp_Rev Access'!$F$7:$FS$310,12,FALSE))</f>
        <v>0</v>
      </c>
      <c r="V307" s="90">
        <f>IF(ISNA(VLOOKUP($B307,'[2]1516 Exp_Rev Access'!$F$7:$FS$310,13,FALSE)),"",VLOOKUP($B307,'[2]1516 Exp_Rev Access'!$F$7:$FS$310,13,FALSE))</f>
        <v>21525</v>
      </c>
      <c r="W307" s="90">
        <f>IF(ISNA(VLOOKUP($B307,'[2]1516 Exp_Rev Access'!$F$7:$FS$310,14,FALSE)),"",VLOOKUP($B307,'[2]1516 Exp_Rev Access'!$F$7:$FS$310,14,FALSE))</f>
        <v>0</v>
      </c>
      <c r="X307" s="90">
        <f>IF(ISNA(VLOOKUP($B307,'[2]1516 Exp_Rev Access'!$F$7:$FS$310,15,FALSE)),"",VLOOKUP($B307,'[2]1516 Exp_Rev Access'!$F$7:$FS$310,15,FALSE))</f>
        <v>0</v>
      </c>
      <c r="Y307" s="90">
        <f>IF(ISNA(VLOOKUP($B307,'[2]1516 Exp_Rev Access'!$F$7:$FS$310,16,FALSE)),"",VLOOKUP($B307,'[2]1516 Exp_Rev Access'!$F$7:$FS$310,16,FALSE))</f>
        <v>202955.59</v>
      </c>
      <c r="Z307" s="90">
        <f>IF(ISNA(VLOOKUP($B307,'[2]1516 Exp_Rev Access'!$F$7:$FS$310,17,FALSE)),"",VLOOKUP($B307,'[2]1516 Exp_Rev Access'!$F$7:$FS$310,17,FALSE))</f>
        <v>0</v>
      </c>
      <c r="AA307" s="90">
        <f>IF(ISNA(VLOOKUP($B307,'[2]1516 Exp_Rev Access'!$F$7:$FS$310,18,FALSE)),"",VLOOKUP($B307,'[2]1516 Exp_Rev Access'!$F$7:$FS$310,18,FALSE))</f>
        <v>0</v>
      </c>
      <c r="AB307" s="90">
        <f>IF(ISNA(VLOOKUP($B307,'[2]1516 Exp_Rev Access'!$F$7:$FS$310,19,FALSE)),"",VLOOKUP($B307,'[2]1516 Exp_Rev Access'!$F$7:$FS$310,19,FALSE))</f>
        <v>0</v>
      </c>
      <c r="AC307" s="90">
        <f>IF(ISNA(VLOOKUP($B307,'[2]1516 Exp_Rev Access'!$F$7:$FS$310,20,FALSE)),"",VLOOKUP($B307,'[2]1516 Exp_Rev Access'!$F$7:$FS$310,20,FALSE))</f>
        <v>343.5</v>
      </c>
      <c r="AD307" s="90">
        <f>IF(ISNA(VLOOKUP($B307,'[2]1516 Exp_Rev Access'!$F$7:$FS$310,21,FALSE)),"",VLOOKUP($B307,'[2]1516 Exp_Rev Access'!$F$7:$FS$310,21,FALSE))</f>
        <v>1444805.7</v>
      </c>
      <c r="AE307" s="90">
        <f>IF(ISNA(VLOOKUP($B307,'[2]1516 Exp_Rev Access'!$F$7:$FS$310,22,FALSE)),"",VLOOKUP($B307,'[2]1516 Exp_Rev Access'!$F$7:$FS$310,22,FALSE))</f>
        <v>77948.67</v>
      </c>
      <c r="AF307" s="90">
        <f>IF(ISNA(VLOOKUP($B307,'[2]1516 Exp_Rev Access'!$F$7:$FS$310,23,FALSE)),"",VLOOKUP($B307,'[2]1516 Exp_Rev Access'!$F$7:$FS$310,23,FALSE))</f>
        <v>0</v>
      </c>
      <c r="AG307" s="90">
        <f>IF(ISNA(VLOOKUP($B307,'[2]1516 Exp_Rev Access'!$F$7:$FS$310,24,FALSE)),"",VLOOKUP($B307,'[2]1516 Exp_Rev Access'!$F$7:$FS$310,24,FALSE))</f>
        <v>157727.34</v>
      </c>
      <c r="AH307" s="90">
        <f>IF(ISNA(VLOOKUP($B307,'[2]1516 Exp_Rev Access'!$F$7:$FS$310,25,FALSE)),"",VLOOKUP($B307,'[2]1516 Exp_Rev Access'!$F$7:$FS$310,25,FALSE))</f>
        <v>29877.360000000001</v>
      </c>
      <c r="AI307" s="90">
        <f>IF(ISNA(VLOOKUP($B307,'[2]1516 Exp_Rev Access'!$F$7:$FS$310,26,FALSE)),"",VLOOKUP($B307,'[2]1516 Exp_Rev Access'!$F$7:$FS$310,26,FALSE))</f>
        <v>340899.02</v>
      </c>
      <c r="AJ307" s="90">
        <f>IF(ISNA(VLOOKUP($B307,'[2]1516 Exp_Rev Access'!$F$7:$FS$310,27,FALSE)),"",VLOOKUP($B307,'[2]1516 Exp_Rev Access'!$F$7:$FS$310,27,FALSE))</f>
        <v>414196.23</v>
      </c>
      <c r="AK307" s="90">
        <f>IF(ISNA(VLOOKUP($B307,'[2]1516 Exp_Rev Access'!$F$7:$FS$310,28,FALSE)),"",VLOOKUP($B307,'[2]1516 Exp_Rev Access'!$F$7:$FS$310,28,FALSE))</f>
        <v>193231.52</v>
      </c>
      <c r="AL307" s="90">
        <f>IF(ISNA(VLOOKUP($B307,'[2]1516 Exp_Rev Access'!$F$7:$FS$310,29,FALSE)),"",VLOOKUP($B307,'[2]1516 Exp_Rev Access'!$F$7:$FS$310,29,FALSE))</f>
        <v>152284.26</v>
      </c>
      <c r="AM307" s="53">
        <f t="shared" si="759"/>
        <v>3122820.5300000003</v>
      </c>
      <c r="AN307" s="92">
        <f t="shared" si="760"/>
        <v>1.7244832404368776E-2</v>
      </c>
      <c r="AO307" s="68">
        <f t="shared" si="761"/>
        <v>202.94224879173214</v>
      </c>
      <c r="AP307" s="90">
        <f>IF(ISNA(VLOOKUP($B307,'[2]1516 Exp_Rev Access'!$F$7:$FS$310,30,FALSE)),"",VLOOKUP($B307,'[2]1516 Exp_Rev Access'!$F$7:$FS$310,30,FALSE))</f>
        <v>92893812.239999995</v>
      </c>
      <c r="AQ307" s="90">
        <f>IF(ISNA(VLOOKUP($B307,'[2]1516 Exp_Rev Access'!$F$7:$FS$310,31,FALSE)),"",VLOOKUP($B307,'[2]1516 Exp_Rev Access'!$F$7:$FS$310,31,FALSE))</f>
        <v>3457699.94</v>
      </c>
      <c r="AR307" s="90">
        <f>IF(ISNA(VLOOKUP($B307,'[2]1516 Exp_Rev Access'!$F$7:$FS$310,32,FALSE)),"",VLOOKUP($B307,'[2]1516 Exp_Rev Access'!$F$7:$FS$310,32,FALSE))</f>
        <v>0</v>
      </c>
      <c r="AS307" s="90">
        <f>IF(ISNA(VLOOKUP($B307,'[2]1516 Exp_Rev Access'!$F$7:$FS$310,33,FALSE)),"",VLOOKUP($B307,'[2]1516 Exp_Rev Access'!$F$7:$FS$310,33,FALSE))</f>
        <v>0</v>
      </c>
      <c r="AT307" s="90">
        <f>IF(ISNA(VLOOKUP($B307,'[2]1516 Exp_Rev Access'!$F$7:$FS$310,34,FALSE)),"",VLOOKUP($B307,'[2]1516 Exp_Rev Access'!$F$7:$FS$310,34,FALSE))</f>
        <v>0</v>
      </c>
      <c r="AU307" s="53">
        <f t="shared" si="762"/>
        <v>96351512.179999992</v>
      </c>
      <c r="AV307" s="93">
        <f t="shared" si="763"/>
        <v>0.53207210068251876</v>
      </c>
      <c r="AW307" s="53">
        <f t="shared" si="764"/>
        <v>6261.5806347005046</v>
      </c>
      <c r="AX307" s="90">
        <f>IF(ISNA(VLOOKUP($B307,'[2]1516 Exp_Rev Access'!$F$7:$FS$310,35,FALSE)),"",VLOOKUP($B307,'[2]1516 Exp_Rev Access'!$F$7:$FS$310,35,FALSE))</f>
        <v>0</v>
      </c>
      <c r="AY307" s="90">
        <f>IF(ISNA(VLOOKUP($B307,'[2]1516 Exp_Rev Access'!$F$7:$FS$310,36,FALSE)),"",VLOOKUP($B307,'[2]1516 Exp_Rev Access'!$F$7:$FS$310,36,FALSE))</f>
        <v>12532990.77</v>
      </c>
      <c r="AZ307" s="90">
        <f>IF(ISNA(VLOOKUP($B307,'[2]1516 Exp_Rev Access'!$F$7:$FS$310,37,FALSE)),"",VLOOKUP($B307,'[2]1516 Exp_Rev Access'!$F$7:$FS$310,37,FALSE))</f>
        <v>846115.13</v>
      </c>
      <c r="BA307" s="90">
        <f>IF(ISNA(VLOOKUP($B307,'[2]1516 Exp_Rev Access'!$F$7:$FS$310,38,FALSE)),"",VLOOKUP($B307,'[2]1516 Exp_Rev Access'!$F$7:$FS$310,38,FALSE))</f>
        <v>0</v>
      </c>
      <c r="BB307" s="90">
        <f>IF(ISNA(VLOOKUP($B307,'[2]1516 Exp_Rev Access'!$F$7:$FS$310,39,FALSE)),"",VLOOKUP($B307,'[2]1516 Exp_Rev Access'!$F$7:$FS$310,39,FALSE))</f>
        <v>0</v>
      </c>
      <c r="BC307" s="90">
        <f>IF(ISNA(VLOOKUP($B307,'[2]1516 Exp_Rev Access'!$F$7:$FS$310,40,FALSE)),"",VLOOKUP($B307,'[2]1516 Exp_Rev Access'!$F$7:$FS$310,40,FALSE))</f>
        <v>3712903.83</v>
      </c>
      <c r="BD307" s="90">
        <f>IF(ISNA(VLOOKUP($B307,'[2]1516 Exp_Rev Access'!$F$7:$FS$310,41,FALSE)),"",VLOOKUP($B307,'[2]1516 Exp_Rev Access'!$F$7:$FS$310,41,FALSE))</f>
        <v>0</v>
      </c>
      <c r="BE307" s="90">
        <f>IF(ISNA(VLOOKUP($B307,'[2]1516 Exp_Rev Access'!$F$7:$FS$310,42,FALSE)),"",VLOOKUP($B307,'[2]1516 Exp_Rev Access'!$F$7:$FS$310,42,FALSE))</f>
        <v>1097510.97</v>
      </c>
      <c r="BF307" s="90">
        <f>IF(ISNA(VLOOKUP($B307,'[2]1516 Exp_Rev Access'!$F$7:$FS$310,43,FALSE)),"",VLOOKUP($B307,'[2]1516 Exp_Rev Access'!$F$7:$FS$310,43,FALSE))</f>
        <v>0</v>
      </c>
      <c r="BG307" s="90">
        <f>IF(ISNA(VLOOKUP($B307,'[2]1516 Exp_Rev Access'!$F$7:$FS$310,44,FALSE)),"",VLOOKUP($B307,'[2]1516 Exp_Rev Access'!$F$7:$FS$310,44,FALSE))</f>
        <v>3304791.37</v>
      </c>
      <c r="BH307" s="90">
        <f>IF(ISNA(VLOOKUP($B307,'[2]1516 Exp_Rev Access'!$F$7:$FS$310,45,FALSE)),"",VLOOKUP($B307,'[2]1516 Exp_Rev Access'!$F$7:$FS$310,45,FALSE))</f>
        <v>155356.76</v>
      </c>
      <c r="BI307" s="90">
        <f>IF(ISNA(VLOOKUP($B307,'[2]1516 Exp_Rev Access'!$F$7:$FS$310,46,FALSE)),"",VLOOKUP($B307,'[2]1516 Exp_Rev Access'!$F$7:$FS$310,46,FALSE))</f>
        <v>0</v>
      </c>
      <c r="BJ307" s="90">
        <f>IF(ISNA(VLOOKUP($B307,'[2]1516 Exp_Rev Access'!$F$7:$FS$310,47,FALSE)),"",VLOOKUP($B307,'[2]1516 Exp_Rev Access'!$F$7:$FS$310,47,FALSE))</f>
        <v>99297.19</v>
      </c>
      <c r="BK307" s="90">
        <f>IF(ISNA(VLOOKUP($B307,'[2]1516 Exp_Rev Access'!$F$7:$FS$310,48,FALSE)),"",VLOOKUP($B307,'[2]1516 Exp_Rev Access'!$F$7:$FS$310,48,FALSE))</f>
        <v>6124038.9100000001</v>
      </c>
      <c r="BL307" s="90">
        <f>IF(ISNA(VLOOKUP($B307,'[2]1516 Exp_Rev Access'!$F$7:$FS$310,49,FALSE)),"",VLOOKUP($B307,'[2]1516 Exp_Rev Access'!$F$7:$FS$310,49,FALSE))</f>
        <v>1082774.3899999999</v>
      </c>
      <c r="BM307" s="90">
        <f>IF(ISNA(VLOOKUP($B307,'[2]1516 Exp_Rev Access'!$F$7:$FS$310,50,FALSE)),"",VLOOKUP($B307,'[2]1516 Exp_Rev Access'!$F$7:$FS$310,50,FALSE))</f>
        <v>0</v>
      </c>
      <c r="BN307" s="90">
        <f>IF(ISNA(VLOOKUP($B307,'[2]1516 Exp_Rev Access'!$F$7:$FS$310,51,FALSE)),"",VLOOKUP($B307,'[2]1516 Exp_Rev Access'!$F$7:$FS$310,51,FALSE))</f>
        <v>0</v>
      </c>
      <c r="BO307" s="90">
        <f>IF(ISNA(VLOOKUP($B307,'[2]1516 Exp_Rev Access'!$F$7:$FS$310,52,FALSE)),"",VLOOKUP($B307,'[2]1516 Exp_Rev Access'!$F$7:$FS$310,52,FALSE))</f>
        <v>0</v>
      </c>
      <c r="BP307" s="90">
        <f>IF(ISNA(VLOOKUP($B307,'[2]1516 Exp_Rev Access'!$F$7:$FS$310,53,FALSE)),"",VLOOKUP($B307,'[2]1516 Exp_Rev Access'!$F$7:$FS$310,53,FALSE))</f>
        <v>0</v>
      </c>
      <c r="BQ307" s="90">
        <f>IF(ISNA(VLOOKUP($B307,'[2]1516 Exp_Rev Access'!$F$7:$FS$310,54,FALSE)),"",VLOOKUP($B307,'[2]1516 Exp_Rev Access'!$F$7:$FS$310,54,FALSE))</f>
        <v>0</v>
      </c>
      <c r="BR307" s="90">
        <f>IF(ISNA(VLOOKUP($B307,'[2]1516 Exp_Rev Access'!$F$7:$FS$310,55,FALSE)),"",VLOOKUP($B307,'[2]1516 Exp_Rev Access'!$F$7:$FS$310,55,FALSE))</f>
        <v>0</v>
      </c>
      <c r="BS307" s="90">
        <f>IF(ISNA(VLOOKUP($B307,'[2]1516 Exp_Rev Access'!$F$7:$FS$310,56,FALSE)),"",VLOOKUP($B307,'[2]1516 Exp_Rev Access'!$F$7:$FS$310,56,FALSE))</f>
        <v>0</v>
      </c>
      <c r="BT307" s="90">
        <f>IF(ISNA(VLOOKUP($B307,'[2]1516 Exp_Rev Access'!$F$7:$FS$310,57,FALSE)),"",VLOOKUP($B307,'[2]1516 Exp_Rev Access'!$F$7:$FS$310,57,FALSE))</f>
        <v>0</v>
      </c>
      <c r="BU307" s="90">
        <f>IF(ISNA(VLOOKUP($B307,'[2]1516 Exp_Rev Access'!$F$7:$FS$310,58,FALSE)),"",VLOOKUP($B307,'[2]1516 Exp_Rev Access'!$F$7:$FS$310,58,FALSE))</f>
        <v>0</v>
      </c>
      <c r="BV307" s="53">
        <f t="shared" si="765"/>
        <v>28955779.320000004</v>
      </c>
      <c r="BW307" s="92">
        <f t="shared" si="766"/>
        <v>0.15989953848269575</v>
      </c>
      <c r="BX307" s="68">
        <f t="shared" si="767"/>
        <v>1881.7446965861764</v>
      </c>
      <c r="BY307" s="90">
        <f>IF(ISNA(VLOOKUP($B307,'[2]1516 Exp_Rev Access'!$F$7:$FS$310,59,FALSE)),"",VLOOKUP($B307,'[2]1516 Exp_Rev Access'!$F$7:$FS$310,59,FALSE))</f>
        <v>0</v>
      </c>
      <c r="BZ307" s="90">
        <f>IF(ISNA(VLOOKUP($B307,'[2]1516 Exp_Rev Access'!$F$7:$FS$310,60,FALSE)),"",VLOOKUP($B307,'[2]1516 Exp_Rev Access'!$F$7:$FS$310,60,FALSE))</f>
        <v>0</v>
      </c>
      <c r="CA307" s="90">
        <f>IF(ISNA(VLOOKUP($B307,'[2]1516 Exp_Rev Access'!$F$7:$FS$310,61,FALSE)),"",VLOOKUP($B307,'[2]1516 Exp_Rev Access'!$F$7:$FS$310,61,FALSE))</f>
        <v>0</v>
      </c>
      <c r="CB307" s="90">
        <f>IF(ISNA(VLOOKUP($B307,'[2]1516 Exp_Rev Access'!$F$7:$FS$310,62,FALSE)),"",VLOOKUP($B307,'[2]1516 Exp_Rev Access'!$F$7:$FS$310,62,FALSE))</f>
        <v>0</v>
      </c>
      <c r="CC307" s="90">
        <f>IF(ISNA(VLOOKUP($B307,'[2]1516 Exp_Rev Access'!$F$7:$FS$310,63,FALSE)),"",VLOOKUP($B307,'[2]1516 Exp_Rev Access'!$F$7:$FS$310,63,FALSE))</f>
        <v>47880.15</v>
      </c>
      <c r="CD307" s="90">
        <f>IF(ISNA(VLOOKUP($B307,'[2]1516 Exp_Rev Access'!$F$7:$FS$310,64,FALSE)),"",VLOOKUP($B307,'[2]1516 Exp_Rev Access'!$F$7:$FS$310,64,FALSE))</f>
        <v>0</v>
      </c>
      <c r="CE307" s="53">
        <f t="shared" si="768"/>
        <v>47880.15</v>
      </c>
      <c r="CF307" s="92">
        <f t="shared" si="769"/>
        <v>2.6440365506564596E-4</v>
      </c>
      <c r="CG307" s="94">
        <f t="shared" si="770"/>
        <v>3.1115798106673305</v>
      </c>
      <c r="CH307" s="90">
        <f>IF(ISNA(VLOOKUP($B307,'[2]1516 Exp_Rev Access'!$F$7:$FS$310,65,FALSE)),"",VLOOKUP($B307,'[2]1516 Exp_Rev Access'!$F$7:$FS$310,65,FALSE))</f>
        <v>0</v>
      </c>
      <c r="CI307" s="90">
        <f>IF(ISNA(VLOOKUP($B307,'[2]1516 Exp_Rev Access'!$F$7:$FS$310,66,FALSE)),"",VLOOKUP($B307,'[2]1516 Exp_Rev Access'!$F$7:$FS$310,66,FALSE))</f>
        <v>0</v>
      </c>
      <c r="CJ307" s="90">
        <f>IF(ISNA(VLOOKUP($B307,'[2]1516 Exp_Rev Access'!$F$7:$FS$310,67,FALSE)),"",VLOOKUP($B307,'[2]1516 Exp_Rev Access'!$F$7:$FS$310,67,FALSE))</f>
        <v>0</v>
      </c>
      <c r="CK307" s="90">
        <f>IF(ISNA(VLOOKUP($B307,'[2]1516 Exp_Rev Access'!$F$7:$FS$310,68,FALSE)),"",VLOOKUP($B307,'[2]1516 Exp_Rev Access'!$F$7:$FS$310,68,FALSE))</f>
        <v>0</v>
      </c>
      <c r="CL307" s="90">
        <f>IF(ISNA(VLOOKUP($B307,'[2]1516 Exp_Rev Access'!$F$7:$FS$310,69,FALSE)),"",VLOOKUP($B307,'[2]1516 Exp_Rev Access'!$F$7:$FS$310,69,FALSE))</f>
        <v>0</v>
      </c>
      <c r="CM307" s="90">
        <f>IF(ISNA(VLOOKUP($B307,'[2]1516 Exp_Rev Access'!$F$7:$FS$310,70,FALSE)),"",VLOOKUP($B307,'[2]1516 Exp_Rev Access'!$F$7:$FS$310,70,FALSE))</f>
        <v>0</v>
      </c>
      <c r="CN307" s="90">
        <f>IF(ISNA(VLOOKUP($B307,'[2]1516 Exp_Rev Access'!$F$7:$FS$310,71,FALSE)),"",VLOOKUP($B307,'[2]1516 Exp_Rev Access'!$F$7:$FS$310,71,FALSE))</f>
        <v>0</v>
      </c>
      <c r="CO307" s="90">
        <f>IF(ISNA(VLOOKUP($B307,'[2]1516 Exp_Rev Access'!$F$7:$FS$310,72,FALSE)),"",VLOOKUP($B307,'[2]1516 Exp_Rev Access'!$F$7:$FS$310,72,FALSE))</f>
        <v>0</v>
      </c>
      <c r="CP307" s="90">
        <f>IF(ISNA(VLOOKUP($B307,'[2]1516 Exp_Rev Access'!$F$7:$FS$310,73,FALSE)),"",VLOOKUP($B307,'[2]1516 Exp_Rev Access'!$F$7:$FS$310,73,FALSE))</f>
        <v>0</v>
      </c>
      <c r="CQ307" s="90">
        <f>IF(ISNA(VLOOKUP($B307,'[2]1516 Exp_Rev Access'!$F$7:$FS$310,74,FALSE)),"",VLOOKUP($B307,'[2]1516 Exp_Rev Access'!$F$7:$FS$310,74,FALSE))</f>
        <v>3133800.7</v>
      </c>
      <c r="CR307" s="90">
        <f>IF(ISNA(VLOOKUP($B307,'[2]1516 Exp_Rev Access'!$F$7:$FS$310,75,FALSE)),"",VLOOKUP($B307,'[2]1516 Exp_Rev Access'!$F$7:$FS$310,75,FALSE))</f>
        <v>0</v>
      </c>
      <c r="CS307" s="90">
        <f>IF(ISNA(VLOOKUP($B307,'[2]1516 Exp_Rev Access'!$F$7:$FS$310,76,FALSE)),"",VLOOKUP($B307,'[2]1516 Exp_Rev Access'!$F$7:$FS$310,76,FALSE))</f>
        <v>83777</v>
      </c>
      <c r="CT307" s="90">
        <f>IF(ISNA(VLOOKUP($B307,'[2]1516 Exp_Rev Access'!$F$7:$FS$310,77,FALSE)),"",VLOOKUP($B307,'[2]1516 Exp_Rev Access'!$F$7:$FS$310,77,FALSE))</f>
        <v>52385</v>
      </c>
      <c r="CU307" s="90">
        <f>IF(ISNA(VLOOKUP($B307,'[2]1516 Exp_Rev Access'!$F$7:$FS$310,78,FALSE)),"",VLOOKUP($B307,'[2]1516 Exp_Rev Access'!$F$7:$FS$310,78,FALSE))</f>
        <v>3037598.69</v>
      </c>
      <c r="CV307" s="90">
        <f>IF(ISNA(VLOOKUP($B307,'[2]1516 Exp_Rev Access'!$F$7:$FS$310,79,FALSE)),"",VLOOKUP($B307,'[2]1516 Exp_Rev Access'!$F$7:$FS$310,79,FALSE))</f>
        <v>338951.82</v>
      </c>
      <c r="CW307" s="90">
        <f>IF(ISNA(VLOOKUP($B307,'[2]1516 Exp_Rev Access'!$F$7:$FS$310,80,FALSE)),"",VLOOKUP($B307,'[2]1516 Exp_Rev Access'!$F$7:$FS$310,80,FALSE))</f>
        <v>0</v>
      </c>
      <c r="CX307" s="90">
        <f>IF(ISNA(VLOOKUP($B307,'[2]1516 Exp_Rev Access'!$F$7:$FS$310,81,FALSE)),"",VLOOKUP($B307,'[2]1516 Exp_Rev Access'!$F$7:$FS$310,81,FALSE))</f>
        <v>0</v>
      </c>
      <c r="CY307" s="90">
        <f>IF(ISNA(VLOOKUP($B307,'[2]1516 Exp_Rev Access'!$F$7:$FS$310,82,FALSE)),"",VLOOKUP($B307,'[2]1516 Exp_Rev Access'!$F$7:$FS$310,82,FALSE))</f>
        <v>0</v>
      </c>
      <c r="CZ307" s="90">
        <f>IF(ISNA(VLOOKUP($B307,'[2]1516 Exp_Rev Access'!$F$7:$FS$310,83,FALSE)),"",VLOOKUP($B307,'[2]1516 Exp_Rev Access'!$F$7:$FS$310,83,FALSE))</f>
        <v>0</v>
      </c>
      <c r="DA307" s="90">
        <f>IF(ISNA(VLOOKUP($B307,'[2]1516 Exp_Rev Access'!$F$7:$FS$310,84,FALSE)),"",VLOOKUP($B307,'[2]1516 Exp_Rev Access'!$F$7:$FS$310,84,FALSE))</f>
        <v>0</v>
      </c>
      <c r="DB307" s="90">
        <f>IF(ISNA(VLOOKUP($B307,'[2]1516 Exp_Rev Access'!$F$7:$FS$310,85,FALSE)),"",VLOOKUP($B307,'[2]1516 Exp_Rev Access'!$F$7:$FS$310,85,FALSE))</f>
        <v>410761.09</v>
      </c>
      <c r="DC307" s="90">
        <f>IF(ISNA(VLOOKUP($B307,'[2]1516 Exp_Rev Access'!$F$7:$FS$310,86,FALSE)),"",VLOOKUP($B307,'[2]1516 Exp_Rev Access'!$F$7:$FS$310,86,FALSE))</f>
        <v>0</v>
      </c>
      <c r="DD307" s="90">
        <f>IF(ISNA(VLOOKUP($B307,'[2]1516 Exp_Rev Access'!$F$7:$FS$310,87,FALSE)),"",VLOOKUP($B307,'[2]1516 Exp_Rev Access'!$F$7:$FS$310,87,FALSE))</f>
        <v>0</v>
      </c>
      <c r="DE307" s="90">
        <f>IF(ISNA(VLOOKUP($B307,'[2]1516 Exp_Rev Access'!$F$7:$FS$310,88,FALSE)),"",VLOOKUP($B307,'[2]1516 Exp_Rev Access'!$F$7:$FS$310,88,FALSE))</f>
        <v>0</v>
      </c>
      <c r="DF307" s="90">
        <f>IF(ISNA(VLOOKUP($B307,'[2]1516 Exp_Rev Access'!$F$7:$FS$310,89,FALSE)),"",VLOOKUP($B307,'[2]1516 Exp_Rev Access'!$F$7:$FS$310,89,FALSE))</f>
        <v>0</v>
      </c>
      <c r="DG307" s="90">
        <f>IF(ISNA(VLOOKUP($B307,'[2]1516 Exp_Rev Access'!$F$7:$FS$310,90,FALSE)),"",VLOOKUP($B307,'[2]1516 Exp_Rev Access'!$F$7:$FS$310,90,FALSE))</f>
        <v>25826.49</v>
      </c>
      <c r="DH307" s="90">
        <f>IF(ISNA(VLOOKUP($B307,'[2]1516 Exp_Rev Access'!$F$7:$FS$310,91,FALSE)),"",VLOOKUP($B307,'[2]1516 Exp_Rev Access'!$F$7:$FS$310,91,FALSE))</f>
        <v>123334.87</v>
      </c>
      <c r="DI307" s="90">
        <f>IF(ISNA(VLOOKUP($B307,'[2]1516 Exp_Rev Access'!$F$7:$FS$310,92,FALSE)),"",VLOOKUP($B307,'[2]1516 Exp_Rev Access'!$F$7:$FS$310,92,FALSE))</f>
        <v>3545592.78</v>
      </c>
      <c r="DJ307" s="90">
        <f>IF(ISNA(VLOOKUP($B307,'[2]1516 Exp_Rev Access'!$F$7:$FS$310,93,FALSE)),"",VLOOKUP($B307,'[2]1516 Exp_Rev Access'!$F$7:$FS$310,93,FALSE))</f>
        <v>0</v>
      </c>
      <c r="DK307" s="90">
        <f>IF(ISNA(VLOOKUP($B307,'[2]1516 Exp_Rev Access'!$F$7:$FS$310,94,FALSE)),"",VLOOKUP($B307,'[2]1516 Exp_Rev Access'!$F$7:$FS$310,94,FALSE))</f>
        <v>0</v>
      </c>
      <c r="DL307" s="90">
        <f>IF(ISNA(VLOOKUP($B307,'[2]1516 Exp_Rev Access'!$F$7:$FS$310,95,FALSE)),"",VLOOKUP($B307,'[2]1516 Exp_Rev Access'!$F$7:$FS$310,95,FALSE))</f>
        <v>0</v>
      </c>
      <c r="DM307" s="90">
        <f>IF(ISNA(VLOOKUP($B307,'[2]1516 Exp_Rev Access'!$F$7:$FS$310,96,FALSE)),"",VLOOKUP($B307,'[2]1516 Exp_Rev Access'!$F$7:$FS$310,96,FALSE))</f>
        <v>0</v>
      </c>
      <c r="DN307" s="90">
        <f>IF(ISNA(VLOOKUP($B307,'[2]1516 Exp_Rev Access'!$F$7:$FS$310,97,FALSE)),"",VLOOKUP($B307,'[2]1516 Exp_Rev Access'!$F$7:$FS$310,97,FALSE))</f>
        <v>0</v>
      </c>
      <c r="DO307" s="90">
        <f>IF(ISNA(VLOOKUP($B307,'[2]1516 Exp_Rev Access'!$F$7:$FS$310,98,FALSE)),"",VLOOKUP($B307,'[2]1516 Exp_Rev Access'!$F$7:$FS$310,98,FALSE))</f>
        <v>0</v>
      </c>
      <c r="DP307" s="90">
        <f>IF(ISNA(VLOOKUP($B307,'[2]1516 Exp_Rev Access'!$F$7:$FS$310,99,FALSE)),"",VLOOKUP($B307,'[2]1516 Exp_Rev Access'!$F$7:$FS$310,99,FALSE))</f>
        <v>0</v>
      </c>
      <c r="DQ307" s="90">
        <f>IF(ISNA(VLOOKUP($B307,'[2]1516 Exp_Rev Access'!$F$7:$FS$310,100,FALSE)),"",VLOOKUP($B307,'[2]1516 Exp_Rev Access'!$F$7:$FS$310,100,FALSE))</f>
        <v>0</v>
      </c>
      <c r="DR307" s="90">
        <f>IF(ISNA(VLOOKUP($B307,'[2]1516 Exp_Rev Access'!$F$7:$FS$310,101,FALSE)),"",VLOOKUP($B307,'[2]1516 Exp_Rev Access'!$F$7:$FS$310,101,FALSE))</f>
        <v>0</v>
      </c>
      <c r="DS307" s="90">
        <f>IF(ISNA(VLOOKUP($B307,'[2]1516 Exp_Rev Access'!$F$7:$FS$310,102,FALSE)),"",VLOOKUP($B307,'[2]1516 Exp_Rev Access'!$F$7:$FS$310,102,FALSE))</f>
        <v>0</v>
      </c>
      <c r="DT307" s="90">
        <f>IF(ISNA(VLOOKUP($B307,'[2]1516 Exp_Rev Access'!$F$7:$FS$310,103,FALSE)),"",VLOOKUP($B307,'[2]1516 Exp_Rev Access'!$F$7:$FS$310,103,FALSE))</f>
        <v>0</v>
      </c>
      <c r="DU307" s="90">
        <f>IF(ISNA(VLOOKUP($B307,'[2]1516 Exp_Rev Access'!$F$7:$FS$310,104,FALSE)),"",VLOOKUP($B307,'[2]1516 Exp_Rev Access'!$F$7:$FS$310,104,FALSE))</f>
        <v>0</v>
      </c>
      <c r="DV307" s="90">
        <f>IF(ISNA(VLOOKUP($B307,'[2]1516 Exp_Rev Access'!$F$7:$FS$310,105,FALSE)),"",VLOOKUP($B307,'[2]1516 Exp_Rev Access'!$F$7:$FS$310,105,FALSE))</f>
        <v>0</v>
      </c>
      <c r="DW307" s="90">
        <f>IF(ISNA(VLOOKUP($B307,'[2]1516 Exp_Rev Access'!$F$7:$FS$310,106,FALSE)),"",VLOOKUP($B307,'[2]1516 Exp_Rev Access'!$F$7:$FS$310,106,FALSE))</f>
        <v>0</v>
      </c>
      <c r="DX307" s="90">
        <f>IF(ISNA(VLOOKUP($B307,'[2]1516 Exp_Rev Access'!$F$7:$FS$310,107,FALSE)),"",VLOOKUP($B307,'[2]1516 Exp_Rev Access'!$F$7:$FS$310,107,FALSE))</f>
        <v>0</v>
      </c>
      <c r="DY307" s="90">
        <f>IF(ISNA(VLOOKUP($B307,'[2]1516 Exp_Rev Access'!$F$7:$FS$310,108,FALSE)),"",VLOOKUP($B307,'[2]1516 Exp_Rev Access'!$F$7:$FS$310,108,FALSE))</f>
        <v>0</v>
      </c>
      <c r="DZ307" s="90">
        <f>IF(ISNA(VLOOKUP($B307,'[2]1516 Exp_Rev Access'!$F$7:$FS$310,109,FALSE)),"",VLOOKUP($B307,'[2]1516 Exp_Rev Access'!$F$7:$FS$310,109,FALSE))</f>
        <v>0</v>
      </c>
      <c r="EA307" s="90">
        <f>IF(ISNA(VLOOKUP($B307,'[2]1516 Exp_Rev Access'!$F$7:$FS$310,110,FALSE)),"",VLOOKUP($B307,'[2]1516 Exp_Rev Access'!$F$7:$FS$310,110,FALSE))</f>
        <v>0</v>
      </c>
      <c r="EB307" s="90">
        <f>IF(ISNA(VLOOKUP($B307,'[2]1516 Exp_Rev Access'!$F$7:$FS$310,111,FALSE)),"",VLOOKUP($B307,'[2]1516 Exp_Rev Access'!$F$7:$FS$310,111,FALSE))</f>
        <v>0</v>
      </c>
      <c r="EC307" s="90">
        <f>IF(ISNA(VLOOKUP($B307,'[2]1516 Exp_Rev Access'!$F$7:$FS$310,112,FALSE)),"",VLOOKUP($B307,'[2]1516 Exp_Rev Access'!$F$7:$FS$310,112,FALSE))</f>
        <v>0</v>
      </c>
      <c r="ED307" s="90">
        <f>IF(ISNA(VLOOKUP($B307,'[2]1516 Exp_Rev Access'!$F$7:$FS$310,113,FALSE)),"",VLOOKUP($B307,'[2]1516 Exp_Rev Access'!$F$7:$FS$310,113,FALSE))</f>
        <v>0</v>
      </c>
      <c r="EE307" s="90">
        <f>IF(ISNA(VLOOKUP($B307,'[2]1516 Exp_Rev Access'!$F$7:$FS$310,114,FALSE)),"",VLOOKUP($B307,'[2]1516 Exp_Rev Access'!$F$7:$FS$310,114,FALSE))</f>
        <v>0</v>
      </c>
      <c r="EF307" s="90">
        <f>IF(ISNA(VLOOKUP($B307,'[2]1516 Exp_Rev Access'!$F$7:$FS$310,115,FALSE)),"",VLOOKUP($B307,'[2]1516 Exp_Rev Access'!$F$7:$FS$310,115,FALSE))</f>
        <v>0</v>
      </c>
      <c r="EG307" s="90">
        <f>IF(ISNA(VLOOKUP($B307,'[2]1516 Exp_Rev Access'!$F$7:$FS$310,116,FALSE)),"",VLOOKUP($B307,'[2]1516 Exp_Rev Access'!$F$7:$FS$310,116,FALSE))</f>
        <v>0</v>
      </c>
      <c r="EH307" s="90">
        <f>IF(ISNA(VLOOKUP($B307,'[2]1516 Exp_Rev Access'!$F$7:$FS$310,117,FALSE)),"",VLOOKUP($B307,'[2]1516 Exp_Rev Access'!$F$7:$FS$310,117,FALSE))</f>
        <v>0</v>
      </c>
      <c r="EI307" s="90">
        <f>IF(ISNA(VLOOKUP($B307,'[2]1516 Exp_Rev Access'!$F$7:$FS$310,118,FALSE)),"",VLOOKUP($B307,'[2]1516 Exp_Rev Access'!$F$7:$FS$310,118,FALSE))</f>
        <v>0</v>
      </c>
      <c r="EJ307" s="90">
        <f>IF(ISNA(VLOOKUP($B307,'[2]1516 Exp_Rev Access'!$F$7:$FS$310,119,FALSE)),"",VLOOKUP($B307,'[2]1516 Exp_Rev Access'!$F$7:$FS$310,119,FALSE))</f>
        <v>0</v>
      </c>
      <c r="EK307" s="90">
        <f>IF(ISNA(VLOOKUP($B307,'[2]1516 Exp_Rev Access'!$F$7:$FS$310,120,FALSE)),"",VLOOKUP($B307,'[2]1516 Exp_Rev Access'!$F$7:$FS$310,120,FALSE))</f>
        <v>0</v>
      </c>
      <c r="EL307" s="90">
        <f>IF(ISNA(VLOOKUP($B307,'[2]1516 Exp_Rev Access'!$F$7:$FS$310,121,FALSE)),"",VLOOKUP($B307,'[2]1516 Exp_Rev Access'!$F$7:$FS$310,121,FALSE))</f>
        <v>0</v>
      </c>
      <c r="EM307" s="90">
        <f>IF(ISNA(VLOOKUP($B307,'[2]1516 Exp_Rev Access'!$F$7:$FS$310,122,FALSE)),"",VLOOKUP($B307,'[2]1516 Exp_Rev Access'!$F$7:$FS$310,122,FALSE))</f>
        <v>0</v>
      </c>
      <c r="EN307" s="90">
        <f>IF(ISNA(VLOOKUP($B307,'[2]1516 Exp_Rev Access'!$F$7:$FS$310,123,FALSE)),"",VLOOKUP($B307,'[2]1516 Exp_Rev Access'!$F$7:$FS$310,123,FALSE))</f>
        <v>0</v>
      </c>
      <c r="EO307" s="90">
        <f>IF(ISNA(VLOOKUP($B307,'[2]1516 Exp_Rev Access'!$F$7:$FS$310,124,FALSE)),"",VLOOKUP($B307,'[2]1516 Exp_Rev Access'!$F$7:$FS$310,124,FALSE))</f>
        <v>0</v>
      </c>
      <c r="EP307" s="90">
        <f>IF(ISNA(VLOOKUP($B307,'[2]1516 Exp_Rev Access'!$F$7:$FS$310,125,FALSE)),"",VLOOKUP($B307,'[2]1516 Exp_Rev Access'!$F$7:$FS$310,125,FALSE))</f>
        <v>0</v>
      </c>
      <c r="EQ307" s="90">
        <f>IF(ISNA(VLOOKUP($B307,'[2]1516 Exp_Rev Access'!$F$7:$FS$310,126,FALSE)),"",VLOOKUP($B307,'[2]1516 Exp_Rev Access'!$F$7:$FS$310,126,FALSE))</f>
        <v>0</v>
      </c>
      <c r="ER307" s="90">
        <f>IF(ISNA(VLOOKUP($B307,'[2]1516 Exp_Rev Access'!$F$7:$FS$310,127,FALSE)),"",VLOOKUP($B307,'[2]1516 Exp_Rev Access'!$F$7:$FS$310,127,FALSE))</f>
        <v>0</v>
      </c>
      <c r="ES307" s="90">
        <f>IF(ISNA(VLOOKUP($B307,'[2]1516 Exp_Rev Access'!$F$7:$FS$310,128,FALSE)),"",VLOOKUP($B307,'[2]1516 Exp_Rev Access'!$F$7:$FS$310,128,FALSE))</f>
        <v>0</v>
      </c>
      <c r="ET307" s="90">
        <f>IF(ISNA(VLOOKUP($B307,'[2]1516 Exp_Rev Access'!$F$7:$FS$310,129,FALSE)),"",VLOOKUP($B307,'[2]1516 Exp_Rev Access'!$F$7:$FS$310,129,FALSE))</f>
        <v>0</v>
      </c>
      <c r="EU307" s="90">
        <f>IF(ISNA(VLOOKUP($B307,'[2]1516 Exp_Rev Access'!$F$7:$FS$310,130,FALSE)),"",VLOOKUP($B307,'[2]1516 Exp_Rev Access'!$F$7:$FS$310,130,FALSE))</f>
        <v>0</v>
      </c>
      <c r="EV307" s="90">
        <f>IF(ISNA(VLOOKUP($B307,'[2]1516 Exp_Rev Access'!$F$7:$FS$310,131,FALSE)),"",VLOOKUP($B307,'[2]1516 Exp_Rev Access'!$F$7:$FS$310,131,FALSE))</f>
        <v>0</v>
      </c>
      <c r="EW307" s="90">
        <f>IF(ISNA(VLOOKUP($B307,'[2]1516 Exp_Rev Access'!$F$7:$FS$310,132,FALSE)),"",VLOOKUP($B307,'[2]1516 Exp_Rev Access'!$F$7:$FS$310,132,FALSE))</f>
        <v>0</v>
      </c>
      <c r="EX307" s="90">
        <f>IF(ISNA(VLOOKUP($B307,'[2]1516 Exp_Rev Access'!$F$7:$FS$310,133,FALSE)),"",VLOOKUP($B307,'[2]1516 Exp_Rev Access'!$F$7:$FS$310,133,FALSE))</f>
        <v>0</v>
      </c>
      <c r="EY307" s="90">
        <f>IF(ISNA(VLOOKUP($B307,'[2]1516 Exp_Rev Access'!$F$7:$FS$310,134,FALSE)),"",VLOOKUP($B307,'[2]1516 Exp_Rev Access'!$F$7:$FS$310,134,FALSE))</f>
        <v>0</v>
      </c>
      <c r="EZ307" s="90">
        <f>IF(ISNA(VLOOKUP($B307,'[2]1516 Exp_Rev Access'!$F$7:$FS$310,135,FALSE)),"",VLOOKUP($B307,'[2]1516 Exp_Rev Access'!$F$7:$FS$310,135,FALSE))</f>
        <v>0</v>
      </c>
      <c r="FA307" s="90">
        <f>IF(ISNA(VLOOKUP($B307,'[2]1516 Exp_Rev Access'!$F$7:$FS$310,136,FALSE)),"",VLOOKUP($B307,'[2]1516 Exp_Rev Access'!$F$7:$FS$310,136,FALSE))</f>
        <v>0</v>
      </c>
      <c r="FB307" s="90">
        <f>IF(ISNA(VLOOKUP($B307,'[2]1516 Exp_Rev Access'!$F$7:$FS$310,137,FALSE)),"",VLOOKUP($B307,'[2]1516 Exp_Rev Access'!$F$7:$FS$310,137,FALSE))</f>
        <v>0</v>
      </c>
      <c r="FC307" s="90">
        <f>IF(ISNA(VLOOKUP($B307,'[2]1516 Exp_Rev Access'!$F$7:$FS$310,138,FALSE)),"",VLOOKUP($B307,'[2]1516 Exp_Rev Access'!$F$7:$FS$310,138,FALSE))</f>
        <v>0</v>
      </c>
      <c r="FD307" s="90">
        <f>IF(ISNA(VLOOKUP($B307,'[2]1516 Exp_Rev Access'!$F$7:$FS$310,139,FALSE)),"",VLOOKUP($B307,'[2]1516 Exp_Rev Access'!$F$7:$FS$310,139,FALSE))</f>
        <v>0</v>
      </c>
      <c r="FE307" s="90">
        <f>IF(ISNA(VLOOKUP($B307,'[2]1516 Exp_Rev Access'!$F$7:$FS$310,140,FALSE)),"",VLOOKUP($B307,'[2]1516 Exp_Rev Access'!$F$7:$FS$310,140,FALSE))</f>
        <v>0</v>
      </c>
      <c r="FF307" s="90">
        <f>IF(ISNA(VLOOKUP($B307,'[2]1516 Exp_Rev Access'!$F$7:$FS$310,141,FALSE)),"",VLOOKUP($B307,'[2]1516 Exp_Rev Access'!$F$7:$FS$310,141,FALSE))</f>
        <v>0</v>
      </c>
      <c r="FG307" s="90">
        <f>IF(ISNA(VLOOKUP($B307,'[2]1516 Exp_Rev Access'!$F$7:$FS$310,142,FALSE)),"",VLOOKUP($B307,'[2]1516 Exp_Rev Access'!$F$7:$FS$310,142,FALSE))</f>
        <v>0</v>
      </c>
      <c r="FH307" s="90">
        <f>IF(ISNA(VLOOKUP($B307,'[2]1516 Exp_Rev Access'!$F$7:$FS$310,143,FALSE)),"",VLOOKUP($B307,'[2]1516 Exp_Rev Access'!$F$7:$FS$310,143,FALSE))</f>
        <v>0</v>
      </c>
      <c r="FI307" s="90">
        <f>IF(ISNA(VLOOKUP($B307,'[2]1516 Exp_Rev Access'!$F$7:$FS$310,144,FALSE)),"",VLOOKUP($B307,'[2]1516 Exp_Rev Access'!$F$7:$FS$310,144,FALSE))</f>
        <v>0</v>
      </c>
      <c r="FJ307" s="90">
        <f>IF(ISNA(VLOOKUP($B307,'[2]1516 Exp_Rev Access'!$F$7:$FS$310,145,FALSE)),"",VLOOKUP($B307,'[2]1516 Exp_Rev Access'!$F$7:$FS$310,145,FALSE))</f>
        <v>0</v>
      </c>
      <c r="FK307" s="90">
        <f>IF(ISNA(VLOOKUP($B307,'[2]1516 Exp_Rev Access'!$F$7:$FS$310,146,FALSE)),"",VLOOKUP($B307,'[2]1516 Exp_Rev Access'!$F$7:$FS$310,146,FALSE))</f>
        <v>0</v>
      </c>
      <c r="FL307" s="90">
        <f>IF(ISNA(VLOOKUP($B307,'[2]1516 Exp_Rev Access'!$F$7:$FS$310,1147,FALSE)),"",VLOOKUP($B307,'[2]1516 Exp_Rev Access'!$F$7:$FS$310,147,FALSE))</f>
        <v>0</v>
      </c>
      <c r="FM307" s="90">
        <f>IF(ISNA(VLOOKUP($B307,'[2]1516 Exp_Rev Access'!$F$7:$FS$310,148,FALSE)),"",VLOOKUP($B307,'[2]1516 Exp_Rev Access'!$F$7:$FS$310,148,FALSE))</f>
        <v>0</v>
      </c>
      <c r="FN307" s="90">
        <f>IF(ISNA(VLOOKUP($B307,'[2]1516 Exp_Rev Access'!$F$7:$FS$310,149,FALSE)),"",VLOOKUP($B307,'[2]1516 Exp_Rev Access'!$F$7:$FS$310,149,FALSE))</f>
        <v>0</v>
      </c>
      <c r="FO307" s="90">
        <f>IF(ISNA(VLOOKUP($B307,'[2]1516 Exp_Rev Access'!$F$7:$FS$310,150,FALSE)),"",VLOOKUP($B307,'[2]1516 Exp_Rev Access'!$F$7:$FS$310,150,FALSE))</f>
        <v>0</v>
      </c>
      <c r="FP307" s="90">
        <f>IF(ISNA(VLOOKUP($B307,'[2]1516 Exp_Rev Access'!$F$7:$FS$310,151,FALSE)),"",VLOOKUP($B307,'[2]1516 Exp_Rev Access'!$F$7:$FS$310,151,FALSE))</f>
        <v>0</v>
      </c>
      <c r="FQ307" s="90">
        <f>IF(ISNA(VLOOKUP($B307,'[2]1516 Exp_Rev Access'!$F$7:$FS$310,152,FALSE)),"",VLOOKUP($B307,'[2]1516 Exp_Rev Access'!$F$7:$FS$310,152,FALSE))</f>
        <v>0</v>
      </c>
      <c r="FR307" s="90">
        <f>IF(ISNA(VLOOKUP($B307,'[2]1516 Exp_Rev Access'!$F$7:$FS$310,153,FALSE)),"",VLOOKUP($B307,'[2]1516 Exp_Rev Access'!$F$7:$FS$310,153,FALSE))</f>
        <v>491020.48</v>
      </c>
      <c r="FS307" s="53">
        <f t="shared" si="771"/>
        <v>11243048.920000002</v>
      </c>
      <c r="FT307" s="92">
        <f t="shared" si="772"/>
        <v>6.2086339088951545E-2</v>
      </c>
      <c r="FU307" s="53">
        <f t="shared" si="773"/>
        <v>730.65025965493305</v>
      </c>
      <c r="FV307" s="90">
        <f>IF(ISNA(VLOOKUP($B307,'[2]1516 Exp_Rev Access'!$F$7:$FS$310,154,FALSE)),"",VLOOKUP($B307,'[2]1516 Exp_Rev Access'!$F$7:$FS$310,154,FALSE))</f>
        <v>0</v>
      </c>
      <c r="FW307" s="90">
        <f>IF(ISNA(VLOOKUP($B307,'[2]1516 Exp_Rev Access'!$F$7:$FS$310,155,FALSE)),"",VLOOKUP($B307,'[2]1516 Exp_Rev Access'!$F$7:$FS$310,155,FALSE))</f>
        <v>0</v>
      </c>
      <c r="FX307" s="90">
        <f>IF(ISNA(VLOOKUP($B307,'[2]1516 Exp_Rev Access'!$F$7:$FS$310,156,FALSE)),"",VLOOKUP($B307,'[2]1516 Exp_Rev Access'!$F$7:$FS$310,156,FALSE))</f>
        <v>0</v>
      </c>
      <c r="FY307" s="90">
        <f>IF(ISNA(VLOOKUP($B307,'[2]1516 Exp_Rev Access'!$F$7:$FS$310,157,FALSE)),"",VLOOKUP($B307,'[2]1516 Exp_Rev Access'!$F$7:$FS$310,157,FALSE))</f>
        <v>0</v>
      </c>
      <c r="FZ307" s="90">
        <f>IF(ISNA(VLOOKUP($B307,'[2]1516 Exp_Rev Access'!$F$7:$FS$310,158,FALSE)),"",VLOOKUP($B307,'[2]1516 Exp_Rev Access'!$F$7:$FS$310,158,FALSE))</f>
        <v>0</v>
      </c>
      <c r="GA307" s="90">
        <f>IF(ISNA(VLOOKUP($B307,'[2]1516 Exp_Rev Access'!$F$7:$FS$310,159,FALSE)),"",VLOOKUP($B307,'[2]1516 Exp_Rev Access'!$F$7:$FS$310,159,FALSE))</f>
        <v>0</v>
      </c>
      <c r="GB307" s="90">
        <f>IF(ISNA(VLOOKUP($B307,'[2]1516 Exp_Rev Access'!$F$7:$FS$310,160,FALSE)),"",VLOOKUP($B307,'[2]1516 Exp_Rev Access'!$F$7:$FS$310,160,FALSE))</f>
        <v>0</v>
      </c>
      <c r="GC307" s="90">
        <f>IF(ISNA(VLOOKUP($B307,'[2]1516 Exp_Rev Access'!$F$7:$FS$310,161,FALSE)),"",VLOOKUP($B307,'[2]1516 Exp_Rev Access'!$F$7:$FS$310,161,FALSE))</f>
        <v>0</v>
      </c>
      <c r="GD307" s="90">
        <f>IF(ISNA(VLOOKUP($B307,'[2]1516 Exp_Rev Access'!$F$7:$FS$310,162,FALSE)),"",VLOOKUP($B307,'[2]1516 Exp_Rev Access'!$F$7:$FS$310,162,FALSE))</f>
        <v>0</v>
      </c>
      <c r="GE307" s="90">
        <f>IF(ISNA(VLOOKUP($B307,'[2]1516 Exp_Rev Access'!$F$7:$FS$310,163,FALSE)),"",VLOOKUP($B307,'[2]1516 Exp_Rev Access'!$F$7:$FS$310,163,FALSE))</f>
        <v>0</v>
      </c>
      <c r="GF307" s="90">
        <f>IF(ISNA(VLOOKUP($B307,'[2]1516 Exp_Rev Access'!$F$7:$FS$310,164,FALSE)),"",VLOOKUP($B307,'[2]1516 Exp_Rev Access'!$F$7:$FS$310,164,FALSE))</f>
        <v>0</v>
      </c>
      <c r="GG307" s="90">
        <f>IF(ISNA(VLOOKUP($B307,'[2]1516 Exp_Rev Access'!$F$7:$FS$310,165,FALSE)),"",VLOOKUP($B307,'[2]1516 Exp_Rev Access'!$F$7:$FS$310,165,FALSE))</f>
        <v>0</v>
      </c>
      <c r="GH307" s="90">
        <f>IF(ISNA(VLOOKUP($B307,'[2]1516 Exp_Rev Access'!$F$7:$FS$310,166,FALSE)),"",VLOOKUP($B307,'[2]1516 Exp_Rev Access'!$F$7:$FS$310,166,FALSE))</f>
        <v>0</v>
      </c>
      <c r="GI307" s="90">
        <f>IF(ISNA(VLOOKUP($B307,'[2]1516 Exp_Rev Access'!$F$7:$FS$310,167,FALSE)),"",VLOOKUP($B307,'[2]1516 Exp_Rev Access'!$F$7:$FS$310,167,FALSE))</f>
        <v>0</v>
      </c>
      <c r="GJ307" s="90">
        <f>IF(ISNA(VLOOKUP($B307,'[2]1516 Exp_Rev Access'!$F$7:$FS$310,168,FALSE)),"",VLOOKUP($B307,'[2]1516 Exp_Rev Access'!$F$7:$FS$310,168,FALSE))</f>
        <v>0</v>
      </c>
      <c r="GK307" s="90">
        <f>IF(ISNA(VLOOKUP($B307,'[2]1516 Exp_Rev Access'!$F$7:$FS$310,169,FALSE)),"",VLOOKUP($B307,'[2]1516 Exp_Rev Access'!$F$7:$FS$310,169,FALSE))</f>
        <v>7245.41</v>
      </c>
      <c r="GL307" s="90">
        <f>IF(ISNA(VLOOKUP($B307,'[2]1516 Exp_Rev Access'!$F$7:$FS$310,170,FALSE)),"",VLOOKUP($B307,'[2]1516 Exp_Rev Access'!$F$7:$FS$310,170,FALSE))</f>
        <v>0</v>
      </c>
      <c r="GM307" s="90">
        <f>IF(ISNA(VLOOKUP($B307,'[2]1516 Exp_Rev Access'!$F$7:$FT$310,171,FALSE)),"",VLOOKUP($B307,'[2]1516 Exp_Rev Access'!$F$7:$FT$310,171,FALSE))</f>
        <v>0</v>
      </c>
      <c r="GN307" s="90">
        <f>IF(ISNA(VLOOKUP($B307,'[2]1516 Exp_Rev Access'!$F$7:$FU$310,172,FALSE)),"",VLOOKUP($B307,'[2]1516 Exp_Rev Access'!$F$7:$FU$310,172,FALSE))</f>
        <v>0</v>
      </c>
      <c r="GO307" s="90">
        <f>IF(ISNA(VLOOKUP($B307,'[2]1516 Exp_Rev Access'!$F$7:$FV$310,173,FALSE)),"",VLOOKUP($B307,'[2]1516 Exp_Rev Access'!$F$7:$FV$310,173,FALSE))</f>
        <v>0</v>
      </c>
      <c r="GP307" s="90">
        <f>IF(ISNA(VLOOKUP($B307,'[2]1516 Exp_Rev Access'!$F$7:$GA$310,174,FALSE)),"",VLOOKUP($B307,'[2]1516 Exp_Rev Access'!$F$7:$GA$310,174,FALSE))</f>
        <v>0</v>
      </c>
      <c r="GQ307" s="90">
        <f>IF(ISNA(VLOOKUP($B307,'[2]1516 Exp_Rev Access'!$F$7:$GA$310,175,FALSE)),"",VLOOKUP($B307,'[2]1516 Exp_Rev Access'!$F$7:$GA$310,175,FALSE))</f>
        <v>1871.6</v>
      </c>
      <c r="GR307" s="90">
        <f>IF(ISNA(VLOOKUP($B307,'[2]1516 Exp_Rev Access'!$F$7:$GA$310,176,FALSE)),"",VLOOKUP($B307,'[2]1516 Exp_Rev Access'!$F$7:$GA$310,176,FALSE))</f>
        <v>0</v>
      </c>
      <c r="GS307" s="90">
        <f>IF(ISNA(VLOOKUP($B307,'[2]1516 Exp_Rev Access'!$F$7:$GA$310,177,FALSE)),"",VLOOKUP($B307,'[2]1516 Exp_Rev Access'!$F$7:$GA$310,177,FALSE))</f>
        <v>0</v>
      </c>
      <c r="GT307" s="90">
        <f>IF(ISNA(VLOOKUP($B307,'[2]1516 Exp_Rev Access'!$F$7:$GA$310,178,FALSE)),"",VLOOKUP($B307,'[2]1516 Exp_Rev Access'!$F$7:$GA$310,178,FALSE))</f>
        <v>0</v>
      </c>
      <c r="GU307" s="53">
        <f t="shared" si="774"/>
        <v>9117.01</v>
      </c>
      <c r="GV307" s="92">
        <f t="shared" si="775"/>
        <v>5.0345931816630577E-5</v>
      </c>
      <c r="GW307" s="114">
        <f t="shared" si="776"/>
        <v>0.59248570126977795</v>
      </c>
    </row>
    <row r="308" spans="1:222" x14ac:dyDescent="0.2">
      <c r="B308" s="87" t="s">
        <v>626</v>
      </c>
      <c r="C308" s="87" t="s">
        <v>627</v>
      </c>
      <c r="D308" s="88">
        <f>IF(ISNA(VLOOKUP($B308,'[2]1516 enrollment_Rev_Exp by size'!$A$6:$C$325,3,FALSE)),"",VLOOKUP($B308,'[2]1516 enrollment_Rev_Exp by size'!$A$6:$C$325,3,FALSE))</f>
        <v>20662.66</v>
      </c>
      <c r="E308" s="89">
        <v>241207840.28</v>
      </c>
      <c r="F308" s="67">
        <f t="shared" si="754"/>
        <v>241207840.28</v>
      </c>
      <c r="G308" s="67">
        <f t="shared" si="755"/>
        <v>0</v>
      </c>
      <c r="H308" s="90">
        <f>IF(ISNA(VLOOKUP($B308,'[2]1516 Exp_Rev Access'!$F$7:$FS$310,2,FALSE)),"",VLOOKUP($B308,'[2]1516 Exp_Rev Access'!$F$7:$FS$310,2,FALSE))</f>
        <v>54671000.399999999</v>
      </c>
      <c r="I308" s="90">
        <f>IF(ISNA(VLOOKUP($B308,'[2]1516 Exp_Rev Access'!$F$7:$FS$310,3,FALSE)),"",VLOOKUP($B308,'[2]1516 Exp_Rev Access'!$F$7:$FS$310,3,FALSE))</f>
        <v>0</v>
      </c>
      <c r="J308" s="90">
        <f>IF(ISNA(VLOOKUP($B308,'[2]1516 Exp_Rev Access'!$F$7:$FS$310,4,FALSE)),"",VLOOKUP($B308,'[2]1516 Exp_Rev Access'!$F$7:$FS$310,4,FALSE))</f>
        <v>0</v>
      </c>
      <c r="K308" s="90">
        <f>IF(ISNA(VLOOKUP($B308,'[2]1516 Exp_Rev Access'!$F$7:$FS$310,5,FALSE)),"-",VLOOKUP($B308,'[2]1516 Exp_Rev Access'!$F$7:$FS$310,5,FALSE))</f>
        <v>0</v>
      </c>
      <c r="L308" s="90">
        <f>IF(ISNA(VLOOKUP($B308,'[2]1516 Exp_Rev Access'!$F$7:$FS$310,6,FALSE)),"",VLOOKUP($B308,'[2]1516 Exp_Rev Access'!$F$7:$FS$310,6,FALSE))</f>
        <v>0</v>
      </c>
      <c r="M308" s="90">
        <f>IF(ISNA(VLOOKUP($B308,'[2]1516 Exp_Rev Access'!$F$7:$FS$310,7,FALSE)),"",VLOOKUP($B308,'[2]1516 Exp_Rev Access'!$F$7:$FS$310,7,FALSE))</f>
        <v>0</v>
      </c>
      <c r="N308" s="53">
        <f t="shared" si="756"/>
        <v>54671000.399999999</v>
      </c>
      <c r="O308" s="91">
        <f t="shared" si="757"/>
        <v>0.22665515489271226</v>
      </c>
      <c r="P308" s="53">
        <f t="shared" si="758"/>
        <v>2645.8839471781466</v>
      </c>
      <c r="Q308" s="90">
        <f>IF(ISNA(VLOOKUP($B308,'[2]1516 Exp_Rev Access'!$F$7:$FS$310,8,FALSE)),"",VLOOKUP($B308,'[2]1516 Exp_Rev Access'!$F$7:$FS$310,8,FALSE))</f>
        <v>839450.28</v>
      </c>
      <c r="R308" s="90">
        <f>IF(ISNA(VLOOKUP($B308,'[2]1516 Exp_Rev Access'!$F$7:$FS$310,9,FALSE)),"",VLOOKUP($B308,'[2]1516 Exp_Rev Access'!$F$7:$FS$310,9,FALSE))</f>
        <v>0</v>
      </c>
      <c r="S308" s="90">
        <f>IF(ISNA(VLOOKUP($B308,'[2]1516 Exp_Rev Access'!$F$7:$FS$310,10,FALSE)),"",VLOOKUP($B308,'[2]1516 Exp_Rev Access'!$F$7:$FS$310,10,FALSE))</f>
        <v>0</v>
      </c>
      <c r="T308" s="90">
        <f>IF(ISNA(VLOOKUP($B308,'[2]1516 Exp_Rev Access'!$F$7:$FS$310,11,FALSE)),"",VLOOKUP($B308,'[2]1516 Exp_Rev Access'!$F$7:$FS$310,11,FALSE))</f>
        <v>0</v>
      </c>
      <c r="U308" s="90">
        <f>IF(ISNA(VLOOKUP($B308,'[2]1516 Exp_Rev Access'!$F$7:$FS$310,12,FALSE)),"",VLOOKUP($B308,'[2]1516 Exp_Rev Access'!$F$7:$FS$310,12,FALSE))</f>
        <v>0</v>
      </c>
      <c r="V308" s="90">
        <f>IF(ISNA(VLOOKUP($B308,'[2]1516 Exp_Rev Access'!$F$7:$FS$310,13,FALSE)),"",VLOOKUP($B308,'[2]1516 Exp_Rev Access'!$F$7:$FS$310,13,FALSE))</f>
        <v>84455</v>
      </c>
      <c r="W308" s="90">
        <f>IF(ISNA(VLOOKUP($B308,'[2]1516 Exp_Rev Access'!$F$7:$FS$310,14,FALSE)),"",VLOOKUP($B308,'[2]1516 Exp_Rev Access'!$F$7:$FS$310,14,FALSE))</f>
        <v>0</v>
      </c>
      <c r="X308" s="90">
        <f>IF(ISNA(VLOOKUP($B308,'[2]1516 Exp_Rev Access'!$F$7:$FS$310,15,FALSE)),"",VLOOKUP($B308,'[2]1516 Exp_Rev Access'!$F$7:$FS$310,15,FALSE))</f>
        <v>0</v>
      </c>
      <c r="Y308" s="90">
        <f>IF(ISNA(VLOOKUP($B308,'[2]1516 Exp_Rev Access'!$F$7:$FS$310,16,FALSE)),"",VLOOKUP($B308,'[2]1516 Exp_Rev Access'!$F$7:$FS$310,16,FALSE))</f>
        <v>1040485.09</v>
      </c>
      <c r="Z308" s="90">
        <f>IF(ISNA(VLOOKUP($B308,'[2]1516 Exp_Rev Access'!$F$7:$FS$310,17,FALSE)),"",VLOOKUP($B308,'[2]1516 Exp_Rev Access'!$F$7:$FS$310,17,FALSE))</f>
        <v>28861.61</v>
      </c>
      <c r="AA308" s="90">
        <f>IF(ISNA(VLOOKUP($B308,'[2]1516 Exp_Rev Access'!$F$7:$FS$310,18,FALSE)),"",VLOOKUP($B308,'[2]1516 Exp_Rev Access'!$F$7:$FS$310,18,FALSE))</f>
        <v>0</v>
      </c>
      <c r="AB308" s="90">
        <f>IF(ISNA(VLOOKUP($B308,'[2]1516 Exp_Rev Access'!$F$7:$FS$310,19,FALSE)),"",VLOOKUP($B308,'[2]1516 Exp_Rev Access'!$F$7:$FS$310,19,FALSE))</f>
        <v>0</v>
      </c>
      <c r="AC308" s="90">
        <f>IF(ISNA(VLOOKUP($B308,'[2]1516 Exp_Rev Access'!$F$7:$FS$310,20,FALSE)),"",VLOOKUP($B308,'[2]1516 Exp_Rev Access'!$F$7:$FS$310,20,FALSE))</f>
        <v>41664.480000000003</v>
      </c>
      <c r="AD308" s="90">
        <f>IF(ISNA(VLOOKUP($B308,'[2]1516 Exp_Rev Access'!$F$7:$FS$310,21,FALSE)),"",VLOOKUP($B308,'[2]1516 Exp_Rev Access'!$F$7:$FS$310,21,FALSE))</f>
        <v>1325497.72</v>
      </c>
      <c r="AE308" s="90">
        <f>IF(ISNA(VLOOKUP($B308,'[2]1516 Exp_Rev Access'!$F$7:$FS$310,22,FALSE)),"",VLOOKUP($B308,'[2]1516 Exp_Rev Access'!$F$7:$FS$310,22,FALSE))</f>
        <v>64857.61</v>
      </c>
      <c r="AF308" s="90">
        <f>IF(ISNA(VLOOKUP($B308,'[2]1516 Exp_Rev Access'!$F$7:$FS$310,23,FALSE)),"",VLOOKUP($B308,'[2]1516 Exp_Rev Access'!$F$7:$FS$310,23,FALSE))</f>
        <v>0</v>
      </c>
      <c r="AG308" s="90">
        <f>IF(ISNA(VLOOKUP($B308,'[2]1516 Exp_Rev Access'!$F$7:$FS$310,24,FALSE)),"",VLOOKUP($B308,'[2]1516 Exp_Rev Access'!$F$7:$FS$310,24,FALSE))</f>
        <v>738731.19</v>
      </c>
      <c r="AH308" s="90">
        <f>IF(ISNA(VLOOKUP($B308,'[2]1516 Exp_Rev Access'!$F$7:$FS$310,25,FALSE)),"",VLOOKUP($B308,'[2]1516 Exp_Rev Access'!$F$7:$FS$310,25,FALSE))</f>
        <v>39958.699999999997</v>
      </c>
      <c r="AI308" s="90">
        <f>IF(ISNA(VLOOKUP($B308,'[2]1516 Exp_Rev Access'!$F$7:$FS$310,26,FALSE)),"",VLOOKUP($B308,'[2]1516 Exp_Rev Access'!$F$7:$FS$310,26,FALSE))</f>
        <v>512126.12</v>
      </c>
      <c r="AJ308" s="90">
        <f>IF(ISNA(VLOOKUP($B308,'[2]1516 Exp_Rev Access'!$F$7:$FS$310,27,FALSE)),"",VLOOKUP($B308,'[2]1516 Exp_Rev Access'!$F$7:$FS$310,27,FALSE))</f>
        <v>418766.75</v>
      </c>
      <c r="AK308" s="90">
        <f>IF(ISNA(VLOOKUP($B308,'[2]1516 Exp_Rev Access'!$F$7:$FS$310,28,FALSE)),"",VLOOKUP($B308,'[2]1516 Exp_Rev Access'!$F$7:$FS$310,28,FALSE))</f>
        <v>298563.02</v>
      </c>
      <c r="AL308" s="90">
        <f>IF(ISNA(VLOOKUP($B308,'[2]1516 Exp_Rev Access'!$F$7:$FS$310,29,FALSE)),"",VLOOKUP($B308,'[2]1516 Exp_Rev Access'!$F$7:$FS$310,29,FALSE))</f>
        <v>320375.93</v>
      </c>
      <c r="AM308" s="53">
        <f t="shared" si="759"/>
        <v>5753793.5</v>
      </c>
      <c r="AN308" s="92">
        <f t="shared" si="760"/>
        <v>2.3854089872538366E-2</v>
      </c>
      <c r="AO308" s="68">
        <f t="shared" si="761"/>
        <v>278.46334886215038</v>
      </c>
      <c r="AP308" s="90">
        <f>IF(ISNA(VLOOKUP($B308,'[2]1516 Exp_Rev Access'!$F$7:$FS$310,30,FALSE)),"",VLOOKUP($B308,'[2]1516 Exp_Rev Access'!$F$7:$FS$310,30,FALSE))</f>
        <v>123274926.73999999</v>
      </c>
      <c r="AQ308" s="90">
        <f>IF(ISNA(VLOOKUP($B308,'[2]1516 Exp_Rev Access'!$F$7:$FS$310,31,FALSE)),"",VLOOKUP($B308,'[2]1516 Exp_Rev Access'!$F$7:$FS$310,31,FALSE))</f>
        <v>4696653.87</v>
      </c>
      <c r="AR308" s="90">
        <f>IF(ISNA(VLOOKUP($B308,'[2]1516 Exp_Rev Access'!$F$7:$FS$310,32,FALSE)),"",VLOOKUP($B308,'[2]1516 Exp_Rev Access'!$F$7:$FS$310,32,FALSE))</f>
        <v>0</v>
      </c>
      <c r="AS308" s="90">
        <f>IF(ISNA(VLOOKUP($B308,'[2]1516 Exp_Rev Access'!$F$7:$FS$310,33,FALSE)),"",VLOOKUP($B308,'[2]1516 Exp_Rev Access'!$F$7:$FS$310,33,FALSE))</f>
        <v>0</v>
      </c>
      <c r="AT308" s="90">
        <f>IF(ISNA(VLOOKUP($B308,'[2]1516 Exp_Rev Access'!$F$7:$FS$310,34,FALSE)),"",VLOOKUP($B308,'[2]1516 Exp_Rev Access'!$F$7:$FS$310,34,FALSE))</f>
        <v>0</v>
      </c>
      <c r="AU308" s="53">
        <f t="shared" si="762"/>
        <v>127971580.61</v>
      </c>
      <c r="AV308" s="93">
        <f t="shared" si="763"/>
        <v>0.5305448631414611</v>
      </c>
      <c r="AW308" s="53">
        <f t="shared" si="764"/>
        <v>6193.3739707278737</v>
      </c>
      <c r="AX308" s="90">
        <f>IF(ISNA(VLOOKUP($B308,'[2]1516 Exp_Rev Access'!$F$7:$FS$310,35,FALSE)),"",VLOOKUP($B308,'[2]1516 Exp_Rev Access'!$F$7:$FS$310,35,FALSE))</f>
        <v>4023.96</v>
      </c>
      <c r="AY308" s="90">
        <f>IF(ISNA(VLOOKUP($B308,'[2]1516 Exp_Rev Access'!$F$7:$FS$310,36,FALSE)),"",VLOOKUP($B308,'[2]1516 Exp_Rev Access'!$F$7:$FS$310,36,FALSE))</f>
        <v>17321179.760000002</v>
      </c>
      <c r="AZ308" s="90">
        <f>IF(ISNA(VLOOKUP($B308,'[2]1516 Exp_Rev Access'!$F$7:$FS$310,37,FALSE)),"",VLOOKUP($B308,'[2]1516 Exp_Rev Access'!$F$7:$FS$310,37,FALSE))</f>
        <v>1045914.87</v>
      </c>
      <c r="BA308" s="90">
        <f>IF(ISNA(VLOOKUP($B308,'[2]1516 Exp_Rev Access'!$F$7:$FS$310,38,FALSE)),"",VLOOKUP($B308,'[2]1516 Exp_Rev Access'!$F$7:$FS$310,38,FALSE))</f>
        <v>0</v>
      </c>
      <c r="BB308" s="90">
        <f>IF(ISNA(VLOOKUP($B308,'[2]1516 Exp_Rev Access'!$F$7:$FS$310,39,FALSE)),"",VLOOKUP($B308,'[2]1516 Exp_Rev Access'!$F$7:$FS$310,39,FALSE))</f>
        <v>0</v>
      </c>
      <c r="BC308" s="90">
        <f>IF(ISNA(VLOOKUP($B308,'[2]1516 Exp_Rev Access'!$F$7:$FS$310,40,FALSE)),"",VLOOKUP($B308,'[2]1516 Exp_Rev Access'!$F$7:$FS$310,40,FALSE))</f>
        <v>3887902.93</v>
      </c>
      <c r="BD308" s="90">
        <f>IF(ISNA(VLOOKUP($B308,'[2]1516 Exp_Rev Access'!$F$7:$FS$310,41,FALSE)),"",VLOOKUP($B308,'[2]1516 Exp_Rev Access'!$F$7:$FS$310,41,FALSE))</f>
        <v>0</v>
      </c>
      <c r="BE308" s="90">
        <f>IF(ISNA(VLOOKUP($B308,'[2]1516 Exp_Rev Access'!$F$7:$FS$310,42,FALSE)),"",VLOOKUP($B308,'[2]1516 Exp_Rev Access'!$F$7:$FS$310,42,FALSE))</f>
        <v>1071434.1200000001</v>
      </c>
      <c r="BF308" s="90">
        <f>IF(ISNA(VLOOKUP($B308,'[2]1516 Exp_Rev Access'!$F$7:$FS$310,43,FALSE)),"",VLOOKUP($B308,'[2]1516 Exp_Rev Access'!$F$7:$FS$310,43,FALSE))</f>
        <v>0</v>
      </c>
      <c r="BG308" s="90">
        <f>IF(ISNA(VLOOKUP($B308,'[2]1516 Exp_Rev Access'!$F$7:$FS$310,44,FALSE)),"",VLOOKUP($B308,'[2]1516 Exp_Rev Access'!$F$7:$FS$310,44,FALSE))</f>
        <v>2855310.82</v>
      </c>
      <c r="BH308" s="90">
        <f>IF(ISNA(VLOOKUP($B308,'[2]1516 Exp_Rev Access'!$F$7:$FS$310,45,FALSE)),"",VLOOKUP($B308,'[2]1516 Exp_Rev Access'!$F$7:$FS$310,45,FALSE))</f>
        <v>206135.09</v>
      </c>
      <c r="BI308" s="90">
        <f>IF(ISNA(VLOOKUP($B308,'[2]1516 Exp_Rev Access'!$F$7:$FS$310,46,FALSE)),"",VLOOKUP($B308,'[2]1516 Exp_Rev Access'!$F$7:$FS$310,46,FALSE))</f>
        <v>0</v>
      </c>
      <c r="BJ308" s="90">
        <f>IF(ISNA(VLOOKUP($B308,'[2]1516 Exp_Rev Access'!$F$7:$FS$310,47,FALSE)),"",VLOOKUP($B308,'[2]1516 Exp_Rev Access'!$F$7:$FS$310,47,FALSE))</f>
        <v>100292.66</v>
      </c>
      <c r="BK308" s="90">
        <f>IF(ISNA(VLOOKUP($B308,'[2]1516 Exp_Rev Access'!$F$7:$FS$310,48,FALSE)),"",VLOOKUP($B308,'[2]1516 Exp_Rev Access'!$F$7:$FS$310,48,FALSE))</f>
        <v>9896540.6500000004</v>
      </c>
      <c r="BL308" s="90">
        <f>IF(ISNA(VLOOKUP($B308,'[2]1516 Exp_Rev Access'!$F$7:$FS$310,49,FALSE)),"",VLOOKUP($B308,'[2]1516 Exp_Rev Access'!$F$7:$FS$310,49,FALSE))</f>
        <v>27579.119999999999</v>
      </c>
      <c r="BM308" s="90">
        <f>IF(ISNA(VLOOKUP($B308,'[2]1516 Exp_Rev Access'!$F$7:$FS$310,50,FALSE)),"",VLOOKUP($B308,'[2]1516 Exp_Rev Access'!$F$7:$FS$310,50,FALSE))</f>
        <v>0</v>
      </c>
      <c r="BN308" s="90">
        <f>IF(ISNA(VLOOKUP($B308,'[2]1516 Exp_Rev Access'!$F$7:$FS$310,51,FALSE)),"",VLOOKUP($B308,'[2]1516 Exp_Rev Access'!$F$7:$FS$310,51,FALSE))</f>
        <v>0</v>
      </c>
      <c r="BO308" s="90">
        <f>IF(ISNA(VLOOKUP($B308,'[2]1516 Exp_Rev Access'!$F$7:$FS$310,52,FALSE)),"",VLOOKUP($B308,'[2]1516 Exp_Rev Access'!$F$7:$FS$310,52,FALSE))</f>
        <v>0</v>
      </c>
      <c r="BP308" s="90">
        <f>IF(ISNA(VLOOKUP($B308,'[2]1516 Exp_Rev Access'!$F$7:$FS$310,53,FALSE)),"",VLOOKUP($B308,'[2]1516 Exp_Rev Access'!$F$7:$FS$310,53,FALSE))</f>
        <v>0</v>
      </c>
      <c r="BQ308" s="90">
        <f>IF(ISNA(VLOOKUP($B308,'[2]1516 Exp_Rev Access'!$F$7:$FS$310,54,FALSE)),"",VLOOKUP($B308,'[2]1516 Exp_Rev Access'!$F$7:$FS$310,54,FALSE))</f>
        <v>0</v>
      </c>
      <c r="BR308" s="90">
        <f>IF(ISNA(VLOOKUP($B308,'[2]1516 Exp_Rev Access'!$F$7:$FS$310,55,FALSE)),"",VLOOKUP($B308,'[2]1516 Exp_Rev Access'!$F$7:$FS$310,55,FALSE))</f>
        <v>0</v>
      </c>
      <c r="BS308" s="90">
        <f>IF(ISNA(VLOOKUP($B308,'[2]1516 Exp_Rev Access'!$F$7:$FS$310,56,FALSE)),"",VLOOKUP($B308,'[2]1516 Exp_Rev Access'!$F$7:$FS$310,56,FALSE))</f>
        <v>0</v>
      </c>
      <c r="BT308" s="90">
        <f>IF(ISNA(VLOOKUP($B308,'[2]1516 Exp_Rev Access'!$F$7:$FS$310,57,FALSE)),"",VLOOKUP($B308,'[2]1516 Exp_Rev Access'!$F$7:$FS$310,57,FALSE))</f>
        <v>0</v>
      </c>
      <c r="BU308" s="90">
        <f>IF(ISNA(VLOOKUP($B308,'[2]1516 Exp_Rev Access'!$F$7:$FS$310,58,FALSE)),"",VLOOKUP($B308,'[2]1516 Exp_Rev Access'!$F$7:$FS$310,58,FALSE))</f>
        <v>0</v>
      </c>
      <c r="BV308" s="53">
        <f t="shared" si="765"/>
        <v>36416313.980000004</v>
      </c>
      <c r="BW308" s="92">
        <f t="shared" si="766"/>
        <v>0.15097483538564521</v>
      </c>
      <c r="BX308" s="68">
        <f t="shared" si="767"/>
        <v>1762.4213910503297</v>
      </c>
      <c r="BY308" s="90">
        <f>IF(ISNA(VLOOKUP($B308,'[2]1516 Exp_Rev Access'!$F$7:$FS$310,59,FALSE)),"",VLOOKUP($B308,'[2]1516 Exp_Rev Access'!$F$7:$FS$310,59,FALSE))</f>
        <v>0</v>
      </c>
      <c r="BZ308" s="90">
        <f>IF(ISNA(VLOOKUP($B308,'[2]1516 Exp_Rev Access'!$F$7:$FS$310,60,FALSE)),"",VLOOKUP($B308,'[2]1516 Exp_Rev Access'!$F$7:$FS$310,60,FALSE))</f>
        <v>0</v>
      </c>
      <c r="CA308" s="90">
        <f>IF(ISNA(VLOOKUP($B308,'[2]1516 Exp_Rev Access'!$F$7:$FS$310,61,FALSE)),"",VLOOKUP($B308,'[2]1516 Exp_Rev Access'!$F$7:$FS$310,61,FALSE))</f>
        <v>0</v>
      </c>
      <c r="CB308" s="90">
        <f>IF(ISNA(VLOOKUP($B308,'[2]1516 Exp_Rev Access'!$F$7:$FS$310,62,FALSE)),"",VLOOKUP($B308,'[2]1516 Exp_Rev Access'!$F$7:$FS$310,62,FALSE))</f>
        <v>0</v>
      </c>
      <c r="CC308" s="90">
        <f>IF(ISNA(VLOOKUP($B308,'[2]1516 Exp_Rev Access'!$F$7:$FS$310,63,FALSE)),"",VLOOKUP($B308,'[2]1516 Exp_Rev Access'!$F$7:$FS$310,63,FALSE))</f>
        <v>62782.71</v>
      </c>
      <c r="CD308" s="90">
        <f>IF(ISNA(VLOOKUP($B308,'[2]1516 Exp_Rev Access'!$F$7:$FS$310,64,FALSE)),"",VLOOKUP($B308,'[2]1516 Exp_Rev Access'!$F$7:$FS$310,64,FALSE))</f>
        <v>0</v>
      </c>
      <c r="CE308" s="53">
        <f t="shared" si="768"/>
        <v>62782.71</v>
      </c>
      <c r="CF308" s="92">
        <f t="shared" si="769"/>
        <v>2.6028469856999791E-4</v>
      </c>
      <c r="CG308" s="94">
        <f t="shared" si="770"/>
        <v>3.038462134110516</v>
      </c>
      <c r="CH308" s="90">
        <f>IF(ISNA(VLOOKUP($B308,'[2]1516 Exp_Rev Access'!$F$7:$FS$310,65,FALSE)),"",VLOOKUP($B308,'[2]1516 Exp_Rev Access'!$F$7:$FS$310,65,FALSE))</f>
        <v>8476.91</v>
      </c>
      <c r="CI308" s="90">
        <f>IF(ISNA(VLOOKUP($B308,'[2]1516 Exp_Rev Access'!$F$7:$FS$310,66,FALSE)),"",VLOOKUP($B308,'[2]1516 Exp_Rev Access'!$F$7:$FS$310,66,FALSE))</f>
        <v>0</v>
      </c>
      <c r="CJ308" s="90">
        <f>IF(ISNA(VLOOKUP($B308,'[2]1516 Exp_Rev Access'!$F$7:$FS$310,67,FALSE)),"",VLOOKUP($B308,'[2]1516 Exp_Rev Access'!$F$7:$FS$310,67,FALSE))</f>
        <v>0</v>
      </c>
      <c r="CK308" s="90">
        <f>IF(ISNA(VLOOKUP($B308,'[2]1516 Exp_Rev Access'!$F$7:$FS$310,68,FALSE)),"",VLOOKUP($B308,'[2]1516 Exp_Rev Access'!$F$7:$FS$310,68,FALSE))</f>
        <v>0</v>
      </c>
      <c r="CL308" s="90">
        <f>IF(ISNA(VLOOKUP($B308,'[2]1516 Exp_Rev Access'!$F$7:$FS$310,69,FALSE)),"",VLOOKUP($B308,'[2]1516 Exp_Rev Access'!$F$7:$FS$310,69,FALSE))</f>
        <v>0</v>
      </c>
      <c r="CM308" s="90">
        <f>IF(ISNA(VLOOKUP($B308,'[2]1516 Exp_Rev Access'!$F$7:$FS$310,70,FALSE)),"",VLOOKUP($B308,'[2]1516 Exp_Rev Access'!$F$7:$FS$310,70,FALSE))</f>
        <v>0</v>
      </c>
      <c r="CN308" s="90">
        <f>IF(ISNA(VLOOKUP($B308,'[2]1516 Exp_Rev Access'!$F$7:$FS$310,71,FALSE)),"",VLOOKUP($B308,'[2]1516 Exp_Rev Access'!$F$7:$FS$310,71,FALSE))</f>
        <v>0</v>
      </c>
      <c r="CO308" s="90">
        <f>IF(ISNA(VLOOKUP($B308,'[2]1516 Exp_Rev Access'!$F$7:$FS$310,72,FALSE)),"",VLOOKUP($B308,'[2]1516 Exp_Rev Access'!$F$7:$FS$310,72,FALSE))</f>
        <v>0</v>
      </c>
      <c r="CP308" s="90">
        <f>IF(ISNA(VLOOKUP($B308,'[2]1516 Exp_Rev Access'!$F$7:$FS$310,73,FALSE)),"",VLOOKUP($B308,'[2]1516 Exp_Rev Access'!$F$7:$FS$310,73,FALSE))</f>
        <v>0</v>
      </c>
      <c r="CQ308" s="90">
        <f>IF(ISNA(VLOOKUP($B308,'[2]1516 Exp_Rev Access'!$F$7:$FS$310,74,FALSE)),"",VLOOKUP($B308,'[2]1516 Exp_Rev Access'!$F$7:$FS$310,74,FALSE))</f>
        <v>4162936</v>
      </c>
      <c r="CR308" s="90">
        <f>IF(ISNA(VLOOKUP($B308,'[2]1516 Exp_Rev Access'!$F$7:$FS$310,75,FALSE)),"",VLOOKUP($B308,'[2]1516 Exp_Rev Access'!$F$7:$FS$310,75,FALSE))</f>
        <v>0</v>
      </c>
      <c r="CS308" s="90">
        <f>IF(ISNA(VLOOKUP($B308,'[2]1516 Exp_Rev Access'!$F$7:$FS$310,76,FALSE)),"",VLOOKUP($B308,'[2]1516 Exp_Rev Access'!$F$7:$FS$310,76,FALSE))</f>
        <v>119615</v>
      </c>
      <c r="CT308" s="90">
        <f>IF(ISNA(VLOOKUP($B308,'[2]1516 Exp_Rev Access'!$F$7:$FS$310,77,FALSE)),"",VLOOKUP($B308,'[2]1516 Exp_Rev Access'!$F$7:$FS$310,77,FALSE))</f>
        <v>0</v>
      </c>
      <c r="CU308" s="90">
        <f>IF(ISNA(VLOOKUP($B308,'[2]1516 Exp_Rev Access'!$F$7:$FS$310,78,FALSE)),"",VLOOKUP($B308,'[2]1516 Exp_Rev Access'!$F$7:$FS$310,78,FALSE))</f>
        <v>3025294.44</v>
      </c>
      <c r="CV308" s="90">
        <f>IF(ISNA(VLOOKUP($B308,'[2]1516 Exp_Rev Access'!$F$7:$FS$310,79,FALSE)),"",VLOOKUP($B308,'[2]1516 Exp_Rev Access'!$F$7:$FS$310,79,FALSE))</f>
        <v>600786.46</v>
      </c>
      <c r="CW308" s="90">
        <f>IF(ISNA(VLOOKUP($B308,'[2]1516 Exp_Rev Access'!$F$7:$FS$310,80,FALSE)),"",VLOOKUP($B308,'[2]1516 Exp_Rev Access'!$F$7:$FS$310,80,FALSE))</f>
        <v>0</v>
      </c>
      <c r="CX308" s="90">
        <f>IF(ISNA(VLOOKUP($B308,'[2]1516 Exp_Rev Access'!$F$7:$FS$310,81,FALSE)),"",VLOOKUP($B308,'[2]1516 Exp_Rev Access'!$F$7:$FS$310,81,FALSE))</f>
        <v>0</v>
      </c>
      <c r="CY308" s="90">
        <f>IF(ISNA(VLOOKUP($B308,'[2]1516 Exp_Rev Access'!$F$7:$FS$310,82,FALSE)),"",VLOOKUP($B308,'[2]1516 Exp_Rev Access'!$F$7:$FS$310,82,FALSE))</f>
        <v>0</v>
      </c>
      <c r="CZ308" s="90">
        <f>IF(ISNA(VLOOKUP($B308,'[2]1516 Exp_Rev Access'!$F$7:$FS$310,83,FALSE)),"",VLOOKUP($B308,'[2]1516 Exp_Rev Access'!$F$7:$FS$310,83,FALSE))</f>
        <v>0</v>
      </c>
      <c r="DA308" s="90">
        <f>IF(ISNA(VLOOKUP($B308,'[2]1516 Exp_Rev Access'!$F$7:$FS$310,84,FALSE)),"",VLOOKUP($B308,'[2]1516 Exp_Rev Access'!$F$7:$FS$310,84,FALSE))</f>
        <v>0</v>
      </c>
      <c r="DB308" s="90">
        <f>IF(ISNA(VLOOKUP($B308,'[2]1516 Exp_Rev Access'!$F$7:$FS$310,85,FALSE)),"",VLOOKUP($B308,'[2]1516 Exp_Rev Access'!$F$7:$FS$310,85,FALSE))</f>
        <v>358450.55</v>
      </c>
      <c r="DC308" s="90">
        <f>IF(ISNA(VLOOKUP($B308,'[2]1516 Exp_Rev Access'!$F$7:$FS$310,86,FALSE)),"",VLOOKUP($B308,'[2]1516 Exp_Rev Access'!$F$7:$FS$310,86,FALSE))</f>
        <v>0</v>
      </c>
      <c r="DD308" s="90">
        <f>IF(ISNA(VLOOKUP($B308,'[2]1516 Exp_Rev Access'!$F$7:$FS$310,87,FALSE)),"",VLOOKUP($B308,'[2]1516 Exp_Rev Access'!$F$7:$FS$310,87,FALSE))</f>
        <v>0</v>
      </c>
      <c r="DE308" s="90">
        <f>IF(ISNA(VLOOKUP($B308,'[2]1516 Exp_Rev Access'!$F$7:$FS$310,88,FALSE)),"",VLOOKUP($B308,'[2]1516 Exp_Rev Access'!$F$7:$FS$310,88,FALSE))</f>
        <v>0</v>
      </c>
      <c r="DF308" s="90">
        <f>IF(ISNA(VLOOKUP($B308,'[2]1516 Exp_Rev Access'!$F$7:$FS$310,89,FALSE)),"",VLOOKUP($B308,'[2]1516 Exp_Rev Access'!$F$7:$FS$310,89,FALSE))</f>
        <v>0</v>
      </c>
      <c r="DG308" s="90">
        <f>IF(ISNA(VLOOKUP($B308,'[2]1516 Exp_Rev Access'!$F$7:$FS$310,90,FALSE)),"",VLOOKUP($B308,'[2]1516 Exp_Rev Access'!$F$7:$FS$310,90,FALSE))</f>
        <v>0</v>
      </c>
      <c r="DH308" s="90">
        <f>IF(ISNA(VLOOKUP($B308,'[2]1516 Exp_Rev Access'!$F$7:$FS$310,91,FALSE)),"",VLOOKUP($B308,'[2]1516 Exp_Rev Access'!$F$7:$FS$310,91,FALSE))</f>
        <v>4446.8999999999996</v>
      </c>
      <c r="DI308" s="90">
        <f>IF(ISNA(VLOOKUP($B308,'[2]1516 Exp_Rev Access'!$F$7:$FS$310,92,FALSE)),"",VLOOKUP($B308,'[2]1516 Exp_Rev Access'!$F$7:$FS$310,92,FALSE))</f>
        <v>3215927.17</v>
      </c>
      <c r="DJ308" s="90">
        <f>IF(ISNA(VLOOKUP($B308,'[2]1516 Exp_Rev Access'!$F$7:$FS$310,93,FALSE)),"",VLOOKUP($B308,'[2]1516 Exp_Rev Access'!$F$7:$FS$310,93,FALSE))</f>
        <v>0</v>
      </c>
      <c r="DK308" s="90">
        <f>IF(ISNA(VLOOKUP($B308,'[2]1516 Exp_Rev Access'!$F$7:$FS$310,94,FALSE)),"",VLOOKUP($B308,'[2]1516 Exp_Rev Access'!$F$7:$FS$310,94,FALSE))</f>
        <v>0</v>
      </c>
      <c r="DL308" s="90">
        <f>IF(ISNA(VLOOKUP($B308,'[2]1516 Exp_Rev Access'!$F$7:$FS$310,95,FALSE)),"",VLOOKUP($B308,'[2]1516 Exp_Rev Access'!$F$7:$FS$310,95,FALSE))</f>
        <v>0</v>
      </c>
      <c r="DM308" s="90">
        <f>IF(ISNA(VLOOKUP($B308,'[2]1516 Exp_Rev Access'!$F$7:$FS$310,96,FALSE)),"",VLOOKUP($B308,'[2]1516 Exp_Rev Access'!$F$7:$FS$310,96,FALSE))</f>
        <v>0</v>
      </c>
      <c r="DN308" s="90">
        <f>IF(ISNA(VLOOKUP($B308,'[2]1516 Exp_Rev Access'!$F$7:$FS$310,97,FALSE)),"",VLOOKUP($B308,'[2]1516 Exp_Rev Access'!$F$7:$FS$310,97,FALSE))</f>
        <v>0</v>
      </c>
      <c r="DO308" s="90">
        <f>IF(ISNA(VLOOKUP($B308,'[2]1516 Exp_Rev Access'!$F$7:$FS$310,98,FALSE)),"",VLOOKUP($B308,'[2]1516 Exp_Rev Access'!$F$7:$FS$310,98,FALSE))</f>
        <v>0</v>
      </c>
      <c r="DP308" s="90">
        <f>IF(ISNA(VLOOKUP($B308,'[2]1516 Exp_Rev Access'!$F$7:$FS$310,99,FALSE)),"",VLOOKUP($B308,'[2]1516 Exp_Rev Access'!$F$7:$FS$310,99,FALSE))</f>
        <v>0</v>
      </c>
      <c r="DQ308" s="90">
        <f>IF(ISNA(VLOOKUP($B308,'[2]1516 Exp_Rev Access'!$F$7:$FS$310,100,FALSE)),"",VLOOKUP($B308,'[2]1516 Exp_Rev Access'!$F$7:$FS$310,100,FALSE))</f>
        <v>0</v>
      </c>
      <c r="DR308" s="90">
        <f>IF(ISNA(VLOOKUP($B308,'[2]1516 Exp_Rev Access'!$F$7:$FS$310,101,FALSE)),"",VLOOKUP($B308,'[2]1516 Exp_Rev Access'!$F$7:$FS$310,101,FALSE))</f>
        <v>0</v>
      </c>
      <c r="DS308" s="90">
        <f>IF(ISNA(VLOOKUP($B308,'[2]1516 Exp_Rev Access'!$F$7:$FS$310,102,FALSE)),"",VLOOKUP($B308,'[2]1516 Exp_Rev Access'!$F$7:$FS$310,102,FALSE))</f>
        <v>0</v>
      </c>
      <c r="DT308" s="90">
        <f>IF(ISNA(VLOOKUP($B308,'[2]1516 Exp_Rev Access'!$F$7:$FS$310,103,FALSE)),"",VLOOKUP($B308,'[2]1516 Exp_Rev Access'!$F$7:$FS$310,103,FALSE))</f>
        <v>0</v>
      </c>
      <c r="DU308" s="90">
        <f>IF(ISNA(VLOOKUP($B308,'[2]1516 Exp_Rev Access'!$F$7:$FS$310,104,FALSE)),"",VLOOKUP($B308,'[2]1516 Exp_Rev Access'!$F$7:$FS$310,104,FALSE))</f>
        <v>0</v>
      </c>
      <c r="DV308" s="90">
        <f>IF(ISNA(VLOOKUP($B308,'[2]1516 Exp_Rev Access'!$F$7:$FS$310,105,FALSE)),"",VLOOKUP($B308,'[2]1516 Exp_Rev Access'!$F$7:$FS$310,105,FALSE))</f>
        <v>0</v>
      </c>
      <c r="DW308" s="90">
        <f>IF(ISNA(VLOOKUP($B308,'[2]1516 Exp_Rev Access'!$F$7:$FS$310,106,FALSE)),"",VLOOKUP($B308,'[2]1516 Exp_Rev Access'!$F$7:$FS$310,106,FALSE))</f>
        <v>0</v>
      </c>
      <c r="DX308" s="90">
        <f>IF(ISNA(VLOOKUP($B308,'[2]1516 Exp_Rev Access'!$F$7:$FS$310,107,FALSE)),"",VLOOKUP($B308,'[2]1516 Exp_Rev Access'!$F$7:$FS$310,107,FALSE))</f>
        <v>0</v>
      </c>
      <c r="DY308" s="90">
        <f>IF(ISNA(VLOOKUP($B308,'[2]1516 Exp_Rev Access'!$F$7:$FS$310,108,FALSE)),"",VLOOKUP($B308,'[2]1516 Exp_Rev Access'!$F$7:$FS$310,108,FALSE))</f>
        <v>0</v>
      </c>
      <c r="DZ308" s="90">
        <f>IF(ISNA(VLOOKUP($B308,'[2]1516 Exp_Rev Access'!$F$7:$FS$310,109,FALSE)),"",VLOOKUP($B308,'[2]1516 Exp_Rev Access'!$F$7:$FS$310,109,FALSE))</f>
        <v>0</v>
      </c>
      <c r="EA308" s="90">
        <f>IF(ISNA(VLOOKUP($B308,'[2]1516 Exp_Rev Access'!$F$7:$FS$310,110,FALSE)),"",VLOOKUP($B308,'[2]1516 Exp_Rev Access'!$F$7:$FS$310,110,FALSE))</f>
        <v>0</v>
      </c>
      <c r="EB308" s="90">
        <f>IF(ISNA(VLOOKUP($B308,'[2]1516 Exp_Rev Access'!$F$7:$FS$310,111,FALSE)),"",VLOOKUP($B308,'[2]1516 Exp_Rev Access'!$F$7:$FS$310,111,FALSE))</f>
        <v>0</v>
      </c>
      <c r="EC308" s="90">
        <f>IF(ISNA(VLOOKUP($B308,'[2]1516 Exp_Rev Access'!$F$7:$FS$310,112,FALSE)),"",VLOOKUP($B308,'[2]1516 Exp_Rev Access'!$F$7:$FS$310,112,FALSE))</f>
        <v>0</v>
      </c>
      <c r="ED308" s="90">
        <f>IF(ISNA(VLOOKUP($B308,'[2]1516 Exp_Rev Access'!$F$7:$FS$310,113,FALSE)),"",VLOOKUP($B308,'[2]1516 Exp_Rev Access'!$F$7:$FS$310,113,FALSE))</f>
        <v>0</v>
      </c>
      <c r="EE308" s="90">
        <f>IF(ISNA(VLOOKUP($B308,'[2]1516 Exp_Rev Access'!$F$7:$FS$310,114,FALSE)),"",VLOOKUP($B308,'[2]1516 Exp_Rev Access'!$F$7:$FS$310,114,FALSE))</f>
        <v>0</v>
      </c>
      <c r="EF308" s="90">
        <f>IF(ISNA(VLOOKUP($B308,'[2]1516 Exp_Rev Access'!$F$7:$FS$310,115,FALSE)),"",VLOOKUP($B308,'[2]1516 Exp_Rev Access'!$F$7:$FS$310,115,FALSE))</f>
        <v>0</v>
      </c>
      <c r="EG308" s="90">
        <f>IF(ISNA(VLOOKUP($B308,'[2]1516 Exp_Rev Access'!$F$7:$FS$310,116,FALSE)),"",VLOOKUP($B308,'[2]1516 Exp_Rev Access'!$F$7:$FS$310,116,FALSE))</f>
        <v>35703</v>
      </c>
      <c r="EH308" s="90">
        <f>IF(ISNA(VLOOKUP($B308,'[2]1516 Exp_Rev Access'!$F$7:$FS$310,117,FALSE)),"",VLOOKUP($B308,'[2]1516 Exp_Rev Access'!$F$7:$FS$310,117,FALSE))</f>
        <v>0</v>
      </c>
      <c r="EI308" s="90">
        <f>IF(ISNA(VLOOKUP($B308,'[2]1516 Exp_Rev Access'!$F$7:$FS$310,118,FALSE)),"",VLOOKUP($B308,'[2]1516 Exp_Rev Access'!$F$7:$FS$310,118,FALSE))</f>
        <v>0</v>
      </c>
      <c r="EJ308" s="90">
        <f>IF(ISNA(VLOOKUP($B308,'[2]1516 Exp_Rev Access'!$F$7:$FS$310,119,FALSE)),"",VLOOKUP($B308,'[2]1516 Exp_Rev Access'!$F$7:$FS$310,119,FALSE))</f>
        <v>0</v>
      </c>
      <c r="EK308" s="90">
        <f>IF(ISNA(VLOOKUP($B308,'[2]1516 Exp_Rev Access'!$F$7:$FS$310,120,FALSE)),"",VLOOKUP($B308,'[2]1516 Exp_Rev Access'!$F$7:$FS$310,120,FALSE))</f>
        <v>0</v>
      </c>
      <c r="EL308" s="90">
        <f>IF(ISNA(VLOOKUP($B308,'[2]1516 Exp_Rev Access'!$F$7:$FS$310,121,FALSE)),"",VLOOKUP($B308,'[2]1516 Exp_Rev Access'!$F$7:$FS$310,121,FALSE))</f>
        <v>0</v>
      </c>
      <c r="EM308" s="90">
        <f>IF(ISNA(VLOOKUP($B308,'[2]1516 Exp_Rev Access'!$F$7:$FS$310,122,FALSE)),"",VLOOKUP($B308,'[2]1516 Exp_Rev Access'!$F$7:$FS$310,122,FALSE))</f>
        <v>0</v>
      </c>
      <c r="EN308" s="90">
        <f>IF(ISNA(VLOOKUP($B308,'[2]1516 Exp_Rev Access'!$F$7:$FS$310,123,FALSE)),"",VLOOKUP($B308,'[2]1516 Exp_Rev Access'!$F$7:$FS$310,123,FALSE))</f>
        <v>7500</v>
      </c>
      <c r="EO308" s="90">
        <f>IF(ISNA(VLOOKUP($B308,'[2]1516 Exp_Rev Access'!$F$7:$FS$310,124,FALSE)),"",VLOOKUP($B308,'[2]1516 Exp_Rev Access'!$F$7:$FS$310,124,FALSE))</f>
        <v>0</v>
      </c>
      <c r="EP308" s="90">
        <f>IF(ISNA(VLOOKUP($B308,'[2]1516 Exp_Rev Access'!$F$7:$FS$310,125,FALSE)),"",VLOOKUP($B308,'[2]1516 Exp_Rev Access'!$F$7:$FS$310,125,FALSE))</f>
        <v>0</v>
      </c>
      <c r="EQ308" s="90">
        <f>IF(ISNA(VLOOKUP($B308,'[2]1516 Exp_Rev Access'!$F$7:$FS$310,126,FALSE)),"",VLOOKUP($B308,'[2]1516 Exp_Rev Access'!$F$7:$FS$310,126,FALSE))</f>
        <v>0</v>
      </c>
      <c r="ER308" s="90">
        <f>IF(ISNA(VLOOKUP($B308,'[2]1516 Exp_Rev Access'!$F$7:$FS$310,127,FALSE)),"",VLOOKUP($B308,'[2]1516 Exp_Rev Access'!$F$7:$FS$310,127,FALSE))</f>
        <v>0</v>
      </c>
      <c r="ES308" s="90">
        <f>IF(ISNA(VLOOKUP($B308,'[2]1516 Exp_Rev Access'!$F$7:$FS$310,128,FALSE)),"",VLOOKUP($B308,'[2]1516 Exp_Rev Access'!$F$7:$FS$310,128,FALSE))</f>
        <v>0</v>
      </c>
      <c r="ET308" s="90">
        <f>IF(ISNA(VLOOKUP($B308,'[2]1516 Exp_Rev Access'!$F$7:$FS$310,129,FALSE)),"",VLOOKUP($B308,'[2]1516 Exp_Rev Access'!$F$7:$FS$310,129,FALSE))</f>
        <v>0</v>
      </c>
      <c r="EU308" s="90">
        <f>IF(ISNA(VLOOKUP($B308,'[2]1516 Exp_Rev Access'!$F$7:$FS$310,130,FALSE)),"",VLOOKUP($B308,'[2]1516 Exp_Rev Access'!$F$7:$FS$310,130,FALSE))</f>
        <v>0</v>
      </c>
      <c r="EV308" s="90">
        <f>IF(ISNA(VLOOKUP($B308,'[2]1516 Exp_Rev Access'!$F$7:$FS$310,131,FALSE)),"",VLOOKUP($B308,'[2]1516 Exp_Rev Access'!$F$7:$FS$310,131,FALSE))</f>
        <v>217451.77</v>
      </c>
      <c r="EW308" s="90">
        <f>IF(ISNA(VLOOKUP($B308,'[2]1516 Exp_Rev Access'!$F$7:$FS$310,132,FALSE)),"",VLOOKUP($B308,'[2]1516 Exp_Rev Access'!$F$7:$FS$310,132,FALSE))</f>
        <v>0</v>
      </c>
      <c r="EX308" s="90">
        <f>IF(ISNA(VLOOKUP($B308,'[2]1516 Exp_Rev Access'!$F$7:$FS$310,133,FALSE)),"",VLOOKUP($B308,'[2]1516 Exp_Rev Access'!$F$7:$FS$310,133,FALSE))</f>
        <v>0</v>
      </c>
      <c r="EY308" s="90">
        <f>IF(ISNA(VLOOKUP($B308,'[2]1516 Exp_Rev Access'!$F$7:$FS$310,134,FALSE)),"",VLOOKUP($B308,'[2]1516 Exp_Rev Access'!$F$7:$FS$310,134,FALSE))</f>
        <v>0</v>
      </c>
      <c r="EZ308" s="90">
        <f>IF(ISNA(VLOOKUP($B308,'[2]1516 Exp_Rev Access'!$F$7:$FS$310,135,FALSE)),"",VLOOKUP($B308,'[2]1516 Exp_Rev Access'!$F$7:$FS$310,135,FALSE))</f>
        <v>0</v>
      </c>
      <c r="FA308" s="90">
        <f>IF(ISNA(VLOOKUP($B308,'[2]1516 Exp_Rev Access'!$F$7:$FS$310,136,FALSE)),"",VLOOKUP($B308,'[2]1516 Exp_Rev Access'!$F$7:$FS$310,136,FALSE))</f>
        <v>0</v>
      </c>
      <c r="FB308" s="90">
        <f>IF(ISNA(VLOOKUP($B308,'[2]1516 Exp_Rev Access'!$F$7:$FS$310,137,FALSE)),"",VLOOKUP($B308,'[2]1516 Exp_Rev Access'!$F$7:$FS$310,137,FALSE))</f>
        <v>0</v>
      </c>
      <c r="FC308" s="90">
        <f>IF(ISNA(VLOOKUP($B308,'[2]1516 Exp_Rev Access'!$F$7:$FS$310,138,FALSE)),"",VLOOKUP($B308,'[2]1516 Exp_Rev Access'!$F$7:$FS$310,138,FALSE))</f>
        <v>0</v>
      </c>
      <c r="FD308" s="90">
        <f>IF(ISNA(VLOOKUP($B308,'[2]1516 Exp_Rev Access'!$F$7:$FS$310,139,FALSE)),"",VLOOKUP($B308,'[2]1516 Exp_Rev Access'!$F$7:$FS$310,139,FALSE))</f>
        <v>0</v>
      </c>
      <c r="FE308" s="90">
        <f>IF(ISNA(VLOOKUP($B308,'[2]1516 Exp_Rev Access'!$F$7:$FS$310,140,FALSE)),"",VLOOKUP($B308,'[2]1516 Exp_Rev Access'!$F$7:$FS$310,140,FALSE))</f>
        <v>0</v>
      </c>
      <c r="FF308" s="90">
        <f>IF(ISNA(VLOOKUP($B308,'[2]1516 Exp_Rev Access'!$F$7:$FS$310,141,FALSE)),"",VLOOKUP($B308,'[2]1516 Exp_Rev Access'!$F$7:$FS$310,141,FALSE))</f>
        <v>0</v>
      </c>
      <c r="FG308" s="90">
        <f>IF(ISNA(VLOOKUP($B308,'[2]1516 Exp_Rev Access'!$F$7:$FS$310,142,FALSE)),"",VLOOKUP($B308,'[2]1516 Exp_Rev Access'!$F$7:$FS$310,142,FALSE))</f>
        <v>0</v>
      </c>
      <c r="FH308" s="90">
        <f>IF(ISNA(VLOOKUP($B308,'[2]1516 Exp_Rev Access'!$F$7:$FS$310,143,FALSE)),"",VLOOKUP($B308,'[2]1516 Exp_Rev Access'!$F$7:$FS$310,143,FALSE))</f>
        <v>0</v>
      </c>
      <c r="FI308" s="90">
        <f>IF(ISNA(VLOOKUP($B308,'[2]1516 Exp_Rev Access'!$F$7:$FS$310,144,FALSE)),"",VLOOKUP($B308,'[2]1516 Exp_Rev Access'!$F$7:$FS$310,144,FALSE))</f>
        <v>0</v>
      </c>
      <c r="FJ308" s="90">
        <f>IF(ISNA(VLOOKUP($B308,'[2]1516 Exp_Rev Access'!$F$7:$FS$310,145,FALSE)),"",VLOOKUP($B308,'[2]1516 Exp_Rev Access'!$F$7:$FS$310,145,FALSE))</f>
        <v>0</v>
      </c>
      <c r="FK308" s="90">
        <f>IF(ISNA(VLOOKUP($B308,'[2]1516 Exp_Rev Access'!$F$7:$FS$310,146,FALSE)),"",VLOOKUP($B308,'[2]1516 Exp_Rev Access'!$F$7:$FS$310,146,FALSE))</f>
        <v>0</v>
      </c>
      <c r="FL308" s="90">
        <f>IF(ISNA(VLOOKUP($B308,'[2]1516 Exp_Rev Access'!$F$7:$FS$310,1147,FALSE)),"",VLOOKUP($B308,'[2]1516 Exp_Rev Access'!$F$7:$FS$310,147,FALSE))</f>
        <v>0</v>
      </c>
      <c r="FM308" s="90">
        <f>IF(ISNA(VLOOKUP($B308,'[2]1516 Exp_Rev Access'!$F$7:$FS$310,148,FALSE)),"",VLOOKUP($B308,'[2]1516 Exp_Rev Access'!$F$7:$FS$310,148,FALSE))</f>
        <v>0</v>
      </c>
      <c r="FN308" s="90">
        <f>IF(ISNA(VLOOKUP($B308,'[2]1516 Exp_Rev Access'!$F$7:$FS$310,149,FALSE)),"",VLOOKUP($B308,'[2]1516 Exp_Rev Access'!$F$7:$FS$310,149,FALSE))</f>
        <v>0</v>
      </c>
      <c r="FO308" s="90">
        <f>IF(ISNA(VLOOKUP($B308,'[2]1516 Exp_Rev Access'!$F$7:$FS$310,150,FALSE)),"",VLOOKUP($B308,'[2]1516 Exp_Rev Access'!$F$7:$FS$310,150,FALSE))</f>
        <v>0</v>
      </c>
      <c r="FP308" s="90">
        <f>IF(ISNA(VLOOKUP($B308,'[2]1516 Exp_Rev Access'!$F$7:$FS$310,151,FALSE)),"",VLOOKUP($B308,'[2]1516 Exp_Rev Access'!$F$7:$FS$310,151,FALSE))</f>
        <v>0</v>
      </c>
      <c r="FQ308" s="90">
        <f>IF(ISNA(VLOOKUP($B308,'[2]1516 Exp_Rev Access'!$F$7:$FS$310,152,FALSE)),"",VLOOKUP($B308,'[2]1516 Exp_Rev Access'!$F$7:$FS$310,152,FALSE))</f>
        <v>0</v>
      </c>
      <c r="FR308" s="90">
        <f>IF(ISNA(VLOOKUP($B308,'[2]1516 Exp_Rev Access'!$F$7:$FS$310,153,FALSE)),"",VLOOKUP($B308,'[2]1516 Exp_Rev Access'!$F$7:$FS$310,153,FALSE))</f>
        <v>419460.99</v>
      </c>
      <c r="FS308" s="53">
        <f t="shared" si="771"/>
        <v>12176049.189999999</v>
      </c>
      <c r="FT308" s="92">
        <f t="shared" si="772"/>
        <v>5.047949177715675E-2</v>
      </c>
      <c r="FU308" s="53">
        <f t="shared" si="773"/>
        <v>589.27791436339749</v>
      </c>
      <c r="FV308" s="90">
        <f>IF(ISNA(VLOOKUP($B308,'[2]1516 Exp_Rev Access'!$F$7:$FS$310,154,FALSE)),"",VLOOKUP($B308,'[2]1516 Exp_Rev Access'!$F$7:$FS$310,154,FALSE))</f>
        <v>0</v>
      </c>
      <c r="FW308" s="90">
        <f>IF(ISNA(VLOOKUP($B308,'[2]1516 Exp_Rev Access'!$F$7:$FS$310,155,FALSE)),"",VLOOKUP($B308,'[2]1516 Exp_Rev Access'!$F$7:$FS$310,155,FALSE))</f>
        <v>1793898.73</v>
      </c>
      <c r="FX308" s="90">
        <f>IF(ISNA(VLOOKUP($B308,'[2]1516 Exp_Rev Access'!$F$7:$FS$310,156,FALSE)),"",VLOOKUP($B308,'[2]1516 Exp_Rev Access'!$F$7:$FS$310,156,FALSE))</f>
        <v>0</v>
      </c>
      <c r="FY308" s="90">
        <f>IF(ISNA(VLOOKUP($B308,'[2]1516 Exp_Rev Access'!$F$7:$FS$310,157,FALSE)),"",VLOOKUP($B308,'[2]1516 Exp_Rev Access'!$F$7:$FS$310,157,FALSE))</f>
        <v>0</v>
      </c>
      <c r="FZ308" s="90">
        <f>IF(ISNA(VLOOKUP($B308,'[2]1516 Exp_Rev Access'!$F$7:$FS$310,158,FALSE)),"",VLOOKUP($B308,'[2]1516 Exp_Rev Access'!$F$7:$FS$310,158,FALSE))</f>
        <v>0</v>
      </c>
      <c r="GA308" s="90">
        <f>IF(ISNA(VLOOKUP($B308,'[2]1516 Exp_Rev Access'!$F$7:$FS$310,159,FALSE)),"",VLOOKUP($B308,'[2]1516 Exp_Rev Access'!$F$7:$FS$310,159,FALSE))</f>
        <v>7043</v>
      </c>
      <c r="GB308" s="90">
        <f>IF(ISNA(VLOOKUP($B308,'[2]1516 Exp_Rev Access'!$F$7:$FS$310,160,FALSE)),"",VLOOKUP($B308,'[2]1516 Exp_Rev Access'!$F$7:$FS$310,160,FALSE))</f>
        <v>0</v>
      </c>
      <c r="GC308" s="90">
        <f>IF(ISNA(VLOOKUP($B308,'[2]1516 Exp_Rev Access'!$F$7:$FS$310,161,FALSE)),"",VLOOKUP($B308,'[2]1516 Exp_Rev Access'!$F$7:$FS$310,161,FALSE))</f>
        <v>0</v>
      </c>
      <c r="GD308" s="90">
        <f>IF(ISNA(VLOOKUP($B308,'[2]1516 Exp_Rev Access'!$F$7:$FS$310,162,FALSE)),"",VLOOKUP($B308,'[2]1516 Exp_Rev Access'!$F$7:$FS$310,162,FALSE))</f>
        <v>960</v>
      </c>
      <c r="GE308" s="90">
        <f>IF(ISNA(VLOOKUP($B308,'[2]1516 Exp_Rev Access'!$F$7:$FS$310,163,FALSE)),"",VLOOKUP($B308,'[2]1516 Exp_Rev Access'!$F$7:$FS$310,163,FALSE))</f>
        <v>0</v>
      </c>
      <c r="GF308" s="90">
        <f>IF(ISNA(VLOOKUP($B308,'[2]1516 Exp_Rev Access'!$F$7:$FS$310,164,FALSE)),"",VLOOKUP($B308,'[2]1516 Exp_Rev Access'!$F$7:$FS$310,164,FALSE))</f>
        <v>995286.92</v>
      </c>
      <c r="GG308" s="90">
        <f>IF(ISNA(VLOOKUP($B308,'[2]1516 Exp_Rev Access'!$F$7:$FS$310,165,FALSE)),"",VLOOKUP($B308,'[2]1516 Exp_Rev Access'!$F$7:$FS$310,165,FALSE))</f>
        <v>0</v>
      </c>
      <c r="GH308" s="90">
        <f>IF(ISNA(VLOOKUP($B308,'[2]1516 Exp_Rev Access'!$F$7:$FS$310,166,FALSE)),"",VLOOKUP($B308,'[2]1516 Exp_Rev Access'!$F$7:$FS$310,166,FALSE))</f>
        <v>0</v>
      </c>
      <c r="GI308" s="90">
        <f>IF(ISNA(VLOOKUP($B308,'[2]1516 Exp_Rev Access'!$F$7:$FS$310,167,FALSE)),"",VLOOKUP($B308,'[2]1516 Exp_Rev Access'!$F$7:$FS$310,167,FALSE))</f>
        <v>0</v>
      </c>
      <c r="GJ308" s="90">
        <f>IF(ISNA(VLOOKUP($B308,'[2]1516 Exp_Rev Access'!$F$7:$FS$310,168,FALSE)),"",VLOOKUP($B308,'[2]1516 Exp_Rev Access'!$F$7:$FS$310,168,FALSE))</f>
        <v>0</v>
      </c>
      <c r="GK308" s="90">
        <f>IF(ISNA(VLOOKUP($B308,'[2]1516 Exp_Rev Access'!$F$7:$FS$310,169,FALSE)),"",VLOOKUP($B308,'[2]1516 Exp_Rev Access'!$F$7:$FS$310,169,FALSE))</f>
        <v>0</v>
      </c>
      <c r="GL308" s="90">
        <f>IF(ISNA(VLOOKUP($B308,'[2]1516 Exp_Rev Access'!$F$7:$FS$310,170,FALSE)),"",VLOOKUP($B308,'[2]1516 Exp_Rev Access'!$F$7:$FS$310,170,FALSE))</f>
        <v>5160</v>
      </c>
      <c r="GM308" s="90">
        <f>IF(ISNA(VLOOKUP($B308,'[2]1516 Exp_Rev Access'!$F$7:$FT$310,171,FALSE)),"",VLOOKUP($B308,'[2]1516 Exp_Rev Access'!$F$7:$FT$310,171,FALSE))</f>
        <v>0</v>
      </c>
      <c r="GN308" s="90">
        <f>IF(ISNA(VLOOKUP($B308,'[2]1516 Exp_Rev Access'!$F$7:$FU$310,172,FALSE)),"",VLOOKUP($B308,'[2]1516 Exp_Rev Access'!$F$7:$FU$310,172,FALSE))</f>
        <v>0</v>
      </c>
      <c r="GO308" s="90">
        <f>IF(ISNA(VLOOKUP($B308,'[2]1516 Exp_Rev Access'!$F$7:$FV$310,173,FALSE)),"",VLOOKUP($B308,'[2]1516 Exp_Rev Access'!$F$7:$FV$310,173,FALSE))</f>
        <v>0</v>
      </c>
      <c r="GP308" s="90">
        <f>IF(ISNA(VLOOKUP($B308,'[2]1516 Exp_Rev Access'!$F$7:$GA$310,174,FALSE)),"",VLOOKUP($B308,'[2]1516 Exp_Rev Access'!$F$7:$GA$310,174,FALSE))</f>
        <v>0</v>
      </c>
      <c r="GQ308" s="90">
        <f>IF(ISNA(VLOOKUP($B308,'[2]1516 Exp_Rev Access'!$F$7:$GA$310,175,FALSE)),"",VLOOKUP($B308,'[2]1516 Exp_Rev Access'!$F$7:$GA$310,175,FALSE))</f>
        <v>0</v>
      </c>
      <c r="GR308" s="90">
        <f>IF(ISNA(VLOOKUP($B308,'[2]1516 Exp_Rev Access'!$F$7:$GA$310,176,FALSE)),"",VLOOKUP($B308,'[2]1516 Exp_Rev Access'!$F$7:$GA$310,176,FALSE))</f>
        <v>26031.73</v>
      </c>
      <c r="GS308" s="90">
        <f>IF(ISNA(VLOOKUP($B308,'[2]1516 Exp_Rev Access'!$F$7:$GA$310,177,FALSE)),"",VLOOKUP($B308,'[2]1516 Exp_Rev Access'!$F$7:$GA$310,177,FALSE))</f>
        <v>0</v>
      </c>
      <c r="GT308" s="90">
        <f>IF(ISNA(VLOOKUP($B308,'[2]1516 Exp_Rev Access'!$F$7:$GA$310,178,FALSE)),"",VLOOKUP($B308,'[2]1516 Exp_Rev Access'!$F$7:$GA$310,178,FALSE))</f>
        <v>1327939.51</v>
      </c>
      <c r="GU308" s="53">
        <f t="shared" si="774"/>
        <v>4156319.8899999997</v>
      </c>
      <c r="GV308" s="92">
        <f t="shared" si="775"/>
        <v>1.7231280231916349E-2</v>
      </c>
      <c r="GW308" s="114">
        <f t="shared" si="776"/>
        <v>201.15125012946058</v>
      </c>
    </row>
    <row r="309" spans="1:222" x14ac:dyDescent="0.2">
      <c r="B309" s="87" t="s">
        <v>628</v>
      </c>
      <c r="C309" s="87" t="s">
        <v>629</v>
      </c>
      <c r="D309" s="88">
        <f>IF(ISNA(VLOOKUP($B309,'[2]1516 enrollment_Rev_Exp by size'!$A$6:$C$325,3,FALSE)),"",VLOOKUP($B309,'[2]1516 enrollment_Rev_Exp by size'!$A$6:$C$325,3,FALSE))</f>
        <v>5430.7700000000013</v>
      </c>
      <c r="E309" s="89">
        <v>60274740.549999997</v>
      </c>
      <c r="F309" s="67">
        <f t="shared" si="754"/>
        <v>60274740.550000004</v>
      </c>
      <c r="G309" s="67">
        <f>F309-E309</f>
        <v>0</v>
      </c>
      <c r="H309" s="90">
        <f>IF(ISNA(VLOOKUP($B309,'[2]1516 Exp_Rev Access'!$F$7:$FS$310,2,FALSE)),"",VLOOKUP($B309,'[2]1516 Exp_Rev Access'!$F$7:$FS$310,2,FALSE))</f>
        <v>12204441.119999999</v>
      </c>
      <c r="I309" s="90">
        <f>IF(ISNA(VLOOKUP($B309,'[2]1516 Exp_Rev Access'!$F$7:$FS$310,3,FALSE)),"",VLOOKUP($B309,'[2]1516 Exp_Rev Access'!$F$7:$FS$310,3,FALSE))</f>
        <v>0</v>
      </c>
      <c r="J309" s="90">
        <f>IF(ISNA(VLOOKUP($B309,'[2]1516 Exp_Rev Access'!$F$7:$FS$310,4,FALSE)),"",VLOOKUP($B309,'[2]1516 Exp_Rev Access'!$F$7:$FS$310,4,FALSE))</f>
        <v>0</v>
      </c>
      <c r="K309" s="90">
        <f>IF(ISNA(VLOOKUP($B309,'[2]1516 Exp_Rev Access'!$F$7:$FS$310,5,FALSE)),"-",VLOOKUP($B309,'[2]1516 Exp_Rev Access'!$F$7:$FS$310,5,FALSE))</f>
        <v>22001.89</v>
      </c>
      <c r="L309" s="90">
        <f>IF(ISNA(VLOOKUP($B309,'[2]1516 Exp_Rev Access'!$F$7:$FS$310,6,FALSE)),"",VLOOKUP($B309,'[2]1516 Exp_Rev Access'!$F$7:$FS$310,6,FALSE))</f>
        <v>0</v>
      </c>
      <c r="M309" s="90">
        <f>IF(ISNA(VLOOKUP($B309,'[2]1516 Exp_Rev Access'!$F$7:$FS$310,7,FALSE)),"",VLOOKUP($B309,'[2]1516 Exp_Rev Access'!$F$7:$FS$310,7,FALSE))</f>
        <v>0</v>
      </c>
      <c r="N309" s="53">
        <f>SUM(H309:M309)</f>
        <v>12226443.01</v>
      </c>
      <c r="O309" s="91">
        <f>N309/E309</f>
        <v>0.20284522004466762</v>
      </c>
      <c r="P309" s="53">
        <f>N309/D309</f>
        <v>2251.3277141178869</v>
      </c>
      <c r="Q309" s="90">
        <f>IF(ISNA(VLOOKUP($B309,'[2]1516 Exp_Rev Access'!$F$7:$FS$310,8,FALSE)),"",VLOOKUP($B309,'[2]1516 Exp_Rev Access'!$F$7:$FS$310,8,FALSE))</f>
        <v>29679.279999999999</v>
      </c>
      <c r="R309" s="90">
        <f>IF(ISNA(VLOOKUP($B309,'[2]1516 Exp_Rev Access'!$F$7:$FS$310,9,FALSE)),"",VLOOKUP($B309,'[2]1516 Exp_Rev Access'!$F$7:$FS$310,9,FALSE))</f>
        <v>0</v>
      </c>
      <c r="S309" s="90">
        <f>IF(ISNA(VLOOKUP($B309,'[2]1516 Exp_Rev Access'!$F$7:$FS$310,10,FALSE)),"",VLOOKUP($B309,'[2]1516 Exp_Rev Access'!$F$7:$FS$310,10,FALSE))</f>
        <v>0</v>
      </c>
      <c r="T309" s="90">
        <f>IF(ISNA(VLOOKUP($B309,'[2]1516 Exp_Rev Access'!$F$7:$FS$310,11,FALSE)),"",VLOOKUP($B309,'[2]1516 Exp_Rev Access'!$F$7:$FS$310,11,FALSE))</f>
        <v>0</v>
      </c>
      <c r="U309" s="90">
        <f>IF(ISNA(VLOOKUP($B309,'[2]1516 Exp_Rev Access'!$F$7:$FS$310,12,FALSE)),"",VLOOKUP($B309,'[2]1516 Exp_Rev Access'!$F$7:$FS$310,12,FALSE))</f>
        <v>83361</v>
      </c>
      <c r="V309" s="90">
        <f>IF(ISNA(VLOOKUP($B309,'[2]1516 Exp_Rev Access'!$F$7:$FS$310,13,FALSE)),"",VLOOKUP($B309,'[2]1516 Exp_Rev Access'!$F$7:$FS$310,13,FALSE))</f>
        <v>0</v>
      </c>
      <c r="W309" s="90">
        <f>IF(ISNA(VLOOKUP($B309,'[2]1516 Exp_Rev Access'!$F$7:$FS$310,14,FALSE)),"",VLOOKUP($B309,'[2]1516 Exp_Rev Access'!$F$7:$FS$310,14,FALSE))</f>
        <v>0</v>
      </c>
      <c r="X309" s="90">
        <f>IF(ISNA(VLOOKUP($B309,'[2]1516 Exp_Rev Access'!$F$7:$FS$310,15,FALSE)),"",VLOOKUP($B309,'[2]1516 Exp_Rev Access'!$F$7:$FS$310,15,FALSE))</f>
        <v>0</v>
      </c>
      <c r="Y309" s="90">
        <f>IF(ISNA(VLOOKUP($B309,'[2]1516 Exp_Rev Access'!$F$7:$FS$310,16,FALSE)),"",VLOOKUP($B309,'[2]1516 Exp_Rev Access'!$F$7:$FS$310,16,FALSE))</f>
        <v>102025.71</v>
      </c>
      <c r="Z309" s="90">
        <f>IF(ISNA(VLOOKUP($B309,'[2]1516 Exp_Rev Access'!$F$7:$FS$310,17,FALSE)),"",VLOOKUP($B309,'[2]1516 Exp_Rev Access'!$F$7:$FS$310,17,FALSE))</f>
        <v>1205</v>
      </c>
      <c r="AA309" s="90">
        <f>IF(ISNA(VLOOKUP($B309,'[2]1516 Exp_Rev Access'!$F$7:$FS$310,18,FALSE)),"",VLOOKUP($B309,'[2]1516 Exp_Rev Access'!$F$7:$FS$310,18,FALSE))</f>
        <v>0</v>
      </c>
      <c r="AB309" s="90">
        <f>IF(ISNA(VLOOKUP($B309,'[2]1516 Exp_Rev Access'!$F$7:$FS$310,19,FALSE)),"",VLOOKUP($B309,'[2]1516 Exp_Rev Access'!$F$7:$FS$310,19,FALSE))</f>
        <v>0</v>
      </c>
      <c r="AC309" s="90">
        <f>IF(ISNA(VLOOKUP($B309,'[2]1516 Exp_Rev Access'!$F$7:$FS$310,20,FALSE)),"",VLOOKUP($B309,'[2]1516 Exp_Rev Access'!$F$7:$FS$310,20,FALSE))</f>
        <v>84271.85</v>
      </c>
      <c r="AD309" s="90">
        <f>IF(ISNA(VLOOKUP($B309,'[2]1516 Exp_Rev Access'!$F$7:$FS$310,21,FALSE)),"",VLOOKUP($B309,'[2]1516 Exp_Rev Access'!$F$7:$FS$310,21,FALSE))</f>
        <v>683505.97</v>
      </c>
      <c r="AE309" s="90">
        <f>IF(ISNA(VLOOKUP($B309,'[2]1516 Exp_Rev Access'!$F$7:$FS$310,22,FALSE)),"",VLOOKUP($B309,'[2]1516 Exp_Rev Access'!$F$7:$FS$310,22,FALSE))</f>
        <v>27018.99</v>
      </c>
      <c r="AF309" s="90">
        <f>IF(ISNA(VLOOKUP($B309,'[2]1516 Exp_Rev Access'!$F$7:$FS$310,23,FALSE)),"",VLOOKUP($B309,'[2]1516 Exp_Rev Access'!$F$7:$FS$310,23,FALSE))</f>
        <v>0</v>
      </c>
      <c r="AG309" s="90">
        <f>IF(ISNA(VLOOKUP($B309,'[2]1516 Exp_Rev Access'!$F$7:$FS$310,24,FALSE)),"",VLOOKUP($B309,'[2]1516 Exp_Rev Access'!$F$7:$FS$310,24,FALSE))</f>
        <v>100152.28</v>
      </c>
      <c r="AH309" s="90">
        <f>IF(ISNA(VLOOKUP($B309,'[2]1516 Exp_Rev Access'!$F$7:$FS$310,25,FALSE)),"",VLOOKUP($B309,'[2]1516 Exp_Rev Access'!$F$7:$FS$310,25,FALSE))</f>
        <v>11327.57</v>
      </c>
      <c r="AI309" s="90">
        <f>IF(ISNA(VLOOKUP($B309,'[2]1516 Exp_Rev Access'!$F$7:$FS$310,26,FALSE)),"",VLOOKUP($B309,'[2]1516 Exp_Rev Access'!$F$7:$FS$310,26,FALSE))</f>
        <v>106612.02</v>
      </c>
      <c r="AJ309" s="90">
        <f>IF(ISNA(VLOOKUP($B309,'[2]1516 Exp_Rev Access'!$F$7:$FS$310,27,FALSE)),"",VLOOKUP($B309,'[2]1516 Exp_Rev Access'!$F$7:$FS$310,27,FALSE))</f>
        <v>11639.97</v>
      </c>
      <c r="AK309" s="90">
        <f>IF(ISNA(VLOOKUP($B309,'[2]1516 Exp_Rev Access'!$F$7:$FS$310,28,FALSE)),"",VLOOKUP($B309,'[2]1516 Exp_Rev Access'!$F$7:$FS$310,28,FALSE))</f>
        <v>129299.24</v>
      </c>
      <c r="AL309" s="90">
        <f>IF(ISNA(VLOOKUP($B309,'[2]1516 Exp_Rev Access'!$F$7:$FS$310,29,FALSE)),"",VLOOKUP($B309,'[2]1516 Exp_Rev Access'!$F$7:$FS$310,29,FALSE))</f>
        <v>34836.61</v>
      </c>
      <c r="AM309" s="53">
        <f>SUM(Q309:AL309)</f>
        <v>1404935.49</v>
      </c>
      <c r="AN309" s="92">
        <f>AM309/E309</f>
        <v>2.330886001632072E-2</v>
      </c>
      <c r="AO309" s="68">
        <f>AM309/D309</f>
        <v>258.69913290380549</v>
      </c>
      <c r="AP309" s="90">
        <f>IF(ISNA(VLOOKUP($B309,'[2]1516 Exp_Rev Access'!$F$7:$FS$310,30,FALSE)),"",VLOOKUP($B309,'[2]1516 Exp_Rev Access'!$F$7:$FS$310,30,FALSE))</f>
        <v>31294028.649999999</v>
      </c>
      <c r="AQ309" s="90">
        <f>IF(ISNA(VLOOKUP($B309,'[2]1516 Exp_Rev Access'!$F$7:$FS$310,31,FALSE)),"",VLOOKUP($B309,'[2]1516 Exp_Rev Access'!$F$7:$FS$310,31,FALSE))</f>
        <v>1274923.8899999999</v>
      </c>
      <c r="AR309" s="90">
        <f>IF(ISNA(VLOOKUP($B309,'[2]1516 Exp_Rev Access'!$F$7:$FS$310,32,FALSE)),"",VLOOKUP($B309,'[2]1516 Exp_Rev Access'!$F$7:$FS$310,32,FALSE))</f>
        <v>1553086.56</v>
      </c>
      <c r="AS309" s="90">
        <f>IF(ISNA(VLOOKUP($B309,'[2]1516 Exp_Rev Access'!$F$7:$FS$310,33,FALSE)),"",VLOOKUP($B309,'[2]1516 Exp_Rev Access'!$F$7:$FS$310,33,FALSE))</f>
        <v>943193.58</v>
      </c>
      <c r="AT309" s="90">
        <f>IF(ISNA(VLOOKUP($B309,'[2]1516 Exp_Rev Access'!$F$7:$FS$310,34,FALSE)),"",VLOOKUP($B309,'[2]1516 Exp_Rev Access'!$F$7:$FS$310,34,FALSE))</f>
        <v>0</v>
      </c>
      <c r="AU309" s="53">
        <f>SUM(AP309:AT309)</f>
        <v>35065232.68</v>
      </c>
      <c r="AV309" s="93">
        <f>AU309/E309</f>
        <v>0.58175667551670618</v>
      </c>
      <c r="AW309" s="53">
        <f>AU309/D309</f>
        <v>6456.7699755283302</v>
      </c>
      <c r="AX309" s="90">
        <f>IF(ISNA(VLOOKUP($B309,'[2]1516 Exp_Rev Access'!$F$7:$FS$310,35,FALSE)),"",VLOOKUP($B309,'[2]1516 Exp_Rev Access'!$F$7:$FS$310,35,FALSE))</f>
        <v>0</v>
      </c>
      <c r="AY309" s="90">
        <f>IF(ISNA(VLOOKUP($B309,'[2]1516 Exp_Rev Access'!$F$7:$FS$310,36,FALSE)),"",VLOOKUP($B309,'[2]1516 Exp_Rev Access'!$F$7:$FS$310,36,FALSE))</f>
        <v>4092256.31</v>
      </c>
      <c r="AZ309" s="90">
        <f>IF(ISNA(VLOOKUP($B309,'[2]1516 Exp_Rev Access'!$F$7:$FS$310,37,FALSE)),"",VLOOKUP($B309,'[2]1516 Exp_Rev Access'!$F$7:$FS$310,37,FALSE))</f>
        <v>227950.79</v>
      </c>
      <c r="BA309" s="90">
        <f>IF(ISNA(VLOOKUP($B309,'[2]1516 Exp_Rev Access'!$F$7:$FS$310,38,FALSE)),"",VLOOKUP($B309,'[2]1516 Exp_Rev Access'!$F$7:$FS$310,38,FALSE))</f>
        <v>0</v>
      </c>
      <c r="BB309" s="90">
        <f>IF(ISNA(VLOOKUP($B309,'[2]1516 Exp_Rev Access'!$F$7:$FS$310,39,FALSE)),"",VLOOKUP($B309,'[2]1516 Exp_Rev Access'!$F$7:$FS$310,39,FALSE))</f>
        <v>0</v>
      </c>
      <c r="BC309" s="90">
        <f>IF(ISNA(VLOOKUP($B309,'[2]1516 Exp_Rev Access'!$F$7:$FS$310,40,FALSE)),"",VLOOKUP($B309,'[2]1516 Exp_Rev Access'!$F$7:$FS$310,40,FALSE))</f>
        <v>892190.12</v>
      </c>
      <c r="BD309" s="90">
        <f>IF(ISNA(VLOOKUP($B309,'[2]1516 Exp_Rev Access'!$F$7:$FS$310,41,FALSE)),"",VLOOKUP($B309,'[2]1516 Exp_Rev Access'!$F$7:$FS$310,41,FALSE))</f>
        <v>0</v>
      </c>
      <c r="BE309" s="90">
        <f>IF(ISNA(VLOOKUP($B309,'[2]1516 Exp_Rev Access'!$F$7:$FS$310,42,FALSE)),"",VLOOKUP($B309,'[2]1516 Exp_Rev Access'!$F$7:$FS$310,42,FALSE))</f>
        <v>287669.24</v>
      </c>
      <c r="BF309" s="90">
        <f>IF(ISNA(VLOOKUP($B309,'[2]1516 Exp_Rev Access'!$F$7:$FS$310,43,FALSE)),"",VLOOKUP($B309,'[2]1516 Exp_Rev Access'!$F$7:$FS$310,43,FALSE))</f>
        <v>0</v>
      </c>
      <c r="BG309" s="90">
        <f>IF(ISNA(VLOOKUP($B309,'[2]1516 Exp_Rev Access'!$F$7:$FS$310,44,FALSE)),"",VLOOKUP($B309,'[2]1516 Exp_Rev Access'!$F$7:$FS$310,44,FALSE))</f>
        <v>253735.4</v>
      </c>
      <c r="BH309" s="90">
        <f>IF(ISNA(VLOOKUP($B309,'[2]1516 Exp_Rev Access'!$F$7:$FS$310,45,FALSE)),"",VLOOKUP($B309,'[2]1516 Exp_Rev Access'!$F$7:$FS$310,45,FALSE))</f>
        <v>54873.99</v>
      </c>
      <c r="BI309" s="90">
        <f>IF(ISNA(VLOOKUP($B309,'[2]1516 Exp_Rev Access'!$F$7:$FS$310,46,FALSE)),"",VLOOKUP($B309,'[2]1516 Exp_Rev Access'!$F$7:$FS$310,46,FALSE))</f>
        <v>0</v>
      </c>
      <c r="BJ309" s="90">
        <f>IF(ISNA(VLOOKUP($B309,'[2]1516 Exp_Rev Access'!$F$7:$FS$310,47,FALSE)),"",VLOOKUP($B309,'[2]1516 Exp_Rev Access'!$F$7:$FS$310,47,FALSE))</f>
        <v>23478.61</v>
      </c>
      <c r="BK309" s="90">
        <f>IF(ISNA(VLOOKUP($B309,'[2]1516 Exp_Rev Access'!$F$7:$FS$310,48,FALSE)),"",VLOOKUP($B309,'[2]1516 Exp_Rev Access'!$F$7:$FS$310,48,FALSE))</f>
        <v>2516757.7000000002</v>
      </c>
      <c r="BL309" s="90">
        <f>IF(ISNA(VLOOKUP($B309,'[2]1516 Exp_Rev Access'!$F$7:$FS$310,49,FALSE)),"",VLOOKUP($B309,'[2]1516 Exp_Rev Access'!$F$7:$FS$310,49,FALSE))</f>
        <v>0</v>
      </c>
      <c r="BM309" s="90">
        <f>IF(ISNA(VLOOKUP($B309,'[2]1516 Exp_Rev Access'!$F$7:$FS$310,50,FALSE)),"",VLOOKUP($B309,'[2]1516 Exp_Rev Access'!$F$7:$FS$310,50,FALSE))</f>
        <v>0</v>
      </c>
      <c r="BN309" s="90">
        <f>IF(ISNA(VLOOKUP($B309,'[2]1516 Exp_Rev Access'!$F$7:$FS$310,51,FALSE)),"",VLOOKUP($B309,'[2]1516 Exp_Rev Access'!$F$7:$FS$310,51,FALSE))</f>
        <v>0</v>
      </c>
      <c r="BO309" s="90">
        <f>IF(ISNA(VLOOKUP($B309,'[2]1516 Exp_Rev Access'!$F$7:$FS$310,52,FALSE)),"",VLOOKUP($B309,'[2]1516 Exp_Rev Access'!$F$7:$FS$310,52,FALSE))</f>
        <v>0</v>
      </c>
      <c r="BP309" s="90">
        <f>IF(ISNA(VLOOKUP($B309,'[2]1516 Exp_Rev Access'!$F$7:$FS$310,53,FALSE)),"",VLOOKUP($B309,'[2]1516 Exp_Rev Access'!$F$7:$FS$310,53,FALSE))</f>
        <v>0</v>
      </c>
      <c r="BQ309" s="90">
        <f>IF(ISNA(VLOOKUP($B309,'[2]1516 Exp_Rev Access'!$F$7:$FS$310,54,FALSE)),"",VLOOKUP($B309,'[2]1516 Exp_Rev Access'!$F$7:$FS$310,54,FALSE))</f>
        <v>334645</v>
      </c>
      <c r="BR309" s="90">
        <f>IF(ISNA(VLOOKUP($B309,'[2]1516 Exp_Rev Access'!$F$7:$FS$310,55,FALSE)),"",VLOOKUP($B309,'[2]1516 Exp_Rev Access'!$F$7:$FS$310,55,FALSE))</f>
        <v>0</v>
      </c>
      <c r="BS309" s="90">
        <f>IF(ISNA(VLOOKUP($B309,'[2]1516 Exp_Rev Access'!$F$7:$FS$310,56,FALSE)),"",VLOOKUP($B309,'[2]1516 Exp_Rev Access'!$F$7:$FS$310,56,FALSE))</f>
        <v>0</v>
      </c>
      <c r="BT309" s="90">
        <f>IF(ISNA(VLOOKUP($B309,'[2]1516 Exp_Rev Access'!$F$7:$FS$310,57,FALSE)),"",VLOOKUP($B309,'[2]1516 Exp_Rev Access'!$F$7:$FS$310,57,FALSE))</f>
        <v>0</v>
      </c>
      <c r="BU309" s="90">
        <f>IF(ISNA(VLOOKUP($B309,'[2]1516 Exp_Rev Access'!$F$7:$FS$310,58,FALSE)),"",VLOOKUP($B309,'[2]1516 Exp_Rev Access'!$F$7:$FS$310,58,FALSE))</f>
        <v>0</v>
      </c>
      <c r="BV309" s="53">
        <f t="shared" si="765"/>
        <v>8683557.1600000001</v>
      </c>
      <c r="BW309" s="92">
        <f t="shared" si="766"/>
        <v>0.1440662718870882</v>
      </c>
      <c r="BX309" s="68">
        <f t="shared" si="767"/>
        <v>1598.9550579383767</v>
      </c>
      <c r="BY309" s="90">
        <f>IF(ISNA(VLOOKUP($B309,'[2]1516 Exp_Rev Access'!$F$7:$FS$310,59,FALSE)),"",VLOOKUP($B309,'[2]1516 Exp_Rev Access'!$F$7:$FS$310,59,FALSE))</f>
        <v>0</v>
      </c>
      <c r="BZ309" s="90">
        <f>IF(ISNA(VLOOKUP($B309,'[2]1516 Exp_Rev Access'!$F$7:$FS$310,60,FALSE)),"",VLOOKUP($B309,'[2]1516 Exp_Rev Access'!$F$7:$FS$310,60,FALSE))</f>
        <v>0</v>
      </c>
      <c r="CA309" s="90">
        <f>IF(ISNA(VLOOKUP($B309,'[2]1516 Exp_Rev Access'!$F$7:$FS$310,61,FALSE)),"",VLOOKUP($B309,'[2]1516 Exp_Rev Access'!$F$7:$FS$310,61,FALSE))</f>
        <v>0</v>
      </c>
      <c r="CB309" s="90">
        <f>IF(ISNA(VLOOKUP($B309,'[2]1516 Exp_Rev Access'!$F$7:$FS$310,62,FALSE)),"",VLOOKUP($B309,'[2]1516 Exp_Rev Access'!$F$7:$FS$310,62,FALSE))</f>
        <v>0</v>
      </c>
      <c r="CC309" s="90">
        <f>IF(ISNA(VLOOKUP($B309,'[2]1516 Exp_Rev Access'!$F$7:$FS$310,63,FALSE)),"",VLOOKUP($B309,'[2]1516 Exp_Rev Access'!$F$7:$FS$310,63,FALSE))</f>
        <v>16954.900000000001</v>
      </c>
      <c r="CD309" s="90">
        <f>IF(ISNA(VLOOKUP($B309,'[2]1516 Exp_Rev Access'!$F$7:$FS$310,64,FALSE)),"",VLOOKUP($B309,'[2]1516 Exp_Rev Access'!$F$7:$FS$310,64,FALSE))</f>
        <v>0</v>
      </c>
      <c r="CE309" s="53">
        <f>SUM(BY309:CD309)</f>
        <v>16954.900000000001</v>
      </c>
      <c r="CF309" s="92">
        <f t="shared" si="769"/>
        <v>2.8129362059941713E-4</v>
      </c>
      <c r="CG309" s="94">
        <f t="shared" si="770"/>
        <v>3.1220066399424016</v>
      </c>
      <c r="CH309" s="90">
        <f>IF(ISNA(VLOOKUP($B309,'[2]1516 Exp_Rev Access'!$F$7:$FS$310,65,FALSE)),"",VLOOKUP($B309,'[2]1516 Exp_Rev Access'!$F$7:$FS$310,65,FALSE))</f>
        <v>0</v>
      </c>
      <c r="CI309" s="90">
        <f>IF(ISNA(VLOOKUP($B309,'[2]1516 Exp_Rev Access'!$F$7:$FS$310,66,FALSE)),"",VLOOKUP($B309,'[2]1516 Exp_Rev Access'!$F$7:$FS$310,66,FALSE))</f>
        <v>0</v>
      </c>
      <c r="CJ309" s="90">
        <f>IF(ISNA(VLOOKUP($B309,'[2]1516 Exp_Rev Access'!$F$7:$FS$310,67,FALSE)),"",VLOOKUP($B309,'[2]1516 Exp_Rev Access'!$F$7:$FS$310,67,FALSE))</f>
        <v>0</v>
      </c>
      <c r="CK309" s="90">
        <f>IF(ISNA(VLOOKUP($B309,'[2]1516 Exp_Rev Access'!$F$7:$FS$310,68,FALSE)),"",VLOOKUP($B309,'[2]1516 Exp_Rev Access'!$F$7:$FS$310,68,FALSE))</f>
        <v>0</v>
      </c>
      <c r="CL309" s="90">
        <f>IF(ISNA(VLOOKUP($B309,'[2]1516 Exp_Rev Access'!$F$7:$FS$310,69,FALSE)),"",VLOOKUP($B309,'[2]1516 Exp_Rev Access'!$F$7:$FS$310,69,FALSE))</f>
        <v>0</v>
      </c>
      <c r="CM309" s="90">
        <f>IF(ISNA(VLOOKUP($B309,'[2]1516 Exp_Rev Access'!$F$7:$FS$310,70,FALSE)),"",VLOOKUP($B309,'[2]1516 Exp_Rev Access'!$F$7:$FS$310,70,FALSE))</f>
        <v>0</v>
      </c>
      <c r="CN309" s="90">
        <f>IF(ISNA(VLOOKUP($B309,'[2]1516 Exp_Rev Access'!$F$7:$FS$310,71,FALSE)),"",VLOOKUP($B309,'[2]1516 Exp_Rev Access'!$F$7:$FS$310,71,FALSE))</f>
        <v>0</v>
      </c>
      <c r="CO309" s="90">
        <f>IF(ISNA(VLOOKUP($B309,'[2]1516 Exp_Rev Access'!$F$7:$FS$310,72,FALSE)),"",VLOOKUP($B309,'[2]1516 Exp_Rev Access'!$F$7:$FS$310,72,FALSE))</f>
        <v>0</v>
      </c>
      <c r="CP309" s="90">
        <f>IF(ISNA(VLOOKUP($B309,'[2]1516 Exp_Rev Access'!$F$7:$FS$310,73,FALSE)),"",VLOOKUP($B309,'[2]1516 Exp_Rev Access'!$F$7:$FS$310,73,FALSE))</f>
        <v>0</v>
      </c>
      <c r="CQ309" s="90">
        <f>IF(ISNA(VLOOKUP($B309,'[2]1516 Exp_Rev Access'!$F$7:$FS$310,74,FALSE)),"",VLOOKUP($B309,'[2]1516 Exp_Rev Access'!$F$7:$FS$310,74,FALSE))</f>
        <v>1101775.04</v>
      </c>
      <c r="CR309" s="90">
        <f>IF(ISNA(VLOOKUP($B309,'[2]1516 Exp_Rev Access'!$F$7:$FS$310,75,FALSE)),"",VLOOKUP($B309,'[2]1516 Exp_Rev Access'!$F$7:$FS$310,75,FALSE))</f>
        <v>0</v>
      </c>
      <c r="CS309" s="90">
        <f>IF(ISNA(VLOOKUP($B309,'[2]1516 Exp_Rev Access'!$F$7:$FS$310,76,FALSE)),"",VLOOKUP($B309,'[2]1516 Exp_Rev Access'!$F$7:$FS$310,76,FALSE))</f>
        <v>22387</v>
      </c>
      <c r="CT309" s="90">
        <f>IF(ISNA(VLOOKUP($B309,'[2]1516 Exp_Rev Access'!$F$7:$FS$310,77,FALSE)),"",VLOOKUP($B309,'[2]1516 Exp_Rev Access'!$F$7:$FS$310,77,FALSE))</f>
        <v>0</v>
      </c>
      <c r="CU309" s="90">
        <f>IF(ISNA(VLOOKUP($B309,'[2]1516 Exp_Rev Access'!$F$7:$FS$310,78,FALSE)),"",VLOOKUP($B309,'[2]1516 Exp_Rev Access'!$F$7:$FS$310,78,FALSE))</f>
        <v>467080.09</v>
      </c>
      <c r="CV309" s="90">
        <f>IF(ISNA(VLOOKUP($B309,'[2]1516 Exp_Rev Access'!$F$7:$FS$310,79,FALSE)),"",VLOOKUP($B309,'[2]1516 Exp_Rev Access'!$F$7:$FS$310,79,FALSE))</f>
        <v>106588.72</v>
      </c>
      <c r="CW309" s="90">
        <f>IF(ISNA(VLOOKUP($B309,'[2]1516 Exp_Rev Access'!$F$7:$FS$310,80,FALSE)),"",VLOOKUP($B309,'[2]1516 Exp_Rev Access'!$F$7:$FS$310,80,FALSE))</f>
        <v>0</v>
      </c>
      <c r="CX309" s="90">
        <f>IF(ISNA(VLOOKUP($B309,'[2]1516 Exp_Rev Access'!$F$7:$FS$310,81,FALSE)),"",VLOOKUP($B309,'[2]1516 Exp_Rev Access'!$F$7:$FS$310,81,FALSE))</f>
        <v>0</v>
      </c>
      <c r="CY309" s="90">
        <f>IF(ISNA(VLOOKUP($B309,'[2]1516 Exp_Rev Access'!$F$7:$FS$310,82,FALSE)),"",VLOOKUP($B309,'[2]1516 Exp_Rev Access'!$F$7:$FS$310,82,FALSE))</f>
        <v>0</v>
      </c>
      <c r="CZ309" s="90">
        <f>IF(ISNA(VLOOKUP($B309,'[2]1516 Exp_Rev Access'!$F$7:$FS$310,83,FALSE)),"",VLOOKUP($B309,'[2]1516 Exp_Rev Access'!$F$7:$FS$310,83,FALSE))</f>
        <v>0</v>
      </c>
      <c r="DA309" s="90">
        <f>IF(ISNA(VLOOKUP($B309,'[2]1516 Exp_Rev Access'!$F$7:$FS$310,84,FALSE)),"",VLOOKUP($B309,'[2]1516 Exp_Rev Access'!$F$7:$FS$310,84,FALSE))</f>
        <v>0</v>
      </c>
      <c r="DB309" s="90">
        <f>IF(ISNA(VLOOKUP($B309,'[2]1516 Exp_Rev Access'!$F$7:$FS$310,85,FALSE)),"",VLOOKUP($B309,'[2]1516 Exp_Rev Access'!$F$7:$FS$310,85,FALSE))</f>
        <v>35458.339999999997</v>
      </c>
      <c r="DC309" s="90">
        <f>IF(ISNA(VLOOKUP($B309,'[2]1516 Exp_Rev Access'!$F$7:$FS$310,86,FALSE)),"",VLOOKUP($B309,'[2]1516 Exp_Rev Access'!$F$7:$FS$310,86,FALSE))</f>
        <v>0</v>
      </c>
      <c r="DD309" s="90">
        <f>IF(ISNA(VLOOKUP($B309,'[2]1516 Exp_Rev Access'!$F$7:$FS$310,87,FALSE)),"",VLOOKUP($B309,'[2]1516 Exp_Rev Access'!$F$7:$FS$310,87,FALSE))</f>
        <v>0</v>
      </c>
      <c r="DE309" s="90">
        <f>IF(ISNA(VLOOKUP($B309,'[2]1516 Exp_Rev Access'!$F$7:$FS$310,88,FALSE)),"",VLOOKUP($B309,'[2]1516 Exp_Rev Access'!$F$7:$FS$310,88,FALSE))</f>
        <v>0</v>
      </c>
      <c r="DF309" s="90">
        <f>IF(ISNA(VLOOKUP($B309,'[2]1516 Exp_Rev Access'!$F$7:$FS$310,89,FALSE)),"",VLOOKUP($B309,'[2]1516 Exp_Rev Access'!$F$7:$FS$310,89,FALSE))</f>
        <v>0</v>
      </c>
      <c r="DG309" s="90">
        <f>IF(ISNA(VLOOKUP($B309,'[2]1516 Exp_Rev Access'!$F$7:$FS$310,90,FALSE)),"",VLOOKUP($B309,'[2]1516 Exp_Rev Access'!$F$7:$FS$310,90,FALSE))</f>
        <v>0</v>
      </c>
      <c r="DH309" s="90">
        <f>IF(ISNA(VLOOKUP($B309,'[2]1516 Exp_Rev Access'!$F$7:$FS$310,91,FALSE)),"",VLOOKUP($B309,'[2]1516 Exp_Rev Access'!$F$7:$FS$310,91,FALSE))</f>
        <v>0</v>
      </c>
      <c r="DI309" s="90">
        <f>IF(ISNA(VLOOKUP($B309,'[2]1516 Exp_Rev Access'!$F$7:$FS$310,92,FALSE)),"",VLOOKUP($B309,'[2]1516 Exp_Rev Access'!$F$7:$FS$310,92,FALSE))</f>
        <v>853514.86</v>
      </c>
      <c r="DJ309" s="90">
        <f>IF(ISNA(VLOOKUP($B309,'[2]1516 Exp_Rev Access'!$F$7:$FS$310,93,FALSE)),"",VLOOKUP($B309,'[2]1516 Exp_Rev Access'!$F$7:$FS$310,93,FALSE))</f>
        <v>0</v>
      </c>
      <c r="DK309" s="90">
        <f>IF(ISNA(VLOOKUP($B309,'[2]1516 Exp_Rev Access'!$F$7:$FS$310,94,FALSE)),"",VLOOKUP($B309,'[2]1516 Exp_Rev Access'!$F$7:$FS$310,94,FALSE))</f>
        <v>0</v>
      </c>
      <c r="DL309" s="90">
        <f>IF(ISNA(VLOOKUP($B309,'[2]1516 Exp_Rev Access'!$F$7:$FS$310,95,FALSE)),"",VLOOKUP($B309,'[2]1516 Exp_Rev Access'!$F$7:$FS$310,95,FALSE))</f>
        <v>0</v>
      </c>
      <c r="DM309" s="90">
        <f>IF(ISNA(VLOOKUP($B309,'[2]1516 Exp_Rev Access'!$F$7:$FS$310,96,FALSE)),"",VLOOKUP($B309,'[2]1516 Exp_Rev Access'!$F$7:$FS$310,96,FALSE))</f>
        <v>0</v>
      </c>
      <c r="DN309" s="90">
        <f>IF(ISNA(VLOOKUP($B309,'[2]1516 Exp_Rev Access'!$F$7:$FS$310,97,FALSE)),"",VLOOKUP($B309,'[2]1516 Exp_Rev Access'!$F$7:$FS$310,97,FALSE))</f>
        <v>0</v>
      </c>
      <c r="DO309" s="90">
        <f>IF(ISNA(VLOOKUP($B309,'[2]1516 Exp_Rev Access'!$F$7:$FS$310,98,FALSE)),"",VLOOKUP($B309,'[2]1516 Exp_Rev Access'!$F$7:$FS$310,98,FALSE))</f>
        <v>0</v>
      </c>
      <c r="DP309" s="90">
        <f>IF(ISNA(VLOOKUP($B309,'[2]1516 Exp_Rev Access'!$F$7:$FS$310,99,FALSE)),"",VLOOKUP($B309,'[2]1516 Exp_Rev Access'!$F$7:$FS$310,99,FALSE))</f>
        <v>0</v>
      </c>
      <c r="DQ309" s="90">
        <f>IF(ISNA(VLOOKUP($B309,'[2]1516 Exp_Rev Access'!$F$7:$FS$310,100,FALSE)),"",VLOOKUP($B309,'[2]1516 Exp_Rev Access'!$F$7:$FS$310,100,FALSE))</f>
        <v>0</v>
      </c>
      <c r="DR309" s="90">
        <f>IF(ISNA(VLOOKUP($B309,'[2]1516 Exp_Rev Access'!$F$7:$FS$310,101,FALSE)),"",VLOOKUP($B309,'[2]1516 Exp_Rev Access'!$F$7:$FS$310,101,FALSE))</f>
        <v>0</v>
      </c>
      <c r="DS309" s="90">
        <f>IF(ISNA(VLOOKUP($B309,'[2]1516 Exp_Rev Access'!$F$7:$FS$310,102,FALSE)),"",VLOOKUP($B309,'[2]1516 Exp_Rev Access'!$F$7:$FS$310,102,FALSE))</f>
        <v>0</v>
      </c>
      <c r="DT309" s="90">
        <f>IF(ISNA(VLOOKUP($B309,'[2]1516 Exp_Rev Access'!$F$7:$FS$310,103,FALSE)),"",VLOOKUP($B309,'[2]1516 Exp_Rev Access'!$F$7:$FS$310,103,FALSE))</f>
        <v>0</v>
      </c>
      <c r="DU309" s="90">
        <f>IF(ISNA(VLOOKUP($B309,'[2]1516 Exp_Rev Access'!$F$7:$FS$310,104,FALSE)),"",VLOOKUP($B309,'[2]1516 Exp_Rev Access'!$F$7:$FS$310,104,FALSE))</f>
        <v>0</v>
      </c>
      <c r="DV309" s="90">
        <f>IF(ISNA(VLOOKUP($B309,'[2]1516 Exp_Rev Access'!$F$7:$FS$310,105,FALSE)),"",VLOOKUP($B309,'[2]1516 Exp_Rev Access'!$F$7:$FS$310,105,FALSE))</f>
        <v>0</v>
      </c>
      <c r="DW309" s="90">
        <f>IF(ISNA(VLOOKUP($B309,'[2]1516 Exp_Rev Access'!$F$7:$FS$310,106,FALSE)),"",VLOOKUP($B309,'[2]1516 Exp_Rev Access'!$F$7:$FS$310,106,FALSE))</f>
        <v>0</v>
      </c>
      <c r="DX309" s="90">
        <f>IF(ISNA(VLOOKUP($B309,'[2]1516 Exp_Rev Access'!$F$7:$FS$310,107,FALSE)),"",VLOOKUP($B309,'[2]1516 Exp_Rev Access'!$F$7:$FS$310,107,FALSE))</f>
        <v>0</v>
      </c>
      <c r="DY309" s="90">
        <f>IF(ISNA(VLOOKUP($B309,'[2]1516 Exp_Rev Access'!$F$7:$FS$310,108,FALSE)),"",VLOOKUP($B309,'[2]1516 Exp_Rev Access'!$F$7:$FS$310,108,FALSE))</f>
        <v>0</v>
      </c>
      <c r="DZ309" s="90">
        <f>IF(ISNA(VLOOKUP($B309,'[2]1516 Exp_Rev Access'!$F$7:$FS$310,109,FALSE)),"",VLOOKUP($B309,'[2]1516 Exp_Rev Access'!$F$7:$FS$310,109,FALSE))</f>
        <v>0</v>
      </c>
      <c r="EA309" s="90">
        <f>IF(ISNA(VLOOKUP($B309,'[2]1516 Exp_Rev Access'!$F$7:$FS$310,110,FALSE)),"",VLOOKUP($B309,'[2]1516 Exp_Rev Access'!$F$7:$FS$310,110,FALSE))</f>
        <v>0</v>
      </c>
      <c r="EB309" s="90">
        <f>IF(ISNA(VLOOKUP($B309,'[2]1516 Exp_Rev Access'!$F$7:$FS$310,111,FALSE)),"",VLOOKUP($B309,'[2]1516 Exp_Rev Access'!$F$7:$FS$310,111,FALSE))</f>
        <v>0</v>
      </c>
      <c r="EC309" s="90">
        <f>IF(ISNA(VLOOKUP($B309,'[2]1516 Exp_Rev Access'!$F$7:$FS$310,112,FALSE)),"",VLOOKUP($B309,'[2]1516 Exp_Rev Access'!$F$7:$FS$310,112,FALSE))</f>
        <v>0</v>
      </c>
      <c r="ED309" s="90">
        <f>IF(ISNA(VLOOKUP($B309,'[2]1516 Exp_Rev Access'!$F$7:$FS$310,113,FALSE)),"",VLOOKUP($B309,'[2]1516 Exp_Rev Access'!$F$7:$FS$310,113,FALSE))</f>
        <v>0</v>
      </c>
      <c r="EE309" s="90">
        <f>IF(ISNA(VLOOKUP($B309,'[2]1516 Exp_Rev Access'!$F$7:$FS$310,114,FALSE)),"",VLOOKUP($B309,'[2]1516 Exp_Rev Access'!$F$7:$FS$310,114,FALSE))</f>
        <v>0</v>
      </c>
      <c r="EF309" s="90">
        <f>IF(ISNA(VLOOKUP($B309,'[2]1516 Exp_Rev Access'!$F$7:$FS$310,115,FALSE)),"",VLOOKUP($B309,'[2]1516 Exp_Rev Access'!$F$7:$FS$310,115,FALSE))</f>
        <v>0</v>
      </c>
      <c r="EG309" s="90">
        <f>IF(ISNA(VLOOKUP($B309,'[2]1516 Exp_Rev Access'!$F$7:$FS$310,116,FALSE)),"",VLOOKUP($B309,'[2]1516 Exp_Rev Access'!$F$7:$FS$310,116,FALSE))</f>
        <v>0</v>
      </c>
      <c r="EH309" s="90">
        <f>IF(ISNA(VLOOKUP($B309,'[2]1516 Exp_Rev Access'!$F$7:$FS$310,117,FALSE)),"",VLOOKUP($B309,'[2]1516 Exp_Rev Access'!$F$7:$FS$310,117,FALSE))</f>
        <v>0</v>
      </c>
      <c r="EI309" s="90">
        <f>IF(ISNA(VLOOKUP($B309,'[2]1516 Exp_Rev Access'!$F$7:$FS$310,118,FALSE)),"",VLOOKUP($B309,'[2]1516 Exp_Rev Access'!$F$7:$FS$310,118,FALSE))</f>
        <v>63983.58</v>
      </c>
      <c r="EJ309" s="90">
        <f>IF(ISNA(VLOOKUP($B309,'[2]1516 Exp_Rev Access'!$F$7:$FS$310,119,FALSE)),"",VLOOKUP($B309,'[2]1516 Exp_Rev Access'!$F$7:$FS$310,119,FALSE))</f>
        <v>0</v>
      </c>
      <c r="EK309" s="90">
        <f>IF(ISNA(VLOOKUP($B309,'[2]1516 Exp_Rev Access'!$F$7:$FS$310,120,FALSE)),"",VLOOKUP($B309,'[2]1516 Exp_Rev Access'!$F$7:$FS$310,120,FALSE))</f>
        <v>0</v>
      </c>
      <c r="EL309" s="90">
        <f>IF(ISNA(VLOOKUP($B309,'[2]1516 Exp_Rev Access'!$F$7:$FS$310,121,FALSE)),"",VLOOKUP($B309,'[2]1516 Exp_Rev Access'!$F$7:$FS$310,121,FALSE))</f>
        <v>0</v>
      </c>
      <c r="EM309" s="90">
        <f>IF(ISNA(VLOOKUP($B309,'[2]1516 Exp_Rev Access'!$F$7:$FS$310,122,FALSE)),"",VLOOKUP($B309,'[2]1516 Exp_Rev Access'!$F$7:$FS$310,122,FALSE))</f>
        <v>0</v>
      </c>
      <c r="EN309" s="90">
        <f>IF(ISNA(VLOOKUP($B309,'[2]1516 Exp_Rev Access'!$F$7:$FS$310,123,FALSE)),"",VLOOKUP($B309,'[2]1516 Exp_Rev Access'!$F$7:$FS$310,123,FALSE))</f>
        <v>0</v>
      </c>
      <c r="EO309" s="90">
        <f>IF(ISNA(VLOOKUP($B309,'[2]1516 Exp_Rev Access'!$F$7:$FS$310,124,FALSE)),"",VLOOKUP($B309,'[2]1516 Exp_Rev Access'!$F$7:$FS$310,124,FALSE))</f>
        <v>0</v>
      </c>
      <c r="EP309" s="90">
        <f>IF(ISNA(VLOOKUP($B309,'[2]1516 Exp_Rev Access'!$F$7:$FS$310,125,FALSE)),"",VLOOKUP($B309,'[2]1516 Exp_Rev Access'!$F$7:$FS$310,125,FALSE))</f>
        <v>0</v>
      </c>
      <c r="EQ309" s="90">
        <f>IF(ISNA(VLOOKUP($B309,'[2]1516 Exp_Rev Access'!$F$7:$FS$310,126,FALSE)),"",VLOOKUP($B309,'[2]1516 Exp_Rev Access'!$F$7:$FS$310,126,FALSE))</f>
        <v>0</v>
      </c>
      <c r="ER309" s="90">
        <f>IF(ISNA(VLOOKUP($B309,'[2]1516 Exp_Rev Access'!$F$7:$FS$310,127,FALSE)),"",VLOOKUP($B309,'[2]1516 Exp_Rev Access'!$F$7:$FS$310,127,FALSE))</f>
        <v>0</v>
      </c>
      <c r="ES309" s="90">
        <f>IF(ISNA(VLOOKUP($B309,'[2]1516 Exp_Rev Access'!$F$7:$FS$310,128,FALSE)),"",VLOOKUP($B309,'[2]1516 Exp_Rev Access'!$F$7:$FS$310,128,FALSE))</f>
        <v>0</v>
      </c>
      <c r="ET309" s="90">
        <f>IF(ISNA(VLOOKUP($B309,'[2]1516 Exp_Rev Access'!$F$7:$FS$310,129,FALSE)),"",VLOOKUP($B309,'[2]1516 Exp_Rev Access'!$F$7:$FS$310,129,FALSE))</f>
        <v>0</v>
      </c>
      <c r="EU309" s="90">
        <f>IF(ISNA(VLOOKUP($B309,'[2]1516 Exp_Rev Access'!$F$7:$FS$310,130,FALSE)),"",VLOOKUP($B309,'[2]1516 Exp_Rev Access'!$F$7:$FS$310,130,FALSE))</f>
        <v>0</v>
      </c>
      <c r="EV309" s="90">
        <f>IF(ISNA(VLOOKUP($B309,'[2]1516 Exp_Rev Access'!$F$7:$FS$310,131,FALSE)),"",VLOOKUP($B309,'[2]1516 Exp_Rev Access'!$F$7:$FS$310,131,FALSE))</f>
        <v>99235.81</v>
      </c>
      <c r="EW309" s="90">
        <f>IF(ISNA(VLOOKUP($B309,'[2]1516 Exp_Rev Access'!$F$7:$FS$310,132,FALSE)),"",VLOOKUP($B309,'[2]1516 Exp_Rev Access'!$F$7:$FS$310,132,FALSE))</f>
        <v>0</v>
      </c>
      <c r="EX309" s="90">
        <f>IF(ISNA(VLOOKUP($B309,'[2]1516 Exp_Rev Access'!$F$7:$FS$310,133,FALSE)),"",VLOOKUP($B309,'[2]1516 Exp_Rev Access'!$F$7:$FS$310,133,FALSE))</f>
        <v>0</v>
      </c>
      <c r="EY309" s="90">
        <f>IF(ISNA(VLOOKUP($B309,'[2]1516 Exp_Rev Access'!$F$7:$FS$310,134,FALSE)),"",VLOOKUP($B309,'[2]1516 Exp_Rev Access'!$F$7:$FS$310,134,FALSE))</f>
        <v>0</v>
      </c>
      <c r="EZ309" s="90">
        <f>IF(ISNA(VLOOKUP($B309,'[2]1516 Exp_Rev Access'!$F$7:$FS$310,135,FALSE)),"",VLOOKUP($B309,'[2]1516 Exp_Rev Access'!$F$7:$FS$310,135,FALSE))</f>
        <v>0</v>
      </c>
      <c r="FA309" s="90">
        <f>IF(ISNA(VLOOKUP($B309,'[2]1516 Exp_Rev Access'!$F$7:$FS$310,136,FALSE)),"",VLOOKUP($B309,'[2]1516 Exp_Rev Access'!$F$7:$FS$310,136,FALSE))</f>
        <v>0</v>
      </c>
      <c r="FB309" s="90">
        <f>IF(ISNA(VLOOKUP($B309,'[2]1516 Exp_Rev Access'!$F$7:$FS$310,137,FALSE)),"",VLOOKUP($B309,'[2]1516 Exp_Rev Access'!$F$7:$FS$310,137,FALSE))</f>
        <v>0</v>
      </c>
      <c r="FC309" s="90">
        <f>IF(ISNA(VLOOKUP($B309,'[2]1516 Exp_Rev Access'!$F$7:$FS$310,138,FALSE)),"",VLOOKUP($B309,'[2]1516 Exp_Rev Access'!$F$7:$FS$310,138,FALSE))</f>
        <v>0</v>
      </c>
      <c r="FD309" s="90">
        <f>IF(ISNA(VLOOKUP($B309,'[2]1516 Exp_Rev Access'!$F$7:$FS$310,139,FALSE)),"",VLOOKUP($B309,'[2]1516 Exp_Rev Access'!$F$7:$FS$310,139,FALSE))</f>
        <v>0</v>
      </c>
      <c r="FE309" s="90">
        <f>IF(ISNA(VLOOKUP($B309,'[2]1516 Exp_Rev Access'!$F$7:$FS$310,140,FALSE)),"",VLOOKUP($B309,'[2]1516 Exp_Rev Access'!$F$7:$FS$310,140,FALSE))</f>
        <v>0</v>
      </c>
      <c r="FF309" s="90">
        <f>IF(ISNA(VLOOKUP($B309,'[2]1516 Exp_Rev Access'!$F$7:$FS$310,141,FALSE)),"",VLOOKUP($B309,'[2]1516 Exp_Rev Access'!$F$7:$FS$310,141,FALSE))</f>
        <v>0</v>
      </c>
      <c r="FG309" s="90">
        <f>IF(ISNA(VLOOKUP($B309,'[2]1516 Exp_Rev Access'!$F$7:$FS$310,142,FALSE)),"",VLOOKUP($B309,'[2]1516 Exp_Rev Access'!$F$7:$FS$310,142,FALSE))</f>
        <v>0</v>
      </c>
      <c r="FH309" s="90">
        <f>IF(ISNA(VLOOKUP($B309,'[2]1516 Exp_Rev Access'!$F$7:$FS$310,143,FALSE)),"",VLOOKUP($B309,'[2]1516 Exp_Rev Access'!$F$7:$FS$310,143,FALSE))</f>
        <v>0</v>
      </c>
      <c r="FI309" s="90">
        <f>IF(ISNA(VLOOKUP($B309,'[2]1516 Exp_Rev Access'!$F$7:$FS$310,144,FALSE)),"",VLOOKUP($B309,'[2]1516 Exp_Rev Access'!$F$7:$FS$310,144,FALSE))</f>
        <v>0</v>
      </c>
      <c r="FJ309" s="90">
        <f>IF(ISNA(VLOOKUP($B309,'[2]1516 Exp_Rev Access'!$F$7:$FS$310,145,FALSE)),"",VLOOKUP($B309,'[2]1516 Exp_Rev Access'!$F$7:$FS$310,145,FALSE))</f>
        <v>0</v>
      </c>
      <c r="FK309" s="90">
        <f>IF(ISNA(VLOOKUP($B309,'[2]1516 Exp_Rev Access'!$F$7:$FS$310,146,FALSE)),"",VLOOKUP($B309,'[2]1516 Exp_Rev Access'!$F$7:$FS$310,146,FALSE))</f>
        <v>0</v>
      </c>
      <c r="FL309" s="90">
        <f>IF(ISNA(VLOOKUP($B309,'[2]1516 Exp_Rev Access'!$F$7:$FS$310,1147,FALSE)),"",VLOOKUP($B309,'[2]1516 Exp_Rev Access'!$F$7:$FS$310,147,FALSE))</f>
        <v>0</v>
      </c>
      <c r="FM309" s="90">
        <f>IF(ISNA(VLOOKUP($B309,'[2]1516 Exp_Rev Access'!$F$7:$FS$310,148,FALSE)),"",VLOOKUP($B309,'[2]1516 Exp_Rev Access'!$F$7:$FS$310,148,FALSE))</f>
        <v>0</v>
      </c>
      <c r="FN309" s="90">
        <f>IF(ISNA(VLOOKUP($B309,'[2]1516 Exp_Rev Access'!$F$7:$FS$310,149,FALSE)),"",VLOOKUP($B309,'[2]1516 Exp_Rev Access'!$F$7:$FS$310,149,FALSE))</f>
        <v>0</v>
      </c>
      <c r="FO309" s="90">
        <f>IF(ISNA(VLOOKUP($B309,'[2]1516 Exp_Rev Access'!$F$7:$FS$310,150,FALSE)),"",VLOOKUP($B309,'[2]1516 Exp_Rev Access'!$F$7:$FS$310,150,FALSE))</f>
        <v>0</v>
      </c>
      <c r="FP309" s="90">
        <f>IF(ISNA(VLOOKUP($B309,'[2]1516 Exp_Rev Access'!$F$7:$FS$310,151,FALSE)),"",VLOOKUP($B309,'[2]1516 Exp_Rev Access'!$F$7:$FS$310,151,FALSE))</f>
        <v>0</v>
      </c>
      <c r="FQ309" s="90">
        <f>IF(ISNA(VLOOKUP($B309,'[2]1516 Exp_Rev Access'!$F$7:$FS$310,152,FALSE)),"",VLOOKUP($B309,'[2]1516 Exp_Rev Access'!$F$7:$FS$310,152,FALSE))</f>
        <v>0</v>
      </c>
      <c r="FR309" s="90">
        <f>IF(ISNA(VLOOKUP($B309,'[2]1516 Exp_Rev Access'!$F$7:$FS$310,153,FALSE)),"",VLOOKUP($B309,'[2]1516 Exp_Rev Access'!$F$7:$FS$310,153,FALSE))</f>
        <v>112730.9</v>
      </c>
      <c r="FS309" s="53">
        <f t="shared" si="771"/>
        <v>2862754.3400000003</v>
      </c>
      <c r="FT309" s="92">
        <f t="shared" si="772"/>
        <v>4.7495091872278503E-2</v>
      </c>
      <c r="FU309" s="53">
        <f t="shared" si="773"/>
        <v>527.13599360679973</v>
      </c>
      <c r="FV309" s="90">
        <f>IF(ISNA(VLOOKUP($B309,'[2]1516 Exp_Rev Access'!$F$7:$FS$310,154,FALSE)),"",VLOOKUP($B309,'[2]1516 Exp_Rev Access'!$F$7:$FS$310,154,FALSE))</f>
        <v>0</v>
      </c>
      <c r="FW309" s="90">
        <f>IF(ISNA(VLOOKUP($B309,'[2]1516 Exp_Rev Access'!$F$7:$FS$310,155,FALSE)),"",VLOOKUP($B309,'[2]1516 Exp_Rev Access'!$F$7:$FS$310,155,FALSE))</f>
        <v>0</v>
      </c>
      <c r="FX309" s="90">
        <f>IF(ISNA(VLOOKUP($B309,'[2]1516 Exp_Rev Access'!$F$7:$FS$310,156,FALSE)),"",VLOOKUP($B309,'[2]1516 Exp_Rev Access'!$F$7:$FS$310,156,FALSE))</f>
        <v>0</v>
      </c>
      <c r="FY309" s="90">
        <f>IF(ISNA(VLOOKUP($B309,'[2]1516 Exp_Rev Access'!$F$7:$FS$310,157,FALSE)),"",VLOOKUP($B309,'[2]1516 Exp_Rev Access'!$F$7:$FS$310,157,FALSE))</f>
        <v>0</v>
      </c>
      <c r="FZ309" s="90">
        <f>IF(ISNA(VLOOKUP($B309,'[2]1516 Exp_Rev Access'!$F$7:$FS$310,158,FALSE)),"",VLOOKUP($B309,'[2]1516 Exp_Rev Access'!$F$7:$FS$310,158,FALSE))</f>
        <v>0</v>
      </c>
      <c r="GA309" s="90">
        <f>IF(ISNA(VLOOKUP($B309,'[2]1516 Exp_Rev Access'!$F$7:$FS$310,159,FALSE)),"",VLOOKUP($B309,'[2]1516 Exp_Rev Access'!$F$7:$FS$310,159,FALSE))</f>
        <v>0</v>
      </c>
      <c r="GB309" s="90">
        <f>IF(ISNA(VLOOKUP($B309,'[2]1516 Exp_Rev Access'!$F$7:$FS$310,160,FALSE)),"",VLOOKUP($B309,'[2]1516 Exp_Rev Access'!$F$7:$FS$310,160,FALSE))</f>
        <v>0</v>
      </c>
      <c r="GC309" s="90">
        <f>IF(ISNA(VLOOKUP($B309,'[2]1516 Exp_Rev Access'!$F$7:$FS$310,161,FALSE)),"",VLOOKUP($B309,'[2]1516 Exp_Rev Access'!$F$7:$FS$310,161,FALSE))</f>
        <v>0</v>
      </c>
      <c r="GD309" s="90">
        <f>IF(ISNA(VLOOKUP($B309,'[2]1516 Exp_Rev Access'!$F$7:$FS$310,162,FALSE)),"",VLOOKUP($B309,'[2]1516 Exp_Rev Access'!$F$7:$FS$310,162,FALSE))</f>
        <v>0</v>
      </c>
      <c r="GE309" s="90">
        <f>IF(ISNA(VLOOKUP($B309,'[2]1516 Exp_Rev Access'!$F$7:$FS$310,163,FALSE)),"",VLOOKUP($B309,'[2]1516 Exp_Rev Access'!$F$7:$FS$310,163,FALSE))</f>
        <v>0</v>
      </c>
      <c r="GF309" s="90">
        <f>IF(ISNA(VLOOKUP($B309,'[2]1516 Exp_Rev Access'!$F$7:$FS$310,164,FALSE)),"",VLOOKUP($B309,'[2]1516 Exp_Rev Access'!$F$7:$FS$310,164,FALSE))</f>
        <v>0</v>
      </c>
      <c r="GG309" s="90">
        <f>IF(ISNA(VLOOKUP($B309,'[2]1516 Exp_Rev Access'!$F$7:$FS$310,165,FALSE)),"",VLOOKUP($B309,'[2]1516 Exp_Rev Access'!$F$7:$FS$310,165,FALSE))</f>
        <v>0</v>
      </c>
      <c r="GH309" s="90">
        <f>IF(ISNA(VLOOKUP($B309,'[2]1516 Exp_Rev Access'!$F$7:$FS$310,166,FALSE)),"",VLOOKUP($B309,'[2]1516 Exp_Rev Access'!$F$7:$FS$310,166,FALSE))</f>
        <v>0</v>
      </c>
      <c r="GI309" s="90">
        <f>IF(ISNA(VLOOKUP($B309,'[2]1516 Exp_Rev Access'!$F$7:$FS$310,167,FALSE)),"",VLOOKUP($B309,'[2]1516 Exp_Rev Access'!$F$7:$FS$310,167,FALSE))</f>
        <v>0</v>
      </c>
      <c r="GJ309" s="90">
        <f>IF(ISNA(VLOOKUP($B309,'[2]1516 Exp_Rev Access'!$F$7:$FS$310,168,FALSE)),"",VLOOKUP($B309,'[2]1516 Exp_Rev Access'!$F$7:$FS$310,168,FALSE))</f>
        <v>0</v>
      </c>
      <c r="GK309" s="90">
        <f>IF(ISNA(VLOOKUP($B309,'[2]1516 Exp_Rev Access'!$F$7:$FS$310,169,FALSE)),"",VLOOKUP($B309,'[2]1516 Exp_Rev Access'!$F$7:$FS$310,169,FALSE))</f>
        <v>7584.85</v>
      </c>
      <c r="GL309" s="90">
        <f>IF(ISNA(VLOOKUP($B309,'[2]1516 Exp_Rev Access'!$F$7:$FS$310,170,FALSE)),"",VLOOKUP($B309,'[2]1516 Exp_Rev Access'!$F$7:$FS$310,170,FALSE))</f>
        <v>7278.12</v>
      </c>
      <c r="GM309" s="90">
        <f>IF(ISNA(VLOOKUP($B309,'[2]1516 Exp_Rev Access'!$F$7:$FT$310,171,FALSE)),"",VLOOKUP($B309,'[2]1516 Exp_Rev Access'!$F$7:$FT$310,171,FALSE))</f>
        <v>0</v>
      </c>
      <c r="GN309" s="90">
        <f>IF(ISNA(VLOOKUP($B309,'[2]1516 Exp_Rev Access'!$F$7:$FU$310,172,FALSE)),"",VLOOKUP($B309,'[2]1516 Exp_Rev Access'!$F$7:$FU$310,172,FALSE))</f>
        <v>0</v>
      </c>
      <c r="GO309" s="90">
        <f>IF(ISNA(VLOOKUP($B309,'[2]1516 Exp_Rev Access'!$F$7:$FV$310,173,FALSE)),"",VLOOKUP($B309,'[2]1516 Exp_Rev Access'!$F$7:$FV$310,173,FALSE))</f>
        <v>0</v>
      </c>
      <c r="GP309" s="90">
        <f>IF(ISNA(VLOOKUP($B309,'[2]1516 Exp_Rev Access'!$F$7:$GA$310,174,FALSE)),"",VLOOKUP($B309,'[2]1516 Exp_Rev Access'!$F$7:$GA$310,174,FALSE))</f>
        <v>0</v>
      </c>
      <c r="GQ309" s="90">
        <f>IF(ISNA(VLOOKUP($B309,'[2]1516 Exp_Rev Access'!$F$7:$GA$310,175,FALSE)),"",VLOOKUP($B309,'[2]1516 Exp_Rev Access'!$F$7:$GA$310,175,FALSE))</f>
        <v>0</v>
      </c>
      <c r="GR309" s="90">
        <f>IF(ISNA(VLOOKUP($B309,'[2]1516 Exp_Rev Access'!$F$7:$GA$310,176,FALSE)),"",VLOOKUP($B309,'[2]1516 Exp_Rev Access'!$F$7:$GA$310,176,FALSE))</f>
        <v>0</v>
      </c>
      <c r="GS309" s="90">
        <f>IF(ISNA(VLOOKUP($B309,'[2]1516 Exp_Rev Access'!$F$7:$GA$310,177,FALSE)),"",VLOOKUP($B309,'[2]1516 Exp_Rev Access'!$F$7:$GA$310,177,FALSE))</f>
        <v>0</v>
      </c>
      <c r="GT309" s="90">
        <f>IF(ISNA(VLOOKUP($B309,'[2]1516 Exp_Rev Access'!$F$7:$GA$310,178,FALSE)),"",VLOOKUP($B309,'[2]1516 Exp_Rev Access'!$F$7:$GA$310,178,FALSE))</f>
        <v>0</v>
      </c>
      <c r="GU309" s="53">
        <f t="shared" si="774"/>
        <v>14862.970000000001</v>
      </c>
      <c r="GV309" s="92">
        <f t="shared" si="775"/>
        <v>2.4658704233941332E-4</v>
      </c>
      <c r="GW309" s="114">
        <f t="shared" si="776"/>
        <v>2.7368071194324188</v>
      </c>
    </row>
    <row r="310" spans="1:222" x14ac:dyDescent="0.2">
      <c r="B310" s="87" t="s">
        <v>630</v>
      </c>
      <c r="C310" s="87" t="s">
        <v>631</v>
      </c>
      <c r="D310" s="88">
        <f>IF(ISNA(VLOOKUP($B310,'[2]1516 enrollment_Rev_Exp by size'!$A$6:$C$325,3,FALSE)),"",VLOOKUP($B310,'[2]1516 enrollment_Rev_Exp by size'!$A$6:$C$325,3,FALSE))</f>
        <v>11068.369999999999</v>
      </c>
      <c r="E310" s="89">
        <v>138276375.40000001</v>
      </c>
      <c r="F310" s="67">
        <f t="shared" si="754"/>
        <v>138276375.39999998</v>
      </c>
      <c r="G310" s="67">
        <f>F310-E310</f>
        <v>0</v>
      </c>
      <c r="H310" s="90">
        <f>IF(ISNA(VLOOKUP($B310,'[2]1516 Exp_Rev Access'!$F$7:$FS$310,2,FALSE)),"",VLOOKUP($B310,'[2]1516 Exp_Rev Access'!$F$7:$FS$310,2,FALSE))</f>
        <v>25996832.82</v>
      </c>
      <c r="I310" s="90">
        <f>IF(ISNA(VLOOKUP($B310,'[2]1516 Exp_Rev Access'!$F$7:$FS$310,3,FALSE)),"",VLOOKUP($B310,'[2]1516 Exp_Rev Access'!$F$7:$FS$310,3,FALSE))</f>
        <v>0</v>
      </c>
      <c r="J310" s="90">
        <f>IF(ISNA(VLOOKUP($B310,'[2]1516 Exp_Rev Access'!$F$7:$FS$310,4,FALSE)),"",VLOOKUP($B310,'[2]1516 Exp_Rev Access'!$F$7:$FS$310,4,FALSE))</f>
        <v>0</v>
      </c>
      <c r="K310" s="90">
        <f>IF(ISNA(VLOOKUP($B310,'[2]1516 Exp_Rev Access'!$F$7:$FS$310,5,FALSE)),"-",VLOOKUP($B310,'[2]1516 Exp_Rev Access'!$F$7:$FS$310,5,FALSE))</f>
        <v>1428.3</v>
      </c>
      <c r="L310" s="90">
        <f>IF(ISNA(VLOOKUP($B310,'[2]1516 Exp_Rev Access'!$F$7:$FS$310,6,FALSE)),"",VLOOKUP($B310,'[2]1516 Exp_Rev Access'!$F$7:$FS$310,6,FALSE))</f>
        <v>0</v>
      </c>
      <c r="M310" s="90">
        <f>IF(ISNA(VLOOKUP($B310,'[2]1516 Exp_Rev Access'!$F$7:$FS$310,7,FALSE)),"",VLOOKUP($B310,'[2]1516 Exp_Rev Access'!$F$7:$FS$310,7,FALSE))</f>
        <v>0</v>
      </c>
      <c r="N310" s="53">
        <f>SUM(H310:M310)</f>
        <v>25998261.120000001</v>
      </c>
      <c r="O310" s="91">
        <f>N310/E310</f>
        <v>0.18801665175843191</v>
      </c>
      <c r="P310" s="53">
        <f>N310/D310</f>
        <v>2348.8789333930836</v>
      </c>
      <c r="Q310" s="90">
        <f>IF(ISNA(VLOOKUP($B310,'[2]1516 Exp_Rev Access'!$F$7:$FS$310,8,FALSE)),"",VLOOKUP($B310,'[2]1516 Exp_Rev Access'!$F$7:$FS$310,8,FALSE))</f>
        <v>271820.59999999998</v>
      </c>
      <c r="R310" s="90">
        <f>IF(ISNA(VLOOKUP($B310,'[2]1516 Exp_Rev Access'!$F$7:$FS$310,9,FALSE)),"",VLOOKUP($B310,'[2]1516 Exp_Rev Access'!$F$7:$FS$310,9,FALSE))</f>
        <v>0</v>
      </c>
      <c r="S310" s="90">
        <f>IF(ISNA(VLOOKUP($B310,'[2]1516 Exp_Rev Access'!$F$7:$FS$310,10,FALSE)),"",VLOOKUP($B310,'[2]1516 Exp_Rev Access'!$F$7:$FS$310,10,FALSE))</f>
        <v>5873</v>
      </c>
      <c r="T310" s="90">
        <f>IF(ISNA(VLOOKUP($B310,'[2]1516 Exp_Rev Access'!$F$7:$FS$310,11,FALSE)),"",VLOOKUP($B310,'[2]1516 Exp_Rev Access'!$F$7:$FS$310,11,FALSE))</f>
        <v>0</v>
      </c>
      <c r="U310" s="90">
        <f>IF(ISNA(VLOOKUP($B310,'[2]1516 Exp_Rev Access'!$F$7:$FS$310,12,FALSE)),"",VLOOKUP($B310,'[2]1516 Exp_Rev Access'!$F$7:$FS$310,12,FALSE))</f>
        <v>0</v>
      </c>
      <c r="V310" s="90">
        <f>IF(ISNA(VLOOKUP($B310,'[2]1516 Exp_Rev Access'!$F$7:$FS$310,13,FALSE)),"",VLOOKUP($B310,'[2]1516 Exp_Rev Access'!$F$7:$FS$310,13,FALSE))</f>
        <v>14744.1</v>
      </c>
      <c r="W310" s="90">
        <f>IF(ISNA(VLOOKUP($B310,'[2]1516 Exp_Rev Access'!$F$7:$FS$310,14,FALSE)),"",VLOOKUP($B310,'[2]1516 Exp_Rev Access'!$F$7:$FS$310,14,FALSE))</f>
        <v>0</v>
      </c>
      <c r="X310" s="90">
        <f>IF(ISNA(VLOOKUP($B310,'[2]1516 Exp_Rev Access'!$F$7:$FS$310,15,FALSE)),"",VLOOKUP($B310,'[2]1516 Exp_Rev Access'!$F$7:$FS$310,15,FALSE))</f>
        <v>0</v>
      </c>
      <c r="Y310" s="90">
        <f>IF(ISNA(VLOOKUP($B310,'[2]1516 Exp_Rev Access'!$F$7:$FS$310,16,FALSE)),"",VLOOKUP($B310,'[2]1516 Exp_Rev Access'!$F$7:$FS$310,16,FALSE))</f>
        <v>80661.929999999993</v>
      </c>
      <c r="Z310" s="90">
        <f>IF(ISNA(VLOOKUP($B310,'[2]1516 Exp_Rev Access'!$F$7:$FS$310,17,FALSE)),"",VLOOKUP($B310,'[2]1516 Exp_Rev Access'!$F$7:$FS$310,17,FALSE))</f>
        <v>15573.57</v>
      </c>
      <c r="AA310" s="90">
        <f>IF(ISNA(VLOOKUP($B310,'[2]1516 Exp_Rev Access'!$F$7:$FS$310,18,FALSE)),"",VLOOKUP($B310,'[2]1516 Exp_Rev Access'!$F$7:$FS$310,18,FALSE))</f>
        <v>0</v>
      </c>
      <c r="AB310" s="90">
        <f>IF(ISNA(VLOOKUP($B310,'[2]1516 Exp_Rev Access'!$F$7:$FS$310,19,FALSE)),"",VLOOKUP($B310,'[2]1516 Exp_Rev Access'!$F$7:$FS$310,19,FALSE))</f>
        <v>0</v>
      </c>
      <c r="AC310" s="90">
        <f>IF(ISNA(VLOOKUP($B310,'[2]1516 Exp_Rev Access'!$F$7:$FS$310,20,FALSE)),"",VLOOKUP($B310,'[2]1516 Exp_Rev Access'!$F$7:$FS$310,20,FALSE))</f>
        <v>202115.23</v>
      </c>
      <c r="AD310" s="90">
        <f>IF(ISNA(VLOOKUP($B310,'[2]1516 Exp_Rev Access'!$F$7:$FS$310,21,FALSE)),"",VLOOKUP($B310,'[2]1516 Exp_Rev Access'!$F$7:$FS$310,21,FALSE))</f>
        <v>974549.87</v>
      </c>
      <c r="AE310" s="90">
        <f>IF(ISNA(VLOOKUP($B310,'[2]1516 Exp_Rev Access'!$F$7:$FS$310,22,FALSE)),"",VLOOKUP($B310,'[2]1516 Exp_Rev Access'!$F$7:$FS$310,22,FALSE))</f>
        <v>28525.96</v>
      </c>
      <c r="AF310" s="90">
        <f>IF(ISNA(VLOOKUP($B310,'[2]1516 Exp_Rev Access'!$F$7:$FS$310,23,FALSE)),"",VLOOKUP($B310,'[2]1516 Exp_Rev Access'!$F$7:$FS$310,23,FALSE))</f>
        <v>0</v>
      </c>
      <c r="AG310" s="90">
        <f>IF(ISNA(VLOOKUP($B310,'[2]1516 Exp_Rev Access'!$F$7:$FS$310,24,FALSE)),"",VLOOKUP($B310,'[2]1516 Exp_Rev Access'!$F$7:$FS$310,24,FALSE))</f>
        <v>373619.65</v>
      </c>
      <c r="AH310" s="90">
        <f>IF(ISNA(VLOOKUP($B310,'[2]1516 Exp_Rev Access'!$F$7:$FS$310,25,FALSE)),"",VLOOKUP($B310,'[2]1516 Exp_Rev Access'!$F$7:$FS$310,25,FALSE))</f>
        <v>34748.81</v>
      </c>
      <c r="AI310" s="90">
        <f>IF(ISNA(VLOOKUP($B310,'[2]1516 Exp_Rev Access'!$F$7:$FS$310,26,FALSE)),"",VLOOKUP($B310,'[2]1516 Exp_Rev Access'!$F$7:$FS$310,26,FALSE))</f>
        <v>146233.04</v>
      </c>
      <c r="AJ310" s="90">
        <f>IF(ISNA(VLOOKUP($B310,'[2]1516 Exp_Rev Access'!$F$7:$FS$310,27,FALSE)),"",VLOOKUP($B310,'[2]1516 Exp_Rev Access'!$F$7:$FS$310,27,FALSE))</f>
        <v>3144.51</v>
      </c>
      <c r="AK310" s="90">
        <f>IF(ISNA(VLOOKUP($B310,'[2]1516 Exp_Rev Access'!$F$7:$FS$310,28,FALSE)),"",VLOOKUP($B310,'[2]1516 Exp_Rev Access'!$F$7:$FS$310,28,FALSE))</f>
        <v>772648.92</v>
      </c>
      <c r="AL310" s="90">
        <f>IF(ISNA(VLOOKUP($B310,'[2]1516 Exp_Rev Access'!$F$7:$FS$310,29,FALSE)),"",VLOOKUP($B310,'[2]1516 Exp_Rev Access'!$F$7:$FS$310,29,FALSE))</f>
        <v>298206.74</v>
      </c>
      <c r="AM310" s="53">
        <f>SUM(Q310:AL310)</f>
        <v>3222465.9299999997</v>
      </c>
      <c r="AN310" s="92">
        <f>AM310/E310</f>
        <v>2.3304529936355272E-2</v>
      </c>
      <c r="AO310" s="68">
        <f>AM310/D310</f>
        <v>291.14186912797459</v>
      </c>
      <c r="AP310" s="90">
        <f>IF(ISNA(VLOOKUP($B310,'[2]1516 Exp_Rev Access'!$F$7:$FS$310,30,FALSE)),"",VLOOKUP($B310,'[2]1516 Exp_Rev Access'!$F$7:$FS$310,30,FALSE))</f>
        <v>67477927.200000003</v>
      </c>
      <c r="AQ310" s="90">
        <f>IF(ISNA(VLOOKUP($B310,'[2]1516 Exp_Rev Access'!$F$7:$FS$310,31,FALSE)),"",VLOOKUP($B310,'[2]1516 Exp_Rev Access'!$F$7:$FS$310,31,FALSE))</f>
        <v>2558253.4900000002</v>
      </c>
      <c r="AR310" s="90">
        <f>IF(ISNA(VLOOKUP($B310,'[2]1516 Exp_Rev Access'!$F$7:$FS$310,32,FALSE)),"",VLOOKUP($B310,'[2]1516 Exp_Rev Access'!$F$7:$FS$310,32,FALSE))</f>
        <v>5762248.5199999996</v>
      </c>
      <c r="AS310" s="90">
        <f>IF(ISNA(VLOOKUP($B310,'[2]1516 Exp_Rev Access'!$F$7:$FS$310,33,FALSE)),"",VLOOKUP($B310,'[2]1516 Exp_Rev Access'!$F$7:$FS$310,33,FALSE))</f>
        <v>0</v>
      </c>
      <c r="AT310" s="90">
        <f>IF(ISNA(VLOOKUP($B310,'[2]1516 Exp_Rev Access'!$F$7:$FS$310,34,FALSE)),"",VLOOKUP($B310,'[2]1516 Exp_Rev Access'!$F$7:$FS$310,34,FALSE))</f>
        <v>0</v>
      </c>
      <c r="AU310" s="53">
        <f>SUM(AP310:AT310)</f>
        <v>75798429.209999993</v>
      </c>
      <c r="AV310" s="93">
        <f>AU310/E310</f>
        <v>0.54816615629917642</v>
      </c>
      <c r="AW310" s="53">
        <f>AU310/D310</f>
        <v>6848.2016060178694</v>
      </c>
      <c r="AX310" s="90">
        <f>IF(ISNA(VLOOKUP($B310,'[2]1516 Exp_Rev Access'!$F$7:$FS$310,35,FALSE)),"",VLOOKUP($B310,'[2]1516 Exp_Rev Access'!$F$7:$FS$310,35,FALSE))</f>
        <v>45761.72</v>
      </c>
      <c r="AY310" s="90">
        <f>IF(ISNA(VLOOKUP($B310,'[2]1516 Exp_Rev Access'!$F$7:$FS$310,36,FALSE)),"",VLOOKUP($B310,'[2]1516 Exp_Rev Access'!$F$7:$FS$310,36,FALSE))</f>
        <v>9735120.3900000006</v>
      </c>
      <c r="AZ310" s="90">
        <f>IF(ISNA(VLOOKUP($B310,'[2]1516 Exp_Rev Access'!$F$7:$FS$310,37,FALSE)),"",VLOOKUP($B310,'[2]1516 Exp_Rev Access'!$F$7:$FS$310,37,FALSE))</f>
        <v>733164.74</v>
      </c>
      <c r="BA310" s="90">
        <f>IF(ISNA(VLOOKUP($B310,'[2]1516 Exp_Rev Access'!$F$7:$FS$310,38,FALSE)),"",VLOOKUP($B310,'[2]1516 Exp_Rev Access'!$F$7:$FS$310,38,FALSE))</f>
        <v>0</v>
      </c>
      <c r="BB310" s="90">
        <f>IF(ISNA(VLOOKUP($B310,'[2]1516 Exp_Rev Access'!$F$7:$FS$310,39,FALSE)),"",VLOOKUP($B310,'[2]1516 Exp_Rev Access'!$F$7:$FS$310,39,FALSE))</f>
        <v>0</v>
      </c>
      <c r="BC310" s="90">
        <f>IF(ISNA(VLOOKUP($B310,'[2]1516 Exp_Rev Access'!$F$7:$FS$310,40,FALSE)),"",VLOOKUP($B310,'[2]1516 Exp_Rev Access'!$F$7:$FS$310,40,FALSE))</f>
        <v>2717176.42</v>
      </c>
      <c r="BD310" s="90">
        <f>IF(ISNA(VLOOKUP($B310,'[2]1516 Exp_Rev Access'!$F$7:$FS$310,41,FALSE)),"",VLOOKUP($B310,'[2]1516 Exp_Rev Access'!$F$7:$FS$310,41,FALSE))</f>
        <v>0</v>
      </c>
      <c r="BE310" s="90">
        <f>IF(ISNA(VLOOKUP($B310,'[2]1516 Exp_Rev Access'!$F$7:$FS$310,42,FALSE)),"",VLOOKUP($B310,'[2]1516 Exp_Rev Access'!$F$7:$FS$310,42,FALSE))</f>
        <v>1150844.2</v>
      </c>
      <c r="BF310" s="90">
        <f>IF(ISNA(VLOOKUP($B310,'[2]1516 Exp_Rev Access'!$F$7:$FS$310,43,FALSE)),"",VLOOKUP($B310,'[2]1516 Exp_Rev Access'!$F$7:$FS$310,43,FALSE))</f>
        <v>0</v>
      </c>
      <c r="BG310" s="90">
        <f>IF(ISNA(VLOOKUP($B310,'[2]1516 Exp_Rev Access'!$F$7:$FS$310,44,FALSE)),"",VLOOKUP($B310,'[2]1516 Exp_Rev Access'!$F$7:$FS$310,44,FALSE))</f>
        <v>986348.63</v>
      </c>
      <c r="BH310" s="90">
        <f>IF(ISNA(VLOOKUP($B310,'[2]1516 Exp_Rev Access'!$F$7:$FS$310,45,FALSE)),"",VLOOKUP($B310,'[2]1516 Exp_Rev Access'!$F$7:$FS$310,45,FALSE))</f>
        <v>113837.12</v>
      </c>
      <c r="BI310" s="90">
        <f>IF(ISNA(VLOOKUP($B310,'[2]1516 Exp_Rev Access'!$F$7:$FS$310,46,FALSE)),"",VLOOKUP($B310,'[2]1516 Exp_Rev Access'!$F$7:$FS$310,46,FALSE))</f>
        <v>0</v>
      </c>
      <c r="BJ310" s="90">
        <f>IF(ISNA(VLOOKUP($B310,'[2]1516 Exp_Rev Access'!$F$7:$FS$310,47,FALSE)),"",VLOOKUP($B310,'[2]1516 Exp_Rev Access'!$F$7:$FS$310,47,FALSE))</f>
        <v>67906.789999999994</v>
      </c>
      <c r="BK310" s="90">
        <f>IF(ISNA(VLOOKUP($B310,'[2]1516 Exp_Rev Access'!$F$7:$FS$310,48,FALSE)),"",VLOOKUP($B310,'[2]1516 Exp_Rev Access'!$F$7:$FS$310,48,FALSE))</f>
        <v>5222249.74</v>
      </c>
      <c r="BL310" s="90">
        <f>IF(ISNA(VLOOKUP($B310,'[2]1516 Exp_Rev Access'!$F$7:$FS$310,49,FALSE)),"",VLOOKUP($B310,'[2]1516 Exp_Rev Access'!$F$7:$FS$310,49,FALSE))</f>
        <v>17926.13</v>
      </c>
      <c r="BM310" s="90">
        <f>IF(ISNA(VLOOKUP($B310,'[2]1516 Exp_Rev Access'!$F$7:$FS$310,50,FALSE)),"",VLOOKUP($B310,'[2]1516 Exp_Rev Access'!$F$7:$FS$310,50,FALSE))</f>
        <v>34749.24</v>
      </c>
      <c r="BN310" s="90">
        <f>IF(ISNA(VLOOKUP($B310,'[2]1516 Exp_Rev Access'!$F$7:$FS$310,51,FALSE)),"",VLOOKUP($B310,'[2]1516 Exp_Rev Access'!$F$7:$FS$310,51,FALSE))</f>
        <v>0</v>
      </c>
      <c r="BO310" s="90">
        <f>IF(ISNA(VLOOKUP($B310,'[2]1516 Exp_Rev Access'!$F$7:$FS$310,52,FALSE)),"",VLOOKUP($B310,'[2]1516 Exp_Rev Access'!$F$7:$FS$310,52,FALSE))</f>
        <v>0</v>
      </c>
      <c r="BP310" s="90">
        <f>IF(ISNA(VLOOKUP($B310,'[2]1516 Exp_Rev Access'!$F$7:$FS$310,53,FALSE)),"",VLOOKUP($B310,'[2]1516 Exp_Rev Access'!$F$7:$FS$310,53,FALSE))</f>
        <v>0</v>
      </c>
      <c r="BQ310" s="90">
        <f>IF(ISNA(VLOOKUP($B310,'[2]1516 Exp_Rev Access'!$F$7:$FS$310,54,FALSE)),"",VLOOKUP($B310,'[2]1516 Exp_Rev Access'!$F$7:$FS$310,54,FALSE))</f>
        <v>0</v>
      </c>
      <c r="BR310" s="90">
        <f>IF(ISNA(VLOOKUP($B310,'[2]1516 Exp_Rev Access'!$F$7:$FS$310,55,FALSE)),"",VLOOKUP($B310,'[2]1516 Exp_Rev Access'!$F$7:$FS$310,55,FALSE))</f>
        <v>0</v>
      </c>
      <c r="BS310" s="90">
        <f>IF(ISNA(VLOOKUP($B310,'[2]1516 Exp_Rev Access'!$F$7:$FS$310,56,FALSE)),"",VLOOKUP($B310,'[2]1516 Exp_Rev Access'!$F$7:$FS$310,56,FALSE))</f>
        <v>0</v>
      </c>
      <c r="BT310" s="90">
        <f>IF(ISNA(VLOOKUP($B310,'[2]1516 Exp_Rev Access'!$F$7:$FS$310,57,FALSE)),"",VLOOKUP($B310,'[2]1516 Exp_Rev Access'!$F$7:$FS$310,57,FALSE))</f>
        <v>0</v>
      </c>
      <c r="BU310" s="90">
        <f>IF(ISNA(VLOOKUP($B310,'[2]1516 Exp_Rev Access'!$F$7:$FS$310,58,FALSE)),"",VLOOKUP($B310,'[2]1516 Exp_Rev Access'!$F$7:$FS$310,58,FALSE))</f>
        <v>0</v>
      </c>
      <c r="BV310" s="53">
        <f t="shared" si="765"/>
        <v>20825085.119999997</v>
      </c>
      <c r="BW310" s="92">
        <f t="shared" si="766"/>
        <v>0.15060479463507834</v>
      </c>
      <c r="BX310" s="68">
        <f t="shared" si="767"/>
        <v>1881.4952084182223</v>
      </c>
      <c r="BY310" s="90">
        <f>IF(ISNA(VLOOKUP($B310,'[2]1516 Exp_Rev Access'!$F$7:$FS$310,59,FALSE)),"",VLOOKUP($B310,'[2]1516 Exp_Rev Access'!$F$7:$FS$310,59,FALSE))</f>
        <v>0</v>
      </c>
      <c r="BZ310" s="90">
        <f>IF(ISNA(VLOOKUP($B310,'[2]1516 Exp_Rev Access'!$F$7:$FS$310,60,FALSE)),"",VLOOKUP($B310,'[2]1516 Exp_Rev Access'!$F$7:$FS$310,60,FALSE))</f>
        <v>534234.38</v>
      </c>
      <c r="CA310" s="90">
        <f>IF(ISNA(VLOOKUP($B310,'[2]1516 Exp_Rev Access'!$F$7:$FS$310,61,FALSE)),"",VLOOKUP($B310,'[2]1516 Exp_Rev Access'!$F$7:$FS$310,61,FALSE))</f>
        <v>158321.51999999999</v>
      </c>
      <c r="CB310" s="90">
        <f>IF(ISNA(VLOOKUP($B310,'[2]1516 Exp_Rev Access'!$F$7:$FS$310,62,FALSE)),"",VLOOKUP($B310,'[2]1516 Exp_Rev Access'!$F$7:$FS$310,62,FALSE))</f>
        <v>0</v>
      </c>
      <c r="CC310" s="90">
        <f>IF(ISNA(VLOOKUP($B310,'[2]1516 Exp_Rev Access'!$F$7:$FS$310,63,FALSE)),"",VLOOKUP($B310,'[2]1516 Exp_Rev Access'!$F$7:$FS$310,63,FALSE))</f>
        <v>34356.449999999997</v>
      </c>
      <c r="CD310" s="90">
        <f>IF(ISNA(VLOOKUP($B310,'[2]1516 Exp_Rev Access'!$F$7:$FS$310,64,FALSE)),"",VLOOKUP($B310,'[2]1516 Exp_Rev Access'!$F$7:$FS$310,64,FALSE))</f>
        <v>0</v>
      </c>
      <c r="CE310" s="53">
        <f>SUM(BY310:CD310)</f>
        <v>726912.35</v>
      </c>
      <c r="CF310" s="92">
        <f t="shared" si="769"/>
        <v>5.2569525914836785E-3</v>
      </c>
      <c r="CG310" s="94">
        <f t="shared" si="770"/>
        <v>65.674742532098222</v>
      </c>
      <c r="CH310" s="90">
        <f>IF(ISNA(VLOOKUP($B310,'[2]1516 Exp_Rev Access'!$F$7:$FS$310,65,FALSE)),"",VLOOKUP($B310,'[2]1516 Exp_Rev Access'!$F$7:$FS$310,65,FALSE))</f>
        <v>483507.91</v>
      </c>
      <c r="CI310" s="90">
        <f>IF(ISNA(VLOOKUP($B310,'[2]1516 Exp_Rev Access'!$F$7:$FS$310,66,FALSE)),"",VLOOKUP($B310,'[2]1516 Exp_Rev Access'!$F$7:$FS$310,66,FALSE))</f>
        <v>0</v>
      </c>
      <c r="CJ310" s="90">
        <f>IF(ISNA(VLOOKUP($B310,'[2]1516 Exp_Rev Access'!$F$7:$FS$310,67,FALSE)),"",VLOOKUP($B310,'[2]1516 Exp_Rev Access'!$F$7:$FS$310,67,FALSE))</f>
        <v>0</v>
      </c>
      <c r="CK310" s="90">
        <f>IF(ISNA(VLOOKUP($B310,'[2]1516 Exp_Rev Access'!$F$7:$FS$310,68,FALSE)),"",VLOOKUP($B310,'[2]1516 Exp_Rev Access'!$F$7:$FS$310,68,FALSE))</f>
        <v>0</v>
      </c>
      <c r="CL310" s="90">
        <f>IF(ISNA(VLOOKUP($B310,'[2]1516 Exp_Rev Access'!$F$7:$FS$310,69,FALSE)),"",VLOOKUP($B310,'[2]1516 Exp_Rev Access'!$F$7:$FS$310,69,FALSE))</f>
        <v>0</v>
      </c>
      <c r="CM310" s="90">
        <f>IF(ISNA(VLOOKUP($B310,'[2]1516 Exp_Rev Access'!$F$7:$FS$310,70,FALSE)),"",VLOOKUP($B310,'[2]1516 Exp_Rev Access'!$F$7:$FS$310,70,FALSE))</f>
        <v>0</v>
      </c>
      <c r="CN310" s="90">
        <f>IF(ISNA(VLOOKUP($B310,'[2]1516 Exp_Rev Access'!$F$7:$FS$310,71,FALSE)),"",VLOOKUP($B310,'[2]1516 Exp_Rev Access'!$F$7:$FS$310,71,FALSE))</f>
        <v>0</v>
      </c>
      <c r="CO310" s="90">
        <f>IF(ISNA(VLOOKUP($B310,'[2]1516 Exp_Rev Access'!$F$7:$FS$310,72,FALSE)),"",VLOOKUP($B310,'[2]1516 Exp_Rev Access'!$F$7:$FS$310,72,FALSE))</f>
        <v>0</v>
      </c>
      <c r="CP310" s="90">
        <f>IF(ISNA(VLOOKUP($B310,'[2]1516 Exp_Rev Access'!$F$7:$FS$310,73,FALSE)),"",VLOOKUP($B310,'[2]1516 Exp_Rev Access'!$F$7:$FS$310,73,FALSE))</f>
        <v>0</v>
      </c>
      <c r="CQ310" s="90">
        <f>IF(ISNA(VLOOKUP($B310,'[2]1516 Exp_Rev Access'!$F$7:$FS$310,74,FALSE)),"",VLOOKUP($B310,'[2]1516 Exp_Rev Access'!$F$7:$FS$310,74,FALSE))</f>
        <v>2381787.83</v>
      </c>
      <c r="CR310" s="90">
        <f>IF(ISNA(VLOOKUP($B310,'[2]1516 Exp_Rev Access'!$F$7:$FS$310,75,FALSE)),"",VLOOKUP($B310,'[2]1516 Exp_Rev Access'!$F$7:$FS$310,75,FALSE))</f>
        <v>0</v>
      </c>
      <c r="CS310" s="90">
        <f>IF(ISNA(VLOOKUP($B310,'[2]1516 Exp_Rev Access'!$F$7:$FS$310,76,FALSE)),"",VLOOKUP($B310,'[2]1516 Exp_Rev Access'!$F$7:$FS$310,76,FALSE))</f>
        <v>65027</v>
      </c>
      <c r="CT310" s="90">
        <f>IF(ISNA(VLOOKUP($B310,'[2]1516 Exp_Rev Access'!$F$7:$FS$310,77,FALSE)),"",VLOOKUP($B310,'[2]1516 Exp_Rev Access'!$F$7:$FS$310,77,FALSE))</f>
        <v>0</v>
      </c>
      <c r="CU310" s="90">
        <f>IF(ISNA(VLOOKUP($B310,'[2]1516 Exp_Rev Access'!$F$7:$FS$310,78,FALSE)),"",VLOOKUP($B310,'[2]1516 Exp_Rev Access'!$F$7:$FS$310,78,FALSE))</f>
        <v>1852829.19</v>
      </c>
      <c r="CV310" s="90">
        <f>IF(ISNA(VLOOKUP($B310,'[2]1516 Exp_Rev Access'!$F$7:$FS$310,79,FALSE)),"",VLOOKUP($B310,'[2]1516 Exp_Rev Access'!$F$7:$FS$310,79,FALSE))</f>
        <v>257311.13</v>
      </c>
      <c r="CW310" s="90">
        <f>IF(ISNA(VLOOKUP($B310,'[2]1516 Exp_Rev Access'!$F$7:$FS$310,80,FALSE)),"",VLOOKUP($B310,'[2]1516 Exp_Rev Access'!$F$7:$FS$310,80,FALSE))</f>
        <v>0</v>
      </c>
      <c r="CX310" s="90">
        <f>IF(ISNA(VLOOKUP($B310,'[2]1516 Exp_Rev Access'!$F$7:$FS$310,81,FALSE)),"",VLOOKUP($B310,'[2]1516 Exp_Rev Access'!$F$7:$FS$310,81,FALSE))</f>
        <v>0</v>
      </c>
      <c r="CY310" s="90">
        <f>IF(ISNA(VLOOKUP($B310,'[2]1516 Exp_Rev Access'!$F$7:$FS$310,82,FALSE)),"",VLOOKUP($B310,'[2]1516 Exp_Rev Access'!$F$7:$FS$310,82,FALSE))</f>
        <v>0</v>
      </c>
      <c r="CZ310" s="90">
        <f>IF(ISNA(VLOOKUP($B310,'[2]1516 Exp_Rev Access'!$F$7:$FS$310,83,FALSE)),"",VLOOKUP($B310,'[2]1516 Exp_Rev Access'!$F$7:$FS$310,83,FALSE))</f>
        <v>0</v>
      </c>
      <c r="DA310" s="90">
        <f>IF(ISNA(VLOOKUP($B310,'[2]1516 Exp_Rev Access'!$F$7:$FS$310,84,FALSE)),"",VLOOKUP($B310,'[2]1516 Exp_Rev Access'!$F$7:$FS$310,84,FALSE))</f>
        <v>235057.18</v>
      </c>
      <c r="DB310" s="90">
        <f>IF(ISNA(VLOOKUP($B310,'[2]1516 Exp_Rev Access'!$F$7:$FS$310,85,FALSE)),"",VLOOKUP($B310,'[2]1516 Exp_Rev Access'!$F$7:$FS$310,85,FALSE))</f>
        <v>111493.33</v>
      </c>
      <c r="DC310" s="90">
        <f>IF(ISNA(VLOOKUP($B310,'[2]1516 Exp_Rev Access'!$F$7:$FS$310,86,FALSE)),"",VLOOKUP($B310,'[2]1516 Exp_Rev Access'!$F$7:$FS$310,86,FALSE))</f>
        <v>0</v>
      </c>
      <c r="DD310" s="90">
        <f>IF(ISNA(VLOOKUP($B310,'[2]1516 Exp_Rev Access'!$F$7:$FS$310,87,FALSE)),"",VLOOKUP($B310,'[2]1516 Exp_Rev Access'!$F$7:$FS$310,87,FALSE))</f>
        <v>0</v>
      </c>
      <c r="DE310" s="90">
        <f>IF(ISNA(VLOOKUP($B310,'[2]1516 Exp_Rev Access'!$F$7:$FS$310,88,FALSE)),"",VLOOKUP($B310,'[2]1516 Exp_Rev Access'!$F$7:$FS$310,88,FALSE))</f>
        <v>0</v>
      </c>
      <c r="DF310" s="90">
        <f>IF(ISNA(VLOOKUP($B310,'[2]1516 Exp_Rev Access'!$F$7:$FS$310,89,FALSE)),"",VLOOKUP($B310,'[2]1516 Exp_Rev Access'!$F$7:$FS$310,89,FALSE))</f>
        <v>0</v>
      </c>
      <c r="DG310" s="90">
        <f>IF(ISNA(VLOOKUP($B310,'[2]1516 Exp_Rev Access'!$F$7:$FS$310,90,FALSE)),"",VLOOKUP($B310,'[2]1516 Exp_Rev Access'!$F$7:$FS$310,90,FALSE))</f>
        <v>18763.45</v>
      </c>
      <c r="DH310" s="90">
        <f>IF(ISNA(VLOOKUP($B310,'[2]1516 Exp_Rev Access'!$F$7:$FS$310,91,FALSE)),"",VLOOKUP($B310,'[2]1516 Exp_Rev Access'!$F$7:$FS$310,91,FALSE))</f>
        <v>0</v>
      </c>
      <c r="DI310" s="90">
        <f>IF(ISNA(VLOOKUP($B310,'[2]1516 Exp_Rev Access'!$F$7:$FS$310,92,FALSE)),"",VLOOKUP($B310,'[2]1516 Exp_Rev Access'!$F$7:$FS$310,92,FALSE))</f>
        <v>2603236.94</v>
      </c>
      <c r="DJ310" s="90">
        <f>IF(ISNA(VLOOKUP($B310,'[2]1516 Exp_Rev Access'!$F$7:$FS$310,93,FALSE)),"",VLOOKUP($B310,'[2]1516 Exp_Rev Access'!$F$7:$FS$310,93,FALSE))</f>
        <v>0</v>
      </c>
      <c r="DK310" s="90">
        <f>IF(ISNA(VLOOKUP($B310,'[2]1516 Exp_Rev Access'!$F$7:$FS$310,94,FALSE)),"",VLOOKUP($B310,'[2]1516 Exp_Rev Access'!$F$7:$FS$310,94,FALSE))</f>
        <v>68804.63</v>
      </c>
      <c r="DL310" s="90">
        <f>IF(ISNA(VLOOKUP($B310,'[2]1516 Exp_Rev Access'!$F$7:$FS$310,95,FALSE)),"",VLOOKUP($B310,'[2]1516 Exp_Rev Access'!$F$7:$FS$310,95,FALSE))</f>
        <v>0</v>
      </c>
      <c r="DM310" s="90">
        <f>IF(ISNA(VLOOKUP($B310,'[2]1516 Exp_Rev Access'!$F$7:$FS$310,96,FALSE)),"",VLOOKUP($B310,'[2]1516 Exp_Rev Access'!$F$7:$FS$310,96,FALSE))</f>
        <v>0</v>
      </c>
      <c r="DN310" s="90">
        <f>IF(ISNA(VLOOKUP($B310,'[2]1516 Exp_Rev Access'!$F$7:$FS$310,97,FALSE)),"",VLOOKUP($B310,'[2]1516 Exp_Rev Access'!$F$7:$FS$310,97,FALSE))</f>
        <v>0</v>
      </c>
      <c r="DO310" s="90">
        <f>IF(ISNA(VLOOKUP($B310,'[2]1516 Exp_Rev Access'!$F$7:$FS$310,98,FALSE)),"",VLOOKUP($B310,'[2]1516 Exp_Rev Access'!$F$7:$FS$310,98,FALSE))</f>
        <v>0</v>
      </c>
      <c r="DP310" s="90">
        <f>IF(ISNA(VLOOKUP($B310,'[2]1516 Exp_Rev Access'!$F$7:$FS$310,99,FALSE)),"",VLOOKUP($B310,'[2]1516 Exp_Rev Access'!$F$7:$FS$310,99,FALSE))</f>
        <v>0</v>
      </c>
      <c r="DQ310" s="90">
        <f>IF(ISNA(VLOOKUP($B310,'[2]1516 Exp_Rev Access'!$F$7:$FS$310,100,FALSE)),"",VLOOKUP($B310,'[2]1516 Exp_Rev Access'!$F$7:$FS$310,100,FALSE))</f>
        <v>0</v>
      </c>
      <c r="DR310" s="90">
        <f>IF(ISNA(VLOOKUP($B310,'[2]1516 Exp_Rev Access'!$F$7:$FS$310,101,FALSE)),"",VLOOKUP($B310,'[2]1516 Exp_Rev Access'!$F$7:$FS$310,101,FALSE))</f>
        <v>0</v>
      </c>
      <c r="DS310" s="90">
        <f>IF(ISNA(VLOOKUP($B310,'[2]1516 Exp_Rev Access'!$F$7:$FS$310,102,FALSE)),"",VLOOKUP($B310,'[2]1516 Exp_Rev Access'!$F$7:$FS$310,102,FALSE))</f>
        <v>0</v>
      </c>
      <c r="DT310" s="90">
        <f>IF(ISNA(VLOOKUP($B310,'[2]1516 Exp_Rev Access'!$F$7:$FS$310,103,FALSE)),"",VLOOKUP($B310,'[2]1516 Exp_Rev Access'!$F$7:$FS$310,103,FALSE))</f>
        <v>0</v>
      </c>
      <c r="DU310" s="90">
        <f>IF(ISNA(VLOOKUP($B310,'[2]1516 Exp_Rev Access'!$F$7:$FS$310,104,FALSE)),"",VLOOKUP($B310,'[2]1516 Exp_Rev Access'!$F$7:$FS$310,104,FALSE))</f>
        <v>0</v>
      </c>
      <c r="DV310" s="90">
        <f>IF(ISNA(VLOOKUP($B310,'[2]1516 Exp_Rev Access'!$F$7:$FS$310,105,FALSE)),"",VLOOKUP($B310,'[2]1516 Exp_Rev Access'!$F$7:$FS$310,105,FALSE))</f>
        <v>0</v>
      </c>
      <c r="DW310" s="90">
        <f>IF(ISNA(VLOOKUP($B310,'[2]1516 Exp_Rev Access'!$F$7:$FS$310,106,FALSE)),"",VLOOKUP($B310,'[2]1516 Exp_Rev Access'!$F$7:$FS$310,106,FALSE))</f>
        <v>0</v>
      </c>
      <c r="DX310" s="90">
        <f>IF(ISNA(VLOOKUP($B310,'[2]1516 Exp_Rev Access'!$F$7:$FS$310,107,FALSE)),"",VLOOKUP($B310,'[2]1516 Exp_Rev Access'!$F$7:$FS$310,107,FALSE))</f>
        <v>0</v>
      </c>
      <c r="DY310" s="90">
        <f>IF(ISNA(VLOOKUP($B310,'[2]1516 Exp_Rev Access'!$F$7:$FS$310,108,FALSE)),"",VLOOKUP($B310,'[2]1516 Exp_Rev Access'!$F$7:$FS$310,108,FALSE))</f>
        <v>0</v>
      </c>
      <c r="DZ310" s="90">
        <f>IF(ISNA(VLOOKUP($B310,'[2]1516 Exp_Rev Access'!$F$7:$FS$310,109,FALSE)),"",VLOOKUP($B310,'[2]1516 Exp_Rev Access'!$F$7:$FS$310,109,FALSE))</f>
        <v>0</v>
      </c>
      <c r="EA310" s="90">
        <f>IF(ISNA(VLOOKUP($B310,'[2]1516 Exp_Rev Access'!$F$7:$FS$310,110,FALSE)),"",VLOOKUP($B310,'[2]1516 Exp_Rev Access'!$F$7:$FS$310,110,FALSE))</f>
        <v>0</v>
      </c>
      <c r="EB310" s="90">
        <f>IF(ISNA(VLOOKUP($B310,'[2]1516 Exp_Rev Access'!$F$7:$FS$310,111,FALSE)),"",VLOOKUP($B310,'[2]1516 Exp_Rev Access'!$F$7:$FS$310,111,FALSE))</f>
        <v>0</v>
      </c>
      <c r="EC310" s="90">
        <f>IF(ISNA(VLOOKUP($B310,'[2]1516 Exp_Rev Access'!$F$7:$FS$310,112,FALSE)),"",VLOOKUP($B310,'[2]1516 Exp_Rev Access'!$F$7:$FS$310,112,FALSE))</f>
        <v>0</v>
      </c>
      <c r="ED310" s="90">
        <f>IF(ISNA(VLOOKUP($B310,'[2]1516 Exp_Rev Access'!$F$7:$FS$310,113,FALSE)),"",VLOOKUP($B310,'[2]1516 Exp_Rev Access'!$F$7:$FS$310,113,FALSE))</f>
        <v>0</v>
      </c>
      <c r="EE310" s="90">
        <f>IF(ISNA(VLOOKUP($B310,'[2]1516 Exp_Rev Access'!$F$7:$FS$310,114,FALSE)),"",VLOOKUP($B310,'[2]1516 Exp_Rev Access'!$F$7:$FS$310,114,FALSE))</f>
        <v>0</v>
      </c>
      <c r="EF310" s="90">
        <f>IF(ISNA(VLOOKUP($B310,'[2]1516 Exp_Rev Access'!$F$7:$FS$310,115,FALSE)),"",VLOOKUP($B310,'[2]1516 Exp_Rev Access'!$F$7:$FS$310,115,FALSE))</f>
        <v>105775.74</v>
      </c>
      <c r="EG310" s="90">
        <f>IF(ISNA(VLOOKUP($B310,'[2]1516 Exp_Rev Access'!$F$7:$FS$310,116,FALSE)),"",VLOOKUP($B310,'[2]1516 Exp_Rev Access'!$F$7:$FS$310,116,FALSE))</f>
        <v>218960.17</v>
      </c>
      <c r="EH310" s="90">
        <f>IF(ISNA(VLOOKUP($B310,'[2]1516 Exp_Rev Access'!$F$7:$FS$310,117,FALSE)),"",VLOOKUP($B310,'[2]1516 Exp_Rev Access'!$F$7:$FS$310,117,FALSE))</f>
        <v>0</v>
      </c>
      <c r="EI310" s="90">
        <f>IF(ISNA(VLOOKUP($B310,'[2]1516 Exp_Rev Access'!$F$7:$FS$310,118,FALSE)),"",VLOOKUP($B310,'[2]1516 Exp_Rev Access'!$F$7:$FS$310,118,FALSE))</f>
        <v>0</v>
      </c>
      <c r="EJ310" s="90">
        <f>IF(ISNA(VLOOKUP($B310,'[2]1516 Exp_Rev Access'!$F$7:$FS$310,119,FALSE)),"",VLOOKUP($B310,'[2]1516 Exp_Rev Access'!$F$7:$FS$310,119,FALSE))</f>
        <v>0</v>
      </c>
      <c r="EK310" s="90">
        <f>IF(ISNA(VLOOKUP($B310,'[2]1516 Exp_Rev Access'!$F$7:$FS$310,120,FALSE)),"",VLOOKUP($B310,'[2]1516 Exp_Rev Access'!$F$7:$FS$310,120,FALSE))</f>
        <v>0</v>
      </c>
      <c r="EL310" s="90">
        <f>IF(ISNA(VLOOKUP($B310,'[2]1516 Exp_Rev Access'!$F$7:$FS$310,121,FALSE)),"",VLOOKUP($B310,'[2]1516 Exp_Rev Access'!$F$7:$FS$310,121,FALSE))</f>
        <v>0</v>
      </c>
      <c r="EM310" s="90">
        <f>IF(ISNA(VLOOKUP($B310,'[2]1516 Exp_Rev Access'!$F$7:$FS$310,122,FALSE)),"",VLOOKUP($B310,'[2]1516 Exp_Rev Access'!$F$7:$FS$310,122,FALSE))</f>
        <v>0</v>
      </c>
      <c r="EN310" s="90">
        <f>IF(ISNA(VLOOKUP($B310,'[2]1516 Exp_Rev Access'!$F$7:$FS$310,123,FALSE)),"",VLOOKUP($B310,'[2]1516 Exp_Rev Access'!$F$7:$FS$310,123,FALSE))</f>
        <v>459786.27</v>
      </c>
      <c r="EO310" s="90">
        <f>IF(ISNA(VLOOKUP($B310,'[2]1516 Exp_Rev Access'!$F$7:$FS$310,124,FALSE)),"",VLOOKUP($B310,'[2]1516 Exp_Rev Access'!$F$7:$FS$310,124,FALSE))</f>
        <v>0</v>
      </c>
      <c r="EP310" s="90">
        <f>IF(ISNA(VLOOKUP($B310,'[2]1516 Exp_Rev Access'!$F$7:$FS$310,125,FALSE)),"",VLOOKUP($B310,'[2]1516 Exp_Rev Access'!$F$7:$FS$310,125,FALSE))</f>
        <v>0</v>
      </c>
      <c r="EQ310" s="90">
        <f>IF(ISNA(VLOOKUP($B310,'[2]1516 Exp_Rev Access'!$F$7:$FS$310,126,FALSE)),"",VLOOKUP($B310,'[2]1516 Exp_Rev Access'!$F$7:$FS$310,126,FALSE))</f>
        <v>0</v>
      </c>
      <c r="ER310" s="90">
        <f>IF(ISNA(VLOOKUP($B310,'[2]1516 Exp_Rev Access'!$F$7:$FS$310,127,FALSE)),"",VLOOKUP($B310,'[2]1516 Exp_Rev Access'!$F$7:$FS$310,127,FALSE))</f>
        <v>0</v>
      </c>
      <c r="ES310" s="90">
        <f>IF(ISNA(VLOOKUP($B310,'[2]1516 Exp_Rev Access'!$F$7:$FS$310,128,FALSE)),"",VLOOKUP($B310,'[2]1516 Exp_Rev Access'!$F$7:$FS$310,128,FALSE))</f>
        <v>0</v>
      </c>
      <c r="ET310" s="90">
        <f>IF(ISNA(VLOOKUP($B310,'[2]1516 Exp_Rev Access'!$F$7:$FS$310,129,FALSE)),"",VLOOKUP($B310,'[2]1516 Exp_Rev Access'!$F$7:$FS$310,129,FALSE))</f>
        <v>0</v>
      </c>
      <c r="EU310" s="90">
        <f>IF(ISNA(VLOOKUP($B310,'[2]1516 Exp_Rev Access'!$F$7:$FS$310,130,FALSE)),"",VLOOKUP($B310,'[2]1516 Exp_Rev Access'!$F$7:$FS$310,130,FALSE))</f>
        <v>0</v>
      </c>
      <c r="EV310" s="90">
        <f>IF(ISNA(VLOOKUP($B310,'[2]1516 Exp_Rev Access'!$F$7:$FS$310,131,FALSE)),"",VLOOKUP($B310,'[2]1516 Exp_Rev Access'!$F$7:$FS$310,131,FALSE))</f>
        <v>86873.1</v>
      </c>
      <c r="EW310" s="90">
        <f>IF(ISNA(VLOOKUP($B310,'[2]1516 Exp_Rev Access'!$F$7:$FS$310,132,FALSE)),"",VLOOKUP($B310,'[2]1516 Exp_Rev Access'!$F$7:$FS$310,132,FALSE))</f>
        <v>0</v>
      </c>
      <c r="EX310" s="90">
        <f>IF(ISNA(VLOOKUP($B310,'[2]1516 Exp_Rev Access'!$F$7:$FS$310,133,FALSE)),"",VLOOKUP($B310,'[2]1516 Exp_Rev Access'!$F$7:$FS$310,133,FALSE))</f>
        <v>0</v>
      </c>
      <c r="EY310" s="90">
        <f>IF(ISNA(VLOOKUP($B310,'[2]1516 Exp_Rev Access'!$F$7:$FS$310,134,FALSE)),"",VLOOKUP($B310,'[2]1516 Exp_Rev Access'!$F$7:$FS$310,134,FALSE))</f>
        <v>0</v>
      </c>
      <c r="EZ310" s="90">
        <f>IF(ISNA(VLOOKUP($B310,'[2]1516 Exp_Rev Access'!$F$7:$FS$310,135,FALSE)),"",VLOOKUP($B310,'[2]1516 Exp_Rev Access'!$F$7:$FS$310,135,FALSE))</f>
        <v>0</v>
      </c>
      <c r="FA310" s="90">
        <f>IF(ISNA(VLOOKUP($B310,'[2]1516 Exp_Rev Access'!$F$7:$FS$310,136,FALSE)),"",VLOOKUP($B310,'[2]1516 Exp_Rev Access'!$F$7:$FS$310,136,FALSE))</f>
        <v>0</v>
      </c>
      <c r="FB310" s="90">
        <f>IF(ISNA(VLOOKUP($B310,'[2]1516 Exp_Rev Access'!$F$7:$FS$310,137,FALSE)),"",VLOOKUP($B310,'[2]1516 Exp_Rev Access'!$F$7:$FS$310,137,FALSE))</f>
        <v>0</v>
      </c>
      <c r="FC310" s="90">
        <f>IF(ISNA(VLOOKUP($B310,'[2]1516 Exp_Rev Access'!$F$7:$FS$310,138,FALSE)),"",VLOOKUP($B310,'[2]1516 Exp_Rev Access'!$F$7:$FS$310,138,FALSE))</f>
        <v>0</v>
      </c>
      <c r="FD310" s="90">
        <f>IF(ISNA(VLOOKUP($B310,'[2]1516 Exp_Rev Access'!$F$7:$FS$310,139,FALSE)),"",VLOOKUP($B310,'[2]1516 Exp_Rev Access'!$F$7:$FS$310,139,FALSE))</f>
        <v>0</v>
      </c>
      <c r="FE310" s="90">
        <f>IF(ISNA(VLOOKUP($B310,'[2]1516 Exp_Rev Access'!$F$7:$FS$310,140,FALSE)),"",VLOOKUP($B310,'[2]1516 Exp_Rev Access'!$F$7:$FS$310,140,FALSE))</f>
        <v>0</v>
      </c>
      <c r="FF310" s="90">
        <f>IF(ISNA(VLOOKUP($B310,'[2]1516 Exp_Rev Access'!$F$7:$FS$310,141,FALSE)),"",VLOOKUP($B310,'[2]1516 Exp_Rev Access'!$F$7:$FS$310,141,FALSE))</f>
        <v>0</v>
      </c>
      <c r="FG310" s="90">
        <f>IF(ISNA(VLOOKUP($B310,'[2]1516 Exp_Rev Access'!$F$7:$FS$310,142,FALSE)),"",VLOOKUP($B310,'[2]1516 Exp_Rev Access'!$F$7:$FS$310,142,FALSE))</f>
        <v>0</v>
      </c>
      <c r="FH310" s="90">
        <f>IF(ISNA(VLOOKUP($B310,'[2]1516 Exp_Rev Access'!$F$7:$FS$310,143,FALSE)),"",VLOOKUP($B310,'[2]1516 Exp_Rev Access'!$F$7:$FS$310,143,FALSE))</f>
        <v>0</v>
      </c>
      <c r="FI310" s="90">
        <f>IF(ISNA(VLOOKUP($B310,'[2]1516 Exp_Rev Access'!$F$7:$FS$310,144,FALSE)),"",VLOOKUP($B310,'[2]1516 Exp_Rev Access'!$F$7:$FS$310,144,FALSE))</f>
        <v>0</v>
      </c>
      <c r="FJ310" s="90">
        <f>IF(ISNA(VLOOKUP($B310,'[2]1516 Exp_Rev Access'!$F$7:$FS$310,145,FALSE)),"",VLOOKUP($B310,'[2]1516 Exp_Rev Access'!$F$7:$FS$310,145,FALSE))</f>
        <v>0</v>
      </c>
      <c r="FK310" s="90">
        <f>IF(ISNA(VLOOKUP($B310,'[2]1516 Exp_Rev Access'!$F$7:$FS$310,146,FALSE)),"",VLOOKUP($B310,'[2]1516 Exp_Rev Access'!$F$7:$FS$310,146,FALSE))</f>
        <v>0</v>
      </c>
      <c r="FL310" s="90">
        <f>IF(ISNA(VLOOKUP($B310,'[2]1516 Exp_Rev Access'!$F$7:$FS$310,1147,FALSE)),"",VLOOKUP($B310,'[2]1516 Exp_Rev Access'!$F$7:$FS$310,147,FALSE))</f>
        <v>0</v>
      </c>
      <c r="FM310" s="90">
        <f>IF(ISNA(VLOOKUP($B310,'[2]1516 Exp_Rev Access'!$F$7:$FS$310,148,FALSE)),"",VLOOKUP($B310,'[2]1516 Exp_Rev Access'!$F$7:$FS$310,148,FALSE))</f>
        <v>0</v>
      </c>
      <c r="FN310" s="90">
        <f>IF(ISNA(VLOOKUP($B310,'[2]1516 Exp_Rev Access'!$F$7:$FS$310,149,FALSE)),"",VLOOKUP($B310,'[2]1516 Exp_Rev Access'!$F$7:$FS$310,149,FALSE))</f>
        <v>0</v>
      </c>
      <c r="FO310" s="90">
        <f>IF(ISNA(VLOOKUP($B310,'[2]1516 Exp_Rev Access'!$F$7:$FS$310,150,FALSE)),"",VLOOKUP($B310,'[2]1516 Exp_Rev Access'!$F$7:$FS$310,150,FALSE))</f>
        <v>0</v>
      </c>
      <c r="FP310" s="90">
        <f>IF(ISNA(VLOOKUP($B310,'[2]1516 Exp_Rev Access'!$F$7:$FS$310,151,FALSE)),"",VLOOKUP($B310,'[2]1516 Exp_Rev Access'!$F$7:$FS$310,151,FALSE))</f>
        <v>0</v>
      </c>
      <c r="FQ310" s="90">
        <f>IF(ISNA(VLOOKUP($B310,'[2]1516 Exp_Rev Access'!$F$7:$FS$310,152,FALSE)),"",VLOOKUP($B310,'[2]1516 Exp_Rev Access'!$F$7:$FS$310,152,FALSE))</f>
        <v>0</v>
      </c>
      <c r="FR310" s="90">
        <f>IF(ISNA(VLOOKUP($B310,'[2]1516 Exp_Rev Access'!$F$7:$FS$310,153,FALSE)),"",VLOOKUP($B310,'[2]1516 Exp_Rev Access'!$F$7:$FS$310,153,FALSE))</f>
        <v>270624.83</v>
      </c>
      <c r="FS310" s="53">
        <f t="shared" si="771"/>
        <v>9219838.6999999993</v>
      </c>
      <c r="FT310" s="92">
        <f t="shared" si="772"/>
        <v>6.6676890201447958E-2</v>
      </c>
      <c r="FU310" s="53">
        <f t="shared" si="773"/>
        <v>832.98974465074809</v>
      </c>
      <c r="FV310" s="90">
        <f>IF(ISNA(VLOOKUP($B310,'[2]1516 Exp_Rev Access'!$F$7:$FS$310,154,FALSE)),"",VLOOKUP($B310,'[2]1516 Exp_Rev Access'!$F$7:$FS$310,154,FALSE))</f>
        <v>0</v>
      </c>
      <c r="FW310" s="90">
        <f>IF(ISNA(VLOOKUP($B310,'[2]1516 Exp_Rev Access'!$F$7:$FS$310,155,FALSE)),"",VLOOKUP($B310,'[2]1516 Exp_Rev Access'!$F$7:$FS$310,155,FALSE))</f>
        <v>0</v>
      </c>
      <c r="FX310" s="90">
        <f>IF(ISNA(VLOOKUP($B310,'[2]1516 Exp_Rev Access'!$F$7:$FS$310,156,FALSE)),"",VLOOKUP($B310,'[2]1516 Exp_Rev Access'!$F$7:$FS$310,156,FALSE))</f>
        <v>0</v>
      </c>
      <c r="FY310" s="90">
        <f>IF(ISNA(VLOOKUP($B310,'[2]1516 Exp_Rev Access'!$F$7:$FS$310,157,FALSE)),"",VLOOKUP($B310,'[2]1516 Exp_Rev Access'!$F$7:$FS$310,157,FALSE))</f>
        <v>0</v>
      </c>
      <c r="FZ310" s="90">
        <f>IF(ISNA(VLOOKUP($B310,'[2]1516 Exp_Rev Access'!$F$7:$FS$310,158,FALSE)),"",VLOOKUP($B310,'[2]1516 Exp_Rev Access'!$F$7:$FS$310,158,FALSE))</f>
        <v>0</v>
      </c>
      <c r="GA310" s="90">
        <f>IF(ISNA(VLOOKUP($B310,'[2]1516 Exp_Rev Access'!$F$7:$FS$310,159,FALSE)),"",VLOOKUP($B310,'[2]1516 Exp_Rev Access'!$F$7:$FS$310,159,FALSE))</f>
        <v>0</v>
      </c>
      <c r="GB310" s="90">
        <f>IF(ISNA(VLOOKUP($B310,'[2]1516 Exp_Rev Access'!$F$7:$FS$310,160,FALSE)),"",VLOOKUP($B310,'[2]1516 Exp_Rev Access'!$F$7:$FS$310,160,FALSE))</f>
        <v>0</v>
      </c>
      <c r="GC310" s="90">
        <f>IF(ISNA(VLOOKUP($B310,'[2]1516 Exp_Rev Access'!$F$7:$FS$310,161,FALSE)),"",VLOOKUP($B310,'[2]1516 Exp_Rev Access'!$F$7:$FS$310,161,FALSE))</f>
        <v>0</v>
      </c>
      <c r="GD310" s="90">
        <f>IF(ISNA(VLOOKUP($B310,'[2]1516 Exp_Rev Access'!$F$7:$FS$310,162,FALSE)),"",VLOOKUP($B310,'[2]1516 Exp_Rev Access'!$F$7:$FS$310,162,FALSE))</f>
        <v>0</v>
      </c>
      <c r="GE310" s="90">
        <f>IF(ISNA(VLOOKUP($B310,'[2]1516 Exp_Rev Access'!$F$7:$FS$310,163,FALSE)),"",VLOOKUP($B310,'[2]1516 Exp_Rev Access'!$F$7:$FS$310,163,FALSE))</f>
        <v>0</v>
      </c>
      <c r="GF310" s="90">
        <f>IF(ISNA(VLOOKUP($B310,'[2]1516 Exp_Rev Access'!$F$7:$FS$310,164,FALSE)),"",VLOOKUP($B310,'[2]1516 Exp_Rev Access'!$F$7:$FS$310,164,FALSE))</f>
        <v>2460903.14</v>
      </c>
      <c r="GG310" s="90">
        <f>IF(ISNA(VLOOKUP($B310,'[2]1516 Exp_Rev Access'!$F$7:$FS$310,165,FALSE)),"",VLOOKUP($B310,'[2]1516 Exp_Rev Access'!$F$7:$FS$310,165,FALSE))</f>
        <v>0</v>
      </c>
      <c r="GH310" s="90">
        <f>IF(ISNA(VLOOKUP($B310,'[2]1516 Exp_Rev Access'!$F$7:$FS$310,166,FALSE)),"",VLOOKUP($B310,'[2]1516 Exp_Rev Access'!$F$7:$FS$310,166,FALSE))</f>
        <v>0</v>
      </c>
      <c r="GI310" s="90">
        <f>IF(ISNA(VLOOKUP($B310,'[2]1516 Exp_Rev Access'!$F$7:$FS$310,167,FALSE)),"",VLOOKUP($B310,'[2]1516 Exp_Rev Access'!$F$7:$FS$310,167,FALSE))</f>
        <v>0</v>
      </c>
      <c r="GJ310" s="90">
        <f>IF(ISNA(VLOOKUP($B310,'[2]1516 Exp_Rev Access'!$F$7:$FS$310,168,FALSE)),"",VLOOKUP($B310,'[2]1516 Exp_Rev Access'!$F$7:$FS$310,168,FALSE))</f>
        <v>0</v>
      </c>
      <c r="GK310" s="90">
        <f>IF(ISNA(VLOOKUP($B310,'[2]1516 Exp_Rev Access'!$F$7:$FS$310,169,FALSE)),"",VLOOKUP($B310,'[2]1516 Exp_Rev Access'!$F$7:$FS$310,169,FALSE))</f>
        <v>24479.83</v>
      </c>
      <c r="GL310" s="90">
        <f>IF(ISNA(VLOOKUP($B310,'[2]1516 Exp_Rev Access'!$F$7:$FS$310,170,FALSE)),"",VLOOKUP($B310,'[2]1516 Exp_Rev Access'!$F$7:$FS$310,170,FALSE))</f>
        <v>0</v>
      </c>
      <c r="GM310" s="90">
        <f>IF(ISNA(VLOOKUP($B310,'[2]1516 Exp_Rev Access'!$F$7:$FT$310,171,FALSE)),"",VLOOKUP($B310,'[2]1516 Exp_Rev Access'!$F$7:$FT$310,171,FALSE))</f>
        <v>0</v>
      </c>
      <c r="GN310" s="90">
        <f>IF(ISNA(VLOOKUP($B310,'[2]1516 Exp_Rev Access'!$F$7:$FU$310,172,FALSE)),"",VLOOKUP($B310,'[2]1516 Exp_Rev Access'!$F$7:$FU$310,172,FALSE))</f>
        <v>0</v>
      </c>
      <c r="GO310" s="90">
        <f>IF(ISNA(VLOOKUP($B310,'[2]1516 Exp_Rev Access'!$F$7:$FV$310,173,FALSE)),"",VLOOKUP($B310,'[2]1516 Exp_Rev Access'!$F$7:$FV$310,173,FALSE))</f>
        <v>0</v>
      </c>
      <c r="GP310" s="90">
        <f>IF(ISNA(VLOOKUP($B310,'[2]1516 Exp_Rev Access'!$F$7:$GA$310,174,FALSE)),"",VLOOKUP($B310,'[2]1516 Exp_Rev Access'!$F$7:$GA$310,174,FALSE))</f>
        <v>0</v>
      </c>
      <c r="GQ310" s="90">
        <f>IF(ISNA(VLOOKUP($B310,'[2]1516 Exp_Rev Access'!$F$7:$GA$310,175,FALSE)),"",VLOOKUP($B310,'[2]1516 Exp_Rev Access'!$F$7:$GA$310,175,FALSE))</f>
        <v>0</v>
      </c>
      <c r="GR310" s="90">
        <f>IF(ISNA(VLOOKUP($B310,'[2]1516 Exp_Rev Access'!$F$7:$GA$310,176,FALSE)),"",VLOOKUP($B310,'[2]1516 Exp_Rev Access'!$F$7:$GA$310,176,FALSE))</f>
        <v>0</v>
      </c>
      <c r="GS310" s="90">
        <f>IF(ISNA(VLOOKUP($B310,'[2]1516 Exp_Rev Access'!$F$7:$GA$310,177,FALSE)),"",VLOOKUP($B310,'[2]1516 Exp_Rev Access'!$F$7:$GA$310,177,FALSE))</f>
        <v>0</v>
      </c>
      <c r="GT310" s="90">
        <f>IF(ISNA(VLOOKUP($B310,'[2]1516 Exp_Rev Access'!$F$7:$GA$310,178,FALSE)),"",VLOOKUP($B310,'[2]1516 Exp_Rev Access'!$F$7:$GA$310,178,FALSE))</f>
        <v>0</v>
      </c>
      <c r="GU310" s="53">
        <f t="shared" si="774"/>
        <v>2485382.9700000002</v>
      </c>
      <c r="GV310" s="92">
        <f t="shared" si="775"/>
        <v>1.7974024578026365E-2</v>
      </c>
      <c r="GW310" s="114">
        <f t="shared" si="776"/>
        <v>224.54823700328055</v>
      </c>
    </row>
    <row r="311" spans="1:222" x14ac:dyDescent="0.2">
      <c r="B311" s="87" t="s">
        <v>632</v>
      </c>
      <c r="C311" s="87" t="s">
        <v>633</v>
      </c>
      <c r="D311" s="88">
        <f>IF(ISNA(VLOOKUP($B311,'[2]1516 enrollment_Rev_Exp by size'!$A$6:$C$325,3,FALSE)),"",VLOOKUP($B311,'[2]1516 enrollment_Rev_Exp by size'!$A$6:$C$325,3,FALSE))</f>
        <v>40.809999999999995</v>
      </c>
      <c r="E311" s="89">
        <v>851931.51</v>
      </c>
      <c r="F311" s="67">
        <f t="shared" si="754"/>
        <v>851931.51</v>
      </c>
      <c r="G311" s="67">
        <f t="shared" si="755"/>
        <v>0</v>
      </c>
      <c r="H311" s="90">
        <f>IF(ISNA(VLOOKUP($B311,'[2]1516 Exp_Rev Access'!$F$7:$FS$310,2,FALSE)),"",VLOOKUP($B311,'[2]1516 Exp_Rev Access'!$F$7:$FS$310,2,FALSE))</f>
        <v>176869.97</v>
      </c>
      <c r="I311" s="90">
        <f>IF(ISNA(VLOOKUP($B311,'[2]1516 Exp_Rev Access'!$F$7:$FS$310,3,FALSE)),"",VLOOKUP($B311,'[2]1516 Exp_Rev Access'!$F$7:$FS$310,3,FALSE))</f>
        <v>0</v>
      </c>
      <c r="J311" s="90">
        <f>IF(ISNA(VLOOKUP($B311,'[2]1516 Exp_Rev Access'!$F$7:$FS$310,4,FALSE)),"",VLOOKUP($B311,'[2]1516 Exp_Rev Access'!$F$7:$FS$310,4,FALSE))</f>
        <v>0</v>
      </c>
      <c r="K311" s="90">
        <f>IF(ISNA(VLOOKUP($B311,'[2]1516 Exp_Rev Access'!$F$7:$FS$310,5,FALSE)),"-",VLOOKUP($B311,'[2]1516 Exp_Rev Access'!$F$7:$FS$310,5,FALSE))</f>
        <v>15437.26</v>
      </c>
      <c r="L311" s="90">
        <f>IF(ISNA(VLOOKUP($B311,'[2]1516 Exp_Rev Access'!$F$7:$FS$310,6,FALSE)),"",VLOOKUP($B311,'[2]1516 Exp_Rev Access'!$F$7:$FS$310,6,FALSE))</f>
        <v>0</v>
      </c>
      <c r="M311" s="90">
        <f>IF(ISNA(VLOOKUP($B311,'[2]1516 Exp_Rev Access'!$F$7:$FS$310,7,FALSE)),"",VLOOKUP($B311,'[2]1516 Exp_Rev Access'!$F$7:$FS$310,7,FALSE))</f>
        <v>0</v>
      </c>
      <c r="N311" s="53">
        <f t="shared" si="756"/>
        <v>192307.23</v>
      </c>
      <c r="O311" s="91">
        <f t="shared" si="757"/>
        <v>0.22573085716714483</v>
      </c>
      <c r="P311" s="53">
        <f t="shared" si="758"/>
        <v>4712.2575349179133</v>
      </c>
      <c r="Q311" s="90">
        <f>IF(ISNA(VLOOKUP($B311,'[2]1516 Exp_Rev Access'!$F$7:$FS$310,8,FALSE)),"",VLOOKUP($B311,'[2]1516 Exp_Rev Access'!$F$7:$FS$310,8,FALSE))</f>
        <v>0</v>
      </c>
      <c r="R311" s="90">
        <f>IF(ISNA(VLOOKUP($B311,'[2]1516 Exp_Rev Access'!$F$7:$FS$310,9,FALSE)),"",VLOOKUP($B311,'[2]1516 Exp_Rev Access'!$F$7:$FS$310,9,FALSE))</f>
        <v>0</v>
      </c>
      <c r="S311" s="90">
        <f>IF(ISNA(VLOOKUP($B311,'[2]1516 Exp_Rev Access'!$F$7:$FS$310,10,FALSE)),"",VLOOKUP($B311,'[2]1516 Exp_Rev Access'!$F$7:$FS$310,10,FALSE))</f>
        <v>0</v>
      </c>
      <c r="T311" s="90">
        <f>IF(ISNA(VLOOKUP($B311,'[2]1516 Exp_Rev Access'!$F$7:$FS$310,11,FALSE)),"",VLOOKUP($B311,'[2]1516 Exp_Rev Access'!$F$7:$FS$310,11,FALSE))</f>
        <v>0</v>
      </c>
      <c r="U311" s="90">
        <f>IF(ISNA(VLOOKUP($B311,'[2]1516 Exp_Rev Access'!$F$7:$FS$310,12,FALSE)),"",VLOOKUP($B311,'[2]1516 Exp_Rev Access'!$F$7:$FS$310,12,FALSE))</f>
        <v>0</v>
      </c>
      <c r="V311" s="90">
        <f>IF(ISNA(VLOOKUP($B311,'[2]1516 Exp_Rev Access'!$F$7:$FS$310,13,FALSE)),"",VLOOKUP($B311,'[2]1516 Exp_Rev Access'!$F$7:$FS$310,13,FALSE))</f>
        <v>0</v>
      </c>
      <c r="W311" s="90">
        <f>IF(ISNA(VLOOKUP($B311,'[2]1516 Exp_Rev Access'!$F$7:$FS$310,14,FALSE)),"",VLOOKUP($B311,'[2]1516 Exp_Rev Access'!$F$7:$FS$310,14,FALSE))</f>
        <v>0</v>
      </c>
      <c r="X311" s="90">
        <f>IF(ISNA(VLOOKUP($B311,'[2]1516 Exp_Rev Access'!$F$7:$FS$310,15,FALSE)),"",VLOOKUP($B311,'[2]1516 Exp_Rev Access'!$F$7:$FS$310,15,FALSE))</f>
        <v>0</v>
      </c>
      <c r="Y311" s="90">
        <f>IF(ISNA(VLOOKUP($B311,'[2]1516 Exp_Rev Access'!$F$7:$FS$310,16,FALSE)),"",VLOOKUP($B311,'[2]1516 Exp_Rev Access'!$F$7:$FS$310,16,FALSE))</f>
        <v>3990</v>
      </c>
      <c r="Z311" s="90">
        <f>IF(ISNA(VLOOKUP($B311,'[2]1516 Exp_Rev Access'!$F$7:$FS$310,17,FALSE)),"",VLOOKUP($B311,'[2]1516 Exp_Rev Access'!$F$7:$FS$310,17,FALSE))</f>
        <v>0</v>
      </c>
      <c r="AA311" s="90">
        <f>IF(ISNA(VLOOKUP($B311,'[2]1516 Exp_Rev Access'!$F$7:$FS$310,18,FALSE)),"",VLOOKUP($B311,'[2]1516 Exp_Rev Access'!$F$7:$FS$310,18,FALSE))</f>
        <v>0</v>
      </c>
      <c r="AB311" s="90">
        <f>IF(ISNA(VLOOKUP($B311,'[2]1516 Exp_Rev Access'!$F$7:$FS$310,19,FALSE)),"",VLOOKUP($B311,'[2]1516 Exp_Rev Access'!$F$7:$FS$310,19,FALSE))</f>
        <v>0</v>
      </c>
      <c r="AC311" s="90">
        <f>IF(ISNA(VLOOKUP($B311,'[2]1516 Exp_Rev Access'!$F$7:$FS$310,20,FALSE)),"",VLOOKUP($B311,'[2]1516 Exp_Rev Access'!$F$7:$FS$310,20,FALSE))</f>
        <v>0</v>
      </c>
      <c r="AD311" s="90">
        <f>IF(ISNA(VLOOKUP($B311,'[2]1516 Exp_Rev Access'!$F$7:$FS$310,21,FALSE)),"",VLOOKUP($B311,'[2]1516 Exp_Rev Access'!$F$7:$FS$310,21,FALSE))</f>
        <v>2546.1</v>
      </c>
      <c r="AE311" s="90">
        <f>IF(ISNA(VLOOKUP($B311,'[2]1516 Exp_Rev Access'!$F$7:$FS$310,22,FALSE)),"",VLOOKUP($B311,'[2]1516 Exp_Rev Access'!$F$7:$FS$310,22,FALSE))</f>
        <v>1215.1199999999999</v>
      </c>
      <c r="AF311" s="90">
        <f>IF(ISNA(VLOOKUP($B311,'[2]1516 Exp_Rev Access'!$F$7:$FS$310,23,FALSE)),"",VLOOKUP($B311,'[2]1516 Exp_Rev Access'!$F$7:$FS$310,23,FALSE))</f>
        <v>0</v>
      </c>
      <c r="AG311" s="90">
        <f>IF(ISNA(VLOOKUP($B311,'[2]1516 Exp_Rev Access'!$F$7:$FS$310,24,FALSE)),"",VLOOKUP($B311,'[2]1516 Exp_Rev Access'!$F$7:$FS$310,24,FALSE))</f>
        <v>1131.32</v>
      </c>
      <c r="AH311" s="90">
        <f>IF(ISNA(VLOOKUP($B311,'[2]1516 Exp_Rev Access'!$F$7:$FS$310,25,FALSE)),"",VLOOKUP($B311,'[2]1516 Exp_Rev Access'!$F$7:$FS$310,25,FALSE))</f>
        <v>0</v>
      </c>
      <c r="AI311" s="90">
        <f>IF(ISNA(VLOOKUP($B311,'[2]1516 Exp_Rev Access'!$F$7:$FS$310,26,FALSE)),"",VLOOKUP($B311,'[2]1516 Exp_Rev Access'!$F$7:$FS$310,26,FALSE))</f>
        <v>1020</v>
      </c>
      <c r="AJ311" s="90">
        <f>IF(ISNA(VLOOKUP($B311,'[2]1516 Exp_Rev Access'!$F$7:$FS$310,27,FALSE)),"",VLOOKUP($B311,'[2]1516 Exp_Rev Access'!$F$7:$FS$310,27,FALSE))</f>
        <v>0</v>
      </c>
      <c r="AK311" s="90">
        <f>IF(ISNA(VLOOKUP($B311,'[2]1516 Exp_Rev Access'!$F$7:$FS$310,28,FALSE)),"",VLOOKUP($B311,'[2]1516 Exp_Rev Access'!$F$7:$FS$310,28,FALSE))</f>
        <v>56.3</v>
      </c>
      <c r="AL311" s="90">
        <f>IF(ISNA(VLOOKUP($B311,'[2]1516 Exp_Rev Access'!$F$7:$FS$310,29,FALSE)),"",VLOOKUP($B311,'[2]1516 Exp_Rev Access'!$F$7:$FS$310,29,FALSE))</f>
        <v>4293.38</v>
      </c>
      <c r="AM311" s="53">
        <f t="shared" si="759"/>
        <v>14252.220000000001</v>
      </c>
      <c r="AN311" s="92">
        <f t="shared" si="760"/>
        <v>1.6729302570343947E-2</v>
      </c>
      <c r="AO311" s="68">
        <f t="shared" si="761"/>
        <v>349.23352119578544</v>
      </c>
      <c r="AP311" s="90">
        <f>IF(ISNA(VLOOKUP($B311,'[2]1516 Exp_Rev Access'!$F$7:$FS$310,30,FALSE)),"",VLOOKUP($B311,'[2]1516 Exp_Rev Access'!$F$7:$FS$310,30,FALSE))</f>
        <v>393333.57</v>
      </c>
      <c r="AQ311" s="90">
        <f>IF(ISNA(VLOOKUP($B311,'[2]1516 Exp_Rev Access'!$F$7:$FS$310,31,FALSE)),"",VLOOKUP($B311,'[2]1516 Exp_Rev Access'!$F$7:$FS$310,31,FALSE))</f>
        <v>1566.84</v>
      </c>
      <c r="AR311" s="90">
        <f>IF(ISNA(VLOOKUP($B311,'[2]1516 Exp_Rev Access'!$F$7:$FS$310,32,FALSE)),"",VLOOKUP($B311,'[2]1516 Exp_Rev Access'!$F$7:$FS$310,32,FALSE))</f>
        <v>0</v>
      </c>
      <c r="AS311" s="90">
        <f>IF(ISNA(VLOOKUP($B311,'[2]1516 Exp_Rev Access'!$F$7:$FS$310,33,FALSE)),"",VLOOKUP($B311,'[2]1516 Exp_Rev Access'!$F$7:$FS$310,33,FALSE))</f>
        <v>30609.17</v>
      </c>
      <c r="AT311" s="90">
        <f>IF(ISNA(VLOOKUP($B311,'[2]1516 Exp_Rev Access'!$F$7:$FS$310,34,FALSE)),"",VLOOKUP($B311,'[2]1516 Exp_Rev Access'!$F$7:$FS$310,34,FALSE))</f>
        <v>0</v>
      </c>
      <c r="AU311" s="53">
        <f t="shared" si="762"/>
        <v>425509.58</v>
      </c>
      <c r="AV311" s="93">
        <f t="shared" si="763"/>
        <v>0.4994645402891601</v>
      </c>
      <c r="AW311" s="53">
        <f t="shared" si="764"/>
        <v>10426.600833129136</v>
      </c>
      <c r="AX311" s="90">
        <f>IF(ISNA(VLOOKUP($B311,'[2]1516 Exp_Rev Access'!$F$7:$FS$310,35,FALSE)),"",VLOOKUP($B311,'[2]1516 Exp_Rev Access'!$F$7:$FS$310,35,FALSE))</f>
        <v>40915.42</v>
      </c>
      <c r="AY311" s="90">
        <f>IF(ISNA(VLOOKUP($B311,'[2]1516 Exp_Rev Access'!$F$7:$FS$310,36,FALSE)),"",VLOOKUP($B311,'[2]1516 Exp_Rev Access'!$F$7:$FS$310,36,FALSE))</f>
        <v>30369.040000000001</v>
      </c>
      <c r="AZ311" s="90">
        <f>IF(ISNA(VLOOKUP($B311,'[2]1516 Exp_Rev Access'!$F$7:$FS$310,37,FALSE)),"",VLOOKUP($B311,'[2]1516 Exp_Rev Access'!$F$7:$FS$310,37,FALSE))</f>
        <v>4529.95</v>
      </c>
      <c r="BA311" s="90">
        <f>IF(ISNA(VLOOKUP($B311,'[2]1516 Exp_Rev Access'!$F$7:$FS$310,38,FALSE)),"",VLOOKUP($B311,'[2]1516 Exp_Rev Access'!$F$7:$FS$310,38,FALSE))</f>
        <v>0</v>
      </c>
      <c r="BB311" s="90">
        <f>IF(ISNA(VLOOKUP($B311,'[2]1516 Exp_Rev Access'!$F$7:$FS$310,39,FALSE)),"",VLOOKUP($B311,'[2]1516 Exp_Rev Access'!$F$7:$FS$310,39,FALSE))</f>
        <v>0</v>
      </c>
      <c r="BC311" s="90">
        <f>IF(ISNA(VLOOKUP($B311,'[2]1516 Exp_Rev Access'!$F$7:$FS$310,40,FALSE)),"",VLOOKUP($B311,'[2]1516 Exp_Rev Access'!$F$7:$FS$310,40,FALSE))</f>
        <v>8508.4599999999991</v>
      </c>
      <c r="BD311" s="90">
        <f>IF(ISNA(VLOOKUP($B311,'[2]1516 Exp_Rev Access'!$F$7:$FS$310,41,FALSE)),"",VLOOKUP($B311,'[2]1516 Exp_Rev Access'!$F$7:$FS$310,41,FALSE))</f>
        <v>0</v>
      </c>
      <c r="BE311" s="90">
        <f>IF(ISNA(VLOOKUP($B311,'[2]1516 Exp_Rev Access'!$F$7:$FS$310,42,FALSE)),"",VLOOKUP($B311,'[2]1516 Exp_Rev Access'!$F$7:$FS$310,42,FALSE))</f>
        <v>0</v>
      </c>
      <c r="BF311" s="90">
        <f>IF(ISNA(VLOOKUP($B311,'[2]1516 Exp_Rev Access'!$F$7:$FS$310,43,FALSE)),"",VLOOKUP($B311,'[2]1516 Exp_Rev Access'!$F$7:$FS$310,43,FALSE))</f>
        <v>0</v>
      </c>
      <c r="BG311" s="90">
        <f>IF(ISNA(VLOOKUP($B311,'[2]1516 Exp_Rev Access'!$F$7:$FS$310,44,FALSE)),"",VLOOKUP($B311,'[2]1516 Exp_Rev Access'!$F$7:$FS$310,44,FALSE))</f>
        <v>0</v>
      </c>
      <c r="BH311" s="90">
        <f>IF(ISNA(VLOOKUP($B311,'[2]1516 Exp_Rev Access'!$F$7:$FS$310,45,FALSE)),"",VLOOKUP($B311,'[2]1516 Exp_Rev Access'!$F$7:$FS$310,45,FALSE))</f>
        <v>357.5</v>
      </c>
      <c r="BI311" s="90">
        <f>IF(ISNA(VLOOKUP($B311,'[2]1516 Exp_Rev Access'!$F$7:$FS$310,46,FALSE)),"",VLOOKUP($B311,'[2]1516 Exp_Rev Access'!$F$7:$FS$310,46,FALSE))</f>
        <v>0</v>
      </c>
      <c r="BJ311" s="90">
        <f>IF(ISNA(VLOOKUP($B311,'[2]1516 Exp_Rev Access'!$F$7:$FS$310,47,FALSE)),"",VLOOKUP($B311,'[2]1516 Exp_Rev Access'!$F$7:$FS$310,47,FALSE))</f>
        <v>267.79000000000002</v>
      </c>
      <c r="BK311" s="90">
        <f>IF(ISNA(VLOOKUP($B311,'[2]1516 Exp_Rev Access'!$F$7:$FS$310,48,FALSE)),"",VLOOKUP($B311,'[2]1516 Exp_Rev Access'!$F$7:$FS$310,48,FALSE))</f>
        <v>80391.48</v>
      </c>
      <c r="BL311" s="90">
        <f>IF(ISNA(VLOOKUP($B311,'[2]1516 Exp_Rev Access'!$F$7:$FS$310,49,FALSE)),"",VLOOKUP($B311,'[2]1516 Exp_Rev Access'!$F$7:$FS$310,49,FALSE))</f>
        <v>0</v>
      </c>
      <c r="BM311" s="90">
        <f>IF(ISNA(VLOOKUP($B311,'[2]1516 Exp_Rev Access'!$F$7:$FS$310,50,FALSE)),"",VLOOKUP($B311,'[2]1516 Exp_Rev Access'!$F$7:$FS$310,50,FALSE))</f>
        <v>0</v>
      </c>
      <c r="BN311" s="90">
        <f>IF(ISNA(VLOOKUP($B311,'[2]1516 Exp_Rev Access'!$F$7:$FS$310,51,FALSE)),"",VLOOKUP($B311,'[2]1516 Exp_Rev Access'!$F$7:$FS$310,51,FALSE))</f>
        <v>0</v>
      </c>
      <c r="BO311" s="90">
        <f>IF(ISNA(VLOOKUP($B311,'[2]1516 Exp_Rev Access'!$F$7:$FS$310,52,FALSE)),"",VLOOKUP($B311,'[2]1516 Exp_Rev Access'!$F$7:$FS$310,52,FALSE))</f>
        <v>0</v>
      </c>
      <c r="BP311" s="90">
        <f>IF(ISNA(VLOOKUP($B311,'[2]1516 Exp_Rev Access'!$F$7:$FS$310,53,FALSE)),"",VLOOKUP($B311,'[2]1516 Exp_Rev Access'!$F$7:$FS$310,53,FALSE))</f>
        <v>0</v>
      </c>
      <c r="BQ311" s="90">
        <f>IF(ISNA(VLOOKUP($B311,'[2]1516 Exp_Rev Access'!$F$7:$FS$310,54,FALSE)),"",VLOOKUP($B311,'[2]1516 Exp_Rev Access'!$F$7:$FS$310,54,FALSE))</f>
        <v>0</v>
      </c>
      <c r="BR311" s="90">
        <f>IF(ISNA(VLOOKUP($B311,'[2]1516 Exp_Rev Access'!$F$7:$FS$310,55,FALSE)),"",VLOOKUP($B311,'[2]1516 Exp_Rev Access'!$F$7:$FS$310,55,FALSE))</f>
        <v>0</v>
      </c>
      <c r="BS311" s="90">
        <f>IF(ISNA(VLOOKUP($B311,'[2]1516 Exp_Rev Access'!$F$7:$FS$310,56,FALSE)),"",VLOOKUP($B311,'[2]1516 Exp_Rev Access'!$F$7:$FS$310,56,FALSE))</f>
        <v>0</v>
      </c>
      <c r="BT311" s="90">
        <f>IF(ISNA(VLOOKUP($B311,'[2]1516 Exp_Rev Access'!$F$7:$FS$310,57,FALSE)),"",VLOOKUP($B311,'[2]1516 Exp_Rev Access'!$F$7:$FS$310,57,FALSE))</f>
        <v>0</v>
      </c>
      <c r="BU311" s="90">
        <f>IF(ISNA(VLOOKUP($B311,'[2]1516 Exp_Rev Access'!$F$7:$FS$310,58,FALSE)),"",VLOOKUP($B311,'[2]1516 Exp_Rev Access'!$F$7:$FS$310,58,FALSE))</f>
        <v>0</v>
      </c>
      <c r="BV311" s="53">
        <f t="shared" si="765"/>
        <v>165339.63999999998</v>
      </c>
      <c r="BW311" s="92">
        <f t="shared" si="766"/>
        <v>0.1940762115959298</v>
      </c>
      <c r="BX311" s="68">
        <f t="shared" si="767"/>
        <v>4051.4491546189661</v>
      </c>
      <c r="BY311" s="90">
        <f>IF(ISNA(VLOOKUP($B311,'[2]1516 Exp_Rev Access'!$F$7:$FS$310,59,FALSE)),"",VLOOKUP($B311,'[2]1516 Exp_Rev Access'!$F$7:$FS$310,59,FALSE))</f>
        <v>0</v>
      </c>
      <c r="BZ311" s="90">
        <f>IF(ISNA(VLOOKUP($B311,'[2]1516 Exp_Rev Access'!$F$7:$FS$310,60,FALSE)),"",VLOOKUP($B311,'[2]1516 Exp_Rev Access'!$F$7:$FS$310,60,FALSE))</f>
        <v>0</v>
      </c>
      <c r="CA311" s="90">
        <f>IF(ISNA(VLOOKUP($B311,'[2]1516 Exp_Rev Access'!$F$7:$FS$310,61,FALSE)),"",VLOOKUP($B311,'[2]1516 Exp_Rev Access'!$F$7:$FS$310,61,FALSE))</f>
        <v>0</v>
      </c>
      <c r="CB311" s="90">
        <f>IF(ISNA(VLOOKUP($B311,'[2]1516 Exp_Rev Access'!$F$7:$FS$310,62,FALSE)),"",VLOOKUP($B311,'[2]1516 Exp_Rev Access'!$F$7:$FS$310,62,FALSE))</f>
        <v>0</v>
      </c>
      <c r="CC311" s="90">
        <f>IF(ISNA(VLOOKUP($B311,'[2]1516 Exp_Rev Access'!$F$7:$FS$310,63,FALSE)),"",VLOOKUP($B311,'[2]1516 Exp_Rev Access'!$F$7:$FS$310,63,FALSE))</f>
        <v>134.49</v>
      </c>
      <c r="CD311" s="90">
        <f>IF(ISNA(VLOOKUP($B311,'[2]1516 Exp_Rev Access'!$F$7:$FS$310,64,FALSE)),"",VLOOKUP($B311,'[2]1516 Exp_Rev Access'!$F$7:$FS$310,64,FALSE))</f>
        <v>0</v>
      </c>
      <c r="CE311" s="53">
        <f t="shared" si="768"/>
        <v>134.49</v>
      </c>
      <c r="CF311" s="92">
        <f t="shared" si="769"/>
        <v>1.5786480300511481E-4</v>
      </c>
      <c r="CG311" s="94">
        <f t="shared" si="770"/>
        <v>3.2955158049497677</v>
      </c>
      <c r="CH311" s="90">
        <f>IF(ISNA(VLOOKUP($B311,'[2]1516 Exp_Rev Access'!$F$7:$FS$310,65,FALSE)),"",VLOOKUP($B311,'[2]1516 Exp_Rev Access'!$F$7:$FS$310,65,FALSE))</f>
        <v>0</v>
      </c>
      <c r="CI311" s="90">
        <f>IF(ISNA(VLOOKUP($B311,'[2]1516 Exp_Rev Access'!$F$7:$FS$310,66,FALSE)),"",VLOOKUP($B311,'[2]1516 Exp_Rev Access'!$F$7:$FS$310,66,FALSE))</f>
        <v>0</v>
      </c>
      <c r="CJ311" s="90">
        <f>IF(ISNA(VLOOKUP($B311,'[2]1516 Exp_Rev Access'!$F$7:$FS$310,67,FALSE)),"",VLOOKUP($B311,'[2]1516 Exp_Rev Access'!$F$7:$FS$310,67,FALSE))</f>
        <v>0</v>
      </c>
      <c r="CK311" s="90">
        <f>IF(ISNA(VLOOKUP($B311,'[2]1516 Exp_Rev Access'!$F$7:$FS$310,68,FALSE)),"",VLOOKUP($B311,'[2]1516 Exp_Rev Access'!$F$7:$FS$310,68,FALSE))</f>
        <v>0</v>
      </c>
      <c r="CL311" s="90">
        <f>IF(ISNA(VLOOKUP($B311,'[2]1516 Exp_Rev Access'!$F$7:$FS$310,69,FALSE)),"",VLOOKUP($B311,'[2]1516 Exp_Rev Access'!$F$7:$FS$310,69,FALSE))</f>
        <v>0</v>
      </c>
      <c r="CM311" s="90">
        <f>IF(ISNA(VLOOKUP($B311,'[2]1516 Exp_Rev Access'!$F$7:$FS$310,70,FALSE)),"",VLOOKUP($B311,'[2]1516 Exp_Rev Access'!$F$7:$FS$310,70,FALSE))</f>
        <v>0</v>
      </c>
      <c r="CN311" s="90">
        <f>IF(ISNA(VLOOKUP($B311,'[2]1516 Exp_Rev Access'!$F$7:$FS$310,71,FALSE)),"",VLOOKUP($B311,'[2]1516 Exp_Rev Access'!$F$7:$FS$310,71,FALSE))</f>
        <v>0</v>
      </c>
      <c r="CO311" s="90">
        <f>IF(ISNA(VLOOKUP($B311,'[2]1516 Exp_Rev Access'!$F$7:$FS$310,72,FALSE)),"",VLOOKUP($B311,'[2]1516 Exp_Rev Access'!$F$7:$FS$310,72,FALSE))</f>
        <v>0</v>
      </c>
      <c r="CP311" s="90">
        <f>IF(ISNA(VLOOKUP($B311,'[2]1516 Exp_Rev Access'!$F$7:$FS$310,73,FALSE)),"",VLOOKUP($B311,'[2]1516 Exp_Rev Access'!$F$7:$FS$310,73,FALSE))</f>
        <v>0</v>
      </c>
      <c r="CQ311" s="90">
        <f>IF(ISNA(VLOOKUP($B311,'[2]1516 Exp_Rev Access'!$F$7:$FS$310,74,FALSE)),"",VLOOKUP($B311,'[2]1516 Exp_Rev Access'!$F$7:$FS$310,74,FALSE))</f>
        <v>10597</v>
      </c>
      <c r="CR311" s="90">
        <f>IF(ISNA(VLOOKUP($B311,'[2]1516 Exp_Rev Access'!$F$7:$FS$310,75,FALSE)),"",VLOOKUP($B311,'[2]1516 Exp_Rev Access'!$F$7:$FS$310,75,FALSE))</f>
        <v>0</v>
      </c>
      <c r="CS311" s="90">
        <f>IF(ISNA(VLOOKUP($B311,'[2]1516 Exp_Rev Access'!$F$7:$FS$310,76,FALSE)),"",VLOOKUP($B311,'[2]1516 Exp_Rev Access'!$F$7:$FS$310,76,FALSE))</f>
        <v>0</v>
      </c>
      <c r="CT311" s="90">
        <f>IF(ISNA(VLOOKUP($B311,'[2]1516 Exp_Rev Access'!$F$7:$FS$310,77,FALSE)),"",VLOOKUP($B311,'[2]1516 Exp_Rev Access'!$F$7:$FS$310,77,FALSE))</f>
        <v>0</v>
      </c>
      <c r="CU311" s="90">
        <f>IF(ISNA(VLOOKUP($B311,'[2]1516 Exp_Rev Access'!$F$7:$FS$310,78,FALSE)),"",VLOOKUP($B311,'[2]1516 Exp_Rev Access'!$F$7:$FS$310,78,FALSE))</f>
        <v>14395</v>
      </c>
      <c r="CV311" s="90">
        <f>IF(ISNA(VLOOKUP($B311,'[2]1516 Exp_Rev Access'!$F$7:$FS$310,79,FALSE)),"",VLOOKUP($B311,'[2]1516 Exp_Rev Access'!$F$7:$FS$310,79,FALSE))</f>
        <v>7055</v>
      </c>
      <c r="CW311" s="90">
        <f>IF(ISNA(VLOOKUP($B311,'[2]1516 Exp_Rev Access'!$F$7:$FS$310,80,FALSE)),"",VLOOKUP($B311,'[2]1516 Exp_Rev Access'!$F$7:$FS$310,80,FALSE))</f>
        <v>0</v>
      </c>
      <c r="CX311" s="90">
        <f>IF(ISNA(VLOOKUP($B311,'[2]1516 Exp_Rev Access'!$F$7:$FS$310,81,FALSE)),"",VLOOKUP($B311,'[2]1516 Exp_Rev Access'!$F$7:$FS$310,81,FALSE))</f>
        <v>0</v>
      </c>
      <c r="CY311" s="90">
        <f>IF(ISNA(VLOOKUP($B311,'[2]1516 Exp_Rev Access'!$F$7:$FS$310,82,FALSE)),"",VLOOKUP($B311,'[2]1516 Exp_Rev Access'!$F$7:$FS$310,82,FALSE))</f>
        <v>0</v>
      </c>
      <c r="CZ311" s="90">
        <f>IF(ISNA(VLOOKUP($B311,'[2]1516 Exp_Rev Access'!$F$7:$FS$310,83,FALSE)),"",VLOOKUP($B311,'[2]1516 Exp_Rev Access'!$F$7:$FS$310,83,FALSE))</f>
        <v>0</v>
      </c>
      <c r="DA311" s="90">
        <f>IF(ISNA(VLOOKUP($B311,'[2]1516 Exp_Rev Access'!$F$7:$FS$310,84,FALSE)),"",VLOOKUP($B311,'[2]1516 Exp_Rev Access'!$F$7:$FS$310,84,FALSE))</f>
        <v>0</v>
      </c>
      <c r="DB311" s="90">
        <f>IF(ISNA(VLOOKUP($B311,'[2]1516 Exp_Rev Access'!$F$7:$FS$310,85,FALSE)),"",VLOOKUP($B311,'[2]1516 Exp_Rev Access'!$F$7:$FS$310,85,FALSE))</f>
        <v>0</v>
      </c>
      <c r="DC311" s="90">
        <f>IF(ISNA(VLOOKUP($B311,'[2]1516 Exp_Rev Access'!$F$7:$FS$310,86,FALSE)),"",VLOOKUP($B311,'[2]1516 Exp_Rev Access'!$F$7:$FS$310,86,FALSE))</f>
        <v>0</v>
      </c>
      <c r="DD311" s="90">
        <f>IF(ISNA(VLOOKUP($B311,'[2]1516 Exp_Rev Access'!$F$7:$FS$310,87,FALSE)),"",VLOOKUP($B311,'[2]1516 Exp_Rev Access'!$F$7:$FS$310,87,FALSE))</f>
        <v>0</v>
      </c>
      <c r="DE311" s="90">
        <f>IF(ISNA(VLOOKUP($B311,'[2]1516 Exp_Rev Access'!$F$7:$FS$310,88,FALSE)),"",VLOOKUP($B311,'[2]1516 Exp_Rev Access'!$F$7:$FS$310,88,FALSE))</f>
        <v>0</v>
      </c>
      <c r="DF311" s="90">
        <f>IF(ISNA(VLOOKUP($B311,'[2]1516 Exp_Rev Access'!$F$7:$FS$310,89,FALSE)),"",VLOOKUP($B311,'[2]1516 Exp_Rev Access'!$F$7:$FS$310,89,FALSE))</f>
        <v>0</v>
      </c>
      <c r="DG311" s="90">
        <f>IF(ISNA(VLOOKUP($B311,'[2]1516 Exp_Rev Access'!$F$7:$FS$310,90,FALSE)),"",VLOOKUP($B311,'[2]1516 Exp_Rev Access'!$F$7:$FS$310,90,FALSE))</f>
        <v>0</v>
      </c>
      <c r="DH311" s="90">
        <f>IF(ISNA(VLOOKUP($B311,'[2]1516 Exp_Rev Access'!$F$7:$FS$310,91,FALSE)),"",VLOOKUP($B311,'[2]1516 Exp_Rev Access'!$F$7:$FS$310,91,FALSE))</f>
        <v>0</v>
      </c>
      <c r="DI311" s="90">
        <f>IF(ISNA(VLOOKUP($B311,'[2]1516 Exp_Rev Access'!$F$7:$FS$310,92,FALSE)),"",VLOOKUP($B311,'[2]1516 Exp_Rev Access'!$F$7:$FS$310,92,FALSE))</f>
        <v>8617.2000000000007</v>
      </c>
      <c r="DJ311" s="90">
        <f>IF(ISNA(VLOOKUP($B311,'[2]1516 Exp_Rev Access'!$F$7:$FS$310,93,FALSE)),"",VLOOKUP($B311,'[2]1516 Exp_Rev Access'!$F$7:$FS$310,93,FALSE))</f>
        <v>0</v>
      </c>
      <c r="DK311" s="90">
        <f>IF(ISNA(VLOOKUP($B311,'[2]1516 Exp_Rev Access'!$F$7:$FS$310,94,FALSE)),"",VLOOKUP($B311,'[2]1516 Exp_Rev Access'!$F$7:$FS$310,94,FALSE))</f>
        <v>12906</v>
      </c>
      <c r="DL311" s="90">
        <f>IF(ISNA(VLOOKUP($B311,'[2]1516 Exp_Rev Access'!$F$7:$FS$310,95,FALSE)),"",VLOOKUP($B311,'[2]1516 Exp_Rev Access'!$F$7:$FS$310,95,FALSE))</f>
        <v>0</v>
      </c>
      <c r="DM311" s="90">
        <f>IF(ISNA(VLOOKUP($B311,'[2]1516 Exp_Rev Access'!$F$7:$FS$310,96,FALSE)),"",VLOOKUP($B311,'[2]1516 Exp_Rev Access'!$F$7:$FS$310,96,FALSE))</f>
        <v>0</v>
      </c>
      <c r="DN311" s="90">
        <f>IF(ISNA(VLOOKUP($B311,'[2]1516 Exp_Rev Access'!$F$7:$FS$310,97,FALSE)),"",VLOOKUP($B311,'[2]1516 Exp_Rev Access'!$F$7:$FS$310,97,FALSE))</f>
        <v>0</v>
      </c>
      <c r="DO311" s="90">
        <f>IF(ISNA(VLOOKUP($B311,'[2]1516 Exp_Rev Access'!$F$7:$FS$310,98,FALSE)),"",VLOOKUP($B311,'[2]1516 Exp_Rev Access'!$F$7:$FS$310,98,FALSE))</f>
        <v>0</v>
      </c>
      <c r="DP311" s="90">
        <f>IF(ISNA(VLOOKUP($B311,'[2]1516 Exp_Rev Access'!$F$7:$FS$310,99,FALSE)),"",VLOOKUP($B311,'[2]1516 Exp_Rev Access'!$F$7:$FS$310,99,FALSE))</f>
        <v>0</v>
      </c>
      <c r="DQ311" s="90">
        <f>IF(ISNA(VLOOKUP($B311,'[2]1516 Exp_Rev Access'!$F$7:$FS$310,100,FALSE)),"",VLOOKUP($B311,'[2]1516 Exp_Rev Access'!$F$7:$FS$310,100,FALSE))</f>
        <v>0</v>
      </c>
      <c r="DR311" s="90">
        <f>IF(ISNA(VLOOKUP($B311,'[2]1516 Exp_Rev Access'!$F$7:$FS$310,101,FALSE)),"",VLOOKUP($B311,'[2]1516 Exp_Rev Access'!$F$7:$FS$310,101,FALSE))</f>
        <v>0</v>
      </c>
      <c r="DS311" s="90">
        <f>IF(ISNA(VLOOKUP($B311,'[2]1516 Exp_Rev Access'!$F$7:$FS$310,102,FALSE)),"",VLOOKUP($B311,'[2]1516 Exp_Rev Access'!$F$7:$FS$310,102,FALSE))</f>
        <v>0</v>
      </c>
      <c r="DT311" s="90">
        <f>IF(ISNA(VLOOKUP($B311,'[2]1516 Exp_Rev Access'!$F$7:$FS$310,103,FALSE)),"",VLOOKUP($B311,'[2]1516 Exp_Rev Access'!$F$7:$FS$310,103,FALSE))</f>
        <v>0</v>
      </c>
      <c r="DU311" s="90">
        <f>IF(ISNA(VLOOKUP($B311,'[2]1516 Exp_Rev Access'!$F$7:$FS$310,104,FALSE)),"",VLOOKUP($B311,'[2]1516 Exp_Rev Access'!$F$7:$FS$310,104,FALSE))</f>
        <v>0</v>
      </c>
      <c r="DV311" s="90">
        <f>IF(ISNA(VLOOKUP($B311,'[2]1516 Exp_Rev Access'!$F$7:$FS$310,105,FALSE)),"",VLOOKUP($B311,'[2]1516 Exp_Rev Access'!$F$7:$FS$310,105,FALSE))</f>
        <v>0</v>
      </c>
      <c r="DW311" s="90">
        <f>IF(ISNA(VLOOKUP($B311,'[2]1516 Exp_Rev Access'!$F$7:$FS$310,106,FALSE)),"",VLOOKUP($B311,'[2]1516 Exp_Rev Access'!$F$7:$FS$310,106,FALSE))</f>
        <v>0</v>
      </c>
      <c r="DX311" s="90">
        <f>IF(ISNA(VLOOKUP($B311,'[2]1516 Exp_Rev Access'!$F$7:$FS$310,107,FALSE)),"",VLOOKUP($B311,'[2]1516 Exp_Rev Access'!$F$7:$FS$310,107,FALSE))</f>
        <v>0</v>
      </c>
      <c r="DY311" s="90">
        <f>IF(ISNA(VLOOKUP($B311,'[2]1516 Exp_Rev Access'!$F$7:$FS$310,108,FALSE)),"",VLOOKUP($B311,'[2]1516 Exp_Rev Access'!$F$7:$FS$310,108,FALSE))</f>
        <v>0</v>
      </c>
      <c r="DZ311" s="90">
        <f>IF(ISNA(VLOOKUP($B311,'[2]1516 Exp_Rev Access'!$F$7:$FS$310,109,FALSE)),"",VLOOKUP($B311,'[2]1516 Exp_Rev Access'!$F$7:$FS$310,109,FALSE))</f>
        <v>0</v>
      </c>
      <c r="EA311" s="90">
        <f>IF(ISNA(VLOOKUP($B311,'[2]1516 Exp_Rev Access'!$F$7:$FS$310,110,FALSE)),"",VLOOKUP($B311,'[2]1516 Exp_Rev Access'!$F$7:$FS$310,110,FALSE))</f>
        <v>0</v>
      </c>
      <c r="EB311" s="90">
        <f>IF(ISNA(VLOOKUP($B311,'[2]1516 Exp_Rev Access'!$F$7:$FS$310,111,FALSE)),"",VLOOKUP($B311,'[2]1516 Exp_Rev Access'!$F$7:$FS$310,111,FALSE))</f>
        <v>0</v>
      </c>
      <c r="EC311" s="90">
        <f>IF(ISNA(VLOOKUP($B311,'[2]1516 Exp_Rev Access'!$F$7:$FS$310,112,FALSE)),"",VLOOKUP($B311,'[2]1516 Exp_Rev Access'!$F$7:$FS$310,112,FALSE))</f>
        <v>0</v>
      </c>
      <c r="ED311" s="90">
        <f>IF(ISNA(VLOOKUP($B311,'[2]1516 Exp_Rev Access'!$F$7:$FS$310,113,FALSE)),"",VLOOKUP($B311,'[2]1516 Exp_Rev Access'!$F$7:$FS$310,113,FALSE))</f>
        <v>0</v>
      </c>
      <c r="EE311" s="90">
        <f>IF(ISNA(VLOOKUP($B311,'[2]1516 Exp_Rev Access'!$F$7:$FS$310,114,FALSE)),"",VLOOKUP($B311,'[2]1516 Exp_Rev Access'!$F$7:$FS$310,114,FALSE))</f>
        <v>0</v>
      </c>
      <c r="EF311" s="90">
        <f>IF(ISNA(VLOOKUP($B311,'[2]1516 Exp_Rev Access'!$F$7:$FS$310,115,FALSE)),"",VLOOKUP($B311,'[2]1516 Exp_Rev Access'!$F$7:$FS$310,115,FALSE))</f>
        <v>0</v>
      </c>
      <c r="EG311" s="90">
        <f>IF(ISNA(VLOOKUP($B311,'[2]1516 Exp_Rev Access'!$F$7:$FS$310,116,FALSE)),"",VLOOKUP($B311,'[2]1516 Exp_Rev Access'!$F$7:$FS$310,116,FALSE))</f>
        <v>0</v>
      </c>
      <c r="EH311" s="90">
        <f>IF(ISNA(VLOOKUP($B311,'[2]1516 Exp_Rev Access'!$F$7:$FS$310,117,FALSE)),"",VLOOKUP($B311,'[2]1516 Exp_Rev Access'!$F$7:$FS$310,117,FALSE))</f>
        <v>0</v>
      </c>
      <c r="EI311" s="90">
        <f>IF(ISNA(VLOOKUP($B311,'[2]1516 Exp_Rev Access'!$F$7:$FS$310,118,FALSE)),"",VLOOKUP($B311,'[2]1516 Exp_Rev Access'!$F$7:$FS$310,118,FALSE))</f>
        <v>0</v>
      </c>
      <c r="EJ311" s="90">
        <f>IF(ISNA(VLOOKUP($B311,'[2]1516 Exp_Rev Access'!$F$7:$FS$310,119,FALSE)),"",VLOOKUP($B311,'[2]1516 Exp_Rev Access'!$F$7:$FS$310,119,FALSE))</f>
        <v>0</v>
      </c>
      <c r="EK311" s="90">
        <f>IF(ISNA(VLOOKUP($B311,'[2]1516 Exp_Rev Access'!$F$7:$FS$310,120,FALSE)),"",VLOOKUP($B311,'[2]1516 Exp_Rev Access'!$F$7:$FS$310,120,FALSE))</f>
        <v>0</v>
      </c>
      <c r="EL311" s="90">
        <f>IF(ISNA(VLOOKUP($B311,'[2]1516 Exp_Rev Access'!$F$7:$FS$310,121,FALSE)),"",VLOOKUP($B311,'[2]1516 Exp_Rev Access'!$F$7:$FS$310,121,FALSE))</f>
        <v>0</v>
      </c>
      <c r="EM311" s="90">
        <f>IF(ISNA(VLOOKUP($B311,'[2]1516 Exp_Rev Access'!$F$7:$FS$310,122,FALSE)),"",VLOOKUP($B311,'[2]1516 Exp_Rev Access'!$F$7:$FS$310,122,FALSE))</f>
        <v>0</v>
      </c>
      <c r="EN311" s="90">
        <f>IF(ISNA(VLOOKUP($B311,'[2]1516 Exp_Rev Access'!$F$7:$FS$310,123,FALSE)),"",VLOOKUP($B311,'[2]1516 Exp_Rev Access'!$F$7:$FS$310,123,FALSE))</f>
        <v>0</v>
      </c>
      <c r="EO311" s="90">
        <f>IF(ISNA(VLOOKUP($B311,'[2]1516 Exp_Rev Access'!$F$7:$FS$310,124,FALSE)),"",VLOOKUP($B311,'[2]1516 Exp_Rev Access'!$F$7:$FS$310,124,FALSE))</f>
        <v>0</v>
      </c>
      <c r="EP311" s="90">
        <f>IF(ISNA(VLOOKUP($B311,'[2]1516 Exp_Rev Access'!$F$7:$FS$310,125,FALSE)),"",VLOOKUP($B311,'[2]1516 Exp_Rev Access'!$F$7:$FS$310,125,FALSE))</f>
        <v>0</v>
      </c>
      <c r="EQ311" s="90">
        <f>IF(ISNA(VLOOKUP($B311,'[2]1516 Exp_Rev Access'!$F$7:$FS$310,126,FALSE)),"",VLOOKUP($B311,'[2]1516 Exp_Rev Access'!$F$7:$FS$310,126,FALSE))</f>
        <v>0</v>
      </c>
      <c r="ER311" s="90">
        <f>IF(ISNA(VLOOKUP($B311,'[2]1516 Exp_Rev Access'!$F$7:$FS$310,127,FALSE)),"",VLOOKUP($B311,'[2]1516 Exp_Rev Access'!$F$7:$FS$310,127,FALSE))</f>
        <v>0</v>
      </c>
      <c r="ES311" s="90">
        <f>IF(ISNA(VLOOKUP($B311,'[2]1516 Exp_Rev Access'!$F$7:$FS$310,128,FALSE)),"",VLOOKUP($B311,'[2]1516 Exp_Rev Access'!$F$7:$FS$310,128,FALSE))</f>
        <v>0</v>
      </c>
      <c r="ET311" s="90">
        <f>IF(ISNA(VLOOKUP($B311,'[2]1516 Exp_Rev Access'!$F$7:$FS$310,129,FALSE)),"",VLOOKUP($B311,'[2]1516 Exp_Rev Access'!$F$7:$FS$310,129,FALSE))</f>
        <v>0</v>
      </c>
      <c r="EU311" s="90">
        <f>IF(ISNA(VLOOKUP($B311,'[2]1516 Exp_Rev Access'!$F$7:$FS$310,130,FALSE)),"",VLOOKUP($B311,'[2]1516 Exp_Rev Access'!$F$7:$FS$310,130,FALSE))</f>
        <v>0</v>
      </c>
      <c r="EV311" s="90">
        <f>IF(ISNA(VLOOKUP($B311,'[2]1516 Exp_Rev Access'!$F$7:$FS$310,131,FALSE)),"",VLOOKUP($B311,'[2]1516 Exp_Rev Access'!$F$7:$FS$310,131,FALSE))</f>
        <v>0</v>
      </c>
      <c r="EW311" s="90">
        <f>IF(ISNA(VLOOKUP($B311,'[2]1516 Exp_Rev Access'!$F$7:$FS$310,132,FALSE)),"",VLOOKUP($B311,'[2]1516 Exp_Rev Access'!$F$7:$FS$310,132,FALSE))</f>
        <v>0</v>
      </c>
      <c r="EX311" s="90">
        <f>IF(ISNA(VLOOKUP($B311,'[2]1516 Exp_Rev Access'!$F$7:$FS$310,133,FALSE)),"",VLOOKUP($B311,'[2]1516 Exp_Rev Access'!$F$7:$FS$310,133,FALSE))</f>
        <v>0</v>
      </c>
      <c r="EY311" s="90">
        <f>IF(ISNA(VLOOKUP($B311,'[2]1516 Exp_Rev Access'!$F$7:$FS$310,134,FALSE)),"",VLOOKUP($B311,'[2]1516 Exp_Rev Access'!$F$7:$FS$310,134,FALSE))</f>
        <v>0</v>
      </c>
      <c r="EZ311" s="90">
        <f>IF(ISNA(VLOOKUP($B311,'[2]1516 Exp_Rev Access'!$F$7:$FS$310,135,FALSE)),"",VLOOKUP($B311,'[2]1516 Exp_Rev Access'!$F$7:$FS$310,135,FALSE))</f>
        <v>0</v>
      </c>
      <c r="FA311" s="90">
        <f>IF(ISNA(VLOOKUP($B311,'[2]1516 Exp_Rev Access'!$F$7:$FS$310,136,FALSE)),"",VLOOKUP($B311,'[2]1516 Exp_Rev Access'!$F$7:$FS$310,136,FALSE))</f>
        <v>0</v>
      </c>
      <c r="FB311" s="90">
        <f>IF(ISNA(VLOOKUP($B311,'[2]1516 Exp_Rev Access'!$F$7:$FS$310,137,FALSE)),"",VLOOKUP($B311,'[2]1516 Exp_Rev Access'!$F$7:$FS$310,137,FALSE))</f>
        <v>0</v>
      </c>
      <c r="FC311" s="90">
        <f>IF(ISNA(VLOOKUP($B311,'[2]1516 Exp_Rev Access'!$F$7:$FS$310,138,FALSE)),"",VLOOKUP($B311,'[2]1516 Exp_Rev Access'!$F$7:$FS$310,138,FALSE))</f>
        <v>0</v>
      </c>
      <c r="FD311" s="90">
        <f>IF(ISNA(VLOOKUP($B311,'[2]1516 Exp_Rev Access'!$F$7:$FS$310,139,FALSE)),"",VLOOKUP($B311,'[2]1516 Exp_Rev Access'!$F$7:$FS$310,139,FALSE))</f>
        <v>0</v>
      </c>
      <c r="FE311" s="90">
        <f>IF(ISNA(VLOOKUP($B311,'[2]1516 Exp_Rev Access'!$F$7:$FS$310,140,FALSE)),"",VLOOKUP($B311,'[2]1516 Exp_Rev Access'!$F$7:$FS$310,140,FALSE))</f>
        <v>0</v>
      </c>
      <c r="FF311" s="90">
        <f>IF(ISNA(VLOOKUP($B311,'[2]1516 Exp_Rev Access'!$F$7:$FS$310,141,FALSE)),"",VLOOKUP($B311,'[2]1516 Exp_Rev Access'!$F$7:$FS$310,141,FALSE))</f>
        <v>0</v>
      </c>
      <c r="FG311" s="90">
        <f>IF(ISNA(VLOOKUP($B311,'[2]1516 Exp_Rev Access'!$F$7:$FS$310,142,FALSE)),"",VLOOKUP($B311,'[2]1516 Exp_Rev Access'!$F$7:$FS$310,142,FALSE))</f>
        <v>0</v>
      </c>
      <c r="FH311" s="90">
        <f>IF(ISNA(VLOOKUP($B311,'[2]1516 Exp_Rev Access'!$F$7:$FS$310,143,FALSE)),"",VLOOKUP($B311,'[2]1516 Exp_Rev Access'!$F$7:$FS$310,143,FALSE))</f>
        <v>0</v>
      </c>
      <c r="FI311" s="90">
        <f>IF(ISNA(VLOOKUP($B311,'[2]1516 Exp_Rev Access'!$F$7:$FS$310,144,FALSE)),"",VLOOKUP($B311,'[2]1516 Exp_Rev Access'!$F$7:$FS$310,144,FALSE))</f>
        <v>0</v>
      </c>
      <c r="FJ311" s="90">
        <f>IF(ISNA(VLOOKUP($B311,'[2]1516 Exp_Rev Access'!$F$7:$FS$310,145,FALSE)),"",VLOOKUP($B311,'[2]1516 Exp_Rev Access'!$F$7:$FS$310,145,FALSE))</f>
        <v>0</v>
      </c>
      <c r="FK311" s="90">
        <f>IF(ISNA(VLOOKUP($B311,'[2]1516 Exp_Rev Access'!$F$7:$FS$310,146,FALSE)),"",VLOOKUP($B311,'[2]1516 Exp_Rev Access'!$F$7:$FS$310,146,FALSE))</f>
        <v>0</v>
      </c>
      <c r="FL311" s="90">
        <f>IF(ISNA(VLOOKUP($B311,'[2]1516 Exp_Rev Access'!$F$7:$FS$310,1147,FALSE)),"",VLOOKUP($B311,'[2]1516 Exp_Rev Access'!$F$7:$FS$310,147,FALSE))</f>
        <v>0</v>
      </c>
      <c r="FM311" s="90">
        <f>IF(ISNA(VLOOKUP($B311,'[2]1516 Exp_Rev Access'!$F$7:$FS$310,148,FALSE)),"",VLOOKUP($B311,'[2]1516 Exp_Rev Access'!$F$7:$FS$310,148,FALSE))</f>
        <v>0</v>
      </c>
      <c r="FN311" s="90">
        <f>IF(ISNA(VLOOKUP($B311,'[2]1516 Exp_Rev Access'!$F$7:$FS$310,149,FALSE)),"",VLOOKUP($B311,'[2]1516 Exp_Rev Access'!$F$7:$FS$310,149,FALSE))</f>
        <v>0</v>
      </c>
      <c r="FO311" s="90">
        <f>IF(ISNA(VLOOKUP($B311,'[2]1516 Exp_Rev Access'!$F$7:$FS$310,150,FALSE)),"",VLOOKUP($B311,'[2]1516 Exp_Rev Access'!$F$7:$FS$310,150,FALSE))</f>
        <v>0</v>
      </c>
      <c r="FP311" s="90">
        <f>IF(ISNA(VLOOKUP($B311,'[2]1516 Exp_Rev Access'!$F$7:$FS$310,151,FALSE)),"",VLOOKUP($B311,'[2]1516 Exp_Rev Access'!$F$7:$FS$310,151,FALSE))</f>
        <v>0</v>
      </c>
      <c r="FQ311" s="90">
        <f>IF(ISNA(VLOOKUP($B311,'[2]1516 Exp_Rev Access'!$F$7:$FS$310,152,FALSE)),"",VLOOKUP($B311,'[2]1516 Exp_Rev Access'!$F$7:$FS$310,152,FALSE))</f>
        <v>0</v>
      </c>
      <c r="FR311" s="90">
        <f>IF(ISNA(VLOOKUP($B311,'[2]1516 Exp_Rev Access'!$F$7:$FS$310,153,FALSE)),"",VLOOKUP($B311,'[2]1516 Exp_Rev Access'!$F$7:$FS$310,153,FALSE))</f>
        <v>818.15</v>
      </c>
      <c r="FS311" s="53">
        <f t="shared" si="771"/>
        <v>54388.35</v>
      </c>
      <c r="FT311" s="92">
        <f t="shared" si="772"/>
        <v>6.3841223574416212E-2</v>
      </c>
      <c r="FU311" s="53">
        <f t="shared" si="773"/>
        <v>1332.7211467777506</v>
      </c>
      <c r="FV311" s="90">
        <f>IF(ISNA(VLOOKUP($B311,'[2]1516 Exp_Rev Access'!$F$7:$FS$310,154,FALSE)),"",VLOOKUP($B311,'[2]1516 Exp_Rev Access'!$F$7:$FS$310,154,FALSE))</f>
        <v>0</v>
      </c>
      <c r="FW311" s="90">
        <f>IF(ISNA(VLOOKUP($B311,'[2]1516 Exp_Rev Access'!$F$7:$FS$310,155,FALSE)),"",VLOOKUP($B311,'[2]1516 Exp_Rev Access'!$F$7:$FS$310,155,FALSE))</f>
        <v>0</v>
      </c>
      <c r="FX311" s="90">
        <f>IF(ISNA(VLOOKUP($B311,'[2]1516 Exp_Rev Access'!$F$7:$FS$310,156,FALSE)),"",VLOOKUP($B311,'[2]1516 Exp_Rev Access'!$F$7:$FS$310,156,FALSE))</f>
        <v>0</v>
      </c>
      <c r="FY311" s="90">
        <f>IF(ISNA(VLOOKUP($B311,'[2]1516 Exp_Rev Access'!$F$7:$FS$310,157,FALSE)),"",VLOOKUP($B311,'[2]1516 Exp_Rev Access'!$F$7:$FS$310,157,FALSE))</f>
        <v>0</v>
      </c>
      <c r="FZ311" s="90">
        <f>IF(ISNA(VLOOKUP($B311,'[2]1516 Exp_Rev Access'!$F$7:$FS$310,158,FALSE)),"",VLOOKUP($B311,'[2]1516 Exp_Rev Access'!$F$7:$FS$310,158,FALSE))</f>
        <v>0</v>
      </c>
      <c r="GA311" s="90">
        <f>IF(ISNA(VLOOKUP($B311,'[2]1516 Exp_Rev Access'!$F$7:$FS$310,159,FALSE)),"",VLOOKUP($B311,'[2]1516 Exp_Rev Access'!$F$7:$FS$310,159,FALSE))</f>
        <v>0</v>
      </c>
      <c r="GB311" s="90">
        <f>IF(ISNA(VLOOKUP($B311,'[2]1516 Exp_Rev Access'!$F$7:$FS$310,160,FALSE)),"",VLOOKUP($B311,'[2]1516 Exp_Rev Access'!$F$7:$FS$310,160,FALSE))</f>
        <v>0</v>
      </c>
      <c r="GC311" s="90">
        <f>IF(ISNA(VLOOKUP($B311,'[2]1516 Exp_Rev Access'!$F$7:$FS$310,161,FALSE)),"",VLOOKUP($B311,'[2]1516 Exp_Rev Access'!$F$7:$FS$310,161,FALSE))</f>
        <v>0</v>
      </c>
      <c r="GD311" s="90">
        <f>IF(ISNA(VLOOKUP($B311,'[2]1516 Exp_Rev Access'!$F$7:$FS$310,162,FALSE)),"",VLOOKUP($B311,'[2]1516 Exp_Rev Access'!$F$7:$FS$310,162,FALSE))</f>
        <v>0</v>
      </c>
      <c r="GE311" s="90">
        <f>IF(ISNA(VLOOKUP($B311,'[2]1516 Exp_Rev Access'!$F$7:$FS$310,163,FALSE)),"",VLOOKUP($B311,'[2]1516 Exp_Rev Access'!$F$7:$FS$310,163,FALSE))</f>
        <v>0</v>
      </c>
      <c r="GF311" s="90">
        <f>IF(ISNA(VLOOKUP($B311,'[2]1516 Exp_Rev Access'!$F$7:$FS$310,164,FALSE)),"",VLOOKUP($B311,'[2]1516 Exp_Rev Access'!$F$7:$FS$310,164,FALSE))</f>
        <v>0</v>
      </c>
      <c r="GG311" s="90">
        <f>IF(ISNA(VLOOKUP($B311,'[2]1516 Exp_Rev Access'!$F$7:$FS$310,165,FALSE)),"",VLOOKUP($B311,'[2]1516 Exp_Rev Access'!$F$7:$FS$310,165,FALSE))</f>
        <v>0</v>
      </c>
      <c r="GH311" s="90">
        <f>IF(ISNA(VLOOKUP($B311,'[2]1516 Exp_Rev Access'!$F$7:$FS$310,166,FALSE)),"",VLOOKUP($B311,'[2]1516 Exp_Rev Access'!$F$7:$FS$310,166,FALSE))</f>
        <v>0</v>
      </c>
      <c r="GI311" s="90">
        <f>IF(ISNA(VLOOKUP($B311,'[2]1516 Exp_Rev Access'!$F$7:$FS$310,167,FALSE)),"",VLOOKUP($B311,'[2]1516 Exp_Rev Access'!$F$7:$FS$310,167,FALSE))</f>
        <v>0</v>
      </c>
      <c r="GJ311" s="90">
        <f>IF(ISNA(VLOOKUP($B311,'[2]1516 Exp_Rev Access'!$F$7:$FS$310,168,FALSE)),"",VLOOKUP($B311,'[2]1516 Exp_Rev Access'!$F$7:$FS$310,168,FALSE))</f>
        <v>0</v>
      </c>
      <c r="GK311" s="90">
        <f>IF(ISNA(VLOOKUP($B311,'[2]1516 Exp_Rev Access'!$F$7:$FS$310,169,FALSE)),"",VLOOKUP($B311,'[2]1516 Exp_Rev Access'!$F$7:$FS$310,169,FALSE))</f>
        <v>0</v>
      </c>
      <c r="GL311" s="90">
        <f>IF(ISNA(VLOOKUP($B311,'[2]1516 Exp_Rev Access'!$F$7:$FS$310,170,FALSE)),"",VLOOKUP($B311,'[2]1516 Exp_Rev Access'!$F$7:$FS$310,170,FALSE))</f>
        <v>0</v>
      </c>
      <c r="GM311" s="90">
        <f>IF(ISNA(VLOOKUP($B311,'[2]1516 Exp_Rev Access'!$F$7:$FT$310,171,FALSE)),"",VLOOKUP($B311,'[2]1516 Exp_Rev Access'!$F$7:$FT$310,171,FALSE))</f>
        <v>0</v>
      </c>
      <c r="GN311" s="90">
        <f>IF(ISNA(VLOOKUP($B311,'[2]1516 Exp_Rev Access'!$F$7:$FU$310,172,FALSE)),"",VLOOKUP($B311,'[2]1516 Exp_Rev Access'!$F$7:$FU$310,172,FALSE))</f>
        <v>0</v>
      </c>
      <c r="GO311" s="90">
        <f>IF(ISNA(VLOOKUP($B311,'[2]1516 Exp_Rev Access'!$F$7:$FV$310,173,FALSE)),"",VLOOKUP($B311,'[2]1516 Exp_Rev Access'!$F$7:$FV$310,173,FALSE))</f>
        <v>0</v>
      </c>
      <c r="GP311" s="90">
        <f>IF(ISNA(VLOOKUP($B311,'[2]1516 Exp_Rev Access'!$F$7:$GA$310,174,FALSE)),"",VLOOKUP($B311,'[2]1516 Exp_Rev Access'!$F$7:$GA$310,174,FALSE))</f>
        <v>0</v>
      </c>
      <c r="GQ311" s="90">
        <f>IF(ISNA(VLOOKUP($B311,'[2]1516 Exp_Rev Access'!$F$7:$GA$310,175,FALSE)),"",VLOOKUP($B311,'[2]1516 Exp_Rev Access'!$F$7:$GA$310,175,FALSE))</f>
        <v>0</v>
      </c>
      <c r="GR311" s="90">
        <f>IF(ISNA(VLOOKUP($B311,'[2]1516 Exp_Rev Access'!$F$7:$GA$310,176,FALSE)),"",VLOOKUP($B311,'[2]1516 Exp_Rev Access'!$F$7:$GA$310,176,FALSE))</f>
        <v>0</v>
      </c>
      <c r="GS311" s="90">
        <f>IF(ISNA(VLOOKUP($B311,'[2]1516 Exp_Rev Access'!$F$7:$GA$310,177,FALSE)),"",VLOOKUP($B311,'[2]1516 Exp_Rev Access'!$F$7:$GA$310,177,FALSE))</f>
        <v>0</v>
      </c>
      <c r="GT311" s="90">
        <f>IF(ISNA(VLOOKUP($B311,'[2]1516 Exp_Rev Access'!$F$7:$GA$310,178,FALSE)),"",VLOOKUP($B311,'[2]1516 Exp_Rev Access'!$F$7:$GA$310,178,FALSE))</f>
        <v>0</v>
      </c>
      <c r="GU311" s="53">
        <f t="shared" si="774"/>
        <v>0</v>
      </c>
      <c r="GV311" s="92"/>
      <c r="GW311" s="114">
        <f t="shared" si="776"/>
        <v>0</v>
      </c>
    </row>
    <row r="312" spans="1:222" x14ac:dyDescent="0.2">
      <c r="B312" s="87" t="s">
        <v>634</v>
      </c>
      <c r="C312" s="87" t="s">
        <v>635</v>
      </c>
      <c r="D312" s="88">
        <f>IF(ISNA(VLOOKUP($B312,'[2]1516 enrollment_Rev_Exp by size'!$A$6:$C$325,3,FALSE)),"",VLOOKUP($B312,'[2]1516 enrollment_Rev_Exp by size'!$A$6:$C$325,3,FALSE))</f>
        <v>6669.04</v>
      </c>
      <c r="E312" s="89">
        <v>72540912.709999993</v>
      </c>
      <c r="F312" s="67">
        <f t="shared" si="754"/>
        <v>72540912.710000008</v>
      </c>
      <c r="G312" s="67">
        <f t="shared" si="755"/>
        <v>0</v>
      </c>
      <c r="H312" s="90">
        <f>IF(ISNA(VLOOKUP($B312,'[2]1516 Exp_Rev Access'!$F$7:$FS$310,2,FALSE)),"",VLOOKUP($B312,'[2]1516 Exp_Rev Access'!$F$7:$FS$310,2,FALSE))</f>
        <v>15563971.09</v>
      </c>
      <c r="I312" s="90">
        <f>IF(ISNA(VLOOKUP($B312,'[2]1516 Exp_Rev Access'!$F$7:$FS$310,3,FALSE)),"",VLOOKUP($B312,'[2]1516 Exp_Rev Access'!$F$7:$FS$310,3,FALSE))</f>
        <v>0</v>
      </c>
      <c r="J312" s="90">
        <f>IF(ISNA(VLOOKUP($B312,'[2]1516 Exp_Rev Access'!$F$7:$FS$310,4,FALSE)),"",VLOOKUP($B312,'[2]1516 Exp_Rev Access'!$F$7:$FS$310,4,FALSE))</f>
        <v>0</v>
      </c>
      <c r="K312" s="90">
        <f>IF(ISNA(VLOOKUP($B312,'[2]1516 Exp_Rev Access'!$F$7:$FS$310,5,FALSE)),"-",VLOOKUP($B312,'[2]1516 Exp_Rev Access'!$F$7:$FS$310,5,FALSE))</f>
        <v>5300.76</v>
      </c>
      <c r="L312" s="90">
        <f>IF(ISNA(VLOOKUP($B312,'[2]1516 Exp_Rev Access'!$F$7:$FS$310,6,FALSE)),"",VLOOKUP($B312,'[2]1516 Exp_Rev Access'!$F$7:$FS$310,6,FALSE))</f>
        <v>0</v>
      </c>
      <c r="M312" s="90">
        <f>IF(ISNA(VLOOKUP($B312,'[2]1516 Exp_Rev Access'!$F$7:$FS$310,7,FALSE)),"",VLOOKUP($B312,'[2]1516 Exp_Rev Access'!$F$7:$FS$310,7,FALSE))</f>
        <v>0</v>
      </c>
      <c r="N312" s="53">
        <f t="shared" si="756"/>
        <v>15569271.85</v>
      </c>
      <c r="O312" s="91">
        <f t="shared" si="757"/>
        <v>0.21462746012366793</v>
      </c>
      <c r="P312" s="53">
        <f t="shared" si="758"/>
        <v>2334.5596742559646</v>
      </c>
      <c r="Q312" s="90">
        <f>IF(ISNA(VLOOKUP($B312,'[2]1516 Exp_Rev Access'!$F$7:$FS$310,8,FALSE)),"",VLOOKUP($B312,'[2]1516 Exp_Rev Access'!$F$7:$FS$310,8,FALSE))</f>
        <v>153622.76</v>
      </c>
      <c r="R312" s="90">
        <f>IF(ISNA(VLOOKUP($B312,'[2]1516 Exp_Rev Access'!$F$7:$FS$310,9,FALSE)),"",VLOOKUP($B312,'[2]1516 Exp_Rev Access'!$F$7:$FS$310,9,FALSE))</f>
        <v>0</v>
      </c>
      <c r="S312" s="90">
        <f>IF(ISNA(VLOOKUP($B312,'[2]1516 Exp_Rev Access'!$F$7:$FS$310,10,FALSE)),"",VLOOKUP($B312,'[2]1516 Exp_Rev Access'!$F$7:$FS$310,10,FALSE))</f>
        <v>0</v>
      </c>
      <c r="T312" s="90">
        <f>IF(ISNA(VLOOKUP($B312,'[2]1516 Exp_Rev Access'!$F$7:$FS$310,11,FALSE)),"",VLOOKUP($B312,'[2]1516 Exp_Rev Access'!$F$7:$FS$310,11,FALSE))</f>
        <v>0</v>
      </c>
      <c r="U312" s="90">
        <f>IF(ISNA(VLOOKUP($B312,'[2]1516 Exp_Rev Access'!$F$7:$FS$310,12,FALSE)),"",VLOOKUP($B312,'[2]1516 Exp_Rev Access'!$F$7:$FS$310,12,FALSE))</f>
        <v>0</v>
      </c>
      <c r="V312" s="90">
        <f>IF(ISNA(VLOOKUP($B312,'[2]1516 Exp_Rev Access'!$F$7:$FS$310,13,FALSE)),"",VLOOKUP($B312,'[2]1516 Exp_Rev Access'!$F$7:$FS$310,13,FALSE))</f>
        <v>11850</v>
      </c>
      <c r="W312" s="90">
        <f>IF(ISNA(VLOOKUP($B312,'[2]1516 Exp_Rev Access'!$F$7:$FS$310,14,FALSE)),"",VLOOKUP($B312,'[2]1516 Exp_Rev Access'!$F$7:$FS$310,14,FALSE))</f>
        <v>5633.75</v>
      </c>
      <c r="X312" s="90">
        <f>IF(ISNA(VLOOKUP($B312,'[2]1516 Exp_Rev Access'!$F$7:$FS$310,15,FALSE)),"",VLOOKUP($B312,'[2]1516 Exp_Rev Access'!$F$7:$FS$310,15,FALSE))</f>
        <v>0</v>
      </c>
      <c r="Y312" s="90">
        <f>IF(ISNA(VLOOKUP($B312,'[2]1516 Exp_Rev Access'!$F$7:$FS$310,16,FALSE)),"",VLOOKUP($B312,'[2]1516 Exp_Rev Access'!$F$7:$FS$310,16,FALSE))</f>
        <v>51419.32</v>
      </c>
      <c r="Z312" s="90">
        <f>IF(ISNA(VLOOKUP($B312,'[2]1516 Exp_Rev Access'!$F$7:$FS$310,17,FALSE)),"",VLOOKUP($B312,'[2]1516 Exp_Rev Access'!$F$7:$FS$310,17,FALSE))</f>
        <v>10173.5</v>
      </c>
      <c r="AA312" s="90">
        <f>IF(ISNA(VLOOKUP($B312,'[2]1516 Exp_Rev Access'!$F$7:$FS$310,18,FALSE)),"",VLOOKUP($B312,'[2]1516 Exp_Rev Access'!$F$7:$FS$310,18,FALSE))</f>
        <v>0</v>
      </c>
      <c r="AB312" s="90">
        <f>IF(ISNA(VLOOKUP($B312,'[2]1516 Exp_Rev Access'!$F$7:$FS$310,19,FALSE)),"",VLOOKUP($B312,'[2]1516 Exp_Rev Access'!$F$7:$FS$310,19,FALSE))</f>
        <v>0</v>
      </c>
      <c r="AC312" s="90">
        <f>IF(ISNA(VLOOKUP($B312,'[2]1516 Exp_Rev Access'!$F$7:$FS$310,20,FALSE)),"",VLOOKUP($B312,'[2]1516 Exp_Rev Access'!$F$7:$FS$310,20,FALSE))</f>
        <v>26327.599999999999</v>
      </c>
      <c r="AD312" s="90">
        <f>IF(ISNA(VLOOKUP($B312,'[2]1516 Exp_Rev Access'!$F$7:$FS$310,21,FALSE)),"",VLOOKUP($B312,'[2]1516 Exp_Rev Access'!$F$7:$FS$310,21,FALSE))</f>
        <v>560978.19999999995</v>
      </c>
      <c r="AE312" s="90">
        <f>IF(ISNA(VLOOKUP($B312,'[2]1516 Exp_Rev Access'!$F$7:$FS$310,22,FALSE)),"",VLOOKUP($B312,'[2]1516 Exp_Rev Access'!$F$7:$FS$310,22,FALSE))</f>
        <v>28828.07</v>
      </c>
      <c r="AF312" s="90">
        <f>IF(ISNA(VLOOKUP($B312,'[2]1516 Exp_Rev Access'!$F$7:$FS$310,23,FALSE)),"",VLOOKUP($B312,'[2]1516 Exp_Rev Access'!$F$7:$FS$310,23,FALSE))</f>
        <v>0</v>
      </c>
      <c r="AG312" s="90">
        <f>IF(ISNA(VLOOKUP($B312,'[2]1516 Exp_Rev Access'!$F$7:$FS$310,24,FALSE)),"",VLOOKUP($B312,'[2]1516 Exp_Rev Access'!$F$7:$FS$310,24,FALSE))</f>
        <v>146244.79</v>
      </c>
      <c r="AH312" s="90">
        <f>IF(ISNA(VLOOKUP($B312,'[2]1516 Exp_Rev Access'!$F$7:$FS$310,25,FALSE)),"",VLOOKUP($B312,'[2]1516 Exp_Rev Access'!$F$7:$FS$310,25,FALSE))</f>
        <v>13972.67</v>
      </c>
      <c r="AI312" s="90">
        <f>IF(ISNA(VLOOKUP($B312,'[2]1516 Exp_Rev Access'!$F$7:$FS$310,26,FALSE)),"",VLOOKUP($B312,'[2]1516 Exp_Rev Access'!$F$7:$FS$310,26,FALSE))</f>
        <v>91230.92</v>
      </c>
      <c r="AJ312" s="90">
        <f>IF(ISNA(VLOOKUP($B312,'[2]1516 Exp_Rev Access'!$F$7:$FS$310,27,FALSE)),"",VLOOKUP($B312,'[2]1516 Exp_Rev Access'!$F$7:$FS$310,27,FALSE))</f>
        <v>8165.61</v>
      </c>
      <c r="AK312" s="90">
        <f>IF(ISNA(VLOOKUP($B312,'[2]1516 Exp_Rev Access'!$F$7:$FS$310,28,FALSE)),"",VLOOKUP($B312,'[2]1516 Exp_Rev Access'!$F$7:$FS$310,28,FALSE))</f>
        <v>258329.21</v>
      </c>
      <c r="AL312" s="90">
        <f>IF(ISNA(VLOOKUP($B312,'[2]1516 Exp_Rev Access'!$F$7:$FS$310,29,FALSE)),"",VLOOKUP($B312,'[2]1516 Exp_Rev Access'!$F$7:$FS$310,29,FALSE))</f>
        <v>53696.39</v>
      </c>
      <c r="AM312" s="53">
        <f t="shared" si="759"/>
        <v>1420472.79</v>
      </c>
      <c r="AN312" s="92">
        <f t="shared" si="760"/>
        <v>1.9581677937782323E-2</v>
      </c>
      <c r="AO312" s="68">
        <f t="shared" si="761"/>
        <v>212.99509224716002</v>
      </c>
      <c r="AP312" s="90">
        <f>IF(ISNA(VLOOKUP($B312,'[2]1516 Exp_Rev Access'!$F$7:$FS$310,30,FALSE)),"",VLOOKUP($B312,'[2]1516 Exp_Rev Access'!$F$7:$FS$310,30,FALSE))</f>
        <v>40906577.93</v>
      </c>
      <c r="AQ312" s="90">
        <f>IF(ISNA(VLOOKUP($B312,'[2]1516 Exp_Rev Access'!$F$7:$FS$310,31,FALSE)),"",VLOOKUP($B312,'[2]1516 Exp_Rev Access'!$F$7:$FS$310,31,FALSE))</f>
        <v>0</v>
      </c>
      <c r="AR312" s="90">
        <f>IF(ISNA(VLOOKUP($B312,'[2]1516 Exp_Rev Access'!$F$7:$FS$310,32,FALSE)),"",VLOOKUP($B312,'[2]1516 Exp_Rev Access'!$F$7:$FS$310,32,FALSE))</f>
        <v>1869291.8</v>
      </c>
      <c r="AS312" s="90">
        <f>IF(ISNA(VLOOKUP($B312,'[2]1516 Exp_Rev Access'!$F$7:$FS$310,33,FALSE)),"",VLOOKUP($B312,'[2]1516 Exp_Rev Access'!$F$7:$FS$310,33,FALSE))</f>
        <v>101.64</v>
      </c>
      <c r="AT312" s="90">
        <f>IF(ISNA(VLOOKUP($B312,'[2]1516 Exp_Rev Access'!$F$7:$FS$310,34,FALSE)),"",VLOOKUP($B312,'[2]1516 Exp_Rev Access'!$F$7:$FS$310,34,FALSE))</f>
        <v>0</v>
      </c>
      <c r="AU312" s="53">
        <f t="shared" si="762"/>
        <v>42775971.369999997</v>
      </c>
      <c r="AV312" s="93">
        <f t="shared" si="763"/>
        <v>0.5896806336171615</v>
      </c>
      <c r="AW312" s="53">
        <f t="shared" si="764"/>
        <v>6414.1122815277758</v>
      </c>
      <c r="AX312" s="90">
        <f>IF(ISNA(VLOOKUP($B312,'[2]1516 Exp_Rev Access'!$F$7:$FS$310,35,FALSE)),"",VLOOKUP($B312,'[2]1516 Exp_Rev Access'!$F$7:$FS$310,35,FALSE))</f>
        <v>4875674.92</v>
      </c>
      <c r="AY312" s="90">
        <f>IF(ISNA(VLOOKUP($B312,'[2]1516 Exp_Rev Access'!$F$7:$FS$310,36,FALSE)),"",VLOOKUP($B312,'[2]1516 Exp_Rev Access'!$F$7:$FS$310,36,FALSE))</f>
        <v>0</v>
      </c>
      <c r="AZ312" s="90">
        <f>IF(ISNA(VLOOKUP($B312,'[2]1516 Exp_Rev Access'!$F$7:$FS$310,37,FALSE)),"",VLOOKUP($B312,'[2]1516 Exp_Rev Access'!$F$7:$FS$310,37,FALSE))</f>
        <v>197419.2</v>
      </c>
      <c r="BA312" s="90">
        <f>IF(ISNA(VLOOKUP($B312,'[2]1516 Exp_Rev Access'!$F$7:$FS$310,38,FALSE)),"",VLOOKUP($B312,'[2]1516 Exp_Rev Access'!$F$7:$FS$310,38,FALSE))</f>
        <v>0</v>
      </c>
      <c r="BB312" s="90">
        <f>IF(ISNA(VLOOKUP($B312,'[2]1516 Exp_Rev Access'!$F$7:$FS$310,39,FALSE)),"",VLOOKUP($B312,'[2]1516 Exp_Rev Access'!$F$7:$FS$310,39,FALSE))</f>
        <v>0</v>
      </c>
      <c r="BC312" s="90">
        <f>IF(ISNA(VLOOKUP($B312,'[2]1516 Exp_Rev Access'!$F$7:$FS$310,40,FALSE)),"",VLOOKUP($B312,'[2]1516 Exp_Rev Access'!$F$7:$FS$310,40,FALSE))</f>
        <v>917081.62</v>
      </c>
      <c r="BD312" s="90">
        <f>IF(ISNA(VLOOKUP($B312,'[2]1516 Exp_Rev Access'!$F$7:$FS$310,41,FALSE)),"",VLOOKUP($B312,'[2]1516 Exp_Rev Access'!$F$7:$FS$310,41,FALSE))</f>
        <v>0</v>
      </c>
      <c r="BE312" s="90">
        <f>IF(ISNA(VLOOKUP($B312,'[2]1516 Exp_Rev Access'!$F$7:$FS$310,42,FALSE)),"",VLOOKUP($B312,'[2]1516 Exp_Rev Access'!$F$7:$FS$310,42,FALSE))</f>
        <v>309530.33</v>
      </c>
      <c r="BF312" s="90">
        <f>IF(ISNA(VLOOKUP($B312,'[2]1516 Exp_Rev Access'!$F$7:$FS$310,43,FALSE)),"",VLOOKUP($B312,'[2]1516 Exp_Rev Access'!$F$7:$FS$310,43,FALSE))</f>
        <v>0</v>
      </c>
      <c r="BG312" s="90">
        <f>IF(ISNA(VLOOKUP($B312,'[2]1516 Exp_Rev Access'!$F$7:$FS$310,44,FALSE)),"",VLOOKUP($B312,'[2]1516 Exp_Rev Access'!$F$7:$FS$310,44,FALSE))</f>
        <v>578946.09</v>
      </c>
      <c r="BH312" s="90">
        <f>IF(ISNA(VLOOKUP($B312,'[2]1516 Exp_Rev Access'!$F$7:$FS$310,45,FALSE)),"",VLOOKUP($B312,'[2]1516 Exp_Rev Access'!$F$7:$FS$310,45,FALSE))</f>
        <v>65125.26</v>
      </c>
      <c r="BI312" s="90">
        <f>IF(ISNA(VLOOKUP($B312,'[2]1516 Exp_Rev Access'!$F$7:$FS$310,46,FALSE)),"",VLOOKUP($B312,'[2]1516 Exp_Rev Access'!$F$7:$FS$310,46,FALSE))</f>
        <v>0</v>
      </c>
      <c r="BJ312" s="90">
        <f>IF(ISNA(VLOOKUP($B312,'[2]1516 Exp_Rev Access'!$F$7:$FS$310,47,FALSE)),"",VLOOKUP($B312,'[2]1516 Exp_Rev Access'!$F$7:$FS$310,47,FALSE))</f>
        <v>25226.560000000001</v>
      </c>
      <c r="BK312" s="90">
        <f>IF(ISNA(VLOOKUP($B312,'[2]1516 Exp_Rev Access'!$F$7:$FS$310,48,FALSE)),"",VLOOKUP($B312,'[2]1516 Exp_Rev Access'!$F$7:$FS$310,48,FALSE))</f>
        <v>2662386.9</v>
      </c>
      <c r="BL312" s="90">
        <f>IF(ISNA(VLOOKUP($B312,'[2]1516 Exp_Rev Access'!$F$7:$FS$310,49,FALSE)),"",VLOOKUP($B312,'[2]1516 Exp_Rev Access'!$F$7:$FS$310,49,FALSE))</f>
        <v>1646.9</v>
      </c>
      <c r="BM312" s="90">
        <f>IF(ISNA(VLOOKUP($B312,'[2]1516 Exp_Rev Access'!$F$7:$FS$310,50,FALSE)),"",VLOOKUP($B312,'[2]1516 Exp_Rev Access'!$F$7:$FS$310,50,FALSE))</f>
        <v>0</v>
      </c>
      <c r="BN312" s="90">
        <f>IF(ISNA(VLOOKUP($B312,'[2]1516 Exp_Rev Access'!$F$7:$FS$310,51,FALSE)),"",VLOOKUP($B312,'[2]1516 Exp_Rev Access'!$F$7:$FS$310,51,FALSE))</f>
        <v>0</v>
      </c>
      <c r="BO312" s="90">
        <f>IF(ISNA(VLOOKUP($B312,'[2]1516 Exp_Rev Access'!$F$7:$FS$310,52,FALSE)),"",VLOOKUP($B312,'[2]1516 Exp_Rev Access'!$F$7:$FS$310,52,FALSE))</f>
        <v>0</v>
      </c>
      <c r="BP312" s="90">
        <f>IF(ISNA(VLOOKUP($B312,'[2]1516 Exp_Rev Access'!$F$7:$FS$310,53,FALSE)),"",VLOOKUP($B312,'[2]1516 Exp_Rev Access'!$F$7:$FS$310,53,FALSE))</f>
        <v>0</v>
      </c>
      <c r="BQ312" s="90">
        <f>IF(ISNA(VLOOKUP($B312,'[2]1516 Exp_Rev Access'!$F$7:$FS$310,54,FALSE)),"",VLOOKUP($B312,'[2]1516 Exp_Rev Access'!$F$7:$FS$310,54,FALSE))</f>
        <v>0</v>
      </c>
      <c r="BR312" s="90">
        <f>IF(ISNA(VLOOKUP($B312,'[2]1516 Exp_Rev Access'!$F$7:$FS$310,55,FALSE)),"",VLOOKUP($B312,'[2]1516 Exp_Rev Access'!$F$7:$FS$310,55,FALSE))</f>
        <v>0</v>
      </c>
      <c r="BS312" s="90">
        <f>IF(ISNA(VLOOKUP($B312,'[2]1516 Exp_Rev Access'!$F$7:$FS$310,56,FALSE)),"",VLOOKUP($B312,'[2]1516 Exp_Rev Access'!$F$7:$FS$310,56,FALSE))</f>
        <v>0</v>
      </c>
      <c r="BT312" s="90">
        <f>IF(ISNA(VLOOKUP($B312,'[2]1516 Exp_Rev Access'!$F$7:$FS$310,57,FALSE)),"",VLOOKUP($B312,'[2]1516 Exp_Rev Access'!$F$7:$FS$310,57,FALSE))</f>
        <v>0</v>
      </c>
      <c r="BU312" s="90">
        <f>IF(ISNA(VLOOKUP($B312,'[2]1516 Exp_Rev Access'!$F$7:$FS$310,58,FALSE)),"",VLOOKUP($B312,'[2]1516 Exp_Rev Access'!$F$7:$FS$310,58,FALSE))</f>
        <v>0</v>
      </c>
      <c r="BV312" s="53">
        <f t="shared" si="765"/>
        <v>9633037.7799999993</v>
      </c>
      <c r="BW312" s="92">
        <f t="shared" si="766"/>
        <v>0.13279454889836331</v>
      </c>
      <c r="BX312" s="68">
        <f t="shared" si="767"/>
        <v>1444.4414458452791</v>
      </c>
      <c r="BY312" s="90">
        <f>IF(ISNA(VLOOKUP($B312,'[2]1516 Exp_Rev Access'!$F$7:$FS$310,59,FALSE)),"",VLOOKUP($B312,'[2]1516 Exp_Rev Access'!$F$7:$FS$310,59,FALSE))</f>
        <v>0</v>
      </c>
      <c r="BZ312" s="90">
        <f>IF(ISNA(VLOOKUP($B312,'[2]1516 Exp_Rev Access'!$F$7:$FS$310,60,FALSE)),"",VLOOKUP($B312,'[2]1516 Exp_Rev Access'!$F$7:$FS$310,60,FALSE))</f>
        <v>0</v>
      </c>
      <c r="CA312" s="90">
        <f>IF(ISNA(VLOOKUP($B312,'[2]1516 Exp_Rev Access'!$F$7:$FS$310,61,FALSE)),"",VLOOKUP($B312,'[2]1516 Exp_Rev Access'!$F$7:$FS$310,61,FALSE))</f>
        <v>0</v>
      </c>
      <c r="CB312" s="90">
        <f>IF(ISNA(VLOOKUP($B312,'[2]1516 Exp_Rev Access'!$F$7:$FS$310,62,FALSE)),"",VLOOKUP($B312,'[2]1516 Exp_Rev Access'!$F$7:$FS$310,62,FALSE))</f>
        <v>0</v>
      </c>
      <c r="CC312" s="90">
        <f>IF(ISNA(VLOOKUP($B312,'[2]1516 Exp_Rev Access'!$F$7:$FS$310,63,FALSE)),"",VLOOKUP($B312,'[2]1516 Exp_Rev Access'!$F$7:$FS$310,63,FALSE))</f>
        <v>20624.95</v>
      </c>
      <c r="CD312" s="90">
        <f>IF(ISNA(VLOOKUP($B312,'[2]1516 Exp_Rev Access'!$F$7:$FS$310,64,FALSE)),"",VLOOKUP($B312,'[2]1516 Exp_Rev Access'!$F$7:$FS$310,64,FALSE))</f>
        <v>0</v>
      </c>
      <c r="CE312" s="53">
        <f t="shared" si="768"/>
        <v>20624.95</v>
      </c>
      <c r="CF312" s="92">
        <f t="shared" si="769"/>
        <v>2.8432162250912495E-4</v>
      </c>
      <c r="CG312" s="94">
        <f t="shared" si="770"/>
        <v>3.0926415196190158</v>
      </c>
      <c r="CH312" s="90">
        <f>IF(ISNA(VLOOKUP($B312,'[2]1516 Exp_Rev Access'!$F$7:$FS$310,65,FALSE)),"",VLOOKUP($B312,'[2]1516 Exp_Rev Access'!$F$7:$FS$310,65,FALSE))</f>
        <v>0</v>
      </c>
      <c r="CI312" s="90">
        <f>IF(ISNA(VLOOKUP($B312,'[2]1516 Exp_Rev Access'!$F$7:$FS$310,66,FALSE)),"",VLOOKUP($B312,'[2]1516 Exp_Rev Access'!$F$7:$FS$310,66,FALSE))</f>
        <v>0</v>
      </c>
      <c r="CJ312" s="90">
        <f>IF(ISNA(VLOOKUP($B312,'[2]1516 Exp_Rev Access'!$F$7:$FS$310,67,FALSE)),"",VLOOKUP($B312,'[2]1516 Exp_Rev Access'!$F$7:$FS$310,67,FALSE))</f>
        <v>0</v>
      </c>
      <c r="CK312" s="90">
        <f>IF(ISNA(VLOOKUP($B312,'[2]1516 Exp_Rev Access'!$F$7:$FS$310,68,FALSE)),"",VLOOKUP($B312,'[2]1516 Exp_Rev Access'!$F$7:$FS$310,68,FALSE))</f>
        <v>0</v>
      </c>
      <c r="CL312" s="90">
        <f>IF(ISNA(VLOOKUP($B312,'[2]1516 Exp_Rev Access'!$F$7:$FS$310,69,FALSE)),"",VLOOKUP($B312,'[2]1516 Exp_Rev Access'!$F$7:$FS$310,69,FALSE))</f>
        <v>0</v>
      </c>
      <c r="CM312" s="90">
        <f>IF(ISNA(VLOOKUP($B312,'[2]1516 Exp_Rev Access'!$F$7:$FS$310,70,FALSE)),"",VLOOKUP($B312,'[2]1516 Exp_Rev Access'!$F$7:$FS$310,70,FALSE))</f>
        <v>0</v>
      </c>
      <c r="CN312" s="90">
        <f>IF(ISNA(VLOOKUP($B312,'[2]1516 Exp_Rev Access'!$F$7:$FS$310,71,FALSE)),"",VLOOKUP($B312,'[2]1516 Exp_Rev Access'!$F$7:$FS$310,71,FALSE))</f>
        <v>0</v>
      </c>
      <c r="CO312" s="90">
        <f>IF(ISNA(VLOOKUP($B312,'[2]1516 Exp_Rev Access'!$F$7:$FS$310,72,FALSE)),"",VLOOKUP($B312,'[2]1516 Exp_Rev Access'!$F$7:$FS$310,72,FALSE))</f>
        <v>0</v>
      </c>
      <c r="CP312" s="90">
        <f>IF(ISNA(VLOOKUP($B312,'[2]1516 Exp_Rev Access'!$F$7:$FS$310,73,FALSE)),"",VLOOKUP($B312,'[2]1516 Exp_Rev Access'!$F$7:$FS$310,73,FALSE))</f>
        <v>0</v>
      </c>
      <c r="CQ312" s="90">
        <f>IF(ISNA(VLOOKUP($B312,'[2]1516 Exp_Rev Access'!$F$7:$FS$310,74,FALSE)),"",VLOOKUP($B312,'[2]1516 Exp_Rev Access'!$F$7:$FS$310,74,FALSE))</f>
        <v>1218184</v>
      </c>
      <c r="CR312" s="90">
        <f>IF(ISNA(VLOOKUP($B312,'[2]1516 Exp_Rev Access'!$F$7:$FS$310,75,FALSE)),"",VLOOKUP($B312,'[2]1516 Exp_Rev Access'!$F$7:$FS$310,75,FALSE))</f>
        <v>0</v>
      </c>
      <c r="CS312" s="90">
        <f>IF(ISNA(VLOOKUP($B312,'[2]1516 Exp_Rev Access'!$F$7:$FS$310,76,FALSE)),"",VLOOKUP($B312,'[2]1516 Exp_Rev Access'!$F$7:$FS$310,76,FALSE))</f>
        <v>21138.12</v>
      </c>
      <c r="CT312" s="90">
        <f>IF(ISNA(VLOOKUP($B312,'[2]1516 Exp_Rev Access'!$F$7:$FS$310,77,FALSE)),"",VLOOKUP($B312,'[2]1516 Exp_Rev Access'!$F$7:$FS$310,77,FALSE))</f>
        <v>0</v>
      </c>
      <c r="CU312" s="90">
        <f>IF(ISNA(VLOOKUP($B312,'[2]1516 Exp_Rev Access'!$F$7:$FS$310,78,FALSE)),"",VLOOKUP($B312,'[2]1516 Exp_Rev Access'!$F$7:$FS$310,78,FALSE))</f>
        <v>547002.25</v>
      </c>
      <c r="CV312" s="90">
        <f>IF(ISNA(VLOOKUP($B312,'[2]1516 Exp_Rev Access'!$F$7:$FS$310,79,FALSE)),"",VLOOKUP($B312,'[2]1516 Exp_Rev Access'!$F$7:$FS$310,79,FALSE))</f>
        <v>159844</v>
      </c>
      <c r="CW312" s="90">
        <f>IF(ISNA(VLOOKUP($B312,'[2]1516 Exp_Rev Access'!$F$7:$FS$310,80,FALSE)),"",VLOOKUP($B312,'[2]1516 Exp_Rev Access'!$F$7:$FS$310,80,FALSE))</f>
        <v>0</v>
      </c>
      <c r="CX312" s="90">
        <f>IF(ISNA(VLOOKUP($B312,'[2]1516 Exp_Rev Access'!$F$7:$FS$310,81,FALSE)),"",VLOOKUP($B312,'[2]1516 Exp_Rev Access'!$F$7:$FS$310,81,FALSE))</f>
        <v>0</v>
      </c>
      <c r="CY312" s="90">
        <f>IF(ISNA(VLOOKUP($B312,'[2]1516 Exp_Rev Access'!$F$7:$FS$310,82,FALSE)),"",VLOOKUP($B312,'[2]1516 Exp_Rev Access'!$F$7:$FS$310,82,FALSE))</f>
        <v>0</v>
      </c>
      <c r="CZ312" s="90">
        <f>IF(ISNA(VLOOKUP($B312,'[2]1516 Exp_Rev Access'!$F$7:$FS$310,83,FALSE)),"",VLOOKUP($B312,'[2]1516 Exp_Rev Access'!$F$7:$FS$310,83,FALSE))</f>
        <v>0</v>
      </c>
      <c r="DA312" s="90">
        <f>IF(ISNA(VLOOKUP($B312,'[2]1516 Exp_Rev Access'!$F$7:$FS$310,84,FALSE)),"",VLOOKUP($B312,'[2]1516 Exp_Rev Access'!$F$7:$FS$310,84,FALSE))</f>
        <v>0</v>
      </c>
      <c r="DB312" s="90">
        <f>IF(ISNA(VLOOKUP($B312,'[2]1516 Exp_Rev Access'!$F$7:$FS$310,85,FALSE)),"",VLOOKUP($B312,'[2]1516 Exp_Rev Access'!$F$7:$FS$310,85,FALSE))</f>
        <v>70283.88</v>
      </c>
      <c r="DC312" s="90">
        <f>IF(ISNA(VLOOKUP($B312,'[2]1516 Exp_Rev Access'!$F$7:$FS$310,86,FALSE)),"",VLOOKUP($B312,'[2]1516 Exp_Rev Access'!$F$7:$FS$310,86,FALSE))</f>
        <v>0</v>
      </c>
      <c r="DD312" s="90">
        <f>IF(ISNA(VLOOKUP($B312,'[2]1516 Exp_Rev Access'!$F$7:$FS$310,87,FALSE)),"",VLOOKUP($B312,'[2]1516 Exp_Rev Access'!$F$7:$FS$310,87,FALSE))</f>
        <v>0</v>
      </c>
      <c r="DE312" s="90">
        <f>IF(ISNA(VLOOKUP($B312,'[2]1516 Exp_Rev Access'!$F$7:$FS$310,88,FALSE)),"",VLOOKUP($B312,'[2]1516 Exp_Rev Access'!$F$7:$FS$310,88,FALSE))</f>
        <v>0</v>
      </c>
      <c r="DF312" s="90">
        <f>IF(ISNA(VLOOKUP($B312,'[2]1516 Exp_Rev Access'!$F$7:$FS$310,89,FALSE)),"",VLOOKUP($B312,'[2]1516 Exp_Rev Access'!$F$7:$FS$310,89,FALSE))</f>
        <v>0</v>
      </c>
      <c r="DG312" s="90">
        <f>IF(ISNA(VLOOKUP($B312,'[2]1516 Exp_Rev Access'!$F$7:$FS$310,90,FALSE)),"",VLOOKUP($B312,'[2]1516 Exp_Rev Access'!$F$7:$FS$310,90,FALSE))</f>
        <v>0</v>
      </c>
      <c r="DH312" s="90">
        <f>IF(ISNA(VLOOKUP($B312,'[2]1516 Exp_Rev Access'!$F$7:$FS$310,91,FALSE)),"",VLOOKUP($B312,'[2]1516 Exp_Rev Access'!$F$7:$FS$310,91,FALSE))</f>
        <v>0</v>
      </c>
      <c r="DI312" s="90">
        <f>IF(ISNA(VLOOKUP($B312,'[2]1516 Exp_Rev Access'!$F$7:$FS$310,92,FALSE)),"",VLOOKUP($B312,'[2]1516 Exp_Rev Access'!$F$7:$FS$310,92,FALSE))</f>
        <v>891128.77</v>
      </c>
      <c r="DJ312" s="90">
        <f>IF(ISNA(VLOOKUP($B312,'[2]1516 Exp_Rev Access'!$F$7:$FS$310,93,FALSE)),"",VLOOKUP($B312,'[2]1516 Exp_Rev Access'!$F$7:$FS$310,93,FALSE))</f>
        <v>0</v>
      </c>
      <c r="DK312" s="90">
        <f>IF(ISNA(VLOOKUP($B312,'[2]1516 Exp_Rev Access'!$F$7:$FS$310,94,FALSE)),"",VLOOKUP($B312,'[2]1516 Exp_Rev Access'!$F$7:$FS$310,94,FALSE))</f>
        <v>0</v>
      </c>
      <c r="DL312" s="90">
        <f>IF(ISNA(VLOOKUP($B312,'[2]1516 Exp_Rev Access'!$F$7:$FS$310,95,FALSE)),"",VLOOKUP($B312,'[2]1516 Exp_Rev Access'!$F$7:$FS$310,95,FALSE))</f>
        <v>0</v>
      </c>
      <c r="DM312" s="90">
        <f>IF(ISNA(VLOOKUP($B312,'[2]1516 Exp_Rev Access'!$F$7:$FS$310,96,FALSE)),"",VLOOKUP($B312,'[2]1516 Exp_Rev Access'!$F$7:$FS$310,96,FALSE))</f>
        <v>0</v>
      </c>
      <c r="DN312" s="90">
        <f>IF(ISNA(VLOOKUP($B312,'[2]1516 Exp_Rev Access'!$F$7:$FS$310,97,FALSE)),"",VLOOKUP($B312,'[2]1516 Exp_Rev Access'!$F$7:$FS$310,97,FALSE))</f>
        <v>0</v>
      </c>
      <c r="DO312" s="90">
        <f>IF(ISNA(VLOOKUP($B312,'[2]1516 Exp_Rev Access'!$F$7:$FS$310,98,FALSE)),"",VLOOKUP($B312,'[2]1516 Exp_Rev Access'!$F$7:$FS$310,98,FALSE))</f>
        <v>0</v>
      </c>
      <c r="DP312" s="90">
        <f>IF(ISNA(VLOOKUP($B312,'[2]1516 Exp_Rev Access'!$F$7:$FS$310,99,FALSE)),"",VLOOKUP($B312,'[2]1516 Exp_Rev Access'!$F$7:$FS$310,99,FALSE))</f>
        <v>0</v>
      </c>
      <c r="DQ312" s="90">
        <f>IF(ISNA(VLOOKUP($B312,'[2]1516 Exp_Rev Access'!$F$7:$FS$310,100,FALSE)),"",VLOOKUP($B312,'[2]1516 Exp_Rev Access'!$F$7:$FS$310,100,FALSE))</f>
        <v>0</v>
      </c>
      <c r="DR312" s="90">
        <f>IF(ISNA(VLOOKUP($B312,'[2]1516 Exp_Rev Access'!$F$7:$FS$310,101,FALSE)),"",VLOOKUP($B312,'[2]1516 Exp_Rev Access'!$F$7:$FS$310,101,FALSE))</f>
        <v>0</v>
      </c>
      <c r="DS312" s="90">
        <f>IF(ISNA(VLOOKUP($B312,'[2]1516 Exp_Rev Access'!$F$7:$FS$310,102,FALSE)),"",VLOOKUP($B312,'[2]1516 Exp_Rev Access'!$F$7:$FS$310,102,FALSE))</f>
        <v>0</v>
      </c>
      <c r="DT312" s="90">
        <f>IF(ISNA(VLOOKUP($B312,'[2]1516 Exp_Rev Access'!$F$7:$FS$310,103,FALSE)),"",VLOOKUP($B312,'[2]1516 Exp_Rev Access'!$F$7:$FS$310,103,FALSE))</f>
        <v>0</v>
      </c>
      <c r="DU312" s="90">
        <f>IF(ISNA(VLOOKUP($B312,'[2]1516 Exp_Rev Access'!$F$7:$FS$310,104,FALSE)),"",VLOOKUP($B312,'[2]1516 Exp_Rev Access'!$F$7:$FS$310,104,FALSE))</f>
        <v>0</v>
      </c>
      <c r="DV312" s="90">
        <f>IF(ISNA(VLOOKUP($B312,'[2]1516 Exp_Rev Access'!$F$7:$FS$310,105,FALSE)),"",VLOOKUP($B312,'[2]1516 Exp_Rev Access'!$F$7:$FS$310,105,FALSE))</f>
        <v>0</v>
      </c>
      <c r="DW312" s="90">
        <f>IF(ISNA(VLOOKUP($B312,'[2]1516 Exp_Rev Access'!$F$7:$FS$310,106,FALSE)),"",VLOOKUP($B312,'[2]1516 Exp_Rev Access'!$F$7:$FS$310,106,FALSE))</f>
        <v>0</v>
      </c>
      <c r="DX312" s="90">
        <f>IF(ISNA(VLOOKUP($B312,'[2]1516 Exp_Rev Access'!$F$7:$FS$310,107,FALSE)),"",VLOOKUP($B312,'[2]1516 Exp_Rev Access'!$F$7:$FS$310,107,FALSE))</f>
        <v>0</v>
      </c>
      <c r="DY312" s="90">
        <f>IF(ISNA(VLOOKUP($B312,'[2]1516 Exp_Rev Access'!$F$7:$FS$310,108,FALSE)),"",VLOOKUP($B312,'[2]1516 Exp_Rev Access'!$F$7:$FS$310,108,FALSE))</f>
        <v>0</v>
      </c>
      <c r="DZ312" s="90">
        <f>IF(ISNA(VLOOKUP($B312,'[2]1516 Exp_Rev Access'!$F$7:$FS$310,109,FALSE)),"",VLOOKUP($B312,'[2]1516 Exp_Rev Access'!$F$7:$FS$310,109,FALSE))</f>
        <v>0</v>
      </c>
      <c r="EA312" s="90">
        <f>IF(ISNA(VLOOKUP($B312,'[2]1516 Exp_Rev Access'!$F$7:$FS$310,110,FALSE)),"",VLOOKUP($B312,'[2]1516 Exp_Rev Access'!$F$7:$FS$310,110,FALSE))</f>
        <v>0</v>
      </c>
      <c r="EB312" s="90">
        <f>IF(ISNA(VLOOKUP($B312,'[2]1516 Exp_Rev Access'!$F$7:$FS$310,111,FALSE)),"",VLOOKUP($B312,'[2]1516 Exp_Rev Access'!$F$7:$FS$310,111,FALSE))</f>
        <v>0</v>
      </c>
      <c r="EC312" s="90">
        <f>IF(ISNA(VLOOKUP($B312,'[2]1516 Exp_Rev Access'!$F$7:$FS$310,112,FALSE)),"",VLOOKUP($B312,'[2]1516 Exp_Rev Access'!$F$7:$FS$310,112,FALSE))</f>
        <v>0</v>
      </c>
      <c r="ED312" s="90">
        <f>IF(ISNA(VLOOKUP($B312,'[2]1516 Exp_Rev Access'!$F$7:$FS$310,113,FALSE)),"",VLOOKUP($B312,'[2]1516 Exp_Rev Access'!$F$7:$FS$310,113,FALSE))</f>
        <v>0</v>
      </c>
      <c r="EE312" s="90">
        <f>IF(ISNA(VLOOKUP($B312,'[2]1516 Exp_Rev Access'!$F$7:$FS$310,114,FALSE)),"",VLOOKUP($B312,'[2]1516 Exp_Rev Access'!$F$7:$FS$310,114,FALSE))</f>
        <v>0</v>
      </c>
      <c r="EF312" s="90">
        <f>IF(ISNA(VLOOKUP($B312,'[2]1516 Exp_Rev Access'!$F$7:$FS$310,115,FALSE)),"",VLOOKUP($B312,'[2]1516 Exp_Rev Access'!$F$7:$FS$310,115,FALSE))</f>
        <v>0</v>
      </c>
      <c r="EG312" s="90">
        <f>IF(ISNA(VLOOKUP($B312,'[2]1516 Exp_Rev Access'!$F$7:$FS$310,116,FALSE)),"",VLOOKUP($B312,'[2]1516 Exp_Rev Access'!$F$7:$FS$310,116,FALSE))</f>
        <v>17746</v>
      </c>
      <c r="EH312" s="90">
        <f>IF(ISNA(VLOOKUP($B312,'[2]1516 Exp_Rev Access'!$F$7:$FS$310,117,FALSE)),"",VLOOKUP($B312,'[2]1516 Exp_Rev Access'!$F$7:$FS$310,117,FALSE))</f>
        <v>81734.33</v>
      </c>
      <c r="EI312" s="90">
        <f>IF(ISNA(VLOOKUP($B312,'[2]1516 Exp_Rev Access'!$F$7:$FS$310,118,FALSE)),"",VLOOKUP($B312,'[2]1516 Exp_Rev Access'!$F$7:$FS$310,118,FALSE))</f>
        <v>0</v>
      </c>
      <c r="EJ312" s="90">
        <f>IF(ISNA(VLOOKUP($B312,'[2]1516 Exp_Rev Access'!$F$7:$FS$310,119,FALSE)),"",VLOOKUP($B312,'[2]1516 Exp_Rev Access'!$F$7:$FS$310,119,FALSE))</f>
        <v>0</v>
      </c>
      <c r="EK312" s="90">
        <f>IF(ISNA(VLOOKUP($B312,'[2]1516 Exp_Rev Access'!$F$7:$FS$310,120,FALSE)),"",VLOOKUP($B312,'[2]1516 Exp_Rev Access'!$F$7:$FS$310,120,FALSE))</f>
        <v>0</v>
      </c>
      <c r="EL312" s="90">
        <f>IF(ISNA(VLOOKUP($B312,'[2]1516 Exp_Rev Access'!$F$7:$FS$310,121,FALSE)),"",VLOOKUP($B312,'[2]1516 Exp_Rev Access'!$F$7:$FS$310,121,FALSE))</f>
        <v>0</v>
      </c>
      <c r="EM312" s="90">
        <f>IF(ISNA(VLOOKUP($B312,'[2]1516 Exp_Rev Access'!$F$7:$FS$310,122,FALSE)),"",VLOOKUP($B312,'[2]1516 Exp_Rev Access'!$F$7:$FS$310,122,FALSE))</f>
        <v>0</v>
      </c>
      <c r="EN312" s="90">
        <f>IF(ISNA(VLOOKUP($B312,'[2]1516 Exp_Rev Access'!$F$7:$FS$310,123,FALSE)),"",VLOOKUP($B312,'[2]1516 Exp_Rev Access'!$F$7:$FS$310,123,FALSE))</f>
        <v>0</v>
      </c>
      <c r="EO312" s="90">
        <f>IF(ISNA(VLOOKUP($B312,'[2]1516 Exp_Rev Access'!$F$7:$FS$310,124,FALSE)),"",VLOOKUP($B312,'[2]1516 Exp_Rev Access'!$F$7:$FS$310,124,FALSE))</f>
        <v>0</v>
      </c>
      <c r="EP312" s="90">
        <f>IF(ISNA(VLOOKUP($B312,'[2]1516 Exp_Rev Access'!$F$7:$FS$310,125,FALSE)),"",VLOOKUP($B312,'[2]1516 Exp_Rev Access'!$F$7:$FS$310,125,FALSE))</f>
        <v>0</v>
      </c>
      <c r="EQ312" s="90">
        <f>IF(ISNA(VLOOKUP($B312,'[2]1516 Exp_Rev Access'!$F$7:$FS$310,126,FALSE)),"",VLOOKUP($B312,'[2]1516 Exp_Rev Access'!$F$7:$FS$310,126,FALSE))</f>
        <v>0</v>
      </c>
      <c r="ER312" s="90">
        <f>IF(ISNA(VLOOKUP($B312,'[2]1516 Exp_Rev Access'!$F$7:$FS$310,127,FALSE)),"",VLOOKUP($B312,'[2]1516 Exp_Rev Access'!$F$7:$FS$310,127,FALSE))</f>
        <v>0</v>
      </c>
      <c r="ES312" s="90">
        <f>IF(ISNA(VLOOKUP($B312,'[2]1516 Exp_Rev Access'!$F$7:$FS$310,128,FALSE)),"",VLOOKUP($B312,'[2]1516 Exp_Rev Access'!$F$7:$FS$310,128,FALSE))</f>
        <v>0</v>
      </c>
      <c r="ET312" s="90">
        <f>IF(ISNA(VLOOKUP($B312,'[2]1516 Exp_Rev Access'!$F$7:$FS$310,129,FALSE)),"",VLOOKUP($B312,'[2]1516 Exp_Rev Access'!$F$7:$FS$310,129,FALSE))</f>
        <v>0</v>
      </c>
      <c r="EU312" s="90">
        <f>IF(ISNA(VLOOKUP($B312,'[2]1516 Exp_Rev Access'!$F$7:$FS$310,130,FALSE)),"",VLOOKUP($B312,'[2]1516 Exp_Rev Access'!$F$7:$FS$310,130,FALSE))</f>
        <v>0</v>
      </c>
      <c r="EV312" s="90">
        <f>IF(ISNA(VLOOKUP($B312,'[2]1516 Exp_Rev Access'!$F$7:$FS$310,131,FALSE)),"",VLOOKUP($B312,'[2]1516 Exp_Rev Access'!$F$7:$FS$310,131,FALSE))</f>
        <v>0</v>
      </c>
      <c r="EW312" s="90">
        <f>IF(ISNA(VLOOKUP($B312,'[2]1516 Exp_Rev Access'!$F$7:$FS$310,132,FALSE)),"",VLOOKUP($B312,'[2]1516 Exp_Rev Access'!$F$7:$FS$310,132,FALSE))</f>
        <v>0</v>
      </c>
      <c r="EX312" s="90">
        <f>IF(ISNA(VLOOKUP($B312,'[2]1516 Exp_Rev Access'!$F$7:$FS$310,133,FALSE)),"",VLOOKUP($B312,'[2]1516 Exp_Rev Access'!$F$7:$FS$310,133,FALSE))</f>
        <v>0</v>
      </c>
      <c r="EY312" s="90">
        <f>IF(ISNA(VLOOKUP($B312,'[2]1516 Exp_Rev Access'!$F$7:$FS$310,134,FALSE)),"",VLOOKUP($B312,'[2]1516 Exp_Rev Access'!$F$7:$FS$310,134,FALSE))</f>
        <v>0</v>
      </c>
      <c r="EZ312" s="90">
        <f>IF(ISNA(VLOOKUP($B312,'[2]1516 Exp_Rev Access'!$F$7:$FS$310,135,FALSE)),"",VLOOKUP($B312,'[2]1516 Exp_Rev Access'!$F$7:$FS$310,135,FALSE))</f>
        <v>0</v>
      </c>
      <c r="FA312" s="90">
        <f>IF(ISNA(VLOOKUP($B312,'[2]1516 Exp_Rev Access'!$F$7:$FS$310,136,FALSE)),"",VLOOKUP($B312,'[2]1516 Exp_Rev Access'!$F$7:$FS$310,136,FALSE))</f>
        <v>0</v>
      </c>
      <c r="FB312" s="90">
        <f>IF(ISNA(VLOOKUP($B312,'[2]1516 Exp_Rev Access'!$F$7:$FS$310,137,FALSE)),"",VLOOKUP($B312,'[2]1516 Exp_Rev Access'!$F$7:$FS$310,137,FALSE))</f>
        <v>0</v>
      </c>
      <c r="FC312" s="90">
        <f>IF(ISNA(VLOOKUP($B312,'[2]1516 Exp_Rev Access'!$F$7:$FS$310,138,FALSE)),"",VLOOKUP($B312,'[2]1516 Exp_Rev Access'!$F$7:$FS$310,138,FALSE))</f>
        <v>0</v>
      </c>
      <c r="FD312" s="90">
        <f>IF(ISNA(VLOOKUP($B312,'[2]1516 Exp_Rev Access'!$F$7:$FS$310,139,FALSE)),"",VLOOKUP($B312,'[2]1516 Exp_Rev Access'!$F$7:$FS$310,139,FALSE))</f>
        <v>0</v>
      </c>
      <c r="FE312" s="90">
        <f>IF(ISNA(VLOOKUP($B312,'[2]1516 Exp_Rev Access'!$F$7:$FS$310,140,FALSE)),"",VLOOKUP($B312,'[2]1516 Exp_Rev Access'!$F$7:$FS$310,140,FALSE))</f>
        <v>0</v>
      </c>
      <c r="FF312" s="90">
        <f>IF(ISNA(VLOOKUP($B312,'[2]1516 Exp_Rev Access'!$F$7:$FS$310,141,FALSE)),"",VLOOKUP($B312,'[2]1516 Exp_Rev Access'!$F$7:$FS$310,141,FALSE))</f>
        <v>0</v>
      </c>
      <c r="FG312" s="90">
        <f>IF(ISNA(VLOOKUP($B312,'[2]1516 Exp_Rev Access'!$F$7:$FS$310,142,FALSE)),"",VLOOKUP($B312,'[2]1516 Exp_Rev Access'!$F$7:$FS$310,142,FALSE))</f>
        <v>0</v>
      </c>
      <c r="FH312" s="90">
        <f>IF(ISNA(VLOOKUP($B312,'[2]1516 Exp_Rev Access'!$F$7:$FS$310,143,FALSE)),"",VLOOKUP($B312,'[2]1516 Exp_Rev Access'!$F$7:$FS$310,143,FALSE))</f>
        <v>0</v>
      </c>
      <c r="FI312" s="90">
        <f>IF(ISNA(VLOOKUP($B312,'[2]1516 Exp_Rev Access'!$F$7:$FS$310,144,FALSE)),"",VLOOKUP($B312,'[2]1516 Exp_Rev Access'!$F$7:$FS$310,144,FALSE))</f>
        <v>0</v>
      </c>
      <c r="FJ312" s="90">
        <f>IF(ISNA(VLOOKUP($B312,'[2]1516 Exp_Rev Access'!$F$7:$FS$310,145,FALSE)),"",VLOOKUP($B312,'[2]1516 Exp_Rev Access'!$F$7:$FS$310,145,FALSE))</f>
        <v>0</v>
      </c>
      <c r="FK312" s="90">
        <f>IF(ISNA(VLOOKUP($B312,'[2]1516 Exp_Rev Access'!$F$7:$FS$310,146,FALSE)),"",VLOOKUP($B312,'[2]1516 Exp_Rev Access'!$F$7:$FS$310,146,FALSE))</f>
        <v>0</v>
      </c>
      <c r="FL312" s="90">
        <f>IF(ISNA(VLOOKUP($B312,'[2]1516 Exp_Rev Access'!$F$7:$FS$310,1147,FALSE)),"",VLOOKUP($B312,'[2]1516 Exp_Rev Access'!$F$7:$FS$310,147,FALSE))</f>
        <v>0</v>
      </c>
      <c r="FM312" s="90">
        <f>IF(ISNA(VLOOKUP($B312,'[2]1516 Exp_Rev Access'!$F$7:$FS$310,148,FALSE)),"",VLOOKUP($B312,'[2]1516 Exp_Rev Access'!$F$7:$FS$310,148,FALSE))</f>
        <v>0</v>
      </c>
      <c r="FN312" s="90">
        <f>IF(ISNA(VLOOKUP($B312,'[2]1516 Exp_Rev Access'!$F$7:$FS$310,149,FALSE)),"",VLOOKUP($B312,'[2]1516 Exp_Rev Access'!$F$7:$FS$310,149,FALSE))</f>
        <v>0</v>
      </c>
      <c r="FO312" s="90">
        <f>IF(ISNA(VLOOKUP($B312,'[2]1516 Exp_Rev Access'!$F$7:$FS$310,150,FALSE)),"",VLOOKUP($B312,'[2]1516 Exp_Rev Access'!$F$7:$FS$310,150,FALSE))</f>
        <v>0</v>
      </c>
      <c r="FP312" s="90">
        <f>IF(ISNA(VLOOKUP($B312,'[2]1516 Exp_Rev Access'!$F$7:$FS$310,151,FALSE)),"",VLOOKUP($B312,'[2]1516 Exp_Rev Access'!$F$7:$FS$310,151,FALSE))</f>
        <v>0</v>
      </c>
      <c r="FQ312" s="90">
        <f>IF(ISNA(VLOOKUP($B312,'[2]1516 Exp_Rev Access'!$F$7:$FS$310,152,FALSE)),"",VLOOKUP($B312,'[2]1516 Exp_Rev Access'!$F$7:$FS$310,152,FALSE))</f>
        <v>0</v>
      </c>
      <c r="FR312" s="90">
        <f>IF(ISNA(VLOOKUP($B312,'[2]1516 Exp_Rev Access'!$F$7:$FS$310,153,FALSE)),"",VLOOKUP($B312,'[2]1516 Exp_Rev Access'!$F$7:$FS$310,153,FALSE))</f>
        <v>66562.69</v>
      </c>
      <c r="FS312" s="53">
        <f t="shared" si="771"/>
        <v>3073624.04</v>
      </c>
      <c r="FT312" s="92">
        <f t="shared" si="772"/>
        <v>4.2370903882717366E-2</v>
      </c>
      <c r="FU312" s="53">
        <f t="shared" si="773"/>
        <v>460.87953288629251</v>
      </c>
      <c r="FV312" s="90">
        <f>IF(ISNA(VLOOKUP($B312,'[2]1516 Exp_Rev Access'!$F$7:$FS$310,154,FALSE)),"",VLOOKUP($B312,'[2]1516 Exp_Rev Access'!$F$7:$FS$310,154,FALSE))</f>
        <v>720.25</v>
      </c>
      <c r="FW312" s="90">
        <f>IF(ISNA(VLOOKUP($B312,'[2]1516 Exp_Rev Access'!$F$7:$FS$310,155,FALSE)),"",VLOOKUP($B312,'[2]1516 Exp_Rev Access'!$F$7:$FS$310,155,FALSE))</f>
        <v>0</v>
      </c>
      <c r="FX312" s="90">
        <f>IF(ISNA(VLOOKUP($B312,'[2]1516 Exp_Rev Access'!$F$7:$FS$310,156,FALSE)),"",VLOOKUP($B312,'[2]1516 Exp_Rev Access'!$F$7:$FS$310,156,FALSE))</f>
        <v>0</v>
      </c>
      <c r="FY312" s="90">
        <f>IF(ISNA(VLOOKUP($B312,'[2]1516 Exp_Rev Access'!$F$7:$FS$310,157,FALSE)),"",VLOOKUP($B312,'[2]1516 Exp_Rev Access'!$F$7:$FS$310,157,FALSE))</f>
        <v>0</v>
      </c>
      <c r="FZ312" s="90">
        <f>IF(ISNA(VLOOKUP($B312,'[2]1516 Exp_Rev Access'!$F$7:$FS$310,158,FALSE)),"",VLOOKUP($B312,'[2]1516 Exp_Rev Access'!$F$7:$FS$310,158,FALSE))</f>
        <v>0</v>
      </c>
      <c r="GA312" s="90">
        <f>IF(ISNA(VLOOKUP($B312,'[2]1516 Exp_Rev Access'!$F$7:$FS$310,159,FALSE)),"",VLOOKUP($B312,'[2]1516 Exp_Rev Access'!$F$7:$FS$310,159,FALSE))</f>
        <v>0</v>
      </c>
      <c r="GB312" s="90">
        <f>IF(ISNA(VLOOKUP($B312,'[2]1516 Exp_Rev Access'!$F$7:$FS$310,160,FALSE)),"",VLOOKUP($B312,'[2]1516 Exp_Rev Access'!$F$7:$FS$310,160,FALSE))</f>
        <v>0</v>
      </c>
      <c r="GC312" s="90">
        <f>IF(ISNA(VLOOKUP($B312,'[2]1516 Exp_Rev Access'!$F$7:$FS$310,161,FALSE)),"",VLOOKUP($B312,'[2]1516 Exp_Rev Access'!$F$7:$FS$310,161,FALSE))</f>
        <v>0</v>
      </c>
      <c r="GD312" s="90">
        <f>IF(ISNA(VLOOKUP($B312,'[2]1516 Exp_Rev Access'!$F$7:$FS$310,162,FALSE)),"",VLOOKUP($B312,'[2]1516 Exp_Rev Access'!$F$7:$FS$310,162,FALSE))</f>
        <v>0</v>
      </c>
      <c r="GE312" s="90">
        <f>IF(ISNA(VLOOKUP($B312,'[2]1516 Exp_Rev Access'!$F$7:$FS$310,163,FALSE)),"",VLOOKUP($B312,'[2]1516 Exp_Rev Access'!$F$7:$FS$310,163,FALSE))</f>
        <v>3474.15</v>
      </c>
      <c r="GF312" s="90">
        <f>IF(ISNA(VLOOKUP($B312,'[2]1516 Exp_Rev Access'!$F$7:$FS$310,164,FALSE)),"",VLOOKUP($B312,'[2]1516 Exp_Rev Access'!$F$7:$FS$310,164,FALSE))</f>
        <v>0</v>
      </c>
      <c r="GG312" s="90">
        <f>IF(ISNA(VLOOKUP($B312,'[2]1516 Exp_Rev Access'!$F$7:$FS$310,165,FALSE)),"",VLOOKUP($B312,'[2]1516 Exp_Rev Access'!$F$7:$FS$310,165,FALSE))</f>
        <v>0</v>
      </c>
      <c r="GH312" s="90">
        <f>IF(ISNA(VLOOKUP($B312,'[2]1516 Exp_Rev Access'!$F$7:$FS$310,166,FALSE)),"",VLOOKUP($B312,'[2]1516 Exp_Rev Access'!$F$7:$FS$310,166,FALSE))</f>
        <v>35607.01</v>
      </c>
      <c r="GI312" s="90">
        <f>IF(ISNA(VLOOKUP($B312,'[2]1516 Exp_Rev Access'!$F$7:$FS$310,167,FALSE)),"",VLOOKUP($B312,'[2]1516 Exp_Rev Access'!$F$7:$FS$310,167,FALSE))</f>
        <v>0</v>
      </c>
      <c r="GJ312" s="90">
        <f>IF(ISNA(VLOOKUP($B312,'[2]1516 Exp_Rev Access'!$F$7:$FS$310,168,FALSE)),"",VLOOKUP($B312,'[2]1516 Exp_Rev Access'!$F$7:$FS$310,168,FALSE))</f>
        <v>0</v>
      </c>
      <c r="GK312" s="90">
        <f>IF(ISNA(VLOOKUP($B312,'[2]1516 Exp_Rev Access'!$F$7:$FS$310,169,FALSE)),"",VLOOKUP($B312,'[2]1516 Exp_Rev Access'!$F$7:$FS$310,169,FALSE))</f>
        <v>600</v>
      </c>
      <c r="GL312" s="90">
        <f>IF(ISNA(VLOOKUP($B312,'[2]1516 Exp_Rev Access'!$F$7:$FS$310,170,FALSE)),"",VLOOKUP($B312,'[2]1516 Exp_Rev Access'!$F$7:$FS$310,170,FALSE))</f>
        <v>6990</v>
      </c>
      <c r="GM312" s="90">
        <f>IF(ISNA(VLOOKUP($B312,'[2]1516 Exp_Rev Access'!$F$7:$FT$310,171,FALSE)),"",VLOOKUP($B312,'[2]1516 Exp_Rev Access'!$F$7:$FT$310,171,FALSE))</f>
        <v>0</v>
      </c>
      <c r="GN312" s="90">
        <f>IF(ISNA(VLOOKUP($B312,'[2]1516 Exp_Rev Access'!$F$7:$FU$310,172,FALSE)),"",VLOOKUP($B312,'[2]1516 Exp_Rev Access'!$F$7:$FU$310,172,FALSE))</f>
        <v>0</v>
      </c>
      <c r="GO312" s="90">
        <f>IF(ISNA(VLOOKUP($B312,'[2]1516 Exp_Rev Access'!$F$7:$FV$310,173,FALSE)),"",VLOOKUP($B312,'[2]1516 Exp_Rev Access'!$F$7:$FV$310,173,FALSE))</f>
        <v>0</v>
      </c>
      <c r="GP312" s="90">
        <f>IF(ISNA(VLOOKUP($B312,'[2]1516 Exp_Rev Access'!$F$7:$GA$310,174,FALSE)),"",VLOOKUP($B312,'[2]1516 Exp_Rev Access'!$F$7:$GA$310,174,FALSE))</f>
        <v>0</v>
      </c>
      <c r="GQ312" s="90">
        <f>IF(ISNA(VLOOKUP($B312,'[2]1516 Exp_Rev Access'!$F$7:$GA$310,175,FALSE)),"",VLOOKUP($B312,'[2]1516 Exp_Rev Access'!$F$7:$GA$310,175,FALSE))</f>
        <v>518.52</v>
      </c>
      <c r="GR312" s="90">
        <f>IF(ISNA(VLOOKUP($B312,'[2]1516 Exp_Rev Access'!$F$7:$GA$310,176,FALSE)),"",VLOOKUP($B312,'[2]1516 Exp_Rev Access'!$F$7:$GA$310,176,FALSE))</f>
        <v>0</v>
      </c>
      <c r="GS312" s="90">
        <f>IF(ISNA(VLOOKUP($B312,'[2]1516 Exp_Rev Access'!$F$7:$GA$310,177,FALSE)),"",VLOOKUP($B312,'[2]1516 Exp_Rev Access'!$F$7:$GA$310,177,FALSE))</f>
        <v>0</v>
      </c>
      <c r="GT312" s="90">
        <f>IF(ISNA(VLOOKUP($B312,'[2]1516 Exp_Rev Access'!$F$7:$GA$310,178,FALSE)),"",VLOOKUP($B312,'[2]1516 Exp_Rev Access'!$F$7:$GA$310,178,FALSE))</f>
        <v>0</v>
      </c>
      <c r="GU312" s="53">
        <f t="shared" si="774"/>
        <v>47909.93</v>
      </c>
      <c r="GV312" s="92">
        <f t="shared" si="775"/>
        <v>6.6045391779852064E-4</v>
      </c>
      <c r="GW312" s="114">
        <f t="shared" si="776"/>
        <v>7.1839320202008086</v>
      </c>
    </row>
    <row r="313" spans="1:222" x14ac:dyDescent="0.2">
      <c r="B313" s="87" t="s">
        <v>636</v>
      </c>
      <c r="C313" s="87" t="s">
        <v>637</v>
      </c>
      <c r="D313" s="88">
        <f>IF(ISNA(VLOOKUP($B313,'[2]1516 enrollment_Rev_Exp by size'!$A$6:$C$325,3,FALSE)),"",VLOOKUP($B313,'[2]1516 enrollment_Rev_Exp by size'!$A$6:$C$325,3,FALSE))</f>
        <v>9901.41</v>
      </c>
      <c r="E313" s="89">
        <v>115116784.56999999</v>
      </c>
      <c r="F313" s="67">
        <f t="shared" si="754"/>
        <v>115116784.57000001</v>
      </c>
      <c r="G313" s="67">
        <f t="shared" si="755"/>
        <v>0</v>
      </c>
      <c r="H313" s="90">
        <f>IF(ISNA(VLOOKUP($B313,'[2]1516 Exp_Rev Access'!$F$7:$FS$310,2,FALSE)),"",VLOOKUP($B313,'[2]1516 Exp_Rev Access'!$F$7:$FS$310,2,FALSE))</f>
        <v>23521379.170000002</v>
      </c>
      <c r="I313" s="90">
        <f>IF(ISNA(VLOOKUP($B313,'[2]1516 Exp_Rev Access'!$F$7:$FS$310,3,FALSE)),"",VLOOKUP($B313,'[2]1516 Exp_Rev Access'!$F$7:$FS$310,3,FALSE))</f>
        <v>0</v>
      </c>
      <c r="J313" s="90">
        <f>IF(ISNA(VLOOKUP($B313,'[2]1516 Exp_Rev Access'!$F$7:$FS$310,4,FALSE)),"",VLOOKUP($B313,'[2]1516 Exp_Rev Access'!$F$7:$FS$310,4,FALSE))</f>
        <v>0</v>
      </c>
      <c r="K313" s="90">
        <f>IF(ISNA(VLOOKUP($B313,'[2]1516 Exp_Rev Access'!$F$7:$FS$310,5,FALSE)),"-",VLOOKUP($B313,'[2]1516 Exp_Rev Access'!$F$7:$FS$310,5,FALSE))</f>
        <v>7697.33</v>
      </c>
      <c r="L313" s="90">
        <f>IF(ISNA(VLOOKUP($B313,'[2]1516 Exp_Rev Access'!$F$7:$FS$310,6,FALSE)),"",VLOOKUP($B313,'[2]1516 Exp_Rev Access'!$F$7:$FS$310,6,FALSE))</f>
        <v>0</v>
      </c>
      <c r="M313" s="90">
        <f>IF(ISNA(VLOOKUP($B313,'[2]1516 Exp_Rev Access'!$F$7:$FS$310,7,FALSE)),"",VLOOKUP($B313,'[2]1516 Exp_Rev Access'!$F$7:$FS$310,7,FALSE))</f>
        <v>0</v>
      </c>
      <c r="N313" s="53">
        <f t="shared" si="756"/>
        <v>23529076.5</v>
      </c>
      <c r="O313" s="91">
        <f t="shared" si="757"/>
        <v>0.20439310034491526</v>
      </c>
      <c r="P313" s="53">
        <f t="shared" si="758"/>
        <v>2376.3359460925262</v>
      </c>
      <c r="Q313" s="90">
        <f>IF(ISNA(VLOOKUP($B313,'[2]1516 Exp_Rev Access'!$F$7:$FS$310,8,FALSE)),"",VLOOKUP($B313,'[2]1516 Exp_Rev Access'!$F$7:$FS$310,8,FALSE))</f>
        <v>568370.88</v>
      </c>
      <c r="R313" s="90">
        <f>IF(ISNA(VLOOKUP($B313,'[2]1516 Exp_Rev Access'!$F$7:$FS$310,9,FALSE)),"",VLOOKUP($B313,'[2]1516 Exp_Rev Access'!$F$7:$FS$310,9,FALSE))</f>
        <v>0</v>
      </c>
      <c r="S313" s="90">
        <f>IF(ISNA(VLOOKUP($B313,'[2]1516 Exp_Rev Access'!$F$7:$FS$310,10,FALSE)),"",VLOOKUP($B313,'[2]1516 Exp_Rev Access'!$F$7:$FS$310,10,FALSE))</f>
        <v>0</v>
      </c>
      <c r="T313" s="90">
        <f>IF(ISNA(VLOOKUP($B313,'[2]1516 Exp_Rev Access'!$F$7:$FS$310,11,FALSE)),"",VLOOKUP($B313,'[2]1516 Exp_Rev Access'!$F$7:$FS$310,11,FALSE))</f>
        <v>0</v>
      </c>
      <c r="U313" s="90">
        <f>IF(ISNA(VLOOKUP($B313,'[2]1516 Exp_Rev Access'!$F$7:$FS$310,12,FALSE)),"",VLOOKUP($B313,'[2]1516 Exp_Rev Access'!$F$7:$FS$310,12,FALSE))</f>
        <v>0</v>
      </c>
      <c r="V313" s="90">
        <f>IF(ISNA(VLOOKUP($B313,'[2]1516 Exp_Rev Access'!$F$7:$FS$310,13,FALSE)),"",VLOOKUP($B313,'[2]1516 Exp_Rev Access'!$F$7:$FS$310,13,FALSE))</f>
        <v>51675</v>
      </c>
      <c r="W313" s="90">
        <f>IF(ISNA(VLOOKUP($B313,'[2]1516 Exp_Rev Access'!$F$7:$FS$310,14,FALSE)),"",VLOOKUP($B313,'[2]1516 Exp_Rev Access'!$F$7:$FS$310,14,FALSE))</f>
        <v>8388</v>
      </c>
      <c r="X313" s="90">
        <f>IF(ISNA(VLOOKUP($B313,'[2]1516 Exp_Rev Access'!$F$7:$FS$310,15,FALSE)),"",VLOOKUP($B313,'[2]1516 Exp_Rev Access'!$F$7:$FS$310,15,FALSE))</f>
        <v>0</v>
      </c>
      <c r="Y313" s="90">
        <f>IF(ISNA(VLOOKUP($B313,'[2]1516 Exp_Rev Access'!$F$7:$FS$310,16,FALSE)),"",VLOOKUP($B313,'[2]1516 Exp_Rev Access'!$F$7:$FS$310,16,FALSE))</f>
        <v>357838.27</v>
      </c>
      <c r="Z313" s="90">
        <f>IF(ISNA(VLOOKUP($B313,'[2]1516 Exp_Rev Access'!$F$7:$FS$310,17,FALSE)),"",VLOOKUP($B313,'[2]1516 Exp_Rev Access'!$F$7:$FS$310,17,FALSE))</f>
        <v>35039.5</v>
      </c>
      <c r="AA313" s="90">
        <f>IF(ISNA(VLOOKUP($B313,'[2]1516 Exp_Rev Access'!$F$7:$FS$310,18,FALSE)),"",VLOOKUP($B313,'[2]1516 Exp_Rev Access'!$F$7:$FS$310,18,FALSE))</f>
        <v>0</v>
      </c>
      <c r="AB313" s="90">
        <f>IF(ISNA(VLOOKUP($B313,'[2]1516 Exp_Rev Access'!$F$7:$FS$310,19,FALSE)),"",VLOOKUP($B313,'[2]1516 Exp_Rev Access'!$F$7:$FS$310,19,FALSE))</f>
        <v>0</v>
      </c>
      <c r="AC313" s="90">
        <f>IF(ISNA(VLOOKUP($B313,'[2]1516 Exp_Rev Access'!$F$7:$FS$310,20,FALSE)),"",VLOOKUP($B313,'[2]1516 Exp_Rev Access'!$F$7:$FS$310,20,FALSE))</f>
        <v>1474114.76</v>
      </c>
      <c r="AD313" s="90">
        <f>IF(ISNA(VLOOKUP($B313,'[2]1516 Exp_Rev Access'!$F$7:$FS$310,21,FALSE)),"",VLOOKUP($B313,'[2]1516 Exp_Rev Access'!$F$7:$FS$310,21,FALSE))</f>
        <v>1374388.26</v>
      </c>
      <c r="AE313" s="90">
        <f>IF(ISNA(VLOOKUP($B313,'[2]1516 Exp_Rev Access'!$F$7:$FS$310,22,FALSE)),"",VLOOKUP($B313,'[2]1516 Exp_Rev Access'!$F$7:$FS$310,22,FALSE))</f>
        <v>67018.2</v>
      </c>
      <c r="AF313" s="90">
        <f>IF(ISNA(VLOOKUP($B313,'[2]1516 Exp_Rev Access'!$F$7:$FS$310,23,FALSE)),"",VLOOKUP($B313,'[2]1516 Exp_Rev Access'!$F$7:$FS$310,23,FALSE))</f>
        <v>0</v>
      </c>
      <c r="AG313" s="90">
        <f>IF(ISNA(VLOOKUP($B313,'[2]1516 Exp_Rev Access'!$F$7:$FS$310,24,FALSE)),"",VLOOKUP($B313,'[2]1516 Exp_Rev Access'!$F$7:$FS$310,24,FALSE))</f>
        <v>324716.99</v>
      </c>
      <c r="AH313" s="90">
        <f>IF(ISNA(VLOOKUP($B313,'[2]1516 Exp_Rev Access'!$F$7:$FS$310,25,FALSE)),"",VLOOKUP($B313,'[2]1516 Exp_Rev Access'!$F$7:$FS$310,25,FALSE))</f>
        <v>13307.87</v>
      </c>
      <c r="AI313" s="90">
        <f>IF(ISNA(VLOOKUP($B313,'[2]1516 Exp_Rev Access'!$F$7:$FS$310,26,FALSE)),"",VLOOKUP($B313,'[2]1516 Exp_Rev Access'!$F$7:$FS$310,26,FALSE))</f>
        <v>774486.41</v>
      </c>
      <c r="AJ313" s="90">
        <f>IF(ISNA(VLOOKUP($B313,'[2]1516 Exp_Rev Access'!$F$7:$FS$310,27,FALSE)),"",VLOOKUP($B313,'[2]1516 Exp_Rev Access'!$F$7:$FS$310,27,FALSE))</f>
        <v>2931.14</v>
      </c>
      <c r="AK313" s="90">
        <f>IF(ISNA(VLOOKUP($B313,'[2]1516 Exp_Rev Access'!$F$7:$FS$310,28,FALSE)),"",VLOOKUP($B313,'[2]1516 Exp_Rev Access'!$F$7:$FS$310,28,FALSE))</f>
        <v>371525.96</v>
      </c>
      <c r="AL313" s="90">
        <f>IF(ISNA(VLOOKUP($B313,'[2]1516 Exp_Rev Access'!$F$7:$FS$310,29,FALSE)),"",VLOOKUP($B313,'[2]1516 Exp_Rev Access'!$F$7:$FS$310,29,FALSE))</f>
        <v>76941.539999999994</v>
      </c>
      <c r="AM313" s="53">
        <f t="shared" si="759"/>
        <v>5500742.7800000003</v>
      </c>
      <c r="AN313" s="92">
        <f t="shared" si="760"/>
        <v>4.7784020380234986E-2</v>
      </c>
      <c r="AO313" s="68">
        <f t="shared" si="761"/>
        <v>555.55145984258809</v>
      </c>
      <c r="AP313" s="90">
        <f>IF(ISNA(VLOOKUP($B313,'[2]1516 Exp_Rev Access'!$F$7:$FS$310,30,FALSE)),"",VLOOKUP($B313,'[2]1516 Exp_Rev Access'!$F$7:$FS$310,30,FALSE))</f>
        <v>59322891.189999998</v>
      </c>
      <c r="AQ313" s="90">
        <f>IF(ISNA(VLOOKUP($B313,'[2]1516 Exp_Rev Access'!$F$7:$FS$310,31,FALSE)),"",VLOOKUP($B313,'[2]1516 Exp_Rev Access'!$F$7:$FS$310,31,FALSE))</f>
        <v>1898041.59</v>
      </c>
      <c r="AR313" s="90">
        <f>IF(ISNA(VLOOKUP($B313,'[2]1516 Exp_Rev Access'!$F$7:$FS$310,32,FALSE)),"",VLOOKUP($B313,'[2]1516 Exp_Rev Access'!$F$7:$FS$310,32,FALSE))</f>
        <v>2148782.56</v>
      </c>
      <c r="AS313" s="90">
        <f>IF(ISNA(VLOOKUP($B313,'[2]1516 Exp_Rev Access'!$F$7:$FS$310,33,FALSE)),"",VLOOKUP($B313,'[2]1516 Exp_Rev Access'!$F$7:$FS$310,33,FALSE))</f>
        <v>84991.22</v>
      </c>
      <c r="AT313" s="90">
        <f>IF(ISNA(VLOOKUP($B313,'[2]1516 Exp_Rev Access'!$F$7:$FS$310,34,FALSE)),"",VLOOKUP($B313,'[2]1516 Exp_Rev Access'!$F$7:$FS$310,34,FALSE))</f>
        <v>0</v>
      </c>
      <c r="AU313" s="53">
        <f t="shared" si="762"/>
        <v>63454706.560000002</v>
      </c>
      <c r="AV313" s="93">
        <f t="shared" si="763"/>
        <v>0.55122028292420366</v>
      </c>
      <c r="AW313" s="53">
        <f t="shared" si="764"/>
        <v>6408.6535715620303</v>
      </c>
      <c r="AX313" s="90">
        <f>IF(ISNA(VLOOKUP($B313,'[2]1516 Exp_Rev Access'!$F$7:$FS$310,35,FALSE)),"",VLOOKUP($B313,'[2]1516 Exp_Rev Access'!$F$7:$FS$310,35,FALSE))</f>
        <v>1890.5</v>
      </c>
      <c r="AY313" s="90">
        <f>IF(ISNA(VLOOKUP($B313,'[2]1516 Exp_Rev Access'!$F$7:$FS$310,36,FALSE)),"",VLOOKUP($B313,'[2]1516 Exp_Rev Access'!$F$7:$FS$310,36,FALSE))</f>
        <v>8276693.8300000001</v>
      </c>
      <c r="AZ313" s="90">
        <f>IF(ISNA(VLOOKUP($B313,'[2]1516 Exp_Rev Access'!$F$7:$FS$310,37,FALSE)),"",VLOOKUP($B313,'[2]1516 Exp_Rev Access'!$F$7:$FS$310,37,FALSE))</f>
        <v>341802.43</v>
      </c>
      <c r="BA313" s="90">
        <f>IF(ISNA(VLOOKUP($B313,'[2]1516 Exp_Rev Access'!$F$7:$FS$310,38,FALSE)),"",VLOOKUP($B313,'[2]1516 Exp_Rev Access'!$F$7:$FS$310,38,FALSE))</f>
        <v>0</v>
      </c>
      <c r="BB313" s="90">
        <f>IF(ISNA(VLOOKUP($B313,'[2]1516 Exp_Rev Access'!$F$7:$FS$310,39,FALSE)),"",VLOOKUP($B313,'[2]1516 Exp_Rev Access'!$F$7:$FS$310,39,FALSE))</f>
        <v>0</v>
      </c>
      <c r="BC313" s="90">
        <f>IF(ISNA(VLOOKUP($B313,'[2]1516 Exp_Rev Access'!$F$7:$FS$310,40,FALSE)),"",VLOOKUP($B313,'[2]1516 Exp_Rev Access'!$F$7:$FS$310,40,FALSE))</f>
        <v>1089237.76</v>
      </c>
      <c r="BD313" s="90">
        <f>IF(ISNA(VLOOKUP($B313,'[2]1516 Exp_Rev Access'!$F$7:$FS$310,41,FALSE)),"",VLOOKUP($B313,'[2]1516 Exp_Rev Access'!$F$7:$FS$310,41,FALSE))</f>
        <v>0</v>
      </c>
      <c r="BE313" s="90">
        <f>IF(ISNA(VLOOKUP($B313,'[2]1516 Exp_Rev Access'!$F$7:$FS$310,42,FALSE)),"",VLOOKUP($B313,'[2]1516 Exp_Rev Access'!$F$7:$FS$310,42,FALSE))</f>
        <v>282393.33</v>
      </c>
      <c r="BF313" s="90">
        <f>IF(ISNA(VLOOKUP($B313,'[2]1516 Exp_Rev Access'!$F$7:$FS$310,43,FALSE)),"",VLOOKUP($B313,'[2]1516 Exp_Rev Access'!$F$7:$FS$310,43,FALSE))</f>
        <v>0</v>
      </c>
      <c r="BG313" s="90">
        <f>IF(ISNA(VLOOKUP($B313,'[2]1516 Exp_Rev Access'!$F$7:$FS$310,44,FALSE)),"",VLOOKUP($B313,'[2]1516 Exp_Rev Access'!$F$7:$FS$310,44,FALSE))</f>
        <v>387001.11</v>
      </c>
      <c r="BH313" s="90">
        <f>IF(ISNA(VLOOKUP($B313,'[2]1516 Exp_Rev Access'!$F$7:$FS$310,45,FALSE)),"",VLOOKUP($B313,'[2]1516 Exp_Rev Access'!$F$7:$FS$310,45,FALSE))</f>
        <v>99895.07</v>
      </c>
      <c r="BI313" s="90">
        <f>IF(ISNA(VLOOKUP($B313,'[2]1516 Exp_Rev Access'!$F$7:$FS$310,46,FALSE)),"",VLOOKUP($B313,'[2]1516 Exp_Rev Access'!$F$7:$FS$310,46,FALSE))</f>
        <v>0</v>
      </c>
      <c r="BJ313" s="90">
        <f>IF(ISNA(VLOOKUP($B313,'[2]1516 Exp_Rev Access'!$F$7:$FS$310,47,FALSE)),"",VLOOKUP($B313,'[2]1516 Exp_Rev Access'!$F$7:$FS$310,47,FALSE))</f>
        <v>24946.15</v>
      </c>
      <c r="BK313" s="90">
        <f>IF(ISNA(VLOOKUP($B313,'[2]1516 Exp_Rev Access'!$F$7:$FS$310,48,FALSE)),"",VLOOKUP($B313,'[2]1516 Exp_Rev Access'!$F$7:$FS$310,48,FALSE))</f>
        <v>4420556.04</v>
      </c>
      <c r="BL313" s="90">
        <f>IF(ISNA(VLOOKUP($B313,'[2]1516 Exp_Rev Access'!$F$7:$FS$310,49,FALSE)),"",VLOOKUP($B313,'[2]1516 Exp_Rev Access'!$F$7:$FS$310,49,FALSE))</f>
        <v>0</v>
      </c>
      <c r="BM313" s="90">
        <f>IF(ISNA(VLOOKUP($B313,'[2]1516 Exp_Rev Access'!$F$7:$FS$310,50,FALSE)),"",VLOOKUP($B313,'[2]1516 Exp_Rev Access'!$F$7:$FS$310,50,FALSE))</f>
        <v>0</v>
      </c>
      <c r="BN313" s="90">
        <f>IF(ISNA(VLOOKUP($B313,'[2]1516 Exp_Rev Access'!$F$7:$FS$310,51,FALSE)),"",VLOOKUP($B313,'[2]1516 Exp_Rev Access'!$F$7:$FS$310,51,FALSE))</f>
        <v>0</v>
      </c>
      <c r="BO313" s="90">
        <f>IF(ISNA(VLOOKUP($B313,'[2]1516 Exp_Rev Access'!$F$7:$FS$310,52,FALSE)),"",VLOOKUP($B313,'[2]1516 Exp_Rev Access'!$F$7:$FS$310,52,FALSE))</f>
        <v>0</v>
      </c>
      <c r="BP313" s="90">
        <f>IF(ISNA(VLOOKUP($B313,'[2]1516 Exp_Rev Access'!$F$7:$FS$310,53,FALSE)),"",VLOOKUP($B313,'[2]1516 Exp_Rev Access'!$F$7:$FS$310,53,FALSE))</f>
        <v>0</v>
      </c>
      <c r="BQ313" s="90">
        <f>IF(ISNA(VLOOKUP($B313,'[2]1516 Exp_Rev Access'!$F$7:$FS$310,54,FALSE)),"",VLOOKUP($B313,'[2]1516 Exp_Rev Access'!$F$7:$FS$310,54,FALSE))</f>
        <v>0</v>
      </c>
      <c r="BR313" s="90">
        <f>IF(ISNA(VLOOKUP($B313,'[2]1516 Exp_Rev Access'!$F$7:$FS$310,55,FALSE)),"",VLOOKUP($B313,'[2]1516 Exp_Rev Access'!$F$7:$FS$310,55,FALSE))</f>
        <v>0</v>
      </c>
      <c r="BS313" s="90">
        <f>IF(ISNA(VLOOKUP($B313,'[2]1516 Exp_Rev Access'!$F$7:$FS$310,56,FALSE)),"",VLOOKUP($B313,'[2]1516 Exp_Rev Access'!$F$7:$FS$310,56,FALSE))</f>
        <v>0</v>
      </c>
      <c r="BT313" s="90">
        <f>IF(ISNA(VLOOKUP($B313,'[2]1516 Exp_Rev Access'!$F$7:$FS$310,57,FALSE)),"",VLOOKUP($B313,'[2]1516 Exp_Rev Access'!$F$7:$FS$310,57,FALSE))</f>
        <v>0</v>
      </c>
      <c r="BU313" s="90">
        <f>IF(ISNA(VLOOKUP($B313,'[2]1516 Exp_Rev Access'!$F$7:$FS$310,58,FALSE)),"",VLOOKUP($B313,'[2]1516 Exp_Rev Access'!$F$7:$FS$310,58,FALSE))</f>
        <v>0</v>
      </c>
      <c r="BV313" s="53">
        <f t="shared" si="765"/>
        <v>14924416.219999999</v>
      </c>
      <c r="BW313" s="92">
        <f t="shared" si="766"/>
        <v>0.1296458746285151</v>
      </c>
      <c r="BX313" s="68">
        <f t="shared" si="767"/>
        <v>1507.3021135373647</v>
      </c>
      <c r="BY313" s="90">
        <f>IF(ISNA(VLOOKUP($B313,'[2]1516 Exp_Rev Access'!$F$7:$FS$310,59,FALSE)),"",VLOOKUP($B313,'[2]1516 Exp_Rev Access'!$F$7:$FS$310,59,FALSE))</f>
        <v>0</v>
      </c>
      <c r="BZ313" s="90">
        <f>IF(ISNA(VLOOKUP($B313,'[2]1516 Exp_Rev Access'!$F$7:$FS$310,60,FALSE)),"",VLOOKUP($B313,'[2]1516 Exp_Rev Access'!$F$7:$FS$310,60,FALSE))</f>
        <v>0</v>
      </c>
      <c r="CA313" s="90">
        <f>IF(ISNA(VLOOKUP($B313,'[2]1516 Exp_Rev Access'!$F$7:$FS$310,61,FALSE)),"",VLOOKUP($B313,'[2]1516 Exp_Rev Access'!$F$7:$FS$310,61,FALSE))</f>
        <v>0</v>
      </c>
      <c r="CB313" s="90">
        <f>IF(ISNA(VLOOKUP($B313,'[2]1516 Exp_Rev Access'!$F$7:$FS$310,62,FALSE)),"",VLOOKUP($B313,'[2]1516 Exp_Rev Access'!$F$7:$FS$310,62,FALSE))</f>
        <v>0</v>
      </c>
      <c r="CC313" s="90">
        <f>IF(ISNA(VLOOKUP($B313,'[2]1516 Exp_Rev Access'!$F$7:$FS$310,63,FALSE)),"",VLOOKUP($B313,'[2]1516 Exp_Rev Access'!$F$7:$FS$310,63,FALSE))</f>
        <v>30798.29</v>
      </c>
      <c r="CD313" s="90">
        <f>IF(ISNA(VLOOKUP($B313,'[2]1516 Exp_Rev Access'!$F$7:$FS$310,64,FALSE)),"",VLOOKUP($B313,'[2]1516 Exp_Rev Access'!$F$7:$FS$310,64,FALSE))</f>
        <v>0</v>
      </c>
      <c r="CE313" s="53">
        <f t="shared" si="768"/>
        <v>30798.29</v>
      </c>
      <c r="CF313" s="92">
        <f t="shared" si="769"/>
        <v>2.6753952618675027E-4</v>
      </c>
      <c r="CG313" s="94">
        <f t="shared" si="770"/>
        <v>3.1104953738911933</v>
      </c>
      <c r="CH313" s="90">
        <f>IF(ISNA(VLOOKUP($B313,'[2]1516 Exp_Rev Access'!$F$7:$FS$310,65,FALSE)),"",VLOOKUP($B313,'[2]1516 Exp_Rev Access'!$F$7:$FS$310,65,FALSE))</f>
        <v>0</v>
      </c>
      <c r="CI313" s="90">
        <f>IF(ISNA(VLOOKUP($B313,'[2]1516 Exp_Rev Access'!$F$7:$FS$310,66,FALSE)),"",VLOOKUP($B313,'[2]1516 Exp_Rev Access'!$F$7:$FS$310,66,FALSE))</f>
        <v>0</v>
      </c>
      <c r="CJ313" s="90">
        <f>IF(ISNA(VLOOKUP($B313,'[2]1516 Exp_Rev Access'!$F$7:$FS$310,67,FALSE)),"",VLOOKUP($B313,'[2]1516 Exp_Rev Access'!$F$7:$FS$310,67,FALSE))</f>
        <v>0</v>
      </c>
      <c r="CK313" s="90">
        <f>IF(ISNA(VLOOKUP($B313,'[2]1516 Exp_Rev Access'!$F$7:$FS$310,68,FALSE)),"",VLOOKUP($B313,'[2]1516 Exp_Rev Access'!$F$7:$FS$310,68,FALSE))</f>
        <v>0</v>
      </c>
      <c r="CL313" s="90">
        <f>IF(ISNA(VLOOKUP($B313,'[2]1516 Exp_Rev Access'!$F$7:$FS$310,69,FALSE)),"",VLOOKUP($B313,'[2]1516 Exp_Rev Access'!$F$7:$FS$310,69,FALSE))</f>
        <v>0</v>
      </c>
      <c r="CM313" s="90">
        <f>IF(ISNA(VLOOKUP($B313,'[2]1516 Exp_Rev Access'!$F$7:$FS$310,70,FALSE)),"",VLOOKUP($B313,'[2]1516 Exp_Rev Access'!$F$7:$FS$310,70,FALSE))</f>
        <v>0</v>
      </c>
      <c r="CN313" s="90">
        <f>IF(ISNA(VLOOKUP($B313,'[2]1516 Exp_Rev Access'!$F$7:$FS$310,71,FALSE)),"",VLOOKUP($B313,'[2]1516 Exp_Rev Access'!$F$7:$FS$310,71,FALSE))</f>
        <v>0</v>
      </c>
      <c r="CO313" s="90">
        <f>IF(ISNA(VLOOKUP($B313,'[2]1516 Exp_Rev Access'!$F$7:$FS$310,72,FALSE)),"",VLOOKUP($B313,'[2]1516 Exp_Rev Access'!$F$7:$FS$310,72,FALSE))</f>
        <v>0</v>
      </c>
      <c r="CP313" s="90">
        <f>IF(ISNA(VLOOKUP($B313,'[2]1516 Exp_Rev Access'!$F$7:$FS$310,73,FALSE)),"",VLOOKUP($B313,'[2]1516 Exp_Rev Access'!$F$7:$FS$310,73,FALSE))</f>
        <v>0</v>
      </c>
      <c r="CQ313" s="90">
        <f>IF(ISNA(VLOOKUP($B313,'[2]1516 Exp_Rev Access'!$F$7:$FS$310,74,FALSE)),"",VLOOKUP($B313,'[2]1516 Exp_Rev Access'!$F$7:$FS$310,74,FALSE))</f>
        <v>1886160</v>
      </c>
      <c r="CR313" s="90">
        <f>IF(ISNA(VLOOKUP($B313,'[2]1516 Exp_Rev Access'!$F$7:$FS$310,75,FALSE)),"",VLOOKUP($B313,'[2]1516 Exp_Rev Access'!$F$7:$FS$310,75,FALSE))</f>
        <v>0</v>
      </c>
      <c r="CS313" s="90">
        <f>IF(ISNA(VLOOKUP($B313,'[2]1516 Exp_Rev Access'!$F$7:$FS$310,76,FALSE)),"",VLOOKUP($B313,'[2]1516 Exp_Rev Access'!$F$7:$FS$310,76,FALSE))</f>
        <v>38369</v>
      </c>
      <c r="CT313" s="90">
        <f>IF(ISNA(VLOOKUP($B313,'[2]1516 Exp_Rev Access'!$F$7:$FS$310,77,FALSE)),"",VLOOKUP($B313,'[2]1516 Exp_Rev Access'!$F$7:$FS$310,77,FALSE))</f>
        <v>0</v>
      </c>
      <c r="CU313" s="90">
        <f>IF(ISNA(VLOOKUP($B313,'[2]1516 Exp_Rev Access'!$F$7:$FS$310,78,FALSE)),"",VLOOKUP($B313,'[2]1516 Exp_Rev Access'!$F$7:$FS$310,78,FALSE))</f>
        <v>558759.94999999995</v>
      </c>
      <c r="CV313" s="90">
        <f>IF(ISNA(VLOOKUP($B313,'[2]1516 Exp_Rev Access'!$F$7:$FS$310,79,FALSE)),"",VLOOKUP($B313,'[2]1516 Exp_Rev Access'!$F$7:$FS$310,79,FALSE))</f>
        <v>154179.87</v>
      </c>
      <c r="CW313" s="90">
        <f>IF(ISNA(VLOOKUP($B313,'[2]1516 Exp_Rev Access'!$F$7:$FS$310,80,FALSE)),"",VLOOKUP($B313,'[2]1516 Exp_Rev Access'!$F$7:$FS$310,80,FALSE))</f>
        <v>0</v>
      </c>
      <c r="CX313" s="90">
        <f>IF(ISNA(VLOOKUP($B313,'[2]1516 Exp_Rev Access'!$F$7:$FS$310,81,FALSE)),"",VLOOKUP($B313,'[2]1516 Exp_Rev Access'!$F$7:$FS$310,81,FALSE))</f>
        <v>0</v>
      </c>
      <c r="CY313" s="90">
        <f>IF(ISNA(VLOOKUP($B313,'[2]1516 Exp_Rev Access'!$F$7:$FS$310,82,FALSE)),"",VLOOKUP($B313,'[2]1516 Exp_Rev Access'!$F$7:$FS$310,82,FALSE))</f>
        <v>0</v>
      </c>
      <c r="CZ313" s="90">
        <f>IF(ISNA(VLOOKUP($B313,'[2]1516 Exp_Rev Access'!$F$7:$FS$310,83,FALSE)),"",VLOOKUP($B313,'[2]1516 Exp_Rev Access'!$F$7:$FS$310,83,FALSE))</f>
        <v>0</v>
      </c>
      <c r="DA313" s="90">
        <f>IF(ISNA(VLOOKUP($B313,'[2]1516 Exp_Rev Access'!$F$7:$FS$310,84,FALSE)),"",VLOOKUP($B313,'[2]1516 Exp_Rev Access'!$F$7:$FS$310,84,FALSE))</f>
        <v>0</v>
      </c>
      <c r="DB313" s="90">
        <f>IF(ISNA(VLOOKUP($B313,'[2]1516 Exp_Rev Access'!$F$7:$FS$310,85,FALSE)),"",VLOOKUP($B313,'[2]1516 Exp_Rev Access'!$F$7:$FS$310,85,FALSE))</f>
        <v>57092.7</v>
      </c>
      <c r="DC313" s="90">
        <f>IF(ISNA(VLOOKUP($B313,'[2]1516 Exp_Rev Access'!$F$7:$FS$310,86,FALSE)),"",VLOOKUP($B313,'[2]1516 Exp_Rev Access'!$F$7:$FS$310,86,FALSE))</f>
        <v>0</v>
      </c>
      <c r="DD313" s="90">
        <f>IF(ISNA(VLOOKUP($B313,'[2]1516 Exp_Rev Access'!$F$7:$FS$310,87,FALSE)),"",VLOOKUP($B313,'[2]1516 Exp_Rev Access'!$F$7:$FS$310,87,FALSE))</f>
        <v>0</v>
      </c>
      <c r="DE313" s="90">
        <f>IF(ISNA(VLOOKUP($B313,'[2]1516 Exp_Rev Access'!$F$7:$FS$310,88,FALSE)),"",VLOOKUP($B313,'[2]1516 Exp_Rev Access'!$F$7:$FS$310,88,FALSE))</f>
        <v>0</v>
      </c>
      <c r="DF313" s="90">
        <f>IF(ISNA(VLOOKUP($B313,'[2]1516 Exp_Rev Access'!$F$7:$FS$310,89,FALSE)),"",VLOOKUP($B313,'[2]1516 Exp_Rev Access'!$F$7:$FS$310,89,FALSE))</f>
        <v>0</v>
      </c>
      <c r="DG313" s="90">
        <f>IF(ISNA(VLOOKUP($B313,'[2]1516 Exp_Rev Access'!$F$7:$FS$310,90,FALSE)),"",VLOOKUP($B313,'[2]1516 Exp_Rev Access'!$F$7:$FS$310,90,FALSE))</f>
        <v>0</v>
      </c>
      <c r="DH313" s="90">
        <f>IF(ISNA(VLOOKUP($B313,'[2]1516 Exp_Rev Access'!$F$7:$FS$310,91,FALSE)),"",VLOOKUP($B313,'[2]1516 Exp_Rev Access'!$F$7:$FS$310,91,FALSE))</f>
        <v>0</v>
      </c>
      <c r="DI313" s="90">
        <f>IF(ISNA(VLOOKUP($B313,'[2]1516 Exp_Rev Access'!$F$7:$FS$310,92,FALSE)),"",VLOOKUP($B313,'[2]1516 Exp_Rev Access'!$F$7:$FS$310,92,FALSE))</f>
        <v>1045422.51</v>
      </c>
      <c r="DJ313" s="90">
        <f>IF(ISNA(VLOOKUP($B313,'[2]1516 Exp_Rev Access'!$F$7:$FS$310,93,FALSE)),"",VLOOKUP($B313,'[2]1516 Exp_Rev Access'!$F$7:$FS$310,93,FALSE))</f>
        <v>0</v>
      </c>
      <c r="DK313" s="90">
        <f>IF(ISNA(VLOOKUP($B313,'[2]1516 Exp_Rev Access'!$F$7:$FS$310,94,FALSE)),"",VLOOKUP($B313,'[2]1516 Exp_Rev Access'!$F$7:$FS$310,94,FALSE))</f>
        <v>55293.53</v>
      </c>
      <c r="DL313" s="90">
        <f>IF(ISNA(VLOOKUP($B313,'[2]1516 Exp_Rev Access'!$F$7:$FS$310,95,FALSE)),"",VLOOKUP($B313,'[2]1516 Exp_Rev Access'!$F$7:$FS$310,95,FALSE))</f>
        <v>0</v>
      </c>
      <c r="DM313" s="90">
        <f>IF(ISNA(VLOOKUP($B313,'[2]1516 Exp_Rev Access'!$F$7:$FS$310,96,FALSE)),"",VLOOKUP($B313,'[2]1516 Exp_Rev Access'!$F$7:$FS$310,96,FALSE))</f>
        <v>0</v>
      </c>
      <c r="DN313" s="90">
        <f>IF(ISNA(VLOOKUP($B313,'[2]1516 Exp_Rev Access'!$F$7:$FS$310,97,FALSE)),"",VLOOKUP($B313,'[2]1516 Exp_Rev Access'!$F$7:$FS$310,97,FALSE))</f>
        <v>0</v>
      </c>
      <c r="DO313" s="90">
        <f>IF(ISNA(VLOOKUP($B313,'[2]1516 Exp_Rev Access'!$F$7:$FS$310,98,FALSE)),"",VLOOKUP($B313,'[2]1516 Exp_Rev Access'!$F$7:$FS$310,98,FALSE))</f>
        <v>0</v>
      </c>
      <c r="DP313" s="90">
        <f>IF(ISNA(VLOOKUP($B313,'[2]1516 Exp_Rev Access'!$F$7:$FS$310,99,FALSE)),"",VLOOKUP($B313,'[2]1516 Exp_Rev Access'!$F$7:$FS$310,99,FALSE))</f>
        <v>0</v>
      </c>
      <c r="DQ313" s="90">
        <f>IF(ISNA(VLOOKUP($B313,'[2]1516 Exp_Rev Access'!$F$7:$FS$310,100,FALSE)),"",VLOOKUP($B313,'[2]1516 Exp_Rev Access'!$F$7:$FS$310,100,FALSE))</f>
        <v>0</v>
      </c>
      <c r="DR313" s="90">
        <f>IF(ISNA(VLOOKUP($B313,'[2]1516 Exp_Rev Access'!$F$7:$FS$310,101,FALSE)),"",VLOOKUP($B313,'[2]1516 Exp_Rev Access'!$F$7:$FS$310,101,FALSE))</f>
        <v>0</v>
      </c>
      <c r="DS313" s="90">
        <f>IF(ISNA(VLOOKUP($B313,'[2]1516 Exp_Rev Access'!$F$7:$FS$310,102,FALSE)),"",VLOOKUP($B313,'[2]1516 Exp_Rev Access'!$F$7:$FS$310,102,FALSE))</f>
        <v>0</v>
      </c>
      <c r="DT313" s="90">
        <f>IF(ISNA(VLOOKUP($B313,'[2]1516 Exp_Rev Access'!$F$7:$FS$310,103,FALSE)),"",VLOOKUP($B313,'[2]1516 Exp_Rev Access'!$F$7:$FS$310,103,FALSE))</f>
        <v>0</v>
      </c>
      <c r="DU313" s="90">
        <f>IF(ISNA(VLOOKUP($B313,'[2]1516 Exp_Rev Access'!$F$7:$FS$310,104,FALSE)),"",VLOOKUP($B313,'[2]1516 Exp_Rev Access'!$F$7:$FS$310,104,FALSE))</f>
        <v>0</v>
      </c>
      <c r="DV313" s="90">
        <f>IF(ISNA(VLOOKUP($B313,'[2]1516 Exp_Rev Access'!$F$7:$FS$310,105,FALSE)),"",VLOOKUP($B313,'[2]1516 Exp_Rev Access'!$F$7:$FS$310,105,FALSE))</f>
        <v>0</v>
      </c>
      <c r="DW313" s="90">
        <f>IF(ISNA(VLOOKUP($B313,'[2]1516 Exp_Rev Access'!$F$7:$FS$310,106,FALSE)),"",VLOOKUP($B313,'[2]1516 Exp_Rev Access'!$F$7:$FS$310,106,FALSE))</f>
        <v>0</v>
      </c>
      <c r="DX313" s="90">
        <f>IF(ISNA(VLOOKUP($B313,'[2]1516 Exp_Rev Access'!$F$7:$FS$310,107,FALSE)),"",VLOOKUP($B313,'[2]1516 Exp_Rev Access'!$F$7:$FS$310,107,FALSE))</f>
        <v>0</v>
      </c>
      <c r="DY313" s="90">
        <f>IF(ISNA(VLOOKUP($B313,'[2]1516 Exp_Rev Access'!$F$7:$FS$310,108,FALSE)),"",VLOOKUP($B313,'[2]1516 Exp_Rev Access'!$F$7:$FS$310,108,FALSE))</f>
        <v>0</v>
      </c>
      <c r="DZ313" s="90">
        <f>IF(ISNA(VLOOKUP($B313,'[2]1516 Exp_Rev Access'!$F$7:$FS$310,109,FALSE)),"",VLOOKUP($B313,'[2]1516 Exp_Rev Access'!$F$7:$FS$310,109,FALSE))</f>
        <v>0</v>
      </c>
      <c r="EA313" s="90">
        <f>IF(ISNA(VLOOKUP($B313,'[2]1516 Exp_Rev Access'!$F$7:$FS$310,110,FALSE)),"",VLOOKUP($B313,'[2]1516 Exp_Rev Access'!$F$7:$FS$310,110,FALSE))</f>
        <v>0</v>
      </c>
      <c r="EB313" s="90">
        <f>IF(ISNA(VLOOKUP($B313,'[2]1516 Exp_Rev Access'!$F$7:$FS$310,111,FALSE)),"",VLOOKUP($B313,'[2]1516 Exp_Rev Access'!$F$7:$FS$310,111,FALSE))</f>
        <v>0</v>
      </c>
      <c r="EC313" s="90">
        <f>IF(ISNA(VLOOKUP($B313,'[2]1516 Exp_Rev Access'!$F$7:$FS$310,112,FALSE)),"",VLOOKUP($B313,'[2]1516 Exp_Rev Access'!$F$7:$FS$310,112,FALSE))</f>
        <v>0</v>
      </c>
      <c r="ED313" s="90">
        <f>IF(ISNA(VLOOKUP($B313,'[2]1516 Exp_Rev Access'!$F$7:$FS$310,113,FALSE)),"",VLOOKUP($B313,'[2]1516 Exp_Rev Access'!$F$7:$FS$310,113,FALSE))</f>
        <v>0</v>
      </c>
      <c r="EE313" s="90">
        <f>IF(ISNA(VLOOKUP($B313,'[2]1516 Exp_Rev Access'!$F$7:$FS$310,114,FALSE)),"",VLOOKUP($B313,'[2]1516 Exp_Rev Access'!$F$7:$FS$310,114,FALSE))</f>
        <v>0</v>
      </c>
      <c r="EF313" s="90">
        <f>IF(ISNA(VLOOKUP($B313,'[2]1516 Exp_Rev Access'!$F$7:$FS$310,115,FALSE)),"",VLOOKUP($B313,'[2]1516 Exp_Rev Access'!$F$7:$FS$310,115,FALSE))</f>
        <v>0</v>
      </c>
      <c r="EG313" s="90">
        <f>IF(ISNA(VLOOKUP($B313,'[2]1516 Exp_Rev Access'!$F$7:$FS$310,116,FALSE)),"",VLOOKUP($B313,'[2]1516 Exp_Rev Access'!$F$7:$FS$310,116,FALSE))</f>
        <v>0</v>
      </c>
      <c r="EH313" s="90">
        <f>IF(ISNA(VLOOKUP($B313,'[2]1516 Exp_Rev Access'!$F$7:$FS$310,117,FALSE)),"",VLOOKUP($B313,'[2]1516 Exp_Rev Access'!$F$7:$FS$310,117,FALSE))</f>
        <v>0</v>
      </c>
      <c r="EI313" s="90">
        <f>IF(ISNA(VLOOKUP($B313,'[2]1516 Exp_Rev Access'!$F$7:$FS$310,118,FALSE)),"",VLOOKUP($B313,'[2]1516 Exp_Rev Access'!$F$7:$FS$310,118,FALSE))</f>
        <v>0</v>
      </c>
      <c r="EJ313" s="90">
        <f>IF(ISNA(VLOOKUP($B313,'[2]1516 Exp_Rev Access'!$F$7:$FS$310,119,FALSE)),"",VLOOKUP($B313,'[2]1516 Exp_Rev Access'!$F$7:$FS$310,119,FALSE))</f>
        <v>0</v>
      </c>
      <c r="EK313" s="90">
        <f>IF(ISNA(VLOOKUP($B313,'[2]1516 Exp_Rev Access'!$F$7:$FS$310,120,FALSE)),"",VLOOKUP($B313,'[2]1516 Exp_Rev Access'!$F$7:$FS$310,120,FALSE))</f>
        <v>0</v>
      </c>
      <c r="EL313" s="90">
        <f>IF(ISNA(VLOOKUP($B313,'[2]1516 Exp_Rev Access'!$F$7:$FS$310,121,FALSE)),"",VLOOKUP($B313,'[2]1516 Exp_Rev Access'!$F$7:$FS$310,121,FALSE))</f>
        <v>0</v>
      </c>
      <c r="EM313" s="90">
        <f>IF(ISNA(VLOOKUP($B313,'[2]1516 Exp_Rev Access'!$F$7:$FS$310,122,FALSE)),"",VLOOKUP($B313,'[2]1516 Exp_Rev Access'!$F$7:$FS$310,122,FALSE))</f>
        <v>0</v>
      </c>
      <c r="EN313" s="90">
        <f>IF(ISNA(VLOOKUP($B313,'[2]1516 Exp_Rev Access'!$F$7:$FS$310,123,FALSE)),"",VLOOKUP($B313,'[2]1516 Exp_Rev Access'!$F$7:$FS$310,123,FALSE))</f>
        <v>0</v>
      </c>
      <c r="EO313" s="90">
        <f>IF(ISNA(VLOOKUP($B313,'[2]1516 Exp_Rev Access'!$F$7:$FS$310,124,FALSE)),"",VLOOKUP($B313,'[2]1516 Exp_Rev Access'!$F$7:$FS$310,124,FALSE))</f>
        <v>0</v>
      </c>
      <c r="EP313" s="90">
        <f>IF(ISNA(VLOOKUP($B313,'[2]1516 Exp_Rev Access'!$F$7:$FS$310,125,FALSE)),"",VLOOKUP($B313,'[2]1516 Exp_Rev Access'!$F$7:$FS$310,125,FALSE))</f>
        <v>0</v>
      </c>
      <c r="EQ313" s="90">
        <f>IF(ISNA(VLOOKUP($B313,'[2]1516 Exp_Rev Access'!$F$7:$FS$310,126,FALSE)),"",VLOOKUP($B313,'[2]1516 Exp_Rev Access'!$F$7:$FS$310,126,FALSE))</f>
        <v>0</v>
      </c>
      <c r="ER313" s="90">
        <f>IF(ISNA(VLOOKUP($B313,'[2]1516 Exp_Rev Access'!$F$7:$FS$310,127,FALSE)),"",VLOOKUP($B313,'[2]1516 Exp_Rev Access'!$F$7:$FS$310,127,FALSE))</f>
        <v>0</v>
      </c>
      <c r="ES313" s="90">
        <f>IF(ISNA(VLOOKUP($B313,'[2]1516 Exp_Rev Access'!$F$7:$FS$310,128,FALSE)),"",VLOOKUP($B313,'[2]1516 Exp_Rev Access'!$F$7:$FS$310,128,FALSE))</f>
        <v>0</v>
      </c>
      <c r="ET313" s="90">
        <f>IF(ISNA(VLOOKUP($B313,'[2]1516 Exp_Rev Access'!$F$7:$FS$310,129,FALSE)),"",VLOOKUP($B313,'[2]1516 Exp_Rev Access'!$F$7:$FS$310,129,FALSE))</f>
        <v>0</v>
      </c>
      <c r="EU313" s="90">
        <f>IF(ISNA(VLOOKUP($B313,'[2]1516 Exp_Rev Access'!$F$7:$FS$310,130,FALSE)),"",VLOOKUP($B313,'[2]1516 Exp_Rev Access'!$F$7:$FS$310,130,FALSE))</f>
        <v>0</v>
      </c>
      <c r="EV313" s="90">
        <f>IF(ISNA(VLOOKUP($B313,'[2]1516 Exp_Rev Access'!$F$7:$FS$310,131,FALSE)),"",VLOOKUP($B313,'[2]1516 Exp_Rev Access'!$F$7:$FS$310,131,FALSE))</f>
        <v>11072.58</v>
      </c>
      <c r="EW313" s="90">
        <f>IF(ISNA(VLOOKUP($B313,'[2]1516 Exp_Rev Access'!$F$7:$FS$310,132,FALSE)),"",VLOOKUP($B313,'[2]1516 Exp_Rev Access'!$F$7:$FS$310,132,FALSE))</f>
        <v>0</v>
      </c>
      <c r="EX313" s="90">
        <f>IF(ISNA(VLOOKUP($B313,'[2]1516 Exp_Rev Access'!$F$7:$FS$310,133,FALSE)),"",VLOOKUP($B313,'[2]1516 Exp_Rev Access'!$F$7:$FS$310,133,FALSE))</f>
        <v>0</v>
      </c>
      <c r="EY313" s="90">
        <f>IF(ISNA(VLOOKUP($B313,'[2]1516 Exp_Rev Access'!$F$7:$FS$310,134,FALSE)),"",VLOOKUP($B313,'[2]1516 Exp_Rev Access'!$F$7:$FS$310,134,FALSE))</f>
        <v>0</v>
      </c>
      <c r="EZ313" s="90">
        <f>IF(ISNA(VLOOKUP($B313,'[2]1516 Exp_Rev Access'!$F$7:$FS$310,135,FALSE)),"",VLOOKUP($B313,'[2]1516 Exp_Rev Access'!$F$7:$FS$310,135,FALSE))</f>
        <v>0</v>
      </c>
      <c r="FA313" s="90">
        <f>IF(ISNA(VLOOKUP($B313,'[2]1516 Exp_Rev Access'!$F$7:$FS$310,136,FALSE)),"",VLOOKUP($B313,'[2]1516 Exp_Rev Access'!$F$7:$FS$310,136,FALSE))</f>
        <v>0</v>
      </c>
      <c r="FB313" s="90">
        <f>IF(ISNA(VLOOKUP($B313,'[2]1516 Exp_Rev Access'!$F$7:$FS$310,137,FALSE)),"",VLOOKUP($B313,'[2]1516 Exp_Rev Access'!$F$7:$FS$310,137,FALSE))</f>
        <v>0</v>
      </c>
      <c r="FC313" s="90">
        <f>IF(ISNA(VLOOKUP($B313,'[2]1516 Exp_Rev Access'!$F$7:$FS$310,138,FALSE)),"",VLOOKUP($B313,'[2]1516 Exp_Rev Access'!$F$7:$FS$310,138,FALSE))</f>
        <v>0</v>
      </c>
      <c r="FD313" s="90">
        <f>IF(ISNA(VLOOKUP($B313,'[2]1516 Exp_Rev Access'!$F$7:$FS$310,139,FALSE)),"",VLOOKUP($B313,'[2]1516 Exp_Rev Access'!$F$7:$FS$310,139,FALSE))</f>
        <v>0</v>
      </c>
      <c r="FE313" s="90">
        <f>IF(ISNA(VLOOKUP($B313,'[2]1516 Exp_Rev Access'!$F$7:$FS$310,140,FALSE)),"",VLOOKUP($B313,'[2]1516 Exp_Rev Access'!$F$7:$FS$310,140,FALSE))</f>
        <v>0</v>
      </c>
      <c r="FF313" s="90">
        <f>IF(ISNA(VLOOKUP($B313,'[2]1516 Exp_Rev Access'!$F$7:$FS$310,141,FALSE)),"",VLOOKUP($B313,'[2]1516 Exp_Rev Access'!$F$7:$FS$310,141,FALSE))</f>
        <v>0</v>
      </c>
      <c r="FG313" s="90">
        <f>IF(ISNA(VLOOKUP($B313,'[2]1516 Exp_Rev Access'!$F$7:$FS$310,142,FALSE)),"",VLOOKUP($B313,'[2]1516 Exp_Rev Access'!$F$7:$FS$310,142,FALSE))</f>
        <v>0</v>
      </c>
      <c r="FH313" s="90">
        <f>IF(ISNA(VLOOKUP($B313,'[2]1516 Exp_Rev Access'!$F$7:$FS$310,143,FALSE)),"",VLOOKUP($B313,'[2]1516 Exp_Rev Access'!$F$7:$FS$310,143,FALSE))</f>
        <v>0</v>
      </c>
      <c r="FI313" s="90">
        <f>IF(ISNA(VLOOKUP($B313,'[2]1516 Exp_Rev Access'!$F$7:$FS$310,144,FALSE)),"",VLOOKUP($B313,'[2]1516 Exp_Rev Access'!$F$7:$FS$310,144,FALSE))</f>
        <v>0</v>
      </c>
      <c r="FJ313" s="90">
        <f>IF(ISNA(VLOOKUP($B313,'[2]1516 Exp_Rev Access'!$F$7:$FS$310,145,FALSE)),"",VLOOKUP($B313,'[2]1516 Exp_Rev Access'!$F$7:$FS$310,145,FALSE))</f>
        <v>0</v>
      </c>
      <c r="FK313" s="90">
        <f>IF(ISNA(VLOOKUP($B313,'[2]1516 Exp_Rev Access'!$F$7:$FS$310,146,FALSE)),"",VLOOKUP($B313,'[2]1516 Exp_Rev Access'!$F$7:$FS$310,146,FALSE))</f>
        <v>0</v>
      </c>
      <c r="FL313" s="90">
        <f>IF(ISNA(VLOOKUP($B313,'[2]1516 Exp_Rev Access'!$F$7:$FS$310,1147,FALSE)),"",VLOOKUP($B313,'[2]1516 Exp_Rev Access'!$F$7:$FS$310,147,FALSE))</f>
        <v>0</v>
      </c>
      <c r="FM313" s="90">
        <f>IF(ISNA(VLOOKUP($B313,'[2]1516 Exp_Rev Access'!$F$7:$FS$310,148,FALSE)),"",VLOOKUP($B313,'[2]1516 Exp_Rev Access'!$F$7:$FS$310,148,FALSE))</f>
        <v>0</v>
      </c>
      <c r="FN313" s="90">
        <f>IF(ISNA(VLOOKUP($B313,'[2]1516 Exp_Rev Access'!$F$7:$FS$310,149,FALSE)),"",VLOOKUP($B313,'[2]1516 Exp_Rev Access'!$F$7:$FS$310,149,FALSE))</f>
        <v>0</v>
      </c>
      <c r="FO313" s="90">
        <f>IF(ISNA(VLOOKUP($B313,'[2]1516 Exp_Rev Access'!$F$7:$FS$310,150,FALSE)),"",VLOOKUP($B313,'[2]1516 Exp_Rev Access'!$F$7:$FS$310,150,FALSE))</f>
        <v>0</v>
      </c>
      <c r="FP313" s="90">
        <f>IF(ISNA(VLOOKUP($B313,'[2]1516 Exp_Rev Access'!$F$7:$FS$310,151,FALSE)),"",VLOOKUP($B313,'[2]1516 Exp_Rev Access'!$F$7:$FS$310,151,FALSE))</f>
        <v>0</v>
      </c>
      <c r="FQ313" s="90">
        <f>IF(ISNA(VLOOKUP($B313,'[2]1516 Exp_Rev Access'!$F$7:$FS$310,152,FALSE)),"",VLOOKUP($B313,'[2]1516 Exp_Rev Access'!$F$7:$FS$310,152,FALSE))</f>
        <v>0</v>
      </c>
      <c r="FR313" s="90">
        <f>IF(ISNA(VLOOKUP($B313,'[2]1516 Exp_Rev Access'!$F$7:$FS$310,153,FALSE)),"",VLOOKUP($B313,'[2]1516 Exp_Rev Access'!$F$7:$FS$310,153,FALSE))</f>
        <v>85227.57</v>
      </c>
      <c r="FS313" s="53">
        <f t="shared" si="771"/>
        <v>3891577.71</v>
      </c>
      <c r="FT313" s="92">
        <f t="shared" si="772"/>
        <v>3.3805476104430424E-2</v>
      </c>
      <c r="FU313" s="53">
        <f t="shared" si="773"/>
        <v>393.03268019403299</v>
      </c>
      <c r="FV313" s="90">
        <f>IF(ISNA(VLOOKUP($B313,'[2]1516 Exp_Rev Access'!$F$7:$FS$310,154,FALSE)),"",VLOOKUP($B313,'[2]1516 Exp_Rev Access'!$F$7:$FS$310,154,FALSE))</f>
        <v>17825</v>
      </c>
      <c r="FW313" s="90">
        <f>IF(ISNA(VLOOKUP($B313,'[2]1516 Exp_Rev Access'!$F$7:$FS$310,155,FALSE)),"",VLOOKUP($B313,'[2]1516 Exp_Rev Access'!$F$7:$FS$310,155,FALSE))</f>
        <v>535273.37</v>
      </c>
      <c r="FX313" s="90">
        <f>IF(ISNA(VLOOKUP($B313,'[2]1516 Exp_Rev Access'!$F$7:$FS$310,156,FALSE)),"",VLOOKUP($B313,'[2]1516 Exp_Rev Access'!$F$7:$FS$310,156,FALSE))</f>
        <v>0</v>
      </c>
      <c r="FY313" s="90">
        <f>IF(ISNA(VLOOKUP($B313,'[2]1516 Exp_Rev Access'!$F$7:$FS$310,157,FALSE)),"",VLOOKUP($B313,'[2]1516 Exp_Rev Access'!$F$7:$FS$310,157,FALSE))</f>
        <v>0</v>
      </c>
      <c r="FZ313" s="90">
        <f>IF(ISNA(VLOOKUP($B313,'[2]1516 Exp_Rev Access'!$F$7:$FS$310,158,FALSE)),"",VLOOKUP($B313,'[2]1516 Exp_Rev Access'!$F$7:$FS$310,158,FALSE))</f>
        <v>0</v>
      </c>
      <c r="GA313" s="90">
        <f>IF(ISNA(VLOOKUP($B313,'[2]1516 Exp_Rev Access'!$F$7:$FS$310,159,FALSE)),"",VLOOKUP($B313,'[2]1516 Exp_Rev Access'!$F$7:$FS$310,159,FALSE))</f>
        <v>0</v>
      </c>
      <c r="GB313" s="90">
        <f>IF(ISNA(VLOOKUP($B313,'[2]1516 Exp_Rev Access'!$F$7:$FS$310,160,FALSE)),"",VLOOKUP($B313,'[2]1516 Exp_Rev Access'!$F$7:$FS$310,160,FALSE))</f>
        <v>0</v>
      </c>
      <c r="GC313" s="90">
        <f>IF(ISNA(VLOOKUP($B313,'[2]1516 Exp_Rev Access'!$F$7:$FS$310,161,FALSE)),"",VLOOKUP($B313,'[2]1516 Exp_Rev Access'!$F$7:$FS$310,161,FALSE))</f>
        <v>0</v>
      </c>
      <c r="GD313" s="90">
        <f>IF(ISNA(VLOOKUP($B313,'[2]1516 Exp_Rev Access'!$F$7:$FS$310,162,FALSE)),"",VLOOKUP($B313,'[2]1516 Exp_Rev Access'!$F$7:$FS$310,162,FALSE))</f>
        <v>0</v>
      </c>
      <c r="GE313" s="90">
        <f>IF(ISNA(VLOOKUP($B313,'[2]1516 Exp_Rev Access'!$F$7:$FS$310,163,FALSE)),"",VLOOKUP($B313,'[2]1516 Exp_Rev Access'!$F$7:$FS$310,163,FALSE))</f>
        <v>0</v>
      </c>
      <c r="GF313" s="90">
        <f>IF(ISNA(VLOOKUP($B313,'[2]1516 Exp_Rev Access'!$F$7:$FS$310,164,FALSE)),"",VLOOKUP($B313,'[2]1516 Exp_Rev Access'!$F$7:$FS$310,164,FALSE))</f>
        <v>382538.83</v>
      </c>
      <c r="GG313" s="90">
        <f>IF(ISNA(VLOOKUP($B313,'[2]1516 Exp_Rev Access'!$F$7:$FS$310,165,FALSE)),"",VLOOKUP($B313,'[2]1516 Exp_Rev Access'!$F$7:$FS$310,165,FALSE))</f>
        <v>0</v>
      </c>
      <c r="GH313" s="90">
        <f>IF(ISNA(VLOOKUP($B313,'[2]1516 Exp_Rev Access'!$F$7:$FS$310,166,FALSE)),"",VLOOKUP($B313,'[2]1516 Exp_Rev Access'!$F$7:$FS$310,166,FALSE))</f>
        <v>0</v>
      </c>
      <c r="GI313" s="90">
        <f>IF(ISNA(VLOOKUP($B313,'[2]1516 Exp_Rev Access'!$F$7:$FS$310,167,FALSE)),"",VLOOKUP($B313,'[2]1516 Exp_Rev Access'!$F$7:$FS$310,167,FALSE))</f>
        <v>0</v>
      </c>
      <c r="GJ313" s="90">
        <f>IF(ISNA(VLOOKUP($B313,'[2]1516 Exp_Rev Access'!$F$7:$FS$310,168,FALSE)),"",VLOOKUP($B313,'[2]1516 Exp_Rev Access'!$F$7:$FS$310,168,FALSE))</f>
        <v>0</v>
      </c>
      <c r="GK313" s="90">
        <f>IF(ISNA(VLOOKUP($B313,'[2]1516 Exp_Rev Access'!$F$7:$FS$310,169,FALSE)),"",VLOOKUP($B313,'[2]1516 Exp_Rev Access'!$F$7:$FS$310,169,FALSE))</f>
        <v>2000</v>
      </c>
      <c r="GL313" s="90">
        <f>IF(ISNA(VLOOKUP($B313,'[2]1516 Exp_Rev Access'!$F$7:$FS$310,170,FALSE)),"",VLOOKUP($B313,'[2]1516 Exp_Rev Access'!$F$7:$FS$310,170,FALSE))</f>
        <v>636.96</v>
      </c>
      <c r="GM313" s="90">
        <f>IF(ISNA(VLOOKUP($B313,'[2]1516 Exp_Rev Access'!$F$7:$FT$310,171,FALSE)),"",VLOOKUP($B313,'[2]1516 Exp_Rev Access'!$F$7:$FT$310,171,FALSE))</f>
        <v>0</v>
      </c>
      <c r="GN313" s="90">
        <f>IF(ISNA(VLOOKUP($B313,'[2]1516 Exp_Rev Access'!$F$7:$FU$310,172,FALSE)),"",VLOOKUP($B313,'[2]1516 Exp_Rev Access'!$F$7:$FU$310,172,FALSE))</f>
        <v>0</v>
      </c>
      <c r="GO313" s="90">
        <f>IF(ISNA(VLOOKUP($B313,'[2]1516 Exp_Rev Access'!$F$7:$FV$310,173,FALSE)),"",VLOOKUP($B313,'[2]1516 Exp_Rev Access'!$F$7:$FV$310,173,FALSE))</f>
        <v>0</v>
      </c>
      <c r="GP313" s="90">
        <f>IF(ISNA(VLOOKUP($B313,'[2]1516 Exp_Rev Access'!$F$7:$GA$310,174,FALSE)),"",VLOOKUP($B313,'[2]1516 Exp_Rev Access'!$F$7:$GA$310,174,FALSE))</f>
        <v>0</v>
      </c>
      <c r="GQ313" s="90">
        <f>IF(ISNA(VLOOKUP($B313,'[2]1516 Exp_Rev Access'!$F$7:$GA$310,175,FALSE)),"",VLOOKUP($B313,'[2]1516 Exp_Rev Access'!$F$7:$GA$310,175,FALSE))</f>
        <v>13153.09</v>
      </c>
      <c r="GR313" s="90">
        <f>IF(ISNA(VLOOKUP($B313,'[2]1516 Exp_Rev Access'!$F$7:$GA$310,176,FALSE)),"",VLOOKUP($B313,'[2]1516 Exp_Rev Access'!$F$7:$GA$310,176,FALSE))</f>
        <v>0</v>
      </c>
      <c r="GS313" s="90">
        <f>IF(ISNA(VLOOKUP($B313,'[2]1516 Exp_Rev Access'!$F$7:$GA$310,177,FALSE)),"",VLOOKUP($B313,'[2]1516 Exp_Rev Access'!$F$7:$GA$310,177,FALSE))</f>
        <v>0</v>
      </c>
      <c r="GT313" s="90">
        <f>IF(ISNA(VLOOKUP($B313,'[2]1516 Exp_Rev Access'!$F$7:$GA$310,178,FALSE)),"",VLOOKUP($B313,'[2]1516 Exp_Rev Access'!$F$7:$GA$310,178,FALSE))</f>
        <v>2834039.26</v>
      </c>
      <c r="GU313" s="53">
        <f t="shared" si="774"/>
        <v>3785466.51</v>
      </c>
      <c r="GV313" s="92">
        <f t="shared" si="775"/>
        <v>3.2883706091513878E-2</v>
      </c>
      <c r="GW313" s="114">
        <f t="shared" si="776"/>
        <v>382.31590349253287</v>
      </c>
    </row>
    <row r="314" spans="1:222" x14ac:dyDescent="0.2">
      <c r="B314" s="87" t="s">
        <v>638</v>
      </c>
      <c r="C314" s="87" t="s">
        <v>639</v>
      </c>
      <c r="D314" s="88">
        <f>IF(ISNA(VLOOKUP($B314,'[2]1516 enrollment_Rev_Exp by size'!$A$6:$C$325,3,FALSE)),"",VLOOKUP($B314,'[2]1516 enrollment_Rev_Exp by size'!$A$6:$C$325,3,FALSE))</f>
        <v>2294.2399999999998</v>
      </c>
      <c r="E314" s="89">
        <v>26126310.940000001</v>
      </c>
      <c r="F314" s="67">
        <f t="shared" si="754"/>
        <v>26126310.940000001</v>
      </c>
      <c r="G314" s="67">
        <f t="shared" si="755"/>
        <v>0</v>
      </c>
      <c r="H314" s="90">
        <f>IF(ISNA(VLOOKUP($B314,'[2]1516 Exp_Rev Access'!$F$7:$FS$310,2,FALSE)),"",VLOOKUP($B314,'[2]1516 Exp_Rev Access'!$F$7:$FS$310,2,FALSE))</f>
        <v>5921008.21</v>
      </c>
      <c r="I314" s="90">
        <f>IF(ISNA(VLOOKUP($B314,'[2]1516 Exp_Rev Access'!$F$7:$FS$310,3,FALSE)),"",VLOOKUP($B314,'[2]1516 Exp_Rev Access'!$F$7:$FS$310,3,FALSE))</f>
        <v>0</v>
      </c>
      <c r="J314" s="90">
        <f>IF(ISNA(VLOOKUP($B314,'[2]1516 Exp_Rev Access'!$F$7:$FS$310,4,FALSE)),"",VLOOKUP($B314,'[2]1516 Exp_Rev Access'!$F$7:$FS$310,4,FALSE))</f>
        <v>0</v>
      </c>
      <c r="K314" s="90">
        <f>IF(ISNA(VLOOKUP($B314,'[2]1516 Exp_Rev Access'!$F$7:$FS$310,5,FALSE)),"-",VLOOKUP($B314,'[2]1516 Exp_Rev Access'!$F$7:$FS$310,5,FALSE))</f>
        <v>1059.92</v>
      </c>
      <c r="L314" s="90">
        <f>IF(ISNA(VLOOKUP($B314,'[2]1516 Exp_Rev Access'!$F$7:$FS$310,6,FALSE)),"",VLOOKUP($B314,'[2]1516 Exp_Rev Access'!$F$7:$FS$310,6,FALSE))</f>
        <v>0</v>
      </c>
      <c r="M314" s="90">
        <f>IF(ISNA(VLOOKUP($B314,'[2]1516 Exp_Rev Access'!$F$7:$FS$310,7,FALSE)),"",VLOOKUP($B314,'[2]1516 Exp_Rev Access'!$F$7:$FS$310,7,FALSE))</f>
        <v>0</v>
      </c>
      <c r="N314" s="53">
        <f t="shared" si="756"/>
        <v>5922068.1299999999</v>
      </c>
      <c r="O314" s="91">
        <f t="shared" si="757"/>
        <v>0.22667065945897372</v>
      </c>
      <c r="P314" s="53">
        <f t="shared" si="758"/>
        <v>2581.2766449891906</v>
      </c>
      <c r="Q314" s="90">
        <f>IF(ISNA(VLOOKUP($B314,'[2]1516 Exp_Rev Access'!$F$7:$FS$310,8,FALSE)),"",VLOOKUP($B314,'[2]1516 Exp_Rev Access'!$F$7:$FS$310,8,FALSE))</f>
        <v>15027</v>
      </c>
      <c r="R314" s="90">
        <f>IF(ISNA(VLOOKUP($B314,'[2]1516 Exp_Rev Access'!$F$7:$FS$310,9,FALSE)),"",VLOOKUP($B314,'[2]1516 Exp_Rev Access'!$F$7:$FS$310,9,FALSE))</f>
        <v>0</v>
      </c>
      <c r="S314" s="90">
        <f>IF(ISNA(VLOOKUP($B314,'[2]1516 Exp_Rev Access'!$F$7:$FS$310,10,FALSE)),"",VLOOKUP($B314,'[2]1516 Exp_Rev Access'!$F$7:$FS$310,10,FALSE))</f>
        <v>0</v>
      </c>
      <c r="T314" s="90">
        <f>IF(ISNA(VLOOKUP($B314,'[2]1516 Exp_Rev Access'!$F$7:$FS$310,11,FALSE)),"",VLOOKUP($B314,'[2]1516 Exp_Rev Access'!$F$7:$FS$310,11,FALSE))</f>
        <v>0</v>
      </c>
      <c r="U314" s="90">
        <f>IF(ISNA(VLOOKUP($B314,'[2]1516 Exp_Rev Access'!$F$7:$FS$310,12,FALSE)),"",VLOOKUP($B314,'[2]1516 Exp_Rev Access'!$F$7:$FS$310,12,FALSE))</f>
        <v>0</v>
      </c>
      <c r="V314" s="90">
        <f>IF(ISNA(VLOOKUP($B314,'[2]1516 Exp_Rev Access'!$F$7:$FS$310,13,FALSE)),"",VLOOKUP($B314,'[2]1516 Exp_Rev Access'!$F$7:$FS$310,13,FALSE))</f>
        <v>0</v>
      </c>
      <c r="W314" s="90">
        <f>IF(ISNA(VLOOKUP($B314,'[2]1516 Exp_Rev Access'!$F$7:$FS$310,14,FALSE)),"",VLOOKUP($B314,'[2]1516 Exp_Rev Access'!$F$7:$FS$310,14,FALSE))</f>
        <v>0</v>
      </c>
      <c r="X314" s="90">
        <f>IF(ISNA(VLOOKUP($B314,'[2]1516 Exp_Rev Access'!$F$7:$FS$310,15,FALSE)),"",VLOOKUP($B314,'[2]1516 Exp_Rev Access'!$F$7:$FS$310,15,FALSE))</f>
        <v>0</v>
      </c>
      <c r="Y314" s="90">
        <f>IF(ISNA(VLOOKUP($B314,'[2]1516 Exp_Rev Access'!$F$7:$FS$310,16,FALSE)),"",VLOOKUP($B314,'[2]1516 Exp_Rev Access'!$F$7:$FS$310,16,FALSE))</f>
        <v>22738.69</v>
      </c>
      <c r="Z314" s="90">
        <f>IF(ISNA(VLOOKUP($B314,'[2]1516 Exp_Rev Access'!$F$7:$FS$310,17,FALSE)),"",VLOOKUP($B314,'[2]1516 Exp_Rev Access'!$F$7:$FS$310,17,FALSE))</f>
        <v>0</v>
      </c>
      <c r="AA314" s="90">
        <f>IF(ISNA(VLOOKUP($B314,'[2]1516 Exp_Rev Access'!$F$7:$FS$310,18,FALSE)),"",VLOOKUP($B314,'[2]1516 Exp_Rev Access'!$F$7:$FS$310,18,FALSE))</f>
        <v>0</v>
      </c>
      <c r="AB314" s="90">
        <f>IF(ISNA(VLOOKUP($B314,'[2]1516 Exp_Rev Access'!$F$7:$FS$310,19,FALSE)),"",VLOOKUP($B314,'[2]1516 Exp_Rev Access'!$F$7:$FS$310,19,FALSE))</f>
        <v>0</v>
      </c>
      <c r="AC314" s="90">
        <f>IF(ISNA(VLOOKUP($B314,'[2]1516 Exp_Rev Access'!$F$7:$FS$310,20,FALSE)),"",VLOOKUP($B314,'[2]1516 Exp_Rev Access'!$F$7:$FS$310,20,FALSE))</f>
        <v>0</v>
      </c>
      <c r="AD314" s="90">
        <f>IF(ISNA(VLOOKUP($B314,'[2]1516 Exp_Rev Access'!$F$7:$FS$310,21,FALSE)),"",VLOOKUP($B314,'[2]1516 Exp_Rev Access'!$F$7:$FS$310,21,FALSE))</f>
        <v>221780.48000000001</v>
      </c>
      <c r="AE314" s="90">
        <f>IF(ISNA(VLOOKUP($B314,'[2]1516 Exp_Rev Access'!$F$7:$FS$310,22,FALSE)),"",VLOOKUP($B314,'[2]1516 Exp_Rev Access'!$F$7:$FS$310,22,FALSE))</f>
        <v>3479.68</v>
      </c>
      <c r="AF314" s="90">
        <f>IF(ISNA(VLOOKUP($B314,'[2]1516 Exp_Rev Access'!$F$7:$FS$310,23,FALSE)),"",VLOOKUP($B314,'[2]1516 Exp_Rev Access'!$F$7:$FS$310,23,FALSE))</f>
        <v>0</v>
      </c>
      <c r="AG314" s="90">
        <f>IF(ISNA(VLOOKUP($B314,'[2]1516 Exp_Rev Access'!$F$7:$FS$310,24,FALSE)),"",VLOOKUP($B314,'[2]1516 Exp_Rev Access'!$F$7:$FS$310,24,FALSE))</f>
        <v>6059.56</v>
      </c>
      <c r="AH314" s="90">
        <f>IF(ISNA(VLOOKUP($B314,'[2]1516 Exp_Rev Access'!$F$7:$FS$310,25,FALSE)),"",VLOOKUP($B314,'[2]1516 Exp_Rev Access'!$F$7:$FS$310,25,FALSE))</f>
        <v>7517.62</v>
      </c>
      <c r="AI314" s="90">
        <f>IF(ISNA(VLOOKUP($B314,'[2]1516 Exp_Rev Access'!$F$7:$FS$310,26,FALSE)),"",VLOOKUP($B314,'[2]1516 Exp_Rev Access'!$F$7:$FS$310,26,FALSE))</f>
        <v>0</v>
      </c>
      <c r="AJ314" s="90">
        <f>IF(ISNA(VLOOKUP($B314,'[2]1516 Exp_Rev Access'!$F$7:$FS$310,27,FALSE)),"",VLOOKUP($B314,'[2]1516 Exp_Rev Access'!$F$7:$FS$310,27,FALSE))</f>
        <v>2367.48</v>
      </c>
      <c r="AK314" s="90">
        <f>IF(ISNA(VLOOKUP($B314,'[2]1516 Exp_Rev Access'!$F$7:$FS$310,28,FALSE)),"",VLOOKUP($B314,'[2]1516 Exp_Rev Access'!$F$7:$FS$310,28,FALSE))</f>
        <v>186417.07</v>
      </c>
      <c r="AL314" s="90">
        <f>IF(ISNA(VLOOKUP($B314,'[2]1516 Exp_Rev Access'!$F$7:$FS$310,29,FALSE)),"",VLOOKUP($B314,'[2]1516 Exp_Rev Access'!$F$7:$FS$310,29,FALSE))</f>
        <v>9163.09</v>
      </c>
      <c r="AM314" s="53">
        <f t="shared" si="759"/>
        <v>474550.67000000004</v>
      </c>
      <c r="AN314" s="92">
        <f t="shared" si="760"/>
        <v>1.8163707501216781E-2</v>
      </c>
      <c r="AO314" s="68">
        <f t="shared" si="761"/>
        <v>206.84438855568732</v>
      </c>
      <c r="AP314" s="90">
        <f>IF(ISNA(VLOOKUP($B314,'[2]1516 Exp_Rev Access'!$F$7:$FS$310,30,FALSE)),"",VLOOKUP($B314,'[2]1516 Exp_Rev Access'!$F$7:$FS$310,30,FALSE))</f>
        <v>13882382.08</v>
      </c>
      <c r="AQ314" s="90">
        <f>IF(ISNA(VLOOKUP($B314,'[2]1516 Exp_Rev Access'!$F$7:$FS$310,31,FALSE)),"",VLOOKUP($B314,'[2]1516 Exp_Rev Access'!$F$7:$FS$310,31,FALSE))</f>
        <v>402692.42</v>
      </c>
      <c r="AR314" s="90">
        <f>IF(ISNA(VLOOKUP($B314,'[2]1516 Exp_Rev Access'!$F$7:$FS$310,32,FALSE)),"",VLOOKUP($B314,'[2]1516 Exp_Rev Access'!$F$7:$FS$310,32,FALSE))</f>
        <v>105724.8</v>
      </c>
      <c r="AS314" s="90">
        <f>IF(ISNA(VLOOKUP($B314,'[2]1516 Exp_Rev Access'!$F$7:$FS$310,33,FALSE)),"",VLOOKUP($B314,'[2]1516 Exp_Rev Access'!$F$7:$FS$310,33,FALSE))</f>
        <v>0</v>
      </c>
      <c r="AT314" s="90">
        <f>IF(ISNA(VLOOKUP($B314,'[2]1516 Exp_Rev Access'!$F$7:$FS$310,34,FALSE)),"",VLOOKUP($B314,'[2]1516 Exp_Rev Access'!$F$7:$FS$310,34,FALSE))</f>
        <v>0</v>
      </c>
      <c r="AU314" s="53">
        <f t="shared" si="762"/>
        <v>14390799.300000001</v>
      </c>
      <c r="AV314" s="93">
        <f t="shared" si="763"/>
        <v>0.5508163526434704</v>
      </c>
      <c r="AW314" s="53">
        <f t="shared" si="764"/>
        <v>6272.5779778924616</v>
      </c>
      <c r="AX314" s="90">
        <f>IF(ISNA(VLOOKUP($B314,'[2]1516 Exp_Rev Access'!$F$7:$FS$310,35,FALSE)),"",VLOOKUP($B314,'[2]1516 Exp_Rev Access'!$F$7:$FS$310,35,FALSE))</f>
        <v>0</v>
      </c>
      <c r="AY314" s="90">
        <f>IF(ISNA(VLOOKUP($B314,'[2]1516 Exp_Rev Access'!$F$7:$FS$310,36,FALSE)),"",VLOOKUP($B314,'[2]1516 Exp_Rev Access'!$F$7:$FS$310,36,FALSE))</f>
        <v>1915131.69</v>
      </c>
      <c r="AZ314" s="90">
        <f>IF(ISNA(VLOOKUP($B314,'[2]1516 Exp_Rev Access'!$F$7:$FS$310,37,FALSE)),"",VLOOKUP($B314,'[2]1516 Exp_Rev Access'!$F$7:$FS$310,37,FALSE))</f>
        <v>77266.14</v>
      </c>
      <c r="BA314" s="90">
        <f>IF(ISNA(VLOOKUP($B314,'[2]1516 Exp_Rev Access'!$F$7:$FS$310,38,FALSE)),"",VLOOKUP($B314,'[2]1516 Exp_Rev Access'!$F$7:$FS$310,38,FALSE))</f>
        <v>0</v>
      </c>
      <c r="BB314" s="90">
        <f>IF(ISNA(VLOOKUP($B314,'[2]1516 Exp_Rev Access'!$F$7:$FS$310,39,FALSE)),"",VLOOKUP($B314,'[2]1516 Exp_Rev Access'!$F$7:$FS$310,39,FALSE))</f>
        <v>0</v>
      </c>
      <c r="BC314" s="90">
        <f>IF(ISNA(VLOOKUP($B314,'[2]1516 Exp_Rev Access'!$F$7:$FS$310,40,FALSE)),"",VLOOKUP($B314,'[2]1516 Exp_Rev Access'!$F$7:$FS$310,40,FALSE))</f>
        <v>379324.63</v>
      </c>
      <c r="BD314" s="90">
        <f>IF(ISNA(VLOOKUP($B314,'[2]1516 Exp_Rev Access'!$F$7:$FS$310,41,FALSE)),"",VLOOKUP($B314,'[2]1516 Exp_Rev Access'!$F$7:$FS$310,41,FALSE))</f>
        <v>0</v>
      </c>
      <c r="BE314" s="90">
        <f>IF(ISNA(VLOOKUP($B314,'[2]1516 Exp_Rev Access'!$F$7:$FS$310,42,FALSE)),"",VLOOKUP($B314,'[2]1516 Exp_Rev Access'!$F$7:$FS$310,42,FALSE))</f>
        <v>82148.66</v>
      </c>
      <c r="BF314" s="90">
        <f>IF(ISNA(VLOOKUP($B314,'[2]1516 Exp_Rev Access'!$F$7:$FS$310,43,FALSE)),"",VLOOKUP($B314,'[2]1516 Exp_Rev Access'!$F$7:$FS$310,43,FALSE))</f>
        <v>0</v>
      </c>
      <c r="BG314" s="90">
        <f>IF(ISNA(VLOOKUP($B314,'[2]1516 Exp_Rev Access'!$F$7:$FS$310,44,FALSE)),"",VLOOKUP($B314,'[2]1516 Exp_Rev Access'!$F$7:$FS$310,44,FALSE))</f>
        <v>117974.3</v>
      </c>
      <c r="BH314" s="90">
        <f>IF(ISNA(VLOOKUP($B314,'[2]1516 Exp_Rev Access'!$F$7:$FS$310,45,FALSE)),"",VLOOKUP($B314,'[2]1516 Exp_Rev Access'!$F$7:$FS$310,45,FALSE))</f>
        <v>11065</v>
      </c>
      <c r="BI314" s="90">
        <f>IF(ISNA(VLOOKUP($B314,'[2]1516 Exp_Rev Access'!$F$7:$FS$310,46,FALSE)),"",VLOOKUP($B314,'[2]1516 Exp_Rev Access'!$F$7:$FS$310,46,FALSE))</f>
        <v>0</v>
      </c>
      <c r="BJ314" s="90">
        <f>IF(ISNA(VLOOKUP($B314,'[2]1516 Exp_Rev Access'!$F$7:$FS$310,47,FALSE)),"",VLOOKUP($B314,'[2]1516 Exp_Rev Access'!$F$7:$FS$310,47,FALSE))</f>
        <v>10971.51</v>
      </c>
      <c r="BK314" s="90">
        <f>IF(ISNA(VLOOKUP($B314,'[2]1516 Exp_Rev Access'!$F$7:$FS$310,48,FALSE)),"",VLOOKUP($B314,'[2]1516 Exp_Rev Access'!$F$7:$FS$310,48,FALSE))</f>
        <v>1383484.85</v>
      </c>
      <c r="BL314" s="90">
        <f>IF(ISNA(VLOOKUP($B314,'[2]1516 Exp_Rev Access'!$F$7:$FS$310,49,FALSE)),"",VLOOKUP($B314,'[2]1516 Exp_Rev Access'!$F$7:$FS$310,49,FALSE))</f>
        <v>0</v>
      </c>
      <c r="BM314" s="90">
        <f>IF(ISNA(VLOOKUP($B314,'[2]1516 Exp_Rev Access'!$F$7:$FS$310,50,FALSE)),"",VLOOKUP($B314,'[2]1516 Exp_Rev Access'!$F$7:$FS$310,50,FALSE))</f>
        <v>0</v>
      </c>
      <c r="BN314" s="90">
        <f>IF(ISNA(VLOOKUP($B314,'[2]1516 Exp_Rev Access'!$F$7:$FS$310,51,FALSE)),"",VLOOKUP($B314,'[2]1516 Exp_Rev Access'!$F$7:$FS$310,51,FALSE))</f>
        <v>0</v>
      </c>
      <c r="BO314" s="90">
        <f>IF(ISNA(VLOOKUP($B314,'[2]1516 Exp_Rev Access'!$F$7:$FS$310,52,FALSE)),"",VLOOKUP($B314,'[2]1516 Exp_Rev Access'!$F$7:$FS$310,52,FALSE))</f>
        <v>0</v>
      </c>
      <c r="BP314" s="90">
        <f>IF(ISNA(VLOOKUP($B314,'[2]1516 Exp_Rev Access'!$F$7:$FS$310,53,FALSE)),"",VLOOKUP($B314,'[2]1516 Exp_Rev Access'!$F$7:$FS$310,53,FALSE))</f>
        <v>0</v>
      </c>
      <c r="BQ314" s="90">
        <f>IF(ISNA(VLOOKUP($B314,'[2]1516 Exp_Rev Access'!$F$7:$FS$310,54,FALSE)),"",VLOOKUP($B314,'[2]1516 Exp_Rev Access'!$F$7:$FS$310,54,FALSE))</f>
        <v>0</v>
      </c>
      <c r="BR314" s="90">
        <f>IF(ISNA(VLOOKUP($B314,'[2]1516 Exp_Rev Access'!$F$7:$FS$310,55,FALSE)),"",VLOOKUP($B314,'[2]1516 Exp_Rev Access'!$F$7:$FS$310,55,FALSE))</f>
        <v>0</v>
      </c>
      <c r="BS314" s="90">
        <f>IF(ISNA(VLOOKUP($B314,'[2]1516 Exp_Rev Access'!$F$7:$FS$310,56,FALSE)),"",VLOOKUP($B314,'[2]1516 Exp_Rev Access'!$F$7:$FS$310,56,FALSE))</f>
        <v>0</v>
      </c>
      <c r="BT314" s="90">
        <f>IF(ISNA(VLOOKUP($B314,'[2]1516 Exp_Rev Access'!$F$7:$FS$310,57,FALSE)),"",VLOOKUP($B314,'[2]1516 Exp_Rev Access'!$F$7:$FS$310,57,FALSE))</f>
        <v>0</v>
      </c>
      <c r="BU314" s="90">
        <f>IF(ISNA(VLOOKUP($B314,'[2]1516 Exp_Rev Access'!$F$7:$FS$310,58,FALSE)),"",VLOOKUP($B314,'[2]1516 Exp_Rev Access'!$F$7:$FS$310,58,FALSE))</f>
        <v>0</v>
      </c>
      <c r="BV314" s="53">
        <f t="shared" si="765"/>
        <v>3977366.78</v>
      </c>
      <c r="BW314" s="92">
        <f t="shared" si="766"/>
        <v>0.15223606536468787</v>
      </c>
      <c r="BX314" s="68">
        <f t="shared" si="767"/>
        <v>1733.6315206778715</v>
      </c>
      <c r="BY314" s="90">
        <f>IF(ISNA(VLOOKUP($B314,'[2]1516 Exp_Rev Access'!$F$7:$FS$310,59,FALSE)),"",VLOOKUP($B314,'[2]1516 Exp_Rev Access'!$F$7:$FS$310,59,FALSE))</f>
        <v>0</v>
      </c>
      <c r="BZ314" s="90">
        <f>IF(ISNA(VLOOKUP($B314,'[2]1516 Exp_Rev Access'!$F$7:$FS$310,60,FALSE)),"",VLOOKUP($B314,'[2]1516 Exp_Rev Access'!$F$7:$FS$310,60,FALSE))</f>
        <v>630.30999999999995</v>
      </c>
      <c r="CA314" s="90">
        <f>IF(ISNA(VLOOKUP($B314,'[2]1516 Exp_Rev Access'!$F$7:$FS$310,61,FALSE)),"",VLOOKUP($B314,'[2]1516 Exp_Rev Access'!$F$7:$FS$310,61,FALSE))</f>
        <v>0</v>
      </c>
      <c r="CB314" s="90">
        <f>IF(ISNA(VLOOKUP($B314,'[2]1516 Exp_Rev Access'!$F$7:$FS$310,62,FALSE)),"",VLOOKUP($B314,'[2]1516 Exp_Rev Access'!$F$7:$FS$310,62,FALSE))</f>
        <v>0</v>
      </c>
      <c r="CC314" s="90">
        <f>IF(ISNA(VLOOKUP($B314,'[2]1516 Exp_Rev Access'!$F$7:$FS$310,63,FALSE)),"",VLOOKUP($B314,'[2]1516 Exp_Rev Access'!$F$7:$FS$310,63,FALSE))</f>
        <v>7147.23</v>
      </c>
      <c r="CD314" s="90">
        <f>IF(ISNA(VLOOKUP($B314,'[2]1516 Exp_Rev Access'!$F$7:$FS$310,64,FALSE)),"",VLOOKUP($B314,'[2]1516 Exp_Rev Access'!$F$7:$FS$310,64,FALSE))</f>
        <v>0</v>
      </c>
      <c r="CE314" s="53">
        <f t="shared" si="768"/>
        <v>7777.5399999999991</v>
      </c>
      <c r="CF314" s="92">
        <f t="shared" si="769"/>
        <v>2.976899424438986E-4</v>
      </c>
      <c r="CG314" s="94">
        <f t="shared" si="770"/>
        <v>3.3900289420461678</v>
      </c>
      <c r="CH314" s="90">
        <f>IF(ISNA(VLOOKUP($B314,'[2]1516 Exp_Rev Access'!$F$7:$FS$310,65,FALSE)),"",VLOOKUP($B314,'[2]1516 Exp_Rev Access'!$F$7:$FS$310,65,FALSE))</f>
        <v>0</v>
      </c>
      <c r="CI314" s="90">
        <f>IF(ISNA(VLOOKUP($B314,'[2]1516 Exp_Rev Access'!$F$7:$FS$310,66,FALSE)),"",VLOOKUP($B314,'[2]1516 Exp_Rev Access'!$F$7:$FS$310,66,FALSE))</f>
        <v>0</v>
      </c>
      <c r="CJ314" s="90">
        <f>IF(ISNA(VLOOKUP($B314,'[2]1516 Exp_Rev Access'!$F$7:$FS$310,67,FALSE)),"",VLOOKUP($B314,'[2]1516 Exp_Rev Access'!$F$7:$FS$310,67,FALSE))</f>
        <v>0</v>
      </c>
      <c r="CK314" s="90">
        <f>IF(ISNA(VLOOKUP($B314,'[2]1516 Exp_Rev Access'!$F$7:$FS$310,68,FALSE)),"",VLOOKUP($B314,'[2]1516 Exp_Rev Access'!$F$7:$FS$310,68,FALSE))</f>
        <v>0</v>
      </c>
      <c r="CL314" s="90">
        <f>IF(ISNA(VLOOKUP($B314,'[2]1516 Exp_Rev Access'!$F$7:$FS$310,69,FALSE)),"",VLOOKUP($B314,'[2]1516 Exp_Rev Access'!$F$7:$FS$310,69,FALSE))</f>
        <v>0</v>
      </c>
      <c r="CM314" s="90">
        <f>IF(ISNA(VLOOKUP($B314,'[2]1516 Exp_Rev Access'!$F$7:$FS$310,70,FALSE)),"",VLOOKUP($B314,'[2]1516 Exp_Rev Access'!$F$7:$FS$310,70,FALSE))</f>
        <v>0</v>
      </c>
      <c r="CN314" s="90">
        <f>IF(ISNA(VLOOKUP($B314,'[2]1516 Exp_Rev Access'!$F$7:$FS$310,71,FALSE)),"",VLOOKUP($B314,'[2]1516 Exp_Rev Access'!$F$7:$FS$310,71,FALSE))</f>
        <v>0</v>
      </c>
      <c r="CO314" s="90">
        <f>IF(ISNA(VLOOKUP($B314,'[2]1516 Exp_Rev Access'!$F$7:$FS$310,72,FALSE)),"",VLOOKUP($B314,'[2]1516 Exp_Rev Access'!$F$7:$FS$310,72,FALSE))</f>
        <v>0</v>
      </c>
      <c r="CP314" s="90">
        <f>IF(ISNA(VLOOKUP($B314,'[2]1516 Exp_Rev Access'!$F$7:$FS$310,73,FALSE)),"",VLOOKUP($B314,'[2]1516 Exp_Rev Access'!$F$7:$FS$310,73,FALSE))</f>
        <v>0</v>
      </c>
      <c r="CQ314" s="90">
        <f>IF(ISNA(VLOOKUP($B314,'[2]1516 Exp_Rev Access'!$F$7:$FS$310,74,FALSE)),"",VLOOKUP($B314,'[2]1516 Exp_Rev Access'!$F$7:$FS$310,74,FALSE))</f>
        <v>437315.18</v>
      </c>
      <c r="CR314" s="90">
        <f>IF(ISNA(VLOOKUP($B314,'[2]1516 Exp_Rev Access'!$F$7:$FS$310,75,FALSE)),"",VLOOKUP($B314,'[2]1516 Exp_Rev Access'!$F$7:$FS$310,75,FALSE))</f>
        <v>0</v>
      </c>
      <c r="CS314" s="90">
        <f>IF(ISNA(VLOOKUP($B314,'[2]1516 Exp_Rev Access'!$F$7:$FS$310,76,FALSE)),"",VLOOKUP($B314,'[2]1516 Exp_Rev Access'!$F$7:$FS$310,76,FALSE))</f>
        <v>5865.02</v>
      </c>
      <c r="CT314" s="90">
        <f>IF(ISNA(VLOOKUP($B314,'[2]1516 Exp_Rev Access'!$F$7:$FS$310,77,FALSE)),"",VLOOKUP($B314,'[2]1516 Exp_Rev Access'!$F$7:$FS$310,77,FALSE))</f>
        <v>0</v>
      </c>
      <c r="CU314" s="90">
        <f>IF(ISNA(VLOOKUP($B314,'[2]1516 Exp_Rev Access'!$F$7:$FS$310,78,FALSE)),"",VLOOKUP($B314,'[2]1516 Exp_Rev Access'!$F$7:$FS$310,78,FALSE))</f>
        <v>226161.26</v>
      </c>
      <c r="CV314" s="90">
        <f>IF(ISNA(VLOOKUP($B314,'[2]1516 Exp_Rev Access'!$F$7:$FS$310,79,FALSE)),"",VLOOKUP($B314,'[2]1516 Exp_Rev Access'!$F$7:$FS$310,79,FALSE))</f>
        <v>21643.279999999999</v>
      </c>
      <c r="CW314" s="90">
        <f>IF(ISNA(VLOOKUP($B314,'[2]1516 Exp_Rev Access'!$F$7:$FS$310,80,FALSE)),"",VLOOKUP($B314,'[2]1516 Exp_Rev Access'!$F$7:$FS$310,80,FALSE))</f>
        <v>0</v>
      </c>
      <c r="CX314" s="90">
        <f>IF(ISNA(VLOOKUP($B314,'[2]1516 Exp_Rev Access'!$F$7:$FS$310,81,FALSE)),"",VLOOKUP($B314,'[2]1516 Exp_Rev Access'!$F$7:$FS$310,81,FALSE))</f>
        <v>0</v>
      </c>
      <c r="CY314" s="90">
        <f>IF(ISNA(VLOOKUP($B314,'[2]1516 Exp_Rev Access'!$F$7:$FS$310,82,FALSE)),"",VLOOKUP($B314,'[2]1516 Exp_Rev Access'!$F$7:$FS$310,82,FALSE))</f>
        <v>0</v>
      </c>
      <c r="CZ314" s="90">
        <f>IF(ISNA(VLOOKUP($B314,'[2]1516 Exp_Rev Access'!$F$7:$FS$310,83,FALSE)),"",VLOOKUP($B314,'[2]1516 Exp_Rev Access'!$F$7:$FS$310,83,FALSE))</f>
        <v>0</v>
      </c>
      <c r="DA314" s="90">
        <f>IF(ISNA(VLOOKUP($B314,'[2]1516 Exp_Rev Access'!$F$7:$FS$310,84,FALSE)),"",VLOOKUP($B314,'[2]1516 Exp_Rev Access'!$F$7:$FS$310,84,FALSE))</f>
        <v>0</v>
      </c>
      <c r="DB314" s="90">
        <f>IF(ISNA(VLOOKUP($B314,'[2]1516 Exp_Rev Access'!$F$7:$FS$310,85,FALSE)),"",VLOOKUP($B314,'[2]1516 Exp_Rev Access'!$F$7:$FS$310,85,FALSE))</f>
        <v>11094.3</v>
      </c>
      <c r="DC314" s="90">
        <f>IF(ISNA(VLOOKUP($B314,'[2]1516 Exp_Rev Access'!$F$7:$FS$310,86,FALSE)),"",VLOOKUP($B314,'[2]1516 Exp_Rev Access'!$F$7:$FS$310,86,FALSE))</f>
        <v>0</v>
      </c>
      <c r="DD314" s="90">
        <f>IF(ISNA(VLOOKUP($B314,'[2]1516 Exp_Rev Access'!$F$7:$FS$310,87,FALSE)),"",VLOOKUP($B314,'[2]1516 Exp_Rev Access'!$F$7:$FS$310,87,FALSE))</f>
        <v>0</v>
      </c>
      <c r="DE314" s="90">
        <f>IF(ISNA(VLOOKUP($B314,'[2]1516 Exp_Rev Access'!$F$7:$FS$310,88,FALSE)),"",VLOOKUP($B314,'[2]1516 Exp_Rev Access'!$F$7:$FS$310,88,FALSE))</f>
        <v>0</v>
      </c>
      <c r="DF314" s="90">
        <f>IF(ISNA(VLOOKUP($B314,'[2]1516 Exp_Rev Access'!$F$7:$FS$310,89,FALSE)),"",VLOOKUP($B314,'[2]1516 Exp_Rev Access'!$F$7:$FS$310,89,FALSE))</f>
        <v>0</v>
      </c>
      <c r="DG314" s="90">
        <f>IF(ISNA(VLOOKUP($B314,'[2]1516 Exp_Rev Access'!$F$7:$FS$310,90,FALSE)),"",VLOOKUP($B314,'[2]1516 Exp_Rev Access'!$F$7:$FS$310,90,FALSE))</f>
        <v>0</v>
      </c>
      <c r="DH314" s="90">
        <f>IF(ISNA(VLOOKUP($B314,'[2]1516 Exp_Rev Access'!$F$7:$FS$310,91,FALSE)),"",VLOOKUP($B314,'[2]1516 Exp_Rev Access'!$F$7:$FS$310,91,FALSE))</f>
        <v>0</v>
      </c>
      <c r="DI314" s="90">
        <f>IF(ISNA(VLOOKUP($B314,'[2]1516 Exp_Rev Access'!$F$7:$FS$310,92,FALSE)),"",VLOOKUP($B314,'[2]1516 Exp_Rev Access'!$F$7:$FS$310,92,FALSE))</f>
        <v>377822.74</v>
      </c>
      <c r="DJ314" s="90">
        <f>IF(ISNA(VLOOKUP($B314,'[2]1516 Exp_Rev Access'!$F$7:$FS$310,93,FALSE)),"",VLOOKUP($B314,'[2]1516 Exp_Rev Access'!$F$7:$FS$310,93,FALSE))</f>
        <v>0</v>
      </c>
      <c r="DK314" s="90">
        <f>IF(ISNA(VLOOKUP($B314,'[2]1516 Exp_Rev Access'!$F$7:$FS$310,94,FALSE)),"",VLOOKUP($B314,'[2]1516 Exp_Rev Access'!$F$7:$FS$310,94,FALSE))</f>
        <v>0</v>
      </c>
      <c r="DL314" s="90">
        <f>IF(ISNA(VLOOKUP($B314,'[2]1516 Exp_Rev Access'!$F$7:$FS$310,95,FALSE)),"",VLOOKUP($B314,'[2]1516 Exp_Rev Access'!$F$7:$FS$310,95,FALSE))</f>
        <v>0</v>
      </c>
      <c r="DM314" s="90">
        <f>IF(ISNA(VLOOKUP($B314,'[2]1516 Exp_Rev Access'!$F$7:$FS$310,96,FALSE)),"",VLOOKUP($B314,'[2]1516 Exp_Rev Access'!$F$7:$FS$310,96,FALSE))</f>
        <v>0</v>
      </c>
      <c r="DN314" s="90">
        <f>IF(ISNA(VLOOKUP($B314,'[2]1516 Exp_Rev Access'!$F$7:$FS$310,97,FALSE)),"",VLOOKUP($B314,'[2]1516 Exp_Rev Access'!$F$7:$FS$310,97,FALSE))</f>
        <v>0</v>
      </c>
      <c r="DO314" s="90">
        <f>IF(ISNA(VLOOKUP($B314,'[2]1516 Exp_Rev Access'!$F$7:$FS$310,98,FALSE)),"",VLOOKUP($B314,'[2]1516 Exp_Rev Access'!$F$7:$FS$310,98,FALSE))</f>
        <v>0</v>
      </c>
      <c r="DP314" s="90">
        <f>IF(ISNA(VLOOKUP($B314,'[2]1516 Exp_Rev Access'!$F$7:$FS$310,99,FALSE)),"",VLOOKUP($B314,'[2]1516 Exp_Rev Access'!$F$7:$FS$310,99,FALSE))</f>
        <v>0</v>
      </c>
      <c r="DQ314" s="90">
        <f>IF(ISNA(VLOOKUP($B314,'[2]1516 Exp_Rev Access'!$F$7:$FS$310,100,FALSE)),"",VLOOKUP($B314,'[2]1516 Exp_Rev Access'!$F$7:$FS$310,100,FALSE))</f>
        <v>0</v>
      </c>
      <c r="DR314" s="90">
        <f>IF(ISNA(VLOOKUP($B314,'[2]1516 Exp_Rev Access'!$F$7:$FS$310,101,FALSE)),"",VLOOKUP($B314,'[2]1516 Exp_Rev Access'!$F$7:$FS$310,101,FALSE))</f>
        <v>0</v>
      </c>
      <c r="DS314" s="90">
        <f>IF(ISNA(VLOOKUP($B314,'[2]1516 Exp_Rev Access'!$F$7:$FS$310,102,FALSE)),"",VLOOKUP($B314,'[2]1516 Exp_Rev Access'!$F$7:$FS$310,102,FALSE))</f>
        <v>0</v>
      </c>
      <c r="DT314" s="90">
        <f>IF(ISNA(VLOOKUP($B314,'[2]1516 Exp_Rev Access'!$F$7:$FS$310,103,FALSE)),"",VLOOKUP($B314,'[2]1516 Exp_Rev Access'!$F$7:$FS$310,103,FALSE))</f>
        <v>0</v>
      </c>
      <c r="DU314" s="90">
        <f>IF(ISNA(VLOOKUP($B314,'[2]1516 Exp_Rev Access'!$F$7:$FS$310,104,FALSE)),"",VLOOKUP($B314,'[2]1516 Exp_Rev Access'!$F$7:$FS$310,104,FALSE))</f>
        <v>0</v>
      </c>
      <c r="DV314" s="90">
        <f>IF(ISNA(VLOOKUP($B314,'[2]1516 Exp_Rev Access'!$F$7:$FS$310,105,FALSE)),"",VLOOKUP($B314,'[2]1516 Exp_Rev Access'!$F$7:$FS$310,105,FALSE))</f>
        <v>0</v>
      </c>
      <c r="DW314" s="90">
        <f>IF(ISNA(VLOOKUP($B314,'[2]1516 Exp_Rev Access'!$F$7:$FS$310,106,FALSE)),"",VLOOKUP($B314,'[2]1516 Exp_Rev Access'!$F$7:$FS$310,106,FALSE))</f>
        <v>0</v>
      </c>
      <c r="DX314" s="90">
        <f>IF(ISNA(VLOOKUP($B314,'[2]1516 Exp_Rev Access'!$F$7:$FS$310,107,FALSE)),"",VLOOKUP($B314,'[2]1516 Exp_Rev Access'!$F$7:$FS$310,107,FALSE))</f>
        <v>0</v>
      </c>
      <c r="DY314" s="90">
        <f>IF(ISNA(VLOOKUP($B314,'[2]1516 Exp_Rev Access'!$F$7:$FS$310,108,FALSE)),"",VLOOKUP($B314,'[2]1516 Exp_Rev Access'!$F$7:$FS$310,108,FALSE))</f>
        <v>0</v>
      </c>
      <c r="DZ314" s="90">
        <f>IF(ISNA(VLOOKUP($B314,'[2]1516 Exp_Rev Access'!$F$7:$FS$310,109,FALSE)),"",VLOOKUP($B314,'[2]1516 Exp_Rev Access'!$F$7:$FS$310,109,FALSE))</f>
        <v>0</v>
      </c>
      <c r="EA314" s="90">
        <f>IF(ISNA(VLOOKUP($B314,'[2]1516 Exp_Rev Access'!$F$7:$FS$310,110,FALSE)),"",VLOOKUP($B314,'[2]1516 Exp_Rev Access'!$F$7:$FS$310,110,FALSE))</f>
        <v>0</v>
      </c>
      <c r="EB314" s="90">
        <f>IF(ISNA(VLOOKUP($B314,'[2]1516 Exp_Rev Access'!$F$7:$FS$310,111,FALSE)),"",VLOOKUP($B314,'[2]1516 Exp_Rev Access'!$F$7:$FS$310,111,FALSE))</f>
        <v>0</v>
      </c>
      <c r="EC314" s="90">
        <f>IF(ISNA(VLOOKUP($B314,'[2]1516 Exp_Rev Access'!$F$7:$FS$310,112,FALSE)),"",VLOOKUP($B314,'[2]1516 Exp_Rev Access'!$F$7:$FS$310,112,FALSE))</f>
        <v>0</v>
      </c>
      <c r="ED314" s="90">
        <f>IF(ISNA(VLOOKUP($B314,'[2]1516 Exp_Rev Access'!$F$7:$FS$310,113,FALSE)),"",VLOOKUP($B314,'[2]1516 Exp_Rev Access'!$F$7:$FS$310,113,FALSE))</f>
        <v>0</v>
      </c>
      <c r="EE314" s="90">
        <f>IF(ISNA(VLOOKUP($B314,'[2]1516 Exp_Rev Access'!$F$7:$FS$310,114,FALSE)),"",VLOOKUP($B314,'[2]1516 Exp_Rev Access'!$F$7:$FS$310,114,FALSE))</f>
        <v>0</v>
      </c>
      <c r="EF314" s="90">
        <f>IF(ISNA(VLOOKUP($B314,'[2]1516 Exp_Rev Access'!$F$7:$FS$310,115,FALSE)),"",VLOOKUP($B314,'[2]1516 Exp_Rev Access'!$F$7:$FS$310,115,FALSE))</f>
        <v>0</v>
      </c>
      <c r="EG314" s="90">
        <f>IF(ISNA(VLOOKUP($B314,'[2]1516 Exp_Rev Access'!$F$7:$FS$310,116,FALSE)),"",VLOOKUP($B314,'[2]1516 Exp_Rev Access'!$F$7:$FS$310,116,FALSE))</f>
        <v>0</v>
      </c>
      <c r="EH314" s="90">
        <f>IF(ISNA(VLOOKUP($B314,'[2]1516 Exp_Rev Access'!$F$7:$FS$310,117,FALSE)),"",VLOOKUP($B314,'[2]1516 Exp_Rev Access'!$F$7:$FS$310,117,FALSE))</f>
        <v>0</v>
      </c>
      <c r="EI314" s="90">
        <f>IF(ISNA(VLOOKUP($B314,'[2]1516 Exp_Rev Access'!$F$7:$FS$310,118,FALSE)),"",VLOOKUP($B314,'[2]1516 Exp_Rev Access'!$F$7:$FS$310,118,FALSE))</f>
        <v>0</v>
      </c>
      <c r="EJ314" s="90">
        <f>IF(ISNA(VLOOKUP($B314,'[2]1516 Exp_Rev Access'!$F$7:$FS$310,119,FALSE)),"",VLOOKUP($B314,'[2]1516 Exp_Rev Access'!$F$7:$FS$310,119,FALSE))</f>
        <v>0</v>
      </c>
      <c r="EK314" s="90">
        <f>IF(ISNA(VLOOKUP($B314,'[2]1516 Exp_Rev Access'!$F$7:$FS$310,120,FALSE)),"",VLOOKUP($B314,'[2]1516 Exp_Rev Access'!$F$7:$FS$310,120,FALSE))</f>
        <v>0</v>
      </c>
      <c r="EL314" s="90">
        <f>IF(ISNA(VLOOKUP($B314,'[2]1516 Exp_Rev Access'!$F$7:$FS$310,121,FALSE)),"",VLOOKUP($B314,'[2]1516 Exp_Rev Access'!$F$7:$FS$310,121,FALSE))</f>
        <v>0</v>
      </c>
      <c r="EM314" s="90">
        <f>IF(ISNA(VLOOKUP($B314,'[2]1516 Exp_Rev Access'!$F$7:$FS$310,122,FALSE)),"",VLOOKUP($B314,'[2]1516 Exp_Rev Access'!$F$7:$FS$310,122,FALSE))</f>
        <v>0</v>
      </c>
      <c r="EN314" s="90">
        <f>IF(ISNA(VLOOKUP($B314,'[2]1516 Exp_Rev Access'!$F$7:$FS$310,123,FALSE)),"",VLOOKUP($B314,'[2]1516 Exp_Rev Access'!$F$7:$FS$310,123,FALSE))</f>
        <v>0</v>
      </c>
      <c r="EO314" s="90">
        <f>IF(ISNA(VLOOKUP($B314,'[2]1516 Exp_Rev Access'!$F$7:$FS$310,124,FALSE)),"",VLOOKUP($B314,'[2]1516 Exp_Rev Access'!$F$7:$FS$310,124,FALSE))</f>
        <v>0</v>
      </c>
      <c r="EP314" s="90">
        <f>IF(ISNA(VLOOKUP($B314,'[2]1516 Exp_Rev Access'!$F$7:$FS$310,125,FALSE)),"",VLOOKUP($B314,'[2]1516 Exp_Rev Access'!$F$7:$FS$310,125,FALSE))</f>
        <v>0</v>
      </c>
      <c r="EQ314" s="90">
        <f>IF(ISNA(VLOOKUP($B314,'[2]1516 Exp_Rev Access'!$F$7:$FS$310,126,FALSE)),"",VLOOKUP($B314,'[2]1516 Exp_Rev Access'!$F$7:$FS$310,126,FALSE))</f>
        <v>0</v>
      </c>
      <c r="ER314" s="90">
        <f>IF(ISNA(VLOOKUP($B314,'[2]1516 Exp_Rev Access'!$F$7:$FS$310,127,FALSE)),"",VLOOKUP($B314,'[2]1516 Exp_Rev Access'!$F$7:$FS$310,127,FALSE))</f>
        <v>0</v>
      </c>
      <c r="ES314" s="90">
        <f>IF(ISNA(VLOOKUP($B314,'[2]1516 Exp_Rev Access'!$F$7:$FS$310,128,FALSE)),"",VLOOKUP($B314,'[2]1516 Exp_Rev Access'!$F$7:$FS$310,128,FALSE))</f>
        <v>0</v>
      </c>
      <c r="ET314" s="90">
        <f>IF(ISNA(VLOOKUP($B314,'[2]1516 Exp_Rev Access'!$F$7:$FS$310,129,FALSE)),"",VLOOKUP($B314,'[2]1516 Exp_Rev Access'!$F$7:$FS$310,129,FALSE))</f>
        <v>0</v>
      </c>
      <c r="EU314" s="90">
        <f>IF(ISNA(VLOOKUP($B314,'[2]1516 Exp_Rev Access'!$F$7:$FS$310,130,FALSE)),"",VLOOKUP($B314,'[2]1516 Exp_Rev Access'!$F$7:$FS$310,130,FALSE))</f>
        <v>0</v>
      </c>
      <c r="EV314" s="90">
        <f>IF(ISNA(VLOOKUP($B314,'[2]1516 Exp_Rev Access'!$F$7:$FS$310,131,FALSE)),"",VLOOKUP($B314,'[2]1516 Exp_Rev Access'!$F$7:$FS$310,131,FALSE))</f>
        <v>37219.800000000003</v>
      </c>
      <c r="EW314" s="90">
        <f>IF(ISNA(VLOOKUP($B314,'[2]1516 Exp_Rev Access'!$F$7:$FS$310,132,FALSE)),"",VLOOKUP($B314,'[2]1516 Exp_Rev Access'!$F$7:$FS$310,132,FALSE))</f>
        <v>0</v>
      </c>
      <c r="EX314" s="90">
        <f>IF(ISNA(VLOOKUP($B314,'[2]1516 Exp_Rev Access'!$F$7:$FS$310,133,FALSE)),"",VLOOKUP($B314,'[2]1516 Exp_Rev Access'!$F$7:$FS$310,133,FALSE))</f>
        <v>0</v>
      </c>
      <c r="EY314" s="90">
        <f>IF(ISNA(VLOOKUP($B314,'[2]1516 Exp_Rev Access'!$F$7:$FS$310,134,FALSE)),"",VLOOKUP($B314,'[2]1516 Exp_Rev Access'!$F$7:$FS$310,134,FALSE))</f>
        <v>0</v>
      </c>
      <c r="EZ314" s="90">
        <f>IF(ISNA(VLOOKUP($B314,'[2]1516 Exp_Rev Access'!$F$7:$FS$310,135,FALSE)),"",VLOOKUP($B314,'[2]1516 Exp_Rev Access'!$F$7:$FS$310,135,FALSE))</f>
        <v>0</v>
      </c>
      <c r="FA314" s="90">
        <f>IF(ISNA(VLOOKUP($B314,'[2]1516 Exp_Rev Access'!$F$7:$FS$310,136,FALSE)),"",VLOOKUP($B314,'[2]1516 Exp_Rev Access'!$F$7:$FS$310,136,FALSE))</f>
        <v>0</v>
      </c>
      <c r="FB314" s="90">
        <f>IF(ISNA(VLOOKUP($B314,'[2]1516 Exp_Rev Access'!$F$7:$FS$310,137,FALSE)),"",VLOOKUP($B314,'[2]1516 Exp_Rev Access'!$F$7:$FS$310,137,FALSE))</f>
        <v>0</v>
      </c>
      <c r="FC314" s="90">
        <f>IF(ISNA(VLOOKUP($B314,'[2]1516 Exp_Rev Access'!$F$7:$FS$310,138,FALSE)),"",VLOOKUP($B314,'[2]1516 Exp_Rev Access'!$F$7:$FS$310,138,FALSE))</f>
        <v>0</v>
      </c>
      <c r="FD314" s="90">
        <f>IF(ISNA(VLOOKUP($B314,'[2]1516 Exp_Rev Access'!$F$7:$FS$310,139,FALSE)),"",VLOOKUP($B314,'[2]1516 Exp_Rev Access'!$F$7:$FS$310,139,FALSE))</f>
        <v>0</v>
      </c>
      <c r="FE314" s="90">
        <f>IF(ISNA(VLOOKUP($B314,'[2]1516 Exp_Rev Access'!$F$7:$FS$310,140,FALSE)),"",VLOOKUP($B314,'[2]1516 Exp_Rev Access'!$F$7:$FS$310,140,FALSE))</f>
        <v>0</v>
      </c>
      <c r="FF314" s="90">
        <f>IF(ISNA(VLOOKUP($B314,'[2]1516 Exp_Rev Access'!$F$7:$FS$310,141,FALSE)),"",VLOOKUP($B314,'[2]1516 Exp_Rev Access'!$F$7:$FS$310,141,FALSE))</f>
        <v>0</v>
      </c>
      <c r="FG314" s="90">
        <f>IF(ISNA(VLOOKUP($B314,'[2]1516 Exp_Rev Access'!$F$7:$FS$310,142,FALSE)),"",VLOOKUP($B314,'[2]1516 Exp_Rev Access'!$F$7:$FS$310,142,FALSE))</f>
        <v>0</v>
      </c>
      <c r="FH314" s="90">
        <f>IF(ISNA(VLOOKUP($B314,'[2]1516 Exp_Rev Access'!$F$7:$FS$310,143,FALSE)),"",VLOOKUP($B314,'[2]1516 Exp_Rev Access'!$F$7:$FS$310,143,FALSE))</f>
        <v>0</v>
      </c>
      <c r="FI314" s="90">
        <f>IF(ISNA(VLOOKUP($B314,'[2]1516 Exp_Rev Access'!$F$7:$FS$310,144,FALSE)),"",VLOOKUP($B314,'[2]1516 Exp_Rev Access'!$F$7:$FS$310,144,FALSE))</f>
        <v>0</v>
      </c>
      <c r="FJ314" s="90">
        <f>IF(ISNA(VLOOKUP($B314,'[2]1516 Exp_Rev Access'!$F$7:$FS$310,145,FALSE)),"",VLOOKUP($B314,'[2]1516 Exp_Rev Access'!$F$7:$FS$310,145,FALSE))</f>
        <v>0</v>
      </c>
      <c r="FK314" s="90">
        <f>IF(ISNA(VLOOKUP($B314,'[2]1516 Exp_Rev Access'!$F$7:$FS$310,146,FALSE)),"",VLOOKUP($B314,'[2]1516 Exp_Rev Access'!$F$7:$FS$310,146,FALSE))</f>
        <v>0</v>
      </c>
      <c r="FL314" s="90">
        <f>IF(ISNA(VLOOKUP($B314,'[2]1516 Exp_Rev Access'!$F$7:$FS$310,1147,FALSE)),"",VLOOKUP($B314,'[2]1516 Exp_Rev Access'!$F$7:$FS$310,147,FALSE))</f>
        <v>0</v>
      </c>
      <c r="FM314" s="90">
        <f>IF(ISNA(VLOOKUP($B314,'[2]1516 Exp_Rev Access'!$F$7:$FS$310,148,FALSE)),"",VLOOKUP($B314,'[2]1516 Exp_Rev Access'!$F$7:$FS$310,148,FALSE))</f>
        <v>0</v>
      </c>
      <c r="FN314" s="90">
        <f>IF(ISNA(VLOOKUP($B314,'[2]1516 Exp_Rev Access'!$F$7:$FS$310,149,FALSE)),"",VLOOKUP($B314,'[2]1516 Exp_Rev Access'!$F$7:$FS$310,149,FALSE))</f>
        <v>0</v>
      </c>
      <c r="FO314" s="90">
        <f>IF(ISNA(VLOOKUP($B314,'[2]1516 Exp_Rev Access'!$F$7:$FS$310,150,FALSE)),"",VLOOKUP($B314,'[2]1516 Exp_Rev Access'!$F$7:$FS$310,150,FALSE))</f>
        <v>0</v>
      </c>
      <c r="FP314" s="90">
        <f>IF(ISNA(VLOOKUP($B314,'[2]1516 Exp_Rev Access'!$F$7:$FS$310,151,FALSE)),"",VLOOKUP($B314,'[2]1516 Exp_Rev Access'!$F$7:$FS$310,151,FALSE))</f>
        <v>0</v>
      </c>
      <c r="FQ314" s="90">
        <f>IF(ISNA(VLOOKUP($B314,'[2]1516 Exp_Rev Access'!$F$7:$FS$310,152,FALSE)),"",VLOOKUP($B314,'[2]1516 Exp_Rev Access'!$F$7:$FS$310,152,FALSE))</f>
        <v>0</v>
      </c>
      <c r="FR314" s="90">
        <f>IF(ISNA(VLOOKUP($B314,'[2]1516 Exp_Rev Access'!$F$7:$FS$310,153,FALSE)),"",VLOOKUP($B314,'[2]1516 Exp_Rev Access'!$F$7:$FS$310,153,FALSE))</f>
        <v>46179.75</v>
      </c>
      <c r="FS314" s="53">
        <f t="shared" si="771"/>
        <v>1163301.33</v>
      </c>
      <c r="FT314" s="92">
        <f t="shared" si="772"/>
        <v>4.4526046278464758E-2</v>
      </c>
      <c r="FU314" s="53">
        <f t="shared" si="773"/>
        <v>507.05302409512524</v>
      </c>
      <c r="FV314" s="90">
        <f>IF(ISNA(VLOOKUP($B314,'[2]1516 Exp_Rev Access'!$F$7:$FS$310,154,FALSE)),"",VLOOKUP($B314,'[2]1516 Exp_Rev Access'!$F$7:$FS$310,154,FALSE))</f>
        <v>0</v>
      </c>
      <c r="FW314" s="90">
        <f>IF(ISNA(VLOOKUP($B314,'[2]1516 Exp_Rev Access'!$F$7:$FS$310,155,FALSE)),"",VLOOKUP($B314,'[2]1516 Exp_Rev Access'!$F$7:$FS$310,155,FALSE))</f>
        <v>0</v>
      </c>
      <c r="FX314" s="90">
        <f>IF(ISNA(VLOOKUP($B314,'[2]1516 Exp_Rev Access'!$F$7:$FS$310,156,FALSE)),"",VLOOKUP($B314,'[2]1516 Exp_Rev Access'!$F$7:$FS$310,156,FALSE))</f>
        <v>0</v>
      </c>
      <c r="FY314" s="90">
        <f>IF(ISNA(VLOOKUP($B314,'[2]1516 Exp_Rev Access'!$F$7:$FS$310,157,FALSE)),"",VLOOKUP($B314,'[2]1516 Exp_Rev Access'!$F$7:$FS$310,157,FALSE))</f>
        <v>0</v>
      </c>
      <c r="FZ314" s="90">
        <f>IF(ISNA(VLOOKUP($B314,'[2]1516 Exp_Rev Access'!$F$7:$FS$310,158,FALSE)),"",VLOOKUP($B314,'[2]1516 Exp_Rev Access'!$F$7:$FS$310,158,FALSE))</f>
        <v>0</v>
      </c>
      <c r="GA314" s="90">
        <f>IF(ISNA(VLOOKUP($B314,'[2]1516 Exp_Rev Access'!$F$7:$FS$310,159,FALSE)),"",VLOOKUP($B314,'[2]1516 Exp_Rev Access'!$F$7:$FS$310,159,FALSE))</f>
        <v>0</v>
      </c>
      <c r="GB314" s="90">
        <f>IF(ISNA(VLOOKUP($B314,'[2]1516 Exp_Rev Access'!$F$7:$FS$310,160,FALSE)),"",VLOOKUP($B314,'[2]1516 Exp_Rev Access'!$F$7:$FS$310,160,FALSE))</f>
        <v>0</v>
      </c>
      <c r="GC314" s="90">
        <f>IF(ISNA(VLOOKUP($B314,'[2]1516 Exp_Rev Access'!$F$7:$FS$310,161,FALSE)),"",VLOOKUP($B314,'[2]1516 Exp_Rev Access'!$F$7:$FS$310,161,FALSE))</f>
        <v>0</v>
      </c>
      <c r="GD314" s="90">
        <f>IF(ISNA(VLOOKUP($B314,'[2]1516 Exp_Rev Access'!$F$7:$FS$310,162,FALSE)),"",VLOOKUP($B314,'[2]1516 Exp_Rev Access'!$F$7:$FS$310,162,FALSE))</f>
        <v>0</v>
      </c>
      <c r="GE314" s="90">
        <f>IF(ISNA(VLOOKUP($B314,'[2]1516 Exp_Rev Access'!$F$7:$FS$310,163,FALSE)),"",VLOOKUP($B314,'[2]1516 Exp_Rev Access'!$F$7:$FS$310,163,FALSE))</f>
        <v>0</v>
      </c>
      <c r="GF314" s="90">
        <f>IF(ISNA(VLOOKUP($B314,'[2]1516 Exp_Rev Access'!$F$7:$FS$310,164,FALSE)),"",VLOOKUP($B314,'[2]1516 Exp_Rev Access'!$F$7:$FS$310,164,FALSE))</f>
        <v>189020</v>
      </c>
      <c r="GG314" s="90">
        <f>IF(ISNA(VLOOKUP($B314,'[2]1516 Exp_Rev Access'!$F$7:$FS$310,165,FALSE)),"",VLOOKUP($B314,'[2]1516 Exp_Rev Access'!$F$7:$FS$310,165,FALSE))</f>
        <v>0</v>
      </c>
      <c r="GH314" s="90">
        <f>IF(ISNA(VLOOKUP($B314,'[2]1516 Exp_Rev Access'!$F$7:$FS$310,166,FALSE)),"",VLOOKUP($B314,'[2]1516 Exp_Rev Access'!$F$7:$FS$310,166,FALSE))</f>
        <v>0</v>
      </c>
      <c r="GI314" s="90">
        <f>IF(ISNA(VLOOKUP($B314,'[2]1516 Exp_Rev Access'!$F$7:$FS$310,167,FALSE)),"",VLOOKUP($B314,'[2]1516 Exp_Rev Access'!$F$7:$FS$310,167,FALSE))</f>
        <v>0</v>
      </c>
      <c r="GJ314" s="90">
        <f>IF(ISNA(VLOOKUP($B314,'[2]1516 Exp_Rev Access'!$F$7:$FS$310,168,FALSE)),"",VLOOKUP($B314,'[2]1516 Exp_Rev Access'!$F$7:$FS$310,168,FALSE))</f>
        <v>0</v>
      </c>
      <c r="GK314" s="90">
        <f>IF(ISNA(VLOOKUP($B314,'[2]1516 Exp_Rev Access'!$F$7:$FS$310,169,FALSE)),"",VLOOKUP($B314,'[2]1516 Exp_Rev Access'!$F$7:$FS$310,169,FALSE))</f>
        <v>1400</v>
      </c>
      <c r="GL314" s="90">
        <f>IF(ISNA(VLOOKUP($B314,'[2]1516 Exp_Rev Access'!$F$7:$FS$310,170,FALSE)),"",VLOOKUP($B314,'[2]1516 Exp_Rev Access'!$F$7:$FS$310,170,FALSE))</f>
        <v>0</v>
      </c>
      <c r="GM314" s="90">
        <f>IF(ISNA(VLOOKUP($B314,'[2]1516 Exp_Rev Access'!$F$7:$FT$310,171,FALSE)),"",VLOOKUP($B314,'[2]1516 Exp_Rev Access'!$F$7:$FT$310,171,FALSE))</f>
        <v>0</v>
      </c>
      <c r="GN314" s="90">
        <f>IF(ISNA(VLOOKUP($B314,'[2]1516 Exp_Rev Access'!$F$7:$FU$310,172,FALSE)),"",VLOOKUP($B314,'[2]1516 Exp_Rev Access'!$F$7:$FU$310,172,FALSE))</f>
        <v>0</v>
      </c>
      <c r="GO314" s="90">
        <f>IF(ISNA(VLOOKUP($B314,'[2]1516 Exp_Rev Access'!$F$7:$FV$310,173,FALSE)),"",VLOOKUP($B314,'[2]1516 Exp_Rev Access'!$F$7:$FV$310,173,FALSE))</f>
        <v>0</v>
      </c>
      <c r="GP314" s="90">
        <f>IF(ISNA(VLOOKUP($B314,'[2]1516 Exp_Rev Access'!$F$7:$GA$310,174,FALSE)),"",VLOOKUP($B314,'[2]1516 Exp_Rev Access'!$F$7:$GA$310,174,FALSE))</f>
        <v>0</v>
      </c>
      <c r="GQ314" s="90">
        <f>IF(ISNA(VLOOKUP($B314,'[2]1516 Exp_Rev Access'!$F$7:$GA$310,175,FALSE)),"",VLOOKUP($B314,'[2]1516 Exp_Rev Access'!$F$7:$GA$310,175,FALSE))</f>
        <v>27.19</v>
      </c>
      <c r="GR314" s="90">
        <f>IF(ISNA(VLOOKUP($B314,'[2]1516 Exp_Rev Access'!$F$7:$GA$310,176,FALSE)),"",VLOOKUP($B314,'[2]1516 Exp_Rev Access'!$F$7:$GA$310,176,FALSE))</f>
        <v>0</v>
      </c>
      <c r="GS314" s="90">
        <f>IF(ISNA(VLOOKUP($B314,'[2]1516 Exp_Rev Access'!$F$7:$GA$310,177,FALSE)),"",VLOOKUP($B314,'[2]1516 Exp_Rev Access'!$F$7:$GA$310,177,FALSE))</f>
        <v>0</v>
      </c>
      <c r="GT314" s="90">
        <f>IF(ISNA(VLOOKUP($B314,'[2]1516 Exp_Rev Access'!$F$7:$GA$310,178,FALSE)),"",VLOOKUP($B314,'[2]1516 Exp_Rev Access'!$F$7:$GA$310,178,FALSE))</f>
        <v>0</v>
      </c>
      <c r="GU314" s="53">
        <f t="shared" si="774"/>
        <v>190447.19</v>
      </c>
      <c r="GV314" s="92">
        <f t="shared" si="775"/>
        <v>7.2894788107425012E-3</v>
      </c>
      <c r="GW314" s="114">
        <f t="shared" si="776"/>
        <v>83.011014540762957</v>
      </c>
      <c r="HE314" s="97"/>
      <c r="HF314" s="97"/>
      <c r="HG314" s="97"/>
      <c r="HH314" s="97"/>
      <c r="HI314" s="97"/>
      <c r="HJ314" s="97"/>
      <c r="HK314" s="97"/>
      <c r="HL314" s="97"/>
      <c r="HM314" s="97"/>
      <c r="HN314" s="97"/>
    </row>
    <row r="315" spans="1:222" x14ac:dyDescent="0.2">
      <c r="B315" s="87" t="s">
        <v>640</v>
      </c>
      <c r="C315" s="87" t="s">
        <v>641</v>
      </c>
      <c r="D315" s="88">
        <f>IF(ISNA(VLOOKUP($B315,'[2]1516 enrollment_Rev_Exp by size'!$A$6:$C$325,3,FALSE)),"",VLOOKUP($B315,'[2]1516 enrollment_Rev_Exp by size'!$A$6:$C$325,3,FALSE))</f>
        <v>2003.2699999999998</v>
      </c>
      <c r="E315" s="89">
        <v>23390837.329999998</v>
      </c>
      <c r="F315" s="67">
        <f t="shared" si="754"/>
        <v>23390837.330000002</v>
      </c>
      <c r="G315" s="67">
        <f t="shared" si="755"/>
        <v>0</v>
      </c>
      <c r="H315" s="90">
        <f>IF(ISNA(VLOOKUP($B315,'[2]1516 Exp_Rev Access'!$F$7:$FS$310,2,FALSE)),"",VLOOKUP($B315,'[2]1516 Exp_Rev Access'!$F$7:$FS$310,2,FALSE))</f>
        <v>4334067.75</v>
      </c>
      <c r="I315" s="90">
        <f>IF(ISNA(VLOOKUP($B315,'[2]1516 Exp_Rev Access'!$F$7:$FS$310,3,FALSE)),"",VLOOKUP($B315,'[2]1516 Exp_Rev Access'!$F$7:$FS$310,3,FALSE))</f>
        <v>0</v>
      </c>
      <c r="J315" s="90">
        <f>IF(ISNA(VLOOKUP($B315,'[2]1516 Exp_Rev Access'!$F$7:$FS$310,4,FALSE)),"",VLOOKUP($B315,'[2]1516 Exp_Rev Access'!$F$7:$FS$310,4,FALSE))</f>
        <v>0</v>
      </c>
      <c r="K315" s="90">
        <f>IF(ISNA(VLOOKUP($B315,'[2]1516 Exp_Rev Access'!$F$7:$FS$310,5,FALSE)),"-",VLOOKUP($B315,'[2]1516 Exp_Rev Access'!$F$7:$FS$310,5,FALSE))</f>
        <v>56560.59</v>
      </c>
      <c r="L315" s="90">
        <f>IF(ISNA(VLOOKUP($B315,'[2]1516 Exp_Rev Access'!$F$7:$FS$310,6,FALSE)),"",VLOOKUP($B315,'[2]1516 Exp_Rev Access'!$F$7:$FS$310,6,FALSE))</f>
        <v>0</v>
      </c>
      <c r="M315" s="90">
        <f>IF(ISNA(VLOOKUP($B315,'[2]1516 Exp_Rev Access'!$F$7:$FS$310,7,FALSE)),"",VLOOKUP($B315,'[2]1516 Exp_Rev Access'!$F$7:$FS$310,7,FALSE))</f>
        <v>0</v>
      </c>
      <c r="N315" s="53">
        <f t="shared" si="756"/>
        <v>4390628.34</v>
      </c>
      <c r="O315" s="91">
        <f t="shared" si="757"/>
        <v>0.18770718970238764</v>
      </c>
      <c r="P315" s="53">
        <f t="shared" si="758"/>
        <v>2191.7306903213248</v>
      </c>
      <c r="Q315" s="90">
        <f>IF(ISNA(VLOOKUP($B315,'[2]1516 Exp_Rev Access'!$F$7:$FS$310,8,FALSE)),"",VLOOKUP($B315,'[2]1516 Exp_Rev Access'!$F$7:$FS$310,8,FALSE))</f>
        <v>25946.82</v>
      </c>
      <c r="R315" s="90">
        <f>IF(ISNA(VLOOKUP($B315,'[2]1516 Exp_Rev Access'!$F$7:$FS$310,9,FALSE)),"",VLOOKUP($B315,'[2]1516 Exp_Rev Access'!$F$7:$FS$310,9,FALSE))</f>
        <v>0</v>
      </c>
      <c r="S315" s="90">
        <f>IF(ISNA(VLOOKUP($B315,'[2]1516 Exp_Rev Access'!$F$7:$FS$310,10,FALSE)),"",VLOOKUP($B315,'[2]1516 Exp_Rev Access'!$F$7:$FS$310,10,FALSE))</f>
        <v>0</v>
      </c>
      <c r="T315" s="90">
        <f>IF(ISNA(VLOOKUP($B315,'[2]1516 Exp_Rev Access'!$F$7:$FS$310,11,FALSE)),"",VLOOKUP($B315,'[2]1516 Exp_Rev Access'!$F$7:$FS$310,11,FALSE))</f>
        <v>0</v>
      </c>
      <c r="U315" s="90">
        <f>IF(ISNA(VLOOKUP($B315,'[2]1516 Exp_Rev Access'!$F$7:$FS$310,12,FALSE)),"",VLOOKUP($B315,'[2]1516 Exp_Rev Access'!$F$7:$FS$310,12,FALSE))</f>
        <v>0</v>
      </c>
      <c r="V315" s="90">
        <f>IF(ISNA(VLOOKUP($B315,'[2]1516 Exp_Rev Access'!$F$7:$FS$310,13,FALSE)),"",VLOOKUP($B315,'[2]1516 Exp_Rev Access'!$F$7:$FS$310,13,FALSE))</f>
        <v>0</v>
      </c>
      <c r="W315" s="90">
        <f>IF(ISNA(VLOOKUP($B315,'[2]1516 Exp_Rev Access'!$F$7:$FS$310,14,FALSE)),"",VLOOKUP($B315,'[2]1516 Exp_Rev Access'!$F$7:$FS$310,14,FALSE))</f>
        <v>0</v>
      </c>
      <c r="X315" s="90">
        <f>IF(ISNA(VLOOKUP($B315,'[2]1516 Exp_Rev Access'!$F$7:$FS$310,15,FALSE)),"",VLOOKUP($B315,'[2]1516 Exp_Rev Access'!$F$7:$FS$310,15,FALSE))</f>
        <v>0</v>
      </c>
      <c r="Y315" s="90">
        <f>IF(ISNA(VLOOKUP($B315,'[2]1516 Exp_Rev Access'!$F$7:$FS$310,16,FALSE)),"",VLOOKUP($B315,'[2]1516 Exp_Rev Access'!$F$7:$FS$310,16,FALSE))</f>
        <v>15848.42</v>
      </c>
      <c r="Z315" s="90">
        <f>IF(ISNA(VLOOKUP($B315,'[2]1516 Exp_Rev Access'!$F$7:$FS$310,17,FALSE)),"",VLOOKUP($B315,'[2]1516 Exp_Rev Access'!$F$7:$FS$310,17,FALSE))</f>
        <v>0</v>
      </c>
      <c r="AA315" s="90">
        <f>IF(ISNA(VLOOKUP($B315,'[2]1516 Exp_Rev Access'!$F$7:$FS$310,18,FALSE)),"",VLOOKUP($B315,'[2]1516 Exp_Rev Access'!$F$7:$FS$310,18,FALSE))</f>
        <v>0</v>
      </c>
      <c r="AB315" s="90">
        <f>IF(ISNA(VLOOKUP($B315,'[2]1516 Exp_Rev Access'!$F$7:$FS$310,19,FALSE)),"",VLOOKUP($B315,'[2]1516 Exp_Rev Access'!$F$7:$FS$310,19,FALSE))</f>
        <v>0</v>
      </c>
      <c r="AC315" s="90">
        <f>IF(ISNA(VLOOKUP($B315,'[2]1516 Exp_Rev Access'!$F$7:$FS$310,20,FALSE)),"",VLOOKUP($B315,'[2]1516 Exp_Rev Access'!$F$7:$FS$310,20,FALSE))</f>
        <v>0</v>
      </c>
      <c r="AD315" s="90">
        <f>IF(ISNA(VLOOKUP($B315,'[2]1516 Exp_Rev Access'!$F$7:$FS$310,21,FALSE)),"",VLOOKUP($B315,'[2]1516 Exp_Rev Access'!$F$7:$FS$310,21,FALSE))</f>
        <v>201442.66</v>
      </c>
      <c r="AE315" s="90">
        <f>IF(ISNA(VLOOKUP($B315,'[2]1516 Exp_Rev Access'!$F$7:$FS$310,22,FALSE)),"",VLOOKUP($B315,'[2]1516 Exp_Rev Access'!$F$7:$FS$310,22,FALSE))</f>
        <v>6479.4</v>
      </c>
      <c r="AF315" s="90">
        <f>IF(ISNA(VLOOKUP($B315,'[2]1516 Exp_Rev Access'!$F$7:$FS$310,23,FALSE)),"",VLOOKUP($B315,'[2]1516 Exp_Rev Access'!$F$7:$FS$310,23,FALSE))</f>
        <v>0</v>
      </c>
      <c r="AG315" s="90">
        <f>IF(ISNA(VLOOKUP($B315,'[2]1516 Exp_Rev Access'!$F$7:$FS$310,24,FALSE)),"",VLOOKUP($B315,'[2]1516 Exp_Rev Access'!$F$7:$FS$310,24,FALSE))</f>
        <v>11452.84</v>
      </c>
      <c r="AH315" s="90">
        <f>IF(ISNA(VLOOKUP($B315,'[2]1516 Exp_Rev Access'!$F$7:$FS$310,25,FALSE)),"",VLOOKUP($B315,'[2]1516 Exp_Rev Access'!$F$7:$FS$310,25,FALSE))</f>
        <v>40953.94</v>
      </c>
      <c r="AI315" s="90">
        <f>IF(ISNA(VLOOKUP($B315,'[2]1516 Exp_Rev Access'!$F$7:$FS$310,26,FALSE)),"",VLOOKUP($B315,'[2]1516 Exp_Rev Access'!$F$7:$FS$310,26,FALSE))</f>
        <v>19764.61</v>
      </c>
      <c r="AJ315" s="90">
        <f>IF(ISNA(VLOOKUP($B315,'[2]1516 Exp_Rev Access'!$F$7:$FS$310,27,FALSE)),"",VLOOKUP($B315,'[2]1516 Exp_Rev Access'!$F$7:$FS$310,27,FALSE))</f>
        <v>13824.18</v>
      </c>
      <c r="AK315" s="90">
        <f>IF(ISNA(VLOOKUP($B315,'[2]1516 Exp_Rev Access'!$F$7:$FS$310,28,FALSE)),"",VLOOKUP($B315,'[2]1516 Exp_Rev Access'!$F$7:$FS$310,28,FALSE))</f>
        <v>0</v>
      </c>
      <c r="AL315" s="90">
        <f>IF(ISNA(VLOOKUP($B315,'[2]1516 Exp_Rev Access'!$F$7:$FS$310,29,FALSE)),"",VLOOKUP($B315,'[2]1516 Exp_Rev Access'!$F$7:$FS$310,29,FALSE))</f>
        <v>28805.01</v>
      </c>
      <c r="AM315" s="53">
        <f t="shared" si="759"/>
        <v>364517.87999999995</v>
      </c>
      <c r="AN315" s="92">
        <f t="shared" si="760"/>
        <v>1.5583789278568762E-2</v>
      </c>
      <c r="AO315" s="68">
        <f t="shared" si="761"/>
        <v>181.96143305695188</v>
      </c>
      <c r="AP315" s="90">
        <f>IF(ISNA(VLOOKUP($B315,'[2]1516 Exp_Rev Access'!$F$7:$FS$310,30,FALSE)),"",VLOOKUP($B315,'[2]1516 Exp_Rev Access'!$F$7:$FS$310,30,FALSE))</f>
        <v>11546876.48</v>
      </c>
      <c r="AQ315" s="90">
        <f>IF(ISNA(VLOOKUP($B315,'[2]1516 Exp_Rev Access'!$F$7:$FS$310,31,FALSE)),"",VLOOKUP($B315,'[2]1516 Exp_Rev Access'!$F$7:$FS$310,31,FALSE))</f>
        <v>517399.56</v>
      </c>
      <c r="AR315" s="90">
        <f>IF(ISNA(VLOOKUP($B315,'[2]1516 Exp_Rev Access'!$F$7:$FS$310,32,FALSE)),"",VLOOKUP($B315,'[2]1516 Exp_Rev Access'!$F$7:$FS$310,32,FALSE))</f>
        <v>1031474.8</v>
      </c>
      <c r="AS315" s="90">
        <f>IF(ISNA(VLOOKUP($B315,'[2]1516 Exp_Rev Access'!$F$7:$FS$310,33,FALSE)),"",VLOOKUP($B315,'[2]1516 Exp_Rev Access'!$F$7:$FS$310,33,FALSE))</f>
        <v>592586.07999999996</v>
      </c>
      <c r="AT315" s="90">
        <f>IF(ISNA(VLOOKUP($B315,'[2]1516 Exp_Rev Access'!$F$7:$FS$310,34,FALSE)),"",VLOOKUP($B315,'[2]1516 Exp_Rev Access'!$F$7:$FS$310,34,FALSE))</f>
        <v>0</v>
      </c>
      <c r="AU315" s="53">
        <f t="shared" si="762"/>
        <v>13688336.920000002</v>
      </c>
      <c r="AV315" s="93">
        <f t="shared" si="763"/>
        <v>0.58520080862791424</v>
      </c>
      <c r="AW315" s="53">
        <f t="shared" si="764"/>
        <v>6832.9965107049993</v>
      </c>
      <c r="AX315" s="90">
        <f>IF(ISNA(VLOOKUP($B315,'[2]1516 Exp_Rev Access'!$F$7:$FS$310,35,FALSE)),"",VLOOKUP($B315,'[2]1516 Exp_Rev Access'!$F$7:$FS$310,35,FALSE))</f>
        <v>0</v>
      </c>
      <c r="AY315" s="90">
        <f>IF(ISNA(VLOOKUP($B315,'[2]1516 Exp_Rev Access'!$F$7:$FS$310,36,FALSE)),"",VLOOKUP($B315,'[2]1516 Exp_Rev Access'!$F$7:$FS$310,36,FALSE))</f>
        <v>1632378.37</v>
      </c>
      <c r="AZ315" s="90">
        <f>IF(ISNA(VLOOKUP($B315,'[2]1516 Exp_Rev Access'!$F$7:$FS$310,37,FALSE)),"",VLOOKUP($B315,'[2]1516 Exp_Rev Access'!$F$7:$FS$310,37,FALSE))</f>
        <v>65956.990000000005</v>
      </c>
      <c r="BA315" s="90">
        <f>IF(ISNA(VLOOKUP($B315,'[2]1516 Exp_Rev Access'!$F$7:$FS$310,38,FALSE)),"",VLOOKUP($B315,'[2]1516 Exp_Rev Access'!$F$7:$FS$310,38,FALSE))</f>
        <v>0</v>
      </c>
      <c r="BB315" s="90">
        <f>IF(ISNA(VLOOKUP($B315,'[2]1516 Exp_Rev Access'!$F$7:$FS$310,39,FALSE)),"",VLOOKUP($B315,'[2]1516 Exp_Rev Access'!$F$7:$FS$310,39,FALSE))</f>
        <v>0</v>
      </c>
      <c r="BC315" s="90">
        <f>IF(ISNA(VLOOKUP($B315,'[2]1516 Exp_Rev Access'!$F$7:$FS$310,40,FALSE)),"",VLOOKUP($B315,'[2]1516 Exp_Rev Access'!$F$7:$FS$310,40,FALSE))</f>
        <v>435366.6</v>
      </c>
      <c r="BD315" s="90">
        <f>IF(ISNA(VLOOKUP($B315,'[2]1516 Exp_Rev Access'!$F$7:$FS$310,41,FALSE)),"",VLOOKUP($B315,'[2]1516 Exp_Rev Access'!$F$7:$FS$310,41,FALSE))</f>
        <v>0</v>
      </c>
      <c r="BE315" s="90">
        <f>IF(ISNA(VLOOKUP($B315,'[2]1516 Exp_Rev Access'!$F$7:$FS$310,42,FALSE)),"",VLOOKUP($B315,'[2]1516 Exp_Rev Access'!$F$7:$FS$310,42,FALSE))</f>
        <v>106215.09</v>
      </c>
      <c r="BF315" s="90">
        <f>IF(ISNA(VLOOKUP($B315,'[2]1516 Exp_Rev Access'!$F$7:$FS$310,43,FALSE)),"",VLOOKUP($B315,'[2]1516 Exp_Rev Access'!$F$7:$FS$310,43,FALSE))</f>
        <v>0</v>
      </c>
      <c r="BG315" s="90">
        <f>IF(ISNA(VLOOKUP($B315,'[2]1516 Exp_Rev Access'!$F$7:$FS$310,44,FALSE)),"",VLOOKUP($B315,'[2]1516 Exp_Rev Access'!$F$7:$FS$310,44,FALSE))</f>
        <v>169057.36</v>
      </c>
      <c r="BH315" s="90">
        <f>IF(ISNA(VLOOKUP($B315,'[2]1516 Exp_Rev Access'!$F$7:$FS$310,45,FALSE)),"",VLOOKUP($B315,'[2]1516 Exp_Rev Access'!$F$7:$FS$310,45,FALSE))</f>
        <v>19964.080000000002</v>
      </c>
      <c r="BI315" s="90">
        <f>IF(ISNA(VLOOKUP($B315,'[2]1516 Exp_Rev Access'!$F$7:$FS$310,46,FALSE)),"",VLOOKUP($B315,'[2]1516 Exp_Rev Access'!$F$7:$FS$310,46,FALSE))</f>
        <v>0</v>
      </c>
      <c r="BJ315" s="90">
        <f>IF(ISNA(VLOOKUP($B315,'[2]1516 Exp_Rev Access'!$F$7:$FS$310,47,FALSE)),"",VLOOKUP($B315,'[2]1516 Exp_Rev Access'!$F$7:$FS$310,47,FALSE))</f>
        <v>18436.22</v>
      </c>
      <c r="BK315" s="90">
        <f>IF(ISNA(VLOOKUP($B315,'[2]1516 Exp_Rev Access'!$F$7:$FS$310,48,FALSE)),"",VLOOKUP($B315,'[2]1516 Exp_Rev Access'!$F$7:$FS$310,48,FALSE))</f>
        <v>969012.71</v>
      </c>
      <c r="BL315" s="90">
        <f>IF(ISNA(VLOOKUP($B315,'[2]1516 Exp_Rev Access'!$F$7:$FS$310,49,FALSE)),"",VLOOKUP($B315,'[2]1516 Exp_Rev Access'!$F$7:$FS$310,49,FALSE))</f>
        <v>0</v>
      </c>
      <c r="BM315" s="90">
        <f>IF(ISNA(VLOOKUP($B315,'[2]1516 Exp_Rev Access'!$F$7:$FS$310,50,FALSE)),"",VLOOKUP($B315,'[2]1516 Exp_Rev Access'!$F$7:$FS$310,50,FALSE))</f>
        <v>0</v>
      </c>
      <c r="BN315" s="90">
        <f>IF(ISNA(VLOOKUP($B315,'[2]1516 Exp_Rev Access'!$F$7:$FS$310,51,FALSE)),"",VLOOKUP($B315,'[2]1516 Exp_Rev Access'!$F$7:$FS$310,51,FALSE))</f>
        <v>0</v>
      </c>
      <c r="BO315" s="90">
        <f>IF(ISNA(VLOOKUP($B315,'[2]1516 Exp_Rev Access'!$F$7:$FS$310,52,FALSE)),"",VLOOKUP($B315,'[2]1516 Exp_Rev Access'!$F$7:$FS$310,52,FALSE))</f>
        <v>0</v>
      </c>
      <c r="BP315" s="90">
        <f>IF(ISNA(VLOOKUP($B315,'[2]1516 Exp_Rev Access'!$F$7:$FS$310,53,FALSE)),"",VLOOKUP($B315,'[2]1516 Exp_Rev Access'!$F$7:$FS$310,53,FALSE))</f>
        <v>0</v>
      </c>
      <c r="BQ315" s="90">
        <f>IF(ISNA(VLOOKUP($B315,'[2]1516 Exp_Rev Access'!$F$7:$FS$310,54,FALSE)),"",VLOOKUP($B315,'[2]1516 Exp_Rev Access'!$F$7:$FS$310,54,FALSE))</f>
        <v>2400</v>
      </c>
      <c r="BR315" s="90">
        <f>IF(ISNA(VLOOKUP($B315,'[2]1516 Exp_Rev Access'!$F$7:$FS$310,55,FALSE)),"",VLOOKUP($B315,'[2]1516 Exp_Rev Access'!$F$7:$FS$310,55,FALSE))</f>
        <v>0</v>
      </c>
      <c r="BS315" s="90">
        <f>IF(ISNA(VLOOKUP($B315,'[2]1516 Exp_Rev Access'!$F$7:$FS$310,56,FALSE)),"",VLOOKUP($B315,'[2]1516 Exp_Rev Access'!$F$7:$FS$310,56,FALSE))</f>
        <v>0</v>
      </c>
      <c r="BT315" s="90">
        <f>IF(ISNA(VLOOKUP($B315,'[2]1516 Exp_Rev Access'!$F$7:$FS$310,57,FALSE)),"",VLOOKUP($B315,'[2]1516 Exp_Rev Access'!$F$7:$FS$310,57,FALSE))</f>
        <v>0</v>
      </c>
      <c r="BU315" s="90">
        <f>IF(ISNA(VLOOKUP($B315,'[2]1516 Exp_Rev Access'!$F$7:$FS$310,58,FALSE)),"",VLOOKUP($B315,'[2]1516 Exp_Rev Access'!$F$7:$FS$310,58,FALSE))</f>
        <v>0</v>
      </c>
      <c r="BV315" s="53">
        <f t="shared" si="765"/>
        <v>3418787.42</v>
      </c>
      <c r="BW315" s="92">
        <f t="shared" si="766"/>
        <v>0.14615925765150881</v>
      </c>
      <c r="BX315" s="68">
        <f t="shared" si="767"/>
        <v>1706.60341341906</v>
      </c>
      <c r="BY315" s="90">
        <f>IF(ISNA(VLOOKUP($B315,'[2]1516 Exp_Rev Access'!$F$7:$FS$310,59,FALSE)),"",VLOOKUP($B315,'[2]1516 Exp_Rev Access'!$F$7:$FS$310,59,FALSE))</f>
        <v>0</v>
      </c>
      <c r="BZ315" s="90">
        <f>IF(ISNA(VLOOKUP($B315,'[2]1516 Exp_Rev Access'!$F$7:$FS$310,60,FALSE)),"",VLOOKUP($B315,'[2]1516 Exp_Rev Access'!$F$7:$FS$310,60,FALSE))</f>
        <v>0</v>
      </c>
      <c r="CA315" s="90">
        <f>IF(ISNA(VLOOKUP($B315,'[2]1516 Exp_Rev Access'!$F$7:$FS$310,61,FALSE)),"",VLOOKUP($B315,'[2]1516 Exp_Rev Access'!$F$7:$FS$310,61,FALSE))</f>
        <v>0</v>
      </c>
      <c r="CB315" s="90">
        <f>IF(ISNA(VLOOKUP($B315,'[2]1516 Exp_Rev Access'!$F$7:$FS$310,62,FALSE)),"",VLOOKUP($B315,'[2]1516 Exp_Rev Access'!$F$7:$FS$310,62,FALSE))</f>
        <v>0</v>
      </c>
      <c r="CC315" s="90">
        <f>IF(ISNA(VLOOKUP($B315,'[2]1516 Exp_Rev Access'!$F$7:$FS$310,63,FALSE)),"",VLOOKUP($B315,'[2]1516 Exp_Rev Access'!$F$7:$FS$310,63,FALSE))</f>
        <v>41397.53</v>
      </c>
      <c r="CD315" s="90">
        <f>IF(ISNA(VLOOKUP($B315,'[2]1516 Exp_Rev Access'!$F$7:$FS$310,64,FALSE)),"",VLOOKUP($B315,'[2]1516 Exp_Rev Access'!$F$7:$FS$310,64,FALSE))</f>
        <v>0</v>
      </c>
      <c r="CE315" s="53">
        <f t="shared" si="768"/>
        <v>41397.53</v>
      </c>
      <c r="CF315" s="92">
        <f t="shared" si="769"/>
        <v>1.7698182162510898E-3</v>
      </c>
      <c r="CG315" s="94">
        <f t="shared" si="770"/>
        <v>20.664977761360177</v>
      </c>
      <c r="CH315" s="90">
        <f>IF(ISNA(VLOOKUP($B315,'[2]1516 Exp_Rev Access'!$F$7:$FS$310,65,FALSE)),"",VLOOKUP($B315,'[2]1516 Exp_Rev Access'!$F$7:$FS$310,65,FALSE))</f>
        <v>0</v>
      </c>
      <c r="CI315" s="90">
        <f>IF(ISNA(VLOOKUP($B315,'[2]1516 Exp_Rev Access'!$F$7:$FS$310,66,FALSE)),"",VLOOKUP($B315,'[2]1516 Exp_Rev Access'!$F$7:$FS$310,66,FALSE))</f>
        <v>0</v>
      </c>
      <c r="CJ315" s="90">
        <f>IF(ISNA(VLOOKUP($B315,'[2]1516 Exp_Rev Access'!$F$7:$FS$310,67,FALSE)),"",VLOOKUP($B315,'[2]1516 Exp_Rev Access'!$F$7:$FS$310,67,FALSE))</f>
        <v>0</v>
      </c>
      <c r="CK315" s="90">
        <f>IF(ISNA(VLOOKUP($B315,'[2]1516 Exp_Rev Access'!$F$7:$FS$310,68,FALSE)),"",VLOOKUP($B315,'[2]1516 Exp_Rev Access'!$F$7:$FS$310,68,FALSE))</f>
        <v>0</v>
      </c>
      <c r="CL315" s="90">
        <f>IF(ISNA(VLOOKUP($B315,'[2]1516 Exp_Rev Access'!$F$7:$FS$310,69,FALSE)),"",VLOOKUP($B315,'[2]1516 Exp_Rev Access'!$F$7:$FS$310,69,FALSE))</f>
        <v>0</v>
      </c>
      <c r="CM315" s="90">
        <f>IF(ISNA(VLOOKUP($B315,'[2]1516 Exp_Rev Access'!$F$7:$FS$310,70,FALSE)),"",VLOOKUP($B315,'[2]1516 Exp_Rev Access'!$F$7:$FS$310,70,FALSE))</f>
        <v>0</v>
      </c>
      <c r="CN315" s="90">
        <f>IF(ISNA(VLOOKUP($B315,'[2]1516 Exp_Rev Access'!$F$7:$FS$310,71,FALSE)),"",VLOOKUP($B315,'[2]1516 Exp_Rev Access'!$F$7:$FS$310,71,FALSE))</f>
        <v>0</v>
      </c>
      <c r="CO315" s="90">
        <f>IF(ISNA(VLOOKUP($B315,'[2]1516 Exp_Rev Access'!$F$7:$FS$310,72,FALSE)),"",VLOOKUP($B315,'[2]1516 Exp_Rev Access'!$F$7:$FS$310,72,FALSE))</f>
        <v>0</v>
      </c>
      <c r="CP315" s="90">
        <f>IF(ISNA(VLOOKUP($B315,'[2]1516 Exp_Rev Access'!$F$7:$FS$310,73,FALSE)),"",VLOOKUP($B315,'[2]1516 Exp_Rev Access'!$F$7:$FS$310,73,FALSE))</f>
        <v>0</v>
      </c>
      <c r="CQ315" s="90">
        <f>IF(ISNA(VLOOKUP($B315,'[2]1516 Exp_Rev Access'!$F$7:$FS$310,74,FALSE)),"",VLOOKUP($B315,'[2]1516 Exp_Rev Access'!$F$7:$FS$310,74,FALSE))</f>
        <v>449681.51</v>
      </c>
      <c r="CR315" s="90">
        <f>IF(ISNA(VLOOKUP($B315,'[2]1516 Exp_Rev Access'!$F$7:$FS$310,75,FALSE)),"",VLOOKUP($B315,'[2]1516 Exp_Rev Access'!$F$7:$FS$310,75,FALSE))</f>
        <v>0</v>
      </c>
      <c r="CS315" s="90">
        <f>IF(ISNA(VLOOKUP($B315,'[2]1516 Exp_Rev Access'!$F$7:$FS$310,76,FALSE)),"",VLOOKUP($B315,'[2]1516 Exp_Rev Access'!$F$7:$FS$310,76,FALSE))</f>
        <v>10651.39</v>
      </c>
      <c r="CT315" s="90">
        <f>IF(ISNA(VLOOKUP($B315,'[2]1516 Exp_Rev Access'!$F$7:$FS$310,77,FALSE)),"",VLOOKUP($B315,'[2]1516 Exp_Rev Access'!$F$7:$FS$310,77,FALSE))</f>
        <v>0</v>
      </c>
      <c r="CU315" s="90">
        <f>IF(ISNA(VLOOKUP($B315,'[2]1516 Exp_Rev Access'!$F$7:$FS$310,78,FALSE)),"",VLOOKUP($B315,'[2]1516 Exp_Rev Access'!$F$7:$FS$310,78,FALSE))</f>
        <v>284709.43</v>
      </c>
      <c r="CV315" s="90">
        <f>IF(ISNA(VLOOKUP($B315,'[2]1516 Exp_Rev Access'!$F$7:$FS$310,79,FALSE)),"",VLOOKUP($B315,'[2]1516 Exp_Rev Access'!$F$7:$FS$310,79,FALSE))</f>
        <v>102008.61</v>
      </c>
      <c r="CW315" s="90">
        <f>IF(ISNA(VLOOKUP($B315,'[2]1516 Exp_Rev Access'!$F$7:$FS$310,80,FALSE)),"",VLOOKUP($B315,'[2]1516 Exp_Rev Access'!$F$7:$FS$310,80,FALSE))</f>
        <v>0</v>
      </c>
      <c r="CX315" s="90">
        <f>IF(ISNA(VLOOKUP($B315,'[2]1516 Exp_Rev Access'!$F$7:$FS$310,81,FALSE)),"",VLOOKUP($B315,'[2]1516 Exp_Rev Access'!$F$7:$FS$310,81,FALSE))</f>
        <v>0</v>
      </c>
      <c r="CY315" s="90">
        <f>IF(ISNA(VLOOKUP($B315,'[2]1516 Exp_Rev Access'!$F$7:$FS$310,82,FALSE)),"",VLOOKUP($B315,'[2]1516 Exp_Rev Access'!$F$7:$FS$310,82,FALSE))</f>
        <v>0</v>
      </c>
      <c r="CZ315" s="90">
        <f>IF(ISNA(VLOOKUP($B315,'[2]1516 Exp_Rev Access'!$F$7:$FS$310,83,FALSE)),"",VLOOKUP($B315,'[2]1516 Exp_Rev Access'!$F$7:$FS$310,83,FALSE))</f>
        <v>0</v>
      </c>
      <c r="DA315" s="90">
        <f>IF(ISNA(VLOOKUP($B315,'[2]1516 Exp_Rev Access'!$F$7:$FS$310,84,FALSE)),"",VLOOKUP($B315,'[2]1516 Exp_Rev Access'!$F$7:$FS$310,84,FALSE))</f>
        <v>0</v>
      </c>
      <c r="DB315" s="90">
        <f>IF(ISNA(VLOOKUP($B315,'[2]1516 Exp_Rev Access'!$F$7:$FS$310,85,FALSE)),"",VLOOKUP($B315,'[2]1516 Exp_Rev Access'!$F$7:$FS$310,85,FALSE))</f>
        <v>10333.81</v>
      </c>
      <c r="DC315" s="90">
        <f>IF(ISNA(VLOOKUP($B315,'[2]1516 Exp_Rev Access'!$F$7:$FS$310,86,FALSE)),"",VLOOKUP($B315,'[2]1516 Exp_Rev Access'!$F$7:$FS$310,86,FALSE))</f>
        <v>0</v>
      </c>
      <c r="DD315" s="90">
        <f>IF(ISNA(VLOOKUP($B315,'[2]1516 Exp_Rev Access'!$F$7:$FS$310,87,FALSE)),"",VLOOKUP($B315,'[2]1516 Exp_Rev Access'!$F$7:$FS$310,87,FALSE))</f>
        <v>0</v>
      </c>
      <c r="DE315" s="90">
        <f>IF(ISNA(VLOOKUP($B315,'[2]1516 Exp_Rev Access'!$F$7:$FS$310,88,FALSE)),"",VLOOKUP($B315,'[2]1516 Exp_Rev Access'!$F$7:$FS$310,88,FALSE))</f>
        <v>0</v>
      </c>
      <c r="DF315" s="90">
        <f>IF(ISNA(VLOOKUP($B315,'[2]1516 Exp_Rev Access'!$F$7:$FS$310,89,FALSE)),"",VLOOKUP($B315,'[2]1516 Exp_Rev Access'!$F$7:$FS$310,89,FALSE))</f>
        <v>0</v>
      </c>
      <c r="DG315" s="90">
        <f>IF(ISNA(VLOOKUP($B315,'[2]1516 Exp_Rev Access'!$F$7:$FS$310,90,FALSE)),"",VLOOKUP($B315,'[2]1516 Exp_Rev Access'!$F$7:$FS$310,90,FALSE))</f>
        <v>0</v>
      </c>
      <c r="DH315" s="90">
        <f>IF(ISNA(VLOOKUP($B315,'[2]1516 Exp_Rev Access'!$F$7:$FS$310,91,FALSE)),"",VLOOKUP($B315,'[2]1516 Exp_Rev Access'!$F$7:$FS$310,91,FALSE))</f>
        <v>0</v>
      </c>
      <c r="DI315" s="90">
        <f>IF(ISNA(VLOOKUP($B315,'[2]1516 Exp_Rev Access'!$F$7:$FS$310,92,FALSE)),"",VLOOKUP($B315,'[2]1516 Exp_Rev Access'!$F$7:$FS$310,92,FALSE))</f>
        <v>551460.44999999995</v>
      </c>
      <c r="DJ315" s="90">
        <f>IF(ISNA(VLOOKUP($B315,'[2]1516 Exp_Rev Access'!$F$7:$FS$310,93,FALSE)),"",VLOOKUP($B315,'[2]1516 Exp_Rev Access'!$F$7:$FS$310,93,FALSE))</f>
        <v>0</v>
      </c>
      <c r="DK315" s="90">
        <f>IF(ISNA(VLOOKUP($B315,'[2]1516 Exp_Rev Access'!$F$7:$FS$310,94,FALSE)),"",VLOOKUP($B315,'[2]1516 Exp_Rev Access'!$F$7:$FS$310,94,FALSE))</f>
        <v>0</v>
      </c>
      <c r="DL315" s="90">
        <f>IF(ISNA(VLOOKUP($B315,'[2]1516 Exp_Rev Access'!$F$7:$FS$310,95,FALSE)),"",VLOOKUP($B315,'[2]1516 Exp_Rev Access'!$F$7:$FS$310,95,FALSE))</f>
        <v>0</v>
      </c>
      <c r="DM315" s="90">
        <f>IF(ISNA(VLOOKUP($B315,'[2]1516 Exp_Rev Access'!$F$7:$FS$310,96,FALSE)),"",VLOOKUP($B315,'[2]1516 Exp_Rev Access'!$F$7:$FS$310,96,FALSE))</f>
        <v>0</v>
      </c>
      <c r="DN315" s="90">
        <f>IF(ISNA(VLOOKUP($B315,'[2]1516 Exp_Rev Access'!$F$7:$FS$310,97,FALSE)),"",VLOOKUP($B315,'[2]1516 Exp_Rev Access'!$F$7:$FS$310,97,FALSE))</f>
        <v>0</v>
      </c>
      <c r="DO315" s="90">
        <f>IF(ISNA(VLOOKUP($B315,'[2]1516 Exp_Rev Access'!$F$7:$FS$310,98,FALSE)),"",VLOOKUP($B315,'[2]1516 Exp_Rev Access'!$F$7:$FS$310,98,FALSE))</f>
        <v>0</v>
      </c>
      <c r="DP315" s="90">
        <f>IF(ISNA(VLOOKUP($B315,'[2]1516 Exp_Rev Access'!$F$7:$FS$310,99,FALSE)),"",VLOOKUP($B315,'[2]1516 Exp_Rev Access'!$F$7:$FS$310,99,FALSE))</f>
        <v>0</v>
      </c>
      <c r="DQ315" s="90">
        <f>IF(ISNA(VLOOKUP($B315,'[2]1516 Exp_Rev Access'!$F$7:$FS$310,100,FALSE)),"",VLOOKUP($B315,'[2]1516 Exp_Rev Access'!$F$7:$FS$310,100,FALSE))</f>
        <v>0</v>
      </c>
      <c r="DR315" s="90">
        <f>IF(ISNA(VLOOKUP($B315,'[2]1516 Exp_Rev Access'!$F$7:$FS$310,101,FALSE)),"",VLOOKUP($B315,'[2]1516 Exp_Rev Access'!$F$7:$FS$310,101,FALSE))</f>
        <v>0</v>
      </c>
      <c r="DS315" s="90">
        <f>IF(ISNA(VLOOKUP($B315,'[2]1516 Exp_Rev Access'!$F$7:$FS$310,102,FALSE)),"",VLOOKUP($B315,'[2]1516 Exp_Rev Access'!$F$7:$FS$310,102,FALSE))</f>
        <v>0</v>
      </c>
      <c r="DT315" s="90">
        <f>IF(ISNA(VLOOKUP($B315,'[2]1516 Exp_Rev Access'!$F$7:$FS$310,103,FALSE)),"",VLOOKUP($B315,'[2]1516 Exp_Rev Access'!$F$7:$FS$310,103,FALSE))</f>
        <v>0</v>
      </c>
      <c r="DU315" s="90">
        <f>IF(ISNA(VLOOKUP($B315,'[2]1516 Exp_Rev Access'!$F$7:$FS$310,104,FALSE)),"",VLOOKUP($B315,'[2]1516 Exp_Rev Access'!$F$7:$FS$310,104,FALSE))</f>
        <v>0</v>
      </c>
      <c r="DV315" s="90">
        <f>IF(ISNA(VLOOKUP($B315,'[2]1516 Exp_Rev Access'!$F$7:$FS$310,105,FALSE)),"",VLOOKUP($B315,'[2]1516 Exp_Rev Access'!$F$7:$FS$310,105,FALSE))</f>
        <v>0</v>
      </c>
      <c r="DW315" s="90">
        <f>IF(ISNA(VLOOKUP($B315,'[2]1516 Exp_Rev Access'!$F$7:$FS$310,106,FALSE)),"",VLOOKUP($B315,'[2]1516 Exp_Rev Access'!$F$7:$FS$310,106,FALSE))</f>
        <v>0</v>
      </c>
      <c r="DX315" s="90">
        <f>IF(ISNA(VLOOKUP($B315,'[2]1516 Exp_Rev Access'!$F$7:$FS$310,107,FALSE)),"",VLOOKUP($B315,'[2]1516 Exp_Rev Access'!$F$7:$FS$310,107,FALSE))</f>
        <v>0</v>
      </c>
      <c r="DY315" s="90">
        <f>IF(ISNA(VLOOKUP($B315,'[2]1516 Exp_Rev Access'!$F$7:$FS$310,108,FALSE)),"",VLOOKUP($B315,'[2]1516 Exp_Rev Access'!$F$7:$FS$310,108,FALSE))</f>
        <v>0</v>
      </c>
      <c r="DZ315" s="90">
        <f>IF(ISNA(VLOOKUP($B315,'[2]1516 Exp_Rev Access'!$F$7:$FS$310,109,FALSE)),"",VLOOKUP($B315,'[2]1516 Exp_Rev Access'!$F$7:$FS$310,109,FALSE))</f>
        <v>0</v>
      </c>
      <c r="EA315" s="90">
        <f>IF(ISNA(VLOOKUP($B315,'[2]1516 Exp_Rev Access'!$F$7:$FS$310,110,FALSE)),"",VLOOKUP($B315,'[2]1516 Exp_Rev Access'!$F$7:$FS$310,110,FALSE))</f>
        <v>0</v>
      </c>
      <c r="EB315" s="90">
        <f>IF(ISNA(VLOOKUP($B315,'[2]1516 Exp_Rev Access'!$F$7:$FS$310,111,FALSE)),"",VLOOKUP($B315,'[2]1516 Exp_Rev Access'!$F$7:$FS$310,111,FALSE))</f>
        <v>0</v>
      </c>
      <c r="EC315" s="90">
        <f>IF(ISNA(VLOOKUP($B315,'[2]1516 Exp_Rev Access'!$F$7:$FS$310,112,FALSE)),"",VLOOKUP($B315,'[2]1516 Exp_Rev Access'!$F$7:$FS$310,112,FALSE))</f>
        <v>0</v>
      </c>
      <c r="ED315" s="90">
        <f>IF(ISNA(VLOOKUP($B315,'[2]1516 Exp_Rev Access'!$F$7:$FS$310,113,FALSE)),"",VLOOKUP($B315,'[2]1516 Exp_Rev Access'!$F$7:$FS$310,113,FALSE))</f>
        <v>0</v>
      </c>
      <c r="EE315" s="90">
        <f>IF(ISNA(VLOOKUP($B315,'[2]1516 Exp_Rev Access'!$F$7:$FS$310,114,FALSE)),"",VLOOKUP($B315,'[2]1516 Exp_Rev Access'!$F$7:$FS$310,114,FALSE))</f>
        <v>0</v>
      </c>
      <c r="EF315" s="90">
        <f>IF(ISNA(VLOOKUP($B315,'[2]1516 Exp_Rev Access'!$F$7:$FS$310,115,FALSE)),"",VLOOKUP($B315,'[2]1516 Exp_Rev Access'!$F$7:$FS$310,115,FALSE))</f>
        <v>0</v>
      </c>
      <c r="EG315" s="90">
        <f>IF(ISNA(VLOOKUP($B315,'[2]1516 Exp_Rev Access'!$F$7:$FS$310,116,FALSE)),"",VLOOKUP($B315,'[2]1516 Exp_Rev Access'!$F$7:$FS$310,116,FALSE))</f>
        <v>0</v>
      </c>
      <c r="EH315" s="90">
        <f>IF(ISNA(VLOOKUP($B315,'[2]1516 Exp_Rev Access'!$F$7:$FS$310,117,FALSE)),"",VLOOKUP($B315,'[2]1516 Exp_Rev Access'!$F$7:$FS$310,117,FALSE))</f>
        <v>0</v>
      </c>
      <c r="EI315" s="90">
        <f>IF(ISNA(VLOOKUP($B315,'[2]1516 Exp_Rev Access'!$F$7:$FS$310,118,FALSE)),"",VLOOKUP($B315,'[2]1516 Exp_Rev Access'!$F$7:$FS$310,118,FALSE))</f>
        <v>0</v>
      </c>
      <c r="EJ315" s="90">
        <f>IF(ISNA(VLOOKUP($B315,'[2]1516 Exp_Rev Access'!$F$7:$FS$310,119,FALSE)),"",VLOOKUP($B315,'[2]1516 Exp_Rev Access'!$F$7:$FS$310,119,FALSE))</f>
        <v>0</v>
      </c>
      <c r="EK315" s="90">
        <f>IF(ISNA(VLOOKUP($B315,'[2]1516 Exp_Rev Access'!$F$7:$FS$310,120,FALSE)),"",VLOOKUP($B315,'[2]1516 Exp_Rev Access'!$F$7:$FS$310,120,FALSE))</f>
        <v>0</v>
      </c>
      <c r="EL315" s="90">
        <f>IF(ISNA(VLOOKUP($B315,'[2]1516 Exp_Rev Access'!$F$7:$FS$310,121,FALSE)),"",VLOOKUP($B315,'[2]1516 Exp_Rev Access'!$F$7:$FS$310,121,FALSE))</f>
        <v>0</v>
      </c>
      <c r="EM315" s="90">
        <f>IF(ISNA(VLOOKUP($B315,'[2]1516 Exp_Rev Access'!$F$7:$FS$310,122,FALSE)),"",VLOOKUP($B315,'[2]1516 Exp_Rev Access'!$F$7:$FS$310,122,FALSE))</f>
        <v>0</v>
      </c>
      <c r="EN315" s="90">
        <f>IF(ISNA(VLOOKUP($B315,'[2]1516 Exp_Rev Access'!$F$7:$FS$310,123,FALSE)),"",VLOOKUP($B315,'[2]1516 Exp_Rev Access'!$F$7:$FS$310,123,FALSE))</f>
        <v>0</v>
      </c>
      <c r="EO315" s="90">
        <f>IF(ISNA(VLOOKUP($B315,'[2]1516 Exp_Rev Access'!$F$7:$FS$310,124,FALSE)),"",VLOOKUP($B315,'[2]1516 Exp_Rev Access'!$F$7:$FS$310,124,FALSE))</f>
        <v>0</v>
      </c>
      <c r="EP315" s="90">
        <f>IF(ISNA(VLOOKUP($B315,'[2]1516 Exp_Rev Access'!$F$7:$FS$310,125,FALSE)),"",VLOOKUP($B315,'[2]1516 Exp_Rev Access'!$F$7:$FS$310,125,FALSE))</f>
        <v>0</v>
      </c>
      <c r="EQ315" s="90">
        <f>IF(ISNA(VLOOKUP($B315,'[2]1516 Exp_Rev Access'!$F$7:$FS$310,126,FALSE)),"",VLOOKUP($B315,'[2]1516 Exp_Rev Access'!$F$7:$FS$310,126,FALSE))</f>
        <v>0</v>
      </c>
      <c r="ER315" s="90">
        <f>IF(ISNA(VLOOKUP($B315,'[2]1516 Exp_Rev Access'!$F$7:$FS$310,127,FALSE)),"",VLOOKUP($B315,'[2]1516 Exp_Rev Access'!$F$7:$FS$310,127,FALSE))</f>
        <v>0</v>
      </c>
      <c r="ES315" s="90">
        <f>IF(ISNA(VLOOKUP($B315,'[2]1516 Exp_Rev Access'!$F$7:$FS$310,128,FALSE)),"",VLOOKUP($B315,'[2]1516 Exp_Rev Access'!$F$7:$FS$310,128,FALSE))</f>
        <v>0</v>
      </c>
      <c r="ET315" s="90">
        <f>IF(ISNA(VLOOKUP($B315,'[2]1516 Exp_Rev Access'!$F$7:$FS$310,129,FALSE)),"",VLOOKUP($B315,'[2]1516 Exp_Rev Access'!$F$7:$FS$310,129,FALSE))</f>
        <v>0</v>
      </c>
      <c r="EU315" s="90">
        <f>IF(ISNA(VLOOKUP($B315,'[2]1516 Exp_Rev Access'!$F$7:$FS$310,130,FALSE)),"",VLOOKUP($B315,'[2]1516 Exp_Rev Access'!$F$7:$FS$310,130,FALSE))</f>
        <v>0</v>
      </c>
      <c r="EV315" s="90">
        <f>IF(ISNA(VLOOKUP($B315,'[2]1516 Exp_Rev Access'!$F$7:$FS$310,131,FALSE)),"",VLOOKUP($B315,'[2]1516 Exp_Rev Access'!$F$7:$FS$310,131,FALSE))</f>
        <v>0</v>
      </c>
      <c r="EW315" s="90">
        <f>IF(ISNA(VLOOKUP($B315,'[2]1516 Exp_Rev Access'!$F$7:$FS$310,132,FALSE)),"",VLOOKUP($B315,'[2]1516 Exp_Rev Access'!$F$7:$FS$310,132,FALSE))</f>
        <v>0</v>
      </c>
      <c r="EX315" s="90">
        <f>IF(ISNA(VLOOKUP($B315,'[2]1516 Exp_Rev Access'!$F$7:$FS$310,133,FALSE)),"",VLOOKUP($B315,'[2]1516 Exp_Rev Access'!$F$7:$FS$310,133,FALSE))</f>
        <v>0</v>
      </c>
      <c r="EY315" s="90">
        <f>IF(ISNA(VLOOKUP($B315,'[2]1516 Exp_Rev Access'!$F$7:$FS$310,134,FALSE)),"",VLOOKUP($B315,'[2]1516 Exp_Rev Access'!$F$7:$FS$310,134,FALSE))</f>
        <v>0</v>
      </c>
      <c r="EZ315" s="90">
        <f>IF(ISNA(VLOOKUP($B315,'[2]1516 Exp_Rev Access'!$F$7:$FS$310,135,FALSE)),"",VLOOKUP($B315,'[2]1516 Exp_Rev Access'!$F$7:$FS$310,135,FALSE))</f>
        <v>0</v>
      </c>
      <c r="FA315" s="90">
        <f>IF(ISNA(VLOOKUP($B315,'[2]1516 Exp_Rev Access'!$F$7:$FS$310,136,FALSE)),"",VLOOKUP($B315,'[2]1516 Exp_Rev Access'!$F$7:$FS$310,136,FALSE))</f>
        <v>0</v>
      </c>
      <c r="FB315" s="90">
        <f>IF(ISNA(VLOOKUP($B315,'[2]1516 Exp_Rev Access'!$F$7:$FS$310,137,FALSE)),"",VLOOKUP($B315,'[2]1516 Exp_Rev Access'!$F$7:$FS$310,137,FALSE))</f>
        <v>0</v>
      </c>
      <c r="FC315" s="90">
        <f>IF(ISNA(VLOOKUP($B315,'[2]1516 Exp_Rev Access'!$F$7:$FS$310,138,FALSE)),"",VLOOKUP($B315,'[2]1516 Exp_Rev Access'!$F$7:$FS$310,138,FALSE))</f>
        <v>0</v>
      </c>
      <c r="FD315" s="90">
        <f>IF(ISNA(VLOOKUP($B315,'[2]1516 Exp_Rev Access'!$F$7:$FS$310,139,FALSE)),"",VLOOKUP($B315,'[2]1516 Exp_Rev Access'!$F$7:$FS$310,139,FALSE))</f>
        <v>0</v>
      </c>
      <c r="FE315" s="90">
        <f>IF(ISNA(VLOOKUP($B315,'[2]1516 Exp_Rev Access'!$F$7:$FS$310,140,FALSE)),"",VLOOKUP($B315,'[2]1516 Exp_Rev Access'!$F$7:$FS$310,140,FALSE))</f>
        <v>0</v>
      </c>
      <c r="FF315" s="90">
        <f>IF(ISNA(VLOOKUP($B315,'[2]1516 Exp_Rev Access'!$F$7:$FS$310,141,FALSE)),"",VLOOKUP($B315,'[2]1516 Exp_Rev Access'!$F$7:$FS$310,141,FALSE))</f>
        <v>0</v>
      </c>
      <c r="FG315" s="90">
        <f>IF(ISNA(VLOOKUP($B315,'[2]1516 Exp_Rev Access'!$F$7:$FS$310,142,FALSE)),"",VLOOKUP($B315,'[2]1516 Exp_Rev Access'!$F$7:$FS$310,142,FALSE))</f>
        <v>0</v>
      </c>
      <c r="FH315" s="90">
        <f>IF(ISNA(VLOOKUP($B315,'[2]1516 Exp_Rev Access'!$F$7:$FS$310,143,FALSE)),"",VLOOKUP($B315,'[2]1516 Exp_Rev Access'!$F$7:$FS$310,143,FALSE))</f>
        <v>0</v>
      </c>
      <c r="FI315" s="90">
        <f>IF(ISNA(VLOOKUP($B315,'[2]1516 Exp_Rev Access'!$F$7:$FS$310,144,FALSE)),"",VLOOKUP($B315,'[2]1516 Exp_Rev Access'!$F$7:$FS$310,144,FALSE))</f>
        <v>0</v>
      </c>
      <c r="FJ315" s="90">
        <f>IF(ISNA(VLOOKUP($B315,'[2]1516 Exp_Rev Access'!$F$7:$FS$310,145,FALSE)),"",VLOOKUP($B315,'[2]1516 Exp_Rev Access'!$F$7:$FS$310,145,FALSE))</f>
        <v>0</v>
      </c>
      <c r="FK315" s="90">
        <f>IF(ISNA(VLOOKUP($B315,'[2]1516 Exp_Rev Access'!$F$7:$FS$310,146,FALSE)),"",VLOOKUP($B315,'[2]1516 Exp_Rev Access'!$F$7:$FS$310,146,FALSE))</f>
        <v>0</v>
      </c>
      <c r="FL315" s="90">
        <f>IF(ISNA(VLOOKUP($B315,'[2]1516 Exp_Rev Access'!$F$7:$FS$310,1147,FALSE)),"",VLOOKUP($B315,'[2]1516 Exp_Rev Access'!$F$7:$FS$310,147,FALSE))</f>
        <v>0</v>
      </c>
      <c r="FM315" s="90">
        <f>IF(ISNA(VLOOKUP($B315,'[2]1516 Exp_Rev Access'!$F$7:$FS$310,148,FALSE)),"",VLOOKUP($B315,'[2]1516 Exp_Rev Access'!$F$7:$FS$310,148,FALSE))</f>
        <v>0</v>
      </c>
      <c r="FN315" s="90">
        <f>IF(ISNA(VLOOKUP($B315,'[2]1516 Exp_Rev Access'!$F$7:$FS$310,149,FALSE)),"",VLOOKUP($B315,'[2]1516 Exp_Rev Access'!$F$7:$FS$310,149,FALSE))</f>
        <v>0</v>
      </c>
      <c r="FO315" s="90">
        <f>IF(ISNA(VLOOKUP($B315,'[2]1516 Exp_Rev Access'!$F$7:$FS$310,150,FALSE)),"",VLOOKUP($B315,'[2]1516 Exp_Rev Access'!$F$7:$FS$310,150,FALSE))</f>
        <v>0</v>
      </c>
      <c r="FP315" s="90">
        <f>IF(ISNA(VLOOKUP($B315,'[2]1516 Exp_Rev Access'!$F$7:$FS$310,151,FALSE)),"",VLOOKUP($B315,'[2]1516 Exp_Rev Access'!$F$7:$FS$310,151,FALSE))</f>
        <v>0</v>
      </c>
      <c r="FQ315" s="90">
        <f>IF(ISNA(VLOOKUP($B315,'[2]1516 Exp_Rev Access'!$F$7:$FS$310,152,FALSE)),"",VLOOKUP($B315,'[2]1516 Exp_Rev Access'!$F$7:$FS$310,152,FALSE))</f>
        <v>0</v>
      </c>
      <c r="FR315" s="90">
        <f>IF(ISNA(VLOOKUP($B315,'[2]1516 Exp_Rev Access'!$F$7:$FS$310,153,FALSE)),"",VLOOKUP($B315,'[2]1516 Exp_Rev Access'!$F$7:$FS$310,153,FALSE))</f>
        <v>56848.34</v>
      </c>
      <c r="FS315" s="53">
        <f t="shared" si="771"/>
        <v>1465693.5400000003</v>
      </c>
      <c r="FT315" s="92">
        <f t="shared" si="772"/>
        <v>6.2661012058776111E-2</v>
      </c>
      <c r="FU315" s="53">
        <f t="shared" si="773"/>
        <v>731.65052139751526</v>
      </c>
      <c r="FV315" s="90">
        <f>IF(ISNA(VLOOKUP($B315,'[2]1516 Exp_Rev Access'!$F$7:$FS$310,154,FALSE)),"",VLOOKUP($B315,'[2]1516 Exp_Rev Access'!$F$7:$FS$310,154,FALSE))</f>
        <v>0</v>
      </c>
      <c r="FW315" s="90">
        <f>IF(ISNA(VLOOKUP($B315,'[2]1516 Exp_Rev Access'!$F$7:$FS$310,155,FALSE)),"",VLOOKUP($B315,'[2]1516 Exp_Rev Access'!$F$7:$FS$310,155,FALSE))</f>
        <v>0</v>
      </c>
      <c r="FX315" s="90">
        <f>IF(ISNA(VLOOKUP($B315,'[2]1516 Exp_Rev Access'!$F$7:$FS$310,156,FALSE)),"",VLOOKUP($B315,'[2]1516 Exp_Rev Access'!$F$7:$FS$310,156,FALSE))</f>
        <v>0</v>
      </c>
      <c r="FY315" s="90">
        <f>IF(ISNA(VLOOKUP($B315,'[2]1516 Exp_Rev Access'!$F$7:$FS$310,157,FALSE)),"",VLOOKUP($B315,'[2]1516 Exp_Rev Access'!$F$7:$FS$310,157,FALSE))</f>
        <v>0</v>
      </c>
      <c r="FZ315" s="90">
        <f>IF(ISNA(VLOOKUP($B315,'[2]1516 Exp_Rev Access'!$F$7:$FS$310,158,FALSE)),"",VLOOKUP($B315,'[2]1516 Exp_Rev Access'!$F$7:$FS$310,158,FALSE))</f>
        <v>0</v>
      </c>
      <c r="GA315" s="90">
        <f>IF(ISNA(VLOOKUP($B315,'[2]1516 Exp_Rev Access'!$F$7:$FS$310,159,FALSE)),"",VLOOKUP($B315,'[2]1516 Exp_Rev Access'!$F$7:$FS$310,159,FALSE))</f>
        <v>0</v>
      </c>
      <c r="GB315" s="90">
        <f>IF(ISNA(VLOOKUP($B315,'[2]1516 Exp_Rev Access'!$F$7:$FS$310,160,FALSE)),"",VLOOKUP($B315,'[2]1516 Exp_Rev Access'!$F$7:$FS$310,160,FALSE))</f>
        <v>0</v>
      </c>
      <c r="GC315" s="90">
        <f>IF(ISNA(VLOOKUP($B315,'[2]1516 Exp_Rev Access'!$F$7:$FS$310,161,FALSE)),"",VLOOKUP($B315,'[2]1516 Exp_Rev Access'!$F$7:$FS$310,161,FALSE))</f>
        <v>0</v>
      </c>
      <c r="GD315" s="90">
        <f>IF(ISNA(VLOOKUP($B315,'[2]1516 Exp_Rev Access'!$F$7:$FS$310,162,FALSE)),"",VLOOKUP($B315,'[2]1516 Exp_Rev Access'!$F$7:$FS$310,162,FALSE))</f>
        <v>0</v>
      </c>
      <c r="GE315" s="90">
        <f>IF(ISNA(VLOOKUP($B315,'[2]1516 Exp_Rev Access'!$F$7:$FS$310,163,FALSE)),"",VLOOKUP($B315,'[2]1516 Exp_Rev Access'!$F$7:$FS$310,163,FALSE))</f>
        <v>12084.58</v>
      </c>
      <c r="GF315" s="90">
        <f>IF(ISNA(VLOOKUP($B315,'[2]1516 Exp_Rev Access'!$F$7:$FS$310,164,FALSE)),"",VLOOKUP($B315,'[2]1516 Exp_Rev Access'!$F$7:$FS$310,164,FALSE))</f>
        <v>4500</v>
      </c>
      <c r="GG315" s="90">
        <f>IF(ISNA(VLOOKUP($B315,'[2]1516 Exp_Rev Access'!$F$7:$FS$310,165,FALSE)),"",VLOOKUP($B315,'[2]1516 Exp_Rev Access'!$F$7:$FS$310,165,FALSE))</f>
        <v>0</v>
      </c>
      <c r="GH315" s="90">
        <f>IF(ISNA(VLOOKUP($B315,'[2]1516 Exp_Rev Access'!$F$7:$FS$310,166,FALSE)),"",VLOOKUP($B315,'[2]1516 Exp_Rev Access'!$F$7:$FS$310,166,FALSE))</f>
        <v>0</v>
      </c>
      <c r="GI315" s="90">
        <f>IF(ISNA(VLOOKUP($B315,'[2]1516 Exp_Rev Access'!$F$7:$FS$310,167,FALSE)),"",VLOOKUP($B315,'[2]1516 Exp_Rev Access'!$F$7:$FS$310,167,FALSE))</f>
        <v>0</v>
      </c>
      <c r="GJ315" s="90">
        <f>IF(ISNA(VLOOKUP($B315,'[2]1516 Exp_Rev Access'!$F$7:$FS$310,168,FALSE)),"",VLOOKUP($B315,'[2]1516 Exp_Rev Access'!$F$7:$FS$310,168,FALSE))</f>
        <v>0</v>
      </c>
      <c r="GK315" s="90">
        <f>IF(ISNA(VLOOKUP($B315,'[2]1516 Exp_Rev Access'!$F$7:$FS$310,169,FALSE)),"",VLOOKUP($B315,'[2]1516 Exp_Rev Access'!$F$7:$FS$310,169,FALSE))</f>
        <v>800</v>
      </c>
      <c r="GL315" s="90">
        <f>IF(ISNA(VLOOKUP($B315,'[2]1516 Exp_Rev Access'!$F$7:$FS$310,170,FALSE)),"",VLOOKUP($B315,'[2]1516 Exp_Rev Access'!$F$7:$FS$310,170,FALSE))</f>
        <v>0</v>
      </c>
      <c r="GM315" s="90">
        <f>IF(ISNA(VLOOKUP($B315,'[2]1516 Exp_Rev Access'!$F$7:$FT$310,171,FALSE)),"",VLOOKUP($B315,'[2]1516 Exp_Rev Access'!$F$7:$FT$310,171,FALSE))</f>
        <v>0</v>
      </c>
      <c r="GN315" s="90">
        <f>IF(ISNA(VLOOKUP($B315,'[2]1516 Exp_Rev Access'!$F$7:$FU$310,172,FALSE)),"",VLOOKUP($B315,'[2]1516 Exp_Rev Access'!$F$7:$FU$310,172,FALSE))</f>
        <v>0</v>
      </c>
      <c r="GO315" s="90">
        <f>IF(ISNA(VLOOKUP($B315,'[2]1516 Exp_Rev Access'!$F$7:$FV$310,173,FALSE)),"",VLOOKUP($B315,'[2]1516 Exp_Rev Access'!$F$7:$FV$310,173,FALSE))</f>
        <v>0</v>
      </c>
      <c r="GP315" s="90">
        <f>IF(ISNA(VLOOKUP($B315,'[2]1516 Exp_Rev Access'!$F$7:$GA$310,174,FALSE)),"",VLOOKUP($B315,'[2]1516 Exp_Rev Access'!$F$7:$GA$310,174,FALSE))</f>
        <v>0</v>
      </c>
      <c r="GQ315" s="90">
        <f>IF(ISNA(VLOOKUP($B315,'[2]1516 Exp_Rev Access'!$F$7:$GA$310,175,FALSE)),"",VLOOKUP($B315,'[2]1516 Exp_Rev Access'!$F$7:$GA$310,175,FALSE))</f>
        <v>4091.12</v>
      </c>
      <c r="GR315" s="90">
        <f>IF(ISNA(VLOOKUP($B315,'[2]1516 Exp_Rev Access'!$F$7:$GA$310,176,FALSE)),"",VLOOKUP($B315,'[2]1516 Exp_Rev Access'!$F$7:$GA$310,176,FALSE))</f>
        <v>0</v>
      </c>
      <c r="GS315" s="90">
        <f>IF(ISNA(VLOOKUP($B315,'[2]1516 Exp_Rev Access'!$F$7:$GA$310,177,FALSE)),"",VLOOKUP($B315,'[2]1516 Exp_Rev Access'!$F$7:$GA$310,177,FALSE))</f>
        <v>0</v>
      </c>
      <c r="GT315" s="90">
        <f>IF(ISNA(VLOOKUP($B315,'[2]1516 Exp_Rev Access'!$F$7:$GA$310,178,FALSE)),"",VLOOKUP($B315,'[2]1516 Exp_Rev Access'!$F$7:$GA$310,178,FALSE))</f>
        <v>0</v>
      </c>
      <c r="GU315" s="53">
        <f t="shared" si="774"/>
        <v>21475.7</v>
      </c>
      <c r="GV315" s="92">
        <f t="shared" si="775"/>
        <v>9.1812446459350427E-4</v>
      </c>
      <c r="GW315" s="114">
        <f t="shared" si="776"/>
        <v>10.720322273083511</v>
      </c>
    </row>
    <row r="316" spans="1:222" x14ac:dyDescent="0.2">
      <c r="B316" s="87" t="s">
        <v>642</v>
      </c>
      <c r="C316" s="87" t="s">
        <v>643</v>
      </c>
      <c r="D316" s="88">
        <f>IF(ISNA(VLOOKUP($B316,'[2]1516 enrollment_Rev_Exp by size'!$A$6:$C$325,3,FALSE)),"",VLOOKUP($B316,'[2]1516 enrollment_Rev_Exp by size'!$A$6:$C$325,3,FALSE))</f>
        <v>414.89000000000004</v>
      </c>
      <c r="E316" s="89">
        <v>6228054.5999999996</v>
      </c>
      <c r="F316" s="67">
        <f t="shared" si="754"/>
        <v>6228054.6000000006</v>
      </c>
      <c r="G316" s="67">
        <f t="shared" si="755"/>
        <v>0</v>
      </c>
      <c r="H316" s="90">
        <f>IF(ISNA(VLOOKUP($B316,'[2]1516 Exp_Rev Access'!$F$7:$FS$310,2,FALSE)),"",VLOOKUP($B316,'[2]1516 Exp_Rev Access'!$F$7:$FS$310,2,FALSE))</f>
        <v>1026488.53</v>
      </c>
      <c r="I316" s="90">
        <f>IF(ISNA(VLOOKUP($B316,'[2]1516 Exp_Rev Access'!$F$7:$FS$310,3,FALSE)),"",VLOOKUP($B316,'[2]1516 Exp_Rev Access'!$F$7:$FS$310,3,FALSE))</f>
        <v>0</v>
      </c>
      <c r="J316" s="90">
        <f>IF(ISNA(VLOOKUP($B316,'[2]1516 Exp_Rev Access'!$F$7:$FS$310,4,FALSE)),"",VLOOKUP($B316,'[2]1516 Exp_Rev Access'!$F$7:$FS$310,4,FALSE))</f>
        <v>0</v>
      </c>
      <c r="K316" s="90">
        <f>IF(ISNA(VLOOKUP($B316,'[2]1516 Exp_Rev Access'!$F$7:$FS$310,5,FALSE)),"-",VLOOKUP($B316,'[2]1516 Exp_Rev Access'!$F$7:$FS$310,5,FALSE))</f>
        <v>115520.96000000001</v>
      </c>
      <c r="L316" s="90">
        <f>IF(ISNA(VLOOKUP($B316,'[2]1516 Exp_Rev Access'!$F$7:$FS$310,6,FALSE)),"",VLOOKUP($B316,'[2]1516 Exp_Rev Access'!$F$7:$FS$310,6,FALSE))</f>
        <v>0</v>
      </c>
      <c r="M316" s="90">
        <f>IF(ISNA(VLOOKUP($B316,'[2]1516 Exp_Rev Access'!$F$7:$FS$310,7,FALSE)),"",VLOOKUP($B316,'[2]1516 Exp_Rev Access'!$F$7:$FS$310,7,FALSE))</f>
        <v>0</v>
      </c>
      <c r="N316" s="53">
        <f t="shared" si="756"/>
        <v>1142009.49</v>
      </c>
      <c r="O316" s="91">
        <f t="shared" si="757"/>
        <v>0.18336536259653216</v>
      </c>
      <c r="P316" s="53">
        <f t="shared" si="758"/>
        <v>2752.5596905203788</v>
      </c>
      <c r="Q316" s="90">
        <f>IF(ISNA(VLOOKUP($B316,'[2]1516 Exp_Rev Access'!$F$7:$FS$310,8,FALSE)),"",VLOOKUP($B316,'[2]1516 Exp_Rev Access'!$F$7:$FS$310,8,FALSE))</f>
        <v>8657.75</v>
      </c>
      <c r="R316" s="90">
        <f>IF(ISNA(VLOOKUP($B316,'[2]1516 Exp_Rev Access'!$F$7:$FS$310,9,FALSE)),"",VLOOKUP($B316,'[2]1516 Exp_Rev Access'!$F$7:$FS$310,9,FALSE))</f>
        <v>0</v>
      </c>
      <c r="S316" s="90">
        <f>IF(ISNA(VLOOKUP($B316,'[2]1516 Exp_Rev Access'!$F$7:$FS$310,10,FALSE)),"",VLOOKUP($B316,'[2]1516 Exp_Rev Access'!$F$7:$FS$310,10,FALSE))</f>
        <v>0</v>
      </c>
      <c r="T316" s="90">
        <f>IF(ISNA(VLOOKUP($B316,'[2]1516 Exp_Rev Access'!$F$7:$FS$310,11,FALSE)),"",VLOOKUP($B316,'[2]1516 Exp_Rev Access'!$F$7:$FS$310,11,FALSE))</f>
        <v>0</v>
      </c>
      <c r="U316" s="90">
        <f>IF(ISNA(VLOOKUP($B316,'[2]1516 Exp_Rev Access'!$F$7:$FS$310,12,FALSE)),"",VLOOKUP($B316,'[2]1516 Exp_Rev Access'!$F$7:$FS$310,12,FALSE))</f>
        <v>11000</v>
      </c>
      <c r="V316" s="90">
        <f>IF(ISNA(VLOOKUP($B316,'[2]1516 Exp_Rev Access'!$F$7:$FS$310,13,FALSE)),"",VLOOKUP($B316,'[2]1516 Exp_Rev Access'!$F$7:$FS$310,13,FALSE))</f>
        <v>0</v>
      </c>
      <c r="W316" s="90">
        <f>IF(ISNA(VLOOKUP($B316,'[2]1516 Exp_Rev Access'!$F$7:$FS$310,14,FALSE)),"",VLOOKUP($B316,'[2]1516 Exp_Rev Access'!$F$7:$FS$310,14,FALSE))</f>
        <v>0</v>
      </c>
      <c r="X316" s="90">
        <f>IF(ISNA(VLOOKUP($B316,'[2]1516 Exp_Rev Access'!$F$7:$FS$310,15,FALSE)),"",VLOOKUP($B316,'[2]1516 Exp_Rev Access'!$F$7:$FS$310,15,FALSE))</f>
        <v>0</v>
      </c>
      <c r="Y316" s="90">
        <f>IF(ISNA(VLOOKUP($B316,'[2]1516 Exp_Rev Access'!$F$7:$FS$310,16,FALSE)),"",VLOOKUP($B316,'[2]1516 Exp_Rev Access'!$F$7:$FS$310,16,FALSE))</f>
        <v>-196.79</v>
      </c>
      <c r="Z316" s="90">
        <f>IF(ISNA(VLOOKUP($B316,'[2]1516 Exp_Rev Access'!$F$7:$FS$310,17,FALSE)),"",VLOOKUP($B316,'[2]1516 Exp_Rev Access'!$F$7:$FS$310,17,FALSE))</f>
        <v>516.94000000000005</v>
      </c>
      <c r="AA316" s="90">
        <f>IF(ISNA(VLOOKUP($B316,'[2]1516 Exp_Rev Access'!$F$7:$FS$310,18,FALSE)),"",VLOOKUP($B316,'[2]1516 Exp_Rev Access'!$F$7:$FS$310,18,FALSE))</f>
        <v>0</v>
      </c>
      <c r="AB316" s="90">
        <f>IF(ISNA(VLOOKUP($B316,'[2]1516 Exp_Rev Access'!$F$7:$FS$310,19,FALSE)),"",VLOOKUP($B316,'[2]1516 Exp_Rev Access'!$F$7:$FS$310,19,FALSE))</f>
        <v>0</v>
      </c>
      <c r="AC316" s="90">
        <f>IF(ISNA(VLOOKUP($B316,'[2]1516 Exp_Rev Access'!$F$7:$FS$310,20,FALSE)),"",VLOOKUP($B316,'[2]1516 Exp_Rev Access'!$F$7:$FS$310,20,FALSE))</f>
        <v>1754.6</v>
      </c>
      <c r="AD316" s="90">
        <f>IF(ISNA(VLOOKUP($B316,'[2]1516 Exp_Rev Access'!$F$7:$FS$310,21,FALSE)),"",VLOOKUP($B316,'[2]1516 Exp_Rev Access'!$F$7:$FS$310,21,FALSE))</f>
        <v>20148.47</v>
      </c>
      <c r="AE316" s="90">
        <f>IF(ISNA(VLOOKUP($B316,'[2]1516 Exp_Rev Access'!$F$7:$FS$310,22,FALSE)),"",VLOOKUP($B316,'[2]1516 Exp_Rev Access'!$F$7:$FS$310,22,FALSE))</f>
        <v>5008.6400000000003</v>
      </c>
      <c r="AF316" s="90">
        <f>IF(ISNA(VLOOKUP($B316,'[2]1516 Exp_Rev Access'!$F$7:$FS$310,23,FALSE)),"",VLOOKUP($B316,'[2]1516 Exp_Rev Access'!$F$7:$FS$310,23,FALSE))</f>
        <v>0</v>
      </c>
      <c r="AG316" s="90">
        <f>IF(ISNA(VLOOKUP($B316,'[2]1516 Exp_Rev Access'!$F$7:$FS$310,24,FALSE)),"",VLOOKUP($B316,'[2]1516 Exp_Rev Access'!$F$7:$FS$310,24,FALSE))</f>
        <v>103062.5</v>
      </c>
      <c r="AH316" s="90">
        <f>IF(ISNA(VLOOKUP($B316,'[2]1516 Exp_Rev Access'!$F$7:$FS$310,25,FALSE)),"",VLOOKUP($B316,'[2]1516 Exp_Rev Access'!$F$7:$FS$310,25,FALSE))</f>
        <v>1289.83</v>
      </c>
      <c r="AI316" s="90">
        <f>IF(ISNA(VLOOKUP($B316,'[2]1516 Exp_Rev Access'!$F$7:$FS$310,26,FALSE)),"",VLOOKUP($B316,'[2]1516 Exp_Rev Access'!$F$7:$FS$310,26,FALSE))</f>
        <v>3005.5</v>
      </c>
      <c r="AJ316" s="90">
        <f>IF(ISNA(VLOOKUP($B316,'[2]1516 Exp_Rev Access'!$F$7:$FS$310,27,FALSE)),"",VLOOKUP($B316,'[2]1516 Exp_Rev Access'!$F$7:$FS$310,27,FALSE))</f>
        <v>0</v>
      </c>
      <c r="AK316" s="90">
        <f>IF(ISNA(VLOOKUP($B316,'[2]1516 Exp_Rev Access'!$F$7:$FS$310,28,FALSE)),"",VLOOKUP($B316,'[2]1516 Exp_Rev Access'!$F$7:$FS$310,28,FALSE))</f>
        <v>30924.52</v>
      </c>
      <c r="AL316" s="90">
        <f>IF(ISNA(VLOOKUP($B316,'[2]1516 Exp_Rev Access'!$F$7:$FS$310,29,FALSE)),"",VLOOKUP($B316,'[2]1516 Exp_Rev Access'!$F$7:$FS$310,29,FALSE))</f>
        <v>16022.72</v>
      </c>
      <c r="AM316" s="53">
        <f t="shared" si="759"/>
        <v>201194.67999999996</v>
      </c>
      <c r="AN316" s="92">
        <f t="shared" si="760"/>
        <v>3.2304578704239362E-2</v>
      </c>
      <c r="AO316" s="68">
        <f t="shared" si="761"/>
        <v>484.93499481790343</v>
      </c>
      <c r="AP316" s="90">
        <f>IF(ISNA(VLOOKUP($B316,'[2]1516 Exp_Rev Access'!$F$7:$FS$310,30,FALSE)),"",VLOOKUP($B316,'[2]1516 Exp_Rev Access'!$F$7:$FS$310,30,FALSE))</f>
        <v>2872493.67</v>
      </c>
      <c r="AQ316" s="90">
        <f>IF(ISNA(VLOOKUP($B316,'[2]1516 Exp_Rev Access'!$F$7:$FS$310,31,FALSE)),"",VLOOKUP($B316,'[2]1516 Exp_Rev Access'!$F$7:$FS$310,31,FALSE))</f>
        <v>105533.22</v>
      </c>
      <c r="AR316" s="90">
        <f>IF(ISNA(VLOOKUP($B316,'[2]1516 Exp_Rev Access'!$F$7:$FS$310,32,FALSE)),"",VLOOKUP($B316,'[2]1516 Exp_Rev Access'!$F$7:$FS$310,32,FALSE))</f>
        <v>273879</v>
      </c>
      <c r="AS316" s="90">
        <f>IF(ISNA(VLOOKUP($B316,'[2]1516 Exp_Rev Access'!$F$7:$FS$310,33,FALSE)),"",VLOOKUP($B316,'[2]1516 Exp_Rev Access'!$F$7:$FS$310,33,FALSE))</f>
        <v>117525.99</v>
      </c>
      <c r="AT316" s="90">
        <f>IF(ISNA(VLOOKUP($B316,'[2]1516 Exp_Rev Access'!$F$7:$FS$310,34,FALSE)),"",VLOOKUP($B316,'[2]1516 Exp_Rev Access'!$F$7:$FS$310,34,FALSE))</f>
        <v>0</v>
      </c>
      <c r="AU316" s="53">
        <f t="shared" si="762"/>
        <v>3369431.8800000004</v>
      </c>
      <c r="AV316" s="93">
        <f t="shared" si="763"/>
        <v>0.54100872526069388</v>
      </c>
      <c r="AW316" s="53">
        <f t="shared" si="764"/>
        <v>8121.2655884692331</v>
      </c>
      <c r="AX316" s="90">
        <f>IF(ISNA(VLOOKUP($B316,'[2]1516 Exp_Rev Access'!$F$7:$FS$310,35,FALSE)),"",VLOOKUP($B316,'[2]1516 Exp_Rev Access'!$F$7:$FS$310,35,FALSE))</f>
        <v>163904.63</v>
      </c>
      <c r="AY316" s="90">
        <f>IF(ISNA(VLOOKUP($B316,'[2]1516 Exp_Rev Access'!$F$7:$FS$310,36,FALSE)),"",VLOOKUP($B316,'[2]1516 Exp_Rev Access'!$F$7:$FS$310,36,FALSE))</f>
        <v>324528.78000000003</v>
      </c>
      <c r="AZ316" s="90">
        <f>IF(ISNA(VLOOKUP($B316,'[2]1516 Exp_Rev Access'!$F$7:$FS$310,37,FALSE)),"",VLOOKUP($B316,'[2]1516 Exp_Rev Access'!$F$7:$FS$310,37,FALSE))</f>
        <v>8099.93</v>
      </c>
      <c r="BA316" s="90">
        <f>IF(ISNA(VLOOKUP($B316,'[2]1516 Exp_Rev Access'!$F$7:$FS$310,38,FALSE)),"",VLOOKUP($B316,'[2]1516 Exp_Rev Access'!$F$7:$FS$310,38,FALSE))</f>
        <v>0</v>
      </c>
      <c r="BB316" s="90">
        <f>IF(ISNA(VLOOKUP($B316,'[2]1516 Exp_Rev Access'!$F$7:$FS$310,39,FALSE)),"",VLOOKUP($B316,'[2]1516 Exp_Rev Access'!$F$7:$FS$310,39,FALSE))</f>
        <v>0</v>
      </c>
      <c r="BC316" s="90">
        <f>IF(ISNA(VLOOKUP($B316,'[2]1516 Exp_Rev Access'!$F$7:$FS$310,40,FALSE)),"",VLOOKUP($B316,'[2]1516 Exp_Rev Access'!$F$7:$FS$310,40,FALSE))</f>
        <v>116969.51</v>
      </c>
      <c r="BD316" s="90">
        <f>IF(ISNA(VLOOKUP($B316,'[2]1516 Exp_Rev Access'!$F$7:$FS$310,41,FALSE)),"",VLOOKUP($B316,'[2]1516 Exp_Rev Access'!$F$7:$FS$310,41,FALSE))</f>
        <v>0</v>
      </c>
      <c r="BE316" s="90">
        <f>IF(ISNA(VLOOKUP($B316,'[2]1516 Exp_Rev Access'!$F$7:$FS$310,42,FALSE)),"",VLOOKUP($B316,'[2]1516 Exp_Rev Access'!$F$7:$FS$310,42,FALSE))</f>
        <v>57076.42</v>
      </c>
      <c r="BF316" s="90">
        <f>IF(ISNA(VLOOKUP($B316,'[2]1516 Exp_Rev Access'!$F$7:$FS$310,43,FALSE)),"",VLOOKUP($B316,'[2]1516 Exp_Rev Access'!$F$7:$FS$310,43,FALSE))</f>
        <v>0</v>
      </c>
      <c r="BG316" s="90">
        <f>IF(ISNA(VLOOKUP($B316,'[2]1516 Exp_Rev Access'!$F$7:$FS$310,44,FALSE)),"",VLOOKUP($B316,'[2]1516 Exp_Rev Access'!$F$7:$FS$310,44,FALSE))</f>
        <v>3481.33</v>
      </c>
      <c r="BH316" s="90">
        <f>IF(ISNA(VLOOKUP($B316,'[2]1516 Exp_Rev Access'!$F$7:$FS$310,45,FALSE)),"",VLOOKUP($B316,'[2]1516 Exp_Rev Access'!$F$7:$FS$310,45,FALSE))</f>
        <v>4121.28</v>
      </c>
      <c r="BI316" s="90">
        <f>IF(ISNA(VLOOKUP($B316,'[2]1516 Exp_Rev Access'!$F$7:$FS$310,46,FALSE)),"",VLOOKUP($B316,'[2]1516 Exp_Rev Access'!$F$7:$FS$310,46,FALSE))</f>
        <v>0</v>
      </c>
      <c r="BJ316" s="90">
        <f>IF(ISNA(VLOOKUP($B316,'[2]1516 Exp_Rev Access'!$F$7:$FS$310,47,FALSE)),"",VLOOKUP($B316,'[2]1516 Exp_Rev Access'!$F$7:$FS$310,47,FALSE))</f>
        <v>8704.86</v>
      </c>
      <c r="BK316" s="90">
        <f>IF(ISNA(VLOOKUP($B316,'[2]1516 Exp_Rev Access'!$F$7:$FS$310,48,FALSE)),"",VLOOKUP($B316,'[2]1516 Exp_Rev Access'!$F$7:$FS$310,48,FALSE))</f>
        <v>208648.7</v>
      </c>
      <c r="BL316" s="90">
        <f>IF(ISNA(VLOOKUP($B316,'[2]1516 Exp_Rev Access'!$F$7:$FS$310,49,FALSE)),"",VLOOKUP($B316,'[2]1516 Exp_Rev Access'!$F$7:$FS$310,49,FALSE))</f>
        <v>0</v>
      </c>
      <c r="BM316" s="90">
        <f>IF(ISNA(VLOOKUP($B316,'[2]1516 Exp_Rev Access'!$F$7:$FS$310,50,FALSE)),"",VLOOKUP($B316,'[2]1516 Exp_Rev Access'!$F$7:$FS$310,50,FALSE))</f>
        <v>0</v>
      </c>
      <c r="BN316" s="90">
        <f>IF(ISNA(VLOOKUP($B316,'[2]1516 Exp_Rev Access'!$F$7:$FS$310,51,FALSE)),"",VLOOKUP($B316,'[2]1516 Exp_Rev Access'!$F$7:$FS$310,51,FALSE))</f>
        <v>0</v>
      </c>
      <c r="BO316" s="90">
        <f>IF(ISNA(VLOOKUP($B316,'[2]1516 Exp_Rev Access'!$F$7:$FS$310,52,FALSE)),"",VLOOKUP($B316,'[2]1516 Exp_Rev Access'!$F$7:$FS$310,52,FALSE))</f>
        <v>0</v>
      </c>
      <c r="BP316" s="90">
        <f>IF(ISNA(VLOOKUP($B316,'[2]1516 Exp_Rev Access'!$F$7:$FS$310,53,FALSE)),"",VLOOKUP($B316,'[2]1516 Exp_Rev Access'!$F$7:$FS$310,53,FALSE))</f>
        <v>0</v>
      </c>
      <c r="BQ316" s="90">
        <f>IF(ISNA(VLOOKUP($B316,'[2]1516 Exp_Rev Access'!$F$7:$FS$310,54,FALSE)),"",VLOOKUP($B316,'[2]1516 Exp_Rev Access'!$F$7:$FS$310,54,FALSE))</f>
        <v>0</v>
      </c>
      <c r="BR316" s="90">
        <f>IF(ISNA(VLOOKUP($B316,'[2]1516 Exp_Rev Access'!$F$7:$FS$310,55,FALSE)),"",VLOOKUP($B316,'[2]1516 Exp_Rev Access'!$F$7:$FS$310,55,FALSE))</f>
        <v>0</v>
      </c>
      <c r="BS316" s="90">
        <f>IF(ISNA(VLOOKUP($B316,'[2]1516 Exp_Rev Access'!$F$7:$FS$310,56,FALSE)),"",VLOOKUP($B316,'[2]1516 Exp_Rev Access'!$F$7:$FS$310,56,FALSE))</f>
        <v>0</v>
      </c>
      <c r="BT316" s="90">
        <f>IF(ISNA(VLOOKUP($B316,'[2]1516 Exp_Rev Access'!$F$7:$FS$310,57,FALSE)),"",VLOOKUP($B316,'[2]1516 Exp_Rev Access'!$F$7:$FS$310,57,FALSE))</f>
        <v>0</v>
      </c>
      <c r="BU316" s="90">
        <f>IF(ISNA(VLOOKUP($B316,'[2]1516 Exp_Rev Access'!$F$7:$FS$310,58,FALSE)),"",VLOOKUP($B316,'[2]1516 Exp_Rev Access'!$F$7:$FS$310,58,FALSE))</f>
        <v>0</v>
      </c>
      <c r="BV316" s="53">
        <f t="shared" si="765"/>
        <v>895535.44</v>
      </c>
      <c r="BW316" s="92">
        <f t="shared" si="766"/>
        <v>0.14379055700635637</v>
      </c>
      <c r="BX316" s="68">
        <f t="shared" si="767"/>
        <v>2158.4888524669186</v>
      </c>
      <c r="BY316" s="90">
        <f>IF(ISNA(VLOOKUP($B316,'[2]1516 Exp_Rev Access'!$F$7:$FS$310,59,FALSE)),"",VLOOKUP($B316,'[2]1516 Exp_Rev Access'!$F$7:$FS$310,59,FALSE))</f>
        <v>0</v>
      </c>
      <c r="BZ316" s="90">
        <f>IF(ISNA(VLOOKUP($B316,'[2]1516 Exp_Rev Access'!$F$7:$FS$310,60,FALSE)),"",VLOOKUP($B316,'[2]1516 Exp_Rev Access'!$F$7:$FS$310,60,FALSE))</f>
        <v>0</v>
      </c>
      <c r="CA316" s="90">
        <f>IF(ISNA(VLOOKUP($B316,'[2]1516 Exp_Rev Access'!$F$7:$FS$310,61,FALSE)),"",VLOOKUP($B316,'[2]1516 Exp_Rev Access'!$F$7:$FS$310,61,FALSE))</f>
        <v>0</v>
      </c>
      <c r="CB316" s="90">
        <f>IF(ISNA(VLOOKUP($B316,'[2]1516 Exp_Rev Access'!$F$7:$FS$310,62,FALSE)),"",VLOOKUP($B316,'[2]1516 Exp_Rev Access'!$F$7:$FS$310,62,FALSE))</f>
        <v>0</v>
      </c>
      <c r="CC316" s="90">
        <f>IF(ISNA(VLOOKUP($B316,'[2]1516 Exp_Rev Access'!$F$7:$FS$310,63,FALSE)),"",VLOOKUP($B316,'[2]1516 Exp_Rev Access'!$F$7:$FS$310,63,FALSE))</f>
        <v>1330.21</v>
      </c>
      <c r="CD316" s="90">
        <f>IF(ISNA(VLOOKUP($B316,'[2]1516 Exp_Rev Access'!$F$7:$FS$310,64,FALSE)),"",VLOOKUP($B316,'[2]1516 Exp_Rev Access'!$F$7:$FS$310,64,FALSE))</f>
        <v>0</v>
      </c>
      <c r="CE316" s="53">
        <f t="shared" si="768"/>
        <v>1330.21</v>
      </c>
      <c r="CF316" s="92">
        <f t="shared" si="769"/>
        <v>2.1358354822387075E-4</v>
      </c>
      <c r="CG316" s="94">
        <f t="shared" si="770"/>
        <v>3.2061751307575501</v>
      </c>
      <c r="CH316" s="90">
        <f>IF(ISNA(VLOOKUP($B316,'[2]1516 Exp_Rev Access'!$F$7:$FS$310,65,FALSE)),"",VLOOKUP($B316,'[2]1516 Exp_Rev Access'!$F$7:$FS$310,65,FALSE))</f>
        <v>0</v>
      </c>
      <c r="CI316" s="90">
        <f>IF(ISNA(VLOOKUP($B316,'[2]1516 Exp_Rev Access'!$F$7:$FS$310,66,FALSE)),"",VLOOKUP($B316,'[2]1516 Exp_Rev Access'!$F$7:$FS$310,66,FALSE))</f>
        <v>0</v>
      </c>
      <c r="CJ316" s="90">
        <f>IF(ISNA(VLOOKUP($B316,'[2]1516 Exp_Rev Access'!$F$7:$FS$310,67,FALSE)),"",VLOOKUP($B316,'[2]1516 Exp_Rev Access'!$F$7:$FS$310,67,FALSE))</f>
        <v>0</v>
      </c>
      <c r="CK316" s="90">
        <f>IF(ISNA(VLOOKUP($B316,'[2]1516 Exp_Rev Access'!$F$7:$FS$310,68,FALSE)),"",VLOOKUP($B316,'[2]1516 Exp_Rev Access'!$F$7:$FS$310,68,FALSE))</f>
        <v>0</v>
      </c>
      <c r="CL316" s="90">
        <f>IF(ISNA(VLOOKUP($B316,'[2]1516 Exp_Rev Access'!$F$7:$FS$310,69,FALSE)),"",VLOOKUP($B316,'[2]1516 Exp_Rev Access'!$F$7:$FS$310,69,FALSE))</f>
        <v>0</v>
      </c>
      <c r="CM316" s="90">
        <f>IF(ISNA(VLOOKUP($B316,'[2]1516 Exp_Rev Access'!$F$7:$FS$310,70,FALSE)),"",VLOOKUP($B316,'[2]1516 Exp_Rev Access'!$F$7:$FS$310,70,FALSE))</f>
        <v>0</v>
      </c>
      <c r="CN316" s="90">
        <f>IF(ISNA(VLOOKUP($B316,'[2]1516 Exp_Rev Access'!$F$7:$FS$310,71,FALSE)),"",VLOOKUP($B316,'[2]1516 Exp_Rev Access'!$F$7:$FS$310,71,FALSE))</f>
        <v>0</v>
      </c>
      <c r="CO316" s="90">
        <f>IF(ISNA(VLOOKUP($B316,'[2]1516 Exp_Rev Access'!$F$7:$FS$310,72,FALSE)),"",VLOOKUP($B316,'[2]1516 Exp_Rev Access'!$F$7:$FS$310,72,FALSE))</f>
        <v>0</v>
      </c>
      <c r="CP316" s="90">
        <f>IF(ISNA(VLOOKUP($B316,'[2]1516 Exp_Rev Access'!$F$7:$FS$310,73,FALSE)),"",VLOOKUP($B316,'[2]1516 Exp_Rev Access'!$F$7:$FS$310,73,FALSE))</f>
        <v>0</v>
      </c>
      <c r="CQ316" s="90">
        <f>IF(ISNA(VLOOKUP($B316,'[2]1516 Exp_Rev Access'!$F$7:$FS$310,74,FALSE)),"",VLOOKUP($B316,'[2]1516 Exp_Rev Access'!$F$7:$FS$310,74,FALSE))</f>
        <v>93711</v>
      </c>
      <c r="CR316" s="90">
        <f>IF(ISNA(VLOOKUP($B316,'[2]1516 Exp_Rev Access'!$F$7:$FS$310,75,FALSE)),"",VLOOKUP($B316,'[2]1516 Exp_Rev Access'!$F$7:$FS$310,75,FALSE))</f>
        <v>0</v>
      </c>
      <c r="CS316" s="90">
        <f>IF(ISNA(VLOOKUP($B316,'[2]1516 Exp_Rev Access'!$F$7:$FS$310,76,FALSE)),"",VLOOKUP($B316,'[2]1516 Exp_Rev Access'!$F$7:$FS$310,76,FALSE))</f>
        <v>2525</v>
      </c>
      <c r="CT316" s="90">
        <f>IF(ISNA(VLOOKUP($B316,'[2]1516 Exp_Rev Access'!$F$7:$FS$310,77,FALSE)),"",VLOOKUP($B316,'[2]1516 Exp_Rev Access'!$F$7:$FS$310,77,FALSE))</f>
        <v>0</v>
      </c>
      <c r="CU316" s="90">
        <f>IF(ISNA(VLOOKUP($B316,'[2]1516 Exp_Rev Access'!$F$7:$FS$310,78,FALSE)),"",VLOOKUP($B316,'[2]1516 Exp_Rev Access'!$F$7:$FS$310,78,FALSE))</f>
        <v>310502</v>
      </c>
      <c r="CV316" s="90">
        <f>IF(ISNA(VLOOKUP($B316,'[2]1516 Exp_Rev Access'!$F$7:$FS$310,79,FALSE)),"",VLOOKUP($B316,'[2]1516 Exp_Rev Access'!$F$7:$FS$310,79,FALSE))</f>
        <v>47655</v>
      </c>
      <c r="CW316" s="90">
        <f>IF(ISNA(VLOOKUP($B316,'[2]1516 Exp_Rev Access'!$F$7:$FS$310,80,FALSE)),"",VLOOKUP($B316,'[2]1516 Exp_Rev Access'!$F$7:$FS$310,80,FALSE))</f>
        <v>0</v>
      </c>
      <c r="CX316" s="90">
        <f>IF(ISNA(VLOOKUP($B316,'[2]1516 Exp_Rev Access'!$F$7:$FS$310,81,FALSE)),"",VLOOKUP($B316,'[2]1516 Exp_Rev Access'!$F$7:$FS$310,81,FALSE))</f>
        <v>0</v>
      </c>
      <c r="CY316" s="90">
        <f>IF(ISNA(VLOOKUP($B316,'[2]1516 Exp_Rev Access'!$F$7:$FS$310,82,FALSE)),"",VLOOKUP($B316,'[2]1516 Exp_Rev Access'!$F$7:$FS$310,82,FALSE))</f>
        <v>0</v>
      </c>
      <c r="CZ316" s="90">
        <f>IF(ISNA(VLOOKUP($B316,'[2]1516 Exp_Rev Access'!$F$7:$FS$310,83,FALSE)),"",VLOOKUP($B316,'[2]1516 Exp_Rev Access'!$F$7:$FS$310,83,FALSE))</f>
        <v>0</v>
      </c>
      <c r="DA316" s="90">
        <f>IF(ISNA(VLOOKUP($B316,'[2]1516 Exp_Rev Access'!$F$7:$FS$310,84,FALSE)),"",VLOOKUP($B316,'[2]1516 Exp_Rev Access'!$F$7:$FS$310,84,FALSE))</f>
        <v>0</v>
      </c>
      <c r="DB316" s="90">
        <f>IF(ISNA(VLOOKUP($B316,'[2]1516 Exp_Rev Access'!$F$7:$FS$310,85,FALSE)),"",VLOOKUP($B316,'[2]1516 Exp_Rev Access'!$F$7:$FS$310,85,FALSE))</f>
        <v>0</v>
      </c>
      <c r="DC316" s="90">
        <f>IF(ISNA(VLOOKUP($B316,'[2]1516 Exp_Rev Access'!$F$7:$FS$310,86,FALSE)),"",VLOOKUP($B316,'[2]1516 Exp_Rev Access'!$F$7:$FS$310,86,FALSE))</f>
        <v>0</v>
      </c>
      <c r="DD316" s="90">
        <f>IF(ISNA(VLOOKUP($B316,'[2]1516 Exp_Rev Access'!$F$7:$FS$310,87,FALSE)),"",VLOOKUP($B316,'[2]1516 Exp_Rev Access'!$F$7:$FS$310,87,FALSE))</f>
        <v>0</v>
      </c>
      <c r="DE316" s="90">
        <f>IF(ISNA(VLOOKUP($B316,'[2]1516 Exp_Rev Access'!$F$7:$FS$310,88,FALSE)),"",VLOOKUP($B316,'[2]1516 Exp_Rev Access'!$F$7:$FS$310,88,FALSE))</f>
        <v>0</v>
      </c>
      <c r="DF316" s="90">
        <f>IF(ISNA(VLOOKUP($B316,'[2]1516 Exp_Rev Access'!$F$7:$FS$310,89,FALSE)),"",VLOOKUP($B316,'[2]1516 Exp_Rev Access'!$F$7:$FS$310,89,FALSE))</f>
        <v>0</v>
      </c>
      <c r="DG316" s="90">
        <f>IF(ISNA(VLOOKUP($B316,'[2]1516 Exp_Rev Access'!$F$7:$FS$310,90,FALSE)),"",VLOOKUP($B316,'[2]1516 Exp_Rev Access'!$F$7:$FS$310,90,FALSE))</f>
        <v>0</v>
      </c>
      <c r="DH316" s="90">
        <f>IF(ISNA(VLOOKUP($B316,'[2]1516 Exp_Rev Access'!$F$7:$FS$310,91,FALSE)),"",VLOOKUP($B316,'[2]1516 Exp_Rev Access'!$F$7:$FS$310,91,FALSE))</f>
        <v>0</v>
      </c>
      <c r="DI316" s="90">
        <f>IF(ISNA(VLOOKUP($B316,'[2]1516 Exp_Rev Access'!$F$7:$FS$310,92,FALSE)),"",VLOOKUP($B316,'[2]1516 Exp_Rev Access'!$F$7:$FS$310,92,FALSE))</f>
        <v>105937.32</v>
      </c>
      <c r="DJ316" s="90">
        <f>IF(ISNA(VLOOKUP($B316,'[2]1516 Exp_Rev Access'!$F$7:$FS$310,93,FALSE)),"",VLOOKUP($B316,'[2]1516 Exp_Rev Access'!$F$7:$FS$310,93,FALSE))</f>
        <v>0</v>
      </c>
      <c r="DK316" s="90">
        <f>IF(ISNA(VLOOKUP($B316,'[2]1516 Exp_Rev Access'!$F$7:$FS$310,94,FALSE)),"",VLOOKUP($B316,'[2]1516 Exp_Rev Access'!$F$7:$FS$310,94,FALSE))</f>
        <v>0</v>
      </c>
      <c r="DL316" s="90">
        <f>IF(ISNA(VLOOKUP($B316,'[2]1516 Exp_Rev Access'!$F$7:$FS$310,95,FALSE)),"",VLOOKUP($B316,'[2]1516 Exp_Rev Access'!$F$7:$FS$310,95,FALSE))</f>
        <v>0</v>
      </c>
      <c r="DM316" s="90">
        <f>IF(ISNA(VLOOKUP($B316,'[2]1516 Exp_Rev Access'!$F$7:$FS$310,96,FALSE)),"",VLOOKUP($B316,'[2]1516 Exp_Rev Access'!$F$7:$FS$310,96,FALSE))</f>
        <v>0</v>
      </c>
      <c r="DN316" s="90">
        <f>IF(ISNA(VLOOKUP($B316,'[2]1516 Exp_Rev Access'!$F$7:$FS$310,97,FALSE)),"",VLOOKUP($B316,'[2]1516 Exp_Rev Access'!$F$7:$FS$310,97,FALSE))</f>
        <v>0</v>
      </c>
      <c r="DO316" s="90">
        <f>IF(ISNA(VLOOKUP($B316,'[2]1516 Exp_Rev Access'!$F$7:$FS$310,98,FALSE)),"",VLOOKUP($B316,'[2]1516 Exp_Rev Access'!$F$7:$FS$310,98,FALSE))</f>
        <v>0</v>
      </c>
      <c r="DP316" s="90">
        <f>IF(ISNA(VLOOKUP($B316,'[2]1516 Exp_Rev Access'!$F$7:$FS$310,99,FALSE)),"",VLOOKUP($B316,'[2]1516 Exp_Rev Access'!$F$7:$FS$310,99,FALSE))</f>
        <v>0</v>
      </c>
      <c r="DQ316" s="90">
        <f>IF(ISNA(VLOOKUP($B316,'[2]1516 Exp_Rev Access'!$F$7:$FS$310,100,FALSE)),"",VLOOKUP($B316,'[2]1516 Exp_Rev Access'!$F$7:$FS$310,100,FALSE))</f>
        <v>0</v>
      </c>
      <c r="DR316" s="90">
        <f>IF(ISNA(VLOOKUP($B316,'[2]1516 Exp_Rev Access'!$F$7:$FS$310,101,FALSE)),"",VLOOKUP($B316,'[2]1516 Exp_Rev Access'!$F$7:$FS$310,101,FALSE))</f>
        <v>0</v>
      </c>
      <c r="DS316" s="90">
        <f>IF(ISNA(VLOOKUP($B316,'[2]1516 Exp_Rev Access'!$F$7:$FS$310,102,FALSE)),"",VLOOKUP($B316,'[2]1516 Exp_Rev Access'!$F$7:$FS$310,102,FALSE))</f>
        <v>0</v>
      </c>
      <c r="DT316" s="90">
        <f>IF(ISNA(VLOOKUP($B316,'[2]1516 Exp_Rev Access'!$F$7:$FS$310,103,FALSE)),"",VLOOKUP($B316,'[2]1516 Exp_Rev Access'!$F$7:$FS$310,103,FALSE))</f>
        <v>0</v>
      </c>
      <c r="DU316" s="90">
        <f>IF(ISNA(VLOOKUP($B316,'[2]1516 Exp_Rev Access'!$F$7:$FS$310,104,FALSE)),"",VLOOKUP($B316,'[2]1516 Exp_Rev Access'!$F$7:$FS$310,104,FALSE))</f>
        <v>0</v>
      </c>
      <c r="DV316" s="90">
        <f>IF(ISNA(VLOOKUP($B316,'[2]1516 Exp_Rev Access'!$F$7:$FS$310,105,FALSE)),"",VLOOKUP($B316,'[2]1516 Exp_Rev Access'!$F$7:$FS$310,105,FALSE))</f>
        <v>0</v>
      </c>
      <c r="DW316" s="90">
        <f>IF(ISNA(VLOOKUP($B316,'[2]1516 Exp_Rev Access'!$F$7:$FS$310,106,FALSE)),"",VLOOKUP($B316,'[2]1516 Exp_Rev Access'!$F$7:$FS$310,106,FALSE))</f>
        <v>0</v>
      </c>
      <c r="DX316" s="90">
        <f>IF(ISNA(VLOOKUP($B316,'[2]1516 Exp_Rev Access'!$F$7:$FS$310,107,FALSE)),"",VLOOKUP($B316,'[2]1516 Exp_Rev Access'!$F$7:$FS$310,107,FALSE))</f>
        <v>0</v>
      </c>
      <c r="DY316" s="90">
        <f>IF(ISNA(VLOOKUP($B316,'[2]1516 Exp_Rev Access'!$F$7:$FS$310,108,FALSE)),"",VLOOKUP($B316,'[2]1516 Exp_Rev Access'!$F$7:$FS$310,108,FALSE))</f>
        <v>0</v>
      </c>
      <c r="DZ316" s="90">
        <f>IF(ISNA(VLOOKUP($B316,'[2]1516 Exp_Rev Access'!$F$7:$FS$310,109,FALSE)),"",VLOOKUP($B316,'[2]1516 Exp_Rev Access'!$F$7:$FS$310,109,FALSE))</f>
        <v>0</v>
      </c>
      <c r="EA316" s="90">
        <f>IF(ISNA(VLOOKUP($B316,'[2]1516 Exp_Rev Access'!$F$7:$FS$310,110,FALSE)),"",VLOOKUP($B316,'[2]1516 Exp_Rev Access'!$F$7:$FS$310,110,FALSE))</f>
        <v>0</v>
      </c>
      <c r="EB316" s="90">
        <f>IF(ISNA(VLOOKUP($B316,'[2]1516 Exp_Rev Access'!$F$7:$FS$310,111,FALSE)),"",VLOOKUP($B316,'[2]1516 Exp_Rev Access'!$F$7:$FS$310,111,FALSE))</f>
        <v>0</v>
      </c>
      <c r="EC316" s="90">
        <f>IF(ISNA(VLOOKUP($B316,'[2]1516 Exp_Rev Access'!$F$7:$FS$310,112,FALSE)),"",VLOOKUP($B316,'[2]1516 Exp_Rev Access'!$F$7:$FS$310,112,FALSE))</f>
        <v>0</v>
      </c>
      <c r="ED316" s="90">
        <f>IF(ISNA(VLOOKUP($B316,'[2]1516 Exp_Rev Access'!$F$7:$FS$310,113,FALSE)),"",VLOOKUP($B316,'[2]1516 Exp_Rev Access'!$F$7:$FS$310,113,FALSE))</f>
        <v>0</v>
      </c>
      <c r="EE316" s="90">
        <f>IF(ISNA(VLOOKUP($B316,'[2]1516 Exp_Rev Access'!$F$7:$FS$310,114,FALSE)),"",VLOOKUP($B316,'[2]1516 Exp_Rev Access'!$F$7:$FS$310,114,FALSE))</f>
        <v>0</v>
      </c>
      <c r="EF316" s="90">
        <f>IF(ISNA(VLOOKUP($B316,'[2]1516 Exp_Rev Access'!$F$7:$FS$310,115,FALSE)),"",VLOOKUP($B316,'[2]1516 Exp_Rev Access'!$F$7:$FS$310,115,FALSE))</f>
        <v>0</v>
      </c>
      <c r="EG316" s="90">
        <f>IF(ISNA(VLOOKUP($B316,'[2]1516 Exp_Rev Access'!$F$7:$FS$310,116,FALSE)),"",VLOOKUP($B316,'[2]1516 Exp_Rev Access'!$F$7:$FS$310,116,FALSE))</f>
        <v>0</v>
      </c>
      <c r="EH316" s="90">
        <f>IF(ISNA(VLOOKUP($B316,'[2]1516 Exp_Rev Access'!$F$7:$FS$310,117,FALSE)),"",VLOOKUP($B316,'[2]1516 Exp_Rev Access'!$F$7:$FS$310,117,FALSE))</f>
        <v>0</v>
      </c>
      <c r="EI316" s="90">
        <f>IF(ISNA(VLOOKUP($B316,'[2]1516 Exp_Rev Access'!$F$7:$FS$310,118,FALSE)),"",VLOOKUP($B316,'[2]1516 Exp_Rev Access'!$F$7:$FS$310,118,FALSE))</f>
        <v>0</v>
      </c>
      <c r="EJ316" s="90">
        <f>IF(ISNA(VLOOKUP($B316,'[2]1516 Exp_Rev Access'!$F$7:$FS$310,119,FALSE)),"",VLOOKUP($B316,'[2]1516 Exp_Rev Access'!$F$7:$FS$310,119,FALSE))</f>
        <v>0</v>
      </c>
      <c r="EK316" s="90">
        <f>IF(ISNA(VLOOKUP($B316,'[2]1516 Exp_Rev Access'!$F$7:$FS$310,120,FALSE)),"",VLOOKUP($B316,'[2]1516 Exp_Rev Access'!$F$7:$FS$310,120,FALSE))</f>
        <v>0</v>
      </c>
      <c r="EL316" s="90">
        <f>IF(ISNA(VLOOKUP($B316,'[2]1516 Exp_Rev Access'!$F$7:$FS$310,121,FALSE)),"",VLOOKUP($B316,'[2]1516 Exp_Rev Access'!$F$7:$FS$310,121,FALSE))</f>
        <v>0</v>
      </c>
      <c r="EM316" s="90">
        <f>IF(ISNA(VLOOKUP($B316,'[2]1516 Exp_Rev Access'!$F$7:$FS$310,122,FALSE)),"",VLOOKUP($B316,'[2]1516 Exp_Rev Access'!$F$7:$FS$310,122,FALSE))</f>
        <v>0</v>
      </c>
      <c r="EN316" s="90">
        <f>IF(ISNA(VLOOKUP($B316,'[2]1516 Exp_Rev Access'!$F$7:$FS$310,123,FALSE)),"",VLOOKUP($B316,'[2]1516 Exp_Rev Access'!$F$7:$FS$310,123,FALSE))</f>
        <v>2501.85</v>
      </c>
      <c r="EO316" s="90">
        <f>IF(ISNA(VLOOKUP($B316,'[2]1516 Exp_Rev Access'!$F$7:$FS$310,124,FALSE)),"",VLOOKUP($B316,'[2]1516 Exp_Rev Access'!$F$7:$FS$310,124,FALSE))</f>
        <v>28092.16</v>
      </c>
      <c r="EP316" s="90">
        <f>IF(ISNA(VLOOKUP($B316,'[2]1516 Exp_Rev Access'!$F$7:$FS$310,125,FALSE)),"",VLOOKUP($B316,'[2]1516 Exp_Rev Access'!$F$7:$FS$310,125,FALSE))</f>
        <v>0</v>
      </c>
      <c r="EQ316" s="90">
        <f>IF(ISNA(VLOOKUP($B316,'[2]1516 Exp_Rev Access'!$F$7:$FS$310,126,FALSE)),"",VLOOKUP($B316,'[2]1516 Exp_Rev Access'!$F$7:$FS$310,126,FALSE))</f>
        <v>0</v>
      </c>
      <c r="ER316" s="90">
        <f>IF(ISNA(VLOOKUP($B316,'[2]1516 Exp_Rev Access'!$F$7:$FS$310,127,FALSE)),"",VLOOKUP($B316,'[2]1516 Exp_Rev Access'!$F$7:$FS$310,127,FALSE))</f>
        <v>0</v>
      </c>
      <c r="ES316" s="90">
        <f>IF(ISNA(VLOOKUP($B316,'[2]1516 Exp_Rev Access'!$F$7:$FS$310,128,FALSE)),"",VLOOKUP($B316,'[2]1516 Exp_Rev Access'!$F$7:$FS$310,128,FALSE))</f>
        <v>0</v>
      </c>
      <c r="ET316" s="90">
        <f>IF(ISNA(VLOOKUP($B316,'[2]1516 Exp_Rev Access'!$F$7:$FS$310,129,FALSE)),"",VLOOKUP($B316,'[2]1516 Exp_Rev Access'!$F$7:$FS$310,129,FALSE))</f>
        <v>0</v>
      </c>
      <c r="EU316" s="90">
        <f>IF(ISNA(VLOOKUP($B316,'[2]1516 Exp_Rev Access'!$F$7:$FS$310,130,FALSE)),"",VLOOKUP($B316,'[2]1516 Exp_Rev Access'!$F$7:$FS$310,130,FALSE))</f>
        <v>0</v>
      </c>
      <c r="EV316" s="90">
        <f>IF(ISNA(VLOOKUP($B316,'[2]1516 Exp_Rev Access'!$F$7:$FS$310,131,FALSE)),"",VLOOKUP($B316,'[2]1516 Exp_Rev Access'!$F$7:$FS$310,131,FALSE))</f>
        <v>11380.54</v>
      </c>
      <c r="EW316" s="90">
        <f>IF(ISNA(VLOOKUP($B316,'[2]1516 Exp_Rev Access'!$F$7:$FS$310,132,FALSE)),"",VLOOKUP($B316,'[2]1516 Exp_Rev Access'!$F$7:$FS$310,132,FALSE))</f>
        <v>0</v>
      </c>
      <c r="EX316" s="90">
        <f>IF(ISNA(VLOOKUP($B316,'[2]1516 Exp_Rev Access'!$F$7:$FS$310,133,FALSE)),"",VLOOKUP($B316,'[2]1516 Exp_Rev Access'!$F$7:$FS$310,133,FALSE))</f>
        <v>0</v>
      </c>
      <c r="EY316" s="90">
        <f>IF(ISNA(VLOOKUP($B316,'[2]1516 Exp_Rev Access'!$F$7:$FS$310,134,FALSE)),"",VLOOKUP($B316,'[2]1516 Exp_Rev Access'!$F$7:$FS$310,134,FALSE))</f>
        <v>0</v>
      </c>
      <c r="EZ316" s="90">
        <f>IF(ISNA(VLOOKUP($B316,'[2]1516 Exp_Rev Access'!$F$7:$FS$310,135,FALSE)),"",VLOOKUP($B316,'[2]1516 Exp_Rev Access'!$F$7:$FS$310,135,FALSE))</f>
        <v>0</v>
      </c>
      <c r="FA316" s="90">
        <f>IF(ISNA(VLOOKUP($B316,'[2]1516 Exp_Rev Access'!$F$7:$FS$310,136,FALSE)),"",VLOOKUP($B316,'[2]1516 Exp_Rev Access'!$F$7:$FS$310,136,FALSE))</f>
        <v>0</v>
      </c>
      <c r="FB316" s="90">
        <f>IF(ISNA(VLOOKUP($B316,'[2]1516 Exp_Rev Access'!$F$7:$FS$310,137,FALSE)),"",VLOOKUP($B316,'[2]1516 Exp_Rev Access'!$F$7:$FS$310,137,FALSE))</f>
        <v>0</v>
      </c>
      <c r="FC316" s="90">
        <f>IF(ISNA(VLOOKUP($B316,'[2]1516 Exp_Rev Access'!$F$7:$FS$310,138,FALSE)),"",VLOOKUP($B316,'[2]1516 Exp_Rev Access'!$F$7:$FS$310,138,FALSE))</f>
        <v>0</v>
      </c>
      <c r="FD316" s="90">
        <f>IF(ISNA(VLOOKUP($B316,'[2]1516 Exp_Rev Access'!$F$7:$FS$310,139,FALSE)),"",VLOOKUP($B316,'[2]1516 Exp_Rev Access'!$F$7:$FS$310,139,FALSE))</f>
        <v>0</v>
      </c>
      <c r="FE316" s="90">
        <f>IF(ISNA(VLOOKUP($B316,'[2]1516 Exp_Rev Access'!$F$7:$FS$310,140,FALSE)),"",VLOOKUP($B316,'[2]1516 Exp_Rev Access'!$F$7:$FS$310,140,FALSE))</f>
        <v>0</v>
      </c>
      <c r="FF316" s="90">
        <f>IF(ISNA(VLOOKUP($B316,'[2]1516 Exp_Rev Access'!$F$7:$FS$310,141,FALSE)),"",VLOOKUP($B316,'[2]1516 Exp_Rev Access'!$F$7:$FS$310,141,FALSE))</f>
        <v>0</v>
      </c>
      <c r="FG316" s="90">
        <f>IF(ISNA(VLOOKUP($B316,'[2]1516 Exp_Rev Access'!$F$7:$FS$310,142,FALSE)),"",VLOOKUP($B316,'[2]1516 Exp_Rev Access'!$F$7:$FS$310,142,FALSE))</f>
        <v>0</v>
      </c>
      <c r="FH316" s="90">
        <f>IF(ISNA(VLOOKUP($B316,'[2]1516 Exp_Rev Access'!$F$7:$FS$310,143,FALSE)),"",VLOOKUP($B316,'[2]1516 Exp_Rev Access'!$F$7:$FS$310,143,FALSE))</f>
        <v>0</v>
      </c>
      <c r="FI316" s="90">
        <f>IF(ISNA(VLOOKUP($B316,'[2]1516 Exp_Rev Access'!$F$7:$FS$310,144,FALSE)),"",VLOOKUP($B316,'[2]1516 Exp_Rev Access'!$F$7:$FS$310,144,FALSE))</f>
        <v>0</v>
      </c>
      <c r="FJ316" s="90">
        <f>IF(ISNA(VLOOKUP($B316,'[2]1516 Exp_Rev Access'!$F$7:$FS$310,145,FALSE)),"",VLOOKUP($B316,'[2]1516 Exp_Rev Access'!$F$7:$FS$310,145,FALSE))</f>
        <v>0</v>
      </c>
      <c r="FK316" s="90">
        <f>IF(ISNA(VLOOKUP($B316,'[2]1516 Exp_Rev Access'!$F$7:$FS$310,146,FALSE)),"",VLOOKUP($B316,'[2]1516 Exp_Rev Access'!$F$7:$FS$310,146,FALSE))</f>
        <v>0</v>
      </c>
      <c r="FL316" s="90">
        <f>IF(ISNA(VLOOKUP($B316,'[2]1516 Exp_Rev Access'!$F$7:$FS$310,1147,FALSE)),"",VLOOKUP($B316,'[2]1516 Exp_Rev Access'!$F$7:$FS$310,147,FALSE))</f>
        <v>0</v>
      </c>
      <c r="FM316" s="90">
        <f>IF(ISNA(VLOOKUP($B316,'[2]1516 Exp_Rev Access'!$F$7:$FS$310,148,FALSE)),"",VLOOKUP($B316,'[2]1516 Exp_Rev Access'!$F$7:$FS$310,148,FALSE))</f>
        <v>0</v>
      </c>
      <c r="FN316" s="90">
        <f>IF(ISNA(VLOOKUP($B316,'[2]1516 Exp_Rev Access'!$F$7:$FS$310,149,FALSE)),"",VLOOKUP($B316,'[2]1516 Exp_Rev Access'!$F$7:$FS$310,149,FALSE))</f>
        <v>0</v>
      </c>
      <c r="FO316" s="90">
        <f>IF(ISNA(VLOOKUP($B316,'[2]1516 Exp_Rev Access'!$F$7:$FS$310,150,FALSE)),"",VLOOKUP($B316,'[2]1516 Exp_Rev Access'!$F$7:$FS$310,150,FALSE))</f>
        <v>0</v>
      </c>
      <c r="FP316" s="90">
        <f>IF(ISNA(VLOOKUP($B316,'[2]1516 Exp_Rev Access'!$F$7:$FS$310,151,FALSE)),"",VLOOKUP($B316,'[2]1516 Exp_Rev Access'!$F$7:$FS$310,151,FALSE))</f>
        <v>0</v>
      </c>
      <c r="FQ316" s="90">
        <f>IF(ISNA(VLOOKUP($B316,'[2]1516 Exp_Rev Access'!$F$7:$FS$310,152,FALSE)),"",VLOOKUP($B316,'[2]1516 Exp_Rev Access'!$F$7:$FS$310,152,FALSE))</f>
        <v>0</v>
      </c>
      <c r="FR316" s="90">
        <f>IF(ISNA(VLOOKUP($B316,'[2]1516 Exp_Rev Access'!$F$7:$FS$310,153,FALSE)),"",VLOOKUP($B316,'[2]1516 Exp_Rev Access'!$F$7:$FS$310,153,FALSE))</f>
        <v>12043.03</v>
      </c>
      <c r="FS316" s="53">
        <f t="shared" si="771"/>
        <v>614347.90000000014</v>
      </c>
      <c r="FT316" s="92">
        <f t="shared" si="772"/>
        <v>9.8642022181372691E-2</v>
      </c>
      <c r="FU316" s="53">
        <f t="shared" si="773"/>
        <v>1480.7488731953049</v>
      </c>
      <c r="FV316" s="90">
        <f>IF(ISNA(VLOOKUP($B316,'[2]1516 Exp_Rev Access'!$F$7:$FS$310,154,FALSE)),"",VLOOKUP($B316,'[2]1516 Exp_Rev Access'!$F$7:$FS$310,154,FALSE))</f>
        <v>0</v>
      </c>
      <c r="FW316" s="90">
        <f>IF(ISNA(VLOOKUP($B316,'[2]1516 Exp_Rev Access'!$F$7:$FS$310,155,FALSE)),"",VLOOKUP($B316,'[2]1516 Exp_Rev Access'!$F$7:$FS$310,155,FALSE))</f>
        <v>0</v>
      </c>
      <c r="FX316" s="90">
        <f>IF(ISNA(VLOOKUP($B316,'[2]1516 Exp_Rev Access'!$F$7:$FS$310,156,FALSE)),"",VLOOKUP($B316,'[2]1516 Exp_Rev Access'!$F$7:$FS$310,156,FALSE))</f>
        <v>0</v>
      </c>
      <c r="FY316" s="90">
        <f>IF(ISNA(VLOOKUP($B316,'[2]1516 Exp_Rev Access'!$F$7:$FS$310,157,FALSE)),"",VLOOKUP($B316,'[2]1516 Exp_Rev Access'!$F$7:$FS$310,157,FALSE))</f>
        <v>0</v>
      </c>
      <c r="FZ316" s="90">
        <f>IF(ISNA(VLOOKUP($B316,'[2]1516 Exp_Rev Access'!$F$7:$FS$310,158,FALSE)),"",VLOOKUP($B316,'[2]1516 Exp_Rev Access'!$F$7:$FS$310,158,FALSE))</f>
        <v>0</v>
      </c>
      <c r="GA316" s="90">
        <f>IF(ISNA(VLOOKUP($B316,'[2]1516 Exp_Rev Access'!$F$7:$FS$310,159,FALSE)),"",VLOOKUP($B316,'[2]1516 Exp_Rev Access'!$F$7:$FS$310,159,FALSE))</f>
        <v>0</v>
      </c>
      <c r="GB316" s="90">
        <f>IF(ISNA(VLOOKUP($B316,'[2]1516 Exp_Rev Access'!$F$7:$FS$310,160,FALSE)),"",VLOOKUP($B316,'[2]1516 Exp_Rev Access'!$F$7:$FS$310,160,FALSE))</f>
        <v>0</v>
      </c>
      <c r="GC316" s="90">
        <f>IF(ISNA(VLOOKUP($B316,'[2]1516 Exp_Rev Access'!$F$7:$FS$310,161,FALSE)),"",VLOOKUP($B316,'[2]1516 Exp_Rev Access'!$F$7:$FS$310,161,FALSE))</f>
        <v>0</v>
      </c>
      <c r="GD316" s="90">
        <f>IF(ISNA(VLOOKUP($B316,'[2]1516 Exp_Rev Access'!$F$7:$FS$310,162,FALSE)),"",VLOOKUP($B316,'[2]1516 Exp_Rev Access'!$F$7:$FS$310,162,FALSE))</f>
        <v>0</v>
      </c>
      <c r="GE316" s="90">
        <f>IF(ISNA(VLOOKUP($B316,'[2]1516 Exp_Rev Access'!$F$7:$FS$310,163,FALSE)),"",VLOOKUP($B316,'[2]1516 Exp_Rev Access'!$F$7:$FS$310,163,FALSE))</f>
        <v>0</v>
      </c>
      <c r="GF316" s="90">
        <f>IF(ISNA(VLOOKUP($B316,'[2]1516 Exp_Rev Access'!$F$7:$FS$310,164,FALSE)),"",VLOOKUP($B316,'[2]1516 Exp_Rev Access'!$F$7:$FS$310,164,FALSE))</f>
        <v>0</v>
      </c>
      <c r="GG316" s="90">
        <f>IF(ISNA(VLOOKUP($B316,'[2]1516 Exp_Rev Access'!$F$7:$FS$310,165,FALSE)),"",VLOOKUP($B316,'[2]1516 Exp_Rev Access'!$F$7:$FS$310,165,FALSE))</f>
        <v>0</v>
      </c>
      <c r="GH316" s="90">
        <f>IF(ISNA(VLOOKUP($B316,'[2]1516 Exp_Rev Access'!$F$7:$FS$310,166,FALSE)),"",VLOOKUP($B316,'[2]1516 Exp_Rev Access'!$F$7:$FS$310,166,FALSE))</f>
        <v>0</v>
      </c>
      <c r="GI316" s="90">
        <f>IF(ISNA(VLOOKUP($B316,'[2]1516 Exp_Rev Access'!$F$7:$FS$310,167,FALSE)),"",VLOOKUP($B316,'[2]1516 Exp_Rev Access'!$F$7:$FS$310,167,FALSE))</f>
        <v>0</v>
      </c>
      <c r="GJ316" s="90">
        <f>IF(ISNA(VLOOKUP($B316,'[2]1516 Exp_Rev Access'!$F$7:$FS$310,168,FALSE)),"",VLOOKUP($B316,'[2]1516 Exp_Rev Access'!$F$7:$FS$310,168,FALSE))</f>
        <v>0</v>
      </c>
      <c r="GK316" s="90">
        <f>IF(ISNA(VLOOKUP($B316,'[2]1516 Exp_Rev Access'!$F$7:$FS$310,169,FALSE)),"",VLOOKUP($B316,'[2]1516 Exp_Rev Access'!$F$7:$FS$310,169,FALSE))</f>
        <v>0</v>
      </c>
      <c r="GL316" s="90">
        <f>IF(ISNA(VLOOKUP($B316,'[2]1516 Exp_Rev Access'!$F$7:$FS$310,170,FALSE)),"",VLOOKUP($B316,'[2]1516 Exp_Rev Access'!$F$7:$FS$310,170,FALSE))</f>
        <v>4205</v>
      </c>
      <c r="GM316" s="90">
        <f>IF(ISNA(VLOOKUP($B316,'[2]1516 Exp_Rev Access'!$F$7:$FT$310,171,FALSE)),"",VLOOKUP($B316,'[2]1516 Exp_Rev Access'!$F$7:$FT$310,171,FALSE))</f>
        <v>0</v>
      </c>
      <c r="GN316" s="90">
        <f>IF(ISNA(VLOOKUP($B316,'[2]1516 Exp_Rev Access'!$F$7:$FU$310,172,FALSE)),"",VLOOKUP($B316,'[2]1516 Exp_Rev Access'!$F$7:$FU$310,172,FALSE))</f>
        <v>0</v>
      </c>
      <c r="GO316" s="90">
        <f>IF(ISNA(VLOOKUP($B316,'[2]1516 Exp_Rev Access'!$F$7:$FV$310,173,FALSE)),"",VLOOKUP($B316,'[2]1516 Exp_Rev Access'!$F$7:$FV$310,173,FALSE))</f>
        <v>0</v>
      </c>
      <c r="GP316" s="90">
        <f>IF(ISNA(VLOOKUP($B316,'[2]1516 Exp_Rev Access'!$F$7:$GA$310,174,FALSE)),"",VLOOKUP($B316,'[2]1516 Exp_Rev Access'!$F$7:$GA$310,174,FALSE))</f>
        <v>0</v>
      </c>
      <c r="GQ316" s="90">
        <f>IF(ISNA(VLOOKUP($B316,'[2]1516 Exp_Rev Access'!$F$7:$GA$310,175,FALSE)),"",VLOOKUP($B316,'[2]1516 Exp_Rev Access'!$F$7:$GA$310,175,FALSE))</f>
        <v>0</v>
      </c>
      <c r="GR316" s="90">
        <f>IF(ISNA(VLOOKUP($B316,'[2]1516 Exp_Rev Access'!$F$7:$GA$310,176,FALSE)),"",VLOOKUP($B316,'[2]1516 Exp_Rev Access'!$F$7:$GA$310,176,FALSE))</f>
        <v>0</v>
      </c>
      <c r="GS316" s="90">
        <f>IF(ISNA(VLOOKUP($B316,'[2]1516 Exp_Rev Access'!$F$7:$GA$310,177,FALSE)),"",VLOOKUP($B316,'[2]1516 Exp_Rev Access'!$F$7:$GA$310,177,FALSE))</f>
        <v>0</v>
      </c>
      <c r="GT316" s="90">
        <f>IF(ISNA(VLOOKUP($B316,'[2]1516 Exp_Rev Access'!$F$7:$GA$310,178,FALSE)),"",VLOOKUP($B316,'[2]1516 Exp_Rev Access'!$F$7:$GA$310,178,FALSE))</f>
        <v>0</v>
      </c>
      <c r="GU316" s="53">
        <f t="shared" si="774"/>
        <v>4205</v>
      </c>
      <c r="GV316" s="92">
        <f t="shared" si="775"/>
        <v>6.7517070258183028E-4</v>
      </c>
      <c r="GW316" s="114">
        <f t="shared" si="776"/>
        <v>10.13521656342645</v>
      </c>
    </row>
    <row r="317" spans="1:222" s="97" customFormat="1" x14ac:dyDescent="0.2">
      <c r="A317" s="86"/>
      <c r="B317" s="87" t="s">
        <v>644</v>
      </c>
      <c r="C317" s="87" t="s">
        <v>645</v>
      </c>
      <c r="D317" s="88">
        <f>IF(ISNA(VLOOKUP($B317,'[2]1516 enrollment_Rev_Exp by size'!$A$6:$C$325,3,FALSE)),"",VLOOKUP($B317,'[2]1516 enrollment_Rev_Exp by size'!$A$6:$C$325,3,FALSE))</f>
        <v>2086.2799999999997</v>
      </c>
      <c r="E317" s="89">
        <v>23962972.82</v>
      </c>
      <c r="F317" s="67">
        <f t="shared" si="754"/>
        <v>23962972.82</v>
      </c>
      <c r="G317" s="67">
        <f t="shared" si="755"/>
        <v>0</v>
      </c>
      <c r="H317" s="90">
        <f>IF(ISNA(VLOOKUP($B317,'[2]1516 Exp_Rev Access'!$F$7:$FS$310,2,FALSE)),"",VLOOKUP($B317,'[2]1516 Exp_Rev Access'!$F$7:$FS$310,2,FALSE))</f>
        <v>4364013.95</v>
      </c>
      <c r="I317" s="90">
        <f>IF(ISNA(VLOOKUP($B317,'[2]1516 Exp_Rev Access'!$F$7:$FS$310,3,FALSE)),"",VLOOKUP($B317,'[2]1516 Exp_Rev Access'!$F$7:$FS$310,3,FALSE))</f>
        <v>0</v>
      </c>
      <c r="J317" s="90">
        <f>IF(ISNA(VLOOKUP($B317,'[2]1516 Exp_Rev Access'!$F$7:$FS$310,4,FALSE)),"",VLOOKUP($B317,'[2]1516 Exp_Rev Access'!$F$7:$FS$310,4,FALSE))</f>
        <v>0</v>
      </c>
      <c r="K317" s="90">
        <f>IF(ISNA(VLOOKUP($B317,'[2]1516 Exp_Rev Access'!$F$7:$FS$310,5,FALSE)),"-",VLOOKUP($B317,'[2]1516 Exp_Rev Access'!$F$7:$FS$310,5,FALSE))</f>
        <v>57600</v>
      </c>
      <c r="L317" s="90">
        <f>IF(ISNA(VLOOKUP($B317,'[2]1516 Exp_Rev Access'!$F$7:$FS$310,6,FALSE)),"",VLOOKUP($B317,'[2]1516 Exp_Rev Access'!$F$7:$FS$310,6,FALSE))</f>
        <v>0</v>
      </c>
      <c r="M317" s="90">
        <f>IF(ISNA(VLOOKUP($B317,'[2]1516 Exp_Rev Access'!$F$7:$FS$310,7,FALSE)),"",VLOOKUP($B317,'[2]1516 Exp_Rev Access'!$F$7:$FS$310,7,FALSE))</f>
        <v>0</v>
      </c>
      <c r="N317" s="53">
        <f t="shared" si="756"/>
        <v>4421613.95</v>
      </c>
      <c r="O317" s="91">
        <f t="shared" si="757"/>
        <v>0.18451858970977209</v>
      </c>
      <c r="P317" s="53">
        <f t="shared" si="758"/>
        <v>2119.3770491017508</v>
      </c>
      <c r="Q317" s="90">
        <f>IF(ISNA(VLOOKUP($B317,'[2]1516 Exp_Rev Access'!$F$7:$FS$310,8,FALSE)),"",VLOOKUP($B317,'[2]1516 Exp_Rev Access'!$F$7:$FS$310,8,FALSE))</f>
        <v>16090</v>
      </c>
      <c r="R317" s="90">
        <f>IF(ISNA(VLOOKUP($B317,'[2]1516 Exp_Rev Access'!$F$7:$FS$310,9,FALSE)),"",VLOOKUP($B317,'[2]1516 Exp_Rev Access'!$F$7:$FS$310,9,FALSE))</f>
        <v>0</v>
      </c>
      <c r="S317" s="90">
        <f>IF(ISNA(VLOOKUP($B317,'[2]1516 Exp_Rev Access'!$F$7:$FS$310,10,FALSE)),"",VLOOKUP($B317,'[2]1516 Exp_Rev Access'!$F$7:$FS$310,10,FALSE))</f>
        <v>0</v>
      </c>
      <c r="T317" s="90">
        <f>IF(ISNA(VLOOKUP($B317,'[2]1516 Exp_Rev Access'!$F$7:$FS$310,11,FALSE)),"",VLOOKUP($B317,'[2]1516 Exp_Rev Access'!$F$7:$FS$310,11,FALSE))</f>
        <v>0</v>
      </c>
      <c r="U317" s="90">
        <f>IF(ISNA(VLOOKUP($B317,'[2]1516 Exp_Rev Access'!$F$7:$FS$310,12,FALSE)),"",VLOOKUP($B317,'[2]1516 Exp_Rev Access'!$F$7:$FS$310,12,FALSE))</f>
        <v>34040</v>
      </c>
      <c r="V317" s="90">
        <f>IF(ISNA(VLOOKUP($B317,'[2]1516 Exp_Rev Access'!$F$7:$FS$310,13,FALSE)),"",VLOOKUP($B317,'[2]1516 Exp_Rev Access'!$F$7:$FS$310,13,FALSE))</f>
        <v>0</v>
      </c>
      <c r="W317" s="90">
        <f>IF(ISNA(VLOOKUP($B317,'[2]1516 Exp_Rev Access'!$F$7:$FS$310,14,FALSE)),"",VLOOKUP($B317,'[2]1516 Exp_Rev Access'!$F$7:$FS$310,14,FALSE))</f>
        <v>0</v>
      </c>
      <c r="X317" s="90">
        <f>IF(ISNA(VLOOKUP($B317,'[2]1516 Exp_Rev Access'!$F$7:$FS$310,15,FALSE)),"",VLOOKUP($B317,'[2]1516 Exp_Rev Access'!$F$7:$FS$310,15,FALSE))</f>
        <v>0</v>
      </c>
      <c r="Y317" s="90">
        <f>IF(ISNA(VLOOKUP($B317,'[2]1516 Exp_Rev Access'!$F$7:$FS$310,16,FALSE)),"",VLOOKUP($B317,'[2]1516 Exp_Rev Access'!$F$7:$FS$310,16,FALSE))</f>
        <v>5142.1099999999997</v>
      </c>
      <c r="Z317" s="90">
        <f>IF(ISNA(VLOOKUP($B317,'[2]1516 Exp_Rev Access'!$F$7:$FS$310,17,FALSE)),"",VLOOKUP($B317,'[2]1516 Exp_Rev Access'!$F$7:$FS$310,17,FALSE))</f>
        <v>597</v>
      </c>
      <c r="AA317" s="90">
        <f>IF(ISNA(VLOOKUP($B317,'[2]1516 Exp_Rev Access'!$F$7:$FS$310,18,FALSE)),"",VLOOKUP($B317,'[2]1516 Exp_Rev Access'!$F$7:$FS$310,18,FALSE))</f>
        <v>0</v>
      </c>
      <c r="AB317" s="90">
        <f>IF(ISNA(VLOOKUP($B317,'[2]1516 Exp_Rev Access'!$F$7:$FS$310,19,FALSE)),"",VLOOKUP($B317,'[2]1516 Exp_Rev Access'!$F$7:$FS$310,19,FALSE))</f>
        <v>0</v>
      </c>
      <c r="AC317" s="90">
        <f>IF(ISNA(VLOOKUP($B317,'[2]1516 Exp_Rev Access'!$F$7:$FS$310,20,FALSE)),"",VLOOKUP($B317,'[2]1516 Exp_Rev Access'!$F$7:$FS$310,20,FALSE))</f>
        <v>13347.54</v>
      </c>
      <c r="AD317" s="90">
        <f>IF(ISNA(VLOOKUP($B317,'[2]1516 Exp_Rev Access'!$F$7:$FS$310,21,FALSE)),"",VLOOKUP($B317,'[2]1516 Exp_Rev Access'!$F$7:$FS$310,21,FALSE))</f>
        <v>174722.56</v>
      </c>
      <c r="AE317" s="90">
        <f>IF(ISNA(VLOOKUP($B317,'[2]1516 Exp_Rev Access'!$F$7:$FS$310,22,FALSE)),"",VLOOKUP($B317,'[2]1516 Exp_Rev Access'!$F$7:$FS$310,22,FALSE))</f>
        <v>5471.42</v>
      </c>
      <c r="AF317" s="90">
        <f>IF(ISNA(VLOOKUP($B317,'[2]1516 Exp_Rev Access'!$F$7:$FS$310,23,FALSE)),"",VLOOKUP($B317,'[2]1516 Exp_Rev Access'!$F$7:$FS$310,23,FALSE))</f>
        <v>0</v>
      </c>
      <c r="AG317" s="90">
        <f>IF(ISNA(VLOOKUP($B317,'[2]1516 Exp_Rev Access'!$F$7:$FS$310,24,FALSE)),"",VLOOKUP($B317,'[2]1516 Exp_Rev Access'!$F$7:$FS$310,24,FALSE))</f>
        <v>42952.71</v>
      </c>
      <c r="AH317" s="90">
        <f>IF(ISNA(VLOOKUP($B317,'[2]1516 Exp_Rev Access'!$F$7:$FS$310,25,FALSE)),"",VLOOKUP($B317,'[2]1516 Exp_Rev Access'!$F$7:$FS$310,25,FALSE))</f>
        <v>3708.02</v>
      </c>
      <c r="AI317" s="90">
        <f>IF(ISNA(VLOOKUP($B317,'[2]1516 Exp_Rev Access'!$F$7:$FS$310,26,FALSE)),"",VLOOKUP($B317,'[2]1516 Exp_Rev Access'!$F$7:$FS$310,26,FALSE))</f>
        <v>13914.42</v>
      </c>
      <c r="AJ317" s="90">
        <f>IF(ISNA(VLOOKUP($B317,'[2]1516 Exp_Rev Access'!$F$7:$FS$310,27,FALSE)),"",VLOOKUP($B317,'[2]1516 Exp_Rev Access'!$F$7:$FS$310,27,FALSE))</f>
        <v>2248.9</v>
      </c>
      <c r="AK317" s="90">
        <f>IF(ISNA(VLOOKUP($B317,'[2]1516 Exp_Rev Access'!$F$7:$FS$310,28,FALSE)),"",VLOOKUP($B317,'[2]1516 Exp_Rev Access'!$F$7:$FS$310,28,FALSE))</f>
        <v>10848.16</v>
      </c>
      <c r="AL317" s="90">
        <f>IF(ISNA(VLOOKUP($B317,'[2]1516 Exp_Rev Access'!$F$7:$FS$310,29,FALSE)),"",VLOOKUP($B317,'[2]1516 Exp_Rev Access'!$F$7:$FS$310,29,FALSE))</f>
        <v>19278.05</v>
      </c>
      <c r="AM317" s="53">
        <f t="shared" si="759"/>
        <v>342360.89</v>
      </c>
      <c r="AN317" s="92">
        <f t="shared" si="760"/>
        <v>1.4287079177181991E-2</v>
      </c>
      <c r="AO317" s="68">
        <f t="shared" si="761"/>
        <v>164.10112257223386</v>
      </c>
      <c r="AP317" s="90">
        <f>IF(ISNA(VLOOKUP($B317,'[2]1516 Exp_Rev Access'!$F$7:$FS$310,30,FALSE)),"",VLOOKUP($B317,'[2]1516 Exp_Rev Access'!$F$7:$FS$310,30,FALSE))</f>
        <v>12208435.92</v>
      </c>
      <c r="AQ317" s="90">
        <f>IF(ISNA(VLOOKUP($B317,'[2]1516 Exp_Rev Access'!$F$7:$FS$310,31,FALSE)),"",VLOOKUP($B317,'[2]1516 Exp_Rev Access'!$F$7:$FS$310,31,FALSE))</f>
        <v>550635.67000000004</v>
      </c>
      <c r="AR317" s="90">
        <f>IF(ISNA(VLOOKUP($B317,'[2]1516 Exp_Rev Access'!$F$7:$FS$310,32,FALSE)),"",VLOOKUP($B317,'[2]1516 Exp_Rev Access'!$F$7:$FS$310,32,FALSE))</f>
        <v>794278.36</v>
      </c>
      <c r="AS317" s="90">
        <f>IF(ISNA(VLOOKUP($B317,'[2]1516 Exp_Rev Access'!$F$7:$FS$310,33,FALSE)),"",VLOOKUP($B317,'[2]1516 Exp_Rev Access'!$F$7:$FS$310,33,FALSE))</f>
        <v>68246.03</v>
      </c>
      <c r="AT317" s="90">
        <f>IF(ISNA(VLOOKUP($B317,'[2]1516 Exp_Rev Access'!$F$7:$FS$310,34,FALSE)),"",VLOOKUP($B317,'[2]1516 Exp_Rev Access'!$F$7:$FS$310,34,FALSE))</f>
        <v>0</v>
      </c>
      <c r="AU317" s="53">
        <f t="shared" si="762"/>
        <v>13621595.979999999</v>
      </c>
      <c r="AV317" s="93">
        <f t="shared" si="763"/>
        <v>0.56844349331444921</v>
      </c>
      <c r="AW317" s="53">
        <f t="shared" si="764"/>
        <v>6529.1312671357637</v>
      </c>
      <c r="AX317" s="90">
        <f>IF(ISNA(VLOOKUP($B317,'[2]1516 Exp_Rev Access'!$F$7:$FS$310,35,FALSE)),"",VLOOKUP($B317,'[2]1516 Exp_Rev Access'!$F$7:$FS$310,35,FALSE))</f>
        <v>12023</v>
      </c>
      <c r="AY317" s="90">
        <f>IF(ISNA(VLOOKUP($B317,'[2]1516 Exp_Rev Access'!$F$7:$FS$310,36,FALSE)),"",VLOOKUP($B317,'[2]1516 Exp_Rev Access'!$F$7:$FS$310,36,FALSE))</f>
        <v>1824189.59</v>
      </c>
      <c r="AZ317" s="90">
        <f>IF(ISNA(VLOOKUP($B317,'[2]1516 Exp_Rev Access'!$F$7:$FS$310,37,FALSE)),"",VLOOKUP($B317,'[2]1516 Exp_Rev Access'!$F$7:$FS$310,37,FALSE))</f>
        <v>105714.65</v>
      </c>
      <c r="BA317" s="90">
        <f>IF(ISNA(VLOOKUP($B317,'[2]1516 Exp_Rev Access'!$F$7:$FS$310,38,FALSE)),"",VLOOKUP($B317,'[2]1516 Exp_Rev Access'!$F$7:$FS$310,38,FALSE))</f>
        <v>0</v>
      </c>
      <c r="BB317" s="90">
        <f>IF(ISNA(VLOOKUP($B317,'[2]1516 Exp_Rev Access'!$F$7:$FS$310,39,FALSE)),"",VLOOKUP($B317,'[2]1516 Exp_Rev Access'!$F$7:$FS$310,39,FALSE))</f>
        <v>0</v>
      </c>
      <c r="BC317" s="90">
        <f>IF(ISNA(VLOOKUP($B317,'[2]1516 Exp_Rev Access'!$F$7:$FS$310,40,FALSE)),"",VLOOKUP($B317,'[2]1516 Exp_Rev Access'!$F$7:$FS$310,40,FALSE))</f>
        <v>428567.22</v>
      </c>
      <c r="BD317" s="90">
        <f>IF(ISNA(VLOOKUP($B317,'[2]1516 Exp_Rev Access'!$F$7:$FS$310,41,FALSE)),"",VLOOKUP($B317,'[2]1516 Exp_Rev Access'!$F$7:$FS$310,41,FALSE))</f>
        <v>0</v>
      </c>
      <c r="BE317" s="90">
        <f>IF(ISNA(VLOOKUP($B317,'[2]1516 Exp_Rev Access'!$F$7:$FS$310,42,FALSE)),"",VLOOKUP($B317,'[2]1516 Exp_Rev Access'!$F$7:$FS$310,42,FALSE))</f>
        <v>133667.03</v>
      </c>
      <c r="BF317" s="90">
        <f>IF(ISNA(VLOOKUP($B317,'[2]1516 Exp_Rev Access'!$F$7:$FS$310,43,FALSE)),"",VLOOKUP($B317,'[2]1516 Exp_Rev Access'!$F$7:$FS$310,43,FALSE))</f>
        <v>0</v>
      </c>
      <c r="BG317" s="90">
        <f>IF(ISNA(VLOOKUP($B317,'[2]1516 Exp_Rev Access'!$F$7:$FS$310,44,FALSE)),"",VLOOKUP($B317,'[2]1516 Exp_Rev Access'!$F$7:$FS$310,44,FALSE))</f>
        <v>41016.18</v>
      </c>
      <c r="BH317" s="90">
        <f>IF(ISNA(VLOOKUP($B317,'[2]1516 Exp_Rev Access'!$F$7:$FS$310,45,FALSE)),"",VLOOKUP($B317,'[2]1516 Exp_Rev Access'!$F$7:$FS$310,45,FALSE))</f>
        <v>21478.639999999999</v>
      </c>
      <c r="BI317" s="90">
        <f>IF(ISNA(VLOOKUP($B317,'[2]1516 Exp_Rev Access'!$F$7:$FS$310,46,FALSE)),"",VLOOKUP($B317,'[2]1516 Exp_Rev Access'!$F$7:$FS$310,46,FALSE))</f>
        <v>0</v>
      </c>
      <c r="BJ317" s="90">
        <f>IF(ISNA(VLOOKUP($B317,'[2]1516 Exp_Rev Access'!$F$7:$FS$310,47,FALSE)),"",VLOOKUP($B317,'[2]1516 Exp_Rev Access'!$F$7:$FS$310,47,FALSE))</f>
        <v>12174.68</v>
      </c>
      <c r="BK317" s="90">
        <f>IF(ISNA(VLOOKUP($B317,'[2]1516 Exp_Rev Access'!$F$7:$FS$310,48,FALSE)),"",VLOOKUP($B317,'[2]1516 Exp_Rev Access'!$F$7:$FS$310,48,FALSE))</f>
        <v>1072715.78</v>
      </c>
      <c r="BL317" s="90">
        <f>IF(ISNA(VLOOKUP($B317,'[2]1516 Exp_Rev Access'!$F$7:$FS$310,49,FALSE)),"",VLOOKUP($B317,'[2]1516 Exp_Rev Access'!$F$7:$FS$310,49,FALSE))</f>
        <v>124000</v>
      </c>
      <c r="BM317" s="90">
        <f>IF(ISNA(VLOOKUP($B317,'[2]1516 Exp_Rev Access'!$F$7:$FS$310,50,FALSE)),"",VLOOKUP($B317,'[2]1516 Exp_Rev Access'!$F$7:$FS$310,50,FALSE))</f>
        <v>0</v>
      </c>
      <c r="BN317" s="90">
        <f>IF(ISNA(VLOOKUP($B317,'[2]1516 Exp_Rev Access'!$F$7:$FS$310,51,FALSE)),"",VLOOKUP($B317,'[2]1516 Exp_Rev Access'!$F$7:$FS$310,51,FALSE))</f>
        <v>0</v>
      </c>
      <c r="BO317" s="90">
        <f>IF(ISNA(VLOOKUP($B317,'[2]1516 Exp_Rev Access'!$F$7:$FS$310,52,FALSE)),"",VLOOKUP($B317,'[2]1516 Exp_Rev Access'!$F$7:$FS$310,52,FALSE))</f>
        <v>0</v>
      </c>
      <c r="BP317" s="90">
        <f>IF(ISNA(VLOOKUP($B317,'[2]1516 Exp_Rev Access'!$F$7:$FS$310,53,FALSE)),"",VLOOKUP($B317,'[2]1516 Exp_Rev Access'!$F$7:$FS$310,53,FALSE))</f>
        <v>0</v>
      </c>
      <c r="BQ317" s="90">
        <f>IF(ISNA(VLOOKUP($B317,'[2]1516 Exp_Rev Access'!$F$7:$FS$310,54,FALSE)),"",VLOOKUP($B317,'[2]1516 Exp_Rev Access'!$F$7:$FS$310,54,FALSE))</f>
        <v>0</v>
      </c>
      <c r="BR317" s="90">
        <f>IF(ISNA(VLOOKUP($B317,'[2]1516 Exp_Rev Access'!$F$7:$FS$310,55,FALSE)),"",VLOOKUP($B317,'[2]1516 Exp_Rev Access'!$F$7:$FS$310,55,FALSE))</f>
        <v>0</v>
      </c>
      <c r="BS317" s="90">
        <f>IF(ISNA(VLOOKUP($B317,'[2]1516 Exp_Rev Access'!$F$7:$FS$310,56,FALSE)),"",VLOOKUP($B317,'[2]1516 Exp_Rev Access'!$F$7:$FS$310,56,FALSE))</f>
        <v>0</v>
      </c>
      <c r="BT317" s="90">
        <f>IF(ISNA(VLOOKUP($B317,'[2]1516 Exp_Rev Access'!$F$7:$FS$310,57,FALSE)),"",VLOOKUP($B317,'[2]1516 Exp_Rev Access'!$F$7:$FS$310,57,FALSE))</f>
        <v>0</v>
      </c>
      <c r="BU317" s="90">
        <f>IF(ISNA(VLOOKUP($B317,'[2]1516 Exp_Rev Access'!$F$7:$FS$310,58,FALSE)),"",VLOOKUP($B317,'[2]1516 Exp_Rev Access'!$F$7:$FS$310,58,FALSE))</f>
        <v>0</v>
      </c>
      <c r="BV317" s="53">
        <f t="shared" si="765"/>
        <v>3775546.7700000005</v>
      </c>
      <c r="BW317" s="92">
        <f t="shared" si="766"/>
        <v>0.15755752837347667</v>
      </c>
      <c r="BX317" s="68">
        <f t="shared" si="767"/>
        <v>1809.7028059512629</v>
      </c>
      <c r="BY317" s="90">
        <f>IF(ISNA(VLOOKUP($B317,'[2]1516 Exp_Rev Access'!$F$7:$FS$310,59,FALSE)),"",VLOOKUP($B317,'[2]1516 Exp_Rev Access'!$F$7:$FS$310,59,FALSE))</f>
        <v>0</v>
      </c>
      <c r="BZ317" s="90">
        <f>IF(ISNA(VLOOKUP($B317,'[2]1516 Exp_Rev Access'!$F$7:$FS$310,60,FALSE)),"",VLOOKUP($B317,'[2]1516 Exp_Rev Access'!$F$7:$FS$310,60,FALSE))</f>
        <v>0</v>
      </c>
      <c r="CA317" s="90">
        <f>IF(ISNA(VLOOKUP($B317,'[2]1516 Exp_Rev Access'!$F$7:$FS$310,61,FALSE)),"",VLOOKUP($B317,'[2]1516 Exp_Rev Access'!$F$7:$FS$310,61,FALSE))</f>
        <v>0</v>
      </c>
      <c r="CB317" s="90">
        <f>IF(ISNA(VLOOKUP($B317,'[2]1516 Exp_Rev Access'!$F$7:$FS$310,62,FALSE)),"",VLOOKUP($B317,'[2]1516 Exp_Rev Access'!$F$7:$FS$310,62,FALSE))</f>
        <v>0</v>
      </c>
      <c r="CC317" s="90">
        <f>IF(ISNA(VLOOKUP($B317,'[2]1516 Exp_Rev Access'!$F$7:$FS$310,63,FALSE)),"",VLOOKUP($B317,'[2]1516 Exp_Rev Access'!$F$7:$FS$310,63,FALSE))</f>
        <v>6284.13</v>
      </c>
      <c r="CD317" s="90">
        <f>IF(ISNA(VLOOKUP($B317,'[2]1516 Exp_Rev Access'!$F$7:$FS$310,64,FALSE)),"",VLOOKUP($B317,'[2]1516 Exp_Rev Access'!$F$7:$FS$310,64,FALSE))</f>
        <v>0</v>
      </c>
      <c r="CE317" s="53">
        <f t="shared" si="768"/>
        <v>6284.13</v>
      </c>
      <c r="CF317" s="92">
        <f t="shared" si="769"/>
        <v>2.6224333880457159E-4</v>
      </c>
      <c r="CG317" s="94">
        <f t="shared" si="770"/>
        <v>3.0121220545660221</v>
      </c>
      <c r="CH317" s="90">
        <f>IF(ISNA(VLOOKUP($B317,'[2]1516 Exp_Rev Access'!$F$7:$FS$310,65,FALSE)),"",VLOOKUP($B317,'[2]1516 Exp_Rev Access'!$F$7:$FS$310,65,FALSE))</f>
        <v>12981.66</v>
      </c>
      <c r="CI317" s="90">
        <f>IF(ISNA(VLOOKUP($B317,'[2]1516 Exp_Rev Access'!$F$7:$FS$310,66,FALSE)),"",VLOOKUP($B317,'[2]1516 Exp_Rev Access'!$F$7:$FS$310,66,FALSE))</f>
        <v>0</v>
      </c>
      <c r="CJ317" s="90">
        <f>IF(ISNA(VLOOKUP($B317,'[2]1516 Exp_Rev Access'!$F$7:$FS$310,67,FALSE)),"",VLOOKUP($B317,'[2]1516 Exp_Rev Access'!$F$7:$FS$310,67,FALSE))</f>
        <v>0</v>
      </c>
      <c r="CK317" s="90">
        <f>IF(ISNA(VLOOKUP($B317,'[2]1516 Exp_Rev Access'!$F$7:$FS$310,68,FALSE)),"",VLOOKUP($B317,'[2]1516 Exp_Rev Access'!$F$7:$FS$310,68,FALSE))</f>
        <v>0</v>
      </c>
      <c r="CL317" s="90">
        <f>IF(ISNA(VLOOKUP($B317,'[2]1516 Exp_Rev Access'!$F$7:$FS$310,69,FALSE)),"",VLOOKUP($B317,'[2]1516 Exp_Rev Access'!$F$7:$FS$310,69,FALSE))</f>
        <v>0</v>
      </c>
      <c r="CM317" s="90">
        <f>IF(ISNA(VLOOKUP($B317,'[2]1516 Exp_Rev Access'!$F$7:$FS$310,70,FALSE)),"",VLOOKUP($B317,'[2]1516 Exp_Rev Access'!$F$7:$FS$310,70,FALSE))</f>
        <v>0</v>
      </c>
      <c r="CN317" s="90">
        <f>IF(ISNA(VLOOKUP($B317,'[2]1516 Exp_Rev Access'!$F$7:$FS$310,71,FALSE)),"",VLOOKUP($B317,'[2]1516 Exp_Rev Access'!$F$7:$FS$310,71,FALSE))</f>
        <v>0</v>
      </c>
      <c r="CO317" s="90">
        <f>IF(ISNA(VLOOKUP($B317,'[2]1516 Exp_Rev Access'!$F$7:$FS$310,72,FALSE)),"",VLOOKUP($B317,'[2]1516 Exp_Rev Access'!$F$7:$FS$310,72,FALSE))</f>
        <v>0</v>
      </c>
      <c r="CP317" s="90">
        <f>IF(ISNA(VLOOKUP($B317,'[2]1516 Exp_Rev Access'!$F$7:$FS$310,73,FALSE)),"",VLOOKUP($B317,'[2]1516 Exp_Rev Access'!$F$7:$FS$310,73,FALSE))</f>
        <v>0</v>
      </c>
      <c r="CQ317" s="90">
        <f>IF(ISNA(VLOOKUP($B317,'[2]1516 Exp_Rev Access'!$F$7:$FS$310,74,FALSE)),"",VLOOKUP($B317,'[2]1516 Exp_Rev Access'!$F$7:$FS$310,74,FALSE))</f>
        <v>474363</v>
      </c>
      <c r="CR317" s="90">
        <f>IF(ISNA(VLOOKUP($B317,'[2]1516 Exp_Rev Access'!$F$7:$FS$310,75,FALSE)),"",VLOOKUP($B317,'[2]1516 Exp_Rev Access'!$F$7:$FS$310,75,FALSE))</f>
        <v>0</v>
      </c>
      <c r="CS317" s="90">
        <f>IF(ISNA(VLOOKUP($B317,'[2]1516 Exp_Rev Access'!$F$7:$FS$310,76,FALSE)),"",VLOOKUP($B317,'[2]1516 Exp_Rev Access'!$F$7:$FS$310,76,FALSE))</f>
        <v>10452.5</v>
      </c>
      <c r="CT317" s="90">
        <f>IF(ISNA(VLOOKUP($B317,'[2]1516 Exp_Rev Access'!$F$7:$FS$310,77,FALSE)),"",VLOOKUP($B317,'[2]1516 Exp_Rev Access'!$F$7:$FS$310,77,FALSE))</f>
        <v>0</v>
      </c>
      <c r="CU317" s="90">
        <f>IF(ISNA(VLOOKUP($B317,'[2]1516 Exp_Rev Access'!$F$7:$FS$310,78,FALSE)),"",VLOOKUP($B317,'[2]1516 Exp_Rev Access'!$F$7:$FS$310,78,FALSE))</f>
        <v>189034.52</v>
      </c>
      <c r="CV317" s="90">
        <f>IF(ISNA(VLOOKUP($B317,'[2]1516 Exp_Rev Access'!$F$7:$FS$310,79,FALSE)),"",VLOOKUP($B317,'[2]1516 Exp_Rev Access'!$F$7:$FS$310,79,FALSE))</f>
        <v>57339.14</v>
      </c>
      <c r="CW317" s="90">
        <f>IF(ISNA(VLOOKUP($B317,'[2]1516 Exp_Rev Access'!$F$7:$FS$310,80,FALSE)),"",VLOOKUP($B317,'[2]1516 Exp_Rev Access'!$F$7:$FS$310,80,FALSE))</f>
        <v>0</v>
      </c>
      <c r="CX317" s="90">
        <f>IF(ISNA(VLOOKUP($B317,'[2]1516 Exp_Rev Access'!$F$7:$FS$310,81,FALSE)),"",VLOOKUP($B317,'[2]1516 Exp_Rev Access'!$F$7:$FS$310,81,FALSE))</f>
        <v>0</v>
      </c>
      <c r="CY317" s="90">
        <f>IF(ISNA(VLOOKUP($B317,'[2]1516 Exp_Rev Access'!$F$7:$FS$310,82,FALSE)),"",VLOOKUP($B317,'[2]1516 Exp_Rev Access'!$F$7:$FS$310,82,FALSE))</f>
        <v>0</v>
      </c>
      <c r="CZ317" s="90">
        <f>IF(ISNA(VLOOKUP($B317,'[2]1516 Exp_Rev Access'!$F$7:$FS$310,83,FALSE)),"",VLOOKUP($B317,'[2]1516 Exp_Rev Access'!$F$7:$FS$310,83,FALSE))</f>
        <v>0</v>
      </c>
      <c r="DA317" s="90">
        <f>IF(ISNA(VLOOKUP($B317,'[2]1516 Exp_Rev Access'!$F$7:$FS$310,84,FALSE)),"",VLOOKUP($B317,'[2]1516 Exp_Rev Access'!$F$7:$FS$310,84,FALSE))</f>
        <v>0</v>
      </c>
      <c r="DB317" s="90">
        <f>IF(ISNA(VLOOKUP($B317,'[2]1516 Exp_Rev Access'!$F$7:$FS$310,85,FALSE)),"",VLOOKUP($B317,'[2]1516 Exp_Rev Access'!$F$7:$FS$310,85,FALSE))</f>
        <v>0</v>
      </c>
      <c r="DC317" s="90">
        <f>IF(ISNA(VLOOKUP($B317,'[2]1516 Exp_Rev Access'!$F$7:$FS$310,86,FALSE)),"",VLOOKUP($B317,'[2]1516 Exp_Rev Access'!$F$7:$FS$310,86,FALSE))</f>
        <v>0</v>
      </c>
      <c r="DD317" s="90">
        <f>IF(ISNA(VLOOKUP($B317,'[2]1516 Exp_Rev Access'!$F$7:$FS$310,87,FALSE)),"",VLOOKUP($B317,'[2]1516 Exp_Rev Access'!$F$7:$FS$310,87,FALSE))</f>
        <v>0</v>
      </c>
      <c r="DE317" s="90">
        <f>IF(ISNA(VLOOKUP($B317,'[2]1516 Exp_Rev Access'!$F$7:$FS$310,88,FALSE)),"",VLOOKUP($B317,'[2]1516 Exp_Rev Access'!$F$7:$FS$310,88,FALSE))</f>
        <v>0</v>
      </c>
      <c r="DF317" s="90">
        <f>IF(ISNA(VLOOKUP($B317,'[2]1516 Exp_Rev Access'!$F$7:$FS$310,89,FALSE)),"",VLOOKUP($B317,'[2]1516 Exp_Rev Access'!$F$7:$FS$310,89,FALSE))</f>
        <v>0</v>
      </c>
      <c r="DG317" s="90">
        <f>IF(ISNA(VLOOKUP($B317,'[2]1516 Exp_Rev Access'!$F$7:$FS$310,90,FALSE)),"",VLOOKUP($B317,'[2]1516 Exp_Rev Access'!$F$7:$FS$310,90,FALSE))</f>
        <v>0</v>
      </c>
      <c r="DH317" s="90">
        <f>IF(ISNA(VLOOKUP($B317,'[2]1516 Exp_Rev Access'!$F$7:$FS$310,91,FALSE)),"",VLOOKUP($B317,'[2]1516 Exp_Rev Access'!$F$7:$FS$310,91,FALSE))</f>
        <v>0</v>
      </c>
      <c r="DI317" s="90">
        <f>IF(ISNA(VLOOKUP($B317,'[2]1516 Exp_Rev Access'!$F$7:$FS$310,92,FALSE)),"",VLOOKUP($B317,'[2]1516 Exp_Rev Access'!$F$7:$FS$310,92,FALSE))</f>
        <v>429431.25</v>
      </c>
      <c r="DJ317" s="90">
        <f>IF(ISNA(VLOOKUP($B317,'[2]1516 Exp_Rev Access'!$F$7:$FS$310,93,FALSE)),"",VLOOKUP($B317,'[2]1516 Exp_Rev Access'!$F$7:$FS$310,93,FALSE))</f>
        <v>0</v>
      </c>
      <c r="DK317" s="90">
        <f>IF(ISNA(VLOOKUP($B317,'[2]1516 Exp_Rev Access'!$F$7:$FS$310,94,FALSE)),"",VLOOKUP($B317,'[2]1516 Exp_Rev Access'!$F$7:$FS$310,94,FALSE))</f>
        <v>0</v>
      </c>
      <c r="DL317" s="90">
        <f>IF(ISNA(VLOOKUP($B317,'[2]1516 Exp_Rev Access'!$F$7:$FS$310,95,FALSE)),"",VLOOKUP($B317,'[2]1516 Exp_Rev Access'!$F$7:$FS$310,95,FALSE))</f>
        <v>0</v>
      </c>
      <c r="DM317" s="90">
        <f>IF(ISNA(VLOOKUP($B317,'[2]1516 Exp_Rev Access'!$F$7:$FS$310,96,FALSE)),"",VLOOKUP($B317,'[2]1516 Exp_Rev Access'!$F$7:$FS$310,96,FALSE))</f>
        <v>0</v>
      </c>
      <c r="DN317" s="90">
        <f>IF(ISNA(VLOOKUP($B317,'[2]1516 Exp_Rev Access'!$F$7:$FS$310,97,FALSE)),"",VLOOKUP($B317,'[2]1516 Exp_Rev Access'!$F$7:$FS$310,97,FALSE))</f>
        <v>0</v>
      </c>
      <c r="DO317" s="90">
        <f>IF(ISNA(VLOOKUP($B317,'[2]1516 Exp_Rev Access'!$F$7:$FS$310,98,FALSE)),"",VLOOKUP($B317,'[2]1516 Exp_Rev Access'!$F$7:$FS$310,98,FALSE))</f>
        <v>0</v>
      </c>
      <c r="DP317" s="90">
        <f>IF(ISNA(VLOOKUP($B317,'[2]1516 Exp_Rev Access'!$F$7:$FS$310,99,FALSE)),"",VLOOKUP($B317,'[2]1516 Exp_Rev Access'!$F$7:$FS$310,99,FALSE))</f>
        <v>0</v>
      </c>
      <c r="DQ317" s="90">
        <f>IF(ISNA(VLOOKUP($B317,'[2]1516 Exp_Rev Access'!$F$7:$FS$310,100,FALSE)),"",VLOOKUP($B317,'[2]1516 Exp_Rev Access'!$F$7:$FS$310,100,FALSE))</f>
        <v>0</v>
      </c>
      <c r="DR317" s="90">
        <f>IF(ISNA(VLOOKUP($B317,'[2]1516 Exp_Rev Access'!$F$7:$FS$310,101,FALSE)),"",VLOOKUP($B317,'[2]1516 Exp_Rev Access'!$F$7:$FS$310,101,FALSE))</f>
        <v>0</v>
      </c>
      <c r="DS317" s="90">
        <f>IF(ISNA(VLOOKUP($B317,'[2]1516 Exp_Rev Access'!$F$7:$FS$310,102,FALSE)),"",VLOOKUP($B317,'[2]1516 Exp_Rev Access'!$F$7:$FS$310,102,FALSE))</f>
        <v>0</v>
      </c>
      <c r="DT317" s="90">
        <f>IF(ISNA(VLOOKUP($B317,'[2]1516 Exp_Rev Access'!$F$7:$FS$310,103,FALSE)),"",VLOOKUP($B317,'[2]1516 Exp_Rev Access'!$F$7:$FS$310,103,FALSE))</f>
        <v>0</v>
      </c>
      <c r="DU317" s="90">
        <f>IF(ISNA(VLOOKUP($B317,'[2]1516 Exp_Rev Access'!$F$7:$FS$310,104,FALSE)),"",VLOOKUP($B317,'[2]1516 Exp_Rev Access'!$F$7:$FS$310,104,FALSE))</f>
        <v>0</v>
      </c>
      <c r="DV317" s="90">
        <f>IF(ISNA(VLOOKUP($B317,'[2]1516 Exp_Rev Access'!$F$7:$FS$310,105,FALSE)),"",VLOOKUP($B317,'[2]1516 Exp_Rev Access'!$F$7:$FS$310,105,FALSE))</f>
        <v>0</v>
      </c>
      <c r="DW317" s="90">
        <f>IF(ISNA(VLOOKUP($B317,'[2]1516 Exp_Rev Access'!$F$7:$FS$310,106,FALSE)),"",VLOOKUP($B317,'[2]1516 Exp_Rev Access'!$F$7:$FS$310,106,FALSE))</f>
        <v>0</v>
      </c>
      <c r="DX317" s="90">
        <f>IF(ISNA(VLOOKUP($B317,'[2]1516 Exp_Rev Access'!$F$7:$FS$310,107,FALSE)),"",VLOOKUP($B317,'[2]1516 Exp_Rev Access'!$F$7:$FS$310,107,FALSE))</f>
        <v>0</v>
      </c>
      <c r="DY317" s="90">
        <f>IF(ISNA(VLOOKUP($B317,'[2]1516 Exp_Rev Access'!$F$7:$FS$310,108,FALSE)),"",VLOOKUP($B317,'[2]1516 Exp_Rev Access'!$F$7:$FS$310,108,FALSE))</f>
        <v>0</v>
      </c>
      <c r="DZ317" s="90">
        <f>IF(ISNA(VLOOKUP($B317,'[2]1516 Exp_Rev Access'!$F$7:$FS$310,109,FALSE)),"",VLOOKUP($B317,'[2]1516 Exp_Rev Access'!$F$7:$FS$310,109,FALSE))</f>
        <v>0</v>
      </c>
      <c r="EA317" s="90">
        <f>IF(ISNA(VLOOKUP($B317,'[2]1516 Exp_Rev Access'!$F$7:$FS$310,110,FALSE)),"",VLOOKUP($B317,'[2]1516 Exp_Rev Access'!$F$7:$FS$310,110,FALSE))</f>
        <v>0</v>
      </c>
      <c r="EB317" s="90">
        <f>IF(ISNA(VLOOKUP($B317,'[2]1516 Exp_Rev Access'!$F$7:$FS$310,111,FALSE)),"",VLOOKUP($B317,'[2]1516 Exp_Rev Access'!$F$7:$FS$310,111,FALSE))</f>
        <v>0</v>
      </c>
      <c r="EC317" s="90">
        <f>IF(ISNA(VLOOKUP($B317,'[2]1516 Exp_Rev Access'!$F$7:$FS$310,112,FALSE)),"",VLOOKUP($B317,'[2]1516 Exp_Rev Access'!$F$7:$FS$310,112,FALSE))</f>
        <v>0</v>
      </c>
      <c r="ED317" s="90">
        <f>IF(ISNA(VLOOKUP($B317,'[2]1516 Exp_Rev Access'!$F$7:$FS$310,113,FALSE)),"",VLOOKUP($B317,'[2]1516 Exp_Rev Access'!$F$7:$FS$310,113,FALSE))</f>
        <v>0</v>
      </c>
      <c r="EE317" s="90">
        <f>IF(ISNA(VLOOKUP($B317,'[2]1516 Exp_Rev Access'!$F$7:$FS$310,114,FALSE)),"",VLOOKUP($B317,'[2]1516 Exp_Rev Access'!$F$7:$FS$310,114,FALSE))</f>
        <v>0</v>
      </c>
      <c r="EF317" s="90">
        <f>IF(ISNA(VLOOKUP($B317,'[2]1516 Exp_Rev Access'!$F$7:$FS$310,115,FALSE)),"",VLOOKUP($B317,'[2]1516 Exp_Rev Access'!$F$7:$FS$310,115,FALSE))</f>
        <v>0</v>
      </c>
      <c r="EG317" s="90">
        <f>IF(ISNA(VLOOKUP($B317,'[2]1516 Exp_Rev Access'!$F$7:$FS$310,116,FALSE)),"",VLOOKUP($B317,'[2]1516 Exp_Rev Access'!$F$7:$FS$310,116,FALSE))</f>
        <v>0</v>
      </c>
      <c r="EH317" s="90">
        <f>IF(ISNA(VLOOKUP($B317,'[2]1516 Exp_Rev Access'!$F$7:$FS$310,117,FALSE)),"",VLOOKUP($B317,'[2]1516 Exp_Rev Access'!$F$7:$FS$310,117,FALSE))</f>
        <v>0</v>
      </c>
      <c r="EI317" s="90">
        <f>IF(ISNA(VLOOKUP($B317,'[2]1516 Exp_Rev Access'!$F$7:$FS$310,118,FALSE)),"",VLOOKUP($B317,'[2]1516 Exp_Rev Access'!$F$7:$FS$310,118,FALSE))</f>
        <v>0</v>
      </c>
      <c r="EJ317" s="90">
        <f>IF(ISNA(VLOOKUP($B317,'[2]1516 Exp_Rev Access'!$F$7:$FS$310,119,FALSE)),"",VLOOKUP($B317,'[2]1516 Exp_Rev Access'!$F$7:$FS$310,119,FALSE))</f>
        <v>0</v>
      </c>
      <c r="EK317" s="90">
        <f>IF(ISNA(VLOOKUP($B317,'[2]1516 Exp_Rev Access'!$F$7:$FS$310,120,FALSE)),"",VLOOKUP($B317,'[2]1516 Exp_Rev Access'!$F$7:$FS$310,120,FALSE))</f>
        <v>0</v>
      </c>
      <c r="EL317" s="90">
        <f>IF(ISNA(VLOOKUP($B317,'[2]1516 Exp_Rev Access'!$F$7:$FS$310,121,FALSE)),"",VLOOKUP($B317,'[2]1516 Exp_Rev Access'!$F$7:$FS$310,121,FALSE))</f>
        <v>0</v>
      </c>
      <c r="EM317" s="90">
        <f>IF(ISNA(VLOOKUP($B317,'[2]1516 Exp_Rev Access'!$F$7:$FS$310,122,FALSE)),"",VLOOKUP($B317,'[2]1516 Exp_Rev Access'!$F$7:$FS$310,122,FALSE))</f>
        <v>0</v>
      </c>
      <c r="EN317" s="90">
        <f>IF(ISNA(VLOOKUP($B317,'[2]1516 Exp_Rev Access'!$F$7:$FS$310,123,FALSE)),"",VLOOKUP($B317,'[2]1516 Exp_Rev Access'!$F$7:$FS$310,123,FALSE))</f>
        <v>0</v>
      </c>
      <c r="EO317" s="90">
        <f>IF(ISNA(VLOOKUP($B317,'[2]1516 Exp_Rev Access'!$F$7:$FS$310,124,FALSE)),"",VLOOKUP($B317,'[2]1516 Exp_Rev Access'!$F$7:$FS$310,124,FALSE))</f>
        <v>0</v>
      </c>
      <c r="EP317" s="90">
        <f>IF(ISNA(VLOOKUP($B317,'[2]1516 Exp_Rev Access'!$F$7:$FS$310,125,FALSE)),"",VLOOKUP($B317,'[2]1516 Exp_Rev Access'!$F$7:$FS$310,125,FALSE))</f>
        <v>0</v>
      </c>
      <c r="EQ317" s="90">
        <f>IF(ISNA(VLOOKUP($B317,'[2]1516 Exp_Rev Access'!$F$7:$FS$310,126,FALSE)),"",VLOOKUP($B317,'[2]1516 Exp_Rev Access'!$F$7:$FS$310,126,FALSE))</f>
        <v>0</v>
      </c>
      <c r="ER317" s="90">
        <f>IF(ISNA(VLOOKUP($B317,'[2]1516 Exp_Rev Access'!$F$7:$FS$310,127,FALSE)),"",VLOOKUP($B317,'[2]1516 Exp_Rev Access'!$F$7:$FS$310,127,FALSE))</f>
        <v>0</v>
      </c>
      <c r="ES317" s="90">
        <f>IF(ISNA(VLOOKUP($B317,'[2]1516 Exp_Rev Access'!$F$7:$FS$310,128,FALSE)),"",VLOOKUP($B317,'[2]1516 Exp_Rev Access'!$F$7:$FS$310,128,FALSE))</f>
        <v>0</v>
      </c>
      <c r="ET317" s="90">
        <f>IF(ISNA(VLOOKUP($B317,'[2]1516 Exp_Rev Access'!$F$7:$FS$310,129,FALSE)),"",VLOOKUP($B317,'[2]1516 Exp_Rev Access'!$F$7:$FS$310,129,FALSE))</f>
        <v>0</v>
      </c>
      <c r="EU317" s="90">
        <f>IF(ISNA(VLOOKUP($B317,'[2]1516 Exp_Rev Access'!$F$7:$FS$310,130,FALSE)),"",VLOOKUP($B317,'[2]1516 Exp_Rev Access'!$F$7:$FS$310,130,FALSE))</f>
        <v>0</v>
      </c>
      <c r="EV317" s="90">
        <f>IF(ISNA(VLOOKUP($B317,'[2]1516 Exp_Rev Access'!$F$7:$FS$310,131,FALSE)),"",VLOOKUP($B317,'[2]1516 Exp_Rev Access'!$F$7:$FS$310,131,FALSE))</f>
        <v>0</v>
      </c>
      <c r="EW317" s="90">
        <f>IF(ISNA(VLOOKUP($B317,'[2]1516 Exp_Rev Access'!$F$7:$FS$310,132,FALSE)),"",VLOOKUP($B317,'[2]1516 Exp_Rev Access'!$F$7:$FS$310,132,FALSE))</f>
        <v>0</v>
      </c>
      <c r="EX317" s="90">
        <f>IF(ISNA(VLOOKUP($B317,'[2]1516 Exp_Rev Access'!$F$7:$FS$310,133,FALSE)),"",VLOOKUP($B317,'[2]1516 Exp_Rev Access'!$F$7:$FS$310,133,FALSE))</f>
        <v>0</v>
      </c>
      <c r="EY317" s="90">
        <f>IF(ISNA(VLOOKUP($B317,'[2]1516 Exp_Rev Access'!$F$7:$FS$310,134,FALSE)),"",VLOOKUP($B317,'[2]1516 Exp_Rev Access'!$F$7:$FS$310,134,FALSE))</f>
        <v>0</v>
      </c>
      <c r="EZ317" s="90">
        <f>IF(ISNA(VLOOKUP($B317,'[2]1516 Exp_Rev Access'!$F$7:$FS$310,135,FALSE)),"",VLOOKUP($B317,'[2]1516 Exp_Rev Access'!$F$7:$FS$310,135,FALSE))</f>
        <v>0</v>
      </c>
      <c r="FA317" s="90">
        <f>IF(ISNA(VLOOKUP($B317,'[2]1516 Exp_Rev Access'!$F$7:$FS$310,136,FALSE)),"",VLOOKUP($B317,'[2]1516 Exp_Rev Access'!$F$7:$FS$310,136,FALSE))</f>
        <v>0</v>
      </c>
      <c r="FB317" s="90">
        <f>IF(ISNA(VLOOKUP($B317,'[2]1516 Exp_Rev Access'!$F$7:$FS$310,137,FALSE)),"",VLOOKUP($B317,'[2]1516 Exp_Rev Access'!$F$7:$FS$310,137,FALSE))</f>
        <v>0</v>
      </c>
      <c r="FC317" s="90">
        <f>IF(ISNA(VLOOKUP($B317,'[2]1516 Exp_Rev Access'!$F$7:$FS$310,138,FALSE)),"",VLOOKUP($B317,'[2]1516 Exp_Rev Access'!$F$7:$FS$310,138,FALSE))</f>
        <v>0</v>
      </c>
      <c r="FD317" s="90">
        <f>IF(ISNA(VLOOKUP($B317,'[2]1516 Exp_Rev Access'!$F$7:$FS$310,139,FALSE)),"",VLOOKUP($B317,'[2]1516 Exp_Rev Access'!$F$7:$FS$310,139,FALSE))</f>
        <v>0</v>
      </c>
      <c r="FE317" s="90">
        <f>IF(ISNA(VLOOKUP($B317,'[2]1516 Exp_Rev Access'!$F$7:$FS$310,140,FALSE)),"",VLOOKUP($B317,'[2]1516 Exp_Rev Access'!$F$7:$FS$310,140,FALSE))</f>
        <v>0</v>
      </c>
      <c r="FF317" s="90">
        <f>IF(ISNA(VLOOKUP($B317,'[2]1516 Exp_Rev Access'!$F$7:$FS$310,141,FALSE)),"",VLOOKUP($B317,'[2]1516 Exp_Rev Access'!$F$7:$FS$310,141,FALSE))</f>
        <v>0</v>
      </c>
      <c r="FG317" s="90">
        <f>IF(ISNA(VLOOKUP($B317,'[2]1516 Exp_Rev Access'!$F$7:$FS$310,142,FALSE)),"",VLOOKUP($B317,'[2]1516 Exp_Rev Access'!$F$7:$FS$310,142,FALSE))</f>
        <v>0</v>
      </c>
      <c r="FH317" s="90">
        <f>IF(ISNA(VLOOKUP($B317,'[2]1516 Exp_Rev Access'!$F$7:$FS$310,143,FALSE)),"",VLOOKUP($B317,'[2]1516 Exp_Rev Access'!$F$7:$FS$310,143,FALSE))</f>
        <v>0</v>
      </c>
      <c r="FI317" s="90">
        <f>IF(ISNA(VLOOKUP($B317,'[2]1516 Exp_Rev Access'!$F$7:$FS$310,144,FALSE)),"",VLOOKUP($B317,'[2]1516 Exp_Rev Access'!$F$7:$FS$310,144,FALSE))</f>
        <v>0</v>
      </c>
      <c r="FJ317" s="90">
        <f>IF(ISNA(VLOOKUP($B317,'[2]1516 Exp_Rev Access'!$F$7:$FS$310,145,FALSE)),"",VLOOKUP($B317,'[2]1516 Exp_Rev Access'!$F$7:$FS$310,145,FALSE))</f>
        <v>0</v>
      </c>
      <c r="FK317" s="90">
        <f>IF(ISNA(VLOOKUP($B317,'[2]1516 Exp_Rev Access'!$F$7:$FS$310,146,FALSE)),"",VLOOKUP($B317,'[2]1516 Exp_Rev Access'!$F$7:$FS$310,146,FALSE))</f>
        <v>0</v>
      </c>
      <c r="FL317" s="90">
        <f>IF(ISNA(VLOOKUP($B317,'[2]1516 Exp_Rev Access'!$F$7:$FS$310,1147,FALSE)),"",VLOOKUP($B317,'[2]1516 Exp_Rev Access'!$F$7:$FS$310,147,FALSE))</f>
        <v>0</v>
      </c>
      <c r="FM317" s="90">
        <f>IF(ISNA(VLOOKUP($B317,'[2]1516 Exp_Rev Access'!$F$7:$FS$310,148,FALSE)),"",VLOOKUP($B317,'[2]1516 Exp_Rev Access'!$F$7:$FS$310,148,FALSE))</f>
        <v>0</v>
      </c>
      <c r="FN317" s="90">
        <f>IF(ISNA(VLOOKUP($B317,'[2]1516 Exp_Rev Access'!$F$7:$FS$310,149,FALSE)),"",VLOOKUP($B317,'[2]1516 Exp_Rev Access'!$F$7:$FS$310,149,FALSE))</f>
        <v>0</v>
      </c>
      <c r="FO317" s="90">
        <f>IF(ISNA(VLOOKUP($B317,'[2]1516 Exp_Rev Access'!$F$7:$FS$310,150,FALSE)),"",VLOOKUP($B317,'[2]1516 Exp_Rev Access'!$F$7:$FS$310,150,FALSE))</f>
        <v>0</v>
      </c>
      <c r="FP317" s="90">
        <f>IF(ISNA(VLOOKUP($B317,'[2]1516 Exp_Rev Access'!$F$7:$FS$310,151,FALSE)),"",VLOOKUP($B317,'[2]1516 Exp_Rev Access'!$F$7:$FS$310,151,FALSE))</f>
        <v>0</v>
      </c>
      <c r="FQ317" s="90">
        <f>IF(ISNA(VLOOKUP($B317,'[2]1516 Exp_Rev Access'!$F$7:$FS$310,152,FALSE)),"",VLOOKUP($B317,'[2]1516 Exp_Rev Access'!$F$7:$FS$310,152,FALSE))</f>
        <v>0</v>
      </c>
      <c r="FR317" s="90">
        <f>IF(ISNA(VLOOKUP($B317,'[2]1516 Exp_Rev Access'!$F$7:$FS$310,153,FALSE)),"",VLOOKUP($B317,'[2]1516 Exp_Rev Access'!$F$7:$FS$310,153,FALSE))</f>
        <v>47129.53</v>
      </c>
      <c r="FS317" s="53">
        <f t="shared" si="771"/>
        <v>1220731.5999999999</v>
      </c>
      <c r="FT317" s="92">
        <f t="shared" si="772"/>
        <v>5.0942410575250147E-2</v>
      </c>
      <c r="FU317" s="53">
        <f t="shared" si="773"/>
        <v>585.12356922368997</v>
      </c>
      <c r="FV317" s="90">
        <f>IF(ISNA(VLOOKUP($B317,'[2]1516 Exp_Rev Access'!$F$7:$FS$310,154,FALSE)),"",VLOOKUP($B317,'[2]1516 Exp_Rev Access'!$F$7:$FS$310,154,FALSE))</f>
        <v>0</v>
      </c>
      <c r="FW317" s="90">
        <f>IF(ISNA(VLOOKUP($B317,'[2]1516 Exp_Rev Access'!$F$7:$FS$310,155,FALSE)),"",VLOOKUP($B317,'[2]1516 Exp_Rev Access'!$F$7:$FS$310,155,FALSE))</f>
        <v>78031.95</v>
      </c>
      <c r="FX317" s="90">
        <f>IF(ISNA(VLOOKUP($B317,'[2]1516 Exp_Rev Access'!$F$7:$FS$310,156,FALSE)),"",VLOOKUP($B317,'[2]1516 Exp_Rev Access'!$F$7:$FS$310,156,FALSE))</f>
        <v>0</v>
      </c>
      <c r="FY317" s="90">
        <f>IF(ISNA(VLOOKUP($B317,'[2]1516 Exp_Rev Access'!$F$7:$FS$310,157,FALSE)),"",VLOOKUP($B317,'[2]1516 Exp_Rev Access'!$F$7:$FS$310,157,FALSE))</f>
        <v>0</v>
      </c>
      <c r="FZ317" s="90">
        <f>IF(ISNA(VLOOKUP($B317,'[2]1516 Exp_Rev Access'!$F$7:$FS$310,158,FALSE)),"",VLOOKUP($B317,'[2]1516 Exp_Rev Access'!$F$7:$FS$310,158,FALSE))</f>
        <v>0</v>
      </c>
      <c r="GA317" s="90">
        <f>IF(ISNA(VLOOKUP($B317,'[2]1516 Exp_Rev Access'!$F$7:$FS$310,159,FALSE)),"",VLOOKUP($B317,'[2]1516 Exp_Rev Access'!$F$7:$FS$310,159,FALSE))</f>
        <v>0</v>
      </c>
      <c r="GB317" s="90">
        <f>IF(ISNA(VLOOKUP($B317,'[2]1516 Exp_Rev Access'!$F$7:$FS$310,160,FALSE)),"",VLOOKUP($B317,'[2]1516 Exp_Rev Access'!$F$7:$FS$310,160,FALSE))</f>
        <v>0</v>
      </c>
      <c r="GC317" s="90">
        <f>IF(ISNA(VLOOKUP($B317,'[2]1516 Exp_Rev Access'!$F$7:$FS$310,161,FALSE)),"",VLOOKUP($B317,'[2]1516 Exp_Rev Access'!$F$7:$FS$310,161,FALSE))</f>
        <v>0</v>
      </c>
      <c r="GD317" s="90">
        <f>IF(ISNA(VLOOKUP($B317,'[2]1516 Exp_Rev Access'!$F$7:$FS$310,162,FALSE)),"",VLOOKUP($B317,'[2]1516 Exp_Rev Access'!$F$7:$FS$310,162,FALSE))</f>
        <v>0</v>
      </c>
      <c r="GE317" s="90">
        <f>IF(ISNA(VLOOKUP($B317,'[2]1516 Exp_Rev Access'!$F$7:$FS$310,163,FALSE)),"",VLOOKUP($B317,'[2]1516 Exp_Rev Access'!$F$7:$FS$310,163,FALSE))</f>
        <v>0</v>
      </c>
      <c r="GF317" s="90">
        <f>IF(ISNA(VLOOKUP($B317,'[2]1516 Exp_Rev Access'!$F$7:$FS$310,164,FALSE)),"",VLOOKUP($B317,'[2]1516 Exp_Rev Access'!$F$7:$FS$310,164,FALSE))</f>
        <v>127206.27</v>
      </c>
      <c r="GG317" s="90">
        <f>IF(ISNA(VLOOKUP($B317,'[2]1516 Exp_Rev Access'!$F$7:$FS$310,165,FALSE)),"",VLOOKUP($B317,'[2]1516 Exp_Rev Access'!$F$7:$FS$310,165,FALSE))</f>
        <v>0</v>
      </c>
      <c r="GH317" s="90">
        <f>IF(ISNA(VLOOKUP($B317,'[2]1516 Exp_Rev Access'!$F$7:$FS$310,166,FALSE)),"",VLOOKUP($B317,'[2]1516 Exp_Rev Access'!$F$7:$FS$310,166,FALSE))</f>
        <v>0</v>
      </c>
      <c r="GI317" s="90">
        <f>IF(ISNA(VLOOKUP($B317,'[2]1516 Exp_Rev Access'!$F$7:$FS$310,167,FALSE)),"",VLOOKUP($B317,'[2]1516 Exp_Rev Access'!$F$7:$FS$310,167,FALSE))</f>
        <v>0</v>
      </c>
      <c r="GJ317" s="90">
        <f>IF(ISNA(VLOOKUP($B317,'[2]1516 Exp_Rev Access'!$F$7:$FS$310,168,FALSE)),"",VLOOKUP($B317,'[2]1516 Exp_Rev Access'!$F$7:$FS$310,168,FALSE))</f>
        <v>0</v>
      </c>
      <c r="GK317" s="90">
        <f>IF(ISNA(VLOOKUP($B317,'[2]1516 Exp_Rev Access'!$F$7:$FS$310,169,FALSE)),"",VLOOKUP($B317,'[2]1516 Exp_Rev Access'!$F$7:$FS$310,169,FALSE))</f>
        <v>41627.14</v>
      </c>
      <c r="GL317" s="90">
        <f>IF(ISNA(VLOOKUP($B317,'[2]1516 Exp_Rev Access'!$F$7:$FS$310,170,FALSE)),"",VLOOKUP($B317,'[2]1516 Exp_Rev Access'!$F$7:$FS$310,170,FALSE))</f>
        <v>0</v>
      </c>
      <c r="GM317" s="90">
        <f>IF(ISNA(VLOOKUP($B317,'[2]1516 Exp_Rev Access'!$F$7:$FT$310,171,FALSE)),"",VLOOKUP($B317,'[2]1516 Exp_Rev Access'!$F$7:$FT$310,171,FALSE))</f>
        <v>0</v>
      </c>
      <c r="GN317" s="90">
        <f>IF(ISNA(VLOOKUP($B317,'[2]1516 Exp_Rev Access'!$F$7:$FU$310,172,FALSE)),"",VLOOKUP($B317,'[2]1516 Exp_Rev Access'!$F$7:$FU$310,172,FALSE))</f>
        <v>0</v>
      </c>
      <c r="GO317" s="90">
        <f>IF(ISNA(VLOOKUP($B317,'[2]1516 Exp_Rev Access'!$F$7:$FV$310,173,FALSE)),"",VLOOKUP($B317,'[2]1516 Exp_Rev Access'!$F$7:$FV$310,173,FALSE))</f>
        <v>245000</v>
      </c>
      <c r="GP317" s="90">
        <f>IF(ISNA(VLOOKUP($B317,'[2]1516 Exp_Rev Access'!$F$7:$GA$310,174,FALSE)),"",VLOOKUP($B317,'[2]1516 Exp_Rev Access'!$F$7:$GA$310,174,FALSE))</f>
        <v>0</v>
      </c>
      <c r="GQ317" s="90">
        <f>IF(ISNA(VLOOKUP($B317,'[2]1516 Exp_Rev Access'!$F$7:$GA$310,175,FALSE)),"",VLOOKUP($B317,'[2]1516 Exp_Rev Access'!$F$7:$GA$310,175,FALSE))</f>
        <v>0</v>
      </c>
      <c r="GR317" s="90">
        <f>IF(ISNA(VLOOKUP($B317,'[2]1516 Exp_Rev Access'!$F$7:$GA$310,176,FALSE)),"",VLOOKUP($B317,'[2]1516 Exp_Rev Access'!$F$7:$GA$310,176,FALSE))</f>
        <v>0</v>
      </c>
      <c r="GS317" s="90">
        <f>IF(ISNA(VLOOKUP($B317,'[2]1516 Exp_Rev Access'!$F$7:$GA$310,177,FALSE)),"",VLOOKUP($B317,'[2]1516 Exp_Rev Access'!$F$7:$GA$310,177,FALSE))</f>
        <v>0</v>
      </c>
      <c r="GT317" s="90">
        <f>IF(ISNA(VLOOKUP($B317,'[2]1516 Exp_Rev Access'!$F$7:$GA$310,178,FALSE)),"",VLOOKUP($B317,'[2]1516 Exp_Rev Access'!$F$7:$GA$310,178,FALSE))</f>
        <v>82974.14</v>
      </c>
      <c r="GU317" s="53">
        <f t="shared" si="774"/>
        <v>574839.5</v>
      </c>
      <c r="GV317" s="92">
        <f t="shared" si="775"/>
        <v>2.3988655511065257E-2</v>
      </c>
      <c r="GW317" s="114">
        <f t="shared" si="776"/>
        <v>275.53324577717279</v>
      </c>
      <c r="HE317" s="38"/>
      <c r="HF317" s="38"/>
      <c r="HG317" s="38"/>
      <c r="HH317" s="38"/>
      <c r="HI317" s="38"/>
      <c r="HJ317" s="38"/>
      <c r="HK317" s="38"/>
      <c r="HL317" s="38"/>
      <c r="HM317" s="38"/>
      <c r="HN317" s="38"/>
    </row>
    <row r="318" spans="1:222" x14ac:dyDescent="0.2">
      <c r="B318" s="87" t="s">
        <v>646</v>
      </c>
      <c r="C318" s="87" t="s">
        <v>647</v>
      </c>
      <c r="D318" s="88">
        <f>IF(ISNA(VLOOKUP($B318,'[2]1516 enrollment_Rev_Exp by size'!$A$6:$C$325,3,FALSE)),"",VLOOKUP($B318,'[2]1516 enrollment_Rev_Exp by size'!$A$6:$C$325,3,FALSE))</f>
        <v>4402.88</v>
      </c>
      <c r="E318" s="89">
        <v>49086841.829999998</v>
      </c>
      <c r="F318" s="67">
        <f t="shared" si="754"/>
        <v>49086841.829999998</v>
      </c>
      <c r="G318" s="67">
        <f t="shared" si="755"/>
        <v>0</v>
      </c>
      <c r="H318" s="90">
        <f>IF(ISNA(VLOOKUP($B318,'[2]1516 Exp_Rev Access'!$F$7:$FS$310,2,FALSE)),"",VLOOKUP($B318,'[2]1516 Exp_Rev Access'!$F$7:$FS$310,2,FALSE))</f>
        <v>11384355.539999999</v>
      </c>
      <c r="I318" s="90">
        <f>IF(ISNA(VLOOKUP($B318,'[2]1516 Exp_Rev Access'!$F$7:$FS$310,3,FALSE)),"",VLOOKUP($B318,'[2]1516 Exp_Rev Access'!$F$7:$FS$310,3,FALSE))</f>
        <v>0</v>
      </c>
      <c r="J318" s="90">
        <f>IF(ISNA(VLOOKUP($B318,'[2]1516 Exp_Rev Access'!$F$7:$FS$310,4,FALSE)),"",VLOOKUP($B318,'[2]1516 Exp_Rev Access'!$F$7:$FS$310,4,FALSE))</f>
        <v>0</v>
      </c>
      <c r="K318" s="90">
        <f>IF(ISNA(VLOOKUP($B318,'[2]1516 Exp_Rev Access'!$F$7:$FS$310,5,FALSE)),"-",VLOOKUP($B318,'[2]1516 Exp_Rev Access'!$F$7:$FS$310,5,FALSE))</f>
        <v>4652.09</v>
      </c>
      <c r="L318" s="90">
        <f>IF(ISNA(VLOOKUP($B318,'[2]1516 Exp_Rev Access'!$F$7:$FS$310,6,FALSE)),"",VLOOKUP($B318,'[2]1516 Exp_Rev Access'!$F$7:$FS$310,6,FALSE))</f>
        <v>0</v>
      </c>
      <c r="M318" s="90">
        <f>IF(ISNA(VLOOKUP($B318,'[2]1516 Exp_Rev Access'!$F$7:$FS$310,7,FALSE)),"",VLOOKUP($B318,'[2]1516 Exp_Rev Access'!$F$7:$FS$310,7,FALSE))</f>
        <v>0</v>
      </c>
      <c r="N318" s="53">
        <f t="shared" si="756"/>
        <v>11389007.629999999</v>
      </c>
      <c r="O318" s="91">
        <f t="shared" si="757"/>
        <v>0.23201752659995889</v>
      </c>
      <c r="P318" s="53">
        <f t="shared" si="758"/>
        <v>2586.7177006868228</v>
      </c>
      <c r="Q318" s="90">
        <f>IF(ISNA(VLOOKUP($B318,'[2]1516 Exp_Rev Access'!$F$7:$FS$310,8,FALSE)),"",VLOOKUP($B318,'[2]1516 Exp_Rev Access'!$F$7:$FS$310,8,FALSE))</f>
        <v>0</v>
      </c>
      <c r="R318" s="90">
        <f>IF(ISNA(VLOOKUP($B318,'[2]1516 Exp_Rev Access'!$F$7:$FS$310,9,FALSE)),"",VLOOKUP($B318,'[2]1516 Exp_Rev Access'!$F$7:$FS$310,9,FALSE))</f>
        <v>0</v>
      </c>
      <c r="S318" s="90">
        <f>IF(ISNA(VLOOKUP($B318,'[2]1516 Exp_Rev Access'!$F$7:$FS$310,10,FALSE)),"",VLOOKUP($B318,'[2]1516 Exp_Rev Access'!$F$7:$FS$310,10,FALSE))</f>
        <v>0</v>
      </c>
      <c r="T318" s="90">
        <f>IF(ISNA(VLOOKUP($B318,'[2]1516 Exp_Rev Access'!$F$7:$FS$310,11,FALSE)),"",VLOOKUP($B318,'[2]1516 Exp_Rev Access'!$F$7:$FS$310,11,FALSE))</f>
        <v>0</v>
      </c>
      <c r="U318" s="90">
        <f>IF(ISNA(VLOOKUP($B318,'[2]1516 Exp_Rev Access'!$F$7:$FS$310,12,FALSE)),"",VLOOKUP($B318,'[2]1516 Exp_Rev Access'!$F$7:$FS$310,12,FALSE))</f>
        <v>108740</v>
      </c>
      <c r="V318" s="90">
        <f>IF(ISNA(VLOOKUP($B318,'[2]1516 Exp_Rev Access'!$F$7:$FS$310,13,FALSE)),"",VLOOKUP($B318,'[2]1516 Exp_Rev Access'!$F$7:$FS$310,13,FALSE))</f>
        <v>0</v>
      </c>
      <c r="W318" s="90">
        <f>IF(ISNA(VLOOKUP($B318,'[2]1516 Exp_Rev Access'!$F$7:$FS$310,14,FALSE)),"",VLOOKUP($B318,'[2]1516 Exp_Rev Access'!$F$7:$FS$310,14,FALSE))</f>
        <v>0</v>
      </c>
      <c r="X318" s="90">
        <f>IF(ISNA(VLOOKUP($B318,'[2]1516 Exp_Rev Access'!$F$7:$FS$310,15,FALSE)),"",VLOOKUP($B318,'[2]1516 Exp_Rev Access'!$F$7:$FS$310,15,FALSE))</f>
        <v>0</v>
      </c>
      <c r="Y318" s="90">
        <f>IF(ISNA(VLOOKUP($B318,'[2]1516 Exp_Rev Access'!$F$7:$FS$310,16,FALSE)),"",VLOOKUP($B318,'[2]1516 Exp_Rev Access'!$F$7:$FS$310,16,FALSE))</f>
        <v>75674.58</v>
      </c>
      <c r="Z318" s="90">
        <f>IF(ISNA(VLOOKUP($B318,'[2]1516 Exp_Rev Access'!$F$7:$FS$310,17,FALSE)),"",VLOOKUP($B318,'[2]1516 Exp_Rev Access'!$F$7:$FS$310,17,FALSE))</f>
        <v>43410.79</v>
      </c>
      <c r="AA318" s="90">
        <f>IF(ISNA(VLOOKUP($B318,'[2]1516 Exp_Rev Access'!$F$7:$FS$310,18,FALSE)),"",VLOOKUP($B318,'[2]1516 Exp_Rev Access'!$F$7:$FS$310,18,FALSE))</f>
        <v>0</v>
      </c>
      <c r="AB318" s="90">
        <f>IF(ISNA(VLOOKUP($B318,'[2]1516 Exp_Rev Access'!$F$7:$FS$310,19,FALSE)),"",VLOOKUP($B318,'[2]1516 Exp_Rev Access'!$F$7:$FS$310,19,FALSE))</f>
        <v>0</v>
      </c>
      <c r="AC318" s="90">
        <f>IF(ISNA(VLOOKUP($B318,'[2]1516 Exp_Rev Access'!$F$7:$FS$310,20,FALSE)),"",VLOOKUP($B318,'[2]1516 Exp_Rev Access'!$F$7:$FS$310,20,FALSE))</f>
        <v>3350.89</v>
      </c>
      <c r="AD318" s="90">
        <f>IF(ISNA(VLOOKUP($B318,'[2]1516 Exp_Rev Access'!$F$7:$FS$310,21,FALSE)),"",VLOOKUP($B318,'[2]1516 Exp_Rev Access'!$F$7:$FS$310,21,FALSE))</f>
        <v>552166.28</v>
      </c>
      <c r="AE318" s="90">
        <f>IF(ISNA(VLOOKUP($B318,'[2]1516 Exp_Rev Access'!$F$7:$FS$310,22,FALSE)),"",VLOOKUP($B318,'[2]1516 Exp_Rev Access'!$F$7:$FS$310,22,FALSE))</f>
        <v>12970.2</v>
      </c>
      <c r="AF318" s="90">
        <f>IF(ISNA(VLOOKUP($B318,'[2]1516 Exp_Rev Access'!$F$7:$FS$310,23,FALSE)),"",VLOOKUP($B318,'[2]1516 Exp_Rev Access'!$F$7:$FS$310,23,FALSE))</f>
        <v>0</v>
      </c>
      <c r="AG318" s="90">
        <f>IF(ISNA(VLOOKUP($B318,'[2]1516 Exp_Rev Access'!$F$7:$FS$310,24,FALSE)),"",VLOOKUP($B318,'[2]1516 Exp_Rev Access'!$F$7:$FS$310,24,FALSE))</f>
        <v>105551.98</v>
      </c>
      <c r="AH318" s="90">
        <f>IF(ISNA(VLOOKUP($B318,'[2]1516 Exp_Rev Access'!$F$7:$FS$310,25,FALSE)),"",VLOOKUP($B318,'[2]1516 Exp_Rev Access'!$F$7:$FS$310,25,FALSE))</f>
        <v>5776.65</v>
      </c>
      <c r="AI318" s="90">
        <f>IF(ISNA(VLOOKUP($B318,'[2]1516 Exp_Rev Access'!$F$7:$FS$310,26,FALSE)),"",VLOOKUP($B318,'[2]1516 Exp_Rev Access'!$F$7:$FS$310,26,FALSE))</f>
        <v>23242.25</v>
      </c>
      <c r="AJ318" s="90">
        <f>IF(ISNA(VLOOKUP($B318,'[2]1516 Exp_Rev Access'!$F$7:$FS$310,27,FALSE)),"",VLOOKUP($B318,'[2]1516 Exp_Rev Access'!$F$7:$FS$310,27,FALSE))</f>
        <v>49564.82</v>
      </c>
      <c r="AK318" s="90">
        <f>IF(ISNA(VLOOKUP($B318,'[2]1516 Exp_Rev Access'!$F$7:$FS$310,28,FALSE)),"",VLOOKUP($B318,'[2]1516 Exp_Rev Access'!$F$7:$FS$310,28,FALSE))</f>
        <v>65625.899999999994</v>
      </c>
      <c r="AL318" s="90">
        <f>IF(ISNA(VLOOKUP($B318,'[2]1516 Exp_Rev Access'!$F$7:$FS$310,29,FALSE)),"",VLOOKUP($B318,'[2]1516 Exp_Rev Access'!$F$7:$FS$310,29,FALSE))</f>
        <v>10947.98</v>
      </c>
      <c r="AM318" s="53">
        <f t="shared" si="759"/>
        <v>1057022.32</v>
      </c>
      <c r="AN318" s="92">
        <f t="shared" si="760"/>
        <v>2.153372025156421E-2</v>
      </c>
      <c r="AO318" s="68">
        <f t="shared" si="761"/>
        <v>240.07520532015408</v>
      </c>
      <c r="AP318" s="90">
        <f>IF(ISNA(VLOOKUP($B318,'[2]1516 Exp_Rev Access'!$F$7:$FS$310,30,FALSE)),"",VLOOKUP($B318,'[2]1516 Exp_Rev Access'!$F$7:$FS$310,30,FALSE))</f>
        <v>26465870.449999999</v>
      </c>
      <c r="AQ318" s="90">
        <f>IF(ISNA(VLOOKUP($B318,'[2]1516 Exp_Rev Access'!$F$7:$FS$310,31,FALSE)),"",VLOOKUP($B318,'[2]1516 Exp_Rev Access'!$F$7:$FS$310,31,FALSE))</f>
        <v>1039047.77</v>
      </c>
      <c r="AR318" s="90">
        <f>IF(ISNA(VLOOKUP($B318,'[2]1516 Exp_Rev Access'!$F$7:$FS$310,32,FALSE)),"",VLOOKUP($B318,'[2]1516 Exp_Rev Access'!$F$7:$FS$310,32,FALSE))</f>
        <v>0</v>
      </c>
      <c r="AS318" s="90">
        <f>IF(ISNA(VLOOKUP($B318,'[2]1516 Exp_Rev Access'!$F$7:$FS$310,33,FALSE)),"",VLOOKUP($B318,'[2]1516 Exp_Rev Access'!$F$7:$FS$310,33,FALSE))</f>
        <v>0</v>
      </c>
      <c r="AT318" s="90">
        <f>IF(ISNA(VLOOKUP($B318,'[2]1516 Exp_Rev Access'!$F$7:$FS$310,34,FALSE)),"",VLOOKUP($B318,'[2]1516 Exp_Rev Access'!$F$7:$FS$310,34,FALSE))</f>
        <v>0</v>
      </c>
      <c r="AU318" s="53">
        <f t="shared" si="762"/>
        <v>27504918.219999999</v>
      </c>
      <c r="AV318" s="93">
        <f t="shared" si="763"/>
        <v>0.56033179554016543</v>
      </c>
      <c r="AW318" s="53">
        <f t="shared" si="764"/>
        <v>6247.0288129587898</v>
      </c>
      <c r="AX318" s="90">
        <f>IF(ISNA(VLOOKUP($B318,'[2]1516 Exp_Rev Access'!$F$7:$FS$310,35,FALSE)),"",VLOOKUP($B318,'[2]1516 Exp_Rev Access'!$F$7:$FS$310,35,FALSE))</f>
        <v>0</v>
      </c>
      <c r="AY318" s="90">
        <f>IF(ISNA(VLOOKUP($B318,'[2]1516 Exp_Rev Access'!$F$7:$FS$310,36,FALSE)),"",VLOOKUP($B318,'[2]1516 Exp_Rev Access'!$F$7:$FS$310,36,FALSE))</f>
        <v>3792059.24</v>
      </c>
      <c r="AZ318" s="90">
        <f>IF(ISNA(VLOOKUP($B318,'[2]1516 Exp_Rev Access'!$F$7:$FS$310,37,FALSE)),"",VLOOKUP($B318,'[2]1516 Exp_Rev Access'!$F$7:$FS$310,37,FALSE))</f>
        <v>157642.15</v>
      </c>
      <c r="BA318" s="90">
        <f>IF(ISNA(VLOOKUP($B318,'[2]1516 Exp_Rev Access'!$F$7:$FS$310,38,FALSE)),"",VLOOKUP($B318,'[2]1516 Exp_Rev Access'!$F$7:$FS$310,38,FALSE))</f>
        <v>0</v>
      </c>
      <c r="BB318" s="90">
        <f>IF(ISNA(VLOOKUP($B318,'[2]1516 Exp_Rev Access'!$F$7:$FS$310,39,FALSE)),"",VLOOKUP($B318,'[2]1516 Exp_Rev Access'!$F$7:$FS$310,39,FALSE))</f>
        <v>0</v>
      </c>
      <c r="BC318" s="90">
        <f>IF(ISNA(VLOOKUP($B318,'[2]1516 Exp_Rev Access'!$F$7:$FS$310,40,FALSE)),"",VLOOKUP($B318,'[2]1516 Exp_Rev Access'!$F$7:$FS$310,40,FALSE))</f>
        <v>597277.49</v>
      </c>
      <c r="BD318" s="90">
        <f>IF(ISNA(VLOOKUP($B318,'[2]1516 Exp_Rev Access'!$F$7:$FS$310,41,FALSE)),"",VLOOKUP($B318,'[2]1516 Exp_Rev Access'!$F$7:$FS$310,41,FALSE))</f>
        <v>0</v>
      </c>
      <c r="BE318" s="90">
        <f>IF(ISNA(VLOOKUP($B318,'[2]1516 Exp_Rev Access'!$F$7:$FS$310,42,FALSE)),"",VLOOKUP($B318,'[2]1516 Exp_Rev Access'!$F$7:$FS$310,42,FALSE))</f>
        <v>135064.81</v>
      </c>
      <c r="BF318" s="90">
        <f>IF(ISNA(VLOOKUP($B318,'[2]1516 Exp_Rev Access'!$F$7:$FS$310,43,FALSE)),"",VLOOKUP($B318,'[2]1516 Exp_Rev Access'!$F$7:$FS$310,43,FALSE))</f>
        <v>0</v>
      </c>
      <c r="BG318" s="90">
        <f>IF(ISNA(VLOOKUP($B318,'[2]1516 Exp_Rev Access'!$F$7:$FS$310,44,FALSE)),"",VLOOKUP($B318,'[2]1516 Exp_Rev Access'!$F$7:$FS$310,44,FALSE))</f>
        <v>107538.56</v>
      </c>
      <c r="BH318" s="90">
        <f>IF(ISNA(VLOOKUP($B318,'[2]1516 Exp_Rev Access'!$F$7:$FS$310,45,FALSE)),"",VLOOKUP($B318,'[2]1516 Exp_Rev Access'!$F$7:$FS$310,45,FALSE))</f>
        <v>45407.48</v>
      </c>
      <c r="BI318" s="90">
        <f>IF(ISNA(VLOOKUP($B318,'[2]1516 Exp_Rev Access'!$F$7:$FS$310,46,FALSE)),"",VLOOKUP($B318,'[2]1516 Exp_Rev Access'!$F$7:$FS$310,46,FALSE))</f>
        <v>0</v>
      </c>
      <c r="BJ318" s="90">
        <f>IF(ISNA(VLOOKUP($B318,'[2]1516 Exp_Rev Access'!$F$7:$FS$310,47,FALSE)),"",VLOOKUP($B318,'[2]1516 Exp_Rev Access'!$F$7:$FS$310,47,FALSE))</f>
        <v>18796.07</v>
      </c>
      <c r="BK318" s="90">
        <f>IF(ISNA(VLOOKUP($B318,'[2]1516 Exp_Rev Access'!$F$7:$FS$310,48,FALSE)),"",VLOOKUP($B318,'[2]1516 Exp_Rev Access'!$F$7:$FS$310,48,FALSE))</f>
        <v>1991430.6</v>
      </c>
      <c r="BL318" s="90">
        <f>IF(ISNA(VLOOKUP($B318,'[2]1516 Exp_Rev Access'!$F$7:$FS$310,49,FALSE)),"",VLOOKUP($B318,'[2]1516 Exp_Rev Access'!$F$7:$FS$310,49,FALSE))</f>
        <v>0</v>
      </c>
      <c r="BM318" s="90">
        <f>IF(ISNA(VLOOKUP($B318,'[2]1516 Exp_Rev Access'!$F$7:$FS$310,50,FALSE)),"",VLOOKUP($B318,'[2]1516 Exp_Rev Access'!$F$7:$FS$310,50,FALSE))</f>
        <v>0</v>
      </c>
      <c r="BN318" s="90">
        <f>IF(ISNA(VLOOKUP($B318,'[2]1516 Exp_Rev Access'!$F$7:$FS$310,51,FALSE)),"",VLOOKUP($B318,'[2]1516 Exp_Rev Access'!$F$7:$FS$310,51,FALSE))</f>
        <v>0</v>
      </c>
      <c r="BO318" s="90">
        <f>IF(ISNA(VLOOKUP($B318,'[2]1516 Exp_Rev Access'!$F$7:$FS$310,52,FALSE)),"",VLOOKUP($B318,'[2]1516 Exp_Rev Access'!$F$7:$FS$310,52,FALSE))</f>
        <v>0</v>
      </c>
      <c r="BP318" s="90">
        <f>IF(ISNA(VLOOKUP($B318,'[2]1516 Exp_Rev Access'!$F$7:$FS$310,53,FALSE)),"",VLOOKUP($B318,'[2]1516 Exp_Rev Access'!$F$7:$FS$310,53,FALSE))</f>
        <v>0</v>
      </c>
      <c r="BQ318" s="90">
        <f>IF(ISNA(VLOOKUP($B318,'[2]1516 Exp_Rev Access'!$F$7:$FS$310,54,FALSE)),"",VLOOKUP($B318,'[2]1516 Exp_Rev Access'!$F$7:$FS$310,54,FALSE))</f>
        <v>0</v>
      </c>
      <c r="BR318" s="90">
        <f>IF(ISNA(VLOOKUP($B318,'[2]1516 Exp_Rev Access'!$F$7:$FS$310,55,FALSE)),"",VLOOKUP($B318,'[2]1516 Exp_Rev Access'!$F$7:$FS$310,55,FALSE))</f>
        <v>0</v>
      </c>
      <c r="BS318" s="90">
        <f>IF(ISNA(VLOOKUP($B318,'[2]1516 Exp_Rev Access'!$F$7:$FS$310,56,FALSE)),"",VLOOKUP($B318,'[2]1516 Exp_Rev Access'!$F$7:$FS$310,56,FALSE))</f>
        <v>0</v>
      </c>
      <c r="BT318" s="90">
        <f>IF(ISNA(VLOOKUP($B318,'[2]1516 Exp_Rev Access'!$F$7:$FS$310,57,FALSE)),"",VLOOKUP($B318,'[2]1516 Exp_Rev Access'!$F$7:$FS$310,57,FALSE))</f>
        <v>0</v>
      </c>
      <c r="BU318" s="90">
        <f>IF(ISNA(VLOOKUP($B318,'[2]1516 Exp_Rev Access'!$F$7:$FS$310,58,FALSE)),"",VLOOKUP($B318,'[2]1516 Exp_Rev Access'!$F$7:$FS$310,58,FALSE))</f>
        <v>0</v>
      </c>
      <c r="BV318" s="53">
        <f t="shared" si="765"/>
        <v>6845216.4000000004</v>
      </c>
      <c r="BW318" s="92">
        <f t="shared" si="766"/>
        <v>0.13945114708554068</v>
      </c>
      <c r="BX318" s="68">
        <f t="shared" si="767"/>
        <v>1554.713369430918</v>
      </c>
      <c r="BY318" s="90">
        <f>IF(ISNA(VLOOKUP($B318,'[2]1516 Exp_Rev Access'!$F$7:$FS$310,59,FALSE)),"",VLOOKUP($B318,'[2]1516 Exp_Rev Access'!$F$7:$FS$310,59,FALSE))</f>
        <v>0</v>
      </c>
      <c r="BZ318" s="90">
        <f>IF(ISNA(VLOOKUP($B318,'[2]1516 Exp_Rev Access'!$F$7:$FS$310,60,FALSE)),"",VLOOKUP($B318,'[2]1516 Exp_Rev Access'!$F$7:$FS$310,60,FALSE))</f>
        <v>0</v>
      </c>
      <c r="CA318" s="90">
        <f>IF(ISNA(VLOOKUP($B318,'[2]1516 Exp_Rev Access'!$F$7:$FS$310,61,FALSE)),"",VLOOKUP($B318,'[2]1516 Exp_Rev Access'!$F$7:$FS$310,61,FALSE))</f>
        <v>0</v>
      </c>
      <c r="CB318" s="90">
        <f>IF(ISNA(VLOOKUP($B318,'[2]1516 Exp_Rev Access'!$F$7:$FS$310,62,FALSE)),"",VLOOKUP($B318,'[2]1516 Exp_Rev Access'!$F$7:$FS$310,62,FALSE))</f>
        <v>0</v>
      </c>
      <c r="CC318" s="90">
        <f>IF(ISNA(VLOOKUP($B318,'[2]1516 Exp_Rev Access'!$F$7:$FS$310,63,FALSE)),"",VLOOKUP($B318,'[2]1516 Exp_Rev Access'!$F$7:$FS$310,63,FALSE))</f>
        <v>13500.55</v>
      </c>
      <c r="CD318" s="90">
        <f>IF(ISNA(VLOOKUP($B318,'[2]1516 Exp_Rev Access'!$F$7:$FS$310,64,FALSE)),"",VLOOKUP($B318,'[2]1516 Exp_Rev Access'!$F$7:$FS$310,64,FALSE))</f>
        <v>0</v>
      </c>
      <c r="CE318" s="53">
        <f t="shared" si="768"/>
        <v>13500.55</v>
      </c>
      <c r="CF318" s="92">
        <f t="shared" si="769"/>
        <v>2.7503399071294456E-4</v>
      </c>
      <c r="CG318" s="94">
        <f t="shared" si="770"/>
        <v>3.0662997855948833</v>
      </c>
      <c r="CH318" s="90">
        <f>IF(ISNA(VLOOKUP($B318,'[2]1516 Exp_Rev Access'!$F$7:$FS$310,65,FALSE)),"",VLOOKUP($B318,'[2]1516 Exp_Rev Access'!$F$7:$FS$310,65,FALSE))</f>
        <v>0</v>
      </c>
      <c r="CI318" s="90">
        <f>IF(ISNA(VLOOKUP($B318,'[2]1516 Exp_Rev Access'!$F$7:$FS$310,66,FALSE)),"",VLOOKUP($B318,'[2]1516 Exp_Rev Access'!$F$7:$FS$310,66,FALSE))</f>
        <v>0</v>
      </c>
      <c r="CJ318" s="90">
        <f>IF(ISNA(VLOOKUP($B318,'[2]1516 Exp_Rev Access'!$F$7:$FS$310,67,FALSE)),"",VLOOKUP($B318,'[2]1516 Exp_Rev Access'!$F$7:$FS$310,67,FALSE))</f>
        <v>0</v>
      </c>
      <c r="CK318" s="90">
        <f>IF(ISNA(VLOOKUP($B318,'[2]1516 Exp_Rev Access'!$F$7:$FS$310,68,FALSE)),"",VLOOKUP($B318,'[2]1516 Exp_Rev Access'!$F$7:$FS$310,68,FALSE))</f>
        <v>0</v>
      </c>
      <c r="CL318" s="90">
        <f>IF(ISNA(VLOOKUP($B318,'[2]1516 Exp_Rev Access'!$F$7:$FS$310,69,FALSE)),"",VLOOKUP($B318,'[2]1516 Exp_Rev Access'!$F$7:$FS$310,69,FALSE))</f>
        <v>0</v>
      </c>
      <c r="CM318" s="90">
        <f>IF(ISNA(VLOOKUP($B318,'[2]1516 Exp_Rev Access'!$F$7:$FS$310,70,FALSE)),"",VLOOKUP($B318,'[2]1516 Exp_Rev Access'!$F$7:$FS$310,70,FALSE))</f>
        <v>0</v>
      </c>
      <c r="CN318" s="90">
        <f>IF(ISNA(VLOOKUP($B318,'[2]1516 Exp_Rev Access'!$F$7:$FS$310,71,FALSE)),"",VLOOKUP($B318,'[2]1516 Exp_Rev Access'!$F$7:$FS$310,71,FALSE))</f>
        <v>0</v>
      </c>
      <c r="CO318" s="90">
        <f>IF(ISNA(VLOOKUP($B318,'[2]1516 Exp_Rev Access'!$F$7:$FS$310,72,FALSE)),"",VLOOKUP($B318,'[2]1516 Exp_Rev Access'!$F$7:$FS$310,72,FALSE))</f>
        <v>0</v>
      </c>
      <c r="CP318" s="90">
        <f>IF(ISNA(VLOOKUP($B318,'[2]1516 Exp_Rev Access'!$F$7:$FS$310,73,FALSE)),"",VLOOKUP($B318,'[2]1516 Exp_Rev Access'!$F$7:$FS$310,73,FALSE))</f>
        <v>0</v>
      </c>
      <c r="CQ318" s="90">
        <f>IF(ISNA(VLOOKUP($B318,'[2]1516 Exp_Rev Access'!$F$7:$FS$310,74,FALSE)),"",VLOOKUP($B318,'[2]1516 Exp_Rev Access'!$F$7:$FS$310,74,FALSE))</f>
        <v>903226</v>
      </c>
      <c r="CR318" s="90">
        <f>IF(ISNA(VLOOKUP($B318,'[2]1516 Exp_Rev Access'!$F$7:$FS$310,75,FALSE)),"",VLOOKUP($B318,'[2]1516 Exp_Rev Access'!$F$7:$FS$310,75,FALSE))</f>
        <v>0</v>
      </c>
      <c r="CS318" s="90">
        <f>IF(ISNA(VLOOKUP($B318,'[2]1516 Exp_Rev Access'!$F$7:$FS$310,76,FALSE)),"",VLOOKUP($B318,'[2]1516 Exp_Rev Access'!$F$7:$FS$310,76,FALSE))</f>
        <v>34916</v>
      </c>
      <c r="CT318" s="90">
        <f>IF(ISNA(VLOOKUP($B318,'[2]1516 Exp_Rev Access'!$F$7:$FS$310,77,FALSE)),"",VLOOKUP($B318,'[2]1516 Exp_Rev Access'!$F$7:$FS$310,77,FALSE))</f>
        <v>0</v>
      </c>
      <c r="CU318" s="90">
        <f>IF(ISNA(VLOOKUP($B318,'[2]1516 Exp_Rev Access'!$F$7:$FS$310,78,FALSE)),"",VLOOKUP($B318,'[2]1516 Exp_Rev Access'!$F$7:$FS$310,78,FALSE))</f>
        <v>456404.21</v>
      </c>
      <c r="CV318" s="90">
        <f>IF(ISNA(VLOOKUP($B318,'[2]1516 Exp_Rev Access'!$F$7:$FS$310,79,FALSE)),"",VLOOKUP($B318,'[2]1516 Exp_Rev Access'!$F$7:$FS$310,79,FALSE))</f>
        <v>147496</v>
      </c>
      <c r="CW318" s="90">
        <f>IF(ISNA(VLOOKUP($B318,'[2]1516 Exp_Rev Access'!$F$7:$FS$310,80,FALSE)),"",VLOOKUP($B318,'[2]1516 Exp_Rev Access'!$F$7:$FS$310,80,FALSE))</f>
        <v>0</v>
      </c>
      <c r="CX318" s="90">
        <f>IF(ISNA(VLOOKUP($B318,'[2]1516 Exp_Rev Access'!$F$7:$FS$310,81,FALSE)),"",VLOOKUP($B318,'[2]1516 Exp_Rev Access'!$F$7:$FS$310,81,FALSE))</f>
        <v>0</v>
      </c>
      <c r="CY318" s="90">
        <f>IF(ISNA(VLOOKUP($B318,'[2]1516 Exp_Rev Access'!$F$7:$FS$310,82,FALSE)),"",VLOOKUP($B318,'[2]1516 Exp_Rev Access'!$F$7:$FS$310,82,FALSE))</f>
        <v>0</v>
      </c>
      <c r="CZ318" s="90">
        <f>IF(ISNA(VLOOKUP($B318,'[2]1516 Exp_Rev Access'!$F$7:$FS$310,83,FALSE)),"",VLOOKUP($B318,'[2]1516 Exp_Rev Access'!$F$7:$FS$310,83,FALSE))</f>
        <v>0</v>
      </c>
      <c r="DA318" s="90">
        <f>IF(ISNA(VLOOKUP($B318,'[2]1516 Exp_Rev Access'!$F$7:$FS$310,84,FALSE)),"",VLOOKUP($B318,'[2]1516 Exp_Rev Access'!$F$7:$FS$310,84,FALSE))</f>
        <v>0</v>
      </c>
      <c r="DB318" s="90">
        <f>IF(ISNA(VLOOKUP($B318,'[2]1516 Exp_Rev Access'!$F$7:$FS$310,85,FALSE)),"",VLOOKUP($B318,'[2]1516 Exp_Rev Access'!$F$7:$FS$310,85,FALSE))</f>
        <v>20339</v>
      </c>
      <c r="DC318" s="90">
        <f>IF(ISNA(VLOOKUP($B318,'[2]1516 Exp_Rev Access'!$F$7:$FS$310,86,FALSE)),"",VLOOKUP($B318,'[2]1516 Exp_Rev Access'!$F$7:$FS$310,86,FALSE))</f>
        <v>0</v>
      </c>
      <c r="DD318" s="90">
        <f>IF(ISNA(VLOOKUP($B318,'[2]1516 Exp_Rev Access'!$F$7:$FS$310,87,FALSE)),"",VLOOKUP($B318,'[2]1516 Exp_Rev Access'!$F$7:$FS$310,87,FALSE))</f>
        <v>0</v>
      </c>
      <c r="DE318" s="90">
        <f>IF(ISNA(VLOOKUP($B318,'[2]1516 Exp_Rev Access'!$F$7:$FS$310,88,FALSE)),"",VLOOKUP($B318,'[2]1516 Exp_Rev Access'!$F$7:$FS$310,88,FALSE))</f>
        <v>0</v>
      </c>
      <c r="DF318" s="90">
        <f>IF(ISNA(VLOOKUP($B318,'[2]1516 Exp_Rev Access'!$F$7:$FS$310,89,FALSE)),"",VLOOKUP($B318,'[2]1516 Exp_Rev Access'!$F$7:$FS$310,89,FALSE))</f>
        <v>0</v>
      </c>
      <c r="DG318" s="90">
        <f>IF(ISNA(VLOOKUP($B318,'[2]1516 Exp_Rev Access'!$F$7:$FS$310,90,FALSE)),"",VLOOKUP($B318,'[2]1516 Exp_Rev Access'!$F$7:$FS$310,90,FALSE))</f>
        <v>0</v>
      </c>
      <c r="DH318" s="90">
        <f>IF(ISNA(VLOOKUP($B318,'[2]1516 Exp_Rev Access'!$F$7:$FS$310,91,FALSE)),"",VLOOKUP($B318,'[2]1516 Exp_Rev Access'!$F$7:$FS$310,91,FALSE))</f>
        <v>0</v>
      </c>
      <c r="DI318" s="90">
        <f>IF(ISNA(VLOOKUP($B318,'[2]1516 Exp_Rev Access'!$F$7:$FS$310,92,FALSE)),"",VLOOKUP($B318,'[2]1516 Exp_Rev Access'!$F$7:$FS$310,92,FALSE))</f>
        <v>591744.96</v>
      </c>
      <c r="DJ318" s="90">
        <f>IF(ISNA(VLOOKUP($B318,'[2]1516 Exp_Rev Access'!$F$7:$FS$310,93,FALSE)),"",VLOOKUP($B318,'[2]1516 Exp_Rev Access'!$F$7:$FS$310,93,FALSE))</f>
        <v>0</v>
      </c>
      <c r="DK318" s="90">
        <f>IF(ISNA(VLOOKUP($B318,'[2]1516 Exp_Rev Access'!$F$7:$FS$310,94,FALSE)),"",VLOOKUP($B318,'[2]1516 Exp_Rev Access'!$F$7:$FS$310,94,FALSE))</f>
        <v>0</v>
      </c>
      <c r="DL318" s="90">
        <f>IF(ISNA(VLOOKUP($B318,'[2]1516 Exp_Rev Access'!$F$7:$FS$310,95,FALSE)),"",VLOOKUP($B318,'[2]1516 Exp_Rev Access'!$F$7:$FS$310,95,FALSE))</f>
        <v>0</v>
      </c>
      <c r="DM318" s="90">
        <f>IF(ISNA(VLOOKUP($B318,'[2]1516 Exp_Rev Access'!$F$7:$FS$310,96,FALSE)),"",VLOOKUP($B318,'[2]1516 Exp_Rev Access'!$F$7:$FS$310,96,FALSE))</f>
        <v>0</v>
      </c>
      <c r="DN318" s="90">
        <f>IF(ISNA(VLOOKUP($B318,'[2]1516 Exp_Rev Access'!$F$7:$FS$310,97,FALSE)),"",VLOOKUP($B318,'[2]1516 Exp_Rev Access'!$F$7:$FS$310,97,FALSE))</f>
        <v>0</v>
      </c>
      <c r="DO318" s="90">
        <f>IF(ISNA(VLOOKUP($B318,'[2]1516 Exp_Rev Access'!$F$7:$FS$310,98,FALSE)),"",VLOOKUP($B318,'[2]1516 Exp_Rev Access'!$F$7:$FS$310,98,FALSE))</f>
        <v>0</v>
      </c>
      <c r="DP318" s="90">
        <f>IF(ISNA(VLOOKUP($B318,'[2]1516 Exp_Rev Access'!$F$7:$FS$310,99,FALSE)),"",VLOOKUP($B318,'[2]1516 Exp_Rev Access'!$F$7:$FS$310,99,FALSE))</f>
        <v>0</v>
      </c>
      <c r="DQ318" s="90">
        <f>IF(ISNA(VLOOKUP($B318,'[2]1516 Exp_Rev Access'!$F$7:$FS$310,100,FALSE)),"",VLOOKUP($B318,'[2]1516 Exp_Rev Access'!$F$7:$FS$310,100,FALSE))</f>
        <v>0</v>
      </c>
      <c r="DR318" s="90">
        <f>IF(ISNA(VLOOKUP($B318,'[2]1516 Exp_Rev Access'!$F$7:$FS$310,101,FALSE)),"",VLOOKUP($B318,'[2]1516 Exp_Rev Access'!$F$7:$FS$310,101,FALSE))</f>
        <v>0</v>
      </c>
      <c r="DS318" s="90">
        <f>IF(ISNA(VLOOKUP($B318,'[2]1516 Exp_Rev Access'!$F$7:$FS$310,102,FALSE)),"",VLOOKUP($B318,'[2]1516 Exp_Rev Access'!$F$7:$FS$310,102,FALSE))</f>
        <v>0</v>
      </c>
      <c r="DT318" s="90">
        <f>IF(ISNA(VLOOKUP($B318,'[2]1516 Exp_Rev Access'!$F$7:$FS$310,103,FALSE)),"",VLOOKUP($B318,'[2]1516 Exp_Rev Access'!$F$7:$FS$310,103,FALSE))</f>
        <v>0</v>
      </c>
      <c r="DU318" s="90">
        <f>IF(ISNA(VLOOKUP($B318,'[2]1516 Exp_Rev Access'!$F$7:$FS$310,104,FALSE)),"",VLOOKUP($B318,'[2]1516 Exp_Rev Access'!$F$7:$FS$310,104,FALSE))</f>
        <v>0</v>
      </c>
      <c r="DV318" s="90">
        <f>IF(ISNA(VLOOKUP($B318,'[2]1516 Exp_Rev Access'!$F$7:$FS$310,105,FALSE)),"",VLOOKUP($B318,'[2]1516 Exp_Rev Access'!$F$7:$FS$310,105,FALSE))</f>
        <v>0</v>
      </c>
      <c r="DW318" s="90">
        <f>IF(ISNA(VLOOKUP($B318,'[2]1516 Exp_Rev Access'!$F$7:$FS$310,106,FALSE)),"",VLOOKUP($B318,'[2]1516 Exp_Rev Access'!$F$7:$FS$310,106,FALSE))</f>
        <v>0</v>
      </c>
      <c r="DX318" s="90">
        <f>IF(ISNA(VLOOKUP($B318,'[2]1516 Exp_Rev Access'!$F$7:$FS$310,107,FALSE)),"",VLOOKUP($B318,'[2]1516 Exp_Rev Access'!$F$7:$FS$310,107,FALSE))</f>
        <v>0</v>
      </c>
      <c r="DY318" s="90">
        <f>IF(ISNA(VLOOKUP($B318,'[2]1516 Exp_Rev Access'!$F$7:$FS$310,108,FALSE)),"",VLOOKUP($B318,'[2]1516 Exp_Rev Access'!$F$7:$FS$310,108,FALSE))</f>
        <v>0</v>
      </c>
      <c r="DZ318" s="90">
        <f>IF(ISNA(VLOOKUP($B318,'[2]1516 Exp_Rev Access'!$F$7:$FS$310,109,FALSE)),"",VLOOKUP($B318,'[2]1516 Exp_Rev Access'!$F$7:$FS$310,109,FALSE))</f>
        <v>0</v>
      </c>
      <c r="EA318" s="90">
        <f>IF(ISNA(VLOOKUP($B318,'[2]1516 Exp_Rev Access'!$F$7:$FS$310,110,FALSE)),"",VLOOKUP($B318,'[2]1516 Exp_Rev Access'!$F$7:$FS$310,110,FALSE))</f>
        <v>0</v>
      </c>
      <c r="EB318" s="90">
        <f>IF(ISNA(VLOOKUP($B318,'[2]1516 Exp_Rev Access'!$F$7:$FS$310,111,FALSE)),"",VLOOKUP($B318,'[2]1516 Exp_Rev Access'!$F$7:$FS$310,111,FALSE))</f>
        <v>0</v>
      </c>
      <c r="EC318" s="90">
        <f>IF(ISNA(VLOOKUP($B318,'[2]1516 Exp_Rev Access'!$F$7:$FS$310,112,FALSE)),"",VLOOKUP($B318,'[2]1516 Exp_Rev Access'!$F$7:$FS$310,112,FALSE))</f>
        <v>0</v>
      </c>
      <c r="ED318" s="90">
        <f>IF(ISNA(VLOOKUP($B318,'[2]1516 Exp_Rev Access'!$F$7:$FS$310,113,FALSE)),"",VLOOKUP($B318,'[2]1516 Exp_Rev Access'!$F$7:$FS$310,113,FALSE))</f>
        <v>0</v>
      </c>
      <c r="EE318" s="90">
        <f>IF(ISNA(VLOOKUP($B318,'[2]1516 Exp_Rev Access'!$F$7:$FS$310,114,FALSE)),"",VLOOKUP($B318,'[2]1516 Exp_Rev Access'!$F$7:$FS$310,114,FALSE))</f>
        <v>0</v>
      </c>
      <c r="EF318" s="90">
        <f>IF(ISNA(VLOOKUP($B318,'[2]1516 Exp_Rev Access'!$F$7:$FS$310,115,FALSE)),"",VLOOKUP($B318,'[2]1516 Exp_Rev Access'!$F$7:$FS$310,115,FALSE))</f>
        <v>0</v>
      </c>
      <c r="EG318" s="90">
        <f>IF(ISNA(VLOOKUP($B318,'[2]1516 Exp_Rev Access'!$F$7:$FS$310,116,FALSE)),"",VLOOKUP($B318,'[2]1516 Exp_Rev Access'!$F$7:$FS$310,116,FALSE))</f>
        <v>0</v>
      </c>
      <c r="EH318" s="90">
        <f>IF(ISNA(VLOOKUP($B318,'[2]1516 Exp_Rev Access'!$F$7:$FS$310,117,FALSE)),"",VLOOKUP($B318,'[2]1516 Exp_Rev Access'!$F$7:$FS$310,117,FALSE))</f>
        <v>0</v>
      </c>
      <c r="EI318" s="90">
        <f>IF(ISNA(VLOOKUP($B318,'[2]1516 Exp_Rev Access'!$F$7:$FS$310,118,FALSE)),"",VLOOKUP($B318,'[2]1516 Exp_Rev Access'!$F$7:$FS$310,118,FALSE))</f>
        <v>0</v>
      </c>
      <c r="EJ318" s="90">
        <f>IF(ISNA(VLOOKUP($B318,'[2]1516 Exp_Rev Access'!$F$7:$FS$310,119,FALSE)),"",VLOOKUP($B318,'[2]1516 Exp_Rev Access'!$F$7:$FS$310,119,FALSE))</f>
        <v>0</v>
      </c>
      <c r="EK318" s="90">
        <f>IF(ISNA(VLOOKUP($B318,'[2]1516 Exp_Rev Access'!$F$7:$FS$310,120,FALSE)),"",VLOOKUP($B318,'[2]1516 Exp_Rev Access'!$F$7:$FS$310,120,FALSE))</f>
        <v>0</v>
      </c>
      <c r="EL318" s="90">
        <f>IF(ISNA(VLOOKUP($B318,'[2]1516 Exp_Rev Access'!$F$7:$FS$310,121,FALSE)),"",VLOOKUP($B318,'[2]1516 Exp_Rev Access'!$F$7:$FS$310,121,FALSE))</f>
        <v>0</v>
      </c>
      <c r="EM318" s="90">
        <f>IF(ISNA(VLOOKUP($B318,'[2]1516 Exp_Rev Access'!$F$7:$FS$310,122,FALSE)),"",VLOOKUP($B318,'[2]1516 Exp_Rev Access'!$F$7:$FS$310,122,FALSE))</f>
        <v>0</v>
      </c>
      <c r="EN318" s="90">
        <f>IF(ISNA(VLOOKUP($B318,'[2]1516 Exp_Rev Access'!$F$7:$FS$310,123,FALSE)),"",VLOOKUP($B318,'[2]1516 Exp_Rev Access'!$F$7:$FS$310,123,FALSE))</f>
        <v>0</v>
      </c>
      <c r="EO318" s="90">
        <f>IF(ISNA(VLOOKUP($B318,'[2]1516 Exp_Rev Access'!$F$7:$FS$310,124,FALSE)),"",VLOOKUP($B318,'[2]1516 Exp_Rev Access'!$F$7:$FS$310,124,FALSE))</f>
        <v>0</v>
      </c>
      <c r="EP318" s="90">
        <f>IF(ISNA(VLOOKUP($B318,'[2]1516 Exp_Rev Access'!$F$7:$FS$310,125,FALSE)),"",VLOOKUP($B318,'[2]1516 Exp_Rev Access'!$F$7:$FS$310,125,FALSE))</f>
        <v>0</v>
      </c>
      <c r="EQ318" s="90">
        <f>IF(ISNA(VLOOKUP($B318,'[2]1516 Exp_Rev Access'!$F$7:$FS$310,126,FALSE)),"",VLOOKUP($B318,'[2]1516 Exp_Rev Access'!$F$7:$FS$310,126,FALSE))</f>
        <v>0</v>
      </c>
      <c r="ER318" s="90">
        <f>IF(ISNA(VLOOKUP($B318,'[2]1516 Exp_Rev Access'!$F$7:$FS$310,127,FALSE)),"",VLOOKUP($B318,'[2]1516 Exp_Rev Access'!$F$7:$FS$310,127,FALSE))</f>
        <v>0</v>
      </c>
      <c r="ES318" s="90">
        <f>IF(ISNA(VLOOKUP($B318,'[2]1516 Exp_Rev Access'!$F$7:$FS$310,128,FALSE)),"",VLOOKUP($B318,'[2]1516 Exp_Rev Access'!$F$7:$FS$310,128,FALSE))</f>
        <v>0</v>
      </c>
      <c r="ET318" s="90">
        <f>IF(ISNA(VLOOKUP($B318,'[2]1516 Exp_Rev Access'!$F$7:$FS$310,129,FALSE)),"",VLOOKUP($B318,'[2]1516 Exp_Rev Access'!$F$7:$FS$310,129,FALSE))</f>
        <v>0</v>
      </c>
      <c r="EU318" s="90">
        <f>IF(ISNA(VLOOKUP($B318,'[2]1516 Exp_Rev Access'!$F$7:$FS$310,130,FALSE)),"",VLOOKUP($B318,'[2]1516 Exp_Rev Access'!$F$7:$FS$310,130,FALSE))</f>
        <v>0</v>
      </c>
      <c r="EV318" s="90">
        <f>IF(ISNA(VLOOKUP($B318,'[2]1516 Exp_Rev Access'!$F$7:$FS$310,131,FALSE)),"",VLOOKUP($B318,'[2]1516 Exp_Rev Access'!$F$7:$FS$310,131,FALSE))</f>
        <v>0</v>
      </c>
      <c r="EW318" s="90">
        <f>IF(ISNA(VLOOKUP($B318,'[2]1516 Exp_Rev Access'!$F$7:$FS$310,132,FALSE)),"",VLOOKUP($B318,'[2]1516 Exp_Rev Access'!$F$7:$FS$310,132,FALSE))</f>
        <v>0</v>
      </c>
      <c r="EX318" s="90">
        <f>IF(ISNA(VLOOKUP($B318,'[2]1516 Exp_Rev Access'!$F$7:$FS$310,133,FALSE)),"",VLOOKUP($B318,'[2]1516 Exp_Rev Access'!$F$7:$FS$310,133,FALSE))</f>
        <v>0</v>
      </c>
      <c r="EY318" s="90">
        <f>IF(ISNA(VLOOKUP($B318,'[2]1516 Exp_Rev Access'!$F$7:$FS$310,134,FALSE)),"",VLOOKUP($B318,'[2]1516 Exp_Rev Access'!$F$7:$FS$310,134,FALSE))</f>
        <v>0</v>
      </c>
      <c r="EZ318" s="90">
        <f>IF(ISNA(VLOOKUP($B318,'[2]1516 Exp_Rev Access'!$F$7:$FS$310,135,FALSE)),"",VLOOKUP($B318,'[2]1516 Exp_Rev Access'!$F$7:$FS$310,135,FALSE))</f>
        <v>0</v>
      </c>
      <c r="FA318" s="90">
        <f>IF(ISNA(VLOOKUP($B318,'[2]1516 Exp_Rev Access'!$F$7:$FS$310,136,FALSE)),"",VLOOKUP($B318,'[2]1516 Exp_Rev Access'!$F$7:$FS$310,136,FALSE))</f>
        <v>0</v>
      </c>
      <c r="FB318" s="90">
        <f>IF(ISNA(VLOOKUP($B318,'[2]1516 Exp_Rev Access'!$F$7:$FS$310,137,FALSE)),"",VLOOKUP($B318,'[2]1516 Exp_Rev Access'!$F$7:$FS$310,137,FALSE))</f>
        <v>0</v>
      </c>
      <c r="FC318" s="90">
        <f>IF(ISNA(VLOOKUP($B318,'[2]1516 Exp_Rev Access'!$F$7:$FS$310,138,FALSE)),"",VLOOKUP($B318,'[2]1516 Exp_Rev Access'!$F$7:$FS$310,138,FALSE))</f>
        <v>0</v>
      </c>
      <c r="FD318" s="90">
        <f>IF(ISNA(VLOOKUP($B318,'[2]1516 Exp_Rev Access'!$F$7:$FS$310,139,FALSE)),"",VLOOKUP($B318,'[2]1516 Exp_Rev Access'!$F$7:$FS$310,139,FALSE))</f>
        <v>0</v>
      </c>
      <c r="FE318" s="90">
        <f>IF(ISNA(VLOOKUP($B318,'[2]1516 Exp_Rev Access'!$F$7:$FS$310,140,FALSE)),"",VLOOKUP($B318,'[2]1516 Exp_Rev Access'!$F$7:$FS$310,140,FALSE))</f>
        <v>0</v>
      </c>
      <c r="FF318" s="90">
        <f>IF(ISNA(VLOOKUP($B318,'[2]1516 Exp_Rev Access'!$F$7:$FS$310,141,FALSE)),"",VLOOKUP($B318,'[2]1516 Exp_Rev Access'!$F$7:$FS$310,141,FALSE))</f>
        <v>0</v>
      </c>
      <c r="FG318" s="90">
        <f>IF(ISNA(VLOOKUP($B318,'[2]1516 Exp_Rev Access'!$F$7:$FS$310,142,FALSE)),"",VLOOKUP($B318,'[2]1516 Exp_Rev Access'!$F$7:$FS$310,142,FALSE))</f>
        <v>0</v>
      </c>
      <c r="FH318" s="90">
        <f>IF(ISNA(VLOOKUP($B318,'[2]1516 Exp_Rev Access'!$F$7:$FS$310,143,FALSE)),"",VLOOKUP($B318,'[2]1516 Exp_Rev Access'!$F$7:$FS$310,143,FALSE))</f>
        <v>0</v>
      </c>
      <c r="FI318" s="90">
        <f>IF(ISNA(VLOOKUP($B318,'[2]1516 Exp_Rev Access'!$F$7:$FS$310,144,FALSE)),"",VLOOKUP($B318,'[2]1516 Exp_Rev Access'!$F$7:$FS$310,144,FALSE))</f>
        <v>0</v>
      </c>
      <c r="FJ318" s="90">
        <f>IF(ISNA(VLOOKUP($B318,'[2]1516 Exp_Rev Access'!$F$7:$FS$310,145,FALSE)),"",VLOOKUP($B318,'[2]1516 Exp_Rev Access'!$F$7:$FS$310,145,FALSE))</f>
        <v>0</v>
      </c>
      <c r="FK318" s="90">
        <f>IF(ISNA(VLOOKUP($B318,'[2]1516 Exp_Rev Access'!$F$7:$FS$310,146,FALSE)),"",VLOOKUP($B318,'[2]1516 Exp_Rev Access'!$F$7:$FS$310,146,FALSE))</f>
        <v>0</v>
      </c>
      <c r="FL318" s="90">
        <f>IF(ISNA(VLOOKUP($B318,'[2]1516 Exp_Rev Access'!$F$7:$FS$310,1147,FALSE)),"",VLOOKUP($B318,'[2]1516 Exp_Rev Access'!$F$7:$FS$310,147,FALSE))</f>
        <v>0</v>
      </c>
      <c r="FM318" s="90">
        <f>IF(ISNA(VLOOKUP($B318,'[2]1516 Exp_Rev Access'!$F$7:$FS$310,148,FALSE)),"",VLOOKUP($B318,'[2]1516 Exp_Rev Access'!$F$7:$FS$310,148,FALSE))</f>
        <v>0</v>
      </c>
      <c r="FN318" s="90">
        <f>IF(ISNA(VLOOKUP($B318,'[2]1516 Exp_Rev Access'!$F$7:$FS$310,149,FALSE)),"",VLOOKUP($B318,'[2]1516 Exp_Rev Access'!$F$7:$FS$310,149,FALSE))</f>
        <v>0</v>
      </c>
      <c r="FO318" s="90">
        <f>IF(ISNA(VLOOKUP($B318,'[2]1516 Exp_Rev Access'!$F$7:$FS$310,150,FALSE)),"",VLOOKUP($B318,'[2]1516 Exp_Rev Access'!$F$7:$FS$310,150,FALSE))</f>
        <v>0</v>
      </c>
      <c r="FP318" s="90">
        <f>IF(ISNA(VLOOKUP($B318,'[2]1516 Exp_Rev Access'!$F$7:$FS$310,151,FALSE)),"",VLOOKUP($B318,'[2]1516 Exp_Rev Access'!$F$7:$FS$310,151,FALSE))</f>
        <v>0</v>
      </c>
      <c r="FQ318" s="90">
        <f>IF(ISNA(VLOOKUP($B318,'[2]1516 Exp_Rev Access'!$F$7:$FS$310,152,FALSE)),"",VLOOKUP($B318,'[2]1516 Exp_Rev Access'!$F$7:$FS$310,152,FALSE))</f>
        <v>0</v>
      </c>
      <c r="FR318" s="90">
        <f>IF(ISNA(VLOOKUP($B318,'[2]1516 Exp_Rev Access'!$F$7:$FS$310,153,FALSE)),"",VLOOKUP($B318,'[2]1516 Exp_Rev Access'!$F$7:$FS$310,153,FALSE))</f>
        <v>85135.51</v>
      </c>
      <c r="FS318" s="53">
        <f t="shared" si="771"/>
        <v>2239261.6799999997</v>
      </c>
      <c r="FT318" s="92">
        <f t="shared" si="772"/>
        <v>4.5618369333173286E-2</v>
      </c>
      <c r="FU318" s="53">
        <f t="shared" si="773"/>
        <v>508.59021367831957</v>
      </c>
      <c r="FV318" s="90">
        <f>IF(ISNA(VLOOKUP($B318,'[2]1516 Exp_Rev Access'!$F$7:$FS$310,154,FALSE)),"",VLOOKUP($B318,'[2]1516 Exp_Rev Access'!$F$7:$FS$310,154,FALSE))</f>
        <v>0</v>
      </c>
      <c r="FW318" s="90">
        <f>IF(ISNA(VLOOKUP($B318,'[2]1516 Exp_Rev Access'!$F$7:$FS$310,155,FALSE)),"",VLOOKUP($B318,'[2]1516 Exp_Rev Access'!$F$7:$FS$310,155,FALSE))</f>
        <v>0</v>
      </c>
      <c r="FX318" s="90">
        <f>IF(ISNA(VLOOKUP($B318,'[2]1516 Exp_Rev Access'!$F$7:$FS$310,156,FALSE)),"",VLOOKUP($B318,'[2]1516 Exp_Rev Access'!$F$7:$FS$310,156,FALSE))</f>
        <v>0</v>
      </c>
      <c r="FY318" s="90">
        <f>IF(ISNA(VLOOKUP($B318,'[2]1516 Exp_Rev Access'!$F$7:$FS$310,157,FALSE)),"",VLOOKUP($B318,'[2]1516 Exp_Rev Access'!$F$7:$FS$310,157,FALSE))</f>
        <v>0</v>
      </c>
      <c r="FZ318" s="90">
        <f>IF(ISNA(VLOOKUP($B318,'[2]1516 Exp_Rev Access'!$F$7:$FS$310,158,FALSE)),"",VLOOKUP($B318,'[2]1516 Exp_Rev Access'!$F$7:$FS$310,158,FALSE))</f>
        <v>0</v>
      </c>
      <c r="GA318" s="90">
        <f>IF(ISNA(VLOOKUP($B318,'[2]1516 Exp_Rev Access'!$F$7:$FS$310,159,FALSE)),"",VLOOKUP($B318,'[2]1516 Exp_Rev Access'!$F$7:$FS$310,159,FALSE))</f>
        <v>0</v>
      </c>
      <c r="GB318" s="90">
        <f>IF(ISNA(VLOOKUP($B318,'[2]1516 Exp_Rev Access'!$F$7:$FS$310,160,FALSE)),"",VLOOKUP($B318,'[2]1516 Exp_Rev Access'!$F$7:$FS$310,160,FALSE))</f>
        <v>0</v>
      </c>
      <c r="GC318" s="90">
        <f>IF(ISNA(VLOOKUP($B318,'[2]1516 Exp_Rev Access'!$F$7:$FS$310,161,FALSE)),"",VLOOKUP($B318,'[2]1516 Exp_Rev Access'!$F$7:$FS$310,161,FALSE))</f>
        <v>0</v>
      </c>
      <c r="GD318" s="90">
        <f>IF(ISNA(VLOOKUP($B318,'[2]1516 Exp_Rev Access'!$F$7:$FS$310,162,FALSE)),"",VLOOKUP($B318,'[2]1516 Exp_Rev Access'!$F$7:$FS$310,162,FALSE))</f>
        <v>0</v>
      </c>
      <c r="GE318" s="90">
        <f>IF(ISNA(VLOOKUP($B318,'[2]1516 Exp_Rev Access'!$F$7:$FS$310,163,FALSE)),"",VLOOKUP($B318,'[2]1516 Exp_Rev Access'!$F$7:$FS$310,163,FALSE))</f>
        <v>27209.9</v>
      </c>
      <c r="GF318" s="90">
        <f>IF(ISNA(VLOOKUP($B318,'[2]1516 Exp_Rev Access'!$F$7:$FS$310,164,FALSE)),"",VLOOKUP($B318,'[2]1516 Exp_Rev Access'!$F$7:$FS$310,164,FALSE))</f>
        <v>0</v>
      </c>
      <c r="GG318" s="90">
        <f>IF(ISNA(VLOOKUP($B318,'[2]1516 Exp_Rev Access'!$F$7:$FS$310,165,FALSE)),"",VLOOKUP($B318,'[2]1516 Exp_Rev Access'!$F$7:$FS$310,165,FALSE))</f>
        <v>0</v>
      </c>
      <c r="GH318" s="90">
        <f>IF(ISNA(VLOOKUP($B318,'[2]1516 Exp_Rev Access'!$F$7:$FS$310,166,FALSE)),"",VLOOKUP($B318,'[2]1516 Exp_Rev Access'!$F$7:$FS$310,166,FALSE))</f>
        <v>0</v>
      </c>
      <c r="GI318" s="90">
        <f>IF(ISNA(VLOOKUP($B318,'[2]1516 Exp_Rev Access'!$F$7:$FS$310,167,FALSE)),"",VLOOKUP($B318,'[2]1516 Exp_Rev Access'!$F$7:$FS$310,167,FALSE))</f>
        <v>0</v>
      </c>
      <c r="GJ318" s="90">
        <f>IF(ISNA(VLOOKUP($B318,'[2]1516 Exp_Rev Access'!$F$7:$FS$310,168,FALSE)),"",VLOOKUP($B318,'[2]1516 Exp_Rev Access'!$F$7:$FS$310,168,FALSE))</f>
        <v>0</v>
      </c>
      <c r="GK318" s="90">
        <f>IF(ISNA(VLOOKUP($B318,'[2]1516 Exp_Rev Access'!$F$7:$FS$310,169,FALSE)),"",VLOOKUP($B318,'[2]1516 Exp_Rev Access'!$F$7:$FS$310,169,FALSE))</f>
        <v>10705.13</v>
      </c>
      <c r="GL318" s="90">
        <f>IF(ISNA(VLOOKUP($B318,'[2]1516 Exp_Rev Access'!$F$7:$FS$310,170,FALSE)),"",VLOOKUP($B318,'[2]1516 Exp_Rev Access'!$F$7:$FS$310,170,FALSE))</f>
        <v>0</v>
      </c>
      <c r="GM318" s="90">
        <f>IF(ISNA(VLOOKUP($B318,'[2]1516 Exp_Rev Access'!$F$7:$FT$310,171,FALSE)),"",VLOOKUP($B318,'[2]1516 Exp_Rev Access'!$F$7:$FT$310,171,FALSE))</f>
        <v>0</v>
      </c>
      <c r="GN318" s="90">
        <f>IF(ISNA(VLOOKUP($B318,'[2]1516 Exp_Rev Access'!$F$7:$FU$310,172,FALSE)),"",VLOOKUP($B318,'[2]1516 Exp_Rev Access'!$F$7:$FU$310,172,FALSE))</f>
        <v>0</v>
      </c>
      <c r="GO318" s="90">
        <f>IF(ISNA(VLOOKUP($B318,'[2]1516 Exp_Rev Access'!$F$7:$FV$310,173,FALSE)),"",VLOOKUP($B318,'[2]1516 Exp_Rev Access'!$F$7:$FV$310,173,FALSE))</f>
        <v>0</v>
      </c>
      <c r="GP318" s="90">
        <f>IF(ISNA(VLOOKUP($B318,'[2]1516 Exp_Rev Access'!$F$7:$GA$310,174,FALSE)),"",VLOOKUP($B318,'[2]1516 Exp_Rev Access'!$F$7:$GA$310,174,FALSE))</f>
        <v>0</v>
      </c>
      <c r="GQ318" s="90">
        <f>IF(ISNA(VLOOKUP($B318,'[2]1516 Exp_Rev Access'!$F$7:$GA$310,175,FALSE)),"",VLOOKUP($B318,'[2]1516 Exp_Rev Access'!$F$7:$GA$310,175,FALSE))</f>
        <v>0</v>
      </c>
      <c r="GR318" s="90">
        <f>IF(ISNA(VLOOKUP($B318,'[2]1516 Exp_Rev Access'!$F$7:$GA$310,176,FALSE)),"",VLOOKUP($B318,'[2]1516 Exp_Rev Access'!$F$7:$GA$310,176,FALSE))</f>
        <v>0</v>
      </c>
      <c r="GS318" s="90">
        <f>IF(ISNA(VLOOKUP($B318,'[2]1516 Exp_Rev Access'!$F$7:$GA$310,177,FALSE)),"",VLOOKUP($B318,'[2]1516 Exp_Rev Access'!$F$7:$GA$310,177,FALSE))</f>
        <v>0</v>
      </c>
      <c r="GT318" s="90">
        <f>IF(ISNA(VLOOKUP($B318,'[2]1516 Exp_Rev Access'!$F$7:$GA$310,178,FALSE)),"",VLOOKUP($B318,'[2]1516 Exp_Rev Access'!$F$7:$GA$310,178,FALSE))</f>
        <v>0</v>
      </c>
      <c r="GU318" s="53">
        <f t="shared" si="774"/>
        <v>37915.03</v>
      </c>
      <c r="GV318" s="92">
        <f t="shared" si="775"/>
        <v>7.7240719888456509E-4</v>
      </c>
      <c r="GW318" s="96">
        <f t="shared" si="776"/>
        <v>8.6114157097172761</v>
      </c>
    </row>
    <row r="319" spans="1:222" x14ac:dyDescent="0.2">
      <c r="A319" s="99"/>
      <c r="B319" s="100"/>
      <c r="C319" s="100" t="s">
        <v>185</v>
      </c>
      <c r="D319" s="101">
        <f>SUM(D305:D318)</f>
        <v>108350.13</v>
      </c>
      <c r="E319" s="102">
        <f>SUM(E305:E318)</f>
        <v>1264790586.4399996</v>
      </c>
      <c r="F319" s="103">
        <f>SUM(F305:F318)</f>
        <v>1264790586.4399996</v>
      </c>
      <c r="G319" s="70">
        <f>F319-E319</f>
        <v>0</v>
      </c>
      <c r="H319" s="103">
        <f>SUM(H305:H318)</f>
        <v>262471281.98999998</v>
      </c>
      <c r="I319" s="103">
        <f t="shared" ref="I319:N319" si="777">SUM(I305:I318)</f>
        <v>0</v>
      </c>
      <c r="J319" s="103">
        <f t="shared" si="777"/>
        <v>35893.599999999999</v>
      </c>
      <c r="K319" s="103">
        <f t="shared" si="777"/>
        <v>287448.92000000004</v>
      </c>
      <c r="L319" s="103">
        <f t="shared" si="777"/>
        <v>0</v>
      </c>
      <c r="M319" s="103">
        <f t="shared" si="777"/>
        <v>0</v>
      </c>
      <c r="N319" s="103">
        <f t="shared" si="777"/>
        <v>262794624.50999999</v>
      </c>
      <c r="O319" s="69">
        <f>N319/E319</f>
        <v>0.20777718250551408</v>
      </c>
      <c r="P319" s="103">
        <f>N319/D319</f>
        <v>2425.4204818212952</v>
      </c>
      <c r="Q319" s="103">
        <f t="shared" ref="Q319:AK319" si="778">SUM(Q305:Q318)</f>
        <v>3582555.7599999993</v>
      </c>
      <c r="R319" s="103">
        <f t="shared" si="778"/>
        <v>0</v>
      </c>
      <c r="S319" s="103">
        <f t="shared" si="778"/>
        <v>5873</v>
      </c>
      <c r="T319" s="103">
        <f t="shared" si="778"/>
        <v>0</v>
      </c>
      <c r="U319" s="103">
        <f t="shared" si="778"/>
        <v>343853.5</v>
      </c>
      <c r="V319" s="103">
        <f t="shared" si="778"/>
        <v>256399.1</v>
      </c>
      <c r="W319" s="103">
        <f t="shared" si="778"/>
        <v>158555.87</v>
      </c>
      <c r="X319" s="103">
        <f t="shared" si="778"/>
        <v>0</v>
      </c>
      <c r="Y319" s="103">
        <f t="shared" si="778"/>
        <v>2236625.8099999996</v>
      </c>
      <c r="Z319" s="103">
        <f t="shared" si="778"/>
        <v>135377.91</v>
      </c>
      <c r="AA319" s="103">
        <f t="shared" si="778"/>
        <v>0</v>
      </c>
      <c r="AB319" s="103">
        <f t="shared" si="778"/>
        <v>0</v>
      </c>
      <c r="AC319" s="103">
        <f t="shared" si="778"/>
        <v>1895582.01</v>
      </c>
      <c r="AD319" s="103">
        <f t="shared" si="778"/>
        <v>10868409.4</v>
      </c>
      <c r="AE319" s="103">
        <f t="shared" si="778"/>
        <v>426546.06000000006</v>
      </c>
      <c r="AF319" s="103">
        <f t="shared" si="778"/>
        <v>0</v>
      </c>
      <c r="AG319" s="103">
        <f t="shared" si="778"/>
        <v>2958364.3</v>
      </c>
      <c r="AH319" s="103">
        <f t="shared" si="778"/>
        <v>244724.10999999996</v>
      </c>
      <c r="AI319" s="103">
        <f t="shared" si="778"/>
        <v>2760468.7</v>
      </c>
      <c r="AJ319" s="103">
        <f t="shared" si="778"/>
        <v>1031070.57</v>
      </c>
      <c r="AK319" s="103">
        <f t="shared" si="778"/>
        <v>3582614.3699999996</v>
      </c>
      <c r="AL319" s="103">
        <f>SUM(AL305:AL318)</f>
        <v>1147535.3500000001</v>
      </c>
      <c r="AM319" s="137">
        <f>SUM(Q319:AL319)</f>
        <v>31634555.82</v>
      </c>
      <c r="AN319" s="71">
        <f t="shared" si="760"/>
        <v>2.5011694551776861E-2</v>
      </c>
      <c r="AO319" s="70">
        <f t="shared" si="761"/>
        <v>291.96601628442897</v>
      </c>
      <c r="AP319" s="103">
        <f t="shared" ref="AP319:AU319" si="779">SUM(AP305:AP318)</f>
        <v>654705254.40999997</v>
      </c>
      <c r="AQ319" s="103">
        <f t="shared" si="779"/>
        <v>22205745.340000004</v>
      </c>
      <c r="AR319" s="103">
        <f t="shared" si="779"/>
        <v>20689318.32</v>
      </c>
      <c r="AS319" s="103">
        <f t="shared" si="779"/>
        <v>1837253.71</v>
      </c>
      <c r="AT319" s="103">
        <f t="shared" si="779"/>
        <v>0</v>
      </c>
      <c r="AU319" s="103">
        <f t="shared" si="779"/>
        <v>699437571.77999997</v>
      </c>
      <c r="AV319" s="73">
        <f t="shared" si="763"/>
        <v>0.55300662360929154</v>
      </c>
      <c r="AW319" s="103">
        <f t="shared" si="764"/>
        <v>6455.3459398710456</v>
      </c>
      <c r="AX319" s="103">
        <f t="shared" ref="AX319:BV319" si="780">SUM(AX305:AX318)</f>
        <v>5148679.8099999996</v>
      </c>
      <c r="AY319" s="103">
        <f t="shared" si="780"/>
        <v>83880241.790000007</v>
      </c>
      <c r="AZ319" s="103">
        <f t="shared" si="780"/>
        <v>5392346.2200000007</v>
      </c>
      <c r="BA319" s="103">
        <f t="shared" si="780"/>
        <v>0</v>
      </c>
      <c r="BB319" s="103">
        <f t="shared" si="780"/>
        <v>0</v>
      </c>
      <c r="BC319" s="103">
        <f t="shared" si="780"/>
        <v>20368390.290000003</v>
      </c>
      <c r="BD319" s="103">
        <f t="shared" si="780"/>
        <v>0</v>
      </c>
      <c r="BE319" s="103">
        <f t="shared" si="780"/>
        <v>6524401.7200000007</v>
      </c>
      <c r="BF319" s="103">
        <f t="shared" si="780"/>
        <v>0</v>
      </c>
      <c r="BG319" s="103">
        <f t="shared" si="780"/>
        <v>12066502.280000001</v>
      </c>
      <c r="BH319" s="103">
        <f t="shared" si="780"/>
        <v>1088317.1100000001</v>
      </c>
      <c r="BI319" s="103">
        <f t="shared" si="780"/>
        <v>0</v>
      </c>
      <c r="BJ319" s="103">
        <f t="shared" si="780"/>
        <v>581200</v>
      </c>
      <c r="BK319" s="103">
        <f t="shared" si="780"/>
        <v>49858269.590000004</v>
      </c>
      <c r="BL319" s="103">
        <f t="shared" si="780"/>
        <v>1838915.3899999997</v>
      </c>
      <c r="BM319" s="103">
        <f t="shared" si="780"/>
        <v>44688.47</v>
      </c>
      <c r="BN319" s="103">
        <f t="shared" si="780"/>
        <v>0</v>
      </c>
      <c r="BO319" s="103">
        <f t="shared" si="780"/>
        <v>0</v>
      </c>
      <c r="BP319" s="103">
        <f t="shared" si="780"/>
        <v>0</v>
      </c>
      <c r="BQ319" s="103">
        <f t="shared" si="780"/>
        <v>337045</v>
      </c>
      <c r="BR319" s="103">
        <f t="shared" si="780"/>
        <v>0</v>
      </c>
      <c r="BS319" s="103">
        <f t="shared" si="780"/>
        <v>0</v>
      </c>
      <c r="BT319" s="103">
        <f t="shared" si="780"/>
        <v>0</v>
      </c>
      <c r="BU319" s="103">
        <f t="shared" si="780"/>
        <v>0</v>
      </c>
      <c r="BV319" s="103">
        <f t="shared" si="780"/>
        <v>187128997.66999999</v>
      </c>
      <c r="BW319" s="71">
        <f t="shared" si="766"/>
        <v>0.14795255410360947</v>
      </c>
      <c r="BX319" s="70">
        <f t="shared" si="767"/>
        <v>1727.0768172590101</v>
      </c>
      <c r="BY319" s="103">
        <f t="shared" ref="BY319:CE319" si="781">SUM(BY305:BY318)</f>
        <v>0</v>
      </c>
      <c r="BZ319" s="103">
        <f t="shared" si="781"/>
        <v>534864.69000000006</v>
      </c>
      <c r="CA319" s="103">
        <f t="shared" si="781"/>
        <v>158321.51999999999</v>
      </c>
      <c r="CB319" s="103">
        <f t="shared" si="781"/>
        <v>0</v>
      </c>
      <c r="CC319" s="103">
        <f t="shared" si="781"/>
        <v>370318.74</v>
      </c>
      <c r="CD319" s="103">
        <f t="shared" si="781"/>
        <v>0</v>
      </c>
      <c r="CE319" s="103">
        <f t="shared" si="781"/>
        <v>1063504.95</v>
      </c>
      <c r="CF319" s="71">
        <f t="shared" si="769"/>
        <v>8.4085457418958394E-4</v>
      </c>
      <c r="CG319" s="72">
        <f t="shared" si="770"/>
        <v>9.8154469219372409</v>
      </c>
      <c r="CH319" s="103">
        <f t="shared" ref="CH319:ES319" si="782">SUM(CH305:CH318)</f>
        <v>504966.47999999992</v>
      </c>
      <c r="CI319" s="103">
        <f t="shared" si="782"/>
        <v>0</v>
      </c>
      <c r="CJ319" s="103">
        <f t="shared" si="782"/>
        <v>0</v>
      </c>
      <c r="CK319" s="103">
        <f t="shared" si="782"/>
        <v>0</v>
      </c>
      <c r="CL319" s="103">
        <f t="shared" si="782"/>
        <v>0</v>
      </c>
      <c r="CM319" s="103">
        <f t="shared" si="782"/>
        <v>0</v>
      </c>
      <c r="CN319" s="103">
        <f t="shared" si="782"/>
        <v>0</v>
      </c>
      <c r="CO319" s="103">
        <f t="shared" si="782"/>
        <v>0</v>
      </c>
      <c r="CP319" s="103">
        <f t="shared" si="782"/>
        <v>0</v>
      </c>
      <c r="CQ319" s="103">
        <f t="shared" si="782"/>
        <v>21768916.260000002</v>
      </c>
      <c r="CR319" s="103">
        <f t="shared" si="782"/>
        <v>0</v>
      </c>
      <c r="CS319" s="103">
        <f t="shared" si="782"/>
        <v>553538.3600000001</v>
      </c>
      <c r="CT319" s="103">
        <f t="shared" si="782"/>
        <v>52385</v>
      </c>
      <c r="CU319" s="103">
        <f t="shared" si="782"/>
        <v>14847043.859999998</v>
      </c>
      <c r="CV319" s="103">
        <f t="shared" si="782"/>
        <v>2886826.4899999998</v>
      </c>
      <c r="CW319" s="103">
        <f t="shared" si="782"/>
        <v>0</v>
      </c>
      <c r="CX319" s="103">
        <f t="shared" si="782"/>
        <v>0</v>
      </c>
      <c r="CY319" s="103">
        <f t="shared" si="782"/>
        <v>0</v>
      </c>
      <c r="CZ319" s="103">
        <f t="shared" si="782"/>
        <v>0</v>
      </c>
      <c r="DA319" s="103">
        <f t="shared" si="782"/>
        <v>235057.18</v>
      </c>
      <c r="DB319" s="103">
        <f t="shared" si="782"/>
        <v>1510217.5300000003</v>
      </c>
      <c r="DC319" s="103">
        <f t="shared" si="782"/>
        <v>0</v>
      </c>
      <c r="DD319" s="103">
        <f t="shared" si="782"/>
        <v>0</v>
      </c>
      <c r="DE319" s="103">
        <f t="shared" si="782"/>
        <v>0</v>
      </c>
      <c r="DF319" s="103">
        <f t="shared" si="782"/>
        <v>0</v>
      </c>
      <c r="DG319" s="103">
        <f t="shared" si="782"/>
        <v>44589.94</v>
      </c>
      <c r="DH319" s="103">
        <f t="shared" si="782"/>
        <v>247000.56</v>
      </c>
      <c r="DI319" s="103">
        <f t="shared" si="782"/>
        <v>19818709.009999998</v>
      </c>
      <c r="DJ319" s="103">
        <f t="shared" si="782"/>
        <v>0</v>
      </c>
      <c r="DK319" s="103">
        <f t="shared" si="782"/>
        <v>203305.86000000002</v>
      </c>
      <c r="DL319" s="103">
        <f t="shared" si="782"/>
        <v>0</v>
      </c>
      <c r="DM319" s="103">
        <f t="shared" si="782"/>
        <v>0</v>
      </c>
      <c r="DN319" s="103">
        <f t="shared" si="782"/>
        <v>0</v>
      </c>
      <c r="DO319" s="103">
        <f t="shared" si="782"/>
        <v>0</v>
      </c>
      <c r="DP319" s="103">
        <f t="shared" si="782"/>
        <v>0</v>
      </c>
      <c r="DQ319" s="103">
        <f t="shared" si="782"/>
        <v>0</v>
      </c>
      <c r="DR319" s="103">
        <f t="shared" si="782"/>
        <v>0</v>
      </c>
      <c r="DS319" s="103">
        <f t="shared" si="782"/>
        <v>0</v>
      </c>
      <c r="DT319" s="103">
        <f t="shared" si="782"/>
        <v>0</v>
      </c>
      <c r="DU319" s="103">
        <f t="shared" si="782"/>
        <v>0</v>
      </c>
      <c r="DV319" s="103">
        <f t="shared" si="782"/>
        <v>0</v>
      </c>
      <c r="DW319" s="103">
        <f t="shared" si="782"/>
        <v>0</v>
      </c>
      <c r="DX319" s="103">
        <f t="shared" si="782"/>
        <v>0</v>
      </c>
      <c r="DY319" s="103">
        <f t="shared" si="782"/>
        <v>0</v>
      </c>
      <c r="DZ319" s="103">
        <f t="shared" si="782"/>
        <v>0</v>
      </c>
      <c r="EA319" s="103">
        <f t="shared" si="782"/>
        <v>0</v>
      </c>
      <c r="EB319" s="103">
        <f t="shared" si="782"/>
        <v>0</v>
      </c>
      <c r="EC319" s="103">
        <f t="shared" si="782"/>
        <v>0</v>
      </c>
      <c r="ED319" s="103">
        <f t="shared" si="782"/>
        <v>0</v>
      </c>
      <c r="EE319" s="103">
        <f t="shared" si="782"/>
        <v>0</v>
      </c>
      <c r="EF319" s="103">
        <f t="shared" si="782"/>
        <v>105775.74</v>
      </c>
      <c r="EG319" s="103">
        <f t="shared" si="782"/>
        <v>272409.17000000004</v>
      </c>
      <c r="EH319" s="103">
        <f t="shared" si="782"/>
        <v>81734.33</v>
      </c>
      <c r="EI319" s="103">
        <f t="shared" si="782"/>
        <v>63983.58</v>
      </c>
      <c r="EJ319" s="103">
        <f t="shared" si="782"/>
        <v>0</v>
      </c>
      <c r="EK319" s="103">
        <f t="shared" si="782"/>
        <v>0</v>
      </c>
      <c r="EL319" s="103">
        <f t="shared" si="782"/>
        <v>0</v>
      </c>
      <c r="EM319" s="103">
        <f t="shared" si="782"/>
        <v>0</v>
      </c>
      <c r="EN319" s="103">
        <f t="shared" si="782"/>
        <v>885832.08</v>
      </c>
      <c r="EO319" s="103">
        <f t="shared" si="782"/>
        <v>28092.16</v>
      </c>
      <c r="EP319" s="103">
        <f t="shared" si="782"/>
        <v>0</v>
      </c>
      <c r="EQ319" s="103">
        <f t="shared" si="782"/>
        <v>0</v>
      </c>
      <c r="ER319" s="103">
        <f t="shared" si="782"/>
        <v>0</v>
      </c>
      <c r="ES319" s="103">
        <f t="shared" si="782"/>
        <v>0</v>
      </c>
      <c r="ET319" s="103">
        <f t="shared" ref="ET319:FR319" si="783">SUM(ET305:ET318)</f>
        <v>0</v>
      </c>
      <c r="EU319" s="103">
        <f t="shared" si="783"/>
        <v>0</v>
      </c>
      <c r="EV319" s="103">
        <f t="shared" si="783"/>
        <v>488279.96999999991</v>
      </c>
      <c r="EW319" s="103">
        <f t="shared" si="783"/>
        <v>0</v>
      </c>
      <c r="EX319" s="103">
        <f t="shared" si="783"/>
        <v>0</v>
      </c>
      <c r="EY319" s="103">
        <f t="shared" si="783"/>
        <v>0</v>
      </c>
      <c r="EZ319" s="103">
        <f t="shared" si="783"/>
        <v>0</v>
      </c>
      <c r="FA319" s="103">
        <f t="shared" si="783"/>
        <v>0</v>
      </c>
      <c r="FB319" s="103">
        <f t="shared" si="783"/>
        <v>0</v>
      </c>
      <c r="FC319" s="103">
        <f t="shared" si="783"/>
        <v>0</v>
      </c>
      <c r="FD319" s="103">
        <f t="shared" si="783"/>
        <v>0</v>
      </c>
      <c r="FE319" s="103">
        <f t="shared" si="783"/>
        <v>0</v>
      </c>
      <c r="FF319" s="103">
        <f t="shared" si="783"/>
        <v>0</v>
      </c>
      <c r="FG319" s="103">
        <f t="shared" si="783"/>
        <v>0</v>
      </c>
      <c r="FH319" s="103">
        <f t="shared" si="783"/>
        <v>0</v>
      </c>
      <c r="FI319" s="103">
        <f t="shared" si="783"/>
        <v>0</v>
      </c>
      <c r="FJ319" s="103">
        <f t="shared" si="783"/>
        <v>0</v>
      </c>
      <c r="FK319" s="103">
        <f t="shared" si="783"/>
        <v>0</v>
      </c>
      <c r="FL319" s="103">
        <f t="shared" si="783"/>
        <v>0</v>
      </c>
      <c r="FM319" s="103">
        <f t="shared" si="783"/>
        <v>0</v>
      </c>
      <c r="FN319" s="103">
        <f t="shared" si="783"/>
        <v>0</v>
      </c>
      <c r="FO319" s="103">
        <f t="shared" si="783"/>
        <v>0</v>
      </c>
      <c r="FP319" s="103">
        <f t="shared" si="783"/>
        <v>0</v>
      </c>
      <c r="FQ319" s="103">
        <f t="shared" si="783"/>
        <v>0</v>
      </c>
      <c r="FR319" s="103">
        <f t="shared" si="783"/>
        <v>2455241.8399999989</v>
      </c>
      <c r="FS319" s="103">
        <f>SUM(FS305:FS318)</f>
        <v>67053905.399999999</v>
      </c>
      <c r="FT319" s="71">
        <f t="shared" si="772"/>
        <v>5.3015816308956194E-2</v>
      </c>
      <c r="FU319" s="103">
        <f t="shared" si="773"/>
        <v>618.86317441428082</v>
      </c>
      <c r="FV319" s="103">
        <f t="shared" ref="FV319:GU319" si="784">SUM(FV305:FV318)</f>
        <v>18545.25</v>
      </c>
      <c r="FW319" s="103">
        <f t="shared" si="784"/>
        <v>2407204.0500000003</v>
      </c>
      <c r="FX319" s="103">
        <f t="shared" si="784"/>
        <v>0</v>
      </c>
      <c r="FY319" s="103">
        <f t="shared" si="784"/>
        <v>0</v>
      </c>
      <c r="FZ319" s="103">
        <f t="shared" si="784"/>
        <v>0</v>
      </c>
      <c r="GA319" s="103">
        <f>SUM(GA305:GA318)</f>
        <v>7043</v>
      </c>
      <c r="GB319" s="103">
        <f t="shared" si="784"/>
        <v>0</v>
      </c>
      <c r="GC319" s="103">
        <f t="shared" si="784"/>
        <v>0</v>
      </c>
      <c r="GD319" s="103">
        <f t="shared" si="784"/>
        <v>1041594.78</v>
      </c>
      <c r="GE319" s="103">
        <f t="shared" si="784"/>
        <v>42768.630000000005</v>
      </c>
      <c r="GF319" s="103">
        <f t="shared" si="784"/>
        <v>5715657.9800000004</v>
      </c>
      <c r="GG319" s="103">
        <f t="shared" si="784"/>
        <v>0</v>
      </c>
      <c r="GH319" s="103">
        <f t="shared" si="784"/>
        <v>35607.01</v>
      </c>
      <c r="GI319" s="103">
        <f t="shared" si="784"/>
        <v>0</v>
      </c>
      <c r="GJ319" s="103">
        <f t="shared" si="784"/>
        <v>0</v>
      </c>
      <c r="GK319" s="103">
        <f t="shared" si="784"/>
        <v>529252.29999999993</v>
      </c>
      <c r="GL319" s="103">
        <f t="shared" si="784"/>
        <v>32168.649999999998</v>
      </c>
      <c r="GM319" s="103">
        <f t="shared" si="784"/>
        <v>0</v>
      </c>
      <c r="GN319" s="103">
        <f t="shared" si="784"/>
        <v>0</v>
      </c>
      <c r="GO319" s="103">
        <f t="shared" si="784"/>
        <v>245000</v>
      </c>
      <c r="GP319" s="103">
        <f t="shared" si="784"/>
        <v>0</v>
      </c>
      <c r="GQ319" s="103">
        <f t="shared" si="784"/>
        <v>31600.019999999997</v>
      </c>
      <c r="GR319" s="103">
        <f t="shared" si="784"/>
        <v>26031.73</v>
      </c>
      <c r="GS319" s="103">
        <f t="shared" si="784"/>
        <v>0</v>
      </c>
      <c r="GT319" s="103">
        <f t="shared" si="784"/>
        <v>5544952.9099999992</v>
      </c>
      <c r="GU319" s="103">
        <f t="shared" si="784"/>
        <v>15677426.309999999</v>
      </c>
      <c r="GV319" s="71">
        <f t="shared" si="775"/>
        <v>1.2395274346662542E-2</v>
      </c>
      <c r="GW319" s="107">
        <f t="shared" si="776"/>
        <v>144.6922704199801</v>
      </c>
    </row>
    <row r="320" spans="1:222" ht="4.5" customHeight="1" x14ac:dyDescent="0.2">
      <c r="B320" s="87"/>
      <c r="C320" s="100"/>
      <c r="D320" s="120"/>
      <c r="E320" s="121"/>
      <c r="F320" s="81"/>
      <c r="G320" s="81"/>
      <c r="H320" s="81"/>
      <c r="I320" s="81"/>
      <c r="J320" s="81"/>
      <c r="K320" s="81"/>
      <c r="L320" s="81"/>
      <c r="M320" s="81"/>
      <c r="N320" s="81"/>
      <c r="O320" s="92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92"/>
      <c r="AO320" s="81"/>
      <c r="AP320" s="81"/>
      <c r="AQ320" s="81"/>
      <c r="AR320" s="81"/>
      <c r="AS320" s="81"/>
      <c r="AT320" s="81"/>
      <c r="AU320" s="81"/>
      <c r="AV320" s="92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1"/>
      <c r="BO320" s="81"/>
      <c r="BP320" s="81"/>
      <c r="BQ320" s="81"/>
      <c r="BR320" s="81"/>
      <c r="BS320" s="81"/>
      <c r="BT320" s="81"/>
      <c r="BU320" s="81"/>
      <c r="BV320" s="81"/>
      <c r="BW320" s="92"/>
      <c r="BX320" s="81"/>
      <c r="BY320" s="81"/>
      <c r="BZ320" s="81"/>
      <c r="CA320" s="81"/>
      <c r="CB320" s="81"/>
      <c r="CC320" s="81"/>
      <c r="CD320" s="81"/>
      <c r="CE320" s="81"/>
      <c r="CF320" s="126"/>
      <c r="CG320" s="81"/>
      <c r="CH320" s="81"/>
      <c r="CI320" s="81"/>
      <c r="CJ320" s="81"/>
      <c r="CK320" s="81"/>
      <c r="CL320" s="81"/>
      <c r="CM320" s="81"/>
      <c r="CN320" s="81"/>
      <c r="CO320" s="81"/>
      <c r="CP320" s="81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1"/>
      <c r="DH320" s="81"/>
      <c r="DI320" s="81"/>
      <c r="DJ320" s="81"/>
      <c r="DK320" s="81"/>
      <c r="DL320" s="81"/>
      <c r="DM320" s="81"/>
      <c r="DN320" s="81"/>
      <c r="DO320" s="81"/>
      <c r="DP320" s="81"/>
      <c r="DQ320" s="81"/>
      <c r="DR320" s="81"/>
      <c r="DS320" s="81"/>
      <c r="DT320" s="81"/>
      <c r="DU320" s="81"/>
      <c r="DV320" s="81"/>
      <c r="DW320" s="81"/>
      <c r="DX320" s="81"/>
      <c r="DY320" s="81"/>
      <c r="DZ320" s="81"/>
      <c r="EA320" s="81"/>
      <c r="EB320" s="81"/>
      <c r="EC320" s="81"/>
      <c r="ED320" s="81"/>
      <c r="EE320" s="81"/>
      <c r="EF320" s="81"/>
      <c r="EG320" s="81"/>
      <c r="EH320" s="81"/>
      <c r="EI320" s="81"/>
      <c r="EJ320" s="81"/>
      <c r="EK320" s="81"/>
      <c r="EL320" s="81"/>
      <c r="EM320" s="81"/>
      <c r="EN320" s="81"/>
      <c r="EO320" s="81"/>
      <c r="EP320" s="81"/>
      <c r="EQ320" s="81"/>
      <c r="ER320" s="81"/>
      <c r="ES320" s="81"/>
      <c r="ET320" s="81"/>
      <c r="EU320" s="81"/>
      <c r="EV320" s="81"/>
      <c r="EW320" s="81"/>
      <c r="EX320" s="81"/>
      <c r="EY320" s="81"/>
      <c r="EZ320" s="81"/>
      <c r="FA320" s="81"/>
      <c r="FB320" s="81"/>
      <c r="FC320" s="81"/>
      <c r="FD320" s="81"/>
      <c r="FE320" s="81"/>
      <c r="FF320" s="81"/>
      <c r="FG320" s="81"/>
      <c r="FH320" s="81"/>
      <c r="FI320" s="81"/>
      <c r="FJ320" s="81"/>
      <c r="FK320" s="81"/>
      <c r="FL320" s="81"/>
      <c r="FM320" s="81"/>
      <c r="FN320" s="81"/>
      <c r="FO320" s="81"/>
      <c r="FP320" s="81"/>
      <c r="FQ320" s="81"/>
      <c r="FR320" s="81"/>
      <c r="FS320" s="77"/>
      <c r="FT320" s="77"/>
      <c r="FU320" s="77"/>
      <c r="FV320" s="77"/>
      <c r="FW320" s="77"/>
      <c r="FX320" s="77"/>
      <c r="FY320" s="77"/>
      <c r="FZ320" s="77"/>
      <c r="GA320" s="77"/>
      <c r="GB320" s="77"/>
      <c r="GC320" s="77"/>
      <c r="GD320" s="77"/>
      <c r="GE320" s="77"/>
      <c r="GF320" s="77"/>
      <c r="GG320" s="77"/>
      <c r="GH320" s="77"/>
      <c r="GI320" s="77"/>
      <c r="GJ320" s="77"/>
      <c r="GK320" s="77"/>
      <c r="GL320" s="77"/>
      <c r="GM320" s="77"/>
      <c r="GN320" s="77"/>
      <c r="GO320" s="77"/>
      <c r="GP320" s="77"/>
      <c r="GQ320" s="77"/>
      <c r="GR320" s="77"/>
      <c r="GS320" s="77"/>
      <c r="GT320" s="77"/>
      <c r="GU320" s="77"/>
      <c r="GV320" s="77"/>
      <c r="GW320" s="108"/>
    </row>
    <row r="321" spans="1:222" ht="12.75" x14ac:dyDescent="0.2">
      <c r="A321" s="99" t="s">
        <v>648</v>
      </c>
      <c r="B321" s="87"/>
      <c r="C321" s="100"/>
      <c r="D321" s="120"/>
      <c r="E321" s="121"/>
      <c r="F321" s="81"/>
      <c r="G321" s="81"/>
      <c r="H321" s="81"/>
      <c r="I321" s="81"/>
      <c r="J321" s="81"/>
      <c r="K321" s="81"/>
      <c r="L321" s="81"/>
      <c r="M321" s="81"/>
      <c r="N321" s="81"/>
      <c r="O321" s="92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92"/>
      <c r="AO321" s="81"/>
      <c r="AP321" s="81"/>
      <c r="AQ321" s="81"/>
      <c r="AR321" s="81"/>
      <c r="AS321" s="81"/>
      <c r="AT321" s="81"/>
      <c r="AU321" s="81"/>
      <c r="AV321" s="92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1"/>
      <c r="BO321" s="81"/>
      <c r="BP321" s="81"/>
      <c r="BQ321" s="81"/>
      <c r="BR321" s="81"/>
      <c r="BS321" s="81"/>
      <c r="BT321" s="81"/>
      <c r="BU321" s="81"/>
      <c r="BV321" s="81"/>
      <c r="BW321" s="92"/>
      <c r="BX321" s="81"/>
      <c r="BY321" s="81"/>
      <c r="BZ321" s="81"/>
      <c r="CA321" s="81"/>
      <c r="CB321" s="81"/>
      <c r="CC321" s="81"/>
      <c r="CD321" s="81"/>
      <c r="CE321" s="81"/>
      <c r="CF321" s="126"/>
      <c r="CG321" s="81"/>
      <c r="CH321" s="81"/>
      <c r="CI321" s="81"/>
      <c r="CJ321" s="81"/>
      <c r="CK321" s="81"/>
      <c r="CL321" s="81"/>
      <c r="CM321" s="81"/>
      <c r="CN321" s="81"/>
      <c r="CO321" s="81"/>
      <c r="CP321" s="81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1"/>
      <c r="DH321" s="81"/>
      <c r="DI321" s="81"/>
      <c r="DJ321" s="81"/>
      <c r="DK321" s="81"/>
      <c r="DL321" s="81"/>
      <c r="DM321" s="81"/>
      <c r="DN321" s="81"/>
      <c r="DO321" s="81"/>
      <c r="DP321" s="81"/>
      <c r="DQ321" s="81"/>
      <c r="DR321" s="81"/>
      <c r="DS321" s="81"/>
      <c r="DT321" s="81"/>
      <c r="DU321" s="81"/>
      <c r="DV321" s="81"/>
      <c r="DW321" s="81"/>
      <c r="DX321" s="81"/>
      <c r="DY321" s="81"/>
      <c r="DZ321" s="81"/>
      <c r="EA321" s="81"/>
      <c r="EB321" s="81"/>
      <c r="EC321" s="81"/>
      <c r="ED321" s="81"/>
      <c r="EE321" s="81"/>
      <c r="EF321" s="81"/>
      <c r="EG321" s="81"/>
      <c r="EH321" s="81"/>
      <c r="EI321" s="81"/>
      <c r="EJ321" s="81"/>
      <c r="EK321" s="81"/>
      <c r="EL321" s="81"/>
      <c r="EM321" s="81"/>
      <c r="EN321" s="81"/>
      <c r="EO321" s="81"/>
      <c r="EP321" s="81"/>
      <c r="EQ321" s="81"/>
      <c r="ER321" s="81"/>
      <c r="ES321" s="81"/>
      <c r="ET321" s="81"/>
      <c r="EU321" s="81"/>
      <c r="EV321" s="81"/>
      <c r="EW321" s="81"/>
      <c r="EX321" s="81"/>
      <c r="EY321" s="81"/>
      <c r="EZ321" s="81"/>
      <c r="FA321" s="81"/>
      <c r="FB321" s="81"/>
      <c r="FC321" s="81"/>
      <c r="FD321" s="81"/>
      <c r="FE321" s="81"/>
      <c r="FF321" s="81"/>
      <c r="FG321" s="81"/>
      <c r="FH321" s="81"/>
      <c r="FI321" s="81"/>
      <c r="FJ321" s="81"/>
      <c r="FK321" s="81"/>
      <c r="FL321" s="81"/>
      <c r="FM321" s="81"/>
      <c r="FN321" s="81"/>
      <c r="FO321" s="81"/>
      <c r="FP321" s="81"/>
      <c r="FQ321" s="81"/>
      <c r="FR321" s="81"/>
      <c r="FS321" s="77"/>
      <c r="FT321" s="77"/>
      <c r="FU321" s="77"/>
      <c r="FV321" s="77"/>
      <c r="FW321" s="77"/>
      <c r="FX321" s="77"/>
      <c r="FY321" s="77"/>
      <c r="FZ321" s="77"/>
      <c r="GA321" s="77"/>
      <c r="GB321" s="77"/>
      <c r="GC321" s="77"/>
      <c r="GD321" s="77"/>
      <c r="GE321" s="77"/>
      <c r="GF321" s="77"/>
      <c r="GG321" s="77"/>
      <c r="GH321" s="77"/>
      <c r="GI321" s="77"/>
      <c r="GJ321" s="77"/>
      <c r="GK321" s="77"/>
      <c r="GL321" s="77"/>
      <c r="GM321" s="77"/>
      <c r="GN321" s="77"/>
      <c r="GO321" s="77"/>
      <c r="GP321" s="77"/>
      <c r="GQ321" s="77"/>
      <c r="GR321" s="77"/>
      <c r="GS321" s="77"/>
      <c r="GT321" s="77"/>
      <c r="GU321" s="77"/>
      <c r="GV321" s="77"/>
      <c r="GW321" s="108"/>
    </row>
    <row r="322" spans="1:222" x14ac:dyDescent="0.2">
      <c r="B322" s="87" t="s">
        <v>649</v>
      </c>
      <c r="C322" s="87" t="s">
        <v>650</v>
      </c>
      <c r="D322" s="88">
        <f>IF(ISNA(VLOOKUP($B322,'[2]1516 enrollment_Rev_Exp by size'!$A$6:$C$325,3,FALSE)),"",VLOOKUP($B322,'[2]1516 enrollment_Rev_Exp by size'!$A$6:$C$325,3,FALSE))</f>
        <v>30357.620000000003</v>
      </c>
      <c r="E322" s="89">
        <v>369452720.80000001</v>
      </c>
      <c r="F322" s="67">
        <f t="shared" ref="F322:F335" si="785">N322+AM322+AU322+BV322+CE322+FS322+GU322</f>
        <v>369452720.79999995</v>
      </c>
      <c r="G322" s="67">
        <f t="shared" ref="G322:G335" si="786">F322-E322</f>
        <v>0</v>
      </c>
      <c r="H322" s="90">
        <f>IF(ISNA(VLOOKUP($B322,'[2]1516 Exp_Rev Access'!$F$7:$FS$310,2,FALSE)),"",VLOOKUP($B322,'[2]1516 Exp_Rev Access'!$F$7:$FS$310,2,FALSE))</f>
        <v>64271279.859999999</v>
      </c>
      <c r="I322" s="90">
        <f>IF(ISNA(VLOOKUP($B322,'[2]1516 Exp_Rev Access'!$F$7:$FS$310,3,FALSE)),"",VLOOKUP($B322,'[2]1516 Exp_Rev Access'!$F$7:$FS$310,3,FALSE))</f>
        <v>0</v>
      </c>
      <c r="J322" s="90">
        <f>IF(ISNA(VLOOKUP($B322,'[2]1516 Exp_Rev Access'!$F$7:$FS$310,4,FALSE)),"",VLOOKUP($B322,'[2]1516 Exp_Rev Access'!$F$7:$FS$310,4,FALSE))</f>
        <v>0</v>
      </c>
      <c r="K322" s="90">
        <f>IF(ISNA(VLOOKUP($B322,'[2]1516 Exp_Rev Access'!$F$7:$FS$310,5,FALSE)),"-",VLOOKUP($B322,'[2]1516 Exp_Rev Access'!$F$7:$FS$310,5,FALSE))</f>
        <v>379.54</v>
      </c>
      <c r="L322" s="90">
        <f>IF(ISNA(VLOOKUP($B322,'[2]1516 Exp_Rev Access'!$F$7:$FS$310,6,FALSE)),"",VLOOKUP($B322,'[2]1516 Exp_Rev Access'!$F$7:$FS$310,6,FALSE))</f>
        <v>0</v>
      </c>
      <c r="M322" s="90">
        <f>IF(ISNA(VLOOKUP($B322,'[2]1516 Exp_Rev Access'!$F$7:$FS$310,7,FALSE)),"",VLOOKUP($B322,'[2]1516 Exp_Rev Access'!$F$7:$FS$310,7,FALSE))</f>
        <v>0</v>
      </c>
      <c r="N322" s="53">
        <f t="shared" ref="N322:N335" si="787">SUM(H322:M322)</f>
        <v>64271659.399999999</v>
      </c>
      <c r="O322" s="91">
        <f t="shared" ref="O322:O335" si="788">N322/E322</f>
        <v>0.17396450420185941</v>
      </c>
      <c r="P322" s="53">
        <f t="shared" ref="P322:P335" si="789">N322/D322</f>
        <v>2117.1507977239321</v>
      </c>
      <c r="Q322" s="90">
        <f>IF(ISNA(VLOOKUP($B322,'[2]1516 Exp_Rev Access'!$F$7:$FS$310,8,FALSE)),"",VLOOKUP($B322,'[2]1516 Exp_Rev Access'!$F$7:$FS$310,8,FALSE))</f>
        <v>241695.45</v>
      </c>
      <c r="R322" s="90">
        <f>IF(ISNA(VLOOKUP($B322,'[2]1516 Exp_Rev Access'!$F$7:$FS$310,9,FALSE)),"",VLOOKUP($B322,'[2]1516 Exp_Rev Access'!$F$7:$FS$310,9,FALSE))</f>
        <v>0</v>
      </c>
      <c r="S322" s="90">
        <f>IF(ISNA(VLOOKUP($B322,'[2]1516 Exp_Rev Access'!$F$7:$FS$310,10,FALSE)),"",VLOOKUP($B322,'[2]1516 Exp_Rev Access'!$F$7:$FS$310,10,FALSE))</f>
        <v>11403.84</v>
      </c>
      <c r="T322" s="90">
        <f>IF(ISNA(VLOOKUP($B322,'[2]1516 Exp_Rev Access'!$F$7:$FS$310,11,FALSE)),"",VLOOKUP($B322,'[2]1516 Exp_Rev Access'!$F$7:$FS$310,11,FALSE))</f>
        <v>8360</v>
      </c>
      <c r="U322" s="90">
        <f>IF(ISNA(VLOOKUP($B322,'[2]1516 Exp_Rev Access'!$F$7:$FS$310,12,FALSE)),"",VLOOKUP($B322,'[2]1516 Exp_Rev Access'!$F$7:$FS$310,12,FALSE))</f>
        <v>0</v>
      </c>
      <c r="V322" s="90">
        <f>IF(ISNA(VLOOKUP($B322,'[2]1516 Exp_Rev Access'!$F$7:$FS$310,13,FALSE)),"",VLOOKUP($B322,'[2]1516 Exp_Rev Access'!$F$7:$FS$310,13,FALSE))</f>
        <v>197628.69</v>
      </c>
      <c r="W322" s="90">
        <f>IF(ISNA(VLOOKUP($B322,'[2]1516 Exp_Rev Access'!$F$7:$FS$310,14,FALSE)),"",VLOOKUP($B322,'[2]1516 Exp_Rev Access'!$F$7:$FS$310,14,FALSE))</f>
        <v>0</v>
      </c>
      <c r="X322" s="90">
        <f>IF(ISNA(VLOOKUP($B322,'[2]1516 Exp_Rev Access'!$F$7:$FS$310,15,FALSE)),"",VLOOKUP($B322,'[2]1516 Exp_Rev Access'!$F$7:$FS$310,15,FALSE))</f>
        <v>1764123.21</v>
      </c>
      <c r="Y322" s="90">
        <f>IF(ISNA(VLOOKUP($B322,'[2]1516 Exp_Rev Access'!$F$7:$FS$310,16,FALSE)),"",VLOOKUP($B322,'[2]1516 Exp_Rev Access'!$F$7:$FS$310,16,FALSE))</f>
        <v>773358.61</v>
      </c>
      <c r="Z322" s="90">
        <f>IF(ISNA(VLOOKUP($B322,'[2]1516 Exp_Rev Access'!$F$7:$FS$310,17,FALSE)),"",VLOOKUP($B322,'[2]1516 Exp_Rev Access'!$F$7:$FS$310,17,FALSE))</f>
        <v>39485.97</v>
      </c>
      <c r="AA322" s="90">
        <f>IF(ISNA(VLOOKUP($B322,'[2]1516 Exp_Rev Access'!$F$7:$FS$310,18,FALSE)),"",VLOOKUP($B322,'[2]1516 Exp_Rev Access'!$F$7:$FS$310,18,FALSE))</f>
        <v>42110.6</v>
      </c>
      <c r="AB322" s="90">
        <f>IF(ISNA(VLOOKUP($B322,'[2]1516 Exp_Rev Access'!$F$7:$FS$310,19,FALSE)),"",VLOOKUP($B322,'[2]1516 Exp_Rev Access'!$F$7:$FS$310,19,FALSE))</f>
        <v>0</v>
      </c>
      <c r="AC322" s="90">
        <f>IF(ISNA(VLOOKUP($B322,'[2]1516 Exp_Rev Access'!$F$7:$FS$310,20,FALSE)),"",VLOOKUP($B322,'[2]1516 Exp_Rev Access'!$F$7:$FS$310,20,FALSE))</f>
        <v>184691.67</v>
      </c>
      <c r="AD322" s="90">
        <f>IF(ISNA(VLOOKUP($B322,'[2]1516 Exp_Rev Access'!$F$7:$FS$310,21,FALSE)),"",VLOOKUP($B322,'[2]1516 Exp_Rev Access'!$F$7:$FS$310,21,FALSE))</f>
        <v>2344111.86</v>
      </c>
      <c r="AE322" s="90">
        <f>IF(ISNA(VLOOKUP($B322,'[2]1516 Exp_Rev Access'!$F$7:$FS$310,22,FALSE)),"",VLOOKUP($B322,'[2]1516 Exp_Rev Access'!$F$7:$FS$310,22,FALSE))</f>
        <v>251074.76</v>
      </c>
      <c r="AF322" s="90">
        <f>IF(ISNA(VLOOKUP($B322,'[2]1516 Exp_Rev Access'!$F$7:$FS$310,23,FALSE)),"",VLOOKUP($B322,'[2]1516 Exp_Rev Access'!$F$7:$FS$310,23,FALSE))</f>
        <v>0</v>
      </c>
      <c r="AG322" s="90">
        <f>IF(ISNA(VLOOKUP($B322,'[2]1516 Exp_Rev Access'!$F$7:$FS$310,24,FALSE)),"",VLOOKUP($B322,'[2]1516 Exp_Rev Access'!$F$7:$FS$310,24,FALSE))</f>
        <v>735821.19</v>
      </c>
      <c r="AH322" s="90">
        <f>IF(ISNA(VLOOKUP($B322,'[2]1516 Exp_Rev Access'!$F$7:$FS$310,25,FALSE)),"",VLOOKUP($B322,'[2]1516 Exp_Rev Access'!$F$7:$FS$310,25,FALSE))</f>
        <v>45973.279999999999</v>
      </c>
      <c r="AI322" s="90">
        <f>IF(ISNA(VLOOKUP($B322,'[2]1516 Exp_Rev Access'!$F$7:$FS$310,26,FALSE)),"",VLOOKUP($B322,'[2]1516 Exp_Rev Access'!$F$7:$FS$310,26,FALSE))</f>
        <v>517108.57</v>
      </c>
      <c r="AJ322" s="90">
        <f>IF(ISNA(VLOOKUP($B322,'[2]1516 Exp_Rev Access'!$F$7:$FS$310,27,FALSE)),"",VLOOKUP($B322,'[2]1516 Exp_Rev Access'!$F$7:$FS$310,27,FALSE))</f>
        <v>409220.83</v>
      </c>
      <c r="AK322" s="90">
        <f>IF(ISNA(VLOOKUP($B322,'[2]1516 Exp_Rev Access'!$F$7:$FS$310,28,FALSE)),"",VLOOKUP($B322,'[2]1516 Exp_Rev Access'!$F$7:$FS$310,28,FALSE))</f>
        <v>269568.67</v>
      </c>
      <c r="AL322" s="90">
        <f>IF(ISNA(VLOOKUP($B322,'[2]1516 Exp_Rev Access'!$F$7:$FS$310,29,FALSE)),"",VLOOKUP($B322,'[2]1516 Exp_Rev Access'!$F$7:$FS$310,29,FALSE))</f>
        <v>0</v>
      </c>
      <c r="AM322" s="53">
        <f t="shared" ref="AM322:AM335" si="790">SUM(Q322:AL322)</f>
        <v>7835737.2000000002</v>
      </c>
      <c r="AN322" s="92">
        <f t="shared" ref="AN322:AN336" si="791">AM322/E322</f>
        <v>2.1209039097161791E-2</v>
      </c>
      <c r="AO322" s="68">
        <f t="shared" ref="AO322:AO336" si="792">AM322/D322</f>
        <v>258.11434493217848</v>
      </c>
      <c r="AP322" s="90">
        <f>IF(ISNA(VLOOKUP($B322,'[2]1516 Exp_Rev Access'!$F$7:$FS$310,30,FALSE)),"",VLOOKUP($B322,'[2]1516 Exp_Rev Access'!$F$7:$FS$310,30,FALSE))</f>
        <v>181516009.53999999</v>
      </c>
      <c r="AQ322" s="90">
        <f>IF(ISNA(VLOOKUP($B322,'[2]1516 Exp_Rev Access'!$F$7:$FS$310,31,FALSE)),"",VLOOKUP($B322,'[2]1516 Exp_Rev Access'!$F$7:$FS$310,31,FALSE))</f>
        <v>7207567.5999999996</v>
      </c>
      <c r="AR322" s="90">
        <f>IF(ISNA(VLOOKUP($B322,'[2]1516 Exp_Rev Access'!$F$7:$FS$310,32,FALSE)),"",VLOOKUP($B322,'[2]1516 Exp_Rev Access'!$F$7:$FS$310,32,FALSE))</f>
        <v>16587996.039999999</v>
      </c>
      <c r="AS322" s="90">
        <f>IF(ISNA(VLOOKUP($B322,'[2]1516 Exp_Rev Access'!$F$7:$FS$310,33,FALSE)),"",VLOOKUP($B322,'[2]1516 Exp_Rev Access'!$F$7:$FS$310,33,FALSE))</f>
        <v>0</v>
      </c>
      <c r="AT322" s="90">
        <f>IF(ISNA(VLOOKUP($B322,'[2]1516 Exp_Rev Access'!$F$7:$FS$310,34,FALSE)),"",VLOOKUP($B322,'[2]1516 Exp_Rev Access'!$F$7:$FS$310,34,FALSE))</f>
        <v>0</v>
      </c>
      <c r="AU322" s="53">
        <f t="shared" ref="AU322:AU335" si="793">SUM(AP322:AT322)</f>
        <v>205311573.17999998</v>
      </c>
      <c r="AV322" s="93">
        <f t="shared" ref="AV322:AV336" si="794">AU322/E322</f>
        <v>0.55571812473169901</v>
      </c>
      <c r="AW322" s="53">
        <f t="shared" ref="AW322:AW336" si="795">AU322/D322</f>
        <v>6763.0984635817949</v>
      </c>
      <c r="AX322" s="90">
        <f>IF(ISNA(VLOOKUP($B322,'[2]1516 Exp_Rev Access'!$F$7:$FS$310,35,FALSE)),"",VLOOKUP($B322,'[2]1516 Exp_Rev Access'!$F$7:$FS$310,35,FALSE))</f>
        <v>250799.49</v>
      </c>
      <c r="AY322" s="90">
        <f>IF(ISNA(VLOOKUP($B322,'[2]1516 Exp_Rev Access'!$F$7:$FS$310,36,FALSE)),"",VLOOKUP($B322,'[2]1516 Exp_Rev Access'!$F$7:$FS$310,36,FALSE))</f>
        <v>25002754.280000001</v>
      </c>
      <c r="AZ322" s="90">
        <f>IF(ISNA(VLOOKUP($B322,'[2]1516 Exp_Rev Access'!$F$7:$FS$310,37,FALSE)),"",VLOOKUP($B322,'[2]1516 Exp_Rev Access'!$F$7:$FS$310,37,FALSE))</f>
        <v>2508358.5299999998</v>
      </c>
      <c r="BA322" s="90">
        <f>IF(ISNA(VLOOKUP($B322,'[2]1516 Exp_Rev Access'!$F$7:$FS$310,38,FALSE)),"",VLOOKUP($B322,'[2]1516 Exp_Rev Access'!$F$7:$FS$310,38,FALSE))</f>
        <v>0</v>
      </c>
      <c r="BB322" s="90">
        <f>IF(ISNA(VLOOKUP($B322,'[2]1516 Exp_Rev Access'!$F$7:$FS$310,39,FALSE)),"",VLOOKUP($B322,'[2]1516 Exp_Rev Access'!$F$7:$FS$310,39,FALSE))</f>
        <v>0</v>
      </c>
      <c r="BC322" s="90">
        <f>IF(ISNA(VLOOKUP($B322,'[2]1516 Exp_Rev Access'!$F$7:$FS$310,40,FALSE)),"",VLOOKUP($B322,'[2]1516 Exp_Rev Access'!$F$7:$FS$310,40,FALSE))</f>
        <v>8772157.9600000009</v>
      </c>
      <c r="BD322" s="90">
        <f>IF(ISNA(VLOOKUP($B322,'[2]1516 Exp_Rev Access'!$F$7:$FS$310,41,FALSE)),"",VLOOKUP($B322,'[2]1516 Exp_Rev Access'!$F$7:$FS$310,41,FALSE))</f>
        <v>0</v>
      </c>
      <c r="BE322" s="90">
        <f>IF(ISNA(VLOOKUP($B322,'[2]1516 Exp_Rev Access'!$F$7:$FS$310,42,FALSE)),"",VLOOKUP($B322,'[2]1516 Exp_Rev Access'!$F$7:$FS$310,42,FALSE))</f>
        <v>4135464.51</v>
      </c>
      <c r="BF322" s="90">
        <f>IF(ISNA(VLOOKUP($B322,'[2]1516 Exp_Rev Access'!$F$7:$FS$310,43,FALSE)),"",VLOOKUP($B322,'[2]1516 Exp_Rev Access'!$F$7:$FS$310,43,FALSE))</f>
        <v>0</v>
      </c>
      <c r="BG322" s="90">
        <f>IF(ISNA(VLOOKUP($B322,'[2]1516 Exp_Rev Access'!$F$7:$FS$310,44,FALSE)),"",VLOOKUP($B322,'[2]1516 Exp_Rev Access'!$F$7:$FS$310,44,FALSE))</f>
        <v>1738932.99</v>
      </c>
      <c r="BH322" s="90">
        <f>IF(ISNA(VLOOKUP($B322,'[2]1516 Exp_Rev Access'!$F$7:$FS$310,45,FALSE)),"",VLOOKUP($B322,'[2]1516 Exp_Rev Access'!$F$7:$FS$310,45,FALSE))</f>
        <v>300129.37</v>
      </c>
      <c r="BI322" s="90">
        <f>IF(ISNA(VLOOKUP($B322,'[2]1516 Exp_Rev Access'!$F$7:$FS$310,46,FALSE)),"",VLOOKUP($B322,'[2]1516 Exp_Rev Access'!$F$7:$FS$310,46,FALSE))</f>
        <v>0</v>
      </c>
      <c r="BJ322" s="90">
        <f>IF(ISNA(VLOOKUP($B322,'[2]1516 Exp_Rev Access'!$F$7:$FS$310,47,FALSE)),"",VLOOKUP($B322,'[2]1516 Exp_Rev Access'!$F$7:$FS$310,47,FALSE))</f>
        <v>304060.11</v>
      </c>
      <c r="BK322" s="90">
        <f>IF(ISNA(VLOOKUP($B322,'[2]1516 Exp_Rev Access'!$F$7:$FS$310,48,FALSE)),"",VLOOKUP($B322,'[2]1516 Exp_Rev Access'!$F$7:$FS$310,48,FALSE))</f>
        <v>10561423.08</v>
      </c>
      <c r="BL322" s="90">
        <f>IF(ISNA(VLOOKUP($B322,'[2]1516 Exp_Rev Access'!$F$7:$FS$310,49,FALSE)),"",VLOOKUP($B322,'[2]1516 Exp_Rev Access'!$F$7:$FS$310,49,FALSE))</f>
        <v>421465.86</v>
      </c>
      <c r="BM322" s="90">
        <f>IF(ISNA(VLOOKUP($B322,'[2]1516 Exp_Rev Access'!$F$7:$FS$310,50,FALSE)),"",VLOOKUP($B322,'[2]1516 Exp_Rev Access'!$F$7:$FS$310,50,FALSE))</f>
        <v>48953.33</v>
      </c>
      <c r="BN322" s="90">
        <f>IF(ISNA(VLOOKUP($B322,'[2]1516 Exp_Rev Access'!$F$7:$FS$310,51,FALSE)),"",VLOOKUP($B322,'[2]1516 Exp_Rev Access'!$F$7:$FS$310,51,FALSE))</f>
        <v>0</v>
      </c>
      <c r="BO322" s="90">
        <f>IF(ISNA(VLOOKUP($B322,'[2]1516 Exp_Rev Access'!$F$7:$FS$310,52,FALSE)),"",VLOOKUP($B322,'[2]1516 Exp_Rev Access'!$F$7:$FS$310,52,FALSE))</f>
        <v>0</v>
      </c>
      <c r="BP322" s="90">
        <f>IF(ISNA(VLOOKUP($B322,'[2]1516 Exp_Rev Access'!$F$7:$FS$310,53,FALSE)),"",VLOOKUP($B322,'[2]1516 Exp_Rev Access'!$F$7:$FS$310,53,FALSE))</f>
        <v>0</v>
      </c>
      <c r="BQ322" s="90">
        <f>IF(ISNA(VLOOKUP($B322,'[2]1516 Exp_Rev Access'!$F$7:$FS$310,54,FALSE)),"",VLOOKUP($B322,'[2]1516 Exp_Rev Access'!$F$7:$FS$310,54,FALSE))</f>
        <v>11532.7</v>
      </c>
      <c r="BR322" s="90">
        <f>IF(ISNA(VLOOKUP($B322,'[2]1516 Exp_Rev Access'!$F$7:$FS$310,55,FALSE)),"",VLOOKUP($B322,'[2]1516 Exp_Rev Access'!$F$7:$FS$310,55,FALSE))</f>
        <v>0</v>
      </c>
      <c r="BS322" s="90">
        <f>IF(ISNA(VLOOKUP($B322,'[2]1516 Exp_Rev Access'!$F$7:$FS$310,56,FALSE)),"",VLOOKUP($B322,'[2]1516 Exp_Rev Access'!$F$7:$FS$310,56,FALSE))</f>
        <v>661982.18999999994</v>
      </c>
      <c r="BT322" s="90">
        <f>IF(ISNA(VLOOKUP($B322,'[2]1516 Exp_Rev Access'!$F$7:$FS$310,57,FALSE)),"",VLOOKUP($B322,'[2]1516 Exp_Rev Access'!$F$7:$FS$310,57,FALSE))</f>
        <v>0</v>
      </c>
      <c r="BU322" s="90">
        <f>IF(ISNA(VLOOKUP($B322,'[2]1516 Exp_Rev Access'!$F$7:$FS$310,58,FALSE)),"",VLOOKUP($B322,'[2]1516 Exp_Rev Access'!$F$7:$FS$310,58,FALSE))</f>
        <v>0</v>
      </c>
      <c r="BV322" s="53">
        <f t="shared" ref="BV322:BV335" si="796">SUM(AX322:BU322)</f>
        <v>54718014.399999999</v>
      </c>
      <c r="BW322" s="92">
        <f t="shared" ref="BW322:BW336" si="797">BV322/E322</f>
        <v>0.14810559327189557</v>
      </c>
      <c r="BX322" s="68">
        <f t="shared" ref="BX322:BX336" si="798">BV322/D322</f>
        <v>1802.4474382379117</v>
      </c>
      <c r="BY322" s="90">
        <f>IF(ISNA(VLOOKUP($B322,'[2]1516 Exp_Rev Access'!$F$7:$FS$310,59,FALSE)),"",VLOOKUP($B322,'[2]1516 Exp_Rev Access'!$F$7:$FS$310,59,FALSE))</f>
        <v>0</v>
      </c>
      <c r="BZ322" s="90">
        <f>IF(ISNA(VLOOKUP($B322,'[2]1516 Exp_Rev Access'!$F$7:$FS$310,60,FALSE)),"",VLOOKUP($B322,'[2]1516 Exp_Rev Access'!$F$7:$FS$310,60,FALSE))</f>
        <v>0</v>
      </c>
      <c r="CA322" s="90">
        <f>IF(ISNA(VLOOKUP($B322,'[2]1516 Exp_Rev Access'!$F$7:$FS$310,61,FALSE)),"",VLOOKUP($B322,'[2]1516 Exp_Rev Access'!$F$7:$FS$310,61,FALSE))</f>
        <v>0</v>
      </c>
      <c r="CB322" s="90">
        <f>IF(ISNA(VLOOKUP($B322,'[2]1516 Exp_Rev Access'!$F$7:$FS$310,62,FALSE)),"",VLOOKUP($B322,'[2]1516 Exp_Rev Access'!$F$7:$FS$310,62,FALSE))</f>
        <v>0</v>
      </c>
      <c r="CC322" s="90">
        <f>IF(ISNA(VLOOKUP($B322,'[2]1516 Exp_Rev Access'!$F$7:$FS$310,63,FALSE)),"",VLOOKUP($B322,'[2]1516 Exp_Rev Access'!$F$7:$FS$310,63,FALSE))</f>
        <v>0</v>
      </c>
      <c r="CD322" s="90">
        <f>IF(ISNA(VLOOKUP($B322,'[2]1516 Exp_Rev Access'!$F$7:$FS$310,64,FALSE)),"",VLOOKUP($B322,'[2]1516 Exp_Rev Access'!$F$7:$FS$310,64,FALSE))</f>
        <v>0</v>
      </c>
      <c r="CE322" s="53">
        <f t="shared" ref="CE322:CE335" si="799">SUM(BY322:CD322)</f>
        <v>0</v>
      </c>
      <c r="CF322" s="92"/>
      <c r="CG322" s="94">
        <f t="shared" ref="CG322:CG336" si="800">CE322/D322</f>
        <v>0</v>
      </c>
      <c r="CH322" s="90">
        <f>IF(ISNA(VLOOKUP($B322,'[2]1516 Exp_Rev Access'!$F$7:$FS$310,65,FALSE)),"",VLOOKUP($B322,'[2]1516 Exp_Rev Access'!$F$7:$FS$310,65,FALSE))</f>
        <v>17161.310000000001</v>
      </c>
      <c r="CI322" s="90">
        <f>IF(ISNA(VLOOKUP($B322,'[2]1516 Exp_Rev Access'!$F$7:$FS$310,66,FALSE)),"",VLOOKUP($B322,'[2]1516 Exp_Rev Access'!$F$7:$FS$310,66,FALSE))</f>
        <v>0</v>
      </c>
      <c r="CJ322" s="90">
        <f>IF(ISNA(VLOOKUP($B322,'[2]1516 Exp_Rev Access'!$F$7:$FS$310,67,FALSE)),"",VLOOKUP($B322,'[2]1516 Exp_Rev Access'!$F$7:$FS$310,67,FALSE))</f>
        <v>0</v>
      </c>
      <c r="CK322" s="90">
        <f>IF(ISNA(VLOOKUP($B322,'[2]1516 Exp_Rev Access'!$F$7:$FS$310,68,FALSE)),"",VLOOKUP($B322,'[2]1516 Exp_Rev Access'!$F$7:$FS$310,68,FALSE))</f>
        <v>0</v>
      </c>
      <c r="CL322" s="90">
        <f>IF(ISNA(VLOOKUP($B322,'[2]1516 Exp_Rev Access'!$F$7:$FS$310,69,FALSE)),"",VLOOKUP($B322,'[2]1516 Exp_Rev Access'!$F$7:$FS$310,69,FALSE))</f>
        <v>0</v>
      </c>
      <c r="CM322" s="90">
        <f>IF(ISNA(VLOOKUP($B322,'[2]1516 Exp_Rev Access'!$F$7:$FS$310,70,FALSE)),"",VLOOKUP($B322,'[2]1516 Exp_Rev Access'!$F$7:$FS$310,70,FALSE))</f>
        <v>0</v>
      </c>
      <c r="CN322" s="90">
        <f>IF(ISNA(VLOOKUP($B322,'[2]1516 Exp_Rev Access'!$F$7:$FS$310,71,FALSE)),"",VLOOKUP($B322,'[2]1516 Exp_Rev Access'!$F$7:$FS$310,71,FALSE))</f>
        <v>0</v>
      </c>
      <c r="CO322" s="90">
        <f>IF(ISNA(VLOOKUP($B322,'[2]1516 Exp_Rev Access'!$F$7:$FS$310,72,FALSE)),"",VLOOKUP($B322,'[2]1516 Exp_Rev Access'!$F$7:$FS$310,72,FALSE))</f>
        <v>9258.39</v>
      </c>
      <c r="CP322" s="90">
        <f>IF(ISNA(VLOOKUP($B322,'[2]1516 Exp_Rev Access'!$F$7:$FS$310,73,FALSE)),"",VLOOKUP($B322,'[2]1516 Exp_Rev Access'!$F$7:$FS$310,73,FALSE))</f>
        <v>0</v>
      </c>
      <c r="CQ322" s="90">
        <f>IF(ISNA(VLOOKUP($B322,'[2]1516 Exp_Rev Access'!$F$7:$FS$310,74,FALSE)),"",VLOOKUP($B322,'[2]1516 Exp_Rev Access'!$F$7:$FS$310,74,FALSE))</f>
        <v>6265083.0099999998</v>
      </c>
      <c r="CR322" s="90">
        <f>IF(ISNA(VLOOKUP($B322,'[2]1516 Exp_Rev Access'!$F$7:$FS$310,75,FALSE)),"",VLOOKUP($B322,'[2]1516 Exp_Rev Access'!$F$7:$FS$310,75,FALSE))</f>
        <v>0</v>
      </c>
      <c r="CS322" s="90">
        <f>IF(ISNA(VLOOKUP($B322,'[2]1516 Exp_Rev Access'!$F$7:$FS$310,76,FALSE)),"",VLOOKUP($B322,'[2]1516 Exp_Rev Access'!$F$7:$FS$310,76,FALSE))</f>
        <v>243370</v>
      </c>
      <c r="CT322" s="90">
        <f>IF(ISNA(VLOOKUP($B322,'[2]1516 Exp_Rev Access'!$F$7:$FS$310,77,FALSE)),"",VLOOKUP($B322,'[2]1516 Exp_Rev Access'!$F$7:$FS$310,77,FALSE))</f>
        <v>58772</v>
      </c>
      <c r="CU322" s="90">
        <f>IF(ISNA(VLOOKUP($B322,'[2]1516 Exp_Rev Access'!$F$7:$FS$310,78,FALSE)),"",VLOOKUP($B322,'[2]1516 Exp_Rev Access'!$F$7:$FS$310,78,FALSE))</f>
        <v>10404346.460000001</v>
      </c>
      <c r="CV322" s="90">
        <f>IF(ISNA(VLOOKUP($B322,'[2]1516 Exp_Rev Access'!$F$7:$FS$310,79,FALSE)),"",VLOOKUP($B322,'[2]1516 Exp_Rev Access'!$F$7:$FS$310,79,FALSE))</f>
        <v>1278807.7</v>
      </c>
      <c r="CW322" s="90">
        <f>IF(ISNA(VLOOKUP($B322,'[2]1516 Exp_Rev Access'!$F$7:$FS$310,80,FALSE)),"",VLOOKUP($B322,'[2]1516 Exp_Rev Access'!$F$7:$FS$310,80,FALSE))</f>
        <v>0</v>
      </c>
      <c r="CX322" s="90">
        <f>IF(ISNA(VLOOKUP($B322,'[2]1516 Exp_Rev Access'!$F$7:$FS$310,81,FALSE)),"",VLOOKUP($B322,'[2]1516 Exp_Rev Access'!$F$7:$FS$310,81,FALSE))</f>
        <v>0</v>
      </c>
      <c r="CY322" s="90">
        <f>IF(ISNA(VLOOKUP($B322,'[2]1516 Exp_Rev Access'!$F$7:$FS$310,82,FALSE)),"",VLOOKUP($B322,'[2]1516 Exp_Rev Access'!$F$7:$FS$310,82,FALSE))</f>
        <v>0</v>
      </c>
      <c r="CZ322" s="90">
        <f>IF(ISNA(VLOOKUP($B322,'[2]1516 Exp_Rev Access'!$F$7:$FS$310,83,FALSE)),"",VLOOKUP($B322,'[2]1516 Exp_Rev Access'!$F$7:$FS$310,83,FALSE))</f>
        <v>0</v>
      </c>
      <c r="DA322" s="90">
        <f>IF(ISNA(VLOOKUP($B322,'[2]1516 Exp_Rev Access'!$F$7:$FS$310,84,FALSE)),"",VLOOKUP($B322,'[2]1516 Exp_Rev Access'!$F$7:$FS$310,84,FALSE))</f>
        <v>0</v>
      </c>
      <c r="DB322" s="90">
        <f>IF(ISNA(VLOOKUP($B322,'[2]1516 Exp_Rev Access'!$F$7:$FS$310,85,FALSE)),"",VLOOKUP($B322,'[2]1516 Exp_Rev Access'!$F$7:$FS$310,85,FALSE))</f>
        <v>171817.45</v>
      </c>
      <c r="DC322" s="90">
        <f>IF(ISNA(VLOOKUP($B322,'[2]1516 Exp_Rev Access'!$F$7:$FS$310,86,FALSE)),"",VLOOKUP($B322,'[2]1516 Exp_Rev Access'!$F$7:$FS$310,86,FALSE))</f>
        <v>0</v>
      </c>
      <c r="DD322" s="90">
        <f>IF(ISNA(VLOOKUP($B322,'[2]1516 Exp_Rev Access'!$F$7:$FS$310,87,FALSE)),"",VLOOKUP($B322,'[2]1516 Exp_Rev Access'!$F$7:$FS$310,87,FALSE))</f>
        <v>0</v>
      </c>
      <c r="DE322" s="90">
        <f>IF(ISNA(VLOOKUP($B322,'[2]1516 Exp_Rev Access'!$F$7:$FS$310,88,FALSE)),"",VLOOKUP($B322,'[2]1516 Exp_Rev Access'!$F$7:$FS$310,88,FALSE))</f>
        <v>0</v>
      </c>
      <c r="DF322" s="90">
        <f>IF(ISNA(VLOOKUP($B322,'[2]1516 Exp_Rev Access'!$F$7:$FS$310,89,FALSE)),"",VLOOKUP($B322,'[2]1516 Exp_Rev Access'!$F$7:$FS$310,89,FALSE))</f>
        <v>0</v>
      </c>
      <c r="DG322" s="90">
        <f>IF(ISNA(VLOOKUP($B322,'[2]1516 Exp_Rev Access'!$F$7:$FS$310,90,FALSE)),"",VLOOKUP($B322,'[2]1516 Exp_Rev Access'!$F$7:$FS$310,90,FALSE))</f>
        <v>47518.84</v>
      </c>
      <c r="DH322" s="90">
        <f>IF(ISNA(VLOOKUP($B322,'[2]1516 Exp_Rev Access'!$F$7:$FS$310,91,FALSE)),"",VLOOKUP($B322,'[2]1516 Exp_Rev Access'!$F$7:$FS$310,91,FALSE))</f>
        <v>377403.99</v>
      </c>
      <c r="DI322" s="90">
        <f>IF(ISNA(VLOOKUP($B322,'[2]1516 Exp_Rev Access'!$F$7:$FS$310,92,FALSE)),"",VLOOKUP($B322,'[2]1516 Exp_Rev Access'!$F$7:$FS$310,92,FALSE))</f>
        <v>10373393.59</v>
      </c>
      <c r="DJ322" s="90">
        <f>IF(ISNA(VLOOKUP($B322,'[2]1516 Exp_Rev Access'!$F$7:$FS$310,93,FALSE)),"",VLOOKUP($B322,'[2]1516 Exp_Rev Access'!$F$7:$FS$310,93,FALSE))</f>
        <v>0</v>
      </c>
      <c r="DK322" s="90">
        <f>IF(ISNA(VLOOKUP($B322,'[2]1516 Exp_Rev Access'!$F$7:$FS$310,94,FALSE)),"",VLOOKUP($B322,'[2]1516 Exp_Rev Access'!$F$7:$FS$310,94,FALSE))</f>
        <v>55892.34</v>
      </c>
      <c r="DL322" s="90">
        <f>IF(ISNA(VLOOKUP($B322,'[2]1516 Exp_Rev Access'!$F$7:$FS$310,95,FALSE)),"",VLOOKUP($B322,'[2]1516 Exp_Rev Access'!$F$7:$FS$310,95,FALSE))</f>
        <v>0</v>
      </c>
      <c r="DM322" s="90">
        <f>IF(ISNA(VLOOKUP($B322,'[2]1516 Exp_Rev Access'!$F$7:$FS$310,96,FALSE)),"",VLOOKUP($B322,'[2]1516 Exp_Rev Access'!$F$7:$FS$310,96,FALSE))</f>
        <v>0</v>
      </c>
      <c r="DN322" s="90">
        <f>IF(ISNA(VLOOKUP($B322,'[2]1516 Exp_Rev Access'!$F$7:$FS$310,97,FALSE)),"",VLOOKUP($B322,'[2]1516 Exp_Rev Access'!$F$7:$FS$310,97,FALSE))</f>
        <v>0</v>
      </c>
      <c r="DO322" s="90">
        <f>IF(ISNA(VLOOKUP($B322,'[2]1516 Exp_Rev Access'!$F$7:$FS$310,98,FALSE)),"",VLOOKUP($B322,'[2]1516 Exp_Rev Access'!$F$7:$FS$310,98,FALSE))</f>
        <v>0</v>
      </c>
      <c r="DP322" s="90">
        <f>IF(ISNA(VLOOKUP($B322,'[2]1516 Exp_Rev Access'!$F$7:$FS$310,99,FALSE)),"",VLOOKUP($B322,'[2]1516 Exp_Rev Access'!$F$7:$FS$310,99,FALSE))</f>
        <v>0</v>
      </c>
      <c r="DQ322" s="90">
        <f>IF(ISNA(VLOOKUP($B322,'[2]1516 Exp_Rev Access'!$F$7:$FS$310,100,FALSE)),"",VLOOKUP($B322,'[2]1516 Exp_Rev Access'!$F$7:$FS$310,100,FALSE))</f>
        <v>0</v>
      </c>
      <c r="DR322" s="90">
        <f>IF(ISNA(VLOOKUP($B322,'[2]1516 Exp_Rev Access'!$F$7:$FS$310,101,FALSE)),"",VLOOKUP($B322,'[2]1516 Exp_Rev Access'!$F$7:$FS$310,101,FALSE))</f>
        <v>0</v>
      </c>
      <c r="DS322" s="90">
        <f>IF(ISNA(VLOOKUP($B322,'[2]1516 Exp_Rev Access'!$F$7:$FS$310,102,FALSE)),"",VLOOKUP($B322,'[2]1516 Exp_Rev Access'!$F$7:$FS$310,102,FALSE))</f>
        <v>0</v>
      </c>
      <c r="DT322" s="90">
        <f>IF(ISNA(VLOOKUP($B322,'[2]1516 Exp_Rev Access'!$F$7:$FS$310,103,FALSE)),"",VLOOKUP($B322,'[2]1516 Exp_Rev Access'!$F$7:$FS$310,103,FALSE))</f>
        <v>0</v>
      </c>
      <c r="DU322" s="90">
        <f>IF(ISNA(VLOOKUP($B322,'[2]1516 Exp_Rev Access'!$F$7:$FS$310,104,FALSE)),"",VLOOKUP($B322,'[2]1516 Exp_Rev Access'!$F$7:$FS$310,104,FALSE))</f>
        <v>0</v>
      </c>
      <c r="DV322" s="90">
        <f>IF(ISNA(VLOOKUP($B322,'[2]1516 Exp_Rev Access'!$F$7:$FS$310,105,FALSE)),"",VLOOKUP($B322,'[2]1516 Exp_Rev Access'!$F$7:$FS$310,105,FALSE))</f>
        <v>0</v>
      </c>
      <c r="DW322" s="90">
        <f>IF(ISNA(VLOOKUP($B322,'[2]1516 Exp_Rev Access'!$F$7:$FS$310,106,FALSE)),"",VLOOKUP($B322,'[2]1516 Exp_Rev Access'!$F$7:$FS$310,106,FALSE))</f>
        <v>0</v>
      </c>
      <c r="DX322" s="90">
        <f>IF(ISNA(VLOOKUP($B322,'[2]1516 Exp_Rev Access'!$F$7:$FS$310,107,FALSE)),"",VLOOKUP($B322,'[2]1516 Exp_Rev Access'!$F$7:$FS$310,107,FALSE))</f>
        <v>0</v>
      </c>
      <c r="DY322" s="90">
        <f>IF(ISNA(VLOOKUP($B322,'[2]1516 Exp_Rev Access'!$F$7:$FS$310,108,FALSE)),"",VLOOKUP($B322,'[2]1516 Exp_Rev Access'!$F$7:$FS$310,108,FALSE))</f>
        <v>0</v>
      </c>
      <c r="DZ322" s="90">
        <f>IF(ISNA(VLOOKUP($B322,'[2]1516 Exp_Rev Access'!$F$7:$FS$310,109,FALSE)),"",VLOOKUP($B322,'[2]1516 Exp_Rev Access'!$F$7:$FS$310,109,FALSE))</f>
        <v>0</v>
      </c>
      <c r="EA322" s="90">
        <f>IF(ISNA(VLOOKUP($B322,'[2]1516 Exp_Rev Access'!$F$7:$FS$310,110,FALSE)),"",VLOOKUP($B322,'[2]1516 Exp_Rev Access'!$F$7:$FS$310,110,FALSE))</f>
        <v>0</v>
      </c>
      <c r="EB322" s="90">
        <f>IF(ISNA(VLOOKUP($B322,'[2]1516 Exp_Rev Access'!$F$7:$FS$310,111,FALSE)),"",VLOOKUP($B322,'[2]1516 Exp_Rev Access'!$F$7:$FS$310,111,FALSE))</f>
        <v>0</v>
      </c>
      <c r="EC322" s="90">
        <f>IF(ISNA(VLOOKUP($B322,'[2]1516 Exp_Rev Access'!$F$7:$FS$310,112,FALSE)),"",VLOOKUP($B322,'[2]1516 Exp_Rev Access'!$F$7:$FS$310,112,FALSE))</f>
        <v>0</v>
      </c>
      <c r="ED322" s="90">
        <f>IF(ISNA(VLOOKUP($B322,'[2]1516 Exp_Rev Access'!$F$7:$FS$310,113,FALSE)),"",VLOOKUP($B322,'[2]1516 Exp_Rev Access'!$F$7:$FS$310,113,FALSE))</f>
        <v>0</v>
      </c>
      <c r="EE322" s="90">
        <f>IF(ISNA(VLOOKUP($B322,'[2]1516 Exp_Rev Access'!$F$7:$FS$310,114,FALSE)),"",VLOOKUP($B322,'[2]1516 Exp_Rev Access'!$F$7:$FS$310,114,FALSE))</f>
        <v>0</v>
      </c>
      <c r="EF322" s="90">
        <f>IF(ISNA(VLOOKUP($B322,'[2]1516 Exp_Rev Access'!$F$7:$FS$310,115,FALSE)),"",VLOOKUP($B322,'[2]1516 Exp_Rev Access'!$F$7:$FS$310,115,FALSE))</f>
        <v>0</v>
      </c>
      <c r="EG322" s="90">
        <f>IF(ISNA(VLOOKUP($B322,'[2]1516 Exp_Rev Access'!$F$7:$FS$310,116,FALSE)),"",VLOOKUP($B322,'[2]1516 Exp_Rev Access'!$F$7:$FS$310,116,FALSE))</f>
        <v>200106.95</v>
      </c>
      <c r="EH322" s="90">
        <f>IF(ISNA(VLOOKUP($B322,'[2]1516 Exp_Rev Access'!$F$7:$FS$310,117,FALSE)),"",VLOOKUP($B322,'[2]1516 Exp_Rev Access'!$F$7:$FS$310,117,FALSE))</f>
        <v>0</v>
      </c>
      <c r="EI322" s="90">
        <f>IF(ISNA(VLOOKUP($B322,'[2]1516 Exp_Rev Access'!$F$7:$FS$310,118,FALSE)),"",VLOOKUP($B322,'[2]1516 Exp_Rev Access'!$F$7:$FS$310,118,FALSE))</f>
        <v>0</v>
      </c>
      <c r="EJ322" s="90">
        <f>IF(ISNA(VLOOKUP($B322,'[2]1516 Exp_Rev Access'!$F$7:$FS$310,119,FALSE)),"",VLOOKUP($B322,'[2]1516 Exp_Rev Access'!$F$7:$FS$310,119,FALSE))</f>
        <v>0</v>
      </c>
      <c r="EK322" s="90">
        <f>IF(ISNA(VLOOKUP($B322,'[2]1516 Exp_Rev Access'!$F$7:$FS$310,120,FALSE)),"",VLOOKUP($B322,'[2]1516 Exp_Rev Access'!$F$7:$FS$310,120,FALSE))</f>
        <v>0</v>
      </c>
      <c r="EL322" s="90">
        <f>IF(ISNA(VLOOKUP($B322,'[2]1516 Exp_Rev Access'!$F$7:$FS$310,121,FALSE)),"",VLOOKUP($B322,'[2]1516 Exp_Rev Access'!$F$7:$FS$310,121,FALSE))</f>
        <v>0</v>
      </c>
      <c r="EM322" s="90">
        <f>IF(ISNA(VLOOKUP($B322,'[2]1516 Exp_Rev Access'!$F$7:$FS$310,122,FALSE)),"",VLOOKUP($B322,'[2]1516 Exp_Rev Access'!$F$7:$FS$310,122,FALSE))</f>
        <v>0</v>
      </c>
      <c r="EN322" s="90">
        <f>IF(ISNA(VLOOKUP($B322,'[2]1516 Exp_Rev Access'!$F$7:$FS$310,123,FALSE)),"",VLOOKUP($B322,'[2]1516 Exp_Rev Access'!$F$7:$FS$310,123,FALSE))</f>
        <v>1292747.8500000001</v>
      </c>
      <c r="EO322" s="90">
        <f>IF(ISNA(VLOOKUP($B322,'[2]1516 Exp_Rev Access'!$F$7:$FS$310,124,FALSE)),"",VLOOKUP($B322,'[2]1516 Exp_Rev Access'!$F$7:$FS$310,124,FALSE))</f>
        <v>0</v>
      </c>
      <c r="EP322" s="90">
        <f>IF(ISNA(VLOOKUP($B322,'[2]1516 Exp_Rev Access'!$F$7:$FS$310,125,FALSE)),"",VLOOKUP($B322,'[2]1516 Exp_Rev Access'!$F$7:$FS$310,125,FALSE))</f>
        <v>0</v>
      </c>
      <c r="EQ322" s="90">
        <f>IF(ISNA(VLOOKUP($B322,'[2]1516 Exp_Rev Access'!$F$7:$FS$310,126,FALSE)),"",VLOOKUP($B322,'[2]1516 Exp_Rev Access'!$F$7:$FS$310,126,FALSE))</f>
        <v>0</v>
      </c>
      <c r="ER322" s="90">
        <f>IF(ISNA(VLOOKUP($B322,'[2]1516 Exp_Rev Access'!$F$7:$FS$310,127,FALSE)),"",VLOOKUP($B322,'[2]1516 Exp_Rev Access'!$F$7:$FS$310,127,FALSE))</f>
        <v>0</v>
      </c>
      <c r="ES322" s="90">
        <f>IF(ISNA(VLOOKUP($B322,'[2]1516 Exp_Rev Access'!$F$7:$FS$310,128,FALSE)),"",VLOOKUP($B322,'[2]1516 Exp_Rev Access'!$F$7:$FS$310,128,FALSE))</f>
        <v>0</v>
      </c>
      <c r="ET322" s="90">
        <f>IF(ISNA(VLOOKUP($B322,'[2]1516 Exp_Rev Access'!$F$7:$FS$310,129,FALSE)),"",VLOOKUP($B322,'[2]1516 Exp_Rev Access'!$F$7:$FS$310,129,FALSE))</f>
        <v>0</v>
      </c>
      <c r="EU322" s="90">
        <f>IF(ISNA(VLOOKUP($B322,'[2]1516 Exp_Rev Access'!$F$7:$FS$310,130,FALSE)),"",VLOOKUP($B322,'[2]1516 Exp_Rev Access'!$F$7:$FS$310,130,FALSE))</f>
        <v>0</v>
      </c>
      <c r="EV322" s="90">
        <f>IF(ISNA(VLOOKUP($B322,'[2]1516 Exp_Rev Access'!$F$7:$FS$310,131,FALSE)),"",VLOOKUP($B322,'[2]1516 Exp_Rev Access'!$F$7:$FS$310,131,FALSE))</f>
        <v>122862.65</v>
      </c>
      <c r="EW322" s="90">
        <f>IF(ISNA(VLOOKUP($B322,'[2]1516 Exp_Rev Access'!$F$7:$FS$310,132,FALSE)),"",VLOOKUP($B322,'[2]1516 Exp_Rev Access'!$F$7:$FS$310,132,FALSE))</f>
        <v>0</v>
      </c>
      <c r="EX322" s="90">
        <f>IF(ISNA(VLOOKUP($B322,'[2]1516 Exp_Rev Access'!$F$7:$FS$310,133,FALSE)),"",VLOOKUP($B322,'[2]1516 Exp_Rev Access'!$F$7:$FS$310,133,FALSE))</f>
        <v>0</v>
      </c>
      <c r="EY322" s="90">
        <f>IF(ISNA(VLOOKUP($B322,'[2]1516 Exp_Rev Access'!$F$7:$FS$310,134,FALSE)),"",VLOOKUP($B322,'[2]1516 Exp_Rev Access'!$F$7:$FS$310,134,FALSE))</f>
        <v>0</v>
      </c>
      <c r="EZ322" s="90">
        <f>IF(ISNA(VLOOKUP($B322,'[2]1516 Exp_Rev Access'!$F$7:$FS$310,135,FALSE)),"",VLOOKUP($B322,'[2]1516 Exp_Rev Access'!$F$7:$FS$310,135,FALSE))</f>
        <v>0</v>
      </c>
      <c r="FA322" s="90">
        <f>IF(ISNA(VLOOKUP($B322,'[2]1516 Exp_Rev Access'!$F$7:$FS$310,136,FALSE)),"",VLOOKUP($B322,'[2]1516 Exp_Rev Access'!$F$7:$FS$310,136,FALSE))</f>
        <v>0</v>
      </c>
      <c r="FB322" s="90">
        <f>IF(ISNA(VLOOKUP($B322,'[2]1516 Exp_Rev Access'!$F$7:$FS$310,137,FALSE)),"",VLOOKUP($B322,'[2]1516 Exp_Rev Access'!$F$7:$FS$310,137,FALSE))</f>
        <v>238.08</v>
      </c>
      <c r="FC322" s="90">
        <f>IF(ISNA(VLOOKUP($B322,'[2]1516 Exp_Rev Access'!$F$7:$FS$310,138,FALSE)),"",VLOOKUP($B322,'[2]1516 Exp_Rev Access'!$F$7:$FS$310,138,FALSE))</f>
        <v>0</v>
      </c>
      <c r="FD322" s="90">
        <f>IF(ISNA(VLOOKUP($B322,'[2]1516 Exp_Rev Access'!$F$7:$FS$310,139,FALSE)),"",VLOOKUP($B322,'[2]1516 Exp_Rev Access'!$F$7:$FS$310,139,FALSE))</f>
        <v>0</v>
      </c>
      <c r="FE322" s="90">
        <f>IF(ISNA(VLOOKUP($B322,'[2]1516 Exp_Rev Access'!$F$7:$FS$310,140,FALSE)),"",VLOOKUP($B322,'[2]1516 Exp_Rev Access'!$F$7:$FS$310,140,FALSE))</f>
        <v>0</v>
      </c>
      <c r="FF322" s="90">
        <f>IF(ISNA(VLOOKUP($B322,'[2]1516 Exp_Rev Access'!$F$7:$FS$310,141,FALSE)),"",VLOOKUP($B322,'[2]1516 Exp_Rev Access'!$F$7:$FS$310,141,FALSE))</f>
        <v>0</v>
      </c>
      <c r="FG322" s="90">
        <f>IF(ISNA(VLOOKUP($B322,'[2]1516 Exp_Rev Access'!$F$7:$FS$310,142,FALSE)),"",VLOOKUP($B322,'[2]1516 Exp_Rev Access'!$F$7:$FS$310,142,FALSE))</f>
        <v>0</v>
      </c>
      <c r="FH322" s="90">
        <f>IF(ISNA(VLOOKUP($B322,'[2]1516 Exp_Rev Access'!$F$7:$FS$310,143,FALSE)),"",VLOOKUP($B322,'[2]1516 Exp_Rev Access'!$F$7:$FS$310,143,FALSE))</f>
        <v>0</v>
      </c>
      <c r="FI322" s="90">
        <f>IF(ISNA(VLOOKUP($B322,'[2]1516 Exp_Rev Access'!$F$7:$FS$310,144,FALSE)),"",VLOOKUP($B322,'[2]1516 Exp_Rev Access'!$F$7:$FS$310,144,FALSE))</f>
        <v>0</v>
      </c>
      <c r="FJ322" s="90">
        <f>IF(ISNA(VLOOKUP($B322,'[2]1516 Exp_Rev Access'!$F$7:$FS$310,145,FALSE)),"",VLOOKUP($B322,'[2]1516 Exp_Rev Access'!$F$7:$FS$310,145,FALSE))</f>
        <v>0</v>
      </c>
      <c r="FK322" s="90">
        <f>IF(ISNA(VLOOKUP($B322,'[2]1516 Exp_Rev Access'!$F$7:$FS$310,146,FALSE)),"",VLOOKUP($B322,'[2]1516 Exp_Rev Access'!$F$7:$FS$310,146,FALSE))</f>
        <v>0</v>
      </c>
      <c r="FL322" s="90">
        <f>IF(ISNA(VLOOKUP($B322,'[2]1516 Exp_Rev Access'!$F$7:$FS$310,1147,FALSE)),"",VLOOKUP($B322,'[2]1516 Exp_Rev Access'!$F$7:$FS$310,147,FALSE))</f>
        <v>0</v>
      </c>
      <c r="FM322" s="90">
        <f>IF(ISNA(VLOOKUP($B322,'[2]1516 Exp_Rev Access'!$F$7:$FS$310,148,FALSE)),"",VLOOKUP($B322,'[2]1516 Exp_Rev Access'!$F$7:$FS$310,148,FALSE))</f>
        <v>0</v>
      </c>
      <c r="FN322" s="90">
        <f>IF(ISNA(VLOOKUP($B322,'[2]1516 Exp_Rev Access'!$F$7:$FS$310,149,FALSE)),"",VLOOKUP($B322,'[2]1516 Exp_Rev Access'!$F$7:$FS$310,149,FALSE))</f>
        <v>0</v>
      </c>
      <c r="FO322" s="90">
        <f>IF(ISNA(VLOOKUP($B322,'[2]1516 Exp_Rev Access'!$F$7:$FS$310,150,FALSE)),"",VLOOKUP($B322,'[2]1516 Exp_Rev Access'!$F$7:$FS$310,150,FALSE))</f>
        <v>4012636.65</v>
      </c>
      <c r="FP322" s="90">
        <f>IF(ISNA(VLOOKUP($B322,'[2]1516 Exp_Rev Access'!$F$7:$FS$310,151,FALSE)),"",VLOOKUP($B322,'[2]1516 Exp_Rev Access'!$F$7:$FS$310,151,FALSE))</f>
        <v>0</v>
      </c>
      <c r="FQ322" s="90">
        <f>IF(ISNA(VLOOKUP($B322,'[2]1516 Exp_Rev Access'!$F$7:$FS$310,152,FALSE)),"",VLOOKUP($B322,'[2]1516 Exp_Rev Access'!$F$7:$FS$310,152,FALSE))</f>
        <v>0</v>
      </c>
      <c r="FR322" s="90">
        <f>IF(ISNA(VLOOKUP($B322,'[2]1516 Exp_Rev Access'!$F$7:$FS$310,153,FALSE)),"",VLOOKUP($B322,'[2]1516 Exp_Rev Access'!$F$7:$FS$310,153,FALSE))</f>
        <v>1170262.49</v>
      </c>
      <c r="FS322" s="53">
        <f t="shared" ref="FS322:FS335" si="801">SUM(CH322:FR322)</f>
        <v>36101679.75</v>
      </c>
      <c r="FT322" s="92">
        <f t="shared" ref="FT322:FT335" si="802">FS322/E322</f>
        <v>9.7716643341607234E-2</v>
      </c>
      <c r="FU322" s="116">
        <f t="shared" ref="FU322:FU335" si="803">FS322/D322</f>
        <v>1189.2131118974412</v>
      </c>
      <c r="FV322" s="90">
        <f>IF(ISNA(VLOOKUP($B322,'[2]1516 Exp_Rev Access'!$F$7:$FS$310,154,FALSE)),"",VLOOKUP($B322,'[2]1516 Exp_Rev Access'!$F$7:$FS$310,154,FALSE))</f>
        <v>451762.43</v>
      </c>
      <c r="FW322" s="90">
        <f>IF(ISNA(VLOOKUP($B322,'[2]1516 Exp_Rev Access'!$F$7:$FS$310,155,FALSE)),"",VLOOKUP($B322,'[2]1516 Exp_Rev Access'!$F$7:$FS$310,155,FALSE))</f>
        <v>20524.77</v>
      </c>
      <c r="FX322" s="90">
        <f>IF(ISNA(VLOOKUP($B322,'[2]1516 Exp_Rev Access'!$F$7:$FS$310,156,FALSE)),"",VLOOKUP($B322,'[2]1516 Exp_Rev Access'!$F$7:$FS$310,156,FALSE))</f>
        <v>0</v>
      </c>
      <c r="FY322" s="90">
        <f>IF(ISNA(VLOOKUP($B322,'[2]1516 Exp_Rev Access'!$F$7:$FS$310,157,FALSE)),"",VLOOKUP($B322,'[2]1516 Exp_Rev Access'!$F$7:$FS$310,157,FALSE))</f>
        <v>52033</v>
      </c>
      <c r="FZ322" s="90">
        <f>IF(ISNA(VLOOKUP($B322,'[2]1516 Exp_Rev Access'!$F$7:$FS$310,158,FALSE)),"",VLOOKUP($B322,'[2]1516 Exp_Rev Access'!$F$7:$FS$310,158,FALSE))</f>
        <v>40650.99</v>
      </c>
      <c r="GA322" s="90">
        <f>IF(ISNA(VLOOKUP($B322,'[2]1516 Exp_Rev Access'!$F$7:$FS$310,159,FALSE)),"",VLOOKUP($B322,'[2]1516 Exp_Rev Access'!$F$7:$FS$310,159,FALSE))</f>
        <v>0</v>
      </c>
      <c r="GB322" s="90">
        <f>IF(ISNA(VLOOKUP($B322,'[2]1516 Exp_Rev Access'!$F$7:$FS$310,160,FALSE)),"",VLOOKUP($B322,'[2]1516 Exp_Rev Access'!$F$7:$FS$310,160,FALSE))</f>
        <v>30297.119999999999</v>
      </c>
      <c r="GC322" s="90">
        <f>IF(ISNA(VLOOKUP($B322,'[2]1516 Exp_Rev Access'!$F$7:$FS$310,161,FALSE)),"",VLOOKUP($B322,'[2]1516 Exp_Rev Access'!$F$7:$FS$310,161,FALSE))</f>
        <v>0</v>
      </c>
      <c r="GD322" s="90">
        <f>IF(ISNA(VLOOKUP($B322,'[2]1516 Exp_Rev Access'!$F$7:$FS$310,162,FALSE)),"",VLOOKUP($B322,'[2]1516 Exp_Rev Access'!$F$7:$FS$310,162,FALSE))</f>
        <v>0</v>
      </c>
      <c r="GE322" s="90">
        <f>IF(ISNA(VLOOKUP($B322,'[2]1516 Exp_Rev Access'!$F$7:$FS$310,163,FALSE)),"",VLOOKUP($B322,'[2]1516 Exp_Rev Access'!$F$7:$FS$310,163,FALSE))</f>
        <v>6660</v>
      </c>
      <c r="GF322" s="90">
        <f>IF(ISNA(VLOOKUP($B322,'[2]1516 Exp_Rev Access'!$F$7:$FS$310,164,FALSE)),"",VLOOKUP($B322,'[2]1516 Exp_Rev Access'!$F$7:$FS$310,164,FALSE))</f>
        <v>71468.44</v>
      </c>
      <c r="GG322" s="90">
        <f>IF(ISNA(VLOOKUP($B322,'[2]1516 Exp_Rev Access'!$F$7:$FS$310,165,FALSE)),"",VLOOKUP($B322,'[2]1516 Exp_Rev Access'!$F$7:$FS$310,165,FALSE))</f>
        <v>0</v>
      </c>
      <c r="GH322" s="90">
        <f>IF(ISNA(VLOOKUP($B322,'[2]1516 Exp_Rev Access'!$F$7:$FS$310,166,FALSE)),"",VLOOKUP($B322,'[2]1516 Exp_Rev Access'!$F$7:$FS$310,166,FALSE))</f>
        <v>5916.26</v>
      </c>
      <c r="GI322" s="90">
        <f>IF(ISNA(VLOOKUP($B322,'[2]1516 Exp_Rev Access'!$F$7:$FS$310,167,FALSE)),"",VLOOKUP($B322,'[2]1516 Exp_Rev Access'!$F$7:$FS$310,167,FALSE))</f>
        <v>0</v>
      </c>
      <c r="GJ322" s="90">
        <f>IF(ISNA(VLOOKUP($B322,'[2]1516 Exp_Rev Access'!$F$7:$FS$310,168,FALSE)),"",VLOOKUP($B322,'[2]1516 Exp_Rev Access'!$F$7:$FS$310,168,FALSE))</f>
        <v>0</v>
      </c>
      <c r="GK322" s="90">
        <f>IF(ISNA(VLOOKUP($B322,'[2]1516 Exp_Rev Access'!$F$7:$FS$310,169,FALSE)),"",VLOOKUP($B322,'[2]1516 Exp_Rev Access'!$F$7:$FS$310,169,FALSE))</f>
        <v>525081.14</v>
      </c>
      <c r="GL322" s="90">
        <f>IF(ISNA(VLOOKUP($B322,'[2]1516 Exp_Rev Access'!$F$7:$FS$310,170,FALSE)),"",VLOOKUP($B322,'[2]1516 Exp_Rev Access'!$F$7:$FS$310,170,FALSE))</f>
        <v>0</v>
      </c>
      <c r="GM322" s="90">
        <f>IF(ISNA(VLOOKUP($B322,'[2]1516 Exp_Rev Access'!$F$7:$FT$310,171,FALSE)),"",VLOOKUP($B322,'[2]1516 Exp_Rev Access'!$F$7:$FT$310,171,FALSE))</f>
        <v>0</v>
      </c>
      <c r="GN322" s="90">
        <f>IF(ISNA(VLOOKUP($B322,'[2]1516 Exp_Rev Access'!$F$7:$FU$310,172,FALSE)),"",VLOOKUP($B322,'[2]1516 Exp_Rev Access'!$F$7:$FU$310,172,FALSE))</f>
        <v>0</v>
      </c>
      <c r="GO322" s="90">
        <f>IF(ISNA(VLOOKUP($B322,'[2]1516 Exp_Rev Access'!$F$7:$FV$310,173,FALSE)),"",VLOOKUP($B322,'[2]1516 Exp_Rev Access'!$F$7:$FV$310,173,FALSE))</f>
        <v>0</v>
      </c>
      <c r="GP322" s="90">
        <f>IF(ISNA(VLOOKUP($B322,'[2]1516 Exp_Rev Access'!$F$7:$GA$310,174,FALSE)),"",VLOOKUP($B322,'[2]1516 Exp_Rev Access'!$F$7:$GA$310,174,FALSE))</f>
        <v>0</v>
      </c>
      <c r="GQ322" s="90">
        <f>IF(ISNA(VLOOKUP($B322,'[2]1516 Exp_Rev Access'!$F$7:$GA$310,175,FALSE)),"",VLOOKUP($B322,'[2]1516 Exp_Rev Access'!$F$7:$GA$310,175,FALSE))</f>
        <v>9662.7199999999993</v>
      </c>
      <c r="GR322" s="90">
        <f>IF(ISNA(VLOOKUP($B322,'[2]1516 Exp_Rev Access'!$F$7:$GA$310,176,FALSE)),"",VLOOKUP($B322,'[2]1516 Exp_Rev Access'!$F$7:$GA$310,176,FALSE))</f>
        <v>0</v>
      </c>
      <c r="GS322" s="90">
        <f>IF(ISNA(VLOOKUP($B322,'[2]1516 Exp_Rev Access'!$F$7:$GA$310,177,FALSE)),"",VLOOKUP($B322,'[2]1516 Exp_Rev Access'!$F$7:$GA$310,177,FALSE))</f>
        <v>0</v>
      </c>
      <c r="GT322" s="90">
        <f>IF(ISNA(VLOOKUP($B322,'[2]1516 Exp_Rev Access'!$F$7:$GA$310,178,FALSE)),"",VLOOKUP($B322,'[2]1516 Exp_Rev Access'!$F$7:$GA$310,178,FALSE))</f>
        <v>0</v>
      </c>
      <c r="GU322" s="53">
        <f t="shared" ref="GU322:GU335" si="804">SUM(FV322:GT322)</f>
        <v>1214056.8699999999</v>
      </c>
      <c r="GV322" s="92">
        <f t="shared" ref="GV322:GV335" si="805">GU322/E322</f>
        <v>3.2860953557768461E-3</v>
      </c>
      <c r="GW322" s="114">
        <f t="shared" ref="GW322:GW336" si="806">GU322/D322</f>
        <v>39.991833022483313</v>
      </c>
    </row>
    <row r="323" spans="1:222" x14ac:dyDescent="0.2">
      <c r="B323" s="87" t="s">
        <v>651</v>
      </c>
      <c r="C323" s="87" t="s">
        <v>652</v>
      </c>
      <c r="D323" s="88">
        <f>IF(ISNA(VLOOKUP($B323,'[2]1516 enrollment_Rev_Exp by size'!$A$6:$C$325,3,FALSE)),"",VLOOKUP($B323,'[2]1516 enrollment_Rev_Exp by size'!$A$6:$C$325,3,FALSE))</f>
        <v>75.400000000000006</v>
      </c>
      <c r="E323" s="89">
        <v>886786.37</v>
      </c>
      <c r="F323" s="67">
        <f t="shared" si="785"/>
        <v>886786.36999999988</v>
      </c>
      <c r="G323" s="67">
        <f t="shared" si="786"/>
        <v>0</v>
      </c>
      <c r="H323" s="90">
        <f>IF(ISNA(VLOOKUP($B323,'[2]1516 Exp_Rev Access'!$F$7:$FS$310,2,FALSE)),"",VLOOKUP($B323,'[2]1516 Exp_Rev Access'!$F$7:$FS$310,2,FALSE))</f>
        <v>103181.89</v>
      </c>
      <c r="I323" s="90">
        <f>IF(ISNA(VLOOKUP($B323,'[2]1516 Exp_Rev Access'!$F$7:$FS$310,3,FALSE)),"",VLOOKUP($B323,'[2]1516 Exp_Rev Access'!$F$7:$FS$310,3,FALSE))</f>
        <v>0</v>
      </c>
      <c r="J323" s="90">
        <f>IF(ISNA(VLOOKUP($B323,'[2]1516 Exp_Rev Access'!$F$7:$FS$310,4,FALSE)),"",VLOOKUP($B323,'[2]1516 Exp_Rev Access'!$F$7:$FS$310,4,FALSE))</f>
        <v>0</v>
      </c>
      <c r="K323" s="90">
        <f>IF(ISNA(VLOOKUP($B323,'[2]1516 Exp_Rev Access'!$F$7:$FS$310,5,FALSE)),"-",VLOOKUP($B323,'[2]1516 Exp_Rev Access'!$F$7:$FS$310,5,FALSE))</f>
        <v>16.18</v>
      </c>
      <c r="L323" s="90">
        <f>IF(ISNA(VLOOKUP($B323,'[2]1516 Exp_Rev Access'!$F$7:$FS$310,6,FALSE)),"",VLOOKUP($B323,'[2]1516 Exp_Rev Access'!$F$7:$FS$310,6,FALSE))</f>
        <v>0</v>
      </c>
      <c r="M323" s="90">
        <f>IF(ISNA(VLOOKUP($B323,'[2]1516 Exp_Rev Access'!$F$7:$FS$310,7,FALSE)),"",VLOOKUP($B323,'[2]1516 Exp_Rev Access'!$F$7:$FS$310,7,FALSE))</f>
        <v>0</v>
      </c>
      <c r="N323" s="53">
        <f t="shared" si="787"/>
        <v>103198.06999999999</v>
      </c>
      <c r="O323" s="91">
        <f t="shared" si="788"/>
        <v>0.11637308994724399</v>
      </c>
      <c r="P323" s="53">
        <f t="shared" si="789"/>
        <v>1368.674668435013</v>
      </c>
      <c r="Q323" s="90">
        <f>IF(ISNA(VLOOKUP($B323,'[2]1516 Exp_Rev Access'!$F$7:$FS$310,8,FALSE)),"",VLOOKUP($B323,'[2]1516 Exp_Rev Access'!$F$7:$FS$310,8,FALSE))</f>
        <v>0</v>
      </c>
      <c r="R323" s="90">
        <f>IF(ISNA(VLOOKUP($B323,'[2]1516 Exp_Rev Access'!$F$7:$FS$310,9,FALSE)),"",VLOOKUP($B323,'[2]1516 Exp_Rev Access'!$F$7:$FS$310,9,FALSE))</f>
        <v>0</v>
      </c>
      <c r="S323" s="90">
        <f>IF(ISNA(VLOOKUP($B323,'[2]1516 Exp_Rev Access'!$F$7:$FS$310,10,FALSE)),"",VLOOKUP($B323,'[2]1516 Exp_Rev Access'!$F$7:$FS$310,10,FALSE))</f>
        <v>0</v>
      </c>
      <c r="T323" s="90">
        <f>IF(ISNA(VLOOKUP($B323,'[2]1516 Exp_Rev Access'!$F$7:$FS$310,11,FALSE)),"",VLOOKUP($B323,'[2]1516 Exp_Rev Access'!$F$7:$FS$310,11,FALSE))</f>
        <v>0</v>
      </c>
      <c r="U323" s="90">
        <f>IF(ISNA(VLOOKUP($B323,'[2]1516 Exp_Rev Access'!$F$7:$FS$310,12,FALSE)),"",VLOOKUP($B323,'[2]1516 Exp_Rev Access'!$F$7:$FS$310,12,FALSE))</f>
        <v>0</v>
      </c>
      <c r="V323" s="90">
        <f>IF(ISNA(VLOOKUP($B323,'[2]1516 Exp_Rev Access'!$F$7:$FS$310,13,FALSE)),"",VLOOKUP($B323,'[2]1516 Exp_Rev Access'!$F$7:$FS$310,13,FALSE))</f>
        <v>0</v>
      </c>
      <c r="W323" s="90">
        <f>IF(ISNA(VLOOKUP($B323,'[2]1516 Exp_Rev Access'!$F$7:$FS$310,14,FALSE)),"",VLOOKUP($B323,'[2]1516 Exp_Rev Access'!$F$7:$FS$310,14,FALSE))</f>
        <v>0</v>
      </c>
      <c r="X323" s="90">
        <f>IF(ISNA(VLOOKUP($B323,'[2]1516 Exp_Rev Access'!$F$7:$FS$310,15,FALSE)),"",VLOOKUP($B323,'[2]1516 Exp_Rev Access'!$F$7:$FS$310,15,FALSE))</f>
        <v>0</v>
      </c>
      <c r="Y323" s="90">
        <f>IF(ISNA(VLOOKUP($B323,'[2]1516 Exp_Rev Access'!$F$7:$FS$310,16,FALSE)),"",VLOOKUP($B323,'[2]1516 Exp_Rev Access'!$F$7:$FS$310,16,FALSE))</f>
        <v>0</v>
      </c>
      <c r="Z323" s="90">
        <f>IF(ISNA(VLOOKUP($B323,'[2]1516 Exp_Rev Access'!$F$7:$FS$310,17,FALSE)),"",VLOOKUP($B323,'[2]1516 Exp_Rev Access'!$F$7:$FS$310,17,FALSE))</f>
        <v>0</v>
      </c>
      <c r="AA323" s="90">
        <f>IF(ISNA(VLOOKUP($B323,'[2]1516 Exp_Rev Access'!$F$7:$FS$310,18,FALSE)),"",VLOOKUP($B323,'[2]1516 Exp_Rev Access'!$F$7:$FS$310,18,FALSE))</f>
        <v>0</v>
      </c>
      <c r="AB323" s="90">
        <f>IF(ISNA(VLOOKUP($B323,'[2]1516 Exp_Rev Access'!$F$7:$FS$310,19,FALSE)),"",VLOOKUP($B323,'[2]1516 Exp_Rev Access'!$F$7:$FS$310,19,FALSE))</f>
        <v>0</v>
      </c>
      <c r="AC323" s="90">
        <f>IF(ISNA(VLOOKUP($B323,'[2]1516 Exp_Rev Access'!$F$7:$FS$310,20,FALSE)),"",VLOOKUP($B323,'[2]1516 Exp_Rev Access'!$F$7:$FS$310,20,FALSE))</f>
        <v>0</v>
      </c>
      <c r="AD323" s="90">
        <f>IF(ISNA(VLOOKUP($B323,'[2]1516 Exp_Rev Access'!$F$7:$FS$310,21,FALSE)),"",VLOOKUP($B323,'[2]1516 Exp_Rev Access'!$F$7:$FS$310,21,FALSE))</f>
        <v>886.15</v>
      </c>
      <c r="AE323" s="90">
        <f>IF(ISNA(VLOOKUP($B323,'[2]1516 Exp_Rev Access'!$F$7:$FS$310,22,FALSE)),"",VLOOKUP($B323,'[2]1516 Exp_Rev Access'!$F$7:$FS$310,22,FALSE))</f>
        <v>1895.55</v>
      </c>
      <c r="AF323" s="90">
        <f>IF(ISNA(VLOOKUP($B323,'[2]1516 Exp_Rev Access'!$F$7:$FS$310,23,FALSE)),"",VLOOKUP($B323,'[2]1516 Exp_Rev Access'!$F$7:$FS$310,23,FALSE))</f>
        <v>0</v>
      </c>
      <c r="AG323" s="90">
        <f>IF(ISNA(VLOOKUP($B323,'[2]1516 Exp_Rev Access'!$F$7:$FS$310,24,FALSE)),"",VLOOKUP($B323,'[2]1516 Exp_Rev Access'!$F$7:$FS$310,24,FALSE))</f>
        <v>355.15</v>
      </c>
      <c r="AH323" s="90">
        <f>IF(ISNA(VLOOKUP($B323,'[2]1516 Exp_Rev Access'!$F$7:$FS$310,25,FALSE)),"",VLOOKUP($B323,'[2]1516 Exp_Rev Access'!$F$7:$FS$310,25,FALSE))</f>
        <v>0</v>
      </c>
      <c r="AI323" s="90">
        <f>IF(ISNA(VLOOKUP($B323,'[2]1516 Exp_Rev Access'!$F$7:$FS$310,26,FALSE)),"",VLOOKUP($B323,'[2]1516 Exp_Rev Access'!$F$7:$FS$310,26,FALSE))</f>
        <v>0</v>
      </c>
      <c r="AJ323" s="90">
        <f>IF(ISNA(VLOOKUP($B323,'[2]1516 Exp_Rev Access'!$F$7:$FS$310,27,FALSE)),"",VLOOKUP($B323,'[2]1516 Exp_Rev Access'!$F$7:$FS$310,27,FALSE))</f>
        <v>0</v>
      </c>
      <c r="AK323" s="90">
        <f>IF(ISNA(VLOOKUP($B323,'[2]1516 Exp_Rev Access'!$F$7:$FS$310,28,FALSE)),"",VLOOKUP($B323,'[2]1516 Exp_Rev Access'!$F$7:$FS$310,28,FALSE))</f>
        <v>104.21</v>
      </c>
      <c r="AL323" s="90">
        <f>IF(ISNA(VLOOKUP($B323,'[2]1516 Exp_Rev Access'!$F$7:$FS$310,29,FALSE)),"",VLOOKUP($B323,'[2]1516 Exp_Rev Access'!$F$7:$FS$310,29,FALSE))</f>
        <v>1632.92</v>
      </c>
      <c r="AM323" s="53">
        <f t="shared" si="790"/>
        <v>4873.9799999999996</v>
      </c>
      <c r="AN323" s="92">
        <f t="shared" si="791"/>
        <v>5.496227913381212E-3</v>
      </c>
      <c r="AO323" s="68">
        <f t="shared" si="792"/>
        <v>64.641644562334207</v>
      </c>
      <c r="AP323" s="90">
        <f>IF(ISNA(VLOOKUP($B323,'[2]1516 Exp_Rev Access'!$F$7:$FS$310,30,FALSE)),"",VLOOKUP($B323,'[2]1516 Exp_Rev Access'!$F$7:$FS$310,30,FALSE))</f>
        <v>592555.12</v>
      </c>
      <c r="AQ323" s="90">
        <f>IF(ISNA(VLOOKUP($B323,'[2]1516 Exp_Rev Access'!$F$7:$FS$310,31,FALSE)),"",VLOOKUP($B323,'[2]1516 Exp_Rev Access'!$F$7:$FS$310,31,FALSE))</f>
        <v>4558.28</v>
      </c>
      <c r="AR323" s="90">
        <f>IF(ISNA(VLOOKUP($B323,'[2]1516 Exp_Rev Access'!$F$7:$FS$310,32,FALSE)),"",VLOOKUP($B323,'[2]1516 Exp_Rev Access'!$F$7:$FS$310,32,FALSE))</f>
        <v>26672.52</v>
      </c>
      <c r="AS323" s="90">
        <f>IF(ISNA(VLOOKUP($B323,'[2]1516 Exp_Rev Access'!$F$7:$FS$310,33,FALSE)),"",VLOOKUP($B323,'[2]1516 Exp_Rev Access'!$F$7:$FS$310,33,FALSE))</f>
        <v>0</v>
      </c>
      <c r="AT323" s="90">
        <f>IF(ISNA(VLOOKUP($B323,'[2]1516 Exp_Rev Access'!$F$7:$FS$310,34,FALSE)),"",VLOOKUP($B323,'[2]1516 Exp_Rev Access'!$F$7:$FS$310,34,FALSE))</f>
        <v>0</v>
      </c>
      <c r="AU323" s="53">
        <f t="shared" si="793"/>
        <v>623785.92000000004</v>
      </c>
      <c r="AV323" s="93">
        <f t="shared" si="794"/>
        <v>0.70342299013910203</v>
      </c>
      <c r="AW323" s="53">
        <f t="shared" si="795"/>
        <v>8273.0228116710878</v>
      </c>
      <c r="AX323" s="90">
        <f>IF(ISNA(VLOOKUP($B323,'[2]1516 Exp_Rev Access'!$F$7:$FS$310,35,FALSE)),"",VLOOKUP($B323,'[2]1516 Exp_Rev Access'!$F$7:$FS$310,35,FALSE))</f>
        <v>0</v>
      </c>
      <c r="AY323" s="90">
        <f>IF(ISNA(VLOOKUP($B323,'[2]1516 Exp_Rev Access'!$F$7:$FS$310,36,FALSE)),"",VLOOKUP($B323,'[2]1516 Exp_Rev Access'!$F$7:$FS$310,36,FALSE))</f>
        <v>54197.37</v>
      </c>
      <c r="AZ323" s="90">
        <f>IF(ISNA(VLOOKUP($B323,'[2]1516 Exp_Rev Access'!$F$7:$FS$310,37,FALSE)),"",VLOOKUP($B323,'[2]1516 Exp_Rev Access'!$F$7:$FS$310,37,FALSE))</f>
        <v>69.84</v>
      </c>
      <c r="BA323" s="90">
        <f>IF(ISNA(VLOOKUP($B323,'[2]1516 Exp_Rev Access'!$F$7:$FS$310,38,FALSE)),"",VLOOKUP($B323,'[2]1516 Exp_Rev Access'!$F$7:$FS$310,38,FALSE))</f>
        <v>0</v>
      </c>
      <c r="BB323" s="90">
        <f>IF(ISNA(VLOOKUP($B323,'[2]1516 Exp_Rev Access'!$F$7:$FS$310,39,FALSE)),"",VLOOKUP($B323,'[2]1516 Exp_Rev Access'!$F$7:$FS$310,39,FALSE))</f>
        <v>0</v>
      </c>
      <c r="BC323" s="90">
        <f>IF(ISNA(VLOOKUP($B323,'[2]1516 Exp_Rev Access'!$F$7:$FS$310,40,FALSE)),"",VLOOKUP($B323,'[2]1516 Exp_Rev Access'!$F$7:$FS$310,40,FALSE))</f>
        <v>2411.81</v>
      </c>
      <c r="BD323" s="90">
        <f>IF(ISNA(VLOOKUP($B323,'[2]1516 Exp_Rev Access'!$F$7:$FS$310,41,FALSE)),"",VLOOKUP($B323,'[2]1516 Exp_Rev Access'!$F$7:$FS$310,41,FALSE))</f>
        <v>0</v>
      </c>
      <c r="BE323" s="90">
        <f>IF(ISNA(VLOOKUP($B323,'[2]1516 Exp_Rev Access'!$F$7:$FS$310,42,FALSE)),"",VLOOKUP($B323,'[2]1516 Exp_Rev Access'!$F$7:$FS$310,42,FALSE))</f>
        <v>0</v>
      </c>
      <c r="BF323" s="90">
        <f>IF(ISNA(VLOOKUP($B323,'[2]1516 Exp_Rev Access'!$F$7:$FS$310,43,FALSE)),"",VLOOKUP($B323,'[2]1516 Exp_Rev Access'!$F$7:$FS$310,43,FALSE))</f>
        <v>0</v>
      </c>
      <c r="BG323" s="90">
        <f>IF(ISNA(VLOOKUP($B323,'[2]1516 Exp_Rev Access'!$F$7:$FS$310,44,FALSE)),"",VLOOKUP($B323,'[2]1516 Exp_Rev Access'!$F$7:$FS$310,44,FALSE))</f>
        <v>0</v>
      </c>
      <c r="BH323" s="90">
        <f>IF(ISNA(VLOOKUP($B323,'[2]1516 Exp_Rev Access'!$F$7:$FS$310,45,FALSE)),"",VLOOKUP($B323,'[2]1516 Exp_Rev Access'!$F$7:$FS$310,45,FALSE))</f>
        <v>0</v>
      </c>
      <c r="BI323" s="90">
        <f>IF(ISNA(VLOOKUP($B323,'[2]1516 Exp_Rev Access'!$F$7:$FS$310,46,FALSE)),"",VLOOKUP($B323,'[2]1516 Exp_Rev Access'!$F$7:$FS$310,46,FALSE))</f>
        <v>0</v>
      </c>
      <c r="BJ323" s="90">
        <f>IF(ISNA(VLOOKUP($B323,'[2]1516 Exp_Rev Access'!$F$7:$FS$310,47,FALSE)),"",VLOOKUP($B323,'[2]1516 Exp_Rev Access'!$F$7:$FS$310,47,FALSE))</f>
        <v>0</v>
      </c>
      <c r="BK323" s="90">
        <f>IF(ISNA(VLOOKUP($B323,'[2]1516 Exp_Rev Access'!$F$7:$FS$310,48,FALSE)),"",VLOOKUP($B323,'[2]1516 Exp_Rev Access'!$F$7:$FS$310,48,FALSE))</f>
        <v>21525.47</v>
      </c>
      <c r="BL323" s="90">
        <f>IF(ISNA(VLOOKUP($B323,'[2]1516 Exp_Rev Access'!$F$7:$FS$310,49,FALSE)),"",VLOOKUP($B323,'[2]1516 Exp_Rev Access'!$F$7:$FS$310,49,FALSE))</f>
        <v>0</v>
      </c>
      <c r="BM323" s="90">
        <f>IF(ISNA(VLOOKUP($B323,'[2]1516 Exp_Rev Access'!$F$7:$FS$310,50,FALSE)),"",VLOOKUP($B323,'[2]1516 Exp_Rev Access'!$F$7:$FS$310,50,FALSE))</f>
        <v>0</v>
      </c>
      <c r="BN323" s="90">
        <f>IF(ISNA(VLOOKUP($B323,'[2]1516 Exp_Rev Access'!$F$7:$FS$310,51,FALSE)),"",VLOOKUP($B323,'[2]1516 Exp_Rev Access'!$F$7:$FS$310,51,FALSE))</f>
        <v>0</v>
      </c>
      <c r="BO323" s="90">
        <f>IF(ISNA(VLOOKUP($B323,'[2]1516 Exp_Rev Access'!$F$7:$FS$310,52,FALSE)),"",VLOOKUP($B323,'[2]1516 Exp_Rev Access'!$F$7:$FS$310,52,FALSE))</f>
        <v>0</v>
      </c>
      <c r="BP323" s="90">
        <f>IF(ISNA(VLOOKUP($B323,'[2]1516 Exp_Rev Access'!$F$7:$FS$310,53,FALSE)),"",VLOOKUP($B323,'[2]1516 Exp_Rev Access'!$F$7:$FS$310,53,FALSE))</f>
        <v>0</v>
      </c>
      <c r="BQ323" s="90">
        <f>IF(ISNA(VLOOKUP($B323,'[2]1516 Exp_Rev Access'!$F$7:$FS$310,54,FALSE)),"",VLOOKUP($B323,'[2]1516 Exp_Rev Access'!$F$7:$FS$310,54,FALSE))</f>
        <v>0</v>
      </c>
      <c r="BR323" s="90">
        <f>IF(ISNA(VLOOKUP($B323,'[2]1516 Exp_Rev Access'!$F$7:$FS$310,55,FALSE)),"",VLOOKUP($B323,'[2]1516 Exp_Rev Access'!$F$7:$FS$310,55,FALSE))</f>
        <v>0</v>
      </c>
      <c r="BS323" s="90">
        <f>IF(ISNA(VLOOKUP($B323,'[2]1516 Exp_Rev Access'!$F$7:$FS$310,56,FALSE)),"",VLOOKUP($B323,'[2]1516 Exp_Rev Access'!$F$7:$FS$310,56,FALSE))</f>
        <v>0</v>
      </c>
      <c r="BT323" s="90">
        <f>IF(ISNA(VLOOKUP($B323,'[2]1516 Exp_Rev Access'!$F$7:$FS$310,57,FALSE)),"",VLOOKUP($B323,'[2]1516 Exp_Rev Access'!$F$7:$FS$310,57,FALSE))</f>
        <v>0</v>
      </c>
      <c r="BU323" s="90">
        <f>IF(ISNA(VLOOKUP($B323,'[2]1516 Exp_Rev Access'!$F$7:$FS$310,58,FALSE)),"",VLOOKUP($B323,'[2]1516 Exp_Rev Access'!$F$7:$FS$310,58,FALSE))</f>
        <v>0</v>
      </c>
      <c r="BV323" s="53">
        <f t="shared" si="796"/>
        <v>78204.489999999991</v>
      </c>
      <c r="BW323" s="92">
        <f t="shared" si="797"/>
        <v>8.8188646832720249E-2</v>
      </c>
      <c r="BX323" s="68">
        <f t="shared" si="798"/>
        <v>1037.1948275862067</v>
      </c>
      <c r="BY323" s="90">
        <f>IF(ISNA(VLOOKUP($B323,'[2]1516 Exp_Rev Access'!$F$7:$FS$310,59,FALSE)),"",VLOOKUP($B323,'[2]1516 Exp_Rev Access'!$F$7:$FS$310,59,FALSE))</f>
        <v>0</v>
      </c>
      <c r="BZ323" s="90">
        <f>IF(ISNA(VLOOKUP($B323,'[2]1516 Exp_Rev Access'!$F$7:$FS$310,60,FALSE)),"",VLOOKUP($B323,'[2]1516 Exp_Rev Access'!$F$7:$FS$310,60,FALSE))</f>
        <v>0</v>
      </c>
      <c r="CA323" s="90">
        <f>IF(ISNA(VLOOKUP($B323,'[2]1516 Exp_Rev Access'!$F$7:$FS$310,61,FALSE)),"",VLOOKUP($B323,'[2]1516 Exp_Rev Access'!$F$7:$FS$310,61,FALSE))</f>
        <v>0</v>
      </c>
      <c r="CB323" s="90">
        <f>IF(ISNA(VLOOKUP($B323,'[2]1516 Exp_Rev Access'!$F$7:$FS$310,62,FALSE)),"",VLOOKUP($B323,'[2]1516 Exp_Rev Access'!$F$7:$FS$310,62,FALSE))</f>
        <v>0</v>
      </c>
      <c r="CC323" s="90">
        <f>IF(ISNA(VLOOKUP($B323,'[2]1516 Exp_Rev Access'!$F$7:$FS$310,63,FALSE)),"",VLOOKUP($B323,'[2]1516 Exp_Rev Access'!$F$7:$FS$310,63,FALSE))</f>
        <v>0</v>
      </c>
      <c r="CD323" s="90">
        <f>IF(ISNA(VLOOKUP($B323,'[2]1516 Exp_Rev Access'!$F$7:$FS$310,64,FALSE)),"",VLOOKUP($B323,'[2]1516 Exp_Rev Access'!$F$7:$FS$310,64,FALSE))</f>
        <v>0</v>
      </c>
      <c r="CE323" s="53">
        <f t="shared" si="799"/>
        <v>0</v>
      </c>
      <c r="CF323" s="92"/>
      <c r="CG323" s="94">
        <f t="shared" si="800"/>
        <v>0</v>
      </c>
      <c r="CH323" s="90">
        <f>IF(ISNA(VLOOKUP($B323,'[2]1516 Exp_Rev Access'!$F$7:$FS$310,65,FALSE)),"",VLOOKUP($B323,'[2]1516 Exp_Rev Access'!$F$7:$FS$310,65,FALSE))</f>
        <v>0</v>
      </c>
      <c r="CI323" s="90">
        <f>IF(ISNA(VLOOKUP($B323,'[2]1516 Exp_Rev Access'!$F$7:$FS$310,66,FALSE)),"",VLOOKUP($B323,'[2]1516 Exp_Rev Access'!$F$7:$FS$310,66,FALSE))</f>
        <v>0</v>
      </c>
      <c r="CJ323" s="90">
        <f>IF(ISNA(VLOOKUP($B323,'[2]1516 Exp_Rev Access'!$F$7:$FS$310,67,FALSE)),"",VLOOKUP($B323,'[2]1516 Exp_Rev Access'!$F$7:$FS$310,67,FALSE))</f>
        <v>0</v>
      </c>
      <c r="CK323" s="90">
        <f>IF(ISNA(VLOOKUP($B323,'[2]1516 Exp_Rev Access'!$F$7:$FS$310,68,FALSE)),"",VLOOKUP($B323,'[2]1516 Exp_Rev Access'!$F$7:$FS$310,68,FALSE))</f>
        <v>0</v>
      </c>
      <c r="CL323" s="90">
        <f>IF(ISNA(VLOOKUP($B323,'[2]1516 Exp_Rev Access'!$F$7:$FS$310,69,FALSE)),"",VLOOKUP($B323,'[2]1516 Exp_Rev Access'!$F$7:$FS$310,69,FALSE))</f>
        <v>0</v>
      </c>
      <c r="CM323" s="90">
        <f>IF(ISNA(VLOOKUP($B323,'[2]1516 Exp_Rev Access'!$F$7:$FS$310,70,FALSE)),"",VLOOKUP($B323,'[2]1516 Exp_Rev Access'!$F$7:$FS$310,70,FALSE))</f>
        <v>0</v>
      </c>
      <c r="CN323" s="90">
        <f>IF(ISNA(VLOOKUP($B323,'[2]1516 Exp_Rev Access'!$F$7:$FS$310,71,FALSE)),"",VLOOKUP($B323,'[2]1516 Exp_Rev Access'!$F$7:$FS$310,71,FALSE))</f>
        <v>0</v>
      </c>
      <c r="CO323" s="90">
        <f>IF(ISNA(VLOOKUP($B323,'[2]1516 Exp_Rev Access'!$F$7:$FS$310,72,FALSE)),"",VLOOKUP($B323,'[2]1516 Exp_Rev Access'!$F$7:$FS$310,72,FALSE))</f>
        <v>0</v>
      </c>
      <c r="CP323" s="90">
        <f>IF(ISNA(VLOOKUP($B323,'[2]1516 Exp_Rev Access'!$F$7:$FS$310,73,FALSE)),"",VLOOKUP($B323,'[2]1516 Exp_Rev Access'!$F$7:$FS$310,73,FALSE))</f>
        <v>0</v>
      </c>
      <c r="CQ323" s="90">
        <f>IF(ISNA(VLOOKUP($B323,'[2]1516 Exp_Rev Access'!$F$7:$FS$310,74,FALSE)),"",VLOOKUP($B323,'[2]1516 Exp_Rev Access'!$F$7:$FS$310,74,FALSE))</f>
        <v>34041.93</v>
      </c>
      <c r="CR323" s="90">
        <f>IF(ISNA(VLOOKUP($B323,'[2]1516 Exp_Rev Access'!$F$7:$FS$310,75,FALSE)),"",VLOOKUP($B323,'[2]1516 Exp_Rev Access'!$F$7:$FS$310,75,FALSE))</f>
        <v>0</v>
      </c>
      <c r="CS323" s="90">
        <f>IF(ISNA(VLOOKUP($B323,'[2]1516 Exp_Rev Access'!$F$7:$FS$310,76,FALSE)),"",VLOOKUP($B323,'[2]1516 Exp_Rev Access'!$F$7:$FS$310,76,FALSE))</f>
        <v>0</v>
      </c>
      <c r="CT323" s="90">
        <f>IF(ISNA(VLOOKUP($B323,'[2]1516 Exp_Rev Access'!$F$7:$FS$310,77,FALSE)),"",VLOOKUP($B323,'[2]1516 Exp_Rev Access'!$F$7:$FS$310,77,FALSE))</f>
        <v>0</v>
      </c>
      <c r="CU323" s="90">
        <f>IF(ISNA(VLOOKUP($B323,'[2]1516 Exp_Rev Access'!$F$7:$FS$310,78,FALSE)),"",VLOOKUP($B323,'[2]1516 Exp_Rev Access'!$F$7:$FS$310,78,FALSE))</f>
        <v>16188</v>
      </c>
      <c r="CV323" s="90">
        <f>IF(ISNA(VLOOKUP($B323,'[2]1516 Exp_Rev Access'!$F$7:$FS$310,79,FALSE)),"",VLOOKUP($B323,'[2]1516 Exp_Rev Access'!$F$7:$FS$310,79,FALSE))</f>
        <v>11736</v>
      </c>
      <c r="CW323" s="90">
        <f>IF(ISNA(VLOOKUP($B323,'[2]1516 Exp_Rev Access'!$F$7:$FS$310,80,FALSE)),"",VLOOKUP($B323,'[2]1516 Exp_Rev Access'!$F$7:$FS$310,80,FALSE))</f>
        <v>0</v>
      </c>
      <c r="CX323" s="90">
        <f>IF(ISNA(VLOOKUP($B323,'[2]1516 Exp_Rev Access'!$F$7:$FS$310,81,FALSE)),"",VLOOKUP($B323,'[2]1516 Exp_Rev Access'!$F$7:$FS$310,81,FALSE))</f>
        <v>0</v>
      </c>
      <c r="CY323" s="90">
        <f>IF(ISNA(VLOOKUP($B323,'[2]1516 Exp_Rev Access'!$F$7:$FS$310,82,FALSE)),"",VLOOKUP($B323,'[2]1516 Exp_Rev Access'!$F$7:$FS$310,82,FALSE))</f>
        <v>0</v>
      </c>
      <c r="CZ323" s="90">
        <f>IF(ISNA(VLOOKUP($B323,'[2]1516 Exp_Rev Access'!$F$7:$FS$310,83,FALSE)),"",VLOOKUP($B323,'[2]1516 Exp_Rev Access'!$F$7:$FS$310,83,FALSE))</f>
        <v>0</v>
      </c>
      <c r="DA323" s="90">
        <f>IF(ISNA(VLOOKUP($B323,'[2]1516 Exp_Rev Access'!$F$7:$FS$310,84,FALSE)),"",VLOOKUP($B323,'[2]1516 Exp_Rev Access'!$F$7:$FS$310,84,FALSE))</f>
        <v>0</v>
      </c>
      <c r="DB323" s="90">
        <f>IF(ISNA(VLOOKUP($B323,'[2]1516 Exp_Rev Access'!$F$7:$FS$310,85,FALSE)),"",VLOOKUP($B323,'[2]1516 Exp_Rev Access'!$F$7:$FS$310,85,FALSE))</f>
        <v>0</v>
      </c>
      <c r="DC323" s="90">
        <f>IF(ISNA(VLOOKUP($B323,'[2]1516 Exp_Rev Access'!$F$7:$FS$310,86,FALSE)),"",VLOOKUP($B323,'[2]1516 Exp_Rev Access'!$F$7:$FS$310,86,FALSE))</f>
        <v>0</v>
      </c>
      <c r="DD323" s="90">
        <f>IF(ISNA(VLOOKUP($B323,'[2]1516 Exp_Rev Access'!$F$7:$FS$310,87,FALSE)),"",VLOOKUP($B323,'[2]1516 Exp_Rev Access'!$F$7:$FS$310,87,FALSE))</f>
        <v>0</v>
      </c>
      <c r="DE323" s="90">
        <f>IF(ISNA(VLOOKUP($B323,'[2]1516 Exp_Rev Access'!$F$7:$FS$310,88,FALSE)),"",VLOOKUP($B323,'[2]1516 Exp_Rev Access'!$F$7:$FS$310,88,FALSE))</f>
        <v>0</v>
      </c>
      <c r="DF323" s="90">
        <f>IF(ISNA(VLOOKUP($B323,'[2]1516 Exp_Rev Access'!$F$7:$FS$310,89,FALSE)),"",VLOOKUP($B323,'[2]1516 Exp_Rev Access'!$F$7:$FS$310,89,FALSE))</f>
        <v>0</v>
      </c>
      <c r="DG323" s="90">
        <f>IF(ISNA(VLOOKUP($B323,'[2]1516 Exp_Rev Access'!$F$7:$FS$310,90,FALSE)),"",VLOOKUP($B323,'[2]1516 Exp_Rev Access'!$F$7:$FS$310,90,FALSE))</f>
        <v>0</v>
      </c>
      <c r="DH323" s="90">
        <f>IF(ISNA(VLOOKUP($B323,'[2]1516 Exp_Rev Access'!$F$7:$FS$310,91,FALSE)),"",VLOOKUP($B323,'[2]1516 Exp_Rev Access'!$F$7:$FS$310,91,FALSE))</f>
        <v>0</v>
      </c>
      <c r="DI323" s="90">
        <f>IF(ISNA(VLOOKUP($B323,'[2]1516 Exp_Rev Access'!$F$7:$FS$310,92,FALSE)),"",VLOOKUP($B323,'[2]1516 Exp_Rev Access'!$F$7:$FS$310,92,FALSE))</f>
        <v>1073.54</v>
      </c>
      <c r="DJ323" s="90">
        <f>IF(ISNA(VLOOKUP($B323,'[2]1516 Exp_Rev Access'!$F$7:$FS$310,93,FALSE)),"",VLOOKUP($B323,'[2]1516 Exp_Rev Access'!$F$7:$FS$310,93,FALSE))</f>
        <v>0</v>
      </c>
      <c r="DK323" s="90">
        <f>IF(ISNA(VLOOKUP($B323,'[2]1516 Exp_Rev Access'!$F$7:$FS$310,94,FALSE)),"",VLOOKUP($B323,'[2]1516 Exp_Rev Access'!$F$7:$FS$310,94,FALSE))</f>
        <v>0</v>
      </c>
      <c r="DL323" s="90">
        <f>IF(ISNA(VLOOKUP($B323,'[2]1516 Exp_Rev Access'!$F$7:$FS$310,95,FALSE)),"",VLOOKUP($B323,'[2]1516 Exp_Rev Access'!$F$7:$FS$310,95,FALSE))</f>
        <v>0</v>
      </c>
      <c r="DM323" s="90">
        <f>IF(ISNA(VLOOKUP($B323,'[2]1516 Exp_Rev Access'!$F$7:$FS$310,96,FALSE)),"",VLOOKUP($B323,'[2]1516 Exp_Rev Access'!$F$7:$FS$310,96,FALSE))</f>
        <v>0</v>
      </c>
      <c r="DN323" s="90">
        <f>IF(ISNA(VLOOKUP($B323,'[2]1516 Exp_Rev Access'!$F$7:$FS$310,97,FALSE)),"",VLOOKUP($B323,'[2]1516 Exp_Rev Access'!$F$7:$FS$310,97,FALSE))</f>
        <v>0</v>
      </c>
      <c r="DO323" s="90">
        <f>IF(ISNA(VLOOKUP($B323,'[2]1516 Exp_Rev Access'!$F$7:$FS$310,98,FALSE)),"",VLOOKUP($B323,'[2]1516 Exp_Rev Access'!$F$7:$FS$310,98,FALSE))</f>
        <v>0</v>
      </c>
      <c r="DP323" s="90">
        <f>IF(ISNA(VLOOKUP($B323,'[2]1516 Exp_Rev Access'!$F$7:$FS$310,99,FALSE)),"",VLOOKUP($B323,'[2]1516 Exp_Rev Access'!$F$7:$FS$310,99,FALSE))</f>
        <v>0</v>
      </c>
      <c r="DQ323" s="90">
        <f>IF(ISNA(VLOOKUP($B323,'[2]1516 Exp_Rev Access'!$F$7:$FS$310,100,FALSE)),"",VLOOKUP($B323,'[2]1516 Exp_Rev Access'!$F$7:$FS$310,100,FALSE))</f>
        <v>0</v>
      </c>
      <c r="DR323" s="90">
        <f>IF(ISNA(VLOOKUP($B323,'[2]1516 Exp_Rev Access'!$F$7:$FS$310,101,FALSE)),"",VLOOKUP($B323,'[2]1516 Exp_Rev Access'!$F$7:$FS$310,101,FALSE))</f>
        <v>0</v>
      </c>
      <c r="DS323" s="90">
        <f>IF(ISNA(VLOOKUP($B323,'[2]1516 Exp_Rev Access'!$F$7:$FS$310,102,FALSE)),"",VLOOKUP($B323,'[2]1516 Exp_Rev Access'!$F$7:$FS$310,102,FALSE))</f>
        <v>0</v>
      </c>
      <c r="DT323" s="90">
        <f>IF(ISNA(VLOOKUP($B323,'[2]1516 Exp_Rev Access'!$F$7:$FS$310,103,FALSE)),"",VLOOKUP($B323,'[2]1516 Exp_Rev Access'!$F$7:$FS$310,103,FALSE))</f>
        <v>0</v>
      </c>
      <c r="DU323" s="90">
        <f>IF(ISNA(VLOOKUP($B323,'[2]1516 Exp_Rev Access'!$F$7:$FS$310,104,FALSE)),"",VLOOKUP($B323,'[2]1516 Exp_Rev Access'!$F$7:$FS$310,104,FALSE))</f>
        <v>0</v>
      </c>
      <c r="DV323" s="90">
        <f>IF(ISNA(VLOOKUP($B323,'[2]1516 Exp_Rev Access'!$F$7:$FS$310,105,FALSE)),"",VLOOKUP($B323,'[2]1516 Exp_Rev Access'!$F$7:$FS$310,105,FALSE))</f>
        <v>0</v>
      </c>
      <c r="DW323" s="90">
        <f>IF(ISNA(VLOOKUP($B323,'[2]1516 Exp_Rev Access'!$F$7:$FS$310,106,FALSE)),"",VLOOKUP($B323,'[2]1516 Exp_Rev Access'!$F$7:$FS$310,106,FALSE))</f>
        <v>0</v>
      </c>
      <c r="DX323" s="90">
        <f>IF(ISNA(VLOOKUP($B323,'[2]1516 Exp_Rev Access'!$F$7:$FS$310,107,FALSE)),"",VLOOKUP($B323,'[2]1516 Exp_Rev Access'!$F$7:$FS$310,107,FALSE))</f>
        <v>0</v>
      </c>
      <c r="DY323" s="90">
        <f>IF(ISNA(VLOOKUP($B323,'[2]1516 Exp_Rev Access'!$F$7:$FS$310,108,FALSE)),"",VLOOKUP($B323,'[2]1516 Exp_Rev Access'!$F$7:$FS$310,108,FALSE))</f>
        <v>11440</v>
      </c>
      <c r="DZ323" s="90">
        <f>IF(ISNA(VLOOKUP($B323,'[2]1516 Exp_Rev Access'!$F$7:$FS$310,109,FALSE)),"",VLOOKUP($B323,'[2]1516 Exp_Rev Access'!$F$7:$FS$310,109,FALSE))</f>
        <v>0</v>
      </c>
      <c r="EA323" s="90">
        <f>IF(ISNA(VLOOKUP($B323,'[2]1516 Exp_Rev Access'!$F$7:$FS$310,110,FALSE)),"",VLOOKUP($B323,'[2]1516 Exp_Rev Access'!$F$7:$FS$310,110,FALSE))</f>
        <v>0</v>
      </c>
      <c r="EB323" s="90">
        <f>IF(ISNA(VLOOKUP($B323,'[2]1516 Exp_Rev Access'!$F$7:$FS$310,111,FALSE)),"",VLOOKUP($B323,'[2]1516 Exp_Rev Access'!$F$7:$FS$310,111,FALSE))</f>
        <v>0</v>
      </c>
      <c r="EC323" s="90">
        <f>IF(ISNA(VLOOKUP($B323,'[2]1516 Exp_Rev Access'!$F$7:$FS$310,112,FALSE)),"",VLOOKUP($B323,'[2]1516 Exp_Rev Access'!$F$7:$FS$310,112,FALSE))</f>
        <v>0</v>
      </c>
      <c r="ED323" s="90">
        <f>IF(ISNA(VLOOKUP($B323,'[2]1516 Exp_Rev Access'!$F$7:$FS$310,113,FALSE)),"",VLOOKUP($B323,'[2]1516 Exp_Rev Access'!$F$7:$FS$310,113,FALSE))</f>
        <v>0</v>
      </c>
      <c r="EE323" s="90">
        <f>IF(ISNA(VLOOKUP($B323,'[2]1516 Exp_Rev Access'!$F$7:$FS$310,114,FALSE)),"",VLOOKUP($B323,'[2]1516 Exp_Rev Access'!$F$7:$FS$310,114,FALSE))</f>
        <v>0</v>
      </c>
      <c r="EF323" s="90">
        <f>IF(ISNA(VLOOKUP($B323,'[2]1516 Exp_Rev Access'!$F$7:$FS$310,115,FALSE)),"",VLOOKUP($B323,'[2]1516 Exp_Rev Access'!$F$7:$FS$310,115,FALSE))</f>
        <v>0</v>
      </c>
      <c r="EG323" s="90">
        <f>IF(ISNA(VLOOKUP($B323,'[2]1516 Exp_Rev Access'!$F$7:$FS$310,116,FALSE)),"",VLOOKUP($B323,'[2]1516 Exp_Rev Access'!$F$7:$FS$310,116,FALSE))</f>
        <v>0</v>
      </c>
      <c r="EH323" s="90">
        <f>IF(ISNA(VLOOKUP($B323,'[2]1516 Exp_Rev Access'!$F$7:$FS$310,117,FALSE)),"",VLOOKUP($B323,'[2]1516 Exp_Rev Access'!$F$7:$FS$310,117,FALSE))</f>
        <v>0</v>
      </c>
      <c r="EI323" s="90">
        <f>IF(ISNA(VLOOKUP($B323,'[2]1516 Exp_Rev Access'!$F$7:$FS$310,118,FALSE)),"",VLOOKUP($B323,'[2]1516 Exp_Rev Access'!$F$7:$FS$310,118,FALSE))</f>
        <v>0</v>
      </c>
      <c r="EJ323" s="90">
        <f>IF(ISNA(VLOOKUP($B323,'[2]1516 Exp_Rev Access'!$F$7:$FS$310,119,FALSE)),"",VLOOKUP($B323,'[2]1516 Exp_Rev Access'!$F$7:$FS$310,119,FALSE))</f>
        <v>0</v>
      </c>
      <c r="EK323" s="90">
        <f>IF(ISNA(VLOOKUP($B323,'[2]1516 Exp_Rev Access'!$F$7:$FS$310,120,FALSE)),"",VLOOKUP($B323,'[2]1516 Exp_Rev Access'!$F$7:$FS$310,120,FALSE))</f>
        <v>0</v>
      </c>
      <c r="EL323" s="90">
        <f>IF(ISNA(VLOOKUP($B323,'[2]1516 Exp_Rev Access'!$F$7:$FS$310,121,FALSE)),"",VLOOKUP($B323,'[2]1516 Exp_Rev Access'!$F$7:$FS$310,121,FALSE))</f>
        <v>0</v>
      </c>
      <c r="EM323" s="90">
        <f>IF(ISNA(VLOOKUP($B323,'[2]1516 Exp_Rev Access'!$F$7:$FS$310,122,FALSE)),"",VLOOKUP($B323,'[2]1516 Exp_Rev Access'!$F$7:$FS$310,122,FALSE))</f>
        <v>0</v>
      </c>
      <c r="EN323" s="90">
        <f>IF(ISNA(VLOOKUP($B323,'[2]1516 Exp_Rev Access'!$F$7:$FS$310,123,FALSE)),"",VLOOKUP($B323,'[2]1516 Exp_Rev Access'!$F$7:$FS$310,123,FALSE))</f>
        <v>0</v>
      </c>
      <c r="EO323" s="90">
        <f>IF(ISNA(VLOOKUP($B323,'[2]1516 Exp_Rev Access'!$F$7:$FS$310,124,FALSE)),"",VLOOKUP($B323,'[2]1516 Exp_Rev Access'!$F$7:$FS$310,124,FALSE))</f>
        <v>0</v>
      </c>
      <c r="EP323" s="90">
        <f>IF(ISNA(VLOOKUP($B323,'[2]1516 Exp_Rev Access'!$F$7:$FS$310,125,FALSE)),"",VLOOKUP($B323,'[2]1516 Exp_Rev Access'!$F$7:$FS$310,125,FALSE))</f>
        <v>0</v>
      </c>
      <c r="EQ323" s="90">
        <f>IF(ISNA(VLOOKUP($B323,'[2]1516 Exp_Rev Access'!$F$7:$FS$310,126,FALSE)),"",VLOOKUP($B323,'[2]1516 Exp_Rev Access'!$F$7:$FS$310,126,FALSE))</f>
        <v>0</v>
      </c>
      <c r="ER323" s="90">
        <f>IF(ISNA(VLOOKUP($B323,'[2]1516 Exp_Rev Access'!$F$7:$FS$310,127,FALSE)),"",VLOOKUP($B323,'[2]1516 Exp_Rev Access'!$F$7:$FS$310,127,FALSE))</f>
        <v>0</v>
      </c>
      <c r="ES323" s="90">
        <f>IF(ISNA(VLOOKUP($B323,'[2]1516 Exp_Rev Access'!$F$7:$FS$310,128,FALSE)),"",VLOOKUP($B323,'[2]1516 Exp_Rev Access'!$F$7:$FS$310,128,FALSE))</f>
        <v>0</v>
      </c>
      <c r="ET323" s="90">
        <f>IF(ISNA(VLOOKUP($B323,'[2]1516 Exp_Rev Access'!$F$7:$FS$310,129,FALSE)),"",VLOOKUP($B323,'[2]1516 Exp_Rev Access'!$F$7:$FS$310,129,FALSE))</f>
        <v>0</v>
      </c>
      <c r="EU323" s="90">
        <f>IF(ISNA(VLOOKUP($B323,'[2]1516 Exp_Rev Access'!$F$7:$FS$310,130,FALSE)),"",VLOOKUP($B323,'[2]1516 Exp_Rev Access'!$F$7:$FS$310,130,FALSE))</f>
        <v>0</v>
      </c>
      <c r="EV323" s="90">
        <f>IF(ISNA(VLOOKUP($B323,'[2]1516 Exp_Rev Access'!$F$7:$FS$310,131,FALSE)),"",VLOOKUP($B323,'[2]1516 Exp_Rev Access'!$F$7:$FS$310,131,FALSE))</f>
        <v>0</v>
      </c>
      <c r="EW323" s="90">
        <f>IF(ISNA(VLOOKUP($B323,'[2]1516 Exp_Rev Access'!$F$7:$FS$310,132,FALSE)),"",VLOOKUP($B323,'[2]1516 Exp_Rev Access'!$F$7:$FS$310,132,FALSE))</f>
        <v>0</v>
      </c>
      <c r="EX323" s="90">
        <f>IF(ISNA(VLOOKUP($B323,'[2]1516 Exp_Rev Access'!$F$7:$FS$310,133,FALSE)),"",VLOOKUP($B323,'[2]1516 Exp_Rev Access'!$F$7:$FS$310,133,FALSE))</f>
        <v>0</v>
      </c>
      <c r="EY323" s="90">
        <f>IF(ISNA(VLOOKUP($B323,'[2]1516 Exp_Rev Access'!$F$7:$FS$310,134,FALSE)),"",VLOOKUP($B323,'[2]1516 Exp_Rev Access'!$F$7:$FS$310,134,FALSE))</f>
        <v>0</v>
      </c>
      <c r="EZ323" s="90">
        <f>IF(ISNA(VLOOKUP($B323,'[2]1516 Exp_Rev Access'!$F$7:$FS$310,135,FALSE)),"",VLOOKUP($B323,'[2]1516 Exp_Rev Access'!$F$7:$FS$310,135,FALSE))</f>
        <v>0</v>
      </c>
      <c r="FA323" s="90">
        <f>IF(ISNA(VLOOKUP($B323,'[2]1516 Exp_Rev Access'!$F$7:$FS$310,136,FALSE)),"",VLOOKUP($B323,'[2]1516 Exp_Rev Access'!$F$7:$FS$310,136,FALSE))</f>
        <v>0</v>
      </c>
      <c r="FB323" s="90">
        <f>IF(ISNA(VLOOKUP($B323,'[2]1516 Exp_Rev Access'!$F$7:$FS$310,137,FALSE)),"",VLOOKUP($B323,'[2]1516 Exp_Rev Access'!$F$7:$FS$310,137,FALSE))</f>
        <v>0</v>
      </c>
      <c r="FC323" s="90">
        <f>IF(ISNA(VLOOKUP($B323,'[2]1516 Exp_Rev Access'!$F$7:$FS$310,138,FALSE)),"",VLOOKUP($B323,'[2]1516 Exp_Rev Access'!$F$7:$FS$310,138,FALSE))</f>
        <v>0</v>
      </c>
      <c r="FD323" s="90">
        <f>IF(ISNA(VLOOKUP($B323,'[2]1516 Exp_Rev Access'!$F$7:$FS$310,139,FALSE)),"",VLOOKUP($B323,'[2]1516 Exp_Rev Access'!$F$7:$FS$310,139,FALSE))</f>
        <v>0</v>
      </c>
      <c r="FE323" s="90">
        <f>IF(ISNA(VLOOKUP($B323,'[2]1516 Exp_Rev Access'!$F$7:$FS$310,140,FALSE)),"",VLOOKUP($B323,'[2]1516 Exp_Rev Access'!$F$7:$FS$310,140,FALSE))</f>
        <v>0</v>
      </c>
      <c r="FF323" s="90">
        <f>IF(ISNA(VLOOKUP($B323,'[2]1516 Exp_Rev Access'!$F$7:$FS$310,141,FALSE)),"",VLOOKUP($B323,'[2]1516 Exp_Rev Access'!$F$7:$FS$310,141,FALSE))</f>
        <v>0</v>
      </c>
      <c r="FG323" s="90">
        <f>IF(ISNA(VLOOKUP($B323,'[2]1516 Exp_Rev Access'!$F$7:$FS$310,142,FALSE)),"",VLOOKUP($B323,'[2]1516 Exp_Rev Access'!$F$7:$FS$310,142,FALSE))</f>
        <v>0</v>
      </c>
      <c r="FH323" s="90">
        <f>IF(ISNA(VLOOKUP($B323,'[2]1516 Exp_Rev Access'!$F$7:$FS$310,143,FALSE)),"",VLOOKUP($B323,'[2]1516 Exp_Rev Access'!$F$7:$FS$310,143,FALSE))</f>
        <v>0</v>
      </c>
      <c r="FI323" s="90">
        <f>IF(ISNA(VLOOKUP($B323,'[2]1516 Exp_Rev Access'!$F$7:$FS$310,144,FALSE)),"",VLOOKUP($B323,'[2]1516 Exp_Rev Access'!$F$7:$FS$310,144,FALSE))</f>
        <v>0</v>
      </c>
      <c r="FJ323" s="90">
        <f>IF(ISNA(VLOOKUP($B323,'[2]1516 Exp_Rev Access'!$F$7:$FS$310,145,FALSE)),"",VLOOKUP($B323,'[2]1516 Exp_Rev Access'!$F$7:$FS$310,145,FALSE))</f>
        <v>0</v>
      </c>
      <c r="FK323" s="90">
        <f>IF(ISNA(VLOOKUP($B323,'[2]1516 Exp_Rev Access'!$F$7:$FS$310,146,FALSE)),"",VLOOKUP($B323,'[2]1516 Exp_Rev Access'!$F$7:$FS$310,146,FALSE))</f>
        <v>0</v>
      </c>
      <c r="FL323" s="90">
        <f>IF(ISNA(VLOOKUP($B323,'[2]1516 Exp_Rev Access'!$F$7:$FS$310,1147,FALSE)),"",VLOOKUP($B323,'[2]1516 Exp_Rev Access'!$F$7:$FS$310,147,FALSE))</f>
        <v>0</v>
      </c>
      <c r="FM323" s="90">
        <f>IF(ISNA(VLOOKUP($B323,'[2]1516 Exp_Rev Access'!$F$7:$FS$310,148,FALSE)),"",VLOOKUP($B323,'[2]1516 Exp_Rev Access'!$F$7:$FS$310,148,FALSE))</f>
        <v>0</v>
      </c>
      <c r="FN323" s="90">
        <f>IF(ISNA(VLOOKUP($B323,'[2]1516 Exp_Rev Access'!$F$7:$FS$310,149,FALSE)),"",VLOOKUP($B323,'[2]1516 Exp_Rev Access'!$F$7:$FS$310,149,FALSE))</f>
        <v>0</v>
      </c>
      <c r="FO323" s="90">
        <f>IF(ISNA(VLOOKUP($B323,'[2]1516 Exp_Rev Access'!$F$7:$FS$310,150,FALSE)),"",VLOOKUP($B323,'[2]1516 Exp_Rev Access'!$F$7:$FS$310,150,FALSE))</f>
        <v>0</v>
      </c>
      <c r="FP323" s="90">
        <f>IF(ISNA(VLOOKUP($B323,'[2]1516 Exp_Rev Access'!$F$7:$FS$310,151,FALSE)),"",VLOOKUP($B323,'[2]1516 Exp_Rev Access'!$F$7:$FS$310,151,FALSE))</f>
        <v>0</v>
      </c>
      <c r="FQ323" s="90">
        <f>IF(ISNA(VLOOKUP($B323,'[2]1516 Exp_Rev Access'!$F$7:$FS$310,152,FALSE)),"",VLOOKUP($B323,'[2]1516 Exp_Rev Access'!$F$7:$FS$310,152,FALSE))</f>
        <v>0</v>
      </c>
      <c r="FR323" s="90">
        <f>IF(ISNA(VLOOKUP($B323,'[2]1516 Exp_Rev Access'!$F$7:$FS$310,153,FALSE)),"",VLOOKUP($B323,'[2]1516 Exp_Rev Access'!$F$7:$FS$310,153,FALSE))</f>
        <v>0</v>
      </c>
      <c r="FS323" s="53">
        <f t="shared" si="801"/>
        <v>74479.47</v>
      </c>
      <c r="FT323" s="92">
        <f t="shared" si="802"/>
        <v>8.3988063551315079E-2</v>
      </c>
      <c r="FU323" s="116">
        <f t="shared" si="803"/>
        <v>987.79137931034472</v>
      </c>
      <c r="FV323" s="90">
        <f>IF(ISNA(VLOOKUP($B323,'[2]1516 Exp_Rev Access'!$F$7:$FS$310,154,FALSE)),"",VLOOKUP($B323,'[2]1516 Exp_Rev Access'!$F$7:$FS$310,154,FALSE))</f>
        <v>0</v>
      </c>
      <c r="FW323" s="90">
        <f>IF(ISNA(VLOOKUP($B323,'[2]1516 Exp_Rev Access'!$F$7:$FS$310,155,FALSE)),"",VLOOKUP($B323,'[2]1516 Exp_Rev Access'!$F$7:$FS$310,155,FALSE))</f>
        <v>0</v>
      </c>
      <c r="FX323" s="90">
        <f>IF(ISNA(VLOOKUP($B323,'[2]1516 Exp_Rev Access'!$F$7:$FS$310,156,FALSE)),"",VLOOKUP($B323,'[2]1516 Exp_Rev Access'!$F$7:$FS$310,156,FALSE))</f>
        <v>0</v>
      </c>
      <c r="FY323" s="90">
        <f>IF(ISNA(VLOOKUP($B323,'[2]1516 Exp_Rev Access'!$F$7:$FS$310,157,FALSE)),"",VLOOKUP($B323,'[2]1516 Exp_Rev Access'!$F$7:$FS$310,157,FALSE))</f>
        <v>0</v>
      </c>
      <c r="FZ323" s="90">
        <f>IF(ISNA(VLOOKUP($B323,'[2]1516 Exp_Rev Access'!$F$7:$FS$310,158,FALSE)),"",VLOOKUP($B323,'[2]1516 Exp_Rev Access'!$F$7:$FS$310,158,FALSE))</f>
        <v>0</v>
      </c>
      <c r="GA323" s="90">
        <f>IF(ISNA(VLOOKUP($B323,'[2]1516 Exp_Rev Access'!$F$7:$FS$310,159,FALSE)),"",VLOOKUP($B323,'[2]1516 Exp_Rev Access'!$F$7:$FS$310,159,FALSE))</f>
        <v>0</v>
      </c>
      <c r="GB323" s="90">
        <f>IF(ISNA(VLOOKUP($B323,'[2]1516 Exp_Rev Access'!$F$7:$FS$310,160,FALSE)),"",VLOOKUP($B323,'[2]1516 Exp_Rev Access'!$F$7:$FS$310,160,FALSE))</f>
        <v>0</v>
      </c>
      <c r="GC323" s="90">
        <f>IF(ISNA(VLOOKUP($B323,'[2]1516 Exp_Rev Access'!$F$7:$FS$310,161,FALSE)),"",VLOOKUP($B323,'[2]1516 Exp_Rev Access'!$F$7:$FS$310,161,FALSE))</f>
        <v>0</v>
      </c>
      <c r="GD323" s="90">
        <f>IF(ISNA(VLOOKUP($B323,'[2]1516 Exp_Rev Access'!$F$7:$FS$310,162,FALSE)),"",VLOOKUP($B323,'[2]1516 Exp_Rev Access'!$F$7:$FS$310,162,FALSE))</f>
        <v>0</v>
      </c>
      <c r="GE323" s="90">
        <f>IF(ISNA(VLOOKUP($B323,'[2]1516 Exp_Rev Access'!$F$7:$FS$310,163,FALSE)),"",VLOOKUP($B323,'[2]1516 Exp_Rev Access'!$F$7:$FS$310,163,FALSE))</f>
        <v>0</v>
      </c>
      <c r="GF323" s="90">
        <f>IF(ISNA(VLOOKUP($B323,'[2]1516 Exp_Rev Access'!$F$7:$FS$310,164,FALSE)),"",VLOOKUP($B323,'[2]1516 Exp_Rev Access'!$F$7:$FS$310,164,FALSE))</f>
        <v>0</v>
      </c>
      <c r="GG323" s="90">
        <f>IF(ISNA(VLOOKUP($B323,'[2]1516 Exp_Rev Access'!$F$7:$FS$310,165,FALSE)),"",VLOOKUP($B323,'[2]1516 Exp_Rev Access'!$F$7:$FS$310,165,FALSE))</f>
        <v>0</v>
      </c>
      <c r="GH323" s="90">
        <f>IF(ISNA(VLOOKUP($B323,'[2]1516 Exp_Rev Access'!$F$7:$FS$310,166,FALSE)),"",VLOOKUP($B323,'[2]1516 Exp_Rev Access'!$F$7:$FS$310,166,FALSE))</f>
        <v>0</v>
      </c>
      <c r="GI323" s="90">
        <f>IF(ISNA(VLOOKUP($B323,'[2]1516 Exp_Rev Access'!$F$7:$FS$310,167,FALSE)),"",VLOOKUP($B323,'[2]1516 Exp_Rev Access'!$F$7:$FS$310,167,FALSE))</f>
        <v>0</v>
      </c>
      <c r="GJ323" s="90">
        <f>IF(ISNA(VLOOKUP($B323,'[2]1516 Exp_Rev Access'!$F$7:$FS$310,168,FALSE)),"",VLOOKUP($B323,'[2]1516 Exp_Rev Access'!$F$7:$FS$310,168,FALSE))</f>
        <v>0</v>
      </c>
      <c r="GK323" s="90">
        <f>IF(ISNA(VLOOKUP($B323,'[2]1516 Exp_Rev Access'!$F$7:$FS$310,169,FALSE)),"",VLOOKUP($B323,'[2]1516 Exp_Rev Access'!$F$7:$FS$310,169,FALSE))</f>
        <v>0</v>
      </c>
      <c r="GL323" s="90">
        <f>IF(ISNA(VLOOKUP($B323,'[2]1516 Exp_Rev Access'!$F$7:$FS$310,170,FALSE)),"",VLOOKUP($B323,'[2]1516 Exp_Rev Access'!$F$7:$FS$310,170,FALSE))</f>
        <v>2244.44</v>
      </c>
      <c r="GM323" s="90">
        <f>IF(ISNA(VLOOKUP($B323,'[2]1516 Exp_Rev Access'!$F$7:$FT$310,171,FALSE)),"",VLOOKUP($B323,'[2]1516 Exp_Rev Access'!$F$7:$FT$310,171,FALSE))</f>
        <v>0</v>
      </c>
      <c r="GN323" s="90">
        <f>IF(ISNA(VLOOKUP($B323,'[2]1516 Exp_Rev Access'!$F$7:$FU$310,172,FALSE)),"",VLOOKUP($B323,'[2]1516 Exp_Rev Access'!$F$7:$FU$310,172,FALSE))</f>
        <v>0</v>
      </c>
      <c r="GO323" s="90">
        <f>IF(ISNA(VLOOKUP($B323,'[2]1516 Exp_Rev Access'!$F$7:$FV$310,173,FALSE)),"",VLOOKUP($B323,'[2]1516 Exp_Rev Access'!$F$7:$FV$310,173,FALSE))</f>
        <v>0</v>
      </c>
      <c r="GP323" s="90">
        <f>IF(ISNA(VLOOKUP($B323,'[2]1516 Exp_Rev Access'!$F$7:$GA$310,174,FALSE)),"",VLOOKUP($B323,'[2]1516 Exp_Rev Access'!$F$7:$GA$310,174,FALSE))</f>
        <v>0</v>
      </c>
      <c r="GQ323" s="90">
        <f>IF(ISNA(VLOOKUP($B323,'[2]1516 Exp_Rev Access'!$F$7:$GA$310,175,FALSE)),"",VLOOKUP($B323,'[2]1516 Exp_Rev Access'!$F$7:$GA$310,175,FALSE))</f>
        <v>0</v>
      </c>
      <c r="GR323" s="90">
        <f>IF(ISNA(VLOOKUP($B323,'[2]1516 Exp_Rev Access'!$F$7:$GA$310,176,FALSE)),"",VLOOKUP($B323,'[2]1516 Exp_Rev Access'!$F$7:$GA$310,176,FALSE))</f>
        <v>0</v>
      </c>
      <c r="GS323" s="90">
        <f>IF(ISNA(VLOOKUP($B323,'[2]1516 Exp_Rev Access'!$F$7:$GA$310,177,FALSE)),"",VLOOKUP($B323,'[2]1516 Exp_Rev Access'!$F$7:$GA$310,177,FALSE))</f>
        <v>0</v>
      </c>
      <c r="GT323" s="90">
        <f>IF(ISNA(VLOOKUP($B323,'[2]1516 Exp_Rev Access'!$F$7:$GA$310,178,FALSE)),"",VLOOKUP($B323,'[2]1516 Exp_Rev Access'!$F$7:$GA$310,178,FALSE))</f>
        <v>0</v>
      </c>
      <c r="GU323" s="53">
        <f t="shared" si="804"/>
        <v>2244.44</v>
      </c>
      <c r="GV323" s="92">
        <f t="shared" si="805"/>
        <v>2.5309816162375162E-3</v>
      </c>
      <c r="GW323" s="114">
        <f t="shared" si="806"/>
        <v>29.767108753315647</v>
      </c>
    </row>
    <row r="324" spans="1:222" x14ac:dyDescent="0.2">
      <c r="B324" s="87" t="s">
        <v>653</v>
      </c>
      <c r="C324" s="87" t="s">
        <v>654</v>
      </c>
      <c r="D324" s="88">
        <f>IF(ISNA(VLOOKUP($B324,'[2]1516 enrollment_Rev_Exp by size'!$A$6:$C$325,3,FALSE)),"",VLOOKUP($B324,'[2]1516 enrollment_Rev_Exp by size'!$A$6:$C$325,3,FALSE))</f>
        <v>42.089999999999996</v>
      </c>
      <c r="E324" s="89">
        <v>703589.63</v>
      </c>
      <c r="F324" s="67">
        <f t="shared" si="785"/>
        <v>703589.62999999989</v>
      </c>
      <c r="G324" s="67">
        <f t="shared" si="786"/>
        <v>0</v>
      </c>
      <c r="H324" s="90">
        <f>IF(ISNA(VLOOKUP($B324,'[2]1516 Exp_Rev Access'!$F$7:$FS$310,2,FALSE)),"",VLOOKUP($B324,'[2]1516 Exp_Rev Access'!$F$7:$FS$310,2,FALSE))</f>
        <v>188046.52</v>
      </c>
      <c r="I324" s="90">
        <f>IF(ISNA(VLOOKUP($B324,'[2]1516 Exp_Rev Access'!$F$7:$FS$310,3,FALSE)),"",VLOOKUP($B324,'[2]1516 Exp_Rev Access'!$F$7:$FS$310,3,FALSE))</f>
        <v>0</v>
      </c>
      <c r="J324" s="90">
        <f>IF(ISNA(VLOOKUP($B324,'[2]1516 Exp_Rev Access'!$F$7:$FS$310,4,FALSE)),"",VLOOKUP($B324,'[2]1516 Exp_Rev Access'!$F$7:$FS$310,4,FALSE))</f>
        <v>0</v>
      </c>
      <c r="K324" s="90">
        <f>IF(ISNA(VLOOKUP($B324,'[2]1516 Exp_Rev Access'!$F$7:$FS$310,5,FALSE)),"-",VLOOKUP($B324,'[2]1516 Exp_Rev Access'!$F$7:$FS$310,5,FALSE))</f>
        <v>66.38</v>
      </c>
      <c r="L324" s="90">
        <f>IF(ISNA(VLOOKUP($B324,'[2]1516 Exp_Rev Access'!$F$7:$FS$310,6,FALSE)),"",VLOOKUP($B324,'[2]1516 Exp_Rev Access'!$F$7:$FS$310,6,FALSE))</f>
        <v>0</v>
      </c>
      <c r="M324" s="90">
        <f>IF(ISNA(VLOOKUP($B324,'[2]1516 Exp_Rev Access'!$F$7:$FS$310,7,FALSE)),"",VLOOKUP($B324,'[2]1516 Exp_Rev Access'!$F$7:$FS$310,7,FALSE))</f>
        <v>0</v>
      </c>
      <c r="N324" s="53">
        <f t="shared" si="787"/>
        <v>188112.9</v>
      </c>
      <c r="O324" s="91">
        <f t="shared" si="788"/>
        <v>0.26736167217245654</v>
      </c>
      <c r="P324" s="53">
        <f t="shared" si="789"/>
        <v>4469.3014967925874</v>
      </c>
      <c r="Q324" s="90">
        <f>IF(ISNA(VLOOKUP($B324,'[2]1516 Exp_Rev Access'!$F$7:$FS$310,8,FALSE)),"",VLOOKUP($B324,'[2]1516 Exp_Rev Access'!$F$7:$FS$310,8,FALSE))</f>
        <v>0</v>
      </c>
      <c r="R324" s="90">
        <f>IF(ISNA(VLOOKUP($B324,'[2]1516 Exp_Rev Access'!$F$7:$FS$310,9,FALSE)),"",VLOOKUP($B324,'[2]1516 Exp_Rev Access'!$F$7:$FS$310,9,FALSE))</f>
        <v>0</v>
      </c>
      <c r="S324" s="90">
        <f>IF(ISNA(VLOOKUP($B324,'[2]1516 Exp_Rev Access'!$F$7:$FS$310,10,FALSE)),"",VLOOKUP($B324,'[2]1516 Exp_Rev Access'!$F$7:$FS$310,10,FALSE))</f>
        <v>0</v>
      </c>
      <c r="T324" s="90">
        <f>IF(ISNA(VLOOKUP($B324,'[2]1516 Exp_Rev Access'!$F$7:$FS$310,11,FALSE)),"",VLOOKUP($B324,'[2]1516 Exp_Rev Access'!$F$7:$FS$310,11,FALSE))</f>
        <v>0</v>
      </c>
      <c r="U324" s="90">
        <f>IF(ISNA(VLOOKUP($B324,'[2]1516 Exp_Rev Access'!$F$7:$FS$310,12,FALSE)),"",VLOOKUP($B324,'[2]1516 Exp_Rev Access'!$F$7:$FS$310,12,FALSE))</f>
        <v>0</v>
      </c>
      <c r="V324" s="90">
        <f>IF(ISNA(VLOOKUP($B324,'[2]1516 Exp_Rev Access'!$F$7:$FS$310,13,FALSE)),"",VLOOKUP($B324,'[2]1516 Exp_Rev Access'!$F$7:$FS$310,13,FALSE))</f>
        <v>0</v>
      </c>
      <c r="W324" s="90">
        <f>IF(ISNA(VLOOKUP($B324,'[2]1516 Exp_Rev Access'!$F$7:$FS$310,14,FALSE)),"",VLOOKUP($B324,'[2]1516 Exp_Rev Access'!$F$7:$FS$310,14,FALSE))</f>
        <v>0</v>
      </c>
      <c r="X324" s="90">
        <f>IF(ISNA(VLOOKUP($B324,'[2]1516 Exp_Rev Access'!$F$7:$FS$310,15,FALSE)),"",VLOOKUP($B324,'[2]1516 Exp_Rev Access'!$F$7:$FS$310,15,FALSE))</f>
        <v>0</v>
      </c>
      <c r="Y324" s="90">
        <f>IF(ISNA(VLOOKUP($B324,'[2]1516 Exp_Rev Access'!$F$7:$FS$310,16,FALSE)),"",VLOOKUP($B324,'[2]1516 Exp_Rev Access'!$F$7:$FS$310,16,FALSE))</f>
        <v>0</v>
      </c>
      <c r="Z324" s="90">
        <f>IF(ISNA(VLOOKUP($B324,'[2]1516 Exp_Rev Access'!$F$7:$FS$310,17,FALSE)),"",VLOOKUP($B324,'[2]1516 Exp_Rev Access'!$F$7:$FS$310,17,FALSE))</f>
        <v>0</v>
      </c>
      <c r="AA324" s="90">
        <f>IF(ISNA(VLOOKUP($B324,'[2]1516 Exp_Rev Access'!$F$7:$FS$310,18,FALSE)),"",VLOOKUP($B324,'[2]1516 Exp_Rev Access'!$F$7:$FS$310,18,FALSE))</f>
        <v>0</v>
      </c>
      <c r="AB324" s="90">
        <f>IF(ISNA(VLOOKUP($B324,'[2]1516 Exp_Rev Access'!$F$7:$FS$310,19,FALSE)),"",VLOOKUP($B324,'[2]1516 Exp_Rev Access'!$F$7:$FS$310,19,FALSE))</f>
        <v>0</v>
      </c>
      <c r="AC324" s="90">
        <f>IF(ISNA(VLOOKUP($B324,'[2]1516 Exp_Rev Access'!$F$7:$FS$310,20,FALSE)),"",VLOOKUP($B324,'[2]1516 Exp_Rev Access'!$F$7:$FS$310,20,FALSE))</f>
        <v>0</v>
      </c>
      <c r="AD324" s="90">
        <f>IF(ISNA(VLOOKUP($B324,'[2]1516 Exp_Rev Access'!$F$7:$FS$310,21,FALSE)),"",VLOOKUP($B324,'[2]1516 Exp_Rev Access'!$F$7:$FS$310,21,FALSE))</f>
        <v>0</v>
      </c>
      <c r="AE324" s="90">
        <f>IF(ISNA(VLOOKUP($B324,'[2]1516 Exp_Rev Access'!$F$7:$FS$310,22,FALSE)),"",VLOOKUP($B324,'[2]1516 Exp_Rev Access'!$F$7:$FS$310,22,FALSE))</f>
        <v>1287.51</v>
      </c>
      <c r="AF324" s="90">
        <f>IF(ISNA(VLOOKUP($B324,'[2]1516 Exp_Rev Access'!$F$7:$FS$310,23,FALSE)),"",VLOOKUP($B324,'[2]1516 Exp_Rev Access'!$F$7:$FS$310,23,FALSE))</f>
        <v>0</v>
      </c>
      <c r="AG324" s="90">
        <f>IF(ISNA(VLOOKUP($B324,'[2]1516 Exp_Rev Access'!$F$7:$FS$310,24,FALSE)),"",VLOOKUP($B324,'[2]1516 Exp_Rev Access'!$F$7:$FS$310,24,FALSE))</f>
        <v>381.25</v>
      </c>
      <c r="AH324" s="90">
        <f>IF(ISNA(VLOOKUP($B324,'[2]1516 Exp_Rev Access'!$F$7:$FS$310,25,FALSE)),"",VLOOKUP($B324,'[2]1516 Exp_Rev Access'!$F$7:$FS$310,25,FALSE))</f>
        <v>0</v>
      </c>
      <c r="AI324" s="90">
        <f>IF(ISNA(VLOOKUP($B324,'[2]1516 Exp_Rev Access'!$F$7:$FS$310,26,FALSE)),"",VLOOKUP($B324,'[2]1516 Exp_Rev Access'!$F$7:$FS$310,26,FALSE))</f>
        <v>0</v>
      </c>
      <c r="AJ324" s="90">
        <f>IF(ISNA(VLOOKUP($B324,'[2]1516 Exp_Rev Access'!$F$7:$FS$310,27,FALSE)),"",VLOOKUP($B324,'[2]1516 Exp_Rev Access'!$F$7:$FS$310,27,FALSE))</f>
        <v>0</v>
      </c>
      <c r="AK324" s="90">
        <f>IF(ISNA(VLOOKUP($B324,'[2]1516 Exp_Rev Access'!$F$7:$FS$310,28,FALSE)),"",VLOOKUP($B324,'[2]1516 Exp_Rev Access'!$F$7:$FS$310,28,FALSE))</f>
        <v>157.79</v>
      </c>
      <c r="AL324" s="90">
        <f>IF(ISNA(VLOOKUP($B324,'[2]1516 Exp_Rev Access'!$F$7:$FS$310,29,FALSE)),"",VLOOKUP($B324,'[2]1516 Exp_Rev Access'!$F$7:$FS$310,29,FALSE))</f>
        <v>3301.32</v>
      </c>
      <c r="AM324" s="53">
        <f t="shared" si="790"/>
        <v>5127.87</v>
      </c>
      <c r="AN324" s="92">
        <f t="shared" si="791"/>
        <v>7.2881546022786035E-3</v>
      </c>
      <c r="AO324" s="68">
        <f t="shared" si="792"/>
        <v>121.83107626514612</v>
      </c>
      <c r="AP324" s="90">
        <f>IF(ISNA(VLOOKUP($B324,'[2]1516 Exp_Rev Access'!$F$7:$FS$310,30,FALSE)),"",VLOOKUP($B324,'[2]1516 Exp_Rev Access'!$F$7:$FS$310,30,FALSE))</f>
        <v>314657.46999999997</v>
      </c>
      <c r="AQ324" s="90">
        <f>IF(ISNA(VLOOKUP($B324,'[2]1516 Exp_Rev Access'!$F$7:$FS$310,31,FALSE)),"",VLOOKUP($B324,'[2]1516 Exp_Rev Access'!$F$7:$FS$310,31,FALSE))</f>
        <v>4118.66</v>
      </c>
      <c r="AR324" s="90">
        <f>IF(ISNA(VLOOKUP($B324,'[2]1516 Exp_Rev Access'!$F$7:$FS$310,32,FALSE)),"",VLOOKUP($B324,'[2]1516 Exp_Rev Access'!$F$7:$FS$310,32,FALSE))</f>
        <v>0</v>
      </c>
      <c r="AS324" s="90">
        <f>IF(ISNA(VLOOKUP($B324,'[2]1516 Exp_Rev Access'!$F$7:$FS$310,33,FALSE)),"",VLOOKUP($B324,'[2]1516 Exp_Rev Access'!$F$7:$FS$310,33,FALSE))</f>
        <v>0</v>
      </c>
      <c r="AT324" s="90">
        <f>IF(ISNA(VLOOKUP($B324,'[2]1516 Exp_Rev Access'!$F$7:$FS$310,34,FALSE)),"",VLOOKUP($B324,'[2]1516 Exp_Rev Access'!$F$7:$FS$310,34,FALSE))</f>
        <v>0</v>
      </c>
      <c r="AU324" s="53">
        <f t="shared" si="793"/>
        <v>318776.12999999995</v>
      </c>
      <c r="AV324" s="93">
        <f t="shared" si="794"/>
        <v>0.45307110339303885</v>
      </c>
      <c r="AW324" s="53">
        <f t="shared" si="795"/>
        <v>7573.6785459729144</v>
      </c>
      <c r="AX324" s="90">
        <f>IF(ISNA(VLOOKUP($B324,'[2]1516 Exp_Rev Access'!$F$7:$FS$310,35,FALSE)),"",VLOOKUP($B324,'[2]1516 Exp_Rev Access'!$F$7:$FS$310,35,FALSE))</f>
        <v>0</v>
      </c>
      <c r="AY324" s="90">
        <f>IF(ISNA(VLOOKUP($B324,'[2]1516 Exp_Rev Access'!$F$7:$FS$310,36,FALSE)),"",VLOOKUP($B324,'[2]1516 Exp_Rev Access'!$F$7:$FS$310,36,FALSE))</f>
        <v>29187.040000000001</v>
      </c>
      <c r="AZ324" s="90">
        <f>IF(ISNA(VLOOKUP($B324,'[2]1516 Exp_Rev Access'!$F$7:$FS$310,37,FALSE)),"",VLOOKUP($B324,'[2]1516 Exp_Rev Access'!$F$7:$FS$310,37,FALSE))</f>
        <v>2922.02</v>
      </c>
      <c r="BA324" s="90">
        <f>IF(ISNA(VLOOKUP($B324,'[2]1516 Exp_Rev Access'!$F$7:$FS$310,38,FALSE)),"",VLOOKUP($B324,'[2]1516 Exp_Rev Access'!$F$7:$FS$310,38,FALSE))</f>
        <v>0</v>
      </c>
      <c r="BB324" s="90">
        <f>IF(ISNA(VLOOKUP($B324,'[2]1516 Exp_Rev Access'!$F$7:$FS$310,39,FALSE)),"",VLOOKUP($B324,'[2]1516 Exp_Rev Access'!$F$7:$FS$310,39,FALSE))</f>
        <v>0</v>
      </c>
      <c r="BC324" s="90">
        <f>IF(ISNA(VLOOKUP($B324,'[2]1516 Exp_Rev Access'!$F$7:$FS$310,40,FALSE)),"",VLOOKUP($B324,'[2]1516 Exp_Rev Access'!$F$7:$FS$310,40,FALSE))</f>
        <v>793.35</v>
      </c>
      <c r="BD324" s="90">
        <f>IF(ISNA(VLOOKUP($B324,'[2]1516 Exp_Rev Access'!$F$7:$FS$310,41,FALSE)),"",VLOOKUP($B324,'[2]1516 Exp_Rev Access'!$F$7:$FS$310,41,FALSE))</f>
        <v>0</v>
      </c>
      <c r="BE324" s="90">
        <f>IF(ISNA(VLOOKUP($B324,'[2]1516 Exp_Rev Access'!$F$7:$FS$310,42,FALSE)),"",VLOOKUP($B324,'[2]1516 Exp_Rev Access'!$F$7:$FS$310,42,FALSE))</f>
        <v>0</v>
      </c>
      <c r="BF324" s="90">
        <f>IF(ISNA(VLOOKUP($B324,'[2]1516 Exp_Rev Access'!$F$7:$FS$310,43,FALSE)),"",VLOOKUP($B324,'[2]1516 Exp_Rev Access'!$F$7:$FS$310,43,FALSE))</f>
        <v>0</v>
      </c>
      <c r="BG324" s="90">
        <f>IF(ISNA(VLOOKUP($B324,'[2]1516 Exp_Rev Access'!$F$7:$FS$310,44,FALSE)),"",VLOOKUP($B324,'[2]1516 Exp_Rev Access'!$F$7:$FS$310,44,FALSE))</f>
        <v>0</v>
      </c>
      <c r="BH324" s="90">
        <f>IF(ISNA(VLOOKUP($B324,'[2]1516 Exp_Rev Access'!$F$7:$FS$310,45,FALSE)),"",VLOOKUP($B324,'[2]1516 Exp_Rev Access'!$F$7:$FS$310,45,FALSE))</f>
        <v>0</v>
      </c>
      <c r="BI324" s="90">
        <f>IF(ISNA(VLOOKUP($B324,'[2]1516 Exp_Rev Access'!$F$7:$FS$310,46,FALSE)),"",VLOOKUP($B324,'[2]1516 Exp_Rev Access'!$F$7:$FS$310,46,FALSE))</f>
        <v>0</v>
      </c>
      <c r="BJ324" s="90">
        <f>IF(ISNA(VLOOKUP($B324,'[2]1516 Exp_Rev Access'!$F$7:$FS$310,47,FALSE)),"",VLOOKUP($B324,'[2]1516 Exp_Rev Access'!$F$7:$FS$310,47,FALSE))</f>
        <v>0</v>
      </c>
      <c r="BK324" s="90">
        <f>IF(ISNA(VLOOKUP($B324,'[2]1516 Exp_Rev Access'!$F$7:$FS$310,48,FALSE)),"",VLOOKUP($B324,'[2]1516 Exp_Rev Access'!$F$7:$FS$310,48,FALSE))</f>
        <v>84450.71</v>
      </c>
      <c r="BL324" s="90">
        <f>IF(ISNA(VLOOKUP($B324,'[2]1516 Exp_Rev Access'!$F$7:$FS$310,49,FALSE)),"",VLOOKUP($B324,'[2]1516 Exp_Rev Access'!$F$7:$FS$310,49,FALSE))</f>
        <v>0</v>
      </c>
      <c r="BM324" s="90">
        <f>IF(ISNA(VLOOKUP($B324,'[2]1516 Exp_Rev Access'!$F$7:$FS$310,50,FALSE)),"",VLOOKUP($B324,'[2]1516 Exp_Rev Access'!$F$7:$FS$310,50,FALSE))</f>
        <v>0</v>
      </c>
      <c r="BN324" s="90">
        <f>IF(ISNA(VLOOKUP($B324,'[2]1516 Exp_Rev Access'!$F$7:$FS$310,51,FALSE)),"",VLOOKUP($B324,'[2]1516 Exp_Rev Access'!$F$7:$FS$310,51,FALSE))</f>
        <v>0</v>
      </c>
      <c r="BO324" s="90">
        <f>IF(ISNA(VLOOKUP($B324,'[2]1516 Exp_Rev Access'!$F$7:$FS$310,52,FALSE)),"",VLOOKUP($B324,'[2]1516 Exp_Rev Access'!$F$7:$FS$310,52,FALSE))</f>
        <v>0</v>
      </c>
      <c r="BP324" s="90">
        <f>IF(ISNA(VLOOKUP($B324,'[2]1516 Exp_Rev Access'!$F$7:$FS$310,53,FALSE)),"",VLOOKUP($B324,'[2]1516 Exp_Rev Access'!$F$7:$FS$310,53,FALSE))</f>
        <v>0</v>
      </c>
      <c r="BQ324" s="90">
        <f>IF(ISNA(VLOOKUP($B324,'[2]1516 Exp_Rev Access'!$F$7:$FS$310,54,FALSE)),"",VLOOKUP($B324,'[2]1516 Exp_Rev Access'!$F$7:$FS$310,54,FALSE))</f>
        <v>0</v>
      </c>
      <c r="BR324" s="90">
        <f>IF(ISNA(VLOOKUP($B324,'[2]1516 Exp_Rev Access'!$F$7:$FS$310,55,FALSE)),"",VLOOKUP($B324,'[2]1516 Exp_Rev Access'!$F$7:$FS$310,55,FALSE))</f>
        <v>0</v>
      </c>
      <c r="BS324" s="90">
        <f>IF(ISNA(VLOOKUP($B324,'[2]1516 Exp_Rev Access'!$F$7:$FS$310,56,FALSE)),"",VLOOKUP($B324,'[2]1516 Exp_Rev Access'!$F$7:$FS$310,56,FALSE))</f>
        <v>0</v>
      </c>
      <c r="BT324" s="90">
        <f>IF(ISNA(VLOOKUP($B324,'[2]1516 Exp_Rev Access'!$F$7:$FS$310,57,FALSE)),"",VLOOKUP($B324,'[2]1516 Exp_Rev Access'!$F$7:$FS$310,57,FALSE))</f>
        <v>0</v>
      </c>
      <c r="BU324" s="90">
        <f>IF(ISNA(VLOOKUP($B324,'[2]1516 Exp_Rev Access'!$F$7:$FS$310,58,FALSE)),"",VLOOKUP($B324,'[2]1516 Exp_Rev Access'!$F$7:$FS$310,58,FALSE))</f>
        <v>0</v>
      </c>
      <c r="BV324" s="53">
        <f t="shared" si="796"/>
        <v>117353.12000000001</v>
      </c>
      <c r="BW324" s="92">
        <f t="shared" si="797"/>
        <v>0.16679199777290635</v>
      </c>
      <c r="BX324" s="68">
        <f t="shared" si="798"/>
        <v>2788.1473033974821</v>
      </c>
      <c r="BY324" s="90">
        <f>IF(ISNA(VLOOKUP($B324,'[2]1516 Exp_Rev Access'!$F$7:$FS$310,59,FALSE)),"",VLOOKUP($B324,'[2]1516 Exp_Rev Access'!$F$7:$FS$310,59,FALSE))</f>
        <v>0</v>
      </c>
      <c r="BZ324" s="90">
        <f>IF(ISNA(VLOOKUP($B324,'[2]1516 Exp_Rev Access'!$F$7:$FS$310,60,FALSE)),"",VLOOKUP($B324,'[2]1516 Exp_Rev Access'!$F$7:$FS$310,60,FALSE))</f>
        <v>0</v>
      </c>
      <c r="CA324" s="90">
        <f>IF(ISNA(VLOOKUP($B324,'[2]1516 Exp_Rev Access'!$F$7:$FS$310,61,FALSE)),"",VLOOKUP($B324,'[2]1516 Exp_Rev Access'!$F$7:$FS$310,61,FALSE))</f>
        <v>0</v>
      </c>
      <c r="CB324" s="90">
        <f>IF(ISNA(VLOOKUP($B324,'[2]1516 Exp_Rev Access'!$F$7:$FS$310,62,FALSE)),"",VLOOKUP($B324,'[2]1516 Exp_Rev Access'!$F$7:$FS$310,62,FALSE))</f>
        <v>0</v>
      </c>
      <c r="CC324" s="90">
        <f>IF(ISNA(VLOOKUP($B324,'[2]1516 Exp_Rev Access'!$F$7:$FS$310,63,FALSE)),"",VLOOKUP($B324,'[2]1516 Exp_Rev Access'!$F$7:$FS$310,63,FALSE))</f>
        <v>0</v>
      </c>
      <c r="CD324" s="90">
        <f>IF(ISNA(VLOOKUP($B324,'[2]1516 Exp_Rev Access'!$F$7:$FS$310,64,FALSE)),"",VLOOKUP($B324,'[2]1516 Exp_Rev Access'!$F$7:$FS$310,64,FALSE))</f>
        <v>0</v>
      </c>
      <c r="CE324" s="53">
        <f t="shared" si="799"/>
        <v>0</v>
      </c>
      <c r="CF324" s="92"/>
      <c r="CG324" s="94">
        <f t="shared" si="800"/>
        <v>0</v>
      </c>
      <c r="CH324" s="90">
        <f>IF(ISNA(VLOOKUP($B324,'[2]1516 Exp_Rev Access'!$F$7:$FS$310,65,FALSE)),"",VLOOKUP($B324,'[2]1516 Exp_Rev Access'!$F$7:$FS$310,65,FALSE))</f>
        <v>0</v>
      </c>
      <c r="CI324" s="90">
        <f>IF(ISNA(VLOOKUP($B324,'[2]1516 Exp_Rev Access'!$F$7:$FS$310,66,FALSE)),"",VLOOKUP($B324,'[2]1516 Exp_Rev Access'!$F$7:$FS$310,66,FALSE))</f>
        <v>0</v>
      </c>
      <c r="CJ324" s="90">
        <f>IF(ISNA(VLOOKUP($B324,'[2]1516 Exp_Rev Access'!$F$7:$FS$310,67,FALSE)),"",VLOOKUP($B324,'[2]1516 Exp_Rev Access'!$F$7:$FS$310,67,FALSE))</f>
        <v>0</v>
      </c>
      <c r="CK324" s="90">
        <f>IF(ISNA(VLOOKUP($B324,'[2]1516 Exp_Rev Access'!$F$7:$FS$310,68,FALSE)),"",VLOOKUP($B324,'[2]1516 Exp_Rev Access'!$F$7:$FS$310,68,FALSE))</f>
        <v>0</v>
      </c>
      <c r="CL324" s="90">
        <f>IF(ISNA(VLOOKUP($B324,'[2]1516 Exp_Rev Access'!$F$7:$FS$310,69,FALSE)),"",VLOOKUP($B324,'[2]1516 Exp_Rev Access'!$F$7:$FS$310,69,FALSE))</f>
        <v>0</v>
      </c>
      <c r="CM324" s="90">
        <f>IF(ISNA(VLOOKUP($B324,'[2]1516 Exp_Rev Access'!$F$7:$FS$310,70,FALSE)),"",VLOOKUP($B324,'[2]1516 Exp_Rev Access'!$F$7:$FS$310,70,FALSE))</f>
        <v>0</v>
      </c>
      <c r="CN324" s="90">
        <f>IF(ISNA(VLOOKUP($B324,'[2]1516 Exp_Rev Access'!$F$7:$FS$310,71,FALSE)),"",VLOOKUP($B324,'[2]1516 Exp_Rev Access'!$F$7:$FS$310,71,FALSE))</f>
        <v>0</v>
      </c>
      <c r="CO324" s="90">
        <f>IF(ISNA(VLOOKUP($B324,'[2]1516 Exp_Rev Access'!$F$7:$FS$310,72,FALSE)),"",VLOOKUP($B324,'[2]1516 Exp_Rev Access'!$F$7:$FS$310,72,FALSE))</f>
        <v>0</v>
      </c>
      <c r="CP324" s="90">
        <f>IF(ISNA(VLOOKUP($B324,'[2]1516 Exp_Rev Access'!$F$7:$FS$310,73,FALSE)),"",VLOOKUP($B324,'[2]1516 Exp_Rev Access'!$F$7:$FS$310,73,FALSE))</f>
        <v>0</v>
      </c>
      <c r="CQ324" s="90">
        <f>IF(ISNA(VLOOKUP($B324,'[2]1516 Exp_Rev Access'!$F$7:$FS$310,74,FALSE)),"",VLOOKUP($B324,'[2]1516 Exp_Rev Access'!$F$7:$FS$310,74,FALSE))</f>
        <v>8997</v>
      </c>
      <c r="CR324" s="90">
        <f>IF(ISNA(VLOOKUP($B324,'[2]1516 Exp_Rev Access'!$F$7:$FS$310,75,FALSE)),"",VLOOKUP($B324,'[2]1516 Exp_Rev Access'!$F$7:$FS$310,75,FALSE))</f>
        <v>0</v>
      </c>
      <c r="CS324" s="90">
        <f>IF(ISNA(VLOOKUP($B324,'[2]1516 Exp_Rev Access'!$F$7:$FS$310,76,FALSE)),"",VLOOKUP($B324,'[2]1516 Exp_Rev Access'!$F$7:$FS$310,76,FALSE))</f>
        <v>0</v>
      </c>
      <c r="CT324" s="90">
        <f>IF(ISNA(VLOOKUP($B324,'[2]1516 Exp_Rev Access'!$F$7:$FS$310,77,FALSE)),"",VLOOKUP($B324,'[2]1516 Exp_Rev Access'!$F$7:$FS$310,77,FALSE))</f>
        <v>0</v>
      </c>
      <c r="CU324" s="90">
        <f>IF(ISNA(VLOOKUP($B324,'[2]1516 Exp_Rev Access'!$F$7:$FS$310,78,FALSE)),"",VLOOKUP($B324,'[2]1516 Exp_Rev Access'!$F$7:$FS$310,78,FALSE))</f>
        <v>26665.34</v>
      </c>
      <c r="CV324" s="90">
        <f>IF(ISNA(VLOOKUP($B324,'[2]1516 Exp_Rev Access'!$F$7:$FS$310,79,FALSE)),"",VLOOKUP($B324,'[2]1516 Exp_Rev Access'!$F$7:$FS$310,79,FALSE))</f>
        <v>383.27</v>
      </c>
      <c r="CW324" s="90">
        <f>IF(ISNA(VLOOKUP($B324,'[2]1516 Exp_Rev Access'!$F$7:$FS$310,80,FALSE)),"",VLOOKUP($B324,'[2]1516 Exp_Rev Access'!$F$7:$FS$310,80,FALSE))</f>
        <v>0</v>
      </c>
      <c r="CX324" s="90">
        <f>IF(ISNA(VLOOKUP($B324,'[2]1516 Exp_Rev Access'!$F$7:$FS$310,81,FALSE)),"",VLOOKUP($B324,'[2]1516 Exp_Rev Access'!$F$7:$FS$310,81,FALSE))</f>
        <v>0</v>
      </c>
      <c r="CY324" s="90">
        <f>IF(ISNA(VLOOKUP($B324,'[2]1516 Exp_Rev Access'!$F$7:$FS$310,82,FALSE)),"",VLOOKUP($B324,'[2]1516 Exp_Rev Access'!$F$7:$FS$310,82,FALSE))</f>
        <v>0</v>
      </c>
      <c r="CZ324" s="90">
        <f>IF(ISNA(VLOOKUP($B324,'[2]1516 Exp_Rev Access'!$F$7:$FS$310,83,FALSE)),"",VLOOKUP($B324,'[2]1516 Exp_Rev Access'!$F$7:$FS$310,83,FALSE))</f>
        <v>0</v>
      </c>
      <c r="DA324" s="90">
        <f>IF(ISNA(VLOOKUP($B324,'[2]1516 Exp_Rev Access'!$F$7:$FS$310,84,FALSE)),"",VLOOKUP($B324,'[2]1516 Exp_Rev Access'!$F$7:$FS$310,84,FALSE))</f>
        <v>0</v>
      </c>
      <c r="DB324" s="90">
        <f>IF(ISNA(VLOOKUP($B324,'[2]1516 Exp_Rev Access'!$F$7:$FS$310,85,FALSE)),"",VLOOKUP($B324,'[2]1516 Exp_Rev Access'!$F$7:$FS$310,85,FALSE))</f>
        <v>0</v>
      </c>
      <c r="DC324" s="90">
        <f>IF(ISNA(VLOOKUP($B324,'[2]1516 Exp_Rev Access'!$F$7:$FS$310,86,FALSE)),"",VLOOKUP($B324,'[2]1516 Exp_Rev Access'!$F$7:$FS$310,86,FALSE))</f>
        <v>0</v>
      </c>
      <c r="DD324" s="90">
        <f>IF(ISNA(VLOOKUP($B324,'[2]1516 Exp_Rev Access'!$F$7:$FS$310,87,FALSE)),"",VLOOKUP($B324,'[2]1516 Exp_Rev Access'!$F$7:$FS$310,87,FALSE))</f>
        <v>0</v>
      </c>
      <c r="DE324" s="90">
        <f>IF(ISNA(VLOOKUP($B324,'[2]1516 Exp_Rev Access'!$F$7:$FS$310,88,FALSE)),"",VLOOKUP($B324,'[2]1516 Exp_Rev Access'!$F$7:$FS$310,88,FALSE))</f>
        <v>0</v>
      </c>
      <c r="DF324" s="90">
        <f>IF(ISNA(VLOOKUP($B324,'[2]1516 Exp_Rev Access'!$F$7:$FS$310,89,FALSE)),"",VLOOKUP($B324,'[2]1516 Exp_Rev Access'!$F$7:$FS$310,89,FALSE))</f>
        <v>0</v>
      </c>
      <c r="DG324" s="90">
        <f>IF(ISNA(VLOOKUP($B324,'[2]1516 Exp_Rev Access'!$F$7:$FS$310,90,FALSE)),"",VLOOKUP($B324,'[2]1516 Exp_Rev Access'!$F$7:$FS$310,90,FALSE))</f>
        <v>0</v>
      </c>
      <c r="DH324" s="90">
        <f>IF(ISNA(VLOOKUP($B324,'[2]1516 Exp_Rev Access'!$F$7:$FS$310,91,FALSE)),"",VLOOKUP($B324,'[2]1516 Exp_Rev Access'!$F$7:$FS$310,91,FALSE))</f>
        <v>0</v>
      </c>
      <c r="DI324" s="90">
        <f>IF(ISNA(VLOOKUP($B324,'[2]1516 Exp_Rev Access'!$F$7:$FS$310,92,FALSE)),"",VLOOKUP($B324,'[2]1516 Exp_Rev Access'!$F$7:$FS$310,92,FALSE))</f>
        <v>0</v>
      </c>
      <c r="DJ324" s="90">
        <f>IF(ISNA(VLOOKUP($B324,'[2]1516 Exp_Rev Access'!$F$7:$FS$310,93,FALSE)),"",VLOOKUP($B324,'[2]1516 Exp_Rev Access'!$F$7:$FS$310,93,FALSE))</f>
        <v>0</v>
      </c>
      <c r="DK324" s="90">
        <f>IF(ISNA(VLOOKUP($B324,'[2]1516 Exp_Rev Access'!$F$7:$FS$310,94,FALSE)),"",VLOOKUP($B324,'[2]1516 Exp_Rev Access'!$F$7:$FS$310,94,FALSE))</f>
        <v>38174</v>
      </c>
      <c r="DL324" s="90">
        <f>IF(ISNA(VLOOKUP($B324,'[2]1516 Exp_Rev Access'!$F$7:$FS$310,95,FALSE)),"",VLOOKUP($B324,'[2]1516 Exp_Rev Access'!$F$7:$FS$310,95,FALSE))</f>
        <v>0</v>
      </c>
      <c r="DM324" s="90">
        <f>IF(ISNA(VLOOKUP($B324,'[2]1516 Exp_Rev Access'!$F$7:$FS$310,96,FALSE)),"",VLOOKUP($B324,'[2]1516 Exp_Rev Access'!$F$7:$FS$310,96,FALSE))</f>
        <v>0</v>
      </c>
      <c r="DN324" s="90">
        <f>IF(ISNA(VLOOKUP($B324,'[2]1516 Exp_Rev Access'!$F$7:$FS$310,97,FALSE)),"",VLOOKUP($B324,'[2]1516 Exp_Rev Access'!$F$7:$FS$310,97,FALSE))</f>
        <v>0</v>
      </c>
      <c r="DO324" s="90">
        <f>IF(ISNA(VLOOKUP($B324,'[2]1516 Exp_Rev Access'!$F$7:$FS$310,98,FALSE)),"",VLOOKUP($B324,'[2]1516 Exp_Rev Access'!$F$7:$FS$310,98,FALSE))</f>
        <v>0</v>
      </c>
      <c r="DP324" s="90">
        <f>IF(ISNA(VLOOKUP($B324,'[2]1516 Exp_Rev Access'!$F$7:$FS$310,99,FALSE)),"",VLOOKUP($B324,'[2]1516 Exp_Rev Access'!$F$7:$FS$310,99,FALSE))</f>
        <v>0</v>
      </c>
      <c r="DQ324" s="90">
        <f>IF(ISNA(VLOOKUP($B324,'[2]1516 Exp_Rev Access'!$F$7:$FS$310,100,FALSE)),"",VLOOKUP($B324,'[2]1516 Exp_Rev Access'!$F$7:$FS$310,100,FALSE))</f>
        <v>0</v>
      </c>
      <c r="DR324" s="90">
        <f>IF(ISNA(VLOOKUP($B324,'[2]1516 Exp_Rev Access'!$F$7:$FS$310,101,FALSE)),"",VLOOKUP($B324,'[2]1516 Exp_Rev Access'!$F$7:$FS$310,101,FALSE))</f>
        <v>0</v>
      </c>
      <c r="DS324" s="90">
        <f>IF(ISNA(VLOOKUP($B324,'[2]1516 Exp_Rev Access'!$F$7:$FS$310,102,FALSE)),"",VLOOKUP($B324,'[2]1516 Exp_Rev Access'!$F$7:$FS$310,102,FALSE))</f>
        <v>0</v>
      </c>
      <c r="DT324" s="90">
        <f>IF(ISNA(VLOOKUP($B324,'[2]1516 Exp_Rev Access'!$F$7:$FS$310,103,FALSE)),"",VLOOKUP($B324,'[2]1516 Exp_Rev Access'!$F$7:$FS$310,103,FALSE))</f>
        <v>0</v>
      </c>
      <c r="DU324" s="90">
        <f>IF(ISNA(VLOOKUP($B324,'[2]1516 Exp_Rev Access'!$F$7:$FS$310,104,FALSE)),"",VLOOKUP($B324,'[2]1516 Exp_Rev Access'!$F$7:$FS$310,104,FALSE))</f>
        <v>0</v>
      </c>
      <c r="DV324" s="90">
        <f>IF(ISNA(VLOOKUP($B324,'[2]1516 Exp_Rev Access'!$F$7:$FS$310,105,FALSE)),"",VLOOKUP($B324,'[2]1516 Exp_Rev Access'!$F$7:$FS$310,105,FALSE))</f>
        <v>0</v>
      </c>
      <c r="DW324" s="90">
        <f>IF(ISNA(VLOOKUP($B324,'[2]1516 Exp_Rev Access'!$F$7:$FS$310,106,FALSE)),"",VLOOKUP($B324,'[2]1516 Exp_Rev Access'!$F$7:$FS$310,106,FALSE))</f>
        <v>0</v>
      </c>
      <c r="DX324" s="90">
        <f>IF(ISNA(VLOOKUP($B324,'[2]1516 Exp_Rev Access'!$F$7:$FS$310,107,FALSE)),"",VLOOKUP($B324,'[2]1516 Exp_Rev Access'!$F$7:$FS$310,107,FALSE))</f>
        <v>0</v>
      </c>
      <c r="DY324" s="90">
        <f>IF(ISNA(VLOOKUP($B324,'[2]1516 Exp_Rev Access'!$F$7:$FS$310,108,FALSE)),"",VLOOKUP($B324,'[2]1516 Exp_Rev Access'!$F$7:$FS$310,108,FALSE))</f>
        <v>0</v>
      </c>
      <c r="DZ324" s="90">
        <f>IF(ISNA(VLOOKUP($B324,'[2]1516 Exp_Rev Access'!$F$7:$FS$310,109,FALSE)),"",VLOOKUP($B324,'[2]1516 Exp_Rev Access'!$F$7:$FS$310,109,FALSE))</f>
        <v>0</v>
      </c>
      <c r="EA324" s="90">
        <f>IF(ISNA(VLOOKUP($B324,'[2]1516 Exp_Rev Access'!$F$7:$FS$310,110,FALSE)),"",VLOOKUP($B324,'[2]1516 Exp_Rev Access'!$F$7:$FS$310,110,FALSE))</f>
        <v>0</v>
      </c>
      <c r="EB324" s="90">
        <f>IF(ISNA(VLOOKUP($B324,'[2]1516 Exp_Rev Access'!$F$7:$FS$310,111,FALSE)),"",VLOOKUP($B324,'[2]1516 Exp_Rev Access'!$F$7:$FS$310,111,FALSE))</f>
        <v>0</v>
      </c>
      <c r="EC324" s="90">
        <f>IF(ISNA(VLOOKUP($B324,'[2]1516 Exp_Rev Access'!$F$7:$FS$310,112,FALSE)),"",VLOOKUP($B324,'[2]1516 Exp_Rev Access'!$F$7:$FS$310,112,FALSE))</f>
        <v>0</v>
      </c>
      <c r="ED324" s="90">
        <f>IF(ISNA(VLOOKUP($B324,'[2]1516 Exp_Rev Access'!$F$7:$FS$310,113,FALSE)),"",VLOOKUP($B324,'[2]1516 Exp_Rev Access'!$F$7:$FS$310,113,FALSE))</f>
        <v>0</v>
      </c>
      <c r="EE324" s="90">
        <f>IF(ISNA(VLOOKUP($B324,'[2]1516 Exp_Rev Access'!$F$7:$FS$310,114,FALSE)),"",VLOOKUP($B324,'[2]1516 Exp_Rev Access'!$F$7:$FS$310,114,FALSE))</f>
        <v>0</v>
      </c>
      <c r="EF324" s="90">
        <f>IF(ISNA(VLOOKUP($B324,'[2]1516 Exp_Rev Access'!$F$7:$FS$310,115,FALSE)),"",VLOOKUP($B324,'[2]1516 Exp_Rev Access'!$F$7:$FS$310,115,FALSE))</f>
        <v>0</v>
      </c>
      <c r="EG324" s="90">
        <f>IF(ISNA(VLOOKUP($B324,'[2]1516 Exp_Rev Access'!$F$7:$FS$310,116,FALSE)),"",VLOOKUP($B324,'[2]1516 Exp_Rev Access'!$F$7:$FS$310,116,FALSE))</f>
        <v>0</v>
      </c>
      <c r="EH324" s="90">
        <f>IF(ISNA(VLOOKUP($B324,'[2]1516 Exp_Rev Access'!$F$7:$FS$310,117,FALSE)),"",VLOOKUP($B324,'[2]1516 Exp_Rev Access'!$F$7:$FS$310,117,FALSE))</f>
        <v>0</v>
      </c>
      <c r="EI324" s="90">
        <f>IF(ISNA(VLOOKUP($B324,'[2]1516 Exp_Rev Access'!$F$7:$FS$310,118,FALSE)),"",VLOOKUP($B324,'[2]1516 Exp_Rev Access'!$F$7:$FS$310,118,FALSE))</f>
        <v>0</v>
      </c>
      <c r="EJ324" s="90">
        <f>IF(ISNA(VLOOKUP($B324,'[2]1516 Exp_Rev Access'!$F$7:$FS$310,119,FALSE)),"",VLOOKUP($B324,'[2]1516 Exp_Rev Access'!$F$7:$FS$310,119,FALSE))</f>
        <v>0</v>
      </c>
      <c r="EK324" s="90">
        <f>IF(ISNA(VLOOKUP($B324,'[2]1516 Exp_Rev Access'!$F$7:$FS$310,120,FALSE)),"",VLOOKUP($B324,'[2]1516 Exp_Rev Access'!$F$7:$FS$310,120,FALSE))</f>
        <v>0</v>
      </c>
      <c r="EL324" s="90">
        <f>IF(ISNA(VLOOKUP($B324,'[2]1516 Exp_Rev Access'!$F$7:$FS$310,121,FALSE)),"",VLOOKUP($B324,'[2]1516 Exp_Rev Access'!$F$7:$FS$310,121,FALSE))</f>
        <v>0</v>
      </c>
      <c r="EM324" s="90">
        <f>IF(ISNA(VLOOKUP($B324,'[2]1516 Exp_Rev Access'!$F$7:$FS$310,122,FALSE)),"",VLOOKUP($B324,'[2]1516 Exp_Rev Access'!$F$7:$FS$310,122,FALSE))</f>
        <v>0</v>
      </c>
      <c r="EN324" s="90">
        <f>IF(ISNA(VLOOKUP($B324,'[2]1516 Exp_Rev Access'!$F$7:$FS$310,123,FALSE)),"",VLOOKUP($B324,'[2]1516 Exp_Rev Access'!$F$7:$FS$310,123,FALSE))</f>
        <v>0</v>
      </c>
      <c r="EO324" s="90">
        <f>IF(ISNA(VLOOKUP($B324,'[2]1516 Exp_Rev Access'!$F$7:$FS$310,124,FALSE)),"",VLOOKUP($B324,'[2]1516 Exp_Rev Access'!$F$7:$FS$310,124,FALSE))</f>
        <v>0</v>
      </c>
      <c r="EP324" s="90">
        <f>IF(ISNA(VLOOKUP($B324,'[2]1516 Exp_Rev Access'!$F$7:$FS$310,125,FALSE)),"",VLOOKUP($B324,'[2]1516 Exp_Rev Access'!$F$7:$FS$310,125,FALSE))</f>
        <v>0</v>
      </c>
      <c r="EQ324" s="90">
        <f>IF(ISNA(VLOOKUP($B324,'[2]1516 Exp_Rev Access'!$F$7:$FS$310,126,FALSE)),"",VLOOKUP($B324,'[2]1516 Exp_Rev Access'!$F$7:$FS$310,126,FALSE))</f>
        <v>0</v>
      </c>
      <c r="ER324" s="90">
        <f>IF(ISNA(VLOOKUP($B324,'[2]1516 Exp_Rev Access'!$F$7:$FS$310,127,FALSE)),"",VLOOKUP($B324,'[2]1516 Exp_Rev Access'!$F$7:$FS$310,127,FALSE))</f>
        <v>0</v>
      </c>
      <c r="ES324" s="90">
        <f>IF(ISNA(VLOOKUP($B324,'[2]1516 Exp_Rev Access'!$F$7:$FS$310,128,FALSE)),"",VLOOKUP($B324,'[2]1516 Exp_Rev Access'!$F$7:$FS$310,128,FALSE))</f>
        <v>0</v>
      </c>
      <c r="ET324" s="90">
        <f>IF(ISNA(VLOOKUP($B324,'[2]1516 Exp_Rev Access'!$F$7:$FS$310,129,FALSE)),"",VLOOKUP($B324,'[2]1516 Exp_Rev Access'!$F$7:$FS$310,129,FALSE))</f>
        <v>0</v>
      </c>
      <c r="EU324" s="90">
        <f>IF(ISNA(VLOOKUP($B324,'[2]1516 Exp_Rev Access'!$F$7:$FS$310,130,FALSE)),"",VLOOKUP($B324,'[2]1516 Exp_Rev Access'!$F$7:$FS$310,130,FALSE))</f>
        <v>0</v>
      </c>
      <c r="EV324" s="90">
        <f>IF(ISNA(VLOOKUP($B324,'[2]1516 Exp_Rev Access'!$F$7:$FS$310,131,FALSE)),"",VLOOKUP($B324,'[2]1516 Exp_Rev Access'!$F$7:$FS$310,131,FALSE))</f>
        <v>0</v>
      </c>
      <c r="EW324" s="90">
        <f>IF(ISNA(VLOOKUP($B324,'[2]1516 Exp_Rev Access'!$F$7:$FS$310,132,FALSE)),"",VLOOKUP($B324,'[2]1516 Exp_Rev Access'!$F$7:$FS$310,132,FALSE))</f>
        <v>0</v>
      </c>
      <c r="EX324" s="90">
        <f>IF(ISNA(VLOOKUP($B324,'[2]1516 Exp_Rev Access'!$F$7:$FS$310,133,FALSE)),"",VLOOKUP($B324,'[2]1516 Exp_Rev Access'!$F$7:$FS$310,133,FALSE))</f>
        <v>0</v>
      </c>
      <c r="EY324" s="90">
        <f>IF(ISNA(VLOOKUP($B324,'[2]1516 Exp_Rev Access'!$F$7:$FS$310,134,FALSE)),"",VLOOKUP($B324,'[2]1516 Exp_Rev Access'!$F$7:$FS$310,134,FALSE))</f>
        <v>0</v>
      </c>
      <c r="EZ324" s="90">
        <f>IF(ISNA(VLOOKUP($B324,'[2]1516 Exp_Rev Access'!$F$7:$FS$310,135,FALSE)),"",VLOOKUP($B324,'[2]1516 Exp_Rev Access'!$F$7:$FS$310,135,FALSE))</f>
        <v>0</v>
      </c>
      <c r="FA324" s="90">
        <f>IF(ISNA(VLOOKUP($B324,'[2]1516 Exp_Rev Access'!$F$7:$FS$310,136,FALSE)),"",VLOOKUP($B324,'[2]1516 Exp_Rev Access'!$F$7:$FS$310,136,FALSE))</f>
        <v>0</v>
      </c>
      <c r="FB324" s="90">
        <f>IF(ISNA(VLOOKUP($B324,'[2]1516 Exp_Rev Access'!$F$7:$FS$310,137,FALSE)),"",VLOOKUP($B324,'[2]1516 Exp_Rev Access'!$F$7:$FS$310,137,FALSE))</f>
        <v>0</v>
      </c>
      <c r="FC324" s="90">
        <f>IF(ISNA(VLOOKUP($B324,'[2]1516 Exp_Rev Access'!$F$7:$FS$310,138,FALSE)),"",VLOOKUP($B324,'[2]1516 Exp_Rev Access'!$F$7:$FS$310,138,FALSE))</f>
        <v>0</v>
      </c>
      <c r="FD324" s="90">
        <f>IF(ISNA(VLOOKUP($B324,'[2]1516 Exp_Rev Access'!$F$7:$FS$310,139,FALSE)),"",VLOOKUP($B324,'[2]1516 Exp_Rev Access'!$F$7:$FS$310,139,FALSE))</f>
        <v>0</v>
      </c>
      <c r="FE324" s="90">
        <f>IF(ISNA(VLOOKUP($B324,'[2]1516 Exp_Rev Access'!$F$7:$FS$310,140,FALSE)),"",VLOOKUP($B324,'[2]1516 Exp_Rev Access'!$F$7:$FS$310,140,FALSE))</f>
        <v>0</v>
      </c>
      <c r="FF324" s="90">
        <f>IF(ISNA(VLOOKUP($B324,'[2]1516 Exp_Rev Access'!$F$7:$FS$310,141,FALSE)),"",VLOOKUP($B324,'[2]1516 Exp_Rev Access'!$F$7:$FS$310,141,FALSE))</f>
        <v>0</v>
      </c>
      <c r="FG324" s="90">
        <f>IF(ISNA(VLOOKUP($B324,'[2]1516 Exp_Rev Access'!$F$7:$FS$310,142,FALSE)),"",VLOOKUP($B324,'[2]1516 Exp_Rev Access'!$F$7:$FS$310,142,FALSE))</f>
        <v>0</v>
      </c>
      <c r="FH324" s="90">
        <f>IF(ISNA(VLOOKUP($B324,'[2]1516 Exp_Rev Access'!$F$7:$FS$310,143,FALSE)),"",VLOOKUP($B324,'[2]1516 Exp_Rev Access'!$F$7:$FS$310,143,FALSE))</f>
        <v>0</v>
      </c>
      <c r="FI324" s="90">
        <f>IF(ISNA(VLOOKUP($B324,'[2]1516 Exp_Rev Access'!$F$7:$FS$310,144,FALSE)),"",VLOOKUP($B324,'[2]1516 Exp_Rev Access'!$F$7:$FS$310,144,FALSE))</f>
        <v>0</v>
      </c>
      <c r="FJ324" s="90">
        <f>IF(ISNA(VLOOKUP($B324,'[2]1516 Exp_Rev Access'!$F$7:$FS$310,145,FALSE)),"",VLOOKUP($B324,'[2]1516 Exp_Rev Access'!$F$7:$FS$310,145,FALSE))</f>
        <v>0</v>
      </c>
      <c r="FK324" s="90">
        <f>IF(ISNA(VLOOKUP($B324,'[2]1516 Exp_Rev Access'!$F$7:$FS$310,146,FALSE)),"",VLOOKUP($B324,'[2]1516 Exp_Rev Access'!$F$7:$FS$310,146,FALSE))</f>
        <v>0</v>
      </c>
      <c r="FL324" s="90">
        <f>IF(ISNA(VLOOKUP($B324,'[2]1516 Exp_Rev Access'!$F$7:$FS$310,1147,FALSE)),"",VLOOKUP($B324,'[2]1516 Exp_Rev Access'!$F$7:$FS$310,147,FALSE))</f>
        <v>0</v>
      </c>
      <c r="FM324" s="90">
        <f>IF(ISNA(VLOOKUP($B324,'[2]1516 Exp_Rev Access'!$F$7:$FS$310,148,FALSE)),"",VLOOKUP($B324,'[2]1516 Exp_Rev Access'!$F$7:$FS$310,148,FALSE))</f>
        <v>0</v>
      </c>
      <c r="FN324" s="90">
        <f>IF(ISNA(VLOOKUP($B324,'[2]1516 Exp_Rev Access'!$F$7:$FS$310,149,FALSE)),"",VLOOKUP($B324,'[2]1516 Exp_Rev Access'!$F$7:$FS$310,149,FALSE))</f>
        <v>0</v>
      </c>
      <c r="FO324" s="90">
        <f>IF(ISNA(VLOOKUP($B324,'[2]1516 Exp_Rev Access'!$F$7:$FS$310,150,FALSE)),"",VLOOKUP($B324,'[2]1516 Exp_Rev Access'!$F$7:$FS$310,150,FALSE))</f>
        <v>0</v>
      </c>
      <c r="FP324" s="90">
        <f>IF(ISNA(VLOOKUP($B324,'[2]1516 Exp_Rev Access'!$F$7:$FS$310,151,FALSE)),"",VLOOKUP($B324,'[2]1516 Exp_Rev Access'!$F$7:$FS$310,151,FALSE))</f>
        <v>0</v>
      </c>
      <c r="FQ324" s="90">
        <f>IF(ISNA(VLOOKUP($B324,'[2]1516 Exp_Rev Access'!$F$7:$FS$310,152,FALSE)),"",VLOOKUP($B324,'[2]1516 Exp_Rev Access'!$F$7:$FS$310,152,FALSE))</f>
        <v>0</v>
      </c>
      <c r="FR324" s="90">
        <f>IF(ISNA(VLOOKUP($B324,'[2]1516 Exp_Rev Access'!$F$7:$FS$310,153,FALSE)),"",VLOOKUP($B324,'[2]1516 Exp_Rev Access'!$F$7:$FS$310,153,FALSE))</f>
        <v>0</v>
      </c>
      <c r="FS324" s="53">
        <f t="shared" si="801"/>
        <v>74219.609999999986</v>
      </c>
      <c r="FT324" s="92">
        <f t="shared" si="802"/>
        <v>0.10548707205931956</v>
      </c>
      <c r="FU324" s="116">
        <f t="shared" si="803"/>
        <v>1763.3549536707055</v>
      </c>
      <c r="FV324" s="90">
        <f>IF(ISNA(VLOOKUP($B324,'[2]1516 Exp_Rev Access'!$F$7:$FS$310,154,FALSE)),"",VLOOKUP($B324,'[2]1516 Exp_Rev Access'!$F$7:$FS$310,154,FALSE))</f>
        <v>0</v>
      </c>
      <c r="FW324" s="90">
        <f>IF(ISNA(VLOOKUP($B324,'[2]1516 Exp_Rev Access'!$F$7:$FS$310,155,FALSE)),"",VLOOKUP($B324,'[2]1516 Exp_Rev Access'!$F$7:$FS$310,155,FALSE))</f>
        <v>0</v>
      </c>
      <c r="FX324" s="90">
        <f>IF(ISNA(VLOOKUP($B324,'[2]1516 Exp_Rev Access'!$F$7:$FS$310,156,FALSE)),"",VLOOKUP($B324,'[2]1516 Exp_Rev Access'!$F$7:$FS$310,156,FALSE))</f>
        <v>0</v>
      </c>
      <c r="FY324" s="90">
        <f>IF(ISNA(VLOOKUP($B324,'[2]1516 Exp_Rev Access'!$F$7:$FS$310,157,FALSE)),"",VLOOKUP($B324,'[2]1516 Exp_Rev Access'!$F$7:$FS$310,157,FALSE))</f>
        <v>0</v>
      </c>
      <c r="FZ324" s="90">
        <f>IF(ISNA(VLOOKUP($B324,'[2]1516 Exp_Rev Access'!$F$7:$FS$310,158,FALSE)),"",VLOOKUP($B324,'[2]1516 Exp_Rev Access'!$F$7:$FS$310,158,FALSE))</f>
        <v>0</v>
      </c>
      <c r="GA324" s="90">
        <f>IF(ISNA(VLOOKUP($B324,'[2]1516 Exp_Rev Access'!$F$7:$FS$310,159,FALSE)),"",VLOOKUP($B324,'[2]1516 Exp_Rev Access'!$F$7:$FS$310,159,FALSE))</f>
        <v>0</v>
      </c>
      <c r="GB324" s="90">
        <f>IF(ISNA(VLOOKUP($B324,'[2]1516 Exp_Rev Access'!$F$7:$FS$310,160,FALSE)),"",VLOOKUP($B324,'[2]1516 Exp_Rev Access'!$F$7:$FS$310,160,FALSE))</f>
        <v>0</v>
      </c>
      <c r="GC324" s="90">
        <f>IF(ISNA(VLOOKUP($B324,'[2]1516 Exp_Rev Access'!$F$7:$FS$310,161,FALSE)),"",VLOOKUP($B324,'[2]1516 Exp_Rev Access'!$F$7:$FS$310,161,FALSE))</f>
        <v>0</v>
      </c>
      <c r="GD324" s="90">
        <f>IF(ISNA(VLOOKUP($B324,'[2]1516 Exp_Rev Access'!$F$7:$FS$310,162,FALSE)),"",VLOOKUP($B324,'[2]1516 Exp_Rev Access'!$F$7:$FS$310,162,FALSE))</f>
        <v>0</v>
      </c>
      <c r="GE324" s="90">
        <f>IF(ISNA(VLOOKUP($B324,'[2]1516 Exp_Rev Access'!$F$7:$FS$310,163,FALSE)),"",VLOOKUP($B324,'[2]1516 Exp_Rev Access'!$F$7:$FS$310,163,FALSE))</f>
        <v>0</v>
      </c>
      <c r="GF324" s="90">
        <f>IF(ISNA(VLOOKUP($B324,'[2]1516 Exp_Rev Access'!$F$7:$FS$310,164,FALSE)),"",VLOOKUP($B324,'[2]1516 Exp_Rev Access'!$F$7:$FS$310,164,FALSE))</f>
        <v>0</v>
      </c>
      <c r="GG324" s="90">
        <f>IF(ISNA(VLOOKUP($B324,'[2]1516 Exp_Rev Access'!$F$7:$FS$310,165,FALSE)),"",VLOOKUP($B324,'[2]1516 Exp_Rev Access'!$F$7:$FS$310,165,FALSE))</f>
        <v>0</v>
      </c>
      <c r="GH324" s="90">
        <f>IF(ISNA(VLOOKUP($B324,'[2]1516 Exp_Rev Access'!$F$7:$FS$310,166,FALSE)),"",VLOOKUP($B324,'[2]1516 Exp_Rev Access'!$F$7:$FS$310,166,FALSE))</f>
        <v>0</v>
      </c>
      <c r="GI324" s="90">
        <f>IF(ISNA(VLOOKUP($B324,'[2]1516 Exp_Rev Access'!$F$7:$FS$310,167,FALSE)),"",VLOOKUP($B324,'[2]1516 Exp_Rev Access'!$F$7:$FS$310,167,FALSE))</f>
        <v>0</v>
      </c>
      <c r="GJ324" s="90">
        <f>IF(ISNA(VLOOKUP($B324,'[2]1516 Exp_Rev Access'!$F$7:$FS$310,168,FALSE)),"",VLOOKUP($B324,'[2]1516 Exp_Rev Access'!$F$7:$FS$310,168,FALSE))</f>
        <v>0</v>
      </c>
      <c r="GK324" s="90">
        <f>IF(ISNA(VLOOKUP($B324,'[2]1516 Exp_Rev Access'!$F$7:$FS$310,169,FALSE)),"",VLOOKUP($B324,'[2]1516 Exp_Rev Access'!$F$7:$FS$310,169,FALSE))</f>
        <v>0</v>
      </c>
      <c r="GL324" s="90">
        <f>IF(ISNA(VLOOKUP($B324,'[2]1516 Exp_Rev Access'!$F$7:$FS$310,170,FALSE)),"",VLOOKUP($B324,'[2]1516 Exp_Rev Access'!$F$7:$FS$310,170,FALSE))</f>
        <v>0</v>
      </c>
      <c r="GM324" s="90">
        <f>IF(ISNA(VLOOKUP($B324,'[2]1516 Exp_Rev Access'!$F$7:$FT$310,171,FALSE)),"",VLOOKUP($B324,'[2]1516 Exp_Rev Access'!$F$7:$FT$310,171,FALSE))</f>
        <v>0</v>
      </c>
      <c r="GN324" s="90">
        <f>IF(ISNA(VLOOKUP($B324,'[2]1516 Exp_Rev Access'!$F$7:$FU$310,172,FALSE)),"",VLOOKUP($B324,'[2]1516 Exp_Rev Access'!$F$7:$FU$310,172,FALSE))</f>
        <v>0</v>
      </c>
      <c r="GO324" s="90">
        <f>IF(ISNA(VLOOKUP($B324,'[2]1516 Exp_Rev Access'!$F$7:$FV$310,173,FALSE)),"",VLOOKUP($B324,'[2]1516 Exp_Rev Access'!$F$7:$FV$310,173,FALSE))</f>
        <v>0</v>
      </c>
      <c r="GP324" s="90">
        <f>IF(ISNA(VLOOKUP($B324,'[2]1516 Exp_Rev Access'!$F$7:$GA$310,174,FALSE)),"",VLOOKUP($B324,'[2]1516 Exp_Rev Access'!$F$7:$GA$310,174,FALSE))</f>
        <v>0</v>
      </c>
      <c r="GQ324" s="90">
        <f>IF(ISNA(VLOOKUP($B324,'[2]1516 Exp_Rev Access'!$F$7:$GA$310,175,FALSE)),"",VLOOKUP($B324,'[2]1516 Exp_Rev Access'!$F$7:$GA$310,175,FALSE))</f>
        <v>0</v>
      </c>
      <c r="GR324" s="90">
        <f>IF(ISNA(VLOOKUP($B324,'[2]1516 Exp_Rev Access'!$F$7:$GA$310,176,FALSE)),"",VLOOKUP($B324,'[2]1516 Exp_Rev Access'!$F$7:$GA$310,176,FALSE))</f>
        <v>0</v>
      </c>
      <c r="GS324" s="90">
        <f>IF(ISNA(VLOOKUP($B324,'[2]1516 Exp_Rev Access'!$F$7:$GA$310,177,FALSE)),"",VLOOKUP($B324,'[2]1516 Exp_Rev Access'!$F$7:$GA$310,177,FALSE))</f>
        <v>0</v>
      </c>
      <c r="GT324" s="90">
        <f>IF(ISNA(VLOOKUP($B324,'[2]1516 Exp_Rev Access'!$F$7:$GA$310,178,FALSE)),"",VLOOKUP($B324,'[2]1516 Exp_Rev Access'!$F$7:$GA$310,178,FALSE))</f>
        <v>0</v>
      </c>
      <c r="GU324" s="53">
        <f t="shared" si="804"/>
        <v>0</v>
      </c>
      <c r="GV324" s="92"/>
      <c r="GW324" s="114">
        <f t="shared" si="806"/>
        <v>0</v>
      </c>
    </row>
    <row r="325" spans="1:222" x14ac:dyDescent="0.2">
      <c r="B325" s="87" t="s">
        <v>655</v>
      </c>
      <c r="C325" s="87" t="s">
        <v>656</v>
      </c>
      <c r="D325" s="88">
        <f>IF(ISNA(VLOOKUP($B325,'[2]1516 enrollment_Rev_Exp by size'!$A$6:$C$325,3,FALSE)),"",VLOOKUP($B325,'[2]1516 enrollment_Rev_Exp by size'!$A$6:$C$325,3,FALSE))</f>
        <v>1439.66</v>
      </c>
      <c r="E325" s="89">
        <v>16180427.51</v>
      </c>
      <c r="F325" s="67">
        <f t="shared" si="785"/>
        <v>16180427.51</v>
      </c>
      <c r="G325" s="67">
        <f t="shared" si="786"/>
        <v>0</v>
      </c>
      <c r="H325" s="90">
        <f>IF(ISNA(VLOOKUP($B325,'[2]1516 Exp_Rev Access'!$F$7:$FS$310,2,FALSE)),"",VLOOKUP($B325,'[2]1516 Exp_Rev Access'!$F$7:$FS$310,2,FALSE))</f>
        <v>2898119.2</v>
      </c>
      <c r="I325" s="90">
        <f>IF(ISNA(VLOOKUP($B325,'[2]1516 Exp_Rev Access'!$F$7:$FS$310,3,FALSE)),"",VLOOKUP($B325,'[2]1516 Exp_Rev Access'!$F$7:$FS$310,3,FALSE))</f>
        <v>0</v>
      </c>
      <c r="J325" s="90">
        <f>IF(ISNA(VLOOKUP($B325,'[2]1516 Exp_Rev Access'!$F$7:$FS$310,4,FALSE)),"",VLOOKUP($B325,'[2]1516 Exp_Rev Access'!$F$7:$FS$310,4,FALSE))</f>
        <v>0</v>
      </c>
      <c r="K325" s="90">
        <f>IF(ISNA(VLOOKUP($B325,'[2]1516 Exp_Rev Access'!$F$7:$FS$310,5,FALSE)),"-",VLOOKUP($B325,'[2]1516 Exp_Rev Access'!$F$7:$FS$310,5,FALSE))</f>
        <v>482.33</v>
      </c>
      <c r="L325" s="90">
        <f>IF(ISNA(VLOOKUP($B325,'[2]1516 Exp_Rev Access'!$F$7:$FS$310,6,FALSE)),"",VLOOKUP($B325,'[2]1516 Exp_Rev Access'!$F$7:$FS$310,6,FALSE))</f>
        <v>0</v>
      </c>
      <c r="M325" s="90">
        <f>IF(ISNA(VLOOKUP($B325,'[2]1516 Exp_Rev Access'!$F$7:$FS$310,7,FALSE)),"",VLOOKUP($B325,'[2]1516 Exp_Rev Access'!$F$7:$FS$310,7,FALSE))</f>
        <v>0</v>
      </c>
      <c r="N325" s="53">
        <f t="shared" si="787"/>
        <v>2898601.5300000003</v>
      </c>
      <c r="O325" s="91">
        <f t="shared" si="788"/>
        <v>0.1791424564158503</v>
      </c>
      <c r="P325" s="53">
        <f t="shared" si="789"/>
        <v>2013.3931136518345</v>
      </c>
      <c r="Q325" s="90">
        <f>IF(ISNA(VLOOKUP($B325,'[2]1516 Exp_Rev Access'!$F$7:$FS$310,8,FALSE)),"",VLOOKUP($B325,'[2]1516 Exp_Rev Access'!$F$7:$FS$310,8,FALSE))</f>
        <v>65892.98</v>
      </c>
      <c r="R325" s="90">
        <f>IF(ISNA(VLOOKUP($B325,'[2]1516 Exp_Rev Access'!$F$7:$FS$310,9,FALSE)),"",VLOOKUP($B325,'[2]1516 Exp_Rev Access'!$F$7:$FS$310,9,FALSE))</f>
        <v>0</v>
      </c>
      <c r="S325" s="90">
        <f>IF(ISNA(VLOOKUP($B325,'[2]1516 Exp_Rev Access'!$F$7:$FS$310,10,FALSE)),"",VLOOKUP($B325,'[2]1516 Exp_Rev Access'!$F$7:$FS$310,10,FALSE))</f>
        <v>0</v>
      </c>
      <c r="T325" s="90">
        <f>IF(ISNA(VLOOKUP($B325,'[2]1516 Exp_Rev Access'!$F$7:$FS$310,11,FALSE)),"",VLOOKUP($B325,'[2]1516 Exp_Rev Access'!$F$7:$FS$310,11,FALSE))</f>
        <v>0</v>
      </c>
      <c r="U325" s="90">
        <f>IF(ISNA(VLOOKUP($B325,'[2]1516 Exp_Rev Access'!$F$7:$FS$310,12,FALSE)),"",VLOOKUP($B325,'[2]1516 Exp_Rev Access'!$F$7:$FS$310,12,FALSE))</f>
        <v>0</v>
      </c>
      <c r="V325" s="90">
        <f>IF(ISNA(VLOOKUP($B325,'[2]1516 Exp_Rev Access'!$F$7:$FS$310,13,FALSE)),"",VLOOKUP($B325,'[2]1516 Exp_Rev Access'!$F$7:$FS$310,13,FALSE))</f>
        <v>0</v>
      </c>
      <c r="W325" s="90">
        <f>IF(ISNA(VLOOKUP($B325,'[2]1516 Exp_Rev Access'!$F$7:$FS$310,14,FALSE)),"",VLOOKUP($B325,'[2]1516 Exp_Rev Access'!$F$7:$FS$310,14,FALSE))</f>
        <v>0</v>
      </c>
      <c r="X325" s="90">
        <f>IF(ISNA(VLOOKUP($B325,'[2]1516 Exp_Rev Access'!$F$7:$FS$310,15,FALSE)),"",VLOOKUP($B325,'[2]1516 Exp_Rev Access'!$F$7:$FS$310,15,FALSE))</f>
        <v>0</v>
      </c>
      <c r="Y325" s="90">
        <f>IF(ISNA(VLOOKUP($B325,'[2]1516 Exp_Rev Access'!$F$7:$FS$310,16,FALSE)),"",VLOOKUP($B325,'[2]1516 Exp_Rev Access'!$F$7:$FS$310,16,FALSE))</f>
        <v>11904.21</v>
      </c>
      <c r="Z325" s="90">
        <f>IF(ISNA(VLOOKUP($B325,'[2]1516 Exp_Rev Access'!$F$7:$FS$310,17,FALSE)),"",VLOOKUP($B325,'[2]1516 Exp_Rev Access'!$F$7:$FS$310,17,FALSE))</f>
        <v>0</v>
      </c>
      <c r="AA325" s="90">
        <f>IF(ISNA(VLOOKUP($B325,'[2]1516 Exp_Rev Access'!$F$7:$FS$310,18,FALSE)),"",VLOOKUP($B325,'[2]1516 Exp_Rev Access'!$F$7:$FS$310,18,FALSE))</f>
        <v>0</v>
      </c>
      <c r="AB325" s="90">
        <f>IF(ISNA(VLOOKUP($B325,'[2]1516 Exp_Rev Access'!$F$7:$FS$310,19,FALSE)),"",VLOOKUP($B325,'[2]1516 Exp_Rev Access'!$F$7:$FS$310,19,FALSE))</f>
        <v>0</v>
      </c>
      <c r="AC325" s="90">
        <f>IF(ISNA(VLOOKUP($B325,'[2]1516 Exp_Rev Access'!$F$7:$FS$310,20,FALSE)),"",VLOOKUP($B325,'[2]1516 Exp_Rev Access'!$F$7:$FS$310,20,FALSE))</f>
        <v>0</v>
      </c>
      <c r="AD325" s="90">
        <f>IF(ISNA(VLOOKUP($B325,'[2]1516 Exp_Rev Access'!$F$7:$FS$310,21,FALSE)),"",VLOOKUP($B325,'[2]1516 Exp_Rev Access'!$F$7:$FS$310,21,FALSE))</f>
        <v>218007.51</v>
      </c>
      <c r="AE325" s="90">
        <f>IF(ISNA(VLOOKUP($B325,'[2]1516 Exp_Rev Access'!$F$7:$FS$310,22,FALSE)),"",VLOOKUP($B325,'[2]1516 Exp_Rev Access'!$F$7:$FS$310,22,FALSE))</f>
        <v>12032.38</v>
      </c>
      <c r="AF325" s="90">
        <f>IF(ISNA(VLOOKUP($B325,'[2]1516 Exp_Rev Access'!$F$7:$FS$310,23,FALSE)),"",VLOOKUP($B325,'[2]1516 Exp_Rev Access'!$F$7:$FS$310,23,FALSE))</f>
        <v>20.25</v>
      </c>
      <c r="AG325" s="90">
        <f>IF(ISNA(VLOOKUP($B325,'[2]1516 Exp_Rev Access'!$F$7:$FS$310,24,FALSE)),"",VLOOKUP($B325,'[2]1516 Exp_Rev Access'!$F$7:$FS$310,24,FALSE))</f>
        <v>2843.2</v>
      </c>
      <c r="AH325" s="90">
        <f>IF(ISNA(VLOOKUP($B325,'[2]1516 Exp_Rev Access'!$F$7:$FS$310,25,FALSE)),"",VLOOKUP($B325,'[2]1516 Exp_Rev Access'!$F$7:$FS$310,25,FALSE))</f>
        <v>4254.24</v>
      </c>
      <c r="AI325" s="90">
        <f>IF(ISNA(VLOOKUP($B325,'[2]1516 Exp_Rev Access'!$F$7:$FS$310,26,FALSE)),"",VLOOKUP($B325,'[2]1516 Exp_Rev Access'!$F$7:$FS$310,26,FALSE))</f>
        <v>20415</v>
      </c>
      <c r="AJ325" s="90">
        <f>IF(ISNA(VLOOKUP($B325,'[2]1516 Exp_Rev Access'!$F$7:$FS$310,27,FALSE)),"",VLOOKUP($B325,'[2]1516 Exp_Rev Access'!$F$7:$FS$310,27,FALSE))</f>
        <v>66200.960000000006</v>
      </c>
      <c r="AK325" s="90">
        <f>IF(ISNA(VLOOKUP($B325,'[2]1516 Exp_Rev Access'!$F$7:$FS$310,28,FALSE)),"",VLOOKUP($B325,'[2]1516 Exp_Rev Access'!$F$7:$FS$310,28,FALSE))</f>
        <v>84653.85</v>
      </c>
      <c r="AL325" s="90">
        <f>IF(ISNA(VLOOKUP($B325,'[2]1516 Exp_Rev Access'!$F$7:$FS$310,29,FALSE)),"",VLOOKUP($B325,'[2]1516 Exp_Rev Access'!$F$7:$FS$310,29,FALSE))</f>
        <v>34692.800000000003</v>
      </c>
      <c r="AM325" s="53">
        <f t="shared" si="790"/>
        <v>520917.38000000006</v>
      </c>
      <c r="AN325" s="92">
        <f t="shared" si="791"/>
        <v>3.2194290273112817E-2</v>
      </c>
      <c r="AO325" s="68">
        <f t="shared" si="792"/>
        <v>361.83361349207456</v>
      </c>
      <c r="AP325" s="90">
        <f>IF(ISNA(VLOOKUP($B325,'[2]1516 Exp_Rev Access'!$F$7:$FS$310,30,FALSE)),"",VLOOKUP($B325,'[2]1516 Exp_Rev Access'!$F$7:$FS$310,30,FALSE))</f>
        <v>8692348.4399999995</v>
      </c>
      <c r="AQ325" s="90">
        <f>IF(ISNA(VLOOKUP($B325,'[2]1516 Exp_Rev Access'!$F$7:$FS$310,31,FALSE)),"",VLOOKUP($B325,'[2]1516 Exp_Rev Access'!$F$7:$FS$310,31,FALSE))</f>
        <v>280920.23</v>
      </c>
      <c r="AR325" s="90">
        <f>IF(ISNA(VLOOKUP($B325,'[2]1516 Exp_Rev Access'!$F$7:$FS$310,32,FALSE)),"",VLOOKUP($B325,'[2]1516 Exp_Rev Access'!$F$7:$FS$310,32,FALSE))</f>
        <v>614617.92000000004</v>
      </c>
      <c r="AS325" s="90">
        <f>IF(ISNA(VLOOKUP($B325,'[2]1516 Exp_Rev Access'!$F$7:$FS$310,33,FALSE)),"",VLOOKUP($B325,'[2]1516 Exp_Rev Access'!$F$7:$FS$310,33,FALSE))</f>
        <v>0</v>
      </c>
      <c r="AT325" s="90">
        <f>IF(ISNA(VLOOKUP($B325,'[2]1516 Exp_Rev Access'!$F$7:$FS$310,34,FALSE)),"",VLOOKUP($B325,'[2]1516 Exp_Rev Access'!$F$7:$FS$310,34,FALSE))</f>
        <v>0</v>
      </c>
      <c r="AU325" s="53">
        <f t="shared" si="793"/>
        <v>9587886.5899999999</v>
      </c>
      <c r="AV325" s="93">
        <f t="shared" si="794"/>
        <v>0.59256077035507204</v>
      </c>
      <c r="AW325" s="53">
        <f t="shared" si="795"/>
        <v>6659.8270355500599</v>
      </c>
      <c r="AX325" s="90">
        <f>IF(ISNA(VLOOKUP($B325,'[2]1516 Exp_Rev Access'!$F$7:$FS$310,35,FALSE)),"",VLOOKUP($B325,'[2]1516 Exp_Rev Access'!$F$7:$FS$310,35,FALSE))</f>
        <v>0</v>
      </c>
      <c r="AY325" s="90">
        <f>IF(ISNA(VLOOKUP($B325,'[2]1516 Exp_Rev Access'!$F$7:$FS$310,36,FALSE)),"",VLOOKUP($B325,'[2]1516 Exp_Rev Access'!$F$7:$FS$310,36,FALSE))</f>
        <v>1241733.05</v>
      </c>
      <c r="AZ325" s="90">
        <f>IF(ISNA(VLOOKUP($B325,'[2]1516 Exp_Rev Access'!$F$7:$FS$310,37,FALSE)),"",VLOOKUP($B325,'[2]1516 Exp_Rev Access'!$F$7:$FS$310,37,FALSE))</f>
        <v>24266.48</v>
      </c>
      <c r="BA325" s="90">
        <f>IF(ISNA(VLOOKUP($B325,'[2]1516 Exp_Rev Access'!$F$7:$FS$310,38,FALSE)),"",VLOOKUP($B325,'[2]1516 Exp_Rev Access'!$F$7:$FS$310,38,FALSE))</f>
        <v>0</v>
      </c>
      <c r="BB325" s="90">
        <f>IF(ISNA(VLOOKUP($B325,'[2]1516 Exp_Rev Access'!$F$7:$FS$310,39,FALSE)),"",VLOOKUP($B325,'[2]1516 Exp_Rev Access'!$F$7:$FS$310,39,FALSE))</f>
        <v>0</v>
      </c>
      <c r="BC325" s="90">
        <f>IF(ISNA(VLOOKUP($B325,'[2]1516 Exp_Rev Access'!$F$7:$FS$310,40,FALSE)),"",VLOOKUP($B325,'[2]1516 Exp_Rev Access'!$F$7:$FS$310,40,FALSE))</f>
        <v>207698.15</v>
      </c>
      <c r="BD325" s="90">
        <f>IF(ISNA(VLOOKUP($B325,'[2]1516 Exp_Rev Access'!$F$7:$FS$310,41,FALSE)),"",VLOOKUP($B325,'[2]1516 Exp_Rev Access'!$F$7:$FS$310,41,FALSE))</f>
        <v>0</v>
      </c>
      <c r="BE325" s="90">
        <f>IF(ISNA(VLOOKUP($B325,'[2]1516 Exp_Rev Access'!$F$7:$FS$310,42,FALSE)),"",VLOOKUP($B325,'[2]1516 Exp_Rev Access'!$F$7:$FS$310,42,FALSE))</f>
        <v>121886.62</v>
      </c>
      <c r="BF325" s="90">
        <f>IF(ISNA(VLOOKUP($B325,'[2]1516 Exp_Rev Access'!$F$7:$FS$310,43,FALSE)),"",VLOOKUP($B325,'[2]1516 Exp_Rev Access'!$F$7:$FS$310,43,FALSE))</f>
        <v>0</v>
      </c>
      <c r="BG325" s="90">
        <f>IF(ISNA(VLOOKUP($B325,'[2]1516 Exp_Rev Access'!$F$7:$FS$310,44,FALSE)),"",VLOOKUP($B325,'[2]1516 Exp_Rev Access'!$F$7:$FS$310,44,FALSE))</f>
        <v>0</v>
      </c>
      <c r="BH325" s="90">
        <f>IF(ISNA(VLOOKUP($B325,'[2]1516 Exp_Rev Access'!$F$7:$FS$310,45,FALSE)),"",VLOOKUP($B325,'[2]1516 Exp_Rev Access'!$F$7:$FS$310,45,FALSE))</f>
        <v>14745.83</v>
      </c>
      <c r="BI325" s="90">
        <f>IF(ISNA(VLOOKUP($B325,'[2]1516 Exp_Rev Access'!$F$7:$FS$310,46,FALSE)),"",VLOOKUP($B325,'[2]1516 Exp_Rev Access'!$F$7:$FS$310,46,FALSE))</f>
        <v>0</v>
      </c>
      <c r="BJ325" s="90">
        <f>IF(ISNA(VLOOKUP($B325,'[2]1516 Exp_Rev Access'!$F$7:$FS$310,47,FALSE)),"",VLOOKUP($B325,'[2]1516 Exp_Rev Access'!$F$7:$FS$310,47,FALSE))</f>
        <v>4223.79</v>
      </c>
      <c r="BK325" s="90">
        <f>IF(ISNA(VLOOKUP($B325,'[2]1516 Exp_Rev Access'!$F$7:$FS$310,48,FALSE)),"",VLOOKUP($B325,'[2]1516 Exp_Rev Access'!$F$7:$FS$310,48,FALSE))</f>
        <v>816128.69</v>
      </c>
      <c r="BL325" s="90">
        <f>IF(ISNA(VLOOKUP($B325,'[2]1516 Exp_Rev Access'!$F$7:$FS$310,49,FALSE)),"",VLOOKUP($B325,'[2]1516 Exp_Rev Access'!$F$7:$FS$310,49,FALSE))</f>
        <v>1350</v>
      </c>
      <c r="BM325" s="90">
        <f>IF(ISNA(VLOOKUP($B325,'[2]1516 Exp_Rev Access'!$F$7:$FS$310,50,FALSE)),"",VLOOKUP($B325,'[2]1516 Exp_Rev Access'!$F$7:$FS$310,50,FALSE))</f>
        <v>0</v>
      </c>
      <c r="BN325" s="90">
        <f>IF(ISNA(VLOOKUP($B325,'[2]1516 Exp_Rev Access'!$F$7:$FS$310,51,FALSE)),"",VLOOKUP($B325,'[2]1516 Exp_Rev Access'!$F$7:$FS$310,51,FALSE))</f>
        <v>0</v>
      </c>
      <c r="BO325" s="90">
        <f>IF(ISNA(VLOOKUP($B325,'[2]1516 Exp_Rev Access'!$F$7:$FS$310,52,FALSE)),"",VLOOKUP($B325,'[2]1516 Exp_Rev Access'!$F$7:$FS$310,52,FALSE))</f>
        <v>0</v>
      </c>
      <c r="BP325" s="90">
        <f>IF(ISNA(VLOOKUP($B325,'[2]1516 Exp_Rev Access'!$F$7:$FS$310,53,FALSE)),"",VLOOKUP($B325,'[2]1516 Exp_Rev Access'!$F$7:$FS$310,53,FALSE))</f>
        <v>0</v>
      </c>
      <c r="BQ325" s="90">
        <f>IF(ISNA(VLOOKUP($B325,'[2]1516 Exp_Rev Access'!$F$7:$FS$310,54,FALSE)),"",VLOOKUP($B325,'[2]1516 Exp_Rev Access'!$F$7:$FS$310,54,FALSE))</f>
        <v>0</v>
      </c>
      <c r="BR325" s="90">
        <f>IF(ISNA(VLOOKUP($B325,'[2]1516 Exp_Rev Access'!$F$7:$FS$310,55,FALSE)),"",VLOOKUP($B325,'[2]1516 Exp_Rev Access'!$F$7:$FS$310,55,FALSE))</f>
        <v>0</v>
      </c>
      <c r="BS325" s="90">
        <f>IF(ISNA(VLOOKUP($B325,'[2]1516 Exp_Rev Access'!$F$7:$FS$310,56,FALSE)),"",VLOOKUP($B325,'[2]1516 Exp_Rev Access'!$F$7:$FS$310,56,FALSE))</f>
        <v>0</v>
      </c>
      <c r="BT325" s="90">
        <f>IF(ISNA(VLOOKUP($B325,'[2]1516 Exp_Rev Access'!$F$7:$FS$310,57,FALSE)),"",VLOOKUP($B325,'[2]1516 Exp_Rev Access'!$F$7:$FS$310,57,FALSE))</f>
        <v>0</v>
      </c>
      <c r="BU325" s="90">
        <f>IF(ISNA(VLOOKUP($B325,'[2]1516 Exp_Rev Access'!$F$7:$FS$310,58,FALSE)),"",VLOOKUP($B325,'[2]1516 Exp_Rev Access'!$F$7:$FS$310,58,FALSE))</f>
        <v>0</v>
      </c>
      <c r="BV325" s="53">
        <f t="shared" si="796"/>
        <v>2432032.61</v>
      </c>
      <c r="BW325" s="92">
        <f t="shared" si="797"/>
        <v>0.15030706750467066</v>
      </c>
      <c r="BX325" s="68">
        <f t="shared" si="798"/>
        <v>1689.3103996777015</v>
      </c>
      <c r="BY325" s="90">
        <f>IF(ISNA(VLOOKUP($B325,'[2]1516 Exp_Rev Access'!$F$7:$FS$310,59,FALSE)),"",VLOOKUP($B325,'[2]1516 Exp_Rev Access'!$F$7:$FS$310,59,FALSE))</f>
        <v>0</v>
      </c>
      <c r="BZ325" s="90">
        <f>IF(ISNA(VLOOKUP($B325,'[2]1516 Exp_Rev Access'!$F$7:$FS$310,60,FALSE)),"",VLOOKUP($B325,'[2]1516 Exp_Rev Access'!$F$7:$FS$310,60,FALSE))</f>
        <v>0</v>
      </c>
      <c r="CA325" s="90">
        <f>IF(ISNA(VLOOKUP($B325,'[2]1516 Exp_Rev Access'!$F$7:$FS$310,61,FALSE)),"",VLOOKUP($B325,'[2]1516 Exp_Rev Access'!$F$7:$FS$310,61,FALSE))</f>
        <v>0</v>
      </c>
      <c r="CB325" s="90">
        <f>IF(ISNA(VLOOKUP($B325,'[2]1516 Exp_Rev Access'!$F$7:$FS$310,62,FALSE)),"",VLOOKUP($B325,'[2]1516 Exp_Rev Access'!$F$7:$FS$310,62,FALSE))</f>
        <v>0</v>
      </c>
      <c r="CC325" s="90">
        <f>IF(ISNA(VLOOKUP($B325,'[2]1516 Exp_Rev Access'!$F$7:$FS$310,63,FALSE)),"",VLOOKUP($B325,'[2]1516 Exp_Rev Access'!$F$7:$FS$310,63,FALSE))</f>
        <v>0</v>
      </c>
      <c r="CD325" s="90">
        <f>IF(ISNA(VLOOKUP($B325,'[2]1516 Exp_Rev Access'!$F$7:$FS$310,64,FALSE)),"",VLOOKUP($B325,'[2]1516 Exp_Rev Access'!$F$7:$FS$310,64,FALSE))</f>
        <v>0</v>
      </c>
      <c r="CE325" s="53">
        <f t="shared" si="799"/>
        <v>0</v>
      </c>
      <c r="CF325" s="92"/>
      <c r="CG325" s="94">
        <f t="shared" si="800"/>
        <v>0</v>
      </c>
      <c r="CH325" s="90">
        <f>IF(ISNA(VLOOKUP($B325,'[2]1516 Exp_Rev Access'!$F$7:$FS$310,65,FALSE)),"",VLOOKUP($B325,'[2]1516 Exp_Rev Access'!$F$7:$FS$310,65,FALSE))</f>
        <v>162418.91</v>
      </c>
      <c r="CI325" s="90">
        <f>IF(ISNA(VLOOKUP($B325,'[2]1516 Exp_Rev Access'!$F$7:$FS$310,66,FALSE)),"",VLOOKUP($B325,'[2]1516 Exp_Rev Access'!$F$7:$FS$310,66,FALSE))</f>
        <v>0</v>
      </c>
      <c r="CJ325" s="90">
        <f>IF(ISNA(VLOOKUP($B325,'[2]1516 Exp_Rev Access'!$F$7:$FS$310,67,FALSE)),"",VLOOKUP($B325,'[2]1516 Exp_Rev Access'!$F$7:$FS$310,67,FALSE))</f>
        <v>0</v>
      </c>
      <c r="CK325" s="90">
        <f>IF(ISNA(VLOOKUP($B325,'[2]1516 Exp_Rev Access'!$F$7:$FS$310,68,FALSE)),"",VLOOKUP($B325,'[2]1516 Exp_Rev Access'!$F$7:$FS$310,68,FALSE))</f>
        <v>0</v>
      </c>
      <c r="CL325" s="90">
        <f>IF(ISNA(VLOOKUP($B325,'[2]1516 Exp_Rev Access'!$F$7:$FS$310,69,FALSE)),"",VLOOKUP($B325,'[2]1516 Exp_Rev Access'!$F$7:$FS$310,69,FALSE))</f>
        <v>0</v>
      </c>
      <c r="CM325" s="90">
        <f>IF(ISNA(VLOOKUP($B325,'[2]1516 Exp_Rev Access'!$F$7:$FS$310,70,FALSE)),"",VLOOKUP($B325,'[2]1516 Exp_Rev Access'!$F$7:$FS$310,70,FALSE))</f>
        <v>0</v>
      </c>
      <c r="CN325" s="90">
        <f>IF(ISNA(VLOOKUP($B325,'[2]1516 Exp_Rev Access'!$F$7:$FS$310,71,FALSE)),"",VLOOKUP($B325,'[2]1516 Exp_Rev Access'!$F$7:$FS$310,71,FALSE))</f>
        <v>0</v>
      </c>
      <c r="CO325" s="90">
        <f>IF(ISNA(VLOOKUP($B325,'[2]1516 Exp_Rev Access'!$F$7:$FS$310,72,FALSE)),"",VLOOKUP($B325,'[2]1516 Exp_Rev Access'!$F$7:$FS$310,72,FALSE))</f>
        <v>0</v>
      </c>
      <c r="CP325" s="90">
        <f>IF(ISNA(VLOOKUP($B325,'[2]1516 Exp_Rev Access'!$F$7:$FS$310,73,FALSE)),"",VLOOKUP($B325,'[2]1516 Exp_Rev Access'!$F$7:$FS$310,73,FALSE))</f>
        <v>0</v>
      </c>
      <c r="CQ325" s="90">
        <f>IF(ISNA(VLOOKUP($B325,'[2]1516 Exp_Rev Access'!$F$7:$FS$310,74,FALSE)),"",VLOOKUP($B325,'[2]1516 Exp_Rev Access'!$F$7:$FS$310,74,FALSE))</f>
        <v>282742</v>
      </c>
      <c r="CR325" s="90">
        <f>IF(ISNA(VLOOKUP($B325,'[2]1516 Exp_Rev Access'!$F$7:$FS$310,75,FALSE)),"",VLOOKUP($B325,'[2]1516 Exp_Rev Access'!$F$7:$FS$310,75,FALSE))</f>
        <v>0</v>
      </c>
      <c r="CS325" s="90">
        <f>IF(ISNA(VLOOKUP($B325,'[2]1516 Exp_Rev Access'!$F$7:$FS$310,76,FALSE)),"",VLOOKUP($B325,'[2]1516 Exp_Rev Access'!$F$7:$FS$310,76,FALSE))</f>
        <v>7728</v>
      </c>
      <c r="CT325" s="90">
        <f>IF(ISNA(VLOOKUP($B325,'[2]1516 Exp_Rev Access'!$F$7:$FS$310,77,FALSE)),"",VLOOKUP($B325,'[2]1516 Exp_Rev Access'!$F$7:$FS$310,77,FALSE))</f>
        <v>0</v>
      </c>
      <c r="CU325" s="90">
        <f>IF(ISNA(VLOOKUP($B325,'[2]1516 Exp_Rev Access'!$F$7:$FS$310,78,FALSE)),"",VLOOKUP($B325,'[2]1516 Exp_Rev Access'!$F$7:$FS$310,78,FALSE))</f>
        <v>171118</v>
      </c>
      <c r="CV325" s="90">
        <f>IF(ISNA(VLOOKUP($B325,'[2]1516 Exp_Rev Access'!$F$7:$FS$310,79,FALSE)),"",VLOOKUP($B325,'[2]1516 Exp_Rev Access'!$F$7:$FS$310,79,FALSE))</f>
        <v>50473</v>
      </c>
      <c r="CW325" s="90">
        <f>IF(ISNA(VLOOKUP($B325,'[2]1516 Exp_Rev Access'!$F$7:$FS$310,80,FALSE)),"",VLOOKUP($B325,'[2]1516 Exp_Rev Access'!$F$7:$FS$310,80,FALSE))</f>
        <v>0</v>
      </c>
      <c r="CX325" s="90">
        <f>IF(ISNA(VLOOKUP($B325,'[2]1516 Exp_Rev Access'!$F$7:$FS$310,81,FALSE)),"",VLOOKUP($B325,'[2]1516 Exp_Rev Access'!$F$7:$FS$310,81,FALSE))</f>
        <v>0</v>
      </c>
      <c r="CY325" s="90">
        <f>IF(ISNA(VLOOKUP($B325,'[2]1516 Exp_Rev Access'!$F$7:$FS$310,82,FALSE)),"",VLOOKUP($B325,'[2]1516 Exp_Rev Access'!$F$7:$FS$310,82,FALSE))</f>
        <v>0</v>
      </c>
      <c r="CZ325" s="90">
        <f>IF(ISNA(VLOOKUP($B325,'[2]1516 Exp_Rev Access'!$F$7:$FS$310,83,FALSE)),"",VLOOKUP($B325,'[2]1516 Exp_Rev Access'!$F$7:$FS$310,83,FALSE))</f>
        <v>0</v>
      </c>
      <c r="DA325" s="90">
        <f>IF(ISNA(VLOOKUP($B325,'[2]1516 Exp_Rev Access'!$F$7:$FS$310,84,FALSE)),"",VLOOKUP($B325,'[2]1516 Exp_Rev Access'!$F$7:$FS$310,84,FALSE))</f>
        <v>0</v>
      </c>
      <c r="DB325" s="90">
        <f>IF(ISNA(VLOOKUP($B325,'[2]1516 Exp_Rev Access'!$F$7:$FS$310,85,FALSE)),"",VLOOKUP($B325,'[2]1516 Exp_Rev Access'!$F$7:$FS$310,85,FALSE))</f>
        <v>0</v>
      </c>
      <c r="DC325" s="90">
        <f>IF(ISNA(VLOOKUP($B325,'[2]1516 Exp_Rev Access'!$F$7:$FS$310,86,FALSE)),"",VLOOKUP($B325,'[2]1516 Exp_Rev Access'!$F$7:$FS$310,86,FALSE))</f>
        <v>0</v>
      </c>
      <c r="DD325" s="90">
        <f>IF(ISNA(VLOOKUP($B325,'[2]1516 Exp_Rev Access'!$F$7:$FS$310,87,FALSE)),"",VLOOKUP($B325,'[2]1516 Exp_Rev Access'!$F$7:$FS$310,87,FALSE))</f>
        <v>0</v>
      </c>
      <c r="DE325" s="90">
        <f>IF(ISNA(VLOOKUP($B325,'[2]1516 Exp_Rev Access'!$F$7:$FS$310,88,FALSE)),"",VLOOKUP($B325,'[2]1516 Exp_Rev Access'!$F$7:$FS$310,88,FALSE))</f>
        <v>0</v>
      </c>
      <c r="DF325" s="90">
        <f>IF(ISNA(VLOOKUP($B325,'[2]1516 Exp_Rev Access'!$F$7:$FS$310,89,FALSE)),"",VLOOKUP($B325,'[2]1516 Exp_Rev Access'!$F$7:$FS$310,89,FALSE))</f>
        <v>0</v>
      </c>
      <c r="DG325" s="90">
        <f>IF(ISNA(VLOOKUP($B325,'[2]1516 Exp_Rev Access'!$F$7:$FS$310,90,FALSE)),"",VLOOKUP($B325,'[2]1516 Exp_Rev Access'!$F$7:$FS$310,90,FALSE))</f>
        <v>0</v>
      </c>
      <c r="DH325" s="90">
        <f>IF(ISNA(VLOOKUP($B325,'[2]1516 Exp_Rev Access'!$F$7:$FS$310,91,FALSE)),"",VLOOKUP($B325,'[2]1516 Exp_Rev Access'!$F$7:$FS$310,91,FALSE))</f>
        <v>0</v>
      </c>
      <c r="DI325" s="90">
        <f>IF(ISNA(VLOOKUP($B325,'[2]1516 Exp_Rev Access'!$F$7:$FS$310,92,FALSE)),"",VLOOKUP($B325,'[2]1516 Exp_Rev Access'!$F$7:$FS$310,92,FALSE))</f>
        <v>18506.66</v>
      </c>
      <c r="DJ325" s="90">
        <f>IF(ISNA(VLOOKUP($B325,'[2]1516 Exp_Rev Access'!$F$7:$FS$310,93,FALSE)),"",VLOOKUP($B325,'[2]1516 Exp_Rev Access'!$F$7:$FS$310,93,FALSE))</f>
        <v>0</v>
      </c>
      <c r="DK325" s="90">
        <f>IF(ISNA(VLOOKUP($B325,'[2]1516 Exp_Rev Access'!$F$7:$FS$310,94,FALSE)),"",VLOOKUP($B325,'[2]1516 Exp_Rev Access'!$F$7:$FS$310,94,FALSE))</f>
        <v>0</v>
      </c>
      <c r="DL325" s="90">
        <f>IF(ISNA(VLOOKUP($B325,'[2]1516 Exp_Rev Access'!$F$7:$FS$310,95,FALSE)),"",VLOOKUP($B325,'[2]1516 Exp_Rev Access'!$F$7:$FS$310,95,FALSE))</f>
        <v>0</v>
      </c>
      <c r="DM325" s="90">
        <f>IF(ISNA(VLOOKUP($B325,'[2]1516 Exp_Rev Access'!$F$7:$FS$310,96,FALSE)),"",VLOOKUP($B325,'[2]1516 Exp_Rev Access'!$F$7:$FS$310,96,FALSE))</f>
        <v>0</v>
      </c>
      <c r="DN325" s="90">
        <f>IF(ISNA(VLOOKUP($B325,'[2]1516 Exp_Rev Access'!$F$7:$FS$310,97,FALSE)),"",VLOOKUP($B325,'[2]1516 Exp_Rev Access'!$F$7:$FS$310,97,FALSE))</f>
        <v>0</v>
      </c>
      <c r="DO325" s="90">
        <f>IF(ISNA(VLOOKUP($B325,'[2]1516 Exp_Rev Access'!$F$7:$FS$310,98,FALSE)),"",VLOOKUP($B325,'[2]1516 Exp_Rev Access'!$F$7:$FS$310,98,FALSE))</f>
        <v>0</v>
      </c>
      <c r="DP325" s="90">
        <f>IF(ISNA(VLOOKUP($B325,'[2]1516 Exp_Rev Access'!$F$7:$FS$310,99,FALSE)),"",VLOOKUP($B325,'[2]1516 Exp_Rev Access'!$F$7:$FS$310,99,FALSE))</f>
        <v>0</v>
      </c>
      <c r="DQ325" s="90">
        <f>IF(ISNA(VLOOKUP($B325,'[2]1516 Exp_Rev Access'!$F$7:$FS$310,100,FALSE)),"",VLOOKUP($B325,'[2]1516 Exp_Rev Access'!$F$7:$FS$310,100,FALSE))</f>
        <v>0</v>
      </c>
      <c r="DR325" s="90">
        <f>IF(ISNA(VLOOKUP($B325,'[2]1516 Exp_Rev Access'!$F$7:$FS$310,101,FALSE)),"",VLOOKUP($B325,'[2]1516 Exp_Rev Access'!$F$7:$FS$310,101,FALSE))</f>
        <v>0</v>
      </c>
      <c r="DS325" s="90">
        <f>IF(ISNA(VLOOKUP($B325,'[2]1516 Exp_Rev Access'!$F$7:$FS$310,102,FALSE)),"",VLOOKUP($B325,'[2]1516 Exp_Rev Access'!$F$7:$FS$310,102,FALSE))</f>
        <v>0</v>
      </c>
      <c r="DT325" s="90">
        <f>IF(ISNA(VLOOKUP($B325,'[2]1516 Exp_Rev Access'!$F$7:$FS$310,103,FALSE)),"",VLOOKUP($B325,'[2]1516 Exp_Rev Access'!$F$7:$FS$310,103,FALSE))</f>
        <v>0</v>
      </c>
      <c r="DU325" s="90">
        <f>IF(ISNA(VLOOKUP($B325,'[2]1516 Exp_Rev Access'!$F$7:$FS$310,104,FALSE)),"",VLOOKUP($B325,'[2]1516 Exp_Rev Access'!$F$7:$FS$310,104,FALSE))</f>
        <v>0</v>
      </c>
      <c r="DV325" s="90">
        <f>IF(ISNA(VLOOKUP($B325,'[2]1516 Exp_Rev Access'!$F$7:$FS$310,105,FALSE)),"",VLOOKUP($B325,'[2]1516 Exp_Rev Access'!$F$7:$FS$310,105,FALSE))</f>
        <v>0</v>
      </c>
      <c r="DW325" s="90">
        <f>IF(ISNA(VLOOKUP($B325,'[2]1516 Exp_Rev Access'!$F$7:$FS$310,106,FALSE)),"",VLOOKUP($B325,'[2]1516 Exp_Rev Access'!$F$7:$FS$310,106,FALSE))</f>
        <v>0</v>
      </c>
      <c r="DX325" s="90">
        <f>IF(ISNA(VLOOKUP($B325,'[2]1516 Exp_Rev Access'!$F$7:$FS$310,107,FALSE)),"",VLOOKUP($B325,'[2]1516 Exp_Rev Access'!$F$7:$FS$310,107,FALSE))</f>
        <v>0</v>
      </c>
      <c r="DY325" s="90">
        <f>IF(ISNA(VLOOKUP($B325,'[2]1516 Exp_Rev Access'!$F$7:$FS$310,108,FALSE)),"",VLOOKUP($B325,'[2]1516 Exp_Rev Access'!$F$7:$FS$310,108,FALSE))</f>
        <v>0</v>
      </c>
      <c r="DZ325" s="90">
        <f>IF(ISNA(VLOOKUP($B325,'[2]1516 Exp_Rev Access'!$F$7:$FS$310,109,FALSE)),"",VLOOKUP($B325,'[2]1516 Exp_Rev Access'!$F$7:$FS$310,109,FALSE))</f>
        <v>0</v>
      </c>
      <c r="EA325" s="90">
        <f>IF(ISNA(VLOOKUP($B325,'[2]1516 Exp_Rev Access'!$F$7:$FS$310,110,FALSE)),"",VLOOKUP($B325,'[2]1516 Exp_Rev Access'!$F$7:$FS$310,110,FALSE))</f>
        <v>0</v>
      </c>
      <c r="EB325" s="90">
        <f>IF(ISNA(VLOOKUP($B325,'[2]1516 Exp_Rev Access'!$F$7:$FS$310,111,FALSE)),"",VLOOKUP($B325,'[2]1516 Exp_Rev Access'!$F$7:$FS$310,111,FALSE))</f>
        <v>0</v>
      </c>
      <c r="EC325" s="90">
        <f>IF(ISNA(VLOOKUP($B325,'[2]1516 Exp_Rev Access'!$F$7:$FS$310,112,FALSE)),"",VLOOKUP($B325,'[2]1516 Exp_Rev Access'!$F$7:$FS$310,112,FALSE))</f>
        <v>0</v>
      </c>
      <c r="ED325" s="90">
        <f>IF(ISNA(VLOOKUP($B325,'[2]1516 Exp_Rev Access'!$F$7:$FS$310,113,FALSE)),"",VLOOKUP($B325,'[2]1516 Exp_Rev Access'!$F$7:$FS$310,113,FALSE))</f>
        <v>0</v>
      </c>
      <c r="EE325" s="90">
        <f>IF(ISNA(VLOOKUP($B325,'[2]1516 Exp_Rev Access'!$F$7:$FS$310,114,FALSE)),"",VLOOKUP($B325,'[2]1516 Exp_Rev Access'!$F$7:$FS$310,114,FALSE))</f>
        <v>0</v>
      </c>
      <c r="EF325" s="90">
        <f>IF(ISNA(VLOOKUP($B325,'[2]1516 Exp_Rev Access'!$F$7:$FS$310,115,FALSE)),"",VLOOKUP($B325,'[2]1516 Exp_Rev Access'!$F$7:$FS$310,115,FALSE))</f>
        <v>0</v>
      </c>
      <c r="EG325" s="90">
        <f>IF(ISNA(VLOOKUP($B325,'[2]1516 Exp_Rev Access'!$F$7:$FS$310,116,FALSE)),"",VLOOKUP($B325,'[2]1516 Exp_Rev Access'!$F$7:$FS$310,116,FALSE))</f>
        <v>0</v>
      </c>
      <c r="EH325" s="90">
        <f>IF(ISNA(VLOOKUP($B325,'[2]1516 Exp_Rev Access'!$F$7:$FS$310,117,FALSE)),"",VLOOKUP($B325,'[2]1516 Exp_Rev Access'!$F$7:$FS$310,117,FALSE))</f>
        <v>0</v>
      </c>
      <c r="EI325" s="90">
        <f>IF(ISNA(VLOOKUP($B325,'[2]1516 Exp_Rev Access'!$F$7:$FS$310,118,FALSE)),"",VLOOKUP($B325,'[2]1516 Exp_Rev Access'!$F$7:$FS$310,118,FALSE))</f>
        <v>0</v>
      </c>
      <c r="EJ325" s="90">
        <f>IF(ISNA(VLOOKUP($B325,'[2]1516 Exp_Rev Access'!$F$7:$FS$310,119,FALSE)),"",VLOOKUP($B325,'[2]1516 Exp_Rev Access'!$F$7:$FS$310,119,FALSE))</f>
        <v>0</v>
      </c>
      <c r="EK325" s="90">
        <f>IF(ISNA(VLOOKUP($B325,'[2]1516 Exp_Rev Access'!$F$7:$FS$310,120,FALSE)),"",VLOOKUP($B325,'[2]1516 Exp_Rev Access'!$F$7:$FS$310,120,FALSE))</f>
        <v>0</v>
      </c>
      <c r="EL325" s="90">
        <f>IF(ISNA(VLOOKUP($B325,'[2]1516 Exp_Rev Access'!$F$7:$FS$310,121,FALSE)),"",VLOOKUP($B325,'[2]1516 Exp_Rev Access'!$F$7:$FS$310,121,FALSE))</f>
        <v>0</v>
      </c>
      <c r="EM325" s="90">
        <f>IF(ISNA(VLOOKUP($B325,'[2]1516 Exp_Rev Access'!$F$7:$FS$310,122,FALSE)),"",VLOOKUP($B325,'[2]1516 Exp_Rev Access'!$F$7:$FS$310,122,FALSE))</f>
        <v>0</v>
      </c>
      <c r="EN325" s="90">
        <f>IF(ISNA(VLOOKUP($B325,'[2]1516 Exp_Rev Access'!$F$7:$FS$310,123,FALSE)),"",VLOOKUP($B325,'[2]1516 Exp_Rev Access'!$F$7:$FS$310,123,FALSE))</f>
        <v>5310.39</v>
      </c>
      <c r="EO325" s="90">
        <f>IF(ISNA(VLOOKUP($B325,'[2]1516 Exp_Rev Access'!$F$7:$FS$310,124,FALSE)),"",VLOOKUP($B325,'[2]1516 Exp_Rev Access'!$F$7:$FS$310,124,FALSE))</f>
        <v>0</v>
      </c>
      <c r="EP325" s="90">
        <f>IF(ISNA(VLOOKUP($B325,'[2]1516 Exp_Rev Access'!$F$7:$FS$310,125,FALSE)),"",VLOOKUP($B325,'[2]1516 Exp_Rev Access'!$F$7:$FS$310,125,FALSE))</f>
        <v>0</v>
      </c>
      <c r="EQ325" s="90">
        <f>IF(ISNA(VLOOKUP($B325,'[2]1516 Exp_Rev Access'!$F$7:$FS$310,126,FALSE)),"",VLOOKUP($B325,'[2]1516 Exp_Rev Access'!$F$7:$FS$310,126,FALSE))</f>
        <v>0</v>
      </c>
      <c r="ER325" s="90">
        <f>IF(ISNA(VLOOKUP($B325,'[2]1516 Exp_Rev Access'!$F$7:$FS$310,127,FALSE)),"",VLOOKUP($B325,'[2]1516 Exp_Rev Access'!$F$7:$FS$310,127,FALSE))</f>
        <v>0</v>
      </c>
      <c r="ES325" s="90">
        <f>IF(ISNA(VLOOKUP($B325,'[2]1516 Exp_Rev Access'!$F$7:$FS$310,128,FALSE)),"",VLOOKUP($B325,'[2]1516 Exp_Rev Access'!$F$7:$FS$310,128,FALSE))</f>
        <v>0</v>
      </c>
      <c r="ET325" s="90">
        <f>IF(ISNA(VLOOKUP($B325,'[2]1516 Exp_Rev Access'!$F$7:$FS$310,129,FALSE)),"",VLOOKUP($B325,'[2]1516 Exp_Rev Access'!$F$7:$FS$310,129,FALSE))</f>
        <v>0</v>
      </c>
      <c r="EU325" s="90">
        <f>IF(ISNA(VLOOKUP($B325,'[2]1516 Exp_Rev Access'!$F$7:$FS$310,130,FALSE)),"",VLOOKUP($B325,'[2]1516 Exp_Rev Access'!$F$7:$FS$310,130,FALSE))</f>
        <v>0</v>
      </c>
      <c r="EV325" s="90">
        <f>IF(ISNA(VLOOKUP($B325,'[2]1516 Exp_Rev Access'!$F$7:$FS$310,131,FALSE)),"",VLOOKUP($B325,'[2]1516 Exp_Rev Access'!$F$7:$FS$310,131,FALSE))</f>
        <v>0</v>
      </c>
      <c r="EW325" s="90">
        <f>IF(ISNA(VLOOKUP($B325,'[2]1516 Exp_Rev Access'!$F$7:$FS$310,132,FALSE)),"",VLOOKUP($B325,'[2]1516 Exp_Rev Access'!$F$7:$FS$310,132,FALSE))</f>
        <v>0</v>
      </c>
      <c r="EX325" s="90">
        <f>IF(ISNA(VLOOKUP($B325,'[2]1516 Exp_Rev Access'!$F$7:$FS$310,133,FALSE)),"",VLOOKUP($B325,'[2]1516 Exp_Rev Access'!$F$7:$FS$310,133,FALSE))</f>
        <v>0</v>
      </c>
      <c r="EY325" s="90">
        <f>IF(ISNA(VLOOKUP($B325,'[2]1516 Exp_Rev Access'!$F$7:$FS$310,134,FALSE)),"",VLOOKUP($B325,'[2]1516 Exp_Rev Access'!$F$7:$FS$310,134,FALSE))</f>
        <v>0</v>
      </c>
      <c r="EZ325" s="90">
        <f>IF(ISNA(VLOOKUP($B325,'[2]1516 Exp_Rev Access'!$F$7:$FS$310,135,FALSE)),"",VLOOKUP($B325,'[2]1516 Exp_Rev Access'!$F$7:$FS$310,135,FALSE))</f>
        <v>0</v>
      </c>
      <c r="FA325" s="90">
        <f>IF(ISNA(VLOOKUP($B325,'[2]1516 Exp_Rev Access'!$F$7:$FS$310,136,FALSE)),"",VLOOKUP($B325,'[2]1516 Exp_Rev Access'!$F$7:$FS$310,136,FALSE))</f>
        <v>0</v>
      </c>
      <c r="FB325" s="90">
        <f>IF(ISNA(VLOOKUP($B325,'[2]1516 Exp_Rev Access'!$F$7:$FS$310,137,FALSE)),"",VLOOKUP($B325,'[2]1516 Exp_Rev Access'!$F$7:$FS$310,137,FALSE))</f>
        <v>0</v>
      </c>
      <c r="FC325" s="90">
        <f>IF(ISNA(VLOOKUP($B325,'[2]1516 Exp_Rev Access'!$F$7:$FS$310,138,FALSE)),"",VLOOKUP($B325,'[2]1516 Exp_Rev Access'!$F$7:$FS$310,138,FALSE))</f>
        <v>0</v>
      </c>
      <c r="FD325" s="90">
        <f>IF(ISNA(VLOOKUP($B325,'[2]1516 Exp_Rev Access'!$F$7:$FS$310,139,FALSE)),"",VLOOKUP($B325,'[2]1516 Exp_Rev Access'!$F$7:$FS$310,139,FALSE))</f>
        <v>0</v>
      </c>
      <c r="FE325" s="90">
        <f>IF(ISNA(VLOOKUP($B325,'[2]1516 Exp_Rev Access'!$F$7:$FS$310,140,FALSE)),"",VLOOKUP($B325,'[2]1516 Exp_Rev Access'!$F$7:$FS$310,140,FALSE))</f>
        <v>0</v>
      </c>
      <c r="FF325" s="90">
        <f>IF(ISNA(VLOOKUP($B325,'[2]1516 Exp_Rev Access'!$F$7:$FS$310,141,FALSE)),"",VLOOKUP($B325,'[2]1516 Exp_Rev Access'!$F$7:$FS$310,141,FALSE))</f>
        <v>0</v>
      </c>
      <c r="FG325" s="90">
        <f>IF(ISNA(VLOOKUP($B325,'[2]1516 Exp_Rev Access'!$F$7:$FS$310,142,FALSE)),"",VLOOKUP($B325,'[2]1516 Exp_Rev Access'!$F$7:$FS$310,142,FALSE))</f>
        <v>0</v>
      </c>
      <c r="FH325" s="90">
        <f>IF(ISNA(VLOOKUP($B325,'[2]1516 Exp_Rev Access'!$F$7:$FS$310,143,FALSE)),"",VLOOKUP($B325,'[2]1516 Exp_Rev Access'!$F$7:$FS$310,143,FALSE))</f>
        <v>0</v>
      </c>
      <c r="FI325" s="90">
        <f>IF(ISNA(VLOOKUP($B325,'[2]1516 Exp_Rev Access'!$F$7:$FS$310,144,FALSE)),"",VLOOKUP($B325,'[2]1516 Exp_Rev Access'!$F$7:$FS$310,144,FALSE))</f>
        <v>0</v>
      </c>
      <c r="FJ325" s="90">
        <f>IF(ISNA(VLOOKUP($B325,'[2]1516 Exp_Rev Access'!$F$7:$FS$310,145,FALSE)),"",VLOOKUP($B325,'[2]1516 Exp_Rev Access'!$F$7:$FS$310,145,FALSE))</f>
        <v>0</v>
      </c>
      <c r="FK325" s="90">
        <f>IF(ISNA(VLOOKUP($B325,'[2]1516 Exp_Rev Access'!$F$7:$FS$310,146,FALSE)),"",VLOOKUP($B325,'[2]1516 Exp_Rev Access'!$F$7:$FS$310,146,FALSE))</f>
        <v>0</v>
      </c>
      <c r="FL325" s="90">
        <f>IF(ISNA(VLOOKUP($B325,'[2]1516 Exp_Rev Access'!$F$7:$FS$310,1147,FALSE)),"",VLOOKUP($B325,'[2]1516 Exp_Rev Access'!$F$7:$FS$310,147,FALSE))</f>
        <v>0</v>
      </c>
      <c r="FM325" s="90">
        <f>IF(ISNA(VLOOKUP($B325,'[2]1516 Exp_Rev Access'!$F$7:$FS$310,148,FALSE)),"",VLOOKUP($B325,'[2]1516 Exp_Rev Access'!$F$7:$FS$310,148,FALSE))</f>
        <v>0</v>
      </c>
      <c r="FN325" s="90">
        <f>IF(ISNA(VLOOKUP($B325,'[2]1516 Exp_Rev Access'!$F$7:$FS$310,149,FALSE)),"",VLOOKUP($B325,'[2]1516 Exp_Rev Access'!$F$7:$FS$310,149,FALSE))</f>
        <v>0</v>
      </c>
      <c r="FO325" s="90">
        <f>IF(ISNA(VLOOKUP($B325,'[2]1516 Exp_Rev Access'!$F$7:$FS$310,150,FALSE)),"",VLOOKUP($B325,'[2]1516 Exp_Rev Access'!$F$7:$FS$310,150,FALSE))</f>
        <v>0</v>
      </c>
      <c r="FP325" s="90">
        <f>IF(ISNA(VLOOKUP($B325,'[2]1516 Exp_Rev Access'!$F$7:$FS$310,151,FALSE)),"",VLOOKUP($B325,'[2]1516 Exp_Rev Access'!$F$7:$FS$310,151,FALSE))</f>
        <v>0</v>
      </c>
      <c r="FQ325" s="90">
        <f>IF(ISNA(VLOOKUP($B325,'[2]1516 Exp_Rev Access'!$F$7:$FS$310,152,FALSE)),"",VLOOKUP($B325,'[2]1516 Exp_Rev Access'!$F$7:$FS$310,152,FALSE))</f>
        <v>0</v>
      </c>
      <c r="FR325" s="90">
        <f>IF(ISNA(VLOOKUP($B325,'[2]1516 Exp_Rev Access'!$F$7:$FS$310,153,FALSE)),"",VLOOKUP($B325,'[2]1516 Exp_Rev Access'!$F$7:$FS$310,153,FALSE))</f>
        <v>40596.53</v>
      </c>
      <c r="FS325" s="53">
        <f t="shared" si="801"/>
        <v>738893.49000000011</v>
      </c>
      <c r="FT325" s="92">
        <f t="shared" si="802"/>
        <v>4.5665881791030635E-2</v>
      </c>
      <c r="FU325" s="116">
        <f t="shared" si="803"/>
        <v>513.24166122556721</v>
      </c>
      <c r="FV325" s="90">
        <f>IF(ISNA(VLOOKUP($B325,'[2]1516 Exp_Rev Access'!$F$7:$FS$310,154,FALSE)),"",VLOOKUP($B325,'[2]1516 Exp_Rev Access'!$F$7:$FS$310,154,FALSE))</f>
        <v>0</v>
      </c>
      <c r="FW325" s="90">
        <f>IF(ISNA(VLOOKUP($B325,'[2]1516 Exp_Rev Access'!$F$7:$FS$310,155,FALSE)),"",VLOOKUP($B325,'[2]1516 Exp_Rev Access'!$F$7:$FS$310,155,FALSE))</f>
        <v>0</v>
      </c>
      <c r="FX325" s="90">
        <f>IF(ISNA(VLOOKUP($B325,'[2]1516 Exp_Rev Access'!$F$7:$FS$310,156,FALSE)),"",VLOOKUP($B325,'[2]1516 Exp_Rev Access'!$F$7:$FS$310,156,FALSE))</f>
        <v>0</v>
      </c>
      <c r="FY325" s="90">
        <f>IF(ISNA(VLOOKUP($B325,'[2]1516 Exp_Rev Access'!$F$7:$FS$310,157,FALSE)),"",VLOOKUP($B325,'[2]1516 Exp_Rev Access'!$F$7:$FS$310,157,FALSE))</f>
        <v>0</v>
      </c>
      <c r="FZ325" s="90">
        <f>IF(ISNA(VLOOKUP($B325,'[2]1516 Exp_Rev Access'!$F$7:$FS$310,158,FALSE)),"",VLOOKUP($B325,'[2]1516 Exp_Rev Access'!$F$7:$FS$310,158,FALSE))</f>
        <v>0</v>
      </c>
      <c r="GA325" s="90">
        <f>IF(ISNA(VLOOKUP($B325,'[2]1516 Exp_Rev Access'!$F$7:$FS$310,159,FALSE)),"",VLOOKUP($B325,'[2]1516 Exp_Rev Access'!$F$7:$FS$310,159,FALSE))</f>
        <v>0</v>
      </c>
      <c r="GB325" s="90">
        <f>IF(ISNA(VLOOKUP($B325,'[2]1516 Exp_Rev Access'!$F$7:$FS$310,160,FALSE)),"",VLOOKUP($B325,'[2]1516 Exp_Rev Access'!$F$7:$FS$310,160,FALSE))</f>
        <v>0</v>
      </c>
      <c r="GC325" s="90">
        <f>IF(ISNA(VLOOKUP($B325,'[2]1516 Exp_Rev Access'!$F$7:$FS$310,161,FALSE)),"",VLOOKUP($B325,'[2]1516 Exp_Rev Access'!$F$7:$FS$310,161,FALSE))</f>
        <v>0</v>
      </c>
      <c r="GD325" s="90">
        <f>IF(ISNA(VLOOKUP($B325,'[2]1516 Exp_Rev Access'!$F$7:$FS$310,162,FALSE)),"",VLOOKUP($B325,'[2]1516 Exp_Rev Access'!$F$7:$FS$310,162,FALSE))</f>
        <v>0</v>
      </c>
      <c r="GE325" s="90">
        <f>IF(ISNA(VLOOKUP($B325,'[2]1516 Exp_Rev Access'!$F$7:$FS$310,163,FALSE)),"",VLOOKUP($B325,'[2]1516 Exp_Rev Access'!$F$7:$FS$310,163,FALSE))</f>
        <v>0</v>
      </c>
      <c r="GF325" s="90">
        <f>IF(ISNA(VLOOKUP($B325,'[2]1516 Exp_Rev Access'!$F$7:$FS$310,164,FALSE)),"",VLOOKUP($B325,'[2]1516 Exp_Rev Access'!$F$7:$FS$310,164,FALSE))</f>
        <v>0</v>
      </c>
      <c r="GG325" s="90">
        <f>IF(ISNA(VLOOKUP($B325,'[2]1516 Exp_Rev Access'!$F$7:$FS$310,165,FALSE)),"",VLOOKUP($B325,'[2]1516 Exp_Rev Access'!$F$7:$FS$310,165,FALSE))</f>
        <v>0</v>
      </c>
      <c r="GH325" s="90">
        <f>IF(ISNA(VLOOKUP($B325,'[2]1516 Exp_Rev Access'!$F$7:$FS$310,166,FALSE)),"",VLOOKUP($B325,'[2]1516 Exp_Rev Access'!$F$7:$FS$310,166,FALSE))</f>
        <v>0</v>
      </c>
      <c r="GI325" s="90">
        <f>IF(ISNA(VLOOKUP($B325,'[2]1516 Exp_Rev Access'!$F$7:$FS$310,167,FALSE)),"",VLOOKUP($B325,'[2]1516 Exp_Rev Access'!$F$7:$FS$310,167,FALSE))</f>
        <v>0</v>
      </c>
      <c r="GJ325" s="90">
        <f>IF(ISNA(VLOOKUP($B325,'[2]1516 Exp_Rev Access'!$F$7:$FS$310,168,FALSE)),"",VLOOKUP($B325,'[2]1516 Exp_Rev Access'!$F$7:$FS$310,168,FALSE))</f>
        <v>0</v>
      </c>
      <c r="GK325" s="90">
        <f>IF(ISNA(VLOOKUP($B325,'[2]1516 Exp_Rev Access'!$F$7:$FS$310,169,FALSE)),"",VLOOKUP($B325,'[2]1516 Exp_Rev Access'!$F$7:$FS$310,169,FALSE))</f>
        <v>2095.91</v>
      </c>
      <c r="GL325" s="90">
        <f>IF(ISNA(VLOOKUP($B325,'[2]1516 Exp_Rev Access'!$F$7:$FS$310,170,FALSE)),"",VLOOKUP($B325,'[2]1516 Exp_Rev Access'!$F$7:$FS$310,170,FALSE))</f>
        <v>0</v>
      </c>
      <c r="GM325" s="90">
        <f>IF(ISNA(VLOOKUP($B325,'[2]1516 Exp_Rev Access'!$F$7:$FT$310,171,FALSE)),"",VLOOKUP($B325,'[2]1516 Exp_Rev Access'!$F$7:$FT$310,171,FALSE))</f>
        <v>0</v>
      </c>
      <c r="GN325" s="90">
        <f>IF(ISNA(VLOOKUP($B325,'[2]1516 Exp_Rev Access'!$F$7:$FU$310,172,FALSE)),"",VLOOKUP($B325,'[2]1516 Exp_Rev Access'!$F$7:$FU$310,172,FALSE))</f>
        <v>0</v>
      </c>
      <c r="GO325" s="90">
        <f>IF(ISNA(VLOOKUP($B325,'[2]1516 Exp_Rev Access'!$F$7:$FV$310,173,FALSE)),"",VLOOKUP($B325,'[2]1516 Exp_Rev Access'!$F$7:$FV$310,173,FALSE))</f>
        <v>0</v>
      </c>
      <c r="GP325" s="90">
        <f>IF(ISNA(VLOOKUP($B325,'[2]1516 Exp_Rev Access'!$F$7:$GA$310,174,FALSE)),"",VLOOKUP($B325,'[2]1516 Exp_Rev Access'!$F$7:$GA$310,174,FALSE))</f>
        <v>0</v>
      </c>
      <c r="GQ325" s="90">
        <f>IF(ISNA(VLOOKUP($B325,'[2]1516 Exp_Rev Access'!$F$7:$GA$310,175,FALSE)),"",VLOOKUP($B325,'[2]1516 Exp_Rev Access'!$F$7:$GA$310,175,FALSE))</f>
        <v>0</v>
      </c>
      <c r="GR325" s="90">
        <f>IF(ISNA(VLOOKUP($B325,'[2]1516 Exp_Rev Access'!$F$7:$GA$310,176,FALSE)),"",VLOOKUP($B325,'[2]1516 Exp_Rev Access'!$F$7:$GA$310,176,FALSE))</f>
        <v>0</v>
      </c>
      <c r="GS325" s="90">
        <f>IF(ISNA(VLOOKUP($B325,'[2]1516 Exp_Rev Access'!$F$7:$GA$310,177,FALSE)),"",VLOOKUP($B325,'[2]1516 Exp_Rev Access'!$F$7:$GA$310,177,FALSE))</f>
        <v>0</v>
      </c>
      <c r="GT325" s="90">
        <f>IF(ISNA(VLOOKUP($B325,'[2]1516 Exp_Rev Access'!$F$7:$GA$310,178,FALSE)),"",VLOOKUP($B325,'[2]1516 Exp_Rev Access'!$F$7:$GA$310,178,FALSE))</f>
        <v>0</v>
      </c>
      <c r="GU325" s="53">
        <f t="shared" si="804"/>
        <v>2095.91</v>
      </c>
      <c r="GV325" s="92">
        <f t="shared" si="805"/>
        <v>1.2953366026359088E-4</v>
      </c>
      <c r="GW325" s="114">
        <f t="shared" si="806"/>
        <v>1.4558367947987718</v>
      </c>
    </row>
    <row r="326" spans="1:222" x14ac:dyDescent="0.2">
      <c r="B326" s="87" t="s">
        <v>657</v>
      </c>
      <c r="C326" s="87" t="s">
        <v>658</v>
      </c>
      <c r="D326" s="88">
        <f>IF(ISNA(VLOOKUP($B326,'[2]1516 enrollment_Rev_Exp by size'!$A$6:$C$325,3,FALSE)),"",VLOOKUP($B326,'[2]1516 enrollment_Rev_Exp by size'!$A$6:$C$325,3,FALSE))</f>
        <v>1844.7799999999997</v>
      </c>
      <c r="E326" s="89">
        <v>20428245.859999999</v>
      </c>
      <c r="F326" s="67">
        <f t="shared" si="785"/>
        <v>20428245.859999999</v>
      </c>
      <c r="G326" s="67">
        <f t="shared" si="786"/>
        <v>0</v>
      </c>
      <c r="H326" s="90">
        <f>IF(ISNA(VLOOKUP($B326,'[2]1516 Exp_Rev Access'!$F$7:$FS$310,2,FALSE)),"",VLOOKUP($B326,'[2]1516 Exp_Rev Access'!$F$7:$FS$310,2,FALSE))</f>
        <v>1175304.01</v>
      </c>
      <c r="I326" s="90">
        <f>IF(ISNA(VLOOKUP($B326,'[2]1516 Exp_Rev Access'!$F$7:$FS$310,3,FALSE)),"",VLOOKUP($B326,'[2]1516 Exp_Rev Access'!$F$7:$FS$310,3,FALSE))</f>
        <v>0</v>
      </c>
      <c r="J326" s="90">
        <f>IF(ISNA(VLOOKUP($B326,'[2]1516 Exp_Rev Access'!$F$7:$FS$310,4,FALSE)),"",VLOOKUP($B326,'[2]1516 Exp_Rev Access'!$F$7:$FS$310,4,FALSE))</f>
        <v>0</v>
      </c>
      <c r="K326" s="90">
        <f>IF(ISNA(VLOOKUP($B326,'[2]1516 Exp_Rev Access'!$F$7:$FS$310,5,FALSE)),"-",VLOOKUP($B326,'[2]1516 Exp_Rev Access'!$F$7:$FS$310,5,FALSE))</f>
        <v>1309.56</v>
      </c>
      <c r="L326" s="90">
        <f>IF(ISNA(VLOOKUP($B326,'[2]1516 Exp_Rev Access'!$F$7:$FS$310,6,FALSE)),"",VLOOKUP($B326,'[2]1516 Exp_Rev Access'!$F$7:$FS$310,6,FALSE))</f>
        <v>0</v>
      </c>
      <c r="M326" s="90">
        <f>IF(ISNA(VLOOKUP($B326,'[2]1516 Exp_Rev Access'!$F$7:$FS$310,7,FALSE)),"",VLOOKUP($B326,'[2]1516 Exp_Rev Access'!$F$7:$FS$310,7,FALSE))</f>
        <v>0</v>
      </c>
      <c r="N326" s="53">
        <f t="shared" si="787"/>
        <v>1176613.57</v>
      </c>
      <c r="O326" s="91">
        <f t="shared" si="788"/>
        <v>5.7597386386654743E-2</v>
      </c>
      <c r="P326" s="53">
        <f t="shared" si="789"/>
        <v>637.80698511475634</v>
      </c>
      <c r="Q326" s="90">
        <f>IF(ISNA(VLOOKUP($B326,'[2]1516 Exp_Rev Access'!$F$7:$FS$310,8,FALSE)),"",VLOOKUP($B326,'[2]1516 Exp_Rev Access'!$F$7:$FS$310,8,FALSE))</f>
        <v>0</v>
      </c>
      <c r="R326" s="90">
        <f>IF(ISNA(VLOOKUP($B326,'[2]1516 Exp_Rev Access'!$F$7:$FS$310,9,FALSE)),"",VLOOKUP($B326,'[2]1516 Exp_Rev Access'!$F$7:$FS$310,9,FALSE))</f>
        <v>0</v>
      </c>
      <c r="S326" s="90">
        <f>IF(ISNA(VLOOKUP($B326,'[2]1516 Exp_Rev Access'!$F$7:$FS$310,10,FALSE)),"",VLOOKUP($B326,'[2]1516 Exp_Rev Access'!$F$7:$FS$310,10,FALSE))</f>
        <v>0</v>
      </c>
      <c r="T326" s="90">
        <f>IF(ISNA(VLOOKUP($B326,'[2]1516 Exp_Rev Access'!$F$7:$FS$310,11,FALSE)),"",VLOOKUP($B326,'[2]1516 Exp_Rev Access'!$F$7:$FS$310,11,FALSE))</f>
        <v>0</v>
      </c>
      <c r="U326" s="90">
        <f>IF(ISNA(VLOOKUP($B326,'[2]1516 Exp_Rev Access'!$F$7:$FS$310,12,FALSE)),"",VLOOKUP($B326,'[2]1516 Exp_Rev Access'!$F$7:$FS$310,12,FALSE))</f>
        <v>0</v>
      </c>
      <c r="V326" s="90">
        <f>IF(ISNA(VLOOKUP($B326,'[2]1516 Exp_Rev Access'!$F$7:$FS$310,13,FALSE)),"",VLOOKUP($B326,'[2]1516 Exp_Rev Access'!$F$7:$FS$310,13,FALSE))</f>
        <v>0</v>
      </c>
      <c r="W326" s="90">
        <f>IF(ISNA(VLOOKUP($B326,'[2]1516 Exp_Rev Access'!$F$7:$FS$310,14,FALSE)),"",VLOOKUP($B326,'[2]1516 Exp_Rev Access'!$F$7:$FS$310,14,FALSE))</f>
        <v>0</v>
      </c>
      <c r="X326" s="90">
        <f>IF(ISNA(VLOOKUP($B326,'[2]1516 Exp_Rev Access'!$F$7:$FS$310,15,FALSE)),"",VLOOKUP($B326,'[2]1516 Exp_Rev Access'!$F$7:$FS$310,15,FALSE))</f>
        <v>0</v>
      </c>
      <c r="Y326" s="90">
        <f>IF(ISNA(VLOOKUP($B326,'[2]1516 Exp_Rev Access'!$F$7:$FS$310,16,FALSE)),"",VLOOKUP($B326,'[2]1516 Exp_Rev Access'!$F$7:$FS$310,16,FALSE))</f>
        <v>0</v>
      </c>
      <c r="Z326" s="90">
        <f>IF(ISNA(VLOOKUP($B326,'[2]1516 Exp_Rev Access'!$F$7:$FS$310,17,FALSE)),"",VLOOKUP($B326,'[2]1516 Exp_Rev Access'!$F$7:$FS$310,17,FALSE))</f>
        <v>0</v>
      </c>
      <c r="AA326" s="90">
        <f>IF(ISNA(VLOOKUP($B326,'[2]1516 Exp_Rev Access'!$F$7:$FS$310,18,FALSE)),"",VLOOKUP($B326,'[2]1516 Exp_Rev Access'!$F$7:$FS$310,18,FALSE))</f>
        <v>0</v>
      </c>
      <c r="AB326" s="90">
        <f>IF(ISNA(VLOOKUP($B326,'[2]1516 Exp_Rev Access'!$F$7:$FS$310,19,FALSE)),"",VLOOKUP($B326,'[2]1516 Exp_Rev Access'!$F$7:$FS$310,19,FALSE))</f>
        <v>0</v>
      </c>
      <c r="AC326" s="90">
        <f>IF(ISNA(VLOOKUP($B326,'[2]1516 Exp_Rev Access'!$F$7:$FS$310,20,FALSE)),"",VLOOKUP($B326,'[2]1516 Exp_Rev Access'!$F$7:$FS$310,20,FALSE))</f>
        <v>0</v>
      </c>
      <c r="AD326" s="90">
        <f>IF(ISNA(VLOOKUP($B326,'[2]1516 Exp_Rev Access'!$F$7:$FS$310,21,FALSE)),"",VLOOKUP($B326,'[2]1516 Exp_Rev Access'!$F$7:$FS$310,21,FALSE))</f>
        <v>246114.33</v>
      </c>
      <c r="AE326" s="90">
        <f>IF(ISNA(VLOOKUP($B326,'[2]1516 Exp_Rev Access'!$F$7:$FS$310,22,FALSE)),"",VLOOKUP($B326,'[2]1516 Exp_Rev Access'!$F$7:$FS$310,22,FALSE))</f>
        <v>14854.43</v>
      </c>
      <c r="AF326" s="90">
        <f>IF(ISNA(VLOOKUP($B326,'[2]1516 Exp_Rev Access'!$F$7:$FS$310,23,FALSE)),"",VLOOKUP($B326,'[2]1516 Exp_Rev Access'!$F$7:$FS$310,23,FALSE))</f>
        <v>0</v>
      </c>
      <c r="AG326" s="90">
        <f>IF(ISNA(VLOOKUP($B326,'[2]1516 Exp_Rev Access'!$F$7:$FS$310,24,FALSE)),"",VLOOKUP($B326,'[2]1516 Exp_Rev Access'!$F$7:$FS$310,24,FALSE))</f>
        <v>41047.300000000003</v>
      </c>
      <c r="AH326" s="90">
        <f>IF(ISNA(VLOOKUP($B326,'[2]1516 Exp_Rev Access'!$F$7:$FS$310,25,FALSE)),"",VLOOKUP($B326,'[2]1516 Exp_Rev Access'!$F$7:$FS$310,25,FALSE))</f>
        <v>0</v>
      </c>
      <c r="AI326" s="90">
        <f>IF(ISNA(VLOOKUP($B326,'[2]1516 Exp_Rev Access'!$F$7:$FS$310,26,FALSE)),"",VLOOKUP($B326,'[2]1516 Exp_Rev Access'!$F$7:$FS$310,26,FALSE))</f>
        <v>2379.2399999999998</v>
      </c>
      <c r="AJ326" s="90">
        <f>IF(ISNA(VLOOKUP($B326,'[2]1516 Exp_Rev Access'!$F$7:$FS$310,27,FALSE)),"",VLOOKUP($B326,'[2]1516 Exp_Rev Access'!$F$7:$FS$310,27,FALSE))</f>
        <v>12364.99</v>
      </c>
      <c r="AK326" s="90">
        <f>IF(ISNA(VLOOKUP($B326,'[2]1516 Exp_Rev Access'!$F$7:$FS$310,28,FALSE)),"",VLOOKUP($B326,'[2]1516 Exp_Rev Access'!$F$7:$FS$310,28,FALSE))</f>
        <v>0</v>
      </c>
      <c r="AL326" s="90">
        <f>IF(ISNA(VLOOKUP($B326,'[2]1516 Exp_Rev Access'!$F$7:$FS$310,29,FALSE)),"",VLOOKUP($B326,'[2]1516 Exp_Rev Access'!$F$7:$FS$310,29,FALSE))</f>
        <v>175554.38</v>
      </c>
      <c r="AM326" s="53">
        <f t="shared" si="790"/>
        <v>492314.67</v>
      </c>
      <c r="AN326" s="92">
        <f t="shared" si="791"/>
        <v>2.4099703585611729E-2</v>
      </c>
      <c r="AO326" s="68">
        <f t="shared" si="792"/>
        <v>266.86904129489699</v>
      </c>
      <c r="AP326" s="90">
        <f>IF(ISNA(VLOOKUP($B326,'[2]1516 Exp_Rev Access'!$F$7:$FS$310,30,FALSE)),"",VLOOKUP($B326,'[2]1516 Exp_Rev Access'!$F$7:$FS$310,30,FALSE))</f>
        <v>10977576.289999999</v>
      </c>
      <c r="AQ326" s="90">
        <f>IF(ISNA(VLOOKUP($B326,'[2]1516 Exp_Rev Access'!$F$7:$FS$310,31,FALSE)),"",VLOOKUP($B326,'[2]1516 Exp_Rev Access'!$F$7:$FS$310,31,FALSE))</f>
        <v>255395.11</v>
      </c>
      <c r="AR326" s="90">
        <f>IF(ISNA(VLOOKUP($B326,'[2]1516 Exp_Rev Access'!$F$7:$FS$310,32,FALSE)),"",VLOOKUP($B326,'[2]1516 Exp_Rev Access'!$F$7:$FS$310,32,FALSE))</f>
        <v>1635419.36</v>
      </c>
      <c r="AS326" s="90">
        <f>IF(ISNA(VLOOKUP($B326,'[2]1516 Exp_Rev Access'!$F$7:$FS$310,33,FALSE)),"",VLOOKUP($B326,'[2]1516 Exp_Rev Access'!$F$7:$FS$310,33,FALSE))</f>
        <v>0</v>
      </c>
      <c r="AT326" s="90">
        <f>IF(ISNA(VLOOKUP($B326,'[2]1516 Exp_Rev Access'!$F$7:$FS$310,34,FALSE)),"",VLOOKUP($B326,'[2]1516 Exp_Rev Access'!$F$7:$FS$310,34,FALSE))</f>
        <v>0</v>
      </c>
      <c r="AU326" s="53">
        <f t="shared" si="793"/>
        <v>12868390.759999998</v>
      </c>
      <c r="AV326" s="93">
        <f t="shared" si="794"/>
        <v>0.6299312651801029</v>
      </c>
      <c r="AW326" s="53">
        <f t="shared" si="795"/>
        <v>6975.5693144982051</v>
      </c>
      <c r="AX326" s="90">
        <f>IF(ISNA(VLOOKUP($B326,'[2]1516 Exp_Rev Access'!$F$7:$FS$310,35,FALSE)),"",VLOOKUP($B326,'[2]1516 Exp_Rev Access'!$F$7:$FS$310,35,FALSE))</f>
        <v>0</v>
      </c>
      <c r="AY326" s="90">
        <f>IF(ISNA(VLOOKUP($B326,'[2]1516 Exp_Rev Access'!$F$7:$FS$310,36,FALSE)),"",VLOOKUP($B326,'[2]1516 Exp_Rev Access'!$F$7:$FS$310,36,FALSE))</f>
        <v>1445938.09</v>
      </c>
      <c r="AZ326" s="90">
        <f>IF(ISNA(VLOOKUP($B326,'[2]1516 Exp_Rev Access'!$F$7:$FS$310,37,FALSE)),"",VLOOKUP($B326,'[2]1516 Exp_Rev Access'!$F$7:$FS$310,37,FALSE))</f>
        <v>130357.38</v>
      </c>
      <c r="BA326" s="90">
        <f>IF(ISNA(VLOOKUP($B326,'[2]1516 Exp_Rev Access'!$F$7:$FS$310,38,FALSE)),"",VLOOKUP($B326,'[2]1516 Exp_Rev Access'!$F$7:$FS$310,38,FALSE))</f>
        <v>0</v>
      </c>
      <c r="BB326" s="90">
        <f>IF(ISNA(VLOOKUP($B326,'[2]1516 Exp_Rev Access'!$F$7:$FS$310,39,FALSE)),"",VLOOKUP($B326,'[2]1516 Exp_Rev Access'!$F$7:$FS$310,39,FALSE))</f>
        <v>0</v>
      </c>
      <c r="BC326" s="90">
        <f>IF(ISNA(VLOOKUP($B326,'[2]1516 Exp_Rev Access'!$F$7:$FS$310,40,FALSE)),"",VLOOKUP($B326,'[2]1516 Exp_Rev Access'!$F$7:$FS$310,40,FALSE))</f>
        <v>306034.06</v>
      </c>
      <c r="BD326" s="90">
        <f>IF(ISNA(VLOOKUP($B326,'[2]1516 Exp_Rev Access'!$F$7:$FS$310,41,FALSE)),"",VLOOKUP($B326,'[2]1516 Exp_Rev Access'!$F$7:$FS$310,41,FALSE))</f>
        <v>0</v>
      </c>
      <c r="BE326" s="90">
        <f>IF(ISNA(VLOOKUP($B326,'[2]1516 Exp_Rev Access'!$F$7:$FS$310,42,FALSE)),"",VLOOKUP($B326,'[2]1516 Exp_Rev Access'!$F$7:$FS$310,42,FALSE))</f>
        <v>92966.8</v>
      </c>
      <c r="BF326" s="90">
        <f>IF(ISNA(VLOOKUP($B326,'[2]1516 Exp_Rev Access'!$F$7:$FS$310,43,FALSE)),"",VLOOKUP($B326,'[2]1516 Exp_Rev Access'!$F$7:$FS$310,43,FALSE))</f>
        <v>0</v>
      </c>
      <c r="BG326" s="90">
        <f>IF(ISNA(VLOOKUP($B326,'[2]1516 Exp_Rev Access'!$F$7:$FS$310,44,FALSE)),"",VLOOKUP($B326,'[2]1516 Exp_Rev Access'!$F$7:$FS$310,44,FALSE))</f>
        <v>16092.4</v>
      </c>
      <c r="BH326" s="90">
        <f>IF(ISNA(VLOOKUP($B326,'[2]1516 Exp_Rev Access'!$F$7:$FS$310,45,FALSE)),"",VLOOKUP($B326,'[2]1516 Exp_Rev Access'!$F$7:$FS$310,45,FALSE))</f>
        <v>18199.29</v>
      </c>
      <c r="BI326" s="90">
        <f>IF(ISNA(VLOOKUP($B326,'[2]1516 Exp_Rev Access'!$F$7:$FS$310,46,FALSE)),"",VLOOKUP($B326,'[2]1516 Exp_Rev Access'!$F$7:$FS$310,46,FALSE))</f>
        <v>0</v>
      </c>
      <c r="BJ326" s="90">
        <f>IF(ISNA(VLOOKUP($B326,'[2]1516 Exp_Rev Access'!$F$7:$FS$310,47,FALSE)),"",VLOOKUP($B326,'[2]1516 Exp_Rev Access'!$F$7:$FS$310,47,FALSE))</f>
        <v>15599.34</v>
      </c>
      <c r="BK326" s="90">
        <f>IF(ISNA(VLOOKUP($B326,'[2]1516 Exp_Rev Access'!$F$7:$FS$310,48,FALSE)),"",VLOOKUP($B326,'[2]1516 Exp_Rev Access'!$F$7:$FS$310,48,FALSE))</f>
        <v>936634.14</v>
      </c>
      <c r="BL326" s="90">
        <f>IF(ISNA(VLOOKUP($B326,'[2]1516 Exp_Rev Access'!$F$7:$FS$310,49,FALSE)),"",VLOOKUP($B326,'[2]1516 Exp_Rev Access'!$F$7:$FS$310,49,FALSE))</f>
        <v>0</v>
      </c>
      <c r="BM326" s="90">
        <f>IF(ISNA(VLOOKUP($B326,'[2]1516 Exp_Rev Access'!$F$7:$FS$310,50,FALSE)),"",VLOOKUP($B326,'[2]1516 Exp_Rev Access'!$F$7:$FS$310,50,FALSE))</f>
        <v>0</v>
      </c>
      <c r="BN326" s="90">
        <f>IF(ISNA(VLOOKUP($B326,'[2]1516 Exp_Rev Access'!$F$7:$FS$310,51,FALSE)),"",VLOOKUP($B326,'[2]1516 Exp_Rev Access'!$F$7:$FS$310,51,FALSE))</f>
        <v>0</v>
      </c>
      <c r="BO326" s="90">
        <f>IF(ISNA(VLOOKUP($B326,'[2]1516 Exp_Rev Access'!$F$7:$FS$310,52,FALSE)),"",VLOOKUP($B326,'[2]1516 Exp_Rev Access'!$F$7:$FS$310,52,FALSE))</f>
        <v>0</v>
      </c>
      <c r="BP326" s="90">
        <f>IF(ISNA(VLOOKUP($B326,'[2]1516 Exp_Rev Access'!$F$7:$FS$310,53,FALSE)),"",VLOOKUP($B326,'[2]1516 Exp_Rev Access'!$F$7:$FS$310,53,FALSE))</f>
        <v>0</v>
      </c>
      <c r="BQ326" s="90">
        <f>IF(ISNA(VLOOKUP($B326,'[2]1516 Exp_Rev Access'!$F$7:$FS$310,54,FALSE)),"",VLOOKUP($B326,'[2]1516 Exp_Rev Access'!$F$7:$FS$310,54,FALSE))</f>
        <v>12460</v>
      </c>
      <c r="BR326" s="90">
        <f>IF(ISNA(VLOOKUP($B326,'[2]1516 Exp_Rev Access'!$F$7:$FS$310,55,FALSE)),"",VLOOKUP($B326,'[2]1516 Exp_Rev Access'!$F$7:$FS$310,55,FALSE))</f>
        <v>0</v>
      </c>
      <c r="BS326" s="90">
        <f>IF(ISNA(VLOOKUP($B326,'[2]1516 Exp_Rev Access'!$F$7:$FS$310,56,FALSE)),"",VLOOKUP($B326,'[2]1516 Exp_Rev Access'!$F$7:$FS$310,56,FALSE))</f>
        <v>0</v>
      </c>
      <c r="BT326" s="90">
        <f>IF(ISNA(VLOOKUP($B326,'[2]1516 Exp_Rev Access'!$F$7:$FS$310,57,FALSE)),"",VLOOKUP($B326,'[2]1516 Exp_Rev Access'!$F$7:$FS$310,57,FALSE))</f>
        <v>0</v>
      </c>
      <c r="BU326" s="90">
        <f>IF(ISNA(VLOOKUP($B326,'[2]1516 Exp_Rev Access'!$F$7:$FS$310,58,FALSE)),"",VLOOKUP($B326,'[2]1516 Exp_Rev Access'!$F$7:$FS$310,58,FALSE))</f>
        <v>0</v>
      </c>
      <c r="BV326" s="53">
        <f t="shared" si="796"/>
        <v>2974281.5000000005</v>
      </c>
      <c r="BW326" s="92">
        <f t="shared" si="797"/>
        <v>0.14559651966123344</v>
      </c>
      <c r="BX326" s="68">
        <f t="shared" si="798"/>
        <v>1612.2689426381471</v>
      </c>
      <c r="BY326" s="90">
        <f>IF(ISNA(VLOOKUP($B326,'[2]1516 Exp_Rev Access'!$F$7:$FS$310,59,FALSE)),"",VLOOKUP($B326,'[2]1516 Exp_Rev Access'!$F$7:$FS$310,59,FALSE))</f>
        <v>0</v>
      </c>
      <c r="BZ326" s="90">
        <f>IF(ISNA(VLOOKUP($B326,'[2]1516 Exp_Rev Access'!$F$7:$FS$310,60,FALSE)),"",VLOOKUP($B326,'[2]1516 Exp_Rev Access'!$F$7:$FS$310,60,FALSE))</f>
        <v>1574114.83</v>
      </c>
      <c r="CA326" s="90">
        <f>IF(ISNA(VLOOKUP($B326,'[2]1516 Exp_Rev Access'!$F$7:$FS$310,61,FALSE)),"",VLOOKUP($B326,'[2]1516 Exp_Rev Access'!$F$7:$FS$310,61,FALSE))</f>
        <v>74607.320000000007</v>
      </c>
      <c r="CB326" s="90">
        <f>IF(ISNA(VLOOKUP($B326,'[2]1516 Exp_Rev Access'!$F$7:$FS$310,62,FALSE)),"",VLOOKUP($B326,'[2]1516 Exp_Rev Access'!$F$7:$FS$310,62,FALSE))</f>
        <v>0</v>
      </c>
      <c r="CC326" s="90">
        <f>IF(ISNA(VLOOKUP($B326,'[2]1516 Exp_Rev Access'!$F$7:$FS$310,63,FALSE)),"",VLOOKUP($B326,'[2]1516 Exp_Rev Access'!$F$7:$FS$310,63,FALSE))</f>
        <v>0</v>
      </c>
      <c r="CD326" s="90">
        <f>IF(ISNA(VLOOKUP($B326,'[2]1516 Exp_Rev Access'!$F$7:$FS$310,64,FALSE)),"",VLOOKUP($B326,'[2]1516 Exp_Rev Access'!$F$7:$FS$310,64,FALSE))</f>
        <v>0</v>
      </c>
      <c r="CE326" s="53">
        <f t="shared" si="799"/>
        <v>1648722.1500000001</v>
      </c>
      <c r="CF326" s="92">
        <f t="shared" ref="CF326:CF336" si="807">CE326/E326</f>
        <v>8.0707964907957119E-2</v>
      </c>
      <c r="CG326" s="94">
        <f t="shared" si="800"/>
        <v>893.72291004889496</v>
      </c>
      <c r="CH326" s="90">
        <f>IF(ISNA(VLOOKUP($B326,'[2]1516 Exp_Rev Access'!$F$7:$FS$310,65,FALSE)),"",VLOOKUP($B326,'[2]1516 Exp_Rev Access'!$F$7:$FS$310,65,FALSE))</f>
        <v>0</v>
      </c>
      <c r="CI326" s="90">
        <f>IF(ISNA(VLOOKUP($B326,'[2]1516 Exp_Rev Access'!$F$7:$FS$310,66,FALSE)),"",VLOOKUP($B326,'[2]1516 Exp_Rev Access'!$F$7:$FS$310,66,FALSE))</f>
        <v>0</v>
      </c>
      <c r="CJ326" s="90">
        <f>IF(ISNA(VLOOKUP($B326,'[2]1516 Exp_Rev Access'!$F$7:$FS$310,67,FALSE)),"",VLOOKUP($B326,'[2]1516 Exp_Rev Access'!$F$7:$FS$310,67,FALSE))</f>
        <v>0</v>
      </c>
      <c r="CK326" s="90">
        <f>IF(ISNA(VLOOKUP($B326,'[2]1516 Exp_Rev Access'!$F$7:$FS$310,68,FALSE)),"",VLOOKUP($B326,'[2]1516 Exp_Rev Access'!$F$7:$FS$310,68,FALSE))</f>
        <v>0</v>
      </c>
      <c r="CL326" s="90">
        <f>IF(ISNA(VLOOKUP($B326,'[2]1516 Exp_Rev Access'!$F$7:$FS$310,69,FALSE)),"",VLOOKUP($B326,'[2]1516 Exp_Rev Access'!$F$7:$FS$310,69,FALSE))</f>
        <v>0</v>
      </c>
      <c r="CM326" s="90">
        <f>IF(ISNA(VLOOKUP($B326,'[2]1516 Exp_Rev Access'!$F$7:$FS$310,70,FALSE)),"",VLOOKUP($B326,'[2]1516 Exp_Rev Access'!$F$7:$FS$310,70,FALSE))</f>
        <v>0</v>
      </c>
      <c r="CN326" s="90">
        <f>IF(ISNA(VLOOKUP($B326,'[2]1516 Exp_Rev Access'!$F$7:$FS$310,71,FALSE)),"",VLOOKUP($B326,'[2]1516 Exp_Rev Access'!$F$7:$FS$310,71,FALSE))</f>
        <v>0</v>
      </c>
      <c r="CO326" s="90">
        <f>IF(ISNA(VLOOKUP($B326,'[2]1516 Exp_Rev Access'!$F$7:$FS$310,72,FALSE)),"",VLOOKUP($B326,'[2]1516 Exp_Rev Access'!$F$7:$FS$310,72,FALSE))</f>
        <v>0</v>
      </c>
      <c r="CP326" s="90">
        <f>IF(ISNA(VLOOKUP($B326,'[2]1516 Exp_Rev Access'!$F$7:$FS$310,73,FALSE)),"",VLOOKUP($B326,'[2]1516 Exp_Rev Access'!$F$7:$FS$310,73,FALSE))</f>
        <v>0</v>
      </c>
      <c r="CQ326" s="90">
        <f>IF(ISNA(VLOOKUP($B326,'[2]1516 Exp_Rev Access'!$F$7:$FS$310,74,FALSE)),"",VLOOKUP($B326,'[2]1516 Exp_Rev Access'!$F$7:$FS$310,74,FALSE))</f>
        <v>373821</v>
      </c>
      <c r="CR326" s="90">
        <f>IF(ISNA(VLOOKUP($B326,'[2]1516 Exp_Rev Access'!$F$7:$FS$310,75,FALSE)),"",VLOOKUP($B326,'[2]1516 Exp_Rev Access'!$F$7:$FS$310,75,FALSE))</f>
        <v>0</v>
      </c>
      <c r="CS326" s="90">
        <f>IF(ISNA(VLOOKUP($B326,'[2]1516 Exp_Rev Access'!$F$7:$FS$310,76,FALSE)),"",VLOOKUP($B326,'[2]1516 Exp_Rev Access'!$F$7:$FS$310,76,FALSE))</f>
        <v>13436</v>
      </c>
      <c r="CT326" s="90">
        <f>IF(ISNA(VLOOKUP($B326,'[2]1516 Exp_Rev Access'!$F$7:$FS$310,77,FALSE)),"",VLOOKUP($B326,'[2]1516 Exp_Rev Access'!$F$7:$FS$310,77,FALSE))</f>
        <v>0</v>
      </c>
      <c r="CU326" s="90">
        <f>IF(ISNA(VLOOKUP($B326,'[2]1516 Exp_Rev Access'!$F$7:$FS$310,78,FALSE)),"",VLOOKUP($B326,'[2]1516 Exp_Rev Access'!$F$7:$FS$310,78,FALSE))</f>
        <v>161975.12</v>
      </c>
      <c r="CV326" s="90">
        <f>IF(ISNA(VLOOKUP($B326,'[2]1516 Exp_Rev Access'!$F$7:$FS$310,79,FALSE)),"",VLOOKUP($B326,'[2]1516 Exp_Rev Access'!$F$7:$FS$310,79,FALSE))</f>
        <v>66149</v>
      </c>
      <c r="CW326" s="90">
        <f>IF(ISNA(VLOOKUP($B326,'[2]1516 Exp_Rev Access'!$F$7:$FS$310,80,FALSE)),"",VLOOKUP($B326,'[2]1516 Exp_Rev Access'!$F$7:$FS$310,80,FALSE))</f>
        <v>0</v>
      </c>
      <c r="CX326" s="90">
        <f>IF(ISNA(VLOOKUP($B326,'[2]1516 Exp_Rev Access'!$F$7:$FS$310,81,FALSE)),"",VLOOKUP($B326,'[2]1516 Exp_Rev Access'!$F$7:$FS$310,81,FALSE))</f>
        <v>0</v>
      </c>
      <c r="CY326" s="90">
        <f>IF(ISNA(VLOOKUP($B326,'[2]1516 Exp_Rev Access'!$F$7:$FS$310,82,FALSE)),"",VLOOKUP($B326,'[2]1516 Exp_Rev Access'!$F$7:$FS$310,82,FALSE))</f>
        <v>0</v>
      </c>
      <c r="CZ326" s="90">
        <f>IF(ISNA(VLOOKUP($B326,'[2]1516 Exp_Rev Access'!$F$7:$FS$310,83,FALSE)),"",VLOOKUP($B326,'[2]1516 Exp_Rev Access'!$F$7:$FS$310,83,FALSE))</f>
        <v>0</v>
      </c>
      <c r="DA326" s="90">
        <f>IF(ISNA(VLOOKUP($B326,'[2]1516 Exp_Rev Access'!$F$7:$FS$310,84,FALSE)),"",VLOOKUP($B326,'[2]1516 Exp_Rev Access'!$F$7:$FS$310,84,FALSE))</f>
        <v>0</v>
      </c>
      <c r="DB326" s="90">
        <f>IF(ISNA(VLOOKUP($B326,'[2]1516 Exp_Rev Access'!$F$7:$FS$310,85,FALSE)),"",VLOOKUP($B326,'[2]1516 Exp_Rev Access'!$F$7:$FS$310,85,FALSE))</f>
        <v>0</v>
      </c>
      <c r="DC326" s="90">
        <f>IF(ISNA(VLOOKUP($B326,'[2]1516 Exp_Rev Access'!$F$7:$FS$310,86,FALSE)),"",VLOOKUP($B326,'[2]1516 Exp_Rev Access'!$F$7:$FS$310,86,FALSE))</f>
        <v>0</v>
      </c>
      <c r="DD326" s="90">
        <f>IF(ISNA(VLOOKUP($B326,'[2]1516 Exp_Rev Access'!$F$7:$FS$310,87,FALSE)),"",VLOOKUP($B326,'[2]1516 Exp_Rev Access'!$F$7:$FS$310,87,FALSE))</f>
        <v>0</v>
      </c>
      <c r="DE326" s="90">
        <f>IF(ISNA(VLOOKUP($B326,'[2]1516 Exp_Rev Access'!$F$7:$FS$310,88,FALSE)),"",VLOOKUP($B326,'[2]1516 Exp_Rev Access'!$F$7:$FS$310,88,FALSE))</f>
        <v>0</v>
      </c>
      <c r="DF326" s="90">
        <f>IF(ISNA(VLOOKUP($B326,'[2]1516 Exp_Rev Access'!$F$7:$FS$310,89,FALSE)),"",VLOOKUP($B326,'[2]1516 Exp_Rev Access'!$F$7:$FS$310,89,FALSE))</f>
        <v>0</v>
      </c>
      <c r="DG326" s="90">
        <f>IF(ISNA(VLOOKUP($B326,'[2]1516 Exp_Rev Access'!$F$7:$FS$310,90,FALSE)),"",VLOOKUP($B326,'[2]1516 Exp_Rev Access'!$F$7:$FS$310,90,FALSE))</f>
        <v>0</v>
      </c>
      <c r="DH326" s="90">
        <f>IF(ISNA(VLOOKUP($B326,'[2]1516 Exp_Rev Access'!$F$7:$FS$310,91,FALSE)),"",VLOOKUP($B326,'[2]1516 Exp_Rev Access'!$F$7:$FS$310,91,FALSE))</f>
        <v>1979.74</v>
      </c>
      <c r="DI326" s="90">
        <f>IF(ISNA(VLOOKUP($B326,'[2]1516 Exp_Rev Access'!$F$7:$FS$310,92,FALSE)),"",VLOOKUP($B326,'[2]1516 Exp_Rev Access'!$F$7:$FS$310,92,FALSE))</f>
        <v>358469.9</v>
      </c>
      <c r="DJ326" s="90">
        <f>IF(ISNA(VLOOKUP($B326,'[2]1516 Exp_Rev Access'!$F$7:$FS$310,93,FALSE)),"",VLOOKUP($B326,'[2]1516 Exp_Rev Access'!$F$7:$FS$310,93,FALSE))</f>
        <v>0</v>
      </c>
      <c r="DK326" s="90">
        <f>IF(ISNA(VLOOKUP($B326,'[2]1516 Exp_Rev Access'!$F$7:$FS$310,94,FALSE)),"",VLOOKUP($B326,'[2]1516 Exp_Rev Access'!$F$7:$FS$310,94,FALSE))</f>
        <v>55201.87</v>
      </c>
      <c r="DL326" s="90">
        <f>IF(ISNA(VLOOKUP($B326,'[2]1516 Exp_Rev Access'!$F$7:$FS$310,95,FALSE)),"",VLOOKUP($B326,'[2]1516 Exp_Rev Access'!$F$7:$FS$310,95,FALSE))</f>
        <v>0</v>
      </c>
      <c r="DM326" s="90">
        <f>IF(ISNA(VLOOKUP($B326,'[2]1516 Exp_Rev Access'!$F$7:$FS$310,96,FALSE)),"",VLOOKUP($B326,'[2]1516 Exp_Rev Access'!$F$7:$FS$310,96,FALSE))</f>
        <v>0</v>
      </c>
      <c r="DN326" s="90">
        <f>IF(ISNA(VLOOKUP($B326,'[2]1516 Exp_Rev Access'!$F$7:$FS$310,97,FALSE)),"",VLOOKUP($B326,'[2]1516 Exp_Rev Access'!$F$7:$FS$310,97,FALSE))</f>
        <v>0</v>
      </c>
      <c r="DO326" s="90">
        <f>IF(ISNA(VLOOKUP($B326,'[2]1516 Exp_Rev Access'!$F$7:$FS$310,98,FALSE)),"",VLOOKUP($B326,'[2]1516 Exp_Rev Access'!$F$7:$FS$310,98,FALSE))</f>
        <v>0</v>
      </c>
      <c r="DP326" s="90">
        <f>IF(ISNA(VLOOKUP($B326,'[2]1516 Exp_Rev Access'!$F$7:$FS$310,99,FALSE)),"",VLOOKUP($B326,'[2]1516 Exp_Rev Access'!$F$7:$FS$310,99,FALSE))</f>
        <v>0</v>
      </c>
      <c r="DQ326" s="90">
        <f>IF(ISNA(VLOOKUP($B326,'[2]1516 Exp_Rev Access'!$F$7:$FS$310,100,FALSE)),"",VLOOKUP($B326,'[2]1516 Exp_Rev Access'!$F$7:$FS$310,100,FALSE))</f>
        <v>0</v>
      </c>
      <c r="DR326" s="90">
        <f>IF(ISNA(VLOOKUP($B326,'[2]1516 Exp_Rev Access'!$F$7:$FS$310,101,FALSE)),"",VLOOKUP($B326,'[2]1516 Exp_Rev Access'!$F$7:$FS$310,101,FALSE))</f>
        <v>0</v>
      </c>
      <c r="DS326" s="90">
        <f>IF(ISNA(VLOOKUP($B326,'[2]1516 Exp_Rev Access'!$F$7:$FS$310,102,FALSE)),"",VLOOKUP($B326,'[2]1516 Exp_Rev Access'!$F$7:$FS$310,102,FALSE))</f>
        <v>0</v>
      </c>
      <c r="DT326" s="90">
        <f>IF(ISNA(VLOOKUP($B326,'[2]1516 Exp_Rev Access'!$F$7:$FS$310,103,FALSE)),"",VLOOKUP($B326,'[2]1516 Exp_Rev Access'!$F$7:$FS$310,103,FALSE))</f>
        <v>0</v>
      </c>
      <c r="DU326" s="90">
        <f>IF(ISNA(VLOOKUP($B326,'[2]1516 Exp_Rev Access'!$F$7:$FS$310,104,FALSE)),"",VLOOKUP($B326,'[2]1516 Exp_Rev Access'!$F$7:$FS$310,104,FALSE))</f>
        <v>0</v>
      </c>
      <c r="DV326" s="90">
        <f>IF(ISNA(VLOOKUP($B326,'[2]1516 Exp_Rev Access'!$F$7:$FS$310,105,FALSE)),"",VLOOKUP($B326,'[2]1516 Exp_Rev Access'!$F$7:$FS$310,105,FALSE))</f>
        <v>0</v>
      </c>
      <c r="DW326" s="90">
        <f>IF(ISNA(VLOOKUP($B326,'[2]1516 Exp_Rev Access'!$F$7:$FS$310,106,FALSE)),"",VLOOKUP($B326,'[2]1516 Exp_Rev Access'!$F$7:$FS$310,106,FALSE))</f>
        <v>0</v>
      </c>
      <c r="DX326" s="90">
        <f>IF(ISNA(VLOOKUP($B326,'[2]1516 Exp_Rev Access'!$F$7:$FS$310,107,FALSE)),"",VLOOKUP($B326,'[2]1516 Exp_Rev Access'!$F$7:$FS$310,107,FALSE))</f>
        <v>0</v>
      </c>
      <c r="DY326" s="90">
        <f>IF(ISNA(VLOOKUP($B326,'[2]1516 Exp_Rev Access'!$F$7:$FS$310,108,FALSE)),"",VLOOKUP($B326,'[2]1516 Exp_Rev Access'!$F$7:$FS$310,108,FALSE))</f>
        <v>0</v>
      </c>
      <c r="DZ326" s="90">
        <f>IF(ISNA(VLOOKUP($B326,'[2]1516 Exp_Rev Access'!$F$7:$FS$310,109,FALSE)),"",VLOOKUP($B326,'[2]1516 Exp_Rev Access'!$F$7:$FS$310,109,FALSE))</f>
        <v>0</v>
      </c>
      <c r="EA326" s="90">
        <f>IF(ISNA(VLOOKUP($B326,'[2]1516 Exp_Rev Access'!$F$7:$FS$310,110,FALSE)),"",VLOOKUP($B326,'[2]1516 Exp_Rev Access'!$F$7:$FS$310,110,FALSE))</f>
        <v>0</v>
      </c>
      <c r="EB326" s="90">
        <f>IF(ISNA(VLOOKUP($B326,'[2]1516 Exp_Rev Access'!$F$7:$FS$310,111,FALSE)),"",VLOOKUP($B326,'[2]1516 Exp_Rev Access'!$F$7:$FS$310,111,FALSE))</f>
        <v>0</v>
      </c>
      <c r="EC326" s="90">
        <f>IF(ISNA(VLOOKUP($B326,'[2]1516 Exp_Rev Access'!$F$7:$FS$310,112,FALSE)),"",VLOOKUP($B326,'[2]1516 Exp_Rev Access'!$F$7:$FS$310,112,FALSE))</f>
        <v>0</v>
      </c>
      <c r="ED326" s="90">
        <f>IF(ISNA(VLOOKUP($B326,'[2]1516 Exp_Rev Access'!$F$7:$FS$310,113,FALSE)),"",VLOOKUP($B326,'[2]1516 Exp_Rev Access'!$F$7:$FS$310,113,FALSE))</f>
        <v>0</v>
      </c>
      <c r="EE326" s="90">
        <f>IF(ISNA(VLOOKUP($B326,'[2]1516 Exp_Rev Access'!$F$7:$FS$310,114,FALSE)),"",VLOOKUP($B326,'[2]1516 Exp_Rev Access'!$F$7:$FS$310,114,FALSE))</f>
        <v>0</v>
      </c>
      <c r="EF326" s="90">
        <f>IF(ISNA(VLOOKUP($B326,'[2]1516 Exp_Rev Access'!$F$7:$FS$310,115,FALSE)),"",VLOOKUP($B326,'[2]1516 Exp_Rev Access'!$F$7:$FS$310,115,FALSE))</f>
        <v>0</v>
      </c>
      <c r="EG326" s="90">
        <f>IF(ISNA(VLOOKUP($B326,'[2]1516 Exp_Rev Access'!$F$7:$FS$310,116,FALSE)),"",VLOOKUP($B326,'[2]1516 Exp_Rev Access'!$F$7:$FS$310,116,FALSE))</f>
        <v>0</v>
      </c>
      <c r="EH326" s="90">
        <f>IF(ISNA(VLOOKUP($B326,'[2]1516 Exp_Rev Access'!$F$7:$FS$310,117,FALSE)),"",VLOOKUP($B326,'[2]1516 Exp_Rev Access'!$F$7:$FS$310,117,FALSE))</f>
        <v>112902.6</v>
      </c>
      <c r="EI326" s="90">
        <f>IF(ISNA(VLOOKUP($B326,'[2]1516 Exp_Rev Access'!$F$7:$FS$310,118,FALSE)),"",VLOOKUP($B326,'[2]1516 Exp_Rev Access'!$F$7:$FS$310,118,FALSE))</f>
        <v>0</v>
      </c>
      <c r="EJ326" s="90">
        <f>IF(ISNA(VLOOKUP($B326,'[2]1516 Exp_Rev Access'!$F$7:$FS$310,119,FALSE)),"",VLOOKUP($B326,'[2]1516 Exp_Rev Access'!$F$7:$FS$310,119,FALSE))</f>
        <v>0</v>
      </c>
      <c r="EK326" s="90">
        <f>IF(ISNA(VLOOKUP($B326,'[2]1516 Exp_Rev Access'!$F$7:$FS$310,120,FALSE)),"",VLOOKUP($B326,'[2]1516 Exp_Rev Access'!$F$7:$FS$310,120,FALSE))</f>
        <v>0</v>
      </c>
      <c r="EL326" s="90">
        <f>IF(ISNA(VLOOKUP($B326,'[2]1516 Exp_Rev Access'!$F$7:$FS$310,121,FALSE)),"",VLOOKUP($B326,'[2]1516 Exp_Rev Access'!$F$7:$FS$310,121,FALSE))</f>
        <v>0</v>
      </c>
      <c r="EM326" s="90">
        <f>IF(ISNA(VLOOKUP($B326,'[2]1516 Exp_Rev Access'!$F$7:$FS$310,122,FALSE)),"",VLOOKUP($B326,'[2]1516 Exp_Rev Access'!$F$7:$FS$310,122,FALSE))</f>
        <v>0</v>
      </c>
      <c r="EN326" s="90">
        <f>IF(ISNA(VLOOKUP($B326,'[2]1516 Exp_Rev Access'!$F$7:$FS$310,123,FALSE)),"",VLOOKUP($B326,'[2]1516 Exp_Rev Access'!$F$7:$FS$310,123,FALSE))</f>
        <v>0</v>
      </c>
      <c r="EO326" s="90">
        <f>IF(ISNA(VLOOKUP($B326,'[2]1516 Exp_Rev Access'!$F$7:$FS$310,124,FALSE)),"",VLOOKUP($B326,'[2]1516 Exp_Rev Access'!$F$7:$FS$310,124,FALSE))</f>
        <v>0</v>
      </c>
      <c r="EP326" s="90">
        <f>IF(ISNA(VLOOKUP($B326,'[2]1516 Exp_Rev Access'!$F$7:$FS$310,125,FALSE)),"",VLOOKUP($B326,'[2]1516 Exp_Rev Access'!$F$7:$FS$310,125,FALSE))</f>
        <v>0</v>
      </c>
      <c r="EQ326" s="90">
        <f>IF(ISNA(VLOOKUP($B326,'[2]1516 Exp_Rev Access'!$F$7:$FS$310,126,FALSE)),"",VLOOKUP($B326,'[2]1516 Exp_Rev Access'!$F$7:$FS$310,126,FALSE))</f>
        <v>0</v>
      </c>
      <c r="ER326" s="90">
        <f>IF(ISNA(VLOOKUP($B326,'[2]1516 Exp_Rev Access'!$F$7:$FS$310,127,FALSE)),"",VLOOKUP($B326,'[2]1516 Exp_Rev Access'!$F$7:$FS$310,127,FALSE))</f>
        <v>0</v>
      </c>
      <c r="ES326" s="90">
        <f>IF(ISNA(VLOOKUP($B326,'[2]1516 Exp_Rev Access'!$F$7:$FS$310,128,FALSE)),"",VLOOKUP($B326,'[2]1516 Exp_Rev Access'!$F$7:$FS$310,128,FALSE))</f>
        <v>0</v>
      </c>
      <c r="ET326" s="90">
        <f>IF(ISNA(VLOOKUP($B326,'[2]1516 Exp_Rev Access'!$F$7:$FS$310,129,FALSE)),"",VLOOKUP($B326,'[2]1516 Exp_Rev Access'!$F$7:$FS$310,129,FALSE))</f>
        <v>0</v>
      </c>
      <c r="EU326" s="90">
        <f>IF(ISNA(VLOOKUP($B326,'[2]1516 Exp_Rev Access'!$F$7:$FS$310,130,FALSE)),"",VLOOKUP($B326,'[2]1516 Exp_Rev Access'!$F$7:$FS$310,130,FALSE))</f>
        <v>0</v>
      </c>
      <c r="EV326" s="90">
        <f>IF(ISNA(VLOOKUP($B326,'[2]1516 Exp_Rev Access'!$F$7:$FS$310,131,FALSE)),"",VLOOKUP($B326,'[2]1516 Exp_Rev Access'!$F$7:$FS$310,131,FALSE))</f>
        <v>11496.98</v>
      </c>
      <c r="EW326" s="90">
        <f>IF(ISNA(VLOOKUP($B326,'[2]1516 Exp_Rev Access'!$F$7:$FS$310,132,FALSE)),"",VLOOKUP($B326,'[2]1516 Exp_Rev Access'!$F$7:$FS$310,132,FALSE))</f>
        <v>0</v>
      </c>
      <c r="EX326" s="90">
        <f>IF(ISNA(VLOOKUP($B326,'[2]1516 Exp_Rev Access'!$F$7:$FS$310,133,FALSE)),"",VLOOKUP($B326,'[2]1516 Exp_Rev Access'!$F$7:$FS$310,133,FALSE))</f>
        <v>0</v>
      </c>
      <c r="EY326" s="90">
        <f>IF(ISNA(VLOOKUP($B326,'[2]1516 Exp_Rev Access'!$F$7:$FS$310,134,FALSE)),"",VLOOKUP($B326,'[2]1516 Exp_Rev Access'!$F$7:$FS$310,134,FALSE))</f>
        <v>0</v>
      </c>
      <c r="EZ326" s="90">
        <f>IF(ISNA(VLOOKUP($B326,'[2]1516 Exp_Rev Access'!$F$7:$FS$310,135,FALSE)),"",VLOOKUP($B326,'[2]1516 Exp_Rev Access'!$F$7:$FS$310,135,FALSE))</f>
        <v>0</v>
      </c>
      <c r="FA326" s="90">
        <f>IF(ISNA(VLOOKUP($B326,'[2]1516 Exp_Rev Access'!$F$7:$FS$310,136,FALSE)),"",VLOOKUP($B326,'[2]1516 Exp_Rev Access'!$F$7:$FS$310,136,FALSE))</f>
        <v>0</v>
      </c>
      <c r="FB326" s="90">
        <f>IF(ISNA(VLOOKUP($B326,'[2]1516 Exp_Rev Access'!$F$7:$FS$310,137,FALSE)),"",VLOOKUP($B326,'[2]1516 Exp_Rev Access'!$F$7:$FS$310,137,FALSE))</f>
        <v>0</v>
      </c>
      <c r="FC326" s="90">
        <f>IF(ISNA(VLOOKUP($B326,'[2]1516 Exp_Rev Access'!$F$7:$FS$310,138,FALSE)),"",VLOOKUP($B326,'[2]1516 Exp_Rev Access'!$F$7:$FS$310,138,FALSE))</f>
        <v>0</v>
      </c>
      <c r="FD326" s="90">
        <f>IF(ISNA(VLOOKUP($B326,'[2]1516 Exp_Rev Access'!$F$7:$FS$310,139,FALSE)),"",VLOOKUP($B326,'[2]1516 Exp_Rev Access'!$F$7:$FS$310,139,FALSE))</f>
        <v>0</v>
      </c>
      <c r="FE326" s="90">
        <f>IF(ISNA(VLOOKUP($B326,'[2]1516 Exp_Rev Access'!$F$7:$FS$310,140,FALSE)),"",VLOOKUP($B326,'[2]1516 Exp_Rev Access'!$F$7:$FS$310,140,FALSE))</f>
        <v>0</v>
      </c>
      <c r="FF326" s="90">
        <f>IF(ISNA(VLOOKUP($B326,'[2]1516 Exp_Rev Access'!$F$7:$FS$310,141,FALSE)),"",VLOOKUP($B326,'[2]1516 Exp_Rev Access'!$F$7:$FS$310,141,FALSE))</f>
        <v>0</v>
      </c>
      <c r="FG326" s="90">
        <f>IF(ISNA(VLOOKUP($B326,'[2]1516 Exp_Rev Access'!$F$7:$FS$310,142,FALSE)),"",VLOOKUP($B326,'[2]1516 Exp_Rev Access'!$F$7:$FS$310,142,FALSE))</f>
        <v>0</v>
      </c>
      <c r="FH326" s="90">
        <f>IF(ISNA(VLOOKUP($B326,'[2]1516 Exp_Rev Access'!$F$7:$FS$310,143,FALSE)),"",VLOOKUP($B326,'[2]1516 Exp_Rev Access'!$F$7:$FS$310,143,FALSE))</f>
        <v>0</v>
      </c>
      <c r="FI326" s="90">
        <f>IF(ISNA(VLOOKUP($B326,'[2]1516 Exp_Rev Access'!$F$7:$FS$310,144,FALSE)),"",VLOOKUP($B326,'[2]1516 Exp_Rev Access'!$F$7:$FS$310,144,FALSE))</f>
        <v>0</v>
      </c>
      <c r="FJ326" s="90">
        <f>IF(ISNA(VLOOKUP($B326,'[2]1516 Exp_Rev Access'!$F$7:$FS$310,145,FALSE)),"",VLOOKUP($B326,'[2]1516 Exp_Rev Access'!$F$7:$FS$310,145,FALSE))</f>
        <v>0</v>
      </c>
      <c r="FK326" s="90">
        <f>IF(ISNA(VLOOKUP($B326,'[2]1516 Exp_Rev Access'!$F$7:$FS$310,146,FALSE)),"",VLOOKUP($B326,'[2]1516 Exp_Rev Access'!$F$7:$FS$310,146,FALSE))</f>
        <v>0</v>
      </c>
      <c r="FL326" s="90">
        <f>IF(ISNA(VLOOKUP($B326,'[2]1516 Exp_Rev Access'!$F$7:$FS$310,1147,FALSE)),"",VLOOKUP($B326,'[2]1516 Exp_Rev Access'!$F$7:$FS$310,147,FALSE))</f>
        <v>0</v>
      </c>
      <c r="FM326" s="90">
        <f>IF(ISNA(VLOOKUP($B326,'[2]1516 Exp_Rev Access'!$F$7:$FS$310,148,FALSE)),"",VLOOKUP($B326,'[2]1516 Exp_Rev Access'!$F$7:$FS$310,148,FALSE))</f>
        <v>0</v>
      </c>
      <c r="FN326" s="90">
        <f>IF(ISNA(VLOOKUP($B326,'[2]1516 Exp_Rev Access'!$F$7:$FS$310,149,FALSE)),"",VLOOKUP($B326,'[2]1516 Exp_Rev Access'!$F$7:$FS$310,149,FALSE))</f>
        <v>0</v>
      </c>
      <c r="FO326" s="90">
        <f>IF(ISNA(VLOOKUP($B326,'[2]1516 Exp_Rev Access'!$F$7:$FS$310,150,FALSE)),"",VLOOKUP($B326,'[2]1516 Exp_Rev Access'!$F$7:$FS$310,150,FALSE))</f>
        <v>0</v>
      </c>
      <c r="FP326" s="90">
        <f>IF(ISNA(VLOOKUP($B326,'[2]1516 Exp_Rev Access'!$F$7:$FS$310,151,FALSE)),"",VLOOKUP($B326,'[2]1516 Exp_Rev Access'!$F$7:$FS$310,151,FALSE))</f>
        <v>0</v>
      </c>
      <c r="FQ326" s="90">
        <f>IF(ISNA(VLOOKUP($B326,'[2]1516 Exp_Rev Access'!$F$7:$FS$310,152,FALSE)),"",VLOOKUP($B326,'[2]1516 Exp_Rev Access'!$F$7:$FS$310,152,FALSE))</f>
        <v>0</v>
      </c>
      <c r="FR326" s="90">
        <f>IF(ISNA(VLOOKUP($B326,'[2]1516 Exp_Rev Access'!$F$7:$FS$310,153,FALSE)),"",VLOOKUP($B326,'[2]1516 Exp_Rev Access'!$F$7:$FS$310,153,FALSE))</f>
        <v>67236.33</v>
      </c>
      <c r="FS326" s="53">
        <f t="shared" si="801"/>
        <v>1222668.54</v>
      </c>
      <c r="FT326" s="92">
        <f t="shared" si="802"/>
        <v>5.9851861406958806E-2</v>
      </c>
      <c r="FU326" s="116">
        <f t="shared" si="803"/>
        <v>662.77200533396945</v>
      </c>
      <c r="FV326" s="90">
        <f>IF(ISNA(VLOOKUP($B326,'[2]1516 Exp_Rev Access'!$F$7:$FS$310,154,FALSE)),"",VLOOKUP($B326,'[2]1516 Exp_Rev Access'!$F$7:$FS$310,154,FALSE))</f>
        <v>0</v>
      </c>
      <c r="FW326" s="90">
        <f>IF(ISNA(VLOOKUP($B326,'[2]1516 Exp_Rev Access'!$F$7:$FS$310,155,FALSE)),"",VLOOKUP($B326,'[2]1516 Exp_Rev Access'!$F$7:$FS$310,155,FALSE))</f>
        <v>30322.57</v>
      </c>
      <c r="FX326" s="90">
        <f>IF(ISNA(VLOOKUP($B326,'[2]1516 Exp_Rev Access'!$F$7:$FS$310,156,FALSE)),"",VLOOKUP($B326,'[2]1516 Exp_Rev Access'!$F$7:$FS$310,156,FALSE))</f>
        <v>0</v>
      </c>
      <c r="FY326" s="90">
        <f>IF(ISNA(VLOOKUP($B326,'[2]1516 Exp_Rev Access'!$F$7:$FS$310,157,FALSE)),"",VLOOKUP($B326,'[2]1516 Exp_Rev Access'!$F$7:$FS$310,157,FALSE))</f>
        <v>0</v>
      </c>
      <c r="FZ326" s="90">
        <f>IF(ISNA(VLOOKUP($B326,'[2]1516 Exp_Rev Access'!$F$7:$FS$310,158,FALSE)),"",VLOOKUP($B326,'[2]1516 Exp_Rev Access'!$F$7:$FS$310,158,FALSE))</f>
        <v>0</v>
      </c>
      <c r="GA326" s="90">
        <f>IF(ISNA(VLOOKUP($B326,'[2]1516 Exp_Rev Access'!$F$7:$FS$310,159,FALSE)),"",VLOOKUP($B326,'[2]1516 Exp_Rev Access'!$F$7:$FS$310,159,FALSE))</f>
        <v>0</v>
      </c>
      <c r="GB326" s="90">
        <f>IF(ISNA(VLOOKUP($B326,'[2]1516 Exp_Rev Access'!$F$7:$FS$310,160,FALSE)),"",VLOOKUP($B326,'[2]1516 Exp_Rev Access'!$F$7:$FS$310,160,FALSE))</f>
        <v>0</v>
      </c>
      <c r="GC326" s="90">
        <f>IF(ISNA(VLOOKUP($B326,'[2]1516 Exp_Rev Access'!$F$7:$FS$310,161,FALSE)),"",VLOOKUP($B326,'[2]1516 Exp_Rev Access'!$F$7:$FS$310,161,FALSE))</f>
        <v>0</v>
      </c>
      <c r="GD326" s="90">
        <f>IF(ISNA(VLOOKUP($B326,'[2]1516 Exp_Rev Access'!$F$7:$FS$310,162,FALSE)),"",VLOOKUP($B326,'[2]1516 Exp_Rev Access'!$F$7:$FS$310,162,FALSE))</f>
        <v>0</v>
      </c>
      <c r="GE326" s="90">
        <f>IF(ISNA(VLOOKUP($B326,'[2]1516 Exp_Rev Access'!$F$7:$FS$310,163,FALSE)),"",VLOOKUP($B326,'[2]1516 Exp_Rev Access'!$F$7:$FS$310,163,FALSE))</f>
        <v>1318</v>
      </c>
      <c r="GF326" s="90">
        <f>IF(ISNA(VLOOKUP($B326,'[2]1516 Exp_Rev Access'!$F$7:$FS$310,164,FALSE)),"",VLOOKUP($B326,'[2]1516 Exp_Rev Access'!$F$7:$FS$310,164,FALSE))</f>
        <v>0</v>
      </c>
      <c r="GG326" s="90">
        <f>IF(ISNA(VLOOKUP($B326,'[2]1516 Exp_Rev Access'!$F$7:$FS$310,165,FALSE)),"",VLOOKUP($B326,'[2]1516 Exp_Rev Access'!$F$7:$FS$310,165,FALSE))</f>
        <v>0</v>
      </c>
      <c r="GH326" s="90">
        <f>IF(ISNA(VLOOKUP($B326,'[2]1516 Exp_Rev Access'!$F$7:$FS$310,166,FALSE)),"",VLOOKUP($B326,'[2]1516 Exp_Rev Access'!$F$7:$FS$310,166,FALSE))</f>
        <v>0</v>
      </c>
      <c r="GI326" s="90">
        <f>IF(ISNA(VLOOKUP($B326,'[2]1516 Exp_Rev Access'!$F$7:$FS$310,167,FALSE)),"",VLOOKUP($B326,'[2]1516 Exp_Rev Access'!$F$7:$FS$310,167,FALSE))</f>
        <v>0</v>
      </c>
      <c r="GJ326" s="90">
        <f>IF(ISNA(VLOOKUP($B326,'[2]1516 Exp_Rev Access'!$F$7:$FS$310,168,FALSE)),"",VLOOKUP($B326,'[2]1516 Exp_Rev Access'!$F$7:$FS$310,168,FALSE))</f>
        <v>0</v>
      </c>
      <c r="GK326" s="90">
        <f>IF(ISNA(VLOOKUP($B326,'[2]1516 Exp_Rev Access'!$F$7:$FS$310,169,FALSE)),"",VLOOKUP($B326,'[2]1516 Exp_Rev Access'!$F$7:$FS$310,169,FALSE))</f>
        <v>12763.1</v>
      </c>
      <c r="GL326" s="90">
        <f>IF(ISNA(VLOOKUP($B326,'[2]1516 Exp_Rev Access'!$F$7:$FS$310,170,FALSE)),"",VLOOKUP($B326,'[2]1516 Exp_Rev Access'!$F$7:$FS$310,170,FALSE))</f>
        <v>0</v>
      </c>
      <c r="GM326" s="90">
        <f>IF(ISNA(VLOOKUP($B326,'[2]1516 Exp_Rev Access'!$F$7:$FT$310,171,FALSE)),"",VLOOKUP($B326,'[2]1516 Exp_Rev Access'!$F$7:$FT$310,171,FALSE))</f>
        <v>0</v>
      </c>
      <c r="GN326" s="90">
        <f>IF(ISNA(VLOOKUP($B326,'[2]1516 Exp_Rev Access'!$F$7:$FU$310,172,FALSE)),"",VLOOKUP($B326,'[2]1516 Exp_Rev Access'!$F$7:$FU$310,172,FALSE))</f>
        <v>0</v>
      </c>
      <c r="GO326" s="90">
        <f>IF(ISNA(VLOOKUP($B326,'[2]1516 Exp_Rev Access'!$F$7:$FV$310,173,FALSE)),"",VLOOKUP($B326,'[2]1516 Exp_Rev Access'!$F$7:$FV$310,173,FALSE))</f>
        <v>0</v>
      </c>
      <c r="GP326" s="90">
        <f>IF(ISNA(VLOOKUP($B326,'[2]1516 Exp_Rev Access'!$F$7:$GA$310,174,FALSE)),"",VLOOKUP($B326,'[2]1516 Exp_Rev Access'!$F$7:$GA$310,174,FALSE))</f>
        <v>0</v>
      </c>
      <c r="GQ326" s="90">
        <f>IF(ISNA(VLOOKUP($B326,'[2]1516 Exp_Rev Access'!$F$7:$GA$310,175,FALSE)),"",VLOOKUP($B326,'[2]1516 Exp_Rev Access'!$F$7:$GA$310,175,FALSE))</f>
        <v>851</v>
      </c>
      <c r="GR326" s="90">
        <f>IF(ISNA(VLOOKUP($B326,'[2]1516 Exp_Rev Access'!$F$7:$GA$310,176,FALSE)),"",VLOOKUP($B326,'[2]1516 Exp_Rev Access'!$F$7:$GA$310,176,FALSE))</f>
        <v>0</v>
      </c>
      <c r="GS326" s="90">
        <f>IF(ISNA(VLOOKUP($B326,'[2]1516 Exp_Rev Access'!$F$7:$GA$310,177,FALSE)),"",VLOOKUP($B326,'[2]1516 Exp_Rev Access'!$F$7:$GA$310,177,FALSE))</f>
        <v>0</v>
      </c>
      <c r="GT326" s="90">
        <f>IF(ISNA(VLOOKUP($B326,'[2]1516 Exp_Rev Access'!$F$7:$GA$310,178,FALSE)),"",VLOOKUP($B326,'[2]1516 Exp_Rev Access'!$F$7:$GA$310,178,FALSE))</f>
        <v>0</v>
      </c>
      <c r="GU326" s="53">
        <f t="shared" si="804"/>
        <v>45254.67</v>
      </c>
      <c r="GV326" s="92">
        <f t="shared" si="805"/>
        <v>2.2152988714812735E-3</v>
      </c>
      <c r="GW326" s="114">
        <f t="shared" si="806"/>
        <v>24.531201552488646</v>
      </c>
    </row>
    <row r="327" spans="1:222" x14ac:dyDescent="0.2">
      <c r="B327" s="87" t="s">
        <v>659</v>
      </c>
      <c r="C327" s="87" t="s">
        <v>660</v>
      </c>
      <c r="D327" s="88">
        <f>IF(ISNA(VLOOKUP($B327,'[2]1516 enrollment_Rev_Exp by size'!$A$6:$C$325,3,FALSE)),"",VLOOKUP($B327,'[2]1516 enrollment_Rev_Exp by size'!$A$6:$C$325,3,FALSE))</f>
        <v>9677.5899999999983</v>
      </c>
      <c r="E327" s="89">
        <v>106701847.16</v>
      </c>
      <c r="F327" s="67">
        <f t="shared" si="785"/>
        <v>106701847.16000001</v>
      </c>
      <c r="G327" s="67">
        <f t="shared" si="786"/>
        <v>0</v>
      </c>
      <c r="H327" s="90">
        <f>IF(ISNA(VLOOKUP($B327,'[2]1516 Exp_Rev Access'!$F$7:$FS$310,2,FALSE)),"",VLOOKUP($B327,'[2]1516 Exp_Rev Access'!$F$7:$FS$310,2,FALSE))</f>
        <v>20384793.050000001</v>
      </c>
      <c r="I327" s="90">
        <f>IF(ISNA(VLOOKUP($B327,'[2]1516 Exp_Rev Access'!$F$7:$FS$310,3,FALSE)),"",VLOOKUP($B327,'[2]1516 Exp_Rev Access'!$F$7:$FS$310,3,FALSE))</f>
        <v>0</v>
      </c>
      <c r="J327" s="90">
        <f>IF(ISNA(VLOOKUP($B327,'[2]1516 Exp_Rev Access'!$F$7:$FS$310,4,FALSE)),"",VLOOKUP($B327,'[2]1516 Exp_Rev Access'!$F$7:$FS$310,4,FALSE))</f>
        <v>0</v>
      </c>
      <c r="K327" s="90">
        <f>IF(ISNA(VLOOKUP($B327,'[2]1516 Exp_Rev Access'!$F$7:$FS$310,5,FALSE)),"-",VLOOKUP($B327,'[2]1516 Exp_Rev Access'!$F$7:$FS$310,5,FALSE))</f>
        <v>6898.36</v>
      </c>
      <c r="L327" s="90">
        <f>IF(ISNA(VLOOKUP($B327,'[2]1516 Exp_Rev Access'!$F$7:$FS$310,6,FALSE)),"",VLOOKUP($B327,'[2]1516 Exp_Rev Access'!$F$7:$FS$310,6,FALSE))</f>
        <v>0</v>
      </c>
      <c r="M327" s="90">
        <f>IF(ISNA(VLOOKUP($B327,'[2]1516 Exp_Rev Access'!$F$7:$FS$310,7,FALSE)),"",VLOOKUP($B327,'[2]1516 Exp_Rev Access'!$F$7:$FS$310,7,FALSE))</f>
        <v>0</v>
      </c>
      <c r="N327" s="53">
        <f t="shared" si="787"/>
        <v>20391691.41</v>
      </c>
      <c r="O327" s="91">
        <f t="shared" si="788"/>
        <v>0.19110907592276774</v>
      </c>
      <c r="P327" s="53">
        <f t="shared" si="789"/>
        <v>2107.1042904276792</v>
      </c>
      <c r="Q327" s="90">
        <f>IF(ISNA(VLOOKUP($B327,'[2]1516 Exp_Rev Access'!$F$7:$FS$310,8,FALSE)),"",VLOOKUP($B327,'[2]1516 Exp_Rev Access'!$F$7:$FS$310,8,FALSE))</f>
        <v>112172.75</v>
      </c>
      <c r="R327" s="90">
        <f>IF(ISNA(VLOOKUP($B327,'[2]1516 Exp_Rev Access'!$F$7:$FS$310,9,FALSE)),"",VLOOKUP($B327,'[2]1516 Exp_Rev Access'!$F$7:$FS$310,9,FALSE))</f>
        <v>0</v>
      </c>
      <c r="S327" s="90">
        <f>IF(ISNA(VLOOKUP($B327,'[2]1516 Exp_Rev Access'!$F$7:$FS$310,10,FALSE)),"",VLOOKUP($B327,'[2]1516 Exp_Rev Access'!$F$7:$FS$310,10,FALSE))</f>
        <v>1100</v>
      </c>
      <c r="T327" s="90">
        <f>IF(ISNA(VLOOKUP($B327,'[2]1516 Exp_Rev Access'!$F$7:$FS$310,11,FALSE)),"",VLOOKUP($B327,'[2]1516 Exp_Rev Access'!$F$7:$FS$310,11,FALSE))</f>
        <v>0</v>
      </c>
      <c r="U327" s="90">
        <f>IF(ISNA(VLOOKUP($B327,'[2]1516 Exp_Rev Access'!$F$7:$FS$310,12,FALSE)),"",VLOOKUP($B327,'[2]1516 Exp_Rev Access'!$F$7:$FS$310,12,FALSE))</f>
        <v>0</v>
      </c>
      <c r="V327" s="90">
        <f>IF(ISNA(VLOOKUP($B327,'[2]1516 Exp_Rev Access'!$F$7:$FS$310,13,FALSE)),"",VLOOKUP($B327,'[2]1516 Exp_Rev Access'!$F$7:$FS$310,13,FALSE))</f>
        <v>36593</v>
      </c>
      <c r="W327" s="90">
        <f>IF(ISNA(VLOOKUP($B327,'[2]1516 Exp_Rev Access'!$F$7:$FS$310,14,FALSE)),"",VLOOKUP($B327,'[2]1516 Exp_Rev Access'!$F$7:$FS$310,14,FALSE))</f>
        <v>0</v>
      </c>
      <c r="X327" s="90">
        <f>IF(ISNA(VLOOKUP($B327,'[2]1516 Exp_Rev Access'!$F$7:$FS$310,15,FALSE)),"",VLOOKUP($B327,'[2]1516 Exp_Rev Access'!$F$7:$FS$310,15,FALSE))</f>
        <v>0</v>
      </c>
      <c r="Y327" s="90">
        <f>IF(ISNA(VLOOKUP($B327,'[2]1516 Exp_Rev Access'!$F$7:$FS$310,16,FALSE)),"",VLOOKUP($B327,'[2]1516 Exp_Rev Access'!$F$7:$FS$310,16,FALSE))</f>
        <v>97823.41</v>
      </c>
      <c r="Z327" s="90">
        <f>IF(ISNA(VLOOKUP($B327,'[2]1516 Exp_Rev Access'!$F$7:$FS$310,17,FALSE)),"",VLOOKUP($B327,'[2]1516 Exp_Rev Access'!$F$7:$FS$310,17,FALSE))</f>
        <v>0</v>
      </c>
      <c r="AA327" s="90">
        <f>IF(ISNA(VLOOKUP($B327,'[2]1516 Exp_Rev Access'!$F$7:$FS$310,18,FALSE)),"",VLOOKUP($B327,'[2]1516 Exp_Rev Access'!$F$7:$FS$310,18,FALSE))</f>
        <v>0</v>
      </c>
      <c r="AB327" s="90">
        <f>IF(ISNA(VLOOKUP($B327,'[2]1516 Exp_Rev Access'!$F$7:$FS$310,19,FALSE)),"",VLOOKUP($B327,'[2]1516 Exp_Rev Access'!$F$7:$FS$310,19,FALSE))</f>
        <v>0</v>
      </c>
      <c r="AC327" s="90">
        <f>IF(ISNA(VLOOKUP($B327,'[2]1516 Exp_Rev Access'!$F$7:$FS$310,20,FALSE)),"",VLOOKUP($B327,'[2]1516 Exp_Rev Access'!$F$7:$FS$310,20,FALSE))</f>
        <v>119049.45</v>
      </c>
      <c r="AD327" s="90">
        <f>IF(ISNA(VLOOKUP($B327,'[2]1516 Exp_Rev Access'!$F$7:$FS$310,21,FALSE)),"",VLOOKUP($B327,'[2]1516 Exp_Rev Access'!$F$7:$FS$310,21,FALSE))</f>
        <v>1348054.61</v>
      </c>
      <c r="AE327" s="90">
        <f>IF(ISNA(VLOOKUP($B327,'[2]1516 Exp_Rev Access'!$F$7:$FS$310,22,FALSE)),"",VLOOKUP($B327,'[2]1516 Exp_Rev Access'!$F$7:$FS$310,22,FALSE))</f>
        <v>76163.570000000007</v>
      </c>
      <c r="AF327" s="90">
        <f>IF(ISNA(VLOOKUP($B327,'[2]1516 Exp_Rev Access'!$F$7:$FS$310,23,FALSE)),"",VLOOKUP($B327,'[2]1516 Exp_Rev Access'!$F$7:$FS$310,23,FALSE))</f>
        <v>0</v>
      </c>
      <c r="AG327" s="90">
        <f>IF(ISNA(VLOOKUP($B327,'[2]1516 Exp_Rev Access'!$F$7:$FS$310,24,FALSE)),"",VLOOKUP($B327,'[2]1516 Exp_Rev Access'!$F$7:$FS$310,24,FALSE))</f>
        <v>118930.01</v>
      </c>
      <c r="AH327" s="90">
        <f>IF(ISNA(VLOOKUP($B327,'[2]1516 Exp_Rev Access'!$F$7:$FS$310,25,FALSE)),"",VLOOKUP($B327,'[2]1516 Exp_Rev Access'!$F$7:$FS$310,25,FALSE))</f>
        <v>13064.29</v>
      </c>
      <c r="AI327" s="90">
        <f>IF(ISNA(VLOOKUP($B327,'[2]1516 Exp_Rev Access'!$F$7:$FS$310,26,FALSE)),"",VLOOKUP($B327,'[2]1516 Exp_Rev Access'!$F$7:$FS$310,26,FALSE))</f>
        <v>76538.39</v>
      </c>
      <c r="AJ327" s="90">
        <f>IF(ISNA(VLOOKUP($B327,'[2]1516 Exp_Rev Access'!$F$7:$FS$310,27,FALSE)),"",VLOOKUP($B327,'[2]1516 Exp_Rev Access'!$F$7:$FS$310,27,FALSE))</f>
        <v>0</v>
      </c>
      <c r="AK327" s="90">
        <f>IF(ISNA(VLOOKUP($B327,'[2]1516 Exp_Rev Access'!$F$7:$FS$310,28,FALSE)),"",VLOOKUP($B327,'[2]1516 Exp_Rev Access'!$F$7:$FS$310,28,FALSE))</f>
        <v>67190.559999999998</v>
      </c>
      <c r="AL327" s="90">
        <f>IF(ISNA(VLOOKUP($B327,'[2]1516 Exp_Rev Access'!$F$7:$FS$310,29,FALSE)),"",VLOOKUP($B327,'[2]1516 Exp_Rev Access'!$F$7:$FS$310,29,FALSE))</f>
        <v>142702.34</v>
      </c>
      <c r="AM327" s="53">
        <f t="shared" si="790"/>
        <v>2209382.3800000004</v>
      </c>
      <c r="AN327" s="92">
        <f t="shared" si="791"/>
        <v>2.0706130576043539E-2</v>
      </c>
      <c r="AO327" s="68">
        <f t="shared" si="792"/>
        <v>228.29882026413608</v>
      </c>
      <c r="AP327" s="90">
        <f>IF(ISNA(VLOOKUP($B327,'[2]1516 Exp_Rev Access'!$F$7:$FS$310,30,FALSE)),"",VLOOKUP($B327,'[2]1516 Exp_Rev Access'!$F$7:$FS$310,30,FALSE))</f>
        <v>58529223.649999999</v>
      </c>
      <c r="AQ327" s="90">
        <f>IF(ISNA(VLOOKUP($B327,'[2]1516 Exp_Rev Access'!$F$7:$FS$310,31,FALSE)),"",VLOOKUP($B327,'[2]1516 Exp_Rev Access'!$F$7:$FS$310,31,FALSE))</f>
        <v>2083872.93</v>
      </c>
      <c r="AR327" s="90">
        <f>IF(ISNA(VLOOKUP($B327,'[2]1516 Exp_Rev Access'!$F$7:$FS$310,32,FALSE)),"",VLOOKUP($B327,'[2]1516 Exp_Rev Access'!$F$7:$FS$310,32,FALSE))</f>
        <v>4736869.32</v>
      </c>
      <c r="AS327" s="90">
        <f>IF(ISNA(VLOOKUP($B327,'[2]1516 Exp_Rev Access'!$F$7:$FS$310,33,FALSE)),"",VLOOKUP($B327,'[2]1516 Exp_Rev Access'!$F$7:$FS$310,33,FALSE))</f>
        <v>0</v>
      </c>
      <c r="AT327" s="90">
        <f>IF(ISNA(VLOOKUP($B327,'[2]1516 Exp_Rev Access'!$F$7:$FS$310,34,FALSE)),"",VLOOKUP($B327,'[2]1516 Exp_Rev Access'!$F$7:$FS$310,34,FALSE))</f>
        <v>22574.75</v>
      </c>
      <c r="AU327" s="53">
        <f t="shared" si="793"/>
        <v>65372540.649999999</v>
      </c>
      <c r="AV327" s="93">
        <f t="shared" si="794"/>
        <v>0.61266550101961703</v>
      </c>
      <c r="AW327" s="53">
        <f t="shared" si="795"/>
        <v>6755.0434199010297</v>
      </c>
      <c r="AX327" s="90">
        <f>IF(ISNA(VLOOKUP($B327,'[2]1516 Exp_Rev Access'!$F$7:$FS$310,35,FALSE)),"",VLOOKUP($B327,'[2]1516 Exp_Rev Access'!$F$7:$FS$310,35,FALSE))</f>
        <v>18629.88</v>
      </c>
      <c r="AY327" s="90">
        <f>IF(ISNA(VLOOKUP($B327,'[2]1516 Exp_Rev Access'!$F$7:$FS$310,36,FALSE)),"",VLOOKUP($B327,'[2]1516 Exp_Rev Access'!$F$7:$FS$310,36,FALSE))</f>
        <v>7415943.1799999997</v>
      </c>
      <c r="AZ327" s="90">
        <f>IF(ISNA(VLOOKUP($B327,'[2]1516 Exp_Rev Access'!$F$7:$FS$310,37,FALSE)),"",VLOOKUP($B327,'[2]1516 Exp_Rev Access'!$F$7:$FS$310,37,FALSE))</f>
        <v>464998.69</v>
      </c>
      <c r="BA327" s="90">
        <f>IF(ISNA(VLOOKUP($B327,'[2]1516 Exp_Rev Access'!$F$7:$FS$310,38,FALSE)),"",VLOOKUP($B327,'[2]1516 Exp_Rev Access'!$F$7:$FS$310,38,FALSE))</f>
        <v>0</v>
      </c>
      <c r="BB327" s="90">
        <f>IF(ISNA(VLOOKUP($B327,'[2]1516 Exp_Rev Access'!$F$7:$FS$310,39,FALSE)),"",VLOOKUP($B327,'[2]1516 Exp_Rev Access'!$F$7:$FS$310,39,FALSE))</f>
        <v>0</v>
      </c>
      <c r="BC327" s="90">
        <f>IF(ISNA(VLOOKUP($B327,'[2]1516 Exp_Rev Access'!$F$7:$FS$310,40,FALSE)),"",VLOOKUP($B327,'[2]1516 Exp_Rev Access'!$F$7:$FS$310,40,FALSE))</f>
        <v>1379800.95</v>
      </c>
      <c r="BD327" s="90">
        <f>IF(ISNA(VLOOKUP($B327,'[2]1516 Exp_Rev Access'!$F$7:$FS$310,41,FALSE)),"",VLOOKUP($B327,'[2]1516 Exp_Rev Access'!$F$7:$FS$310,41,FALSE))</f>
        <v>0</v>
      </c>
      <c r="BE327" s="90">
        <f>IF(ISNA(VLOOKUP($B327,'[2]1516 Exp_Rev Access'!$F$7:$FS$310,42,FALSE)),"",VLOOKUP($B327,'[2]1516 Exp_Rev Access'!$F$7:$FS$310,42,FALSE))</f>
        <v>334845.84000000003</v>
      </c>
      <c r="BF327" s="90">
        <f>IF(ISNA(VLOOKUP($B327,'[2]1516 Exp_Rev Access'!$F$7:$FS$310,43,FALSE)),"",VLOOKUP($B327,'[2]1516 Exp_Rev Access'!$F$7:$FS$310,43,FALSE))</f>
        <v>0</v>
      </c>
      <c r="BG327" s="90">
        <f>IF(ISNA(VLOOKUP($B327,'[2]1516 Exp_Rev Access'!$F$7:$FS$310,44,FALSE)),"",VLOOKUP($B327,'[2]1516 Exp_Rev Access'!$F$7:$FS$310,44,FALSE))</f>
        <v>321052.78999999998</v>
      </c>
      <c r="BH327" s="90">
        <f>IF(ISNA(VLOOKUP($B327,'[2]1516 Exp_Rev Access'!$F$7:$FS$310,45,FALSE)),"",VLOOKUP($B327,'[2]1516 Exp_Rev Access'!$F$7:$FS$310,45,FALSE))</f>
        <v>99885.53</v>
      </c>
      <c r="BI327" s="90">
        <f>IF(ISNA(VLOOKUP($B327,'[2]1516 Exp_Rev Access'!$F$7:$FS$310,46,FALSE)),"",VLOOKUP($B327,'[2]1516 Exp_Rev Access'!$F$7:$FS$310,46,FALSE))</f>
        <v>0</v>
      </c>
      <c r="BJ327" s="90">
        <f>IF(ISNA(VLOOKUP($B327,'[2]1516 Exp_Rev Access'!$F$7:$FS$310,47,FALSE)),"",VLOOKUP($B327,'[2]1516 Exp_Rev Access'!$F$7:$FS$310,47,FALSE))</f>
        <v>49065.71</v>
      </c>
      <c r="BK327" s="90">
        <f>IF(ISNA(VLOOKUP($B327,'[2]1516 Exp_Rev Access'!$F$7:$FS$310,48,FALSE)),"",VLOOKUP($B327,'[2]1516 Exp_Rev Access'!$F$7:$FS$310,48,FALSE))</f>
        <v>3566443.58</v>
      </c>
      <c r="BL327" s="90">
        <f>IF(ISNA(VLOOKUP($B327,'[2]1516 Exp_Rev Access'!$F$7:$FS$310,49,FALSE)),"",VLOOKUP($B327,'[2]1516 Exp_Rev Access'!$F$7:$FS$310,49,FALSE))</f>
        <v>0</v>
      </c>
      <c r="BM327" s="90">
        <f>IF(ISNA(VLOOKUP($B327,'[2]1516 Exp_Rev Access'!$F$7:$FS$310,50,FALSE)),"",VLOOKUP($B327,'[2]1516 Exp_Rev Access'!$F$7:$FS$310,50,FALSE))</f>
        <v>0</v>
      </c>
      <c r="BN327" s="90">
        <f>IF(ISNA(VLOOKUP($B327,'[2]1516 Exp_Rev Access'!$F$7:$FS$310,51,FALSE)),"",VLOOKUP($B327,'[2]1516 Exp_Rev Access'!$F$7:$FS$310,51,FALSE))</f>
        <v>0</v>
      </c>
      <c r="BO327" s="90">
        <f>IF(ISNA(VLOOKUP($B327,'[2]1516 Exp_Rev Access'!$F$7:$FS$310,52,FALSE)),"",VLOOKUP($B327,'[2]1516 Exp_Rev Access'!$F$7:$FS$310,52,FALSE))</f>
        <v>0</v>
      </c>
      <c r="BP327" s="90">
        <f>IF(ISNA(VLOOKUP($B327,'[2]1516 Exp_Rev Access'!$F$7:$FS$310,53,FALSE)),"",VLOOKUP($B327,'[2]1516 Exp_Rev Access'!$F$7:$FS$310,53,FALSE))</f>
        <v>0</v>
      </c>
      <c r="BQ327" s="90">
        <f>IF(ISNA(VLOOKUP($B327,'[2]1516 Exp_Rev Access'!$F$7:$FS$310,54,FALSE)),"",VLOOKUP($B327,'[2]1516 Exp_Rev Access'!$F$7:$FS$310,54,FALSE))</f>
        <v>0</v>
      </c>
      <c r="BR327" s="90">
        <f>IF(ISNA(VLOOKUP($B327,'[2]1516 Exp_Rev Access'!$F$7:$FS$310,55,FALSE)),"",VLOOKUP($B327,'[2]1516 Exp_Rev Access'!$F$7:$FS$310,55,FALSE))</f>
        <v>0</v>
      </c>
      <c r="BS327" s="90">
        <f>IF(ISNA(VLOOKUP($B327,'[2]1516 Exp_Rev Access'!$F$7:$FS$310,56,FALSE)),"",VLOOKUP($B327,'[2]1516 Exp_Rev Access'!$F$7:$FS$310,56,FALSE))</f>
        <v>0</v>
      </c>
      <c r="BT327" s="90">
        <f>IF(ISNA(VLOOKUP($B327,'[2]1516 Exp_Rev Access'!$F$7:$FS$310,57,FALSE)),"",VLOOKUP($B327,'[2]1516 Exp_Rev Access'!$F$7:$FS$310,57,FALSE))</f>
        <v>0</v>
      </c>
      <c r="BU327" s="90">
        <f>IF(ISNA(VLOOKUP($B327,'[2]1516 Exp_Rev Access'!$F$7:$FS$310,58,FALSE)),"",VLOOKUP($B327,'[2]1516 Exp_Rev Access'!$F$7:$FS$310,58,FALSE))</f>
        <v>0</v>
      </c>
      <c r="BV327" s="53">
        <f t="shared" si="796"/>
        <v>13650666.149999999</v>
      </c>
      <c r="BW327" s="92">
        <f t="shared" si="797"/>
        <v>0.12793280072772079</v>
      </c>
      <c r="BX327" s="68">
        <f t="shared" si="798"/>
        <v>1410.5439629081209</v>
      </c>
      <c r="BY327" s="90">
        <f>IF(ISNA(VLOOKUP($B327,'[2]1516 Exp_Rev Access'!$F$7:$FS$310,59,FALSE)),"",VLOOKUP($B327,'[2]1516 Exp_Rev Access'!$F$7:$FS$310,59,FALSE))</f>
        <v>0</v>
      </c>
      <c r="BZ327" s="90">
        <f>IF(ISNA(VLOOKUP($B327,'[2]1516 Exp_Rev Access'!$F$7:$FS$310,60,FALSE)),"",VLOOKUP($B327,'[2]1516 Exp_Rev Access'!$F$7:$FS$310,60,FALSE))</f>
        <v>0</v>
      </c>
      <c r="CA327" s="90">
        <f>IF(ISNA(VLOOKUP($B327,'[2]1516 Exp_Rev Access'!$F$7:$FS$310,61,FALSE)),"",VLOOKUP($B327,'[2]1516 Exp_Rev Access'!$F$7:$FS$310,61,FALSE))</f>
        <v>0</v>
      </c>
      <c r="CB327" s="90">
        <f>IF(ISNA(VLOOKUP($B327,'[2]1516 Exp_Rev Access'!$F$7:$FS$310,62,FALSE)),"",VLOOKUP($B327,'[2]1516 Exp_Rev Access'!$F$7:$FS$310,62,FALSE))</f>
        <v>0</v>
      </c>
      <c r="CC327" s="90">
        <f>IF(ISNA(VLOOKUP($B327,'[2]1516 Exp_Rev Access'!$F$7:$FS$310,63,FALSE)),"",VLOOKUP($B327,'[2]1516 Exp_Rev Access'!$F$7:$FS$310,63,FALSE))</f>
        <v>0</v>
      </c>
      <c r="CD327" s="90">
        <f>IF(ISNA(VLOOKUP($B327,'[2]1516 Exp_Rev Access'!$F$7:$FS$310,64,FALSE)),"",VLOOKUP($B327,'[2]1516 Exp_Rev Access'!$F$7:$FS$310,64,FALSE))</f>
        <v>0</v>
      </c>
      <c r="CE327" s="53">
        <f t="shared" si="799"/>
        <v>0</v>
      </c>
      <c r="CF327" s="92"/>
      <c r="CG327" s="94">
        <f t="shared" si="800"/>
        <v>0</v>
      </c>
      <c r="CH327" s="90">
        <f>IF(ISNA(VLOOKUP($B327,'[2]1516 Exp_Rev Access'!$F$7:$FS$310,65,FALSE)),"",VLOOKUP($B327,'[2]1516 Exp_Rev Access'!$F$7:$FS$310,65,FALSE))</f>
        <v>0</v>
      </c>
      <c r="CI327" s="90">
        <f>IF(ISNA(VLOOKUP($B327,'[2]1516 Exp_Rev Access'!$F$7:$FS$310,66,FALSE)),"",VLOOKUP($B327,'[2]1516 Exp_Rev Access'!$F$7:$FS$310,66,FALSE))</f>
        <v>0</v>
      </c>
      <c r="CJ327" s="90">
        <f>IF(ISNA(VLOOKUP($B327,'[2]1516 Exp_Rev Access'!$F$7:$FS$310,67,FALSE)),"",VLOOKUP($B327,'[2]1516 Exp_Rev Access'!$F$7:$FS$310,67,FALSE))</f>
        <v>0</v>
      </c>
      <c r="CK327" s="90">
        <f>IF(ISNA(VLOOKUP($B327,'[2]1516 Exp_Rev Access'!$F$7:$FS$310,68,FALSE)),"",VLOOKUP($B327,'[2]1516 Exp_Rev Access'!$F$7:$FS$310,68,FALSE))</f>
        <v>0</v>
      </c>
      <c r="CL327" s="90">
        <f>IF(ISNA(VLOOKUP($B327,'[2]1516 Exp_Rev Access'!$F$7:$FS$310,69,FALSE)),"",VLOOKUP($B327,'[2]1516 Exp_Rev Access'!$F$7:$FS$310,69,FALSE))</f>
        <v>0</v>
      </c>
      <c r="CM327" s="90">
        <f>IF(ISNA(VLOOKUP($B327,'[2]1516 Exp_Rev Access'!$F$7:$FS$310,70,FALSE)),"",VLOOKUP($B327,'[2]1516 Exp_Rev Access'!$F$7:$FS$310,70,FALSE))</f>
        <v>0</v>
      </c>
      <c r="CN327" s="90">
        <f>IF(ISNA(VLOOKUP($B327,'[2]1516 Exp_Rev Access'!$F$7:$FS$310,71,FALSE)),"",VLOOKUP($B327,'[2]1516 Exp_Rev Access'!$F$7:$FS$310,71,FALSE))</f>
        <v>0</v>
      </c>
      <c r="CO327" s="90">
        <f>IF(ISNA(VLOOKUP($B327,'[2]1516 Exp_Rev Access'!$F$7:$FS$310,72,FALSE)),"",VLOOKUP($B327,'[2]1516 Exp_Rev Access'!$F$7:$FS$310,72,FALSE))</f>
        <v>0</v>
      </c>
      <c r="CP327" s="90">
        <f>IF(ISNA(VLOOKUP($B327,'[2]1516 Exp_Rev Access'!$F$7:$FS$310,73,FALSE)),"",VLOOKUP($B327,'[2]1516 Exp_Rev Access'!$F$7:$FS$310,73,FALSE))</f>
        <v>0</v>
      </c>
      <c r="CQ327" s="90">
        <f>IF(ISNA(VLOOKUP($B327,'[2]1516 Exp_Rev Access'!$F$7:$FS$310,74,FALSE)),"",VLOOKUP($B327,'[2]1516 Exp_Rev Access'!$F$7:$FS$310,74,FALSE))</f>
        <v>1622059</v>
      </c>
      <c r="CR327" s="90">
        <f>IF(ISNA(VLOOKUP($B327,'[2]1516 Exp_Rev Access'!$F$7:$FS$310,75,FALSE)),"",VLOOKUP($B327,'[2]1516 Exp_Rev Access'!$F$7:$FS$310,75,FALSE))</f>
        <v>0</v>
      </c>
      <c r="CS327" s="90">
        <f>IF(ISNA(VLOOKUP($B327,'[2]1516 Exp_Rev Access'!$F$7:$FS$310,76,FALSE)),"",VLOOKUP($B327,'[2]1516 Exp_Rev Access'!$F$7:$FS$310,76,FALSE))</f>
        <v>39886</v>
      </c>
      <c r="CT327" s="90">
        <f>IF(ISNA(VLOOKUP($B327,'[2]1516 Exp_Rev Access'!$F$7:$FS$310,77,FALSE)),"",VLOOKUP($B327,'[2]1516 Exp_Rev Access'!$F$7:$FS$310,77,FALSE))</f>
        <v>0</v>
      </c>
      <c r="CU327" s="90">
        <f>IF(ISNA(VLOOKUP($B327,'[2]1516 Exp_Rev Access'!$F$7:$FS$310,78,FALSE)),"",VLOOKUP($B327,'[2]1516 Exp_Rev Access'!$F$7:$FS$310,78,FALSE))</f>
        <v>802700.08</v>
      </c>
      <c r="CV327" s="90">
        <f>IF(ISNA(VLOOKUP($B327,'[2]1516 Exp_Rev Access'!$F$7:$FS$310,79,FALSE)),"",VLOOKUP($B327,'[2]1516 Exp_Rev Access'!$F$7:$FS$310,79,FALSE))</f>
        <v>129747.73</v>
      </c>
      <c r="CW327" s="90">
        <f>IF(ISNA(VLOOKUP($B327,'[2]1516 Exp_Rev Access'!$F$7:$FS$310,80,FALSE)),"",VLOOKUP($B327,'[2]1516 Exp_Rev Access'!$F$7:$FS$310,80,FALSE))</f>
        <v>0</v>
      </c>
      <c r="CX327" s="90">
        <f>IF(ISNA(VLOOKUP($B327,'[2]1516 Exp_Rev Access'!$F$7:$FS$310,81,FALSE)),"",VLOOKUP($B327,'[2]1516 Exp_Rev Access'!$F$7:$FS$310,81,FALSE))</f>
        <v>0</v>
      </c>
      <c r="CY327" s="90">
        <f>IF(ISNA(VLOOKUP($B327,'[2]1516 Exp_Rev Access'!$F$7:$FS$310,82,FALSE)),"",VLOOKUP($B327,'[2]1516 Exp_Rev Access'!$F$7:$FS$310,82,FALSE))</f>
        <v>0</v>
      </c>
      <c r="CZ327" s="90">
        <f>IF(ISNA(VLOOKUP($B327,'[2]1516 Exp_Rev Access'!$F$7:$FS$310,83,FALSE)),"",VLOOKUP($B327,'[2]1516 Exp_Rev Access'!$F$7:$FS$310,83,FALSE))</f>
        <v>0</v>
      </c>
      <c r="DA327" s="90">
        <f>IF(ISNA(VLOOKUP($B327,'[2]1516 Exp_Rev Access'!$F$7:$FS$310,84,FALSE)),"",VLOOKUP($B327,'[2]1516 Exp_Rev Access'!$F$7:$FS$310,84,FALSE))</f>
        <v>0</v>
      </c>
      <c r="DB327" s="90">
        <f>IF(ISNA(VLOOKUP($B327,'[2]1516 Exp_Rev Access'!$F$7:$FS$310,85,FALSE)),"",VLOOKUP($B327,'[2]1516 Exp_Rev Access'!$F$7:$FS$310,85,FALSE))</f>
        <v>35436.620000000003</v>
      </c>
      <c r="DC327" s="90">
        <f>IF(ISNA(VLOOKUP($B327,'[2]1516 Exp_Rev Access'!$F$7:$FS$310,86,FALSE)),"",VLOOKUP($B327,'[2]1516 Exp_Rev Access'!$F$7:$FS$310,86,FALSE))</f>
        <v>0</v>
      </c>
      <c r="DD327" s="90">
        <f>IF(ISNA(VLOOKUP($B327,'[2]1516 Exp_Rev Access'!$F$7:$FS$310,87,FALSE)),"",VLOOKUP($B327,'[2]1516 Exp_Rev Access'!$F$7:$FS$310,87,FALSE))</f>
        <v>0</v>
      </c>
      <c r="DE327" s="90">
        <f>IF(ISNA(VLOOKUP($B327,'[2]1516 Exp_Rev Access'!$F$7:$FS$310,88,FALSE)),"",VLOOKUP($B327,'[2]1516 Exp_Rev Access'!$F$7:$FS$310,88,FALSE))</f>
        <v>0</v>
      </c>
      <c r="DF327" s="90">
        <f>IF(ISNA(VLOOKUP($B327,'[2]1516 Exp_Rev Access'!$F$7:$FS$310,89,FALSE)),"",VLOOKUP($B327,'[2]1516 Exp_Rev Access'!$F$7:$FS$310,89,FALSE))</f>
        <v>0</v>
      </c>
      <c r="DG327" s="90">
        <f>IF(ISNA(VLOOKUP($B327,'[2]1516 Exp_Rev Access'!$F$7:$FS$310,90,FALSE)),"",VLOOKUP($B327,'[2]1516 Exp_Rev Access'!$F$7:$FS$310,90,FALSE))</f>
        <v>0</v>
      </c>
      <c r="DH327" s="90">
        <f>IF(ISNA(VLOOKUP($B327,'[2]1516 Exp_Rev Access'!$F$7:$FS$310,91,FALSE)),"",VLOOKUP($B327,'[2]1516 Exp_Rev Access'!$F$7:$FS$310,91,FALSE))</f>
        <v>4472.21</v>
      </c>
      <c r="DI327" s="90">
        <f>IF(ISNA(VLOOKUP($B327,'[2]1516 Exp_Rev Access'!$F$7:$FS$310,92,FALSE)),"",VLOOKUP($B327,'[2]1516 Exp_Rev Access'!$F$7:$FS$310,92,FALSE))</f>
        <v>1613261.64</v>
      </c>
      <c r="DJ327" s="90">
        <f>IF(ISNA(VLOOKUP($B327,'[2]1516 Exp_Rev Access'!$F$7:$FS$310,93,FALSE)),"",VLOOKUP($B327,'[2]1516 Exp_Rev Access'!$F$7:$FS$310,93,FALSE))</f>
        <v>0</v>
      </c>
      <c r="DK327" s="90">
        <f>IF(ISNA(VLOOKUP($B327,'[2]1516 Exp_Rev Access'!$F$7:$FS$310,94,FALSE)),"",VLOOKUP($B327,'[2]1516 Exp_Rev Access'!$F$7:$FS$310,94,FALSE))</f>
        <v>0</v>
      </c>
      <c r="DL327" s="90">
        <f>IF(ISNA(VLOOKUP($B327,'[2]1516 Exp_Rev Access'!$F$7:$FS$310,95,FALSE)),"",VLOOKUP($B327,'[2]1516 Exp_Rev Access'!$F$7:$FS$310,95,FALSE))</f>
        <v>0</v>
      </c>
      <c r="DM327" s="90">
        <f>IF(ISNA(VLOOKUP($B327,'[2]1516 Exp_Rev Access'!$F$7:$FS$310,96,FALSE)),"",VLOOKUP($B327,'[2]1516 Exp_Rev Access'!$F$7:$FS$310,96,FALSE))</f>
        <v>0</v>
      </c>
      <c r="DN327" s="90">
        <f>IF(ISNA(VLOOKUP($B327,'[2]1516 Exp_Rev Access'!$F$7:$FS$310,97,FALSE)),"",VLOOKUP($B327,'[2]1516 Exp_Rev Access'!$F$7:$FS$310,97,FALSE))</f>
        <v>0</v>
      </c>
      <c r="DO327" s="90">
        <f>IF(ISNA(VLOOKUP($B327,'[2]1516 Exp_Rev Access'!$F$7:$FS$310,98,FALSE)),"",VLOOKUP($B327,'[2]1516 Exp_Rev Access'!$F$7:$FS$310,98,FALSE))</f>
        <v>0</v>
      </c>
      <c r="DP327" s="90">
        <f>IF(ISNA(VLOOKUP($B327,'[2]1516 Exp_Rev Access'!$F$7:$FS$310,99,FALSE)),"",VLOOKUP($B327,'[2]1516 Exp_Rev Access'!$F$7:$FS$310,99,FALSE))</f>
        <v>0</v>
      </c>
      <c r="DQ327" s="90">
        <f>IF(ISNA(VLOOKUP($B327,'[2]1516 Exp_Rev Access'!$F$7:$FS$310,100,FALSE)),"",VLOOKUP($B327,'[2]1516 Exp_Rev Access'!$F$7:$FS$310,100,FALSE))</f>
        <v>0</v>
      </c>
      <c r="DR327" s="90">
        <f>IF(ISNA(VLOOKUP($B327,'[2]1516 Exp_Rev Access'!$F$7:$FS$310,101,FALSE)),"",VLOOKUP($B327,'[2]1516 Exp_Rev Access'!$F$7:$FS$310,101,FALSE))</f>
        <v>0</v>
      </c>
      <c r="DS327" s="90">
        <f>IF(ISNA(VLOOKUP($B327,'[2]1516 Exp_Rev Access'!$F$7:$FS$310,102,FALSE)),"",VLOOKUP($B327,'[2]1516 Exp_Rev Access'!$F$7:$FS$310,102,FALSE))</f>
        <v>0</v>
      </c>
      <c r="DT327" s="90">
        <f>IF(ISNA(VLOOKUP($B327,'[2]1516 Exp_Rev Access'!$F$7:$FS$310,103,FALSE)),"",VLOOKUP($B327,'[2]1516 Exp_Rev Access'!$F$7:$FS$310,103,FALSE))</f>
        <v>0</v>
      </c>
      <c r="DU327" s="90">
        <f>IF(ISNA(VLOOKUP($B327,'[2]1516 Exp_Rev Access'!$F$7:$FS$310,104,FALSE)),"",VLOOKUP($B327,'[2]1516 Exp_Rev Access'!$F$7:$FS$310,104,FALSE))</f>
        <v>0</v>
      </c>
      <c r="DV327" s="90">
        <f>IF(ISNA(VLOOKUP($B327,'[2]1516 Exp_Rev Access'!$F$7:$FS$310,105,FALSE)),"",VLOOKUP($B327,'[2]1516 Exp_Rev Access'!$F$7:$FS$310,105,FALSE))</f>
        <v>0</v>
      </c>
      <c r="DW327" s="90">
        <f>IF(ISNA(VLOOKUP($B327,'[2]1516 Exp_Rev Access'!$F$7:$FS$310,106,FALSE)),"",VLOOKUP($B327,'[2]1516 Exp_Rev Access'!$F$7:$FS$310,106,FALSE))</f>
        <v>0</v>
      </c>
      <c r="DX327" s="90">
        <f>IF(ISNA(VLOOKUP($B327,'[2]1516 Exp_Rev Access'!$F$7:$FS$310,107,FALSE)),"",VLOOKUP($B327,'[2]1516 Exp_Rev Access'!$F$7:$FS$310,107,FALSE))</f>
        <v>0</v>
      </c>
      <c r="DY327" s="90">
        <f>IF(ISNA(VLOOKUP($B327,'[2]1516 Exp_Rev Access'!$F$7:$FS$310,108,FALSE)),"",VLOOKUP($B327,'[2]1516 Exp_Rev Access'!$F$7:$FS$310,108,FALSE))</f>
        <v>301879.37</v>
      </c>
      <c r="DZ327" s="90">
        <f>IF(ISNA(VLOOKUP($B327,'[2]1516 Exp_Rev Access'!$F$7:$FS$310,109,FALSE)),"",VLOOKUP($B327,'[2]1516 Exp_Rev Access'!$F$7:$FS$310,109,FALSE))</f>
        <v>0</v>
      </c>
      <c r="EA327" s="90">
        <f>IF(ISNA(VLOOKUP($B327,'[2]1516 Exp_Rev Access'!$F$7:$FS$310,110,FALSE)),"",VLOOKUP($B327,'[2]1516 Exp_Rev Access'!$F$7:$FS$310,110,FALSE))</f>
        <v>0</v>
      </c>
      <c r="EB327" s="90">
        <f>IF(ISNA(VLOOKUP($B327,'[2]1516 Exp_Rev Access'!$F$7:$FS$310,111,FALSE)),"",VLOOKUP($B327,'[2]1516 Exp_Rev Access'!$F$7:$FS$310,111,FALSE))</f>
        <v>0</v>
      </c>
      <c r="EC327" s="90">
        <f>IF(ISNA(VLOOKUP($B327,'[2]1516 Exp_Rev Access'!$F$7:$FS$310,112,FALSE)),"",VLOOKUP($B327,'[2]1516 Exp_Rev Access'!$F$7:$FS$310,112,FALSE))</f>
        <v>0</v>
      </c>
      <c r="ED327" s="90">
        <f>IF(ISNA(VLOOKUP($B327,'[2]1516 Exp_Rev Access'!$F$7:$FS$310,113,FALSE)),"",VLOOKUP($B327,'[2]1516 Exp_Rev Access'!$F$7:$FS$310,113,FALSE))</f>
        <v>0</v>
      </c>
      <c r="EE327" s="90">
        <f>IF(ISNA(VLOOKUP($B327,'[2]1516 Exp_Rev Access'!$F$7:$FS$310,114,FALSE)),"",VLOOKUP($B327,'[2]1516 Exp_Rev Access'!$F$7:$FS$310,114,FALSE))</f>
        <v>0</v>
      </c>
      <c r="EF327" s="90">
        <f>IF(ISNA(VLOOKUP($B327,'[2]1516 Exp_Rev Access'!$F$7:$FS$310,115,FALSE)),"",VLOOKUP($B327,'[2]1516 Exp_Rev Access'!$F$7:$FS$310,115,FALSE))</f>
        <v>0</v>
      </c>
      <c r="EG327" s="90">
        <f>IF(ISNA(VLOOKUP($B327,'[2]1516 Exp_Rev Access'!$F$7:$FS$310,116,FALSE)),"",VLOOKUP($B327,'[2]1516 Exp_Rev Access'!$F$7:$FS$310,116,FALSE))</f>
        <v>0</v>
      </c>
      <c r="EH327" s="90">
        <f>IF(ISNA(VLOOKUP($B327,'[2]1516 Exp_Rev Access'!$F$7:$FS$310,117,FALSE)),"",VLOOKUP($B327,'[2]1516 Exp_Rev Access'!$F$7:$FS$310,117,FALSE))</f>
        <v>0</v>
      </c>
      <c r="EI327" s="90">
        <f>IF(ISNA(VLOOKUP($B327,'[2]1516 Exp_Rev Access'!$F$7:$FS$310,118,FALSE)),"",VLOOKUP($B327,'[2]1516 Exp_Rev Access'!$F$7:$FS$310,118,FALSE))</f>
        <v>0</v>
      </c>
      <c r="EJ327" s="90">
        <f>IF(ISNA(VLOOKUP($B327,'[2]1516 Exp_Rev Access'!$F$7:$FS$310,119,FALSE)),"",VLOOKUP($B327,'[2]1516 Exp_Rev Access'!$F$7:$FS$310,119,FALSE))</f>
        <v>0</v>
      </c>
      <c r="EK327" s="90">
        <f>IF(ISNA(VLOOKUP($B327,'[2]1516 Exp_Rev Access'!$F$7:$FS$310,120,FALSE)),"",VLOOKUP($B327,'[2]1516 Exp_Rev Access'!$F$7:$FS$310,120,FALSE))</f>
        <v>0</v>
      </c>
      <c r="EL327" s="90">
        <f>IF(ISNA(VLOOKUP($B327,'[2]1516 Exp_Rev Access'!$F$7:$FS$310,121,FALSE)),"",VLOOKUP($B327,'[2]1516 Exp_Rev Access'!$F$7:$FS$310,121,FALSE))</f>
        <v>0</v>
      </c>
      <c r="EM327" s="90">
        <f>IF(ISNA(VLOOKUP($B327,'[2]1516 Exp_Rev Access'!$F$7:$FS$310,122,FALSE)),"",VLOOKUP($B327,'[2]1516 Exp_Rev Access'!$F$7:$FS$310,122,FALSE))</f>
        <v>0</v>
      </c>
      <c r="EN327" s="90">
        <f>IF(ISNA(VLOOKUP($B327,'[2]1516 Exp_Rev Access'!$F$7:$FS$310,123,FALSE)),"",VLOOKUP($B327,'[2]1516 Exp_Rev Access'!$F$7:$FS$310,123,FALSE))</f>
        <v>0</v>
      </c>
      <c r="EO327" s="90">
        <f>IF(ISNA(VLOOKUP($B327,'[2]1516 Exp_Rev Access'!$F$7:$FS$310,124,FALSE)),"",VLOOKUP($B327,'[2]1516 Exp_Rev Access'!$F$7:$FS$310,124,FALSE))</f>
        <v>177571.95</v>
      </c>
      <c r="EP327" s="90">
        <f>IF(ISNA(VLOOKUP($B327,'[2]1516 Exp_Rev Access'!$F$7:$FS$310,125,FALSE)),"",VLOOKUP($B327,'[2]1516 Exp_Rev Access'!$F$7:$FS$310,125,FALSE))</f>
        <v>0</v>
      </c>
      <c r="EQ327" s="90">
        <f>IF(ISNA(VLOOKUP($B327,'[2]1516 Exp_Rev Access'!$F$7:$FS$310,126,FALSE)),"",VLOOKUP($B327,'[2]1516 Exp_Rev Access'!$F$7:$FS$310,126,FALSE))</f>
        <v>0</v>
      </c>
      <c r="ER327" s="90">
        <f>IF(ISNA(VLOOKUP($B327,'[2]1516 Exp_Rev Access'!$F$7:$FS$310,127,FALSE)),"",VLOOKUP($B327,'[2]1516 Exp_Rev Access'!$F$7:$FS$310,127,FALSE))</f>
        <v>0</v>
      </c>
      <c r="ES327" s="90">
        <f>IF(ISNA(VLOOKUP($B327,'[2]1516 Exp_Rev Access'!$F$7:$FS$310,128,FALSE)),"",VLOOKUP($B327,'[2]1516 Exp_Rev Access'!$F$7:$FS$310,128,FALSE))</f>
        <v>0</v>
      </c>
      <c r="ET327" s="90">
        <f>IF(ISNA(VLOOKUP($B327,'[2]1516 Exp_Rev Access'!$F$7:$FS$310,129,FALSE)),"",VLOOKUP($B327,'[2]1516 Exp_Rev Access'!$F$7:$FS$310,129,FALSE))</f>
        <v>0</v>
      </c>
      <c r="EU327" s="90">
        <f>IF(ISNA(VLOOKUP($B327,'[2]1516 Exp_Rev Access'!$F$7:$FS$310,130,FALSE)),"",VLOOKUP($B327,'[2]1516 Exp_Rev Access'!$F$7:$FS$310,130,FALSE))</f>
        <v>0</v>
      </c>
      <c r="EV327" s="90">
        <f>IF(ISNA(VLOOKUP($B327,'[2]1516 Exp_Rev Access'!$F$7:$FS$310,131,FALSE)),"",VLOOKUP($B327,'[2]1516 Exp_Rev Access'!$F$7:$FS$310,131,FALSE))</f>
        <v>0</v>
      </c>
      <c r="EW327" s="90">
        <f>IF(ISNA(VLOOKUP($B327,'[2]1516 Exp_Rev Access'!$F$7:$FS$310,132,FALSE)),"",VLOOKUP($B327,'[2]1516 Exp_Rev Access'!$F$7:$FS$310,132,FALSE))</f>
        <v>0</v>
      </c>
      <c r="EX327" s="90">
        <f>IF(ISNA(VLOOKUP($B327,'[2]1516 Exp_Rev Access'!$F$7:$FS$310,133,FALSE)),"",VLOOKUP($B327,'[2]1516 Exp_Rev Access'!$F$7:$FS$310,133,FALSE))</f>
        <v>0</v>
      </c>
      <c r="EY327" s="90">
        <f>IF(ISNA(VLOOKUP($B327,'[2]1516 Exp_Rev Access'!$F$7:$FS$310,134,FALSE)),"",VLOOKUP($B327,'[2]1516 Exp_Rev Access'!$F$7:$FS$310,134,FALSE))</f>
        <v>0</v>
      </c>
      <c r="EZ327" s="90">
        <f>IF(ISNA(VLOOKUP($B327,'[2]1516 Exp_Rev Access'!$F$7:$FS$310,135,FALSE)),"",VLOOKUP($B327,'[2]1516 Exp_Rev Access'!$F$7:$FS$310,135,FALSE))</f>
        <v>0</v>
      </c>
      <c r="FA327" s="90">
        <f>IF(ISNA(VLOOKUP($B327,'[2]1516 Exp_Rev Access'!$F$7:$FS$310,136,FALSE)),"",VLOOKUP($B327,'[2]1516 Exp_Rev Access'!$F$7:$FS$310,136,FALSE))</f>
        <v>0</v>
      </c>
      <c r="FB327" s="90">
        <f>IF(ISNA(VLOOKUP($B327,'[2]1516 Exp_Rev Access'!$F$7:$FS$310,137,FALSE)),"",VLOOKUP($B327,'[2]1516 Exp_Rev Access'!$F$7:$FS$310,137,FALSE))</f>
        <v>0</v>
      </c>
      <c r="FC327" s="90">
        <f>IF(ISNA(VLOOKUP($B327,'[2]1516 Exp_Rev Access'!$F$7:$FS$310,138,FALSE)),"",VLOOKUP($B327,'[2]1516 Exp_Rev Access'!$F$7:$FS$310,138,FALSE))</f>
        <v>0</v>
      </c>
      <c r="FD327" s="90">
        <f>IF(ISNA(VLOOKUP($B327,'[2]1516 Exp_Rev Access'!$F$7:$FS$310,139,FALSE)),"",VLOOKUP($B327,'[2]1516 Exp_Rev Access'!$F$7:$FS$310,139,FALSE))</f>
        <v>0</v>
      </c>
      <c r="FE327" s="90">
        <f>IF(ISNA(VLOOKUP($B327,'[2]1516 Exp_Rev Access'!$F$7:$FS$310,140,FALSE)),"",VLOOKUP($B327,'[2]1516 Exp_Rev Access'!$F$7:$FS$310,140,FALSE))</f>
        <v>0</v>
      </c>
      <c r="FF327" s="90">
        <f>IF(ISNA(VLOOKUP($B327,'[2]1516 Exp_Rev Access'!$F$7:$FS$310,141,FALSE)),"",VLOOKUP($B327,'[2]1516 Exp_Rev Access'!$F$7:$FS$310,141,FALSE))</f>
        <v>0</v>
      </c>
      <c r="FG327" s="90">
        <f>IF(ISNA(VLOOKUP($B327,'[2]1516 Exp_Rev Access'!$F$7:$FS$310,142,FALSE)),"",VLOOKUP($B327,'[2]1516 Exp_Rev Access'!$F$7:$FS$310,142,FALSE))</f>
        <v>0</v>
      </c>
      <c r="FH327" s="90">
        <f>IF(ISNA(VLOOKUP($B327,'[2]1516 Exp_Rev Access'!$F$7:$FS$310,143,FALSE)),"",VLOOKUP($B327,'[2]1516 Exp_Rev Access'!$F$7:$FS$310,143,FALSE))</f>
        <v>0</v>
      </c>
      <c r="FI327" s="90">
        <f>IF(ISNA(VLOOKUP($B327,'[2]1516 Exp_Rev Access'!$F$7:$FS$310,144,FALSE)),"",VLOOKUP($B327,'[2]1516 Exp_Rev Access'!$F$7:$FS$310,144,FALSE))</f>
        <v>0</v>
      </c>
      <c r="FJ327" s="90">
        <f>IF(ISNA(VLOOKUP($B327,'[2]1516 Exp_Rev Access'!$F$7:$FS$310,145,FALSE)),"",VLOOKUP($B327,'[2]1516 Exp_Rev Access'!$F$7:$FS$310,145,FALSE))</f>
        <v>0</v>
      </c>
      <c r="FK327" s="90">
        <f>IF(ISNA(VLOOKUP($B327,'[2]1516 Exp_Rev Access'!$F$7:$FS$310,146,FALSE)),"",VLOOKUP($B327,'[2]1516 Exp_Rev Access'!$F$7:$FS$310,146,FALSE))</f>
        <v>0</v>
      </c>
      <c r="FL327" s="90">
        <f>IF(ISNA(VLOOKUP($B327,'[2]1516 Exp_Rev Access'!$F$7:$FS$310,1147,FALSE)),"",VLOOKUP($B327,'[2]1516 Exp_Rev Access'!$F$7:$FS$310,147,FALSE))</f>
        <v>0</v>
      </c>
      <c r="FM327" s="90">
        <f>IF(ISNA(VLOOKUP($B327,'[2]1516 Exp_Rev Access'!$F$7:$FS$310,148,FALSE)),"",VLOOKUP($B327,'[2]1516 Exp_Rev Access'!$F$7:$FS$310,148,FALSE))</f>
        <v>0</v>
      </c>
      <c r="FN327" s="90">
        <f>IF(ISNA(VLOOKUP($B327,'[2]1516 Exp_Rev Access'!$F$7:$FS$310,149,FALSE)),"",VLOOKUP($B327,'[2]1516 Exp_Rev Access'!$F$7:$FS$310,149,FALSE))</f>
        <v>0</v>
      </c>
      <c r="FO327" s="90">
        <f>IF(ISNA(VLOOKUP($B327,'[2]1516 Exp_Rev Access'!$F$7:$FS$310,150,FALSE)),"",VLOOKUP($B327,'[2]1516 Exp_Rev Access'!$F$7:$FS$310,150,FALSE))</f>
        <v>0</v>
      </c>
      <c r="FP327" s="90">
        <f>IF(ISNA(VLOOKUP($B327,'[2]1516 Exp_Rev Access'!$F$7:$FS$310,151,FALSE)),"",VLOOKUP($B327,'[2]1516 Exp_Rev Access'!$F$7:$FS$310,151,FALSE))</f>
        <v>0</v>
      </c>
      <c r="FQ327" s="90">
        <f>IF(ISNA(VLOOKUP($B327,'[2]1516 Exp_Rev Access'!$F$7:$FS$310,152,FALSE)),"",VLOOKUP($B327,'[2]1516 Exp_Rev Access'!$F$7:$FS$310,152,FALSE))</f>
        <v>0</v>
      </c>
      <c r="FR327" s="90">
        <f>IF(ISNA(VLOOKUP($B327,'[2]1516 Exp_Rev Access'!$F$7:$FS$310,153,FALSE)),"",VLOOKUP($B327,'[2]1516 Exp_Rev Access'!$F$7:$FS$310,153,FALSE))</f>
        <v>260981.69</v>
      </c>
      <c r="FS327" s="53">
        <f t="shared" si="801"/>
        <v>4987996.290000001</v>
      </c>
      <c r="FT327" s="92">
        <f t="shared" si="802"/>
        <v>4.6747047242026406E-2</v>
      </c>
      <c r="FU327" s="116">
        <f t="shared" si="803"/>
        <v>515.41719477679896</v>
      </c>
      <c r="FV327" s="90">
        <f>IF(ISNA(VLOOKUP($B327,'[2]1516 Exp_Rev Access'!$F$7:$FS$310,154,FALSE)),"",VLOOKUP($B327,'[2]1516 Exp_Rev Access'!$F$7:$FS$310,154,FALSE))</f>
        <v>0</v>
      </c>
      <c r="FW327" s="90">
        <f>IF(ISNA(VLOOKUP($B327,'[2]1516 Exp_Rev Access'!$F$7:$FS$310,155,FALSE)),"",VLOOKUP($B327,'[2]1516 Exp_Rev Access'!$F$7:$FS$310,155,FALSE))</f>
        <v>0</v>
      </c>
      <c r="FX327" s="90">
        <f>IF(ISNA(VLOOKUP($B327,'[2]1516 Exp_Rev Access'!$F$7:$FS$310,156,FALSE)),"",VLOOKUP($B327,'[2]1516 Exp_Rev Access'!$F$7:$FS$310,156,FALSE))</f>
        <v>0</v>
      </c>
      <c r="FY327" s="90">
        <f>IF(ISNA(VLOOKUP($B327,'[2]1516 Exp_Rev Access'!$F$7:$FS$310,157,FALSE)),"",VLOOKUP($B327,'[2]1516 Exp_Rev Access'!$F$7:$FS$310,157,FALSE))</f>
        <v>0</v>
      </c>
      <c r="FZ327" s="90">
        <f>IF(ISNA(VLOOKUP($B327,'[2]1516 Exp_Rev Access'!$F$7:$FS$310,158,FALSE)),"",VLOOKUP($B327,'[2]1516 Exp_Rev Access'!$F$7:$FS$310,158,FALSE))</f>
        <v>0</v>
      </c>
      <c r="GA327" s="90">
        <f>IF(ISNA(VLOOKUP($B327,'[2]1516 Exp_Rev Access'!$F$7:$FS$310,159,FALSE)),"",VLOOKUP($B327,'[2]1516 Exp_Rev Access'!$F$7:$FS$310,159,FALSE))</f>
        <v>0</v>
      </c>
      <c r="GB327" s="90">
        <f>IF(ISNA(VLOOKUP($B327,'[2]1516 Exp_Rev Access'!$F$7:$FS$310,160,FALSE)),"",VLOOKUP($B327,'[2]1516 Exp_Rev Access'!$F$7:$FS$310,160,FALSE))</f>
        <v>0</v>
      </c>
      <c r="GC327" s="90">
        <f>IF(ISNA(VLOOKUP($B327,'[2]1516 Exp_Rev Access'!$F$7:$FS$310,161,FALSE)),"",VLOOKUP($B327,'[2]1516 Exp_Rev Access'!$F$7:$FS$310,161,FALSE))</f>
        <v>0</v>
      </c>
      <c r="GD327" s="90">
        <f>IF(ISNA(VLOOKUP($B327,'[2]1516 Exp_Rev Access'!$F$7:$FS$310,162,FALSE)),"",VLOOKUP($B327,'[2]1516 Exp_Rev Access'!$F$7:$FS$310,162,FALSE))</f>
        <v>0</v>
      </c>
      <c r="GE327" s="90">
        <f>IF(ISNA(VLOOKUP($B327,'[2]1516 Exp_Rev Access'!$F$7:$FS$310,163,FALSE)),"",VLOOKUP($B327,'[2]1516 Exp_Rev Access'!$F$7:$FS$310,163,FALSE))</f>
        <v>76801.399999999994</v>
      </c>
      <c r="GF327" s="90">
        <f>IF(ISNA(VLOOKUP($B327,'[2]1516 Exp_Rev Access'!$F$7:$FS$310,164,FALSE)),"",VLOOKUP($B327,'[2]1516 Exp_Rev Access'!$F$7:$FS$310,164,FALSE))</f>
        <v>0</v>
      </c>
      <c r="GG327" s="90">
        <f>IF(ISNA(VLOOKUP($B327,'[2]1516 Exp_Rev Access'!$F$7:$FS$310,165,FALSE)),"",VLOOKUP($B327,'[2]1516 Exp_Rev Access'!$F$7:$FS$310,165,FALSE))</f>
        <v>0</v>
      </c>
      <c r="GH327" s="90">
        <f>IF(ISNA(VLOOKUP($B327,'[2]1516 Exp_Rev Access'!$F$7:$FS$310,166,FALSE)),"",VLOOKUP($B327,'[2]1516 Exp_Rev Access'!$F$7:$FS$310,166,FALSE))</f>
        <v>0</v>
      </c>
      <c r="GI327" s="90">
        <f>IF(ISNA(VLOOKUP($B327,'[2]1516 Exp_Rev Access'!$F$7:$FS$310,167,FALSE)),"",VLOOKUP($B327,'[2]1516 Exp_Rev Access'!$F$7:$FS$310,167,FALSE))</f>
        <v>0</v>
      </c>
      <c r="GJ327" s="90">
        <f>IF(ISNA(VLOOKUP($B327,'[2]1516 Exp_Rev Access'!$F$7:$FS$310,168,FALSE)),"",VLOOKUP($B327,'[2]1516 Exp_Rev Access'!$F$7:$FS$310,168,FALSE))</f>
        <v>0</v>
      </c>
      <c r="GK327" s="90">
        <f>IF(ISNA(VLOOKUP($B327,'[2]1516 Exp_Rev Access'!$F$7:$FS$310,169,FALSE)),"",VLOOKUP($B327,'[2]1516 Exp_Rev Access'!$F$7:$FS$310,169,FALSE))</f>
        <v>3292.68</v>
      </c>
      <c r="GL327" s="90">
        <f>IF(ISNA(VLOOKUP($B327,'[2]1516 Exp_Rev Access'!$F$7:$FS$310,170,FALSE)),"",VLOOKUP($B327,'[2]1516 Exp_Rev Access'!$F$7:$FS$310,170,FALSE))</f>
        <v>3420</v>
      </c>
      <c r="GM327" s="90">
        <f>IF(ISNA(VLOOKUP($B327,'[2]1516 Exp_Rev Access'!$F$7:$FT$310,171,FALSE)),"",VLOOKUP($B327,'[2]1516 Exp_Rev Access'!$F$7:$FT$310,171,FALSE))</f>
        <v>0</v>
      </c>
      <c r="GN327" s="90">
        <f>IF(ISNA(VLOOKUP($B327,'[2]1516 Exp_Rev Access'!$F$7:$FU$310,172,FALSE)),"",VLOOKUP($B327,'[2]1516 Exp_Rev Access'!$F$7:$FU$310,172,FALSE))</f>
        <v>0</v>
      </c>
      <c r="GO327" s="90">
        <f>IF(ISNA(VLOOKUP($B327,'[2]1516 Exp_Rev Access'!$F$7:$FV$310,173,FALSE)),"",VLOOKUP($B327,'[2]1516 Exp_Rev Access'!$F$7:$FV$310,173,FALSE))</f>
        <v>0</v>
      </c>
      <c r="GP327" s="90">
        <f>IF(ISNA(VLOOKUP($B327,'[2]1516 Exp_Rev Access'!$F$7:$GA$310,174,FALSE)),"",VLOOKUP($B327,'[2]1516 Exp_Rev Access'!$F$7:$GA$310,174,FALSE))</f>
        <v>0</v>
      </c>
      <c r="GQ327" s="90">
        <f>IF(ISNA(VLOOKUP($B327,'[2]1516 Exp_Rev Access'!$F$7:$GA$310,175,FALSE)),"",VLOOKUP($B327,'[2]1516 Exp_Rev Access'!$F$7:$GA$310,175,FALSE))</f>
        <v>6056.2</v>
      </c>
      <c r="GR327" s="90">
        <f>IF(ISNA(VLOOKUP($B327,'[2]1516 Exp_Rev Access'!$F$7:$GA$310,176,FALSE)),"",VLOOKUP($B327,'[2]1516 Exp_Rev Access'!$F$7:$GA$310,176,FALSE))</f>
        <v>0</v>
      </c>
      <c r="GS327" s="90">
        <f>IF(ISNA(VLOOKUP($B327,'[2]1516 Exp_Rev Access'!$F$7:$GA$310,177,FALSE)),"",VLOOKUP($B327,'[2]1516 Exp_Rev Access'!$F$7:$GA$310,177,FALSE))</f>
        <v>0</v>
      </c>
      <c r="GT327" s="90">
        <f>IF(ISNA(VLOOKUP($B327,'[2]1516 Exp_Rev Access'!$F$7:$GA$310,178,FALSE)),"",VLOOKUP($B327,'[2]1516 Exp_Rev Access'!$F$7:$GA$310,178,FALSE))</f>
        <v>0</v>
      </c>
      <c r="GU327" s="53">
        <f t="shared" si="804"/>
        <v>89570.279999999984</v>
      </c>
      <c r="GV327" s="92">
        <f t="shared" si="805"/>
        <v>8.3944451182451285E-4</v>
      </c>
      <c r="GW327" s="114">
        <f t="shared" si="806"/>
        <v>9.2554323958754185</v>
      </c>
    </row>
    <row r="328" spans="1:222" x14ac:dyDescent="0.2">
      <c r="B328" s="87" t="s">
        <v>661</v>
      </c>
      <c r="C328" s="87" t="s">
        <v>662</v>
      </c>
      <c r="D328" s="88">
        <f>IF(ISNA(VLOOKUP($B328,'[2]1516 enrollment_Rev_Exp by size'!$A$6:$C$325,3,FALSE)),"",VLOOKUP($B328,'[2]1516 enrollment_Rev_Exp by size'!$A$6:$C$325,3,FALSE))</f>
        <v>13406.650000000001</v>
      </c>
      <c r="E328" s="89">
        <v>146268774.77000001</v>
      </c>
      <c r="F328" s="67">
        <f t="shared" si="785"/>
        <v>146268774.76999998</v>
      </c>
      <c r="G328" s="67">
        <f t="shared" si="786"/>
        <v>0</v>
      </c>
      <c r="H328" s="90">
        <f>IF(ISNA(VLOOKUP($B328,'[2]1516 Exp_Rev Access'!$F$7:$FS$310,2,FALSE)),"",VLOOKUP($B328,'[2]1516 Exp_Rev Access'!$F$7:$FS$310,2,FALSE))</f>
        <v>24358379.18</v>
      </c>
      <c r="I328" s="90">
        <f>IF(ISNA(VLOOKUP($B328,'[2]1516 Exp_Rev Access'!$F$7:$FS$310,3,FALSE)),"",VLOOKUP($B328,'[2]1516 Exp_Rev Access'!$F$7:$FS$310,3,FALSE))</f>
        <v>0</v>
      </c>
      <c r="J328" s="90">
        <f>IF(ISNA(VLOOKUP($B328,'[2]1516 Exp_Rev Access'!$F$7:$FS$310,4,FALSE)),"",VLOOKUP($B328,'[2]1516 Exp_Rev Access'!$F$7:$FS$310,4,FALSE))</f>
        <v>0</v>
      </c>
      <c r="K328" s="90">
        <f>IF(ISNA(VLOOKUP($B328,'[2]1516 Exp_Rev Access'!$F$7:$FS$310,5,FALSE)),"-",VLOOKUP($B328,'[2]1516 Exp_Rev Access'!$F$7:$FS$310,5,FALSE))</f>
        <v>1335.06</v>
      </c>
      <c r="L328" s="90">
        <f>IF(ISNA(VLOOKUP($B328,'[2]1516 Exp_Rev Access'!$F$7:$FS$310,6,FALSE)),"",VLOOKUP($B328,'[2]1516 Exp_Rev Access'!$F$7:$FS$310,6,FALSE))</f>
        <v>0</v>
      </c>
      <c r="M328" s="90">
        <f>IF(ISNA(VLOOKUP($B328,'[2]1516 Exp_Rev Access'!$F$7:$FS$310,7,FALSE)),"",VLOOKUP($B328,'[2]1516 Exp_Rev Access'!$F$7:$FS$310,7,FALSE))</f>
        <v>0</v>
      </c>
      <c r="N328" s="53">
        <f t="shared" si="787"/>
        <v>24359714.239999998</v>
      </c>
      <c r="O328" s="91">
        <f t="shared" si="788"/>
        <v>0.16654076906232634</v>
      </c>
      <c r="P328" s="53">
        <f t="shared" si="789"/>
        <v>1816.9874084875787</v>
      </c>
      <c r="Q328" s="90">
        <f>IF(ISNA(VLOOKUP($B328,'[2]1516 Exp_Rev Access'!$F$7:$FS$310,8,FALSE)),"",VLOOKUP($B328,'[2]1516 Exp_Rev Access'!$F$7:$FS$310,8,FALSE))</f>
        <v>97032.18</v>
      </c>
      <c r="R328" s="90">
        <f>IF(ISNA(VLOOKUP($B328,'[2]1516 Exp_Rev Access'!$F$7:$FS$310,9,FALSE)),"",VLOOKUP($B328,'[2]1516 Exp_Rev Access'!$F$7:$FS$310,9,FALSE))</f>
        <v>0</v>
      </c>
      <c r="S328" s="90">
        <f>IF(ISNA(VLOOKUP($B328,'[2]1516 Exp_Rev Access'!$F$7:$FS$310,10,FALSE)),"",VLOOKUP($B328,'[2]1516 Exp_Rev Access'!$F$7:$FS$310,10,FALSE))</f>
        <v>0</v>
      </c>
      <c r="T328" s="90">
        <f>IF(ISNA(VLOOKUP($B328,'[2]1516 Exp_Rev Access'!$F$7:$FS$310,11,FALSE)),"",VLOOKUP($B328,'[2]1516 Exp_Rev Access'!$F$7:$FS$310,11,FALSE))</f>
        <v>0</v>
      </c>
      <c r="U328" s="90">
        <f>IF(ISNA(VLOOKUP($B328,'[2]1516 Exp_Rev Access'!$F$7:$FS$310,12,FALSE)),"",VLOOKUP($B328,'[2]1516 Exp_Rev Access'!$F$7:$FS$310,12,FALSE))</f>
        <v>0</v>
      </c>
      <c r="V328" s="90">
        <f>IF(ISNA(VLOOKUP($B328,'[2]1516 Exp_Rev Access'!$F$7:$FS$310,13,FALSE)),"",VLOOKUP($B328,'[2]1516 Exp_Rev Access'!$F$7:$FS$310,13,FALSE))</f>
        <v>7960</v>
      </c>
      <c r="W328" s="90">
        <f>IF(ISNA(VLOOKUP($B328,'[2]1516 Exp_Rev Access'!$F$7:$FS$310,14,FALSE)),"",VLOOKUP($B328,'[2]1516 Exp_Rev Access'!$F$7:$FS$310,14,FALSE))</f>
        <v>339830.34</v>
      </c>
      <c r="X328" s="90">
        <f>IF(ISNA(VLOOKUP($B328,'[2]1516 Exp_Rev Access'!$F$7:$FS$310,15,FALSE)),"",VLOOKUP($B328,'[2]1516 Exp_Rev Access'!$F$7:$FS$310,15,FALSE))</f>
        <v>456381.76</v>
      </c>
      <c r="Y328" s="90">
        <f>IF(ISNA(VLOOKUP($B328,'[2]1516 Exp_Rev Access'!$F$7:$FS$310,16,FALSE)),"",VLOOKUP($B328,'[2]1516 Exp_Rev Access'!$F$7:$FS$310,16,FALSE))</f>
        <v>44573.08</v>
      </c>
      <c r="Z328" s="90">
        <f>IF(ISNA(VLOOKUP($B328,'[2]1516 Exp_Rev Access'!$F$7:$FS$310,17,FALSE)),"",VLOOKUP($B328,'[2]1516 Exp_Rev Access'!$F$7:$FS$310,17,FALSE))</f>
        <v>0</v>
      </c>
      <c r="AA328" s="90">
        <f>IF(ISNA(VLOOKUP($B328,'[2]1516 Exp_Rev Access'!$F$7:$FS$310,18,FALSE)),"",VLOOKUP($B328,'[2]1516 Exp_Rev Access'!$F$7:$FS$310,18,FALSE))</f>
        <v>0</v>
      </c>
      <c r="AB328" s="90">
        <f>IF(ISNA(VLOOKUP($B328,'[2]1516 Exp_Rev Access'!$F$7:$FS$310,19,FALSE)),"",VLOOKUP($B328,'[2]1516 Exp_Rev Access'!$F$7:$FS$310,19,FALSE))</f>
        <v>0</v>
      </c>
      <c r="AC328" s="90">
        <f>IF(ISNA(VLOOKUP($B328,'[2]1516 Exp_Rev Access'!$F$7:$FS$310,20,FALSE)),"",VLOOKUP($B328,'[2]1516 Exp_Rev Access'!$F$7:$FS$310,20,FALSE))</f>
        <v>0</v>
      </c>
      <c r="AD328" s="90">
        <f>IF(ISNA(VLOOKUP($B328,'[2]1516 Exp_Rev Access'!$F$7:$FS$310,21,FALSE)),"",VLOOKUP($B328,'[2]1516 Exp_Rev Access'!$F$7:$FS$310,21,FALSE))</f>
        <v>1348626.95</v>
      </c>
      <c r="AE328" s="90">
        <f>IF(ISNA(VLOOKUP($B328,'[2]1516 Exp_Rev Access'!$F$7:$FS$310,22,FALSE)),"",VLOOKUP($B328,'[2]1516 Exp_Rev Access'!$F$7:$FS$310,22,FALSE))</f>
        <v>98702.86</v>
      </c>
      <c r="AF328" s="90">
        <f>IF(ISNA(VLOOKUP($B328,'[2]1516 Exp_Rev Access'!$F$7:$FS$310,23,FALSE)),"",VLOOKUP($B328,'[2]1516 Exp_Rev Access'!$F$7:$FS$310,23,FALSE))</f>
        <v>0</v>
      </c>
      <c r="AG328" s="90">
        <f>IF(ISNA(VLOOKUP($B328,'[2]1516 Exp_Rev Access'!$F$7:$FS$310,24,FALSE)),"",VLOOKUP($B328,'[2]1516 Exp_Rev Access'!$F$7:$FS$310,24,FALSE))</f>
        <v>163046.76999999999</v>
      </c>
      <c r="AH328" s="90">
        <f>IF(ISNA(VLOOKUP($B328,'[2]1516 Exp_Rev Access'!$F$7:$FS$310,25,FALSE)),"",VLOOKUP($B328,'[2]1516 Exp_Rev Access'!$F$7:$FS$310,25,FALSE))</f>
        <v>24462.47</v>
      </c>
      <c r="AI328" s="90">
        <f>IF(ISNA(VLOOKUP($B328,'[2]1516 Exp_Rev Access'!$F$7:$FS$310,26,FALSE)),"",VLOOKUP($B328,'[2]1516 Exp_Rev Access'!$F$7:$FS$310,26,FALSE))</f>
        <v>288222.74</v>
      </c>
      <c r="AJ328" s="90">
        <f>IF(ISNA(VLOOKUP($B328,'[2]1516 Exp_Rev Access'!$F$7:$FS$310,27,FALSE)),"",VLOOKUP($B328,'[2]1516 Exp_Rev Access'!$F$7:$FS$310,27,FALSE))</f>
        <v>8020.13</v>
      </c>
      <c r="AK328" s="90">
        <f>IF(ISNA(VLOOKUP($B328,'[2]1516 Exp_Rev Access'!$F$7:$FS$310,28,FALSE)),"",VLOOKUP($B328,'[2]1516 Exp_Rev Access'!$F$7:$FS$310,28,FALSE))</f>
        <v>56415.35</v>
      </c>
      <c r="AL328" s="90">
        <f>IF(ISNA(VLOOKUP($B328,'[2]1516 Exp_Rev Access'!$F$7:$FS$310,29,FALSE)),"",VLOOKUP($B328,'[2]1516 Exp_Rev Access'!$F$7:$FS$310,29,FALSE))</f>
        <v>224826.01</v>
      </c>
      <c r="AM328" s="53">
        <f t="shared" si="790"/>
        <v>3158100.6400000006</v>
      </c>
      <c r="AN328" s="92">
        <f t="shared" si="791"/>
        <v>2.1591078786063179E-2</v>
      </c>
      <c r="AO328" s="68">
        <f t="shared" si="792"/>
        <v>235.56225007738698</v>
      </c>
      <c r="AP328" s="90">
        <f>IF(ISNA(VLOOKUP($B328,'[2]1516 Exp_Rev Access'!$F$7:$FS$310,30,FALSE)),"",VLOOKUP($B328,'[2]1516 Exp_Rev Access'!$F$7:$FS$310,30,FALSE))</f>
        <v>79213189.219999999</v>
      </c>
      <c r="AQ328" s="90">
        <f>IF(ISNA(VLOOKUP($B328,'[2]1516 Exp_Rev Access'!$F$7:$FS$310,31,FALSE)),"",VLOOKUP($B328,'[2]1516 Exp_Rev Access'!$F$7:$FS$310,31,FALSE))</f>
        <v>3229543.64</v>
      </c>
      <c r="AR328" s="90">
        <f>IF(ISNA(VLOOKUP($B328,'[2]1516 Exp_Rev Access'!$F$7:$FS$310,32,FALSE)),"",VLOOKUP($B328,'[2]1516 Exp_Rev Access'!$F$7:$FS$310,32,FALSE))</f>
        <v>6142605.0800000001</v>
      </c>
      <c r="AS328" s="90">
        <f>IF(ISNA(VLOOKUP($B328,'[2]1516 Exp_Rev Access'!$F$7:$FS$310,33,FALSE)),"",VLOOKUP($B328,'[2]1516 Exp_Rev Access'!$F$7:$FS$310,33,FALSE))</f>
        <v>0</v>
      </c>
      <c r="AT328" s="90">
        <f>IF(ISNA(VLOOKUP($B328,'[2]1516 Exp_Rev Access'!$F$7:$FS$310,34,FALSE)),"",VLOOKUP($B328,'[2]1516 Exp_Rev Access'!$F$7:$FS$310,34,FALSE))</f>
        <v>0</v>
      </c>
      <c r="AU328" s="53">
        <f t="shared" si="793"/>
        <v>88585337.939999998</v>
      </c>
      <c r="AV328" s="93">
        <f t="shared" si="794"/>
        <v>0.60563396445547457</v>
      </c>
      <c r="AW328" s="53">
        <f t="shared" si="795"/>
        <v>6607.5669865328018</v>
      </c>
      <c r="AX328" s="90">
        <f>IF(ISNA(VLOOKUP($B328,'[2]1516 Exp_Rev Access'!$F$7:$FS$310,35,FALSE)),"",VLOOKUP($B328,'[2]1516 Exp_Rev Access'!$F$7:$FS$310,35,FALSE))</f>
        <v>0</v>
      </c>
      <c r="AY328" s="90">
        <f>IF(ISNA(VLOOKUP($B328,'[2]1516 Exp_Rev Access'!$F$7:$FS$310,36,FALSE)),"",VLOOKUP($B328,'[2]1516 Exp_Rev Access'!$F$7:$FS$310,36,FALSE))</f>
        <v>11115693.060000001</v>
      </c>
      <c r="AZ328" s="90">
        <f>IF(ISNA(VLOOKUP($B328,'[2]1516 Exp_Rev Access'!$F$7:$FS$310,37,FALSE)),"",VLOOKUP($B328,'[2]1516 Exp_Rev Access'!$F$7:$FS$310,37,FALSE))</f>
        <v>1087251.28</v>
      </c>
      <c r="BA328" s="90">
        <f>IF(ISNA(VLOOKUP($B328,'[2]1516 Exp_Rev Access'!$F$7:$FS$310,38,FALSE)),"",VLOOKUP($B328,'[2]1516 Exp_Rev Access'!$F$7:$FS$310,38,FALSE))</f>
        <v>0</v>
      </c>
      <c r="BB328" s="90">
        <f>IF(ISNA(VLOOKUP($B328,'[2]1516 Exp_Rev Access'!$F$7:$FS$310,39,FALSE)),"",VLOOKUP($B328,'[2]1516 Exp_Rev Access'!$F$7:$FS$310,39,FALSE))</f>
        <v>0</v>
      </c>
      <c r="BC328" s="90">
        <f>IF(ISNA(VLOOKUP($B328,'[2]1516 Exp_Rev Access'!$F$7:$FS$310,40,FALSE)),"",VLOOKUP($B328,'[2]1516 Exp_Rev Access'!$F$7:$FS$310,40,FALSE))</f>
        <v>2267086.6</v>
      </c>
      <c r="BD328" s="90">
        <f>IF(ISNA(VLOOKUP($B328,'[2]1516 Exp_Rev Access'!$F$7:$FS$310,41,FALSE)),"",VLOOKUP($B328,'[2]1516 Exp_Rev Access'!$F$7:$FS$310,41,FALSE))</f>
        <v>0</v>
      </c>
      <c r="BE328" s="90">
        <f>IF(ISNA(VLOOKUP($B328,'[2]1516 Exp_Rev Access'!$F$7:$FS$310,42,FALSE)),"",VLOOKUP($B328,'[2]1516 Exp_Rev Access'!$F$7:$FS$310,42,FALSE))</f>
        <v>568327.41</v>
      </c>
      <c r="BF328" s="90">
        <f>IF(ISNA(VLOOKUP($B328,'[2]1516 Exp_Rev Access'!$F$7:$FS$310,43,FALSE)),"",VLOOKUP($B328,'[2]1516 Exp_Rev Access'!$F$7:$FS$310,43,FALSE))</f>
        <v>0</v>
      </c>
      <c r="BG328" s="90">
        <f>IF(ISNA(VLOOKUP($B328,'[2]1516 Exp_Rev Access'!$F$7:$FS$310,44,FALSE)),"",VLOOKUP($B328,'[2]1516 Exp_Rev Access'!$F$7:$FS$310,44,FALSE))</f>
        <v>449610.22</v>
      </c>
      <c r="BH328" s="90">
        <f>IF(ISNA(VLOOKUP($B328,'[2]1516 Exp_Rev Access'!$F$7:$FS$310,45,FALSE)),"",VLOOKUP($B328,'[2]1516 Exp_Rev Access'!$F$7:$FS$310,45,FALSE))</f>
        <v>133930.49</v>
      </c>
      <c r="BI328" s="90">
        <f>IF(ISNA(VLOOKUP($B328,'[2]1516 Exp_Rev Access'!$F$7:$FS$310,46,FALSE)),"",VLOOKUP($B328,'[2]1516 Exp_Rev Access'!$F$7:$FS$310,46,FALSE))</f>
        <v>0</v>
      </c>
      <c r="BJ328" s="90">
        <f>IF(ISNA(VLOOKUP($B328,'[2]1516 Exp_Rev Access'!$F$7:$FS$310,47,FALSE)),"",VLOOKUP($B328,'[2]1516 Exp_Rev Access'!$F$7:$FS$310,47,FALSE))</f>
        <v>66364.490000000005</v>
      </c>
      <c r="BK328" s="90">
        <f>IF(ISNA(VLOOKUP($B328,'[2]1516 Exp_Rev Access'!$F$7:$FS$310,48,FALSE)),"",VLOOKUP($B328,'[2]1516 Exp_Rev Access'!$F$7:$FS$310,48,FALSE))</f>
        <v>4050917.68</v>
      </c>
      <c r="BL328" s="90">
        <f>IF(ISNA(VLOOKUP($B328,'[2]1516 Exp_Rev Access'!$F$7:$FS$310,49,FALSE)),"",VLOOKUP($B328,'[2]1516 Exp_Rev Access'!$F$7:$FS$310,49,FALSE))</f>
        <v>0</v>
      </c>
      <c r="BM328" s="90">
        <f>IF(ISNA(VLOOKUP($B328,'[2]1516 Exp_Rev Access'!$F$7:$FS$310,50,FALSE)),"",VLOOKUP($B328,'[2]1516 Exp_Rev Access'!$F$7:$FS$310,50,FALSE))</f>
        <v>0</v>
      </c>
      <c r="BN328" s="90">
        <f>IF(ISNA(VLOOKUP($B328,'[2]1516 Exp_Rev Access'!$F$7:$FS$310,51,FALSE)),"",VLOOKUP($B328,'[2]1516 Exp_Rev Access'!$F$7:$FS$310,51,FALSE))</f>
        <v>0</v>
      </c>
      <c r="BO328" s="90">
        <f>IF(ISNA(VLOOKUP($B328,'[2]1516 Exp_Rev Access'!$F$7:$FS$310,52,FALSE)),"",VLOOKUP($B328,'[2]1516 Exp_Rev Access'!$F$7:$FS$310,52,FALSE))</f>
        <v>0</v>
      </c>
      <c r="BP328" s="90">
        <f>IF(ISNA(VLOOKUP($B328,'[2]1516 Exp_Rev Access'!$F$7:$FS$310,53,FALSE)),"",VLOOKUP($B328,'[2]1516 Exp_Rev Access'!$F$7:$FS$310,53,FALSE))</f>
        <v>0</v>
      </c>
      <c r="BQ328" s="90">
        <f>IF(ISNA(VLOOKUP($B328,'[2]1516 Exp_Rev Access'!$F$7:$FS$310,54,FALSE)),"",VLOOKUP($B328,'[2]1516 Exp_Rev Access'!$F$7:$FS$310,54,FALSE))</f>
        <v>0</v>
      </c>
      <c r="BR328" s="90">
        <f>IF(ISNA(VLOOKUP($B328,'[2]1516 Exp_Rev Access'!$F$7:$FS$310,55,FALSE)),"",VLOOKUP($B328,'[2]1516 Exp_Rev Access'!$F$7:$FS$310,55,FALSE))</f>
        <v>0</v>
      </c>
      <c r="BS328" s="90">
        <f>IF(ISNA(VLOOKUP($B328,'[2]1516 Exp_Rev Access'!$F$7:$FS$310,56,FALSE)),"",VLOOKUP($B328,'[2]1516 Exp_Rev Access'!$F$7:$FS$310,56,FALSE))</f>
        <v>2221644.86</v>
      </c>
      <c r="BT328" s="90">
        <f>IF(ISNA(VLOOKUP($B328,'[2]1516 Exp_Rev Access'!$F$7:$FS$310,57,FALSE)),"",VLOOKUP($B328,'[2]1516 Exp_Rev Access'!$F$7:$FS$310,57,FALSE))</f>
        <v>0</v>
      </c>
      <c r="BU328" s="90">
        <f>IF(ISNA(VLOOKUP($B328,'[2]1516 Exp_Rev Access'!$F$7:$FS$310,58,FALSE)),"",VLOOKUP($B328,'[2]1516 Exp_Rev Access'!$F$7:$FS$310,58,FALSE))</f>
        <v>0</v>
      </c>
      <c r="BV328" s="53">
        <f t="shared" si="796"/>
        <v>21960826.09</v>
      </c>
      <c r="BW328" s="92">
        <f t="shared" si="797"/>
        <v>0.15014022045738915</v>
      </c>
      <c r="BX328" s="68">
        <f t="shared" si="798"/>
        <v>1638.0547034494073</v>
      </c>
      <c r="BY328" s="90">
        <f>IF(ISNA(VLOOKUP($B328,'[2]1516 Exp_Rev Access'!$F$7:$FS$310,59,FALSE)),"",VLOOKUP($B328,'[2]1516 Exp_Rev Access'!$F$7:$FS$310,59,FALSE))</f>
        <v>0</v>
      </c>
      <c r="BZ328" s="90">
        <f>IF(ISNA(VLOOKUP($B328,'[2]1516 Exp_Rev Access'!$F$7:$FS$310,60,FALSE)),"",VLOOKUP($B328,'[2]1516 Exp_Rev Access'!$F$7:$FS$310,60,FALSE))</f>
        <v>0</v>
      </c>
      <c r="CA328" s="90">
        <f>IF(ISNA(VLOOKUP($B328,'[2]1516 Exp_Rev Access'!$F$7:$FS$310,61,FALSE)),"",VLOOKUP($B328,'[2]1516 Exp_Rev Access'!$F$7:$FS$310,61,FALSE))</f>
        <v>0</v>
      </c>
      <c r="CB328" s="90">
        <f>IF(ISNA(VLOOKUP($B328,'[2]1516 Exp_Rev Access'!$F$7:$FS$310,62,FALSE)),"",VLOOKUP($B328,'[2]1516 Exp_Rev Access'!$F$7:$FS$310,62,FALSE))</f>
        <v>0</v>
      </c>
      <c r="CC328" s="90">
        <f>IF(ISNA(VLOOKUP($B328,'[2]1516 Exp_Rev Access'!$F$7:$FS$310,63,FALSE)),"",VLOOKUP($B328,'[2]1516 Exp_Rev Access'!$F$7:$FS$310,63,FALSE))</f>
        <v>0</v>
      </c>
      <c r="CD328" s="90">
        <f>IF(ISNA(VLOOKUP($B328,'[2]1516 Exp_Rev Access'!$F$7:$FS$310,64,FALSE)),"",VLOOKUP($B328,'[2]1516 Exp_Rev Access'!$F$7:$FS$310,64,FALSE))</f>
        <v>0</v>
      </c>
      <c r="CE328" s="53">
        <f t="shared" si="799"/>
        <v>0</v>
      </c>
      <c r="CF328" s="92"/>
      <c r="CG328" s="94">
        <f t="shared" si="800"/>
        <v>0</v>
      </c>
      <c r="CH328" s="90">
        <f>IF(ISNA(VLOOKUP($B328,'[2]1516 Exp_Rev Access'!$F$7:$FS$310,65,FALSE)),"",VLOOKUP($B328,'[2]1516 Exp_Rev Access'!$F$7:$FS$310,65,FALSE))</f>
        <v>0</v>
      </c>
      <c r="CI328" s="90">
        <f>IF(ISNA(VLOOKUP($B328,'[2]1516 Exp_Rev Access'!$F$7:$FS$310,66,FALSE)),"",VLOOKUP($B328,'[2]1516 Exp_Rev Access'!$F$7:$FS$310,66,FALSE))</f>
        <v>0</v>
      </c>
      <c r="CJ328" s="90">
        <f>IF(ISNA(VLOOKUP($B328,'[2]1516 Exp_Rev Access'!$F$7:$FS$310,67,FALSE)),"",VLOOKUP($B328,'[2]1516 Exp_Rev Access'!$F$7:$FS$310,67,FALSE))</f>
        <v>0</v>
      </c>
      <c r="CK328" s="90">
        <f>IF(ISNA(VLOOKUP($B328,'[2]1516 Exp_Rev Access'!$F$7:$FS$310,68,FALSE)),"",VLOOKUP($B328,'[2]1516 Exp_Rev Access'!$F$7:$FS$310,68,FALSE))</f>
        <v>0</v>
      </c>
      <c r="CL328" s="90">
        <f>IF(ISNA(VLOOKUP($B328,'[2]1516 Exp_Rev Access'!$F$7:$FS$310,69,FALSE)),"",VLOOKUP($B328,'[2]1516 Exp_Rev Access'!$F$7:$FS$310,69,FALSE))</f>
        <v>0</v>
      </c>
      <c r="CM328" s="90">
        <f>IF(ISNA(VLOOKUP($B328,'[2]1516 Exp_Rev Access'!$F$7:$FS$310,70,FALSE)),"",VLOOKUP($B328,'[2]1516 Exp_Rev Access'!$F$7:$FS$310,70,FALSE))</f>
        <v>0</v>
      </c>
      <c r="CN328" s="90">
        <f>IF(ISNA(VLOOKUP($B328,'[2]1516 Exp_Rev Access'!$F$7:$FS$310,71,FALSE)),"",VLOOKUP($B328,'[2]1516 Exp_Rev Access'!$F$7:$FS$310,71,FALSE))</f>
        <v>0</v>
      </c>
      <c r="CO328" s="90">
        <f>IF(ISNA(VLOOKUP($B328,'[2]1516 Exp_Rev Access'!$F$7:$FS$310,72,FALSE)),"",VLOOKUP($B328,'[2]1516 Exp_Rev Access'!$F$7:$FS$310,72,FALSE))</f>
        <v>0</v>
      </c>
      <c r="CP328" s="90">
        <f>IF(ISNA(VLOOKUP($B328,'[2]1516 Exp_Rev Access'!$F$7:$FS$310,73,FALSE)),"",VLOOKUP($B328,'[2]1516 Exp_Rev Access'!$F$7:$FS$310,73,FALSE))</f>
        <v>0</v>
      </c>
      <c r="CQ328" s="90">
        <f>IF(ISNA(VLOOKUP($B328,'[2]1516 Exp_Rev Access'!$F$7:$FS$310,74,FALSE)),"",VLOOKUP($B328,'[2]1516 Exp_Rev Access'!$F$7:$FS$310,74,FALSE))</f>
        <v>2329333</v>
      </c>
      <c r="CR328" s="90">
        <f>IF(ISNA(VLOOKUP($B328,'[2]1516 Exp_Rev Access'!$F$7:$FS$310,75,FALSE)),"",VLOOKUP($B328,'[2]1516 Exp_Rev Access'!$F$7:$FS$310,75,FALSE))</f>
        <v>0</v>
      </c>
      <c r="CS328" s="90">
        <f>IF(ISNA(VLOOKUP($B328,'[2]1516 Exp_Rev Access'!$F$7:$FS$310,76,FALSE)),"",VLOOKUP($B328,'[2]1516 Exp_Rev Access'!$F$7:$FS$310,76,FALSE))</f>
        <v>63649.54</v>
      </c>
      <c r="CT328" s="90">
        <f>IF(ISNA(VLOOKUP($B328,'[2]1516 Exp_Rev Access'!$F$7:$FS$310,77,FALSE)),"",VLOOKUP($B328,'[2]1516 Exp_Rev Access'!$F$7:$FS$310,77,FALSE))</f>
        <v>0</v>
      </c>
      <c r="CU328" s="90">
        <f>IF(ISNA(VLOOKUP($B328,'[2]1516 Exp_Rev Access'!$F$7:$FS$310,78,FALSE)),"",VLOOKUP($B328,'[2]1516 Exp_Rev Access'!$F$7:$FS$310,78,FALSE))</f>
        <v>1983154.67</v>
      </c>
      <c r="CV328" s="90">
        <f>IF(ISNA(VLOOKUP($B328,'[2]1516 Exp_Rev Access'!$F$7:$FS$310,79,FALSE)),"",VLOOKUP($B328,'[2]1516 Exp_Rev Access'!$F$7:$FS$310,79,FALSE))</f>
        <v>307094.76</v>
      </c>
      <c r="CW328" s="90">
        <f>IF(ISNA(VLOOKUP($B328,'[2]1516 Exp_Rev Access'!$F$7:$FS$310,80,FALSE)),"",VLOOKUP($B328,'[2]1516 Exp_Rev Access'!$F$7:$FS$310,80,FALSE))</f>
        <v>0</v>
      </c>
      <c r="CX328" s="90">
        <f>IF(ISNA(VLOOKUP($B328,'[2]1516 Exp_Rev Access'!$F$7:$FS$310,81,FALSE)),"",VLOOKUP($B328,'[2]1516 Exp_Rev Access'!$F$7:$FS$310,81,FALSE))</f>
        <v>0</v>
      </c>
      <c r="CY328" s="90">
        <f>IF(ISNA(VLOOKUP($B328,'[2]1516 Exp_Rev Access'!$F$7:$FS$310,82,FALSE)),"",VLOOKUP($B328,'[2]1516 Exp_Rev Access'!$F$7:$FS$310,82,FALSE))</f>
        <v>0</v>
      </c>
      <c r="CZ328" s="90">
        <f>IF(ISNA(VLOOKUP($B328,'[2]1516 Exp_Rev Access'!$F$7:$FS$310,83,FALSE)),"",VLOOKUP($B328,'[2]1516 Exp_Rev Access'!$F$7:$FS$310,83,FALSE))</f>
        <v>0</v>
      </c>
      <c r="DA328" s="90">
        <f>IF(ISNA(VLOOKUP($B328,'[2]1516 Exp_Rev Access'!$F$7:$FS$310,84,FALSE)),"",VLOOKUP($B328,'[2]1516 Exp_Rev Access'!$F$7:$FS$310,84,FALSE))</f>
        <v>0</v>
      </c>
      <c r="DB328" s="90">
        <f>IF(ISNA(VLOOKUP($B328,'[2]1516 Exp_Rev Access'!$F$7:$FS$310,85,FALSE)),"",VLOOKUP($B328,'[2]1516 Exp_Rev Access'!$F$7:$FS$310,85,FALSE))</f>
        <v>46497.75</v>
      </c>
      <c r="DC328" s="90">
        <f>IF(ISNA(VLOOKUP($B328,'[2]1516 Exp_Rev Access'!$F$7:$FS$310,86,FALSE)),"",VLOOKUP($B328,'[2]1516 Exp_Rev Access'!$F$7:$FS$310,86,FALSE))</f>
        <v>0</v>
      </c>
      <c r="DD328" s="90">
        <f>IF(ISNA(VLOOKUP($B328,'[2]1516 Exp_Rev Access'!$F$7:$FS$310,87,FALSE)),"",VLOOKUP($B328,'[2]1516 Exp_Rev Access'!$F$7:$FS$310,87,FALSE))</f>
        <v>0</v>
      </c>
      <c r="DE328" s="90">
        <f>IF(ISNA(VLOOKUP($B328,'[2]1516 Exp_Rev Access'!$F$7:$FS$310,88,FALSE)),"",VLOOKUP($B328,'[2]1516 Exp_Rev Access'!$F$7:$FS$310,88,FALSE))</f>
        <v>0</v>
      </c>
      <c r="DF328" s="90">
        <f>IF(ISNA(VLOOKUP($B328,'[2]1516 Exp_Rev Access'!$F$7:$FS$310,89,FALSE)),"",VLOOKUP($B328,'[2]1516 Exp_Rev Access'!$F$7:$FS$310,89,FALSE))</f>
        <v>0</v>
      </c>
      <c r="DG328" s="90">
        <f>IF(ISNA(VLOOKUP($B328,'[2]1516 Exp_Rev Access'!$F$7:$FS$310,90,FALSE)),"",VLOOKUP($B328,'[2]1516 Exp_Rev Access'!$F$7:$FS$310,90,FALSE))</f>
        <v>153337.60999999999</v>
      </c>
      <c r="DH328" s="90">
        <f>IF(ISNA(VLOOKUP($B328,'[2]1516 Exp_Rev Access'!$F$7:$FS$310,91,FALSE)),"",VLOOKUP($B328,'[2]1516 Exp_Rev Access'!$F$7:$FS$310,91,FALSE))</f>
        <v>11568.48</v>
      </c>
      <c r="DI328" s="90">
        <f>IF(ISNA(VLOOKUP($B328,'[2]1516 Exp_Rev Access'!$F$7:$FS$310,92,FALSE)),"",VLOOKUP($B328,'[2]1516 Exp_Rev Access'!$F$7:$FS$310,92,FALSE))</f>
        <v>2604618.52</v>
      </c>
      <c r="DJ328" s="90">
        <f>IF(ISNA(VLOOKUP($B328,'[2]1516 Exp_Rev Access'!$F$7:$FS$310,93,FALSE)),"",VLOOKUP($B328,'[2]1516 Exp_Rev Access'!$F$7:$FS$310,93,FALSE))</f>
        <v>0</v>
      </c>
      <c r="DK328" s="90">
        <f>IF(ISNA(VLOOKUP($B328,'[2]1516 Exp_Rev Access'!$F$7:$FS$310,94,FALSE)),"",VLOOKUP($B328,'[2]1516 Exp_Rev Access'!$F$7:$FS$310,94,FALSE))</f>
        <v>0</v>
      </c>
      <c r="DL328" s="90">
        <f>IF(ISNA(VLOOKUP($B328,'[2]1516 Exp_Rev Access'!$F$7:$FS$310,95,FALSE)),"",VLOOKUP($B328,'[2]1516 Exp_Rev Access'!$F$7:$FS$310,95,FALSE))</f>
        <v>0</v>
      </c>
      <c r="DM328" s="90">
        <f>IF(ISNA(VLOOKUP($B328,'[2]1516 Exp_Rev Access'!$F$7:$FS$310,96,FALSE)),"",VLOOKUP($B328,'[2]1516 Exp_Rev Access'!$F$7:$FS$310,96,FALSE))</f>
        <v>0</v>
      </c>
      <c r="DN328" s="90">
        <f>IF(ISNA(VLOOKUP($B328,'[2]1516 Exp_Rev Access'!$F$7:$FS$310,97,FALSE)),"",VLOOKUP($B328,'[2]1516 Exp_Rev Access'!$F$7:$FS$310,97,FALSE))</f>
        <v>0</v>
      </c>
      <c r="DO328" s="90">
        <f>IF(ISNA(VLOOKUP($B328,'[2]1516 Exp_Rev Access'!$F$7:$FS$310,98,FALSE)),"",VLOOKUP($B328,'[2]1516 Exp_Rev Access'!$F$7:$FS$310,98,FALSE))</f>
        <v>0</v>
      </c>
      <c r="DP328" s="90">
        <f>IF(ISNA(VLOOKUP($B328,'[2]1516 Exp_Rev Access'!$F$7:$FS$310,99,FALSE)),"",VLOOKUP($B328,'[2]1516 Exp_Rev Access'!$F$7:$FS$310,99,FALSE))</f>
        <v>0</v>
      </c>
      <c r="DQ328" s="90">
        <f>IF(ISNA(VLOOKUP($B328,'[2]1516 Exp_Rev Access'!$F$7:$FS$310,100,FALSE)),"",VLOOKUP($B328,'[2]1516 Exp_Rev Access'!$F$7:$FS$310,100,FALSE))</f>
        <v>0</v>
      </c>
      <c r="DR328" s="90">
        <f>IF(ISNA(VLOOKUP($B328,'[2]1516 Exp_Rev Access'!$F$7:$FS$310,101,FALSE)),"",VLOOKUP($B328,'[2]1516 Exp_Rev Access'!$F$7:$FS$310,101,FALSE))</f>
        <v>0</v>
      </c>
      <c r="DS328" s="90">
        <f>IF(ISNA(VLOOKUP($B328,'[2]1516 Exp_Rev Access'!$F$7:$FS$310,102,FALSE)),"",VLOOKUP($B328,'[2]1516 Exp_Rev Access'!$F$7:$FS$310,102,FALSE))</f>
        <v>0</v>
      </c>
      <c r="DT328" s="90">
        <f>IF(ISNA(VLOOKUP($B328,'[2]1516 Exp_Rev Access'!$F$7:$FS$310,103,FALSE)),"",VLOOKUP($B328,'[2]1516 Exp_Rev Access'!$F$7:$FS$310,103,FALSE))</f>
        <v>0</v>
      </c>
      <c r="DU328" s="90">
        <f>IF(ISNA(VLOOKUP($B328,'[2]1516 Exp_Rev Access'!$F$7:$FS$310,104,FALSE)),"",VLOOKUP($B328,'[2]1516 Exp_Rev Access'!$F$7:$FS$310,104,FALSE))</f>
        <v>0</v>
      </c>
      <c r="DV328" s="90">
        <f>IF(ISNA(VLOOKUP($B328,'[2]1516 Exp_Rev Access'!$F$7:$FS$310,105,FALSE)),"",VLOOKUP($B328,'[2]1516 Exp_Rev Access'!$F$7:$FS$310,105,FALSE))</f>
        <v>0</v>
      </c>
      <c r="DW328" s="90">
        <f>IF(ISNA(VLOOKUP($B328,'[2]1516 Exp_Rev Access'!$F$7:$FS$310,106,FALSE)),"",VLOOKUP($B328,'[2]1516 Exp_Rev Access'!$F$7:$FS$310,106,FALSE))</f>
        <v>0</v>
      </c>
      <c r="DX328" s="90">
        <f>IF(ISNA(VLOOKUP($B328,'[2]1516 Exp_Rev Access'!$F$7:$FS$310,107,FALSE)),"",VLOOKUP($B328,'[2]1516 Exp_Rev Access'!$F$7:$FS$310,107,FALSE))</f>
        <v>0</v>
      </c>
      <c r="DY328" s="90">
        <f>IF(ISNA(VLOOKUP($B328,'[2]1516 Exp_Rev Access'!$F$7:$FS$310,108,FALSE)),"",VLOOKUP($B328,'[2]1516 Exp_Rev Access'!$F$7:$FS$310,108,FALSE))</f>
        <v>0</v>
      </c>
      <c r="DZ328" s="90">
        <f>IF(ISNA(VLOOKUP($B328,'[2]1516 Exp_Rev Access'!$F$7:$FS$310,109,FALSE)),"",VLOOKUP($B328,'[2]1516 Exp_Rev Access'!$F$7:$FS$310,109,FALSE))</f>
        <v>0</v>
      </c>
      <c r="EA328" s="90">
        <f>IF(ISNA(VLOOKUP($B328,'[2]1516 Exp_Rev Access'!$F$7:$FS$310,110,FALSE)),"",VLOOKUP($B328,'[2]1516 Exp_Rev Access'!$F$7:$FS$310,110,FALSE))</f>
        <v>0</v>
      </c>
      <c r="EB328" s="90">
        <f>IF(ISNA(VLOOKUP($B328,'[2]1516 Exp_Rev Access'!$F$7:$FS$310,111,FALSE)),"",VLOOKUP($B328,'[2]1516 Exp_Rev Access'!$F$7:$FS$310,111,FALSE))</f>
        <v>0</v>
      </c>
      <c r="EC328" s="90">
        <f>IF(ISNA(VLOOKUP($B328,'[2]1516 Exp_Rev Access'!$F$7:$FS$310,112,FALSE)),"",VLOOKUP($B328,'[2]1516 Exp_Rev Access'!$F$7:$FS$310,112,FALSE))</f>
        <v>0</v>
      </c>
      <c r="ED328" s="90">
        <f>IF(ISNA(VLOOKUP($B328,'[2]1516 Exp_Rev Access'!$F$7:$FS$310,113,FALSE)),"",VLOOKUP($B328,'[2]1516 Exp_Rev Access'!$F$7:$FS$310,113,FALSE))</f>
        <v>0</v>
      </c>
      <c r="EE328" s="90">
        <f>IF(ISNA(VLOOKUP($B328,'[2]1516 Exp_Rev Access'!$F$7:$FS$310,114,FALSE)),"",VLOOKUP($B328,'[2]1516 Exp_Rev Access'!$F$7:$FS$310,114,FALSE))</f>
        <v>0</v>
      </c>
      <c r="EF328" s="90">
        <f>IF(ISNA(VLOOKUP($B328,'[2]1516 Exp_Rev Access'!$F$7:$FS$310,115,FALSE)),"",VLOOKUP($B328,'[2]1516 Exp_Rev Access'!$F$7:$FS$310,115,FALSE))</f>
        <v>0</v>
      </c>
      <c r="EG328" s="90">
        <f>IF(ISNA(VLOOKUP($B328,'[2]1516 Exp_Rev Access'!$F$7:$FS$310,116,FALSE)),"",VLOOKUP($B328,'[2]1516 Exp_Rev Access'!$F$7:$FS$310,116,FALSE))</f>
        <v>0</v>
      </c>
      <c r="EH328" s="90">
        <f>IF(ISNA(VLOOKUP($B328,'[2]1516 Exp_Rev Access'!$F$7:$FS$310,117,FALSE)),"",VLOOKUP($B328,'[2]1516 Exp_Rev Access'!$F$7:$FS$310,117,FALSE))</f>
        <v>0</v>
      </c>
      <c r="EI328" s="90">
        <f>IF(ISNA(VLOOKUP($B328,'[2]1516 Exp_Rev Access'!$F$7:$FS$310,118,FALSE)),"",VLOOKUP($B328,'[2]1516 Exp_Rev Access'!$F$7:$FS$310,118,FALSE))</f>
        <v>0</v>
      </c>
      <c r="EJ328" s="90">
        <f>IF(ISNA(VLOOKUP($B328,'[2]1516 Exp_Rev Access'!$F$7:$FS$310,119,FALSE)),"",VLOOKUP($B328,'[2]1516 Exp_Rev Access'!$F$7:$FS$310,119,FALSE))</f>
        <v>0</v>
      </c>
      <c r="EK328" s="90">
        <f>IF(ISNA(VLOOKUP($B328,'[2]1516 Exp_Rev Access'!$F$7:$FS$310,120,FALSE)),"",VLOOKUP($B328,'[2]1516 Exp_Rev Access'!$F$7:$FS$310,120,FALSE))</f>
        <v>0</v>
      </c>
      <c r="EL328" s="90">
        <f>IF(ISNA(VLOOKUP($B328,'[2]1516 Exp_Rev Access'!$F$7:$FS$310,121,FALSE)),"",VLOOKUP($B328,'[2]1516 Exp_Rev Access'!$F$7:$FS$310,121,FALSE))</f>
        <v>0</v>
      </c>
      <c r="EM328" s="90">
        <f>IF(ISNA(VLOOKUP($B328,'[2]1516 Exp_Rev Access'!$F$7:$FS$310,122,FALSE)),"",VLOOKUP($B328,'[2]1516 Exp_Rev Access'!$F$7:$FS$310,122,FALSE))</f>
        <v>0</v>
      </c>
      <c r="EN328" s="90">
        <f>IF(ISNA(VLOOKUP($B328,'[2]1516 Exp_Rev Access'!$F$7:$FS$310,123,FALSE)),"",VLOOKUP($B328,'[2]1516 Exp_Rev Access'!$F$7:$FS$310,123,FALSE))</f>
        <v>0</v>
      </c>
      <c r="EO328" s="90">
        <f>IF(ISNA(VLOOKUP($B328,'[2]1516 Exp_Rev Access'!$F$7:$FS$310,124,FALSE)),"",VLOOKUP($B328,'[2]1516 Exp_Rev Access'!$F$7:$FS$310,124,FALSE))</f>
        <v>0</v>
      </c>
      <c r="EP328" s="90">
        <f>IF(ISNA(VLOOKUP($B328,'[2]1516 Exp_Rev Access'!$F$7:$FS$310,125,FALSE)),"",VLOOKUP($B328,'[2]1516 Exp_Rev Access'!$F$7:$FS$310,125,FALSE))</f>
        <v>0</v>
      </c>
      <c r="EQ328" s="90">
        <f>IF(ISNA(VLOOKUP($B328,'[2]1516 Exp_Rev Access'!$F$7:$FS$310,126,FALSE)),"",VLOOKUP($B328,'[2]1516 Exp_Rev Access'!$F$7:$FS$310,126,FALSE))</f>
        <v>0</v>
      </c>
      <c r="ER328" s="90">
        <f>IF(ISNA(VLOOKUP($B328,'[2]1516 Exp_Rev Access'!$F$7:$FS$310,127,FALSE)),"",VLOOKUP($B328,'[2]1516 Exp_Rev Access'!$F$7:$FS$310,127,FALSE))</f>
        <v>0</v>
      </c>
      <c r="ES328" s="90">
        <f>IF(ISNA(VLOOKUP($B328,'[2]1516 Exp_Rev Access'!$F$7:$FS$310,128,FALSE)),"",VLOOKUP($B328,'[2]1516 Exp_Rev Access'!$F$7:$FS$310,128,FALSE))</f>
        <v>0</v>
      </c>
      <c r="ET328" s="90">
        <f>IF(ISNA(VLOOKUP($B328,'[2]1516 Exp_Rev Access'!$F$7:$FS$310,129,FALSE)),"",VLOOKUP($B328,'[2]1516 Exp_Rev Access'!$F$7:$FS$310,129,FALSE))</f>
        <v>0</v>
      </c>
      <c r="EU328" s="90">
        <f>IF(ISNA(VLOOKUP($B328,'[2]1516 Exp_Rev Access'!$F$7:$FS$310,130,FALSE)),"",VLOOKUP($B328,'[2]1516 Exp_Rev Access'!$F$7:$FS$310,130,FALSE))</f>
        <v>0</v>
      </c>
      <c r="EV328" s="90">
        <f>IF(ISNA(VLOOKUP($B328,'[2]1516 Exp_Rev Access'!$F$7:$FS$310,131,FALSE)),"",VLOOKUP($B328,'[2]1516 Exp_Rev Access'!$F$7:$FS$310,131,FALSE))</f>
        <v>282458.53999999998</v>
      </c>
      <c r="EW328" s="90">
        <f>IF(ISNA(VLOOKUP($B328,'[2]1516 Exp_Rev Access'!$F$7:$FS$310,132,FALSE)),"",VLOOKUP($B328,'[2]1516 Exp_Rev Access'!$F$7:$FS$310,132,FALSE))</f>
        <v>0</v>
      </c>
      <c r="EX328" s="90">
        <f>IF(ISNA(VLOOKUP($B328,'[2]1516 Exp_Rev Access'!$F$7:$FS$310,133,FALSE)),"",VLOOKUP($B328,'[2]1516 Exp_Rev Access'!$F$7:$FS$310,133,FALSE))</f>
        <v>0</v>
      </c>
      <c r="EY328" s="90">
        <f>IF(ISNA(VLOOKUP($B328,'[2]1516 Exp_Rev Access'!$F$7:$FS$310,134,FALSE)),"",VLOOKUP($B328,'[2]1516 Exp_Rev Access'!$F$7:$FS$310,134,FALSE))</f>
        <v>0</v>
      </c>
      <c r="EZ328" s="90">
        <f>IF(ISNA(VLOOKUP($B328,'[2]1516 Exp_Rev Access'!$F$7:$FS$310,135,FALSE)),"",VLOOKUP($B328,'[2]1516 Exp_Rev Access'!$F$7:$FS$310,135,FALSE))</f>
        <v>0</v>
      </c>
      <c r="FA328" s="90">
        <f>IF(ISNA(VLOOKUP($B328,'[2]1516 Exp_Rev Access'!$F$7:$FS$310,136,FALSE)),"",VLOOKUP($B328,'[2]1516 Exp_Rev Access'!$F$7:$FS$310,136,FALSE))</f>
        <v>0</v>
      </c>
      <c r="FB328" s="90">
        <f>IF(ISNA(VLOOKUP($B328,'[2]1516 Exp_Rev Access'!$F$7:$FS$310,137,FALSE)),"",VLOOKUP($B328,'[2]1516 Exp_Rev Access'!$F$7:$FS$310,137,FALSE))</f>
        <v>0</v>
      </c>
      <c r="FC328" s="90">
        <f>IF(ISNA(VLOOKUP($B328,'[2]1516 Exp_Rev Access'!$F$7:$FS$310,138,FALSE)),"",VLOOKUP($B328,'[2]1516 Exp_Rev Access'!$F$7:$FS$310,138,FALSE))</f>
        <v>0</v>
      </c>
      <c r="FD328" s="90">
        <f>IF(ISNA(VLOOKUP($B328,'[2]1516 Exp_Rev Access'!$F$7:$FS$310,139,FALSE)),"",VLOOKUP($B328,'[2]1516 Exp_Rev Access'!$F$7:$FS$310,139,FALSE))</f>
        <v>0</v>
      </c>
      <c r="FE328" s="90">
        <f>IF(ISNA(VLOOKUP($B328,'[2]1516 Exp_Rev Access'!$F$7:$FS$310,140,FALSE)),"",VLOOKUP($B328,'[2]1516 Exp_Rev Access'!$F$7:$FS$310,140,FALSE))</f>
        <v>0</v>
      </c>
      <c r="FF328" s="90">
        <f>IF(ISNA(VLOOKUP($B328,'[2]1516 Exp_Rev Access'!$F$7:$FS$310,141,FALSE)),"",VLOOKUP($B328,'[2]1516 Exp_Rev Access'!$F$7:$FS$310,141,FALSE))</f>
        <v>0</v>
      </c>
      <c r="FG328" s="90">
        <f>IF(ISNA(VLOOKUP($B328,'[2]1516 Exp_Rev Access'!$F$7:$FS$310,142,FALSE)),"",VLOOKUP($B328,'[2]1516 Exp_Rev Access'!$F$7:$FS$310,142,FALSE))</f>
        <v>0</v>
      </c>
      <c r="FH328" s="90">
        <f>IF(ISNA(VLOOKUP($B328,'[2]1516 Exp_Rev Access'!$F$7:$FS$310,143,FALSE)),"",VLOOKUP($B328,'[2]1516 Exp_Rev Access'!$F$7:$FS$310,143,FALSE))</f>
        <v>0</v>
      </c>
      <c r="FI328" s="90">
        <f>IF(ISNA(VLOOKUP($B328,'[2]1516 Exp_Rev Access'!$F$7:$FS$310,144,FALSE)),"",VLOOKUP($B328,'[2]1516 Exp_Rev Access'!$F$7:$FS$310,144,FALSE))</f>
        <v>0</v>
      </c>
      <c r="FJ328" s="90">
        <f>IF(ISNA(VLOOKUP($B328,'[2]1516 Exp_Rev Access'!$F$7:$FS$310,145,FALSE)),"",VLOOKUP($B328,'[2]1516 Exp_Rev Access'!$F$7:$FS$310,145,FALSE))</f>
        <v>0</v>
      </c>
      <c r="FK328" s="90">
        <f>IF(ISNA(VLOOKUP($B328,'[2]1516 Exp_Rev Access'!$F$7:$FS$310,146,FALSE)),"",VLOOKUP($B328,'[2]1516 Exp_Rev Access'!$F$7:$FS$310,146,FALSE))</f>
        <v>0</v>
      </c>
      <c r="FL328" s="90">
        <f>IF(ISNA(VLOOKUP($B328,'[2]1516 Exp_Rev Access'!$F$7:$FS$310,1147,FALSE)),"",VLOOKUP($B328,'[2]1516 Exp_Rev Access'!$F$7:$FS$310,147,FALSE))</f>
        <v>0</v>
      </c>
      <c r="FM328" s="90">
        <f>IF(ISNA(VLOOKUP($B328,'[2]1516 Exp_Rev Access'!$F$7:$FS$310,148,FALSE)),"",VLOOKUP($B328,'[2]1516 Exp_Rev Access'!$F$7:$FS$310,148,FALSE))</f>
        <v>0</v>
      </c>
      <c r="FN328" s="90">
        <f>IF(ISNA(VLOOKUP($B328,'[2]1516 Exp_Rev Access'!$F$7:$FS$310,149,FALSE)),"",VLOOKUP($B328,'[2]1516 Exp_Rev Access'!$F$7:$FS$310,149,FALSE))</f>
        <v>0</v>
      </c>
      <c r="FO328" s="90">
        <f>IF(ISNA(VLOOKUP($B328,'[2]1516 Exp_Rev Access'!$F$7:$FS$310,150,FALSE)),"",VLOOKUP($B328,'[2]1516 Exp_Rev Access'!$F$7:$FS$310,150,FALSE))</f>
        <v>0</v>
      </c>
      <c r="FP328" s="90">
        <f>IF(ISNA(VLOOKUP($B328,'[2]1516 Exp_Rev Access'!$F$7:$FS$310,151,FALSE)),"",VLOOKUP($B328,'[2]1516 Exp_Rev Access'!$F$7:$FS$310,151,FALSE))</f>
        <v>0</v>
      </c>
      <c r="FQ328" s="90">
        <f>IF(ISNA(VLOOKUP($B328,'[2]1516 Exp_Rev Access'!$F$7:$FS$310,152,FALSE)),"",VLOOKUP($B328,'[2]1516 Exp_Rev Access'!$F$7:$FS$310,152,FALSE))</f>
        <v>0</v>
      </c>
      <c r="FR328" s="90">
        <f>IF(ISNA(VLOOKUP($B328,'[2]1516 Exp_Rev Access'!$F$7:$FS$310,153,FALSE)),"",VLOOKUP($B328,'[2]1516 Exp_Rev Access'!$F$7:$FS$310,153,FALSE))</f>
        <v>365015.58</v>
      </c>
      <c r="FS328" s="53">
        <f t="shared" si="801"/>
        <v>8146728.4500000002</v>
      </c>
      <c r="FT328" s="92">
        <f t="shared" si="802"/>
        <v>5.5696976082628052E-2</v>
      </c>
      <c r="FU328" s="116">
        <f t="shared" si="803"/>
        <v>607.6632454789227</v>
      </c>
      <c r="FV328" s="90">
        <f>IF(ISNA(VLOOKUP($B328,'[2]1516 Exp_Rev Access'!$F$7:$FS$310,154,FALSE)),"",VLOOKUP($B328,'[2]1516 Exp_Rev Access'!$F$7:$FS$310,154,FALSE))</f>
        <v>0</v>
      </c>
      <c r="FW328" s="90">
        <f>IF(ISNA(VLOOKUP($B328,'[2]1516 Exp_Rev Access'!$F$7:$FS$310,155,FALSE)),"",VLOOKUP($B328,'[2]1516 Exp_Rev Access'!$F$7:$FS$310,155,FALSE))</f>
        <v>0</v>
      </c>
      <c r="FX328" s="90">
        <f>IF(ISNA(VLOOKUP($B328,'[2]1516 Exp_Rev Access'!$F$7:$FS$310,156,FALSE)),"",VLOOKUP($B328,'[2]1516 Exp_Rev Access'!$F$7:$FS$310,156,FALSE))</f>
        <v>0</v>
      </c>
      <c r="FY328" s="90">
        <f>IF(ISNA(VLOOKUP($B328,'[2]1516 Exp_Rev Access'!$F$7:$FS$310,157,FALSE)),"",VLOOKUP($B328,'[2]1516 Exp_Rev Access'!$F$7:$FS$310,157,FALSE))</f>
        <v>0</v>
      </c>
      <c r="FZ328" s="90">
        <f>IF(ISNA(VLOOKUP($B328,'[2]1516 Exp_Rev Access'!$F$7:$FS$310,158,FALSE)),"",VLOOKUP($B328,'[2]1516 Exp_Rev Access'!$F$7:$FS$310,158,FALSE))</f>
        <v>0</v>
      </c>
      <c r="GA328" s="90">
        <f>IF(ISNA(VLOOKUP($B328,'[2]1516 Exp_Rev Access'!$F$7:$FS$310,159,FALSE)),"",VLOOKUP($B328,'[2]1516 Exp_Rev Access'!$F$7:$FS$310,159,FALSE))</f>
        <v>0</v>
      </c>
      <c r="GB328" s="90">
        <f>IF(ISNA(VLOOKUP($B328,'[2]1516 Exp_Rev Access'!$F$7:$FS$310,160,FALSE)),"",VLOOKUP($B328,'[2]1516 Exp_Rev Access'!$F$7:$FS$310,160,FALSE))</f>
        <v>0</v>
      </c>
      <c r="GC328" s="90">
        <f>IF(ISNA(VLOOKUP($B328,'[2]1516 Exp_Rev Access'!$F$7:$FS$310,161,FALSE)),"",VLOOKUP($B328,'[2]1516 Exp_Rev Access'!$F$7:$FS$310,161,FALSE))</f>
        <v>0</v>
      </c>
      <c r="GD328" s="90">
        <f>IF(ISNA(VLOOKUP($B328,'[2]1516 Exp_Rev Access'!$F$7:$FS$310,162,FALSE)),"",VLOOKUP($B328,'[2]1516 Exp_Rev Access'!$F$7:$FS$310,162,FALSE))</f>
        <v>0</v>
      </c>
      <c r="GE328" s="90">
        <f>IF(ISNA(VLOOKUP($B328,'[2]1516 Exp_Rev Access'!$F$7:$FS$310,163,FALSE)),"",VLOOKUP($B328,'[2]1516 Exp_Rev Access'!$F$7:$FS$310,163,FALSE))</f>
        <v>0</v>
      </c>
      <c r="GF328" s="90">
        <f>IF(ISNA(VLOOKUP($B328,'[2]1516 Exp_Rev Access'!$F$7:$FS$310,164,FALSE)),"",VLOOKUP($B328,'[2]1516 Exp_Rev Access'!$F$7:$FS$310,164,FALSE))</f>
        <v>31395.33</v>
      </c>
      <c r="GG328" s="90">
        <f>IF(ISNA(VLOOKUP($B328,'[2]1516 Exp_Rev Access'!$F$7:$FS$310,165,FALSE)),"",VLOOKUP($B328,'[2]1516 Exp_Rev Access'!$F$7:$FS$310,165,FALSE))</f>
        <v>0</v>
      </c>
      <c r="GH328" s="90">
        <f>IF(ISNA(VLOOKUP($B328,'[2]1516 Exp_Rev Access'!$F$7:$FS$310,166,FALSE)),"",VLOOKUP($B328,'[2]1516 Exp_Rev Access'!$F$7:$FS$310,166,FALSE))</f>
        <v>0</v>
      </c>
      <c r="GI328" s="90">
        <f>IF(ISNA(VLOOKUP($B328,'[2]1516 Exp_Rev Access'!$F$7:$FS$310,167,FALSE)),"",VLOOKUP($B328,'[2]1516 Exp_Rev Access'!$F$7:$FS$310,167,FALSE))</f>
        <v>0</v>
      </c>
      <c r="GJ328" s="90">
        <f>IF(ISNA(VLOOKUP($B328,'[2]1516 Exp_Rev Access'!$F$7:$FS$310,168,FALSE)),"",VLOOKUP($B328,'[2]1516 Exp_Rev Access'!$F$7:$FS$310,168,FALSE))</f>
        <v>0</v>
      </c>
      <c r="GK328" s="90">
        <f>IF(ISNA(VLOOKUP($B328,'[2]1516 Exp_Rev Access'!$F$7:$FS$310,169,FALSE)),"",VLOOKUP($B328,'[2]1516 Exp_Rev Access'!$F$7:$FS$310,169,FALSE))</f>
        <v>26672.080000000002</v>
      </c>
      <c r="GL328" s="90">
        <f>IF(ISNA(VLOOKUP($B328,'[2]1516 Exp_Rev Access'!$F$7:$FS$310,170,FALSE)),"",VLOOKUP($B328,'[2]1516 Exp_Rev Access'!$F$7:$FS$310,170,FALSE))</f>
        <v>0</v>
      </c>
      <c r="GM328" s="90">
        <f>IF(ISNA(VLOOKUP($B328,'[2]1516 Exp_Rev Access'!$F$7:$FT$310,171,FALSE)),"",VLOOKUP($B328,'[2]1516 Exp_Rev Access'!$F$7:$FT$310,171,FALSE))</f>
        <v>0</v>
      </c>
      <c r="GN328" s="90">
        <f>IF(ISNA(VLOOKUP($B328,'[2]1516 Exp_Rev Access'!$F$7:$FU$310,172,FALSE)),"",VLOOKUP($B328,'[2]1516 Exp_Rev Access'!$F$7:$FU$310,172,FALSE))</f>
        <v>0</v>
      </c>
      <c r="GO328" s="90">
        <f>IF(ISNA(VLOOKUP($B328,'[2]1516 Exp_Rev Access'!$F$7:$FV$310,173,FALSE)),"",VLOOKUP($B328,'[2]1516 Exp_Rev Access'!$F$7:$FV$310,173,FALSE))</f>
        <v>0</v>
      </c>
      <c r="GP328" s="90">
        <f>IF(ISNA(VLOOKUP($B328,'[2]1516 Exp_Rev Access'!$F$7:$GA$310,174,FALSE)),"",VLOOKUP($B328,'[2]1516 Exp_Rev Access'!$F$7:$GA$310,174,FALSE))</f>
        <v>0</v>
      </c>
      <c r="GQ328" s="90">
        <f>IF(ISNA(VLOOKUP($B328,'[2]1516 Exp_Rev Access'!$F$7:$GA$310,175,FALSE)),"",VLOOKUP($B328,'[2]1516 Exp_Rev Access'!$F$7:$GA$310,175,FALSE))</f>
        <v>0</v>
      </c>
      <c r="GR328" s="90">
        <f>IF(ISNA(VLOOKUP($B328,'[2]1516 Exp_Rev Access'!$F$7:$GA$310,176,FALSE)),"",VLOOKUP($B328,'[2]1516 Exp_Rev Access'!$F$7:$GA$310,176,FALSE))</f>
        <v>0</v>
      </c>
      <c r="GS328" s="90">
        <f>IF(ISNA(VLOOKUP($B328,'[2]1516 Exp_Rev Access'!$F$7:$GA$310,177,FALSE)),"",VLOOKUP($B328,'[2]1516 Exp_Rev Access'!$F$7:$GA$310,177,FALSE))</f>
        <v>0</v>
      </c>
      <c r="GT328" s="90">
        <f>IF(ISNA(VLOOKUP($B328,'[2]1516 Exp_Rev Access'!$F$7:$GA$310,178,FALSE)),"",VLOOKUP($B328,'[2]1516 Exp_Rev Access'!$F$7:$GA$310,178,FALSE))</f>
        <v>0</v>
      </c>
      <c r="GU328" s="53">
        <f t="shared" si="804"/>
        <v>58067.41</v>
      </c>
      <c r="GV328" s="92">
        <f t="shared" si="805"/>
        <v>3.9699115611864505E-4</v>
      </c>
      <c r="GW328" s="96">
        <f t="shared" si="806"/>
        <v>4.3312393476371795</v>
      </c>
    </row>
    <row r="329" spans="1:222" x14ac:dyDescent="0.2">
      <c r="B329" s="87" t="s">
        <v>663</v>
      </c>
      <c r="C329" s="87" t="s">
        <v>664</v>
      </c>
      <c r="D329" s="88">
        <f>IF(ISNA(VLOOKUP($B329,'[2]1516 enrollment_Rev_Exp by size'!$A$6:$C$325,3,FALSE)),"",VLOOKUP($B329,'[2]1516 enrollment_Rev_Exp by size'!$A$6:$C$325,3,FALSE))</f>
        <v>871.08999999999992</v>
      </c>
      <c r="E329" s="89">
        <v>9893236.3900000006</v>
      </c>
      <c r="F329" s="67">
        <f t="shared" si="785"/>
        <v>9893236.3899999987</v>
      </c>
      <c r="G329" s="67">
        <f t="shared" si="786"/>
        <v>0</v>
      </c>
      <c r="H329" s="90">
        <f>IF(ISNA(VLOOKUP($B329,'[2]1516 Exp_Rev Access'!$F$7:$FS$310,2,FALSE)),"",VLOOKUP($B329,'[2]1516 Exp_Rev Access'!$F$7:$FS$310,2,FALSE))</f>
        <v>1511208.51</v>
      </c>
      <c r="I329" s="90">
        <f>IF(ISNA(VLOOKUP($B329,'[2]1516 Exp_Rev Access'!$F$7:$FS$310,3,FALSE)),"",VLOOKUP($B329,'[2]1516 Exp_Rev Access'!$F$7:$FS$310,3,FALSE))</f>
        <v>0</v>
      </c>
      <c r="J329" s="90">
        <f>IF(ISNA(VLOOKUP($B329,'[2]1516 Exp_Rev Access'!$F$7:$FS$310,4,FALSE)),"",VLOOKUP($B329,'[2]1516 Exp_Rev Access'!$F$7:$FS$310,4,FALSE))</f>
        <v>0</v>
      </c>
      <c r="K329" s="90">
        <f>IF(ISNA(VLOOKUP($B329,'[2]1516 Exp_Rev Access'!$F$7:$FS$310,5,FALSE)),"-",VLOOKUP($B329,'[2]1516 Exp_Rev Access'!$F$7:$FS$310,5,FALSE))</f>
        <v>3718.18</v>
      </c>
      <c r="L329" s="90">
        <f>IF(ISNA(VLOOKUP($B329,'[2]1516 Exp_Rev Access'!$F$7:$FS$310,6,FALSE)),"",VLOOKUP($B329,'[2]1516 Exp_Rev Access'!$F$7:$FS$310,6,FALSE))</f>
        <v>0</v>
      </c>
      <c r="M329" s="90">
        <f>IF(ISNA(VLOOKUP($B329,'[2]1516 Exp_Rev Access'!$F$7:$FS$310,7,FALSE)),"",VLOOKUP($B329,'[2]1516 Exp_Rev Access'!$F$7:$FS$310,7,FALSE))</f>
        <v>0</v>
      </c>
      <c r="N329" s="53">
        <f t="shared" si="787"/>
        <v>1514926.69</v>
      </c>
      <c r="O329" s="91">
        <f t="shared" si="788"/>
        <v>0.15312751361437951</v>
      </c>
      <c r="P329" s="53">
        <f t="shared" si="789"/>
        <v>1739.1161533251445</v>
      </c>
      <c r="Q329" s="90">
        <f>IF(ISNA(VLOOKUP($B329,'[2]1516 Exp_Rev Access'!$F$7:$FS$310,8,FALSE)),"",VLOOKUP($B329,'[2]1516 Exp_Rev Access'!$F$7:$FS$310,8,FALSE))</f>
        <v>59907</v>
      </c>
      <c r="R329" s="90">
        <f>IF(ISNA(VLOOKUP($B329,'[2]1516 Exp_Rev Access'!$F$7:$FS$310,9,FALSE)),"",VLOOKUP($B329,'[2]1516 Exp_Rev Access'!$F$7:$FS$310,9,FALSE))</f>
        <v>0</v>
      </c>
      <c r="S329" s="90">
        <f>IF(ISNA(VLOOKUP($B329,'[2]1516 Exp_Rev Access'!$F$7:$FS$310,10,FALSE)),"",VLOOKUP($B329,'[2]1516 Exp_Rev Access'!$F$7:$FS$310,10,FALSE))</f>
        <v>0</v>
      </c>
      <c r="T329" s="90">
        <f>IF(ISNA(VLOOKUP($B329,'[2]1516 Exp_Rev Access'!$F$7:$FS$310,11,FALSE)),"",VLOOKUP($B329,'[2]1516 Exp_Rev Access'!$F$7:$FS$310,11,FALSE))</f>
        <v>0</v>
      </c>
      <c r="U329" s="90">
        <f>IF(ISNA(VLOOKUP($B329,'[2]1516 Exp_Rev Access'!$F$7:$FS$310,12,FALSE)),"",VLOOKUP($B329,'[2]1516 Exp_Rev Access'!$F$7:$FS$310,12,FALSE))</f>
        <v>0</v>
      </c>
      <c r="V329" s="90">
        <f>IF(ISNA(VLOOKUP($B329,'[2]1516 Exp_Rev Access'!$F$7:$FS$310,13,FALSE)),"",VLOOKUP($B329,'[2]1516 Exp_Rev Access'!$F$7:$FS$310,13,FALSE))</f>
        <v>0</v>
      </c>
      <c r="W329" s="90">
        <f>IF(ISNA(VLOOKUP($B329,'[2]1516 Exp_Rev Access'!$F$7:$FS$310,14,FALSE)),"",VLOOKUP($B329,'[2]1516 Exp_Rev Access'!$F$7:$FS$310,14,FALSE))</f>
        <v>0</v>
      </c>
      <c r="X329" s="90">
        <f>IF(ISNA(VLOOKUP($B329,'[2]1516 Exp_Rev Access'!$F$7:$FS$310,15,FALSE)),"",VLOOKUP($B329,'[2]1516 Exp_Rev Access'!$F$7:$FS$310,15,FALSE))</f>
        <v>50949.3</v>
      </c>
      <c r="Y329" s="90">
        <f>IF(ISNA(VLOOKUP($B329,'[2]1516 Exp_Rev Access'!$F$7:$FS$310,16,FALSE)),"",VLOOKUP($B329,'[2]1516 Exp_Rev Access'!$F$7:$FS$310,16,FALSE))</f>
        <v>807.45</v>
      </c>
      <c r="Z329" s="90">
        <f>IF(ISNA(VLOOKUP($B329,'[2]1516 Exp_Rev Access'!$F$7:$FS$310,17,FALSE)),"",VLOOKUP($B329,'[2]1516 Exp_Rev Access'!$F$7:$FS$310,17,FALSE))</f>
        <v>18785</v>
      </c>
      <c r="AA329" s="90">
        <f>IF(ISNA(VLOOKUP($B329,'[2]1516 Exp_Rev Access'!$F$7:$FS$310,18,FALSE)),"",VLOOKUP($B329,'[2]1516 Exp_Rev Access'!$F$7:$FS$310,18,FALSE))</f>
        <v>0</v>
      </c>
      <c r="AB329" s="90">
        <f>IF(ISNA(VLOOKUP($B329,'[2]1516 Exp_Rev Access'!$F$7:$FS$310,19,FALSE)),"",VLOOKUP($B329,'[2]1516 Exp_Rev Access'!$F$7:$FS$310,19,FALSE))</f>
        <v>22204.9</v>
      </c>
      <c r="AC329" s="90">
        <f>IF(ISNA(VLOOKUP($B329,'[2]1516 Exp_Rev Access'!$F$7:$FS$310,20,FALSE)),"",VLOOKUP($B329,'[2]1516 Exp_Rev Access'!$F$7:$FS$310,20,FALSE))</f>
        <v>0</v>
      </c>
      <c r="AD329" s="90">
        <f>IF(ISNA(VLOOKUP($B329,'[2]1516 Exp_Rev Access'!$F$7:$FS$310,21,FALSE)),"",VLOOKUP($B329,'[2]1516 Exp_Rev Access'!$F$7:$FS$310,21,FALSE))</f>
        <v>158148.1</v>
      </c>
      <c r="AE329" s="90">
        <f>IF(ISNA(VLOOKUP($B329,'[2]1516 Exp_Rev Access'!$F$7:$FS$310,22,FALSE)),"",VLOOKUP($B329,'[2]1516 Exp_Rev Access'!$F$7:$FS$310,22,FALSE))</f>
        <v>4078.96</v>
      </c>
      <c r="AF329" s="90">
        <f>IF(ISNA(VLOOKUP($B329,'[2]1516 Exp_Rev Access'!$F$7:$FS$310,23,FALSE)),"",VLOOKUP($B329,'[2]1516 Exp_Rev Access'!$F$7:$FS$310,23,FALSE))</f>
        <v>0</v>
      </c>
      <c r="AG329" s="90">
        <f>IF(ISNA(VLOOKUP($B329,'[2]1516 Exp_Rev Access'!$F$7:$FS$310,24,FALSE)),"",VLOOKUP($B329,'[2]1516 Exp_Rev Access'!$F$7:$FS$310,24,FALSE))</f>
        <v>46840.66</v>
      </c>
      <c r="AH329" s="90">
        <f>IF(ISNA(VLOOKUP($B329,'[2]1516 Exp_Rev Access'!$F$7:$FS$310,25,FALSE)),"",VLOOKUP($B329,'[2]1516 Exp_Rev Access'!$F$7:$FS$310,25,FALSE))</f>
        <v>74</v>
      </c>
      <c r="AI329" s="90">
        <f>IF(ISNA(VLOOKUP($B329,'[2]1516 Exp_Rev Access'!$F$7:$FS$310,26,FALSE)),"",VLOOKUP($B329,'[2]1516 Exp_Rev Access'!$F$7:$FS$310,26,FALSE))</f>
        <v>1813.27</v>
      </c>
      <c r="AJ329" s="90">
        <f>IF(ISNA(VLOOKUP($B329,'[2]1516 Exp_Rev Access'!$F$7:$FS$310,27,FALSE)),"",VLOOKUP($B329,'[2]1516 Exp_Rev Access'!$F$7:$FS$310,27,FALSE))</f>
        <v>0</v>
      </c>
      <c r="AK329" s="90">
        <f>IF(ISNA(VLOOKUP($B329,'[2]1516 Exp_Rev Access'!$F$7:$FS$310,28,FALSE)),"",VLOOKUP($B329,'[2]1516 Exp_Rev Access'!$F$7:$FS$310,28,FALSE))</f>
        <v>22785.81</v>
      </c>
      <c r="AL329" s="90">
        <f>IF(ISNA(VLOOKUP($B329,'[2]1516 Exp_Rev Access'!$F$7:$FS$310,29,FALSE)),"",VLOOKUP($B329,'[2]1516 Exp_Rev Access'!$F$7:$FS$310,29,FALSE))</f>
        <v>0</v>
      </c>
      <c r="AM329" s="53">
        <f t="shared" si="790"/>
        <v>386394.45</v>
      </c>
      <c r="AN329" s="92">
        <f t="shared" si="791"/>
        <v>3.9056425497986103E-2</v>
      </c>
      <c r="AO329" s="68">
        <f t="shared" si="792"/>
        <v>443.57580732186119</v>
      </c>
      <c r="AP329" s="90">
        <f>IF(ISNA(VLOOKUP($B329,'[2]1516 Exp_Rev Access'!$F$7:$FS$310,30,FALSE)),"",VLOOKUP($B329,'[2]1516 Exp_Rev Access'!$F$7:$FS$310,30,FALSE))</f>
        <v>5353098.34</v>
      </c>
      <c r="AQ329" s="90">
        <f>IF(ISNA(VLOOKUP($B329,'[2]1516 Exp_Rev Access'!$F$7:$FS$310,31,FALSE)),"",VLOOKUP($B329,'[2]1516 Exp_Rev Access'!$F$7:$FS$310,31,FALSE))</f>
        <v>104889.1</v>
      </c>
      <c r="AR329" s="90">
        <f>IF(ISNA(VLOOKUP($B329,'[2]1516 Exp_Rev Access'!$F$7:$FS$310,32,FALSE)),"",VLOOKUP($B329,'[2]1516 Exp_Rev Access'!$F$7:$FS$310,32,FALSE))</f>
        <v>390000.84</v>
      </c>
      <c r="AS329" s="90">
        <f>IF(ISNA(VLOOKUP($B329,'[2]1516 Exp_Rev Access'!$F$7:$FS$310,33,FALSE)),"",VLOOKUP($B329,'[2]1516 Exp_Rev Access'!$F$7:$FS$310,33,FALSE))</f>
        <v>0</v>
      </c>
      <c r="AT329" s="90">
        <f>IF(ISNA(VLOOKUP($B329,'[2]1516 Exp_Rev Access'!$F$7:$FS$310,34,FALSE)),"",VLOOKUP($B329,'[2]1516 Exp_Rev Access'!$F$7:$FS$310,34,FALSE))</f>
        <v>0</v>
      </c>
      <c r="AU329" s="53">
        <f t="shared" si="793"/>
        <v>5847988.2799999993</v>
      </c>
      <c r="AV329" s="93">
        <f t="shared" si="794"/>
        <v>0.59110972885587731</v>
      </c>
      <c r="AW329" s="53">
        <f t="shared" si="795"/>
        <v>6713.4145495872981</v>
      </c>
      <c r="AX329" s="90">
        <f>IF(ISNA(VLOOKUP($B329,'[2]1516 Exp_Rev Access'!$F$7:$FS$310,35,FALSE)),"",VLOOKUP($B329,'[2]1516 Exp_Rev Access'!$F$7:$FS$310,35,FALSE))</f>
        <v>0</v>
      </c>
      <c r="AY329" s="90">
        <f>IF(ISNA(VLOOKUP($B329,'[2]1516 Exp_Rev Access'!$F$7:$FS$310,36,FALSE)),"",VLOOKUP($B329,'[2]1516 Exp_Rev Access'!$F$7:$FS$310,36,FALSE))</f>
        <v>669626.67000000004</v>
      </c>
      <c r="AZ329" s="90">
        <f>IF(ISNA(VLOOKUP($B329,'[2]1516 Exp_Rev Access'!$F$7:$FS$310,37,FALSE)),"",VLOOKUP($B329,'[2]1516 Exp_Rev Access'!$F$7:$FS$310,37,FALSE))</f>
        <v>0</v>
      </c>
      <c r="BA329" s="90">
        <f>IF(ISNA(VLOOKUP($B329,'[2]1516 Exp_Rev Access'!$F$7:$FS$310,38,FALSE)),"",VLOOKUP($B329,'[2]1516 Exp_Rev Access'!$F$7:$FS$310,38,FALSE))</f>
        <v>0</v>
      </c>
      <c r="BB329" s="90">
        <f>IF(ISNA(VLOOKUP($B329,'[2]1516 Exp_Rev Access'!$F$7:$FS$310,39,FALSE)),"",VLOOKUP($B329,'[2]1516 Exp_Rev Access'!$F$7:$FS$310,39,FALSE))</f>
        <v>0</v>
      </c>
      <c r="BC329" s="90">
        <f>IF(ISNA(VLOOKUP($B329,'[2]1516 Exp_Rev Access'!$F$7:$FS$310,40,FALSE)),"",VLOOKUP($B329,'[2]1516 Exp_Rev Access'!$F$7:$FS$310,40,FALSE))</f>
        <v>114207.43</v>
      </c>
      <c r="BD329" s="90">
        <f>IF(ISNA(VLOOKUP($B329,'[2]1516 Exp_Rev Access'!$F$7:$FS$310,41,FALSE)),"",VLOOKUP($B329,'[2]1516 Exp_Rev Access'!$F$7:$FS$310,41,FALSE))</f>
        <v>0</v>
      </c>
      <c r="BE329" s="90">
        <f>IF(ISNA(VLOOKUP($B329,'[2]1516 Exp_Rev Access'!$F$7:$FS$310,42,FALSE)),"",VLOOKUP($B329,'[2]1516 Exp_Rev Access'!$F$7:$FS$310,42,FALSE))</f>
        <v>17575.580000000002</v>
      </c>
      <c r="BF329" s="90">
        <f>IF(ISNA(VLOOKUP($B329,'[2]1516 Exp_Rev Access'!$F$7:$FS$310,43,FALSE)),"",VLOOKUP($B329,'[2]1516 Exp_Rev Access'!$F$7:$FS$310,43,FALSE))</f>
        <v>0</v>
      </c>
      <c r="BG329" s="90">
        <f>IF(ISNA(VLOOKUP($B329,'[2]1516 Exp_Rev Access'!$F$7:$FS$310,44,FALSE)),"",VLOOKUP($B329,'[2]1516 Exp_Rev Access'!$F$7:$FS$310,44,FALSE))</f>
        <v>0</v>
      </c>
      <c r="BH329" s="90">
        <f>IF(ISNA(VLOOKUP($B329,'[2]1516 Exp_Rev Access'!$F$7:$FS$310,45,FALSE)),"",VLOOKUP($B329,'[2]1516 Exp_Rev Access'!$F$7:$FS$310,45,FALSE))</f>
        <v>8971.2099999999991</v>
      </c>
      <c r="BI329" s="90">
        <f>IF(ISNA(VLOOKUP($B329,'[2]1516 Exp_Rev Access'!$F$7:$FS$310,46,FALSE)),"",VLOOKUP($B329,'[2]1516 Exp_Rev Access'!$F$7:$FS$310,46,FALSE))</f>
        <v>0</v>
      </c>
      <c r="BJ329" s="90">
        <f>IF(ISNA(VLOOKUP($B329,'[2]1516 Exp_Rev Access'!$F$7:$FS$310,47,FALSE)),"",VLOOKUP($B329,'[2]1516 Exp_Rev Access'!$F$7:$FS$310,47,FALSE))</f>
        <v>3267.53</v>
      </c>
      <c r="BK329" s="90">
        <f>IF(ISNA(VLOOKUP($B329,'[2]1516 Exp_Rev Access'!$F$7:$FS$310,48,FALSE)),"",VLOOKUP($B329,'[2]1516 Exp_Rev Access'!$F$7:$FS$310,48,FALSE))</f>
        <v>571050.66</v>
      </c>
      <c r="BL329" s="90">
        <f>IF(ISNA(VLOOKUP($B329,'[2]1516 Exp_Rev Access'!$F$7:$FS$310,49,FALSE)),"",VLOOKUP($B329,'[2]1516 Exp_Rev Access'!$F$7:$FS$310,49,FALSE))</f>
        <v>8155</v>
      </c>
      <c r="BM329" s="90">
        <f>IF(ISNA(VLOOKUP($B329,'[2]1516 Exp_Rev Access'!$F$7:$FS$310,50,FALSE)),"",VLOOKUP($B329,'[2]1516 Exp_Rev Access'!$F$7:$FS$310,50,FALSE))</f>
        <v>0</v>
      </c>
      <c r="BN329" s="90">
        <f>IF(ISNA(VLOOKUP($B329,'[2]1516 Exp_Rev Access'!$F$7:$FS$310,51,FALSE)),"",VLOOKUP($B329,'[2]1516 Exp_Rev Access'!$F$7:$FS$310,51,FALSE))</f>
        <v>0</v>
      </c>
      <c r="BO329" s="90">
        <f>IF(ISNA(VLOOKUP($B329,'[2]1516 Exp_Rev Access'!$F$7:$FS$310,52,FALSE)),"",VLOOKUP($B329,'[2]1516 Exp_Rev Access'!$F$7:$FS$310,52,FALSE))</f>
        <v>0</v>
      </c>
      <c r="BP329" s="90">
        <f>IF(ISNA(VLOOKUP($B329,'[2]1516 Exp_Rev Access'!$F$7:$FS$310,53,FALSE)),"",VLOOKUP($B329,'[2]1516 Exp_Rev Access'!$F$7:$FS$310,53,FALSE))</f>
        <v>0</v>
      </c>
      <c r="BQ329" s="90">
        <f>IF(ISNA(VLOOKUP($B329,'[2]1516 Exp_Rev Access'!$F$7:$FS$310,54,FALSE)),"",VLOOKUP($B329,'[2]1516 Exp_Rev Access'!$F$7:$FS$310,54,FALSE))</f>
        <v>5360</v>
      </c>
      <c r="BR329" s="90">
        <f>IF(ISNA(VLOOKUP($B329,'[2]1516 Exp_Rev Access'!$F$7:$FS$310,55,FALSE)),"",VLOOKUP($B329,'[2]1516 Exp_Rev Access'!$F$7:$FS$310,55,FALSE))</f>
        <v>0</v>
      </c>
      <c r="BS329" s="90">
        <f>IF(ISNA(VLOOKUP($B329,'[2]1516 Exp_Rev Access'!$F$7:$FS$310,56,FALSE)),"",VLOOKUP($B329,'[2]1516 Exp_Rev Access'!$F$7:$FS$310,56,FALSE))</f>
        <v>0</v>
      </c>
      <c r="BT329" s="90">
        <f>IF(ISNA(VLOOKUP($B329,'[2]1516 Exp_Rev Access'!$F$7:$FS$310,57,FALSE)),"",VLOOKUP($B329,'[2]1516 Exp_Rev Access'!$F$7:$FS$310,57,FALSE))</f>
        <v>0</v>
      </c>
      <c r="BU329" s="90">
        <f>IF(ISNA(VLOOKUP($B329,'[2]1516 Exp_Rev Access'!$F$7:$FS$310,58,FALSE)),"",VLOOKUP($B329,'[2]1516 Exp_Rev Access'!$F$7:$FS$310,58,FALSE))</f>
        <v>0</v>
      </c>
      <c r="BV329" s="53">
        <f t="shared" si="796"/>
        <v>1398214.08</v>
      </c>
      <c r="BW329" s="92">
        <f t="shared" si="797"/>
        <v>0.14133030131710014</v>
      </c>
      <c r="BX329" s="68">
        <f t="shared" si="798"/>
        <v>1605.1315937503589</v>
      </c>
      <c r="BY329" s="90">
        <f>IF(ISNA(VLOOKUP($B329,'[2]1516 Exp_Rev Access'!$F$7:$FS$310,59,FALSE)),"",VLOOKUP($B329,'[2]1516 Exp_Rev Access'!$F$7:$FS$310,59,FALSE))</f>
        <v>0</v>
      </c>
      <c r="BZ329" s="90">
        <f>IF(ISNA(VLOOKUP($B329,'[2]1516 Exp_Rev Access'!$F$7:$FS$310,60,FALSE)),"",VLOOKUP($B329,'[2]1516 Exp_Rev Access'!$F$7:$FS$310,60,FALSE))</f>
        <v>0</v>
      </c>
      <c r="CA329" s="90">
        <f>IF(ISNA(VLOOKUP($B329,'[2]1516 Exp_Rev Access'!$F$7:$FS$310,61,FALSE)),"",VLOOKUP($B329,'[2]1516 Exp_Rev Access'!$F$7:$FS$310,61,FALSE))</f>
        <v>0</v>
      </c>
      <c r="CB329" s="90">
        <f>IF(ISNA(VLOOKUP($B329,'[2]1516 Exp_Rev Access'!$F$7:$FS$310,62,FALSE)),"",VLOOKUP($B329,'[2]1516 Exp_Rev Access'!$F$7:$FS$310,62,FALSE))</f>
        <v>0</v>
      </c>
      <c r="CC329" s="90">
        <f>IF(ISNA(VLOOKUP($B329,'[2]1516 Exp_Rev Access'!$F$7:$FS$310,63,FALSE)),"",VLOOKUP($B329,'[2]1516 Exp_Rev Access'!$F$7:$FS$310,63,FALSE))</f>
        <v>0</v>
      </c>
      <c r="CD329" s="90">
        <f>IF(ISNA(VLOOKUP($B329,'[2]1516 Exp_Rev Access'!$F$7:$FS$310,64,FALSE)),"",VLOOKUP($B329,'[2]1516 Exp_Rev Access'!$F$7:$FS$310,64,FALSE))</f>
        <v>0</v>
      </c>
      <c r="CE329" s="53">
        <f t="shared" si="799"/>
        <v>0</v>
      </c>
      <c r="CF329" s="92"/>
      <c r="CG329" s="94">
        <f t="shared" si="800"/>
        <v>0</v>
      </c>
      <c r="CH329" s="90">
        <f>IF(ISNA(VLOOKUP($B329,'[2]1516 Exp_Rev Access'!$F$7:$FS$310,65,FALSE)),"",VLOOKUP($B329,'[2]1516 Exp_Rev Access'!$F$7:$FS$310,65,FALSE))</f>
        <v>0</v>
      </c>
      <c r="CI329" s="90">
        <f>IF(ISNA(VLOOKUP($B329,'[2]1516 Exp_Rev Access'!$F$7:$FS$310,66,FALSE)),"",VLOOKUP($B329,'[2]1516 Exp_Rev Access'!$F$7:$FS$310,66,FALSE))</f>
        <v>0</v>
      </c>
      <c r="CJ329" s="90">
        <f>IF(ISNA(VLOOKUP($B329,'[2]1516 Exp_Rev Access'!$F$7:$FS$310,67,FALSE)),"",VLOOKUP($B329,'[2]1516 Exp_Rev Access'!$F$7:$FS$310,67,FALSE))</f>
        <v>0</v>
      </c>
      <c r="CK329" s="90">
        <f>IF(ISNA(VLOOKUP($B329,'[2]1516 Exp_Rev Access'!$F$7:$FS$310,68,FALSE)),"",VLOOKUP($B329,'[2]1516 Exp_Rev Access'!$F$7:$FS$310,68,FALSE))</f>
        <v>0</v>
      </c>
      <c r="CL329" s="90">
        <f>IF(ISNA(VLOOKUP($B329,'[2]1516 Exp_Rev Access'!$F$7:$FS$310,69,FALSE)),"",VLOOKUP($B329,'[2]1516 Exp_Rev Access'!$F$7:$FS$310,69,FALSE))</f>
        <v>0</v>
      </c>
      <c r="CM329" s="90">
        <f>IF(ISNA(VLOOKUP($B329,'[2]1516 Exp_Rev Access'!$F$7:$FS$310,70,FALSE)),"",VLOOKUP($B329,'[2]1516 Exp_Rev Access'!$F$7:$FS$310,70,FALSE))</f>
        <v>0</v>
      </c>
      <c r="CN329" s="90">
        <f>IF(ISNA(VLOOKUP($B329,'[2]1516 Exp_Rev Access'!$F$7:$FS$310,71,FALSE)),"",VLOOKUP($B329,'[2]1516 Exp_Rev Access'!$F$7:$FS$310,71,FALSE))</f>
        <v>0</v>
      </c>
      <c r="CO329" s="90">
        <f>IF(ISNA(VLOOKUP($B329,'[2]1516 Exp_Rev Access'!$F$7:$FS$310,72,FALSE)),"",VLOOKUP($B329,'[2]1516 Exp_Rev Access'!$F$7:$FS$310,72,FALSE))</f>
        <v>0</v>
      </c>
      <c r="CP329" s="90">
        <f>IF(ISNA(VLOOKUP($B329,'[2]1516 Exp_Rev Access'!$F$7:$FS$310,73,FALSE)),"",VLOOKUP($B329,'[2]1516 Exp_Rev Access'!$F$7:$FS$310,73,FALSE))</f>
        <v>0</v>
      </c>
      <c r="CQ329" s="90">
        <f>IF(ISNA(VLOOKUP($B329,'[2]1516 Exp_Rev Access'!$F$7:$FS$310,74,FALSE)),"",VLOOKUP($B329,'[2]1516 Exp_Rev Access'!$F$7:$FS$310,74,FALSE))</f>
        <v>130372.71</v>
      </c>
      <c r="CR329" s="90">
        <f>IF(ISNA(VLOOKUP($B329,'[2]1516 Exp_Rev Access'!$F$7:$FS$310,75,FALSE)),"",VLOOKUP($B329,'[2]1516 Exp_Rev Access'!$F$7:$FS$310,75,FALSE))</f>
        <v>0</v>
      </c>
      <c r="CS329" s="90">
        <f>IF(ISNA(VLOOKUP($B329,'[2]1516 Exp_Rev Access'!$F$7:$FS$310,76,FALSE)),"",VLOOKUP($B329,'[2]1516 Exp_Rev Access'!$F$7:$FS$310,76,FALSE))</f>
        <v>0</v>
      </c>
      <c r="CT329" s="90">
        <f>IF(ISNA(VLOOKUP($B329,'[2]1516 Exp_Rev Access'!$F$7:$FS$310,77,FALSE)),"",VLOOKUP($B329,'[2]1516 Exp_Rev Access'!$F$7:$FS$310,77,FALSE))</f>
        <v>0</v>
      </c>
      <c r="CU329" s="90">
        <f>IF(ISNA(VLOOKUP($B329,'[2]1516 Exp_Rev Access'!$F$7:$FS$310,78,FALSE)),"",VLOOKUP($B329,'[2]1516 Exp_Rev Access'!$F$7:$FS$310,78,FALSE))</f>
        <v>45614.879999999997</v>
      </c>
      <c r="CV329" s="90">
        <f>IF(ISNA(VLOOKUP($B329,'[2]1516 Exp_Rev Access'!$F$7:$FS$310,79,FALSE)),"",VLOOKUP($B329,'[2]1516 Exp_Rev Access'!$F$7:$FS$310,79,FALSE))</f>
        <v>20739</v>
      </c>
      <c r="CW329" s="90">
        <f>IF(ISNA(VLOOKUP($B329,'[2]1516 Exp_Rev Access'!$F$7:$FS$310,80,FALSE)),"",VLOOKUP($B329,'[2]1516 Exp_Rev Access'!$F$7:$FS$310,80,FALSE))</f>
        <v>0</v>
      </c>
      <c r="CX329" s="90">
        <f>IF(ISNA(VLOOKUP($B329,'[2]1516 Exp_Rev Access'!$F$7:$FS$310,81,FALSE)),"",VLOOKUP($B329,'[2]1516 Exp_Rev Access'!$F$7:$FS$310,81,FALSE))</f>
        <v>0</v>
      </c>
      <c r="CY329" s="90">
        <f>IF(ISNA(VLOOKUP($B329,'[2]1516 Exp_Rev Access'!$F$7:$FS$310,82,FALSE)),"",VLOOKUP($B329,'[2]1516 Exp_Rev Access'!$F$7:$FS$310,82,FALSE))</f>
        <v>0</v>
      </c>
      <c r="CZ329" s="90">
        <f>IF(ISNA(VLOOKUP($B329,'[2]1516 Exp_Rev Access'!$F$7:$FS$310,83,FALSE)),"",VLOOKUP($B329,'[2]1516 Exp_Rev Access'!$F$7:$FS$310,83,FALSE))</f>
        <v>0</v>
      </c>
      <c r="DA329" s="90">
        <f>IF(ISNA(VLOOKUP($B329,'[2]1516 Exp_Rev Access'!$F$7:$FS$310,84,FALSE)),"",VLOOKUP($B329,'[2]1516 Exp_Rev Access'!$F$7:$FS$310,84,FALSE))</f>
        <v>0</v>
      </c>
      <c r="DB329" s="90">
        <f>IF(ISNA(VLOOKUP($B329,'[2]1516 Exp_Rev Access'!$F$7:$FS$310,85,FALSE)),"",VLOOKUP($B329,'[2]1516 Exp_Rev Access'!$F$7:$FS$310,85,FALSE))</f>
        <v>0</v>
      </c>
      <c r="DC329" s="90">
        <f>IF(ISNA(VLOOKUP($B329,'[2]1516 Exp_Rev Access'!$F$7:$FS$310,86,FALSE)),"",VLOOKUP($B329,'[2]1516 Exp_Rev Access'!$F$7:$FS$310,86,FALSE))</f>
        <v>0</v>
      </c>
      <c r="DD329" s="90">
        <f>IF(ISNA(VLOOKUP($B329,'[2]1516 Exp_Rev Access'!$F$7:$FS$310,87,FALSE)),"",VLOOKUP($B329,'[2]1516 Exp_Rev Access'!$F$7:$FS$310,87,FALSE))</f>
        <v>0</v>
      </c>
      <c r="DE329" s="90">
        <f>IF(ISNA(VLOOKUP($B329,'[2]1516 Exp_Rev Access'!$F$7:$FS$310,88,FALSE)),"",VLOOKUP($B329,'[2]1516 Exp_Rev Access'!$F$7:$FS$310,88,FALSE))</f>
        <v>0</v>
      </c>
      <c r="DF329" s="90">
        <f>IF(ISNA(VLOOKUP($B329,'[2]1516 Exp_Rev Access'!$F$7:$FS$310,89,FALSE)),"",VLOOKUP($B329,'[2]1516 Exp_Rev Access'!$F$7:$FS$310,89,FALSE))</f>
        <v>0</v>
      </c>
      <c r="DG329" s="90">
        <f>IF(ISNA(VLOOKUP($B329,'[2]1516 Exp_Rev Access'!$F$7:$FS$310,90,FALSE)),"",VLOOKUP($B329,'[2]1516 Exp_Rev Access'!$F$7:$FS$310,90,FALSE))</f>
        <v>0</v>
      </c>
      <c r="DH329" s="90">
        <f>IF(ISNA(VLOOKUP($B329,'[2]1516 Exp_Rev Access'!$F$7:$FS$310,91,FALSE)),"",VLOOKUP($B329,'[2]1516 Exp_Rev Access'!$F$7:$FS$310,91,FALSE))</f>
        <v>0</v>
      </c>
      <c r="DI329" s="90">
        <f>IF(ISNA(VLOOKUP($B329,'[2]1516 Exp_Rev Access'!$F$7:$FS$310,92,FALSE)),"",VLOOKUP($B329,'[2]1516 Exp_Rev Access'!$F$7:$FS$310,92,FALSE))</f>
        <v>117059.86</v>
      </c>
      <c r="DJ329" s="90">
        <f>IF(ISNA(VLOOKUP($B329,'[2]1516 Exp_Rev Access'!$F$7:$FS$310,93,FALSE)),"",VLOOKUP($B329,'[2]1516 Exp_Rev Access'!$F$7:$FS$310,93,FALSE))</f>
        <v>0</v>
      </c>
      <c r="DK329" s="90">
        <f>IF(ISNA(VLOOKUP($B329,'[2]1516 Exp_Rev Access'!$F$7:$FS$310,94,FALSE)),"",VLOOKUP($B329,'[2]1516 Exp_Rev Access'!$F$7:$FS$310,94,FALSE))</f>
        <v>0</v>
      </c>
      <c r="DL329" s="90">
        <f>IF(ISNA(VLOOKUP($B329,'[2]1516 Exp_Rev Access'!$F$7:$FS$310,95,FALSE)),"",VLOOKUP($B329,'[2]1516 Exp_Rev Access'!$F$7:$FS$310,95,FALSE))</f>
        <v>0</v>
      </c>
      <c r="DM329" s="90">
        <f>IF(ISNA(VLOOKUP($B329,'[2]1516 Exp_Rev Access'!$F$7:$FS$310,96,FALSE)),"",VLOOKUP($B329,'[2]1516 Exp_Rev Access'!$F$7:$FS$310,96,FALSE))</f>
        <v>0</v>
      </c>
      <c r="DN329" s="90">
        <f>IF(ISNA(VLOOKUP($B329,'[2]1516 Exp_Rev Access'!$F$7:$FS$310,97,FALSE)),"",VLOOKUP($B329,'[2]1516 Exp_Rev Access'!$F$7:$FS$310,97,FALSE))</f>
        <v>0</v>
      </c>
      <c r="DO329" s="90">
        <f>IF(ISNA(VLOOKUP($B329,'[2]1516 Exp_Rev Access'!$F$7:$FS$310,98,FALSE)),"",VLOOKUP($B329,'[2]1516 Exp_Rev Access'!$F$7:$FS$310,98,FALSE))</f>
        <v>0</v>
      </c>
      <c r="DP329" s="90">
        <f>IF(ISNA(VLOOKUP($B329,'[2]1516 Exp_Rev Access'!$F$7:$FS$310,99,FALSE)),"",VLOOKUP($B329,'[2]1516 Exp_Rev Access'!$F$7:$FS$310,99,FALSE))</f>
        <v>0</v>
      </c>
      <c r="DQ329" s="90">
        <f>IF(ISNA(VLOOKUP($B329,'[2]1516 Exp_Rev Access'!$F$7:$FS$310,100,FALSE)),"",VLOOKUP($B329,'[2]1516 Exp_Rev Access'!$F$7:$FS$310,100,FALSE))</f>
        <v>0</v>
      </c>
      <c r="DR329" s="90">
        <f>IF(ISNA(VLOOKUP($B329,'[2]1516 Exp_Rev Access'!$F$7:$FS$310,101,FALSE)),"",VLOOKUP($B329,'[2]1516 Exp_Rev Access'!$F$7:$FS$310,101,FALSE))</f>
        <v>0</v>
      </c>
      <c r="DS329" s="90">
        <f>IF(ISNA(VLOOKUP($B329,'[2]1516 Exp_Rev Access'!$F$7:$FS$310,102,FALSE)),"",VLOOKUP($B329,'[2]1516 Exp_Rev Access'!$F$7:$FS$310,102,FALSE))</f>
        <v>0</v>
      </c>
      <c r="DT329" s="90">
        <f>IF(ISNA(VLOOKUP($B329,'[2]1516 Exp_Rev Access'!$F$7:$FS$310,103,FALSE)),"",VLOOKUP($B329,'[2]1516 Exp_Rev Access'!$F$7:$FS$310,103,FALSE))</f>
        <v>0</v>
      </c>
      <c r="DU329" s="90">
        <f>IF(ISNA(VLOOKUP($B329,'[2]1516 Exp_Rev Access'!$F$7:$FS$310,104,FALSE)),"",VLOOKUP($B329,'[2]1516 Exp_Rev Access'!$F$7:$FS$310,104,FALSE))</f>
        <v>0</v>
      </c>
      <c r="DV329" s="90">
        <f>IF(ISNA(VLOOKUP($B329,'[2]1516 Exp_Rev Access'!$F$7:$FS$310,105,FALSE)),"",VLOOKUP($B329,'[2]1516 Exp_Rev Access'!$F$7:$FS$310,105,FALSE))</f>
        <v>0</v>
      </c>
      <c r="DW329" s="90">
        <f>IF(ISNA(VLOOKUP($B329,'[2]1516 Exp_Rev Access'!$F$7:$FS$310,106,FALSE)),"",VLOOKUP($B329,'[2]1516 Exp_Rev Access'!$F$7:$FS$310,106,FALSE))</f>
        <v>0</v>
      </c>
      <c r="DX329" s="90">
        <f>IF(ISNA(VLOOKUP($B329,'[2]1516 Exp_Rev Access'!$F$7:$FS$310,107,FALSE)),"",VLOOKUP($B329,'[2]1516 Exp_Rev Access'!$F$7:$FS$310,107,FALSE))</f>
        <v>0</v>
      </c>
      <c r="DY329" s="90">
        <f>IF(ISNA(VLOOKUP($B329,'[2]1516 Exp_Rev Access'!$F$7:$FS$310,108,FALSE)),"",VLOOKUP($B329,'[2]1516 Exp_Rev Access'!$F$7:$FS$310,108,FALSE))</f>
        <v>0</v>
      </c>
      <c r="DZ329" s="90">
        <f>IF(ISNA(VLOOKUP($B329,'[2]1516 Exp_Rev Access'!$F$7:$FS$310,109,FALSE)),"",VLOOKUP($B329,'[2]1516 Exp_Rev Access'!$F$7:$FS$310,109,FALSE))</f>
        <v>0</v>
      </c>
      <c r="EA329" s="90">
        <f>IF(ISNA(VLOOKUP($B329,'[2]1516 Exp_Rev Access'!$F$7:$FS$310,110,FALSE)),"",VLOOKUP($B329,'[2]1516 Exp_Rev Access'!$F$7:$FS$310,110,FALSE))</f>
        <v>0</v>
      </c>
      <c r="EB329" s="90">
        <f>IF(ISNA(VLOOKUP($B329,'[2]1516 Exp_Rev Access'!$F$7:$FS$310,111,FALSE)),"",VLOOKUP($B329,'[2]1516 Exp_Rev Access'!$F$7:$FS$310,111,FALSE))</f>
        <v>0</v>
      </c>
      <c r="EC329" s="90">
        <f>IF(ISNA(VLOOKUP($B329,'[2]1516 Exp_Rev Access'!$F$7:$FS$310,112,FALSE)),"",VLOOKUP($B329,'[2]1516 Exp_Rev Access'!$F$7:$FS$310,112,FALSE))</f>
        <v>0</v>
      </c>
      <c r="ED329" s="90">
        <f>IF(ISNA(VLOOKUP($B329,'[2]1516 Exp_Rev Access'!$F$7:$FS$310,113,FALSE)),"",VLOOKUP($B329,'[2]1516 Exp_Rev Access'!$F$7:$FS$310,113,FALSE))</f>
        <v>0</v>
      </c>
      <c r="EE329" s="90">
        <f>IF(ISNA(VLOOKUP($B329,'[2]1516 Exp_Rev Access'!$F$7:$FS$310,114,FALSE)),"",VLOOKUP($B329,'[2]1516 Exp_Rev Access'!$F$7:$FS$310,114,FALSE))</f>
        <v>0</v>
      </c>
      <c r="EF329" s="90">
        <f>IF(ISNA(VLOOKUP($B329,'[2]1516 Exp_Rev Access'!$F$7:$FS$310,115,FALSE)),"",VLOOKUP($B329,'[2]1516 Exp_Rev Access'!$F$7:$FS$310,115,FALSE))</f>
        <v>0</v>
      </c>
      <c r="EG329" s="90">
        <f>IF(ISNA(VLOOKUP($B329,'[2]1516 Exp_Rev Access'!$F$7:$FS$310,116,FALSE)),"",VLOOKUP($B329,'[2]1516 Exp_Rev Access'!$F$7:$FS$310,116,FALSE))</f>
        <v>0</v>
      </c>
      <c r="EH329" s="90">
        <f>IF(ISNA(VLOOKUP($B329,'[2]1516 Exp_Rev Access'!$F$7:$FS$310,117,FALSE)),"",VLOOKUP($B329,'[2]1516 Exp_Rev Access'!$F$7:$FS$310,117,FALSE))</f>
        <v>0</v>
      </c>
      <c r="EI329" s="90">
        <f>IF(ISNA(VLOOKUP($B329,'[2]1516 Exp_Rev Access'!$F$7:$FS$310,118,FALSE)),"",VLOOKUP($B329,'[2]1516 Exp_Rev Access'!$F$7:$FS$310,118,FALSE))</f>
        <v>0</v>
      </c>
      <c r="EJ329" s="90">
        <f>IF(ISNA(VLOOKUP($B329,'[2]1516 Exp_Rev Access'!$F$7:$FS$310,119,FALSE)),"",VLOOKUP($B329,'[2]1516 Exp_Rev Access'!$F$7:$FS$310,119,FALSE))</f>
        <v>0</v>
      </c>
      <c r="EK329" s="90">
        <f>IF(ISNA(VLOOKUP($B329,'[2]1516 Exp_Rev Access'!$F$7:$FS$310,120,FALSE)),"",VLOOKUP($B329,'[2]1516 Exp_Rev Access'!$F$7:$FS$310,120,FALSE))</f>
        <v>0</v>
      </c>
      <c r="EL329" s="90">
        <f>IF(ISNA(VLOOKUP($B329,'[2]1516 Exp_Rev Access'!$F$7:$FS$310,121,FALSE)),"",VLOOKUP($B329,'[2]1516 Exp_Rev Access'!$F$7:$FS$310,121,FALSE))</f>
        <v>0</v>
      </c>
      <c r="EM329" s="90">
        <f>IF(ISNA(VLOOKUP($B329,'[2]1516 Exp_Rev Access'!$F$7:$FS$310,122,FALSE)),"",VLOOKUP($B329,'[2]1516 Exp_Rev Access'!$F$7:$FS$310,122,FALSE))</f>
        <v>0</v>
      </c>
      <c r="EN329" s="90">
        <f>IF(ISNA(VLOOKUP($B329,'[2]1516 Exp_Rev Access'!$F$7:$FS$310,123,FALSE)),"",VLOOKUP($B329,'[2]1516 Exp_Rev Access'!$F$7:$FS$310,123,FALSE))</f>
        <v>0</v>
      </c>
      <c r="EO329" s="90">
        <f>IF(ISNA(VLOOKUP($B329,'[2]1516 Exp_Rev Access'!$F$7:$FS$310,124,FALSE)),"",VLOOKUP($B329,'[2]1516 Exp_Rev Access'!$F$7:$FS$310,124,FALSE))</f>
        <v>0</v>
      </c>
      <c r="EP329" s="90">
        <f>IF(ISNA(VLOOKUP($B329,'[2]1516 Exp_Rev Access'!$F$7:$FS$310,125,FALSE)),"",VLOOKUP($B329,'[2]1516 Exp_Rev Access'!$F$7:$FS$310,125,FALSE))</f>
        <v>0</v>
      </c>
      <c r="EQ329" s="90">
        <f>IF(ISNA(VLOOKUP($B329,'[2]1516 Exp_Rev Access'!$F$7:$FS$310,126,FALSE)),"",VLOOKUP($B329,'[2]1516 Exp_Rev Access'!$F$7:$FS$310,126,FALSE))</f>
        <v>0</v>
      </c>
      <c r="ER329" s="90">
        <f>IF(ISNA(VLOOKUP($B329,'[2]1516 Exp_Rev Access'!$F$7:$FS$310,127,FALSE)),"",VLOOKUP($B329,'[2]1516 Exp_Rev Access'!$F$7:$FS$310,127,FALSE))</f>
        <v>0</v>
      </c>
      <c r="ES329" s="90">
        <f>IF(ISNA(VLOOKUP($B329,'[2]1516 Exp_Rev Access'!$F$7:$FS$310,128,FALSE)),"",VLOOKUP($B329,'[2]1516 Exp_Rev Access'!$F$7:$FS$310,128,FALSE))</f>
        <v>0</v>
      </c>
      <c r="ET329" s="90">
        <f>IF(ISNA(VLOOKUP($B329,'[2]1516 Exp_Rev Access'!$F$7:$FS$310,129,FALSE)),"",VLOOKUP($B329,'[2]1516 Exp_Rev Access'!$F$7:$FS$310,129,FALSE))</f>
        <v>0</v>
      </c>
      <c r="EU329" s="90">
        <f>IF(ISNA(VLOOKUP($B329,'[2]1516 Exp_Rev Access'!$F$7:$FS$310,130,FALSE)),"",VLOOKUP($B329,'[2]1516 Exp_Rev Access'!$F$7:$FS$310,130,FALSE))</f>
        <v>0</v>
      </c>
      <c r="EV329" s="90">
        <f>IF(ISNA(VLOOKUP($B329,'[2]1516 Exp_Rev Access'!$F$7:$FS$310,131,FALSE)),"",VLOOKUP($B329,'[2]1516 Exp_Rev Access'!$F$7:$FS$310,131,FALSE))</f>
        <v>0</v>
      </c>
      <c r="EW329" s="90">
        <f>IF(ISNA(VLOOKUP($B329,'[2]1516 Exp_Rev Access'!$F$7:$FS$310,132,FALSE)),"",VLOOKUP($B329,'[2]1516 Exp_Rev Access'!$F$7:$FS$310,132,FALSE))</f>
        <v>0</v>
      </c>
      <c r="EX329" s="90">
        <f>IF(ISNA(VLOOKUP($B329,'[2]1516 Exp_Rev Access'!$F$7:$FS$310,133,FALSE)),"",VLOOKUP($B329,'[2]1516 Exp_Rev Access'!$F$7:$FS$310,133,FALSE))</f>
        <v>0</v>
      </c>
      <c r="EY329" s="90">
        <f>IF(ISNA(VLOOKUP($B329,'[2]1516 Exp_Rev Access'!$F$7:$FS$310,134,FALSE)),"",VLOOKUP($B329,'[2]1516 Exp_Rev Access'!$F$7:$FS$310,134,FALSE))</f>
        <v>0</v>
      </c>
      <c r="EZ329" s="90">
        <f>IF(ISNA(VLOOKUP($B329,'[2]1516 Exp_Rev Access'!$F$7:$FS$310,135,FALSE)),"",VLOOKUP($B329,'[2]1516 Exp_Rev Access'!$F$7:$FS$310,135,FALSE))</f>
        <v>0</v>
      </c>
      <c r="FA329" s="90">
        <f>IF(ISNA(VLOOKUP($B329,'[2]1516 Exp_Rev Access'!$F$7:$FS$310,136,FALSE)),"",VLOOKUP($B329,'[2]1516 Exp_Rev Access'!$F$7:$FS$310,136,FALSE))</f>
        <v>0</v>
      </c>
      <c r="FB329" s="90">
        <f>IF(ISNA(VLOOKUP($B329,'[2]1516 Exp_Rev Access'!$F$7:$FS$310,137,FALSE)),"",VLOOKUP($B329,'[2]1516 Exp_Rev Access'!$F$7:$FS$310,137,FALSE))</f>
        <v>0</v>
      </c>
      <c r="FC329" s="90">
        <f>IF(ISNA(VLOOKUP($B329,'[2]1516 Exp_Rev Access'!$F$7:$FS$310,138,FALSE)),"",VLOOKUP($B329,'[2]1516 Exp_Rev Access'!$F$7:$FS$310,138,FALSE))</f>
        <v>0</v>
      </c>
      <c r="FD329" s="90">
        <f>IF(ISNA(VLOOKUP($B329,'[2]1516 Exp_Rev Access'!$F$7:$FS$310,139,FALSE)),"",VLOOKUP($B329,'[2]1516 Exp_Rev Access'!$F$7:$FS$310,139,FALSE))</f>
        <v>0</v>
      </c>
      <c r="FE329" s="90">
        <f>IF(ISNA(VLOOKUP($B329,'[2]1516 Exp_Rev Access'!$F$7:$FS$310,140,FALSE)),"",VLOOKUP($B329,'[2]1516 Exp_Rev Access'!$F$7:$FS$310,140,FALSE))</f>
        <v>0</v>
      </c>
      <c r="FF329" s="90">
        <f>IF(ISNA(VLOOKUP($B329,'[2]1516 Exp_Rev Access'!$F$7:$FS$310,141,FALSE)),"",VLOOKUP($B329,'[2]1516 Exp_Rev Access'!$F$7:$FS$310,141,FALSE))</f>
        <v>0</v>
      </c>
      <c r="FG329" s="90">
        <f>IF(ISNA(VLOOKUP($B329,'[2]1516 Exp_Rev Access'!$F$7:$FS$310,142,FALSE)),"",VLOOKUP($B329,'[2]1516 Exp_Rev Access'!$F$7:$FS$310,142,FALSE))</f>
        <v>0</v>
      </c>
      <c r="FH329" s="90">
        <f>IF(ISNA(VLOOKUP($B329,'[2]1516 Exp_Rev Access'!$F$7:$FS$310,143,FALSE)),"",VLOOKUP($B329,'[2]1516 Exp_Rev Access'!$F$7:$FS$310,143,FALSE))</f>
        <v>0</v>
      </c>
      <c r="FI329" s="90">
        <f>IF(ISNA(VLOOKUP($B329,'[2]1516 Exp_Rev Access'!$F$7:$FS$310,144,FALSE)),"",VLOOKUP($B329,'[2]1516 Exp_Rev Access'!$F$7:$FS$310,144,FALSE))</f>
        <v>0</v>
      </c>
      <c r="FJ329" s="90">
        <f>IF(ISNA(VLOOKUP($B329,'[2]1516 Exp_Rev Access'!$F$7:$FS$310,145,FALSE)),"",VLOOKUP($B329,'[2]1516 Exp_Rev Access'!$F$7:$FS$310,145,FALSE))</f>
        <v>0</v>
      </c>
      <c r="FK329" s="90">
        <f>IF(ISNA(VLOOKUP($B329,'[2]1516 Exp_Rev Access'!$F$7:$FS$310,146,FALSE)),"",VLOOKUP($B329,'[2]1516 Exp_Rev Access'!$F$7:$FS$310,146,FALSE))</f>
        <v>0</v>
      </c>
      <c r="FL329" s="90">
        <f>IF(ISNA(VLOOKUP($B329,'[2]1516 Exp_Rev Access'!$F$7:$FS$310,1147,FALSE)),"",VLOOKUP($B329,'[2]1516 Exp_Rev Access'!$F$7:$FS$310,147,FALSE))</f>
        <v>0</v>
      </c>
      <c r="FM329" s="90">
        <f>IF(ISNA(VLOOKUP($B329,'[2]1516 Exp_Rev Access'!$F$7:$FS$310,148,FALSE)),"",VLOOKUP($B329,'[2]1516 Exp_Rev Access'!$F$7:$FS$310,148,FALSE))</f>
        <v>0</v>
      </c>
      <c r="FN329" s="90">
        <f>IF(ISNA(VLOOKUP($B329,'[2]1516 Exp_Rev Access'!$F$7:$FS$310,149,FALSE)),"",VLOOKUP($B329,'[2]1516 Exp_Rev Access'!$F$7:$FS$310,149,FALSE))</f>
        <v>0</v>
      </c>
      <c r="FO329" s="90">
        <f>IF(ISNA(VLOOKUP($B329,'[2]1516 Exp_Rev Access'!$F$7:$FS$310,150,FALSE)),"",VLOOKUP($B329,'[2]1516 Exp_Rev Access'!$F$7:$FS$310,150,FALSE))</f>
        <v>0</v>
      </c>
      <c r="FP329" s="90">
        <f>IF(ISNA(VLOOKUP($B329,'[2]1516 Exp_Rev Access'!$F$7:$FS$310,151,FALSE)),"",VLOOKUP($B329,'[2]1516 Exp_Rev Access'!$F$7:$FS$310,151,FALSE))</f>
        <v>0</v>
      </c>
      <c r="FQ329" s="90">
        <f>IF(ISNA(VLOOKUP($B329,'[2]1516 Exp_Rev Access'!$F$7:$FS$310,152,FALSE)),"",VLOOKUP($B329,'[2]1516 Exp_Rev Access'!$F$7:$FS$310,152,FALSE))</f>
        <v>0</v>
      </c>
      <c r="FR329" s="90">
        <f>IF(ISNA(VLOOKUP($B329,'[2]1516 Exp_Rev Access'!$F$7:$FS$310,153,FALSE)),"",VLOOKUP($B329,'[2]1516 Exp_Rev Access'!$F$7:$FS$310,153,FALSE))</f>
        <v>29188.58</v>
      </c>
      <c r="FS329" s="53">
        <f t="shared" si="801"/>
        <v>342975.03</v>
      </c>
      <c r="FT329" s="92">
        <f t="shared" si="802"/>
        <v>3.4667627101953841E-2</v>
      </c>
      <c r="FU329" s="116">
        <f t="shared" si="803"/>
        <v>393.73087740646781</v>
      </c>
      <c r="FV329" s="90">
        <f>IF(ISNA(VLOOKUP($B329,'[2]1516 Exp_Rev Access'!$F$7:$FS$310,154,FALSE)),"",VLOOKUP($B329,'[2]1516 Exp_Rev Access'!$F$7:$FS$310,154,FALSE))</f>
        <v>0</v>
      </c>
      <c r="FW329" s="90">
        <f>IF(ISNA(VLOOKUP($B329,'[2]1516 Exp_Rev Access'!$F$7:$FS$310,155,FALSE)),"",VLOOKUP($B329,'[2]1516 Exp_Rev Access'!$F$7:$FS$310,155,FALSE))</f>
        <v>0</v>
      </c>
      <c r="FX329" s="90">
        <f>IF(ISNA(VLOOKUP($B329,'[2]1516 Exp_Rev Access'!$F$7:$FS$310,156,FALSE)),"",VLOOKUP($B329,'[2]1516 Exp_Rev Access'!$F$7:$FS$310,156,FALSE))</f>
        <v>0</v>
      </c>
      <c r="FY329" s="90">
        <f>IF(ISNA(VLOOKUP($B329,'[2]1516 Exp_Rev Access'!$F$7:$FS$310,157,FALSE)),"",VLOOKUP($B329,'[2]1516 Exp_Rev Access'!$F$7:$FS$310,157,FALSE))</f>
        <v>0</v>
      </c>
      <c r="FZ329" s="90">
        <f>IF(ISNA(VLOOKUP($B329,'[2]1516 Exp_Rev Access'!$F$7:$FS$310,158,FALSE)),"",VLOOKUP($B329,'[2]1516 Exp_Rev Access'!$F$7:$FS$310,158,FALSE))</f>
        <v>0</v>
      </c>
      <c r="GA329" s="90">
        <f>IF(ISNA(VLOOKUP($B329,'[2]1516 Exp_Rev Access'!$F$7:$FS$310,159,FALSE)),"",VLOOKUP($B329,'[2]1516 Exp_Rev Access'!$F$7:$FS$310,159,FALSE))</f>
        <v>0</v>
      </c>
      <c r="GB329" s="90">
        <f>IF(ISNA(VLOOKUP($B329,'[2]1516 Exp_Rev Access'!$F$7:$FS$310,160,FALSE)),"",VLOOKUP($B329,'[2]1516 Exp_Rev Access'!$F$7:$FS$310,160,FALSE))</f>
        <v>0</v>
      </c>
      <c r="GC329" s="90">
        <f>IF(ISNA(VLOOKUP($B329,'[2]1516 Exp_Rev Access'!$F$7:$FS$310,161,FALSE)),"",VLOOKUP($B329,'[2]1516 Exp_Rev Access'!$F$7:$FS$310,161,FALSE))</f>
        <v>0</v>
      </c>
      <c r="GD329" s="90">
        <f>IF(ISNA(VLOOKUP($B329,'[2]1516 Exp_Rev Access'!$F$7:$FS$310,162,FALSE)),"",VLOOKUP($B329,'[2]1516 Exp_Rev Access'!$F$7:$FS$310,162,FALSE))</f>
        <v>0</v>
      </c>
      <c r="GE329" s="90">
        <f>IF(ISNA(VLOOKUP($B329,'[2]1516 Exp_Rev Access'!$F$7:$FS$310,163,FALSE)),"",VLOOKUP($B329,'[2]1516 Exp_Rev Access'!$F$7:$FS$310,163,FALSE))</f>
        <v>0</v>
      </c>
      <c r="GF329" s="90">
        <f>IF(ISNA(VLOOKUP($B329,'[2]1516 Exp_Rev Access'!$F$7:$FS$310,164,FALSE)),"",VLOOKUP($B329,'[2]1516 Exp_Rev Access'!$F$7:$FS$310,164,FALSE))</f>
        <v>0</v>
      </c>
      <c r="GG329" s="90">
        <f>IF(ISNA(VLOOKUP($B329,'[2]1516 Exp_Rev Access'!$F$7:$FS$310,165,FALSE)),"",VLOOKUP($B329,'[2]1516 Exp_Rev Access'!$F$7:$FS$310,165,FALSE))</f>
        <v>0</v>
      </c>
      <c r="GH329" s="90">
        <f>IF(ISNA(VLOOKUP($B329,'[2]1516 Exp_Rev Access'!$F$7:$FS$310,166,FALSE)),"",VLOOKUP($B329,'[2]1516 Exp_Rev Access'!$F$7:$FS$310,166,FALSE))</f>
        <v>0</v>
      </c>
      <c r="GI329" s="90">
        <f>IF(ISNA(VLOOKUP($B329,'[2]1516 Exp_Rev Access'!$F$7:$FS$310,167,FALSE)),"",VLOOKUP($B329,'[2]1516 Exp_Rev Access'!$F$7:$FS$310,167,FALSE))</f>
        <v>0</v>
      </c>
      <c r="GJ329" s="90">
        <f>IF(ISNA(VLOOKUP($B329,'[2]1516 Exp_Rev Access'!$F$7:$FS$310,168,FALSE)),"",VLOOKUP($B329,'[2]1516 Exp_Rev Access'!$F$7:$FS$310,168,FALSE))</f>
        <v>0</v>
      </c>
      <c r="GK329" s="90">
        <f>IF(ISNA(VLOOKUP($B329,'[2]1516 Exp_Rev Access'!$F$7:$FS$310,169,FALSE)),"",VLOOKUP($B329,'[2]1516 Exp_Rev Access'!$F$7:$FS$310,169,FALSE))</f>
        <v>2737.86</v>
      </c>
      <c r="GL329" s="90">
        <f>IF(ISNA(VLOOKUP($B329,'[2]1516 Exp_Rev Access'!$F$7:$FS$310,170,FALSE)),"",VLOOKUP($B329,'[2]1516 Exp_Rev Access'!$F$7:$FS$310,170,FALSE))</f>
        <v>0</v>
      </c>
      <c r="GM329" s="90">
        <f>IF(ISNA(VLOOKUP($B329,'[2]1516 Exp_Rev Access'!$F$7:$FT$310,171,FALSE)),"",VLOOKUP($B329,'[2]1516 Exp_Rev Access'!$F$7:$FT$310,171,FALSE))</f>
        <v>0</v>
      </c>
      <c r="GN329" s="90">
        <f>IF(ISNA(VLOOKUP($B329,'[2]1516 Exp_Rev Access'!$F$7:$FU$310,172,FALSE)),"",VLOOKUP($B329,'[2]1516 Exp_Rev Access'!$F$7:$FU$310,172,FALSE))</f>
        <v>0</v>
      </c>
      <c r="GO329" s="90">
        <f>IF(ISNA(VLOOKUP($B329,'[2]1516 Exp_Rev Access'!$F$7:$FV$310,173,FALSE)),"",VLOOKUP($B329,'[2]1516 Exp_Rev Access'!$F$7:$FV$310,173,FALSE))</f>
        <v>400000</v>
      </c>
      <c r="GP329" s="90">
        <f>IF(ISNA(VLOOKUP($B329,'[2]1516 Exp_Rev Access'!$F$7:$GA$310,174,FALSE)),"",VLOOKUP($B329,'[2]1516 Exp_Rev Access'!$F$7:$GA$310,174,FALSE))</f>
        <v>0</v>
      </c>
      <c r="GQ329" s="90">
        <f>IF(ISNA(VLOOKUP($B329,'[2]1516 Exp_Rev Access'!$F$7:$GA$310,175,FALSE)),"",VLOOKUP($B329,'[2]1516 Exp_Rev Access'!$F$7:$GA$310,175,FALSE))</f>
        <v>0</v>
      </c>
      <c r="GR329" s="90">
        <f>IF(ISNA(VLOOKUP($B329,'[2]1516 Exp_Rev Access'!$F$7:$GA$310,176,FALSE)),"",VLOOKUP($B329,'[2]1516 Exp_Rev Access'!$F$7:$GA$310,176,FALSE))</f>
        <v>0</v>
      </c>
      <c r="GS329" s="90">
        <f>IF(ISNA(VLOOKUP($B329,'[2]1516 Exp_Rev Access'!$F$7:$GA$310,177,FALSE)),"",VLOOKUP($B329,'[2]1516 Exp_Rev Access'!$F$7:$GA$310,177,FALSE))</f>
        <v>0</v>
      </c>
      <c r="GT329" s="90">
        <f>IF(ISNA(VLOOKUP($B329,'[2]1516 Exp_Rev Access'!$F$7:$GA$310,178,FALSE)),"",VLOOKUP($B329,'[2]1516 Exp_Rev Access'!$F$7:$GA$310,178,FALSE))</f>
        <v>0</v>
      </c>
      <c r="GU329" s="53">
        <f t="shared" si="804"/>
        <v>402737.86</v>
      </c>
      <c r="GV329" s="92">
        <f t="shared" si="805"/>
        <v>4.0708403612702913E-2</v>
      </c>
      <c r="GW329" s="96">
        <f t="shared" si="806"/>
        <v>462.33782961576878</v>
      </c>
    </row>
    <row r="330" spans="1:222" x14ac:dyDescent="0.2">
      <c r="B330" s="87" t="s">
        <v>665</v>
      </c>
      <c r="C330" s="87" t="s">
        <v>666</v>
      </c>
      <c r="D330" s="88">
        <f>IF(ISNA(VLOOKUP($B330,'[2]1516 enrollment_Rev_Exp by size'!$A$6:$C$325,3,FALSE)),"",VLOOKUP($B330,'[2]1516 enrollment_Rev_Exp by size'!$A$6:$C$325,3,FALSE))</f>
        <v>4525.51</v>
      </c>
      <c r="E330" s="89">
        <v>50135221.299999997</v>
      </c>
      <c r="F330" s="67">
        <f t="shared" si="785"/>
        <v>50135221.299999997</v>
      </c>
      <c r="G330" s="67">
        <f t="shared" si="786"/>
        <v>0</v>
      </c>
      <c r="H330" s="90">
        <f>IF(ISNA(VLOOKUP($B330,'[2]1516 Exp_Rev Access'!$F$7:$FS$310,2,FALSE)),"",VLOOKUP($B330,'[2]1516 Exp_Rev Access'!$F$7:$FS$310,2,FALSE))</f>
        <v>9159645.9399999995</v>
      </c>
      <c r="I330" s="90">
        <f>IF(ISNA(VLOOKUP($B330,'[2]1516 Exp_Rev Access'!$F$7:$FS$310,3,FALSE)),"",VLOOKUP($B330,'[2]1516 Exp_Rev Access'!$F$7:$FS$310,3,FALSE))</f>
        <v>0</v>
      </c>
      <c r="J330" s="90">
        <f>IF(ISNA(VLOOKUP($B330,'[2]1516 Exp_Rev Access'!$F$7:$FS$310,4,FALSE)),"",VLOOKUP($B330,'[2]1516 Exp_Rev Access'!$F$7:$FS$310,4,FALSE))</f>
        <v>0</v>
      </c>
      <c r="K330" s="90">
        <f>IF(ISNA(VLOOKUP($B330,'[2]1516 Exp_Rev Access'!$F$7:$FS$310,5,FALSE)),"-",VLOOKUP($B330,'[2]1516 Exp_Rev Access'!$F$7:$FS$310,5,FALSE))</f>
        <v>1808.41</v>
      </c>
      <c r="L330" s="90">
        <f>IF(ISNA(VLOOKUP($B330,'[2]1516 Exp_Rev Access'!$F$7:$FS$310,6,FALSE)),"",VLOOKUP($B330,'[2]1516 Exp_Rev Access'!$F$7:$FS$310,6,FALSE))</f>
        <v>0</v>
      </c>
      <c r="M330" s="90">
        <f>IF(ISNA(VLOOKUP($B330,'[2]1516 Exp_Rev Access'!$F$7:$FS$310,7,FALSE)),"",VLOOKUP($B330,'[2]1516 Exp_Rev Access'!$F$7:$FS$310,7,FALSE))</f>
        <v>0</v>
      </c>
      <c r="N330" s="53">
        <f t="shared" si="787"/>
        <v>9161454.3499999996</v>
      </c>
      <c r="O330" s="91">
        <f t="shared" si="788"/>
        <v>0.18273489400155496</v>
      </c>
      <c r="P330" s="53">
        <f t="shared" si="789"/>
        <v>2024.4026308637035</v>
      </c>
      <c r="Q330" s="90">
        <f>IF(ISNA(VLOOKUP($B330,'[2]1516 Exp_Rev Access'!$F$7:$FS$310,8,FALSE)),"",VLOOKUP($B330,'[2]1516 Exp_Rev Access'!$F$7:$FS$310,8,FALSE))</f>
        <v>141201.85</v>
      </c>
      <c r="R330" s="90">
        <f>IF(ISNA(VLOOKUP($B330,'[2]1516 Exp_Rev Access'!$F$7:$FS$310,9,FALSE)),"",VLOOKUP($B330,'[2]1516 Exp_Rev Access'!$F$7:$FS$310,9,FALSE))</f>
        <v>0</v>
      </c>
      <c r="S330" s="90">
        <f>IF(ISNA(VLOOKUP($B330,'[2]1516 Exp_Rev Access'!$F$7:$FS$310,10,FALSE)),"",VLOOKUP($B330,'[2]1516 Exp_Rev Access'!$F$7:$FS$310,10,FALSE))</f>
        <v>0</v>
      </c>
      <c r="T330" s="90">
        <f>IF(ISNA(VLOOKUP($B330,'[2]1516 Exp_Rev Access'!$F$7:$FS$310,11,FALSE)),"",VLOOKUP($B330,'[2]1516 Exp_Rev Access'!$F$7:$FS$310,11,FALSE))</f>
        <v>0</v>
      </c>
      <c r="U330" s="90">
        <f>IF(ISNA(VLOOKUP($B330,'[2]1516 Exp_Rev Access'!$F$7:$FS$310,12,FALSE)),"",VLOOKUP($B330,'[2]1516 Exp_Rev Access'!$F$7:$FS$310,12,FALSE))</f>
        <v>0</v>
      </c>
      <c r="V330" s="90">
        <f>IF(ISNA(VLOOKUP($B330,'[2]1516 Exp_Rev Access'!$F$7:$FS$310,13,FALSE)),"",VLOOKUP($B330,'[2]1516 Exp_Rev Access'!$F$7:$FS$310,13,FALSE))</f>
        <v>0</v>
      </c>
      <c r="W330" s="90">
        <f>IF(ISNA(VLOOKUP($B330,'[2]1516 Exp_Rev Access'!$F$7:$FS$310,14,FALSE)),"",VLOOKUP($B330,'[2]1516 Exp_Rev Access'!$F$7:$FS$310,14,FALSE))</f>
        <v>0</v>
      </c>
      <c r="X330" s="90">
        <f>IF(ISNA(VLOOKUP($B330,'[2]1516 Exp_Rev Access'!$F$7:$FS$310,15,FALSE)),"",VLOOKUP($B330,'[2]1516 Exp_Rev Access'!$F$7:$FS$310,15,FALSE))</f>
        <v>0</v>
      </c>
      <c r="Y330" s="90">
        <f>IF(ISNA(VLOOKUP($B330,'[2]1516 Exp_Rev Access'!$F$7:$FS$310,16,FALSE)),"",VLOOKUP($B330,'[2]1516 Exp_Rev Access'!$F$7:$FS$310,16,FALSE))</f>
        <v>29494.880000000001</v>
      </c>
      <c r="Z330" s="90">
        <f>IF(ISNA(VLOOKUP($B330,'[2]1516 Exp_Rev Access'!$F$7:$FS$310,17,FALSE)),"",VLOOKUP($B330,'[2]1516 Exp_Rev Access'!$F$7:$FS$310,17,FALSE))</f>
        <v>0</v>
      </c>
      <c r="AA330" s="90">
        <f>IF(ISNA(VLOOKUP($B330,'[2]1516 Exp_Rev Access'!$F$7:$FS$310,18,FALSE)),"",VLOOKUP($B330,'[2]1516 Exp_Rev Access'!$F$7:$FS$310,18,FALSE))</f>
        <v>0</v>
      </c>
      <c r="AB330" s="90">
        <f>IF(ISNA(VLOOKUP($B330,'[2]1516 Exp_Rev Access'!$F$7:$FS$310,19,FALSE)),"",VLOOKUP($B330,'[2]1516 Exp_Rev Access'!$F$7:$FS$310,19,FALSE))</f>
        <v>0</v>
      </c>
      <c r="AC330" s="90">
        <f>IF(ISNA(VLOOKUP($B330,'[2]1516 Exp_Rev Access'!$F$7:$FS$310,20,FALSE)),"",VLOOKUP($B330,'[2]1516 Exp_Rev Access'!$F$7:$FS$310,20,FALSE))</f>
        <v>31276.240000000002</v>
      </c>
      <c r="AD330" s="90">
        <f>IF(ISNA(VLOOKUP($B330,'[2]1516 Exp_Rev Access'!$F$7:$FS$310,21,FALSE)),"",VLOOKUP($B330,'[2]1516 Exp_Rev Access'!$F$7:$FS$310,21,FALSE))</f>
        <v>334933.37</v>
      </c>
      <c r="AE330" s="90">
        <f>IF(ISNA(VLOOKUP($B330,'[2]1516 Exp_Rev Access'!$F$7:$FS$310,22,FALSE)),"",VLOOKUP($B330,'[2]1516 Exp_Rev Access'!$F$7:$FS$310,22,FALSE))</f>
        <v>27078.75</v>
      </c>
      <c r="AF330" s="90">
        <f>IF(ISNA(VLOOKUP($B330,'[2]1516 Exp_Rev Access'!$F$7:$FS$310,23,FALSE)),"",VLOOKUP($B330,'[2]1516 Exp_Rev Access'!$F$7:$FS$310,23,FALSE))</f>
        <v>0</v>
      </c>
      <c r="AG330" s="90">
        <f>IF(ISNA(VLOOKUP($B330,'[2]1516 Exp_Rev Access'!$F$7:$FS$310,24,FALSE)),"",VLOOKUP($B330,'[2]1516 Exp_Rev Access'!$F$7:$FS$310,24,FALSE))</f>
        <v>32792.51</v>
      </c>
      <c r="AH330" s="90">
        <f>IF(ISNA(VLOOKUP($B330,'[2]1516 Exp_Rev Access'!$F$7:$FS$310,25,FALSE)),"",VLOOKUP($B330,'[2]1516 Exp_Rev Access'!$F$7:$FS$310,25,FALSE))</f>
        <v>7470.7</v>
      </c>
      <c r="AI330" s="90">
        <f>IF(ISNA(VLOOKUP($B330,'[2]1516 Exp_Rev Access'!$F$7:$FS$310,26,FALSE)),"",VLOOKUP($B330,'[2]1516 Exp_Rev Access'!$F$7:$FS$310,26,FALSE))</f>
        <v>55371.96</v>
      </c>
      <c r="AJ330" s="90">
        <f>IF(ISNA(VLOOKUP($B330,'[2]1516 Exp_Rev Access'!$F$7:$FS$310,27,FALSE)),"",VLOOKUP($B330,'[2]1516 Exp_Rev Access'!$F$7:$FS$310,27,FALSE))</f>
        <v>4378.22</v>
      </c>
      <c r="AK330" s="90">
        <f>IF(ISNA(VLOOKUP($B330,'[2]1516 Exp_Rev Access'!$F$7:$FS$310,28,FALSE)),"",VLOOKUP($B330,'[2]1516 Exp_Rev Access'!$F$7:$FS$310,28,FALSE))</f>
        <v>115012.96</v>
      </c>
      <c r="AL330" s="90">
        <f>IF(ISNA(VLOOKUP($B330,'[2]1516 Exp_Rev Access'!$F$7:$FS$310,29,FALSE)),"",VLOOKUP($B330,'[2]1516 Exp_Rev Access'!$F$7:$FS$310,29,FALSE))</f>
        <v>83643.66</v>
      </c>
      <c r="AM330" s="53">
        <f t="shared" si="790"/>
        <v>862655.09999999986</v>
      </c>
      <c r="AN330" s="92">
        <f t="shared" si="791"/>
        <v>1.7206568109832995E-2</v>
      </c>
      <c r="AO330" s="68">
        <f t="shared" si="792"/>
        <v>190.62052674726161</v>
      </c>
      <c r="AP330" s="90">
        <f>IF(ISNA(VLOOKUP($B330,'[2]1516 Exp_Rev Access'!$F$7:$FS$310,30,FALSE)),"",VLOOKUP($B330,'[2]1516 Exp_Rev Access'!$F$7:$FS$310,30,FALSE))</f>
        <v>26541244.02</v>
      </c>
      <c r="AQ330" s="90">
        <f>IF(ISNA(VLOOKUP($B330,'[2]1516 Exp_Rev Access'!$F$7:$FS$310,31,FALSE)),"",VLOOKUP($B330,'[2]1516 Exp_Rev Access'!$F$7:$FS$310,31,FALSE))</f>
        <v>958479.89</v>
      </c>
      <c r="AR330" s="90">
        <f>IF(ISNA(VLOOKUP($B330,'[2]1516 Exp_Rev Access'!$F$7:$FS$310,32,FALSE)),"",VLOOKUP($B330,'[2]1516 Exp_Rev Access'!$F$7:$FS$310,32,FALSE))</f>
        <v>1280735.52</v>
      </c>
      <c r="AS330" s="90">
        <f>IF(ISNA(VLOOKUP($B330,'[2]1516 Exp_Rev Access'!$F$7:$FS$310,33,FALSE)),"",VLOOKUP($B330,'[2]1516 Exp_Rev Access'!$F$7:$FS$310,33,FALSE))</f>
        <v>0</v>
      </c>
      <c r="AT330" s="90">
        <f>IF(ISNA(VLOOKUP($B330,'[2]1516 Exp_Rev Access'!$F$7:$FS$310,34,FALSE)),"",VLOOKUP($B330,'[2]1516 Exp_Rev Access'!$F$7:$FS$310,34,FALSE))</f>
        <v>0</v>
      </c>
      <c r="AU330" s="53">
        <f t="shared" si="793"/>
        <v>28780459.43</v>
      </c>
      <c r="AV330" s="93">
        <f t="shared" si="794"/>
        <v>0.57405669474924614</v>
      </c>
      <c r="AW330" s="53">
        <f t="shared" si="795"/>
        <v>6359.6057527217927</v>
      </c>
      <c r="AX330" s="90">
        <f>IF(ISNA(VLOOKUP($B330,'[2]1516 Exp_Rev Access'!$F$7:$FS$310,35,FALSE)),"",VLOOKUP($B330,'[2]1516 Exp_Rev Access'!$F$7:$FS$310,35,FALSE))</f>
        <v>8827</v>
      </c>
      <c r="AY330" s="90">
        <f>IF(ISNA(VLOOKUP($B330,'[2]1516 Exp_Rev Access'!$F$7:$FS$310,36,FALSE)),"",VLOOKUP($B330,'[2]1516 Exp_Rev Access'!$F$7:$FS$310,36,FALSE))</f>
        <v>3884231.01</v>
      </c>
      <c r="AZ330" s="90">
        <f>IF(ISNA(VLOOKUP($B330,'[2]1516 Exp_Rev Access'!$F$7:$FS$310,37,FALSE)),"",VLOOKUP($B330,'[2]1516 Exp_Rev Access'!$F$7:$FS$310,37,FALSE))</f>
        <v>322720.76</v>
      </c>
      <c r="BA330" s="90">
        <f>IF(ISNA(VLOOKUP($B330,'[2]1516 Exp_Rev Access'!$F$7:$FS$310,38,FALSE)),"",VLOOKUP($B330,'[2]1516 Exp_Rev Access'!$F$7:$FS$310,38,FALSE))</f>
        <v>0</v>
      </c>
      <c r="BB330" s="90">
        <f>IF(ISNA(VLOOKUP($B330,'[2]1516 Exp_Rev Access'!$F$7:$FS$310,39,FALSE)),"",VLOOKUP($B330,'[2]1516 Exp_Rev Access'!$F$7:$FS$310,39,FALSE))</f>
        <v>0</v>
      </c>
      <c r="BC330" s="90">
        <f>IF(ISNA(VLOOKUP($B330,'[2]1516 Exp_Rev Access'!$F$7:$FS$310,40,FALSE)),"",VLOOKUP($B330,'[2]1516 Exp_Rev Access'!$F$7:$FS$310,40,FALSE))</f>
        <v>1018238.98</v>
      </c>
      <c r="BD330" s="90">
        <f>IF(ISNA(VLOOKUP($B330,'[2]1516 Exp_Rev Access'!$F$7:$FS$310,41,FALSE)),"",VLOOKUP($B330,'[2]1516 Exp_Rev Access'!$F$7:$FS$310,41,FALSE))</f>
        <v>0</v>
      </c>
      <c r="BE330" s="90">
        <f>IF(ISNA(VLOOKUP($B330,'[2]1516 Exp_Rev Access'!$F$7:$FS$310,42,FALSE)),"",VLOOKUP($B330,'[2]1516 Exp_Rev Access'!$F$7:$FS$310,42,FALSE))</f>
        <v>252982.57</v>
      </c>
      <c r="BF330" s="90">
        <f>IF(ISNA(VLOOKUP($B330,'[2]1516 Exp_Rev Access'!$F$7:$FS$310,43,FALSE)),"",VLOOKUP($B330,'[2]1516 Exp_Rev Access'!$F$7:$FS$310,43,FALSE))</f>
        <v>0</v>
      </c>
      <c r="BG330" s="90">
        <f>IF(ISNA(VLOOKUP($B330,'[2]1516 Exp_Rev Access'!$F$7:$FS$310,44,FALSE)),"",VLOOKUP($B330,'[2]1516 Exp_Rev Access'!$F$7:$FS$310,44,FALSE))</f>
        <v>128595.89</v>
      </c>
      <c r="BH330" s="90">
        <f>IF(ISNA(VLOOKUP($B330,'[2]1516 Exp_Rev Access'!$F$7:$FS$310,45,FALSE)),"",VLOOKUP($B330,'[2]1516 Exp_Rev Access'!$F$7:$FS$310,45,FALSE))</f>
        <v>43265.37</v>
      </c>
      <c r="BI330" s="90">
        <f>IF(ISNA(VLOOKUP($B330,'[2]1516 Exp_Rev Access'!$F$7:$FS$310,46,FALSE)),"",VLOOKUP($B330,'[2]1516 Exp_Rev Access'!$F$7:$FS$310,46,FALSE))</f>
        <v>0</v>
      </c>
      <c r="BJ330" s="90">
        <f>IF(ISNA(VLOOKUP($B330,'[2]1516 Exp_Rev Access'!$F$7:$FS$310,47,FALSE)),"",VLOOKUP($B330,'[2]1516 Exp_Rev Access'!$F$7:$FS$310,47,FALSE))</f>
        <v>30383.52</v>
      </c>
      <c r="BK330" s="90">
        <f>IF(ISNA(VLOOKUP($B330,'[2]1516 Exp_Rev Access'!$F$7:$FS$310,48,FALSE)),"",VLOOKUP($B330,'[2]1516 Exp_Rev Access'!$F$7:$FS$310,48,FALSE))</f>
        <v>1957460.85</v>
      </c>
      <c r="BL330" s="90">
        <f>IF(ISNA(VLOOKUP($B330,'[2]1516 Exp_Rev Access'!$F$7:$FS$310,49,FALSE)),"",VLOOKUP($B330,'[2]1516 Exp_Rev Access'!$F$7:$FS$310,49,FALSE))</f>
        <v>0</v>
      </c>
      <c r="BM330" s="90">
        <f>IF(ISNA(VLOOKUP($B330,'[2]1516 Exp_Rev Access'!$F$7:$FS$310,50,FALSE)),"",VLOOKUP($B330,'[2]1516 Exp_Rev Access'!$F$7:$FS$310,50,FALSE))</f>
        <v>0</v>
      </c>
      <c r="BN330" s="90">
        <f>IF(ISNA(VLOOKUP($B330,'[2]1516 Exp_Rev Access'!$F$7:$FS$310,51,FALSE)),"",VLOOKUP($B330,'[2]1516 Exp_Rev Access'!$F$7:$FS$310,51,FALSE))</f>
        <v>0</v>
      </c>
      <c r="BO330" s="90">
        <f>IF(ISNA(VLOOKUP($B330,'[2]1516 Exp_Rev Access'!$F$7:$FS$310,52,FALSE)),"",VLOOKUP($B330,'[2]1516 Exp_Rev Access'!$F$7:$FS$310,52,FALSE))</f>
        <v>0</v>
      </c>
      <c r="BP330" s="90">
        <f>IF(ISNA(VLOOKUP($B330,'[2]1516 Exp_Rev Access'!$F$7:$FS$310,53,FALSE)),"",VLOOKUP($B330,'[2]1516 Exp_Rev Access'!$F$7:$FS$310,53,FALSE))</f>
        <v>0</v>
      </c>
      <c r="BQ330" s="90">
        <f>IF(ISNA(VLOOKUP($B330,'[2]1516 Exp_Rev Access'!$F$7:$FS$310,54,FALSE)),"",VLOOKUP($B330,'[2]1516 Exp_Rev Access'!$F$7:$FS$310,54,FALSE))</f>
        <v>0</v>
      </c>
      <c r="BR330" s="90">
        <f>IF(ISNA(VLOOKUP($B330,'[2]1516 Exp_Rev Access'!$F$7:$FS$310,55,FALSE)),"",VLOOKUP($B330,'[2]1516 Exp_Rev Access'!$F$7:$FS$310,55,FALSE))</f>
        <v>0</v>
      </c>
      <c r="BS330" s="90">
        <f>IF(ISNA(VLOOKUP($B330,'[2]1516 Exp_Rev Access'!$F$7:$FS$310,56,FALSE)),"",VLOOKUP($B330,'[2]1516 Exp_Rev Access'!$F$7:$FS$310,56,FALSE))</f>
        <v>0</v>
      </c>
      <c r="BT330" s="90">
        <f>IF(ISNA(VLOOKUP($B330,'[2]1516 Exp_Rev Access'!$F$7:$FS$310,57,FALSE)),"",VLOOKUP($B330,'[2]1516 Exp_Rev Access'!$F$7:$FS$310,57,FALSE))</f>
        <v>0</v>
      </c>
      <c r="BU330" s="90">
        <f>IF(ISNA(VLOOKUP($B330,'[2]1516 Exp_Rev Access'!$F$7:$FS$310,58,FALSE)),"",VLOOKUP($B330,'[2]1516 Exp_Rev Access'!$F$7:$FS$310,58,FALSE))</f>
        <v>0</v>
      </c>
      <c r="BV330" s="53">
        <f t="shared" si="796"/>
        <v>7646705.9499999993</v>
      </c>
      <c r="BW330" s="92">
        <f t="shared" si="797"/>
        <v>0.15252163552332818</v>
      </c>
      <c r="BX330" s="68">
        <f t="shared" si="798"/>
        <v>1689.6893278326638</v>
      </c>
      <c r="BY330" s="90">
        <f>IF(ISNA(VLOOKUP($B330,'[2]1516 Exp_Rev Access'!$F$7:$FS$310,59,FALSE)),"",VLOOKUP($B330,'[2]1516 Exp_Rev Access'!$F$7:$FS$310,59,FALSE))</f>
        <v>0</v>
      </c>
      <c r="BZ330" s="90">
        <f>IF(ISNA(VLOOKUP($B330,'[2]1516 Exp_Rev Access'!$F$7:$FS$310,60,FALSE)),"",VLOOKUP($B330,'[2]1516 Exp_Rev Access'!$F$7:$FS$310,60,FALSE))</f>
        <v>0</v>
      </c>
      <c r="CA330" s="90">
        <f>IF(ISNA(VLOOKUP($B330,'[2]1516 Exp_Rev Access'!$F$7:$FS$310,61,FALSE)),"",VLOOKUP($B330,'[2]1516 Exp_Rev Access'!$F$7:$FS$310,61,FALSE))</f>
        <v>0</v>
      </c>
      <c r="CB330" s="90">
        <f>IF(ISNA(VLOOKUP($B330,'[2]1516 Exp_Rev Access'!$F$7:$FS$310,62,FALSE)),"",VLOOKUP($B330,'[2]1516 Exp_Rev Access'!$F$7:$FS$310,62,FALSE))</f>
        <v>14127.07</v>
      </c>
      <c r="CC330" s="90">
        <f>IF(ISNA(VLOOKUP($B330,'[2]1516 Exp_Rev Access'!$F$7:$FS$310,63,FALSE)),"",VLOOKUP($B330,'[2]1516 Exp_Rev Access'!$F$7:$FS$310,63,FALSE))</f>
        <v>0</v>
      </c>
      <c r="CD330" s="90">
        <f>IF(ISNA(VLOOKUP($B330,'[2]1516 Exp_Rev Access'!$F$7:$FS$310,64,FALSE)),"",VLOOKUP($B330,'[2]1516 Exp_Rev Access'!$F$7:$FS$310,64,FALSE))</f>
        <v>0</v>
      </c>
      <c r="CE330" s="53">
        <f t="shared" si="799"/>
        <v>14127.07</v>
      </c>
      <c r="CF330" s="92">
        <f t="shared" si="807"/>
        <v>2.8177934860337399E-4</v>
      </c>
      <c r="CG330" s="94">
        <f t="shared" si="800"/>
        <v>3.1216525872222136</v>
      </c>
      <c r="CH330" s="90">
        <f>IF(ISNA(VLOOKUP($B330,'[2]1516 Exp_Rev Access'!$F$7:$FS$310,65,FALSE)),"",VLOOKUP($B330,'[2]1516 Exp_Rev Access'!$F$7:$FS$310,65,FALSE))</f>
        <v>0</v>
      </c>
      <c r="CI330" s="90">
        <f>IF(ISNA(VLOOKUP($B330,'[2]1516 Exp_Rev Access'!$F$7:$FS$310,66,FALSE)),"",VLOOKUP($B330,'[2]1516 Exp_Rev Access'!$F$7:$FS$310,66,FALSE))</f>
        <v>0</v>
      </c>
      <c r="CJ330" s="90">
        <f>IF(ISNA(VLOOKUP($B330,'[2]1516 Exp_Rev Access'!$F$7:$FS$310,67,FALSE)),"",VLOOKUP($B330,'[2]1516 Exp_Rev Access'!$F$7:$FS$310,67,FALSE))</f>
        <v>0</v>
      </c>
      <c r="CK330" s="90">
        <f>IF(ISNA(VLOOKUP($B330,'[2]1516 Exp_Rev Access'!$F$7:$FS$310,68,FALSE)),"",VLOOKUP($B330,'[2]1516 Exp_Rev Access'!$F$7:$FS$310,68,FALSE))</f>
        <v>0</v>
      </c>
      <c r="CL330" s="90">
        <f>IF(ISNA(VLOOKUP($B330,'[2]1516 Exp_Rev Access'!$F$7:$FS$310,69,FALSE)),"",VLOOKUP($B330,'[2]1516 Exp_Rev Access'!$F$7:$FS$310,69,FALSE))</f>
        <v>0</v>
      </c>
      <c r="CM330" s="90">
        <f>IF(ISNA(VLOOKUP($B330,'[2]1516 Exp_Rev Access'!$F$7:$FS$310,70,FALSE)),"",VLOOKUP($B330,'[2]1516 Exp_Rev Access'!$F$7:$FS$310,70,FALSE))</f>
        <v>0</v>
      </c>
      <c r="CN330" s="90">
        <f>IF(ISNA(VLOOKUP($B330,'[2]1516 Exp_Rev Access'!$F$7:$FS$310,71,FALSE)),"",VLOOKUP($B330,'[2]1516 Exp_Rev Access'!$F$7:$FS$310,71,FALSE))</f>
        <v>0</v>
      </c>
      <c r="CO330" s="90">
        <f>IF(ISNA(VLOOKUP($B330,'[2]1516 Exp_Rev Access'!$F$7:$FS$310,72,FALSE)),"",VLOOKUP($B330,'[2]1516 Exp_Rev Access'!$F$7:$FS$310,72,FALSE))</f>
        <v>0</v>
      </c>
      <c r="CP330" s="90">
        <f>IF(ISNA(VLOOKUP($B330,'[2]1516 Exp_Rev Access'!$F$7:$FS$310,73,FALSE)),"",VLOOKUP($B330,'[2]1516 Exp_Rev Access'!$F$7:$FS$310,73,FALSE))</f>
        <v>0</v>
      </c>
      <c r="CQ330" s="90">
        <f>IF(ISNA(VLOOKUP($B330,'[2]1516 Exp_Rev Access'!$F$7:$FS$310,74,FALSE)),"",VLOOKUP($B330,'[2]1516 Exp_Rev Access'!$F$7:$FS$310,74,FALSE))</f>
        <v>724790.88</v>
      </c>
      <c r="CR330" s="90">
        <f>IF(ISNA(VLOOKUP($B330,'[2]1516 Exp_Rev Access'!$F$7:$FS$310,75,FALSE)),"",VLOOKUP($B330,'[2]1516 Exp_Rev Access'!$F$7:$FS$310,75,FALSE))</f>
        <v>0</v>
      </c>
      <c r="CS330" s="90">
        <f>IF(ISNA(VLOOKUP($B330,'[2]1516 Exp_Rev Access'!$F$7:$FS$310,76,FALSE)),"",VLOOKUP($B330,'[2]1516 Exp_Rev Access'!$F$7:$FS$310,76,FALSE))</f>
        <v>28456</v>
      </c>
      <c r="CT330" s="90">
        <f>IF(ISNA(VLOOKUP($B330,'[2]1516 Exp_Rev Access'!$F$7:$FS$310,77,FALSE)),"",VLOOKUP($B330,'[2]1516 Exp_Rev Access'!$F$7:$FS$310,77,FALSE))</f>
        <v>0</v>
      </c>
      <c r="CU330" s="90">
        <f>IF(ISNA(VLOOKUP($B330,'[2]1516 Exp_Rev Access'!$F$7:$FS$310,78,FALSE)),"",VLOOKUP($B330,'[2]1516 Exp_Rev Access'!$F$7:$FS$310,78,FALSE))</f>
        <v>946783.66</v>
      </c>
      <c r="CV330" s="90">
        <f>IF(ISNA(VLOOKUP($B330,'[2]1516 Exp_Rev Access'!$F$7:$FS$310,79,FALSE)),"",VLOOKUP($B330,'[2]1516 Exp_Rev Access'!$F$7:$FS$310,79,FALSE))</f>
        <v>594383.66</v>
      </c>
      <c r="CW330" s="90">
        <f>IF(ISNA(VLOOKUP($B330,'[2]1516 Exp_Rev Access'!$F$7:$FS$310,80,FALSE)),"",VLOOKUP($B330,'[2]1516 Exp_Rev Access'!$F$7:$FS$310,80,FALSE))</f>
        <v>0</v>
      </c>
      <c r="CX330" s="90">
        <f>IF(ISNA(VLOOKUP($B330,'[2]1516 Exp_Rev Access'!$F$7:$FS$310,81,FALSE)),"",VLOOKUP($B330,'[2]1516 Exp_Rev Access'!$F$7:$FS$310,81,FALSE))</f>
        <v>0</v>
      </c>
      <c r="CY330" s="90">
        <f>IF(ISNA(VLOOKUP($B330,'[2]1516 Exp_Rev Access'!$F$7:$FS$310,82,FALSE)),"",VLOOKUP($B330,'[2]1516 Exp_Rev Access'!$F$7:$FS$310,82,FALSE))</f>
        <v>0</v>
      </c>
      <c r="CZ330" s="90">
        <f>IF(ISNA(VLOOKUP($B330,'[2]1516 Exp_Rev Access'!$F$7:$FS$310,83,FALSE)),"",VLOOKUP($B330,'[2]1516 Exp_Rev Access'!$F$7:$FS$310,83,FALSE))</f>
        <v>0</v>
      </c>
      <c r="DA330" s="90">
        <f>IF(ISNA(VLOOKUP($B330,'[2]1516 Exp_Rev Access'!$F$7:$FS$310,84,FALSE)),"",VLOOKUP($B330,'[2]1516 Exp_Rev Access'!$F$7:$FS$310,84,FALSE))</f>
        <v>0</v>
      </c>
      <c r="DB330" s="90">
        <f>IF(ISNA(VLOOKUP($B330,'[2]1516 Exp_Rev Access'!$F$7:$FS$310,85,FALSE)),"",VLOOKUP($B330,'[2]1516 Exp_Rev Access'!$F$7:$FS$310,85,FALSE))</f>
        <v>15168.84</v>
      </c>
      <c r="DC330" s="90">
        <f>IF(ISNA(VLOOKUP($B330,'[2]1516 Exp_Rev Access'!$F$7:$FS$310,86,FALSE)),"",VLOOKUP($B330,'[2]1516 Exp_Rev Access'!$F$7:$FS$310,86,FALSE))</f>
        <v>0</v>
      </c>
      <c r="DD330" s="90">
        <f>IF(ISNA(VLOOKUP($B330,'[2]1516 Exp_Rev Access'!$F$7:$FS$310,87,FALSE)),"",VLOOKUP($B330,'[2]1516 Exp_Rev Access'!$F$7:$FS$310,87,FALSE))</f>
        <v>0</v>
      </c>
      <c r="DE330" s="90">
        <f>IF(ISNA(VLOOKUP($B330,'[2]1516 Exp_Rev Access'!$F$7:$FS$310,88,FALSE)),"",VLOOKUP($B330,'[2]1516 Exp_Rev Access'!$F$7:$FS$310,88,FALSE))</f>
        <v>0</v>
      </c>
      <c r="DF330" s="90">
        <f>IF(ISNA(VLOOKUP($B330,'[2]1516 Exp_Rev Access'!$F$7:$FS$310,89,FALSE)),"",VLOOKUP($B330,'[2]1516 Exp_Rev Access'!$F$7:$FS$310,89,FALSE))</f>
        <v>0</v>
      </c>
      <c r="DG330" s="90">
        <f>IF(ISNA(VLOOKUP($B330,'[2]1516 Exp_Rev Access'!$F$7:$FS$310,90,FALSE)),"",VLOOKUP($B330,'[2]1516 Exp_Rev Access'!$F$7:$FS$310,90,FALSE))</f>
        <v>0</v>
      </c>
      <c r="DH330" s="90">
        <f>IF(ISNA(VLOOKUP($B330,'[2]1516 Exp_Rev Access'!$F$7:$FS$310,91,FALSE)),"",VLOOKUP($B330,'[2]1516 Exp_Rev Access'!$F$7:$FS$310,91,FALSE))</f>
        <v>13960.75</v>
      </c>
      <c r="DI330" s="90">
        <f>IF(ISNA(VLOOKUP($B330,'[2]1516 Exp_Rev Access'!$F$7:$FS$310,92,FALSE)),"",VLOOKUP($B330,'[2]1516 Exp_Rev Access'!$F$7:$FS$310,92,FALSE))</f>
        <v>1017629.74</v>
      </c>
      <c r="DJ330" s="90">
        <f>IF(ISNA(VLOOKUP($B330,'[2]1516 Exp_Rev Access'!$F$7:$FS$310,93,FALSE)),"",VLOOKUP($B330,'[2]1516 Exp_Rev Access'!$F$7:$FS$310,93,FALSE))</f>
        <v>0</v>
      </c>
      <c r="DK330" s="90">
        <f>IF(ISNA(VLOOKUP($B330,'[2]1516 Exp_Rev Access'!$F$7:$FS$310,94,FALSE)),"",VLOOKUP($B330,'[2]1516 Exp_Rev Access'!$F$7:$FS$310,94,FALSE))</f>
        <v>0</v>
      </c>
      <c r="DL330" s="90">
        <f>IF(ISNA(VLOOKUP($B330,'[2]1516 Exp_Rev Access'!$F$7:$FS$310,95,FALSE)),"",VLOOKUP($B330,'[2]1516 Exp_Rev Access'!$F$7:$FS$310,95,FALSE))</f>
        <v>0</v>
      </c>
      <c r="DM330" s="90">
        <f>IF(ISNA(VLOOKUP($B330,'[2]1516 Exp_Rev Access'!$F$7:$FS$310,96,FALSE)),"",VLOOKUP($B330,'[2]1516 Exp_Rev Access'!$F$7:$FS$310,96,FALSE))</f>
        <v>0</v>
      </c>
      <c r="DN330" s="90">
        <f>IF(ISNA(VLOOKUP($B330,'[2]1516 Exp_Rev Access'!$F$7:$FS$310,97,FALSE)),"",VLOOKUP($B330,'[2]1516 Exp_Rev Access'!$F$7:$FS$310,97,FALSE))</f>
        <v>0</v>
      </c>
      <c r="DO330" s="90">
        <f>IF(ISNA(VLOOKUP($B330,'[2]1516 Exp_Rev Access'!$F$7:$FS$310,98,FALSE)),"",VLOOKUP($B330,'[2]1516 Exp_Rev Access'!$F$7:$FS$310,98,FALSE))</f>
        <v>0</v>
      </c>
      <c r="DP330" s="90">
        <f>IF(ISNA(VLOOKUP($B330,'[2]1516 Exp_Rev Access'!$F$7:$FS$310,99,FALSE)),"",VLOOKUP($B330,'[2]1516 Exp_Rev Access'!$F$7:$FS$310,99,FALSE))</f>
        <v>0</v>
      </c>
      <c r="DQ330" s="90">
        <f>IF(ISNA(VLOOKUP($B330,'[2]1516 Exp_Rev Access'!$F$7:$FS$310,100,FALSE)),"",VLOOKUP($B330,'[2]1516 Exp_Rev Access'!$F$7:$FS$310,100,FALSE))</f>
        <v>0</v>
      </c>
      <c r="DR330" s="90">
        <f>IF(ISNA(VLOOKUP($B330,'[2]1516 Exp_Rev Access'!$F$7:$FS$310,101,FALSE)),"",VLOOKUP($B330,'[2]1516 Exp_Rev Access'!$F$7:$FS$310,101,FALSE))</f>
        <v>0</v>
      </c>
      <c r="DS330" s="90">
        <f>IF(ISNA(VLOOKUP($B330,'[2]1516 Exp_Rev Access'!$F$7:$FS$310,102,FALSE)),"",VLOOKUP($B330,'[2]1516 Exp_Rev Access'!$F$7:$FS$310,102,FALSE))</f>
        <v>0</v>
      </c>
      <c r="DT330" s="90">
        <f>IF(ISNA(VLOOKUP($B330,'[2]1516 Exp_Rev Access'!$F$7:$FS$310,103,FALSE)),"",VLOOKUP($B330,'[2]1516 Exp_Rev Access'!$F$7:$FS$310,103,FALSE))</f>
        <v>0</v>
      </c>
      <c r="DU330" s="90">
        <f>IF(ISNA(VLOOKUP($B330,'[2]1516 Exp_Rev Access'!$F$7:$FS$310,104,FALSE)),"",VLOOKUP($B330,'[2]1516 Exp_Rev Access'!$F$7:$FS$310,104,FALSE))</f>
        <v>0</v>
      </c>
      <c r="DV330" s="90">
        <f>IF(ISNA(VLOOKUP($B330,'[2]1516 Exp_Rev Access'!$F$7:$FS$310,105,FALSE)),"",VLOOKUP($B330,'[2]1516 Exp_Rev Access'!$F$7:$FS$310,105,FALSE))</f>
        <v>0</v>
      </c>
      <c r="DW330" s="90">
        <f>IF(ISNA(VLOOKUP($B330,'[2]1516 Exp_Rev Access'!$F$7:$FS$310,106,FALSE)),"",VLOOKUP($B330,'[2]1516 Exp_Rev Access'!$F$7:$FS$310,106,FALSE))</f>
        <v>0</v>
      </c>
      <c r="DX330" s="90">
        <f>IF(ISNA(VLOOKUP($B330,'[2]1516 Exp_Rev Access'!$F$7:$FS$310,107,FALSE)),"",VLOOKUP($B330,'[2]1516 Exp_Rev Access'!$F$7:$FS$310,107,FALSE))</f>
        <v>0</v>
      </c>
      <c r="DY330" s="90">
        <f>IF(ISNA(VLOOKUP($B330,'[2]1516 Exp_Rev Access'!$F$7:$FS$310,108,FALSE)),"",VLOOKUP($B330,'[2]1516 Exp_Rev Access'!$F$7:$FS$310,108,FALSE))</f>
        <v>0</v>
      </c>
      <c r="DZ330" s="90">
        <f>IF(ISNA(VLOOKUP($B330,'[2]1516 Exp_Rev Access'!$F$7:$FS$310,109,FALSE)),"",VLOOKUP($B330,'[2]1516 Exp_Rev Access'!$F$7:$FS$310,109,FALSE))</f>
        <v>0</v>
      </c>
      <c r="EA330" s="90">
        <f>IF(ISNA(VLOOKUP($B330,'[2]1516 Exp_Rev Access'!$F$7:$FS$310,110,FALSE)),"",VLOOKUP($B330,'[2]1516 Exp_Rev Access'!$F$7:$FS$310,110,FALSE))</f>
        <v>0</v>
      </c>
      <c r="EB330" s="90">
        <f>IF(ISNA(VLOOKUP($B330,'[2]1516 Exp_Rev Access'!$F$7:$FS$310,111,FALSE)),"",VLOOKUP($B330,'[2]1516 Exp_Rev Access'!$F$7:$FS$310,111,FALSE))</f>
        <v>0</v>
      </c>
      <c r="EC330" s="90">
        <f>IF(ISNA(VLOOKUP($B330,'[2]1516 Exp_Rev Access'!$F$7:$FS$310,112,FALSE)),"",VLOOKUP($B330,'[2]1516 Exp_Rev Access'!$F$7:$FS$310,112,FALSE))</f>
        <v>0</v>
      </c>
      <c r="ED330" s="90">
        <f>IF(ISNA(VLOOKUP($B330,'[2]1516 Exp_Rev Access'!$F$7:$FS$310,113,FALSE)),"",VLOOKUP($B330,'[2]1516 Exp_Rev Access'!$F$7:$FS$310,113,FALSE))</f>
        <v>0</v>
      </c>
      <c r="EE330" s="90">
        <f>IF(ISNA(VLOOKUP($B330,'[2]1516 Exp_Rev Access'!$F$7:$FS$310,114,FALSE)),"",VLOOKUP($B330,'[2]1516 Exp_Rev Access'!$F$7:$FS$310,114,FALSE))</f>
        <v>0</v>
      </c>
      <c r="EF330" s="90">
        <f>IF(ISNA(VLOOKUP($B330,'[2]1516 Exp_Rev Access'!$F$7:$FS$310,115,FALSE)),"",VLOOKUP($B330,'[2]1516 Exp_Rev Access'!$F$7:$FS$310,115,FALSE))</f>
        <v>0</v>
      </c>
      <c r="EG330" s="90">
        <f>IF(ISNA(VLOOKUP($B330,'[2]1516 Exp_Rev Access'!$F$7:$FS$310,116,FALSE)),"",VLOOKUP($B330,'[2]1516 Exp_Rev Access'!$F$7:$FS$310,116,FALSE))</f>
        <v>0</v>
      </c>
      <c r="EH330" s="90">
        <f>IF(ISNA(VLOOKUP($B330,'[2]1516 Exp_Rev Access'!$F$7:$FS$310,117,FALSE)),"",VLOOKUP($B330,'[2]1516 Exp_Rev Access'!$F$7:$FS$310,117,FALSE))</f>
        <v>0</v>
      </c>
      <c r="EI330" s="90">
        <f>IF(ISNA(VLOOKUP($B330,'[2]1516 Exp_Rev Access'!$F$7:$FS$310,118,FALSE)),"",VLOOKUP($B330,'[2]1516 Exp_Rev Access'!$F$7:$FS$310,118,FALSE))</f>
        <v>0</v>
      </c>
      <c r="EJ330" s="90">
        <f>IF(ISNA(VLOOKUP($B330,'[2]1516 Exp_Rev Access'!$F$7:$FS$310,119,FALSE)),"",VLOOKUP($B330,'[2]1516 Exp_Rev Access'!$F$7:$FS$310,119,FALSE))</f>
        <v>0</v>
      </c>
      <c r="EK330" s="90">
        <f>IF(ISNA(VLOOKUP($B330,'[2]1516 Exp_Rev Access'!$F$7:$FS$310,120,FALSE)),"",VLOOKUP($B330,'[2]1516 Exp_Rev Access'!$F$7:$FS$310,120,FALSE))</f>
        <v>0</v>
      </c>
      <c r="EL330" s="90">
        <f>IF(ISNA(VLOOKUP($B330,'[2]1516 Exp_Rev Access'!$F$7:$FS$310,121,FALSE)),"",VLOOKUP($B330,'[2]1516 Exp_Rev Access'!$F$7:$FS$310,121,FALSE))</f>
        <v>0</v>
      </c>
      <c r="EM330" s="90">
        <f>IF(ISNA(VLOOKUP($B330,'[2]1516 Exp_Rev Access'!$F$7:$FS$310,122,FALSE)),"",VLOOKUP($B330,'[2]1516 Exp_Rev Access'!$F$7:$FS$310,122,FALSE))</f>
        <v>0</v>
      </c>
      <c r="EN330" s="90">
        <f>IF(ISNA(VLOOKUP($B330,'[2]1516 Exp_Rev Access'!$F$7:$FS$310,123,FALSE)),"",VLOOKUP($B330,'[2]1516 Exp_Rev Access'!$F$7:$FS$310,123,FALSE))</f>
        <v>0</v>
      </c>
      <c r="EO330" s="90">
        <f>IF(ISNA(VLOOKUP($B330,'[2]1516 Exp_Rev Access'!$F$7:$FS$310,124,FALSE)),"",VLOOKUP($B330,'[2]1516 Exp_Rev Access'!$F$7:$FS$310,124,FALSE))</f>
        <v>145132.10999999999</v>
      </c>
      <c r="EP330" s="90">
        <f>IF(ISNA(VLOOKUP($B330,'[2]1516 Exp_Rev Access'!$F$7:$FS$310,125,FALSE)),"",VLOOKUP($B330,'[2]1516 Exp_Rev Access'!$F$7:$FS$310,125,FALSE))</f>
        <v>0</v>
      </c>
      <c r="EQ330" s="90">
        <f>IF(ISNA(VLOOKUP($B330,'[2]1516 Exp_Rev Access'!$F$7:$FS$310,126,FALSE)),"",VLOOKUP($B330,'[2]1516 Exp_Rev Access'!$F$7:$FS$310,126,FALSE))</f>
        <v>0</v>
      </c>
      <c r="ER330" s="90">
        <f>IF(ISNA(VLOOKUP($B330,'[2]1516 Exp_Rev Access'!$F$7:$FS$310,127,FALSE)),"",VLOOKUP($B330,'[2]1516 Exp_Rev Access'!$F$7:$FS$310,127,FALSE))</f>
        <v>0</v>
      </c>
      <c r="ES330" s="90">
        <f>IF(ISNA(VLOOKUP($B330,'[2]1516 Exp_Rev Access'!$F$7:$FS$310,128,FALSE)),"",VLOOKUP($B330,'[2]1516 Exp_Rev Access'!$F$7:$FS$310,128,FALSE))</f>
        <v>0</v>
      </c>
      <c r="ET330" s="90">
        <f>IF(ISNA(VLOOKUP($B330,'[2]1516 Exp_Rev Access'!$F$7:$FS$310,129,FALSE)),"",VLOOKUP($B330,'[2]1516 Exp_Rev Access'!$F$7:$FS$310,129,FALSE))</f>
        <v>0</v>
      </c>
      <c r="EU330" s="90">
        <f>IF(ISNA(VLOOKUP($B330,'[2]1516 Exp_Rev Access'!$F$7:$FS$310,130,FALSE)),"",VLOOKUP($B330,'[2]1516 Exp_Rev Access'!$F$7:$FS$310,130,FALSE))</f>
        <v>0</v>
      </c>
      <c r="EV330" s="90">
        <f>IF(ISNA(VLOOKUP($B330,'[2]1516 Exp_Rev Access'!$F$7:$FS$310,131,FALSE)),"",VLOOKUP($B330,'[2]1516 Exp_Rev Access'!$F$7:$FS$310,131,FALSE))</f>
        <v>0</v>
      </c>
      <c r="EW330" s="90">
        <f>IF(ISNA(VLOOKUP($B330,'[2]1516 Exp_Rev Access'!$F$7:$FS$310,132,FALSE)),"",VLOOKUP($B330,'[2]1516 Exp_Rev Access'!$F$7:$FS$310,132,FALSE))</f>
        <v>0</v>
      </c>
      <c r="EX330" s="90">
        <f>IF(ISNA(VLOOKUP($B330,'[2]1516 Exp_Rev Access'!$F$7:$FS$310,133,FALSE)),"",VLOOKUP($B330,'[2]1516 Exp_Rev Access'!$F$7:$FS$310,133,FALSE))</f>
        <v>0</v>
      </c>
      <c r="EY330" s="90">
        <f>IF(ISNA(VLOOKUP($B330,'[2]1516 Exp_Rev Access'!$F$7:$FS$310,134,FALSE)),"",VLOOKUP($B330,'[2]1516 Exp_Rev Access'!$F$7:$FS$310,134,FALSE))</f>
        <v>0</v>
      </c>
      <c r="EZ330" s="90">
        <f>IF(ISNA(VLOOKUP($B330,'[2]1516 Exp_Rev Access'!$F$7:$FS$310,135,FALSE)),"",VLOOKUP($B330,'[2]1516 Exp_Rev Access'!$F$7:$FS$310,135,FALSE))</f>
        <v>0</v>
      </c>
      <c r="FA330" s="90">
        <f>IF(ISNA(VLOOKUP($B330,'[2]1516 Exp_Rev Access'!$F$7:$FS$310,136,FALSE)),"",VLOOKUP($B330,'[2]1516 Exp_Rev Access'!$F$7:$FS$310,136,FALSE))</f>
        <v>0</v>
      </c>
      <c r="FB330" s="90">
        <f>IF(ISNA(VLOOKUP($B330,'[2]1516 Exp_Rev Access'!$F$7:$FS$310,137,FALSE)),"",VLOOKUP($B330,'[2]1516 Exp_Rev Access'!$F$7:$FS$310,137,FALSE))</f>
        <v>0</v>
      </c>
      <c r="FC330" s="90">
        <f>IF(ISNA(VLOOKUP($B330,'[2]1516 Exp_Rev Access'!$F$7:$FS$310,138,FALSE)),"",VLOOKUP($B330,'[2]1516 Exp_Rev Access'!$F$7:$FS$310,138,FALSE))</f>
        <v>0</v>
      </c>
      <c r="FD330" s="90">
        <f>IF(ISNA(VLOOKUP($B330,'[2]1516 Exp_Rev Access'!$F$7:$FS$310,139,FALSE)),"",VLOOKUP($B330,'[2]1516 Exp_Rev Access'!$F$7:$FS$310,139,FALSE))</f>
        <v>0</v>
      </c>
      <c r="FE330" s="90">
        <f>IF(ISNA(VLOOKUP($B330,'[2]1516 Exp_Rev Access'!$F$7:$FS$310,140,FALSE)),"",VLOOKUP($B330,'[2]1516 Exp_Rev Access'!$F$7:$FS$310,140,FALSE))</f>
        <v>0</v>
      </c>
      <c r="FF330" s="90">
        <f>IF(ISNA(VLOOKUP($B330,'[2]1516 Exp_Rev Access'!$F$7:$FS$310,141,FALSE)),"",VLOOKUP($B330,'[2]1516 Exp_Rev Access'!$F$7:$FS$310,141,FALSE))</f>
        <v>0</v>
      </c>
      <c r="FG330" s="90">
        <f>IF(ISNA(VLOOKUP($B330,'[2]1516 Exp_Rev Access'!$F$7:$FS$310,142,FALSE)),"",VLOOKUP($B330,'[2]1516 Exp_Rev Access'!$F$7:$FS$310,142,FALSE))</f>
        <v>0</v>
      </c>
      <c r="FH330" s="90">
        <f>IF(ISNA(VLOOKUP($B330,'[2]1516 Exp_Rev Access'!$F$7:$FS$310,143,FALSE)),"",VLOOKUP($B330,'[2]1516 Exp_Rev Access'!$F$7:$FS$310,143,FALSE))</f>
        <v>0</v>
      </c>
      <c r="FI330" s="90">
        <f>IF(ISNA(VLOOKUP($B330,'[2]1516 Exp_Rev Access'!$F$7:$FS$310,144,FALSE)),"",VLOOKUP($B330,'[2]1516 Exp_Rev Access'!$F$7:$FS$310,144,FALSE))</f>
        <v>0</v>
      </c>
      <c r="FJ330" s="90">
        <f>IF(ISNA(VLOOKUP($B330,'[2]1516 Exp_Rev Access'!$F$7:$FS$310,145,FALSE)),"",VLOOKUP($B330,'[2]1516 Exp_Rev Access'!$F$7:$FS$310,145,FALSE))</f>
        <v>0</v>
      </c>
      <c r="FK330" s="90">
        <f>IF(ISNA(VLOOKUP($B330,'[2]1516 Exp_Rev Access'!$F$7:$FS$310,146,FALSE)),"",VLOOKUP($B330,'[2]1516 Exp_Rev Access'!$F$7:$FS$310,146,FALSE))</f>
        <v>0</v>
      </c>
      <c r="FL330" s="90">
        <f>IF(ISNA(VLOOKUP($B330,'[2]1516 Exp_Rev Access'!$F$7:$FS$310,1147,FALSE)),"",VLOOKUP($B330,'[2]1516 Exp_Rev Access'!$F$7:$FS$310,147,FALSE))</f>
        <v>0</v>
      </c>
      <c r="FM330" s="90">
        <f>IF(ISNA(VLOOKUP($B330,'[2]1516 Exp_Rev Access'!$F$7:$FS$310,148,FALSE)),"",VLOOKUP($B330,'[2]1516 Exp_Rev Access'!$F$7:$FS$310,148,FALSE))</f>
        <v>0</v>
      </c>
      <c r="FN330" s="90">
        <f>IF(ISNA(VLOOKUP($B330,'[2]1516 Exp_Rev Access'!$F$7:$FS$310,149,FALSE)),"",VLOOKUP($B330,'[2]1516 Exp_Rev Access'!$F$7:$FS$310,149,FALSE))</f>
        <v>0</v>
      </c>
      <c r="FO330" s="90">
        <f>IF(ISNA(VLOOKUP($B330,'[2]1516 Exp_Rev Access'!$F$7:$FS$310,150,FALSE)),"",VLOOKUP($B330,'[2]1516 Exp_Rev Access'!$F$7:$FS$310,150,FALSE))</f>
        <v>0</v>
      </c>
      <c r="FP330" s="90">
        <f>IF(ISNA(VLOOKUP($B330,'[2]1516 Exp_Rev Access'!$F$7:$FS$310,151,FALSE)),"",VLOOKUP($B330,'[2]1516 Exp_Rev Access'!$F$7:$FS$310,151,FALSE))</f>
        <v>0</v>
      </c>
      <c r="FQ330" s="90">
        <f>IF(ISNA(VLOOKUP($B330,'[2]1516 Exp_Rev Access'!$F$7:$FS$310,152,FALSE)),"",VLOOKUP($B330,'[2]1516 Exp_Rev Access'!$F$7:$FS$310,152,FALSE))</f>
        <v>0</v>
      </c>
      <c r="FR330" s="90">
        <f>IF(ISNA(VLOOKUP($B330,'[2]1516 Exp_Rev Access'!$F$7:$FS$310,153,FALSE)),"",VLOOKUP($B330,'[2]1516 Exp_Rev Access'!$F$7:$FS$310,153,FALSE))</f>
        <v>114388.11</v>
      </c>
      <c r="FS330" s="53">
        <f t="shared" si="801"/>
        <v>3600693.75</v>
      </c>
      <c r="FT330" s="92">
        <f t="shared" si="802"/>
        <v>7.1819644087219775E-2</v>
      </c>
      <c r="FU330" s="116">
        <f t="shared" si="803"/>
        <v>795.64375064909802</v>
      </c>
      <c r="FV330" s="90">
        <f>IF(ISNA(VLOOKUP($B330,'[2]1516 Exp_Rev Access'!$F$7:$FS$310,154,FALSE)),"",VLOOKUP($B330,'[2]1516 Exp_Rev Access'!$F$7:$FS$310,154,FALSE))</f>
        <v>0</v>
      </c>
      <c r="FW330" s="90">
        <f>IF(ISNA(VLOOKUP($B330,'[2]1516 Exp_Rev Access'!$F$7:$FS$310,155,FALSE)),"",VLOOKUP($B330,'[2]1516 Exp_Rev Access'!$F$7:$FS$310,155,FALSE))</f>
        <v>0</v>
      </c>
      <c r="FX330" s="90">
        <f>IF(ISNA(VLOOKUP($B330,'[2]1516 Exp_Rev Access'!$F$7:$FS$310,156,FALSE)),"",VLOOKUP($B330,'[2]1516 Exp_Rev Access'!$F$7:$FS$310,156,FALSE))</f>
        <v>0</v>
      </c>
      <c r="FY330" s="90">
        <f>IF(ISNA(VLOOKUP($B330,'[2]1516 Exp_Rev Access'!$F$7:$FS$310,157,FALSE)),"",VLOOKUP($B330,'[2]1516 Exp_Rev Access'!$F$7:$FS$310,157,FALSE))</f>
        <v>0</v>
      </c>
      <c r="FZ330" s="90">
        <f>IF(ISNA(VLOOKUP($B330,'[2]1516 Exp_Rev Access'!$F$7:$FS$310,158,FALSE)),"",VLOOKUP($B330,'[2]1516 Exp_Rev Access'!$F$7:$FS$310,158,FALSE))</f>
        <v>0</v>
      </c>
      <c r="GA330" s="90">
        <f>IF(ISNA(VLOOKUP($B330,'[2]1516 Exp_Rev Access'!$F$7:$FS$310,159,FALSE)),"",VLOOKUP($B330,'[2]1516 Exp_Rev Access'!$F$7:$FS$310,159,FALSE))</f>
        <v>0</v>
      </c>
      <c r="GB330" s="90">
        <f>IF(ISNA(VLOOKUP($B330,'[2]1516 Exp_Rev Access'!$F$7:$FS$310,160,FALSE)),"",VLOOKUP($B330,'[2]1516 Exp_Rev Access'!$F$7:$FS$310,160,FALSE))</f>
        <v>0</v>
      </c>
      <c r="GC330" s="90">
        <f>IF(ISNA(VLOOKUP($B330,'[2]1516 Exp_Rev Access'!$F$7:$FS$310,161,FALSE)),"",VLOOKUP($B330,'[2]1516 Exp_Rev Access'!$F$7:$FS$310,161,FALSE))</f>
        <v>0</v>
      </c>
      <c r="GD330" s="90">
        <f>IF(ISNA(VLOOKUP($B330,'[2]1516 Exp_Rev Access'!$F$7:$FS$310,162,FALSE)),"",VLOOKUP($B330,'[2]1516 Exp_Rev Access'!$F$7:$FS$310,162,FALSE))</f>
        <v>0</v>
      </c>
      <c r="GE330" s="90">
        <f>IF(ISNA(VLOOKUP($B330,'[2]1516 Exp_Rev Access'!$F$7:$FS$310,163,FALSE)),"",VLOOKUP($B330,'[2]1516 Exp_Rev Access'!$F$7:$FS$310,163,FALSE))</f>
        <v>28476.25</v>
      </c>
      <c r="GF330" s="90">
        <f>IF(ISNA(VLOOKUP($B330,'[2]1516 Exp_Rev Access'!$F$7:$FS$310,164,FALSE)),"",VLOOKUP($B330,'[2]1516 Exp_Rev Access'!$F$7:$FS$310,164,FALSE))</f>
        <v>7342.48</v>
      </c>
      <c r="GG330" s="90">
        <f>IF(ISNA(VLOOKUP($B330,'[2]1516 Exp_Rev Access'!$F$7:$FS$310,165,FALSE)),"",VLOOKUP($B330,'[2]1516 Exp_Rev Access'!$F$7:$FS$310,165,FALSE))</f>
        <v>0</v>
      </c>
      <c r="GH330" s="90">
        <f>IF(ISNA(VLOOKUP($B330,'[2]1516 Exp_Rev Access'!$F$7:$FS$310,166,FALSE)),"",VLOOKUP($B330,'[2]1516 Exp_Rev Access'!$F$7:$FS$310,166,FALSE))</f>
        <v>0</v>
      </c>
      <c r="GI330" s="90">
        <f>IF(ISNA(VLOOKUP($B330,'[2]1516 Exp_Rev Access'!$F$7:$FS$310,167,FALSE)),"",VLOOKUP($B330,'[2]1516 Exp_Rev Access'!$F$7:$FS$310,167,FALSE))</f>
        <v>0</v>
      </c>
      <c r="GJ330" s="90">
        <f>IF(ISNA(VLOOKUP($B330,'[2]1516 Exp_Rev Access'!$F$7:$FS$310,168,FALSE)),"",VLOOKUP($B330,'[2]1516 Exp_Rev Access'!$F$7:$FS$310,168,FALSE))</f>
        <v>0</v>
      </c>
      <c r="GK330" s="90">
        <f>IF(ISNA(VLOOKUP($B330,'[2]1516 Exp_Rev Access'!$F$7:$FS$310,169,FALSE)),"",VLOOKUP($B330,'[2]1516 Exp_Rev Access'!$F$7:$FS$310,169,FALSE))</f>
        <v>4522.2</v>
      </c>
      <c r="GL330" s="90">
        <f>IF(ISNA(VLOOKUP($B330,'[2]1516 Exp_Rev Access'!$F$7:$FS$310,170,FALSE)),"",VLOOKUP($B330,'[2]1516 Exp_Rev Access'!$F$7:$FS$310,170,FALSE))</f>
        <v>28784.720000000001</v>
      </c>
      <c r="GM330" s="90">
        <f>IF(ISNA(VLOOKUP($B330,'[2]1516 Exp_Rev Access'!$F$7:$FT$310,171,FALSE)),"",VLOOKUP($B330,'[2]1516 Exp_Rev Access'!$F$7:$FT$310,171,FALSE))</f>
        <v>0</v>
      </c>
      <c r="GN330" s="90">
        <f>IF(ISNA(VLOOKUP($B330,'[2]1516 Exp_Rev Access'!$F$7:$FU$310,172,FALSE)),"",VLOOKUP($B330,'[2]1516 Exp_Rev Access'!$F$7:$FU$310,172,FALSE))</f>
        <v>0</v>
      </c>
      <c r="GO330" s="90">
        <f>IF(ISNA(VLOOKUP($B330,'[2]1516 Exp_Rev Access'!$F$7:$FV$310,173,FALSE)),"",VLOOKUP($B330,'[2]1516 Exp_Rev Access'!$F$7:$FV$310,173,FALSE))</f>
        <v>0</v>
      </c>
      <c r="GP330" s="90">
        <f>IF(ISNA(VLOOKUP($B330,'[2]1516 Exp_Rev Access'!$F$7:$GA$310,174,FALSE)),"",VLOOKUP($B330,'[2]1516 Exp_Rev Access'!$F$7:$GA$310,174,FALSE))</f>
        <v>0</v>
      </c>
      <c r="GQ330" s="90">
        <f>IF(ISNA(VLOOKUP($B330,'[2]1516 Exp_Rev Access'!$F$7:$GA$310,175,FALSE)),"",VLOOKUP($B330,'[2]1516 Exp_Rev Access'!$F$7:$GA$310,175,FALSE))</f>
        <v>0</v>
      </c>
      <c r="GR330" s="90">
        <f>IF(ISNA(VLOOKUP($B330,'[2]1516 Exp_Rev Access'!$F$7:$GA$310,176,FALSE)),"",VLOOKUP($B330,'[2]1516 Exp_Rev Access'!$F$7:$GA$310,176,FALSE))</f>
        <v>0</v>
      </c>
      <c r="GS330" s="90">
        <f>IF(ISNA(VLOOKUP($B330,'[2]1516 Exp_Rev Access'!$F$7:$GA$310,177,FALSE)),"",VLOOKUP($B330,'[2]1516 Exp_Rev Access'!$F$7:$GA$310,177,FALSE))</f>
        <v>0</v>
      </c>
      <c r="GT330" s="90">
        <f>IF(ISNA(VLOOKUP($B330,'[2]1516 Exp_Rev Access'!$F$7:$GA$310,178,FALSE)),"",VLOOKUP($B330,'[2]1516 Exp_Rev Access'!$F$7:$GA$310,178,FALSE))</f>
        <v>0</v>
      </c>
      <c r="GU330" s="53">
        <f t="shared" si="804"/>
        <v>69125.649999999994</v>
      </c>
      <c r="GV330" s="92">
        <f t="shared" si="805"/>
        <v>1.3787841802146389E-3</v>
      </c>
      <c r="GW330" s="114">
        <f t="shared" si="806"/>
        <v>15.274665175858631</v>
      </c>
    </row>
    <row r="331" spans="1:222" x14ac:dyDescent="0.2">
      <c r="B331" s="87" t="s">
        <v>667</v>
      </c>
      <c r="C331" s="87" t="s">
        <v>668</v>
      </c>
      <c r="D331" s="88">
        <f>IF(ISNA(VLOOKUP($B331,'[2]1516 enrollment_Rev_Exp by size'!$A$6:$C$325,3,FALSE)),"",VLOOKUP($B331,'[2]1516 enrollment_Rev_Exp by size'!$A$6:$C$325,3,FALSE))</f>
        <v>4267.37</v>
      </c>
      <c r="E331" s="89">
        <v>51780553.659999996</v>
      </c>
      <c r="F331" s="67">
        <f t="shared" si="785"/>
        <v>51780553.659999996</v>
      </c>
      <c r="G331" s="67">
        <f t="shared" si="786"/>
        <v>0</v>
      </c>
      <c r="H331" s="90">
        <f>IF(ISNA(VLOOKUP($B331,'[2]1516 Exp_Rev Access'!$F$7:$FS$310,2,FALSE)),"",VLOOKUP($B331,'[2]1516 Exp_Rev Access'!$F$7:$FS$310,2,FALSE))</f>
        <v>10587108.9</v>
      </c>
      <c r="I331" s="90">
        <f>IF(ISNA(VLOOKUP($B331,'[2]1516 Exp_Rev Access'!$F$7:$FS$310,3,FALSE)),"",VLOOKUP($B331,'[2]1516 Exp_Rev Access'!$F$7:$FS$310,3,FALSE))</f>
        <v>0</v>
      </c>
      <c r="J331" s="90">
        <f>IF(ISNA(VLOOKUP($B331,'[2]1516 Exp_Rev Access'!$F$7:$FS$310,4,FALSE)),"",VLOOKUP($B331,'[2]1516 Exp_Rev Access'!$F$7:$FS$310,4,FALSE))</f>
        <v>0</v>
      </c>
      <c r="K331" s="90">
        <f>IF(ISNA(VLOOKUP($B331,'[2]1516 Exp_Rev Access'!$F$7:$FS$310,5,FALSE)),"-",VLOOKUP($B331,'[2]1516 Exp_Rev Access'!$F$7:$FS$310,5,FALSE))</f>
        <v>7283.04</v>
      </c>
      <c r="L331" s="90">
        <f>IF(ISNA(VLOOKUP($B331,'[2]1516 Exp_Rev Access'!$F$7:$FS$310,6,FALSE)),"",VLOOKUP($B331,'[2]1516 Exp_Rev Access'!$F$7:$FS$310,6,FALSE))</f>
        <v>0</v>
      </c>
      <c r="M331" s="90">
        <f>IF(ISNA(VLOOKUP($B331,'[2]1516 Exp_Rev Access'!$F$7:$FS$310,7,FALSE)),"",VLOOKUP($B331,'[2]1516 Exp_Rev Access'!$F$7:$FS$310,7,FALSE))</f>
        <v>0</v>
      </c>
      <c r="N331" s="53">
        <f t="shared" si="787"/>
        <v>10594391.939999999</v>
      </c>
      <c r="O331" s="91">
        <f t="shared" si="788"/>
        <v>0.20460175087281984</v>
      </c>
      <c r="P331" s="53">
        <f t="shared" si="789"/>
        <v>2482.6513613771481</v>
      </c>
      <c r="Q331" s="90">
        <f>IF(ISNA(VLOOKUP($B331,'[2]1516 Exp_Rev Access'!$F$7:$FS$310,8,FALSE)),"",VLOOKUP($B331,'[2]1516 Exp_Rev Access'!$F$7:$FS$310,8,FALSE))</f>
        <v>1080</v>
      </c>
      <c r="R331" s="90">
        <f>IF(ISNA(VLOOKUP($B331,'[2]1516 Exp_Rev Access'!$F$7:$FS$310,9,FALSE)),"",VLOOKUP($B331,'[2]1516 Exp_Rev Access'!$F$7:$FS$310,9,FALSE))</f>
        <v>0</v>
      </c>
      <c r="S331" s="90">
        <f>IF(ISNA(VLOOKUP($B331,'[2]1516 Exp_Rev Access'!$F$7:$FS$310,10,FALSE)),"",VLOOKUP($B331,'[2]1516 Exp_Rev Access'!$F$7:$FS$310,10,FALSE))</f>
        <v>0</v>
      </c>
      <c r="T331" s="90">
        <f>IF(ISNA(VLOOKUP($B331,'[2]1516 Exp_Rev Access'!$F$7:$FS$310,11,FALSE)),"",VLOOKUP($B331,'[2]1516 Exp_Rev Access'!$F$7:$FS$310,11,FALSE))</f>
        <v>0</v>
      </c>
      <c r="U331" s="90">
        <f>IF(ISNA(VLOOKUP($B331,'[2]1516 Exp_Rev Access'!$F$7:$FS$310,12,FALSE)),"",VLOOKUP($B331,'[2]1516 Exp_Rev Access'!$F$7:$FS$310,12,FALSE))</f>
        <v>0</v>
      </c>
      <c r="V331" s="90">
        <f>IF(ISNA(VLOOKUP($B331,'[2]1516 Exp_Rev Access'!$F$7:$FS$310,13,FALSE)),"",VLOOKUP($B331,'[2]1516 Exp_Rev Access'!$F$7:$FS$310,13,FALSE))</f>
        <v>4090</v>
      </c>
      <c r="W331" s="90">
        <f>IF(ISNA(VLOOKUP($B331,'[2]1516 Exp_Rev Access'!$F$7:$FS$310,14,FALSE)),"",VLOOKUP($B331,'[2]1516 Exp_Rev Access'!$F$7:$FS$310,14,FALSE))</f>
        <v>0</v>
      </c>
      <c r="X331" s="90">
        <f>IF(ISNA(VLOOKUP($B331,'[2]1516 Exp_Rev Access'!$F$7:$FS$310,15,FALSE)),"",VLOOKUP($B331,'[2]1516 Exp_Rev Access'!$F$7:$FS$310,15,FALSE))</f>
        <v>0</v>
      </c>
      <c r="Y331" s="90">
        <f>IF(ISNA(VLOOKUP($B331,'[2]1516 Exp_Rev Access'!$F$7:$FS$310,16,FALSE)),"",VLOOKUP($B331,'[2]1516 Exp_Rev Access'!$F$7:$FS$310,16,FALSE))</f>
        <v>20653.96</v>
      </c>
      <c r="Z331" s="90">
        <f>IF(ISNA(VLOOKUP($B331,'[2]1516 Exp_Rev Access'!$F$7:$FS$310,17,FALSE)),"",VLOOKUP($B331,'[2]1516 Exp_Rev Access'!$F$7:$FS$310,17,FALSE))</f>
        <v>0</v>
      </c>
      <c r="AA331" s="90">
        <f>IF(ISNA(VLOOKUP($B331,'[2]1516 Exp_Rev Access'!$F$7:$FS$310,18,FALSE)),"",VLOOKUP($B331,'[2]1516 Exp_Rev Access'!$F$7:$FS$310,18,FALSE))</f>
        <v>0</v>
      </c>
      <c r="AB331" s="90">
        <f>IF(ISNA(VLOOKUP($B331,'[2]1516 Exp_Rev Access'!$F$7:$FS$310,19,FALSE)),"",VLOOKUP($B331,'[2]1516 Exp_Rev Access'!$F$7:$FS$310,19,FALSE))</f>
        <v>0</v>
      </c>
      <c r="AC331" s="90">
        <f>IF(ISNA(VLOOKUP($B331,'[2]1516 Exp_Rev Access'!$F$7:$FS$310,20,FALSE)),"",VLOOKUP($B331,'[2]1516 Exp_Rev Access'!$F$7:$FS$310,20,FALSE))</f>
        <v>13396.3</v>
      </c>
      <c r="AD331" s="90">
        <f>IF(ISNA(VLOOKUP($B331,'[2]1516 Exp_Rev Access'!$F$7:$FS$310,21,FALSE)),"",VLOOKUP($B331,'[2]1516 Exp_Rev Access'!$F$7:$FS$310,21,FALSE))</f>
        <v>376629.94</v>
      </c>
      <c r="AE331" s="90">
        <f>IF(ISNA(VLOOKUP($B331,'[2]1516 Exp_Rev Access'!$F$7:$FS$310,22,FALSE)),"",VLOOKUP($B331,'[2]1516 Exp_Rev Access'!$F$7:$FS$310,22,FALSE))</f>
        <v>29429.22</v>
      </c>
      <c r="AF331" s="90">
        <f>IF(ISNA(VLOOKUP($B331,'[2]1516 Exp_Rev Access'!$F$7:$FS$310,23,FALSE)),"",VLOOKUP($B331,'[2]1516 Exp_Rev Access'!$F$7:$FS$310,23,FALSE))</f>
        <v>0</v>
      </c>
      <c r="AG331" s="90">
        <f>IF(ISNA(VLOOKUP($B331,'[2]1516 Exp_Rev Access'!$F$7:$FS$310,24,FALSE)),"",VLOOKUP($B331,'[2]1516 Exp_Rev Access'!$F$7:$FS$310,24,FALSE))</f>
        <v>65165.11</v>
      </c>
      <c r="AH331" s="90">
        <f>IF(ISNA(VLOOKUP($B331,'[2]1516 Exp_Rev Access'!$F$7:$FS$310,25,FALSE)),"",VLOOKUP($B331,'[2]1516 Exp_Rev Access'!$F$7:$FS$310,25,FALSE))</f>
        <v>110.51</v>
      </c>
      <c r="AI331" s="90">
        <f>IF(ISNA(VLOOKUP($B331,'[2]1516 Exp_Rev Access'!$F$7:$FS$310,26,FALSE)),"",VLOOKUP($B331,'[2]1516 Exp_Rev Access'!$F$7:$FS$310,26,FALSE))</f>
        <v>92364.95</v>
      </c>
      <c r="AJ331" s="90">
        <f>IF(ISNA(VLOOKUP($B331,'[2]1516 Exp_Rev Access'!$F$7:$FS$310,27,FALSE)),"",VLOOKUP($B331,'[2]1516 Exp_Rev Access'!$F$7:$FS$310,27,FALSE))</f>
        <v>749.35</v>
      </c>
      <c r="AK331" s="90">
        <f>IF(ISNA(VLOOKUP($B331,'[2]1516 Exp_Rev Access'!$F$7:$FS$310,28,FALSE)),"",VLOOKUP($B331,'[2]1516 Exp_Rev Access'!$F$7:$FS$310,28,FALSE))</f>
        <v>37569.21</v>
      </c>
      <c r="AL331" s="90">
        <f>IF(ISNA(VLOOKUP($B331,'[2]1516 Exp_Rev Access'!$F$7:$FS$310,29,FALSE)),"",VLOOKUP($B331,'[2]1516 Exp_Rev Access'!$F$7:$FS$310,29,FALSE))</f>
        <v>150145.76999999999</v>
      </c>
      <c r="AM331" s="53">
        <f t="shared" si="790"/>
        <v>791384.32</v>
      </c>
      <c r="AN331" s="92">
        <f t="shared" si="791"/>
        <v>1.5283427156773279E-2</v>
      </c>
      <c r="AO331" s="68">
        <f t="shared" si="792"/>
        <v>185.45012970518141</v>
      </c>
      <c r="AP331" s="90">
        <f>IF(ISNA(VLOOKUP($B331,'[2]1516 Exp_Rev Access'!$F$7:$FS$310,30,FALSE)),"",VLOOKUP($B331,'[2]1516 Exp_Rev Access'!$F$7:$FS$310,30,FALSE))</f>
        <v>25728144.710000001</v>
      </c>
      <c r="AQ331" s="90">
        <f>IF(ISNA(VLOOKUP($B331,'[2]1516 Exp_Rev Access'!$F$7:$FS$310,31,FALSE)),"",VLOOKUP($B331,'[2]1516 Exp_Rev Access'!$F$7:$FS$310,31,FALSE))</f>
        <v>915814.47</v>
      </c>
      <c r="AR331" s="90">
        <f>IF(ISNA(VLOOKUP($B331,'[2]1516 Exp_Rev Access'!$F$7:$FS$310,32,FALSE)),"",VLOOKUP($B331,'[2]1516 Exp_Rev Access'!$F$7:$FS$310,32,FALSE))</f>
        <v>1773486.32</v>
      </c>
      <c r="AS331" s="90">
        <f>IF(ISNA(VLOOKUP($B331,'[2]1516 Exp_Rev Access'!$F$7:$FS$310,33,FALSE)),"",VLOOKUP($B331,'[2]1516 Exp_Rev Access'!$F$7:$FS$310,33,FALSE))</f>
        <v>7522</v>
      </c>
      <c r="AT331" s="90">
        <f>IF(ISNA(VLOOKUP($B331,'[2]1516 Exp_Rev Access'!$F$7:$FS$310,34,FALSE)),"",VLOOKUP($B331,'[2]1516 Exp_Rev Access'!$F$7:$FS$310,34,FALSE))</f>
        <v>0</v>
      </c>
      <c r="AU331" s="53">
        <f t="shared" si="793"/>
        <v>28424967.5</v>
      </c>
      <c r="AV331" s="93">
        <f t="shared" si="794"/>
        <v>0.54895062896861269</v>
      </c>
      <c r="AW331" s="53">
        <f t="shared" si="795"/>
        <v>6661.0037329783918</v>
      </c>
      <c r="AX331" s="90">
        <f>IF(ISNA(VLOOKUP($B331,'[2]1516 Exp_Rev Access'!$F$7:$FS$310,35,FALSE)),"",VLOOKUP($B331,'[2]1516 Exp_Rev Access'!$F$7:$FS$310,35,FALSE))</f>
        <v>0</v>
      </c>
      <c r="AY331" s="90">
        <f>IF(ISNA(VLOOKUP($B331,'[2]1516 Exp_Rev Access'!$F$7:$FS$310,36,FALSE)),"",VLOOKUP($B331,'[2]1516 Exp_Rev Access'!$F$7:$FS$310,36,FALSE))</f>
        <v>3674684.29</v>
      </c>
      <c r="AZ331" s="90">
        <f>IF(ISNA(VLOOKUP($B331,'[2]1516 Exp_Rev Access'!$F$7:$FS$310,37,FALSE)),"",VLOOKUP($B331,'[2]1516 Exp_Rev Access'!$F$7:$FS$310,37,FALSE))</f>
        <v>298812.08</v>
      </c>
      <c r="BA331" s="90">
        <f>IF(ISNA(VLOOKUP($B331,'[2]1516 Exp_Rev Access'!$F$7:$FS$310,38,FALSE)),"",VLOOKUP($B331,'[2]1516 Exp_Rev Access'!$F$7:$FS$310,38,FALSE))</f>
        <v>0</v>
      </c>
      <c r="BB331" s="90">
        <f>IF(ISNA(VLOOKUP($B331,'[2]1516 Exp_Rev Access'!$F$7:$FS$310,39,FALSE)),"",VLOOKUP($B331,'[2]1516 Exp_Rev Access'!$F$7:$FS$310,39,FALSE))</f>
        <v>0</v>
      </c>
      <c r="BC331" s="90">
        <f>IF(ISNA(VLOOKUP($B331,'[2]1516 Exp_Rev Access'!$F$7:$FS$310,40,FALSE)),"",VLOOKUP($B331,'[2]1516 Exp_Rev Access'!$F$7:$FS$310,40,FALSE))</f>
        <v>1062476.03</v>
      </c>
      <c r="BD331" s="90">
        <f>IF(ISNA(VLOOKUP($B331,'[2]1516 Exp_Rev Access'!$F$7:$FS$310,41,FALSE)),"",VLOOKUP($B331,'[2]1516 Exp_Rev Access'!$F$7:$FS$310,41,FALSE))</f>
        <v>0</v>
      </c>
      <c r="BE331" s="90">
        <f>IF(ISNA(VLOOKUP($B331,'[2]1516 Exp_Rev Access'!$F$7:$FS$310,42,FALSE)),"",VLOOKUP($B331,'[2]1516 Exp_Rev Access'!$F$7:$FS$310,42,FALSE))</f>
        <v>290287.76</v>
      </c>
      <c r="BF331" s="90">
        <f>IF(ISNA(VLOOKUP($B331,'[2]1516 Exp_Rev Access'!$F$7:$FS$310,43,FALSE)),"",VLOOKUP($B331,'[2]1516 Exp_Rev Access'!$F$7:$FS$310,43,FALSE))</f>
        <v>0</v>
      </c>
      <c r="BG331" s="90">
        <f>IF(ISNA(VLOOKUP($B331,'[2]1516 Exp_Rev Access'!$F$7:$FS$310,44,FALSE)),"",VLOOKUP($B331,'[2]1516 Exp_Rev Access'!$F$7:$FS$310,44,FALSE))</f>
        <v>159349.28</v>
      </c>
      <c r="BH331" s="90">
        <f>IF(ISNA(VLOOKUP($B331,'[2]1516 Exp_Rev Access'!$F$7:$FS$310,45,FALSE)),"",VLOOKUP($B331,'[2]1516 Exp_Rev Access'!$F$7:$FS$310,45,FALSE))</f>
        <v>42904.26</v>
      </c>
      <c r="BI331" s="90">
        <f>IF(ISNA(VLOOKUP($B331,'[2]1516 Exp_Rev Access'!$F$7:$FS$310,46,FALSE)),"",VLOOKUP($B331,'[2]1516 Exp_Rev Access'!$F$7:$FS$310,46,FALSE))</f>
        <v>0</v>
      </c>
      <c r="BJ331" s="90">
        <f>IF(ISNA(VLOOKUP($B331,'[2]1516 Exp_Rev Access'!$F$7:$FS$310,47,FALSE)),"",VLOOKUP($B331,'[2]1516 Exp_Rev Access'!$F$7:$FS$310,47,FALSE))</f>
        <v>37043.01</v>
      </c>
      <c r="BK331" s="90">
        <f>IF(ISNA(VLOOKUP($B331,'[2]1516 Exp_Rev Access'!$F$7:$FS$310,48,FALSE)),"",VLOOKUP($B331,'[2]1516 Exp_Rev Access'!$F$7:$FS$310,48,FALSE))</f>
        <v>1861029.65</v>
      </c>
      <c r="BL331" s="90">
        <f>IF(ISNA(VLOOKUP($B331,'[2]1516 Exp_Rev Access'!$F$7:$FS$310,49,FALSE)),"",VLOOKUP($B331,'[2]1516 Exp_Rev Access'!$F$7:$FS$310,49,FALSE))</f>
        <v>1075340</v>
      </c>
      <c r="BM331" s="90">
        <f>IF(ISNA(VLOOKUP($B331,'[2]1516 Exp_Rev Access'!$F$7:$FS$310,50,FALSE)),"",VLOOKUP($B331,'[2]1516 Exp_Rev Access'!$F$7:$FS$310,50,FALSE))</f>
        <v>0</v>
      </c>
      <c r="BN331" s="90">
        <f>IF(ISNA(VLOOKUP($B331,'[2]1516 Exp_Rev Access'!$F$7:$FS$310,51,FALSE)),"",VLOOKUP($B331,'[2]1516 Exp_Rev Access'!$F$7:$FS$310,51,FALSE))</f>
        <v>0</v>
      </c>
      <c r="BO331" s="90">
        <f>IF(ISNA(VLOOKUP($B331,'[2]1516 Exp_Rev Access'!$F$7:$FS$310,52,FALSE)),"",VLOOKUP($B331,'[2]1516 Exp_Rev Access'!$F$7:$FS$310,52,FALSE))</f>
        <v>0</v>
      </c>
      <c r="BP331" s="90">
        <f>IF(ISNA(VLOOKUP($B331,'[2]1516 Exp_Rev Access'!$F$7:$FS$310,53,FALSE)),"",VLOOKUP($B331,'[2]1516 Exp_Rev Access'!$F$7:$FS$310,53,FALSE))</f>
        <v>0</v>
      </c>
      <c r="BQ331" s="90">
        <f>IF(ISNA(VLOOKUP($B331,'[2]1516 Exp_Rev Access'!$F$7:$FS$310,54,FALSE)),"",VLOOKUP($B331,'[2]1516 Exp_Rev Access'!$F$7:$FS$310,54,FALSE))</f>
        <v>0</v>
      </c>
      <c r="BR331" s="90">
        <f>IF(ISNA(VLOOKUP($B331,'[2]1516 Exp_Rev Access'!$F$7:$FS$310,55,FALSE)),"",VLOOKUP($B331,'[2]1516 Exp_Rev Access'!$F$7:$FS$310,55,FALSE))</f>
        <v>0</v>
      </c>
      <c r="BS331" s="90">
        <f>IF(ISNA(VLOOKUP($B331,'[2]1516 Exp_Rev Access'!$F$7:$FS$310,56,FALSE)),"",VLOOKUP($B331,'[2]1516 Exp_Rev Access'!$F$7:$FS$310,56,FALSE))</f>
        <v>0</v>
      </c>
      <c r="BT331" s="90">
        <f>IF(ISNA(VLOOKUP($B331,'[2]1516 Exp_Rev Access'!$F$7:$FS$310,57,FALSE)),"",VLOOKUP($B331,'[2]1516 Exp_Rev Access'!$F$7:$FS$310,57,FALSE))</f>
        <v>0</v>
      </c>
      <c r="BU331" s="90">
        <f>IF(ISNA(VLOOKUP($B331,'[2]1516 Exp_Rev Access'!$F$7:$FS$310,58,FALSE)),"",VLOOKUP($B331,'[2]1516 Exp_Rev Access'!$F$7:$FS$310,58,FALSE))</f>
        <v>0</v>
      </c>
      <c r="BV331" s="53">
        <f t="shared" si="796"/>
        <v>8501926.3599999994</v>
      </c>
      <c r="BW331" s="92">
        <f t="shared" si="797"/>
        <v>0.164191491960961</v>
      </c>
      <c r="BX331" s="68">
        <f t="shared" si="798"/>
        <v>1992.3105706793644</v>
      </c>
      <c r="BY331" s="90">
        <f>IF(ISNA(VLOOKUP($B331,'[2]1516 Exp_Rev Access'!$F$7:$FS$310,59,FALSE)),"",VLOOKUP($B331,'[2]1516 Exp_Rev Access'!$F$7:$FS$310,59,FALSE))</f>
        <v>0</v>
      </c>
      <c r="BZ331" s="90">
        <f>IF(ISNA(VLOOKUP($B331,'[2]1516 Exp_Rev Access'!$F$7:$FS$310,60,FALSE)),"",VLOOKUP($B331,'[2]1516 Exp_Rev Access'!$F$7:$FS$310,60,FALSE))</f>
        <v>0</v>
      </c>
      <c r="CA331" s="90">
        <f>IF(ISNA(VLOOKUP($B331,'[2]1516 Exp_Rev Access'!$F$7:$FS$310,61,FALSE)),"",VLOOKUP($B331,'[2]1516 Exp_Rev Access'!$F$7:$FS$310,61,FALSE))</f>
        <v>0</v>
      </c>
      <c r="CB331" s="90">
        <f>IF(ISNA(VLOOKUP($B331,'[2]1516 Exp_Rev Access'!$F$7:$FS$310,62,FALSE)),"",VLOOKUP($B331,'[2]1516 Exp_Rev Access'!$F$7:$FS$310,62,FALSE))</f>
        <v>0</v>
      </c>
      <c r="CC331" s="90">
        <f>IF(ISNA(VLOOKUP($B331,'[2]1516 Exp_Rev Access'!$F$7:$FS$310,63,FALSE)),"",VLOOKUP($B331,'[2]1516 Exp_Rev Access'!$F$7:$FS$310,63,FALSE))</f>
        <v>0</v>
      </c>
      <c r="CD331" s="90">
        <f>IF(ISNA(VLOOKUP($B331,'[2]1516 Exp_Rev Access'!$F$7:$FS$310,64,FALSE)),"",VLOOKUP($B331,'[2]1516 Exp_Rev Access'!$F$7:$FS$310,64,FALSE))</f>
        <v>0</v>
      </c>
      <c r="CE331" s="53">
        <f t="shared" si="799"/>
        <v>0</v>
      </c>
      <c r="CF331" s="92"/>
      <c r="CG331" s="94">
        <f t="shared" si="800"/>
        <v>0</v>
      </c>
      <c r="CH331" s="90">
        <f>IF(ISNA(VLOOKUP($B331,'[2]1516 Exp_Rev Access'!$F$7:$FS$310,65,FALSE)),"",VLOOKUP($B331,'[2]1516 Exp_Rev Access'!$F$7:$FS$310,65,FALSE))</f>
        <v>0</v>
      </c>
      <c r="CI331" s="90">
        <f>IF(ISNA(VLOOKUP($B331,'[2]1516 Exp_Rev Access'!$F$7:$FS$310,66,FALSE)),"",VLOOKUP($B331,'[2]1516 Exp_Rev Access'!$F$7:$FS$310,66,FALSE))</f>
        <v>0</v>
      </c>
      <c r="CJ331" s="90">
        <f>IF(ISNA(VLOOKUP($B331,'[2]1516 Exp_Rev Access'!$F$7:$FS$310,67,FALSE)),"",VLOOKUP($B331,'[2]1516 Exp_Rev Access'!$F$7:$FS$310,67,FALSE))</f>
        <v>0</v>
      </c>
      <c r="CK331" s="90">
        <f>IF(ISNA(VLOOKUP($B331,'[2]1516 Exp_Rev Access'!$F$7:$FS$310,68,FALSE)),"",VLOOKUP($B331,'[2]1516 Exp_Rev Access'!$F$7:$FS$310,68,FALSE))</f>
        <v>0</v>
      </c>
      <c r="CL331" s="90">
        <f>IF(ISNA(VLOOKUP($B331,'[2]1516 Exp_Rev Access'!$F$7:$FS$310,69,FALSE)),"",VLOOKUP($B331,'[2]1516 Exp_Rev Access'!$F$7:$FS$310,69,FALSE))</f>
        <v>0</v>
      </c>
      <c r="CM331" s="90">
        <f>IF(ISNA(VLOOKUP($B331,'[2]1516 Exp_Rev Access'!$F$7:$FS$310,70,FALSE)),"",VLOOKUP($B331,'[2]1516 Exp_Rev Access'!$F$7:$FS$310,70,FALSE))</f>
        <v>0</v>
      </c>
      <c r="CN331" s="90">
        <f>IF(ISNA(VLOOKUP($B331,'[2]1516 Exp_Rev Access'!$F$7:$FS$310,71,FALSE)),"",VLOOKUP($B331,'[2]1516 Exp_Rev Access'!$F$7:$FS$310,71,FALSE))</f>
        <v>0</v>
      </c>
      <c r="CO331" s="90">
        <f>IF(ISNA(VLOOKUP($B331,'[2]1516 Exp_Rev Access'!$F$7:$FS$310,72,FALSE)),"",VLOOKUP($B331,'[2]1516 Exp_Rev Access'!$F$7:$FS$310,72,FALSE))</f>
        <v>0</v>
      </c>
      <c r="CP331" s="90">
        <f>IF(ISNA(VLOOKUP($B331,'[2]1516 Exp_Rev Access'!$F$7:$FS$310,73,FALSE)),"",VLOOKUP($B331,'[2]1516 Exp_Rev Access'!$F$7:$FS$310,73,FALSE))</f>
        <v>0</v>
      </c>
      <c r="CQ331" s="90">
        <f>IF(ISNA(VLOOKUP($B331,'[2]1516 Exp_Rev Access'!$F$7:$FS$310,74,FALSE)),"",VLOOKUP($B331,'[2]1516 Exp_Rev Access'!$F$7:$FS$310,74,FALSE))</f>
        <v>847526</v>
      </c>
      <c r="CR331" s="90">
        <f>IF(ISNA(VLOOKUP($B331,'[2]1516 Exp_Rev Access'!$F$7:$FS$310,75,FALSE)),"",VLOOKUP($B331,'[2]1516 Exp_Rev Access'!$F$7:$FS$310,75,FALSE))</f>
        <v>0</v>
      </c>
      <c r="CS331" s="90">
        <f>IF(ISNA(VLOOKUP($B331,'[2]1516 Exp_Rev Access'!$F$7:$FS$310,76,FALSE)),"",VLOOKUP($B331,'[2]1516 Exp_Rev Access'!$F$7:$FS$310,76,FALSE))</f>
        <v>31045</v>
      </c>
      <c r="CT331" s="90">
        <f>IF(ISNA(VLOOKUP($B331,'[2]1516 Exp_Rev Access'!$F$7:$FS$310,77,FALSE)),"",VLOOKUP($B331,'[2]1516 Exp_Rev Access'!$F$7:$FS$310,77,FALSE))</f>
        <v>0</v>
      </c>
      <c r="CU331" s="90">
        <f>IF(ISNA(VLOOKUP($B331,'[2]1516 Exp_Rev Access'!$F$7:$FS$310,78,FALSE)),"",VLOOKUP($B331,'[2]1516 Exp_Rev Access'!$F$7:$FS$310,78,FALSE))</f>
        <v>988915.44</v>
      </c>
      <c r="CV331" s="90">
        <f>IF(ISNA(VLOOKUP($B331,'[2]1516 Exp_Rev Access'!$F$7:$FS$310,79,FALSE)),"",VLOOKUP($B331,'[2]1516 Exp_Rev Access'!$F$7:$FS$310,79,FALSE))</f>
        <v>194122</v>
      </c>
      <c r="CW331" s="90">
        <f>IF(ISNA(VLOOKUP($B331,'[2]1516 Exp_Rev Access'!$F$7:$FS$310,80,FALSE)),"",VLOOKUP($B331,'[2]1516 Exp_Rev Access'!$F$7:$FS$310,80,FALSE))</f>
        <v>0</v>
      </c>
      <c r="CX331" s="90">
        <f>IF(ISNA(VLOOKUP($B331,'[2]1516 Exp_Rev Access'!$F$7:$FS$310,81,FALSE)),"",VLOOKUP($B331,'[2]1516 Exp_Rev Access'!$F$7:$FS$310,81,FALSE))</f>
        <v>0</v>
      </c>
      <c r="CY331" s="90">
        <f>IF(ISNA(VLOOKUP($B331,'[2]1516 Exp_Rev Access'!$F$7:$FS$310,82,FALSE)),"",VLOOKUP($B331,'[2]1516 Exp_Rev Access'!$F$7:$FS$310,82,FALSE))</f>
        <v>0</v>
      </c>
      <c r="CZ331" s="90">
        <f>IF(ISNA(VLOOKUP($B331,'[2]1516 Exp_Rev Access'!$F$7:$FS$310,83,FALSE)),"",VLOOKUP($B331,'[2]1516 Exp_Rev Access'!$F$7:$FS$310,83,FALSE))</f>
        <v>0</v>
      </c>
      <c r="DA331" s="90">
        <f>IF(ISNA(VLOOKUP($B331,'[2]1516 Exp_Rev Access'!$F$7:$FS$310,84,FALSE)),"",VLOOKUP($B331,'[2]1516 Exp_Rev Access'!$F$7:$FS$310,84,FALSE))</f>
        <v>0</v>
      </c>
      <c r="DB331" s="90">
        <f>IF(ISNA(VLOOKUP($B331,'[2]1516 Exp_Rev Access'!$F$7:$FS$310,85,FALSE)),"",VLOOKUP($B331,'[2]1516 Exp_Rev Access'!$F$7:$FS$310,85,FALSE))</f>
        <v>11775.51</v>
      </c>
      <c r="DC331" s="90">
        <f>IF(ISNA(VLOOKUP($B331,'[2]1516 Exp_Rev Access'!$F$7:$FS$310,86,FALSE)),"",VLOOKUP($B331,'[2]1516 Exp_Rev Access'!$F$7:$FS$310,86,FALSE))</f>
        <v>0</v>
      </c>
      <c r="DD331" s="90">
        <f>IF(ISNA(VLOOKUP($B331,'[2]1516 Exp_Rev Access'!$F$7:$FS$310,87,FALSE)),"",VLOOKUP($B331,'[2]1516 Exp_Rev Access'!$F$7:$FS$310,87,FALSE))</f>
        <v>0</v>
      </c>
      <c r="DE331" s="90">
        <f>IF(ISNA(VLOOKUP($B331,'[2]1516 Exp_Rev Access'!$F$7:$FS$310,88,FALSE)),"",VLOOKUP($B331,'[2]1516 Exp_Rev Access'!$F$7:$FS$310,88,FALSE))</f>
        <v>0</v>
      </c>
      <c r="DF331" s="90">
        <f>IF(ISNA(VLOOKUP($B331,'[2]1516 Exp_Rev Access'!$F$7:$FS$310,89,FALSE)),"",VLOOKUP($B331,'[2]1516 Exp_Rev Access'!$F$7:$FS$310,89,FALSE))</f>
        <v>0</v>
      </c>
      <c r="DG331" s="90">
        <f>IF(ISNA(VLOOKUP($B331,'[2]1516 Exp_Rev Access'!$F$7:$FS$310,90,FALSE)),"",VLOOKUP($B331,'[2]1516 Exp_Rev Access'!$F$7:$FS$310,90,FALSE))</f>
        <v>15724.87</v>
      </c>
      <c r="DH331" s="90">
        <f>IF(ISNA(VLOOKUP($B331,'[2]1516 Exp_Rev Access'!$F$7:$FS$310,91,FALSE)),"",VLOOKUP($B331,'[2]1516 Exp_Rev Access'!$F$7:$FS$310,91,FALSE))</f>
        <v>33582.620000000003</v>
      </c>
      <c r="DI331" s="90">
        <f>IF(ISNA(VLOOKUP($B331,'[2]1516 Exp_Rev Access'!$F$7:$FS$310,92,FALSE)),"",VLOOKUP($B331,'[2]1516 Exp_Rev Access'!$F$7:$FS$310,92,FALSE))</f>
        <v>1224630.72</v>
      </c>
      <c r="DJ331" s="90">
        <f>IF(ISNA(VLOOKUP($B331,'[2]1516 Exp_Rev Access'!$F$7:$FS$310,93,FALSE)),"",VLOOKUP($B331,'[2]1516 Exp_Rev Access'!$F$7:$FS$310,93,FALSE))</f>
        <v>0</v>
      </c>
      <c r="DK331" s="90">
        <f>IF(ISNA(VLOOKUP($B331,'[2]1516 Exp_Rev Access'!$F$7:$FS$310,94,FALSE)),"",VLOOKUP($B331,'[2]1516 Exp_Rev Access'!$F$7:$FS$310,94,FALSE))</f>
        <v>0</v>
      </c>
      <c r="DL331" s="90">
        <f>IF(ISNA(VLOOKUP($B331,'[2]1516 Exp_Rev Access'!$F$7:$FS$310,95,FALSE)),"",VLOOKUP($B331,'[2]1516 Exp_Rev Access'!$F$7:$FS$310,95,FALSE))</f>
        <v>0</v>
      </c>
      <c r="DM331" s="90">
        <f>IF(ISNA(VLOOKUP($B331,'[2]1516 Exp_Rev Access'!$F$7:$FS$310,96,FALSE)),"",VLOOKUP($B331,'[2]1516 Exp_Rev Access'!$F$7:$FS$310,96,FALSE))</f>
        <v>0</v>
      </c>
      <c r="DN331" s="90">
        <f>IF(ISNA(VLOOKUP($B331,'[2]1516 Exp_Rev Access'!$F$7:$FS$310,97,FALSE)),"",VLOOKUP($B331,'[2]1516 Exp_Rev Access'!$F$7:$FS$310,97,FALSE))</f>
        <v>0</v>
      </c>
      <c r="DO331" s="90">
        <f>IF(ISNA(VLOOKUP($B331,'[2]1516 Exp_Rev Access'!$F$7:$FS$310,98,FALSE)),"",VLOOKUP($B331,'[2]1516 Exp_Rev Access'!$F$7:$FS$310,98,FALSE))</f>
        <v>0</v>
      </c>
      <c r="DP331" s="90">
        <f>IF(ISNA(VLOOKUP($B331,'[2]1516 Exp_Rev Access'!$F$7:$FS$310,99,FALSE)),"",VLOOKUP($B331,'[2]1516 Exp_Rev Access'!$F$7:$FS$310,99,FALSE))</f>
        <v>0</v>
      </c>
      <c r="DQ331" s="90">
        <f>IF(ISNA(VLOOKUP($B331,'[2]1516 Exp_Rev Access'!$F$7:$FS$310,100,FALSE)),"",VLOOKUP($B331,'[2]1516 Exp_Rev Access'!$F$7:$FS$310,100,FALSE))</f>
        <v>0</v>
      </c>
      <c r="DR331" s="90">
        <f>IF(ISNA(VLOOKUP($B331,'[2]1516 Exp_Rev Access'!$F$7:$FS$310,101,FALSE)),"",VLOOKUP($B331,'[2]1516 Exp_Rev Access'!$F$7:$FS$310,101,FALSE))</f>
        <v>0</v>
      </c>
      <c r="DS331" s="90">
        <f>IF(ISNA(VLOOKUP($B331,'[2]1516 Exp_Rev Access'!$F$7:$FS$310,102,FALSE)),"",VLOOKUP($B331,'[2]1516 Exp_Rev Access'!$F$7:$FS$310,102,FALSE))</f>
        <v>0</v>
      </c>
      <c r="DT331" s="90">
        <f>IF(ISNA(VLOOKUP($B331,'[2]1516 Exp_Rev Access'!$F$7:$FS$310,103,FALSE)),"",VLOOKUP($B331,'[2]1516 Exp_Rev Access'!$F$7:$FS$310,103,FALSE))</f>
        <v>0</v>
      </c>
      <c r="DU331" s="90">
        <f>IF(ISNA(VLOOKUP($B331,'[2]1516 Exp_Rev Access'!$F$7:$FS$310,104,FALSE)),"",VLOOKUP($B331,'[2]1516 Exp_Rev Access'!$F$7:$FS$310,104,FALSE))</f>
        <v>0</v>
      </c>
      <c r="DV331" s="90">
        <f>IF(ISNA(VLOOKUP($B331,'[2]1516 Exp_Rev Access'!$F$7:$FS$310,105,FALSE)),"",VLOOKUP($B331,'[2]1516 Exp_Rev Access'!$F$7:$FS$310,105,FALSE))</f>
        <v>0</v>
      </c>
      <c r="DW331" s="90">
        <f>IF(ISNA(VLOOKUP($B331,'[2]1516 Exp_Rev Access'!$F$7:$FS$310,106,FALSE)),"",VLOOKUP($B331,'[2]1516 Exp_Rev Access'!$F$7:$FS$310,106,FALSE))</f>
        <v>0</v>
      </c>
      <c r="DX331" s="90">
        <f>IF(ISNA(VLOOKUP($B331,'[2]1516 Exp_Rev Access'!$F$7:$FS$310,107,FALSE)),"",VLOOKUP($B331,'[2]1516 Exp_Rev Access'!$F$7:$FS$310,107,FALSE))</f>
        <v>0</v>
      </c>
      <c r="DY331" s="90">
        <f>IF(ISNA(VLOOKUP($B331,'[2]1516 Exp_Rev Access'!$F$7:$FS$310,108,FALSE)),"",VLOOKUP($B331,'[2]1516 Exp_Rev Access'!$F$7:$FS$310,108,FALSE))</f>
        <v>0</v>
      </c>
      <c r="DZ331" s="90">
        <f>IF(ISNA(VLOOKUP($B331,'[2]1516 Exp_Rev Access'!$F$7:$FS$310,109,FALSE)),"",VLOOKUP($B331,'[2]1516 Exp_Rev Access'!$F$7:$FS$310,109,FALSE))</f>
        <v>0</v>
      </c>
      <c r="EA331" s="90">
        <f>IF(ISNA(VLOOKUP($B331,'[2]1516 Exp_Rev Access'!$F$7:$FS$310,110,FALSE)),"",VLOOKUP($B331,'[2]1516 Exp_Rev Access'!$F$7:$FS$310,110,FALSE))</f>
        <v>0</v>
      </c>
      <c r="EB331" s="90">
        <f>IF(ISNA(VLOOKUP($B331,'[2]1516 Exp_Rev Access'!$F$7:$FS$310,111,FALSE)),"",VLOOKUP($B331,'[2]1516 Exp_Rev Access'!$F$7:$FS$310,111,FALSE))</f>
        <v>0</v>
      </c>
      <c r="EC331" s="90">
        <f>IF(ISNA(VLOOKUP($B331,'[2]1516 Exp_Rev Access'!$F$7:$FS$310,112,FALSE)),"",VLOOKUP($B331,'[2]1516 Exp_Rev Access'!$F$7:$FS$310,112,FALSE))</f>
        <v>0</v>
      </c>
      <c r="ED331" s="90">
        <f>IF(ISNA(VLOOKUP($B331,'[2]1516 Exp_Rev Access'!$F$7:$FS$310,113,FALSE)),"",VLOOKUP($B331,'[2]1516 Exp_Rev Access'!$F$7:$FS$310,113,FALSE))</f>
        <v>0</v>
      </c>
      <c r="EE331" s="90">
        <f>IF(ISNA(VLOOKUP($B331,'[2]1516 Exp_Rev Access'!$F$7:$FS$310,114,FALSE)),"",VLOOKUP($B331,'[2]1516 Exp_Rev Access'!$F$7:$FS$310,114,FALSE))</f>
        <v>0</v>
      </c>
      <c r="EF331" s="90">
        <f>IF(ISNA(VLOOKUP($B331,'[2]1516 Exp_Rev Access'!$F$7:$FS$310,115,FALSE)),"",VLOOKUP($B331,'[2]1516 Exp_Rev Access'!$F$7:$FS$310,115,FALSE))</f>
        <v>0</v>
      </c>
      <c r="EG331" s="90">
        <f>IF(ISNA(VLOOKUP($B331,'[2]1516 Exp_Rev Access'!$F$7:$FS$310,116,FALSE)),"",VLOOKUP($B331,'[2]1516 Exp_Rev Access'!$F$7:$FS$310,116,FALSE))</f>
        <v>0</v>
      </c>
      <c r="EH331" s="90">
        <f>IF(ISNA(VLOOKUP($B331,'[2]1516 Exp_Rev Access'!$F$7:$FS$310,117,FALSE)),"",VLOOKUP($B331,'[2]1516 Exp_Rev Access'!$F$7:$FS$310,117,FALSE))</f>
        <v>0</v>
      </c>
      <c r="EI331" s="90">
        <f>IF(ISNA(VLOOKUP($B331,'[2]1516 Exp_Rev Access'!$F$7:$FS$310,118,FALSE)),"",VLOOKUP($B331,'[2]1516 Exp_Rev Access'!$F$7:$FS$310,118,FALSE))</f>
        <v>0</v>
      </c>
      <c r="EJ331" s="90">
        <f>IF(ISNA(VLOOKUP($B331,'[2]1516 Exp_Rev Access'!$F$7:$FS$310,119,FALSE)),"",VLOOKUP($B331,'[2]1516 Exp_Rev Access'!$F$7:$FS$310,119,FALSE))</f>
        <v>0</v>
      </c>
      <c r="EK331" s="90">
        <f>IF(ISNA(VLOOKUP($B331,'[2]1516 Exp_Rev Access'!$F$7:$FS$310,120,FALSE)),"",VLOOKUP($B331,'[2]1516 Exp_Rev Access'!$F$7:$FS$310,120,FALSE))</f>
        <v>0</v>
      </c>
      <c r="EL331" s="90">
        <f>IF(ISNA(VLOOKUP($B331,'[2]1516 Exp_Rev Access'!$F$7:$FS$310,121,FALSE)),"",VLOOKUP($B331,'[2]1516 Exp_Rev Access'!$F$7:$FS$310,121,FALSE))</f>
        <v>0</v>
      </c>
      <c r="EM331" s="90">
        <f>IF(ISNA(VLOOKUP($B331,'[2]1516 Exp_Rev Access'!$F$7:$FS$310,122,FALSE)),"",VLOOKUP($B331,'[2]1516 Exp_Rev Access'!$F$7:$FS$310,122,FALSE))</f>
        <v>0</v>
      </c>
      <c r="EN331" s="90">
        <f>IF(ISNA(VLOOKUP($B331,'[2]1516 Exp_Rev Access'!$F$7:$FS$310,123,FALSE)),"",VLOOKUP($B331,'[2]1516 Exp_Rev Access'!$F$7:$FS$310,123,FALSE))</f>
        <v>0</v>
      </c>
      <c r="EO331" s="90">
        <f>IF(ISNA(VLOOKUP($B331,'[2]1516 Exp_Rev Access'!$F$7:$FS$310,124,FALSE)),"",VLOOKUP($B331,'[2]1516 Exp_Rev Access'!$F$7:$FS$310,124,FALSE))</f>
        <v>0</v>
      </c>
      <c r="EP331" s="90">
        <f>IF(ISNA(VLOOKUP($B331,'[2]1516 Exp_Rev Access'!$F$7:$FS$310,125,FALSE)),"",VLOOKUP($B331,'[2]1516 Exp_Rev Access'!$F$7:$FS$310,125,FALSE))</f>
        <v>0</v>
      </c>
      <c r="EQ331" s="90">
        <f>IF(ISNA(VLOOKUP($B331,'[2]1516 Exp_Rev Access'!$F$7:$FS$310,126,FALSE)),"",VLOOKUP($B331,'[2]1516 Exp_Rev Access'!$F$7:$FS$310,126,FALSE))</f>
        <v>0</v>
      </c>
      <c r="ER331" s="90">
        <f>IF(ISNA(VLOOKUP($B331,'[2]1516 Exp_Rev Access'!$F$7:$FS$310,127,FALSE)),"",VLOOKUP($B331,'[2]1516 Exp_Rev Access'!$F$7:$FS$310,127,FALSE))</f>
        <v>0</v>
      </c>
      <c r="ES331" s="90">
        <f>IF(ISNA(VLOOKUP($B331,'[2]1516 Exp_Rev Access'!$F$7:$FS$310,128,FALSE)),"",VLOOKUP($B331,'[2]1516 Exp_Rev Access'!$F$7:$FS$310,128,FALSE))</f>
        <v>0</v>
      </c>
      <c r="ET331" s="90">
        <f>IF(ISNA(VLOOKUP($B331,'[2]1516 Exp_Rev Access'!$F$7:$FS$310,129,FALSE)),"",VLOOKUP($B331,'[2]1516 Exp_Rev Access'!$F$7:$FS$310,129,FALSE))</f>
        <v>0</v>
      </c>
      <c r="EU331" s="90">
        <f>IF(ISNA(VLOOKUP($B331,'[2]1516 Exp_Rev Access'!$F$7:$FS$310,130,FALSE)),"",VLOOKUP($B331,'[2]1516 Exp_Rev Access'!$F$7:$FS$310,130,FALSE))</f>
        <v>0</v>
      </c>
      <c r="EV331" s="90">
        <f>IF(ISNA(VLOOKUP($B331,'[2]1516 Exp_Rev Access'!$F$7:$FS$310,131,FALSE)),"",VLOOKUP($B331,'[2]1516 Exp_Rev Access'!$F$7:$FS$310,131,FALSE))</f>
        <v>14.87</v>
      </c>
      <c r="EW331" s="90">
        <f>IF(ISNA(VLOOKUP($B331,'[2]1516 Exp_Rev Access'!$F$7:$FS$310,132,FALSE)),"",VLOOKUP($B331,'[2]1516 Exp_Rev Access'!$F$7:$FS$310,132,FALSE))</f>
        <v>0</v>
      </c>
      <c r="EX331" s="90">
        <f>IF(ISNA(VLOOKUP($B331,'[2]1516 Exp_Rev Access'!$F$7:$FS$310,133,FALSE)),"",VLOOKUP($B331,'[2]1516 Exp_Rev Access'!$F$7:$FS$310,133,FALSE))</f>
        <v>0</v>
      </c>
      <c r="EY331" s="90">
        <f>IF(ISNA(VLOOKUP($B331,'[2]1516 Exp_Rev Access'!$F$7:$FS$310,134,FALSE)),"",VLOOKUP($B331,'[2]1516 Exp_Rev Access'!$F$7:$FS$310,134,FALSE))</f>
        <v>0</v>
      </c>
      <c r="EZ331" s="90">
        <f>IF(ISNA(VLOOKUP($B331,'[2]1516 Exp_Rev Access'!$F$7:$FS$310,135,FALSE)),"",VLOOKUP($B331,'[2]1516 Exp_Rev Access'!$F$7:$FS$310,135,FALSE))</f>
        <v>0</v>
      </c>
      <c r="FA331" s="90">
        <f>IF(ISNA(VLOOKUP($B331,'[2]1516 Exp_Rev Access'!$F$7:$FS$310,136,FALSE)),"",VLOOKUP($B331,'[2]1516 Exp_Rev Access'!$F$7:$FS$310,136,FALSE))</f>
        <v>0</v>
      </c>
      <c r="FB331" s="90">
        <f>IF(ISNA(VLOOKUP($B331,'[2]1516 Exp_Rev Access'!$F$7:$FS$310,137,FALSE)),"",VLOOKUP($B331,'[2]1516 Exp_Rev Access'!$F$7:$FS$310,137,FALSE))</f>
        <v>0</v>
      </c>
      <c r="FC331" s="90">
        <f>IF(ISNA(VLOOKUP($B331,'[2]1516 Exp_Rev Access'!$F$7:$FS$310,138,FALSE)),"",VLOOKUP($B331,'[2]1516 Exp_Rev Access'!$F$7:$FS$310,138,FALSE))</f>
        <v>0</v>
      </c>
      <c r="FD331" s="90">
        <f>IF(ISNA(VLOOKUP($B331,'[2]1516 Exp_Rev Access'!$F$7:$FS$310,139,FALSE)),"",VLOOKUP($B331,'[2]1516 Exp_Rev Access'!$F$7:$FS$310,139,FALSE))</f>
        <v>0</v>
      </c>
      <c r="FE331" s="90">
        <f>IF(ISNA(VLOOKUP($B331,'[2]1516 Exp_Rev Access'!$F$7:$FS$310,140,FALSE)),"",VLOOKUP($B331,'[2]1516 Exp_Rev Access'!$F$7:$FS$310,140,FALSE))</f>
        <v>0</v>
      </c>
      <c r="FF331" s="90">
        <f>IF(ISNA(VLOOKUP($B331,'[2]1516 Exp_Rev Access'!$F$7:$FS$310,141,FALSE)),"",VLOOKUP($B331,'[2]1516 Exp_Rev Access'!$F$7:$FS$310,141,FALSE))</f>
        <v>0</v>
      </c>
      <c r="FG331" s="90">
        <f>IF(ISNA(VLOOKUP($B331,'[2]1516 Exp_Rev Access'!$F$7:$FS$310,142,FALSE)),"",VLOOKUP($B331,'[2]1516 Exp_Rev Access'!$F$7:$FS$310,142,FALSE))</f>
        <v>0</v>
      </c>
      <c r="FH331" s="90">
        <f>IF(ISNA(VLOOKUP($B331,'[2]1516 Exp_Rev Access'!$F$7:$FS$310,143,FALSE)),"",VLOOKUP($B331,'[2]1516 Exp_Rev Access'!$F$7:$FS$310,143,FALSE))</f>
        <v>0</v>
      </c>
      <c r="FI331" s="90">
        <f>IF(ISNA(VLOOKUP($B331,'[2]1516 Exp_Rev Access'!$F$7:$FS$310,144,FALSE)),"",VLOOKUP($B331,'[2]1516 Exp_Rev Access'!$F$7:$FS$310,144,FALSE))</f>
        <v>0</v>
      </c>
      <c r="FJ331" s="90">
        <f>IF(ISNA(VLOOKUP($B331,'[2]1516 Exp_Rev Access'!$F$7:$FS$310,145,FALSE)),"",VLOOKUP($B331,'[2]1516 Exp_Rev Access'!$F$7:$FS$310,145,FALSE))</f>
        <v>0</v>
      </c>
      <c r="FK331" s="90">
        <f>IF(ISNA(VLOOKUP($B331,'[2]1516 Exp_Rev Access'!$F$7:$FS$310,146,FALSE)),"",VLOOKUP($B331,'[2]1516 Exp_Rev Access'!$F$7:$FS$310,146,FALSE))</f>
        <v>0</v>
      </c>
      <c r="FL331" s="90">
        <f>IF(ISNA(VLOOKUP($B331,'[2]1516 Exp_Rev Access'!$F$7:$FS$310,1147,FALSE)),"",VLOOKUP($B331,'[2]1516 Exp_Rev Access'!$F$7:$FS$310,147,FALSE))</f>
        <v>0</v>
      </c>
      <c r="FM331" s="90">
        <f>IF(ISNA(VLOOKUP($B331,'[2]1516 Exp_Rev Access'!$F$7:$FS$310,148,FALSE)),"",VLOOKUP($B331,'[2]1516 Exp_Rev Access'!$F$7:$FS$310,148,FALSE))</f>
        <v>0</v>
      </c>
      <c r="FN331" s="90">
        <f>IF(ISNA(VLOOKUP($B331,'[2]1516 Exp_Rev Access'!$F$7:$FS$310,149,FALSE)),"",VLOOKUP($B331,'[2]1516 Exp_Rev Access'!$F$7:$FS$310,149,FALSE))</f>
        <v>0</v>
      </c>
      <c r="FO331" s="90">
        <f>IF(ISNA(VLOOKUP($B331,'[2]1516 Exp_Rev Access'!$F$7:$FS$310,150,FALSE)),"",VLOOKUP($B331,'[2]1516 Exp_Rev Access'!$F$7:$FS$310,150,FALSE))</f>
        <v>0</v>
      </c>
      <c r="FP331" s="90">
        <f>IF(ISNA(VLOOKUP($B331,'[2]1516 Exp_Rev Access'!$F$7:$FS$310,151,FALSE)),"",VLOOKUP($B331,'[2]1516 Exp_Rev Access'!$F$7:$FS$310,151,FALSE))</f>
        <v>0</v>
      </c>
      <c r="FQ331" s="90">
        <f>IF(ISNA(VLOOKUP($B331,'[2]1516 Exp_Rev Access'!$F$7:$FS$310,152,FALSE)),"",VLOOKUP($B331,'[2]1516 Exp_Rev Access'!$F$7:$FS$310,152,FALSE))</f>
        <v>0</v>
      </c>
      <c r="FR331" s="90">
        <f>IF(ISNA(VLOOKUP($B331,'[2]1516 Exp_Rev Access'!$F$7:$FS$310,153,FALSE)),"",VLOOKUP($B331,'[2]1516 Exp_Rev Access'!$F$7:$FS$310,153,FALSE))</f>
        <v>120546.51</v>
      </c>
      <c r="FS331" s="53">
        <f t="shared" si="801"/>
        <v>3467883.54</v>
      </c>
      <c r="FT331" s="92">
        <f t="shared" si="802"/>
        <v>6.697270104083318E-2</v>
      </c>
      <c r="FU331" s="116">
        <f t="shared" si="803"/>
        <v>812.65124420896245</v>
      </c>
      <c r="FV331" s="90">
        <f>IF(ISNA(VLOOKUP($B331,'[2]1516 Exp_Rev Access'!$F$7:$FS$310,154,FALSE)),"",VLOOKUP($B331,'[2]1516 Exp_Rev Access'!$F$7:$FS$310,154,FALSE))</f>
        <v>0</v>
      </c>
      <c r="FW331" s="90">
        <f>IF(ISNA(VLOOKUP($B331,'[2]1516 Exp_Rev Access'!$F$7:$FS$310,155,FALSE)),"",VLOOKUP($B331,'[2]1516 Exp_Rev Access'!$F$7:$FS$310,155,FALSE))</f>
        <v>0</v>
      </c>
      <c r="FX331" s="90">
        <f>IF(ISNA(VLOOKUP($B331,'[2]1516 Exp_Rev Access'!$F$7:$FS$310,156,FALSE)),"",VLOOKUP($B331,'[2]1516 Exp_Rev Access'!$F$7:$FS$310,156,FALSE))</f>
        <v>0</v>
      </c>
      <c r="FY331" s="90">
        <f>IF(ISNA(VLOOKUP($B331,'[2]1516 Exp_Rev Access'!$F$7:$FS$310,157,FALSE)),"",VLOOKUP($B331,'[2]1516 Exp_Rev Access'!$F$7:$FS$310,157,FALSE))</f>
        <v>0</v>
      </c>
      <c r="FZ331" s="90">
        <f>IF(ISNA(VLOOKUP($B331,'[2]1516 Exp_Rev Access'!$F$7:$FS$310,158,FALSE)),"",VLOOKUP($B331,'[2]1516 Exp_Rev Access'!$F$7:$FS$310,158,FALSE))</f>
        <v>0</v>
      </c>
      <c r="GA331" s="90">
        <f>IF(ISNA(VLOOKUP($B331,'[2]1516 Exp_Rev Access'!$F$7:$FS$310,159,FALSE)),"",VLOOKUP($B331,'[2]1516 Exp_Rev Access'!$F$7:$FS$310,159,FALSE))</f>
        <v>0</v>
      </c>
      <c r="GB331" s="90">
        <f>IF(ISNA(VLOOKUP($B331,'[2]1516 Exp_Rev Access'!$F$7:$FS$310,160,FALSE)),"",VLOOKUP($B331,'[2]1516 Exp_Rev Access'!$F$7:$FS$310,160,FALSE))</f>
        <v>0</v>
      </c>
      <c r="GC331" s="90">
        <f>IF(ISNA(VLOOKUP($B331,'[2]1516 Exp_Rev Access'!$F$7:$FS$310,161,FALSE)),"",VLOOKUP($B331,'[2]1516 Exp_Rev Access'!$F$7:$FS$310,161,FALSE))</f>
        <v>0</v>
      </c>
      <c r="GD331" s="90">
        <f>IF(ISNA(VLOOKUP($B331,'[2]1516 Exp_Rev Access'!$F$7:$FS$310,162,FALSE)),"",VLOOKUP($B331,'[2]1516 Exp_Rev Access'!$F$7:$FS$310,162,FALSE))</f>
        <v>0</v>
      </c>
      <c r="GE331" s="90">
        <f>IF(ISNA(VLOOKUP($B331,'[2]1516 Exp_Rev Access'!$F$7:$FS$310,163,FALSE)),"",VLOOKUP($B331,'[2]1516 Exp_Rev Access'!$F$7:$FS$310,163,FALSE))</f>
        <v>0</v>
      </c>
      <c r="GF331" s="90">
        <f>IF(ISNA(VLOOKUP($B331,'[2]1516 Exp_Rev Access'!$F$7:$FS$310,164,FALSE)),"",VLOOKUP($B331,'[2]1516 Exp_Rev Access'!$F$7:$FS$310,164,FALSE))</f>
        <v>0</v>
      </c>
      <c r="GG331" s="90">
        <f>IF(ISNA(VLOOKUP($B331,'[2]1516 Exp_Rev Access'!$F$7:$FS$310,165,FALSE)),"",VLOOKUP($B331,'[2]1516 Exp_Rev Access'!$F$7:$FS$310,165,FALSE))</f>
        <v>0</v>
      </c>
      <c r="GH331" s="90">
        <f>IF(ISNA(VLOOKUP($B331,'[2]1516 Exp_Rev Access'!$F$7:$FS$310,166,FALSE)),"",VLOOKUP($B331,'[2]1516 Exp_Rev Access'!$F$7:$FS$310,166,FALSE))</f>
        <v>0</v>
      </c>
      <c r="GI331" s="90">
        <f>IF(ISNA(VLOOKUP($B331,'[2]1516 Exp_Rev Access'!$F$7:$FS$310,167,FALSE)),"",VLOOKUP($B331,'[2]1516 Exp_Rev Access'!$F$7:$FS$310,167,FALSE))</f>
        <v>0</v>
      </c>
      <c r="GJ331" s="90">
        <f>IF(ISNA(VLOOKUP($B331,'[2]1516 Exp_Rev Access'!$F$7:$FS$310,168,FALSE)),"",VLOOKUP($B331,'[2]1516 Exp_Rev Access'!$F$7:$FS$310,168,FALSE))</f>
        <v>0</v>
      </c>
      <c r="GK331" s="90">
        <f>IF(ISNA(VLOOKUP($B331,'[2]1516 Exp_Rev Access'!$F$7:$FS$310,169,FALSE)),"",VLOOKUP($B331,'[2]1516 Exp_Rev Access'!$F$7:$FS$310,169,FALSE))</f>
        <v>0</v>
      </c>
      <c r="GL331" s="90">
        <f>IF(ISNA(VLOOKUP($B331,'[2]1516 Exp_Rev Access'!$F$7:$FS$310,170,FALSE)),"",VLOOKUP($B331,'[2]1516 Exp_Rev Access'!$F$7:$FS$310,170,FALSE))</f>
        <v>0</v>
      </c>
      <c r="GM331" s="90">
        <f>IF(ISNA(VLOOKUP($B331,'[2]1516 Exp_Rev Access'!$F$7:$FT$310,171,FALSE)),"",VLOOKUP($B331,'[2]1516 Exp_Rev Access'!$F$7:$FT$310,171,FALSE))</f>
        <v>0</v>
      </c>
      <c r="GN331" s="90">
        <f>IF(ISNA(VLOOKUP($B331,'[2]1516 Exp_Rev Access'!$F$7:$FU$310,172,FALSE)),"",VLOOKUP($B331,'[2]1516 Exp_Rev Access'!$F$7:$FU$310,172,FALSE))</f>
        <v>0</v>
      </c>
      <c r="GO331" s="90">
        <f>IF(ISNA(VLOOKUP($B331,'[2]1516 Exp_Rev Access'!$F$7:$FV$310,173,FALSE)),"",VLOOKUP($B331,'[2]1516 Exp_Rev Access'!$F$7:$FV$310,173,FALSE))</f>
        <v>0</v>
      </c>
      <c r="GP331" s="90">
        <f>IF(ISNA(VLOOKUP($B331,'[2]1516 Exp_Rev Access'!$F$7:$GA$310,174,FALSE)),"",VLOOKUP($B331,'[2]1516 Exp_Rev Access'!$F$7:$GA$310,174,FALSE))</f>
        <v>0</v>
      </c>
      <c r="GQ331" s="90">
        <f>IF(ISNA(VLOOKUP($B331,'[2]1516 Exp_Rev Access'!$F$7:$GA$310,175,FALSE)),"",VLOOKUP($B331,'[2]1516 Exp_Rev Access'!$F$7:$GA$310,175,FALSE))</f>
        <v>0</v>
      </c>
      <c r="GR331" s="90">
        <f>IF(ISNA(VLOOKUP($B331,'[2]1516 Exp_Rev Access'!$F$7:$GA$310,176,FALSE)),"",VLOOKUP($B331,'[2]1516 Exp_Rev Access'!$F$7:$GA$310,176,FALSE))</f>
        <v>0</v>
      </c>
      <c r="GS331" s="90">
        <f>IF(ISNA(VLOOKUP($B331,'[2]1516 Exp_Rev Access'!$F$7:$GA$310,177,FALSE)),"",VLOOKUP($B331,'[2]1516 Exp_Rev Access'!$F$7:$GA$310,177,FALSE))</f>
        <v>0</v>
      </c>
      <c r="GT331" s="90">
        <f>IF(ISNA(VLOOKUP($B331,'[2]1516 Exp_Rev Access'!$F$7:$GA$310,178,FALSE)),"",VLOOKUP($B331,'[2]1516 Exp_Rev Access'!$F$7:$GA$310,178,FALSE))</f>
        <v>0</v>
      </c>
      <c r="GU331" s="53">
        <f t="shared" si="804"/>
        <v>0</v>
      </c>
      <c r="GV331" s="92"/>
      <c r="GW331" s="114">
        <f t="shared" si="806"/>
        <v>0</v>
      </c>
      <c r="HE331" s="97"/>
      <c r="HF331" s="97"/>
      <c r="HG331" s="97"/>
      <c r="HH331" s="97"/>
      <c r="HI331" s="97"/>
      <c r="HJ331" s="97"/>
      <c r="HK331" s="97"/>
      <c r="HL331" s="97"/>
      <c r="HM331" s="97"/>
      <c r="HN331" s="97"/>
    </row>
    <row r="332" spans="1:222" x14ac:dyDescent="0.2">
      <c r="B332" s="87" t="s">
        <v>669</v>
      </c>
      <c r="C332" s="87" t="s">
        <v>670</v>
      </c>
      <c r="D332" s="88">
        <f>IF(ISNA(VLOOKUP($B332,'[2]1516 enrollment_Rev_Exp by size'!$A$6:$C$325,3,FALSE)),"",VLOOKUP($B332,'[2]1516 enrollment_Rev_Exp by size'!$A$6:$C$325,3,FALSE))</f>
        <v>448.75000000000006</v>
      </c>
      <c r="E332" s="89">
        <v>6080691.8499999996</v>
      </c>
      <c r="F332" s="67">
        <f t="shared" si="785"/>
        <v>6080691.8499999996</v>
      </c>
      <c r="G332" s="67">
        <f t="shared" si="786"/>
        <v>0</v>
      </c>
      <c r="H332" s="90">
        <f>IF(ISNA(VLOOKUP($B332,'[2]1516 Exp_Rev Access'!$F$7:$FS$310,2,FALSE)),"",VLOOKUP($B332,'[2]1516 Exp_Rev Access'!$F$7:$FS$310,2,FALSE))</f>
        <v>1425512.12</v>
      </c>
      <c r="I332" s="90">
        <f>IF(ISNA(VLOOKUP($B332,'[2]1516 Exp_Rev Access'!$F$7:$FS$310,3,FALSE)),"",VLOOKUP($B332,'[2]1516 Exp_Rev Access'!$F$7:$FS$310,3,FALSE))</f>
        <v>0</v>
      </c>
      <c r="J332" s="90">
        <f>IF(ISNA(VLOOKUP($B332,'[2]1516 Exp_Rev Access'!$F$7:$FS$310,4,FALSE)),"",VLOOKUP($B332,'[2]1516 Exp_Rev Access'!$F$7:$FS$310,4,FALSE))</f>
        <v>0</v>
      </c>
      <c r="K332" s="90">
        <f>IF(ISNA(VLOOKUP($B332,'[2]1516 Exp_Rev Access'!$F$7:$FS$310,5,FALSE)),"-",VLOOKUP($B332,'[2]1516 Exp_Rev Access'!$F$7:$FS$310,5,FALSE))</f>
        <v>1172.73</v>
      </c>
      <c r="L332" s="90">
        <f>IF(ISNA(VLOOKUP($B332,'[2]1516 Exp_Rev Access'!$F$7:$FS$310,6,FALSE)),"",VLOOKUP($B332,'[2]1516 Exp_Rev Access'!$F$7:$FS$310,6,FALSE))</f>
        <v>0</v>
      </c>
      <c r="M332" s="90">
        <f>IF(ISNA(VLOOKUP($B332,'[2]1516 Exp_Rev Access'!$F$7:$FS$310,7,FALSE)),"",VLOOKUP($B332,'[2]1516 Exp_Rev Access'!$F$7:$FS$310,7,FALSE))</f>
        <v>0</v>
      </c>
      <c r="N332" s="53">
        <f t="shared" si="787"/>
        <v>1426684.85</v>
      </c>
      <c r="O332" s="91">
        <f t="shared" si="788"/>
        <v>0.23462541519843669</v>
      </c>
      <c r="P332" s="53">
        <f t="shared" si="789"/>
        <v>3179.2420055710304</v>
      </c>
      <c r="Q332" s="90">
        <f>IF(ISNA(VLOOKUP($B332,'[2]1516 Exp_Rev Access'!$F$7:$FS$310,8,FALSE)),"",VLOOKUP($B332,'[2]1516 Exp_Rev Access'!$F$7:$FS$310,8,FALSE))</f>
        <v>0</v>
      </c>
      <c r="R332" s="90">
        <f>IF(ISNA(VLOOKUP($B332,'[2]1516 Exp_Rev Access'!$F$7:$FS$310,9,FALSE)),"",VLOOKUP($B332,'[2]1516 Exp_Rev Access'!$F$7:$FS$310,9,FALSE))</f>
        <v>0</v>
      </c>
      <c r="S332" s="90">
        <f>IF(ISNA(VLOOKUP($B332,'[2]1516 Exp_Rev Access'!$F$7:$FS$310,10,FALSE)),"",VLOOKUP($B332,'[2]1516 Exp_Rev Access'!$F$7:$FS$310,10,FALSE))</f>
        <v>0</v>
      </c>
      <c r="T332" s="90">
        <f>IF(ISNA(VLOOKUP($B332,'[2]1516 Exp_Rev Access'!$F$7:$FS$310,11,FALSE)),"",VLOOKUP($B332,'[2]1516 Exp_Rev Access'!$F$7:$FS$310,11,FALSE))</f>
        <v>0</v>
      </c>
      <c r="U332" s="90">
        <f>IF(ISNA(VLOOKUP($B332,'[2]1516 Exp_Rev Access'!$F$7:$FS$310,12,FALSE)),"",VLOOKUP($B332,'[2]1516 Exp_Rev Access'!$F$7:$FS$310,12,FALSE))</f>
        <v>0</v>
      </c>
      <c r="V332" s="90">
        <f>IF(ISNA(VLOOKUP($B332,'[2]1516 Exp_Rev Access'!$F$7:$FS$310,13,FALSE)),"",VLOOKUP($B332,'[2]1516 Exp_Rev Access'!$F$7:$FS$310,13,FALSE))</f>
        <v>0</v>
      </c>
      <c r="W332" s="90">
        <f>IF(ISNA(VLOOKUP($B332,'[2]1516 Exp_Rev Access'!$F$7:$FS$310,14,FALSE)),"",VLOOKUP($B332,'[2]1516 Exp_Rev Access'!$F$7:$FS$310,14,FALSE))</f>
        <v>0</v>
      </c>
      <c r="X332" s="90">
        <f>IF(ISNA(VLOOKUP($B332,'[2]1516 Exp_Rev Access'!$F$7:$FS$310,15,FALSE)),"",VLOOKUP($B332,'[2]1516 Exp_Rev Access'!$F$7:$FS$310,15,FALSE))</f>
        <v>0</v>
      </c>
      <c r="Y332" s="90">
        <f>IF(ISNA(VLOOKUP($B332,'[2]1516 Exp_Rev Access'!$F$7:$FS$310,16,FALSE)),"",VLOOKUP($B332,'[2]1516 Exp_Rev Access'!$F$7:$FS$310,16,FALSE))</f>
        <v>1553</v>
      </c>
      <c r="Z332" s="90">
        <f>IF(ISNA(VLOOKUP($B332,'[2]1516 Exp_Rev Access'!$F$7:$FS$310,17,FALSE)),"",VLOOKUP($B332,'[2]1516 Exp_Rev Access'!$F$7:$FS$310,17,FALSE))</f>
        <v>0</v>
      </c>
      <c r="AA332" s="90">
        <f>IF(ISNA(VLOOKUP($B332,'[2]1516 Exp_Rev Access'!$F$7:$FS$310,18,FALSE)),"",VLOOKUP($B332,'[2]1516 Exp_Rev Access'!$F$7:$FS$310,18,FALSE))</f>
        <v>0</v>
      </c>
      <c r="AB332" s="90">
        <f>IF(ISNA(VLOOKUP($B332,'[2]1516 Exp_Rev Access'!$F$7:$FS$310,19,FALSE)),"",VLOOKUP($B332,'[2]1516 Exp_Rev Access'!$F$7:$FS$310,19,FALSE))</f>
        <v>0</v>
      </c>
      <c r="AC332" s="90">
        <f>IF(ISNA(VLOOKUP($B332,'[2]1516 Exp_Rev Access'!$F$7:$FS$310,20,FALSE)),"",VLOOKUP($B332,'[2]1516 Exp_Rev Access'!$F$7:$FS$310,20,FALSE))</f>
        <v>731.26</v>
      </c>
      <c r="AD332" s="90">
        <f>IF(ISNA(VLOOKUP($B332,'[2]1516 Exp_Rev Access'!$F$7:$FS$310,21,FALSE)),"",VLOOKUP($B332,'[2]1516 Exp_Rev Access'!$F$7:$FS$310,21,FALSE))</f>
        <v>82335.7</v>
      </c>
      <c r="AE332" s="90">
        <f>IF(ISNA(VLOOKUP($B332,'[2]1516 Exp_Rev Access'!$F$7:$FS$310,22,FALSE)),"",VLOOKUP($B332,'[2]1516 Exp_Rev Access'!$F$7:$FS$310,22,FALSE))</f>
        <v>5244.02</v>
      </c>
      <c r="AF332" s="90">
        <f>IF(ISNA(VLOOKUP($B332,'[2]1516 Exp_Rev Access'!$F$7:$FS$310,23,FALSE)),"",VLOOKUP($B332,'[2]1516 Exp_Rev Access'!$F$7:$FS$310,23,FALSE))</f>
        <v>0</v>
      </c>
      <c r="AG332" s="90">
        <f>IF(ISNA(VLOOKUP($B332,'[2]1516 Exp_Rev Access'!$F$7:$FS$310,24,FALSE)),"",VLOOKUP($B332,'[2]1516 Exp_Rev Access'!$F$7:$FS$310,24,FALSE))</f>
        <v>5200</v>
      </c>
      <c r="AH332" s="90">
        <f>IF(ISNA(VLOOKUP($B332,'[2]1516 Exp_Rev Access'!$F$7:$FS$310,25,FALSE)),"",VLOOKUP($B332,'[2]1516 Exp_Rev Access'!$F$7:$FS$310,25,FALSE))</f>
        <v>251</v>
      </c>
      <c r="AI332" s="90">
        <f>IF(ISNA(VLOOKUP($B332,'[2]1516 Exp_Rev Access'!$F$7:$FS$310,26,FALSE)),"",VLOOKUP($B332,'[2]1516 Exp_Rev Access'!$F$7:$FS$310,26,FALSE))</f>
        <v>0</v>
      </c>
      <c r="AJ332" s="90">
        <f>IF(ISNA(VLOOKUP($B332,'[2]1516 Exp_Rev Access'!$F$7:$FS$310,27,FALSE)),"",VLOOKUP($B332,'[2]1516 Exp_Rev Access'!$F$7:$FS$310,27,FALSE))</f>
        <v>14510.31</v>
      </c>
      <c r="AK332" s="90">
        <f>IF(ISNA(VLOOKUP($B332,'[2]1516 Exp_Rev Access'!$F$7:$FS$310,28,FALSE)),"",VLOOKUP($B332,'[2]1516 Exp_Rev Access'!$F$7:$FS$310,28,FALSE))</f>
        <v>4210.83</v>
      </c>
      <c r="AL332" s="90">
        <f>IF(ISNA(VLOOKUP($B332,'[2]1516 Exp_Rev Access'!$F$7:$FS$310,29,FALSE)),"",VLOOKUP($B332,'[2]1516 Exp_Rev Access'!$F$7:$FS$310,29,FALSE))</f>
        <v>16033.56</v>
      </c>
      <c r="AM332" s="53">
        <f t="shared" si="790"/>
        <v>130069.68</v>
      </c>
      <c r="AN332" s="92">
        <f t="shared" si="791"/>
        <v>2.1390605412770589E-2</v>
      </c>
      <c r="AO332" s="68">
        <f t="shared" si="792"/>
        <v>289.84886908077988</v>
      </c>
      <c r="AP332" s="90">
        <f>IF(ISNA(VLOOKUP($B332,'[2]1516 Exp_Rev Access'!$F$7:$FS$310,30,FALSE)),"",VLOOKUP($B332,'[2]1516 Exp_Rev Access'!$F$7:$FS$310,30,FALSE))</f>
        <v>3125043.61</v>
      </c>
      <c r="AQ332" s="90">
        <f>IF(ISNA(VLOOKUP($B332,'[2]1516 Exp_Rev Access'!$F$7:$FS$310,31,FALSE)),"",VLOOKUP($B332,'[2]1516 Exp_Rev Access'!$F$7:$FS$310,31,FALSE))</f>
        <v>77408.399999999994</v>
      </c>
      <c r="AR332" s="90">
        <f>IF(ISNA(VLOOKUP($B332,'[2]1516 Exp_Rev Access'!$F$7:$FS$310,32,FALSE)),"",VLOOKUP($B332,'[2]1516 Exp_Rev Access'!$F$7:$FS$310,32,FALSE))</f>
        <v>0</v>
      </c>
      <c r="AS332" s="90">
        <f>IF(ISNA(VLOOKUP($B332,'[2]1516 Exp_Rev Access'!$F$7:$FS$310,33,FALSE)),"",VLOOKUP($B332,'[2]1516 Exp_Rev Access'!$F$7:$FS$310,33,FALSE))</f>
        <v>0</v>
      </c>
      <c r="AT332" s="90">
        <f>IF(ISNA(VLOOKUP($B332,'[2]1516 Exp_Rev Access'!$F$7:$FS$310,34,FALSE)),"",VLOOKUP($B332,'[2]1516 Exp_Rev Access'!$F$7:$FS$310,34,FALSE))</f>
        <v>0</v>
      </c>
      <c r="AU332" s="53">
        <f t="shared" si="793"/>
        <v>3202452.01</v>
      </c>
      <c r="AV332" s="93">
        <f t="shared" si="794"/>
        <v>0.52665915145823416</v>
      </c>
      <c r="AW332" s="53">
        <f t="shared" si="795"/>
        <v>7136.3833091921988</v>
      </c>
      <c r="AX332" s="90">
        <f>IF(ISNA(VLOOKUP($B332,'[2]1516 Exp_Rev Access'!$F$7:$FS$310,35,FALSE)),"",VLOOKUP($B332,'[2]1516 Exp_Rev Access'!$F$7:$FS$310,35,FALSE))</f>
        <v>471.43</v>
      </c>
      <c r="AY332" s="90">
        <f>IF(ISNA(VLOOKUP($B332,'[2]1516 Exp_Rev Access'!$F$7:$FS$310,36,FALSE)),"",VLOOKUP($B332,'[2]1516 Exp_Rev Access'!$F$7:$FS$310,36,FALSE))</f>
        <v>352560.84</v>
      </c>
      <c r="AZ332" s="90">
        <f>IF(ISNA(VLOOKUP($B332,'[2]1516 Exp_Rev Access'!$F$7:$FS$310,37,FALSE)),"",VLOOKUP($B332,'[2]1516 Exp_Rev Access'!$F$7:$FS$310,37,FALSE))</f>
        <v>10240.950000000001</v>
      </c>
      <c r="BA332" s="90">
        <f>IF(ISNA(VLOOKUP($B332,'[2]1516 Exp_Rev Access'!$F$7:$FS$310,38,FALSE)),"",VLOOKUP($B332,'[2]1516 Exp_Rev Access'!$F$7:$FS$310,38,FALSE))</f>
        <v>0</v>
      </c>
      <c r="BB332" s="90">
        <f>IF(ISNA(VLOOKUP($B332,'[2]1516 Exp_Rev Access'!$F$7:$FS$310,39,FALSE)),"",VLOOKUP($B332,'[2]1516 Exp_Rev Access'!$F$7:$FS$310,39,FALSE))</f>
        <v>0</v>
      </c>
      <c r="BC332" s="90">
        <f>IF(ISNA(VLOOKUP($B332,'[2]1516 Exp_Rev Access'!$F$7:$FS$310,40,FALSE)),"",VLOOKUP($B332,'[2]1516 Exp_Rev Access'!$F$7:$FS$310,40,FALSE))</f>
        <v>75467.06</v>
      </c>
      <c r="BD332" s="90">
        <f>IF(ISNA(VLOOKUP($B332,'[2]1516 Exp_Rev Access'!$F$7:$FS$310,41,FALSE)),"",VLOOKUP($B332,'[2]1516 Exp_Rev Access'!$F$7:$FS$310,41,FALSE))</f>
        <v>0</v>
      </c>
      <c r="BE332" s="90">
        <f>IF(ISNA(VLOOKUP($B332,'[2]1516 Exp_Rev Access'!$F$7:$FS$310,42,FALSE)),"",VLOOKUP($B332,'[2]1516 Exp_Rev Access'!$F$7:$FS$310,42,FALSE))</f>
        <v>19134.75</v>
      </c>
      <c r="BF332" s="90">
        <f>IF(ISNA(VLOOKUP($B332,'[2]1516 Exp_Rev Access'!$F$7:$FS$310,43,FALSE)),"",VLOOKUP($B332,'[2]1516 Exp_Rev Access'!$F$7:$FS$310,43,FALSE))</f>
        <v>0</v>
      </c>
      <c r="BG332" s="90">
        <f>IF(ISNA(VLOOKUP($B332,'[2]1516 Exp_Rev Access'!$F$7:$FS$310,44,FALSE)),"",VLOOKUP($B332,'[2]1516 Exp_Rev Access'!$F$7:$FS$310,44,FALSE))</f>
        <v>0</v>
      </c>
      <c r="BH332" s="90">
        <f>IF(ISNA(VLOOKUP($B332,'[2]1516 Exp_Rev Access'!$F$7:$FS$310,45,FALSE)),"",VLOOKUP($B332,'[2]1516 Exp_Rev Access'!$F$7:$FS$310,45,FALSE))</f>
        <v>4461.4799999999996</v>
      </c>
      <c r="BI332" s="90">
        <f>IF(ISNA(VLOOKUP($B332,'[2]1516 Exp_Rev Access'!$F$7:$FS$310,46,FALSE)),"",VLOOKUP($B332,'[2]1516 Exp_Rev Access'!$F$7:$FS$310,46,FALSE))</f>
        <v>0</v>
      </c>
      <c r="BJ332" s="90">
        <f>IF(ISNA(VLOOKUP($B332,'[2]1516 Exp_Rev Access'!$F$7:$FS$310,47,FALSE)),"",VLOOKUP($B332,'[2]1516 Exp_Rev Access'!$F$7:$FS$310,47,FALSE))</f>
        <v>2826.68</v>
      </c>
      <c r="BK332" s="90">
        <f>IF(ISNA(VLOOKUP($B332,'[2]1516 Exp_Rev Access'!$F$7:$FS$310,48,FALSE)),"",VLOOKUP($B332,'[2]1516 Exp_Rev Access'!$F$7:$FS$310,48,FALSE))</f>
        <v>472178</v>
      </c>
      <c r="BL332" s="90">
        <f>IF(ISNA(VLOOKUP($B332,'[2]1516 Exp_Rev Access'!$F$7:$FS$310,49,FALSE)),"",VLOOKUP($B332,'[2]1516 Exp_Rev Access'!$F$7:$FS$310,49,FALSE))</f>
        <v>5800</v>
      </c>
      <c r="BM332" s="90">
        <f>IF(ISNA(VLOOKUP($B332,'[2]1516 Exp_Rev Access'!$F$7:$FS$310,50,FALSE)),"",VLOOKUP($B332,'[2]1516 Exp_Rev Access'!$F$7:$FS$310,50,FALSE))</f>
        <v>0</v>
      </c>
      <c r="BN332" s="90">
        <f>IF(ISNA(VLOOKUP($B332,'[2]1516 Exp_Rev Access'!$F$7:$FS$310,51,FALSE)),"",VLOOKUP($B332,'[2]1516 Exp_Rev Access'!$F$7:$FS$310,51,FALSE))</f>
        <v>0</v>
      </c>
      <c r="BO332" s="90">
        <f>IF(ISNA(VLOOKUP($B332,'[2]1516 Exp_Rev Access'!$F$7:$FS$310,52,FALSE)),"",VLOOKUP($B332,'[2]1516 Exp_Rev Access'!$F$7:$FS$310,52,FALSE))</f>
        <v>0</v>
      </c>
      <c r="BP332" s="90">
        <f>IF(ISNA(VLOOKUP($B332,'[2]1516 Exp_Rev Access'!$F$7:$FS$310,53,FALSE)),"",VLOOKUP($B332,'[2]1516 Exp_Rev Access'!$F$7:$FS$310,53,FALSE))</f>
        <v>0</v>
      </c>
      <c r="BQ332" s="90">
        <f>IF(ISNA(VLOOKUP($B332,'[2]1516 Exp_Rev Access'!$F$7:$FS$310,54,FALSE)),"",VLOOKUP($B332,'[2]1516 Exp_Rev Access'!$F$7:$FS$310,54,FALSE))</f>
        <v>1340</v>
      </c>
      <c r="BR332" s="90">
        <f>IF(ISNA(VLOOKUP($B332,'[2]1516 Exp_Rev Access'!$F$7:$FS$310,55,FALSE)),"",VLOOKUP($B332,'[2]1516 Exp_Rev Access'!$F$7:$FS$310,55,FALSE))</f>
        <v>0</v>
      </c>
      <c r="BS332" s="90">
        <f>IF(ISNA(VLOOKUP($B332,'[2]1516 Exp_Rev Access'!$F$7:$FS$310,56,FALSE)),"",VLOOKUP($B332,'[2]1516 Exp_Rev Access'!$F$7:$FS$310,56,FALSE))</f>
        <v>0</v>
      </c>
      <c r="BT332" s="90">
        <f>IF(ISNA(VLOOKUP($B332,'[2]1516 Exp_Rev Access'!$F$7:$FS$310,57,FALSE)),"",VLOOKUP($B332,'[2]1516 Exp_Rev Access'!$F$7:$FS$310,57,FALSE))</f>
        <v>0</v>
      </c>
      <c r="BU332" s="90">
        <f>IF(ISNA(VLOOKUP($B332,'[2]1516 Exp_Rev Access'!$F$7:$FS$310,58,FALSE)),"",VLOOKUP($B332,'[2]1516 Exp_Rev Access'!$F$7:$FS$310,58,FALSE))</f>
        <v>0</v>
      </c>
      <c r="BV332" s="53">
        <f t="shared" si="796"/>
        <v>944481.19</v>
      </c>
      <c r="BW332" s="92">
        <f t="shared" si="797"/>
        <v>0.15532462642388301</v>
      </c>
      <c r="BX332" s="68">
        <f t="shared" si="798"/>
        <v>2104.6934596100273</v>
      </c>
      <c r="BY332" s="90">
        <f>IF(ISNA(VLOOKUP($B332,'[2]1516 Exp_Rev Access'!$F$7:$FS$310,59,FALSE)),"",VLOOKUP($B332,'[2]1516 Exp_Rev Access'!$F$7:$FS$310,59,FALSE))</f>
        <v>0</v>
      </c>
      <c r="BZ332" s="90">
        <f>IF(ISNA(VLOOKUP($B332,'[2]1516 Exp_Rev Access'!$F$7:$FS$310,60,FALSE)),"",VLOOKUP($B332,'[2]1516 Exp_Rev Access'!$F$7:$FS$310,60,FALSE))</f>
        <v>0</v>
      </c>
      <c r="CA332" s="90">
        <f>IF(ISNA(VLOOKUP($B332,'[2]1516 Exp_Rev Access'!$F$7:$FS$310,61,FALSE)),"",VLOOKUP($B332,'[2]1516 Exp_Rev Access'!$F$7:$FS$310,61,FALSE))</f>
        <v>0</v>
      </c>
      <c r="CB332" s="90">
        <f>IF(ISNA(VLOOKUP($B332,'[2]1516 Exp_Rev Access'!$F$7:$FS$310,62,FALSE)),"",VLOOKUP($B332,'[2]1516 Exp_Rev Access'!$F$7:$FS$310,62,FALSE))</f>
        <v>0</v>
      </c>
      <c r="CC332" s="90">
        <f>IF(ISNA(VLOOKUP($B332,'[2]1516 Exp_Rev Access'!$F$7:$FS$310,63,FALSE)),"",VLOOKUP($B332,'[2]1516 Exp_Rev Access'!$F$7:$FS$310,63,FALSE))</f>
        <v>0</v>
      </c>
      <c r="CD332" s="90">
        <f>IF(ISNA(VLOOKUP($B332,'[2]1516 Exp_Rev Access'!$F$7:$FS$310,64,FALSE)),"",VLOOKUP($B332,'[2]1516 Exp_Rev Access'!$F$7:$FS$310,64,FALSE))</f>
        <v>0</v>
      </c>
      <c r="CE332" s="53">
        <f t="shared" si="799"/>
        <v>0</v>
      </c>
      <c r="CF332" s="92"/>
      <c r="CG332" s="94">
        <f t="shared" si="800"/>
        <v>0</v>
      </c>
      <c r="CH332" s="90">
        <f>IF(ISNA(VLOOKUP($B332,'[2]1516 Exp_Rev Access'!$F$7:$FS$310,65,FALSE)),"",VLOOKUP($B332,'[2]1516 Exp_Rev Access'!$F$7:$FS$310,65,FALSE))</f>
        <v>0</v>
      </c>
      <c r="CI332" s="90">
        <f>IF(ISNA(VLOOKUP($B332,'[2]1516 Exp_Rev Access'!$F$7:$FS$310,66,FALSE)),"",VLOOKUP($B332,'[2]1516 Exp_Rev Access'!$F$7:$FS$310,66,FALSE))</f>
        <v>0</v>
      </c>
      <c r="CJ332" s="90">
        <f>IF(ISNA(VLOOKUP($B332,'[2]1516 Exp_Rev Access'!$F$7:$FS$310,67,FALSE)),"",VLOOKUP($B332,'[2]1516 Exp_Rev Access'!$F$7:$FS$310,67,FALSE))</f>
        <v>0</v>
      </c>
      <c r="CK332" s="90">
        <f>IF(ISNA(VLOOKUP($B332,'[2]1516 Exp_Rev Access'!$F$7:$FS$310,68,FALSE)),"",VLOOKUP($B332,'[2]1516 Exp_Rev Access'!$F$7:$FS$310,68,FALSE))</f>
        <v>0</v>
      </c>
      <c r="CL332" s="90">
        <f>IF(ISNA(VLOOKUP($B332,'[2]1516 Exp_Rev Access'!$F$7:$FS$310,69,FALSE)),"",VLOOKUP($B332,'[2]1516 Exp_Rev Access'!$F$7:$FS$310,69,FALSE))</f>
        <v>0</v>
      </c>
      <c r="CM332" s="90">
        <f>IF(ISNA(VLOOKUP($B332,'[2]1516 Exp_Rev Access'!$F$7:$FS$310,70,FALSE)),"",VLOOKUP($B332,'[2]1516 Exp_Rev Access'!$F$7:$FS$310,70,FALSE))</f>
        <v>0</v>
      </c>
      <c r="CN332" s="90">
        <f>IF(ISNA(VLOOKUP($B332,'[2]1516 Exp_Rev Access'!$F$7:$FS$310,71,FALSE)),"",VLOOKUP($B332,'[2]1516 Exp_Rev Access'!$F$7:$FS$310,71,FALSE))</f>
        <v>0</v>
      </c>
      <c r="CO332" s="90">
        <f>IF(ISNA(VLOOKUP($B332,'[2]1516 Exp_Rev Access'!$F$7:$FS$310,72,FALSE)),"",VLOOKUP($B332,'[2]1516 Exp_Rev Access'!$F$7:$FS$310,72,FALSE))</f>
        <v>0</v>
      </c>
      <c r="CP332" s="90">
        <f>IF(ISNA(VLOOKUP($B332,'[2]1516 Exp_Rev Access'!$F$7:$FS$310,73,FALSE)),"",VLOOKUP($B332,'[2]1516 Exp_Rev Access'!$F$7:$FS$310,73,FALSE))</f>
        <v>0</v>
      </c>
      <c r="CQ332" s="90">
        <f>IF(ISNA(VLOOKUP($B332,'[2]1516 Exp_Rev Access'!$F$7:$FS$310,74,FALSE)),"",VLOOKUP($B332,'[2]1516 Exp_Rev Access'!$F$7:$FS$310,74,FALSE))</f>
        <v>123711.55</v>
      </c>
      <c r="CR332" s="90">
        <f>IF(ISNA(VLOOKUP($B332,'[2]1516 Exp_Rev Access'!$F$7:$FS$310,75,FALSE)),"",VLOOKUP($B332,'[2]1516 Exp_Rev Access'!$F$7:$FS$310,75,FALSE))</f>
        <v>0</v>
      </c>
      <c r="CS332" s="90">
        <f>IF(ISNA(VLOOKUP($B332,'[2]1516 Exp_Rev Access'!$F$7:$FS$310,76,FALSE)),"",VLOOKUP($B332,'[2]1516 Exp_Rev Access'!$F$7:$FS$310,76,FALSE))</f>
        <v>3228</v>
      </c>
      <c r="CT332" s="90">
        <f>IF(ISNA(VLOOKUP($B332,'[2]1516 Exp_Rev Access'!$F$7:$FS$310,77,FALSE)),"",VLOOKUP($B332,'[2]1516 Exp_Rev Access'!$F$7:$FS$310,77,FALSE))</f>
        <v>0</v>
      </c>
      <c r="CU332" s="90">
        <f>IF(ISNA(VLOOKUP($B332,'[2]1516 Exp_Rev Access'!$F$7:$FS$310,78,FALSE)),"",VLOOKUP($B332,'[2]1516 Exp_Rev Access'!$F$7:$FS$310,78,FALSE))</f>
        <v>89530.59</v>
      </c>
      <c r="CV332" s="90">
        <f>IF(ISNA(VLOOKUP($B332,'[2]1516 Exp_Rev Access'!$F$7:$FS$310,79,FALSE)),"",VLOOKUP($B332,'[2]1516 Exp_Rev Access'!$F$7:$FS$310,79,FALSE))</f>
        <v>21144.12</v>
      </c>
      <c r="CW332" s="90">
        <f>IF(ISNA(VLOOKUP($B332,'[2]1516 Exp_Rev Access'!$F$7:$FS$310,80,FALSE)),"",VLOOKUP($B332,'[2]1516 Exp_Rev Access'!$F$7:$FS$310,80,FALSE))</f>
        <v>0</v>
      </c>
      <c r="CX332" s="90">
        <f>IF(ISNA(VLOOKUP($B332,'[2]1516 Exp_Rev Access'!$F$7:$FS$310,81,FALSE)),"",VLOOKUP($B332,'[2]1516 Exp_Rev Access'!$F$7:$FS$310,81,FALSE))</f>
        <v>0</v>
      </c>
      <c r="CY332" s="90">
        <f>IF(ISNA(VLOOKUP($B332,'[2]1516 Exp_Rev Access'!$F$7:$FS$310,82,FALSE)),"",VLOOKUP($B332,'[2]1516 Exp_Rev Access'!$F$7:$FS$310,82,FALSE))</f>
        <v>0</v>
      </c>
      <c r="CZ332" s="90">
        <f>IF(ISNA(VLOOKUP($B332,'[2]1516 Exp_Rev Access'!$F$7:$FS$310,83,FALSE)),"",VLOOKUP($B332,'[2]1516 Exp_Rev Access'!$F$7:$FS$310,83,FALSE))</f>
        <v>0</v>
      </c>
      <c r="DA332" s="90">
        <f>IF(ISNA(VLOOKUP($B332,'[2]1516 Exp_Rev Access'!$F$7:$FS$310,84,FALSE)),"",VLOOKUP($B332,'[2]1516 Exp_Rev Access'!$F$7:$FS$310,84,FALSE))</f>
        <v>0</v>
      </c>
      <c r="DB332" s="90">
        <f>IF(ISNA(VLOOKUP($B332,'[2]1516 Exp_Rev Access'!$F$7:$FS$310,85,FALSE)),"",VLOOKUP($B332,'[2]1516 Exp_Rev Access'!$F$7:$FS$310,85,FALSE))</f>
        <v>0</v>
      </c>
      <c r="DC332" s="90">
        <f>IF(ISNA(VLOOKUP($B332,'[2]1516 Exp_Rev Access'!$F$7:$FS$310,86,FALSE)),"",VLOOKUP($B332,'[2]1516 Exp_Rev Access'!$F$7:$FS$310,86,FALSE))</f>
        <v>0</v>
      </c>
      <c r="DD332" s="90">
        <f>IF(ISNA(VLOOKUP($B332,'[2]1516 Exp_Rev Access'!$F$7:$FS$310,87,FALSE)),"",VLOOKUP($B332,'[2]1516 Exp_Rev Access'!$F$7:$FS$310,87,FALSE))</f>
        <v>0</v>
      </c>
      <c r="DE332" s="90">
        <f>IF(ISNA(VLOOKUP($B332,'[2]1516 Exp_Rev Access'!$F$7:$FS$310,88,FALSE)),"",VLOOKUP($B332,'[2]1516 Exp_Rev Access'!$F$7:$FS$310,88,FALSE))</f>
        <v>0</v>
      </c>
      <c r="DF332" s="90">
        <f>IF(ISNA(VLOOKUP($B332,'[2]1516 Exp_Rev Access'!$F$7:$FS$310,89,FALSE)),"",VLOOKUP($B332,'[2]1516 Exp_Rev Access'!$F$7:$FS$310,89,FALSE))</f>
        <v>0</v>
      </c>
      <c r="DG332" s="90">
        <f>IF(ISNA(VLOOKUP($B332,'[2]1516 Exp_Rev Access'!$F$7:$FS$310,90,FALSE)),"",VLOOKUP($B332,'[2]1516 Exp_Rev Access'!$F$7:$FS$310,90,FALSE))</f>
        <v>0</v>
      </c>
      <c r="DH332" s="90">
        <f>IF(ISNA(VLOOKUP($B332,'[2]1516 Exp_Rev Access'!$F$7:$FS$310,91,FALSE)),"",VLOOKUP($B332,'[2]1516 Exp_Rev Access'!$F$7:$FS$310,91,FALSE))</f>
        <v>0</v>
      </c>
      <c r="DI332" s="90">
        <f>IF(ISNA(VLOOKUP($B332,'[2]1516 Exp_Rev Access'!$F$7:$FS$310,92,FALSE)),"",VLOOKUP($B332,'[2]1516 Exp_Rev Access'!$F$7:$FS$310,92,FALSE))</f>
        <v>97857.17</v>
      </c>
      <c r="DJ332" s="90">
        <f>IF(ISNA(VLOOKUP($B332,'[2]1516 Exp_Rev Access'!$F$7:$FS$310,93,FALSE)),"",VLOOKUP($B332,'[2]1516 Exp_Rev Access'!$F$7:$FS$310,93,FALSE))</f>
        <v>0</v>
      </c>
      <c r="DK332" s="90">
        <f>IF(ISNA(VLOOKUP($B332,'[2]1516 Exp_Rev Access'!$F$7:$FS$310,94,FALSE)),"",VLOOKUP($B332,'[2]1516 Exp_Rev Access'!$F$7:$FS$310,94,FALSE))</f>
        <v>0</v>
      </c>
      <c r="DL332" s="90">
        <f>IF(ISNA(VLOOKUP($B332,'[2]1516 Exp_Rev Access'!$F$7:$FS$310,95,FALSE)),"",VLOOKUP($B332,'[2]1516 Exp_Rev Access'!$F$7:$FS$310,95,FALSE))</f>
        <v>0</v>
      </c>
      <c r="DM332" s="90">
        <f>IF(ISNA(VLOOKUP($B332,'[2]1516 Exp_Rev Access'!$F$7:$FS$310,96,FALSE)),"",VLOOKUP($B332,'[2]1516 Exp_Rev Access'!$F$7:$FS$310,96,FALSE))</f>
        <v>0</v>
      </c>
      <c r="DN332" s="90">
        <f>IF(ISNA(VLOOKUP($B332,'[2]1516 Exp_Rev Access'!$F$7:$FS$310,97,FALSE)),"",VLOOKUP($B332,'[2]1516 Exp_Rev Access'!$F$7:$FS$310,97,FALSE))</f>
        <v>0</v>
      </c>
      <c r="DO332" s="90">
        <f>IF(ISNA(VLOOKUP($B332,'[2]1516 Exp_Rev Access'!$F$7:$FS$310,98,FALSE)),"",VLOOKUP($B332,'[2]1516 Exp_Rev Access'!$F$7:$FS$310,98,FALSE))</f>
        <v>0</v>
      </c>
      <c r="DP332" s="90">
        <f>IF(ISNA(VLOOKUP($B332,'[2]1516 Exp_Rev Access'!$F$7:$FS$310,99,FALSE)),"",VLOOKUP($B332,'[2]1516 Exp_Rev Access'!$F$7:$FS$310,99,FALSE))</f>
        <v>0</v>
      </c>
      <c r="DQ332" s="90">
        <f>IF(ISNA(VLOOKUP($B332,'[2]1516 Exp_Rev Access'!$F$7:$FS$310,100,FALSE)),"",VLOOKUP($B332,'[2]1516 Exp_Rev Access'!$F$7:$FS$310,100,FALSE))</f>
        <v>0</v>
      </c>
      <c r="DR332" s="90">
        <f>IF(ISNA(VLOOKUP($B332,'[2]1516 Exp_Rev Access'!$F$7:$FS$310,101,FALSE)),"",VLOOKUP($B332,'[2]1516 Exp_Rev Access'!$F$7:$FS$310,101,FALSE))</f>
        <v>0</v>
      </c>
      <c r="DS332" s="90">
        <f>IF(ISNA(VLOOKUP($B332,'[2]1516 Exp_Rev Access'!$F$7:$FS$310,102,FALSE)),"",VLOOKUP($B332,'[2]1516 Exp_Rev Access'!$F$7:$FS$310,102,FALSE))</f>
        <v>0</v>
      </c>
      <c r="DT332" s="90">
        <f>IF(ISNA(VLOOKUP($B332,'[2]1516 Exp_Rev Access'!$F$7:$FS$310,103,FALSE)),"",VLOOKUP($B332,'[2]1516 Exp_Rev Access'!$F$7:$FS$310,103,FALSE))</f>
        <v>0</v>
      </c>
      <c r="DU332" s="90">
        <f>IF(ISNA(VLOOKUP($B332,'[2]1516 Exp_Rev Access'!$F$7:$FS$310,104,FALSE)),"",VLOOKUP($B332,'[2]1516 Exp_Rev Access'!$F$7:$FS$310,104,FALSE))</f>
        <v>0</v>
      </c>
      <c r="DV332" s="90">
        <f>IF(ISNA(VLOOKUP($B332,'[2]1516 Exp_Rev Access'!$F$7:$FS$310,105,FALSE)),"",VLOOKUP($B332,'[2]1516 Exp_Rev Access'!$F$7:$FS$310,105,FALSE))</f>
        <v>0</v>
      </c>
      <c r="DW332" s="90">
        <f>IF(ISNA(VLOOKUP($B332,'[2]1516 Exp_Rev Access'!$F$7:$FS$310,106,FALSE)),"",VLOOKUP($B332,'[2]1516 Exp_Rev Access'!$F$7:$FS$310,106,FALSE))</f>
        <v>0</v>
      </c>
      <c r="DX332" s="90">
        <f>IF(ISNA(VLOOKUP($B332,'[2]1516 Exp_Rev Access'!$F$7:$FS$310,107,FALSE)),"",VLOOKUP($B332,'[2]1516 Exp_Rev Access'!$F$7:$FS$310,107,FALSE))</f>
        <v>0</v>
      </c>
      <c r="DY332" s="90">
        <f>IF(ISNA(VLOOKUP($B332,'[2]1516 Exp_Rev Access'!$F$7:$FS$310,108,FALSE)),"",VLOOKUP($B332,'[2]1516 Exp_Rev Access'!$F$7:$FS$310,108,FALSE))</f>
        <v>21500.26</v>
      </c>
      <c r="DZ332" s="90">
        <f>IF(ISNA(VLOOKUP($B332,'[2]1516 Exp_Rev Access'!$F$7:$FS$310,109,FALSE)),"",VLOOKUP($B332,'[2]1516 Exp_Rev Access'!$F$7:$FS$310,109,FALSE))</f>
        <v>0</v>
      </c>
      <c r="EA332" s="90">
        <f>IF(ISNA(VLOOKUP($B332,'[2]1516 Exp_Rev Access'!$F$7:$FS$310,110,FALSE)),"",VLOOKUP($B332,'[2]1516 Exp_Rev Access'!$F$7:$FS$310,110,FALSE))</f>
        <v>0</v>
      </c>
      <c r="EB332" s="90">
        <f>IF(ISNA(VLOOKUP($B332,'[2]1516 Exp_Rev Access'!$F$7:$FS$310,111,FALSE)),"",VLOOKUP($B332,'[2]1516 Exp_Rev Access'!$F$7:$FS$310,111,FALSE))</f>
        <v>0</v>
      </c>
      <c r="EC332" s="90">
        <f>IF(ISNA(VLOOKUP($B332,'[2]1516 Exp_Rev Access'!$F$7:$FS$310,112,FALSE)),"",VLOOKUP($B332,'[2]1516 Exp_Rev Access'!$F$7:$FS$310,112,FALSE))</f>
        <v>0</v>
      </c>
      <c r="ED332" s="90">
        <f>IF(ISNA(VLOOKUP($B332,'[2]1516 Exp_Rev Access'!$F$7:$FS$310,113,FALSE)),"",VLOOKUP($B332,'[2]1516 Exp_Rev Access'!$F$7:$FS$310,113,FALSE))</f>
        <v>0</v>
      </c>
      <c r="EE332" s="90">
        <f>IF(ISNA(VLOOKUP($B332,'[2]1516 Exp_Rev Access'!$F$7:$FS$310,114,FALSE)),"",VLOOKUP($B332,'[2]1516 Exp_Rev Access'!$F$7:$FS$310,114,FALSE))</f>
        <v>0</v>
      </c>
      <c r="EF332" s="90">
        <f>IF(ISNA(VLOOKUP($B332,'[2]1516 Exp_Rev Access'!$F$7:$FS$310,115,FALSE)),"",VLOOKUP($B332,'[2]1516 Exp_Rev Access'!$F$7:$FS$310,115,FALSE))</f>
        <v>0</v>
      </c>
      <c r="EG332" s="90">
        <f>IF(ISNA(VLOOKUP($B332,'[2]1516 Exp_Rev Access'!$F$7:$FS$310,116,FALSE)),"",VLOOKUP($B332,'[2]1516 Exp_Rev Access'!$F$7:$FS$310,116,FALSE))</f>
        <v>0</v>
      </c>
      <c r="EH332" s="90">
        <f>IF(ISNA(VLOOKUP($B332,'[2]1516 Exp_Rev Access'!$F$7:$FS$310,117,FALSE)),"",VLOOKUP($B332,'[2]1516 Exp_Rev Access'!$F$7:$FS$310,117,FALSE))</f>
        <v>0</v>
      </c>
      <c r="EI332" s="90">
        <f>IF(ISNA(VLOOKUP($B332,'[2]1516 Exp_Rev Access'!$F$7:$FS$310,118,FALSE)),"",VLOOKUP($B332,'[2]1516 Exp_Rev Access'!$F$7:$FS$310,118,FALSE))</f>
        <v>0</v>
      </c>
      <c r="EJ332" s="90">
        <f>IF(ISNA(VLOOKUP($B332,'[2]1516 Exp_Rev Access'!$F$7:$FS$310,119,FALSE)),"",VLOOKUP($B332,'[2]1516 Exp_Rev Access'!$F$7:$FS$310,119,FALSE))</f>
        <v>0</v>
      </c>
      <c r="EK332" s="90">
        <f>IF(ISNA(VLOOKUP($B332,'[2]1516 Exp_Rev Access'!$F$7:$FS$310,120,FALSE)),"",VLOOKUP($B332,'[2]1516 Exp_Rev Access'!$F$7:$FS$310,120,FALSE))</f>
        <v>0</v>
      </c>
      <c r="EL332" s="90">
        <f>IF(ISNA(VLOOKUP($B332,'[2]1516 Exp_Rev Access'!$F$7:$FS$310,121,FALSE)),"",VLOOKUP($B332,'[2]1516 Exp_Rev Access'!$F$7:$FS$310,121,FALSE))</f>
        <v>0</v>
      </c>
      <c r="EM332" s="90">
        <f>IF(ISNA(VLOOKUP($B332,'[2]1516 Exp_Rev Access'!$F$7:$FS$310,122,FALSE)),"",VLOOKUP($B332,'[2]1516 Exp_Rev Access'!$F$7:$FS$310,122,FALSE))</f>
        <v>0</v>
      </c>
      <c r="EN332" s="90">
        <f>IF(ISNA(VLOOKUP($B332,'[2]1516 Exp_Rev Access'!$F$7:$FS$310,123,FALSE)),"",VLOOKUP($B332,'[2]1516 Exp_Rev Access'!$F$7:$FS$310,123,FALSE))</f>
        <v>0</v>
      </c>
      <c r="EO332" s="90">
        <f>IF(ISNA(VLOOKUP($B332,'[2]1516 Exp_Rev Access'!$F$7:$FS$310,124,FALSE)),"",VLOOKUP($B332,'[2]1516 Exp_Rev Access'!$F$7:$FS$310,124,FALSE))</f>
        <v>0</v>
      </c>
      <c r="EP332" s="90">
        <f>IF(ISNA(VLOOKUP($B332,'[2]1516 Exp_Rev Access'!$F$7:$FS$310,125,FALSE)),"",VLOOKUP($B332,'[2]1516 Exp_Rev Access'!$F$7:$FS$310,125,FALSE))</f>
        <v>0</v>
      </c>
      <c r="EQ332" s="90">
        <f>IF(ISNA(VLOOKUP($B332,'[2]1516 Exp_Rev Access'!$F$7:$FS$310,126,FALSE)),"",VLOOKUP($B332,'[2]1516 Exp_Rev Access'!$F$7:$FS$310,126,FALSE))</f>
        <v>0</v>
      </c>
      <c r="ER332" s="90">
        <f>IF(ISNA(VLOOKUP($B332,'[2]1516 Exp_Rev Access'!$F$7:$FS$310,127,FALSE)),"",VLOOKUP($B332,'[2]1516 Exp_Rev Access'!$F$7:$FS$310,127,FALSE))</f>
        <v>0</v>
      </c>
      <c r="ES332" s="90">
        <f>IF(ISNA(VLOOKUP($B332,'[2]1516 Exp_Rev Access'!$F$7:$FS$310,128,FALSE)),"",VLOOKUP($B332,'[2]1516 Exp_Rev Access'!$F$7:$FS$310,128,FALSE))</f>
        <v>0</v>
      </c>
      <c r="ET332" s="90">
        <f>IF(ISNA(VLOOKUP($B332,'[2]1516 Exp_Rev Access'!$F$7:$FS$310,129,FALSE)),"",VLOOKUP($B332,'[2]1516 Exp_Rev Access'!$F$7:$FS$310,129,FALSE))</f>
        <v>0</v>
      </c>
      <c r="EU332" s="90">
        <f>IF(ISNA(VLOOKUP($B332,'[2]1516 Exp_Rev Access'!$F$7:$FS$310,130,FALSE)),"",VLOOKUP($B332,'[2]1516 Exp_Rev Access'!$F$7:$FS$310,130,FALSE))</f>
        <v>0</v>
      </c>
      <c r="EV332" s="90">
        <f>IF(ISNA(VLOOKUP($B332,'[2]1516 Exp_Rev Access'!$F$7:$FS$310,131,FALSE)),"",VLOOKUP($B332,'[2]1516 Exp_Rev Access'!$F$7:$FS$310,131,FALSE))</f>
        <v>0</v>
      </c>
      <c r="EW332" s="90">
        <f>IF(ISNA(VLOOKUP($B332,'[2]1516 Exp_Rev Access'!$F$7:$FS$310,132,FALSE)),"",VLOOKUP($B332,'[2]1516 Exp_Rev Access'!$F$7:$FS$310,132,FALSE))</f>
        <v>0</v>
      </c>
      <c r="EX332" s="90">
        <f>IF(ISNA(VLOOKUP($B332,'[2]1516 Exp_Rev Access'!$F$7:$FS$310,133,FALSE)),"",VLOOKUP($B332,'[2]1516 Exp_Rev Access'!$F$7:$FS$310,133,FALSE))</f>
        <v>0</v>
      </c>
      <c r="EY332" s="90">
        <f>IF(ISNA(VLOOKUP($B332,'[2]1516 Exp_Rev Access'!$F$7:$FS$310,134,FALSE)),"",VLOOKUP($B332,'[2]1516 Exp_Rev Access'!$F$7:$FS$310,134,FALSE))</f>
        <v>0</v>
      </c>
      <c r="EZ332" s="90">
        <f>IF(ISNA(VLOOKUP($B332,'[2]1516 Exp_Rev Access'!$F$7:$FS$310,135,FALSE)),"",VLOOKUP($B332,'[2]1516 Exp_Rev Access'!$F$7:$FS$310,135,FALSE))</f>
        <v>0</v>
      </c>
      <c r="FA332" s="90">
        <f>IF(ISNA(VLOOKUP($B332,'[2]1516 Exp_Rev Access'!$F$7:$FS$310,136,FALSE)),"",VLOOKUP($B332,'[2]1516 Exp_Rev Access'!$F$7:$FS$310,136,FALSE))</f>
        <v>0</v>
      </c>
      <c r="FB332" s="90">
        <f>IF(ISNA(VLOOKUP($B332,'[2]1516 Exp_Rev Access'!$F$7:$FS$310,137,FALSE)),"",VLOOKUP($B332,'[2]1516 Exp_Rev Access'!$F$7:$FS$310,137,FALSE))</f>
        <v>0</v>
      </c>
      <c r="FC332" s="90">
        <f>IF(ISNA(VLOOKUP($B332,'[2]1516 Exp_Rev Access'!$F$7:$FS$310,138,FALSE)),"",VLOOKUP($B332,'[2]1516 Exp_Rev Access'!$F$7:$FS$310,138,FALSE))</f>
        <v>0</v>
      </c>
      <c r="FD332" s="90">
        <f>IF(ISNA(VLOOKUP($B332,'[2]1516 Exp_Rev Access'!$F$7:$FS$310,139,FALSE)),"",VLOOKUP($B332,'[2]1516 Exp_Rev Access'!$F$7:$FS$310,139,FALSE))</f>
        <v>0</v>
      </c>
      <c r="FE332" s="90">
        <f>IF(ISNA(VLOOKUP($B332,'[2]1516 Exp_Rev Access'!$F$7:$FS$310,140,FALSE)),"",VLOOKUP($B332,'[2]1516 Exp_Rev Access'!$F$7:$FS$310,140,FALSE))</f>
        <v>0</v>
      </c>
      <c r="FF332" s="90">
        <f>IF(ISNA(VLOOKUP($B332,'[2]1516 Exp_Rev Access'!$F$7:$FS$310,141,FALSE)),"",VLOOKUP($B332,'[2]1516 Exp_Rev Access'!$F$7:$FS$310,141,FALSE))</f>
        <v>0</v>
      </c>
      <c r="FG332" s="90">
        <f>IF(ISNA(VLOOKUP($B332,'[2]1516 Exp_Rev Access'!$F$7:$FS$310,142,FALSE)),"",VLOOKUP($B332,'[2]1516 Exp_Rev Access'!$F$7:$FS$310,142,FALSE))</f>
        <v>0</v>
      </c>
      <c r="FH332" s="90">
        <f>IF(ISNA(VLOOKUP($B332,'[2]1516 Exp_Rev Access'!$F$7:$FS$310,143,FALSE)),"",VLOOKUP($B332,'[2]1516 Exp_Rev Access'!$F$7:$FS$310,143,FALSE))</f>
        <v>0</v>
      </c>
      <c r="FI332" s="90">
        <f>IF(ISNA(VLOOKUP($B332,'[2]1516 Exp_Rev Access'!$F$7:$FS$310,144,FALSE)),"",VLOOKUP($B332,'[2]1516 Exp_Rev Access'!$F$7:$FS$310,144,FALSE))</f>
        <v>0</v>
      </c>
      <c r="FJ332" s="90">
        <f>IF(ISNA(VLOOKUP($B332,'[2]1516 Exp_Rev Access'!$F$7:$FS$310,145,FALSE)),"",VLOOKUP($B332,'[2]1516 Exp_Rev Access'!$F$7:$FS$310,145,FALSE))</f>
        <v>0</v>
      </c>
      <c r="FK332" s="90">
        <f>IF(ISNA(VLOOKUP($B332,'[2]1516 Exp_Rev Access'!$F$7:$FS$310,146,FALSE)),"",VLOOKUP($B332,'[2]1516 Exp_Rev Access'!$F$7:$FS$310,146,FALSE))</f>
        <v>0</v>
      </c>
      <c r="FL332" s="90">
        <f>IF(ISNA(VLOOKUP($B332,'[2]1516 Exp_Rev Access'!$F$7:$FS$310,1147,FALSE)),"",VLOOKUP($B332,'[2]1516 Exp_Rev Access'!$F$7:$FS$310,147,FALSE))</f>
        <v>0</v>
      </c>
      <c r="FM332" s="90">
        <f>IF(ISNA(VLOOKUP($B332,'[2]1516 Exp_Rev Access'!$F$7:$FS$310,148,FALSE)),"",VLOOKUP($B332,'[2]1516 Exp_Rev Access'!$F$7:$FS$310,148,FALSE))</f>
        <v>0</v>
      </c>
      <c r="FN332" s="90">
        <f>IF(ISNA(VLOOKUP($B332,'[2]1516 Exp_Rev Access'!$F$7:$FS$310,149,FALSE)),"",VLOOKUP($B332,'[2]1516 Exp_Rev Access'!$F$7:$FS$310,149,FALSE))</f>
        <v>0</v>
      </c>
      <c r="FO332" s="90">
        <f>IF(ISNA(VLOOKUP($B332,'[2]1516 Exp_Rev Access'!$F$7:$FS$310,150,FALSE)),"",VLOOKUP($B332,'[2]1516 Exp_Rev Access'!$F$7:$FS$310,150,FALSE))</f>
        <v>0</v>
      </c>
      <c r="FP332" s="90">
        <f>IF(ISNA(VLOOKUP($B332,'[2]1516 Exp_Rev Access'!$F$7:$FS$310,151,FALSE)),"",VLOOKUP($B332,'[2]1516 Exp_Rev Access'!$F$7:$FS$310,151,FALSE))</f>
        <v>0</v>
      </c>
      <c r="FQ332" s="90">
        <f>IF(ISNA(VLOOKUP($B332,'[2]1516 Exp_Rev Access'!$F$7:$FS$310,152,FALSE)),"",VLOOKUP($B332,'[2]1516 Exp_Rev Access'!$F$7:$FS$310,152,FALSE))</f>
        <v>0</v>
      </c>
      <c r="FR332" s="90">
        <f>IF(ISNA(VLOOKUP($B332,'[2]1516 Exp_Rev Access'!$F$7:$FS$310,153,FALSE)),"",VLOOKUP($B332,'[2]1516 Exp_Rev Access'!$F$7:$FS$310,153,FALSE))</f>
        <v>15164.87</v>
      </c>
      <c r="FS332" s="53">
        <f t="shared" si="801"/>
        <v>372136.56</v>
      </c>
      <c r="FT332" s="92">
        <f t="shared" si="802"/>
        <v>6.1199707069517099E-2</v>
      </c>
      <c r="FU332" s="116">
        <f t="shared" si="803"/>
        <v>829.27367130919208</v>
      </c>
      <c r="FV332" s="90">
        <f>IF(ISNA(VLOOKUP($B332,'[2]1516 Exp_Rev Access'!$F$7:$FS$310,154,FALSE)),"",VLOOKUP($B332,'[2]1516 Exp_Rev Access'!$F$7:$FS$310,154,FALSE))</f>
        <v>0</v>
      </c>
      <c r="FW332" s="90">
        <f>IF(ISNA(VLOOKUP($B332,'[2]1516 Exp_Rev Access'!$F$7:$FS$310,155,FALSE)),"",VLOOKUP($B332,'[2]1516 Exp_Rev Access'!$F$7:$FS$310,155,FALSE))</f>
        <v>0</v>
      </c>
      <c r="FX332" s="90">
        <f>IF(ISNA(VLOOKUP($B332,'[2]1516 Exp_Rev Access'!$F$7:$FS$310,156,FALSE)),"",VLOOKUP($B332,'[2]1516 Exp_Rev Access'!$F$7:$FS$310,156,FALSE))</f>
        <v>0</v>
      </c>
      <c r="FY332" s="90">
        <f>IF(ISNA(VLOOKUP($B332,'[2]1516 Exp_Rev Access'!$F$7:$FS$310,157,FALSE)),"",VLOOKUP($B332,'[2]1516 Exp_Rev Access'!$F$7:$FS$310,157,FALSE))</f>
        <v>0</v>
      </c>
      <c r="FZ332" s="90">
        <f>IF(ISNA(VLOOKUP($B332,'[2]1516 Exp_Rev Access'!$F$7:$FS$310,158,FALSE)),"",VLOOKUP($B332,'[2]1516 Exp_Rev Access'!$F$7:$FS$310,158,FALSE))</f>
        <v>0</v>
      </c>
      <c r="GA332" s="90">
        <f>IF(ISNA(VLOOKUP($B332,'[2]1516 Exp_Rev Access'!$F$7:$FS$310,159,FALSE)),"",VLOOKUP($B332,'[2]1516 Exp_Rev Access'!$F$7:$FS$310,159,FALSE))</f>
        <v>0</v>
      </c>
      <c r="GB332" s="90">
        <f>IF(ISNA(VLOOKUP($B332,'[2]1516 Exp_Rev Access'!$F$7:$FS$310,160,FALSE)),"",VLOOKUP($B332,'[2]1516 Exp_Rev Access'!$F$7:$FS$310,160,FALSE))</f>
        <v>0</v>
      </c>
      <c r="GC332" s="90">
        <f>IF(ISNA(VLOOKUP($B332,'[2]1516 Exp_Rev Access'!$F$7:$FS$310,161,FALSE)),"",VLOOKUP($B332,'[2]1516 Exp_Rev Access'!$F$7:$FS$310,161,FALSE))</f>
        <v>0</v>
      </c>
      <c r="GD332" s="90">
        <f>IF(ISNA(VLOOKUP($B332,'[2]1516 Exp_Rev Access'!$F$7:$FS$310,162,FALSE)),"",VLOOKUP($B332,'[2]1516 Exp_Rev Access'!$F$7:$FS$310,162,FALSE))</f>
        <v>0</v>
      </c>
      <c r="GE332" s="90">
        <f>IF(ISNA(VLOOKUP($B332,'[2]1516 Exp_Rev Access'!$F$7:$FS$310,163,FALSE)),"",VLOOKUP($B332,'[2]1516 Exp_Rev Access'!$F$7:$FS$310,163,FALSE))</f>
        <v>0</v>
      </c>
      <c r="GF332" s="90">
        <f>IF(ISNA(VLOOKUP($B332,'[2]1516 Exp_Rev Access'!$F$7:$FS$310,164,FALSE)),"",VLOOKUP($B332,'[2]1516 Exp_Rev Access'!$F$7:$FS$310,164,FALSE))</f>
        <v>1476.31</v>
      </c>
      <c r="GG332" s="90">
        <f>IF(ISNA(VLOOKUP($B332,'[2]1516 Exp_Rev Access'!$F$7:$FS$310,165,FALSE)),"",VLOOKUP($B332,'[2]1516 Exp_Rev Access'!$F$7:$FS$310,165,FALSE))</f>
        <v>0</v>
      </c>
      <c r="GH332" s="90">
        <f>IF(ISNA(VLOOKUP($B332,'[2]1516 Exp_Rev Access'!$F$7:$FS$310,166,FALSE)),"",VLOOKUP($B332,'[2]1516 Exp_Rev Access'!$F$7:$FS$310,166,FALSE))</f>
        <v>0</v>
      </c>
      <c r="GI332" s="90">
        <f>IF(ISNA(VLOOKUP($B332,'[2]1516 Exp_Rev Access'!$F$7:$FS$310,167,FALSE)),"",VLOOKUP($B332,'[2]1516 Exp_Rev Access'!$F$7:$FS$310,167,FALSE))</f>
        <v>0</v>
      </c>
      <c r="GJ332" s="90">
        <f>IF(ISNA(VLOOKUP($B332,'[2]1516 Exp_Rev Access'!$F$7:$FS$310,168,FALSE)),"",VLOOKUP($B332,'[2]1516 Exp_Rev Access'!$F$7:$FS$310,168,FALSE))</f>
        <v>0</v>
      </c>
      <c r="GK332" s="90">
        <f>IF(ISNA(VLOOKUP($B332,'[2]1516 Exp_Rev Access'!$F$7:$FS$310,169,FALSE)),"",VLOOKUP($B332,'[2]1516 Exp_Rev Access'!$F$7:$FS$310,169,FALSE))</f>
        <v>224.25</v>
      </c>
      <c r="GL332" s="90">
        <f>IF(ISNA(VLOOKUP($B332,'[2]1516 Exp_Rev Access'!$F$7:$FS$310,170,FALSE)),"",VLOOKUP($B332,'[2]1516 Exp_Rev Access'!$F$7:$FS$310,170,FALSE))</f>
        <v>0</v>
      </c>
      <c r="GM332" s="90">
        <f>IF(ISNA(VLOOKUP($B332,'[2]1516 Exp_Rev Access'!$F$7:$FT$310,171,FALSE)),"",VLOOKUP($B332,'[2]1516 Exp_Rev Access'!$F$7:$FT$310,171,FALSE))</f>
        <v>0</v>
      </c>
      <c r="GN332" s="90">
        <f>IF(ISNA(VLOOKUP($B332,'[2]1516 Exp_Rev Access'!$F$7:$FU$310,172,FALSE)),"",VLOOKUP($B332,'[2]1516 Exp_Rev Access'!$F$7:$FU$310,172,FALSE))</f>
        <v>0</v>
      </c>
      <c r="GO332" s="90">
        <f>IF(ISNA(VLOOKUP($B332,'[2]1516 Exp_Rev Access'!$F$7:$FV$310,173,FALSE)),"",VLOOKUP($B332,'[2]1516 Exp_Rev Access'!$F$7:$FV$310,173,FALSE))</f>
        <v>0</v>
      </c>
      <c r="GP332" s="90">
        <f>IF(ISNA(VLOOKUP($B332,'[2]1516 Exp_Rev Access'!$F$7:$GA$310,174,FALSE)),"",VLOOKUP($B332,'[2]1516 Exp_Rev Access'!$F$7:$GA$310,174,FALSE))</f>
        <v>0</v>
      </c>
      <c r="GQ332" s="90">
        <f>IF(ISNA(VLOOKUP($B332,'[2]1516 Exp_Rev Access'!$F$7:$GA$310,175,FALSE)),"",VLOOKUP($B332,'[2]1516 Exp_Rev Access'!$F$7:$GA$310,175,FALSE))</f>
        <v>3167</v>
      </c>
      <c r="GR332" s="90">
        <f>IF(ISNA(VLOOKUP($B332,'[2]1516 Exp_Rev Access'!$F$7:$GA$310,176,FALSE)),"",VLOOKUP($B332,'[2]1516 Exp_Rev Access'!$F$7:$GA$310,176,FALSE))</f>
        <v>0</v>
      </c>
      <c r="GS332" s="90">
        <f>IF(ISNA(VLOOKUP($B332,'[2]1516 Exp_Rev Access'!$F$7:$GA$310,177,FALSE)),"",VLOOKUP($B332,'[2]1516 Exp_Rev Access'!$F$7:$GA$310,177,FALSE))</f>
        <v>0</v>
      </c>
      <c r="GT332" s="90">
        <f>IF(ISNA(VLOOKUP($B332,'[2]1516 Exp_Rev Access'!$F$7:$GA$310,178,FALSE)),"",VLOOKUP($B332,'[2]1516 Exp_Rev Access'!$F$7:$GA$310,178,FALSE))</f>
        <v>0</v>
      </c>
      <c r="GU332" s="53">
        <f t="shared" si="804"/>
        <v>4867.5599999999995</v>
      </c>
      <c r="GV332" s="92">
        <f t="shared" si="805"/>
        <v>8.0049443715849539E-4</v>
      </c>
      <c r="GW332" s="114">
        <f t="shared" si="806"/>
        <v>10.846930362116989</v>
      </c>
    </row>
    <row r="333" spans="1:222" x14ac:dyDescent="0.2">
      <c r="B333" s="87" t="s">
        <v>671</v>
      </c>
      <c r="C333" s="87" t="s">
        <v>672</v>
      </c>
      <c r="D333" s="88">
        <f>IF(ISNA(VLOOKUP($B333,'[2]1516 enrollment_Rev_Exp by size'!$A$6:$C$325,3,FALSE)),"",VLOOKUP($B333,'[2]1516 enrollment_Rev_Exp by size'!$A$6:$C$325,3,FALSE))</f>
        <v>3708.4700000000003</v>
      </c>
      <c r="E333" s="89">
        <v>42889209.729999997</v>
      </c>
      <c r="F333" s="67">
        <f t="shared" si="785"/>
        <v>42889209.729999997</v>
      </c>
      <c r="G333" s="67">
        <f t="shared" si="786"/>
        <v>0</v>
      </c>
      <c r="H333" s="90">
        <f>IF(ISNA(VLOOKUP($B333,'[2]1516 Exp_Rev Access'!$F$7:$FS$310,2,FALSE)),"",VLOOKUP($B333,'[2]1516 Exp_Rev Access'!$F$7:$FS$310,2,FALSE))</f>
        <v>7937001.9699999997</v>
      </c>
      <c r="I333" s="90">
        <f>IF(ISNA(VLOOKUP($B333,'[2]1516 Exp_Rev Access'!$F$7:$FS$310,3,FALSE)),"",VLOOKUP($B333,'[2]1516 Exp_Rev Access'!$F$7:$FS$310,3,FALSE))</f>
        <v>0</v>
      </c>
      <c r="J333" s="90">
        <f>IF(ISNA(VLOOKUP($B333,'[2]1516 Exp_Rev Access'!$F$7:$FS$310,4,FALSE)),"",VLOOKUP($B333,'[2]1516 Exp_Rev Access'!$F$7:$FS$310,4,FALSE))</f>
        <v>0</v>
      </c>
      <c r="K333" s="90">
        <f>IF(ISNA(VLOOKUP($B333,'[2]1516 Exp_Rev Access'!$F$7:$FS$310,5,FALSE)),"-",VLOOKUP($B333,'[2]1516 Exp_Rev Access'!$F$7:$FS$310,5,FALSE))</f>
        <v>195.97</v>
      </c>
      <c r="L333" s="90">
        <f>IF(ISNA(VLOOKUP($B333,'[2]1516 Exp_Rev Access'!$F$7:$FS$310,6,FALSE)),"",VLOOKUP($B333,'[2]1516 Exp_Rev Access'!$F$7:$FS$310,6,FALSE))</f>
        <v>0</v>
      </c>
      <c r="M333" s="90">
        <f>IF(ISNA(VLOOKUP($B333,'[2]1516 Exp_Rev Access'!$F$7:$FS$310,7,FALSE)),"",VLOOKUP($B333,'[2]1516 Exp_Rev Access'!$F$7:$FS$310,7,FALSE))</f>
        <v>0</v>
      </c>
      <c r="N333" s="53">
        <f t="shared" si="787"/>
        <v>7937197.9399999995</v>
      </c>
      <c r="O333" s="91">
        <f t="shared" si="788"/>
        <v>0.18506281626467264</v>
      </c>
      <c r="P333" s="53">
        <f t="shared" si="789"/>
        <v>2140.2891057498105</v>
      </c>
      <c r="Q333" s="90">
        <f>IF(ISNA(VLOOKUP($B333,'[2]1516 Exp_Rev Access'!$F$7:$FS$310,8,FALSE)),"",VLOOKUP($B333,'[2]1516 Exp_Rev Access'!$F$7:$FS$310,8,FALSE))</f>
        <v>30334.45</v>
      </c>
      <c r="R333" s="90">
        <f>IF(ISNA(VLOOKUP($B333,'[2]1516 Exp_Rev Access'!$F$7:$FS$310,9,FALSE)),"",VLOOKUP($B333,'[2]1516 Exp_Rev Access'!$F$7:$FS$310,9,FALSE))</f>
        <v>0</v>
      </c>
      <c r="S333" s="90">
        <f>IF(ISNA(VLOOKUP($B333,'[2]1516 Exp_Rev Access'!$F$7:$FS$310,10,FALSE)),"",VLOOKUP($B333,'[2]1516 Exp_Rev Access'!$F$7:$FS$310,10,FALSE))</f>
        <v>0</v>
      </c>
      <c r="T333" s="90">
        <f>IF(ISNA(VLOOKUP($B333,'[2]1516 Exp_Rev Access'!$F$7:$FS$310,11,FALSE)),"",VLOOKUP($B333,'[2]1516 Exp_Rev Access'!$F$7:$FS$310,11,FALSE))</f>
        <v>0</v>
      </c>
      <c r="U333" s="90">
        <f>IF(ISNA(VLOOKUP($B333,'[2]1516 Exp_Rev Access'!$F$7:$FS$310,12,FALSE)),"",VLOOKUP($B333,'[2]1516 Exp_Rev Access'!$F$7:$FS$310,12,FALSE))</f>
        <v>0</v>
      </c>
      <c r="V333" s="90">
        <f>IF(ISNA(VLOOKUP($B333,'[2]1516 Exp_Rev Access'!$F$7:$FS$310,13,FALSE)),"",VLOOKUP($B333,'[2]1516 Exp_Rev Access'!$F$7:$FS$310,13,FALSE))</f>
        <v>0</v>
      </c>
      <c r="W333" s="90">
        <f>IF(ISNA(VLOOKUP($B333,'[2]1516 Exp_Rev Access'!$F$7:$FS$310,14,FALSE)),"",VLOOKUP($B333,'[2]1516 Exp_Rev Access'!$F$7:$FS$310,14,FALSE))</f>
        <v>0</v>
      </c>
      <c r="X333" s="90">
        <f>IF(ISNA(VLOOKUP($B333,'[2]1516 Exp_Rev Access'!$F$7:$FS$310,15,FALSE)),"",VLOOKUP($B333,'[2]1516 Exp_Rev Access'!$F$7:$FS$310,15,FALSE))</f>
        <v>0</v>
      </c>
      <c r="Y333" s="90">
        <f>IF(ISNA(VLOOKUP($B333,'[2]1516 Exp_Rev Access'!$F$7:$FS$310,16,FALSE)),"",VLOOKUP($B333,'[2]1516 Exp_Rev Access'!$F$7:$FS$310,16,FALSE))</f>
        <v>0</v>
      </c>
      <c r="Z333" s="90">
        <f>IF(ISNA(VLOOKUP($B333,'[2]1516 Exp_Rev Access'!$F$7:$FS$310,17,FALSE)),"",VLOOKUP($B333,'[2]1516 Exp_Rev Access'!$F$7:$FS$310,17,FALSE))</f>
        <v>6300.34</v>
      </c>
      <c r="AA333" s="90">
        <f>IF(ISNA(VLOOKUP($B333,'[2]1516 Exp_Rev Access'!$F$7:$FS$310,18,FALSE)),"",VLOOKUP($B333,'[2]1516 Exp_Rev Access'!$F$7:$FS$310,18,FALSE))</f>
        <v>0</v>
      </c>
      <c r="AB333" s="90">
        <f>IF(ISNA(VLOOKUP($B333,'[2]1516 Exp_Rev Access'!$F$7:$FS$310,19,FALSE)),"",VLOOKUP($B333,'[2]1516 Exp_Rev Access'!$F$7:$FS$310,19,FALSE))</f>
        <v>0</v>
      </c>
      <c r="AC333" s="90">
        <f>IF(ISNA(VLOOKUP($B333,'[2]1516 Exp_Rev Access'!$F$7:$FS$310,20,FALSE)),"",VLOOKUP($B333,'[2]1516 Exp_Rev Access'!$F$7:$FS$310,20,FALSE))</f>
        <v>12138.79</v>
      </c>
      <c r="AD333" s="90">
        <f>IF(ISNA(VLOOKUP($B333,'[2]1516 Exp_Rev Access'!$F$7:$FS$310,21,FALSE)),"",VLOOKUP($B333,'[2]1516 Exp_Rev Access'!$F$7:$FS$310,21,FALSE))</f>
        <v>311099.87</v>
      </c>
      <c r="AE333" s="90">
        <f>IF(ISNA(VLOOKUP($B333,'[2]1516 Exp_Rev Access'!$F$7:$FS$310,22,FALSE)),"",VLOOKUP($B333,'[2]1516 Exp_Rev Access'!$F$7:$FS$310,22,FALSE))</f>
        <v>39040.019999999997</v>
      </c>
      <c r="AF333" s="90">
        <f>IF(ISNA(VLOOKUP($B333,'[2]1516 Exp_Rev Access'!$F$7:$FS$310,23,FALSE)),"",VLOOKUP($B333,'[2]1516 Exp_Rev Access'!$F$7:$FS$310,23,FALSE))</f>
        <v>0</v>
      </c>
      <c r="AG333" s="90">
        <f>IF(ISNA(VLOOKUP($B333,'[2]1516 Exp_Rev Access'!$F$7:$FS$310,24,FALSE)),"",VLOOKUP($B333,'[2]1516 Exp_Rev Access'!$F$7:$FS$310,24,FALSE))</f>
        <v>64689.04</v>
      </c>
      <c r="AH333" s="90">
        <f>IF(ISNA(VLOOKUP($B333,'[2]1516 Exp_Rev Access'!$F$7:$FS$310,25,FALSE)),"",VLOOKUP($B333,'[2]1516 Exp_Rev Access'!$F$7:$FS$310,25,FALSE))</f>
        <v>3553.81</v>
      </c>
      <c r="AI333" s="90">
        <f>IF(ISNA(VLOOKUP($B333,'[2]1516 Exp_Rev Access'!$F$7:$FS$310,26,FALSE)),"",VLOOKUP($B333,'[2]1516 Exp_Rev Access'!$F$7:$FS$310,26,FALSE))</f>
        <v>88829.5</v>
      </c>
      <c r="AJ333" s="90">
        <f>IF(ISNA(VLOOKUP($B333,'[2]1516 Exp_Rev Access'!$F$7:$FS$310,27,FALSE)),"",VLOOKUP($B333,'[2]1516 Exp_Rev Access'!$F$7:$FS$310,27,FALSE))</f>
        <v>4643.8599999999997</v>
      </c>
      <c r="AK333" s="90">
        <f>IF(ISNA(VLOOKUP($B333,'[2]1516 Exp_Rev Access'!$F$7:$FS$310,28,FALSE)),"",VLOOKUP($B333,'[2]1516 Exp_Rev Access'!$F$7:$FS$310,28,FALSE))</f>
        <v>198228.62</v>
      </c>
      <c r="AL333" s="90">
        <f>IF(ISNA(VLOOKUP($B333,'[2]1516 Exp_Rev Access'!$F$7:$FS$310,29,FALSE)),"",VLOOKUP($B333,'[2]1516 Exp_Rev Access'!$F$7:$FS$310,29,FALSE))</f>
        <v>21541.57</v>
      </c>
      <c r="AM333" s="53">
        <f t="shared" si="790"/>
        <v>780399.87</v>
      </c>
      <c r="AN333" s="92">
        <f t="shared" si="791"/>
        <v>1.8195715773567368E-2</v>
      </c>
      <c r="AO333" s="68">
        <f t="shared" si="792"/>
        <v>210.43715332738299</v>
      </c>
      <c r="AP333" s="90">
        <f>IF(ISNA(VLOOKUP($B333,'[2]1516 Exp_Rev Access'!$F$7:$FS$310,30,FALSE)),"",VLOOKUP($B333,'[2]1516 Exp_Rev Access'!$F$7:$FS$310,30,FALSE))</f>
        <v>22509417.800000001</v>
      </c>
      <c r="AQ333" s="90">
        <f>IF(ISNA(VLOOKUP($B333,'[2]1516 Exp_Rev Access'!$F$7:$FS$310,31,FALSE)),"",VLOOKUP($B333,'[2]1516 Exp_Rev Access'!$F$7:$FS$310,31,FALSE))</f>
        <v>497276.97</v>
      </c>
      <c r="AR333" s="90">
        <f>IF(ISNA(VLOOKUP($B333,'[2]1516 Exp_Rev Access'!$F$7:$FS$310,32,FALSE)),"",VLOOKUP($B333,'[2]1516 Exp_Rev Access'!$F$7:$FS$310,32,FALSE))</f>
        <v>2139166.36</v>
      </c>
      <c r="AS333" s="90">
        <f>IF(ISNA(VLOOKUP($B333,'[2]1516 Exp_Rev Access'!$F$7:$FS$310,33,FALSE)),"",VLOOKUP($B333,'[2]1516 Exp_Rev Access'!$F$7:$FS$310,33,FALSE))</f>
        <v>612.47</v>
      </c>
      <c r="AT333" s="90">
        <f>IF(ISNA(VLOOKUP($B333,'[2]1516 Exp_Rev Access'!$F$7:$FS$310,34,FALSE)),"",VLOOKUP($B333,'[2]1516 Exp_Rev Access'!$F$7:$FS$310,34,FALSE))</f>
        <v>0</v>
      </c>
      <c r="AU333" s="53">
        <f t="shared" si="793"/>
        <v>25146473.599999998</v>
      </c>
      <c r="AV333" s="93">
        <f t="shared" si="794"/>
        <v>0.58631235591199593</v>
      </c>
      <c r="AW333" s="53">
        <f t="shared" si="795"/>
        <v>6780.8216326409529</v>
      </c>
      <c r="AX333" s="90">
        <f>IF(ISNA(VLOOKUP($B333,'[2]1516 Exp_Rev Access'!$F$7:$FS$310,35,FALSE)),"",VLOOKUP($B333,'[2]1516 Exp_Rev Access'!$F$7:$FS$310,35,FALSE))</f>
        <v>0</v>
      </c>
      <c r="AY333" s="90">
        <f>IF(ISNA(VLOOKUP($B333,'[2]1516 Exp_Rev Access'!$F$7:$FS$310,36,FALSE)),"",VLOOKUP($B333,'[2]1516 Exp_Rev Access'!$F$7:$FS$310,36,FALSE))</f>
        <v>2874051.31</v>
      </c>
      <c r="AZ333" s="90">
        <f>IF(ISNA(VLOOKUP($B333,'[2]1516 Exp_Rev Access'!$F$7:$FS$310,37,FALSE)),"",VLOOKUP($B333,'[2]1516 Exp_Rev Access'!$F$7:$FS$310,37,FALSE))</f>
        <v>184187</v>
      </c>
      <c r="BA333" s="90">
        <f>IF(ISNA(VLOOKUP($B333,'[2]1516 Exp_Rev Access'!$F$7:$FS$310,38,FALSE)),"",VLOOKUP($B333,'[2]1516 Exp_Rev Access'!$F$7:$FS$310,38,FALSE))</f>
        <v>0</v>
      </c>
      <c r="BB333" s="90">
        <f>IF(ISNA(VLOOKUP($B333,'[2]1516 Exp_Rev Access'!$F$7:$FS$310,39,FALSE)),"",VLOOKUP($B333,'[2]1516 Exp_Rev Access'!$F$7:$FS$310,39,FALSE))</f>
        <v>0</v>
      </c>
      <c r="BC333" s="90">
        <f>IF(ISNA(VLOOKUP($B333,'[2]1516 Exp_Rev Access'!$F$7:$FS$310,40,FALSE)),"",VLOOKUP($B333,'[2]1516 Exp_Rev Access'!$F$7:$FS$310,40,FALSE))</f>
        <v>985958.16</v>
      </c>
      <c r="BD333" s="90">
        <f>IF(ISNA(VLOOKUP($B333,'[2]1516 Exp_Rev Access'!$F$7:$FS$310,41,FALSE)),"",VLOOKUP($B333,'[2]1516 Exp_Rev Access'!$F$7:$FS$310,41,FALSE))</f>
        <v>0</v>
      </c>
      <c r="BE333" s="90">
        <f>IF(ISNA(VLOOKUP($B333,'[2]1516 Exp_Rev Access'!$F$7:$FS$310,42,FALSE)),"",VLOOKUP($B333,'[2]1516 Exp_Rev Access'!$F$7:$FS$310,42,FALSE))</f>
        <v>304851.71999999997</v>
      </c>
      <c r="BF333" s="90">
        <f>IF(ISNA(VLOOKUP($B333,'[2]1516 Exp_Rev Access'!$F$7:$FS$310,43,FALSE)),"",VLOOKUP($B333,'[2]1516 Exp_Rev Access'!$F$7:$FS$310,43,FALSE))</f>
        <v>0</v>
      </c>
      <c r="BG333" s="90">
        <f>IF(ISNA(VLOOKUP($B333,'[2]1516 Exp_Rev Access'!$F$7:$FS$310,44,FALSE)),"",VLOOKUP($B333,'[2]1516 Exp_Rev Access'!$F$7:$FS$310,44,FALSE))</f>
        <v>152905.60999999999</v>
      </c>
      <c r="BH333" s="90">
        <f>IF(ISNA(VLOOKUP($B333,'[2]1516 Exp_Rev Access'!$F$7:$FS$310,45,FALSE)),"",VLOOKUP($B333,'[2]1516 Exp_Rev Access'!$F$7:$FS$310,45,FALSE))</f>
        <v>36578.239999999998</v>
      </c>
      <c r="BI333" s="90">
        <f>IF(ISNA(VLOOKUP($B333,'[2]1516 Exp_Rev Access'!$F$7:$FS$310,46,FALSE)),"",VLOOKUP($B333,'[2]1516 Exp_Rev Access'!$F$7:$FS$310,46,FALSE))</f>
        <v>0</v>
      </c>
      <c r="BJ333" s="90">
        <f>IF(ISNA(VLOOKUP($B333,'[2]1516 Exp_Rev Access'!$F$7:$FS$310,47,FALSE)),"",VLOOKUP($B333,'[2]1516 Exp_Rev Access'!$F$7:$FS$310,47,FALSE))</f>
        <v>23177.09</v>
      </c>
      <c r="BK333" s="90">
        <f>IF(ISNA(VLOOKUP($B333,'[2]1516 Exp_Rev Access'!$F$7:$FS$310,48,FALSE)),"",VLOOKUP($B333,'[2]1516 Exp_Rev Access'!$F$7:$FS$310,48,FALSE))</f>
        <v>1286201.57</v>
      </c>
      <c r="BL333" s="90">
        <f>IF(ISNA(VLOOKUP($B333,'[2]1516 Exp_Rev Access'!$F$7:$FS$310,49,FALSE)),"",VLOOKUP($B333,'[2]1516 Exp_Rev Access'!$F$7:$FS$310,49,FALSE))</f>
        <v>8181.6</v>
      </c>
      <c r="BM333" s="90">
        <f>IF(ISNA(VLOOKUP($B333,'[2]1516 Exp_Rev Access'!$F$7:$FS$310,50,FALSE)),"",VLOOKUP($B333,'[2]1516 Exp_Rev Access'!$F$7:$FS$310,50,FALSE))</f>
        <v>0</v>
      </c>
      <c r="BN333" s="90">
        <f>IF(ISNA(VLOOKUP($B333,'[2]1516 Exp_Rev Access'!$F$7:$FS$310,51,FALSE)),"",VLOOKUP($B333,'[2]1516 Exp_Rev Access'!$F$7:$FS$310,51,FALSE))</f>
        <v>0</v>
      </c>
      <c r="BO333" s="90">
        <f>IF(ISNA(VLOOKUP($B333,'[2]1516 Exp_Rev Access'!$F$7:$FS$310,52,FALSE)),"",VLOOKUP($B333,'[2]1516 Exp_Rev Access'!$F$7:$FS$310,52,FALSE))</f>
        <v>0</v>
      </c>
      <c r="BP333" s="90">
        <f>IF(ISNA(VLOOKUP($B333,'[2]1516 Exp_Rev Access'!$F$7:$FS$310,53,FALSE)),"",VLOOKUP($B333,'[2]1516 Exp_Rev Access'!$F$7:$FS$310,53,FALSE))</f>
        <v>0</v>
      </c>
      <c r="BQ333" s="90">
        <f>IF(ISNA(VLOOKUP($B333,'[2]1516 Exp_Rev Access'!$F$7:$FS$310,54,FALSE)),"",VLOOKUP($B333,'[2]1516 Exp_Rev Access'!$F$7:$FS$310,54,FALSE))</f>
        <v>18574.189999999999</v>
      </c>
      <c r="BR333" s="90">
        <f>IF(ISNA(VLOOKUP($B333,'[2]1516 Exp_Rev Access'!$F$7:$FS$310,55,FALSE)),"",VLOOKUP($B333,'[2]1516 Exp_Rev Access'!$F$7:$FS$310,55,FALSE))</f>
        <v>0</v>
      </c>
      <c r="BS333" s="90">
        <f>IF(ISNA(VLOOKUP($B333,'[2]1516 Exp_Rev Access'!$F$7:$FS$310,56,FALSE)),"",VLOOKUP($B333,'[2]1516 Exp_Rev Access'!$F$7:$FS$310,56,FALSE))</f>
        <v>0</v>
      </c>
      <c r="BT333" s="90">
        <f>IF(ISNA(VLOOKUP($B333,'[2]1516 Exp_Rev Access'!$F$7:$FS$310,57,FALSE)),"",VLOOKUP($B333,'[2]1516 Exp_Rev Access'!$F$7:$FS$310,57,FALSE))</f>
        <v>0</v>
      </c>
      <c r="BU333" s="90">
        <f>IF(ISNA(VLOOKUP($B333,'[2]1516 Exp_Rev Access'!$F$7:$FS$310,58,FALSE)),"",VLOOKUP($B333,'[2]1516 Exp_Rev Access'!$F$7:$FS$310,58,FALSE))</f>
        <v>0</v>
      </c>
      <c r="BV333" s="53">
        <f t="shared" si="796"/>
        <v>5874666.4900000012</v>
      </c>
      <c r="BW333" s="92">
        <f t="shared" si="797"/>
        <v>0.13697306448364818</v>
      </c>
      <c r="BX333" s="68">
        <f t="shared" si="798"/>
        <v>1584.121346539139</v>
      </c>
      <c r="BY333" s="90">
        <f>IF(ISNA(VLOOKUP($B333,'[2]1516 Exp_Rev Access'!$F$7:$FS$310,59,FALSE)),"",VLOOKUP($B333,'[2]1516 Exp_Rev Access'!$F$7:$FS$310,59,FALSE))</f>
        <v>0</v>
      </c>
      <c r="BZ333" s="90">
        <f>IF(ISNA(VLOOKUP($B333,'[2]1516 Exp_Rev Access'!$F$7:$FS$310,60,FALSE)),"",VLOOKUP($B333,'[2]1516 Exp_Rev Access'!$F$7:$FS$310,60,FALSE))</f>
        <v>0</v>
      </c>
      <c r="CA333" s="90">
        <f>IF(ISNA(VLOOKUP($B333,'[2]1516 Exp_Rev Access'!$F$7:$FS$310,61,FALSE)),"",VLOOKUP($B333,'[2]1516 Exp_Rev Access'!$F$7:$FS$310,61,FALSE))</f>
        <v>0</v>
      </c>
      <c r="CB333" s="90">
        <f>IF(ISNA(VLOOKUP($B333,'[2]1516 Exp_Rev Access'!$F$7:$FS$310,62,FALSE)),"",VLOOKUP($B333,'[2]1516 Exp_Rev Access'!$F$7:$FS$310,62,FALSE))</f>
        <v>0</v>
      </c>
      <c r="CC333" s="90">
        <f>IF(ISNA(VLOOKUP($B333,'[2]1516 Exp_Rev Access'!$F$7:$FS$310,63,FALSE)),"",VLOOKUP($B333,'[2]1516 Exp_Rev Access'!$F$7:$FS$310,63,FALSE))</f>
        <v>0</v>
      </c>
      <c r="CD333" s="90">
        <f>IF(ISNA(VLOOKUP($B333,'[2]1516 Exp_Rev Access'!$F$7:$FS$310,64,FALSE)),"",VLOOKUP($B333,'[2]1516 Exp_Rev Access'!$F$7:$FS$310,64,FALSE))</f>
        <v>0</v>
      </c>
      <c r="CE333" s="53">
        <f t="shared" si="799"/>
        <v>0</v>
      </c>
      <c r="CF333" s="92"/>
      <c r="CG333" s="94">
        <f t="shared" si="800"/>
        <v>0</v>
      </c>
      <c r="CH333" s="90">
        <f>IF(ISNA(VLOOKUP($B333,'[2]1516 Exp_Rev Access'!$F$7:$FS$310,65,FALSE)),"",VLOOKUP($B333,'[2]1516 Exp_Rev Access'!$F$7:$FS$310,65,FALSE))</f>
        <v>0</v>
      </c>
      <c r="CI333" s="90">
        <f>IF(ISNA(VLOOKUP($B333,'[2]1516 Exp_Rev Access'!$F$7:$FS$310,66,FALSE)),"",VLOOKUP($B333,'[2]1516 Exp_Rev Access'!$F$7:$FS$310,66,FALSE))</f>
        <v>0</v>
      </c>
      <c r="CJ333" s="90">
        <f>IF(ISNA(VLOOKUP($B333,'[2]1516 Exp_Rev Access'!$F$7:$FS$310,67,FALSE)),"",VLOOKUP($B333,'[2]1516 Exp_Rev Access'!$F$7:$FS$310,67,FALSE))</f>
        <v>0</v>
      </c>
      <c r="CK333" s="90">
        <f>IF(ISNA(VLOOKUP($B333,'[2]1516 Exp_Rev Access'!$F$7:$FS$310,68,FALSE)),"",VLOOKUP($B333,'[2]1516 Exp_Rev Access'!$F$7:$FS$310,68,FALSE))</f>
        <v>0</v>
      </c>
      <c r="CL333" s="90">
        <f>IF(ISNA(VLOOKUP($B333,'[2]1516 Exp_Rev Access'!$F$7:$FS$310,69,FALSE)),"",VLOOKUP($B333,'[2]1516 Exp_Rev Access'!$F$7:$FS$310,69,FALSE))</f>
        <v>0</v>
      </c>
      <c r="CM333" s="90">
        <f>IF(ISNA(VLOOKUP($B333,'[2]1516 Exp_Rev Access'!$F$7:$FS$310,70,FALSE)),"",VLOOKUP($B333,'[2]1516 Exp_Rev Access'!$F$7:$FS$310,70,FALSE))</f>
        <v>0</v>
      </c>
      <c r="CN333" s="90">
        <f>IF(ISNA(VLOOKUP($B333,'[2]1516 Exp_Rev Access'!$F$7:$FS$310,71,FALSE)),"",VLOOKUP($B333,'[2]1516 Exp_Rev Access'!$F$7:$FS$310,71,FALSE))</f>
        <v>0</v>
      </c>
      <c r="CO333" s="90">
        <f>IF(ISNA(VLOOKUP($B333,'[2]1516 Exp_Rev Access'!$F$7:$FS$310,72,FALSE)),"",VLOOKUP($B333,'[2]1516 Exp_Rev Access'!$F$7:$FS$310,72,FALSE))</f>
        <v>0</v>
      </c>
      <c r="CP333" s="90">
        <f>IF(ISNA(VLOOKUP($B333,'[2]1516 Exp_Rev Access'!$F$7:$FS$310,73,FALSE)),"",VLOOKUP($B333,'[2]1516 Exp_Rev Access'!$F$7:$FS$310,73,FALSE))</f>
        <v>0</v>
      </c>
      <c r="CQ333" s="90">
        <f>IF(ISNA(VLOOKUP($B333,'[2]1516 Exp_Rev Access'!$F$7:$FS$310,74,FALSE)),"",VLOOKUP($B333,'[2]1516 Exp_Rev Access'!$F$7:$FS$310,74,FALSE))</f>
        <v>719768</v>
      </c>
      <c r="CR333" s="90">
        <f>IF(ISNA(VLOOKUP($B333,'[2]1516 Exp_Rev Access'!$F$7:$FS$310,75,FALSE)),"",VLOOKUP($B333,'[2]1516 Exp_Rev Access'!$F$7:$FS$310,75,FALSE))</f>
        <v>0</v>
      </c>
      <c r="CS333" s="90">
        <f>IF(ISNA(VLOOKUP($B333,'[2]1516 Exp_Rev Access'!$F$7:$FS$310,76,FALSE)),"",VLOOKUP($B333,'[2]1516 Exp_Rev Access'!$F$7:$FS$310,76,FALSE))</f>
        <v>18109</v>
      </c>
      <c r="CT333" s="90">
        <f>IF(ISNA(VLOOKUP($B333,'[2]1516 Exp_Rev Access'!$F$7:$FS$310,77,FALSE)),"",VLOOKUP($B333,'[2]1516 Exp_Rev Access'!$F$7:$FS$310,77,FALSE))</f>
        <v>0</v>
      </c>
      <c r="CU333" s="90">
        <f>IF(ISNA(VLOOKUP($B333,'[2]1516 Exp_Rev Access'!$F$7:$FS$310,78,FALSE)),"",VLOOKUP($B333,'[2]1516 Exp_Rev Access'!$F$7:$FS$310,78,FALSE))</f>
        <v>558805</v>
      </c>
      <c r="CV333" s="90">
        <f>IF(ISNA(VLOOKUP($B333,'[2]1516 Exp_Rev Access'!$F$7:$FS$310,79,FALSE)),"",VLOOKUP($B333,'[2]1516 Exp_Rev Access'!$F$7:$FS$310,79,FALSE))</f>
        <v>87521.14</v>
      </c>
      <c r="CW333" s="90">
        <f>IF(ISNA(VLOOKUP($B333,'[2]1516 Exp_Rev Access'!$F$7:$FS$310,80,FALSE)),"",VLOOKUP($B333,'[2]1516 Exp_Rev Access'!$F$7:$FS$310,80,FALSE))</f>
        <v>0</v>
      </c>
      <c r="CX333" s="90">
        <f>IF(ISNA(VLOOKUP($B333,'[2]1516 Exp_Rev Access'!$F$7:$FS$310,81,FALSE)),"",VLOOKUP($B333,'[2]1516 Exp_Rev Access'!$F$7:$FS$310,81,FALSE))</f>
        <v>0</v>
      </c>
      <c r="CY333" s="90">
        <f>IF(ISNA(VLOOKUP($B333,'[2]1516 Exp_Rev Access'!$F$7:$FS$310,82,FALSE)),"",VLOOKUP($B333,'[2]1516 Exp_Rev Access'!$F$7:$FS$310,82,FALSE))</f>
        <v>0</v>
      </c>
      <c r="CZ333" s="90">
        <f>IF(ISNA(VLOOKUP($B333,'[2]1516 Exp_Rev Access'!$F$7:$FS$310,83,FALSE)),"",VLOOKUP($B333,'[2]1516 Exp_Rev Access'!$F$7:$FS$310,83,FALSE))</f>
        <v>0</v>
      </c>
      <c r="DA333" s="90">
        <f>IF(ISNA(VLOOKUP($B333,'[2]1516 Exp_Rev Access'!$F$7:$FS$310,84,FALSE)),"",VLOOKUP($B333,'[2]1516 Exp_Rev Access'!$F$7:$FS$310,84,FALSE))</f>
        <v>0</v>
      </c>
      <c r="DB333" s="90">
        <f>IF(ISNA(VLOOKUP($B333,'[2]1516 Exp_Rev Access'!$F$7:$FS$310,85,FALSE)),"",VLOOKUP($B333,'[2]1516 Exp_Rev Access'!$F$7:$FS$310,85,FALSE))</f>
        <v>9787.3700000000008</v>
      </c>
      <c r="DC333" s="90">
        <f>IF(ISNA(VLOOKUP($B333,'[2]1516 Exp_Rev Access'!$F$7:$FS$310,86,FALSE)),"",VLOOKUP($B333,'[2]1516 Exp_Rev Access'!$F$7:$FS$310,86,FALSE))</f>
        <v>0</v>
      </c>
      <c r="DD333" s="90">
        <f>IF(ISNA(VLOOKUP($B333,'[2]1516 Exp_Rev Access'!$F$7:$FS$310,87,FALSE)),"",VLOOKUP($B333,'[2]1516 Exp_Rev Access'!$F$7:$FS$310,87,FALSE))</f>
        <v>0</v>
      </c>
      <c r="DE333" s="90">
        <f>IF(ISNA(VLOOKUP($B333,'[2]1516 Exp_Rev Access'!$F$7:$FS$310,88,FALSE)),"",VLOOKUP($B333,'[2]1516 Exp_Rev Access'!$F$7:$FS$310,88,FALSE))</f>
        <v>0</v>
      </c>
      <c r="DF333" s="90">
        <f>IF(ISNA(VLOOKUP($B333,'[2]1516 Exp_Rev Access'!$F$7:$FS$310,89,FALSE)),"",VLOOKUP($B333,'[2]1516 Exp_Rev Access'!$F$7:$FS$310,89,FALSE))</f>
        <v>0</v>
      </c>
      <c r="DG333" s="90">
        <f>IF(ISNA(VLOOKUP($B333,'[2]1516 Exp_Rev Access'!$F$7:$FS$310,90,FALSE)),"",VLOOKUP($B333,'[2]1516 Exp_Rev Access'!$F$7:$FS$310,90,FALSE))</f>
        <v>26573.45</v>
      </c>
      <c r="DH333" s="90">
        <f>IF(ISNA(VLOOKUP($B333,'[2]1516 Exp_Rev Access'!$F$7:$FS$310,91,FALSE)),"",VLOOKUP($B333,'[2]1516 Exp_Rev Access'!$F$7:$FS$310,91,FALSE))</f>
        <v>25990.23</v>
      </c>
      <c r="DI333" s="90">
        <f>IF(ISNA(VLOOKUP($B333,'[2]1516 Exp_Rev Access'!$F$7:$FS$310,92,FALSE)),"",VLOOKUP($B333,'[2]1516 Exp_Rev Access'!$F$7:$FS$310,92,FALSE))</f>
        <v>802888.58</v>
      </c>
      <c r="DJ333" s="90">
        <f>IF(ISNA(VLOOKUP($B333,'[2]1516 Exp_Rev Access'!$F$7:$FS$310,93,FALSE)),"",VLOOKUP($B333,'[2]1516 Exp_Rev Access'!$F$7:$FS$310,93,FALSE))</f>
        <v>0</v>
      </c>
      <c r="DK333" s="90">
        <f>IF(ISNA(VLOOKUP($B333,'[2]1516 Exp_Rev Access'!$F$7:$FS$310,94,FALSE)),"",VLOOKUP($B333,'[2]1516 Exp_Rev Access'!$F$7:$FS$310,94,FALSE))</f>
        <v>0</v>
      </c>
      <c r="DL333" s="90">
        <f>IF(ISNA(VLOOKUP($B333,'[2]1516 Exp_Rev Access'!$F$7:$FS$310,95,FALSE)),"",VLOOKUP($B333,'[2]1516 Exp_Rev Access'!$F$7:$FS$310,95,FALSE))</f>
        <v>0</v>
      </c>
      <c r="DM333" s="90">
        <f>IF(ISNA(VLOOKUP($B333,'[2]1516 Exp_Rev Access'!$F$7:$FS$310,96,FALSE)),"",VLOOKUP($B333,'[2]1516 Exp_Rev Access'!$F$7:$FS$310,96,FALSE))</f>
        <v>0</v>
      </c>
      <c r="DN333" s="90">
        <f>IF(ISNA(VLOOKUP($B333,'[2]1516 Exp_Rev Access'!$F$7:$FS$310,97,FALSE)),"",VLOOKUP($B333,'[2]1516 Exp_Rev Access'!$F$7:$FS$310,97,FALSE))</f>
        <v>0</v>
      </c>
      <c r="DO333" s="90">
        <f>IF(ISNA(VLOOKUP($B333,'[2]1516 Exp_Rev Access'!$F$7:$FS$310,98,FALSE)),"",VLOOKUP($B333,'[2]1516 Exp_Rev Access'!$F$7:$FS$310,98,FALSE))</f>
        <v>0</v>
      </c>
      <c r="DP333" s="90">
        <f>IF(ISNA(VLOOKUP($B333,'[2]1516 Exp_Rev Access'!$F$7:$FS$310,99,FALSE)),"",VLOOKUP($B333,'[2]1516 Exp_Rev Access'!$F$7:$FS$310,99,FALSE))</f>
        <v>0</v>
      </c>
      <c r="DQ333" s="90">
        <f>IF(ISNA(VLOOKUP($B333,'[2]1516 Exp_Rev Access'!$F$7:$FS$310,100,FALSE)),"",VLOOKUP($B333,'[2]1516 Exp_Rev Access'!$F$7:$FS$310,100,FALSE))</f>
        <v>0</v>
      </c>
      <c r="DR333" s="90">
        <f>IF(ISNA(VLOOKUP($B333,'[2]1516 Exp_Rev Access'!$F$7:$FS$310,101,FALSE)),"",VLOOKUP($B333,'[2]1516 Exp_Rev Access'!$F$7:$FS$310,101,FALSE))</f>
        <v>0</v>
      </c>
      <c r="DS333" s="90">
        <f>IF(ISNA(VLOOKUP($B333,'[2]1516 Exp_Rev Access'!$F$7:$FS$310,102,FALSE)),"",VLOOKUP($B333,'[2]1516 Exp_Rev Access'!$F$7:$FS$310,102,FALSE))</f>
        <v>0</v>
      </c>
      <c r="DT333" s="90">
        <f>IF(ISNA(VLOOKUP($B333,'[2]1516 Exp_Rev Access'!$F$7:$FS$310,103,FALSE)),"",VLOOKUP($B333,'[2]1516 Exp_Rev Access'!$F$7:$FS$310,103,FALSE))</f>
        <v>0</v>
      </c>
      <c r="DU333" s="90">
        <f>IF(ISNA(VLOOKUP($B333,'[2]1516 Exp_Rev Access'!$F$7:$FS$310,104,FALSE)),"",VLOOKUP($B333,'[2]1516 Exp_Rev Access'!$F$7:$FS$310,104,FALSE))</f>
        <v>0</v>
      </c>
      <c r="DV333" s="90">
        <f>IF(ISNA(VLOOKUP($B333,'[2]1516 Exp_Rev Access'!$F$7:$FS$310,105,FALSE)),"",VLOOKUP($B333,'[2]1516 Exp_Rev Access'!$F$7:$FS$310,105,FALSE))</f>
        <v>0</v>
      </c>
      <c r="DW333" s="90">
        <f>IF(ISNA(VLOOKUP($B333,'[2]1516 Exp_Rev Access'!$F$7:$FS$310,106,FALSE)),"",VLOOKUP($B333,'[2]1516 Exp_Rev Access'!$F$7:$FS$310,106,FALSE))</f>
        <v>0</v>
      </c>
      <c r="DX333" s="90">
        <f>IF(ISNA(VLOOKUP($B333,'[2]1516 Exp_Rev Access'!$F$7:$FS$310,107,FALSE)),"",VLOOKUP($B333,'[2]1516 Exp_Rev Access'!$F$7:$FS$310,107,FALSE))</f>
        <v>0</v>
      </c>
      <c r="DY333" s="90">
        <f>IF(ISNA(VLOOKUP($B333,'[2]1516 Exp_Rev Access'!$F$7:$FS$310,108,FALSE)),"",VLOOKUP($B333,'[2]1516 Exp_Rev Access'!$F$7:$FS$310,108,FALSE))</f>
        <v>0</v>
      </c>
      <c r="DZ333" s="90">
        <f>IF(ISNA(VLOOKUP($B333,'[2]1516 Exp_Rev Access'!$F$7:$FS$310,109,FALSE)),"",VLOOKUP($B333,'[2]1516 Exp_Rev Access'!$F$7:$FS$310,109,FALSE))</f>
        <v>0</v>
      </c>
      <c r="EA333" s="90">
        <f>IF(ISNA(VLOOKUP($B333,'[2]1516 Exp_Rev Access'!$F$7:$FS$310,110,FALSE)),"",VLOOKUP($B333,'[2]1516 Exp_Rev Access'!$F$7:$FS$310,110,FALSE))</f>
        <v>0</v>
      </c>
      <c r="EB333" s="90">
        <f>IF(ISNA(VLOOKUP($B333,'[2]1516 Exp_Rev Access'!$F$7:$FS$310,111,FALSE)),"",VLOOKUP($B333,'[2]1516 Exp_Rev Access'!$F$7:$FS$310,111,FALSE))</f>
        <v>0</v>
      </c>
      <c r="EC333" s="90">
        <f>IF(ISNA(VLOOKUP($B333,'[2]1516 Exp_Rev Access'!$F$7:$FS$310,112,FALSE)),"",VLOOKUP($B333,'[2]1516 Exp_Rev Access'!$F$7:$FS$310,112,FALSE))</f>
        <v>0</v>
      </c>
      <c r="ED333" s="90">
        <f>IF(ISNA(VLOOKUP($B333,'[2]1516 Exp_Rev Access'!$F$7:$FS$310,113,FALSE)),"",VLOOKUP($B333,'[2]1516 Exp_Rev Access'!$F$7:$FS$310,113,FALSE))</f>
        <v>0</v>
      </c>
      <c r="EE333" s="90">
        <f>IF(ISNA(VLOOKUP($B333,'[2]1516 Exp_Rev Access'!$F$7:$FS$310,114,FALSE)),"",VLOOKUP($B333,'[2]1516 Exp_Rev Access'!$F$7:$FS$310,114,FALSE))</f>
        <v>0</v>
      </c>
      <c r="EF333" s="90">
        <f>IF(ISNA(VLOOKUP($B333,'[2]1516 Exp_Rev Access'!$F$7:$FS$310,115,FALSE)),"",VLOOKUP($B333,'[2]1516 Exp_Rev Access'!$F$7:$FS$310,115,FALSE))</f>
        <v>0</v>
      </c>
      <c r="EG333" s="90">
        <f>IF(ISNA(VLOOKUP($B333,'[2]1516 Exp_Rev Access'!$F$7:$FS$310,116,FALSE)),"",VLOOKUP($B333,'[2]1516 Exp_Rev Access'!$F$7:$FS$310,116,FALSE))</f>
        <v>0</v>
      </c>
      <c r="EH333" s="90">
        <f>IF(ISNA(VLOOKUP($B333,'[2]1516 Exp_Rev Access'!$F$7:$FS$310,117,FALSE)),"",VLOOKUP($B333,'[2]1516 Exp_Rev Access'!$F$7:$FS$310,117,FALSE))</f>
        <v>0</v>
      </c>
      <c r="EI333" s="90">
        <f>IF(ISNA(VLOOKUP($B333,'[2]1516 Exp_Rev Access'!$F$7:$FS$310,118,FALSE)),"",VLOOKUP($B333,'[2]1516 Exp_Rev Access'!$F$7:$FS$310,118,FALSE))</f>
        <v>0</v>
      </c>
      <c r="EJ333" s="90">
        <f>IF(ISNA(VLOOKUP($B333,'[2]1516 Exp_Rev Access'!$F$7:$FS$310,119,FALSE)),"",VLOOKUP($B333,'[2]1516 Exp_Rev Access'!$F$7:$FS$310,119,FALSE))</f>
        <v>0</v>
      </c>
      <c r="EK333" s="90">
        <f>IF(ISNA(VLOOKUP($B333,'[2]1516 Exp_Rev Access'!$F$7:$FS$310,120,FALSE)),"",VLOOKUP($B333,'[2]1516 Exp_Rev Access'!$F$7:$FS$310,120,FALSE))</f>
        <v>0</v>
      </c>
      <c r="EL333" s="90">
        <f>IF(ISNA(VLOOKUP($B333,'[2]1516 Exp_Rev Access'!$F$7:$FS$310,121,FALSE)),"",VLOOKUP($B333,'[2]1516 Exp_Rev Access'!$F$7:$FS$310,121,FALSE))</f>
        <v>0</v>
      </c>
      <c r="EM333" s="90">
        <f>IF(ISNA(VLOOKUP($B333,'[2]1516 Exp_Rev Access'!$F$7:$FS$310,122,FALSE)),"",VLOOKUP($B333,'[2]1516 Exp_Rev Access'!$F$7:$FS$310,122,FALSE))</f>
        <v>0</v>
      </c>
      <c r="EN333" s="90">
        <f>IF(ISNA(VLOOKUP($B333,'[2]1516 Exp_Rev Access'!$F$7:$FS$310,123,FALSE)),"",VLOOKUP($B333,'[2]1516 Exp_Rev Access'!$F$7:$FS$310,123,FALSE))</f>
        <v>158297.76999999999</v>
      </c>
      <c r="EO333" s="90">
        <f>IF(ISNA(VLOOKUP($B333,'[2]1516 Exp_Rev Access'!$F$7:$FS$310,124,FALSE)),"",VLOOKUP($B333,'[2]1516 Exp_Rev Access'!$F$7:$FS$310,124,FALSE))</f>
        <v>0</v>
      </c>
      <c r="EP333" s="90">
        <f>IF(ISNA(VLOOKUP($B333,'[2]1516 Exp_Rev Access'!$F$7:$FS$310,125,FALSE)),"",VLOOKUP($B333,'[2]1516 Exp_Rev Access'!$F$7:$FS$310,125,FALSE))</f>
        <v>0</v>
      </c>
      <c r="EQ333" s="90">
        <f>IF(ISNA(VLOOKUP($B333,'[2]1516 Exp_Rev Access'!$F$7:$FS$310,126,FALSE)),"",VLOOKUP($B333,'[2]1516 Exp_Rev Access'!$F$7:$FS$310,126,FALSE))</f>
        <v>0</v>
      </c>
      <c r="ER333" s="90">
        <f>IF(ISNA(VLOOKUP($B333,'[2]1516 Exp_Rev Access'!$F$7:$FS$310,127,FALSE)),"",VLOOKUP($B333,'[2]1516 Exp_Rev Access'!$F$7:$FS$310,127,FALSE))</f>
        <v>0</v>
      </c>
      <c r="ES333" s="90">
        <f>IF(ISNA(VLOOKUP($B333,'[2]1516 Exp_Rev Access'!$F$7:$FS$310,128,FALSE)),"",VLOOKUP($B333,'[2]1516 Exp_Rev Access'!$F$7:$FS$310,128,FALSE))</f>
        <v>0</v>
      </c>
      <c r="ET333" s="90">
        <f>IF(ISNA(VLOOKUP($B333,'[2]1516 Exp_Rev Access'!$F$7:$FS$310,129,FALSE)),"",VLOOKUP($B333,'[2]1516 Exp_Rev Access'!$F$7:$FS$310,129,FALSE))</f>
        <v>0</v>
      </c>
      <c r="EU333" s="90">
        <f>IF(ISNA(VLOOKUP($B333,'[2]1516 Exp_Rev Access'!$F$7:$FS$310,130,FALSE)),"",VLOOKUP($B333,'[2]1516 Exp_Rev Access'!$F$7:$FS$310,130,FALSE))</f>
        <v>0</v>
      </c>
      <c r="EV333" s="90">
        <f>IF(ISNA(VLOOKUP($B333,'[2]1516 Exp_Rev Access'!$F$7:$FS$310,131,FALSE)),"",VLOOKUP($B333,'[2]1516 Exp_Rev Access'!$F$7:$FS$310,131,FALSE))</f>
        <v>158355.28</v>
      </c>
      <c r="EW333" s="90">
        <f>IF(ISNA(VLOOKUP($B333,'[2]1516 Exp_Rev Access'!$F$7:$FS$310,132,FALSE)),"",VLOOKUP($B333,'[2]1516 Exp_Rev Access'!$F$7:$FS$310,132,FALSE))</f>
        <v>0</v>
      </c>
      <c r="EX333" s="90">
        <f>IF(ISNA(VLOOKUP($B333,'[2]1516 Exp_Rev Access'!$F$7:$FS$310,133,FALSE)),"",VLOOKUP($B333,'[2]1516 Exp_Rev Access'!$F$7:$FS$310,133,FALSE))</f>
        <v>0</v>
      </c>
      <c r="EY333" s="90">
        <f>IF(ISNA(VLOOKUP($B333,'[2]1516 Exp_Rev Access'!$F$7:$FS$310,134,FALSE)),"",VLOOKUP($B333,'[2]1516 Exp_Rev Access'!$F$7:$FS$310,134,FALSE))</f>
        <v>0</v>
      </c>
      <c r="EZ333" s="90">
        <f>IF(ISNA(VLOOKUP($B333,'[2]1516 Exp_Rev Access'!$F$7:$FS$310,135,FALSE)),"",VLOOKUP($B333,'[2]1516 Exp_Rev Access'!$F$7:$FS$310,135,FALSE))</f>
        <v>0</v>
      </c>
      <c r="FA333" s="90">
        <f>IF(ISNA(VLOOKUP($B333,'[2]1516 Exp_Rev Access'!$F$7:$FS$310,136,FALSE)),"",VLOOKUP($B333,'[2]1516 Exp_Rev Access'!$F$7:$FS$310,136,FALSE))</f>
        <v>0</v>
      </c>
      <c r="FB333" s="90">
        <f>IF(ISNA(VLOOKUP($B333,'[2]1516 Exp_Rev Access'!$F$7:$FS$310,137,FALSE)),"",VLOOKUP($B333,'[2]1516 Exp_Rev Access'!$F$7:$FS$310,137,FALSE))</f>
        <v>0</v>
      </c>
      <c r="FC333" s="90">
        <f>IF(ISNA(VLOOKUP($B333,'[2]1516 Exp_Rev Access'!$F$7:$FS$310,138,FALSE)),"",VLOOKUP($B333,'[2]1516 Exp_Rev Access'!$F$7:$FS$310,138,FALSE))</f>
        <v>0</v>
      </c>
      <c r="FD333" s="90">
        <f>IF(ISNA(VLOOKUP($B333,'[2]1516 Exp_Rev Access'!$F$7:$FS$310,139,FALSE)),"",VLOOKUP($B333,'[2]1516 Exp_Rev Access'!$F$7:$FS$310,139,FALSE))</f>
        <v>0</v>
      </c>
      <c r="FE333" s="90">
        <f>IF(ISNA(VLOOKUP($B333,'[2]1516 Exp_Rev Access'!$F$7:$FS$310,140,FALSE)),"",VLOOKUP($B333,'[2]1516 Exp_Rev Access'!$F$7:$FS$310,140,FALSE))</f>
        <v>0</v>
      </c>
      <c r="FF333" s="90">
        <f>IF(ISNA(VLOOKUP($B333,'[2]1516 Exp_Rev Access'!$F$7:$FS$310,141,FALSE)),"",VLOOKUP($B333,'[2]1516 Exp_Rev Access'!$F$7:$FS$310,141,FALSE))</f>
        <v>0</v>
      </c>
      <c r="FG333" s="90">
        <f>IF(ISNA(VLOOKUP($B333,'[2]1516 Exp_Rev Access'!$F$7:$FS$310,142,FALSE)),"",VLOOKUP($B333,'[2]1516 Exp_Rev Access'!$F$7:$FS$310,142,FALSE))</f>
        <v>0</v>
      </c>
      <c r="FH333" s="90">
        <f>IF(ISNA(VLOOKUP($B333,'[2]1516 Exp_Rev Access'!$F$7:$FS$310,143,FALSE)),"",VLOOKUP($B333,'[2]1516 Exp_Rev Access'!$F$7:$FS$310,143,FALSE))</f>
        <v>0</v>
      </c>
      <c r="FI333" s="90">
        <f>IF(ISNA(VLOOKUP($B333,'[2]1516 Exp_Rev Access'!$F$7:$FS$310,144,FALSE)),"",VLOOKUP($B333,'[2]1516 Exp_Rev Access'!$F$7:$FS$310,144,FALSE))</f>
        <v>0</v>
      </c>
      <c r="FJ333" s="90">
        <f>IF(ISNA(VLOOKUP($B333,'[2]1516 Exp_Rev Access'!$F$7:$FS$310,145,FALSE)),"",VLOOKUP($B333,'[2]1516 Exp_Rev Access'!$F$7:$FS$310,145,FALSE))</f>
        <v>0</v>
      </c>
      <c r="FK333" s="90">
        <f>IF(ISNA(VLOOKUP($B333,'[2]1516 Exp_Rev Access'!$F$7:$FS$310,146,FALSE)),"",VLOOKUP($B333,'[2]1516 Exp_Rev Access'!$F$7:$FS$310,146,FALSE))</f>
        <v>0</v>
      </c>
      <c r="FL333" s="90">
        <f>IF(ISNA(VLOOKUP($B333,'[2]1516 Exp_Rev Access'!$F$7:$FS$310,1147,FALSE)),"",VLOOKUP($B333,'[2]1516 Exp_Rev Access'!$F$7:$FS$310,147,FALSE))</f>
        <v>0</v>
      </c>
      <c r="FM333" s="90">
        <f>IF(ISNA(VLOOKUP($B333,'[2]1516 Exp_Rev Access'!$F$7:$FS$310,148,FALSE)),"",VLOOKUP($B333,'[2]1516 Exp_Rev Access'!$F$7:$FS$310,148,FALSE))</f>
        <v>0</v>
      </c>
      <c r="FN333" s="90">
        <f>IF(ISNA(VLOOKUP($B333,'[2]1516 Exp_Rev Access'!$F$7:$FS$310,149,FALSE)),"",VLOOKUP($B333,'[2]1516 Exp_Rev Access'!$F$7:$FS$310,149,FALSE))</f>
        <v>0</v>
      </c>
      <c r="FO333" s="90">
        <f>IF(ISNA(VLOOKUP($B333,'[2]1516 Exp_Rev Access'!$F$7:$FS$310,150,FALSE)),"",VLOOKUP($B333,'[2]1516 Exp_Rev Access'!$F$7:$FS$310,150,FALSE))</f>
        <v>0</v>
      </c>
      <c r="FP333" s="90">
        <f>IF(ISNA(VLOOKUP($B333,'[2]1516 Exp_Rev Access'!$F$7:$FS$310,151,FALSE)),"",VLOOKUP($B333,'[2]1516 Exp_Rev Access'!$F$7:$FS$310,151,FALSE))</f>
        <v>0</v>
      </c>
      <c r="FQ333" s="90">
        <f>IF(ISNA(VLOOKUP($B333,'[2]1516 Exp_Rev Access'!$F$7:$FS$310,152,FALSE)),"",VLOOKUP($B333,'[2]1516 Exp_Rev Access'!$F$7:$FS$310,152,FALSE))</f>
        <v>0</v>
      </c>
      <c r="FR333" s="90">
        <f>IF(ISNA(VLOOKUP($B333,'[2]1516 Exp_Rev Access'!$F$7:$FS$310,153,FALSE)),"",VLOOKUP($B333,'[2]1516 Exp_Rev Access'!$F$7:$FS$310,153,FALSE))</f>
        <v>111283.96</v>
      </c>
      <c r="FS333" s="53">
        <f t="shared" si="801"/>
        <v>2677379.7799999998</v>
      </c>
      <c r="FT333" s="92">
        <f t="shared" si="802"/>
        <v>6.2425486430150647E-2</v>
      </c>
      <c r="FU333" s="116">
        <f t="shared" si="803"/>
        <v>721.96344584154645</v>
      </c>
      <c r="FV333" s="90">
        <f>IF(ISNA(VLOOKUP($B333,'[2]1516 Exp_Rev Access'!$F$7:$FS$310,154,FALSE)),"",VLOOKUP($B333,'[2]1516 Exp_Rev Access'!$F$7:$FS$310,154,FALSE))</f>
        <v>0</v>
      </c>
      <c r="FW333" s="90">
        <f>IF(ISNA(VLOOKUP($B333,'[2]1516 Exp_Rev Access'!$F$7:$FS$310,155,FALSE)),"",VLOOKUP($B333,'[2]1516 Exp_Rev Access'!$F$7:$FS$310,155,FALSE))</f>
        <v>9784.9699999999993</v>
      </c>
      <c r="FX333" s="90">
        <f>IF(ISNA(VLOOKUP($B333,'[2]1516 Exp_Rev Access'!$F$7:$FS$310,156,FALSE)),"",VLOOKUP($B333,'[2]1516 Exp_Rev Access'!$F$7:$FS$310,156,FALSE))</f>
        <v>0</v>
      </c>
      <c r="FY333" s="90">
        <f>IF(ISNA(VLOOKUP($B333,'[2]1516 Exp_Rev Access'!$F$7:$FS$310,157,FALSE)),"",VLOOKUP($B333,'[2]1516 Exp_Rev Access'!$F$7:$FS$310,157,FALSE))</f>
        <v>0</v>
      </c>
      <c r="FZ333" s="90">
        <f>IF(ISNA(VLOOKUP($B333,'[2]1516 Exp_Rev Access'!$F$7:$FS$310,158,FALSE)),"",VLOOKUP($B333,'[2]1516 Exp_Rev Access'!$F$7:$FS$310,158,FALSE))</f>
        <v>0</v>
      </c>
      <c r="GA333" s="90">
        <f>IF(ISNA(VLOOKUP($B333,'[2]1516 Exp_Rev Access'!$F$7:$FS$310,159,FALSE)),"",VLOOKUP($B333,'[2]1516 Exp_Rev Access'!$F$7:$FS$310,159,FALSE))</f>
        <v>0</v>
      </c>
      <c r="GB333" s="90">
        <f>IF(ISNA(VLOOKUP($B333,'[2]1516 Exp_Rev Access'!$F$7:$FS$310,160,FALSE)),"",VLOOKUP($B333,'[2]1516 Exp_Rev Access'!$F$7:$FS$310,160,FALSE))</f>
        <v>0</v>
      </c>
      <c r="GC333" s="90">
        <f>IF(ISNA(VLOOKUP($B333,'[2]1516 Exp_Rev Access'!$F$7:$FS$310,161,FALSE)),"",VLOOKUP($B333,'[2]1516 Exp_Rev Access'!$F$7:$FS$310,161,FALSE))</f>
        <v>0</v>
      </c>
      <c r="GD333" s="90">
        <f>IF(ISNA(VLOOKUP($B333,'[2]1516 Exp_Rev Access'!$F$7:$FS$310,162,FALSE)),"",VLOOKUP($B333,'[2]1516 Exp_Rev Access'!$F$7:$FS$310,162,FALSE))</f>
        <v>0</v>
      </c>
      <c r="GE333" s="90">
        <f>IF(ISNA(VLOOKUP($B333,'[2]1516 Exp_Rev Access'!$F$7:$FS$310,163,FALSE)),"",VLOOKUP($B333,'[2]1516 Exp_Rev Access'!$F$7:$FS$310,163,FALSE))</f>
        <v>33049.5</v>
      </c>
      <c r="GF333" s="90">
        <f>IF(ISNA(VLOOKUP($B333,'[2]1516 Exp_Rev Access'!$F$7:$FS$310,164,FALSE)),"",VLOOKUP($B333,'[2]1516 Exp_Rev Access'!$F$7:$FS$310,164,FALSE))</f>
        <v>430016.3</v>
      </c>
      <c r="GG333" s="90">
        <f>IF(ISNA(VLOOKUP($B333,'[2]1516 Exp_Rev Access'!$F$7:$FS$310,165,FALSE)),"",VLOOKUP($B333,'[2]1516 Exp_Rev Access'!$F$7:$FS$310,165,FALSE))</f>
        <v>0</v>
      </c>
      <c r="GH333" s="90">
        <f>IF(ISNA(VLOOKUP($B333,'[2]1516 Exp_Rev Access'!$F$7:$FS$310,166,FALSE)),"",VLOOKUP($B333,'[2]1516 Exp_Rev Access'!$F$7:$FS$310,166,FALSE))</f>
        <v>0</v>
      </c>
      <c r="GI333" s="90">
        <f>IF(ISNA(VLOOKUP($B333,'[2]1516 Exp_Rev Access'!$F$7:$FS$310,167,FALSE)),"",VLOOKUP($B333,'[2]1516 Exp_Rev Access'!$F$7:$FS$310,167,FALSE))</f>
        <v>0</v>
      </c>
      <c r="GJ333" s="90">
        <f>IF(ISNA(VLOOKUP($B333,'[2]1516 Exp_Rev Access'!$F$7:$FS$310,168,FALSE)),"",VLOOKUP($B333,'[2]1516 Exp_Rev Access'!$F$7:$FS$310,168,FALSE))</f>
        <v>0</v>
      </c>
      <c r="GK333" s="90">
        <f>IF(ISNA(VLOOKUP($B333,'[2]1516 Exp_Rev Access'!$F$7:$FS$310,169,FALSE)),"",VLOOKUP($B333,'[2]1516 Exp_Rev Access'!$F$7:$FS$310,169,FALSE))</f>
        <v>0</v>
      </c>
      <c r="GL333" s="90">
        <f>IF(ISNA(VLOOKUP($B333,'[2]1516 Exp_Rev Access'!$F$7:$FS$310,170,FALSE)),"",VLOOKUP($B333,'[2]1516 Exp_Rev Access'!$F$7:$FS$310,170,FALSE))</f>
        <v>241.28</v>
      </c>
      <c r="GM333" s="90">
        <f>IF(ISNA(VLOOKUP($B333,'[2]1516 Exp_Rev Access'!$F$7:$FT$310,171,FALSE)),"",VLOOKUP($B333,'[2]1516 Exp_Rev Access'!$F$7:$FT$310,171,FALSE))</f>
        <v>0</v>
      </c>
      <c r="GN333" s="90">
        <f>IF(ISNA(VLOOKUP($B333,'[2]1516 Exp_Rev Access'!$F$7:$FU$310,172,FALSE)),"",VLOOKUP($B333,'[2]1516 Exp_Rev Access'!$F$7:$FU$310,172,FALSE))</f>
        <v>0</v>
      </c>
      <c r="GO333" s="90">
        <f>IF(ISNA(VLOOKUP($B333,'[2]1516 Exp_Rev Access'!$F$7:$FV$310,173,FALSE)),"",VLOOKUP($B333,'[2]1516 Exp_Rev Access'!$F$7:$FV$310,173,FALSE))</f>
        <v>0</v>
      </c>
      <c r="GP333" s="90">
        <f>IF(ISNA(VLOOKUP($B333,'[2]1516 Exp_Rev Access'!$F$7:$GA$310,174,FALSE)),"",VLOOKUP($B333,'[2]1516 Exp_Rev Access'!$F$7:$GA$310,174,FALSE))</f>
        <v>0</v>
      </c>
      <c r="GQ333" s="90">
        <f>IF(ISNA(VLOOKUP($B333,'[2]1516 Exp_Rev Access'!$F$7:$GA$310,175,FALSE)),"",VLOOKUP($B333,'[2]1516 Exp_Rev Access'!$F$7:$GA$310,175,FALSE))</f>
        <v>0</v>
      </c>
      <c r="GR333" s="90">
        <f>IF(ISNA(VLOOKUP($B333,'[2]1516 Exp_Rev Access'!$F$7:$GA$310,176,FALSE)),"",VLOOKUP($B333,'[2]1516 Exp_Rev Access'!$F$7:$GA$310,176,FALSE))</f>
        <v>0</v>
      </c>
      <c r="GS333" s="90">
        <f>IF(ISNA(VLOOKUP($B333,'[2]1516 Exp_Rev Access'!$F$7:$GA$310,177,FALSE)),"",VLOOKUP($B333,'[2]1516 Exp_Rev Access'!$F$7:$GA$310,177,FALSE))</f>
        <v>0</v>
      </c>
      <c r="GT333" s="90">
        <f>IF(ISNA(VLOOKUP($B333,'[2]1516 Exp_Rev Access'!$F$7:$GA$310,178,FALSE)),"",VLOOKUP($B333,'[2]1516 Exp_Rev Access'!$F$7:$GA$310,178,FALSE))</f>
        <v>0</v>
      </c>
      <c r="GU333" s="53">
        <f t="shared" si="804"/>
        <v>473092.05000000005</v>
      </c>
      <c r="GV333" s="92">
        <f t="shared" si="805"/>
        <v>1.1030561135965237E-2</v>
      </c>
      <c r="GW333" s="114">
        <f t="shared" si="806"/>
        <v>127.57068278831971</v>
      </c>
    </row>
    <row r="334" spans="1:222" s="97" customFormat="1" x14ac:dyDescent="0.2">
      <c r="A334" s="86"/>
      <c r="B334" s="87" t="s">
        <v>673</v>
      </c>
      <c r="C334" s="87" t="s">
        <v>674</v>
      </c>
      <c r="D334" s="88">
        <f>IF(ISNA(VLOOKUP($B334,'[2]1516 enrollment_Rev_Exp by size'!$A$6:$C$325,3,FALSE)),"",VLOOKUP($B334,'[2]1516 enrollment_Rev_Exp by size'!$A$6:$C$325,3,FALSE))</f>
        <v>2458.25</v>
      </c>
      <c r="E334" s="89">
        <v>25552176.07</v>
      </c>
      <c r="F334" s="67">
        <f t="shared" si="785"/>
        <v>25552176.070000004</v>
      </c>
      <c r="G334" s="67">
        <f t="shared" si="786"/>
        <v>0</v>
      </c>
      <c r="H334" s="90">
        <f>IF(ISNA(VLOOKUP($B334,'[2]1516 Exp_Rev Access'!$F$7:$FS$310,2,FALSE)),"",VLOOKUP($B334,'[2]1516 Exp_Rev Access'!$F$7:$FS$310,2,FALSE))</f>
        <v>2099969.84</v>
      </c>
      <c r="I334" s="90">
        <f>IF(ISNA(VLOOKUP($B334,'[2]1516 Exp_Rev Access'!$F$7:$FS$310,3,FALSE)),"",VLOOKUP($B334,'[2]1516 Exp_Rev Access'!$F$7:$FS$310,3,FALSE))</f>
        <v>0</v>
      </c>
      <c r="J334" s="90">
        <f>IF(ISNA(VLOOKUP($B334,'[2]1516 Exp_Rev Access'!$F$7:$FS$310,4,FALSE)),"",VLOOKUP($B334,'[2]1516 Exp_Rev Access'!$F$7:$FS$310,4,FALSE))</f>
        <v>0</v>
      </c>
      <c r="K334" s="90">
        <f>IF(ISNA(VLOOKUP($B334,'[2]1516 Exp_Rev Access'!$F$7:$FS$310,5,FALSE)),"-",VLOOKUP($B334,'[2]1516 Exp_Rev Access'!$F$7:$FS$310,5,FALSE))</f>
        <v>854.29</v>
      </c>
      <c r="L334" s="90">
        <f>IF(ISNA(VLOOKUP($B334,'[2]1516 Exp_Rev Access'!$F$7:$FS$310,6,FALSE)),"",VLOOKUP($B334,'[2]1516 Exp_Rev Access'!$F$7:$FS$310,6,FALSE))</f>
        <v>0</v>
      </c>
      <c r="M334" s="90">
        <f>IF(ISNA(VLOOKUP($B334,'[2]1516 Exp_Rev Access'!$F$7:$FS$310,7,FALSE)),"",VLOOKUP($B334,'[2]1516 Exp_Rev Access'!$F$7:$FS$310,7,FALSE))</f>
        <v>0</v>
      </c>
      <c r="N334" s="53">
        <f t="shared" si="787"/>
        <v>2100824.13</v>
      </c>
      <c r="O334" s="91">
        <f t="shared" si="788"/>
        <v>8.2217034050047544E-2</v>
      </c>
      <c r="P334" s="53">
        <f t="shared" si="789"/>
        <v>854.60149699989825</v>
      </c>
      <c r="Q334" s="90">
        <f>IF(ISNA(VLOOKUP($B334,'[2]1516 Exp_Rev Access'!$F$7:$FS$310,8,FALSE)),"",VLOOKUP($B334,'[2]1516 Exp_Rev Access'!$F$7:$FS$310,8,FALSE))</f>
        <v>12406.92</v>
      </c>
      <c r="R334" s="90">
        <f>IF(ISNA(VLOOKUP($B334,'[2]1516 Exp_Rev Access'!$F$7:$FS$310,9,FALSE)),"",VLOOKUP($B334,'[2]1516 Exp_Rev Access'!$F$7:$FS$310,9,FALSE))</f>
        <v>0</v>
      </c>
      <c r="S334" s="90">
        <f>IF(ISNA(VLOOKUP($B334,'[2]1516 Exp_Rev Access'!$F$7:$FS$310,10,FALSE)),"",VLOOKUP($B334,'[2]1516 Exp_Rev Access'!$F$7:$FS$310,10,FALSE))</f>
        <v>0</v>
      </c>
      <c r="T334" s="90">
        <f>IF(ISNA(VLOOKUP($B334,'[2]1516 Exp_Rev Access'!$F$7:$FS$310,11,FALSE)),"",VLOOKUP($B334,'[2]1516 Exp_Rev Access'!$F$7:$FS$310,11,FALSE))</f>
        <v>0</v>
      </c>
      <c r="U334" s="90">
        <f>IF(ISNA(VLOOKUP($B334,'[2]1516 Exp_Rev Access'!$F$7:$FS$310,12,FALSE)),"",VLOOKUP($B334,'[2]1516 Exp_Rev Access'!$F$7:$FS$310,12,FALSE))</f>
        <v>0</v>
      </c>
      <c r="V334" s="90">
        <f>IF(ISNA(VLOOKUP($B334,'[2]1516 Exp_Rev Access'!$F$7:$FS$310,13,FALSE)),"",VLOOKUP($B334,'[2]1516 Exp_Rev Access'!$F$7:$FS$310,13,FALSE))</f>
        <v>0</v>
      </c>
      <c r="W334" s="90">
        <f>IF(ISNA(VLOOKUP($B334,'[2]1516 Exp_Rev Access'!$F$7:$FS$310,14,FALSE)),"",VLOOKUP($B334,'[2]1516 Exp_Rev Access'!$F$7:$FS$310,14,FALSE))</f>
        <v>0</v>
      </c>
      <c r="X334" s="90">
        <f>IF(ISNA(VLOOKUP($B334,'[2]1516 Exp_Rev Access'!$F$7:$FS$310,15,FALSE)),"",VLOOKUP($B334,'[2]1516 Exp_Rev Access'!$F$7:$FS$310,15,FALSE))</f>
        <v>0</v>
      </c>
      <c r="Y334" s="90">
        <f>IF(ISNA(VLOOKUP($B334,'[2]1516 Exp_Rev Access'!$F$7:$FS$310,16,FALSE)),"",VLOOKUP($B334,'[2]1516 Exp_Rev Access'!$F$7:$FS$310,16,FALSE))</f>
        <v>689.98</v>
      </c>
      <c r="Z334" s="90">
        <f>IF(ISNA(VLOOKUP($B334,'[2]1516 Exp_Rev Access'!$F$7:$FS$310,17,FALSE)),"",VLOOKUP($B334,'[2]1516 Exp_Rev Access'!$F$7:$FS$310,17,FALSE))</f>
        <v>0</v>
      </c>
      <c r="AA334" s="90">
        <f>IF(ISNA(VLOOKUP($B334,'[2]1516 Exp_Rev Access'!$F$7:$FS$310,18,FALSE)),"",VLOOKUP($B334,'[2]1516 Exp_Rev Access'!$F$7:$FS$310,18,FALSE))</f>
        <v>0</v>
      </c>
      <c r="AB334" s="90">
        <f>IF(ISNA(VLOOKUP($B334,'[2]1516 Exp_Rev Access'!$F$7:$FS$310,19,FALSE)),"",VLOOKUP($B334,'[2]1516 Exp_Rev Access'!$F$7:$FS$310,19,FALSE))</f>
        <v>0</v>
      </c>
      <c r="AC334" s="90">
        <f>IF(ISNA(VLOOKUP($B334,'[2]1516 Exp_Rev Access'!$F$7:$FS$310,20,FALSE)),"",VLOOKUP($B334,'[2]1516 Exp_Rev Access'!$F$7:$FS$310,20,FALSE))</f>
        <v>0</v>
      </c>
      <c r="AD334" s="90">
        <f>IF(ISNA(VLOOKUP($B334,'[2]1516 Exp_Rev Access'!$F$7:$FS$310,21,FALSE)),"",VLOOKUP($B334,'[2]1516 Exp_Rev Access'!$F$7:$FS$310,21,FALSE))</f>
        <v>125499.03</v>
      </c>
      <c r="AE334" s="90">
        <f>IF(ISNA(VLOOKUP($B334,'[2]1516 Exp_Rev Access'!$F$7:$FS$310,22,FALSE)),"",VLOOKUP($B334,'[2]1516 Exp_Rev Access'!$F$7:$FS$310,22,FALSE))</f>
        <v>14635.12</v>
      </c>
      <c r="AF334" s="90">
        <f>IF(ISNA(VLOOKUP($B334,'[2]1516 Exp_Rev Access'!$F$7:$FS$310,23,FALSE)),"",VLOOKUP($B334,'[2]1516 Exp_Rev Access'!$F$7:$FS$310,23,FALSE))</f>
        <v>0</v>
      </c>
      <c r="AG334" s="90">
        <f>IF(ISNA(VLOOKUP($B334,'[2]1516 Exp_Rev Access'!$F$7:$FS$310,24,FALSE)),"",VLOOKUP($B334,'[2]1516 Exp_Rev Access'!$F$7:$FS$310,24,FALSE))</f>
        <v>0</v>
      </c>
      <c r="AH334" s="90">
        <f>IF(ISNA(VLOOKUP($B334,'[2]1516 Exp_Rev Access'!$F$7:$FS$310,25,FALSE)),"",VLOOKUP($B334,'[2]1516 Exp_Rev Access'!$F$7:$FS$310,25,FALSE))</f>
        <v>618</v>
      </c>
      <c r="AI334" s="90">
        <f>IF(ISNA(VLOOKUP($B334,'[2]1516 Exp_Rev Access'!$F$7:$FS$310,26,FALSE)),"",VLOOKUP($B334,'[2]1516 Exp_Rev Access'!$F$7:$FS$310,26,FALSE))</f>
        <v>21160</v>
      </c>
      <c r="AJ334" s="90">
        <f>IF(ISNA(VLOOKUP($B334,'[2]1516 Exp_Rev Access'!$F$7:$FS$310,27,FALSE)),"",VLOOKUP($B334,'[2]1516 Exp_Rev Access'!$F$7:$FS$310,27,FALSE))</f>
        <v>2560.89</v>
      </c>
      <c r="AK334" s="90">
        <f>IF(ISNA(VLOOKUP($B334,'[2]1516 Exp_Rev Access'!$F$7:$FS$310,28,FALSE)),"",VLOOKUP($B334,'[2]1516 Exp_Rev Access'!$F$7:$FS$310,28,FALSE))</f>
        <v>66239.360000000001</v>
      </c>
      <c r="AL334" s="90">
        <f>IF(ISNA(VLOOKUP($B334,'[2]1516 Exp_Rev Access'!$F$7:$FS$310,29,FALSE)),"",VLOOKUP($B334,'[2]1516 Exp_Rev Access'!$F$7:$FS$310,29,FALSE))</f>
        <v>39385.19</v>
      </c>
      <c r="AM334" s="53">
        <f t="shared" si="790"/>
        <v>283194.49</v>
      </c>
      <c r="AN334" s="92">
        <f t="shared" si="791"/>
        <v>1.1082989144415361E-2</v>
      </c>
      <c r="AO334" s="68">
        <f t="shared" si="792"/>
        <v>115.20166378521306</v>
      </c>
      <c r="AP334" s="90">
        <f>IF(ISNA(VLOOKUP($B334,'[2]1516 Exp_Rev Access'!$F$7:$FS$310,30,FALSE)),"",VLOOKUP($B334,'[2]1516 Exp_Rev Access'!$F$7:$FS$310,30,FALSE))</f>
        <v>14883737.02</v>
      </c>
      <c r="AQ334" s="90">
        <f>IF(ISNA(VLOOKUP($B334,'[2]1516 Exp_Rev Access'!$F$7:$FS$310,31,FALSE)),"",VLOOKUP($B334,'[2]1516 Exp_Rev Access'!$F$7:$FS$310,31,FALSE))</f>
        <v>481626.14</v>
      </c>
      <c r="AR334" s="90">
        <f>IF(ISNA(VLOOKUP($B334,'[2]1516 Exp_Rev Access'!$F$7:$FS$310,32,FALSE)),"",VLOOKUP($B334,'[2]1516 Exp_Rev Access'!$F$7:$FS$310,32,FALSE))</f>
        <v>1992787.28</v>
      </c>
      <c r="AS334" s="90">
        <f>IF(ISNA(VLOOKUP($B334,'[2]1516 Exp_Rev Access'!$F$7:$FS$310,33,FALSE)),"",VLOOKUP($B334,'[2]1516 Exp_Rev Access'!$F$7:$FS$310,33,FALSE))</f>
        <v>0</v>
      </c>
      <c r="AT334" s="90">
        <f>IF(ISNA(VLOOKUP($B334,'[2]1516 Exp_Rev Access'!$F$7:$FS$310,34,FALSE)),"",VLOOKUP($B334,'[2]1516 Exp_Rev Access'!$F$7:$FS$310,34,FALSE))</f>
        <v>0</v>
      </c>
      <c r="AU334" s="53">
        <f t="shared" si="793"/>
        <v>17358150.440000001</v>
      </c>
      <c r="AV334" s="93">
        <f t="shared" si="794"/>
        <v>0.67932180775709572</v>
      </c>
      <c r="AW334" s="53">
        <f t="shared" si="795"/>
        <v>7061.1819139631862</v>
      </c>
      <c r="AX334" s="90">
        <f>IF(ISNA(VLOOKUP($B334,'[2]1516 Exp_Rev Access'!$F$7:$FS$310,35,FALSE)),"",VLOOKUP($B334,'[2]1516 Exp_Rev Access'!$F$7:$FS$310,35,FALSE))</f>
        <v>0</v>
      </c>
      <c r="AY334" s="90">
        <f>IF(ISNA(VLOOKUP($B334,'[2]1516 Exp_Rev Access'!$F$7:$FS$310,36,FALSE)),"",VLOOKUP($B334,'[2]1516 Exp_Rev Access'!$F$7:$FS$310,36,FALSE))</f>
        <v>1751343.07</v>
      </c>
      <c r="AZ334" s="90">
        <f>IF(ISNA(VLOOKUP($B334,'[2]1516 Exp_Rev Access'!$F$7:$FS$310,37,FALSE)),"",VLOOKUP($B334,'[2]1516 Exp_Rev Access'!$F$7:$FS$310,37,FALSE))</f>
        <v>69219.98</v>
      </c>
      <c r="BA334" s="90">
        <f>IF(ISNA(VLOOKUP($B334,'[2]1516 Exp_Rev Access'!$F$7:$FS$310,38,FALSE)),"",VLOOKUP($B334,'[2]1516 Exp_Rev Access'!$F$7:$FS$310,38,FALSE))</f>
        <v>0</v>
      </c>
      <c r="BB334" s="90">
        <f>IF(ISNA(VLOOKUP($B334,'[2]1516 Exp_Rev Access'!$F$7:$FS$310,39,FALSE)),"",VLOOKUP($B334,'[2]1516 Exp_Rev Access'!$F$7:$FS$310,39,FALSE))</f>
        <v>0</v>
      </c>
      <c r="BC334" s="90">
        <f>IF(ISNA(VLOOKUP($B334,'[2]1516 Exp_Rev Access'!$F$7:$FS$310,40,FALSE)),"",VLOOKUP($B334,'[2]1516 Exp_Rev Access'!$F$7:$FS$310,40,FALSE))</f>
        <v>586897.79</v>
      </c>
      <c r="BD334" s="90">
        <f>IF(ISNA(VLOOKUP($B334,'[2]1516 Exp_Rev Access'!$F$7:$FS$310,41,FALSE)),"",VLOOKUP($B334,'[2]1516 Exp_Rev Access'!$F$7:$FS$310,41,FALSE))</f>
        <v>0</v>
      </c>
      <c r="BE334" s="90">
        <f>IF(ISNA(VLOOKUP($B334,'[2]1516 Exp_Rev Access'!$F$7:$FS$310,42,FALSE)),"",VLOOKUP($B334,'[2]1516 Exp_Rev Access'!$F$7:$FS$310,42,FALSE))</f>
        <v>121402.87</v>
      </c>
      <c r="BF334" s="90">
        <f>IF(ISNA(VLOOKUP($B334,'[2]1516 Exp_Rev Access'!$F$7:$FS$310,43,FALSE)),"",VLOOKUP($B334,'[2]1516 Exp_Rev Access'!$F$7:$FS$310,43,FALSE))</f>
        <v>0</v>
      </c>
      <c r="BG334" s="90">
        <f>IF(ISNA(VLOOKUP($B334,'[2]1516 Exp_Rev Access'!$F$7:$FS$310,44,FALSE)),"",VLOOKUP($B334,'[2]1516 Exp_Rev Access'!$F$7:$FS$310,44,FALSE))</f>
        <v>14275.82</v>
      </c>
      <c r="BH334" s="90">
        <f>IF(ISNA(VLOOKUP($B334,'[2]1516 Exp_Rev Access'!$F$7:$FS$310,45,FALSE)),"",VLOOKUP($B334,'[2]1516 Exp_Rev Access'!$F$7:$FS$310,45,FALSE))</f>
        <v>24309.119999999999</v>
      </c>
      <c r="BI334" s="90">
        <f>IF(ISNA(VLOOKUP($B334,'[2]1516 Exp_Rev Access'!$F$7:$FS$310,46,FALSE)),"",VLOOKUP($B334,'[2]1516 Exp_Rev Access'!$F$7:$FS$310,46,FALSE))</f>
        <v>0</v>
      </c>
      <c r="BJ334" s="90">
        <f>IF(ISNA(VLOOKUP($B334,'[2]1516 Exp_Rev Access'!$F$7:$FS$310,47,FALSE)),"",VLOOKUP($B334,'[2]1516 Exp_Rev Access'!$F$7:$FS$310,47,FALSE))</f>
        <v>36916.49</v>
      </c>
      <c r="BK334" s="90">
        <f>IF(ISNA(VLOOKUP($B334,'[2]1516 Exp_Rev Access'!$F$7:$FS$310,48,FALSE)),"",VLOOKUP($B334,'[2]1516 Exp_Rev Access'!$F$7:$FS$310,48,FALSE))</f>
        <v>1100891.25</v>
      </c>
      <c r="BL334" s="90">
        <f>IF(ISNA(VLOOKUP($B334,'[2]1516 Exp_Rev Access'!$F$7:$FS$310,49,FALSE)),"",VLOOKUP($B334,'[2]1516 Exp_Rev Access'!$F$7:$FS$310,49,FALSE))</f>
        <v>0</v>
      </c>
      <c r="BM334" s="90">
        <f>IF(ISNA(VLOOKUP($B334,'[2]1516 Exp_Rev Access'!$F$7:$FS$310,50,FALSE)),"",VLOOKUP($B334,'[2]1516 Exp_Rev Access'!$F$7:$FS$310,50,FALSE))</f>
        <v>0</v>
      </c>
      <c r="BN334" s="90">
        <f>IF(ISNA(VLOOKUP($B334,'[2]1516 Exp_Rev Access'!$F$7:$FS$310,51,FALSE)),"",VLOOKUP($B334,'[2]1516 Exp_Rev Access'!$F$7:$FS$310,51,FALSE))</f>
        <v>0</v>
      </c>
      <c r="BO334" s="90">
        <f>IF(ISNA(VLOOKUP($B334,'[2]1516 Exp_Rev Access'!$F$7:$FS$310,52,FALSE)),"",VLOOKUP($B334,'[2]1516 Exp_Rev Access'!$F$7:$FS$310,52,FALSE))</f>
        <v>0</v>
      </c>
      <c r="BP334" s="90">
        <f>IF(ISNA(VLOOKUP($B334,'[2]1516 Exp_Rev Access'!$F$7:$FS$310,53,FALSE)),"",VLOOKUP($B334,'[2]1516 Exp_Rev Access'!$F$7:$FS$310,53,FALSE))</f>
        <v>0</v>
      </c>
      <c r="BQ334" s="90">
        <f>IF(ISNA(VLOOKUP($B334,'[2]1516 Exp_Rev Access'!$F$7:$FS$310,54,FALSE)),"",VLOOKUP($B334,'[2]1516 Exp_Rev Access'!$F$7:$FS$310,54,FALSE))</f>
        <v>0</v>
      </c>
      <c r="BR334" s="90">
        <f>IF(ISNA(VLOOKUP($B334,'[2]1516 Exp_Rev Access'!$F$7:$FS$310,55,FALSE)),"",VLOOKUP($B334,'[2]1516 Exp_Rev Access'!$F$7:$FS$310,55,FALSE))</f>
        <v>0</v>
      </c>
      <c r="BS334" s="90">
        <f>IF(ISNA(VLOOKUP($B334,'[2]1516 Exp_Rev Access'!$F$7:$FS$310,56,FALSE)),"",VLOOKUP($B334,'[2]1516 Exp_Rev Access'!$F$7:$FS$310,56,FALSE))</f>
        <v>0</v>
      </c>
      <c r="BT334" s="90">
        <f>IF(ISNA(VLOOKUP($B334,'[2]1516 Exp_Rev Access'!$F$7:$FS$310,57,FALSE)),"",VLOOKUP($B334,'[2]1516 Exp_Rev Access'!$F$7:$FS$310,57,FALSE))</f>
        <v>0</v>
      </c>
      <c r="BU334" s="90">
        <f>IF(ISNA(VLOOKUP($B334,'[2]1516 Exp_Rev Access'!$F$7:$FS$310,58,FALSE)),"",VLOOKUP($B334,'[2]1516 Exp_Rev Access'!$F$7:$FS$310,58,FALSE))</f>
        <v>0</v>
      </c>
      <c r="BV334" s="53">
        <f t="shared" si="796"/>
        <v>3705256.39</v>
      </c>
      <c r="BW334" s="92">
        <f t="shared" si="797"/>
        <v>0.14500746941667422</v>
      </c>
      <c r="BX334" s="68">
        <f t="shared" si="798"/>
        <v>1507.2740323400794</v>
      </c>
      <c r="BY334" s="90">
        <f>IF(ISNA(VLOOKUP($B334,'[2]1516 Exp_Rev Access'!$F$7:$FS$310,59,FALSE)),"",VLOOKUP($B334,'[2]1516 Exp_Rev Access'!$F$7:$FS$310,59,FALSE))</f>
        <v>0</v>
      </c>
      <c r="BZ334" s="90">
        <f>IF(ISNA(VLOOKUP($B334,'[2]1516 Exp_Rev Access'!$F$7:$FS$310,60,FALSE)),"",VLOOKUP($B334,'[2]1516 Exp_Rev Access'!$F$7:$FS$310,60,FALSE))</f>
        <v>0</v>
      </c>
      <c r="CA334" s="90">
        <f>IF(ISNA(VLOOKUP($B334,'[2]1516 Exp_Rev Access'!$F$7:$FS$310,61,FALSE)),"",VLOOKUP($B334,'[2]1516 Exp_Rev Access'!$F$7:$FS$310,61,FALSE))</f>
        <v>0</v>
      </c>
      <c r="CB334" s="90">
        <f>IF(ISNA(VLOOKUP($B334,'[2]1516 Exp_Rev Access'!$F$7:$FS$310,62,FALSE)),"",VLOOKUP($B334,'[2]1516 Exp_Rev Access'!$F$7:$FS$310,62,FALSE))</f>
        <v>0</v>
      </c>
      <c r="CC334" s="90">
        <f>IF(ISNA(VLOOKUP($B334,'[2]1516 Exp_Rev Access'!$F$7:$FS$310,63,FALSE)),"",VLOOKUP($B334,'[2]1516 Exp_Rev Access'!$F$7:$FS$310,63,FALSE))</f>
        <v>0</v>
      </c>
      <c r="CD334" s="90">
        <f>IF(ISNA(VLOOKUP($B334,'[2]1516 Exp_Rev Access'!$F$7:$FS$310,64,FALSE)),"",VLOOKUP($B334,'[2]1516 Exp_Rev Access'!$F$7:$FS$310,64,FALSE))</f>
        <v>0</v>
      </c>
      <c r="CE334" s="53">
        <f t="shared" si="799"/>
        <v>0</v>
      </c>
      <c r="CF334" s="92"/>
      <c r="CG334" s="94">
        <f t="shared" si="800"/>
        <v>0</v>
      </c>
      <c r="CH334" s="90">
        <f>IF(ISNA(VLOOKUP($B334,'[2]1516 Exp_Rev Access'!$F$7:$FS$310,65,FALSE)),"",VLOOKUP($B334,'[2]1516 Exp_Rev Access'!$F$7:$FS$310,65,FALSE))</f>
        <v>0</v>
      </c>
      <c r="CI334" s="90">
        <f>IF(ISNA(VLOOKUP($B334,'[2]1516 Exp_Rev Access'!$F$7:$FS$310,66,FALSE)),"",VLOOKUP($B334,'[2]1516 Exp_Rev Access'!$F$7:$FS$310,66,FALSE))</f>
        <v>0</v>
      </c>
      <c r="CJ334" s="90">
        <f>IF(ISNA(VLOOKUP($B334,'[2]1516 Exp_Rev Access'!$F$7:$FS$310,67,FALSE)),"",VLOOKUP($B334,'[2]1516 Exp_Rev Access'!$F$7:$FS$310,67,FALSE))</f>
        <v>0</v>
      </c>
      <c r="CK334" s="90">
        <f>IF(ISNA(VLOOKUP($B334,'[2]1516 Exp_Rev Access'!$F$7:$FS$310,68,FALSE)),"",VLOOKUP($B334,'[2]1516 Exp_Rev Access'!$F$7:$FS$310,68,FALSE))</f>
        <v>0</v>
      </c>
      <c r="CL334" s="90">
        <f>IF(ISNA(VLOOKUP($B334,'[2]1516 Exp_Rev Access'!$F$7:$FS$310,69,FALSE)),"",VLOOKUP($B334,'[2]1516 Exp_Rev Access'!$F$7:$FS$310,69,FALSE))</f>
        <v>0</v>
      </c>
      <c r="CM334" s="90">
        <f>IF(ISNA(VLOOKUP($B334,'[2]1516 Exp_Rev Access'!$F$7:$FS$310,70,FALSE)),"",VLOOKUP($B334,'[2]1516 Exp_Rev Access'!$F$7:$FS$310,70,FALSE))</f>
        <v>0</v>
      </c>
      <c r="CN334" s="90">
        <f>IF(ISNA(VLOOKUP($B334,'[2]1516 Exp_Rev Access'!$F$7:$FS$310,71,FALSE)),"",VLOOKUP($B334,'[2]1516 Exp_Rev Access'!$F$7:$FS$310,71,FALSE))</f>
        <v>0</v>
      </c>
      <c r="CO334" s="90">
        <f>IF(ISNA(VLOOKUP($B334,'[2]1516 Exp_Rev Access'!$F$7:$FS$310,72,FALSE)),"",VLOOKUP($B334,'[2]1516 Exp_Rev Access'!$F$7:$FS$310,72,FALSE))</f>
        <v>0</v>
      </c>
      <c r="CP334" s="90">
        <f>IF(ISNA(VLOOKUP($B334,'[2]1516 Exp_Rev Access'!$F$7:$FS$310,73,FALSE)),"",VLOOKUP($B334,'[2]1516 Exp_Rev Access'!$F$7:$FS$310,73,FALSE))</f>
        <v>0</v>
      </c>
      <c r="CQ334" s="90">
        <f>IF(ISNA(VLOOKUP($B334,'[2]1516 Exp_Rev Access'!$F$7:$FS$310,74,FALSE)),"",VLOOKUP($B334,'[2]1516 Exp_Rev Access'!$F$7:$FS$310,74,FALSE))</f>
        <v>432170.73</v>
      </c>
      <c r="CR334" s="90">
        <f>IF(ISNA(VLOOKUP($B334,'[2]1516 Exp_Rev Access'!$F$7:$FS$310,75,FALSE)),"",VLOOKUP($B334,'[2]1516 Exp_Rev Access'!$F$7:$FS$310,75,FALSE))</f>
        <v>0</v>
      </c>
      <c r="CS334" s="90">
        <f>IF(ISNA(VLOOKUP($B334,'[2]1516 Exp_Rev Access'!$F$7:$FS$310,76,FALSE)),"",VLOOKUP($B334,'[2]1516 Exp_Rev Access'!$F$7:$FS$310,76,FALSE))</f>
        <v>15596.45</v>
      </c>
      <c r="CT334" s="90">
        <f>IF(ISNA(VLOOKUP($B334,'[2]1516 Exp_Rev Access'!$F$7:$FS$310,77,FALSE)),"",VLOOKUP($B334,'[2]1516 Exp_Rev Access'!$F$7:$FS$310,77,FALSE))</f>
        <v>0</v>
      </c>
      <c r="CU334" s="90">
        <f>IF(ISNA(VLOOKUP($B334,'[2]1516 Exp_Rev Access'!$F$7:$FS$310,78,FALSE)),"",VLOOKUP($B334,'[2]1516 Exp_Rev Access'!$F$7:$FS$310,78,FALSE))</f>
        <v>547365.56999999995</v>
      </c>
      <c r="CV334" s="90">
        <f>IF(ISNA(VLOOKUP($B334,'[2]1516 Exp_Rev Access'!$F$7:$FS$310,79,FALSE)),"",VLOOKUP($B334,'[2]1516 Exp_Rev Access'!$F$7:$FS$310,79,FALSE))</f>
        <v>14943.51</v>
      </c>
      <c r="CW334" s="90">
        <f>IF(ISNA(VLOOKUP($B334,'[2]1516 Exp_Rev Access'!$F$7:$FS$310,80,FALSE)),"",VLOOKUP($B334,'[2]1516 Exp_Rev Access'!$F$7:$FS$310,80,FALSE))</f>
        <v>0</v>
      </c>
      <c r="CX334" s="90">
        <f>IF(ISNA(VLOOKUP($B334,'[2]1516 Exp_Rev Access'!$F$7:$FS$310,81,FALSE)),"",VLOOKUP($B334,'[2]1516 Exp_Rev Access'!$F$7:$FS$310,81,FALSE))</f>
        <v>0</v>
      </c>
      <c r="CY334" s="90">
        <f>IF(ISNA(VLOOKUP($B334,'[2]1516 Exp_Rev Access'!$F$7:$FS$310,82,FALSE)),"",VLOOKUP($B334,'[2]1516 Exp_Rev Access'!$F$7:$FS$310,82,FALSE))</f>
        <v>0</v>
      </c>
      <c r="CZ334" s="90">
        <f>IF(ISNA(VLOOKUP($B334,'[2]1516 Exp_Rev Access'!$F$7:$FS$310,83,FALSE)),"",VLOOKUP($B334,'[2]1516 Exp_Rev Access'!$F$7:$FS$310,83,FALSE))</f>
        <v>0</v>
      </c>
      <c r="DA334" s="90">
        <f>IF(ISNA(VLOOKUP($B334,'[2]1516 Exp_Rev Access'!$F$7:$FS$310,84,FALSE)),"",VLOOKUP($B334,'[2]1516 Exp_Rev Access'!$F$7:$FS$310,84,FALSE))</f>
        <v>0</v>
      </c>
      <c r="DB334" s="90">
        <f>IF(ISNA(VLOOKUP($B334,'[2]1516 Exp_Rev Access'!$F$7:$FS$310,85,FALSE)),"",VLOOKUP($B334,'[2]1516 Exp_Rev Access'!$F$7:$FS$310,85,FALSE))</f>
        <v>0</v>
      </c>
      <c r="DC334" s="90">
        <f>IF(ISNA(VLOOKUP($B334,'[2]1516 Exp_Rev Access'!$F$7:$FS$310,86,FALSE)),"",VLOOKUP($B334,'[2]1516 Exp_Rev Access'!$F$7:$FS$310,86,FALSE))</f>
        <v>0</v>
      </c>
      <c r="DD334" s="90">
        <f>IF(ISNA(VLOOKUP($B334,'[2]1516 Exp_Rev Access'!$F$7:$FS$310,87,FALSE)),"",VLOOKUP($B334,'[2]1516 Exp_Rev Access'!$F$7:$FS$310,87,FALSE))</f>
        <v>0</v>
      </c>
      <c r="DE334" s="90">
        <f>IF(ISNA(VLOOKUP($B334,'[2]1516 Exp_Rev Access'!$F$7:$FS$310,88,FALSE)),"",VLOOKUP($B334,'[2]1516 Exp_Rev Access'!$F$7:$FS$310,88,FALSE))</f>
        <v>0</v>
      </c>
      <c r="DF334" s="90">
        <f>IF(ISNA(VLOOKUP($B334,'[2]1516 Exp_Rev Access'!$F$7:$FS$310,89,FALSE)),"",VLOOKUP($B334,'[2]1516 Exp_Rev Access'!$F$7:$FS$310,89,FALSE))</f>
        <v>0</v>
      </c>
      <c r="DG334" s="90">
        <f>IF(ISNA(VLOOKUP($B334,'[2]1516 Exp_Rev Access'!$F$7:$FS$310,90,FALSE)),"",VLOOKUP($B334,'[2]1516 Exp_Rev Access'!$F$7:$FS$310,90,FALSE))</f>
        <v>0</v>
      </c>
      <c r="DH334" s="90">
        <f>IF(ISNA(VLOOKUP($B334,'[2]1516 Exp_Rev Access'!$F$7:$FS$310,91,FALSE)),"",VLOOKUP($B334,'[2]1516 Exp_Rev Access'!$F$7:$FS$310,91,FALSE))</f>
        <v>14327.88</v>
      </c>
      <c r="DI334" s="90">
        <f>IF(ISNA(VLOOKUP($B334,'[2]1516 Exp_Rev Access'!$F$7:$FS$310,92,FALSE)),"",VLOOKUP($B334,'[2]1516 Exp_Rev Access'!$F$7:$FS$310,92,FALSE))</f>
        <v>578656.4</v>
      </c>
      <c r="DJ334" s="90">
        <f>IF(ISNA(VLOOKUP($B334,'[2]1516 Exp_Rev Access'!$F$7:$FS$310,93,FALSE)),"",VLOOKUP($B334,'[2]1516 Exp_Rev Access'!$F$7:$FS$310,93,FALSE))</f>
        <v>0</v>
      </c>
      <c r="DK334" s="90">
        <f>IF(ISNA(VLOOKUP($B334,'[2]1516 Exp_Rev Access'!$F$7:$FS$310,94,FALSE)),"",VLOOKUP($B334,'[2]1516 Exp_Rev Access'!$F$7:$FS$310,94,FALSE))</f>
        <v>0</v>
      </c>
      <c r="DL334" s="90">
        <f>IF(ISNA(VLOOKUP($B334,'[2]1516 Exp_Rev Access'!$F$7:$FS$310,95,FALSE)),"",VLOOKUP($B334,'[2]1516 Exp_Rev Access'!$F$7:$FS$310,95,FALSE))</f>
        <v>0</v>
      </c>
      <c r="DM334" s="90">
        <f>IF(ISNA(VLOOKUP($B334,'[2]1516 Exp_Rev Access'!$F$7:$FS$310,96,FALSE)),"",VLOOKUP($B334,'[2]1516 Exp_Rev Access'!$F$7:$FS$310,96,FALSE))</f>
        <v>0</v>
      </c>
      <c r="DN334" s="90">
        <f>IF(ISNA(VLOOKUP($B334,'[2]1516 Exp_Rev Access'!$F$7:$FS$310,97,FALSE)),"",VLOOKUP($B334,'[2]1516 Exp_Rev Access'!$F$7:$FS$310,97,FALSE))</f>
        <v>0</v>
      </c>
      <c r="DO334" s="90">
        <f>IF(ISNA(VLOOKUP($B334,'[2]1516 Exp_Rev Access'!$F$7:$FS$310,98,FALSE)),"",VLOOKUP($B334,'[2]1516 Exp_Rev Access'!$F$7:$FS$310,98,FALSE))</f>
        <v>0</v>
      </c>
      <c r="DP334" s="90">
        <f>IF(ISNA(VLOOKUP($B334,'[2]1516 Exp_Rev Access'!$F$7:$FS$310,99,FALSE)),"",VLOOKUP($B334,'[2]1516 Exp_Rev Access'!$F$7:$FS$310,99,FALSE))</f>
        <v>0</v>
      </c>
      <c r="DQ334" s="90">
        <f>IF(ISNA(VLOOKUP($B334,'[2]1516 Exp_Rev Access'!$F$7:$FS$310,100,FALSE)),"",VLOOKUP($B334,'[2]1516 Exp_Rev Access'!$F$7:$FS$310,100,FALSE))</f>
        <v>0</v>
      </c>
      <c r="DR334" s="90">
        <f>IF(ISNA(VLOOKUP($B334,'[2]1516 Exp_Rev Access'!$F$7:$FS$310,101,FALSE)),"",VLOOKUP($B334,'[2]1516 Exp_Rev Access'!$F$7:$FS$310,101,FALSE))</f>
        <v>0</v>
      </c>
      <c r="DS334" s="90">
        <f>IF(ISNA(VLOOKUP($B334,'[2]1516 Exp_Rev Access'!$F$7:$FS$310,102,FALSE)),"",VLOOKUP($B334,'[2]1516 Exp_Rev Access'!$F$7:$FS$310,102,FALSE))</f>
        <v>0</v>
      </c>
      <c r="DT334" s="90">
        <f>IF(ISNA(VLOOKUP($B334,'[2]1516 Exp_Rev Access'!$F$7:$FS$310,103,FALSE)),"",VLOOKUP($B334,'[2]1516 Exp_Rev Access'!$F$7:$FS$310,103,FALSE))</f>
        <v>0</v>
      </c>
      <c r="DU334" s="90">
        <f>IF(ISNA(VLOOKUP($B334,'[2]1516 Exp_Rev Access'!$F$7:$FS$310,104,FALSE)),"",VLOOKUP($B334,'[2]1516 Exp_Rev Access'!$F$7:$FS$310,104,FALSE))</f>
        <v>0</v>
      </c>
      <c r="DV334" s="90">
        <f>IF(ISNA(VLOOKUP($B334,'[2]1516 Exp_Rev Access'!$F$7:$FS$310,105,FALSE)),"",VLOOKUP($B334,'[2]1516 Exp_Rev Access'!$F$7:$FS$310,105,FALSE))</f>
        <v>0</v>
      </c>
      <c r="DW334" s="90">
        <f>IF(ISNA(VLOOKUP($B334,'[2]1516 Exp_Rev Access'!$F$7:$FS$310,106,FALSE)),"",VLOOKUP($B334,'[2]1516 Exp_Rev Access'!$F$7:$FS$310,106,FALSE))</f>
        <v>0</v>
      </c>
      <c r="DX334" s="90">
        <f>IF(ISNA(VLOOKUP($B334,'[2]1516 Exp_Rev Access'!$F$7:$FS$310,107,FALSE)),"",VLOOKUP($B334,'[2]1516 Exp_Rev Access'!$F$7:$FS$310,107,FALSE))</f>
        <v>0</v>
      </c>
      <c r="DY334" s="90">
        <f>IF(ISNA(VLOOKUP($B334,'[2]1516 Exp_Rev Access'!$F$7:$FS$310,108,FALSE)),"",VLOOKUP($B334,'[2]1516 Exp_Rev Access'!$F$7:$FS$310,108,FALSE))</f>
        <v>0</v>
      </c>
      <c r="DZ334" s="90">
        <f>IF(ISNA(VLOOKUP($B334,'[2]1516 Exp_Rev Access'!$F$7:$FS$310,109,FALSE)),"",VLOOKUP($B334,'[2]1516 Exp_Rev Access'!$F$7:$FS$310,109,FALSE))</f>
        <v>0</v>
      </c>
      <c r="EA334" s="90">
        <f>IF(ISNA(VLOOKUP($B334,'[2]1516 Exp_Rev Access'!$F$7:$FS$310,110,FALSE)),"",VLOOKUP($B334,'[2]1516 Exp_Rev Access'!$F$7:$FS$310,110,FALSE))</f>
        <v>0</v>
      </c>
      <c r="EB334" s="90">
        <f>IF(ISNA(VLOOKUP($B334,'[2]1516 Exp_Rev Access'!$F$7:$FS$310,111,FALSE)),"",VLOOKUP($B334,'[2]1516 Exp_Rev Access'!$F$7:$FS$310,111,FALSE))</f>
        <v>0</v>
      </c>
      <c r="EC334" s="90">
        <f>IF(ISNA(VLOOKUP($B334,'[2]1516 Exp_Rev Access'!$F$7:$FS$310,112,FALSE)),"",VLOOKUP($B334,'[2]1516 Exp_Rev Access'!$F$7:$FS$310,112,FALSE))</f>
        <v>0</v>
      </c>
      <c r="ED334" s="90">
        <f>IF(ISNA(VLOOKUP($B334,'[2]1516 Exp_Rev Access'!$F$7:$FS$310,113,FALSE)),"",VLOOKUP($B334,'[2]1516 Exp_Rev Access'!$F$7:$FS$310,113,FALSE))</f>
        <v>0</v>
      </c>
      <c r="EE334" s="90">
        <f>IF(ISNA(VLOOKUP($B334,'[2]1516 Exp_Rev Access'!$F$7:$FS$310,114,FALSE)),"",VLOOKUP($B334,'[2]1516 Exp_Rev Access'!$F$7:$FS$310,114,FALSE))</f>
        <v>0</v>
      </c>
      <c r="EF334" s="90">
        <f>IF(ISNA(VLOOKUP($B334,'[2]1516 Exp_Rev Access'!$F$7:$FS$310,115,FALSE)),"",VLOOKUP($B334,'[2]1516 Exp_Rev Access'!$F$7:$FS$310,115,FALSE))</f>
        <v>0</v>
      </c>
      <c r="EG334" s="90">
        <f>IF(ISNA(VLOOKUP($B334,'[2]1516 Exp_Rev Access'!$F$7:$FS$310,116,FALSE)),"",VLOOKUP($B334,'[2]1516 Exp_Rev Access'!$F$7:$FS$310,116,FALSE))</f>
        <v>0</v>
      </c>
      <c r="EH334" s="90">
        <f>IF(ISNA(VLOOKUP($B334,'[2]1516 Exp_Rev Access'!$F$7:$FS$310,117,FALSE)),"",VLOOKUP($B334,'[2]1516 Exp_Rev Access'!$F$7:$FS$310,117,FALSE))</f>
        <v>0</v>
      </c>
      <c r="EI334" s="90">
        <f>IF(ISNA(VLOOKUP($B334,'[2]1516 Exp_Rev Access'!$F$7:$FS$310,118,FALSE)),"",VLOOKUP($B334,'[2]1516 Exp_Rev Access'!$F$7:$FS$310,118,FALSE))</f>
        <v>0</v>
      </c>
      <c r="EJ334" s="90">
        <f>IF(ISNA(VLOOKUP($B334,'[2]1516 Exp_Rev Access'!$F$7:$FS$310,119,FALSE)),"",VLOOKUP($B334,'[2]1516 Exp_Rev Access'!$F$7:$FS$310,119,FALSE))</f>
        <v>0</v>
      </c>
      <c r="EK334" s="90">
        <f>IF(ISNA(VLOOKUP($B334,'[2]1516 Exp_Rev Access'!$F$7:$FS$310,120,FALSE)),"",VLOOKUP($B334,'[2]1516 Exp_Rev Access'!$F$7:$FS$310,120,FALSE))</f>
        <v>0</v>
      </c>
      <c r="EL334" s="90">
        <f>IF(ISNA(VLOOKUP($B334,'[2]1516 Exp_Rev Access'!$F$7:$FS$310,121,FALSE)),"",VLOOKUP($B334,'[2]1516 Exp_Rev Access'!$F$7:$FS$310,121,FALSE))</f>
        <v>0</v>
      </c>
      <c r="EM334" s="90">
        <f>IF(ISNA(VLOOKUP($B334,'[2]1516 Exp_Rev Access'!$F$7:$FS$310,122,FALSE)),"",VLOOKUP($B334,'[2]1516 Exp_Rev Access'!$F$7:$FS$310,122,FALSE))</f>
        <v>0</v>
      </c>
      <c r="EN334" s="90">
        <f>IF(ISNA(VLOOKUP($B334,'[2]1516 Exp_Rev Access'!$F$7:$FS$310,123,FALSE)),"",VLOOKUP($B334,'[2]1516 Exp_Rev Access'!$F$7:$FS$310,123,FALSE))</f>
        <v>2247.96</v>
      </c>
      <c r="EO334" s="90">
        <f>IF(ISNA(VLOOKUP($B334,'[2]1516 Exp_Rev Access'!$F$7:$FS$310,124,FALSE)),"",VLOOKUP($B334,'[2]1516 Exp_Rev Access'!$F$7:$FS$310,124,FALSE))</f>
        <v>0</v>
      </c>
      <c r="EP334" s="90">
        <f>IF(ISNA(VLOOKUP($B334,'[2]1516 Exp_Rev Access'!$F$7:$FS$310,125,FALSE)),"",VLOOKUP($B334,'[2]1516 Exp_Rev Access'!$F$7:$FS$310,125,FALSE))</f>
        <v>0</v>
      </c>
      <c r="EQ334" s="90">
        <f>IF(ISNA(VLOOKUP($B334,'[2]1516 Exp_Rev Access'!$F$7:$FS$310,126,FALSE)),"",VLOOKUP($B334,'[2]1516 Exp_Rev Access'!$F$7:$FS$310,126,FALSE))</f>
        <v>0</v>
      </c>
      <c r="ER334" s="90">
        <f>IF(ISNA(VLOOKUP($B334,'[2]1516 Exp_Rev Access'!$F$7:$FS$310,127,FALSE)),"",VLOOKUP($B334,'[2]1516 Exp_Rev Access'!$F$7:$FS$310,127,FALSE))</f>
        <v>0</v>
      </c>
      <c r="ES334" s="90">
        <f>IF(ISNA(VLOOKUP($B334,'[2]1516 Exp_Rev Access'!$F$7:$FS$310,128,FALSE)),"",VLOOKUP($B334,'[2]1516 Exp_Rev Access'!$F$7:$FS$310,128,FALSE))</f>
        <v>0</v>
      </c>
      <c r="ET334" s="90">
        <f>IF(ISNA(VLOOKUP($B334,'[2]1516 Exp_Rev Access'!$F$7:$FS$310,129,FALSE)),"",VLOOKUP($B334,'[2]1516 Exp_Rev Access'!$F$7:$FS$310,129,FALSE))</f>
        <v>0</v>
      </c>
      <c r="EU334" s="90">
        <f>IF(ISNA(VLOOKUP($B334,'[2]1516 Exp_Rev Access'!$F$7:$FS$310,130,FALSE)),"",VLOOKUP($B334,'[2]1516 Exp_Rev Access'!$F$7:$FS$310,130,FALSE))</f>
        <v>0</v>
      </c>
      <c r="EV334" s="90">
        <f>IF(ISNA(VLOOKUP($B334,'[2]1516 Exp_Rev Access'!$F$7:$FS$310,131,FALSE)),"",VLOOKUP($B334,'[2]1516 Exp_Rev Access'!$F$7:$FS$310,131,FALSE))</f>
        <v>0</v>
      </c>
      <c r="EW334" s="90">
        <f>IF(ISNA(VLOOKUP($B334,'[2]1516 Exp_Rev Access'!$F$7:$FS$310,132,FALSE)),"",VLOOKUP($B334,'[2]1516 Exp_Rev Access'!$F$7:$FS$310,132,FALSE))</f>
        <v>0</v>
      </c>
      <c r="EX334" s="90">
        <f>IF(ISNA(VLOOKUP($B334,'[2]1516 Exp_Rev Access'!$F$7:$FS$310,133,FALSE)),"",VLOOKUP($B334,'[2]1516 Exp_Rev Access'!$F$7:$FS$310,133,FALSE))</f>
        <v>0</v>
      </c>
      <c r="EY334" s="90">
        <f>IF(ISNA(VLOOKUP($B334,'[2]1516 Exp_Rev Access'!$F$7:$FS$310,134,FALSE)),"",VLOOKUP($B334,'[2]1516 Exp_Rev Access'!$F$7:$FS$310,134,FALSE))</f>
        <v>0</v>
      </c>
      <c r="EZ334" s="90">
        <f>IF(ISNA(VLOOKUP($B334,'[2]1516 Exp_Rev Access'!$F$7:$FS$310,135,FALSE)),"",VLOOKUP($B334,'[2]1516 Exp_Rev Access'!$F$7:$FS$310,135,FALSE))</f>
        <v>0</v>
      </c>
      <c r="FA334" s="90">
        <f>IF(ISNA(VLOOKUP($B334,'[2]1516 Exp_Rev Access'!$F$7:$FS$310,136,FALSE)),"",VLOOKUP($B334,'[2]1516 Exp_Rev Access'!$F$7:$FS$310,136,FALSE))</f>
        <v>0</v>
      </c>
      <c r="FB334" s="90">
        <f>IF(ISNA(VLOOKUP($B334,'[2]1516 Exp_Rev Access'!$F$7:$FS$310,137,FALSE)),"",VLOOKUP($B334,'[2]1516 Exp_Rev Access'!$F$7:$FS$310,137,FALSE))</f>
        <v>0</v>
      </c>
      <c r="FC334" s="90">
        <f>IF(ISNA(VLOOKUP($B334,'[2]1516 Exp_Rev Access'!$F$7:$FS$310,138,FALSE)),"",VLOOKUP($B334,'[2]1516 Exp_Rev Access'!$F$7:$FS$310,138,FALSE))</f>
        <v>0</v>
      </c>
      <c r="FD334" s="90">
        <f>IF(ISNA(VLOOKUP($B334,'[2]1516 Exp_Rev Access'!$F$7:$FS$310,139,FALSE)),"",VLOOKUP($B334,'[2]1516 Exp_Rev Access'!$F$7:$FS$310,139,FALSE))</f>
        <v>0</v>
      </c>
      <c r="FE334" s="90">
        <f>IF(ISNA(VLOOKUP($B334,'[2]1516 Exp_Rev Access'!$F$7:$FS$310,140,FALSE)),"",VLOOKUP($B334,'[2]1516 Exp_Rev Access'!$F$7:$FS$310,140,FALSE))</f>
        <v>0</v>
      </c>
      <c r="FF334" s="90">
        <f>IF(ISNA(VLOOKUP($B334,'[2]1516 Exp_Rev Access'!$F$7:$FS$310,141,FALSE)),"",VLOOKUP($B334,'[2]1516 Exp_Rev Access'!$F$7:$FS$310,141,FALSE))</f>
        <v>0</v>
      </c>
      <c r="FG334" s="90">
        <f>IF(ISNA(VLOOKUP($B334,'[2]1516 Exp_Rev Access'!$F$7:$FS$310,142,FALSE)),"",VLOOKUP($B334,'[2]1516 Exp_Rev Access'!$F$7:$FS$310,142,FALSE))</f>
        <v>0</v>
      </c>
      <c r="FH334" s="90">
        <f>IF(ISNA(VLOOKUP($B334,'[2]1516 Exp_Rev Access'!$F$7:$FS$310,143,FALSE)),"",VLOOKUP($B334,'[2]1516 Exp_Rev Access'!$F$7:$FS$310,143,FALSE))</f>
        <v>0</v>
      </c>
      <c r="FI334" s="90">
        <f>IF(ISNA(VLOOKUP($B334,'[2]1516 Exp_Rev Access'!$F$7:$FS$310,144,FALSE)),"",VLOOKUP($B334,'[2]1516 Exp_Rev Access'!$F$7:$FS$310,144,FALSE))</f>
        <v>0</v>
      </c>
      <c r="FJ334" s="90">
        <f>IF(ISNA(VLOOKUP($B334,'[2]1516 Exp_Rev Access'!$F$7:$FS$310,145,FALSE)),"",VLOOKUP($B334,'[2]1516 Exp_Rev Access'!$F$7:$FS$310,145,FALSE))</f>
        <v>0</v>
      </c>
      <c r="FK334" s="90">
        <f>IF(ISNA(VLOOKUP($B334,'[2]1516 Exp_Rev Access'!$F$7:$FS$310,146,FALSE)),"",VLOOKUP($B334,'[2]1516 Exp_Rev Access'!$F$7:$FS$310,146,FALSE))</f>
        <v>0</v>
      </c>
      <c r="FL334" s="90">
        <f>IF(ISNA(VLOOKUP($B334,'[2]1516 Exp_Rev Access'!$F$7:$FS$310,1147,FALSE)),"",VLOOKUP($B334,'[2]1516 Exp_Rev Access'!$F$7:$FS$310,147,FALSE))</f>
        <v>0</v>
      </c>
      <c r="FM334" s="90">
        <f>IF(ISNA(VLOOKUP($B334,'[2]1516 Exp_Rev Access'!$F$7:$FS$310,148,FALSE)),"",VLOOKUP($B334,'[2]1516 Exp_Rev Access'!$F$7:$FS$310,148,FALSE))</f>
        <v>0</v>
      </c>
      <c r="FN334" s="90">
        <f>IF(ISNA(VLOOKUP($B334,'[2]1516 Exp_Rev Access'!$F$7:$FS$310,149,FALSE)),"",VLOOKUP($B334,'[2]1516 Exp_Rev Access'!$F$7:$FS$310,149,FALSE))</f>
        <v>0</v>
      </c>
      <c r="FO334" s="90">
        <f>IF(ISNA(VLOOKUP($B334,'[2]1516 Exp_Rev Access'!$F$7:$FS$310,150,FALSE)),"",VLOOKUP($B334,'[2]1516 Exp_Rev Access'!$F$7:$FS$310,150,FALSE))</f>
        <v>0</v>
      </c>
      <c r="FP334" s="90">
        <f>IF(ISNA(VLOOKUP($B334,'[2]1516 Exp_Rev Access'!$F$7:$FS$310,151,FALSE)),"",VLOOKUP($B334,'[2]1516 Exp_Rev Access'!$F$7:$FS$310,151,FALSE))</f>
        <v>0</v>
      </c>
      <c r="FQ334" s="90">
        <f>IF(ISNA(VLOOKUP($B334,'[2]1516 Exp_Rev Access'!$F$7:$FS$310,152,FALSE)),"",VLOOKUP($B334,'[2]1516 Exp_Rev Access'!$F$7:$FS$310,152,FALSE))</f>
        <v>0</v>
      </c>
      <c r="FR334" s="90">
        <f>IF(ISNA(VLOOKUP($B334,'[2]1516 Exp_Rev Access'!$F$7:$FS$310,153,FALSE)),"",VLOOKUP($B334,'[2]1516 Exp_Rev Access'!$F$7:$FS$310,153,FALSE))</f>
        <v>36802.51</v>
      </c>
      <c r="FS334" s="53">
        <f t="shared" si="801"/>
        <v>1642111.01</v>
      </c>
      <c r="FT334" s="92">
        <f t="shared" si="802"/>
        <v>6.4265016235855954E-2</v>
      </c>
      <c r="FU334" s="116">
        <f t="shared" si="803"/>
        <v>668.00000406793447</v>
      </c>
      <c r="FV334" s="90">
        <f>IF(ISNA(VLOOKUP($B334,'[2]1516 Exp_Rev Access'!$F$7:$FS$310,154,FALSE)),"",VLOOKUP($B334,'[2]1516 Exp_Rev Access'!$F$7:$FS$310,154,FALSE))</f>
        <v>0</v>
      </c>
      <c r="FW334" s="90">
        <f>IF(ISNA(VLOOKUP($B334,'[2]1516 Exp_Rev Access'!$F$7:$FS$310,155,FALSE)),"",VLOOKUP($B334,'[2]1516 Exp_Rev Access'!$F$7:$FS$310,155,FALSE))</f>
        <v>0</v>
      </c>
      <c r="FX334" s="90">
        <f>IF(ISNA(VLOOKUP($B334,'[2]1516 Exp_Rev Access'!$F$7:$FS$310,156,FALSE)),"",VLOOKUP($B334,'[2]1516 Exp_Rev Access'!$F$7:$FS$310,156,FALSE))</f>
        <v>0</v>
      </c>
      <c r="FY334" s="90">
        <f>IF(ISNA(VLOOKUP($B334,'[2]1516 Exp_Rev Access'!$F$7:$FS$310,157,FALSE)),"",VLOOKUP($B334,'[2]1516 Exp_Rev Access'!$F$7:$FS$310,157,FALSE))</f>
        <v>0</v>
      </c>
      <c r="FZ334" s="90">
        <f>IF(ISNA(VLOOKUP($B334,'[2]1516 Exp_Rev Access'!$F$7:$FS$310,158,FALSE)),"",VLOOKUP($B334,'[2]1516 Exp_Rev Access'!$F$7:$FS$310,158,FALSE))</f>
        <v>0</v>
      </c>
      <c r="GA334" s="90">
        <f>IF(ISNA(VLOOKUP($B334,'[2]1516 Exp_Rev Access'!$F$7:$FS$310,159,FALSE)),"",VLOOKUP($B334,'[2]1516 Exp_Rev Access'!$F$7:$FS$310,159,FALSE))</f>
        <v>0</v>
      </c>
      <c r="GB334" s="90">
        <f>IF(ISNA(VLOOKUP($B334,'[2]1516 Exp_Rev Access'!$F$7:$FS$310,160,FALSE)),"",VLOOKUP($B334,'[2]1516 Exp_Rev Access'!$F$7:$FS$310,160,FALSE))</f>
        <v>0</v>
      </c>
      <c r="GC334" s="90">
        <f>IF(ISNA(VLOOKUP($B334,'[2]1516 Exp_Rev Access'!$F$7:$FS$310,161,FALSE)),"",VLOOKUP($B334,'[2]1516 Exp_Rev Access'!$F$7:$FS$310,161,FALSE))</f>
        <v>0</v>
      </c>
      <c r="GD334" s="90">
        <f>IF(ISNA(VLOOKUP($B334,'[2]1516 Exp_Rev Access'!$F$7:$FS$310,162,FALSE)),"",VLOOKUP($B334,'[2]1516 Exp_Rev Access'!$F$7:$FS$310,162,FALSE))</f>
        <v>0</v>
      </c>
      <c r="GE334" s="90">
        <f>IF(ISNA(VLOOKUP($B334,'[2]1516 Exp_Rev Access'!$F$7:$FS$310,163,FALSE)),"",VLOOKUP($B334,'[2]1516 Exp_Rev Access'!$F$7:$FS$310,163,FALSE))</f>
        <v>58975.7</v>
      </c>
      <c r="GF334" s="90">
        <f>IF(ISNA(VLOOKUP($B334,'[2]1516 Exp_Rev Access'!$F$7:$FS$310,164,FALSE)),"",VLOOKUP($B334,'[2]1516 Exp_Rev Access'!$F$7:$FS$310,164,FALSE))</f>
        <v>401078</v>
      </c>
      <c r="GG334" s="90">
        <f>IF(ISNA(VLOOKUP($B334,'[2]1516 Exp_Rev Access'!$F$7:$FS$310,165,FALSE)),"",VLOOKUP($B334,'[2]1516 Exp_Rev Access'!$F$7:$FS$310,165,FALSE))</f>
        <v>0</v>
      </c>
      <c r="GH334" s="90">
        <f>IF(ISNA(VLOOKUP($B334,'[2]1516 Exp_Rev Access'!$F$7:$FS$310,166,FALSE)),"",VLOOKUP($B334,'[2]1516 Exp_Rev Access'!$F$7:$FS$310,166,FALSE))</f>
        <v>0</v>
      </c>
      <c r="GI334" s="90">
        <f>IF(ISNA(VLOOKUP($B334,'[2]1516 Exp_Rev Access'!$F$7:$FS$310,167,FALSE)),"",VLOOKUP($B334,'[2]1516 Exp_Rev Access'!$F$7:$FS$310,167,FALSE))</f>
        <v>0</v>
      </c>
      <c r="GJ334" s="90">
        <f>IF(ISNA(VLOOKUP($B334,'[2]1516 Exp_Rev Access'!$F$7:$FS$310,168,FALSE)),"",VLOOKUP($B334,'[2]1516 Exp_Rev Access'!$F$7:$FS$310,168,FALSE))</f>
        <v>0</v>
      </c>
      <c r="GK334" s="90">
        <f>IF(ISNA(VLOOKUP($B334,'[2]1516 Exp_Rev Access'!$F$7:$FS$310,169,FALSE)),"",VLOOKUP($B334,'[2]1516 Exp_Rev Access'!$F$7:$FS$310,169,FALSE))</f>
        <v>2585.91</v>
      </c>
      <c r="GL334" s="90">
        <f>IF(ISNA(VLOOKUP($B334,'[2]1516 Exp_Rev Access'!$F$7:$FS$310,170,FALSE)),"",VLOOKUP($B334,'[2]1516 Exp_Rev Access'!$F$7:$FS$310,170,FALSE))</f>
        <v>0</v>
      </c>
      <c r="GM334" s="90">
        <f>IF(ISNA(VLOOKUP($B334,'[2]1516 Exp_Rev Access'!$F$7:$FT$310,171,FALSE)),"",VLOOKUP($B334,'[2]1516 Exp_Rev Access'!$F$7:$FT$310,171,FALSE))</f>
        <v>0</v>
      </c>
      <c r="GN334" s="90">
        <f>IF(ISNA(VLOOKUP($B334,'[2]1516 Exp_Rev Access'!$F$7:$FU$310,172,FALSE)),"",VLOOKUP($B334,'[2]1516 Exp_Rev Access'!$F$7:$FU$310,172,FALSE))</f>
        <v>0</v>
      </c>
      <c r="GO334" s="90">
        <f>IF(ISNA(VLOOKUP($B334,'[2]1516 Exp_Rev Access'!$F$7:$FV$310,173,FALSE)),"",VLOOKUP($B334,'[2]1516 Exp_Rev Access'!$F$7:$FV$310,173,FALSE))</f>
        <v>0</v>
      </c>
      <c r="GP334" s="90">
        <f>IF(ISNA(VLOOKUP($B334,'[2]1516 Exp_Rev Access'!$F$7:$GA$310,174,FALSE)),"",VLOOKUP($B334,'[2]1516 Exp_Rev Access'!$F$7:$GA$310,174,FALSE))</f>
        <v>0</v>
      </c>
      <c r="GQ334" s="90">
        <f>IF(ISNA(VLOOKUP($B334,'[2]1516 Exp_Rev Access'!$F$7:$GA$310,175,FALSE)),"",VLOOKUP($B334,'[2]1516 Exp_Rev Access'!$F$7:$GA$310,175,FALSE))</f>
        <v>0</v>
      </c>
      <c r="GR334" s="90">
        <f>IF(ISNA(VLOOKUP($B334,'[2]1516 Exp_Rev Access'!$F$7:$GA$310,176,FALSE)),"",VLOOKUP($B334,'[2]1516 Exp_Rev Access'!$F$7:$GA$310,176,FALSE))</f>
        <v>0</v>
      </c>
      <c r="GS334" s="90">
        <f>IF(ISNA(VLOOKUP($B334,'[2]1516 Exp_Rev Access'!$F$7:$GA$310,177,FALSE)),"",VLOOKUP($B334,'[2]1516 Exp_Rev Access'!$F$7:$GA$310,177,FALSE))</f>
        <v>0</v>
      </c>
      <c r="GT334" s="90">
        <f>IF(ISNA(VLOOKUP($B334,'[2]1516 Exp_Rev Access'!$F$7:$GA$310,178,FALSE)),"",VLOOKUP($B334,'[2]1516 Exp_Rev Access'!$F$7:$GA$310,178,FALSE))</f>
        <v>0</v>
      </c>
      <c r="GU334" s="53">
        <f t="shared" si="804"/>
        <v>462639.61</v>
      </c>
      <c r="GV334" s="92">
        <f t="shared" si="805"/>
        <v>1.810568339591126E-2</v>
      </c>
      <c r="GW334" s="114">
        <f t="shared" si="806"/>
        <v>188.1987633479101</v>
      </c>
      <c r="HE334" s="38"/>
      <c r="HF334" s="38"/>
      <c r="HG334" s="38"/>
      <c r="HH334" s="38"/>
      <c r="HI334" s="38"/>
      <c r="HJ334" s="38"/>
      <c r="HK334" s="38"/>
      <c r="HL334" s="38"/>
      <c r="HM334" s="38"/>
      <c r="HN334" s="38"/>
    </row>
    <row r="335" spans="1:222" x14ac:dyDescent="0.2">
      <c r="B335" s="87" t="s">
        <v>675</v>
      </c>
      <c r="C335" s="87" t="s">
        <v>676</v>
      </c>
      <c r="D335" s="88">
        <f>IF(ISNA(VLOOKUP($B335,'[2]1516 enrollment_Rev_Exp by size'!$A$6:$C$325,3,FALSE)),"",VLOOKUP($B335,'[2]1516 enrollment_Rev_Exp by size'!$A$6:$C$325,3,FALSE))</f>
        <v>1464.9899999999998</v>
      </c>
      <c r="E335" s="89">
        <v>18265307.629999999</v>
      </c>
      <c r="F335" s="67">
        <f t="shared" si="785"/>
        <v>18265307.630000003</v>
      </c>
      <c r="G335" s="67">
        <f t="shared" si="786"/>
        <v>0</v>
      </c>
      <c r="H335" s="90">
        <f>IF(ISNA(VLOOKUP($B335,'[2]1516 Exp_Rev Access'!$F$7:$FS$310,2,FALSE)),"",VLOOKUP($B335,'[2]1516 Exp_Rev Access'!$F$7:$FS$310,2,FALSE))</f>
        <v>2891736.62</v>
      </c>
      <c r="I335" s="90">
        <f>IF(ISNA(VLOOKUP($B335,'[2]1516 Exp_Rev Access'!$F$7:$FS$310,3,FALSE)),"",VLOOKUP($B335,'[2]1516 Exp_Rev Access'!$F$7:$FS$310,3,FALSE))</f>
        <v>0</v>
      </c>
      <c r="J335" s="90">
        <f>IF(ISNA(VLOOKUP($B335,'[2]1516 Exp_Rev Access'!$F$7:$FS$310,4,FALSE)),"",VLOOKUP($B335,'[2]1516 Exp_Rev Access'!$F$7:$FS$310,4,FALSE))</f>
        <v>0</v>
      </c>
      <c r="K335" s="90">
        <f>IF(ISNA(VLOOKUP($B335,'[2]1516 Exp_Rev Access'!$F$7:$FS$310,5,FALSE)),"-",VLOOKUP($B335,'[2]1516 Exp_Rev Access'!$F$7:$FS$310,5,FALSE))</f>
        <v>13279.93</v>
      </c>
      <c r="L335" s="90">
        <f>IF(ISNA(VLOOKUP($B335,'[2]1516 Exp_Rev Access'!$F$7:$FS$310,6,FALSE)),"",VLOOKUP($B335,'[2]1516 Exp_Rev Access'!$F$7:$FS$310,6,FALSE))</f>
        <v>0</v>
      </c>
      <c r="M335" s="90">
        <f>IF(ISNA(VLOOKUP($B335,'[2]1516 Exp_Rev Access'!$F$7:$FS$310,7,FALSE)),"",VLOOKUP($B335,'[2]1516 Exp_Rev Access'!$F$7:$FS$310,7,FALSE))</f>
        <v>0</v>
      </c>
      <c r="N335" s="53">
        <f t="shared" si="787"/>
        <v>2905016.5500000003</v>
      </c>
      <c r="O335" s="91">
        <f t="shared" si="788"/>
        <v>0.15904558569977945</v>
      </c>
      <c r="P335" s="53">
        <f t="shared" si="789"/>
        <v>1982.9599860749909</v>
      </c>
      <c r="Q335" s="90">
        <f>IF(ISNA(VLOOKUP($B335,'[2]1516 Exp_Rev Access'!$F$7:$FS$310,8,FALSE)),"",VLOOKUP($B335,'[2]1516 Exp_Rev Access'!$F$7:$FS$310,8,FALSE))</f>
        <v>13995</v>
      </c>
      <c r="R335" s="90">
        <f>IF(ISNA(VLOOKUP($B335,'[2]1516 Exp_Rev Access'!$F$7:$FS$310,9,FALSE)),"",VLOOKUP($B335,'[2]1516 Exp_Rev Access'!$F$7:$FS$310,9,FALSE))</f>
        <v>0</v>
      </c>
      <c r="S335" s="90">
        <f>IF(ISNA(VLOOKUP($B335,'[2]1516 Exp_Rev Access'!$F$7:$FS$310,10,FALSE)),"",VLOOKUP($B335,'[2]1516 Exp_Rev Access'!$F$7:$FS$310,10,FALSE))</f>
        <v>3090</v>
      </c>
      <c r="T335" s="90">
        <f>IF(ISNA(VLOOKUP($B335,'[2]1516 Exp_Rev Access'!$F$7:$FS$310,11,FALSE)),"",VLOOKUP($B335,'[2]1516 Exp_Rev Access'!$F$7:$FS$310,11,FALSE))</f>
        <v>0</v>
      </c>
      <c r="U335" s="90">
        <f>IF(ISNA(VLOOKUP($B335,'[2]1516 Exp_Rev Access'!$F$7:$FS$310,12,FALSE)),"",VLOOKUP($B335,'[2]1516 Exp_Rev Access'!$F$7:$FS$310,12,FALSE))</f>
        <v>0</v>
      </c>
      <c r="V335" s="90">
        <f>IF(ISNA(VLOOKUP($B335,'[2]1516 Exp_Rev Access'!$F$7:$FS$310,13,FALSE)),"",VLOOKUP($B335,'[2]1516 Exp_Rev Access'!$F$7:$FS$310,13,FALSE))</f>
        <v>1283</v>
      </c>
      <c r="W335" s="90">
        <f>IF(ISNA(VLOOKUP($B335,'[2]1516 Exp_Rev Access'!$F$7:$FS$310,14,FALSE)),"",VLOOKUP($B335,'[2]1516 Exp_Rev Access'!$F$7:$FS$310,14,FALSE))</f>
        <v>0</v>
      </c>
      <c r="X335" s="90">
        <f>IF(ISNA(VLOOKUP($B335,'[2]1516 Exp_Rev Access'!$F$7:$FS$310,15,FALSE)),"",VLOOKUP($B335,'[2]1516 Exp_Rev Access'!$F$7:$FS$310,15,FALSE))</f>
        <v>0</v>
      </c>
      <c r="Y335" s="90">
        <f>IF(ISNA(VLOOKUP($B335,'[2]1516 Exp_Rev Access'!$F$7:$FS$310,16,FALSE)),"",VLOOKUP($B335,'[2]1516 Exp_Rev Access'!$F$7:$FS$310,16,FALSE))</f>
        <v>504.53</v>
      </c>
      <c r="Z335" s="90">
        <f>IF(ISNA(VLOOKUP($B335,'[2]1516 Exp_Rev Access'!$F$7:$FS$310,17,FALSE)),"",VLOOKUP($B335,'[2]1516 Exp_Rev Access'!$F$7:$FS$310,17,FALSE))</f>
        <v>154665.85999999999</v>
      </c>
      <c r="AA335" s="90">
        <f>IF(ISNA(VLOOKUP($B335,'[2]1516 Exp_Rev Access'!$F$7:$FS$310,18,FALSE)),"",VLOOKUP($B335,'[2]1516 Exp_Rev Access'!$F$7:$FS$310,18,FALSE))</f>
        <v>0</v>
      </c>
      <c r="AB335" s="90">
        <f>IF(ISNA(VLOOKUP($B335,'[2]1516 Exp_Rev Access'!$F$7:$FS$310,19,FALSE)),"",VLOOKUP($B335,'[2]1516 Exp_Rev Access'!$F$7:$FS$310,19,FALSE))</f>
        <v>0</v>
      </c>
      <c r="AC335" s="90">
        <f>IF(ISNA(VLOOKUP($B335,'[2]1516 Exp_Rev Access'!$F$7:$FS$310,20,FALSE)),"",VLOOKUP($B335,'[2]1516 Exp_Rev Access'!$F$7:$FS$310,20,FALSE))</f>
        <v>0</v>
      </c>
      <c r="AD335" s="90">
        <f>IF(ISNA(VLOOKUP($B335,'[2]1516 Exp_Rev Access'!$F$7:$FS$310,21,FALSE)),"",VLOOKUP($B335,'[2]1516 Exp_Rev Access'!$F$7:$FS$310,21,FALSE))</f>
        <v>121207.54</v>
      </c>
      <c r="AE335" s="90">
        <f>IF(ISNA(VLOOKUP($B335,'[2]1516 Exp_Rev Access'!$F$7:$FS$310,22,FALSE)),"",VLOOKUP($B335,'[2]1516 Exp_Rev Access'!$F$7:$FS$310,22,FALSE))</f>
        <v>11754.65</v>
      </c>
      <c r="AF335" s="90">
        <f>IF(ISNA(VLOOKUP($B335,'[2]1516 Exp_Rev Access'!$F$7:$FS$310,23,FALSE)),"",VLOOKUP($B335,'[2]1516 Exp_Rev Access'!$F$7:$FS$310,23,FALSE))</f>
        <v>0</v>
      </c>
      <c r="AG335" s="90">
        <f>IF(ISNA(VLOOKUP($B335,'[2]1516 Exp_Rev Access'!$F$7:$FS$310,24,FALSE)),"",VLOOKUP($B335,'[2]1516 Exp_Rev Access'!$F$7:$FS$310,24,FALSE))</f>
        <v>5728.46</v>
      </c>
      <c r="AH335" s="90">
        <f>IF(ISNA(VLOOKUP($B335,'[2]1516 Exp_Rev Access'!$F$7:$FS$310,25,FALSE)),"",VLOOKUP($B335,'[2]1516 Exp_Rev Access'!$F$7:$FS$310,25,FALSE))</f>
        <v>1424.49</v>
      </c>
      <c r="AI335" s="90">
        <f>IF(ISNA(VLOOKUP($B335,'[2]1516 Exp_Rev Access'!$F$7:$FS$310,26,FALSE)),"",VLOOKUP($B335,'[2]1516 Exp_Rev Access'!$F$7:$FS$310,26,FALSE))</f>
        <v>21399.86</v>
      </c>
      <c r="AJ335" s="90">
        <f>IF(ISNA(VLOOKUP($B335,'[2]1516 Exp_Rev Access'!$F$7:$FS$310,27,FALSE)),"",VLOOKUP($B335,'[2]1516 Exp_Rev Access'!$F$7:$FS$310,27,FALSE))</f>
        <v>22421.42</v>
      </c>
      <c r="AK335" s="90">
        <f>IF(ISNA(VLOOKUP($B335,'[2]1516 Exp_Rev Access'!$F$7:$FS$310,28,FALSE)),"",VLOOKUP($B335,'[2]1516 Exp_Rev Access'!$F$7:$FS$310,28,FALSE))</f>
        <v>12645.69</v>
      </c>
      <c r="AL335" s="90">
        <f>IF(ISNA(VLOOKUP($B335,'[2]1516 Exp_Rev Access'!$F$7:$FS$310,29,FALSE)),"",VLOOKUP($B335,'[2]1516 Exp_Rev Access'!$F$7:$FS$310,29,FALSE))</f>
        <v>17473.66</v>
      </c>
      <c r="AM335" s="53">
        <f t="shared" si="790"/>
        <v>387594.16</v>
      </c>
      <c r="AN335" s="92">
        <f t="shared" si="791"/>
        <v>2.1220237175934166E-2</v>
      </c>
      <c r="AO335" s="68">
        <f t="shared" si="792"/>
        <v>264.57119843821459</v>
      </c>
      <c r="AP335" s="90">
        <f>IF(ISNA(VLOOKUP($B335,'[2]1516 Exp_Rev Access'!$F$7:$FS$310,30,FALSE)),"",VLOOKUP($B335,'[2]1516 Exp_Rev Access'!$F$7:$FS$310,30,FALSE))</f>
        <v>8834823.7599999998</v>
      </c>
      <c r="AQ335" s="90">
        <f>IF(ISNA(VLOOKUP($B335,'[2]1516 Exp_Rev Access'!$F$7:$FS$310,31,FALSE)),"",VLOOKUP($B335,'[2]1516 Exp_Rev Access'!$F$7:$FS$310,31,FALSE))</f>
        <v>416891.65</v>
      </c>
      <c r="AR335" s="90">
        <f>IF(ISNA(VLOOKUP($B335,'[2]1516 Exp_Rev Access'!$F$7:$FS$310,32,FALSE)),"",VLOOKUP($B335,'[2]1516 Exp_Rev Access'!$F$7:$FS$310,32,FALSE))</f>
        <v>827537.96</v>
      </c>
      <c r="AS335" s="90">
        <f>IF(ISNA(VLOOKUP($B335,'[2]1516 Exp_Rev Access'!$F$7:$FS$310,33,FALSE)),"",VLOOKUP($B335,'[2]1516 Exp_Rev Access'!$F$7:$FS$310,33,FALSE))</f>
        <v>0</v>
      </c>
      <c r="AT335" s="90">
        <f>IF(ISNA(VLOOKUP($B335,'[2]1516 Exp_Rev Access'!$F$7:$FS$310,34,FALSE)),"",VLOOKUP($B335,'[2]1516 Exp_Rev Access'!$F$7:$FS$310,34,FALSE))</f>
        <v>0</v>
      </c>
      <c r="AU335" s="53">
        <f t="shared" si="793"/>
        <v>10079253.370000001</v>
      </c>
      <c r="AV335" s="93">
        <f t="shared" si="794"/>
        <v>0.55182499929238815</v>
      </c>
      <c r="AW335" s="53">
        <f t="shared" si="795"/>
        <v>6880.083393060705</v>
      </c>
      <c r="AX335" s="90">
        <f>IF(ISNA(VLOOKUP($B335,'[2]1516 Exp_Rev Access'!$F$7:$FS$310,35,FALSE)),"",VLOOKUP($B335,'[2]1516 Exp_Rev Access'!$F$7:$FS$310,35,FALSE))</f>
        <v>0</v>
      </c>
      <c r="AY335" s="90">
        <f>IF(ISNA(VLOOKUP($B335,'[2]1516 Exp_Rev Access'!$F$7:$FS$310,36,FALSE)),"",VLOOKUP($B335,'[2]1516 Exp_Rev Access'!$F$7:$FS$310,36,FALSE))</f>
        <v>1220884.8999999999</v>
      </c>
      <c r="AZ335" s="90">
        <f>IF(ISNA(VLOOKUP($B335,'[2]1516 Exp_Rev Access'!$F$7:$FS$310,37,FALSE)),"",VLOOKUP($B335,'[2]1516 Exp_Rev Access'!$F$7:$FS$310,37,FALSE))</f>
        <v>57073.81</v>
      </c>
      <c r="BA335" s="90">
        <f>IF(ISNA(VLOOKUP($B335,'[2]1516 Exp_Rev Access'!$F$7:$FS$310,38,FALSE)),"",VLOOKUP($B335,'[2]1516 Exp_Rev Access'!$F$7:$FS$310,38,FALSE))</f>
        <v>0</v>
      </c>
      <c r="BB335" s="90">
        <f>IF(ISNA(VLOOKUP($B335,'[2]1516 Exp_Rev Access'!$F$7:$FS$310,39,FALSE)),"",VLOOKUP($B335,'[2]1516 Exp_Rev Access'!$F$7:$FS$310,39,FALSE))</f>
        <v>0</v>
      </c>
      <c r="BC335" s="90">
        <f>IF(ISNA(VLOOKUP($B335,'[2]1516 Exp_Rev Access'!$F$7:$FS$310,40,FALSE)),"",VLOOKUP($B335,'[2]1516 Exp_Rev Access'!$F$7:$FS$310,40,FALSE))</f>
        <v>375100.69</v>
      </c>
      <c r="BD335" s="90">
        <f>IF(ISNA(VLOOKUP($B335,'[2]1516 Exp_Rev Access'!$F$7:$FS$310,41,FALSE)),"",VLOOKUP($B335,'[2]1516 Exp_Rev Access'!$F$7:$FS$310,41,FALSE))</f>
        <v>0</v>
      </c>
      <c r="BE335" s="90">
        <f>IF(ISNA(VLOOKUP($B335,'[2]1516 Exp_Rev Access'!$F$7:$FS$310,42,FALSE)),"",VLOOKUP($B335,'[2]1516 Exp_Rev Access'!$F$7:$FS$310,42,FALSE))</f>
        <v>81058.429999999993</v>
      </c>
      <c r="BF335" s="90">
        <f>IF(ISNA(VLOOKUP($B335,'[2]1516 Exp_Rev Access'!$F$7:$FS$310,43,FALSE)),"",VLOOKUP($B335,'[2]1516 Exp_Rev Access'!$F$7:$FS$310,43,FALSE))</f>
        <v>0</v>
      </c>
      <c r="BG335" s="90">
        <f>IF(ISNA(VLOOKUP($B335,'[2]1516 Exp_Rev Access'!$F$7:$FS$310,44,FALSE)),"",VLOOKUP($B335,'[2]1516 Exp_Rev Access'!$F$7:$FS$310,44,FALSE))</f>
        <v>5934.82</v>
      </c>
      <c r="BH335" s="90">
        <f>IF(ISNA(VLOOKUP($B335,'[2]1516 Exp_Rev Access'!$F$7:$FS$310,45,FALSE)),"",VLOOKUP($B335,'[2]1516 Exp_Rev Access'!$F$7:$FS$310,45,FALSE))</f>
        <v>14114.95</v>
      </c>
      <c r="BI335" s="90">
        <f>IF(ISNA(VLOOKUP($B335,'[2]1516 Exp_Rev Access'!$F$7:$FS$310,46,FALSE)),"",VLOOKUP($B335,'[2]1516 Exp_Rev Access'!$F$7:$FS$310,46,FALSE))</f>
        <v>0</v>
      </c>
      <c r="BJ335" s="90">
        <f>IF(ISNA(VLOOKUP($B335,'[2]1516 Exp_Rev Access'!$F$7:$FS$310,47,FALSE)),"",VLOOKUP($B335,'[2]1516 Exp_Rev Access'!$F$7:$FS$310,47,FALSE))</f>
        <v>29264.69</v>
      </c>
      <c r="BK335" s="90">
        <f>IF(ISNA(VLOOKUP($B335,'[2]1516 Exp_Rev Access'!$F$7:$FS$310,48,FALSE)),"",VLOOKUP($B335,'[2]1516 Exp_Rev Access'!$F$7:$FS$310,48,FALSE))</f>
        <v>1248562.05</v>
      </c>
      <c r="BL335" s="90">
        <f>IF(ISNA(VLOOKUP($B335,'[2]1516 Exp_Rev Access'!$F$7:$FS$310,49,FALSE)),"",VLOOKUP($B335,'[2]1516 Exp_Rev Access'!$F$7:$FS$310,49,FALSE))</f>
        <v>0</v>
      </c>
      <c r="BM335" s="90">
        <f>IF(ISNA(VLOOKUP($B335,'[2]1516 Exp_Rev Access'!$F$7:$FS$310,50,FALSE)),"",VLOOKUP($B335,'[2]1516 Exp_Rev Access'!$F$7:$FS$310,50,FALSE))</f>
        <v>0</v>
      </c>
      <c r="BN335" s="90">
        <f>IF(ISNA(VLOOKUP($B335,'[2]1516 Exp_Rev Access'!$F$7:$FS$310,51,FALSE)),"",VLOOKUP($B335,'[2]1516 Exp_Rev Access'!$F$7:$FS$310,51,FALSE))</f>
        <v>0</v>
      </c>
      <c r="BO335" s="90">
        <f>IF(ISNA(VLOOKUP($B335,'[2]1516 Exp_Rev Access'!$F$7:$FS$310,52,FALSE)),"",VLOOKUP($B335,'[2]1516 Exp_Rev Access'!$F$7:$FS$310,52,FALSE))</f>
        <v>0</v>
      </c>
      <c r="BP335" s="90">
        <f>IF(ISNA(VLOOKUP($B335,'[2]1516 Exp_Rev Access'!$F$7:$FS$310,53,FALSE)),"",VLOOKUP($B335,'[2]1516 Exp_Rev Access'!$F$7:$FS$310,53,FALSE))</f>
        <v>0</v>
      </c>
      <c r="BQ335" s="90">
        <f>IF(ISNA(VLOOKUP($B335,'[2]1516 Exp_Rev Access'!$F$7:$FS$310,54,FALSE)),"",VLOOKUP($B335,'[2]1516 Exp_Rev Access'!$F$7:$FS$310,54,FALSE))</f>
        <v>0</v>
      </c>
      <c r="BR335" s="90">
        <f>IF(ISNA(VLOOKUP($B335,'[2]1516 Exp_Rev Access'!$F$7:$FS$310,55,FALSE)),"",VLOOKUP($B335,'[2]1516 Exp_Rev Access'!$F$7:$FS$310,55,FALSE))</f>
        <v>0</v>
      </c>
      <c r="BS335" s="90">
        <f>IF(ISNA(VLOOKUP($B335,'[2]1516 Exp_Rev Access'!$F$7:$FS$310,56,FALSE)),"",VLOOKUP($B335,'[2]1516 Exp_Rev Access'!$F$7:$FS$310,56,FALSE))</f>
        <v>0</v>
      </c>
      <c r="BT335" s="90">
        <f>IF(ISNA(VLOOKUP($B335,'[2]1516 Exp_Rev Access'!$F$7:$FS$310,57,FALSE)),"",VLOOKUP($B335,'[2]1516 Exp_Rev Access'!$F$7:$FS$310,57,FALSE))</f>
        <v>0</v>
      </c>
      <c r="BU335" s="90">
        <f>IF(ISNA(VLOOKUP($B335,'[2]1516 Exp_Rev Access'!$F$7:$FS$310,58,FALSE)),"",VLOOKUP($B335,'[2]1516 Exp_Rev Access'!$F$7:$FS$310,58,FALSE))</f>
        <v>0</v>
      </c>
      <c r="BV335" s="53">
        <f t="shared" si="796"/>
        <v>3031994.34</v>
      </c>
      <c r="BW335" s="92">
        <f t="shared" si="797"/>
        <v>0.16599744178521672</v>
      </c>
      <c r="BX335" s="68">
        <f t="shared" si="798"/>
        <v>2069.6348370978644</v>
      </c>
      <c r="BY335" s="90">
        <f>IF(ISNA(VLOOKUP($B335,'[2]1516 Exp_Rev Access'!$F$7:$FS$310,59,FALSE)),"",VLOOKUP($B335,'[2]1516 Exp_Rev Access'!$F$7:$FS$310,59,FALSE))</f>
        <v>0</v>
      </c>
      <c r="BZ335" s="90">
        <f>IF(ISNA(VLOOKUP($B335,'[2]1516 Exp_Rev Access'!$F$7:$FS$310,60,FALSE)),"",VLOOKUP($B335,'[2]1516 Exp_Rev Access'!$F$7:$FS$310,60,FALSE))</f>
        <v>0</v>
      </c>
      <c r="CA335" s="90">
        <f>IF(ISNA(VLOOKUP($B335,'[2]1516 Exp_Rev Access'!$F$7:$FS$310,61,FALSE)),"",VLOOKUP($B335,'[2]1516 Exp_Rev Access'!$F$7:$FS$310,61,FALSE))</f>
        <v>0</v>
      </c>
      <c r="CB335" s="90">
        <f>IF(ISNA(VLOOKUP($B335,'[2]1516 Exp_Rev Access'!$F$7:$FS$310,62,FALSE)),"",VLOOKUP($B335,'[2]1516 Exp_Rev Access'!$F$7:$FS$310,62,FALSE))</f>
        <v>0</v>
      </c>
      <c r="CC335" s="90">
        <f>IF(ISNA(VLOOKUP($B335,'[2]1516 Exp_Rev Access'!$F$7:$FS$310,63,FALSE)),"",VLOOKUP($B335,'[2]1516 Exp_Rev Access'!$F$7:$FS$310,63,FALSE))</f>
        <v>0</v>
      </c>
      <c r="CD335" s="90">
        <f>IF(ISNA(VLOOKUP($B335,'[2]1516 Exp_Rev Access'!$F$7:$FS$310,64,FALSE)),"",VLOOKUP($B335,'[2]1516 Exp_Rev Access'!$F$7:$FS$310,64,FALSE))</f>
        <v>0</v>
      </c>
      <c r="CE335" s="53">
        <f t="shared" si="799"/>
        <v>0</v>
      </c>
      <c r="CF335" s="92"/>
      <c r="CG335" s="94">
        <f t="shared" si="800"/>
        <v>0</v>
      </c>
      <c r="CH335" s="90">
        <f>IF(ISNA(VLOOKUP($B335,'[2]1516 Exp_Rev Access'!$F$7:$FS$310,65,FALSE)),"",VLOOKUP($B335,'[2]1516 Exp_Rev Access'!$F$7:$FS$310,65,FALSE))</f>
        <v>0</v>
      </c>
      <c r="CI335" s="90">
        <f>IF(ISNA(VLOOKUP($B335,'[2]1516 Exp_Rev Access'!$F$7:$FS$310,66,FALSE)),"",VLOOKUP($B335,'[2]1516 Exp_Rev Access'!$F$7:$FS$310,66,FALSE))</f>
        <v>0</v>
      </c>
      <c r="CJ335" s="90">
        <f>IF(ISNA(VLOOKUP($B335,'[2]1516 Exp_Rev Access'!$F$7:$FS$310,67,FALSE)),"",VLOOKUP($B335,'[2]1516 Exp_Rev Access'!$F$7:$FS$310,67,FALSE))</f>
        <v>0</v>
      </c>
      <c r="CK335" s="90">
        <f>IF(ISNA(VLOOKUP($B335,'[2]1516 Exp_Rev Access'!$F$7:$FS$310,68,FALSE)),"",VLOOKUP($B335,'[2]1516 Exp_Rev Access'!$F$7:$FS$310,68,FALSE))</f>
        <v>0</v>
      </c>
      <c r="CL335" s="90">
        <f>IF(ISNA(VLOOKUP($B335,'[2]1516 Exp_Rev Access'!$F$7:$FS$310,69,FALSE)),"",VLOOKUP($B335,'[2]1516 Exp_Rev Access'!$F$7:$FS$310,69,FALSE))</f>
        <v>0</v>
      </c>
      <c r="CM335" s="90">
        <f>IF(ISNA(VLOOKUP($B335,'[2]1516 Exp_Rev Access'!$F$7:$FS$310,70,FALSE)),"",VLOOKUP($B335,'[2]1516 Exp_Rev Access'!$F$7:$FS$310,70,FALSE))</f>
        <v>0</v>
      </c>
      <c r="CN335" s="90">
        <f>IF(ISNA(VLOOKUP($B335,'[2]1516 Exp_Rev Access'!$F$7:$FS$310,71,FALSE)),"",VLOOKUP($B335,'[2]1516 Exp_Rev Access'!$F$7:$FS$310,71,FALSE))</f>
        <v>0</v>
      </c>
      <c r="CO335" s="90">
        <f>IF(ISNA(VLOOKUP($B335,'[2]1516 Exp_Rev Access'!$F$7:$FS$310,72,FALSE)),"",VLOOKUP($B335,'[2]1516 Exp_Rev Access'!$F$7:$FS$310,72,FALSE))</f>
        <v>0</v>
      </c>
      <c r="CP335" s="90">
        <f>IF(ISNA(VLOOKUP($B335,'[2]1516 Exp_Rev Access'!$F$7:$FS$310,73,FALSE)),"",VLOOKUP($B335,'[2]1516 Exp_Rev Access'!$F$7:$FS$310,73,FALSE))</f>
        <v>0</v>
      </c>
      <c r="CQ335" s="90">
        <f>IF(ISNA(VLOOKUP($B335,'[2]1516 Exp_Rev Access'!$F$7:$FS$310,74,FALSE)),"",VLOOKUP($B335,'[2]1516 Exp_Rev Access'!$F$7:$FS$310,74,FALSE))</f>
        <v>350041.12</v>
      </c>
      <c r="CR335" s="90">
        <f>IF(ISNA(VLOOKUP($B335,'[2]1516 Exp_Rev Access'!$F$7:$FS$310,75,FALSE)),"",VLOOKUP($B335,'[2]1516 Exp_Rev Access'!$F$7:$FS$310,75,FALSE))</f>
        <v>0</v>
      </c>
      <c r="CS335" s="90">
        <f>IF(ISNA(VLOOKUP($B335,'[2]1516 Exp_Rev Access'!$F$7:$FS$310,76,FALSE)),"",VLOOKUP($B335,'[2]1516 Exp_Rev Access'!$F$7:$FS$310,76,FALSE))</f>
        <v>13784</v>
      </c>
      <c r="CT335" s="90">
        <f>IF(ISNA(VLOOKUP($B335,'[2]1516 Exp_Rev Access'!$F$7:$FS$310,77,FALSE)),"",VLOOKUP($B335,'[2]1516 Exp_Rev Access'!$F$7:$FS$310,77,FALSE))</f>
        <v>0</v>
      </c>
      <c r="CU335" s="90">
        <f>IF(ISNA(VLOOKUP($B335,'[2]1516 Exp_Rev Access'!$F$7:$FS$310,78,FALSE)),"",VLOOKUP($B335,'[2]1516 Exp_Rev Access'!$F$7:$FS$310,78,FALSE))</f>
        <v>494474.15</v>
      </c>
      <c r="CV335" s="90">
        <f>IF(ISNA(VLOOKUP($B335,'[2]1516 Exp_Rev Access'!$F$7:$FS$310,79,FALSE)),"",VLOOKUP($B335,'[2]1516 Exp_Rev Access'!$F$7:$FS$310,79,FALSE))</f>
        <v>66597</v>
      </c>
      <c r="CW335" s="90">
        <f>IF(ISNA(VLOOKUP($B335,'[2]1516 Exp_Rev Access'!$F$7:$FS$310,80,FALSE)),"",VLOOKUP($B335,'[2]1516 Exp_Rev Access'!$F$7:$FS$310,80,FALSE))</f>
        <v>0</v>
      </c>
      <c r="CX335" s="90">
        <f>IF(ISNA(VLOOKUP($B335,'[2]1516 Exp_Rev Access'!$F$7:$FS$310,81,FALSE)),"",VLOOKUP($B335,'[2]1516 Exp_Rev Access'!$F$7:$FS$310,81,FALSE))</f>
        <v>0</v>
      </c>
      <c r="CY335" s="90">
        <f>IF(ISNA(VLOOKUP($B335,'[2]1516 Exp_Rev Access'!$F$7:$FS$310,82,FALSE)),"",VLOOKUP($B335,'[2]1516 Exp_Rev Access'!$F$7:$FS$310,82,FALSE))</f>
        <v>0</v>
      </c>
      <c r="CZ335" s="90">
        <f>IF(ISNA(VLOOKUP($B335,'[2]1516 Exp_Rev Access'!$F$7:$FS$310,83,FALSE)),"",VLOOKUP($B335,'[2]1516 Exp_Rev Access'!$F$7:$FS$310,83,FALSE))</f>
        <v>0</v>
      </c>
      <c r="DA335" s="90">
        <f>IF(ISNA(VLOOKUP($B335,'[2]1516 Exp_Rev Access'!$F$7:$FS$310,84,FALSE)),"",VLOOKUP($B335,'[2]1516 Exp_Rev Access'!$F$7:$FS$310,84,FALSE))</f>
        <v>0</v>
      </c>
      <c r="DB335" s="90">
        <f>IF(ISNA(VLOOKUP($B335,'[2]1516 Exp_Rev Access'!$F$7:$FS$310,85,FALSE)),"",VLOOKUP($B335,'[2]1516 Exp_Rev Access'!$F$7:$FS$310,85,FALSE))</f>
        <v>0</v>
      </c>
      <c r="DC335" s="90">
        <f>IF(ISNA(VLOOKUP($B335,'[2]1516 Exp_Rev Access'!$F$7:$FS$310,86,FALSE)),"",VLOOKUP($B335,'[2]1516 Exp_Rev Access'!$F$7:$FS$310,86,FALSE))</f>
        <v>0</v>
      </c>
      <c r="DD335" s="90">
        <f>IF(ISNA(VLOOKUP($B335,'[2]1516 Exp_Rev Access'!$F$7:$FS$310,87,FALSE)),"",VLOOKUP($B335,'[2]1516 Exp_Rev Access'!$F$7:$FS$310,87,FALSE))</f>
        <v>0</v>
      </c>
      <c r="DE335" s="90">
        <f>IF(ISNA(VLOOKUP($B335,'[2]1516 Exp_Rev Access'!$F$7:$FS$310,88,FALSE)),"",VLOOKUP($B335,'[2]1516 Exp_Rev Access'!$F$7:$FS$310,88,FALSE))</f>
        <v>0</v>
      </c>
      <c r="DF335" s="90">
        <f>IF(ISNA(VLOOKUP($B335,'[2]1516 Exp_Rev Access'!$F$7:$FS$310,89,FALSE)),"",VLOOKUP($B335,'[2]1516 Exp_Rev Access'!$F$7:$FS$310,89,FALSE))</f>
        <v>0</v>
      </c>
      <c r="DG335" s="90">
        <f>IF(ISNA(VLOOKUP($B335,'[2]1516 Exp_Rev Access'!$F$7:$FS$310,90,FALSE)),"",VLOOKUP($B335,'[2]1516 Exp_Rev Access'!$F$7:$FS$310,90,FALSE))</f>
        <v>0</v>
      </c>
      <c r="DH335" s="90">
        <f>IF(ISNA(VLOOKUP($B335,'[2]1516 Exp_Rev Access'!$F$7:$FS$310,91,FALSE)),"",VLOOKUP($B335,'[2]1516 Exp_Rev Access'!$F$7:$FS$310,91,FALSE))</f>
        <v>9157.24</v>
      </c>
      <c r="DI335" s="90">
        <f>IF(ISNA(VLOOKUP($B335,'[2]1516 Exp_Rev Access'!$F$7:$FS$310,92,FALSE)),"",VLOOKUP($B335,'[2]1516 Exp_Rev Access'!$F$7:$FS$310,92,FALSE))</f>
        <v>443699.81</v>
      </c>
      <c r="DJ335" s="90">
        <f>IF(ISNA(VLOOKUP($B335,'[2]1516 Exp_Rev Access'!$F$7:$FS$310,93,FALSE)),"",VLOOKUP($B335,'[2]1516 Exp_Rev Access'!$F$7:$FS$310,93,FALSE))</f>
        <v>0</v>
      </c>
      <c r="DK335" s="90">
        <f>IF(ISNA(VLOOKUP($B335,'[2]1516 Exp_Rev Access'!$F$7:$FS$310,94,FALSE)),"",VLOOKUP($B335,'[2]1516 Exp_Rev Access'!$F$7:$FS$310,94,FALSE))</f>
        <v>0</v>
      </c>
      <c r="DL335" s="90">
        <f>IF(ISNA(VLOOKUP($B335,'[2]1516 Exp_Rev Access'!$F$7:$FS$310,95,FALSE)),"",VLOOKUP($B335,'[2]1516 Exp_Rev Access'!$F$7:$FS$310,95,FALSE))</f>
        <v>0</v>
      </c>
      <c r="DM335" s="90">
        <f>IF(ISNA(VLOOKUP($B335,'[2]1516 Exp_Rev Access'!$F$7:$FS$310,96,FALSE)),"",VLOOKUP($B335,'[2]1516 Exp_Rev Access'!$F$7:$FS$310,96,FALSE))</f>
        <v>0</v>
      </c>
      <c r="DN335" s="90">
        <f>IF(ISNA(VLOOKUP($B335,'[2]1516 Exp_Rev Access'!$F$7:$FS$310,97,FALSE)),"",VLOOKUP($B335,'[2]1516 Exp_Rev Access'!$F$7:$FS$310,97,FALSE))</f>
        <v>0</v>
      </c>
      <c r="DO335" s="90">
        <f>IF(ISNA(VLOOKUP($B335,'[2]1516 Exp_Rev Access'!$F$7:$FS$310,98,FALSE)),"",VLOOKUP($B335,'[2]1516 Exp_Rev Access'!$F$7:$FS$310,98,FALSE))</f>
        <v>0</v>
      </c>
      <c r="DP335" s="90">
        <f>IF(ISNA(VLOOKUP($B335,'[2]1516 Exp_Rev Access'!$F$7:$FS$310,99,FALSE)),"",VLOOKUP($B335,'[2]1516 Exp_Rev Access'!$F$7:$FS$310,99,FALSE))</f>
        <v>0</v>
      </c>
      <c r="DQ335" s="90">
        <f>IF(ISNA(VLOOKUP($B335,'[2]1516 Exp_Rev Access'!$F$7:$FS$310,100,FALSE)),"",VLOOKUP($B335,'[2]1516 Exp_Rev Access'!$F$7:$FS$310,100,FALSE))</f>
        <v>0</v>
      </c>
      <c r="DR335" s="90">
        <f>IF(ISNA(VLOOKUP($B335,'[2]1516 Exp_Rev Access'!$F$7:$FS$310,101,FALSE)),"",VLOOKUP($B335,'[2]1516 Exp_Rev Access'!$F$7:$FS$310,101,FALSE))</f>
        <v>0</v>
      </c>
      <c r="DS335" s="90">
        <f>IF(ISNA(VLOOKUP($B335,'[2]1516 Exp_Rev Access'!$F$7:$FS$310,102,FALSE)),"",VLOOKUP($B335,'[2]1516 Exp_Rev Access'!$F$7:$FS$310,102,FALSE))</f>
        <v>0</v>
      </c>
      <c r="DT335" s="90">
        <f>IF(ISNA(VLOOKUP($B335,'[2]1516 Exp_Rev Access'!$F$7:$FS$310,103,FALSE)),"",VLOOKUP($B335,'[2]1516 Exp_Rev Access'!$F$7:$FS$310,103,FALSE))</f>
        <v>0</v>
      </c>
      <c r="DU335" s="90">
        <f>IF(ISNA(VLOOKUP($B335,'[2]1516 Exp_Rev Access'!$F$7:$FS$310,104,FALSE)),"",VLOOKUP($B335,'[2]1516 Exp_Rev Access'!$F$7:$FS$310,104,FALSE))</f>
        <v>0</v>
      </c>
      <c r="DV335" s="90">
        <f>IF(ISNA(VLOOKUP($B335,'[2]1516 Exp_Rev Access'!$F$7:$FS$310,105,FALSE)),"",VLOOKUP($B335,'[2]1516 Exp_Rev Access'!$F$7:$FS$310,105,FALSE))</f>
        <v>0</v>
      </c>
      <c r="DW335" s="90">
        <f>IF(ISNA(VLOOKUP($B335,'[2]1516 Exp_Rev Access'!$F$7:$FS$310,106,FALSE)),"",VLOOKUP($B335,'[2]1516 Exp_Rev Access'!$F$7:$FS$310,106,FALSE))</f>
        <v>0</v>
      </c>
      <c r="DX335" s="90">
        <f>IF(ISNA(VLOOKUP($B335,'[2]1516 Exp_Rev Access'!$F$7:$FS$310,107,FALSE)),"",VLOOKUP($B335,'[2]1516 Exp_Rev Access'!$F$7:$FS$310,107,FALSE))</f>
        <v>0</v>
      </c>
      <c r="DY335" s="90">
        <f>IF(ISNA(VLOOKUP($B335,'[2]1516 Exp_Rev Access'!$F$7:$FS$310,108,FALSE)),"",VLOOKUP($B335,'[2]1516 Exp_Rev Access'!$F$7:$FS$310,108,FALSE))</f>
        <v>0</v>
      </c>
      <c r="DZ335" s="90">
        <f>IF(ISNA(VLOOKUP($B335,'[2]1516 Exp_Rev Access'!$F$7:$FS$310,109,FALSE)),"",VLOOKUP($B335,'[2]1516 Exp_Rev Access'!$F$7:$FS$310,109,FALSE))</f>
        <v>0</v>
      </c>
      <c r="EA335" s="90">
        <f>IF(ISNA(VLOOKUP($B335,'[2]1516 Exp_Rev Access'!$F$7:$FS$310,110,FALSE)),"",VLOOKUP($B335,'[2]1516 Exp_Rev Access'!$F$7:$FS$310,110,FALSE))</f>
        <v>0</v>
      </c>
      <c r="EB335" s="90">
        <f>IF(ISNA(VLOOKUP($B335,'[2]1516 Exp_Rev Access'!$F$7:$FS$310,111,FALSE)),"",VLOOKUP($B335,'[2]1516 Exp_Rev Access'!$F$7:$FS$310,111,FALSE))</f>
        <v>0</v>
      </c>
      <c r="EC335" s="90">
        <f>IF(ISNA(VLOOKUP($B335,'[2]1516 Exp_Rev Access'!$F$7:$FS$310,112,FALSE)),"",VLOOKUP($B335,'[2]1516 Exp_Rev Access'!$F$7:$FS$310,112,FALSE))</f>
        <v>0</v>
      </c>
      <c r="ED335" s="90">
        <f>IF(ISNA(VLOOKUP($B335,'[2]1516 Exp_Rev Access'!$F$7:$FS$310,113,FALSE)),"",VLOOKUP($B335,'[2]1516 Exp_Rev Access'!$F$7:$FS$310,113,FALSE))</f>
        <v>0</v>
      </c>
      <c r="EE335" s="90">
        <f>IF(ISNA(VLOOKUP($B335,'[2]1516 Exp_Rev Access'!$F$7:$FS$310,114,FALSE)),"",VLOOKUP($B335,'[2]1516 Exp_Rev Access'!$F$7:$FS$310,114,FALSE))</f>
        <v>0</v>
      </c>
      <c r="EF335" s="90">
        <f>IF(ISNA(VLOOKUP($B335,'[2]1516 Exp_Rev Access'!$F$7:$FS$310,115,FALSE)),"",VLOOKUP($B335,'[2]1516 Exp_Rev Access'!$F$7:$FS$310,115,FALSE))</f>
        <v>0</v>
      </c>
      <c r="EG335" s="90">
        <f>IF(ISNA(VLOOKUP($B335,'[2]1516 Exp_Rev Access'!$F$7:$FS$310,116,FALSE)),"",VLOOKUP($B335,'[2]1516 Exp_Rev Access'!$F$7:$FS$310,116,FALSE))</f>
        <v>0</v>
      </c>
      <c r="EH335" s="90">
        <f>IF(ISNA(VLOOKUP($B335,'[2]1516 Exp_Rev Access'!$F$7:$FS$310,117,FALSE)),"",VLOOKUP($B335,'[2]1516 Exp_Rev Access'!$F$7:$FS$310,117,FALSE))</f>
        <v>0</v>
      </c>
      <c r="EI335" s="90">
        <f>IF(ISNA(VLOOKUP($B335,'[2]1516 Exp_Rev Access'!$F$7:$FS$310,118,FALSE)),"",VLOOKUP($B335,'[2]1516 Exp_Rev Access'!$F$7:$FS$310,118,FALSE))</f>
        <v>0</v>
      </c>
      <c r="EJ335" s="90">
        <f>IF(ISNA(VLOOKUP($B335,'[2]1516 Exp_Rev Access'!$F$7:$FS$310,119,FALSE)),"",VLOOKUP($B335,'[2]1516 Exp_Rev Access'!$F$7:$FS$310,119,FALSE))</f>
        <v>0</v>
      </c>
      <c r="EK335" s="90">
        <f>IF(ISNA(VLOOKUP($B335,'[2]1516 Exp_Rev Access'!$F$7:$FS$310,120,FALSE)),"",VLOOKUP($B335,'[2]1516 Exp_Rev Access'!$F$7:$FS$310,120,FALSE))</f>
        <v>0</v>
      </c>
      <c r="EL335" s="90">
        <f>IF(ISNA(VLOOKUP($B335,'[2]1516 Exp_Rev Access'!$F$7:$FS$310,121,FALSE)),"",VLOOKUP($B335,'[2]1516 Exp_Rev Access'!$F$7:$FS$310,121,FALSE))</f>
        <v>0</v>
      </c>
      <c r="EM335" s="90">
        <f>IF(ISNA(VLOOKUP($B335,'[2]1516 Exp_Rev Access'!$F$7:$FS$310,122,FALSE)),"",VLOOKUP($B335,'[2]1516 Exp_Rev Access'!$F$7:$FS$310,122,FALSE))</f>
        <v>0</v>
      </c>
      <c r="EN335" s="90">
        <f>IF(ISNA(VLOOKUP($B335,'[2]1516 Exp_Rev Access'!$F$7:$FS$310,123,FALSE)),"",VLOOKUP($B335,'[2]1516 Exp_Rev Access'!$F$7:$FS$310,123,FALSE))</f>
        <v>3951.82</v>
      </c>
      <c r="EO335" s="90">
        <f>IF(ISNA(VLOOKUP($B335,'[2]1516 Exp_Rev Access'!$F$7:$FS$310,124,FALSE)),"",VLOOKUP($B335,'[2]1516 Exp_Rev Access'!$F$7:$FS$310,124,FALSE))</f>
        <v>0</v>
      </c>
      <c r="EP335" s="90">
        <f>IF(ISNA(VLOOKUP($B335,'[2]1516 Exp_Rev Access'!$F$7:$FS$310,125,FALSE)),"",VLOOKUP($B335,'[2]1516 Exp_Rev Access'!$F$7:$FS$310,125,FALSE))</f>
        <v>0</v>
      </c>
      <c r="EQ335" s="90">
        <f>IF(ISNA(VLOOKUP($B335,'[2]1516 Exp_Rev Access'!$F$7:$FS$310,126,FALSE)),"",VLOOKUP($B335,'[2]1516 Exp_Rev Access'!$F$7:$FS$310,126,FALSE))</f>
        <v>0</v>
      </c>
      <c r="ER335" s="90">
        <f>IF(ISNA(VLOOKUP($B335,'[2]1516 Exp_Rev Access'!$F$7:$FS$310,127,FALSE)),"",VLOOKUP($B335,'[2]1516 Exp_Rev Access'!$F$7:$FS$310,127,FALSE))</f>
        <v>0</v>
      </c>
      <c r="ES335" s="90">
        <f>IF(ISNA(VLOOKUP($B335,'[2]1516 Exp_Rev Access'!$F$7:$FS$310,128,FALSE)),"",VLOOKUP($B335,'[2]1516 Exp_Rev Access'!$F$7:$FS$310,128,FALSE))</f>
        <v>0</v>
      </c>
      <c r="ET335" s="90">
        <f>IF(ISNA(VLOOKUP($B335,'[2]1516 Exp_Rev Access'!$F$7:$FS$310,129,FALSE)),"",VLOOKUP($B335,'[2]1516 Exp_Rev Access'!$F$7:$FS$310,129,FALSE))</f>
        <v>0</v>
      </c>
      <c r="EU335" s="90">
        <f>IF(ISNA(VLOOKUP($B335,'[2]1516 Exp_Rev Access'!$F$7:$FS$310,130,FALSE)),"",VLOOKUP($B335,'[2]1516 Exp_Rev Access'!$F$7:$FS$310,130,FALSE))</f>
        <v>0</v>
      </c>
      <c r="EV335" s="90">
        <f>IF(ISNA(VLOOKUP($B335,'[2]1516 Exp_Rev Access'!$F$7:$FS$310,131,FALSE)),"",VLOOKUP($B335,'[2]1516 Exp_Rev Access'!$F$7:$FS$310,131,FALSE))</f>
        <v>0</v>
      </c>
      <c r="EW335" s="90">
        <f>IF(ISNA(VLOOKUP($B335,'[2]1516 Exp_Rev Access'!$F$7:$FS$310,132,FALSE)),"",VLOOKUP($B335,'[2]1516 Exp_Rev Access'!$F$7:$FS$310,132,FALSE))</f>
        <v>0</v>
      </c>
      <c r="EX335" s="90">
        <f>IF(ISNA(VLOOKUP($B335,'[2]1516 Exp_Rev Access'!$F$7:$FS$310,133,FALSE)),"",VLOOKUP($B335,'[2]1516 Exp_Rev Access'!$F$7:$FS$310,133,FALSE))</f>
        <v>0</v>
      </c>
      <c r="EY335" s="90">
        <f>IF(ISNA(VLOOKUP($B335,'[2]1516 Exp_Rev Access'!$F$7:$FS$310,134,FALSE)),"",VLOOKUP($B335,'[2]1516 Exp_Rev Access'!$F$7:$FS$310,134,FALSE))</f>
        <v>0</v>
      </c>
      <c r="EZ335" s="90">
        <f>IF(ISNA(VLOOKUP($B335,'[2]1516 Exp_Rev Access'!$F$7:$FS$310,135,FALSE)),"",VLOOKUP($B335,'[2]1516 Exp_Rev Access'!$F$7:$FS$310,135,FALSE))</f>
        <v>0</v>
      </c>
      <c r="FA335" s="90">
        <f>IF(ISNA(VLOOKUP($B335,'[2]1516 Exp_Rev Access'!$F$7:$FS$310,136,FALSE)),"",VLOOKUP($B335,'[2]1516 Exp_Rev Access'!$F$7:$FS$310,136,FALSE))</f>
        <v>0</v>
      </c>
      <c r="FB335" s="90">
        <f>IF(ISNA(VLOOKUP($B335,'[2]1516 Exp_Rev Access'!$F$7:$FS$310,137,FALSE)),"",VLOOKUP($B335,'[2]1516 Exp_Rev Access'!$F$7:$FS$310,137,FALSE))</f>
        <v>0</v>
      </c>
      <c r="FC335" s="90">
        <f>IF(ISNA(VLOOKUP($B335,'[2]1516 Exp_Rev Access'!$F$7:$FS$310,138,FALSE)),"",VLOOKUP($B335,'[2]1516 Exp_Rev Access'!$F$7:$FS$310,138,FALSE))</f>
        <v>0</v>
      </c>
      <c r="FD335" s="90">
        <f>IF(ISNA(VLOOKUP($B335,'[2]1516 Exp_Rev Access'!$F$7:$FS$310,139,FALSE)),"",VLOOKUP($B335,'[2]1516 Exp_Rev Access'!$F$7:$FS$310,139,FALSE))</f>
        <v>0</v>
      </c>
      <c r="FE335" s="90">
        <f>IF(ISNA(VLOOKUP($B335,'[2]1516 Exp_Rev Access'!$F$7:$FS$310,140,FALSE)),"",VLOOKUP($B335,'[2]1516 Exp_Rev Access'!$F$7:$FS$310,140,FALSE))</f>
        <v>0</v>
      </c>
      <c r="FF335" s="90">
        <f>IF(ISNA(VLOOKUP($B335,'[2]1516 Exp_Rev Access'!$F$7:$FS$310,141,FALSE)),"",VLOOKUP($B335,'[2]1516 Exp_Rev Access'!$F$7:$FS$310,141,FALSE))</f>
        <v>0</v>
      </c>
      <c r="FG335" s="90">
        <f>IF(ISNA(VLOOKUP($B335,'[2]1516 Exp_Rev Access'!$F$7:$FS$310,142,FALSE)),"",VLOOKUP($B335,'[2]1516 Exp_Rev Access'!$F$7:$FS$310,142,FALSE))</f>
        <v>0</v>
      </c>
      <c r="FH335" s="90">
        <f>IF(ISNA(VLOOKUP($B335,'[2]1516 Exp_Rev Access'!$F$7:$FS$310,143,FALSE)),"",VLOOKUP($B335,'[2]1516 Exp_Rev Access'!$F$7:$FS$310,143,FALSE))</f>
        <v>0</v>
      </c>
      <c r="FI335" s="90">
        <f>IF(ISNA(VLOOKUP($B335,'[2]1516 Exp_Rev Access'!$F$7:$FS$310,144,FALSE)),"",VLOOKUP($B335,'[2]1516 Exp_Rev Access'!$F$7:$FS$310,144,FALSE))</f>
        <v>0</v>
      </c>
      <c r="FJ335" s="90">
        <f>IF(ISNA(VLOOKUP($B335,'[2]1516 Exp_Rev Access'!$F$7:$FS$310,145,FALSE)),"",VLOOKUP($B335,'[2]1516 Exp_Rev Access'!$F$7:$FS$310,145,FALSE))</f>
        <v>0</v>
      </c>
      <c r="FK335" s="90">
        <f>IF(ISNA(VLOOKUP($B335,'[2]1516 Exp_Rev Access'!$F$7:$FS$310,146,FALSE)),"",VLOOKUP($B335,'[2]1516 Exp_Rev Access'!$F$7:$FS$310,146,FALSE))</f>
        <v>0</v>
      </c>
      <c r="FL335" s="90">
        <f>IF(ISNA(VLOOKUP($B335,'[2]1516 Exp_Rev Access'!$F$7:$FS$310,1147,FALSE)),"",VLOOKUP($B335,'[2]1516 Exp_Rev Access'!$F$7:$FS$310,147,FALSE))</f>
        <v>0</v>
      </c>
      <c r="FM335" s="90">
        <f>IF(ISNA(VLOOKUP($B335,'[2]1516 Exp_Rev Access'!$F$7:$FS$310,148,FALSE)),"",VLOOKUP($B335,'[2]1516 Exp_Rev Access'!$F$7:$FS$310,148,FALSE))</f>
        <v>0</v>
      </c>
      <c r="FN335" s="90">
        <f>IF(ISNA(VLOOKUP($B335,'[2]1516 Exp_Rev Access'!$F$7:$FS$310,149,FALSE)),"",VLOOKUP($B335,'[2]1516 Exp_Rev Access'!$F$7:$FS$310,149,FALSE))</f>
        <v>0</v>
      </c>
      <c r="FO335" s="90">
        <f>IF(ISNA(VLOOKUP($B335,'[2]1516 Exp_Rev Access'!$F$7:$FS$310,150,FALSE)),"",VLOOKUP($B335,'[2]1516 Exp_Rev Access'!$F$7:$FS$310,150,FALSE))</f>
        <v>0</v>
      </c>
      <c r="FP335" s="90">
        <f>IF(ISNA(VLOOKUP($B335,'[2]1516 Exp_Rev Access'!$F$7:$FS$310,151,FALSE)),"",VLOOKUP($B335,'[2]1516 Exp_Rev Access'!$F$7:$FS$310,151,FALSE))</f>
        <v>0</v>
      </c>
      <c r="FQ335" s="90">
        <f>IF(ISNA(VLOOKUP($B335,'[2]1516 Exp_Rev Access'!$F$7:$FS$310,152,FALSE)),"",VLOOKUP($B335,'[2]1516 Exp_Rev Access'!$F$7:$FS$310,152,FALSE))</f>
        <v>0</v>
      </c>
      <c r="FR335" s="90">
        <f>IF(ISNA(VLOOKUP($B335,'[2]1516 Exp_Rev Access'!$F$7:$FS$310,153,FALSE)),"",VLOOKUP($B335,'[2]1516 Exp_Rev Access'!$F$7:$FS$310,153,FALSE))</f>
        <v>36035.79</v>
      </c>
      <c r="FS335" s="53">
        <f t="shared" si="801"/>
        <v>1417740.9300000002</v>
      </c>
      <c r="FT335" s="92">
        <f t="shared" si="802"/>
        <v>7.7619329425988995E-2</v>
      </c>
      <c r="FU335" s="116">
        <f t="shared" si="803"/>
        <v>967.74785493416368</v>
      </c>
      <c r="FV335" s="90">
        <f>IF(ISNA(VLOOKUP($B335,'[2]1516 Exp_Rev Access'!$F$7:$FS$310,154,FALSE)),"",VLOOKUP($B335,'[2]1516 Exp_Rev Access'!$F$7:$FS$310,154,FALSE))</f>
        <v>0</v>
      </c>
      <c r="FW335" s="90">
        <f>IF(ISNA(VLOOKUP($B335,'[2]1516 Exp_Rev Access'!$F$7:$FS$310,155,FALSE)),"",VLOOKUP($B335,'[2]1516 Exp_Rev Access'!$F$7:$FS$310,155,FALSE))</f>
        <v>0</v>
      </c>
      <c r="FX335" s="90">
        <f>IF(ISNA(VLOOKUP($B335,'[2]1516 Exp_Rev Access'!$F$7:$FS$310,156,FALSE)),"",VLOOKUP($B335,'[2]1516 Exp_Rev Access'!$F$7:$FS$310,156,FALSE))</f>
        <v>0</v>
      </c>
      <c r="FY335" s="90">
        <f>IF(ISNA(VLOOKUP($B335,'[2]1516 Exp_Rev Access'!$F$7:$FS$310,157,FALSE)),"",VLOOKUP($B335,'[2]1516 Exp_Rev Access'!$F$7:$FS$310,157,FALSE))</f>
        <v>0</v>
      </c>
      <c r="FZ335" s="90">
        <f>IF(ISNA(VLOOKUP($B335,'[2]1516 Exp_Rev Access'!$F$7:$FS$310,158,FALSE)),"",VLOOKUP($B335,'[2]1516 Exp_Rev Access'!$F$7:$FS$310,158,FALSE))</f>
        <v>0</v>
      </c>
      <c r="GA335" s="90">
        <f>IF(ISNA(VLOOKUP($B335,'[2]1516 Exp_Rev Access'!$F$7:$FS$310,159,FALSE)),"",VLOOKUP($B335,'[2]1516 Exp_Rev Access'!$F$7:$FS$310,159,FALSE))</f>
        <v>0</v>
      </c>
      <c r="GB335" s="90">
        <f>IF(ISNA(VLOOKUP($B335,'[2]1516 Exp_Rev Access'!$F$7:$FS$310,160,FALSE)),"",VLOOKUP($B335,'[2]1516 Exp_Rev Access'!$F$7:$FS$310,160,FALSE))</f>
        <v>0</v>
      </c>
      <c r="GC335" s="90">
        <f>IF(ISNA(VLOOKUP($B335,'[2]1516 Exp_Rev Access'!$F$7:$FS$310,161,FALSE)),"",VLOOKUP($B335,'[2]1516 Exp_Rev Access'!$F$7:$FS$310,161,FALSE))</f>
        <v>0</v>
      </c>
      <c r="GD335" s="90">
        <f>IF(ISNA(VLOOKUP($B335,'[2]1516 Exp_Rev Access'!$F$7:$FS$310,162,FALSE)),"",VLOOKUP($B335,'[2]1516 Exp_Rev Access'!$F$7:$FS$310,162,FALSE))</f>
        <v>0</v>
      </c>
      <c r="GE335" s="90">
        <f>IF(ISNA(VLOOKUP($B335,'[2]1516 Exp_Rev Access'!$F$7:$FS$310,163,FALSE)),"",VLOOKUP($B335,'[2]1516 Exp_Rev Access'!$F$7:$FS$310,163,FALSE))</f>
        <v>0</v>
      </c>
      <c r="GF335" s="90">
        <f>IF(ISNA(VLOOKUP($B335,'[2]1516 Exp_Rev Access'!$F$7:$FS$310,164,FALSE)),"",VLOOKUP($B335,'[2]1516 Exp_Rev Access'!$F$7:$FS$310,164,FALSE))</f>
        <v>2940</v>
      </c>
      <c r="GG335" s="90">
        <f>IF(ISNA(VLOOKUP($B335,'[2]1516 Exp_Rev Access'!$F$7:$FS$310,165,FALSE)),"",VLOOKUP($B335,'[2]1516 Exp_Rev Access'!$F$7:$FS$310,165,FALSE))</f>
        <v>0</v>
      </c>
      <c r="GH335" s="90">
        <f>IF(ISNA(VLOOKUP($B335,'[2]1516 Exp_Rev Access'!$F$7:$FS$310,166,FALSE)),"",VLOOKUP($B335,'[2]1516 Exp_Rev Access'!$F$7:$FS$310,166,FALSE))</f>
        <v>415977.69</v>
      </c>
      <c r="GI335" s="90">
        <f>IF(ISNA(VLOOKUP($B335,'[2]1516 Exp_Rev Access'!$F$7:$FS$310,167,FALSE)),"",VLOOKUP($B335,'[2]1516 Exp_Rev Access'!$F$7:$FS$310,167,FALSE))</f>
        <v>0</v>
      </c>
      <c r="GJ335" s="90">
        <f>IF(ISNA(VLOOKUP($B335,'[2]1516 Exp_Rev Access'!$F$7:$FS$310,168,FALSE)),"",VLOOKUP($B335,'[2]1516 Exp_Rev Access'!$F$7:$FS$310,168,FALSE))</f>
        <v>0</v>
      </c>
      <c r="GK335" s="90">
        <f>IF(ISNA(VLOOKUP($B335,'[2]1516 Exp_Rev Access'!$F$7:$FS$310,169,FALSE)),"",VLOOKUP($B335,'[2]1516 Exp_Rev Access'!$F$7:$FS$310,169,FALSE))</f>
        <v>15000</v>
      </c>
      <c r="GL335" s="90">
        <f>IF(ISNA(VLOOKUP($B335,'[2]1516 Exp_Rev Access'!$F$7:$FS$310,170,FALSE)),"",VLOOKUP($B335,'[2]1516 Exp_Rev Access'!$F$7:$FS$310,170,FALSE))</f>
        <v>9790.59</v>
      </c>
      <c r="GM335" s="90">
        <f>IF(ISNA(VLOOKUP($B335,'[2]1516 Exp_Rev Access'!$F$7:$FT$310,171,FALSE)),"",VLOOKUP($B335,'[2]1516 Exp_Rev Access'!$F$7:$FT$310,171,FALSE))</f>
        <v>0</v>
      </c>
      <c r="GN335" s="90">
        <f>IF(ISNA(VLOOKUP($B335,'[2]1516 Exp_Rev Access'!$F$7:$FU$310,172,FALSE)),"",VLOOKUP($B335,'[2]1516 Exp_Rev Access'!$F$7:$FU$310,172,FALSE))</f>
        <v>0</v>
      </c>
      <c r="GO335" s="90">
        <f>IF(ISNA(VLOOKUP($B335,'[2]1516 Exp_Rev Access'!$F$7:$FV$310,173,FALSE)),"",VLOOKUP($B335,'[2]1516 Exp_Rev Access'!$F$7:$FV$310,173,FALSE))</f>
        <v>0</v>
      </c>
      <c r="GP335" s="90">
        <f>IF(ISNA(VLOOKUP($B335,'[2]1516 Exp_Rev Access'!$F$7:$GA$310,174,FALSE)),"",VLOOKUP($B335,'[2]1516 Exp_Rev Access'!$F$7:$GA$310,174,FALSE))</f>
        <v>0</v>
      </c>
      <c r="GQ335" s="90">
        <f>IF(ISNA(VLOOKUP($B335,'[2]1516 Exp_Rev Access'!$F$7:$GA$310,175,FALSE)),"",VLOOKUP($B335,'[2]1516 Exp_Rev Access'!$F$7:$GA$310,175,FALSE))</f>
        <v>0</v>
      </c>
      <c r="GR335" s="90">
        <f>IF(ISNA(VLOOKUP($B335,'[2]1516 Exp_Rev Access'!$F$7:$GA$310,176,FALSE)),"",VLOOKUP($B335,'[2]1516 Exp_Rev Access'!$F$7:$GA$310,176,FALSE))</f>
        <v>0</v>
      </c>
      <c r="GS335" s="90">
        <f>IF(ISNA(VLOOKUP($B335,'[2]1516 Exp_Rev Access'!$F$7:$GA$310,177,FALSE)),"",VLOOKUP($B335,'[2]1516 Exp_Rev Access'!$F$7:$GA$310,177,FALSE))</f>
        <v>0</v>
      </c>
      <c r="GT335" s="90">
        <f>IF(ISNA(VLOOKUP($B335,'[2]1516 Exp_Rev Access'!$F$7:$GA$310,178,FALSE)),"",VLOOKUP($B335,'[2]1516 Exp_Rev Access'!$F$7:$GA$310,178,FALSE))</f>
        <v>0</v>
      </c>
      <c r="GU335" s="53">
        <f t="shared" si="804"/>
        <v>443708.28</v>
      </c>
      <c r="GV335" s="92">
        <f t="shared" si="805"/>
        <v>2.4292406620692653E-2</v>
      </c>
      <c r="GW335" s="114">
        <f t="shared" si="806"/>
        <v>302.87461347859033</v>
      </c>
    </row>
    <row r="336" spans="1:222" x14ac:dyDescent="0.2">
      <c r="A336" s="99"/>
      <c r="B336" s="100"/>
      <c r="C336" s="100" t="s">
        <v>185</v>
      </c>
      <c r="D336" s="101">
        <f>SUM(D322:D335)</f>
        <v>74588.22</v>
      </c>
      <c r="E336" s="102">
        <f>SUM(E322:E335)</f>
        <v>865218788.73000002</v>
      </c>
      <c r="F336" s="103">
        <f>SUM(F322:F335)</f>
        <v>865218788.7299999</v>
      </c>
      <c r="G336" s="70">
        <f>F336-E336</f>
        <v>0</v>
      </c>
      <c r="H336" s="103">
        <f>SUM(H322:H335)</f>
        <v>148991287.61000001</v>
      </c>
      <c r="I336" s="103">
        <f t="shared" ref="I336:N336" si="808">SUM(I322:I335)</f>
        <v>0</v>
      </c>
      <c r="J336" s="103">
        <f t="shared" si="808"/>
        <v>0</v>
      </c>
      <c r="K336" s="103">
        <f t="shared" si="808"/>
        <v>38799.96</v>
      </c>
      <c r="L336" s="103">
        <f t="shared" si="808"/>
        <v>0</v>
      </c>
      <c r="M336" s="103">
        <f t="shared" si="808"/>
        <v>0</v>
      </c>
      <c r="N336" s="103">
        <f t="shared" si="808"/>
        <v>149030087.56999996</v>
      </c>
      <c r="O336" s="69">
        <f>N336/E336</f>
        <v>0.17224555165838668</v>
      </c>
      <c r="P336" s="103">
        <f>N336/D336</f>
        <v>1998.0378613405703</v>
      </c>
      <c r="Q336" s="103">
        <f t="shared" ref="Q336:AM336" si="809">SUM(Q322:Q335)</f>
        <v>775718.58</v>
      </c>
      <c r="R336" s="103">
        <f t="shared" si="809"/>
        <v>0</v>
      </c>
      <c r="S336" s="103">
        <f t="shared" si="809"/>
        <v>15593.84</v>
      </c>
      <c r="T336" s="103">
        <f t="shared" si="809"/>
        <v>8360</v>
      </c>
      <c r="U336" s="103">
        <f t="shared" si="809"/>
        <v>0</v>
      </c>
      <c r="V336" s="103">
        <f t="shared" si="809"/>
        <v>247554.69</v>
      </c>
      <c r="W336" s="103">
        <f t="shared" si="809"/>
        <v>339830.34</v>
      </c>
      <c r="X336" s="103">
        <f t="shared" si="809"/>
        <v>2271454.2699999996</v>
      </c>
      <c r="Y336" s="103">
        <f t="shared" si="809"/>
        <v>981363.10999999987</v>
      </c>
      <c r="Z336" s="103">
        <f t="shared" si="809"/>
        <v>219237.16999999998</v>
      </c>
      <c r="AA336" s="103">
        <f t="shared" si="809"/>
        <v>42110.6</v>
      </c>
      <c r="AB336" s="103">
        <f t="shared" si="809"/>
        <v>22204.9</v>
      </c>
      <c r="AC336" s="103">
        <f t="shared" si="809"/>
        <v>361283.70999999996</v>
      </c>
      <c r="AD336" s="103">
        <f t="shared" si="809"/>
        <v>7015654.9600000009</v>
      </c>
      <c r="AE336" s="103">
        <f t="shared" si="809"/>
        <v>587271.80000000005</v>
      </c>
      <c r="AF336" s="103">
        <f t="shared" si="809"/>
        <v>20.25</v>
      </c>
      <c r="AG336" s="103">
        <f t="shared" si="809"/>
        <v>1282840.6499999999</v>
      </c>
      <c r="AH336" s="103">
        <f t="shared" si="809"/>
        <v>101256.79</v>
      </c>
      <c r="AI336" s="103">
        <f t="shared" si="809"/>
        <v>1185603.4800000002</v>
      </c>
      <c r="AJ336" s="103">
        <f t="shared" si="809"/>
        <v>545070.96</v>
      </c>
      <c r="AK336" s="103">
        <f t="shared" si="809"/>
        <v>934782.9099999998</v>
      </c>
      <c r="AL336" s="103">
        <f>SUM(AL322:AL335)</f>
        <v>910933.18</v>
      </c>
      <c r="AM336" s="103">
        <f t="shared" si="809"/>
        <v>17848146.190000001</v>
      </c>
      <c r="AN336" s="71">
        <f t="shared" si="791"/>
        <v>2.0628477354494541E-2</v>
      </c>
      <c r="AO336" s="70">
        <f t="shared" si="792"/>
        <v>239.28907527220787</v>
      </c>
      <c r="AP336" s="103">
        <f t="shared" ref="AP336:AU336" si="810">SUM(AP322:AP335)</f>
        <v>446811068.98999995</v>
      </c>
      <c r="AQ336" s="103">
        <f t="shared" si="810"/>
        <v>16518363.070000004</v>
      </c>
      <c r="AR336" s="103">
        <f t="shared" si="810"/>
        <v>38147894.520000003</v>
      </c>
      <c r="AS336" s="103">
        <f t="shared" si="810"/>
        <v>8134.47</v>
      </c>
      <c r="AT336" s="103">
        <f t="shared" si="810"/>
        <v>22574.75</v>
      </c>
      <c r="AU336" s="103">
        <f t="shared" si="810"/>
        <v>501508035.79999995</v>
      </c>
      <c r="AV336" s="73">
        <f t="shared" si="794"/>
        <v>0.57963146701440904</v>
      </c>
      <c r="AW336" s="103">
        <f t="shared" si="795"/>
        <v>6723.6895558038514</v>
      </c>
      <c r="AX336" s="103">
        <f t="shared" ref="AX336:BV336" si="811">SUM(AX322:AX335)</f>
        <v>278727.8</v>
      </c>
      <c r="AY336" s="103">
        <f t="shared" si="811"/>
        <v>60732828.160000011</v>
      </c>
      <c r="AZ336" s="103">
        <f t="shared" si="811"/>
        <v>5160478.8</v>
      </c>
      <c r="BA336" s="103">
        <f t="shared" si="811"/>
        <v>0</v>
      </c>
      <c r="BB336" s="103">
        <f t="shared" si="811"/>
        <v>0</v>
      </c>
      <c r="BC336" s="103">
        <f t="shared" si="811"/>
        <v>17154329.020000003</v>
      </c>
      <c r="BD336" s="103">
        <f t="shared" si="811"/>
        <v>0</v>
      </c>
      <c r="BE336" s="103">
        <f t="shared" si="811"/>
        <v>6340784.8599999994</v>
      </c>
      <c r="BF336" s="103">
        <f t="shared" si="811"/>
        <v>0</v>
      </c>
      <c r="BG336" s="103">
        <f t="shared" si="811"/>
        <v>2986749.8199999994</v>
      </c>
      <c r="BH336" s="103">
        <f t="shared" si="811"/>
        <v>741495.1399999999</v>
      </c>
      <c r="BI336" s="103">
        <f t="shared" si="811"/>
        <v>0</v>
      </c>
      <c r="BJ336" s="103">
        <f t="shared" si="811"/>
        <v>602192.44999999995</v>
      </c>
      <c r="BK336" s="103">
        <f t="shared" si="811"/>
        <v>28534897.380000003</v>
      </c>
      <c r="BL336" s="103">
        <f t="shared" si="811"/>
        <v>1520292.46</v>
      </c>
      <c r="BM336" s="103">
        <f t="shared" si="811"/>
        <v>48953.33</v>
      </c>
      <c r="BN336" s="103">
        <f t="shared" si="811"/>
        <v>0</v>
      </c>
      <c r="BO336" s="103">
        <f t="shared" si="811"/>
        <v>0</v>
      </c>
      <c r="BP336" s="103">
        <f t="shared" si="811"/>
        <v>0</v>
      </c>
      <c r="BQ336" s="103">
        <f t="shared" si="811"/>
        <v>49266.89</v>
      </c>
      <c r="BR336" s="103">
        <f t="shared" si="811"/>
        <v>0</v>
      </c>
      <c r="BS336" s="103">
        <f t="shared" si="811"/>
        <v>2883627.05</v>
      </c>
      <c r="BT336" s="103">
        <f t="shared" si="811"/>
        <v>0</v>
      </c>
      <c r="BU336" s="103">
        <f t="shared" si="811"/>
        <v>0</v>
      </c>
      <c r="BV336" s="103">
        <f t="shared" si="811"/>
        <v>127034623.16</v>
      </c>
      <c r="BW336" s="71">
        <f t="shared" si="797"/>
        <v>0.14682369917840793</v>
      </c>
      <c r="BX336" s="70">
        <f t="shared" si="798"/>
        <v>1703.1459278690388</v>
      </c>
      <c r="BY336" s="103">
        <f t="shared" ref="BY336:CE336" si="812">SUM(BY322:BY335)</f>
        <v>0</v>
      </c>
      <c r="BZ336" s="103">
        <f t="shared" si="812"/>
        <v>1574114.83</v>
      </c>
      <c r="CA336" s="103">
        <f t="shared" si="812"/>
        <v>74607.320000000007</v>
      </c>
      <c r="CB336" s="103">
        <f t="shared" si="812"/>
        <v>14127.07</v>
      </c>
      <c r="CC336" s="103">
        <f t="shared" si="812"/>
        <v>0</v>
      </c>
      <c r="CD336" s="103">
        <f t="shared" si="812"/>
        <v>0</v>
      </c>
      <c r="CE336" s="103">
        <f t="shared" si="812"/>
        <v>1662849.2200000002</v>
      </c>
      <c r="CF336" s="71">
        <f t="shared" si="807"/>
        <v>1.9218829291037375E-3</v>
      </c>
      <c r="CG336" s="72">
        <f t="shared" si="800"/>
        <v>22.293724397766834</v>
      </c>
      <c r="CH336" s="103">
        <f t="shared" ref="CH336:ES336" si="813">SUM(CH322:CH335)</f>
        <v>179580.22</v>
      </c>
      <c r="CI336" s="103">
        <f t="shared" si="813"/>
        <v>0</v>
      </c>
      <c r="CJ336" s="103">
        <f t="shared" si="813"/>
        <v>0</v>
      </c>
      <c r="CK336" s="103">
        <f t="shared" si="813"/>
        <v>0</v>
      </c>
      <c r="CL336" s="103">
        <f t="shared" si="813"/>
        <v>0</v>
      </c>
      <c r="CM336" s="103">
        <f t="shared" si="813"/>
        <v>0</v>
      </c>
      <c r="CN336" s="103">
        <f t="shared" si="813"/>
        <v>0</v>
      </c>
      <c r="CO336" s="103">
        <f t="shared" si="813"/>
        <v>9258.39</v>
      </c>
      <c r="CP336" s="103">
        <f t="shared" si="813"/>
        <v>0</v>
      </c>
      <c r="CQ336" s="103">
        <f t="shared" si="813"/>
        <v>14244457.930000002</v>
      </c>
      <c r="CR336" s="103">
        <f t="shared" si="813"/>
        <v>0</v>
      </c>
      <c r="CS336" s="103">
        <f t="shared" si="813"/>
        <v>478287.99</v>
      </c>
      <c r="CT336" s="103">
        <f t="shared" si="813"/>
        <v>58772</v>
      </c>
      <c r="CU336" s="103">
        <f t="shared" si="813"/>
        <v>17237636.960000001</v>
      </c>
      <c r="CV336" s="103">
        <f t="shared" si="813"/>
        <v>2843841.89</v>
      </c>
      <c r="CW336" s="103">
        <f t="shared" si="813"/>
        <v>0</v>
      </c>
      <c r="CX336" s="103">
        <f t="shared" si="813"/>
        <v>0</v>
      </c>
      <c r="CY336" s="103">
        <f t="shared" si="813"/>
        <v>0</v>
      </c>
      <c r="CZ336" s="103">
        <f t="shared" si="813"/>
        <v>0</v>
      </c>
      <c r="DA336" s="103">
        <f t="shared" si="813"/>
        <v>0</v>
      </c>
      <c r="DB336" s="103">
        <f t="shared" si="813"/>
        <v>290483.54000000004</v>
      </c>
      <c r="DC336" s="103">
        <f t="shared" si="813"/>
        <v>0</v>
      </c>
      <c r="DD336" s="103">
        <f t="shared" si="813"/>
        <v>0</v>
      </c>
      <c r="DE336" s="103">
        <f t="shared" si="813"/>
        <v>0</v>
      </c>
      <c r="DF336" s="103">
        <f t="shared" si="813"/>
        <v>0</v>
      </c>
      <c r="DG336" s="103">
        <f t="shared" si="813"/>
        <v>243154.77</v>
      </c>
      <c r="DH336" s="103">
        <f t="shared" si="813"/>
        <v>492443.13999999996</v>
      </c>
      <c r="DI336" s="103">
        <f t="shared" si="813"/>
        <v>19251746.129999995</v>
      </c>
      <c r="DJ336" s="103">
        <f t="shared" si="813"/>
        <v>0</v>
      </c>
      <c r="DK336" s="103">
        <f t="shared" si="813"/>
        <v>149268.21</v>
      </c>
      <c r="DL336" s="103">
        <f t="shared" si="813"/>
        <v>0</v>
      </c>
      <c r="DM336" s="103">
        <f t="shared" si="813"/>
        <v>0</v>
      </c>
      <c r="DN336" s="103">
        <f t="shared" si="813"/>
        <v>0</v>
      </c>
      <c r="DO336" s="103">
        <f t="shared" si="813"/>
        <v>0</v>
      </c>
      <c r="DP336" s="103">
        <f t="shared" si="813"/>
        <v>0</v>
      </c>
      <c r="DQ336" s="103">
        <f t="shared" si="813"/>
        <v>0</v>
      </c>
      <c r="DR336" s="103">
        <f t="shared" si="813"/>
        <v>0</v>
      </c>
      <c r="DS336" s="103">
        <f t="shared" si="813"/>
        <v>0</v>
      </c>
      <c r="DT336" s="103">
        <f t="shared" si="813"/>
        <v>0</v>
      </c>
      <c r="DU336" s="103">
        <f t="shared" si="813"/>
        <v>0</v>
      </c>
      <c r="DV336" s="103">
        <f t="shared" si="813"/>
        <v>0</v>
      </c>
      <c r="DW336" s="103">
        <f t="shared" si="813"/>
        <v>0</v>
      </c>
      <c r="DX336" s="103">
        <f t="shared" si="813"/>
        <v>0</v>
      </c>
      <c r="DY336" s="103">
        <f t="shared" si="813"/>
        <v>334819.63</v>
      </c>
      <c r="DZ336" s="103">
        <f t="shared" si="813"/>
        <v>0</v>
      </c>
      <c r="EA336" s="103">
        <f t="shared" si="813"/>
        <v>0</v>
      </c>
      <c r="EB336" s="103">
        <f t="shared" si="813"/>
        <v>0</v>
      </c>
      <c r="EC336" s="103">
        <f t="shared" si="813"/>
        <v>0</v>
      </c>
      <c r="ED336" s="103">
        <f t="shared" si="813"/>
        <v>0</v>
      </c>
      <c r="EE336" s="103">
        <f t="shared" si="813"/>
        <v>0</v>
      </c>
      <c r="EF336" s="103">
        <f t="shared" si="813"/>
        <v>0</v>
      </c>
      <c r="EG336" s="103">
        <f t="shared" si="813"/>
        <v>200106.95</v>
      </c>
      <c r="EH336" s="103">
        <f t="shared" si="813"/>
        <v>112902.6</v>
      </c>
      <c r="EI336" s="103">
        <f t="shared" si="813"/>
        <v>0</v>
      </c>
      <c r="EJ336" s="103">
        <f t="shared" si="813"/>
        <v>0</v>
      </c>
      <c r="EK336" s="103">
        <f t="shared" si="813"/>
        <v>0</v>
      </c>
      <c r="EL336" s="103">
        <f t="shared" si="813"/>
        <v>0</v>
      </c>
      <c r="EM336" s="103">
        <f t="shared" si="813"/>
        <v>0</v>
      </c>
      <c r="EN336" s="103">
        <f t="shared" si="813"/>
        <v>1462555.79</v>
      </c>
      <c r="EO336" s="103">
        <f t="shared" si="813"/>
        <v>322704.06</v>
      </c>
      <c r="EP336" s="103">
        <f t="shared" si="813"/>
        <v>0</v>
      </c>
      <c r="EQ336" s="103">
        <f t="shared" si="813"/>
        <v>0</v>
      </c>
      <c r="ER336" s="103">
        <f t="shared" si="813"/>
        <v>0</v>
      </c>
      <c r="ES336" s="103">
        <f t="shared" si="813"/>
        <v>0</v>
      </c>
      <c r="ET336" s="103">
        <f t="shared" ref="ET336:FR336" si="814">SUM(ET322:ET335)</f>
        <v>0</v>
      </c>
      <c r="EU336" s="103">
        <f t="shared" si="814"/>
        <v>0</v>
      </c>
      <c r="EV336" s="103">
        <f t="shared" si="814"/>
        <v>575188.31999999995</v>
      </c>
      <c r="EW336" s="103">
        <f t="shared" si="814"/>
        <v>0</v>
      </c>
      <c r="EX336" s="103">
        <f t="shared" si="814"/>
        <v>0</v>
      </c>
      <c r="EY336" s="103">
        <f t="shared" si="814"/>
        <v>0</v>
      </c>
      <c r="EZ336" s="103">
        <f t="shared" si="814"/>
        <v>0</v>
      </c>
      <c r="FA336" s="103">
        <f t="shared" si="814"/>
        <v>0</v>
      </c>
      <c r="FB336" s="103">
        <f t="shared" si="814"/>
        <v>238.08</v>
      </c>
      <c r="FC336" s="103">
        <f t="shared" si="814"/>
        <v>0</v>
      </c>
      <c r="FD336" s="103">
        <f t="shared" si="814"/>
        <v>0</v>
      </c>
      <c r="FE336" s="103">
        <f t="shared" si="814"/>
        <v>0</v>
      </c>
      <c r="FF336" s="103">
        <f t="shared" si="814"/>
        <v>0</v>
      </c>
      <c r="FG336" s="103">
        <f t="shared" si="814"/>
        <v>0</v>
      </c>
      <c r="FH336" s="103">
        <f t="shared" si="814"/>
        <v>0</v>
      </c>
      <c r="FI336" s="103">
        <f t="shared" si="814"/>
        <v>0</v>
      </c>
      <c r="FJ336" s="103">
        <f t="shared" si="814"/>
        <v>0</v>
      </c>
      <c r="FK336" s="103">
        <f t="shared" si="814"/>
        <v>0</v>
      </c>
      <c r="FL336" s="103">
        <f t="shared" si="814"/>
        <v>0</v>
      </c>
      <c r="FM336" s="103">
        <f t="shared" si="814"/>
        <v>0</v>
      </c>
      <c r="FN336" s="103">
        <f t="shared" si="814"/>
        <v>0</v>
      </c>
      <c r="FO336" s="103">
        <f t="shared" si="814"/>
        <v>4012636.65</v>
      </c>
      <c r="FP336" s="103">
        <f t="shared" si="814"/>
        <v>0</v>
      </c>
      <c r="FQ336" s="103">
        <f t="shared" si="814"/>
        <v>0</v>
      </c>
      <c r="FR336" s="103">
        <f t="shared" si="814"/>
        <v>2367502.9500000002</v>
      </c>
      <c r="FS336" s="103">
        <f>SUM(FS322:FS335)</f>
        <v>64867586.200000003</v>
      </c>
      <c r="FT336" s="71">
        <f>FS339/E339</f>
        <v>0.12075105207746838</v>
      </c>
      <c r="FU336" s="117">
        <f>FS339/D339</f>
        <v>2669.7914425427875</v>
      </c>
      <c r="FV336" s="103">
        <f t="shared" ref="FV336:GU336" si="815">SUM(FV322:FV335)</f>
        <v>451762.43</v>
      </c>
      <c r="FW336" s="103">
        <f t="shared" si="815"/>
        <v>60632.31</v>
      </c>
      <c r="FX336" s="103">
        <f t="shared" si="815"/>
        <v>0</v>
      </c>
      <c r="FY336" s="103">
        <f t="shared" si="815"/>
        <v>52033</v>
      </c>
      <c r="FZ336" s="103">
        <f t="shared" si="815"/>
        <v>40650.99</v>
      </c>
      <c r="GA336" s="103">
        <f>SUM(GA322:GA335)</f>
        <v>0</v>
      </c>
      <c r="GB336" s="103">
        <f t="shared" si="815"/>
        <v>30297.119999999999</v>
      </c>
      <c r="GC336" s="103">
        <f t="shared" si="815"/>
        <v>0</v>
      </c>
      <c r="GD336" s="103">
        <f t="shared" si="815"/>
        <v>0</v>
      </c>
      <c r="GE336" s="103">
        <f t="shared" si="815"/>
        <v>205280.84999999998</v>
      </c>
      <c r="GF336" s="103">
        <f t="shared" si="815"/>
        <v>945716.86</v>
      </c>
      <c r="GG336" s="103">
        <f t="shared" si="815"/>
        <v>0</v>
      </c>
      <c r="GH336" s="103">
        <f t="shared" si="815"/>
        <v>421893.95</v>
      </c>
      <c r="GI336" s="103">
        <f t="shared" si="815"/>
        <v>0</v>
      </c>
      <c r="GJ336" s="103">
        <f t="shared" si="815"/>
        <v>0</v>
      </c>
      <c r="GK336" s="103">
        <f t="shared" si="815"/>
        <v>594975.13</v>
      </c>
      <c r="GL336" s="103">
        <f t="shared" si="815"/>
        <v>44481.03</v>
      </c>
      <c r="GM336" s="103">
        <f t="shared" si="815"/>
        <v>0</v>
      </c>
      <c r="GN336" s="103">
        <f t="shared" si="815"/>
        <v>0</v>
      </c>
      <c r="GO336" s="103">
        <f t="shared" si="815"/>
        <v>400000</v>
      </c>
      <c r="GP336" s="103">
        <f t="shared" si="815"/>
        <v>0</v>
      </c>
      <c r="GQ336" s="103">
        <f t="shared" si="815"/>
        <v>19736.919999999998</v>
      </c>
      <c r="GR336" s="103">
        <f t="shared" si="815"/>
        <v>0</v>
      </c>
      <c r="GS336" s="103">
        <f t="shared" si="815"/>
        <v>0</v>
      </c>
      <c r="GT336" s="103">
        <f t="shared" si="815"/>
        <v>0</v>
      </c>
      <c r="GU336" s="103">
        <f t="shared" si="815"/>
        <v>3267460.5899999989</v>
      </c>
      <c r="GV336" s="71">
        <f>GU336/E336</f>
        <v>3.7764558890313717E-3</v>
      </c>
      <c r="GW336" s="107">
        <f t="shared" si="806"/>
        <v>43.806657271081129</v>
      </c>
    </row>
    <row r="337" spans="1:222" ht="4.5" customHeight="1" x14ac:dyDescent="0.2">
      <c r="A337" s="38"/>
      <c r="B337" s="87"/>
      <c r="C337" s="100"/>
      <c r="D337" s="120"/>
      <c r="E337" s="121"/>
      <c r="F337" s="81"/>
      <c r="G337" s="81"/>
      <c r="H337" s="81"/>
      <c r="I337" s="81"/>
      <c r="J337" s="81"/>
      <c r="K337" s="81"/>
      <c r="L337" s="81"/>
      <c r="M337" s="81"/>
      <c r="N337" s="81"/>
      <c r="O337" s="92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92"/>
      <c r="AO337" s="81"/>
      <c r="AP337" s="81"/>
      <c r="AQ337" s="81"/>
      <c r="AR337" s="81"/>
      <c r="AS337" s="81"/>
      <c r="AT337" s="81"/>
      <c r="AU337" s="81"/>
      <c r="AV337" s="92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1"/>
      <c r="BO337" s="81"/>
      <c r="BP337" s="81"/>
      <c r="BQ337" s="81"/>
      <c r="BR337" s="81"/>
      <c r="BS337" s="81"/>
      <c r="BT337" s="81"/>
      <c r="BU337" s="81"/>
      <c r="BV337" s="81"/>
      <c r="BW337" s="92"/>
      <c r="BX337" s="81"/>
      <c r="BY337" s="81"/>
      <c r="BZ337" s="81"/>
      <c r="CA337" s="81"/>
      <c r="CB337" s="81"/>
      <c r="CC337" s="81"/>
      <c r="CD337" s="81"/>
      <c r="CE337" s="81"/>
      <c r="CF337" s="126"/>
      <c r="CG337" s="81"/>
      <c r="CH337" s="81"/>
      <c r="CI337" s="81"/>
      <c r="CJ337" s="81"/>
      <c r="CK337" s="81"/>
      <c r="CL337" s="81"/>
      <c r="CM337" s="81"/>
      <c r="CN337" s="81"/>
      <c r="CO337" s="81"/>
      <c r="CP337" s="81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1"/>
      <c r="DH337" s="81"/>
      <c r="DI337" s="81"/>
      <c r="DJ337" s="81"/>
      <c r="DK337" s="81"/>
      <c r="DL337" s="81"/>
      <c r="DM337" s="81"/>
      <c r="DN337" s="81"/>
      <c r="DO337" s="81"/>
      <c r="DP337" s="81"/>
      <c r="DQ337" s="81"/>
      <c r="DR337" s="81"/>
      <c r="DS337" s="81"/>
      <c r="DT337" s="81"/>
      <c r="DU337" s="81"/>
      <c r="DV337" s="81"/>
      <c r="DW337" s="81"/>
      <c r="DX337" s="81"/>
      <c r="DY337" s="81"/>
      <c r="DZ337" s="81"/>
      <c r="EA337" s="81"/>
      <c r="EB337" s="81"/>
      <c r="EC337" s="81"/>
      <c r="ED337" s="81"/>
      <c r="EE337" s="81"/>
      <c r="EF337" s="81"/>
      <c r="EG337" s="81"/>
      <c r="EH337" s="81"/>
      <c r="EI337" s="81"/>
      <c r="EJ337" s="81"/>
      <c r="EK337" s="81"/>
      <c r="EL337" s="81"/>
      <c r="EM337" s="81"/>
      <c r="EN337" s="81"/>
      <c r="EO337" s="81"/>
      <c r="EP337" s="81"/>
      <c r="EQ337" s="81"/>
      <c r="ER337" s="81"/>
      <c r="ES337" s="81"/>
      <c r="ET337" s="81"/>
      <c r="EU337" s="81"/>
      <c r="EV337" s="81"/>
      <c r="EW337" s="81"/>
      <c r="EX337" s="81"/>
      <c r="EY337" s="81"/>
      <c r="EZ337" s="81"/>
      <c r="FA337" s="81"/>
      <c r="FB337" s="81"/>
      <c r="FC337" s="81"/>
      <c r="FD337" s="81"/>
      <c r="FE337" s="81"/>
      <c r="FF337" s="81"/>
      <c r="FG337" s="81"/>
      <c r="FH337" s="81"/>
      <c r="FI337" s="81"/>
      <c r="FJ337" s="81"/>
      <c r="FK337" s="81"/>
      <c r="FL337" s="81"/>
      <c r="FM337" s="81"/>
      <c r="FN337" s="81"/>
      <c r="FO337" s="81"/>
      <c r="FP337" s="81"/>
      <c r="FQ337" s="81"/>
      <c r="FR337" s="81"/>
      <c r="FS337" s="77"/>
      <c r="FT337" s="77"/>
      <c r="FU337" s="77"/>
      <c r="FV337" s="77"/>
      <c r="FW337" s="77"/>
      <c r="FX337" s="77"/>
      <c r="FY337" s="77"/>
      <c r="FZ337" s="77"/>
      <c r="GA337" s="77"/>
      <c r="GB337" s="77"/>
      <c r="GC337" s="77"/>
      <c r="GD337" s="77"/>
      <c r="GE337" s="77"/>
      <c r="GF337" s="77"/>
      <c r="GG337" s="77"/>
      <c r="GH337" s="77"/>
      <c r="GI337" s="77"/>
      <c r="GJ337" s="77"/>
      <c r="GK337" s="77"/>
      <c r="GL337" s="77"/>
      <c r="GM337" s="77"/>
      <c r="GN337" s="77"/>
      <c r="GO337" s="77"/>
      <c r="GP337" s="77"/>
      <c r="GQ337" s="77"/>
      <c r="GR337" s="77"/>
      <c r="GS337" s="77"/>
      <c r="GT337" s="77"/>
      <c r="GU337" s="77"/>
      <c r="GV337" s="77"/>
      <c r="GW337" s="122"/>
    </row>
    <row r="338" spans="1:222" ht="12.75" x14ac:dyDescent="0.2">
      <c r="A338" s="99" t="s">
        <v>677</v>
      </c>
      <c r="B338" s="87"/>
      <c r="C338" s="100"/>
      <c r="D338" s="120"/>
      <c r="E338" s="121"/>
      <c r="F338" s="81"/>
      <c r="G338" s="81"/>
      <c r="H338" s="81"/>
      <c r="I338" s="81"/>
      <c r="J338" s="81"/>
      <c r="K338" s="81"/>
      <c r="L338" s="81"/>
      <c r="M338" s="81"/>
      <c r="N338" s="81"/>
      <c r="O338" s="92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92"/>
      <c r="AO338" s="81"/>
      <c r="AP338" s="81"/>
      <c r="AQ338" s="81"/>
      <c r="AR338" s="81"/>
      <c r="AS338" s="81"/>
      <c r="AT338" s="81"/>
      <c r="AU338" s="81"/>
      <c r="AV338" s="92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1"/>
      <c r="BO338" s="81"/>
      <c r="BP338" s="81"/>
      <c r="BQ338" s="81"/>
      <c r="BR338" s="81"/>
      <c r="BS338" s="81"/>
      <c r="BT338" s="81"/>
      <c r="BU338" s="81"/>
      <c r="BV338" s="81"/>
      <c r="BW338" s="92"/>
      <c r="BX338" s="81"/>
      <c r="BY338" s="81"/>
      <c r="BZ338" s="81"/>
      <c r="CA338" s="81"/>
      <c r="CB338" s="81"/>
      <c r="CC338" s="81"/>
      <c r="CD338" s="81"/>
      <c r="CE338" s="81"/>
      <c r="CF338" s="92"/>
      <c r="CG338" s="81"/>
      <c r="CH338" s="81"/>
      <c r="CI338" s="81"/>
      <c r="CJ338" s="81"/>
      <c r="CK338" s="81"/>
      <c r="CL338" s="81"/>
      <c r="CM338" s="81"/>
      <c r="CN338" s="81"/>
      <c r="CO338" s="81"/>
      <c r="CP338" s="81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1"/>
      <c r="DH338" s="81"/>
      <c r="DI338" s="81"/>
      <c r="DJ338" s="81"/>
      <c r="DK338" s="81"/>
      <c r="DL338" s="81"/>
      <c r="DM338" s="81"/>
      <c r="DN338" s="81"/>
      <c r="DO338" s="81"/>
      <c r="DP338" s="81"/>
      <c r="DQ338" s="81"/>
      <c r="DR338" s="81"/>
      <c r="DS338" s="81"/>
      <c r="DT338" s="81"/>
      <c r="DU338" s="81"/>
      <c r="DV338" s="81"/>
      <c r="DW338" s="81"/>
      <c r="DX338" s="81"/>
      <c r="DY338" s="81"/>
      <c r="DZ338" s="81"/>
      <c r="EA338" s="81"/>
      <c r="EB338" s="81"/>
      <c r="EC338" s="81"/>
      <c r="ED338" s="81"/>
      <c r="EE338" s="81"/>
      <c r="EF338" s="81"/>
      <c r="EG338" s="81"/>
      <c r="EH338" s="81"/>
      <c r="EI338" s="81"/>
      <c r="EJ338" s="81"/>
      <c r="EK338" s="81"/>
      <c r="EL338" s="81"/>
      <c r="EM338" s="81"/>
      <c r="EN338" s="81"/>
      <c r="EO338" s="81"/>
      <c r="EP338" s="81"/>
      <c r="EQ338" s="81"/>
      <c r="ER338" s="81"/>
      <c r="ES338" s="81"/>
      <c r="ET338" s="81"/>
      <c r="EU338" s="81"/>
      <c r="EV338" s="81"/>
      <c r="EW338" s="81"/>
      <c r="EX338" s="81"/>
      <c r="EY338" s="81"/>
      <c r="EZ338" s="81"/>
      <c r="FA338" s="81"/>
      <c r="FB338" s="81"/>
      <c r="FC338" s="81"/>
      <c r="FD338" s="81"/>
      <c r="FE338" s="81"/>
      <c r="FF338" s="81"/>
      <c r="FG338" s="81"/>
      <c r="FH338" s="81"/>
      <c r="FI338" s="81"/>
      <c r="FJ338" s="81"/>
      <c r="FK338" s="81"/>
      <c r="FL338" s="81"/>
      <c r="FM338" s="81"/>
      <c r="FN338" s="81"/>
      <c r="FO338" s="81"/>
      <c r="FP338" s="81"/>
      <c r="FQ338" s="81"/>
      <c r="FR338" s="81"/>
      <c r="FS338" s="77"/>
      <c r="FT338" s="77"/>
      <c r="FU338" s="77"/>
      <c r="FV338" s="77"/>
      <c r="FW338" s="77"/>
      <c r="FX338" s="77"/>
      <c r="FY338" s="77"/>
      <c r="FZ338" s="77"/>
      <c r="GA338" s="77"/>
      <c r="GB338" s="77"/>
      <c r="GC338" s="77"/>
      <c r="GD338" s="77"/>
      <c r="GE338" s="77"/>
      <c r="GF338" s="77"/>
      <c r="GG338" s="77"/>
      <c r="GH338" s="77"/>
      <c r="GI338" s="77"/>
      <c r="GJ338" s="77"/>
      <c r="GK338" s="77"/>
      <c r="GL338" s="77"/>
      <c r="GM338" s="77"/>
      <c r="GN338" s="77"/>
      <c r="GO338" s="77"/>
      <c r="GP338" s="77"/>
      <c r="GQ338" s="77"/>
      <c r="GR338" s="77"/>
      <c r="GS338" s="77"/>
      <c r="GT338" s="77"/>
      <c r="GU338" s="77"/>
      <c r="GV338" s="77"/>
      <c r="GW338" s="108"/>
    </row>
    <row r="339" spans="1:222" x14ac:dyDescent="0.2">
      <c r="B339" s="87" t="s">
        <v>678</v>
      </c>
      <c r="C339" s="87" t="s">
        <v>679</v>
      </c>
      <c r="D339" s="88">
        <f>IF(ISNA(VLOOKUP($B339,'[2]1516 enrollment_Rev_Exp by size'!$A$6:$C$325,3,FALSE)),"",VLOOKUP($B339,'[2]1516 enrollment_Rev_Exp by size'!$A$6:$C$325,3,FALSE))</f>
        <v>40.9</v>
      </c>
      <c r="E339" s="89">
        <v>904294.15</v>
      </c>
      <c r="F339" s="67">
        <f t="shared" ref="F339:F350" si="816">N339+AM339+AU339+BV339+CE339+FS339+GU339</f>
        <v>904294.14999999991</v>
      </c>
      <c r="G339" s="67">
        <f t="shared" ref="G339:G350" si="817">F339-E339</f>
        <v>0</v>
      </c>
      <c r="H339" s="90">
        <f>IF(ISNA(VLOOKUP($B339,'[2]1516 Exp_Rev Access'!$F$7:$FS$310,2,FALSE)),"",VLOOKUP($B339,'[2]1516 Exp_Rev Access'!$F$7:$FS$310,2,FALSE))</f>
        <v>54336.05</v>
      </c>
      <c r="I339" s="90">
        <f>IF(ISNA(VLOOKUP($B339,'[2]1516 Exp_Rev Access'!$F$7:$FS$310,3,FALSE)),"",VLOOKUP($B339,'[2]1516 Exp_Rev Access'!$F$7:$FS$310,3,FALSE))</f>
        <v>0</v>
      </c>
      <c r="J339" s="90">
        <f>IF(ISNA(VLOOKUP($B339,'[2]1516 Exp_Rev Access'!$F$7:$FS$310,4,FALSE)),"",VLOOKUP($B339,'[2]1516 Exp_Rev Access'!$F$7:$FS$310,4,FALSE))</f>
        <v>0</v>
      </c>
      <c r="K339" s="90">
        <f>IF(ISNA(VLOOKUP($B339,'[2]1516 Exp_Rev Access'!$F$7:$FS$310,5,FALSE)),"-",VLOOKUP($B339,'[2]1516 Exp_Rev Access'!$F$7:$FS$310,5,FALSE))</f>
        <v>6869.84</v>
      </c>
      <c r="L339" s="90">
        <f>IF(ISNA(VLOOKUP($B339,'[2]1516 Exp_Rev Access'!$F$7:$FS$310,6,FALSE)),"",VLOOKUP($B339,'[2]1516 Exp_Rev Access'!$F$7:$FS$310,6,FALSE))</f>
        <v>0</v>
      </c>
      <c r="M339" s="90">
        <f>IF(ISNA(VLOOKUP($B339,'[2]1516 Exp_Rev Access'!$F$7:$FS$310,7,FALSE)),"",VLOOKUP($B339,'[2]1516 Exp_Rev Access'!$F$7:$FS$310,7,FALSE))</f>
        <v>0</v>
      </c>
      <c r="N339" s="53">
        <f t="shared" ref="N339:N350" si="818">SUM(H339:M339)</f>
        <v>61205.89</v>
      </c>
      <c r="O339" s="91">
        <f t="shared" ref="O339:O350" si="819">N339/E339</f>
        <v>6.7683607153712091E-2</v>
      </c>
      <c r="P339" s="53">
        <f t="shared" ref="P339:P350" si="820">N339/D339</f>
        <v>1496.4765281173595</v>
      </c>
      <c r="Q339" s="90">
        <f>IF(ISNA(VLOOKUP($B339,'[2]1516 Exp_Rev Access'!$F$7:$FS$310,8,FALSE)),"",VLOOKUP($B339,'[2]1516 Exp_Rev Access'!$F$7:$FS$310,8,FALSE))</f>
        <v>0</v>
      </c>
      <c r="R339" s="90">
        <f>IF(ISNA(VLOOKUP($B339,'[2]1516 Exp_Rev Access'!$F$7:$FS$310,9,FALSE)),"",VLOOKUP($B339,'[2]1516 Exp_Rev Access'!$F$7:$FS$310,9,FALSE))</f>
        <v>0</v>
      </c>
      <c r="S339" s="90">
        <f>IF(ISNA(VLOOKUP($B339,'[2]1516 Exp_Rev Access'!$F$7:$FS$310,10,FALSE)),"",VLOOKUP($B339,'[2]1516 Exp_Rev Access'!$F$7:$FS$310,10,FALSE))</f>
        <v>0</v>
      </c>
      <c r="T339" s="90">
        <f>IF(ISNA(VLOOKUP($B339,'[2]1516 Exp_Rev Access'!$F$7:$FS$310,11,FALSE)),"",VLOOKUP($B339,'[2]1516 Exp_Rev Access'!$F$7:$FS$310,11,FALSE))</f>
        <v>0</v>
      </c>
      <c r="U339" s="90">
        <f>IF(ISNA(VLOOKUP($B339,'[2]1516 Exp_Rev Access'!$F$7:$FS$310,12,FALSE)),"",VLOOKUP($B339,'[2]1516 Exp_Rev Access'!$F$7:$FS$310,12,FALSE))</f>
        <v>0</v>
      </c>
      <c r="V339" s="90">
        <f>IF(ISNA(VLOOKUP($B339,'[2]1516 Exp_Rev Access'!$F$7:$FS$310,13,FALSE)),"",VLOOKUP($B339,'[2]1516 Exp_Rev Access'!$F$7:$FS$310,13,FALSE))</f>
        <v>0</v>
      </c>
      <c r="W339" s="90">
        <f>IF(ISNA(VLOOKUP($B339,'[2]1516 Exp_Rev Access'!$F$7:$FS$310,14,FALSE)),"",VLOOKUP($B339,'[2]1516 Exp_Rev Access'!$F$7:$FS$310,14,FALSE))</f>
        <v>0</v>
      </c>
      <c r="X339" s="90">
        <f>IF(ISNA(VLOOKUP($B339,'[2]1516 Exp_Rev Access'!$F$7:$FS$310,15,FALSE)),"",VLOOKUP($B339,'[2]1516 Exp_Rev Access'!$F$7:$FS$310,15,FALSE))</f>
        <v>0</v>
      </c>
      <c r="Y339" s="90">
        <f>IF(ISNA(VLOOKUP($B339,'[2]1516 Exp_Rev Access'!$F$7:$FS$310,16,FALSE)),"",VLOOKUP($B339,'[2]1516 Exp_Rev Access'!$F$7:$FS$310,16,FALSE))</f>
        <v>22.7</v>
      </c>
      <c r="Z339" s="90">
        <f>IF(ISNA(VLOOKUP($B339,'[2]1516 Exp_Rev Access'!$F$7:$FS$310,17,FALSE)),"",VLOOKUP($B339,'[2]1516 Exp_Rev Access'!$F$7:$FS$310,17,FALSE))</f>
        <v>0</v>
      </c>
      <c r="AA339" s="90">
        <f>IF(ISNA(VLOOKUP($B339,'[2]1516 Exp_Rev Access'!$F$7:$FS$310,18,FALSE)),"",VLOOKUP($B339,'[2]1516 Exp_Rev Access'!$F$7:$FS$310,18,FALSE))</f>
        <v>0</v>
      </c>
      <c r="AB339" s="90">
        <f>IF(ISNA(VLOOKUP($B339,'[2]1516 Exp_Rev Access'!$F$7:$FS$310,19,FALSE)),"",VLOOKUP($B339,'[2]1516 Exp_Rev Access'!$F$7:$FS$310,19,FALSE))</f>
        <v>0</v>
      </c>
      <c r="AC339" s="90">
        <f>IF(ISNA(VLOOKUP($B339,'[2]1516 Exp_Rev Access'!$F$7:$FS$310,20,FALSE)),"",VLOOKUP($B339,'[2]1516 Exp_Rev Access'!$F$7:$FS$310,20,FALSE))</f>
        <v>0</v>
      </c>
      <c r="AD339" s="90">
        <f>IF(ISNA(VLOOKUP($B339,'[2]1516 Exp_Rev Access'!$F$7:$FS$310,21,FALSE)),"",VLOOKUP($B339,'[2]1516 Exp_Rev Access'!$F$7:$FS$310,21,FALSE))</f>
        <v>3016.5</v>
      </c>
      <c r="AE339" s="90">
        <f>IF(ISNA(VLOOKUP($B339,'[2]1516 Exp_Rev Access'!$F$7:$FS$310,22,FALSE)),"",VLOOKUP($B339,'[2]1516 Exp_Rev Access'!$F$7:$FS$310,22,FALSE))</f>
        <v>443.88</v>
      </c>
      <c r="AF339" s="90">
        <f>IF(ISNA(VLOOKUP($B339,'[2]1516 Exp_Rev Access'!$F$7:$FS$310,23,FALSE)),"",VLOOKUP($B339,'[2]1516 Exp_Rev Access'!$F$7:$FS$310,23,FALSE))</f>
        <v>0</v>
      </c>
      <c r="AG339" s="90">
        <f>IF(ISNA(VLOOKUP($B339,'[2]1516 Exp_Rev Access'!$F$7:$FS$310,24,FALSE)),"",VLOOKUP($B339,'[2]1516 Exp_Rev Access'!$F$7:$FS$310,24,FALSE))</f>
        <v>0</v>
      </c>
      <c r="AH339" s="90">
        <f>IF(ISNA(VLOOKUP($B339,'[2]1516 Exp_Rev Access'!$F$7:$FS$310,25,FALSE)),"",VLOOKUP($B339,'[2]1516 Exp_Rev Access'!$F$7:$FS$310,25,FALSE))</f>
        <v>10</v>
      </c>
      <c r="AI339" s="90">
        <f>IF(ISNA(VLOOKUP($B339,'[2]1516 Exp_Rev Access'!$F$7:$FS$310,26,FALSE)),"",VLOOKUP($B339,'[2]1516 Exp_Rev Access'!$F$7:$FS$310,26,FALSE))</f>
        <v>0</v>
      </c>
      <c r="AJ339" s="90">
        <f>IF(ISNA(VLOOKUP($B339,'[2]1516 Exp_Rev Access'!$F$7:$FS$310,27,FALSE)),"",VLOOKUP($B339,'[2]1516 Exp_Rev Access'!$F$7:$FS$310,27,FALSE))</f>
        <v>375.16</v>
      </c>
      <c r="AK339" s="90">
        <f>IF(ISNA(VLOOKUP($B339,'[2]1516 Exp_Rev Access'!$F$7:$FS$310,28,FALSE)),"",VLOOKUP($B339,'[2]1516 Exp_Rev Access'!$F$7:$FS$310,28,FALSE))</f>
        <v>2302.3000000000002</v>
      </c>
      <c r="AL339" s="90">
        <f>IF(ISNA(VLOOKUP($B339,'[2]1516 Exp_Rev Access'!$F$7:$FS$310,29,FALSE)),"",VLOOKUP($B339,'[2]1516 Exp_Rev Access'!$F$7:$FS$310,29,FALSE))</f>
        <v>0</v>
      </c>
      <c r="AM339" s="53">
        <f t="shared" ref="AM339:AM350" si="821">SUM(Q339:AL339)</f>
        <v>6170.54</v>
      </c>
      <c r="AN339" s="92">
        <f t="shared" ref="AN339:AN351" si="822">AM339/E339</f>
        <v>6.8235982727522897E-3</v>
      </c>
      <c r="AO339" s="68">
        <f t="shared" ref="AO339:AO351" si="823">AM339/D339</f>
        <v>150.86894865525673</v>
      </c>
      <c r="AP339" s="90">
        <f>IF(ISNA(VLOOKUP($B339,'[2]1516 Exp_Rev Access'!$F$7:$FS$310,30,FALSE)),"",VLOOKUP($B339,'[2]1516 Exp_Rev Access'!$F$7:$FS$310,30,FALSE))</f>
        <v>460758.89</v>
      </c>
      <c r="AQ339" s="90">
        <f>IF(ISNA(VLOOKUP($B339,'[2]1516 Exp_Rev Access'!$F$7:$FS$310,31,FALSE)),"",VLOOKUP($B339,'[2]1516 Exp_Rev Access'!$F$7:$FS$310,31,FALSE))</f>
        <v>8073.85</v>
      </c>
      <c r="AR339" s="90">
        <f>IF(ISNA(VLOOKUP($B339,'[2]1516 Exp_Rev Access'!$F$7:$FS$310,32,FALSE)),"",VLOOKUP($B339,'[2]1516 Exp_Rev Access'!$F$7:$FS$310,32,FALSE))</f>
        <v>94547.04</v>
      </c>
      <c r="AS339" s="90">
        <f>IF(ISNA(VLOOKUP($B339,'[2]1516 Exp_Rev Access'!$F$7:$FS$310,33,FALSE)),"",VLOOKUP($B339,'[2]1516 Exp_Rev Access'!$F$7:$FS$310,33,FALSE))</f>
        <v>0</v>
      </c>
      <c r="AT339" s="90">
        <f>IF(ISNA(VLOOKUP($B339,'[2]1516 Exp_Rev Access'!$F$7:$FS$310,34,FALSE)),"",VLOOKUP($B339,'[2]1516 Exp_Rev Access'!$F$7:$FS$310,34,FALSE))</f>
        <v>0</v>
      </c>
      <c r="AU339" s="53">
        <f t="shared" ref="AU339:AU350" si="824">SUM(AP339:AT339)</f>
        <v>563379.78</v>
      </c>
      <c r="AV339" s="93">
        <f t="shared" ref="AV339:AV351" si="825">AU339/E339</f>
        <v>0.62300500340514198</v>
      </c>
      <c r="AW339" s="53">
        <f t="shared" ref="AW339:AW351" si="826">AU339/D339</f>
        <v>13774.56674816626</v>
      </c>
      <c r="AX339" s="90">
        <f>IF(ISNA(VLOOKUP($B339,'[2]1516 Exp_Rev Access'!$F$7:$FS$310,35,FALSE)),"",VLOOKUP($B339,'[2]1516 Exp_Rev Access'!$F$7:$FS$310,35,FALSE))</f>
        <v>0</v>
      </c>
      <c r="AY339" s="90">
        <f>IF(ISNA(VLOOKUP($B339,'[2]1516 Exp_Rev Access'!$F$7:$FS$310,36,FALSE)),"",VLOOKUP($B339,'[2]1516 Exp_Rev Access'!$F$7:$FS$310,36,FALSE))</f>
        <v>31062.32</v>
      </c>
      <c r="AZ339" s="90">
        <f>IF(ISNA(VLOOKUP($B339,'[2]1516 Exp_Rev Access'!$F$7:$FS$310,37,FALSE)),"",VLOOKUP($B339,'[2]1516 Exp_Rev Access'!$F$7:$FS$310,37,FALSE))</f>
        <v>0</v>
      </c>
      <c r="BA339" s="90">
        <f>IF(ISNA(VLOOKUP($B339,'[2]1516 Exp_Rev Access'!$F$7:$FS$310,38,FALSE)),"",VLOOKUP($B339,'[2]1516 Exp_Rev Access'!$F$7:$FS$310,38,FALSE))</f>
        <v>0</v>
      </c>
      <c r="BB339" s="90">
        <f>IF(ISNA(VLOOKUP($B339,'[2]1516 Exp_Rev Access'!$F$7:$FS$310,39,FALSE)),"",VLOOKUP($B339,'[2]1516 Exp_Rev Access'!$F$7:$FS$310,39,FALSE))</f>
        <v>0</v>
      </c>
      <c r="BC339" s="90">
        <f>IF(ISNA(VLOOKUP($B339,'[2]1516 Exp_Rev Access'!$F$7:$FS$310,40,FALSE)),"",VLOOKUP($B339,'[2]1516 Exp_Rev Access'!$F$7:$FS$310,40,FALSE))</f>
        <v>15452.77</v>
      </c>
      <c r="BD339" s="90">
        <f>IF(ISNA(VLOOKUP($B339,'[2]1516 Exp_Rev Access'!$F$7:$FS$310,41,FALSE)),"",VLOOKUP($B339,'[2]1516 Exp_Rev Access'!$F$7:$FS$310,41,FALSE))</f>
        <v>0</v>
      </c>
      <c r="BE339" s="90">
        <f>IF(ISNA(VLOOKUP($B339,'[2]1516 Exp_Rev Access'!$F$7:$FS$310,42,FALSE)),"",VLOOKUP($B339,'[2]1516 Exp_Rev Access'!$F$7:$FS$310,42,FALSE))</f>
        <v>12677.37</v>
      </c>
      <c r="BF339" s="90">
        <f>IF(ISNA(VLOOKUP($B339,'[2]1516 Exp_Rev Access'!$F$7:$FS$310,43,FALSE)),"",VLOOKUP($B339,'[2]1516 Exp_Rev Access'!$F$7:$FS$310,43,FALSE))</f>
        <v>0</v>
      </c>
      <c r="BG339" s="90">
        <f>IF(ISNA(VLOOKUP($B339,'[2]1516 Exp_Rev Access'!$F$7:$FS$310,44,FALSE)),"",VLOOKUP($B339,'[2]1516 Exp_Rev Access'!$F$7:$FS$310,44,FALSE))</f>
        <v>0</v>
      </c>
      <c r="BH339" s="90">
        <f>IF(ISNA(VLOOKUP($B339,'[2]1516 Exp_Rev Access'!$F$7:$FS$310,45,FALSE)),"",VLOOKUP($B339,'[2]1516 Exp_Rev Access'!$F$7:$FS$310,45,FALSE))</f>
        <v>303.06</v>
      </c>
      <c r="BI339" s="90">
        <f>IF(ISNA(VLOOKUP($B339,'[2]1516 Exp_Rev Access'!$F$7:$FS$310,46,FALSE)),"",VLOOKUP($B339,'[2]1516 Exp_Rev Access'!$F$7:$FS$310,46,FALSE))</f>
        <v>0</v>
      </c>
      <c r="BJ339" s="90">
        <f>IF(ISNA(VLOOKUP($B339,'[2]1516 Exp_Rev Access'!$F$7:$FS$310,47,FALSE)),"",VLOOKUP($B339,'[2]1516 Exp_Rev Access'!$F$7:$FS$310,47,FALSE))</f>
        <v>7599.95</v>
      </c>
      <c r="BK339" s="90">
        <f>IF(ISNA(VLOOKUP($B339,'[2]1516 Exp_Rev Access'!$F$7:$FS$310,48,FALSE)),"",VLOOKUP($B339,'[2]1516 Exp_Rev Access'!$F$7:$FS$310,48,FALSE))</f>
        <v>89819.21</v>
      </c>
      <c r="BL339" s="90">
        <f>IF(ISNA(VLOOKUP($B339,'[2]1516 Exp_Rev Access'!$F$7:$FS$310,49,FALSE)),"",VLOOKUP($B339,'[2]1516 Exp_Rev Access'!$F$7:$FS$310,49,FALSE))</f>
        <v>1155</v>
      </c>
      <c r="BM339" s="90">
        <f>IF(ISNA(VLOOKUP($B339,'[2]1516 Exp_Rev Access'!$F$7:$FS$310,50,FALSE)),"",VLOOKUP($B339,'[2]1516 Exp_Rev Access'!$F$7:$FS$310,50,FALSE))</f>
        <v>0</v>
      </c>
      <c r="BN339" s="90">
        <f>IF(ISNA(VLOOKUP($B339,'[2]1516 Exp_Rev Access'!$F$7:$FS$310,51,FALSE)),"",VLOOKUP($B339,'[2]1516 Exp_Rev Access'!$F$7:$FS$310,51,FALSE))</f>
        <v>0</v>
      </c>
      <c r="BO339" s="90">
        <f>IF(ISNA(VLOOKUP($B339,'[2]1516 Exp_Rev Access'!$F$7:$FS$310,52,FALSE)),"",VLOOKUP($B339,'[2]1516 Exp_Rev Access'!$F$7:$FS$310,52,FALSE))</f>
        <v>0</v>
      </c>
      <c r="BP339" s="90">
        <f>IF(ISNA(VLOOKUP($B339,'[2]1516 Exp_Rev Access'!$F$7:$FS$310,53,FALSE)),"",VLOOKUP($B339,'[2]1516 Exp_Rev Access'!$F$7:$FS$310,53,FALSE))</f>
        <v>0</v>
      </c>
      <c r="BQ339" s="90">
        <f>IF(ISNA(VLOOKUP($B339,'[2]1516 Exp_Rev Access'!$F$7:$FS$310,54,FALSE)),"",VLOOKUP($B339,'[2]1516 Exp_Rev Access'!$F$7:$FS$310,54,FALSE))</f>
        <v>0</v>
      </c>
      <c r="BR339" s="90">
        <f>IF(ISNA(VLOOKUP($B339,'[2]1516 Exp_Rev Access'!$F$7:$FS$310,55,FALSE)),"",VLOOKUP($B339,'[2]1516 Exp_Rev Access'!$F$7:$FS$310,55,FALSE))</f>
        <v>0</v>
      </c>
      <c r="BS339" s="90">
        <f>IF(ISNA(VLOOKUP($B339,'[2]1516 Exp_Rev Access'!$F$7:$FS$310,56,FALSE)),"",VLOOKUP($B339,'[2]1516 Exp_Rev Access'!$F$7:$FS$310,56,FALSE))</f>
        <v>0</v>
      </c>
      <c r="BT339" s="90">
        <f>IF(ISNA(VLOOKUP($B339,'[2]1516 Exp_Rev Access'!$F$7:$FS$310,57,FALSE)),"",VLOOKUP($B339,'[2]1516 Exp_Rev Access'!$F$7:$FS$310,57,FALSE))</f>
        <v>0</v>
      </c>
      <c r="BU339" s="90">
        <f>IF(ISNA(VLOOKUP($B339,'[2]1516 Exp_Rev Access'!$F$7:$FS$310,58,FALSE)),"",VLOOKUP($B339,'[2]1516 Exp_Rev Access'!$F$7:$FS$310,58,FALSE))</f>
        <v>0</v>
      </c>
      <c r="BV339" s="53">
        <f t="shared" ref="BV339:BV350" si="827">SUM(AX339:BU339)</f>
        <v>158069.68</v>
      </c>
      <c r="BW339" s="92">
        <f t="shared" ref="BW339:BW351" si="828">BV339/E339</f>
        <v>0.1747989633682801</v>
      </c>
      <c r="BX339" s="68">
        <f t="shared" ref="BX339:BX351" si="829">BV339/D339</f>
        <v>3864.7843520782394</v>
      </c>
      <c r="BY339" s="90">
        <f>IF(ISNA(VLOOKUP($B339,'[2]1516 Exp_Rev Access'!$F$7:$FS$310,59,FALSE)),"",VLOOKUP($B339,'[2]1516 Exp_Rev Access'!$F$7:$FS$310,59,FALSE))</f>
        <v>0</v>
      </c>
      <c r="BZ339" s="90">
        <f>IF(ISNA(VLOOKUP($B339,'[2]1516 Exp_Rev Access'!$F$7:$FS$310,60,FALSE)),"",VLOOKUP($B339,'[2]1516 Exp_Rev Access'!$F$7:$FS$310,60,FALSE))</f>
        <v>0</v>
      </c>
      <c r="CA339" s="90">
        <f>IF(ISNA(VLOOKUP($B339,'[2]1516 Exp_Rev Access'!$F$7:$FS$310,61,FALSE)),"",VLOOKUP($B339,'[2]1516 Exp_Rev Access'!$F$7:$FS$310,61,FALSE))</f>
        <v>0</v>
      </c>
      <c r="CB339" s="90">
        <f>IF(ISNA(VLOOKUP($B339,'[2]1516 Exp_Rev Access'!$F$7:$FS$310,62,FALSE)),"",VLOOKUP($B339,'[2]1516 Exp_Rev Access'!$F$7:$FS$310,62,FALSE))</f>
        <v>0</v>
      </c>
      <c r="CC339" s="90">
        <f>IF(ISNA(VLOOKUP($B339,'[2]1516 Exp_Rev Access'!$F$7:$FS$310,63,FALSE)),"",VLOOKUP($B339,'[2]1516 Exp_Rev Access'!$F$7:$FS$310,63,FALSE))</f>
        <v>1273.79</v>
      </c>
      <c r="CD339" s="90">
        <f>IF(ISNA(VLOOKUP($B339,'[2]1516 Exp_Rev Access'!$F$7:$FS$310,64,FALSE)),"",VLOOKUP($B339,'[2]1516 Exp_Rev Access'!$F$7:$FS$310,64,FALSE))</f>
        <v>0</v>
      </c>
      <c r="CE339" s="53">
        <f t="shared" ref="CE339:CE350" si="830">SUM(BY339:CD339)</f>
        <v>1273.79</v>
      </c>
      <c r="CF339" s="92">
        <f t="shared" ref="CF339:CF351" si="831">CE339/E339</f>
        <v>1.4086013936947396E-3</v>
      </c>
      <c r="CG339" s="94">
        <f t="shared" ref="CG339:CG351" si="832">CE339/D339</f>
        <v>31.144009779951102</v>
      </c>
      <c r="CH339" s="90">
        <f>IF(ISNA(VLOOKUP($B339,'[2]1516 Exp_Rev Access'!$F$7:$FS$310,65,FALSE)),"",VLOOKUP($B339,'[2]1516 Exp_Rev Access'!$F$7:$FS$310,65,FALSE))</f>
        <v>0</v>
      </c>
      <c r="CI339" s="90">
        <f>IF(ISNA(VLOOKUP($B339,'[2]1516 Exp_Rev Access'!$F$7:$FS$310,66,FALSE)),"",VLOOKUP($B339,'[2]1516 Exp_Rev Access'!$F$7:$FS$310,66,FALSE))</f>
        <v>0</v>
      </c>
      <c r="CJ339" s="90">
        <f>IF(ISNA(VLOOKUP($B339,'[2]1516 Exp_Rev Access'!$F$7:$FS$310,67,FALSE)),"",VLOOKUP($B339,'[2]1516 Exp_Rev Access'!$F$7:$FS$310,67,FALSE))</f>
        <v>0</v>
      </c>
      <c r="CK339" s="90">
        <f>IF(ISNA(VLOOKUP($B339,'[2]1516 Exp_Rev Access'!$F$7:$FS$310,68,FALSE)),"",VLOOKUP($B339,'[2]1516 Exp_Rev Access'!$F$7:$FS$310,68,FALSE))</f>
        <v>0</v>
      </c>
      <c r="CL339" s="90">
        <f>IF(ISNA(VLOOKUP($B339,'[2]1516 Exp_Rev Access'!$F$7:$FS$310,69,FALSE)),"",VLOOKUP($B339,'[2]1516 Exp_Rev Access'!$F$7:$FS$310,69,FALSE))</f>
        <v>0</v>
      </c>
      <c r="CM339" s="90">
        <f>IF(ISNA(VLOOKUP($B339,'[2]1516 Exp_Rev Access'!$F$7:$FS$310,70,FALSE)),"",VLOOKUP($B339,'[2]1516 Exp_Rev Access'!$F$7:$FS$310,70,FALSE))</f>
        <v>0</v>
      </c>
      <c r="CN339" s="90">
        <f>IF(ISNA(VLOOKUP($B339,'[2]1516 Exp_Rev Access'!$F$7:$FS$310,71,FALSE)),"",VLOOKUP($B339,'[2]1516 Exp_Rev Access'!$F$7:$FS$310,71,FALSE))</f>
        <v>0</v>
      </c>
      <c r="CO339" s="90">
        <f>IF(ISNA(VLOOKUP($B339,'[2]1516 Exp_Rev Access'!$F$7:$FS$310,72,FALSE)),"",VLOOKUP($B339,'[2]1516 Exp_Rev Access'!$F$7:$FS$310,72,FALSE))</f>
        <v>0</v>
      </c>
      <c r="CP339" s="90">
        <f>IF(ISNA(VLOOKUP($B339,'[2]1516 Exp_Rev Access'!$F$7:$FS$310,73,FALSE)),"",VLOOKUP($B339,'[2]1516 Exp_Rev Access'!$F$7:$FS$310,73,FALSE))</f>
        <v>0</v>
      </c>
      <c r="CQ339" s="90">
        <f>IF(ISNA(VLOOKUP($B339,'[2]1516 Exp_Rev Access'!$F$7:$FS$310,74,FALSE)),"",VLOOKUP($B339,'[2]1516 Exp_Rev Access'!$F$7:$FS$310,74,FALSE))</f>
        <v>8522</v>
      </c>
      <c r="CR339" s="90">
        <f>IF(ISNA(VLOOKUP($B339,'[2]1516 Exp_Rev Access'!$F$7:$FS$310,75,FALSE)),"",VLOOKUP($B339,'[2]1516 Exp_Rev Access'!$F$7:$FS$310,75,FALSE))</f>
        <v>0</v>
      </c>
      <c r="CS339" s="90">
        <f>IF(ISNA(VLOOKUP($B339,'[2]1516 Exp_Rev Access'!$F$7:$FS$310,76,FALSE)),"",VLOOKUP($B339,'[2]1516 Exp_Rev Access'!$F$7:$FS$310,76,FALSE))</f>
        <v>0</v>
      </c>
      <c r="CT339" s="90">
        <f>IF(ISNA(VLOOKUP($B339,'[2]1516 Exp_Rev Access'!$F$7:$FS$310,77,FALSE)),"",VLOOKUP($B339,'[2]1516 Exp_Rev Access'!$F$7:$FS$310,77,FALSE))</f>
        <v>0</v>
      </c>
      <c r="CU339" s="90">
        <f>IF(ISNA(VLOOKUP($B339,'[2]1516 Exp_Rev Access'!$F$7:$FS$310,78,FALSE)),"",VLOOKUP($B339,'[2]1516 Exp_Rev Access'!$F$7:$FS$310,78,FALSE))</f>
        <v>49447.61</v>
      </c>
      <c r="CV339" s="90">
        <f>IF(ISNA(VLOOKUP($B339,'[2]1516 Exp_Rev Access'!$F$7:$FS$310,79,FALSE)),"",VLOOKUP($B339,'[2]1516 Exp_Rev Access'!$F$7:$FS$310,79,FALSE))</f>
        <v>18436.47</v>
      </c>
      <c r="CW339" s="90">
        <f>IF(ISNA(VLOOKUP($B339,'[2]1516 Exp_Rev Access'!$F$7:$FS$310,80,FALSE)),"",VLOOKUP($B339,'[2]1516 Exp_Rev Access'!$F$7:$FS$310,80,FALSE))</f>
        <v>0</v>
      </c>
      <c r="CX339" s="90">
        <f>IF(ISNA(VLOOKUP($B339,'[2]1516 Exp_Rev Access'!$F$7:$FS$310,81,FALSE)),"",VLOOKUP($B339,'[2]1516 Exp_Rev Access'!$F$7:$FS$310,81,FALSE))</f>
        <v>0</v>
      </c>
      <c r="CY339" s="90">
        <f>IF(ISNA(VLOOKUP($B339,'[2]1516 Exp_Rev Access'!$F$7:$FS$310,82,FALSE)),"",VLOOKUP($B339,'[2]1516 Exp_Rev Access'!$F$7:$FS$310,82,FALSE))</f>
        <v>0</v>
      </c>
      <c r="CZ339" s="90">
        <f>IF(ISNA(VLOOKUP($B339,'[2]1516 Exp_Rev Access'!$F$7:$FS$310,83,FALSE)),"",VLOOKUP($B339,'[2]1516 Exp_Rev Access'!$F$7:$FS$310,83,FALSE))</f>
        <v>0</v>
      </c>
      <c r="DA339" s="90">
        <f>IF(ISNA(VLOOKUP($B339,'[2]1516 Exp_Rev Access'!$F$7:$FS$310,84,FALSE)),"",VLOOKUP($B339,'[2]1516 Exp_Rev Access'!$F$7:$FS$310,84,FALSE))</f>
        <v>0</v>
      </c>
      <c r="DB339" s="90">
        <f>IF(ISNA(VLOOKUP($B339,'[2]1516 Exp_Rev Access'!$F$7:$FS$310,85,FALSE)),"",VLOOKUP($B339,'[2]1516 Exp_Rev Access'!$F$7:$FS$310,85,FALSE))</f>
        <v>0</v>
      </c>
      <c r="DC339" s="90">
        <f>IF(ISNA(VLOOKUP($B339,'[2]1516 Exp_Rev Access'!$F$7:$FS$310,86,FALSE)),"",VLOOKUP($B339,'[2]1516 Exp_Rev Access'!$F$7:$FS$310,86,FALSE))</f>
        <v>0</v>
      </c>
      <c r="DD339" s="90">
        <f>IF(ISNA(VLOOKUP($B339,'[2]1516 Exp_Rev Access'!$F$7:$FS$310,87,FALSE)),"",VLOOKUP($B339,'[2]1516 Exp_Rev Access'!$F$7:$FS$310,87,FALSE))</f>
        <v>0</v>
      </c>
      <c r="DE339" s="90">
        <f>IF(ISNA(VLOOKUP($B339,'[2]1516 Exp_Rev Access'!$F$7:$FS$310,88,FALSE)),"",VLOOKUP($B339,'[2]1516 Exp_Rev Access'!$F$7:$FS$310,88,FALSE))</f>
        <v>0</v>
      </c>
      <c r="DF339" s="90">
        <f>IF(ISNA(VLOOKUP($B339,'[2]1516 Exp_Rev Access'!$F$7:$FS$310,89,FALSE)),"",VLOOKUP($B339,'[2]1516 Exp_Rev Access'!$F$7:$FS$310,89,FALSE))</f>
        <v>0</v>
      </c>
      <c r="DG339" s="90">
        <f>IF(ISNA(VLOOKUP($B339,'[2]1516 Exp_Rev Access'!$F$7:$FS$310,90,FALSE)),"",VLOOKUP($B339,'[2]1516 Exp_Rev Access'!$F$7:$FS$310,90,FALSE))</f>
        <v>0</v>
      </c>
      <c r="DH339" s="90">
        <f>IF(ISNA(VLOOKUP($B339,'[2]1516 Exp_Rev Access'!$F$7:$FS$310,91,FALSE)),"",VLOOKUP($B339,'[2]1516 Exp_Rev Access'!$F$7:$FS$310,91,FALSE))</f>
        <v>0</v>
      </c>
      <c r="DI339" s="90">
        <f>IF(ISNA(VLOOKUP($B339,'[2]1516 Exp_Rev Access'!$F$7:$FS$310,92,FALSE)),"",VLOOKUP($B339,'[2]1516 Exp_Rev Access'!$F$7:$FS$310,92,FALSE))</f>
        <v>30888.74</v>
      </c>
      <c r="DJ339" s="90">
        <f>IF(ISNA(VLOOKUP($B339,'[2]1516 Exp_Rev Access'!$F$7:$FS$310,93,FALSE)),"",VLOOKUP($B339,'[2]1516 Exp_Rev Access'!$F$7:$FS$310,93,FALSE))</f>
        <v>0</v>
      </c>
      <c r="DK339" s="90">
        <f>IF(ISNA(VLOOKUP($B339,'[2]1516 Exp_Rev Access'!$F$7:$FS$310,94,FALSE)),"",VLOOKUP($B339,'[2]1516 Exp_Rev Access'!$F$7:$FS$310,94,FALSE))</f>
        <v>0</v>
      </c>
      <c r="DL339" s="90">
        <f>IF(ISNA(VLOOKUP($B339,'[2]1516 Exp_Rev Access'!$F$7:$FS$310,95,FALSE)),"",VLOOKUP($B339,'[2]1516 Exp_Rev Access'!$F$7:$FS$310,95,FALSE))</f>
        <v>0</v>
      </c>
      <c r="DM339" s="90">
        <f>IF(ISNA(VLOOKUP($B339,'[2]1516 Exp_Rev Access'!$F$7:$FS$310,96,FALSE)),"",VLOOKUP($B339,'[2]1516 Exp_Rev Access'!$F$7:$FS$310,96,FALSE))</f>
        <v>0</v>
      </c>
      <c r="DN339" s="90">
        <f>IF(ISNA(VLOOKUP($B339,'[2]1516 Exp_Rev Access'!$F$7:$FS$310,97,FALSE)),"",VLOOKUP($B339,'[2]1516 Exp_Rev Access'!$F$7:$FS$310,97,FALSE))</f>
        <v>0</v>
      </c>
      <c r="DO339" s="90">
        <f>IF(ISNA(VLOOKUP($B339,'[2]1516 Exp_Rev Access'!$F$7:$FS$310,98,FALSE)),"",VLOOKUP($B339,'[2]1516 Exp_Rev Access'!$F$7:$FS$310,98,FALSE))</f>
        <v>0</v>
      </c>
      <c r="DP339" s="90">
        <f>IF(ISNA(VLOOKUP($B339,'[2]1516 Exp_Rev Access'!$F$7:$FS$310,99,FALSE)),"",VLOOKUP($B339,'[2]1516 Exp_Rev Access'!$F$7:$FS$310,99,FALSE))</f>
        <v>0</v>
      </c>
      <c r="DQ339" s="90">
        <f>IF(ISNA(VLOOKUP($B339,'[2]1516 Exp_Rev Access'!$F$7:$FS$310,100,FALSE)),"",VLOOKUP($B339,'[2]1516 Exp_Rev Access'!$F$7:$FS$310,100,FALSE))</f>
        <v>0</v>
      </c>
      <c r="DR339" s="90">
        <f>IF(ISNA(VLOOKUP($B339,'[2]1516 Exp_Rev Access'!$F$7:$FS$310,101,FALSE)),"",VLOOKUP($B339,'[2]1516 Exp_Rev Access'!$F$7:$FS$310,101,FALSE))</f>
        <v>0</v>
      </c>
      <c r="DS339" s="90">
        <f>IF(ISNA(VLOOKUP($B339,'[2]1516 Exp_Rev Access'!$F$7:$FS$310,102,FALSE)),"",VLOOKUP($B339,'[2]1516 Exp_Rev Access'!$F$7:$FS$310,102,FALSE))</f>
        <v>0</v>
      </c>
      <c r="DT339" s="90">
        <f>IF(ISNA(VLOOKUP($B339,'[2]1516 Exp_Rev Access'!$F$7:$FS$310,103,FALSE)),"",VLOOKUP($B339,'[2]1516 Exp_Rev Access'!$F$7:$FS$310,103,FALSE))</f>
        <v>0</v>
      </c>
      <c r="DU339" s="90">
        <f>IF(ISNA(VLOOKUP($B339,'[2]1516 Exp_Rev Access'!$F$7:$FS$310,104,FALSE)),"",VLOOKUP($B339,'[2]1516 Exp_Rev Access'!$F$7:$FS$310,104,FALSE))</f>
        <v>0</v>
      </c>
      <c r="DV339" s="90">
        <f>IF(ISNA(VLOOKUP($B339,'[2]1516 Exp_Rev Access'!$F$7:$FS$310,105,FALSE)),"",VLOOKUP($B339,'[2]1516 Exp_Rev Access'!$F$7:$FS$310,105,FALSE))</f>
        <v>0</v>
      </c>
      <c r="DW339" s="90">
        <f>IF(ISNA(VLOOKUP($B339,'[2]1516 Exp_Rev Access'!$F$7:$FS$310,106,FALSE)),"",VLOOKUP($B339,'[2]1516 Exp_Rev Access'!$F$7:$FS$310,106,FALSE))</f>
        <v>0</v>
      </c>
      <c r="DX339" s="90">
        <f>IF(ISNA(VLOOKUP($B339,'[2]1516 Exp_Rev Access'!$F$7:$FS$310,107,FALSE)),"",VLOOKUP($B339,'[2]1516 Exp_Rev Access'!$F$7:$FS$310,107,FALSE))</f>
        <v>0</v>
      </c>
      <c r="DY339" s="90">
        <f>IF(ISNA(VLOOKUP($B339,'[2]1516 Exp_Rev Access'!$F$7:$FS$310,108,FALSE)),"",VLOOKUP($B339,'[2]1516 Exp_Rev Access'!$F$7:$FS$310,108,FALSE))</f>
        <v>0</v>
      </c>
      <c r="DZ339" s="90">
        <f>IF(ISNA(VLOOKUP($B339,'[2]1516 Exp_Rev Access'!$F$7:$FS$310,109,FALSE)),"",VLOOKUP($B339,'[2]1516 Exp_Rev Access'!$F$7:$FS$310,109,FALSE))</f>
        <v>0</v>
      </c>
      <c r="EA339" s="90">
        <f>IF(ISNA(VLOOKUP($B339,'[2]1516 Exp_Rev Access'!$F$7:$FS$310,110,FALSE)),"",VLOOKUP($B339,'[2]1516 Exp_Rev Access'!$F$7:$FS$310,110,FALSE))</f>
        <v>0</v>
      </c>
      <c r="EB339" s="90">
        <f>IF(ISNA(VLOOKUP($B339,'[2]1516 Exp_Rev Access'!$F$7:$FS$310,111,FALSE)),"",VLOOKUP($B339,'[2]1516 Exp_Rev Access'!$F$7:$FS$310,111,FALSE))</f>
        <v>0</v>
      </c>
      <c r="EC339" s="90">
        <f>IF(ISNA(VLOOKUP($B339,'[2]1516 Exp_Rev Access'!$F$7:$FS$310,112,FALSE)),"",VLOOKUP($B339,'[2]1516 Exp_Rev Access'!$F$7:$FS$310,112,FALSE))</f>
        <v>0</v>
      </c>
      <c r="ED339" s="90">
        <f>IF(ISNA(VLOOKUP($B339,'[2]1516 Exp_Rev Access'!$F$7:$FS$310,113,FALSE)),"",VLOOKUP($B339,'[2]1516 Exp_Rev Access'!$F$7:$FS$310,113,FALSE))</f>
        <v>0</v>
      </c>
      <c r="EE339" s="90">
        <f>IF(ISNA(VLOOKUP($B339,'[2]1516 Exp_Rev Access'!$F$7:$FS$310,114,FALSE)),"",VLOOKUP($B339,'[2]1516 Exp_Rev Access'!$F$7:$FS$310,114,FALSE))</f>
        <v>0</v>
      </c>
      <c r="EF339" s="90">
        <f>IF(ISNA(VLOOKUP($B339,'[2]1516 Exp_Rev Access'!$F$7:$FS$310,115,FALSE)),"",VLOOKUP($B339,'[2]1516 Exp_Rev Access'!$F$7:$FS$310,115,FALSE))</f>
        <v>0</v>
      </c>
      <c r="EG339" s="90">
        <f>IF(ISNA(VLOOKUP($B339,'[2]1516 Exp_Rev Access'!$F$7:$FS$310,116,FALSE)),"",VLOOKUP($B339,'[2]1516 Exp_Rev Access'!$F$7:$FS$310,116,FALSE))</f>
        <v>0</v>
      </c>
      <c r="EH339" s="90">
        <f>IF(ISNA(VLOOKUP($B339,'[2]1516 Exp_Rev Access'!$F$7:$FS$310,117,FALSE)),"",VLOOKUP($B339,'[2]1516 Exp_Rev Access'!$F$7:$FS$310,117,FALSE))</f>
        <v>0</v>
      </c>
      <c r="EI339" s="90">
        <f>IF(ISNA(VLOOKUP($B339,'[2]1516 Exp_Rev Access'!$F$7:$FS$310,118,FALSE)),"",VLOOKUP($B339,'[2]1516 Exp_Rev Access'!$F$7:$FS$310,118,FALSE))</f>
        <v>0</v>
      </c>
      <c r="EJ339" s="90">
        <f>IF(ISNA(VLOOKUP($B339,'[2]1516 Exp_Rev Access'!$F$7:$FS$310,119,FALSE)),"",VLOOKUP($B339,'[2]1516 Exp_Rev Access'!$F$7:$FS$310,119,FALSE))</f>
        <v>0</v>
      </c>
      <c r="EK339" s="90">
        <f>IF(ISNA(VLOOKUP($B339,'[2]1516 Exp_Rev Access'!$F$7:$FS$310,120,FALSE)),"",VLOOKUP($B339,'[2]1516 Exp_Rev Access'!$F$7:$FS$310,120,FALSE))</f>
        <v>0</v>
      </c>
      <c r="EL339" s="90">
        <f>IF(ISNA(VLOOKUP($B339,'[2]1516 Exp_Rev Access'!$F$7:$FS$310,121,FALSE)),"",VLOOKUP($B339,'[2]1516 Exp_Rev Access'!$F$7:$FS$310,121,FALSE))</f>
        <v>0</v>
      </c>
      <c r="EM339" s="90">
        <f>IF(ISNA(VLOOKUP($B339,'[2]1516 Exp_Rev Access'!$F$7:$FS$310,122,FALSE)),"",VLOOKUP($B339,'[2]1516 Exp_Rev Access'!$F$7:$FS$310,122,FALSE))</f>
        <v>0</v>
      </c>
      <c r="EN339" s="90">
        <f>IF(ISNA(VLOOKUP($B339,'[2]1516 Exp_Rev Access'!$F$7:$FS$310,123,FALSE)),"",VLOOKUP($B339,'[2]1516 Exp_Rev Access'!$F$7:$FS$310,123,FALSE))</f>
        <v>0</v>
      </c>
      <c r="EO339" s="90">
        <f>IF(ISNA(VLOOKUP($B339,'[2]1516 Exp_Rev Access'!$F$7:$FS$310,124,FALSE)),"",VLOOKUP($B339,'[2]1516 Exp_Rev Access'!$F$7:$FS$310,124,FALSE))</f>
        <v>0</v>
      </c>
      <c r="EP339" s="90">
        <f>IF(ISNA(VLOOKUP($B339,'[2]1516 Exp_Rev Access'!$F$7:$FS$310,125,FALSE)),"",VLOOKUP($B339,'[2]1516 Exp_Rev Access'!$F$7:$FS$310,125,FALSE))</f>
        <v>0</v>
      </c>
      <c r="EQ339" s="90">
        <f>IF(ISNA(VLOOKUP($B339,'[2]1516 Exp_Rev Access'!$F$7:$FS$310,126,FALSE)),"",VLOOKUP($B339,'[2]1516 Exp_Rev Access'!$F$7:$FS$310,126,FALSE))</f>
        <v>0</v>
      </c>
      <c r="ER339" s="90">
        <f>IF(ISNA(VLOOKUP($B339,'[2]1516 Exp_Rev Access'!$F$7:$FS$310,127,FALSE)),"",VLOOKUP($B339,'[2]1516 Exp_Rev Access'!$F$7:$FS$310,127,FALSE))</f>
        <v>0</v>
      </c>
      <c r="ES339" s="90">
        <f>IF(ISNA(VLOOKUP($B339,'[2]1516 Exp_Rev Access'!$F$7:$FS$310,128,FALSE)),"",VLOOKUP($B339,'[2]1516 Exp_Rev Access'!$F$7:$FS$310,128,FALSE))</f>
        <v>0</v>
      </c>
      <c r="ET339" s="90">
        <f>IF(ISNA(VLOOKUP($B339,'[2]1516 Exp_Rev Access'!$F$7:$FS$310,129,FALSE)),"",VLOOKUP($B339,'[2]1516 Exp_Rev Access'!$F$7:$FS$310,129,FALSE))</f>
        <v>0</v>
      </c>
      <c r="EU339" s="90">
        <f>IF(ISNA(VLOOKUP($B339,'[2]1516 Exp_Rev Access'!$F$7:$FS$310,130,FALSE)),"",VLOOKUP($B339,'[2]1516 Exp_Rev Access'!$F$7:$FS$310,130,FALSE))</f>
        <v>0</v>
      </c>
      <c r="EV339" s="90">
        <f>IF(ISNA(VLOOKUP($B339,'[2]1516 Exp_Rev Access'!$F$7:$FS$310,131,FALSE)),"",VLOOKUP($B339,'[2]1516 Exp_Rev Access'!$F$7:$FS$310,131,FALSE))</f>
        <v>0</v>
      </c>
      <c r="EW339" s="90">
        <f>IF(ISNA(VLOOKUP($B339,'[2]1516 Exp_Rev Access'!$F$7:$FS$310,132,FALSE)),"",VLOOKUP($B339,'[2]1516 Exp_Rev Access'!$F$7:$FS$310,132,FALSE))</f>
        <v>0</v>
      </c>
      <c r="EX339" s="90">
        <f>IF(ISNA(VLOOKUP($B339,'[2]1516 Exp_Rev Access'!$F$7:$FS$310,133,FALSE)),"",VLOOKUP($B339,'[2]1516 Exp_Rev Access'!$F$7:$FS$310,133,FALSE))</f>
        <v>0</v>
      </c>
      <c r="EY339" s="90">
        <f>IF(ISNA(VLOOKUP($B339,'[2]1516 Exp_Rev Access'!$F$7:$FS$310,134,FALSE)),"",VLOOKUP($B339,'[2]1516 Exp_Rev Access'!$F$7:$FS$310,134,FALSE))</f>
        <v>0</v>
      </c>
      <c r="EZ339" s="90">
        <f>IF(ISNA(VLOOKUP($B339,'[2]1516 Exp_Rev Access'!$F$7:$FS$310,135,FALSE)),"",VLOOKUP($B339,'[2]1516 Exp_Rev Access'!$F$7:$FS$310,135,FALSE))</f>
        <v>0</v>
      </c>
      <c r="FA339" s="90">
        <f>IF(ISNA(VLOOKUP($B339,'[2]1516 Exp_Rev Access'!$F$7:$FS$310,136,FALSE)),"",VLOOKUP($B339,'[2]1516 Exp_Rev Access'!$F$7:$FS$310,136,FALSE))</f>
        <v>0</v>
      </c>
      <c r="FB339" s="90">
        <f>IF(ISNA(VLOOKUP($B339,'[2]1516 Exp_Rev Access'!$F$7:$FS$310,137,FALSE)),"",VLOOKUP($B339,'[2]1516 Exp_Rev Access'!$F$7:$FS$310,137,FALSE))</f>
        <v>0</v>
      </c>
      <c r="FC339" s="90">
        <f>IF(ISNA(VLOOKUP($B339,'[2]1516 Exp_Rev Access'!$F$7:$FS$310,138,FALSE)),"",VLOOKUP($B339,'[2]1516 Exp_Rev Access'!$F$7:$FS$310,138,FALSE))</f>
        <v>0</v>
      </c>
      <c r="FD339" s="90">
        <f>IF(ISNA(VLOOKUP($B339,'[2]1516 Exp_Rev Access'!$F$7:$FS$310,139,FALSE)),"",VLOOKUP($B339,'[2]1516 Exp_Rev Access'!$F$7:$FS$310,139,FALSE))</f>
        <v>0</v>
      </c>
      <c r="FE339" s="90">
        <f>IF(ISNA(VLOOKUP($B339,'[2]1516 Exp_Rev Access'!$F$7:$FS$310,140,FALSE)),"",VLOOKUP($B339,'[2]1516 Exp_Rev Access'!$F$7:$FS$310,140,FALSE))</f>
        <v>0</v>
      </c>
      <c r="FF339" s="90">
        <f>IF(ISNA(VLOOKUP($B339,'[2]1516 Exp_Rev Access'!$F$7:$FS$310,141,FALSE)),"",VLOOKUP($B339,'[2]1516 Exp_Rev Access'!$F$7:$FS$310,141,FALSE))</f>
        <v>0</v>
      </c>
      <c r="FG339" s="90">
        <f>IF(ISNA(VLOOKUP($B339,'[2]1516 Exp_Rev Access'!$F$7:$FS$310,142,FALSE)),"",VLOOKUP($B339,'[2]1516 Exp_Rev Access'!$F$7:$FS$310,142,FALSE))</f>
        <v>0</v>
      </c>
      <c r="FH339" s="90">
        <f>IF(ISNA(VLOOKUP($B339,'[2]1516 Exp_Rev Access'!$F$7:$FS$310,143,FALSE)),"",VLOOKUP($B339,'[2]1516 Exp_Rev Access'!$F$7:$FS$310,143,FALSE))</f>
        <v>0</v>
      </c>
      <c r="FI339" s="90">
        <f>IF(ISNA(VLOOKUP($B339,'[2]1516 Exp_Rev Access'!$F$7:$FS$310,144,FALSE)),"",VLOOKUP($B339,'[2]1516 Exp_Rev Access'!$F$7:$FS$310,144,FALSE))</f>
        <v>0</v>
      </c>
      <c r="FJ339" s="90">
        <f>IF(ISNA(VLOOKUP($B339,'[2]1516 Exp_Rev Access'!$F$7:$FS$310,145,FALSE)),"",VLOOKUP($B339,'[2]1516 Exp_Rev Access'!$F$7:$FS$310,145,FALSE))</f>
        <v>0</v>
      </c>
      <c r="FK339" s="90">
        <f>IF(ISNA(VLOOKUP($B339,'[2]1516 Exp_Rev Access'!$F$7:$FS$310,146,FALSE)),"",VLOOKUP($B339,'[2]1516 Exp_Rev Access'!$F$7:$FS$310,146,FALSE))</f>
        <v>0</v>
      </c>
      <c r="FL339" s="90">
        <f>IF(ISNA(VLOOKUP($B339,'[2]1516 Exp_Rev Access'!$F$7:$FS$310,1147,FALSE)),"",VLOOKUP($B339,'[2]1516 Exp_Rev Access'!$F$7:$FS$310,147,FALSE))</f>
        <v>0</v>
      </c>
      <c r="FM339" s="90">
        <f>IF(ISNA(VLOOKUP($B339,'[2]1516 Exp_Rev Access'!$F$7:$FS$310,148,FALSE)),"",VLOOKUP($B339,'[2]1516 Exp_Rev Access'!$F$7:$FS$310,148,FALSE))</f>
        <v>0</v>
      </c>
      <c r="FN339" s="90">
        <f>IF(ISNA(VLOOKUP($B339,'[2]1516 Exp_Rev Access'!$F$7:$FS$310,149,FALSE)),"",VLOOKUP($B339,'[2]1516 Exp_Rev Access'!$F$7:$FS$310,149,FALSE))</f>
        <v>0</v>
      </c>
      <c r="FO339" s="90">
        <f>IF(ISNA(VLOOKUP($B339,'[2]1516 Exp_Rev Access'!$F$7:$FS$310,150,FALSE)),"",VLOOKUP($B339,'[2]1516 Exp_Rev Access'!$F$7:$FS$310,150,FALSE))</f>
        <v>0</v>
      </c>
      <c r="FP339" s="90">
        <f>IF(ISNA(VLOOKUP($B339,'[2]1516 Exp_Rev Access'!$F$7:$FS$310,151,FALSE)),"",VLOOKUP($B339,'[2]1516 Exp_Rev Access'!$F$7:$FS$310,151,FALSE))</f>
        <v>0</v>
      </c>
      <c r="FQ339" s="90">
        <f>IF(ISNA(VLOOKUP($B339,'[2]1516 Exp_Rev Access'!$F$7:$FS$310,152,FALSE)),"",VLOOKUP($B339,'[2]1516 Exp_Rev Access'!$F$7:$FS$310,152,FALSE))</f>
        <v>0</v>
      </c>
      <c r="FR339" s="90">
        <f>IF(ISNA(VLOOKUP($B339,'[2]1516 Exp_Rev Access'!$F$7:$FS$310,153,FALSE)),"",VLOOKUP($B339,'[2]1516 Exp_Rev Access'!$F$7:$FS$310,153,FALSE))</f>
        <v>1899.65</v>
      </c>
      <c r="FS339" s="53">
        <f t="shared" ref="FS339:FS350" si="833">SUM(CH339:FR339)</f>
        <v>109194.47</v>
      </c>
      <c r="FT339" s="92">
        <f t="shared" ref="FT339:FT351" si="834">FS339/E339</f>
        <v>0.12075105207746838</v>
      </c>
      <c r="FU339" s="116">
        <f t="shared" ref="FU339:FU351" si="835">FS339/D339</f>
        <v>2669.7914425427875</v>
      </c>
      <c r="FV339" s="90">
        <f>IF(ISNA(VLOOKUP($B339,'[2]1516 Exp_Rev Access'!$F$7:$FS$310,154,FALSE)),"",VLOOKUP($B339,'[2]1516 Exp_Rev Access'!$F$7:$FS$310,154,FALSE))</f>
        <v>0</v>
      </c>
      <c r="FW339" s="90">
        <f>IF(ISNA(VLOOKUP($B339,'[2]1516 Exp_Rev Access'!$F$7:$FS$310,155,FALSE)),"",VLOOKUP($B339,'[2]1516 Exp_Rev Access'!$F$7:$FS$310,155,FALSE))</f>
        <v>0</v>
      </c>
      <c r="FX339" s="90">
        <f>IF(ISNA(VLOOKUP($B339,'[2]1516 Exp_Rev Access'!$F$7:$FS$310,156,FALSE)),"",VLOOKUP($B339,'[2]1516 Exp_Rev Access'!$F$7:$FS$310,156,FALSE))</f>
        <v>0</v>
      </c>
      <c r="FY339" s="90">
        <f>IF(ISNA(VLOOKUP($B339,'[2]1516 Exp_Rev Access'!$F$7:$FS$310,157,FALSE)),"",VLOOKUP($B339,'[2]1516 Exp_Rev Access'!$F$7:$FS$310,157,FALSE))</f>
        <v>0</v>
      </c>
      <c r="FZ339" s="90">
        <f>IF(ISNA(VLOOKUP($B339,'[2]1516 Exp_Rev Access'!$F$7:$FS$310,158,FALSE)),"",VLOOKUP($B339,'[2]1516 Exp_Rev Access'!$F$7:$FS$310,158,FALSE))</f>
        <v>0</v>
      </c>
      <c r="GA339" s="90">
        <f>IF(ISNA(VLOOKUP($B339,'[2]1516 Exp_Rev Access'!$F$7:$FS$310,159,FALSE)),"",VLOOKUP($B339,'[2]1516 Exp_Rev Access'!$F$7:$FS$310,159,FALSE))</f>
        <v>0</v>
      </c>
      <c r="GB339" s="90">
        <f>IF(ISNA(VLOOKUP($B339,'[2]1516 Exp_Rev Access'!$F$7:$FS$310,160,FALSE)),"",VLOOKUP($B339,'[2]1516 Exp_Rev Access'!$F$7:$FS$310,160,FALSE))</f>
        <v>0</v>
      </c>
      <c r="GC339" s="90">
        <f>IF(ISNA(VLOOKUP($B339,'[2]1516 Exp_Rev Access'!$F$7:$FS$310,161,FALSE)),"",VLOOKUP($B339,'[2]1516 Exp_Rev Access'!$F$7:$FS$310,161,FALSE))</f>
        <v>0</v>
      </c>
      <c r="GD339" s="90">
        <f>IF(ISNA(VLOOKUP($B339,'[2]1516 Exp_Rev Access'!$F$7:$FS$310,162,FALSE)),"",VLOOKUP($B339,'[2]1516 Exp_Rev Access'!$F$7:$FS$310,162,FALSE))</f>
        <v>0</v>
      </c>
      <c r="GE339" s="90">
        <f>IF(ISNA(VLOOKUP($B339,'[2]1516 Exp_Rev Access'!$F$7:$FS$310,163,FALSE)),"",VLOOKUP($B339,'[2]1516 Exp_Rev Access'!$F$7:$FS$310,163,FALSE))</f>
        <v>0</v>
      </c>
      <c r="GF339" s="90">
        <f>IF(ISNA(VLOOKUP($B339,'[2]1516 Exp_Rev Access'!$F$7:$FS$310,164,FALSE)),"",VLOOKUP($B339,'[2]1516 Exp_Rev Access'!$F$7:$FS$310,164,FALSE))</f>
        <v>0</v>
      </c>
      <c r="GG339" s="90">
        <f>IF(ISNA(VLOOKUP($B339,'[2]1516 Exp_Rev Access'!$F$7:$FS$310,165,FALSE)),"",VLOOKUP($B339,'[2]1516 Exp_Rev Access'!$F$7:$FS$310,165,FALSE))</f>
        <v>0</v>
      </c>
      <c r="GH339" s="90">
        <f>IF(ISNA(VLOOKUP($B339,'[2]1516 Exp_Rev Access'!$F$7:$FS$310,166,FALSE)),"",VLOOKUP($B339,'[2]1516 Exp_Rev Access'!$F$7:$FS$310,166,FALSE))</f>
        <v>0</v>
      </c>
      <c r="GI339" s="90">
        <f>IF(ISNA(VLOOKUP($B339,'[2]1516 Exp_Rev Access'!$F$7:$FS$310,167,FALSE)),"",VLOOKUP($B339,'[2]1516 Exp_Rev Access'!$F$7:$FS$310,167,FALSE))</f>
        <v>0</v>
      </c>
      <c r="GJ339" s="90">
        <f>IF(ISNA(VLOOKUP($B339,'[2]1516 Exp_Rev Access'!$F$7:$FS$310,168,FALSE)),"",VLOOKUP($B339,'[2]1516 Exp_Rev Access'!$F$7:$FS$310,168,FALSE))</f>
        <v>0</v>
      </c>
      <c r="GK339" s="90">
        <f>IF(ISNA(VLOOKUP($B339,'[2]1516 Exp_Rev Access'!$F$7:$FS$310,169,FALSE)),"",VLOOKUP($B339,'[2]1516 Exp_Rev Access'!$F$7:$FS$310,169,FALSE))</f>
        <v>5000</v>
      </c>
      <c r="GL339" s="90">
        <f>IF(ISNA(VLOOKUP($B339,'[2]1516 Exp_Rev Access'!$F$7:$FS$310,170,FALSE)),"",VLOOKUP($B339,'[2]1516 Exp_Rev Access'!$F$7:$FS$310,170,FALSE))</f>
        <v>0</v>
      </c>
      <c r="GM339" s="90">
        <f>IF(ISNA(VLOOKUP($B339,'[2]1516 Exp_Rev Access'!$F$7:$FT$310,171,FALSE)),"",VLOOKUP($B339,'[2]1516 Exp_Rev Access'!$F$7:$FT$310,171,FALSE))</f>
        <v>0</v>
      </c>
      <c r="GN339" s="90">
        <f>IF(ISNA(VLOOKUP($B339,'[2]1516 Exp_Rev Access'!$F$7:$FU$310,172,FALSE)),"",VLOOKUP($B339,'[2]1516 Exp_Rev Access'!$F$7:$FU$310,172,FALSE))</f>
        <v>0</v>
      </c>
      <c r="GO339" s="90">
        <f>IF(ISNA(VLOOKUP($B339,'[2]1516 Exp_Rev Access'!$F$7:$FV$310,173,FALSE)),"",VLOOKUP($B339,'[2]1516 Exp_Rev Access'!$F$7:$FV$310,173,FALSE))</f>
        <v>0</v>
      </c>
      <c r="GP339" s="90">
        <f>IF(ISNA(VLOOKUP($B339,'[2]1516 Exp_Rev Access'!$F$7:$GA$310,174,FALSE)),"",VLOOKUP($B339,'[2]1516 Exp_Rev Access'!$F$7:$GA$310,174,FALSE))</f>
        <v>0</v>
      </c>
      <c r="GQ339" s="90">
        <f>IF(ISNA(VLOOKUP($B339,'[2]1516 Exp_Rev Access'!$F$7:$GA$310,175,FALSE)),"",VLOOKUP($B339,'[2]1516 Exp_Rev Access'!$F$7:$GA$310,175,FALSE))</f>
        <v>0</v>
      </c>
      <c r="GR339" s="90">
        <f>IF(ISNA(VLOOKUP($B339,'[2]1516 Exp_Rev Access'!$F$7:$GA$310,176,FALSE)),"",VLOOKUP($B339,'[2]1516 Exp_Rev Access'!$F$7:$GA$310,176,FALSE))</f>
        <v>0</v>
      </c>
      <c r="GS339" s="90">
        <f>IF(ISNA(VLOOKUP($B339,'[2]1516 Exp_Rev Access'!$F$7:$GA$310,177,FALSE)),"",VLOOKUP($B339,'[2]1516 Exp_Rev Access'!$F$7:$GA$310,177,FALSE))</f>
        <v>0</v>
      </c>
      <c r="GT339" s="90">
        <f>IF(ISNA(VLOOKUP($B339,'[2]1516 Exp_Rev Access'!$F$7:$GA$310,178,FALSE)),"",VLOOKUP($B339,'[2]1516 Exp_Rev Access'!$F$7:$GA$310,178,FALSE))</f>
        <v>0</v>
      </c>
      <c r="GU339" s="53">
        <f t="shared" ref="GU339:GU350" si="836">SUM(FV339:GT339)</f>
        <v>5000</v>
      </c>
      <c r="GV339" s="92">
        <f t="shared" ref="GV339:GV350" si="837">GU339/E339</f>
        <v>5.5291743289503752E-3</v>
      </c>
      <c r="GW339" s="114">
        <f t="shared" ref="GW339:GW351" si="838">GU339/D339</f>
        <v>122.24938875305624</v>
      </c>
    </row>
    <row r="340" spans="1:222" x14ac:dyDescent="0.2">
      <c r="B340" s="87" t="s">
        <v>680</v>
      </c>
      <c r="C340" s="87" t="s">
        <v>681</v>
      </c>
      <c r="D340" s="88">
        <f>IF(ISNA(VLOOKUP($B340,'[2]1516 enrollment_Rev_Exp by size'!$A$6:$C$325,3,FALSE)),"",VLOOKUP($B340,'[2]1516 enrollment_Rev_Exp by size'!$A$6:$C$325,3,FALSE))</f>
        <v>814.1400000000001</v>
      </c>
      <c r="E340" s="89">
        <v>9309277.9399999995</v>
      </c>
      <c r="F340" s="67">
        <f t="shared" si="816"/>
        <v>9309277.9400000013</v>
      </c>
      <c r="G340" s="67">
        <f t="shared" si="817"/>
        <v>0</v>
      </c>
      <c r="H340" s="90">
        <f>IF(ISNA(VLOOKUP($B340,'[2]1516 Exp_Rev Access'!$F$7:$FS$310,2,FALSE)),"",VLOOKUP($B340,'[2]1516 Exp_Rev Access'!$F$7:$FS$310,2,FALSE))</f>
        <v>1029270.41</v>
      </c>
      <c r="I340" s="90">
        <f>IF(ISNA(VLOOKUP($B340,'[2]1516 Exp_Rev Access'!$F$7:$FS$310,3,FALSE)),"",VLOOKUP($B340,'[2]1516 Exp_Rev Access'!$F$7:$FS$310,3,FALSE))</f>
        <v>0</v>
      </c>
      <c r="J340" s="90">
        <f>IF(ISNA(VLOOKUP($B340,'[2]1516 Exp_Rev Access'!$F$7:$FS$310,4,FALSE)),"",VLOOKUP($B340,'[2]1516 Exp_Rev Access'!$F$7:$FS$310,4,FALSE))</f>
        <v>0</v>
      </c>
      <c r="K340" s="90">
        <f>IF(ISNA(VLOOKUP($B340,'[2]1516 Exp_Rev Access'!$F$7:$FS$310,5,FALSE)),"-",VLOOKUP($B340,'[2]1516 Exp_Rev Access'!$F$7:$FS$310,5,FALSE))</f>
        <v>32648.04</v>
      </c>
      <c r="L340" s="90">
        <f>IF(ISNA(VLOOKUP($B340,'[2]1516 Exp_Rev Access'!$F$7:$FS$310,6,FALSE)),"",VLOOKUP($B340,'[2]1516 Exp_Rev Access'!$F$7:$FS$310,6,FALSE))</f>
        <v>0</v>
      </c>
      <c r="M340" s="90">
        <f>IF(ISNA(VLOOKUP($B340,'[2]1516 Exp_Rev Access'!$F$7:$FS$310,7,FALSE)),"",VLOOKUP($B340,'[2]1516 Exp_Rev Access'!$F$7:$FS$310,7,FALSE))</f>
        <v>0</v>
      </c>
      <c r="N340" s="53">
        <f t="shared" si="818"/>
        <v>1061918.45</v>
      </c>
      <c r="O340" s="91">
        <f t="shared" si="819"/>
        <v>0.11407097917198936</v>
      </c>
      <c r="P340" s="53">
        <f t="shared" si="820"/>
        <v>1304.3437860810177</v>
      </c>
      <c r="Q340" s="90">
        <f>IF(ISNA(VLOOKUP($B340,'[2]1516 Exp_Rev Access'!$F$7:$FS$310,8,FALSE)),"",VLOOKUP($B340,'[2]1516 Exp_Rev Access'!$F$7:$FS$310,8,FALSE))</f>
        <v>4320</v>
      </c>
      <c r="R340" s="90">
        <f>IF(ISNA(VLOOKUP($B340,'[2]1516 Exp_Rev Access'!$F$7:$FS$310,9,FALSE)),"",VLOOKUP($B340,'[2]1516 Exp_Rev Access'!$F$7:$FS$310,9,FALSE))</f>
        <v>0</v>
      </c>
      <c r="S340" s="90">
        <f>IF(ISNA(VLOOKUP($B340,'[2]1516 Exp_Rev Access'!$F$7:$FS$310,10,FALSE)),"",VLOOKUP($B340,'[2]1516 Exp_Rev Access'!$F$7:$FS$310,10,FALSE))</f>
        <v>482</v>
      </c>
      <c r="T340" s="90">
        <f>IF(ISNA(VLOOKUP($B340,'[2]1516 Exp_Rev Access'!$F$7:$FS$310,11,FALSE)),"",VLOOKUP($B340,'[2]1516 Exp_Rev Access'!$F$7:$FS$310,11,FALSE))</f>
        <v>0</v>
      </c>
      <c r="U340" s="90">
        <f>IF(ISNA(VLOOKUP($B340,'[2]1516 Exp_Rev Access'!$F$7:$FS$310,12,FALSE)),"",VLOOKUP($B340,'[2]1516 Exp_Rev Access'!$F$7:$FS$310,12,FALSE))</f>
        <v>0</v>
      </c>
      <c r="V340" s="90">
        <f>IF(ISNA(VLOOKUP($B340,'[2]1516 Exp_Rev Access'!$F$7:$FS$310,13,FALSE)),"",VLOOKUP($B340,'[2]1516 Exp_Rev Access'!$F$7:$FS$310,13,FALSE))</f>
        <v>400</v>
      </c>
      <c r="W340" s="90">
        <f>IF(ISNA(VLOOKUP($B340,'[2]1516 Exp_Rev Access'!$F$7:$FS$310,14,FALSE)),"",VLOOKUP($B340,'[2]1516 Exp_Rev Access'!$F$7:$FS$310,14,FALSE))</f>
        <v>0</v>
      </c>
      <c r="X340" s="90">
        <f>IF(ISNA(VLOOKUP($B340,'[2]1516 Exp_Rev Access'!$F$7:$FS$310,15,FALSE)),"",VLOOKUP($B340,'[2]1516 Exp_Rev Access'!$F$7:$FS$310,15,FALSE))</f>
        <v>0</v>
      </c>
      <c r="Y340" s="90">
        <f>IF(ISNA(VLOOKUP($B340,'[2]1516 Exp_Rev Access'!$F$7:$FS$310,16,FALSE)),"",VLOOKUP($B340,'[2]1516 Exp_Rev Access'!$F$7:$FS$310,16,FALSE))</f>
        <v>874.93</v>
      </c>
      <c r="Z340" s="90">
        <f>IF(ISNA(VLOOKUP($B340,'[2]1516 Exp_Rev Access'!$F$7:$FS$310,17,FALSE)),"",VLOOKUP($B340,'[2]1516 Exp_Rev Access'!$F$7:$FS$310,17,FALSE))</f>
        <v>0</v>
      </c>
      <c r="AA340" s="90">
        <f>IF(ISNA(VLOOKUP($B340,'[2]1516 Exp_Rev Access'!$F$7:$FS$310,18,FALSE)),"",VLOOKUP($B340,'[2]1516 Exp_Rev Access'!$F$7:$FS$310,18,FALSE))</f>
        <v>0</v>
      </c>
      <c r="AB340" s="90">
        <f>IF(ISNA(VLOOKUP($B340,'[2]1516 Exp_Rev Access'!$F$7:$FS$310,19,FALSE)),"",VLOOKUP($B340,'[2]1516 Exp_Rev Access'!$F$7:$FS$310,19,FALSE))</f>
        <v>0</v>
      </c>
      <c r="AC340" s="90">
        <f>IF(ISNA(VLOOKUP($B340,'[2]1516 Exp_Rev Access'!$F$7:$FS$310,20,FALSE)),"",VLOOKUP($B340,'[2]1516 Exp_Rev Access'!$F$7:$FS$310,20,FALSE))</f>
        <v>2989.74</v>
      </c>
      <c r="AD340" s="90">
        <f>IF(ISNA(VLOOKUP($B340,'[2]1516 Exp_Rev Access'!$F$7:$FS$310,21,FALSE)),"",VLOOKUP($B340,'[2]1516 Exp_Rev Access'!$F$7:$FS$310,21,FALSE))</f>
        <v>54272.34</v>
      </c>
      <c r="AE340" s="90">
        <f>IF(ISNA(VLOOKUP($B340,'[2]1516 Exp_Rev Access'!$F$7:$FS$310,22,FALSE)),"",VLOOKUP($B340,'[2]1516 Exp_Rev Access'!$F$7:$FS$310,22,FALSE))</f>
        <v>2662.01</v>
      </c>
      <c r="AF340" s="90">
        <f>IF(ISNA(VLOOKUP($B340,'[2]1516 Exp_Rev Access'!$F$7:$FS$310,23,FALSE)),"",VLOOKUP($B340,'[2]1516 Exp_Rev Access'!$F$7:$FS$310,23,FALSE))</f>
        <v>0</v>
      </c>
      <c r="AG340" s="90">
        <f>IF(ISNA(VLOOKUP($B340,'[2]1516 Exp_Rev Access'!$F$7:$FS$310,24,FALSE)),"",VLOOKUP($B340,'[2]1516 Exp_Rev Access'!$F$7:$FS$310,24,FALSE))</f>
        <v>5000</v>
      </c>
      <c r="AH340" s="90">
        <f>IF(ISNA(VLOOKUP($B340,'[2]1516 Exp_Rev Access'!$F$7:$FS$310,25,FALSE)),"",VLOOKUP($B340,'[2]1516 Exp_Rev Access'!$F$7:$FS$310,25,FALSE))</f>
        <v>737.94</v>
      </c>
      <c r="AI340" s="90">
        <f>IF(ISNA(VLOOKUP($B340,'[2]1516 Exp_Rev Access'!$F$7:$FS$310,26,FALSE)),"",VLOOKUP($B340,'[2]1516 Exp_Rev Access'!$F$7:$FS$310,26,FALSE))</f>
        <v>5845</v>
      </c>
      <c r="AJ340" s="90">
        <f>IF(ISNA(VLOOKUP($B340,'[2]1516 Exp_Rev Access'!$F$7:$FS$310,27,FALSE)),"",VLOOKUP($B340,'[2]1516 Exp_Rev Access'!$F$7:$FS$310,27,FALSE))</f>
        <v>0</v>
      </c>
      <c r="AK340" s="90">
        <f>IF(ISNA(VLOOKUP($B340,'[2]1516 Exp_Rev Access'!$F$7:$FS$310,28,FALSE)),"",VLOOKUP($B340,'[2]1516 Exp_Rev Access'!$F$7:$FS$310,28,FALSE))</f>
        <v>12201.37</v>
      </c>
      <c r="AL340" s="90">
        <f>IF(ISNA(VLOOKUP($B340,'[2]1516 Exp_Rev Access'!$F$7:$FS$310,29,FALSE)),"",VLOOKUP($B340,'[2]1516 Exp_Rev Access'!$F$7:$FS$310,29,FALSE))</f>
        <v>13206.87</v>
      </c>
      <c r="AM340" s="53">
        <f t="shared" si="821"/>
        <v>102992.19999999998</v>
      </c>
      <c r="AN340" s="92">
        <f t="shared" si="822"/>
        <v>1.1063392957413407E-2</v>
      </c>
      <c r="AO340" s="68">
        <f t="shared" si="823"/>
        <v>126.50428673201165</v>
      </c>
      <c r="AP340" s="90">
        <f>IF(ISNA(VLOOKUP($B340,'[2]1516 Exp_Rev Access'!$F$7:$FS$310,30,FALSE)),"",VLOOKUP($B340,'[2]1516 Exp_Rev Access'!$F$7:$FS$310,30,FALSE))</f>
        <v>5018286.57</v>
      </c>
      <c r="AQ340" s="90">
        <f>IF(ISNA(VLOOKUP($B340,'[2]1516 Exp_Rev Access'!$F$7:$FS$310,31,FALSE)),"",VLOOKUP($B340,'[2]1516 Exp_Rev Access'!$F$7:$FS$310,31,FALSE))</f>
        <v>136257.21</v>
      </c>
      <c r="AR340" s="90">
        <f>IF(ISNA(VLOOKUP($B340,'[2]1516 Exp_Rev Access'!$F$7:$FS$310,32,FALSE)),"",VLOOKUP($B340,'[2]1516 Exp_Rev Access'!$F$7:$FS$310,32,FALSE))</f>
        <v>416147.20000000001</v>
      </c>
      <c r="AS340" s="90">
        <f>IF(ISNA(VLOOKUP($B340,'[2]1516 Exp_Rev Access'!$F$7:$FS$310,33,FALSE)),"",VLOOKUP($B340,'[2]1516 Exp_Rev Access'!$F$7:$FS$310,33,FALSE))</f>
        <v>0</v>
      </c>
      <c r="AT340" s="90">
        <f>IF(ISNA(VLOOKUP($B340,'[2]1516 Exp_Rev Access'!$F$7:$FS$310,34,FALSE)),"",VLOOKUP($B340,'[2]1516 Exp_Rev Access'!$F$7:$FS$310,34,FALSE))</f>
        <v>0</v>
      </c>
      <c r="AU340" s="53">
        <f t="shared" si="824"/>
        <v>5570690.9800000004</v>
      </c>
      <c r="AV340" s="93">
        <f t="shared" si="825"/>
        <v>0.59840204749542592</v>
      </c>
      <c r="AW340" s="53">
        <f t="shared" si="826"/>
        <v>6842.4238828702673</v>
      </c>
      <c r="AX340" s="90">
        <f>IF(ISNA(VLOOKUP($B340,'[2]1516 Exp_Rev Access'!$F$7:$FS$310,35,FALSE)),"",VLOOKUP($B340,'[2]1516 Exp_Rev Access'!$F$7:$FS$310,35,FALSE))</f>
        <v>0</v>
      </c>
      <c r="AY340" s="90">
        <f>IF(ISNA(VLOOKUP($B340,'[2]1516 Exp_Rev Access'!$F$7:$FS$310,36,FALSE)),"",VLOOKUP($B340,'[2]1516 Exp_Rev Access'!$F$7:$FS$310,36,FALSE))</f>
        <v>651090.30000000005</v>
      </c>
      <c r="AZ340" s="90">
        <f>IF(ISNA(VLOOKUP($B340,'[2]1516 Exp_Rev Access'!$F$7:$FS$310,37,FALSE)),"",VLOOKUP($B340,'[2]1516 Exp_Rev Access'!$F$7:$FS$310,37,FALSE))</f>
        <v>21380.12</v>
      </c>
      <c r="BA340" s="90">
        <f>IF(ISNA(VLOOKUP($B340,'[2]1516 Exp_Rev Access'!$F$7:$FS$310,38,FALSE)),"",VLOOKUP($B340,'[2]1516 Exp_Rev Access'!$F$7:$FS$310,38,FALSE))</f>
        <v>0</v>
      </c>
      <c r="BB340" s="90">
        <f>IF(ISNA(VLOOKUP($B340,'[2]1516 Exp_Rev Access'!$F$7:$FS$310,39,FALSE)),"",VLOOKUP($B340,'[2]1516 Exp_Rev Access'!$F$7:$FS$310,39,FALSE))</f>
        <v>0</v>
      </c>
      <c r="BC340" s="90">
        <f>IF(ISNA(VLOOKUP($B340,'[2]1516 Exp_Rev Access'!$F$7:$FS$310,40,FALSE)),"",VLOOKUP($B340,'[2]1516 Exp_Rev Access'!$F$7:$FS$310,40,FALSE))</f>
        <v>258619.78</v>
      </c>
      <c r="BD340" s="90">
        <f>IF(ISNA(VLOOKUP($B340,'[2]1516 Exp_Rev Access'!$F$7:$FS$310,41,FALSE)),"",VLOOKUP($B340,'[2]1516 Exp_Rev Access'!$F$7:$FS$310,41,FALSE))</f>
        <v>0</v>
      </c>
      <c r="BE340" s="90">
        <f>IF(ISNA(VLOOKUP($B340,'[2]1516 Exp_Rev Access'!$F$7:$FS$310,42,FALSE)),"",VLOOKUP($B340,'[2]1516 Exp_Rev Access'!$F$7:$FS$310,42,FALSE))</f>
        <v>63276.2</v>
      </c>
      <c r="BF340" s="90">
        <f>IF(ISNA(VLOOKUP($B340,'[2]1516 Exp_Rev Access'!$F$7:$FS$310,43,FALSE)),"",VLOOKUP($B340,'[2]1516 Exp_Rev Access'!$F$7:$FS$310,43,FALSE))</f>
        <v>0</v>
      </c>
      <c r="BG340" s="90">
        <f>IF(ISNA(VLOOKUP($B340,'[2]1516 Exp_Rev Access'!$F$7:$FS$310,44,FALSE)),"",VLOOKUP($B340,'[2]1516 Exp_Rev Access'!$F$7:$FS$310,44,FALSE))</f>
        <v>1553.67</v>
      </c>
      <c r="BH340" s="90">
        <f>IF(ISNA(VLOOKUP($B340,'[2]1516 Exp_Rev Access'!$F$7:$FS$310,45,FALSE)),"",VLOOKUP($B340,'[2]1516 Exp_Rev Access'!$F$7:$FS$310,45,FALSE))</f>
        <v>8391.7199999999993</v>
      </c>
      <c r="BI340" s="90">
        <f>IF(ISNA(VLOOKUP($B340,'[2]1516 Exp_Rev Access'!$F$7:$FS$310,46,FALSE)),"",VLOOKUP($B340,'[2]1516 Exp_Rev Access'!$F$7:$FS$310,46,FALSE))</f>
        <v>0</v>
      </c>
      <c r="BJ340" s="90">
        <f>IF(ISNA(VLOOKUP($B340,'[2]1516 Exp_Rev Access'!$F$7:$FS$310,47,FALSE)),"",VLOOKUP($B340,'[2]1516 Exp_Rev Access'!$F$7:$FS$310,47,FALSE))</f>
        <v>7711.98</v>
      </c>
      <c r="BK340" s="90">
        <f>IF(ISNA(VLOOKUP($B340,'[2]1516 Exp_Rev Access'!$F$7:$FS$310,48,FALSE)),"",VLOOKUP($B340,'[2]1516 Exp_Rev Access'!$F$7:$FS$310,48,FALSE))</f>
        <v>479805.73</v>
      </c>
      <c r="BL340" s="90">
        <f>IF(ISNA(VLOOKUP($B340,'[2]1516 Exp_Rev Access'!$F$7:$FS$310,49,FALSE)),"",VLOOKUP($B340,'[2]1516 Exp_Rev Access'!$F$7:$FS$310,49,FALSE))</f>
        <v>0</v>
      </c>
      <c r="BM340" s="90">
        <f>IF(ISNA(VLOOKUP($B340,'[2]1516 Exp_Rev Access'!$F$7:$FS$310,50,FALSE)),"",VLOOKUP($B340,'[2]1516 Exp_Rev Access'!$F$7:$FS$310,50,FALSE))</f>
        <v>0</v>
      </c>
      <c r="BN340" s="90">
        <f>IF(ISNA(VLOOKUP($B340,'[2]1516 Exp_Rev Access'!$F$7:$FS$310,51,FALSE)),"",VLOOKUP($B340,'[2]1516 Exp_Rev Access'!$F$7:$FS$310,51,FALSE))</f>
        <v>0</v>
      </c>
      <c r="BO340" s="90">
        <f>IF(ISNA(VLOOKUP($B340,'[2]1516 Exp_Rev Access'!$F$7:$FS$310,52,FALSE)),"",VLOOKUP($B340,'[2]1516 Exp_Rev Access'!$F$7:$FS$310,52,FALSE))</f>
        <v>0</v>
      </c>
      <c r="BP340" s="90">
        <f>IF(ISNA(VLOOKUP($B340,'[2]1516 Exp_Rev Access'!$F$7:$FS$310,53,FALSE)),"",VLOOKUP($B340,'[2]1516 Exp_Rev Access'!$F$7:$FS$310,53,FALSE))</f>
        <v>0</v>
      </c>
      <c r="BQ340" s="90">
        <f>IF(ISNA(VLOOKUP($B340,'[2]1516 Exp_Rev Access'!$F$7:$FS$310,54,FALSE)),"",VLOOKUP($B340,'[2]1516 Exp_Rev Access'!$F$7:$FS$310,54,FALSE))</f>
        <v>0</v>
      </c>
      <c r="BR340" s="90">
        <f>IF(ISNA(VLOOKUP($B340,'[2]1516 Exp_Rev Access'!$F$7:$FS$310,55,FALSE)),"",VLOOKUP($B340,'[2]1516 Exp_Rev Access'!$F$7:$FS$310,55,FALSE))</f>
        <v>0</v>
      </c>
      <c r="BS340" s="90">
        <f>IF(ISNA(VLOOKUP($B340,'[2]1516 Exp_Rev Access'!$F$7:$FS$310,56,FALSE)),"",VLOOKUP($B340,'[2]1516 Exp_Rev Access'!$F$7:$FS$310,56,FALSE))</f>
        <v>0</v>
      </c>
      <c r="BT340" s="90">
        <f>IF(ISNA(VLOOKUP($B340,'[2]1516 Exp_Rev Access'!$F$7:$FS$310,57,FALSE)),"",VLOOKUP($B340,'[2]1516 Exp_Rev Access'!$F$7:$FS$310,57,FALSE))</f>
        <v>0</v>
      </c>
      <c r="BU340" s="90">
        <f>IF(ISNA(VLOOKUP($B340,'[2]1516 Exp_Rev Access'!$F$7:$FS$310,58,FALSE)),"",VLOOKUP($B340,'[2]1516 Exp_Rev Access'!$F$7:$FS$310,58,FALSE))</f>
        <v>0</v>
      </c>
      <c r="BV340" s="53">
        <f t="shared" si="827"/>
        <v>1491829.5</v>
      </c>
      <c r="BW340" s="92">
        <f t="shared" si="828"/>
        <v>0.16025190241553794</v>
      </c>
      <c r="BX340" s="68">
        <f t="shared" si="829"/>
        <v>1832.3992188075758</v>
      </c>
      <c r="BY340" s="90">
        <f>IF(ISNA(VLOOKUP($B340,'[2]1516 Exp_Rev Access'!$F$7:$FS$310,59,FALSE)),"",VLOOKUP($B340,'[2]1516 Exp_Rev Access'!$F$7:$FS$310,59,FALSE))</f>
        <v>0</v>
      </c>
      <c r="BZ340" s="90">
        <f>IF(ISNA(VLOOKUP($B340,'[2]1516 Exp_Rev Access'!$F$7:$FS$310,60,FALSE)),"",VLOOKUP($B340,'[2]1516 Exp_Rev Access'!$F$7:$FS$310,60,FALSE))</f>
        <v>0</v>
      </c>
      <c r="CA340" s="90">
        <f>IF(ISNA(VLOOKUP($B340,'[2]1516 Exp_Rev Access'!$F$7:$FS$310,61,FALSE)),"",VLOOKUP($B340,'[2]1516 Exp_Rev Access'!$F$7:$FS$310,61,FALSE))</f>
        <v>0</v>
      </c>
      <c r="CB340" s="90">
        <f>IF(ISNA(VLOOKUP($B340,'[2]1516 Exp_Rev Access'!$F$7:$FS$310,62,FALSE)),"",VLOOKUP($B340,'[2]1516 Exp_Rev Access'!$F$7:$FS$310,62,FALSE))</f>
        <v>0</v>
      </c>
      <c r="CC340" s="90">
        <f>IF(ISNA(VLOOKUP($B340,'[2]1516 Exp_Rev Access'!$F$7:$FS$310,63,FALSE)),"",VLOOKUP($B340,'[2]1516 Exp_Rev Access'!$F$7:$FS$310,63,FALSE))</f>
        <v>25719.5</v>
      </c>
      <c r="CD340" s="90">
        <f>IF(ISNA(VLOOKUP($B340,'[2]1516 Exp_Rev Access'!$F$7:$FS$310,64,FALSE)),"",VLOOKUP($B340,'[2]1516 Exp_Rev Access'!$F$7:$FS$310,64,FALSE))</f>
        <v>0</v>
      </c>
      <c r="CE340" s="53">
        <f t="shared" si="830"/>
        <v>25719.5</v>
      </c>
      <c r="CF340" s="92">
        <f t="shared" si="831"/>
        <v>2.7627814064384894E-3</v>
      </c>
      <c r="CG340" s="94">
        <f t="shared" si="832"/>
        <v>31.591004004225315</v>
      </c>
      <c r="CH340" s="90">
        <f>IF(ISNA(VLOOKUP($B340,'[2]1516 Exp_Rev Access'!$F$7:$FS$310,65,FALSE)),"",VLOOKUP($B340,'[2]1516 Exp_Rev Access'!$F$7:$FS$310,65,FALSE))</f>
        <v>0</v>
      </c>
      <c r="CI340" s="90">
        <f>IF(ISNA(VLOOKUP($B340,'[2]1516 Exp_Rev Access'!$F$7:$FS$310,66,FALSE)),"",VLOOKUP($B340,'[2]1516 Exp_Rev Access'!$F$7:$FS$310,66,FALSE))</f>
        <v>0</v>
      </c>
      <c r="CJ340" s="90">
        <f>IF(ISNA(VLOOKUP($B340,'[2]1516 Exp_Rev Access'!$F$7:$FS$310,67,FALSE)),"",VLOOKUP($B340,'[2]1516 Exp_Rev Access'!$F$7:$FS$310,67,FALSE))</f>
        <v>0</v>
      </c>
      <c r="CK340" s="90">
        <f>IF(ISNA(VLOOKUP($B340,'[2]1516 Exp_Rev Access'!$F$7:$FS$310,68,FALSE)),"",VLOOKUP($B340,'[2]1516 Exp_Rev Access'!$F$7:$FS$310,68,FALSE))</f>
        <v>0</v>
      </c>
      <c r="CL340" s="90">
        <f>IF(ISNA(VLOOKUP($B340,'[2]1516 Exp_Rev Access'!$F$7:$FS$310,69,FALSE)),"",VLOOKUP($B340,'[2]1516 Exp_Rev Access'!$F$7:$FS$310,69,FALSE))</f>
        <v>0</v>
      </c>
      <c r="CM340" s="90">
        <f>IF(ISNA(VLOOKUP($B340,'[2]1516 Exp_Rev Access'!$F$7:$FS$310,70,FALSE)),"",VLOOKUP($B340,'[2]1516 Exp_Rev Access'!$F$7:$FS$310,70,FALSE))</f>
        <v>0</v>
      </c>
      <c r="CN340" s="90">
        <f>IF(ISNA(VLOOKUP($B340,'[2]1516 Exp_Rev Access'!$F$7:$FS$310,71,FALSE)),"",VLOOKUP($B340,'[2]1516 Exp_Rev Access'!$F$7:$FS$310,71,FALSE))</f>
        <v>0</v>
      </c>
      <c r="CO340" s="90">
        <f>IF(ISNA(VLOOKUP($B340,'[2]1516 Exp_Rev Access'!$F$7:$FS$310,72,FALSE)),"",VLOOKUP($B340,'[2]1516 Exp_Rev Access'!$F$7:$FS$310,72,FALSE))</f>
        <v>0</v>
      </c>
      <c r="CP340" s="90">
        <f>IF(ISNA(VLOOKUP($B340,'[2]1516 Exp_Rev Access'!$F$7:$FS$310,73,FALSE)),"",VLOOKUP($B340,'[2]1516 Exp_Rev Access'!$F$7:$FS$310,73,FALSE))</f>
        <v>0</v>
      </c>
      <c r="CQ340" s="90">
        <f>IF(ISNA(VLOOKUP($B340,'[2]1516 Exp_Rev Access'!$F$7:$FS$310,74,FALSE)),"",VLOOKUP($B340,'[2]1516 Exp_Rev Access'!$F$7:$FS$310,74,FALSE))</f>
        <v>185427.46</v>
      </c>
      <c r="CR340" s="90">
        <f>IF(ISNA(VLOOKUP($B340,'[2]1516 Exp_Rev Access'!$F$7:$FS$310,75,FALSE)),"",VLOOKUP($B340,'[2]1516 Exp_Rev Access'!$F$7:$FS$310,75,FALSE))</f>
        <v>0</v>
      </c>
      <c r="CS340" s="90">
        <f>IF(ISNA(VLOOKUP($B340,'[2]1516 Exp_Rev Access'!$F$7:$FS$310,76,FALSE)),"",VLOOKUP($B340,'[2]1516 Exp_Rev Access'!$F$7:$FS$310,76,FALSE))</f>
        <v>11552</v>
      </c>
      <c r="CT340" s="90">
        <f>IF(ISNA(VLOOKUP($B340,'[2]1516 Exp_Rev Access'!$F$7:$FS$310,77,FALSE)),"",VLOOKUP($B340,'[2]1516 Exp_Rev Access'!$F$7:$FS$310,77,FALSE))</f>
        <v>0</v>
      </c>
      <c r="CU340" s="90">
        <f>IF(ISNA(VLOOKUP($B340,'[2]1516 Exp_Rev Access'!$F$7:$FS$310,78,FALSE)),"",VLOOKUP($B340,'[2]1516 Exp_Rev Access'!$F$7:$FS$310,78,FALSE))</f>
        <v>399391.08</v>
      </c>
      <c r="CV340" s="90">
        <f>IF(ISNA(VLOOKUP($B340,'[2]1516 Exp_Rev Access'!$F$7:$FS$310,79,FALSE)),"",VLOOKUP($B340,'[2]1516 Exp_Rev Access'!$F$7:$FS$310,79,FALSE))</f>
        <v>72410.320000000007</v>
      </c>
      <c r="CW340" s="90">
        <f>IF(ISNA(VLOOKUP($B340,'[2]1516 Exp_Rev Access'!$F$7:$FS$310,80,FALSE)),"",VLOOKUP($B340,'[2]1516 Exp_Rev Access'!$F$7:$FS$310,80,FALSE))</f>
        <v>0</v>
      </c>
      <c r="CX340" s="90">
        <f>IF(ISNA(VLOOKUP($B340,'[2]1516 Exp_Rev Access'!$F$7:$FS$310,81,FALSE)),"",VLOOKUP($B340,'[2]1516 Exp_Rev Access'!$F$7:$FS$310,81,FALSE))</f>
        <v>0</v>
      </c>
      <c r="CY340" s="90">
        <f>IF(ISNA(VLOOKUP($B340,'[2]1516 Exp_Rev Access'!$F$7:$FS$310,82,FALSE)),"",VLOOKUP($B340,'[2]1516 Exp_Rev Access'!$F$7:$FS$310,82,FALSE))</f>
        <v>0</v>
      </c>
      <c r="CZ340" s="90">
        <f>IF(ISNA(VLOOKUP($B340,'[2]1516 Exp_Rev Access'!$F$7:$FS$310,83,FALSE)),"",VLOOKUP($B340,'[2]1516 Exp_Rev Access'!$F$7:$FS$310,83,FALSE))</f>
        <v>0</v>
      </c>
      <c r="DA340" s="90">
        <f>IF(ISNA(VLOOKUP($B340,'[2]1516 Exp_Rev Access'!$F$7:$FS$310,84,FALSE)),"",VLOOKUP($B340,'[2]1516 Exp_Rev Access'!$F$7:$FS$310,84,FALSE))</f>
        <v>0</v>
      </c>
      <c r="DB340" s="90">
        <f>IF(ISNA(VLOOKUP($B340,'[2]1516 Exp_Rev Access'!$F$7:$FS$310,85,FALSE)),"",VLOOKUP($B340,'[2]1516 Exp_Rev Access'!$F$7:$FS$310,85,FALSE))</f>
        <v>0</v>
      </c>
      <c r="DC340" s="90">
        <f>IF(ISNA(VLOOKUP($B340,'[2]1516 Exp_Rev Access'!$F$7:$FS$310,86,FALSE)),"",VLOOKUP($B340,'[2]1516 Exp_Rev Access'!$F$7:$FS$310,86,FALSE))</f>
        <v>0</v>
      </c>
      <c r="DD340" s="90">
        <f>IF(ISNA(VLOOKUP($B340,'[2]1516 Exp_Rev Access'!$F$7:$FS$310,87,FALSE)),"",VLOOKUP($B340,'[2]1516 Exp_Rev Access'!$F$7:$FS$310,87,FALSE))</f>
        <v>0</v>
      </c>
      <c r="DE340" s="90">
        <f>IF(ISNA(VLOOKUP($B340,'[2]1516 Exp_Rev Access'!$F$7:$FS$310,88,FALSE)),"",VLOOKUP($B340,'[2]1516 Exp_Rev Access'!$F$7:$FS$310,88,FALSE))</f>
        <v>0</v>
      </c>
      <c r="DF340" s="90">
        <f>IF(ISNA(VLOOKUP($B340,'[2]1516 Exp_Rev Access'!$F$7:$FS$310,89,FALSE)),"",VLOOKUP($B340,'[2]1516 Exp_Rev Access'!$F$7:$FS$310,89,FALSE))</f>
        <v>0</v>
      </c>
      <c r="DG340" s="90">
        <f>IF(ISNA(VLOOKUP($B340,'[2]1516 Exp_Rev Access'!$F$7:$FS$310,90,FALSE)),"",VLOOKUP($B340,'[2]1516 Exp_Rev Access'!$F$7:$FS$310,90,FALSE))</f>
        <v>0</v>
      </c>
      <c r="DH340" s="90">
        <f>IF(ISNA(VLOOKUP($B340,'[2]1516 Exp_Rev Access'!$F$7:$FS$310,91,FALSE)),"",VLOOKUP($B340,'[2]1516 Exp_Rev Access'!$F$7:$FS$310,91,FALSE))</f>
        <v>1403.9</v>
      </c>
      <c r="DI340" s="90">
        <f>IF(ISNA(VLOOKUP($B340,'[2]1516 Exp_Rev Access'!$F$7:$FS$310,92,FALSE)),"",VLOOKUP($B340,'[2]1516 Exp_Rev Access'!$F$7:$FS$310,92,FALSE))</f>
        <v>232672.86</v>
      </c>
      <c r="DJ340" s="90">
        <f>IF(ISNA(VLOOKUP($B340,'[2]1516 Exp_Rev Access'!$F$7:$FS$310,93,FALSE)),"",VLOOKUP($B340,'[2]1516 Exp_Rev Access'!$F$7:$FS$310,93,FALSE))</f>
        <v>0</v>
      </c>
      <c r="DK340" s="90">
        <f>IF(ISNA(VLOOKUP($B340,'[2]1516 Exp_Rev Access'!$F$7:$FS$310,94,FALSE)),"",VLOOKUP($B340,'[2]1516 Exp_Rev Access'!$F$7:$FS$310,94,FALSE))</f>
        <v>0</v>
      </c>
      <c r="DL340" s="90">
        <f>IF(ISNA(VLOOKUP($B340,'[2]1516 Exp_Rev Access'!$F$7:$FS$310,95,FALSE)),"",VLOOKUP($B340,'[2]1516 Exp_Rev Access'!$F$7:$FS$310,95,FALSE))</f>
        <v>0</v>
      </c>
      <c r="DM340" s="90">
        <f>IF(ISNA(VLOOKUP($B340,'[2]1516 Exp_Rev Access'!$F$7:$FS$310,96,FALSE)),"",VLOOKUP($B340,'[2]1516 Exp_Rev Access'!$F$7:$FS$310,96,FALSE))</f>
        <v>0</v>
      </c>
      <c r="DN340" s="90">
        <f>IF(ISNA(VLOOKUP($B340,'[2]1516 Exp_Rev Access'!$F$7:$FS$310,97,FALSE)),"",VLOOKUP($B340,'[2]1516 Exp_Rev Access'!$F$7:$FS$310,97,FALSE))</f>
        <v>0</v>
      </c>
      <c r="DO340" s="90">
        <f>IF(ISNA(VLOOKUP($B340,'[2]1516 Exp_Rev Access'!$F$7:$FS$310,98,FALSE)),"",VLOOKUP($B340,'[2]1516 Exp_Rev Access'!$F$7:$FS$310,98,FALSE))</f>
        <v>0</v>
      </c>
      <c r="DP340" s="90">
        <f>IF(ISNA(VLOOKUP($B340,'[2]1516 Exp_Rev Access'!$F$7:$FS$310,99,FALSE)),"",VLOOKUP($B340,'[2]1516 Exp_Rev Access'!$F$7:$FS$310,99,FALSE))</f>
        <v>0</v>
      </c>
      <c r="DQ340" s="90">
        <f>IF(ISNA(VLOOKUP($B340,'[2]1516 Exp_Rev Access'!$F$7:$FS$310,100,FALSE)),"",VLOOKUP($B340,'[2]1516 Exp_Rev Access'!$F$7:$FS$310,100,FALSE))</f>
        <v>0</v>
      </c>
      <c r="DR340" s="90">
        <f>IF(ISNA(VLOOKUP($B340,'[2]1516 Exp_Rev Access'!$F$7:$FS$310,101,FALSE)),"",VLOOKUP($B340,'[2]1516 Exp_Rev Access'!$F$7:$FS$310,101,FALSE))</f>
        <v>0</v>
      </c>
      <c r="DS340" s="90">
        <f>IF(ISNA(VLOOKUP($B340,'[2]1516 Exp_Rev Access'!$F$7:$FS$310,102,FALSE)),"",VLOOKUP($B340,'[2]1516 Exp_Rev Access'!$F$7:$FS$310,102,FALSE))</f>
        <v>0</v>
      </c>
      <c r="DT340" s="90">
        <f>IF(ISNA(VLOOKUP($B340,'[2]1516 Exp_Rev Access'!$F$7:$FS$310,103,FALSE)),"",VLOOKUP($B340,'[2]1516 Exp_Rev Access'!$F$7:$FS$310,103,FALSE))</f>
        <v>0</v>
      </c>
      <c r="DU340" s="90">
        <f>IF(ISNA(VLOOKUP($B340,'[2]1516 Exp_Rev Access'!$F$7:$FS$310,104,FALSE)),"",VLOOKUP($B340,'[2]1516 Exp_Rev Access'!$F$7:$FS$310,104,FALSE))</f>
        <v>0</v>
      </c>
      <c r="DV340" s="90">
        <f>IF(ISNA(VLOOKUP($B340,'[2]1516 Exp_Rev Access'!$F$7:$FS$310,105,FALSE)),"",VLOOKUP($B340,'[2]1516 Exp_Rev Access'!$F$7:$FS$310,105,FALSE))</f>
        <v>0</v>
      </c>
      <c r="DW340" s="90">
        <f>IF(ISNA(VLOOKUP($B340,'[2]1516 Exp_Rev Access'!$F$7:$FS$310,106,FALSE)),"",VLOOKUP($B340,'[2]1516 Exp_Rev Access'!$F$7:$FS$310,106,FALSE))</f>
        <v>0</v>
      </c>
      <c r="DX340" s="90">
        <f>IF(ISNA(VLOOKUP($B340,'[2]1516 Exp_Rev Access'!$F$7:$FS$310,107,FALSE)),"",VLOOKUP($B340,'[2]1516 Exp_Rev Access'!$F$7:$FS$310,107,FALSE))</f>
        <v>0</v>
      </c>
      <c r="DY340" s="90">
        <f>IF(ISNA(VLOOKUP($B340,'[2]1516 Exp_Rev Access'!$F$7:$FS$310,108,FALSE)),"",VLOOKUP($B340,'[2]1516 Exp_Rev Access'!$F$7:$FS$310,108,FALSE))</f>
        <v>0</v>
      </c>
      <c r="DZ340" s="90">
        <f>IF(ISNA(VLOOKUP($B340,'[2]1516 Exp_Rev Access'!$F$7:$FS$310,109,FALSE)),"",VLOOKUP($B340,'[2]1516 Exp_Rev Access'!$F$7:$FS$310,109,FALSE))</f>
        <v>0</v>
      </c>
      <c r="EA340" s="90">
        <f>IF(ISNA(VLOOKUP($B340,'[2]1516 Exp_Rev Access'!$F$7:$FS$310,110,FALSE)),"",VLOOKUP($B340,'[2]1516 Exp_Rev Access'!$F$7:$FS$310,110,FALSE))</f>
        <v>0</v>
      </c>
      <c r="EB340" s="90">
        <f>IF(ISNA(VLOOKUP($B340,'[2]1516 Exp_Rev Access'!$F$7:$FS$310,111,FALSE)),"",VLOOKUP($B340,'[2]1516 Exp_Rev Access'!$F$7:$FS$310,111,FALSE))</f>
        <v>0</v>
      </c>
      <c r="EC340" s="90">
        <f>IF(ISNA(VLOOKUP($B340,'[2]1516 Exp_Rev Access'!$F$7:$FS$310,112,FALSE)),"",VLOOKUP($B340,'[2]1516 Exp_Rev Access'!$F$7:$FS$310,112,FALSE))</f>
        <v>0</v>
      </c>
      <c r="ED340" s="90">
        <f>IF(ISNA(VLOOKUP($B340,'[2]1516 Exp_Rev Access'!$F$7:$FS$310,113,FALSE)),"",VLOOKUP($B340,'[2]1516 Exp_Rev Access'!$F$7:$FS$310,113,FALSE))</f>
        <v>0</v>
      </c>
      <c r="EE340" s="90">
        <f>IF(ISNA(VLOOKUP($B340,'[2]1516 Exp_Rev Access'!$F$7:$FS$310,114,FALSE)),"",VLOOKUP($B340,'[2]1516 Exp_Rev Access'!$F$7:$FS$310,114,FALSE))</f>
        <v>0</v>
      </c>
      <c r="EF340" s="90">
        <f>IF(ISNA(VLOOKUP($B340,'[2]1516 Exp_Rev Access'!$F$7:$FS$310,115,FALSE)),"",VLOOKUP($B340,'[2]1516 Exp_Rev Access'!$F$7:$FS$310,115,FALSE))</f>
        <v>0</v>
      </c>
      <c r="EG340" s="90">
        <f>IF(ISNA(VLOOKUP($B340,'[2]1516 Exp_Rev Access'!$F$7:$FS$310,116,FALSE)),"",VLOOKUP($B340,'[2]1516 Exp_Rev Access'!$F$7:$FS$310,116,FALSE))</f>
        <v>0</v>
      </c>
      <c r="EH340" s="90">
        <f>IF(ISNA(VLOOKUP($B340,'[2]1516 Exp_Rev Access'!$F$7:$FS$310,117,FALSE)),"",VLOOKUP($B340,'[2]1516 Exp_Rev Access'!$F$7:$FS$310,117,FALSE))</f>
        <v>0</v>
      </c>
      <c r="EI340" s="90">
        <f>IF(ISNA(VLOOKUP($B340,'[2]1516 Exp_Rev Access'!$F$7:$FS$310,118,FALSE)),"",VLOOKUP($B340,'[2]1516 Exp_Rev Access'!$F$7:$FS$310,118,FALSE))</f>
        <v>0</v>
      </c>
      <c r="EJ340" s="90">
        <f>IF(ISNA(VLOOKUP($B340,'[2]1516 Exp_Rev Access'!$F$7:$FS$310,119,FALSE)),"",VLOOKUP($B340,'[2]1516 Exp_Rev Access'!$F$7:$FS$310,119,FALSE))</f>
        <v>0</v>
      </c>
      <c r="EK340" s="90">
        <f>IF(ISNA(VLOOKUP($B340,'[2]1516 Exp_Rev Access'!$F$7:$FS$310,120,FALSE)),"",VLOOKUP($B340,'[2]1516 Exp_Rev Access'!$F$7:$FS$310,120,FALSE))</f>
        <v>0</v>
      </c>
      <c r="EL340" s="90">
        <f>IF(ISNA(VLOOKUP($B340,'[2]1516 Exp_Rev Access'!$F$7:$FS$310,121,FALSE)),"",VLOOKUP($B340,'[2]1516 Exp_Rev Access'!$F$7:$FS$310,121,FALSE))</f>
        <v>0</v>
      </c>
      <c r="EM340" s="90">
        <f>IF(ISNA(VLOOKUP($B340,'[2]1516 Exp_Rev Access'!$F$7:$FS$310,122,FALSE)),"",VLOOKUP($B340,'[2]1516 Exp_Rev Access'!$F$7:$FS$310,122,FALSE))</f>
        <v>0</v>
      </c>
      <c r="EN340" s="90">
        <f>IF(ISNA(VLOOKUP($B340,'[2]1516 Exp_Rev Access'!$F$7:$FS$310,123,FALSE)),"",VLOOKUP($B340,'[2]1516 Exp_Rev Access'!$F$7:$FS$310,123,FALSE))</f>
        <v>0</v>
      </c>
      <c r="EO340" s="90">
        <f>IF(ISNA(VLOOKUP($B340,'[2]1516 Exp_Rev Access'!$F$7:$FS$310,124,FALSE)),"",VLOOKUP($B340,'[2]1516 Exp_Rev Access'!$F$7:$FS$310,124,FALSE))</f>
        <v>0</v>
      </c>
      <c r="EP340" s="90">
        <f>IF(ISNA(VLOOKUP($B340,'[2]1516 Exp_Rev Access'!$F$7:$FS$310,125,FALSE)),"",VLOOKUP($B340,'[2]1516 Exp_Rev Access'!$F$7:$FS$310,125,FALSE))</f>
        <v>0</v>
      </c>
      <c r="EQ340" s="90">
        <f>IF(ISNA(VLOOKUP($B340,'[2]1516 Exp_Rev Access'!$F$7:$FS$310,126,FALSE)),"",VLOOKUP($B340,'[2]1516 Exp_Rev Access'!$F$7:$FS$310,126,FALSE))</f>
        <v>0</v>
      </c>
      <c r="ER340" s="90">
        <f>IF(ISNA(VLOOKUP($B340,'[2]1516 Exp_Rev Access'!$F$7:$FS$310,127,FALSE)),"",VLOOKUP($B340,'[2]1516 Exp_Rev Access'!$F$7:$FS$310,127,FALSE))</f>
        <v>0</v>
      </c>
      <c r="ES340" s="90">
        <f>IF(ISNA(VLOOKUP($B340,'[2]1516 Exp_Rev Access'!$F$7:$FS$310,128,FALSE)),"",VLOOKUP($B340,'[2]1516 Exp_Rev Access'!$F$7:$FS$310,128,FALSE))</f>
        <v>0</v>
      </c>
      <c r="ET340" s="90">
        <f>IF(ISNA(VLOOKUP($B340,'[2]1516 Exp_Rev Access'!$F$7:$FS$310,129,FALSE)),"",VLOOKUP($B340,'[2]1516 Exp_Rev Access'!$F$7:$FS$310,129,FALSE))</f>
        <v>0</v>
      </c>
      <c r="EU340" s="90">
        <f>IF(ISNA(VLOOKUP($B340,'[2]1516 Exp_Rev Access'!$F$7:$FS$310,130,FALSE)),"",VLOOKUP($B340,'[2]1516 Exp_Rev Access'!$F$7:$FS$310,130,FALSE))</f>
        <v>0</v>
      </c>
      <c r="EV340" s="90">
        <f>IF(ISNA(VLOOKUP($B340,'[2]1516 Exp_Rev Access'!$F$7:$FS$310,131,FALSE)),"",VLOOKUP($B340,'[2]1516 Exp_Rev Access'!$F$7:$FS$310,131,FALSE))</f>
        <v>20469.78</v>
      </c>
      <c r="EW340" s="90">
        <f>IF(ISNA(VLOOKUP($B340,'[2]1516 Exp_Rev Access'!$F$7:$FS$310,132,FALSE)),"",VLOOKUP($B340,'[2]1516 Exp_Rev Access'!$F$7:$FS$310,132,FALSE))</f>
        <v>0</v>
      </c>
      <c r="EX340" s="90">
        <f>IF(ISNA(VLOOKUP($B340,'[2]1516 Exp_Rev Access'!$F$7:$FS$310,133,FALSE)),"",VLOOKUP($B340,'[2]1516 Exp_Rev Access'!$F$7:$FS$310,133,FALSE))</f>
        <v>0</v>
      </c>
      <c r="EY340" s="90">
        <f>IF(ISNA(VLOOKUP($B340,'[2]1516 Exp_Rev Access'!$F$7:$FS$310,134,FALSE)),"",VLOOKUP($B340,'[2]1516 Exp_Rev Access'!$F$7:$FS$310,134,FALSE))</f>
        <v>0</v>
      </c>
      <c r="EZ340" s="90">
        <f>IF(ISNA(VLOOKUP($B340,'[2]1516 Exp_Rev Access'!$F$7:$FS$310,135,FALSE)),"",VLOOKUP($B340,'[2]1516 Exp_Rev Access'!$F$7:$FS$310,135,FALSE))</f>
        <v>0</v>
      </c>
      <c r="FA340" s="90">
        <f>IF(ISNA(VLOOKUP($B340,'[2]1516 Exp_Rev Access'!$F$7:$FS$310,136,FALSE)),"",VLOOKUP($B340,'[2]1516 Exp_Rev Access'!$F$7:$FS$310,136,FALSE))</f>
        <v>0</v>
      </c>
      <c r="FB340" s="90">
        <f>IF(ISNA(VLOOKUP($B340,'[2]1516 Exp_Rev Access'!$F$7:$FS$310,137,FALSE)),"",VLOOKUP($B340,'[2]1516 Exp_Rev Access'!$F$7:$FS$310,137,FALSE))</f>
        <v>0</v>
      </c>
      <c r="FC340" s="90">
        <f>IF(ISNA(VLOOKUP($B340,'[2]1516 Exp_Rev Access'!$F$7:$FS$310,138,FALSE)),"",VLOOKUP($B340,'[2]1516 Exp_Rev Access'!$F$7:$FS$310,138,FALSE))</f>
        <v>0</v>
      </c>
      <c r="FD340" s="90">
        <f>IF(ISNA(VLOOKUP($B340,'[2]1516 Exp_Rev Access'!$F$7:$FS$310,139,FALSE)),"",VLOOKUP($B340,'[2]1516 Exp_Rev Access'!$F$7:$FS$310,139,FALSE))</f>
        <v>0</v>
      </c>
      <c r="FE340" s="90">
        <f>IF(ISNA(VLOOKUP($B340,'[2]1516 Exp_Rev Access'!$F$7:$FS$310,140,FALSE)),"",VLOOKUP($B340,'[2]1516 Exp_Rev Access'!$F$7:$FS$310,140,FALSE))</f>
        <v>0</v>
      </c>
      <c r="FF340" s="90">
        <f>IF(ISNA(VLOOKUP($B340,'[2]1516 Exp_Rev Access'!$F$7:$FS$310,141,FALSE)),"",VLOOKUP($B340,'[2]1516 Exp_Rev Access'!$F$7:$FS$310,141,FALSE))</f>
        <v>0</v>
      </c>
      <c r="FG340" s="90">
        <f>IF(ISNA(VLOOKUP($B340,'[2]1516 Exp_Rev Access'!$F$7:$FS$310,142,FALSE)),"",VLOOKUP($B340,'[2]1516 Exp_Rev Access'!$F$7:$FS$310,142,FALSE))</f>
        <v>0</v>
      </c>
      <c r="FH340" s="90">
        <f>IF(ISNA(VLOOKUP($B340,'[2]1516 Exp_Rev Access'!$F$7:$FS$310,143,FALSE)),"",VLOOKUP($B340,'[2]1516 Exp_Rev Access'!$F$7:$FS$310,143,FALSE))</f>
        <v>0</v>
      </c>
      <c r="FI340" s="90">
        <f>IF(ISNA(VLOOKUP($B340,'[2]1516 Exp_Rev Access'!$F$7:$FS$310,144,FALSE)),"",VLOOKUP($B340,'[2]1516 Exp_Rev Access'!$F$7:$FS$310,144,FALSE))</f>
        <v>0</v>
      </c>
      <c r="FJ340" s="90">
        <f>IF(ISNA(VLOOKUP($B340,'[2]1516 Exp_Rev Access'!$F$7:$FS$310,145,FALSE)),"",VLOOKUP($B340,'[2]1516 Exp_Rev Access'!$F$7:$FS$310,145,FALSE))</f>
        <v>0</v>
      </c>
      <c r="FK340" s="90">
        <f>IF(ISNA(VLOOKUP($B340,'[2]1516 Exp_Rev Access'!$F$7:$FS$310,146,FALSE)),"",VLOOKUP($B340,'[2]1516 Exp_Rev Access'!$F$7:$FS$310,146,FALSE))</f>
        <v>0</v>
      </c>
      <c r="FL340" s="90">
        <f>IF(ISNA(VLOOKUP($B340,'[2]1516 Exp_Rev Access'!$F$7:$FS$310,1147,FALSE)),"",VLOOKUP($B340,'[2]1516 Exp_Rev Access'!$F$7:$FS$310,147,FALSE))</f>
        <v>0</v>
      </c>
      <c r="FM340" s="90">
        <f>IF(ISNA(VLOOKUP($B340,'[2]1516 Exp_Rev Access'!$F$7:$FS$310,148,FALSE)),"",VLOOKUP($B340,'[2]1516 Exp_Rev Access'!$F$7:$FS$310,148,FALSE))</f>
        <v>0</v>
      </c>
      <c r="FN340" s="90">
        <f>IF(ISNA(VLOOKUP($B340,'[2]1516 Exp_Rev Access'!$F$7:$FS$310,149,FALSE)),"",VLOOKUP($B340,'[2]1516 Exp_Rev Access'!$F$7:$FS$310,149,FALSE))</f>
        <v>0</v>
      </c>
      <c r="FO340" s="90">
        <f>IF(ISNA(VLOOKUP($B340,'[2]1516 Exp_Rev Access'!$F$7:$FS$310,150,FALSE)),"",VLOOKUP($B340,'[2]1516 Exp_Rev Access'!$F$7:$FS$310,150,FALSE))</f>
        <v>0</v>
      </c>
      <c r="FP340" s="90">
        <f>IF(ISNA(VLOOKUP($B340,'[2]1516 Exp_Rev Access'!$F$7:$FS$310,151,FALSE)),"",VLOOKUP($B340,'[2]1516 Exp_Rev Access'!$F$7:$FS$310,151,FALSE))</f>
        <v>0</v>
      </c>
      <c r="FQ340" s="90">
        <f>IF(ISNA(VLOOKUP($B340,'[2]1516 Exp_Rev Access'!$F$7:$FS$310,152,FALSE)),"",VLOOKUP($B340,'[2]1516 Exp_Rev Access'!$F$7:$FS$310,152,FALSE))</f>
        <v>0</v>
      </c>
      <c r="FR340" s="90">
        <f>IF(ISNA(VLOOKUP($B340,'[2]1516 Exp_Rev Access'!$F$7:$FS$310,153,FALSE)),"",VLOOKUP($B340,'[2]1516 Exp_Rev Access'!$F$7:$FS$310,153,FALSE))</f>
        <v>24696.240000000002</v>
      </c>
      <c r="FS340" s="53">
        <f t="shared" si="833"/>
        <v>948023.64000000013</v>
      </c>
      <c r="FT340" s="92">
        <f t="shared" si="834"/>
        <v>0.10183643093590997</v>
      </c>
      <c r="FU340" s="116">
        <f t="shared" si="835"/>
        <v>1164.4479327879726</v>
      </c>
      <c r="FV340" s="90">
        <f>IF(ISNA(VLOOKUP($B340,'[2]1516 Exp_Rev Access'!$F$7:$FS$310,154,FALSE)),"",VLOOKUP($B340,'[2]1516 Exp_Rev Access'!$F$7:$FS$310,154,FALSE))</f>
        <v>0</v>
      </c>
      <c r="FW340" s="90">
        <f>IF(ISNA(VLOOKUP($B340,'[2]1516 Exp_Rev Access'!$F$7:$FS$310,155,FALSE)),"",VLOOKUP($B340,'[2]1516 Exp_Rev Access'!$F$7:$FS$310,155,FALSE))</f>
        <v>0</v>
      </c>
      <c r="FX340" s="90">
        <f>IF(ISNA(VLOOKUP($B340,'[2]1516 Exp_Rev Access'!$F$7:$FS$310,156,FALSE)),"",VLOOKUP($B340,'[2]1516 Exp_Rev Access'!$F$7:$FS$310,156,FALSE))</f>
        <v>0</v>
      </c>
      <c r="FY340" s="90">
        <f>IF(ISNA(VLOOKUP($B340,'[2]1516 Exp_Rev Access'!$F$7:$FS$310,157,FALSE)),"",VLOOKUP($B340,'[2]1516 Exp_Rev Access'!$F$7:$FS$310,157,FALSE))</f>
        <v>4620.59</v>
      </c>
      <c r="FZ340" s="90">
        <f>IF(ISNA(VLOOKUP($B340,'[2]1516 Exp_Rev Access'!$F$7:$FS$310,158,FALSE)),"",VLOOKUP($B340,'[2]1516 Exp_Rev Access'!$F$7:$FS$310,158,FALSE))</f>
        <v>0</v>
      </c>
      <c r="GA340" s="90">
        <f>IF(ISNA(VLOOKUP($B340,'[2]1516 Exp_Rev Access'!$F$7:$FS$310,159,FALSE)),"",VLOOKUP($B340,'[2]1516 Exp_Rev Access'!$F$7:$FS$310,159,FALSE))</f>
        <v>0</v>
      </c>
      <c r="GB340" s="90">
        <f>IF(ISNA(VLOOKUP($B340,'[2]1516 Exp_Rev Access'!$F$7:$FS$310,160,FALSE)),"",VLOOKUP($B340,'[2]1516 Exp_Rev Access'!$F$7:$FS$310,160,FALSE))</f>
        <v>0</v>
      </c>
      <c r="GC340" s="90">
        <f>IF(ISNA(VLOOKUP($B340,'[2]1516 Exp_Rev Access'!$F$7:$FS$310,161,FALSE)),"",VLOOKUP($B340,'[2]1516 Exp_Rev Access'!$F$7:$FS$310,161,FALSE))</f>
        <v>0</v>
      </c>
      <c r="GD340" s="90">
        <f>IF(ISNA(VLOOKUP($B340,'[2]1516 Exp_Rev Access'!$F$7:$FS$310,162,FALSE)),"",VLOOKUP($B340,'[2]1516 Exp_Rev Access'!$F$7:$FS$310,162,FALSE))</f>
        <v>5078.09</v>
      </c>
      <c r="GE340" s="90">
        <f>IF(ISNA(VLOOKUP($B340,'[2]1516 Exp_Rev Access'!$F$7:$FS$310,163,FALSE)),"",VLOOKUP($B340,'[2]1516 Exp_Rev Access'!$F$7:$FS$310,163,FALSE))</f>
        <v>98404.99</v>
      </c>
      <c r="GF340" s="90">
        <f>IF(ISNA(VLOOKUP($B340,'[2]1516 Exp_Rev Access'!$F$7:$FS$310,164,FALSE)),"",VLOOKUP($B340,'[2]1516 Exp_Rev Access'!$F$7:$FS$310,164,FALSE))</f>
        <v>0</v>
      </c>
      <c r="GG340" s="90">
        <f>IF(ISNA(VLOOKUP($B340,'[2]1516 Exp_Rev Access'!$F$7:$FS$310,165,FALSE)),"",VLOOKUP($B340,'[2]1516 Exp_Rev Access'!$F$7:$FS$310,165,FALSE))</f>
        <v>0</v>
      </c>
      <c r="GH340" s="90">
        <f>IF(ISNA(VLOOKUP($B340,'[2]1516 Exp_Rev Access'!$F$7:$FS$310,166,FALSE)),"",VLOOKUP($B340,'[2]1516 Exp_Rev Access'!$F$7:$FS$310,166,FALSE))</f>
        <v>0</v>
      </c>
      <c r="GI340" s="90">
        <f>IF(ISNA(VLOOKUP($B340,'[2]1516 Exp_Rev Access'!$F$7:$FS$310,167,FALSE)),"",VLOOKUP($B340,'[2]1516 Exp_Rev Access'!$F$7:$FS$310,167,FALSE))</f>
        <v>0</v>
      </c>
      <c r="GJ340" s="90">
        <f>IF(ISNA(VLOOKUP($B340,'[2]1516 Exp_Rev Access'!$F$7:$FS$310,168,FALSE)),"",VLOOKUP($B340,'[2]1516 Exp_Rev Access'!$F$7:$FS$310,168,FALSE))</f>
        <v>0</v>
      </c>
      <c r="GK340" s="90">
        <f>IF(ISNA(VLOOKUP($B340,'[2]1516 Exp_Rev Access'!$F$7:$FS$310,169,FALSE)),"",VLOOKUP($B340,'[2]1516 Exp_Rev Access'!$F$7:$FS$310,169,FALSE))</f>
        <v>0</v>
      </c>
      <c r="GL340" s="90">
        <f>IF(ISNA(VLOOKUP($B340,'[2]1516 Exp_Rev Access'!$F$7:$FS$310,170,FALSE)),"",VLOOKUP($B340,'[2]1516 Exp_Rev Access'!$F$7:$FS$310,170,FALSE))</f>
        <v>0</v>
      </c>
      <c r="GM340" s="90">
        <f>IF(ISNA(VLOOKUP($B340,'[2]1516 Exp_Rev Access'!$F$7:$FT$310,171,FALSE)),"",VLOOKUP($B340,'[2]1516 Exp_Rev Access'!$F$7:$FT$310,171,FALSE))</f>
        <v>0</v>
      </c>
      <c r="GN340" s="90">
        <f>IF(ISNA(VLOOKUP($B340,'[2]1516 Exp_Rev Access'!$F$7:$FU$310,172,FALSE)),"",VLOOKUP($B340,'[2]1516 Exp_Rev Access'!$F$7:$FU$310,172,FALSE))</f>
        <v>0</v>
      </c>
      <c r="GO340" s="90">
        <f>IF(ISNA(VLOOKUP($B340,'[2]1516 Exp_Rev Access'!$F$7:$FV$310,173,FALSE)),"",VLOOKUP($B340,'[2]1516 Exp_Rev Access'!$F$7:$FV$310,173,FALSE))</f>
        <v>0</v>
      </c>
      <c r="GP340" s="90">
        <f>IF(ISNA(VLOOKUP($B340,'[2]1516 Exp_Rev Access'!$F$7:$GA$310,174,FALSE)),"",VLOOKUP($B340,'[2]1516 Exp_Rev Access'!$F$7:$GA$310,174,FALSE))</f>
        <v>0</v>
      </c>
      <c r="GQ340" s="90">
        <f>IF(ISNA(VLOOKUP($B340,'[2]1516 Exp_Rev Access'!$F$7:$GA$310,175,FALSE)),"",VLOOKUP($B340,'[2]1516 Exp_Rev Access'!$F$7:$GA$310,175,FALSE))</f>
        <v>0</v>
      </c>
      <c r="GR340" s="90">
        <f>IF(ISNA(VLOOKUP($B340,'[2]1516 Exp_Rev Access'!$F$7:$GA$310,176,FALSE)),"",VLOOKUP($B340,'[2]1516 Exp_Rev Access'!$F$7:$GA$310,176,FALSE))</f>
        <v>0</v>
      </c>
      <c r="GS340" s="90">
        <f>IF(ISNA(VLOOKUP($B340,'[2]1516 Exp_Rev Access'!$F$7:$GA$310,177,FALSE)),"",VLOOKUP($B340,'[2]1516 Exp_Rev Access'!$F$7:$GA$310,177,FALSE))</f>
        <v>0</v>
      </c>
      <c r="GT340" s="90">
        <f>IF(ISNA(VLOOKUP($B340,'[2]1516 Exp_Rev Access'!$F$7:$GA$310,178,FALSE)),"",VLOOKUP($B340,'[2]1516 Exp_Rev Access'!$F$7:$GA$310,178,FALSE))</f>
        <v>0</v>
      </c>
      <c r="GU340" s="53">
        <f t="shared" si="836"/>
        <v>108103.67000000001</v>
      </c>
      <c r="GV340" s="92">
        <f t="shared" si="837"/>
        <v>1.1612465617285031E-2</v>
      </c>
      <c r="GW340" s="125">
        <f t="shared" si="838"/>
        <v>132.78265408897732</v>
      </c>
    </row>
    <row r="341" spans="1:222" x14ac:dyDescent="0.2">
      <c r="B341" s="87" t="s">
        <v>682</v>
      </c>
      <c r="C341" s="87" t="s">
        <v>683</v>
      </c>
      <c r="D341" s="88">
        <f>IF(ISNA(VLOOKUP($B341,'[2]1516 enrollment_Rev_Exp by size'!$A$6:$C$325,3,FALSE)),"",VLOOKUP($B341,'[2]1516 enrollment_Rev_Exp by size'!$A$6:$C$325,3,FALSE))</f>
        <v>448.25999999999993</v>
      </c>
      <c r="E341" s="89">
        <v>8272657.1399999997</v>
      </c>
      <c r="F341" s="67">
        <f t="shared" si="816"/>
        <v>8272657.1399999997</v>
      </c>
      <c r="G341" s="67">
        <f t="shared" si="817"/>
        <v>0</v>
      </c>
      <c r="H341" s="90">
        <f>IF(ISNA(VLOOKUP($B341,'[2]1516 Exp_Rev Access'!$F$7:$FS$310,2,FALSE)),"",VLOOKUP($B341,'[2]1516 Exp_Rev Access'!$F$7:$FS$310,2,FALSE))</f>
        <v>31868.9</v>
      </c>
      <c r="I341" s="90">
        <f>IF(ISNA(VLOOKUP($B341,'[2]1516 Exp_Rev Access'!$F$7:$FS$310,3,FALSE)),"",VLOOKUP($B341,'[2]1516 Exp_Rev Access'!$F$7:$FS$310,3,FALSE))</f>
        <v>0</v>
      </c>
      <c r="J341" s="90">
        <f>IF(ISNA(VLOOKUP($B341,'[2]1516 Exp_Rev Access'!$F$7:$FS$310,4,FALSE)),"",VLOOKUP($B341,'[2]1516 Exp_Rev Access'!$F$7:$FS$310,4,FALSE))</f>
        <v>0</v>
      </c>
      <c r="K341" s="90">
        <f>IF(ISNA(VLOOKUP($B341,'[2]1516 Exp_Rev Access'!$F$7:$FS$310,5,FALSE)),"-",VLOOKUP($B341,'[2]1516 Exp_Rev Access'!$F$7:$FS$310,5,FALSE))</f>
        <v>358.7</v>
      </c>
      <c r="L341" s="90">
        <f>IF(ISNA(VLOOKUP($B341,'[2]1516 Exp_Rev Access'!$F$7:$FS$310,6,FALSE)),"",VLOOKUP($B341,'[2]1516 Exp_Rev Access'!$F$7:$FS$310,6,FALSE))</f>
        <v>0</v>
      </c>
      <c r="M341" s="90">
        <f>IF(ISNA(VLOOKUP($B341,'[2]1516 Exp_Rev Access'!$F$7:$FS$310,7,FALSE)),"",VLOOKUP($B341,'[2]1516 Exp_Rev Access'!$F$7:$FS$310,7,FALSE))</f>
        <v>0</v>
      </c>
      <c r="N341" s="53">
        <f t="shared" si="818"/>
        <v>32227.600000000002</v>
      </c>
      <c r="O341" s="91">
        <f t="shared" si="819"/>
        <v>3.8956769819666432E-3</v>
      </c>
      <c r="P341" s="53">
        <f t="shared" si="820"/>
        <v>71.894882434301536</v>
      </c>
      <c r="Q341" s="90">
        <f>IF(ISNA(VLOOKUP($B341,'[2]1516 Exp_Rev Access'!$F$7:$FS$310,8,FALSE)),"",VLOOKUP($B341,'[2]1516 Exp_Rev Access'!$F$7:$FS$310,8,FALSE))</f>
        <v>0</v>
      </c>
      <c r="R341" s="90">
        <f>IF(ISNA(VLOOKUP($B341,'[2]1516 Exp_Rev Access'!$F$7:$FS$310,9,FALSE)),"",VLOOKUP($B341,'[2]1516 Exp_Rev Access'!$F$7:$FS$310,9,FALSE))</f>
        <v>0</v>
      </c>
      <c r="S341" s="90">
        <f>IF(ISNA(VLOOKUP($B341,'[2]1516 Exp_Rev Access'!$F$7:$FS$310,10,FALSE)),"",VLOOKUP($B341,'[2]1516 Exp_Rev Access'!$F$7:$FS$310,10,FALSE))</f>
        <v>0</v>
      </c>
      <c r="T341" s="90">
        <f>IF(ISNA(VLOOKUP($B341,'[2]1516 Exp_Rev Access'!$F$7:$FS$310,11,FALSE)),"",VLOOKUP($B341,'[2]1516 Exp_Rev Access'!$F$7:$FS$310,11,FALSE))</f>
        <v>0</v>
      </c>
      <c r="U341" s="90">
        <f>IF(ISNA(VLOOKUP($B341,'[2]1516 Exp_Rev Access'!$F$7:$FS$310,12,FALSE)),"",VLOOKUP($B341,'[2]1516 Exp_Rev Access'!$F$7:$FS$310,12,FALSE))</f>
        <v>0</v>
      </c>
      <c r="V341" s="90">
        <f>IF(ISNA(VLOOKUP($B341,'[2]1516 Exp_Rev Access'!$F$7:$FS$310,13,FALSE)),"",VLOOKUP($B341,'[2]1516 Exp_Rev Access'!$F$7:$FS$310,13,FALSE))</f>
        <v>0</v>
      </c>
      <c r="W341" s="90">
        <f>IF(ISNA(VLOOKUP($B341,'[2]1516 Exp_Rev Access'!$F$7:$FS$310,14,FALSE)),"",VLOOKUP($B341,'[2]1516 Exp_Rev Access'!$F$7:$FS$310,14,FALSE))</f>
        <v>0</v>
      </c>
      <c r="X341" s="90">
        <f>IF(ISNA(VLOOKUP($B341,'[2]1516 Exp_Rev Access'!$F$7:$FS$310,15,FALSE)),"",VLOOKUP($B341,'[2]1516 Exp_Rev Access'!$F$7:$FS$310,15,FALSE))</f>
        <v>0</v>
      </c>
      <c r="Y341" s="90">
        <f>IF(ISNA(VLOOKUP($B341,'[2]1516 Exp_Rev Access'!$F$7:$FS$310,16,FALSE)),"",VLOOKUP($B341,'[2]1516 Exp_Rev Access'!$F$7:$FS$310,16,FALSE))</f>
        <v>1020</v>
      </c>
      <c r="Z341" s="90">
        <f>IF(ISNA(VLOOKUP($B341,'[2]1516 Exp_Rev Access'!$F$7:$FS$310,17,FALSE)),"",VLOOKUP($B341,'[2]1516 Exp_Rev Access'!$F$7:$FS$310,17,FALSE))</f>
        <v>0</v>
      </c>
      <c r="AA341" s="90">
        <f>IF(ISNA(VLOOKUP($B341,'[2]1516 Exp_Rev Access'!$F$7:$FS$310,18,FALSE)),"",VLOOKUP($B341,'[2]1516 Exp_Rev Access'!$F$7:$FS$310,18,FALSE))</f>
        <v>0</v>
      </c>
      <c r="AB341" s="90">
        <f>IF(ISNA(VLOOKUP($B341,'[2]1516 Exp_Rev Access'!$F$7:$FS$310,19,FALSE)),"",VLOOKUP($B341,'[2]1516 Exp_Rev Access'!$F$7:$FS$310,19,FALSE))</f>
        <v>0</v>
      </c>
      <c r="AC341" s="90">
        <f>IF(ISNA(VLOOKUP($B341,'[2]1516 Exp_Rev Access'!$F$7:$FS$310,20,FALSE)),"",VLOOKUP($B341,'[2]1516 Exp_Rev Access'!$F$7:$FS$310,20,FALSE))</f>
        <v>0</v>
      </c>
      <c r="AD341" s="90">
        <f>IF(ISNA(VLOOKUP($B341,'[2]1516 Exp_Rev Access'!$F$7:$FS$310,21,FALSE)),"",VLOOKUP($B341,'[2]1516 Exp_Rev Access'!$F$7:$FS$310,21,FALSE))</f>
        <v>7723</v>
      </c>
      <c r="AE341" s="90">
        <f>IF(ISNA(VLOOKUP($B341,'[2]1516 Exp_Rev Access'!$F$7:$FS$310,22,FALSE)),"",VLOOKUP($B341,'[2]1516 Exp_Rev Access'!$F$7:$FS$310,22,FALSE))</f>
        <v>5928.01</v>
      </c>
      <c r="AF341" s="90">
        <f>IF(ISNA(VLOOKUP($B341,'[2]1516 Exp_Rev Access'!$F$7:$FS$310,23,FALSE)),"",VLOOKUP($B341,'[2]1516 Exp_Rev Access'!$F$7:$FS$310,23,FALSE))</f>
        <v>0</v>
      </c>
      <c r="AG341" s="90">
        <f>IF(ISNA(VLOOKUP($B341,'[2]1516 Exp_Rev Access'!$F$7:$FS$310,24,FALSE)),"",VLOOKUP($B341,'[2]1516 Exp_Rev Access'!$F$7:$FS$310,24,FALSE))</f>
        <v>7211.75</v>
      </c>
      <c r="AH341" s="90">
        <f>IF(ISNA(VLOOKUP($B341,'[2]1516 Exp_Rev Access'!$F$7:$FS$310,25,FALSE)),"",VLOOKUP($B341,'[2]1516 Exp_Rev Access'!$F$7:$FS$310,25,FALSE))</f>
        <v>0</v>
      </c>
      <c r="AI341" s="90">
        <f>IF(ISNA(VLOOKUP($B341,'[2]1516 Exp_Rev Access'!$F$7:$FS$310,26,FALSE)),"",VLOOKUP($B341,'[2]1516 Exp_Rev Access'!$F$7:$FS$310,26,FALSE))</f>
        <v>27421.29</v>
      </c>
      <c r="AJ341" s="90">
        <f>IF(ISNA(VLOOKUP($B341,'[2]1516 Exp_Rev Access'!$F$7:$FS$310,27,FALSE)),"",VLOOKUP($B341,'[2]1516 Exp_Rev Access'!$F$7:$FS$310,27,FALSE))</f>
        <v>0</v>
      </c>
      <c r="AK341" s="90">
        <f>IF(ISNA(VLOOKUP($B341,'[2]1516 Exp_Rev Access'!$F$7:$FS$310,28,FALSE)),"",VLOOKUP($B341,'[2]1516 Exp_Rev Access'!$F$7:$FS$310,28,FALSE))</f>
        <v>0</v>
      </c>
      <c r="AL341" s="90">
        <f>IF(ISNA(VLOOKUP($B341,'[2]1516 Exp_Rev Access'!$F$7:$FS$310,29,FALSE)),"",VLOOKUP($B341,'[2]1516 Exp_Rev Access'!$F$7:$FS$310,29,FALSE))</f>
        <v>40973.300000000003</v>
      </c>
      <c r="AM341" s="53">
        <f t="shared" si="821"/>
        <v>90277.35</v>
      </c>
      <c r="AN341" s="92">
        <f t="shared" si="822"/>
        <v>1.0912739216942817E-2</v>
      </c>
      <c r="AO341" s="68">
        <f t="shared" si="823"/>
        <v>201.39506090215505</v>
      </c>
      <c r="AP341" s="90">
        <f>IF(ISNA(VLOOKUP($B341,'[2]1516 Exp_Rev Access'!$F$7:$FS$310,30,FALSE)),"",VLOOKUP($B341,'[2]1516 Exp_Rev Access'!$F$7:$FS$310,30,FALSE))</f>
        <v>3111540.82</v>
      </c>
      <c r="AQ341" s="90">
        <f>IF(ISNA(VLOOKUP($B341,'[2]1516 Exp_Rev Access'!$F$7:$FS$310,31,FALSE)),"",VLOOKUP($B341,'[2]1516 Exp_Rev Access'!$F$7:$FS$310,31,FALSE))</f>
        <v>64296.21</v>
      </c>
      <c r="AR341" s="90">
        <f>IF(ISNA(VLOOKUP($B341,'[2]1516 Exp_Rev Access'!$F$7:$FS$310,32,FALSE)),"",VLOOKUP($B341,'[2]1516 Exp_Rev Access'!$F$7:$FS$310,32,FALSE))</f>
        <v>687570.28</v>
      </c>
      <c r="AS341" s="90">
        <f>IF(ISNA(VLOOKUP($B341,'[2]1516 Exp_Rev Access'!$F$7:$FS$310,33,FALSE)),"",VLOOKUP($B341,'[2]1516 Exp_Rev Access'!$F$7:$FS$310,33,FALSE))</f>
        <v>0</v>
      </c>
      <c r="AT341" s="90">
        <f>IF(ISNA(VLOOKUP($B341,'[2]1516 Exp_Rev Access'!$F$7:$FS$310,34,FALSE)),"",VLOOKUP($B341,'[2]1516 Exp_Rev Access'!$F$7:$FS$310,34,FALSE))</f>
        <v>0</v>
      </c>
      <c r="AU341" s="53">
        <f t="shared" si="824"/>
        <v>3863407.3099999996</v>
      </c>
      <c r="AV341" s="93">
        <f t="shared" si="825"/>
        <v>0.46700923834007702</v>
      </c>
      <c r="AW341" s="53">
        <f t="shared" si="826"/>
        <v>8618.6751215812255</v>
      </c>
      <c r="AX341" s="90">
        <f>IF(ISNA(VLOOKUP($B341,'[2]1516 Exp_Rev Access'!$F$7:$FS$310,35,FALSE)),"",VLOOKUP($B341,'[2]1516 Exp_Rev Access'!$F$7:$FS$310,35,FALSE))</f>
        <v>0</v>
      </c>
      <c r="AY341" s="90">
        <f>IF(ISNA(VLOOKUP($B341,'[2]1516 Exp_Rev Access'!$F$7:$FS$310,36,FALSE)),"",VLOOKUP($B341,'[2]1516 Exp_Rev Access'!$F$7:$FS$310,36,FALSE))</f>
        <v>368495.09</v>
      </c>
      <c r="AZ341" s="90">
        <f>IF(ISNA(VLOOKUP($B341,'[2]1516 Exp_Rev Access'!$F$7:$FS$310,37,FALSE)),"",VLOOKUP($B341,'[2]1516 Exp_Rev Access'!$F$7:$FS$310,37,FALSE))</f>
        <v>0</v>
      </c>
      <c r="BA341" s="90">
        <f>IF(ISNA(VLOOKUP($B341,'[2]1516 Exp_Rev Access'!$F$7:$FS$310,38,FALSE)),"",VLOOKUP($B341,'[2]1516 Exp_Rev Access'!$F$7:$FS$310,38,FALSE))</f>
        <v>0</v>
      </c>
      <c r="BB341" s="90">
        <f>IF(ISNA(VLOOKUP($B341,'[2]1516 Exp_Rev Access'!$F$7:$FS$310,39,FALSE)),"",VLOOKUP($B341,'[2]1516 Exp_Rev Access'!$F$7:$FS$310,39,FALSE))</f>
        <v>0</v>
      </c>
      <c r="BC341" s="90">
        <f>IF(ISNA(VLOOKUP($B341,'[2]1516 Exp_Rev Access'!$F$7:$FS$310,40,FALSE)),"",VLOOKUP($B341,'[2]1516 Exp_Rev Access'!$F$7:$FS$310,40,FALSE))</f>
        <v>202022.8</v>
      </c>
      <c r="BD341" s="90">
        <f>IF(ISNA(VLOOKUP($B341,'[2]1516 Exp_Rev Access'!$F$7:$FS$310,41,FALSE)),"",VLOOKUP($B341,'[2]1516 Exp_Rev Access'!$F$7:$FS$310,41,FALSE))</f>
        <v>0</v>
      </c>
      <c r="BE341" s="90">
        <f>IF(ISNA(VLOOKUP($B341,'[2]1516 Exp_Rev Access'!$F$7:$FS$310,42,FALSE)),"",VLOOKUP($B341,'[2]1516 Exp_Rev Access'!$F$7:$FS$310,42,FALSE))</f>
        <v>299196.02</v>
      </c>
      <c r="BF341" s="90">
        <f>IF(ISNA(VLOOKUP($B341,'[2]1516 Exp_Rev Access'!$F$7:$FS$310,43,FALSE)),"",VLOOKUP($B341,'[2]1516 Exp_Rev Access'!$F$7:$FS$310,43,FALSE))</f>
        <v>0</v>
      </c>
      <c r="BG341" s="90">
        <f>IF(ISNA(VLOOKUP($B341,'[2]1516 Exp_Rev Access'!$F$7:$FS$310,44,FALSE)),"",VLOOKUP($B341,'[2]1516 Exp_Rev Access'!$F$7:$FS$310,44,FALSE))</f>
        <v>0</v>
      </c>
      <c r="BH341" s="90">
        <f>IF(ISNA(VLOOKUP($B341,'[2]1516 Exp_Rev Access'!$F$7:$FS$310,45,FALSE)),"",VLOOKUP($B341,'[2]1516 Exp_Rev Access'!$F$7:$FS$310,45,FALSE))</f>
        <v>4431.8500000000004</v>
      </c>
      <c r="BI341" s="90">
        <f>IF(ISNA(VLOOKUP($B341,'[2]1516 Exp_Rev Access'!$F$7:$FS$310,46,FALSE)),"",VLOOKUP($B341,'[2]1516 Exp_Rev Access'!$F$7:$FS$310,46,FALSE))</f>
        <v>0</v>
      </c>
      <c r="BJ341" s="90">
        <f>IF(ISNA(VLOOKUP($B341,'[2]1516 Exp_Rev Access'!$F$7:$FS$310,47,FALSE)),"",VLOOKUP($B341,'[2]1516 Exp_Rev Access'!$F$7:$FS$310,47,FALSE))</f>
        <v>5866.78</v>
      </c>
      <c r="BK341" s="90">
        <f>IF(ISNA(VLOOKUP($B341,'[2]1516 Exp_Rev Access'!$F$7:$FS$310,48,FALSE)),"",VLOOKUP($B341,'[2]1516 Exp_Rev Access'!$F$7:$FS$310,48,FALSE))</f>
        <v>227775.89</v>
      </c>
      <c r="BL341" s="90">
        <f>IF(ISNA(VLOOKUP($B341,'[2]1516 Exp_Rev Access'!$F$7:$FS$310,49,FALSE)),"",VLOOKUP($B341,'[2]1516 Exp_Rev Access'!$F$7:$FS$310,49,FALSE))</f>
        <v>1800</v>
      </c>
      <c r="BM341" s="90">
        <f>IF(ISNA(VLOOKUP($B341,'[2]1516 Exp_Rev Access'!$F$7:$FS$310,50,FALSE)),"",VLOOKUP($B341,'[2]1516 Exp_Rev Access'!$F$7:$FS$310,50,FALSE))</f>
        <v>0</v>
      </c>
      <c r="BN341" s="90">
        <f>IF(ISNA(VLOOKUP($B341,'[2]1516 Exp_Rev Access'!$F$7:$FS$310,51,FALSE)),"",VLOOKUP($B341,'[2]1516 Exp_Rev Access'!$F$7:$FS$310,51,FALSE))</f>
        <v>0</v>
      </c>
      <c r="BO341" s="90">
        <f>IF(ISNA(VLOOKUP($B341,'[2]1516 Exp_Rev Access'!$F$7:$FS$310,52,FALSE)),"",VLOOKUP($B341,'[2]1516 Exp_Rev Access'!$F$7:$FS$310,52,FALSE))</f>
        <v>0</v>
      </c>
      <c r="BP341" s="90">
        <f>IF(ISNA(VLOOKUP($B341,'[2]1516 Exp_Rev Access'!$F$7:$FS$310,53,FALSE)),"",VLOOKUP($B341,'[2]1516 Exp_Rev Access'!$F$7:$FS$310,53,FALSE))</f>
        <v>0</v>
      </c>
      <c r="BQ341" s="90">
        <f>IF(ISNA(VLOOKUP($B341,'[2]1516 Exp_Rev Access'!$F$7:$FS$310,54,FALSE)),"",VLOOKUP($B341,'[2]1516 Exp_Rev Access'!$F$7:$FS$310,54,FALSE))</f>
        <v>0</v>
      </c>
      <c r="BR341" s="90">
        <f>IF(ISNA(VLOOKUP($B341,'[2]1516 Exp_Rev Access'!$F$7:$FS$310,55,FALSE)),"",VLOOKUP($B341,'[2]1516 Exp_Rev Access'!$F$7:$FS$310,55,FALSE))</f>
        <v>0</v>
      </c>
      <c r="BS341" s="90">
        <f>IF(ISNA(VLOOKUP($B341,'[2]1516 Exp_Rev Access'!$F$7:$FS$310,56,FALSE)),"",VLOOKUP($B341,'[2]1516 Exp_Rev Access'!$F$7:$FS$310,56,FALSE))</f>
        <v>0</v>
      </c>
      <c r="BT341" s="90">
        <f>IF(ISNA(VLOOKUP($B341,'[2]1516 Exp_Rev Access'!$F$7:$FS$310,57,FALSE)),"",VLOOKUP($B341,'[2]1516 Exp_Rev Access'!$F$7:$FS$310,57,FALSE))</f>
        <v>0</v>
      </c>
      <c r="BU341" s="90">
        <f>IF(ISNA(VLOOKUP($B341,'[2]1516 Exp_Rev Access'!$F$7:$FS$310,58,FALSE)),"",VLOOKUP($B341,'[2]1516 Exp_Rev Access'!$F$7:$FS$310,58,FALSE))</f>
        <v>0</v>
      </c>
      <c r="BV341" s="53">
        <f t="shared" si="827"/>
        <v>1109588.4300000002</v>
      </c>
      <c r="BW341" s="92">
        <f t="shared" si="828"/>
        <v>0.13412721103052994</v>
      </c>
      <c r="BX341" s="68">
        <f t="shared" si="829"/>
        <v>2475.3233168250576</v>
      </c>
      <c r="BY341" s="90">
        <f>IF(ISNA(VLOOKUP($B341,'[2]1516 Exp_Rev Access'!$F$7:$FS$310,59,FALSE)),"",VLOOKUP($B341,'[2]1516 Exp_Rev Access'!$F$7:$FS$310,59,FALSE))</f>
        <v>0</v>
      </c>
      <c r="BZ341" s="90">
        <f>IF(ISNA(VLOOKUP($B341,'[2]1516 Exp_Rev Access'!$F$7:$FS$310,60,FALSE)),"",VLOOKUP($B341,'[2]1516 Exp_Rev Access'!$F$7:$FS$310,60,FALSE))</f>
        <v>2311864.11</v>
      </c>
      <c r="CA341" s="90">
        <f>IF(ISNA(VLOOKUP($B341,'[2]1516 Exp_Rev Access'!$F$7:$FS$310,61,FALSE)),"",VLOOKUP($B341,'[2]1516 Exp_Rev Access'!$F$7:$FS$310,61,FALSE))</f>
        <v>53410</v>
      </c>
      <c r="CB341" s="90">
        <f>IF(ISNA(VLOOKUP($B341,'[2]1516 Exp_Rev Access'!$F$7:$FS$310,62,FALSE)),"",VLOOKUP($B341,'[2]1516 Exp_Rev Access'!$F$7:$FS$310,62,FALSE))</f>
        <v>0</v>
      </c>
      <c r="CC341" s="90">
        <f>IF(ISNA(VLOOKUP($B341,'[2]1516 Exp_Rev Access'!$F$7:$FS$310,63,FALSE)),"",VLOOKUP($B341,'[2]1516 Exp_Rev Access'!$F$7:$FS$310,63,FALSE))</f>
        <v>12310.71</v>
      </c>
      <c r="CD341" s="90">
        <f>IF(ISNA(VLOOKUP($B341,'[2]1516 Exp_Rev Access'!$F$7:$FS$310,64,FALSE)),"",VLOOKUP($B341,'[2]1516 Exp_Rev Access'!$F$7:$FS$310,64,FALSE))</f>
        <v>0</v>
      </c>
      <c r="CE341" s="53">
        <f t="shared" si="830"/>
        <v>2377584.8199999998</v>
      </c>
      <c r="CF341" s="92">
        <f t="shared" si="831"/>
        <v>0.28740279933806129</v>
      </c>
      <c r="CG341" s="94">
        <f t="shared" si="832"/>
        <v>5304.0307410877622</v>
      </c>
      <c r="CH341" s="90">
        <f>IF(ISNA(VLOOKUP($B341,'[2]1516 Exp_Rev Access'!$F$7:$FS$310,65,FALSE)),"",VLOOKUP($B341,'[2]1516 Exp_Rev Access'!$F$7:$FS$310,65,FALSE))</f>
        <v>0</v>
      </c>
      <c r="CI341" s="90">
        <f>IF(ISNA(VLOOKUP($B341,'[2]1516 Exp_Rev Access'!$F$7:$FS$310,66,FALSE)),"",VLOOKUP($B341,'[2]1516 Exp_Rev Access'!$F$7:$FS$310,66,FALSE))</f>
        <v>0</v>
      </c>
      <c r="CJ341" s="90">
        <f>IF(ISNA(VLOOKUP($B341,'[2]1516 Exp_Rev Access'!$F$7:$FS$310,67,FALSE)),"",VLOOKUP($B341,'[2]1516 Exp_Rev Access'!$F$7:$FS$310,67,FALSE))</f>
        <v>0</v>
      </c>
      <c r="CK341" s="90">
        <f>IF(ISNA(VLOOKUP($B341,'[2]1516 Exp_Rev Access'!$F$7:$FS$310,68,FALSE)),"",VLOOKUP($B341,'[2]1516 Exp_Rev Access'!$F$7:$FS$310,68,FALSE))</f>
        <v>0</v>
      </c>
      <c r="CL341" s="90">
        <f>IF(ISNA(VLOOKUP($B341,'[2]1516 Exp_Rev Access'!$F$7:$FS$310,69,FALSE)),"",VLOOKUP($B341,'[2]1516 Exp_Rev Access'!$F$7:$FS$310,69,FALSE))</f>
        <v>0</v>
      </c>
      <c r="CM341" s="90">
        <f>IF(ISNA(VLOOKUP($B341,'[2]1516 Exp_Rev Access'!$F$7:$FS$310,70,FALSE)),"",VLOOKUP($B341,'[2]1516 Exp_Rev Access'!$F$7:$FS$310,70,FALSE))</f>
        <v>0</v>
      </c>
      <c r="CN341" s="90">
        <f>IF(ISNA(VLOOKUP($B341,'[2]1516 Exp_Rev Access'!$F$7:$FS$310,71,FALSE)),"",VLOOKUP($B341,'[2]1516 Exp_Rev Access'!$F$7:$FS$310,71,FALSE))</f>
        <v>0</v>
      </c>
      <c r="CO341" s="90">
        <f>IF(ISNA(VLOOKUP($B341,'[2]1516 Exp_Rev Access'!$F$7:$FS$310,72,FALSE)),"",VLOOKUP($B341,'[2]1516 Exp_Rev Access'!$F$7:$FS$310,72,FALSE))</f>
        <v>0</v>
      </c>
      <c r="CP341" s="90">
        <f>IF(ISNA(VLOOKUP($B341,'[2]1516 Exp_Rev Access'!$F$7:$FS$310,73,FALSE)),"",VLOOKUP($B341,'[2]1516 Exp_Rev Access'!$F$7:$FS$310,73,FALSE))</f>
        <v>0</v>
      </c>
      <c r="CQ341" s="90">
        <f>IF(ISNA(VLOOKUP($B341,'[2]1516 Exp_Rev Access'!$F$7:$FS$310,74,FALSE)),"",VLOOKUP($B341,'[2]1516 Exp_Rev Access'!$F$7:$FS$310,74,FALSE))</f>
        <v>101792</v>
      </c>
      <c r="CR341" s="90">
        <f>IF(ISNA(VLOOKUP($B341,'[2]1516 Exp_Rev Access'!$F$7:$FS$310,75,FALSE)),"",VLOOKUP($B341,'[2]1516 Exp_Rev Access'!$F$7:$FS$310,75,FALSE))</f>
        <v>0</v>
      </c>
      <c r="CS341" s="90">
        <f>IF(ISNA(VLOOKUP($B341,'[2]1516 Exp_Rev Access'!$F$7:$FS$310,76,FALSE)),"",VLOOKUP($B341,'[2]1516 Exp_Rev Access'!$F$7:$FS$310,76,FALSE))</f>
        <v>0</v>
      </c>
      <c r="CT341" s="90">
        <f>IF(ISNA(VLOOKUP($B341,'[2]1516 Exp_Rev Access'!$F$7:$FS$310,77,FALSE)),"",VLOOKUP($B341,'[2]1516 Exp_Rev Access'!$F$7:$FS$310,77,FALSE))</f>
        <v>0</v>
      </c>
      <c r="CU341" s="90">
        <f>IF(ISNA(VLOOKUP($B341,'[2]1516 Exp_Rev Access'!$F$7:$FS$310,78,FALSE)),"",VLOOKUP($B341,'[2]1516 Exp_Rev Access'!$F$7:$FS$310,78,FALSE))</f>
        <v>138986.26</v>
      </c>
      <c r="CV341" s="90">
        <f>IF(ISNA(VLOOKUP($B341,'[2]1516 Exp_Rev Access'!$F$7:$FS$310,79,FALSE)),"",VLOOKUP($B341,'[2]1516 Exp_Rev Access'!$F$7:$FS$310,79,FALSE))</f>
        <v>31709.61</v>
      </c>
      <c r="CW341" s="90">
        <f>IF(ISNA(VLOOKUP($B341,'[2]1516 Exp_Rev Access'!$F$7:$FS$310,80,FALSE)),"",VLOOKUP($B341,'[2]1516 Exp_Rev Access'!$F$7:$FS$310,80,FALSE))</f>
        <v>0</v>
      </c>
      <c r="CX341" s="90">
        <f>IF(ISNA(VLOOKUP($B341,'[2]1516 Exp_Rev Access'!$F$7:$FS$310,81,FALSE)),"",VLOOKUP($B341,'[2]1516 Exp_Rev Access'!$F$7:$FS$310,81,FALSE))</f>
        <v>0</v>
      </c>
      <c r="CY341" s="90">
        <f>IF(ISNA(VLOOKUP($B341,'[2]1516 Exp_Rev Access'!$F$7:$FS$310,82,FALSE)),"",VLOOKUP($B341,'[2]1516 Exp_Rev Access'!$F$7:$FS$310,82,FALSE))</f>
        <v>0</v>
      </c>
      <c r="CZ341" s="90">
        <f>IF(ISNA(VLOOKUP($B341,'[2]1516 Exp_Rev Access'!$F$7:$FS$310,83,FALSE)),"",VLOOKUP($B341,'[2]1516 Exp_Rev Access'!$F$7:$FS$310,83,FALSE))</f>
        <v>0</v>
      </c>
      <c r="DA341" s="90">
        <f>IF(ISNA(VLOOKUP($B341,'[2]1516 Exp_Rev Access'!$F$7:$FS$310,84,FALSE)),"",VLOOKUP($B341,'[2]1516 Exp_Rev Access'!$F$7:$FS$310,84,FALSE))</f>
        <v>0</v>
      </c>
      <c r="DB341" s="90">
        <f>IF(ISNA(VLOOKUP($B341,'[2]1516 Exp_Rev Access'!$F$7:$FS$310,85,FALSE)),"",VLOOKUP($B341,'[2]1516 Exp_Rev Access'!$F$7:$FS$310,85,FALSE))</f>
        <v>24064.880000000001</v>
      </c>
      <c r="DC341" s="90">
        <f>IF(ISNA(VLOOKUP($B341,'[2]1516 Exp_Rev Access'!$F$7:$FS$310,86,FALSE)),"",VLOOKUP($B341,'[2]1516 Exp_Rev Access'!$F$7:$FS$310,86,FALSE))</f>
        <v>0</v>
      </c>
      <c r="DD341" s="90">
        <f>IF(ISNA(VLOOKUP($B341,'[2]1516 Exp_Rev Access'!$F$7:$FS$310,87,FALSE)),"",VLOOKUP($B341,'[2]1516 Exp_Rev Access'!$F$7:$FS$310,87,FALSE))</f>
        <v>0</v>
      </c>
      <c r="DE341" s="90">
        <f>IF(ISNA(VLOOKUP($B341,'[2]1516 Exp_Rev Access'!$F$7:$FS$310,88,FALSE)),"",VLOOKUP($B341,'[2]1516 Exp_Rev Access'!$F$7:$FS$310,88,FALSE))</f>
        <v>0</v>
      </c>
      <c r="DF341" s="90">
        <f>IF(ISNA(VLOOKUP($B341,'[2]1516 Exp_Rev Access'!$F$7:$FS$310,89,FALSE)),"",VLOOKUP($B341,'[2]1516 Exp_Rev Access'!$F$7:$FS$310,89,FALSE))</f>
        <v>0</v>
      </c>
      <c r="DG341" s="90">
        <f>IF(ISNA(VLOOKUP($B341,'[2]1516 Exp_Rev Access'!$F$7:$FS$310,90,FALSE)),"",VLOOKUP($B341,'[2]1516 Exp_Rev Access'!$F$7:$FS$310,90,FALSE))</f>
        <v>0</v>
      </c>
      <c r="DH341" s="90">
        <f>IF(ISNA(VLOOKUP($B341,'[2]1516 Exp_Rev Access'!$F$7:$FS$310,91,FALSE)),"",VLOOKUP($B341,'[2]1516 Exp_Rev Access'!$F$7:$FS$310,91,FALSE))</f>
        <v>0</v>
      </c>
      <c r="DI341" s="90">
        <f>IF(ISNA(VLOOKUP($B341,'[2]1516 Exp_Rev Access'!$F$7:$FS$310,92,FALSE)),"",VLOOKUP($B341,'[2]1516 Exp_Rev Access'!$F$7:$FS$310,92,FALSE))</f>
        <v>234548.57</v>
      </c>
      <c r="DJ341" s="90">
        <f>IF(ISNA(VLOOKUP($B341,'[2]1516 Exp_Rev Access'!$F$7:$FS$310,93,FALSE)),"",VLOOKUP($B341,'[2]1516 Exp_Rev Access'!$F$7:$FS$310,93,FALSE))</f>
        <v>0</v>
      </c>
      <c r="DK341" s="90">
        <f>IF(ISNA(VLOOKUP($B341,'[2]1516 Exp_Rev Access'!$F$7:$FS$310,94,FALSE)),"",VLOOKUP($B341,'[2]1516 Exp_Rev Access'!$F$7:$FS$310,94,FALSE))</f>
        <v>0</v>
      </c>
      <c r="DL341" s="90">
        <f>IF(ISNA(VLOOKUP($B341,'[2]1516 Exp_Rev Access'!$F$7:$FS$310,95,FALSE)),"",VLOOKUP($B341,'[2]1516 Exp_Rev Access'!$F$7:$FS$310,95,FALSE))</f>
        <v>0</v>
      </c>
      <c r="DM341" s="90">
        <f>IF(ISNA(VLOOKUP($B341,'[2]1516 Exp_Rev Access'!$F$7:$FS$310,96,FALSE)),"",VLOOKUP($B341,'[2]1516 Exp_Rev Access'!$F$7:$FS$310,96,FALSE))</f>
        <v>0</v>
      </c>
      <c r="DN341" s="90">
        <f>IF(ISNA(VLOOKUP($B341,'[2]1516 Exp_Rev Access'!$F$7:$FS$310,97,FALSE)),"",VLOOKUP($B341,'[2]1516 Exp_Rev Access'!$F$7:$FS$310,97,FALSE))</f>
        <v>0</v>
      </c>
      <c r="DO341" s="90">
        <f>IF(ISNA(VLOOKUP($B341,'[2]1516 Exp_Rev Access'!$F$7:$FS$310,98,FALSE)),"",VLOOKUP($B341,'[2]1516 Exp_Rev Access'!$F$7:$FS$310,98,FALSE))</f>
        <v>0</v>
      </c>
      <c r="DP341" s="90">
        <f>IF(ISNA(VLOOKUP($B341,'[2]1516 Exp_Rev Access'!$F$7:$FS$310,99,FALSE)),"",VLOOKUP($B341,'[2]1516 Exp_Rev Access'!$F$7:$FS$310,99,FALSE))</f>
        <v>0</v>
      </c>
      <c r="DQ341" s="90">
        <f>IF(ISNA(VLOOKUP($B341,'[2]1516 Exp_Rev Access'!$F$7:$FS$310,100,FALSE)),"",VLOOKUP($B341,'[2]1516 Exp_Rev Access'!$F$7:$FS$310,100,FALSE))</f>
        <v>0</v>
      </c>
      <c r="DR341" s="90">
        <f>IF(ISNA(VLOOKUP($B341,'[2]1516 Exp_Rev Access'!$F$7:$FS$310,101,FALSE)),"",VLOOKUP($B341,'[2]1516 Exp_Rev Access'!$F$7:$FS$310,101,FALSE))</f>
        <v>0</v>
      </c>
      <c r="DS341" s="90">
        <f>IF(ISNA(VLOOKUP($B341,'[2]1516 Exp_Rev Access'!$F$7:$FS$310,102,FALSE)),"",VLOOKUP($B341,'[2]1516 Exp_Rev Access'!$F$7:$FS$310,102,FALSE))</f>
        <v>0</v>
      </c>
      <c r="DT341" s="90">
        <f>IF(ISNA(VLOOKUP($B341,'[2]1516 Exp_Rev Access'!$F$7:$FS$310,103,FALSE)),"",VLOOKUP($B341,'[2]1516 Exp_Rev Access'!$F$7:$FS$310,103,FALSE))</f>
        <v>0</v>
      </c>
      <c r="DU341" s="90">
        <f>IF(ISNA(VLOOKUP($B341,'[2]1516 Exp_Rev Access'!$F$7:$FS$310,104,FALSE)),"",VLOOKUP($B341,'[2]1516 Exp_Rev Access'!$F$7:$FS$310,104,FALSE))</f>
        <v>0</v>
      </c>
      <c r="DV341" s="90">
        <f>IF(ISNA(VLOOKUP($B341,'[2]1516 Exp_Rev Access'!$F$7:$FS$310,105,FALSE)),"",VLOOKUP($B341,'[2]1516 Exp_Rev Access'!$F$7:$FS$310,105,FALSE))</f>
        <v>0</v>
      </c>
      <c r="DW341" s="90">
        <f>IF(ISNA(VLOOKUP($B341,'[2]1516 Exp_Rev Access'!$F$7:$FS$310,106,FALSE)),"",VLOOKUP($B341,'[2]1516 Exp_Rev Access'!$F$7:$FS$310,106,FALSE))</f>
        <v>0</v>
      </c>
      <c r="DX341" s="90">
        <f>IF(ISNA(VLOOKUP($B341,'[2]1516 Exp_Rev Access'!$F$7:$FS$310,107,FALSE)),"",VLOOKUP($B341,'[2]1516 Exp_Rev Access'!$F$7:$FS$310,107,FALSE))</f>
        <v>0</v>
      </c>
      <c r="DY341" s="90">
        <f>IF(ISNA(VLOOKUP($B341,'[2]1516 Exp_Rev Access'!$F$7:$FS$310,108,FALSE)),"",VLOOKUP($B341,'[2]1516 Exp_Rev Access'!$F$7:$FS$310,108,FALSE))</f>
        <v>0</v>
      </c>
      <c r="DZ341" s="90">
        <f>IF(ISNA(VLOOKUP($B341,'[2]1516 Exp_Rev Access'!$F$7:$FS$310,109,FALSE)),"",VLOOKUP($B341,'[2]1516 Exp_Rev Access'!$F$7:$FS$310,109,FALSE))</f>
        <v>0</v>
      </c>
      <c r="EA341" s="90">
        <f>IF(ISNA(VLOOKUP($B341,'[2]1516 Exp_Rev Access'!$F$7:$FS$310,110,FALSE)),"",VLOOKUP($B341,'[2]1516 Exp_Rev Access'!$F$7:$FS$310,110,FALSE))</f>
        <v>0</v>
      </c>
      <c r="EB341" s="90">
        <f>IF(ISNA(VLOOKUP($B341,'[2]1516 Exp_Rev Access'!$F$7:$FS$310,111,FALSE)),"",VLOOKUP($B341,'[2]1516 Exp_Rev Access'!$F$7:$FS$310,111,FALSE))</f>
        <v>0</v>
      </c>
      <c r="EC341" s="90">
        <f>IF(ISNA(VLOOKUP($B341,'[2]1516 Exp_Rev Access'!$F$7:$FS$310,112,FALSE)),"",VLOOKUP($B341,'[2]1516 Exp_Rev Access'!$F$7:$FS$310,112,FALSE))</f>
        <v>0</v>
      </c>
      <c r="ED341" s="90">
        <f>IF(ISNA(VLOOKUP($B341,'[2]1516 Exp_Rev Access'!$F$7:$FS$310,113,FALSE)),"",VLOOKUP($B341,'[2]1516 Exp_Rev Access'!$F$7:$FS$310,113,FALSE))</f>
        <v>0</v>
      </c>
      <c r="EE341" s="90">
        <f>IF(ISNA(VLOOKUP($B341,'[2]1516 Exp_Rev Access'!$F$7:$FS$310,114,FALSE)),"",VLOOKUP($B341,'[2]1516 Exp_Rev Access'!$F$7:$FS$310,114,FALSE))</f>
        <v>0</v>
      </c>
      <c r="EF341" s="90">
        <f>IF(ISNA(VLOOKUP($B341,'[2]1516 Exp_Rev Access'!$F$7:$FS$310,115,FALSE)),"",VLOOKUP($B341,'[2]1516 Exp_Rev Access'!$F$7:$FS$310,115,FALSE))</f>
        <v>0</v>
      </c>
      <c r="EG341" s="90">
        <f>IF(ISNA(VLOOKUP($B341,'[2]1516 Exp_Rev Access'!$F$7:$FS$310,116,FALSE)),"",VLOOKUP($B341,'[2]1516 Exp_Rev Access'!$F$7:$FS$310,116,FALSE))</f>
        <v>54183.58</v>
      </c>
      <c r="EH341" s="90">
        <f>IF(ISNA(VLOOKUP($B341,'[2]1516 Exp_Rev Access'!$F$7:$FS$310,117,FALSE)),"",VLOOKUP($B341,'[2]1516 Exp_Rev Access'!$F$7:$FS$310,117,FALSE))</f>
        <v>0</v>
      </c>
      <c r="EI341" s="90">
        <f>IF(ISNA(VLOOKUP($B341,'[2]1516 Exp_Rev Access'!$F$7:$FS$310,118,FALSE)),"",VLOOKUP($B341,'[2]1516 Exp_Rev Access'!$F$7:$FS$310,118,FALSE))</f>
        <v>0</v>
      </c>
      <c r="EJ341" s="90">
        <f>IF(ISNA(VLOOKUP($B341,'[2]1516 Exp_Rev Access'!$F$7:$FS$310,119,FALSE)),"",VLOOKUP($B341,'[2]1516 Exp_Rev Access'!$F$7:$FS$310,119,FALSE))</f>
        <v>0</v>
      </c>
      <c r="EK341" s="90">
        <f>IF(ISNA(VLOOKUP($B341,'[2]1516 Exp_Rev Access'!$F$7:$FS$310,120,FALSE)),"",VLOOKUP($B341,'[2]1516 Exp_Rev Access'!$F$7:$FS$310,120,FALSE))</f>
        <v>0</v>
      </c>
      <c r="EL341" s="90">
        <f>IF(ISNA(VLOOKUP($B341,'[2]1516 Exp_Rev Access'!$F$7:$FS$310,121,FALSE)),"",VLOOKUP($B341,'[2]1516 Exp_Rev Access'!$F$7:$FS$310,121,FALSE))</f>
        <v>0</v>
      </c>
      <c r="EM341" s="90">
        <f>IF(ISNA(VLOOKUP($B341,'[2]1516 Exp_Rev Access'!$F$7:$FS$310,122,FALSE)),"",VLOOKUP($B341,'[2]1516 Exp_Rev Access'!$F$7:$FS$310,122,FALSE))</f>
        <v>0</v>
      </c>
      <c r="EN341" s="90">
        <f>IF(ISNA(VLOOKUP($B341,'[2]1516 Exp_Rev Access'!$F$7:$FS$310,123,FALSE)),"",VLOOKUP($B341,'[2]1516 Exp_Rev Access'!$F$7:$FS$310,123,FALSE))</f>
        <v>153281.65</v>
      </c>
      <c r="EO341" s="90">
        <f>IF(ISNA(VLOOKUP($B341,'[2]1516 Exp_Rev Access'!$F$7:$FS$310,124,FALSE)),"",VLOOKUP($B341,'[2]1516 Exp_Rev Access'!$F$7:$FS$310,124,FALSE))</f>
        <v>0</v>
      </c>
      <c r="EP341" s="90">
        <f>IF(ISNA(VLOOKUP($B341,'[2]1516 Exp_Rev Access'!$F$7:$FS$310,125,FALSE)),"",VLOOKUP($B341,'[2]1516 Exp_Rev Access'!$F$7:$FS$310,125,FALSE))</f>
        <v>0</v>
      </c>
      <c r="EQ341" s="90">
        <f>IF(ISNA(VLOOKUP($B341,'[2]1516 Exp_Rev Access'!$F$7:$FS$310,126,FALSE)),"",VLOOKUP($B341,'[2]1516 Exp_Rev Access'!$F$7:$FS$310,126,FALSE))</f>
        <v>0</v>
      </c>
      <c r="ER341" s="90">
        <f>IF(ISNA(VLOOKUP($B341,'[2]1516 Exp_Rev Access'!$F$7:$FS$310,127,FALSE)),"",VLOOKUP($B341,'[2]1516 Exp_Rev Access'!$F$7:$FS$310,127,FALSE))</f>
        <v>0</v>
      </c>
      <c r="ES341" s="90">
        <f>IF(ISNA(VLOOKUP($B341,'[2]1516 Exp_Rev Access'!$F$7:$FS$310,128,FALSE)),"",VLOOKUP($B341,'[2]1516 Exp_Rev Access'!$F$7:$FS$310,128,FALSE))</f>
        <v>0</v>
      </c>
      <c r="ET341" s="90">
        <f>IF(ISNA(VLOOKUP($B341,'[2]1516 Exp_Rev Access'!$F$7:$FS$310,129,FALSE)),"",VLOOKUP($B341,'[2]1516 Exp_Rev Access'!$F$7:$FS$310,129,FALSE))</f>
        <v>0</v>
      </c>
      <c r="EU341" s="90">
        <f>IF(ISNA(VLOOKUP($B341,'[2]1516 Exp_Rev Access'!$F$7:$FS$310,130,FALSE)),"",VLOOKUP($B341,'[2]1516 Exp_Rev Access'!$F$7:$FS$310,130,FALSE))</f>
        <v>0</v>
      </c>
      <c r="EV341" s="90">
        <f>IF(ISNA(VLOOKUP($B341,'[2]1516 Exp_Rev Access'!$F$7:$FS$310,131,FALSE)),"",VLOOKUP($B341,'[2]1516 Exp_Rev Access'!$F$7:$FS$310,131,FALSE))</f>
        <v>0</v>
      </c>
      <c r="EW341" s="90">
        <f>IF(ISNA(VLOOKUP($B341,'[2]1516 Exp_Rev Access'!$F$7:$FS$310,132,FALSE)),"",VLOOKUP($B341,'[2]1516 Exp_Rev Access'!$F$7:$FS$310,132,FALSE))</f>
        <v>0</v>
      </c>
      <c r="EX341" s="90">
        <f>IF(ISNA(VLOOKUP($B341,'[2]1516 Exp_Rev Access'!$F$7:$FS$310,133,FALSE)),"",VLOOKUP($B341,'[2]1516 Exp_Rev Access'!$F$7:$FS$310,133,FALSE))</f>
        <v>0</v>
      </c>
      <c r="EY341" s="90">
        <f>IF(ISNA(VLOOKUP($B341,'[2]1516 Exp_Rev Access'!$F$7:$FS$310,134,FALSE)),"",VLOOKUP($B341,'[2]1516 Exp_Rev Access'!$F$7:$FS$310,134,FALSE))</f>
        <v>0</v>
      </c>
      <c r="EZ341" s="90">
        <f>IF(ISNA(VLOOKUP($B341,'[2]1516 Exp_Rev Access'!$F$7:$FS$310,135,FALSE)),"",VLOOKUP($B341,'[2]1516 Exp_Rev Access'!$F$7:$FS$310,135,FALSE))</f>
        <v>0</v>
      </c>
      <c r="FA341" s="90">
        <f>IF(ISNA(VLOOKUP($B341,'[2]1516 Exp_Rev Access'!$F$7:$FS$310,136,FALSE)),"",VLOOKUP($B341,'[2]1516 Exp_Rev Access'!$F$7:$FS$310,136,FALSE))</f>
        <v>0</v>
      </c>
      <c r="FB341" s="90">
        <f>IF(ISNA(VLOOKUP($B341,'[2]1516 Exp_Rev Access'!$F$7:$FS$310,137,FALSE)),"",VLOOKUP($B341,'[2]1516 Exp_Rev Access'!$F$7:$FS$310,137,FALSE))</f>
        <v>0</v>
      </c>
      <c r="FC341" s="90">
        <f>IF(ISNA(VLOOKUP($B341,'[2]1516 Exp_Rev Access'!$F$7:$FS$310,138,FALSE)),"",VLOOKUP($B341,'[2]1516 Exp_Rev Access'!$F$7:$FS$310,138,FALSE))</f>
        <v>0</v>
      </c>
      <c r="FD341" s="90">
        <f>IF(ISNA(VLOOKUP($B341,'[2]1516 Exp_Rev Access'!$F$7:$FS$310,139,FALSE)),"",VLOOKUP($B341,'[2]1516 Exp_Rev Access'!$F$7:$FS$310,139,FALSE))</f>
        <v>0</v>
      </c>
      <c r="FE341" s="90">
        <f>IF(ISNA(VLOOKUP($B341,'[2]1516 Exp_Rev Access'!$F$7:$FS$310,140,FALSE)),"",VLOOKUP($B341,'[2]1516 Exp_Rev Access'!$F$7:$FS$310,140,FALSE))</f>
        <v>0</v>
      </c>
      <c r="FF341" s="90">
        <f>IF(ISNA(VLOOKUP($B341,'[2]1516 Exp_Rev Access'!$F$7:$FS$310,141,FALSE)),"",VLOOKUP($B341,'[2]1516 Exp_Rev Access'!$F$7:$FS$310,141,FALSE))</f>
        <v>0</v>
      </c>
      <c r="FG341" s="90">
        <f>IF(ISNA(VLOOKUP($B341,'[2]1516 Exp_Rev Access'!$F$7:$FS$310,142,FALSE)),"",VLOOKUP($B341,'[2]1516 Exp_Rev Access'!$F$7:$FS$310,142,FALSE))</f>
        <v>0</v>
      </c>
      <c r="FH341" s="90">
        <f>IF(ISNA(VLOOKUP($B341,'[2]1516 Exp_Rev Access'!$F$7:$FS$310,143,FALSE)),"",VLOOKUP($B341,'[2]1516 Exp_Rev Access'!$F$7:$FS$310,143,FALSE))</f>
        <v>0</v>
      </c>
      <c r="FI341" s="90">
        <f>IF(ISNA(VLOOKUP($B341,'[2]1516 Exp_Rev Access'!$F$7:$FS$310,144,FALSE)),"",VLOOKUP($B341,'[2]1516 Exp_Rev Access'!$F$7:$FS$310,144,FALSE))</f>
        <v>133.59</v>
      </c>
      <c r="FJ341" s="90">
        <f>IF(ISNA(VLOOKUP($B341,'[2]1516 Exp_Rev Access'!$F$7:$FS$310,145,FALSE)),"",VLOOKUP($B341,'[2]1516 Exp_Rev Access'!$F$7:$FS$310,145,FALSE))</f>
        <v>0</v>
      </c>
      <c r="FK341" s="90">
        <f>IF(ISNA(VLOOKUP($B341,'[2]1516 Exp_Rev Access'!$F$7:$FS$310,146,FALSE)),"",VLOOKUP($B341,'[2]1516 Exp_Rev Access'!$F$7:$FS$310,146,FALSE))</f>
        <v>0</v>
      </c>
      <c r="FL341" s="90">
        <f>IF(ISNA(VLOOKUP($B341,'[2]1516 Exp_Rev Access'!$F$7:$FS$310,1147,FALSE)),"",VLOOKUP($B341,'[2]1516 Exp_Rev Access'!$F$7:$FS$310,147,FALSE))</f>
        <v>50452.39</v>
      </c>
      <c r="FM341" s="90">
        <f>IF(ISNA(VLOOKUP($B341,'[2]1516 Exp_Rev Access'!$F$7:$FS$310,148,FALSE)),"",VLOOKUP($B341,'[2]1516 Exp_Rev Access'!$F$7:$FS$310,148,FALSE))</f>
        <v>0</v>
      </c>
      <c r="FN341" s="90">
        <f>IF(ISNA(VLOOKUP($B341,'[2]1516 Exp_Rev Access'!$F$7:$FS$310,149,FALSE)),"",VLOOKUP($B341,'[2]1516 Exp_Rev Access'!$F$7:$FS$310,149,FALSE))</f>
        <v>0</v>
      </c>
      <c r="FO341" s="90">
        <f>IF(ISNA(VLOOKUP($B341,'[2]1516 Exp_Rev Access'!$F$7:$FS$310,150,FALSE)),"",VLOOKUP($B341,'[2]1516 Exp_Rev Access'!$F$7:$FS$310,150,FALSE))</f>
        <v>0</v>
      </c>
      <c r="FP341" s="90">
        <f>IF(ISNA(VLOOKUP($B341,'[2]1516 Exp_Rev Access'!$F$7:$FS$310,151,FALSE)),"",VLOOKUP($B341,'[2]1516 Exp_Rev Access'!$F$7:$FS$310,151,FALSE))</f>
        <v>0</v>
      </c>
      <c r="FQ341" s="90">
        <f>IF(ISNA(VLOOKUP($B341,'[2]1516 Exp_Rev Access'!$F$7:$FS$310,152,FALSE)),"",VLOOKUP($B341,'[2]1516 Exp_Rev Access'!$F$7:$FS$310,152,FALSE))</f>
        <v>0</v>
      </c>
      <c r="FR341" s="90">
        <f>IF(ISNA(VLOOKUP($B341,'[2]1516 Exp_Rev Access'!$F$7:$FS$310,153,FALSE)),"",VLOOKUP($B341,'[2]1516 Exp_Rev Access'!$F$7:$FS$310,153,FALSE))</f>
        <v>3541.42</v>
      </c>
      <c r="FS341" s="53">
        <f t="shared" si="833"/>
        <v>792693.95000000007</v>
      </c>
      <c r="FT341" s="92">
        <f t="shared" si="834"/>
        <v>9.5820960132284666E-2</v>
      </c>
      <c r="FU341" s="116">
        <f t="shared" si="835"/>
        <v>1768.3798465176465</v>
      </c>
      <c r="FV341" s="90">
        <f>IF(ISNA(VLOOKUP($B341,'[2]1516 Exp_Rev Access'!$F$7:$FS$310,154,FALSE)),"",VLOOKUP($B341,'[2]1516 Exp_Rev Access'!$F$7:$FS$310,154,FALSE))</f>
        <v>0</v>
      </c>
      <c r="FW341" s="90">
        <f>IF(ISNA(VLOOKUP($B341,'[2]1516 Exp_Rev Access'!$F$7:$FS$310,155,FALSE)),"",VLOOKUP($B341,'[2]1516 Exp_Rev Access'!$F$7:$FS$310,155,FALSE))</f>
        <v>0</v>
      </c>
      <c r="FX341" s="90">
        <f>IF(ISNA(VLOOKUP($B341,'[2]1516 Exp_Rev Access'!$F$7:$FS$310,156,FALSE)),"",VLOOKUP($B341,'[2]1516 Exp_Rev Access'!$F$7:$FS$310,156,FALSE))</f>
        <v>0</v>
      </c>
      <c r="FY341" s="90">
        <f>IF(ISNA(VLOOKUP($B341,'[2]1516 Exp_Rev Access'!$F$7:$FS$310,157,FALSE)),"",VLOOKUP($B341,'[2]1516 Exp_Rev Access'!$F$7:$FS$310,157,FALSE))</f>
        <v>0</v>
      </c>
      <c r="FZ341" s="90">
        <f>IF(ISNA(VLOOKUP($B341,'[2]1516 Exp_Rev Access'!$F$7:$FS$310,158,FALSE)),"",VLOOKUP($B341,'[2]1516 Exp_Rev Access'!$F$7:$FS$310,158,FALSE))</f>
        <v>0</v>
      </c>
      <c r="GA341" s="90">
        <f>IF(ISNA(VLOOKUP($B341,'[2]1516 Exp_Rev Access'!$F$7:$FS$310,159,FALSE)),"",VLOOKUP($B341,'[2]1516 Exp_Rev Access'!$F$7:$FS$310,159,FALSE))</f>
        <v>0</v>
      </c>
      <c r="GB341" s="90">
        <f>IF(ISNA(VLOOKUP($B341,'[2]1516 Exp_Rev Access'!$F$7:$FS$310,160,FALSE)),"",VLOOKUP($B341,'[2]1516 Exp_Rev Access'!$F$7:$FS$310,160,FALSE))</f>
        <v>0</v>
      </c>
      <c r="GC341" s="90">
        <f>IF(ISNA(VLOOKUP($B341,'[2]1516 Exp_Rev Access'!$F$7:$FS$310,161,FALSE)),"",VLOOKUP($B341,'[2]1516 Exp_Rev Access'!$F$7:$FS$310,161,FALSE))</f>
        <v>0</v>
      </c>
      <c r="GD341" s="90">
        <f>IF(ISNA(VLOOKUP($B341,'[2]1516 Exp_Rev Access'!$F$7:$FS$310,162,FALSE)),"",VLOOKUP($B341,'[2]1516 Exp_Rev Access'!$F$7:$FS$310,162,FALSE))</f>
        <v>0</v>
      </c>
      <c r="GE341" s="90">
        <f>IF(ISNA(VLOOKUP($B341,'[2]1516 Exp_Rev Access'!$F$7:$FS$310,163,FALSE)),"",VLOOKUP($B341,'[2]1516 Exp_Rev Access'!$F$7:$FS$310,163,FALSE))</f>
        <v>0</v>
      </c>
      <c r="GF341" s="90">
        <f>IF(ISNA(VLOOKUP($B341,'[2]1516 Exp_Rev Access'!$F$7:$FS$310,164,FALSE)),"",VLOOKUP($B341,'[2]1516 Exp_Rev Access'!$F$7:$FS$310,164,FALSE))</f>
        <v>0</v>
      </c>
      <c r="GG341" s="90">
        <f>IF(ISNA(VLOOKUP($B341,'[2]1516 Exp_Rev Access'!$F$7:$FS$310,165,FALSE)),"",VLOOKUP($B341,'[2]1516 Exp_Rev Access'!$F$7:$FS$310,165,FALSE))</f>
        <v>0</v>
      </c>
      <c r="GH341" s="90">
        <f>IF(ISNA(VLOOKUP($B341,'[2]1516 Exp_Rev Access'!$F$7:$FS$310,166,FALSE)),"",VLOOKUP($B341,'[2]1516 Exp_Rev Access'!$F$7:$FS$310,166,FALSE))</f>
        <v>0</v>
      </c>
      <c r="GI341" s="90">
        <f>IF(ISNA(VLOOKUP($B341,'[2]1516 Exp_Rev Access'!$F$7:$FS$310,167,FALSE)),"",VLOOKUP($B341,'[2]1516 Exp_Rev Access'!$F$7:$FS$310,167,FALSE))</f>
        <v>0</v>
      </c>
      <c r="GJ341" s="90">
        <f>IF(ISNA(VLOOKUP($B341,'[2]1516 Exp_Rev Access'!$F$7:$FS$310,168,FALSE)),"",VLOOKUP($B341,'[2]1516 Exp_Rev Access'!$F$7:$FS$310,168,FALSE))</f>
        <v>0</v>
      </c>
      <c r="GK341" s="90">
        <f>IF(ISNA(VLOOKUP($B341,'[2]1516 Exp_Rev Access'!$F$7:$FS$310,169,FALSE)),"",VLOOKUP($B341,'[2]1516 Exp_Rev Access'!$F$7:$FS$310,169,FALSE))</f>
        <v>4205.7</v>
      </c>
      <c r="GL341" s="90">
        <f>IF(ISNA(VLOOKUP($B341,'[2]1516 Exp_Rev Access'!$F$7:$FS$310,170,FALSE)),"",VLOOKUP($B341,'[2]1516 Exp_Rev Access'!$F$7:$FS$310,170,FALSE))</f>
        <v>2671.98</v>
      </c>
      <c r="GM341" s="90">
        <f>IF(ISNA(VLOOKUP($B341,'[2]1516 Exp_Rev Access'!$F$7:$FT$310,171,FALSE)),"",VLOOKUP($B341,'[2]1516 Exp_Rev Access'!$F$7:$FT$310,171,FALSE))</f>
        <v>0</v>
      </c>
      <c r="GN341" s="90">
        <f>IF(ISNA(VLOOKUP($B341,'[2]1516 Exp_Rev Access'!$F$7:$FU$310,172,FALSE)),"",VLOOKUP($B341,'[2]1516 Exp_Rev Access'!$F$7:$FU$310,172,FALSE))</f>
        <v>0</v>
      </c>
      <c r="GO341" s="90">
        <f>IF(ISNA(VLOOKUP($B341,'[2]1516 Exp_Rev Access'!$F$7:$FV$310,173,FALSE)),"",VLOOKUP($B341,'[2]1516 Exp_Rev Access'!$F$7:$FV$310,173,FALSE))</f>
        <v>0</v>
      </c>
      <c r="GP341" s="90">
        <f>IF(ISNA(VLOOKUP($B341,'[2]1516 Exp_Rev Access'!$F$7:$GA$310,174,FALSE)),"",VLOOKUP($B341,'[2]1516 Exp_Rev Access'!$F$7:$GA$310,174,FALSE))</f>
        <v>0</v>
      </c>
      <c r="GQ341" s="90">
        <f>IF(ISNA(VLOOKUP($B341,'[2]1516 Exp_Rev Access'!$F$7:$GA$310,175,FALSE)),"",VLOOKUP($B341,'[2]1516 Exp_Rev Access'!$F$7:$GA$310,175,FALSE))</f>
        <v>0</v>
      </c>
      <c r="GR341" s="90">
        <f>IF(ISNA(VLOOKUP($B341,'[2]1516 Exp_Rev Access'!$F$7:$GA$310,176,FALSE)),"",VLOOKUP($B341,'[2]1516 Exp_Rev Access'!$F$7:$GA$310,176,FALSE))</f>
        <v>0</v>
      </c>
      <c r="GS341" s="90">
        <f>IF(ISNA(VLOOKUP($B341,'[2]1516 Exp_Rev Access'!$F$7:$GA$310,177,FALSE)),"",VLOOKUP($B341,'[2]1516 Exp_Rev Access'!$F$7:$GA$310,177,FALSE))</f>
        <v>0</v>
      </c>
      <c r="GT341" s="90">
        <f>IF(ISNA(VLOOKUP($B341,'[2]1516 Exp_Rev Access'!$F$7:$GA$310,178,FALSE)),"",VLOOKUP($B341,'[2]1516 Exp_Rev Access'!$F$7:$GA$310,178,FALSE))</f>
        <v>0</v>
      </c>
      <c r="GU341" s="53">
        <f t="shared" si="836"/>
        <v>6877.68</v>
      </c>
      <c r="GV341" s="92">
        <f t="shared" si="837"/>
        <v>8.3137496013765662E-4</v>
      </c>
      <c r="GW341" s="114">
        <f t="shared" si="838"/>
        <v>15.343059831347881</v>
      </c>
    </row>
    <row r="342" spans="1:222" x14ac:dyDescent="0.2">
      <c r="B342" s="87" t="s">
        <v>684</v>
      </c>
      <c r="C342" s="87" t="s">
        <v>685</v>
      </c>
      <c r="D342" s="88">
        <f>IF(ISNA(VLOOKUP($B342,'[2]1516 enrollment_Rev_Exp by size'!$A$6:$C$325,3,FALSE)),"",VLOOKUP($B342,'[2]1516 enrollment_Rev_Exp by size'!$A$6:$C$325,3,FALSE))</f>
        <v>710.32</v>
      </c>
      <c r="E342" s="89">
        <v>9385192.3900000006</v>
      </c>
      <c r="F342" s="67">
        <f t="shared" si="816"/>
        <v>9385192.3899999987</v>
      </c>
      <c r="G342" s="67">
        <f t="shared" si="817"/>
        <v>0</v>
      </c>
      <c r="H342" s="90">
        <f>IF(ISNA(VLOOKUP($B342,'[2]1516 Exp_Rev Access'!$F$7:$FS$310,2,FALSE)),"",VLOOKUP($B342,'[2]1516 Exp_Rev Access'!$F$7:$FS$310,2,FALSE))</f>
        <v>145799.13</v>
      </c>
      <c r="I342" s="90">
        <f>IF(ISNA(VLOOKUP($B342,'[2]1516 Exp_Rev Access'!$F$7:$FS$310,3,FALSE)),"",VLOOKUP($B342,'[2]1516 Exp_Rev Access'!$F$7:$FS$310,3,FALSE))</f>
        <v>0</v>
      </c>
      <c r="J342" s="90">
        <f>IF(ISNA(VLOOKUP($B342,'[2]1516 Exp_Rev Access'!$F$7:$FS$310,4,FALSE)),"",VLOOKUP($B342,'[2]1516 Exp_Rev Access'!$F$7:$FS$310,4,FALSE))</f>
        <v>0</v>
      </c>
      <c r="K342" s="90">
        <f>IF(ISNA(VLOOKUP($B342,'[2]1516 Exp_Rev Access'!$F$7:$FS$310,5,FALSE)),"-",VLOOKUP($B342,'[2]1516 Exp_Rev Access'!$F$7:$FS$310,5,FALSE))</f>
        <v>7167.29</v>
      </c>
      <c r="L342" s="90">
        <f>IF(ISNA(VLOOKUP($B342,'[2]1516 Exp_Rev Access'!$F$7:$FS$310,6,FALSE)),"",VLOOKUP($B342,'[2]1516 Exp_Rev Access'!$F$7:$FS$310,6,FALSE))</f>
        <v>0</v>
      </c>
      <c r="M342" s="90">
        <f>IF(ISNA(VLOOKUP($B342,'[2]1516 Exp_Rev Access'!$F$7:$FS$310,7,FALSE)),"",VLOOKUP($B342,'[2]1516 Exp_Rev Access'!$F$7:$FS$310,7,FALSE))</f>
        <v>0</v>
      </c>
      <c r="N342" s="53">
        <f t="shared" si="818"/>
        <v>152966.42000000001</v>
      </c>
      <c r="O342" s="91">
        <f t="shared" si="819"/>
        <v>1.6298698379692993E-2</v>
      </c>
      <c r="P342" s="53">
        <f t="shared" si="820"/>
        <v>215.34860344633404</v>
      </c>
      <c r="Q342" s="90">
        <f>IF(ISNA(VLOOKUP($B342,'[2]1516 Exp_Rev Access'!$F$7:$FS$310,8,FALSE)),"",VLOOKUP($B342,'[2]1516 Exp_Rev Access'!$F$7:$FS$310,8,FALSE))</f>
        <v>0</v>
      </c>
      <c r="R342" s="90">
        <f>IF(ISNA(VLOOKUP($B342,'[2]1516 Exp_Rev Access'!$F$7:$FS$310,9,FALSE)),"",VLOOKUP($B342,'[2]1516 Exp_Rev Access'!$F$7:$FS$310,9,FALSE))</f>
        <v>0</v>
      </c>
      <c r="S342" s="90">
        <f>IF(ISNA(VLOOKUP($B342,'[2]1516 Exp_Rev Access'!$F$7:$FS$310,10,FALSE)),"",VLOOKUP($B342,'[2]1516 Exp_Rev Access'!$F$7:$FS$310,10,FALSE))</f>
        <v>0</v>
      </c>
      <c r="T342" s="90">
        <f>IF(ISNA(VLOOKUP($B342,'[2]1516 Exp_Rev Access'!$F$7:$FS$310,11,FALSE)),"",VLOOKUP($B342,'[2]1516 Exp_Rev Access'!$F$7:$FS$310,11,FALSE))</f>
        <v>0</v>
      </c>
      <c r="U342" s="90">
        <f>IF(ISNA(VLOOKUP($B342,'[2]1516 Exp_Rev Access'!$F$7:$FS$310,12,FALSE)),"",VLOOKUP($B342,'[2]1516 Exp_Rev Access'!$F$7:$FS$310,12,FALSE))</f>
        <v>0</v>
      </c>
      <c r="V342" s="90">
        <f>IF(ISNA(VLOOKUP($B342,'[2]1516 Exp_Rev Access'!$F$7:$FS$310,13,FALSE)),"",VLOOKUP($B342,'[2]1516 Exp_Rev Access'!$F$7:$FS$310,13,FALSE))</f>
        <v>0</v>
      </c>
      <c r="W342" s="90">
        <f>IF(ISNA(VLOOKUP($B342,'[2]1516 Exp_Rev Access'!$F$7:$FS$310,14,FALSE)),"",VLOOKUP($B342,'[2]1516 Exp_Rev Access'!$F$7:$FS$310,14,FALSE))</f>
        <v>0</v>
      </c>
      <c r="X342" s="90">
        <f>IF(ISNA(VLOOKUP($B342,'[2]1516 Exp_Rev Access'!$F$7:$FS$310,15,FALSE)),"",VLOOKUP($B342,'[2]1516 Exp_Rev Access'!$F$7:$FS$310,15,FALSE))</f>
        <v>75394.740000000005</v>
      </c>
      <c r="Y342" s="90">
        <f>IF(ISNA(VLOOKUP($B342,'[2]1516 Exp_Rev Access'!$F$7:$FS$310,16,FALSE)),"",VLOOKUP($B342,'[2]1516 Exp_Rev Access'!$F$7:$FS$310,16,FALSE))</f>
        <v>0</v>
      </c>
      <c r="Z342" s="90">
        <f>IF(ISNA(VLOOKUP($B342,'[2]1516 Exp_Rev Access'!$F$7:$FS$310,17,FALSE)),"",VLOOKUP($B342,'[2]1516 Exp_Rev Access'!$F$7:$FS$310,17,FALSE))</f>
        <v>0</v>
      </c>
      <c r="AA342" s="90">
        <f>IF(ISNA(VLOOKUP($B342,'[2]1516 Exp_Rev Access'!$F$7:$FS$310,18,FALSE)),"",VLOOKUP($B342,'[2]1516 Exp_Rev Access'!$F$7:$FS$310,18,FALSE))</f>
        <v>0</v>
      </c>
      <c r="AB342" s="90">
        <f>IF(ISNA(VLOOKUP($B342,'[2]1516 Exp_Rev Access'!$F$7:$FS$310,19,FALSE)),"",VLOOKUP($B342,'[2]1516 Exp_Rev Access'!$F$7:$FS$310,19,FALSE))</f>
        <v>0</v>
      </c>
      <c r="AC342" s="90">
        <f>IF(ISNA(VLOOKUP($B342,'[2]1516 Exp_Rev Access'!$F$7:$FS$310,20,FALSE)),"",VLOOKUP($B342,'[2]1516 Exp_Rev Access'!$F$7:$FS$310,20,FALSE))</f>
        <v>0</v>
      </c>
      <c r="AD342" s="90">
        <f>IF(ISNA(VLOOKUP($B342,'[2]1516 Exp_Rev Access'!$F$7:$FS$310,21,FALSE)),"",VLOOKUP($B342,'[2]1516 Exp_Rev Access'!$F$7:$FS$310,21,FALSE))</f>
        <v>19196.45</v>
      </c>
      <c r="AE342" s="90">
        <f>IF(ISNA(VLOOKUP($B342,'[2]1516 Exp_Rev Access'!$F$7:$FS$310,22,FALSE)),"",VLOOKUP($B342,'[2]1516 Exp_Rev Access'!$F$7:$FS$310,22,FALSE))</f>
        <v>422.81</v>
      </c>
      <c r="AF342" s="90">
        <f>IF(ISNA(VLOOKUP($B342,'[2]1516 Exp_Rev Access'!$F$7:$FS$310,23,FALSE)),"",VLOOKUP($B342,'[2]1516 Exp_Rev Access'!$F$7:$FS$310,23,FALSE))</f>
        <v>0</v>
      </c>
      <c r="AG342" s="90">
        <f>IF(ISNA(VLOOKUP($B342,'[2]1516 Exp_Rev Access'!$F$7:$FS$310,24,FALSE)),"",VLOOKUP($B342,'[2]1516 Exp_Rev Access'!$F$7:$FS$310,24,FALSE))</f>
        <v>6750.04</v>
      </c>
      <c r="AH342" s="90">
        <f>IF(ISNA(VLOOKUP($B342,'[2]1516 Exp_Rev Access'!$F$7:$FS$310,25,FALSE)),"",VLOOKUP($B342,'[2]1516 Exp_Rev Access'!$F$7:$FS$310,25,FALSE))</f>
        <v>2241.17</v>
      </c>
      <c r="AI342" s="90">
        <f>IF(ISNA(VLOOKUP($B342,'[2]1516 Exp_Rev Access'!$F$7:$FS$310,26,FALSE)),"",VLOOKUP($B342,'[2]1516 Exp_Rev Access'!$F$7:$FS$310,26,FALSE))</f>
        <v>20560</v>
      </c>
      <c r="AJ342" s="90">
        <f>IF(ISNA(VLOOKUP($B342,'[2]1516 Exp_Rev Access'!$F$7:$FS$310,27,FALSE)),"",VLOOKUP($B342,'[2]1516 Exp_Rev Access'!$F$7:$FS$310,27,FALSE))</f>
        <v>3829.42</v>
      </c>
      <c r="AK342" s="90">
        <f>IF(ISNA(VLOOKUP($B342,'[2]1516 Exp_Rev Access'!$F$7:$FS$310,28,FALSE)),"",VLOOKUP($B342,'[2]1516 Exp_Rev Access'!$F$7:$FS$310,28,FALSE))</f>
        <v>3282.41</v>
      </c>
      <c r="AL342" s="90">
        <f>IF(ISNA(VLOOKUP($B342,'[2]1516 Exp_Rev Access'!$F$7:$FS$310,29,FALSE)),"",VLOOKUP($B342,'[2]1516 Exp_Rev Access'!$F$7:$FS$310,29,FALSE))</f>
        <v>16221.62</v>
      </c>
      <c r="AM342" s="53">
        <f t="shared" si="821"/>
        <v>147898.65999999997</v>
      </c>
      <c r="AN342" s="92">
        <f t="shared" si="822"/>
        <v>1.5758724366437837E-2</v>
      </c>
      <c r="AO342" s="68">
        <f t="shared" si="823"/>
        <v>208.21412884333816</v>
      </c>
      <c r="AP342" s="90">
        <f>IF(ISNA(VLOOKUP($B342,'[2]1516 Exp_Rev Access'!$F$7:$FS$310,30,FALSE)),"",VLOOKUP($B342,'[2]1516 Exp_Rev Access'!$F$7:$FS$310,30,FALSE))</f>
        <v>5012474.78</v>
      </c>
      <c r="AQ342" s="90">
        <f>IF(ISNA(VLOOKUP($B342,'[2]1516 Exp_Rev Access'!$F$7:$FS$310,31,FALSE)),"",VLOOKUP($B342,'[2]1516 Exp_Rev Access'!$F$7:$FS$310,31,FALSE))</f>
        <v>51027.11</v>
      </c>
      <c r="AR342" s="90">
        <f>IF(ISNA(VLOOKUP($B342,'[2]1516 Exp_Rev Access'!$F$7:$FS$310,32,FALSE)),"",VLOOKUP($B342,'[2]1516 Exp_Rev Access'!$F$7:$FS$310,32,FALSE))</f>
        <v>677199.64</v>
      </c>
      <c r="AS342" s="90">
        <f>IF(ISNA(VLOOKUP($B342,'[2]1516 Exp_Rev Access'!$F$7:$FS$310,33,FALSE)),"",VLOOKUP($B342,'[2]1516 Exp_Rev Access'!$F$7:$FS$310,33,FALSE))</f>
        <v>0</v>
      </c>
      <c r="AT342" s="90">
        <f>IF(ISNA(VLOOKUP($B342,'[2]1516 Exp_Rev Access'!$F$7:$FS$310,34,FALSE)),"",VLOOKUP($B342,'[2]1516 Exp_Rev Access'!$F$7:$FS$310,34,FALSE))</f>
        <v>0</v>
      </c>
      <c r="AU342" s="53">
        <f t="shared" si="824"/>
        <v>5740701.5300000003</v>
      </c>
      <c r="AV342" s="93">
        <f t="shared" si="825"/>
        <v>0.61167648903146243</v>
      </c>
      <c r="AW342" s="53">
        <f t="shared" si="826"/>
        <v>8081.8525875661671</v>
      </c>
      <c r="AX342" s="90">
        <f>IF(ISNA(VLOOKUP($B342,'[2]1516 Exp_Rev Access'!$F$7:$FS$310,35,FALSE)),"",VLOOKUP($B342,'[2]1516 Exp_Rev Access'!$F$7:$FS$310,35,FALSE))</f>
        <v>0</v>
      </c>
      <c r="AY342" s="90">
        <f>IF(ISNA(VLOOKUP($B342,'[2]1516 Exp_Rev Access'!$F$7:$FS$310,36,FALSE)),"",VLOOKUP($B342,'[2]1516 Exp_Rev Access'!$F$7:$FS$310,36,FALSE))</f>
        <v>482103.65</v>
      </c>
      <c r="AZ342" s="90">
        <f>IF(ISNA(VLOOKUP($B342,'[2]1516 Exp_Rev Access'!$F$7:$FS$310,37,FALSE)),"",VLOOKUP($B342,'[2]1516 Exp_Rev Access'!$F$7:$FS$310,37,FALSE))</f>
        <v>4213.72</v>
      </c>
      <c r="BA342" s="90">
        <f>IF(ISNA(VLOOKUP($B342,'[2]1516 Exp_Rev Access'!$F$7:$FS$310,38,FALSE)),"",VLOOKUP($B342,'[2]1516 Exp_Rev Access'!$F$7:$FS$310,38,FALSE))</f>
        <v>0</v>
      </c>
      <c r="BB342" s="90">
        <f>IF(ISNA(VLOOKUP($B342,'[2]1516 Exp_Rev Access'!$F$7:$FS$310,39,FALSE)),"",VLOOKUP($B342,'[2]1516 Exp_Rev Access'!$F$7:$FS$310,39,FALSE))</f>
        <v>0</v>
      </c>
      <c r="BC342" s="90">
        <f>IF(ISNA(VLOOKUP($B342,'[2]1516 Exp_Rev Access'!$F$7:$FS$310,40,FALSE)),"",VLOOKUP($B342,'[2]1516 Exp_Rev Access'!$F$7:$FS$310,40,FALSE))</f>
        <v>80382.259999999995</v>
      </c>
      <c r="BD342" s="90">
        <f>IF(ISNA(VLOOKUP($B342,'[2]1516 Exp_Rev Access'!$F$7:$FS$310,41,FALSE)),"",VLOOKUP($B342,'[2]1516 Exp_Rev Access'!$F$7:$FS$310,41,FALSE))</f>
        <v>0</v>
      </c>
      <c r="BE342" s="90">
        <f>IF(ISNA(VLOOKUP($B342,'[2]1516 Exp_Rev Access'!$F$7:$FS$310,42,FALSE)),"",VLOOKUP($B342,'[2]1516 Exp_Rev Access'!$F$7:$FS$310,42,FALSE))</f>
        <v>13978.98</v>
      </c>
      <c r="BF342" s="90">
        <f>IF(ISNA(VLOOKUP($B342,'[2]1516 Exp_Rev Access'!$F$7:$FS$310,43,FALSE)),"",VLOOKUP($B342,'[2]1516 Exp_Rev Access'!$F$7:$FS$310,43,FALSE))</f>
        <v>0</v>
      </c>
      <c r="BG342" s="90">
        <f>IF(ISNA(VLOOKUP($B342,'[2]1516 Exp_Rev Access'!$F$7:$FS$310,44,FALSE)),"",VLOOKUP($B342,'[2]1516 Exp_Rev Access'!$F$7:$FS$310,44,FALSE))</f>
        <v>0</v>
      </c>
      <c r="BH342" s="90">
        <f>IF(ISNA(VLOOKUP($B342,'[2]1516 Exp_Rev Access'!$F$7:$FS$310,45,FALSE)),"",VLOOKUP($B342,'[2]1516 Exp_Rev Access'!$F$7:$FS$310,45,FALSE))</f>
        <v>2143.33</v>
      </c>
      <c r="BI342" s="90">
        <f>IF(ISNA(VLOOKUP($B342,'[2]1516 Exp_Rev Access'!$F$7:$FS$310,46,FALSE)),"",VLOOKUP($B342,'[2]1516 Exp_Rev Access'!$F$7:$FS$310,46,FALSE))</f>
        <v>0</v>
      </c>
      <c r="BJ342" s="90">
        <f>IF(ISNA(VLOOKUP($B342,'[2]1516 Exp_Rev Access'!$F$7:$FS$310,47,FALSE)),"",VLOOKUP($B342,'[2]1516 Exp_Rev Access'!$F$7:$FS$310,47,FALSE))</f>
        <v>3995.89</v>
      </c>
      <c r="BK342" s="90">
        <f>IF(ISNA(VLOOKUP($B342,'[2]1516 Exp_Rev Access'!$F$7:$FS$310,48,FALSE)),"",VLOOKUP($B342,'[2]1516 Exp_Rev Access'!$F$7:$FS$310,48,FALSE))</f>
        <v>636936.97</v>
      </c>
      <c r="BL342" s="90">
        <f>IF(ISNA(VLOOKUP($B342,'[2]1516 Exp_Rev Access'!$F$7:$FS$310,49,FALSE)),"",VLOOKUP($B342,'[2]1516 Exp_Rev Access'!$F$7:$FS$310,49,FALSE))</f>
        <v>3247</v>
      </c>
      <c r="BM342" s="90">
        <f>IF(ISNA(VLOOKUP($B342,'[2]1516 Exp_Rev Access'!$F$7:$FS$310,50,FALSE)),"",VLOOKUP($B342,'[2]1516 Exp_Rev Access'!$F$7:$FS$310,50,FALSE))</f>
        <v>0</v>
      </c>
      <c r="BN342" s="90">
        <f>IF(ISNA(VLOOKUP($B342,'[2]1516 Exp_Rev Access'!$F$7:$FS$310,51,FALSE)),"",VLOOKUP($B342,'[2]1516 Exp_Rev Access'!$F$7:$FS$310,51,FALSE))</f>
        <v>0</v>
      </c>
      <c r="BO342" s="90">
        <f>IF(ISNA(VLOOKUP($B342,'[2]1516 Exp_Rev Access'!$F$7:$FS$310,52,FALSE)),"",VLOOKUP($B342,'[2]1516 Exp_Rev Access'!$F$7:$FS$310,52,FALSE))</f>
        <v>0</v>
      </c>
      <c r="BP342" s="90">
        <f>IF(ISNA(VLOOKUP($B342,'[2]1516 Exp_Rev Access'!$F$7:$FS$310,53,FALSE)),"",VLOOKUP($B342,'[2]1516 Exp_Rev Access'!$F$7:$FS$310,53,FALSE))</f>
        <v>0</v>
      </c>
      <c r="BQ342" s="90">
        <f>IF(ISNA(VLOOKUP($B342,'[2]1516 Exp_Rev Access'!$F$7:$FS$310,54,FALSE)),"",VLOOKUP($B342,'[2]1516 Exp_Rev Access'!$F$7:$FS$310,54,FALSE))</f>
        <v>100300</v>
      </c>
      <c r="BR342" s="90">
        <f>IF(ISNA(VLOOKUP($B342,'[2]1516 Exp_Rev Access'!$F$7:$FS$310,55,FALSE)),"",VLOOKUP($B342,'[2]1516 Exp_Rev Access'!$F$7:$FS$310,55,FALSE))</f>
        <v>0</v>
      </c>
      <c r="BS342" s="90">
        <f>IF(ISNA(VLOOKUP($B342,'[2]1516 Exp_Rev Access'!$F$7:$FS$310,56,FALSE)),"",VLOOKUP($B342,'[2]1516 Exp_Rev Access'!$F$7:$FS$310,56,FALSE))</f>
        <v>53517.52</v>
      </c>
      <c r="BT342" s="90">
        <f>IF(ISNA(VLOOKUP($B342,'[2]1516 Exp_Rev Access'!$F$7:$FS$310,57,FALSE)),"",VLOOKUP($B342,'[2]1516 Exp_Rev Access'!$F$7:$FS$310,57,FALSE))</f>
        <v>0</v>
      </c>
      <c r="BU342" s="90">
        <f>IF(ISNA(VLOOKUP($B342,'[2]1516 Exp_Rev Access'!$F$7:$FS$310,58,FALSE)),"",VLOOKUP($B342,'[2]1516 Exp_Rev Access'!$F$7:$FS$310,58,FALSE))</f>
        <v>0</v>
      </c>
      <c r="BV342" s="53">
        <f t="shared" si="827"/>
        <v>1380819.3199999998</v>
      </c>
      <c r="BW342" s="92">
        <f t="shared" si="828"/>
        <v>0.14712743890804775</v>
      </c>
      <c r="BX342" s="68">
        <f t="shared" si="829"/>
        <v>1943.9398017794792</v>
      </c>
      <c r="BY342" s="90">
        <f>IF(ISNA(VLOOKUP($B342,'[2]1516 Exp_Rev Access'!$F$7:$FS$310,59,FALSE)),"",VLOOKUP($B342,'[2]1516 Exp_Rev Access'!$F$7:$FS$310,59,FALSE))</f>
        <v>0</v>
      </c>
      <c r="BZ342" s="90">
        <f>IF(ISNA(VLOOKUP($B342,'[2]1516 Exp_Rev Access'!$F$7:$FS$310,60,FALSE)),"",VLOOKUP($B342,'[2]1516 Exp_Rev Access'!$F$7:$FS$310,60,FALSE))</f>
        <v>0</v>
      </c>
      <c r="CA342" s="90">
        <f>IF(ISNA(VLOOKUP($B342,'[2]1516 Exp_Rev Access'!$F$7:$FS$310,61,FALSE)),"",VLOOKUP($B342,'[2]1516 Exp_Rev Access'!$F$7:$FS$310,61,FALSE))</f>
        <v>0</v>
      </c>
      <c r="CB342" s="90">
        <f>IF(ISNA(VLOOKUP($B342,'[2]1516 Exp_Rev Access'!$F$7:$FS$310,62,FALSE)),"",VLOOKUP($B342,'[2]1516 Exp_Rev Access'!$F$7:$FS$310,62,FALSE))</f>
        <v>0</v>
      </c>
      <c r="CC342" s="90">
        <f>IF(ISNA(VLOOKUP($B342,'[2]1516 Exp_Rev Access'!$F$7:$FS$310,63,FALSE)),"",VLOOKUP($B342,'[2]1516 Exp_Rev Access'!$F$7:$FS$310,63,FALSE))</f>
        <v>9687.35</v>
      </c>
      <c r="CD342" s="90">
        <f>IF(ISNA(VLOOKUP($B342,'[2]1516 Exp_Rev Access'!$F$7:$FS$310,64,FALSE)),"",VLOOKUP($B342,'[2]1516 Exp_Rev Access'!$F$7:$FS$310,64,FALSE))</f>
        <v>0</v>
      </c>
      <c r="CE342" s="53">
        <f t="shared" si="830"/>
        <v>9687.35</v>
      </c>
      <c r="CF342" s="92">
        <f t="shared" si="831"/>
        <v>1.0321951428850784E-3</v>
      </c>
      <c r="CG342" s="94">
        <f t="shared" si="832"/>
        <v>13.638008221646581</v>
      </c>
      <c r="CH342" s="90">
        <f>IF(ISNA(VLOOKUP($B342,'[2]1516 Exp_Rev Access'!$F$7:$FS$310,65,FALSE)),"",VLOOKUP($B342,'[2]1516 Exp_Rev Access'!$F$7:$FS$310,65,FALSE))</f>
        <v>0</v>
      </c>
      <c r="CI342" s="90">
        <f>IF(ISNA(VLOOKUP($B342,'[2]1516 Exp_Rev Access'!$F$7:$FS$310,66,FALSE)),"",VLOOKUP($B342,'[2]1516 Exp_Rev Access'!$F$7:$FS$310,66,FALSE))</f>
        <v>0</v>
      </c>
      <c r="CJ342" s="90">
        <f>IF(ISNA(VLOOKUP($B342,'[2]1516 Exp_Rev Access'!$F$7:$FS$310,67,FALSE)),"",VLOOKUP($B342,'[2]1516 Exp_Rev Access'!$F$7:$FS$310,67,FALSE))</f>
        <v>0</v>
      </c>
      <c r="CK342" s="90">
        <f>IF(ISNA(VLOOKUP($B342,'[2]1516 Exp_Rev Access'!$F$7:$FS$310,68,FALSE)),"",VLOOKUP($B342,'[2]1516 Exp_Rev Access'!$F$7:$FS$310,68,FALSE))</f>
        <v>0</v>
      </c>
      <c r="CL342" s="90">
        <f>IF(ISNA(VLOOKUP($B342,'[2]1516 Exp_Rev Access'!$F$7:$FS$310,69,FALSE)),"",VLOOKUP($B342,'[2]1516 Exp_Rev Access'!$F$7:$FS$310,69,FALSE))</f>
        <v>0</v>
      </c>
      <c r="CM342" s="90">
        <f>IF(ISNA(VLOOKUP($B342,'[2]1516 Exp_Rev Access'!$F$7:$FS$310,70,FALSE)),"",VLOOKUP($B342,'[2]1516 Exp_Rev Access'!$F$7:$FS$310,70,FALSE))</f>
        <v>0</v>
      </c>
      <c r="CN342" s="90">
        <f>IF(ISNA(VLOOKUP($B342,'[2]1516 Exp_Rev Access'!$F$7:$FS$310,71,FALSE)),"",VLOOKUP($B342,'[2]1516 Exp_Rev Access'!$F$7:$FS$310,71,FALSE))</f>
        <v>0</v>
      </c>
      <c r="CO342" s="90">
        <f>IF(ISNA(VLOOKUP($B342,'[2]1516 Exp_Rev Access'!$F$7:$FS$310,72,FALSE)),"",VLOOKUP($B342,'[2]1516 Exp_Rev Access'!$F$7:$FS$310,72,FALSE))</f>
        <v>0</v>
      </c>
      <c r="CP342" s="90">
        <f>IF(ISNA(VLOOKUP($B342,'[2]1516 Exp_Rev Access'!$F$7:$FS$310,73,FALSE)),"",VLOOKUP($B342,'[2]1516 Exp_Rev Access'!$F$7:$FS$310,73,FALSE))</f>
        <v>0</v>
      </c>
      <c r="CQ342" s="90">
        <f>IF(ISNA(VLOOKUP($B342,'[2]1516 Exp_Rev Access'!$F$7:$FS$310,74,FALSE)),"",VLOOKUP($B342,'[2]1516 Exp_Rev Access'!$F$7:$FS$310,74,FALSE))</f>
        <v>102216.56</v>
      </c>
      <c r="CR342" s="90">
        <f>IF(ISNA(VLOOKUP($B342,'[2]1516 Exp_Rev Access'!$F$7:$FS$310,75,FALSE)),"",VLOOKUP($B342,'[2]1516 Exp_Rev Access'!$F$7:$FS$310,75,FALSE))</f>
        <v>0</v>
      </c>
      <c r="CS342" s="90">
        <f>IF(ISNA(VLOOKUP($B342,'[2]1516 Exp_Rev Access'!$F$7:$FS$310,76,FALSE)),"",VLOOKUP($B342,'[2]1516 Exp_Rev Access'!$F$7:$FS$310,76,FALSE))</f>
        <v>0</v>
      </c>
      <c r="CT342" s="90">
        <f>IF(ISNA(VLOOKUP($B342,'[2]1516 Exp_Rev Access'!$F$7:$FS$310,77,FALSE)),"",VLOOKUP($B342,'[2]1516 Exp_Rev Access'!$F$7:$FS$310,77,FALSE))</f>
        <v>0</v>
      </c>
      <c r="CU342" s="90">
        <f>IF(ISNA(VLOOKUP($B342,'[2]1516 Exp_Rev Access'!$F$7:$FS$310,78,FALSE)),"",VLOOKUP($B342,'[2]1516 Exp_Rev Access'!$F$7:$FS$310,78,FALSE))</f>
        <v>107688.48</v>
      </c>
      <c r="CV342" s="90">
        <f>IF(ISNA(VLOOKUP($B342,'[2]1516 Exp_Rev Access'!$F$7:$FS$310,79,FALSE)),"",VLOOKUP($B342,'[2]1516 Exp_Rev Access'!$F$7:$FS$310,79,FALSE))</f>
        <v>28576.28</v>
      </c>
      <c r="CW342" s="90">
        <f>IF(ISNA(VLOOKUP($B342,'[2]1516 Exp_Rev Access'!$F$7:$FS$310,80,FALSE)),"",VLOOKUP($B342,'[2]1516 Exp_Rev Access'!$F$7:$FS$310,80,FALSE))</f>
        <v>0</v>
      </c>
      <c r="CX342" s="90">
        <f>IF(ISNA(VLOOKUP($B342,'[2]1516 Exp_Rev Access'!$F$7:$FS$310,81,FALSE)),"",VLOOKUP($B342,'[2]1516 Exp_Rev Access'!$F$7:$FS$310,81,FALSE))</f>
        <v>0</v>
      </c>
      <c r="CY342" s="90">
        <f>IF(ISNA(VLOOKUP($B342,'[2]1516 Exp_Rev Access'!$F$7:$FS$310,82,FALSE)),"",VLOOKUP($B342,'[2]1516 Exp_Rev Access'!$F$7:$FS$310,82,FALSE))</f>
        <v>0</v>
      </c>
      <c r="CZ342" s="90">
        <f>IF(ISNA(VLOOKUP($B342,'[2]1516 Exp_Rev Access'!$F$7:$FS$310,83,FALSE)),"",VLOOKUP($B342,'[2]1516 Exp_Rev Access'!$F$7:$FS$310,83,FALSE))</f>
        <v>0</v>
      </c>
      <c r="DA342" s="90">
        <f>IF(ISNA(VLOOKUP($B342,'[2]1516 Exp_Rev Access'!$F$7:$FS$310,84,FALSE)),"",VLOOKUP($B342,'[2]1516 Exp_Rev Access'!$F$7:$FS$310,84,FALSE))</f>
        <v>0</v>
      </c>
      <c r="DB342" s="90">
        <f>IF(ISNA(VLOOKUP($B342,'[2]1516 Exp_Rev Access'!$F$7:$FS$310,85,FALSE)),"",VLOOKUP($B342,'[2]1516 Exp_Rev Access'!$F$7:$FS$310,85,FALSE))</f>
        <v>0</v>
      </c>
      <c r="DC342" s="90">
        <f>IF(ISNA(VLOOKUP($B342,'[2]1516 Exp_Rev Access'!$F$7:$FS$310,86,FALSE)),"",VLOOKUP($B342,'[2]1516 Exp_Rev Access'!$F$7:$FS$310,86,FALSE))</f>
        <v>0</v>
      </c>
      <c r="DD342" s="90">
        <f>IF(ISNA(VLOOKUP($B342,'[2]1516 Exp_Rev Access'!$F$7:$FS$310,87,FALSE)),"",VLOOKUP($B342,'[2]1516 Exp_Rev Access'!$F$7:$FS$310,87,FALSE))</f>
        <v>0</v>
      </c>
      <c r="DE342" s="90">
        <f>IF(ISNA(VLOOKUP($B342,'[2]1516 Exp_Rev Access'!$F$7:$FS$310,88,FALSE)),"",VLOOKUP($B342,'[2]1516 Exp_Rev Access'!$F$7:$FS$310,88,FALSE))</f>
        <v>0</v>
      </c>
      <c r="DF342" s="90">
        <f>IF(ISNA(VLOOKUP($B342,'[2]1516 Exp_Rev Access'!$F$7:$FS$310,89,FALSE)),"",VLOOKUP($B342,'[2]1516 Exp_Rev Access'!$F$7:$FS$310,89,FALSE))</f>
        <v>0</v>
      </c>
      <c r="DG342" s="90">
        <f>IF(ISNA(VLOOKUP($B342,'[2]1516 Exp_Rev Access'!$F$7:$FS$310,90,FALSE)),"",VLOOKUP($B342,'[2]1516 Exp_Rev Access'!$F$7:$FS$310,90,FALSE))</f>
        <v>24422.880000000001</v>
      </c>
      <c r="DH342" s="90">
        <f>IF(ISNA(VLOOKUP($B342,'[2]1516 Exp_Rev Access'!$F$7:$FS$310,91,FALSE)),"",VLOOKUP($B342,'[2]1516 Exp_Rev Access'!$F$7:$FS$310,91,FALSE))</f>
        <v>0</v>
      </c>
      <c r="DI342" s="90">
        <f>IF(ISNA(VLOOKUP($B342,'[2]1516 Exp_Rev Access'!$F$7:$FS$310,92,FALSE)),"",VLOOKUP($B342,'[2]1516 Exp_Rev Access'!$F$7:$FS$310,92,FALSE))</f>
        <v>103277.36</v>
      </c>
      <c r="DJ342" s="90">
        <f>IF(ISNA(VLOOKUP($B342,'[2]1516 Exp_Rev Access'!$F$7:$FS$310,93,FALSE)),"",VLOOKUP($B342,'[2]1516 Exp_Rev Access'!$F$7:$FS$310,93,FALSE))</f>
        <v>0</v>
      </c>
      <c r="DK342" s="90">
        <f>IF(ISNA(VLOOKUP($B342,'[2]1516 Exp_Rev Access'!$F$7:$FS$310,94,FALSE)),"",VLOOKUP($B342,'[2]1516 Exp_Rev Access'!$F$7:$FS$310,94,FALSE))</f>
        <v>0</v>
      </c>
      <c r="DL342" s="90">
        <f>IF(ISNA(VLOOKUP($B342,'[2]1516 Exp_Rev Access'!$F$7:$FS$310,95,FALSE)),"",VLOOKUP($B342,'[2]1516 Exp_Rev Access'!$F$7:$FS$310,95,FALSE))</f>
        <v>0</v>
      </c>
      <c r="DM342" s="90">
        <f>IF(ISNA(VLOOKUP($B342,'[2]1516 Exp_Rev Access'!$F$7:$FS$310,96,FALSE)),"",VLOOKUP($B342,'[2]1516 Exp_Rev Access'!$F$7:$FS$310,96,FALSE))</f>
        <v>0</v>
      </c>
      <c r="DN342" s="90">
        <f>IF(ISNA(VLOOKUP($B342,'[2]1516 Exp_Rev Access'!$F$7:$FS$310,97,FALSE)),"",VLOOKUP($B342,'[2]1516 Exp_Rev Access'!$F$7:$FS$310,97,FALSE))</f>
        <v>0</v>
      </c>
      <c r="DO342" s="90">
        <f>IF(ISNA(VLOOKUP($B342,'[2]1516 Exp_Rev Access'!$F$7:$FS$310,98,FALSE)),"",VLOOKUP($B342,'[2]1516 Exp_Rev Access'!$F$7:$FS$310,98,FALSE))</f>
        <v>0</v>
      </c>
      <c r="DP342" s="90">
        <f>IF(ISNA(VLOOKUP($B342,'[2]1516 Exp_Rev Access'!$F$7:$FS$310,99,FALSE)),"",VLOOKUP($B342,'[2]1516 Exp_Rev Access'!$F$7:$FS$310,99,FALSE))</f>
        <v>0</v>
      </c>
      <c r="DQ342" s="90">
        <f>IF(ISNA(VLOOKUP($B342,'[2]1516 Exp_Rev Access'!$F$7:$FS$310,100,FALSE)),"",VLOOKUP($B342,'[2]1516 Exp_Rev Access'!$F$7:$FS$310,100,FALSE))</f>
        <v>0</v>
      </c>
      <c r="DR342" s="90">
        <f>IF(ISNA(VLOOKUP($B342,'[2]1516 Exp_Rev Access'!$F$7:$FS$310,101,FALSE)),"",VLOOKUP($B342,'[2]1516 Exp_Rev Access'!$F$7:$FS$310,101,FALSE))</f>
        <v>0</v>
      </c>
      <c r="DS342" s="90">
        <f>IF(ISNA(VLOOKUP($B342,'[2]1516 Exp_Rev Access'!$F$7:$FS$310,102,FALSE)),"",VLOOKUP($B342,'[2]1516 Exp_Rev Access'!$F$7:$FS$310,102,FALSE))</f>
        <v>0</v>
      </c>
      <c r="DT342" s="90">
        <f>IF(ISNA(VLOOKUP($B342,'[2]1516 Exp_Rev Access'!$F$7:$FS$310,103,FALSE)),"",VLOOKUP($B342,'[2]1516 Exp_Rev Access'!$F$7:$FS$310,103,FALSE))</f>
        <v>0</v>
      </c>
      <c r="DU342" s="90">
        <f>IF(ISNA(VLOOKUP($B342,'[2]1516 Exp_Rev Access'!$F$7:$FS$310,104,FALSE)),"",VLOOKUP($B342,'[2]1516 Exp_Rev Access'!$F$7:$FS$310,104,FALSE))</f>
        <v>0</v>
      </c>
      <c r="DV342" s="90">
        <f>IF(ISNA(VLOOKUP($B342,'[2]1516 Exp_Rev Access'!$F$7:$FS$310,105,FALSE)),"",VLOOKUP($B342,'[2]1516 Exp_Rev Access'!$F$7:$FS$310,105,FALSE))</f>
        <v>0</v>
      </c>
      <c r="DW342" s="90">
        <f>IF(ISNA(VLOOKUP($B342,'[2]1516 Exp_Rev Access'!$F$7:$FS$310,106,FALSE)),"",VLOOKUP($B342,'[2]1516 Exp_Rev Access'!$F$7:$FS$310,106,FALSE))</f>
        <v>0</v>
      </c>
      <c r="DX342" s="90">
        <f>IF(ISNA(VLOOKUP($B342,'[2]1516 Exp_Rev Access'!$F$7:$FS$310,107,FALSE)),"",VLOOKUP($B342,'[2]1516 Exp_Rev Access'!$F$7:$FS$310,107,FALSE))</f>
        <v>0</v>
      </c>
      <c r="DY342" s="90">
        <f>IF(ISNA(VLOOKUP($B342,'[2]1516 Exp_Rev Access'!$F$7:$FS$310,108,FALSE)),"",VLOOKUP($B342,'[2]1516 Exp_Rev Access'!$F$7:$FS$310,108,FALSE))</f>
        <v>0</v>
      </c>
      <c r="DZ342" s="90">
        <f>IF(ISNA(VLOOKUP($B342,'[2]1516 Exp_Rev Access'!$F$7:$FS$310,109,FALSE)),"",VLOOKUP($B342,'[2]1516 Exp_Rev Access'!$F$7:$FS$310,109,FALSE))</f>
        <v>0</v>
      </c>
      <c r="EA342" s="90">
        <f>IF(ISNA(VLOOKUP($B342,'[2]1516 Exp_Rev Access'!$F$7:$FS$310,110,FALSE)),"",VLOOKUP($B342,'[2]1516 Exp_Rev Access'!$F$7:$FS$310,110,FALSE))</f>
        <v>0</v>
      </c>
      <c r="EB342" s="90">
        <f>IF(ISNA(VLOOKUP($B342,'[2]1516 Exp_Rev Access'!$F$7:$FS$310,111,FALSE)),"",VLOOKUP($B342,'[2]1516 Exp_Rev Access'!$F$7:$FS$310,111,FALSE))</f>
        <v>0</v>
      </c>
      <c r="EC342" s="90">
        <f>IF(ISNA(VLOOKUP($B342,'[2]1516 Exp_Rev Access'!$F$7:$FS$310,112,FALSE)),"",VLOOKUP($B342,'[2]1516 Exp_Rev Access'!$F$7:$FS$310,112,FALSE))</f>
        <v>0</v>
      </c>
      <c r="ED342" s="90">
        <f>IF(ISNA(VLOOKUP($B342,'[2]1516 Exp_Rev Access'!$F$7:$FS$310,113,FALSE)),"",VLOOKUP($B342,'[2]1516 Exp_Rev Access'!$F$7:$FS$310,113,FALSE))</f>
        <v>0</v>
      </c>
      <c r="EE342" s="90">
        <f>IF(ISNA(VLOOKUP($B342,'[2]1516 Exp_Rev Access'!$F$7:$FS$310,114,FALSE)),"",VLOOKUP($B342,'[2]1516 Exp_Rev Access'!$F$7:$FS$310,114,FALSE))</f>
        <v>0</v>
      </c>
      <c r="EF342" s="90">
        <f>IF(ISNA(VLOOKUP($B342,'[2]1516 Exp_Rev Access'!$F$7:$FS$310,115,FALSE)),"",VLOOKUP($B342,'[2]1516 Exp_Rev Access'!$F$7:$FS$310,115,FALSE))</f>
        <v>0</v>
      </c>
      <c r="EG342" s="90">
        <f>IF(ISNA(VLOOKUP($B342,'[2]1516 Exp_Rev Access'!$F$7:$FS$310,116,FALSE)),"",VLOOKUP($B342,'[2]1516 Exp_Rev Access'!$F$7:$FS$310,116,FALSE))</f>
        <v>0</v>
      </c>
      <c r="EH342" s="90">
        <f>IF(ISNA(VLOOKUP($B342,'[2]1516 Exp_Rev Access'!$F$7:$FS$310,117,FALSE)),"",VLOOKUP($B342,'[2]1516 Exp_Rev Access'!$F$7:$FS$310,117,FALSE))</f>
        <v>0</v>
      </c>
      <c r="EI342" s="90">
        <f>IF(ISNA(VLOOKUP($B342,'[2]1516 Exp_Rev Access'!$F$7:$FS$310,118,FALSE)),"",VLOOKUP($B342,'[2]1516 Exp_Rev Access'!$F$7:$FS$310,118,FALSE))</f>
        <v>0</v>
      </c>
      <c r="EJ342" s="90">
        <f>IF(ISNA(VLOOKUP($B342,'[2]1516 Exp_Rev Access'!$F$7:$FS$310,119,FALSE)),"",VLOOKUP($B342,'[2]1516 Exp_Rev Access'!$F$7:$FS$310,119,FALSE))</f>
        <v>0</v>
      </c>
      <c r="EK342" s="90">
        <f>IF(ISNA(VLOOKUP($B342,'[2]1516 Exp_Rev Access'!$F$7:$FS$310,120,FALSE)),"",VLOOKUP($B342,'[2]1516 Exp_Rev Access'!$F$7:$FS$310,120,FALSE))</f>
        <v>0</v>
      </c>
      <c r="EL342" s="90">
        <f>IF(ISNA(VLOOKUP($B342,'[2]1516 Exp_Rev Access'!$F$7:$FS$310,121,FALSE)),"",VLOOKUP($B342,'[2]1516 Exp_Rev Access'!$F$7:$FS$310,121,FALSE))</f>
        <v>0</v>
      </c>
      <c r="EM342" s="90">
        <f>IF(ISNA(VLOOKUP($B342,'[2]1516 Exp_Rev Access'!$F$7:$FS$310,122,FALSE)),"",VLOOKUP($B342,'[2]1516 Exp_Rev Access'!$F$7:$FS$310,122,FALSE))</f>
        <v>0</v>
      </c>
      <c r="EN342" s="90">
        <f>IF(ISNA(VLOOKUP($B342,'[2]1516 Exp_Rev Access'!$F$7:$FS$310,123,FALSE)),"",VLOOKUP($B342,'[2]1516 Exp_Rev Access'!$F$7:$FS$310,123,FALSE))</f>
        <v>0</v>
      </c>
      <c r="EO342" s="90">
        <f>IF(ISNA(VLOOKUP($B342,'[2]1516 Exp_Rev Access'!$F$7:$FS$310,124,FALSE)),"",VLOOKUP($B342,'[2]1516 Exp_Rev Access'!$F$7:$FS$310,124,FALSE))</f>
        <v>0</v>
      </c>
      <c r="EP342" s="90">
        <f>IF(ISNA(VLOOKUP($B342,'[2]1516 Exp_Rev Access'!$F$7:$FS$310,125,FALSE)),"",VLOOKUP($B342,'[2]1516 Exp_Rev Access'!$F$7:$FS$310,125,FALSE))</f>
        <v>0</v>
      </c>
      <c r="EQ342" s="90">
        <f>IF(ISNA(VLOOKUP($B342,'[2]1516 Exp_Rev Access'!$F$7:$FS$310,126,FALSE)),"",VLOOKUP($B342,'[2]1516 Exp_Rev Access'!$F$7:$FS$310,126,FALSE))</f>
        <v>0</v>
      </c>
      <c r="ER342" s="90">
        <f>IF(ISNA(VLOOKUP($B342,'[2]1516 Exp_Rev Access'!$F$7:$FS$310,127,FALSE)),"",VLOOKUP($B342,'[2]1516 Exp_Rev Access'!$F$7:$FS$310,127,FALSE))</f>
        <v>0</v>
      </c>
      <c r="ES342" s="90">
        <f>IF(ISNA(VLOOKUP($B342,'[2]1516 Exp_Rev Access'!$F$7:$FS$310,128,FALSE)),"",VLOOKUP($B342,'[2]1516 Exp_Rev Access'!$F$7:$FS$310,128,FALSE))</f>
        <v>0</v>
      </c>
      <c r="ET342" s="90">
        <f>IF(ISNA(VLOOKUP($B342,'[2]1516 Exp_Rev Access'!$F$7:$FS$310,129,FALSE)),"",VLOOKUP($B342,'[2]1516 Exp_Rev Access'!$F$7:$FS$310,129,FALSE))</f>
        <v>0</v>
      </c>
      <c r="EU342" s="90">
        <f>IF(ISNA(VLOOKUP($B342,'[2]1516 Exp_Rev Access'!$F$7:$FS$310,130,FALSE)),"",VLOOKUP($B342,'[2]1516 Exp_Rev Access'!$F$7:$FS$310,130,FALSE))</f>
        <v>0</v>
      </c>
      <c r="EV342" s="90">
        <f>IF(ISNA(VLOOKUP($B342,'[2]1516 Exp_Rev Access'!$F$7:$FS$310,131,FALSE)),"",VLOOKUP($B342,'[2]1516 Exp_Rev Access'!$F$7:$FS$310,131,FALSE))</f>
        <v>0</v>
      </c>
      <c r="EW342" s="90">
        <f>IF(ISNA(VLOOKUP($B342,'[2]1516 Exp_Rev Access'!$F$7:$FS$310,132,FALSE)),"",VLOOKUP($B342,'[2]1516 Exp_Rev Access'!$F$7:$FS$310,132,FALSE))</f>
        <v>0</v>
      </c>
      <c r="EX342" s="90">
        <f>IF(ISNA(VLOOKUP($B342,'[2]1516 Exp_Rev Access'!$F$7:$FS$310,133,FALSE)),"",VLOOKUP($B342,'[2]1516 Exp_Rev Access'!$F$7:$FS$310,133,FALSE))</f>
        <v>0</v>
      </c>
      <c r="EY342" s="90">
        <f>IF(ISNA(VLOOKUP($B342,'[2]1516 Exp_Rev Access'!$F$7:$FS$310,134,FALSE)),"",VLOOKUP($B342,'[2]1516 Exp_Rev Access'!$F$7:$FS$310,134,FALSE))</f>
        <v>0</v>
      </c>
      <c r="EZ342" s="90">
        <f>IF(ISNA(VLOOKUP($B342,'[2]1516 Exp_Rev Access'!$F$7:$FS$310,135,FALSE)),"",VLOOKUP($B342,'[2]1516 Exp_Rev Access'!$F$7:$FS$310,135,FALSE))</f>
        <v>0</v>
      </c>
      <c r="FA342" s="90">
        <f>IF(ISNA(VLOOKUP($B342,'[2]1516 Exp_Rev Access'!$F$7:$FS$310,136,FALSE)),"",VLOOKUP($B342,'[2]1516 Exp_Rev Access'!$F$7:$FS$310,136,FALSE))</f>
        <v>0</v>
      </c>
      <c r="FB342" s="90">
        <f>IF(ISNA(VLOOKUP($B342,'[2]1516 Exp_Rev Access'!$F$7:$FS$310,137,FALSE)),"",VLOOKUP($B342,'[2]1516 Exp_Rev Access'!$F$7:$FS$310,137,FALSE))</f>
        <v>0</v>
      </c>
      <c r="FC342" s="90">
        <f>IF(ISNA(VLOOKUP($B342,'[2]1516 Exp_Rev Access'!$F$7:$FS$310,138,FALSE)),"",VLOOKUP($B342,'[2]1516 Exp_Rev Access'!$F$7:$FS$310,138,FALSE))</f>
        <v>8105.85</v>
      </c>
      <c r="FD342" s="90">
        <f>IF(ISNA(VLOOKUP($B342,'[2]1516 Exp_Rev Access'!$F$7:$FS$310,139,FALSE)),"",VLOOKUP($B342,'[2]1516 Exp_Rev Access'!$F$7:$FS$310,139,FALSE))</f>
        <v>0</v>
      </c>
      <c r="FE342" s="90">
        <f>IF(ISNA(VLOOKUP($B342,'[2]1516 Exp_Rev Access'!$F$7:$FS$310,140,FALSE)),"",VLOOKUP($B342,'[2]1516 Exp_Rev Access'!$F$7:$FS$310,140,FALSE))</f>
        <v>0</v>
      </c>
      <c r="FF342" s="90">
        <f>IF(ISNA(VLOOKUP($B342,'[2]1516 Exp_Rev Access'!$F$7:$FS$310,141,FALSE)),"",VLOOKUP($B342,'[2]1516 Exp_Rev Access'!$F$7:$FS$310,141,FALSE))</f>
        <v>0</v>
      </c>
      <c r="FG342" s="90">
        <f>IF(ISNA(VLOOKUP($B342,'[2]1516 Exp_Rev Access'!$F$7:$FS$310,142,FALSE)),"",VLOOKUP($B342,'[2]1516 Exp_Rev Access'!$F$7:$FS$310,142,FALSE))</f>
        <v>0</v>
      </c>
      <c r="FH342" s="90">
        <f>IF(ISNA(VLOOKUP($B342,'[2]1516 Exp_Rev Access'!$F$7:$FS$310,143,FALSE)),"",VLOOKUP($B342,'[2]1516 Exp_Rev Access'!$F$7:$FS$310,143,FALSE))</f>
        <v>0</v>
      </c>
      <c r="FI342" s="90">
        <f>IF(ISNA(VLOOKUP($B342,'[2]1516 Exp_Rev Access'!$F$7:$FS$310,144,FALSE)),"",VLOOKUP($B342,'[2]1516 Exp_Rev Access'!$F$7:$FS$310,144,FALSE))</f>
        <v>0</v>
      </c>
      <c r="FJ342" s="90">
        <f>IF(ISNA(VLOOKUP($B342,'[2]1516 Exp_Rev Access'!$F$7:$FS$310,145,FALSE)),"",VLOOKUP($B342,'[2]1516 Exp_Rev Access'!$F$7:$FS$310,145,FALSE))</f>
        <v>0</v>
      </c>
      <c r="FK342" s="90">
        <f>IF(ISNA(VLOOKUP($B342,'[2]1516 Exp_Rev Access'!$F$7:$FS$310,146,FALSE)),"",VLOOKUP($B342,'[2]1516 Exp_Rev Access'!$F$7:$FS$310,146,FALSE))</f>
        <v>0</v>
      </c>
      <c r="FL342" s="90">
        <f>IF(ISNA(VLOOKUP($B342,'[2]1516 Exp_Rev Access'!$F$7:$FS$310,1147,FALSE)),"",VLOOKUP($B342,'[2]1516 Exp_Rev Access'!$F$7:$FS$310,147,FALSE))</f>
        <v>0</v>
      </c>
      <c r="FM342" s="90">
        <f>IF(ISNA(VLOOKUP($B342,'[2]1516 Exp_Rev Access'!$F$7:$FS$310,148,FALSE)),"",VLOOKUP($B342,'[2]1516 Exp_Rev Access'!$F$7:$FS$310,148,FALSE))</f>
        <v>0</v>
      </c>
      <c r="FN342" s="90">
        <f>IF(ISNA(VLOOKUP($B342,'[2]1516 Exp_Rev Access'!$F$7:$FS$310,149,FALSE)),"",VLOOKUP($B342,'[2]1516 Exp_Rev Access'!$F$7:$FS$310,149,FALSE))</f>
        <v>0</v>
      </c>
      <c r="FO342" s="90">
        <f>IF(ISNA(VLOOKUP($B342,'[2]1516 Exp_Rev Access'!$F$7:$FS$310,150,FALSE)),"",VLOOKUP($B342,'[2]1516 Exp_Rev Access'!$F$7:$FS$310,150,FALSE))</f>
        <v>0</v>
      </c>
      <c r="FP342" s="90">
        <f>IF(ISNA(VLOOKUP($B342,'[2]1516 Exp_Rev Access'!$F$7:$FS$310,151,FALSE)),"",VLOOKUP($B342,'[2]1516 Exp_Rev Access'!$F$7:$FS$310,151,FALSE))</f>
        <v>0</v>
      </c>
      <c r="FQ342" s="90">
        <f>IF(ISNA(VLOOKUP($B342,'[2]1516 Exp_Rev Access'!$F$7:$FS$310,152,FALSE)),"",VLOOKUP($B342,'[2]1516 Exp_Rev Access'!$F$7:$FS$310,152,FALSE))</f>
        <v>0</v>
      </c>
      <c r="FR342" s="90">
        <f>IF(ISNA(VLOOKUP($B342,'[2]1516 Exp_Rev Access'!$F$7:$FS$310,153,FALSE)),"",VLOOKUP($B342,'[2]1516 Exp_Rev Access'!$F$7:$FS$310,153,FALSE))</f>
        <v>10429.39</v>
      </c>
      <c r="FS342" s="53">
        <f t="shared" si="833"/>
        <v>384716.79999999993</v>
      </c>
      <c r="FT342" s="92">
        <f t="shared" si="834"/>
        <v>4.0991892761827541E-2</v>
      </c>
      <c r="FU342" s="116">
        <f t="shared" si="835"/>
        <v>541.61054172767194</v>
      </c>
      <c r="FV342" s="90">
        <f>IF(ISNA(VLOOKUP($B342,'[2]1516 Exp_Rev Access'!$F$7:$FS$310,154,FALSE)),"",VLOOKUP($B342,'[2]1516 Exp_Rev Access'!$F$7:$FS$310,154,FALSE))</f>
        <v>1149747.98</v>
      </c>
      <c r="FW342" s="90">
        <f>IF(ISNA(VLOOKUP($B342,'[2]1516 Exp_Rev Access'!$F$7:$FS$310,155,FALSE)),"",VLOOKUP($B342,'[2]1516 Exp_Rev Access'!$F$7:$FS$310,155,FALSE))</f>
        <v>179307.22</v>
      </c>
      <c r="FX342" s="90">
        <f>IF(ISNA(VLOOKUP($B342,'[2]1516 Exp_Rev Access'!$F$7:$FS$310,156,FALSE)),"",VLOOKUP($B342,'[2]1516 Exp_Rev Access'!$F$7:$FS$310,156,FALSE))</f>
        <v>0</v>
      </c>
      <c r="FY342" s="90">
        <f>IF(ISNA(VLOOKUP($B342,'[2]1516 Exp_Rev Access'!$F$7:$FS$310,157,FALSE)),"",VLOOKUP($B342,'[2]1516 Exp_Rev Access'!$F$7:$FS$310,157,FALSE))</f>
        <v>0</v>
      </c>
      <c r="FZ342" s="90">
        <f>IF(ISNA(VLOOKUP($B342,'[2]1516 Exp_Rev Access'!$F$7:$FS$310,158,FALSE)),"",VLOOKUP($B342,'[2]1516 Exp_Rev Access'!$F$7:$FS$310,158,FALSE))</f>
        <v>0</v>
      </c>
      <c r="GA342" s="90">
        <f>IF(ISNA(VLOOKUP($B342,'[2]1516 Exp_Rev Access'!$F$7:$FS$310,159,FALSE)),"",VLOOKUP($B342,'[2]1516 Exp_Rev Access'!$F$7:$FS$310,159,FALSE))</f>
        <v>0</v>
      </c>
      <c r="GB342" s="90">
        <f>IF(ISNA(VLOOKUP($B342,'[2]1516 Exp_Rev Access'!$F$7:$FS$310,160,FALSE)),"",VLOOKUP($B342,'[2]1516 Exp_Rev Access'!$F$7:$FS$310,160,FALSE))</f>
        <v>0</v>
      </c>
      <c r="GC342" s="90">
        <f>IF(ISNA(VLOOKUP($B342,'[2]1516 Exp_Rev Access'!$F$7:$FS$310,161,FALSE)),"",VLOOKUP($B342,'[2]1516 Exp_Rev Access'!$F$7:$FS$310,161,FALSE))</f>
        <v>0</v>
      </c>
      <c r="GD342" s="90">
        <f>IF(ISNA(VLOOKUP($B342,'[2]1516 Exp_Rev Access'!$F$7:$FS$310,162,FALSE)),"",VLOOKUP($B342,'[2]1516 Exp_Rev Access'!$F$7:$FS$310,162,FALSE))</f>
        <v>0</v>
      </c>
      <c r="GE342" s="90">
        <f>IF(ISNA(VLOOKUP($B342,'[2]1516 Exp_Rev Access'!$F$7:$FS$310,163,FALSE)),"",VLOOKUP($B342,'[2]1516 Exp_Rev Access'!$F$7:$FS$310,163,FALSE))</f>
        <v>0</v>
      </c>
      <c r="GF342" s="90">
        <f>IF(ISNA(VLOOKUP($B342,'[2]1516 Exp_Rev Access'!$F$7:$FS$310,164,FALSE)),"",VLOOKUP($B342,'[2]1516 Exp_Rev Access'!$F$7:$FS$310,164,FALSE))</f>
        <v>0</v>
      </c>
      <c r="GG342" s="90">
        <f>IF(ISNA(VLOOKUP($B342,'[2]1516 Exp_Rev Access'!$F$7:$FS$310,165,FALSE)),"",VLOOKUP($B342,'[2]1516 Exp_Rev Access'!$F$7:$FS$310,165,FALSE))</f>
        <v>0</v>
      </c>
      <c r="GH342" s="90">
        <f>IF(ISNA(VLOOKUP($B342,'[2]1516 Exp_Rev Access'!$F$7:$FS$310,166,FALSE)),"",VLOOKUP($B342,'[2]1516 Exp_Rev Access'!$F$7:$FS$310,166,FALSE))</f>
        <v>239347.11</v>
      </c>
      <c r="GI342" s="90">
        <f>IF(ISNA(VLOOKUP($B342,'[2]1516 Exp_Rev Access'!$F$7:$FS$310,167,FALSE)),"",VLOOKUP($B342,'[2]1516 Exp_Rev Access'!$F$7:$FS$310,167,FALSE))</f>
        <v>0</v>
      </c>
      <c r="GJ342" s="90">
        <f>IF(ISNA(VLOOKUP($B342,'[2]1516 Exp_Rev Access'!$F$7:$FS$310,168,FALSE)),"",VLOOKUP($B342,'[2]1516 Exp_Rev Access'!$F$7:$FS$310,168,FALSE))</f>
        <v>0</v>
      </c>
      <c r="GK342" s="90">
        <f>IF(ISNA(VLOOKUP($B342,'[2]1516 Exp_Rev Access'!$F$7:$FS$310,169,FALSE)),"",VLOOKUP($B342,'[2]1516 Exp_Rev Access'!$F$7:$FS$310,169,FALSE))</f>
        <v>0</v>
      </c>
      <c r="GL342" s="90">
        <f>IF(ISNA(VLOOKUP($B342,'[2]1516 Exp_Rev Access'!$F$7:$FS$310,170,FALSE)),"",VLOOKUP($B342,'[2]1516 Exp_Rev Access'!$F$7:$FS$310,170,FALSE))</f>
        <v>0</v>
      </c>
      <c r="GM342" s="90">
        <f>IF(ISNA(VLOOKUP($B342,'[2]1516 Exp_Rev Access'!$F$7:$FT$310,171,FALSE)),"",VLOOKUP($B342,'[2]1516 Exp_Rev Access'!$F$7:$FT$310,171,FALSE))</f>
        <v>0</v>
      </c>
      <c r="GN342" s="90">
        <f>IF(ISNA(VLOOKUP($B342,'[2]1516 Exp_Rev Access'!$F$7:$FU$310,172,FALSE)),"",VLOOKUP($B342,'[2]1516 Exp_Rev Access'!$F$7:$FU$310,172,FALSE))</f>
        <v>0</v>
      </c>
      <c r="GO342" s="90">
        <f>IF(ISNA(VLOOKUP($B342,'[2]1516 Exp_Rev Access'!$F$7:$FV$310,173,FALSE)),"",VLOOKUP($B342,'[2]1516 Exp_Rev Access'!$F$7:$FV$310,173,FALSE))</f>
        <v>0</v>
      </c>
      <c r="GP342" s="90">
        <f>IF(ISNA(VLOOKUP($B342,'[2]1516 Exp_Rev Access'!$F$7:$GA$310,174,FALSE)),"",VLOOKUP($B342,'[2]1516 Exp_Rev Access'!$F$7:$GA$310,174,FALSE))</f>
        <v>0</v>
      </c>
      <c r="GQ342" s="90">
        <f>IF(ISNA(VLOOKUP($B342,'[2]1516 Exp_Rev Access'!$F$7:$GA$310,175,FALSE)),"",VLOOKUP($B342,'[2]1516 Exp_Rev Access'!$F$7:$GA$310,175,FALSE))</f>
        <v>0</v>
      </c>
      <c r="GR342" s="90">
        <f>IF(ISNA(VLOOKUP($B342,'[2]1516 Exp_Rev Access'!$F$7:$GA$310,176,FALSE)),"",VLOOKUP($B342,'[2]1516 Exp_Rev Access'!$F$7:$GA$310,176,FALSE))</f>
        <v>0</v>
      </c>
      <c r="GS342" s="90">
        <f>IF(ISNA(VLOOKUP($B342,'[2]1516 Exp_Rev Access'!$F$7:$GA$310,177,FALSE)),"",VLOOKUP($B342,'[2]1516 Exp_Rev Access'!$F$7:$GA$310,177,FALSE))</f>
        <v>0</v>
      </c>
      <c r="GT342" s="90">
        <f>IF(ISNA(VLOOKUP($B342,'[2]1516 Exp_Rev Access'!$F$7:$GA$310,178,FALSE)),"",VLOOKUP($B342,'[2]1516 Exp_Rev Access'!$F$7:$GA$310,178,FALSE))</f>
        <v>0</v>
      </c>
      <c r="GU342" s="53">
        <f t="shared" si="836"/>
        <v>1568402.31</v>
      </c>
      <c r="GV342" s="92">
        <f t="shared" si="837"/>
        <v>0.16711456140964628</v>
      </c>
      <c r="GW342" s="114">
        <f t="shared" si="838"/>
        <v>2208.0221731050792</v>
      </c>
    </row>
    <row r="343" spans="1:222" x14ac:dyDescent="0.2">
      <c r="B343" s="87" t="s">
        <v>686</v>
      </c>
      <c r="C343" s="87" t="s">
        <v>687</v>
      </c>
      <c r="D343" s="88">
        <f>IF(ISNA(VLOOKUP($B343,'[2]1516 enrollment_Rev_Exp by size'!$A$6:$C$325,3,FALSE)),"",VLOOKUP($B343,'[2]1516 enrollment_Rev_Exp by size'!$A$6:$C$325,3,FALSE))</f>
        <v>1811.87</v>
      </c>
      <c r="E343" s="89">
        <v>20571835.940000001</v>
      </c>
      <c r="F343" s="67">
        <f t="shared" si="816"/>
        <v>20571835.940000001</v>
      </c>
      <c r="G343" s="67">
        <f t="shared" si="817"/>
        <v>0</v>
      </c>
      <c r="H343" s="90">
        <f>IF(ISNA(VLOOKUP($B343,'[2]1516 Exp_Rev Access'!$F$7:$FS$310,2,FALSE)),"",VLOOKUP($B343,'[2]1516 Exp_Rev Access'!$F$7:$FS$310,2,FALSE))</f>
        <v>2644758.27</v>
      </c>
      <c r="I343" s="90">
        <f>IF(ISNA(VLOOKUP($B343,'[2]1516 Exp_Rev Access'!$F$7:$FS$310,3,FALSE)),"",VLOOKUP($B343,'[2]1516 Exp_Rev Access'!$F$7:$FS$310,3,FALSE))</f>
        <v>0</v>
      </c>
      <c r="J343" s="90">
        <f>IF(ISNA(VLOOKUP($B343,'[2]1516 Exp_Rev Access'!$F$7:$FS$310,4,FALSE)),"",VLOOKUP($B343,'[2]1516 Exp_Rev Access'!$F$7:$FS$310,4,FALSE))</f>
        <v>0</v>
      </c>
      <c r="K343" s="90">
        <f>IF(ISNA(VLOOKUP($B343,'[2]1516 Exp_Rev Access'!$F$7:$FS$310,5,FALSE)),"-",VLOOKUP($B343,'[2]1516 Exp_Rev Access'!$F$7:$FS$310,5,FALSE))</f>
        <v>65043.33</v>
      </c>
      <c r="L343" s="90">
        <f>IF(ISNA(VLOOKUP($B343,'[2]1516 Exp_Rev Access'!$F$7:$FS$310,6,FALSE)),"",VLOOKUP($B343,'[2]1516 Exp_Rev Access'!$F$7:$FS$310,6,FALSE))</f>
        <v>0</v>
      </c>
      <c r="M343" s="90">
        <f>IF(ISNA(VLOOKUP($B343,'[2]1516 Exp_Rev Access'!$F$7:$FS$310,7,FALSE)),"",VLOOKUP($B343,'[2]1516 Exp_Rev Access'!$F$7:$FS$310,7,FALSE))</f>
        <v>0</v>
      </c>
      <c r="N343" s="53">
        <f t="shared" si="818"/>
        <v>2709801.6</v>
      </c>
      <c r="O343" s="91">
        <f t="shared" si="819"/>
        <v>0.13172385818666993</v>
      </c>
      <c r="P343" s="53">
        <f t="shared" si="820"/>
        <v>1495.5827956751866</v>
      </c>
      <c r="Q343" s="90">
        <f>IF(ISNA(VLOOKUP($B343,'[2]1516 Exp_Rev Access'!$F$7:$FS$310,8,FALSE)),"",VLOOKUP($B343,'[2]1516 Exp_Rev Access'!$F$7:$FS$310,8,FALSE))</f>
        <v>0</v>
      </c>
      <c r="R343" s="90">
        <f>IF(ISNA(VLOOKUP($B343,'[2]1516 Exp_Rev Access'!$F$7:$FS$310,9,FALSE)),"",VLOOKUP($B343,'[2]1516 Exp_Rev Access'!$F$7:$FS$310,9,FALSE))</f>
        <v>0</v>
      </c>
      <c r="S343" s="90">
        <f>IF(ISNA(VLOOKUP($B343,'[2]1516 Exp_Rev Access'!$F$7:$FS$310,10,FALSE)),"",VLOOKUP($B343,'[2]1516 Exp_Rev Access'!$F$7:$FS$310,10,FALSE))</f>
        <v>0</v>
      </c>
      <c r="T343" s="90">
        <f>IF(ISNA(VLOOKUP($B343,'[2]1516 Exp_Rev Access'!$F$7:$FS$310,11,FALSE)),"",VLOOKUP($B343,'[2]1516 Exp_Rev Access'!$F$7:$FS$310,11,FALSE))</f>
        <v>0</v>
      </c>
      <c r="U343" s="90">
        <f>IF(ISNA(VLOOKUP($B343,'[2]1516 Exp_Rev Access'!$F$7:$FS$310,12,FALSE)),"",VLOOKUP($B343,'[2]1516 Exp_Rev Access'!$F$7:$FS$310,12,FALSE))</f>
        <v>0</v>
      </c>
      <c r="V343" s="90">
        <f>IF(ISNA(VLOOKUP($B343,'[2]1516 Exp_Rev Access'!$F$7:$FS$310,13,FALSE)),"",VLOOKUP($B343,'[2]1516 Exp_Rev Access'!$F$7:$FS$310,13,FALSE))</f>
        <v>0</v>
      </c>
      <c r="W343" s="90">
        <f>IF(ISNA(VLOOKUP($B343,'[2]1516 Exp_Rev Access'!$F$7:$FS$310,14,FALSE)),"",VLOOKUP($B343,'[2]1516 Exp_Rev Access'!$F$7:$FS$310,14,FALSE))</f>
        <v>0</v>
      </c>
      <c r="X343" s="90">
        <f>IF(ISNA(VLOOKUP($B343,'[2]1516 Exp_Rev Access'!$F$7:$FS$310,15,FALSE)),"",VLOOKUP($B343,'[2]1516 Exp_Rev Access'!$F$7:$FS$310,15,FALSE))</f>
        <v>0</v>
      </c>
      <c r="Y343" s="90">
        <f>IF(ISNA(VLOOKUP($B343,'[2]1516 Exp_Rev Access'!$F$7:$FS$310,16,FALSE)),"",VLOOKUP($B343,'[2]1516 Exp_Rev Access'!$F$7:$FS$310,16,FALSE))</f>
        <v>5</v>
      </c>
      <c r="Z343" s="90">
        <f>IF(ISNA(VLOOKUP($B343,'[2]1516 Exp_Rev Access'!$F$7:$FS$310,17,FALSE)),"",VLOOKUP($B343,'[2]1516 Exp_Rev Access'!$F$7:$FS$310,17,FALSE))</f>
        <v>0</v>
      </c>
      <c r="AA343" s="90">
        <f>IF(ISNA(VLOOKUP($B343,'[2]1516 Exp_Rev Access'!$F$7:$FS$310,18,FALSE)),"",VLOOKUP($B343,'[2]1516 Exp_Rev Access'!$F$7:$FS$310,18,FALSE))</f>
        <v>0</v>
      </c>
      <c r="AB343" s="90">
        <f>IF(ISNA(VLOOKUP($B343,'[2]1516 Exp_Rev Access'!$F$7:$FS$310,19,FALSE)),"",VLOOKUP($B343,'[2]1516 Exp_Rev Access'!$F$7:$FS$310,19,FALSE))</f>
        <v>0</v>
      </c>
      <c r="AC343" s="90">
        <f>IF(ISNA(VLOOKUP($B343,'[2]1516 Exp_Rev Access'!$F$7:$FS$310,20,FALSE)),"",VLOOKUP($B343,'[2]1516 Exp_Rev Access'!$F$7:$FS$310,20,FALSE))</f>
        <v>0</v>
      </c>
      <c r="AD343" s="90">
        <f>IF(ISNA(VLOOKUP($B343,'[2]1516 Exp_Rev Access'!$F$7:$FS$310,21,FALSE)),"",VLOOKUP($B343,'[2]1516 Exp_Rev Access'!$F$7:$FS$310,21,FALSE))</f>
        <v>89554.7</v>
      </c>
      <c r="AE343" s="90">
        <f>IF(ISNA(VLOOKUP($B343,'[2]1516 Exp_Rev Access'!$F$7:$FS$310,22,FALSE)),"",VLOOKUP($B343,'[2]1516 Exp_Rev Access'!$F$7:$FS$310,22,FALSE))</f>
        <v>4464.1899999999996</v>
      </c>
      <c r="AF343" s="90">
        <f>IF(ISNA(VLOOKUP($B343,'[2]1516 Exp_Rev Access'!$F$7:$FS$310,23,FALSE)),"",VLOOKUP($B343,'[2]1516 Exp_Rev Access'!$F$7:$FS$310,23,FALSE))</f>
        <v>0</v>
      </c>
      <c r="AG343" s="90">
        <f>IF(ISNA(VLOOKUP($B343,'[2]1516 Exp_Rev Access'!$F$7:$FS$310,24,FALSE)),"",VLOOKUP($B343,'[2]1516 Exp_Rev Access'!$F$7:$FS$310,24,FALSE))</f>
        <v>5850</v>
      </c>
      <c r="AH343" s="90">
        <f>IF(ISNA(VLOOKUP($B343,'[2]1516 Exp_Rev Access'!$F$7:$FS$310,25,FALSE)),"",VLOOKUP($B343,'[2]1516 Exp_Rev Access'!$F$7:$FS$310,25,FALSE))</f>
        <v>86.24</v>
      </c>
      <c r="AI343" s="90">
        <f>IF(ISNA(VLOOKUP($B343,'[2]1516 Exp_Rev Access'!$F$7:$FS$310,26,FALSE)),"",VLOOKUP($B343,'[2]1516 Exp_Rev Access'!$F$7:$FS$310,26,FALSE))</f>
        <v>22257.599999999999</v>
      </c>
      <c r="AJ343" s="90">
        <f>IF(ISNA(VLOOKUP($B343,'[2]1516 Exp_Rev Access'!$F$7:$FS$310,27,FALSE)),"",VLOOKUP($B343,'[2]1516 Exp_Rev Access'!$F$7:$FS$310,27,FALSE))</f>
        <v>0</v>
      </c>
      <c r="AK343" s="90">
        <f>IF(ISNA(VLOOKUP($B343,'[2]1516 Exp_Rev Access'!$F$7:$FS$310,28,FALSE)),"",VLOOKUP($B343,'[2]1516 Exp_Rev Access'!$F$7:$FS$310,28,FALSE))</f>
        <v>109119.53</v>
      </c>
      <c r="AL343" s="90">
        <f>IF(ISNA(VLOOKUP($B343,'[2]1516 Exp_Rev Access'!$F$7:$FS$310,29,FALSE)),"",VLOOKUP($B343,'[2]1516 Exp_Rev Access'!$F$7:$FS$310,29,FALSE))</f>
        <v>0</v>
      </c>
      <c r="AM343" s="53">
        <f t="shared" si="821"/>
        <v>231337.26</v>
      </c>
      <c r="AN343" s="92">
        <f t="shared" si="822"/>
        <v>1.1245338562621261E-2</v>
      </c>
      <c r="AO343" s="68">
        <f t="shared" si="823"/>
        <v>127.67872971018893</v>
      </c>
      <c r="AP343" s="90">
        <f>IF(ISNA(VLOOKUP($B343,'[2]1516 Exp_Rev Access'!$F$7:$FS$310,30,FALSE)),"",VLOOKUP($B343,'[2]1516 Exp_Rev Access'!$F$7:$FS$310,30,FALSE))</f>
        <v>11111885.609999999</v>
      </c>
      <c r="AQ343" s="90">
        <f>IF(ISNA(VLOOKUP($B343,'[2]1516 Exp_Rev Access'!$F$7:$FS$310,31,FALSE)),"",VLOOKUP($B343,'[2]1516 Exp_Rev Access'!$F$7:$FS$310,31,FALSE))</f>
        <v>299387.65999999997</v>
      </c>
      <c r="AR343" s="90">
        <f>IF(ISNA(VLOOKUP($B343,'[2]1516 Exp_Rev Access'!$F$7:$FS$310,32,FALSE)),"",VLOOKUP($B343,'[2]1516 Exp_Rev Access'!$F$7:$FS$310,32,FALSE))</f>
        <v>1005709.36</v>
      </c>
      <c r="AS343" s="90">
        <f>IF(ISNA(VLOOKUP($B343,'[2]1516 Exp_Rev Access'!$F$7:$FS$310,33,FALSE)),"",VLOOKUP($B343,'[2]1516 Exp_Rev Access'!$F$7:$FS$310,33,FALSE))</f>
        <v>21131.22</v>
      </c>
      <c r="AT343" s="90">
        <f>IF(ISNA(VLOOKUP($B343,'[2]1516 Exp_Rev Access'!$F$7:$FS$310,34,FALSE)),"",VLOOKUP($B343,'[2]1516 Exp_Rev Access'!$F$7:$FS$310,34,FALSE))</f>
        <v>0</v>
      </c>
      <c r="AU343" s="53">
        <f t="shared" si="824"/>
        <v>12438113.85</v>
      </c>
      <c r="AV343" s="93">
        <f t="shared" si="825"/>
        <v>0.60461856133196434</v>
      </c>
      <c r="AW343" s="53">
        <f t="shared" si="826"/>
        <v>6864.7937489996521</v>
      </c>
      <c r="AX343" s="90">
        <f>IF(ISNA(VLOOKUP($B343,'[2]1516 Exp_Rev Access'!$F$7:$FS$310,35,FALSE)),"",VLOOKUP($B343,'[2]1516 Exp_Rev Access'!$F$7:$FS$310,35,FALSE))</f>
        <v>0</v>
      </c>
      <c r="AY343" s="90">
        <f>IF(ISNA(VLOOKUP($B343,'[2]1516 Exp_Rev Access'!$F$7:$FS$310,36,FALSE)),"",VLOOKUP($B343,'[2]1516 Exp_Rev Access'!$F$7:$FS$310,36,FALSE))</f>
        <v>1630414.79</v>
      </c>
      <c r="AZ343" s="90">
        <f>IF(ISNA(VLOOKUP($B343,'[2]1516 Exp_Rev Access'!$F$7:$FS$310,37,FALSE)),"",VLOOKUP($B343,'[2]1516 Exp_Rev Access'!$F$7:$FS$310,37,FALSE))</f>
        <v>65462.81</v>
      </c>
      <c r="BA343" s="90">
        <f>IF(ISNA(VLOOKUP($B343,'[2]1516 Exp_Rev Access'!$F$7:$FS$310,38,FALSE)),"",VLOOKUP($B343,'[2]1516 Exp_Rev Access'!$F$7:$FS$310,38,FALSE))</f>
        <v>0</v>
      </c>
      <c r="BB343" s="90">
        <f>IF(ISNA(VLOOKUP($B343,'[2]1516 Exp_Rev Access'!$F$7:$FS$310,39,FALSE)),"",VLOOKUP($B343,'[2]1516 Exp_Rev Access'!$F$7:$FS$310,39,FALSE))</f>
        <v>0</v>
      </c>
      <c r="BC343" s="90">
        <f>IF(ISNA(VLOOKUP($B343,'[2]1516 Exp_Rev Access'!$F$7:$FS$310,40,FALSE)),"",VLOOKUP($B343,'[2]1516 Exp_Rev Access'!$F$7:$FS$310,40,FALSE))</f>
        <v>492368.85</v>
      </c>
      <c r="BD343" s="90">
        <f>IF(ISNA(VLOOKUP($B343,'[2]1516 Exp_Rev Access'!$F$7:$FS$310,41,FALSE)),"",VLOOKUP($B343,'[2]1516 Exp_Rev Access'!$F$7:$FS$310,41,FALSE))</f>
        <v>0</v>
      </c>
      <c r="BE343" s="90">
        <f>IF(ISNA(VLOOKUP($B343,'[2]1516 Exp_Rev Access'!$F$7:$FS$310,42,FALSE)),"",VLOOKUP($B343,'[2]1516 Exp_Rev Access'!$F$7:$FS$310,42,FALSE))</f>
        <v>95861.79</v>
      </c>
      <c r="BF343" s="90">
        <f>IF(ISNA(VLOOKUP($B343,'[2]1516 Exp_Rev Access'!$F$7:$FS$310,43,FALSE)),"",VLOOKUP($B343,'[2]1516 Exp_Rev Access'!$F$7:$FS$310,43,FALSE))</f>
        <v>0</v>
      </c>
      <c r="BG343" s="90">
        <f>IF(ISNA(VLOOKUP($B343,'[2]1516 Exp_Rev Access'!$F$7:$FS$310,44,FALSE)),"",VLOOKUP($B343,'[2]1516 Exp_Rev Access'!$F$7:$FS$310,44,FALSE))</f>
        <v>23005.89</v>
      </c>
      <c r="BH343" s="90">
        <f>IF(ISNA(VLOOKUP($B343,'[2]1516 Exp_Rev Access'!$F$7:$FS$310,45,FALSE)),"",VLOOKUP($B343,'[2]1516 Exp_Rev Access'!$F$7:$FS$310,45,FALSE))</f>
        <v>5823.2</v>
      </c>
      <c r="BI343" s="90">
        <f>IF(ISNA(VLOOKUP($B343,'[2]1516 Exp_Rev Access'!$F$7:$FS$310,46,FALSE)),"",VLOOKUP($B343,'[2]1516 Exp_Rev Access'!$F$7:$FS$310,46,FALSE))</f>
        <v>0</v>
      </c>
      <c r="BJ343" s="90">
        <f>IF(ISNA(VLOOKUP($B343,'[2]1516 Exp_Rev Access'!$F$7:$FS$310,47,FALSE)),"",VLOOKUP($B343,'[2]1516 Exp_Rev Access'!$F$7:$FS$310,47,FALSE))</f>
        <v>13050.13</v>
      </c>
      <c r="BK343" s="90">
        <f>IF(ISNA(VLOOKUP($B343,'[2]1516 Exp_Rev Access'!$F$7:$FS$310,48,FALSE)),"",VLOOKUP($B343,'[2]1516 Exp_Rev Access'!$F$7:$FS$310,48,FALSE))</f>
        <v>1244942.1200000001</v>
      </c>
      <c r="BL343" s="90">
        <f>IF(ISNA(VLOOKUP($B343,'[2]1516 Exp_Rev Access'!$F$7:$FS$310,49,FALSE)),"",VLOOKUP($B343,'[2]1516 Exp_Rev Access'!$F$7:$FS$310,49,FALSE))</f>
        <v>0</v>
      </c>
      <c r="BM343" s="90">
        <f>IF(ISNA(VLOOKUP($B343,'[2]1516 Exp_Rev Access'!$F$7:$FS$310,50,FALSE)),"",VLOOKUP($B343,'[2]1516 Exp_Rev Access'!$F$7:$FS$310,50,FALSE))</f>
        <v>0</v>
      </c>
      <c r="BN343" s="90">
        <f>IF(ISNA(VLOOKUP($B343,'[2]1516 Exp_Rev Access'!$F$7:$FS$310,51,FALSE)),"",VLOOKUP($B343,'[2]1516 Exp_Rev Access'!$F$7:$FS$310,51,FALSE))</f>
        <v>0</v>
      </c>
      <c r="BO343" s="90">
        <f>IF(ISNA(VLOOKUP($B343,'[2]1516 Exp_Rev Access'!$F$7:$FS$310,52,FALSE)),"",VLOOKUP($B343,'[2]1516 Exp_Rev Access'!$F$7:$FS$310,52,FALSE))</f>
        <v>0</v>
      </c>
      <c r="BP343" s="90">
        <f>IF(ISNA(VLOOKUP($B343,'[2]1516 Exp_Rev Access'!$F$7:$FS$310,53,FALSE)),"",VLOOKUP($B343,'[2]1516 Exp_Rev Access'!$F$7:$FS$310,53,FALSE))</f>
        <v>0</v>
      </c>
      <c r="BQ343" s="90">
        <f>IF(ISNA(VLOOKUP($B343,'[2]1516 Exp_Rev Access'!$F$7:$FS$310,54,FALSE)),"",VLOOKUP($B343,'[2]1516 Exp_Rev Access'!$F$7:$FS$310,54,FALSE))</f>
        <v>0</v>
      </c>
      <c r="BR343" s="90">
        <f>IF(ISNA(VLOOKUP($B343,'[2]1516 Exp_Rev Access'!$F$7:$FS$310,55,FALSE)),"",VLOOKUP($B343,'[2]1516 Exp_Rev Access'!$F$7:$FS$310,55,FALSE))</f>
        <v>0</v>
      </c>
      <c r="BS343" s="90">
        <f>IF(ISNA(VLOOKUP($B343,'[2]1516 Exp_Rev Access'!$F$7:$FS$310,56,FALSE)),"",VLOOKUP($B343,'[2]1516 Exp_Rev Access'!$F$7:$FS$310,56,FALSE))</f>
        <v>0</v>
      </c>
      <c r="BT343" s="90">
        <f>IF(ISNA(VLOOKUP($B343,'[2]1516 Exp_Rev Access'!$F$7:$FS$310,57,FALSE)),"",VLOOKUP($B343,'[2]1516 Exp_Rev Access'!$F$7:$FS$310,57,FALSE))</f>
        <v>0</v>
      </c>
      <c r="BU343" s="90">
        <f>IF(ISNA(VLOOKUP($B343,'[2]1516 Exp_Rev Access'!$F$7:$FS$310,58,FALSE)),"",VLOOKUP($B343,'[2]1516 Exp_Rev Access'!$F$7:$FS$310,58,FALSE))</f>
        <v>0</v>
      </c>
      <c r="BV343" s="53">
        <f t="shared" si="827"/>
        <v>3570929.5800000005</v>
      </c>
      <c r="BW343" s="92">
        <f t="shared" si="828"/>
        <v>0.17358341717360595</v>
      </c>
      <c r="BX343" s="68">
        <f t="shared" si="829"/>
        <v>1970.8530854862661</v>
      </c>
      <c r="BY343" s="90">
        <f>IF(ISNA(VLOOKUP($B343,'[2]1516 Exp_Rev Access'!$F$7:$FS$310,59,FALSE)),"",VLOOKUP($B343,'[2]1516 Exp_Rev Access'!$F$7:$FS$310,59,FALSE))</f>
        <v>0</v>
      </c>
      <c r="BZ343" s="90">
        <f>IF(ISNA(VLOOKUP($B343,'[2]1516 Exp_Rev Access'!$F$7:$FS$310,60,FALSE)),"",VLOOKUP($B343,'[2]1516 Exp_Rev Access'!$F$7:$FS$310,60,FALSE))</f>
        <v>0</v>
      </c>
      <c r="CA343" s="90">
        <f>IF(ISNA(VLOOKUP($B343,'[2]1516 Exp_Rev Access'!$F$7:$FS$310,61,FALSE)),"",VLOOKUP($B343,'[2]1516 Exp_Rev Access'!$F$7:$FS$310,61,FALSE))</f>
        <v>0</v>
      </c>
      <c r="CB343" s="90">
        <f>IF(ISNA(VLOOKUP($B343,'[2]1516 Exp_Rev Access'!$F$7:$FS$310,62,FALSE)),"",VLOOKUP($B343,'[2]1516 Exp_Rev Access'!$F$7:$FS$310,62,FALSE))</f>
        <v>0</v>
      </c>
      <c r="CC343" s="90">
        <f>IF(ISNA(VLOOKUP($B343,'[2]1516 Exp_Rev Access'!$F$7:$FS$310,63,FALSE)),"",VLOOKUP($B343,'[2]1516 Exp_Rev Access'!$F$7:$FS$310,63,FALSE))</f>
        <v>56768.34</v>
      </c>
      <c r="CD343" s="90">
        <f>IF(ISNA(VLOOKUP($B343,'[2]1516 Exp_Rev Access'!$F$7:$FS$310,64,FALSE)),"",VLOOKUP($B343,'[2]1516 Exp_Rev Access'!$F$7:$FS$310,64,FALSE))</f>
        <v>0</v>
      </c>
      <c r="CE343" s="53">
        <f t="shared" si="830"/>
        <v>56768.34</v>
      </c>
      <c r="CF343" s="92">
        <f t="shared" si="831"/>
        <v>2.7595174376060087E-3</v>
      </c>
      <c r="CG343" s="94">
        <f t="shared" si="832"/>
        <v>31.331353794698295</v>
      </c>
      <c r="CH343" s="90">
        <f>IF(ISNA(VLOOKUP($B343,'[2]1516 Exp_Rev Access'!$F$7:$FS$310,65,FALSE)),"",VLOOKUP($B343,'[2]1516 Exp_Rev Access'!$F$7:$FS$310,65,FALSE))</f>
        <v>0</v>
      </c>
      <c r="CI343" s="90">
        <f>IF(ISNA(VLOOKUP($B343,'[2]1516 Exp_Rev Access'!$F$7:$FS$310,66,FALSE)),"",VLOOKUP($B343,'[2]1516 Exp_Rev Access'!$F$7:$FS$310,66,FALSE))</f>
        <v>0</v>
      </c>
      <c r="CJ343" s="90">
        <f>IF(ISNA(VLOOKUP($B343,'[2]1516 Exp_Rev Access'!$F$7:$FS$310,67,FALSE)),"",VLOOKUP($B343,'[2]1516 Exp_Rev Access'!$F$7:$FS$310,67,FALSE))</f>
        <v>0</v>
      </c>
      <c r="CK343" s="90">
        <f>IF(ISNA(VLOOKUP($B343,'[2]1516 Exp_Rev Access'!$F$7:$FS$310,68,FALSE)),"",VLOOKUP($B343,'[2]1516 Exp_Rev Access'!$F$7:$FS$310,68,FALSE))</f>
        <v>0</v>
      </c>
      <c r="CL343" s="90">
        <f>IF(ISNA(VLOOKUP($B343,'[2]1516 Exp_Rev Access'!$F$7:$FS$310,69,FALSE)),"",VLOOKUP($B343,'[2]1516 Exp_Rev Access'!$F$7:$FS$310,69,FALSE))</f>
        <v>0</v>
      </c>
      <c r="CM343" s="90">
        <f>IF(ISNA(VLOOKUP($B343,'[2]1516 Exp_Rev Access'!$F$7:$FS$310,70,FALSE)),"",VLOOKUP($B343,'[2]1516 Exp_Rev Access'!$F$7:$FS$310,70,FALSE))</f>
        <v>0</v>
      </c>
      <c r="CN343" s="90">
        <f>IF(ISNA(VLOOKUP($B343,'[2]1516 Exp_Rev Access'!$F$7:$FS$310,71,FALSE)),"",VLOOKUP($B343,'[2]1516 Exp_Rev Access'!$F$7:$FS$310,71,FALSE))</f>
        <v>0</v>
      </c>
      <c r="CO343" s="90">
        <f>IF(ISNA(VLOOKUP($B343,'[2]1516 Exp_Rev Access'!$F$7:$FS$310,72,FALSE)),"",VLOOKUP($B343,'[2]1516 Exp_Rev Access'!$F$7:$FS$310,72,FALSE))</f>
        <v>0</v>
      </c>
      <c r="CP343" s="90">
        <f>IF(ISNA(VLOOKUP($B343,'[2]1516 Exp_Rev Access'!$F$7:$FS$310,73,FALSE)),"",VLOOKUP($B343,'[2]1516 Exp_Rev Access'!$F$7:$FS$310,73,FALSE))</f>
        <v>0</v>
      </c>
      <c r="CQ343" s="90">
        <f>IF(ISNA(VLOOKUP($B343,'[2]1516 Exp_Rev Access'!$F$7:$FS$310,74,FALSE)),"",VLOOKUP($B343,'[2]1516 Exp_Rev Access'!$F$7:$FS$310,74,FALSE))</f>
        <v>393751.69</v>
      </c>
      <c r="CR343" s="90">
        <f>IF(ISNA(VLOOKUP($B343,'[2]1516 Exp_Rev Access'!$F$7:$FS$310,75,FALSE)),"",VLOOKUP($B343,'[2]1516 Exp_Rev Access'!$F$7:$FS$310,75,FALSE))</f>
        <v>0</v>
      </c>
      <c r="CS343" s="90">
        <f>IF(ISNA(VLOOKUP($B343,'[2]1516 Exp_Rev Access'!$F$7:$FS$310,76,FALSE)),"",VLOOKUP($B343,'[2]1516 Exp_Rev Access'!$F$7:$FS$310,76,FALSE))</f>
        <v>17338</v>
      </c>
      <c r="CT343" s="90">
        <f>IF(ISNA(VLOOKUP($B343,'[2]1516 Exp_Rev Access'!$F$7:$FS$310,77,FALSE)),"",VLOOKUP($B343,'[2]1516 Exp_Rev Access'!$F$7:$FS$310,77,FALSE))</f>
        <v>0</v>
      </c>
      <c r="CU343" s="90">
        <f>IF(ISNA(VLOOKUP($B343,'[2]1516 Exp_Rev Access'!$F$7:$FS$310,78,FALSE)),"",VLOOKUP($B343,'[2]1516 Exp_Rev Access'!$F$7:$FS$310,78,FALSE))</f>
        <v>608590.37</v>
      </c>
      <c r="CV343" s="90">
        <f>IF(ISNA(VLOOKUP($B343,'[2]1516 Exp_Rev Access'!$F$7:$FS$310,79,FALSE)),"",VLOOKUP($B343,'[2]1516 Exp_Rev Access'!$F$7:$FS$310,79,FALSE))</f>
        <v>116418.88</v>
      </c>
      <c r="CW343" s="90">
        <f>IF(ISNA(VLOOKUP($B343,'[2]1516 Exp_Rev Access'!$F$7:$FS$310,80,FALSE)),"",VLOOKUP($B343,'[2]1516 Exp_Rev Access'!$F$7:$FS$310,80,FALSE))</f>
        <v>0</v>
      </c>
      <c r="CX343" s="90">
        <f>IF(ISNA(VLOOKUP($B343,'[2]1516 Exp_Rev Access'!$F$7:$FS$310,81,FALSE)),"",VLOOKUP($B343,'[2]1516 Exp_Rev Access'!$F$7:$FS$310,81,FALSE))</f>
        <v>0</v>
      </c>
      <c r="CY343" s="90">
        <f>IF(ISNA(VLOOKUP($B343,'[2]1516 Exp_Rev Access'!$F$7:$FS$310,82,FALSE)),"",VLOOKUP($B343,'[2]1516 Exp_Rev Access'!$F$7:$FS$310,82,FALSE))</f>
        <v>0</v>
      </c>
      <c r="CZ343" s="90">
        <f>IF(ISNA(VLOOKUP($B343,'[2]1516 Exp_Rev Access'!$F$7:$FS$310,83,FALSE)),"",VLOOKUP($B343,'[2]1516 Exp_Rev Access'!$F$7:$FS$310,83,FALSE))</f>
        <v>0</v>
      </c>
      <c r="DA343" s="90">
        <f>IF(ISNA(VLOOKUP($B343,'[2]1516 Exp_Rev Access'!$F$7:$FS$310,84,FALSE)),"",VLOOKUP($B343,'[2]1516 Exp_Rev Access'!$F$7:$FS$310,84,FALSE))</f>
        <v>0</v>
      </c>
      <c r="DB343" s="90">
        <f>IF(ISNA(VLOOKUP($B343,'[2]1516 Exp_Rev Access'!$F$7:$FS$310,85,FALSE)),"",VLOOKUP($B343,'[2]1516 Exp_Rev Access'!$F$7:$FS$310,85,FALSE))</f>
        <v>0</v>
      </c>
      <c r="DC343" s="90">
        <f>IF(ISNA(VLOOKUP($B343,'[2]1516 Exp_Rev Access'!$F$7:$FS$310,86,FALSE)),"",VLOOKUP($B343,'[2]1516 Exp_Rev Access'!$F$7:$FS$310,86,FALSE))</f>
        <v>0</v>
      </c>
      <c r="DD343" s="90">
        <f>IF(ISNA(VLOOKUP($B343,'[2]1516 Exp_Rev Access'!$F$7:$FS$310,87,FALSE)),"",VLOOKUP($B343,'[2]1516 Exp_Rev Access'!$F$7:$FS$310,87,FALSE))</f>
        <v>0</v>
      </c>
      <c r="DE343" s="90">
        <f>IF(ISNA(VLOOKUP($B343,'[2]1516 Exp_Rev Access'!$F$7:$FS$310,88,FALSE)),"",VLOOKUP($B343,'[2]1516 Exp_Rev Access'!$F$7:$FS$310,88,FALSE))</f>
        <v>0</v>
      </c>
      <c r="DF343" s="90">
        <f>IF(ISNA(VLOOKUP($B343,'[2]1516 Exp_Rev Access'!$F$7:$FS$310,89,FALSE)),"",VLOOKUP($B343,'[2]1516 Exp_Rev Access'!$F$7:$FS$310,89,FALSE))</f>
        <v>0</v>
      </c>
      <c r="DG343" s="90">
        <f>IF(ISNA(VLOOKUP($B343,'[2]1516 Exp_Rev Access'!$F$7:$FS$310,90,FALSE)),"",VLOOKUP($B343,'[2]1516 Exp_Rev Access'!$F$7:$FS$310,90,FALSE))</f>
        <v>0</v>
      </c>
      <c r="DH343" s="90">
        <f>IF(ISNA(VLOOKUP($B343,'[2]1516 Exp_Rev Access'!$F$7:$FS$310,91,FALSE)),"",VLOOKUP($B343,'[2]1516 Exp_Rev Access'!$F$7:$FS$310,91,FALSE))</f>
        <v>0</v>
      </c>
      <c r="DI343" s="90">
        <f>IF(ISNA(VLOOKUP($B343,'[2]1516 Exp_Rev Access'!$F$7:$FS$310,92,FALSE)),"",VLOOKUP($B343,'[2]1516 Exp_Rev Access'!$F$7:$FS$310,92,FALSE))</f>
        <v>395219.25</v>
      </c>
      <c r="DJ343" s="90">
        <f>IF(ISNA(VLOOKUP($B343,'[2]1516 Exp_Rev Access'!$F$7:$FS$310,93,FALSE)),"",VLOOKUP($B343,'[2]1516 Exp_Rev Access'!$F$7:$FS$310,93,FALSE))</f>
        <v>0</v>
      </c>
      <c r="DK343" s="90">
        <f>IF(ISNA(VLOOKUP($B343,'[2]1516 Exp_Rev Access'!$F$7:$FS$310,94,FALSE)),"",VLOOKUP($B343,'[2]1516 Exp_Rev Access'!$F$7:$FS$310,94,FALSE))</f>
        <v>0</v>
      </c>
      <c r="DL343" s="90">
        <f>IF(ISNA(VLOOKUP($B343,'[2]1516 Exp_Rev Access'!$F$7:$FS$310,95,FALSE)),"",VLOOKUP($B343,'[2]1516 Exp_Rev Access'!$F$7:$FS$310,95,FALSE))</f>
        <v>0</v>
      </c>
      <c r="DM343" s="90">
        <f>IF(ISNA(VLOOKUP($B343,'[2]1516 Exp_Rev Access'!$F$7:$FS$310,96,FALSE)),"",VLOOKUP($B343,'[2]1516 Exp_Rev Access'!$F$7:$FS$310,96,FALSE))</f>
        <v>0</v>
      </c>
      <c r="DN343" s="90">
        <f>IF(ISNA(VLOOKUP($B343,'[2]1516 Exp_Rev Access'!$F$7:$FS$310,97,FALSE)),"",VLOOKUP($B343,'[2]1516 Exp_Rev Access'!$F$7:$FS$310,97,FALSE))</f>
        <v>0</v>
      </c>
      <c r="DO343" s="90">
        <f>IF(ISNA(VLOOKUP($B343,'[2]1516 Exp_Rev Access'!$F$7:$FS$310,98,FALSE)),"",VLOOKUP($B343,'[2]1516 Exp_Rev Access'!$F$7:$FS$310,98,FALSE))</f>
        <v>0</v>
      </c>
      <c r="DP343" s="90">
        <f>IF(ISNA(VLOOKUP($B343,'[2]1516 Exp_Rev Access'!$F$7:$FS$310,99,FALSE)),"",VLOOKUP($B343,'[2]1516 Exp_Rev Access'!$F$7:$FS$310,99,FALSE))</f>
        <v>0</v>
      </c>
      <c r="DQ343" s="90">
        <f>IF(ISNA(VLOOKUP($B343,'[2]1516 Exp_Rev Access'!$F$7:$FS$310,100,FALSE)),"",VLOOKUP($B343,'[2]1516 Exp_Rev Access'!$F$7:$FS$310,100,FALSE))</f>
        <v>0</v>
      </c>
      <c r="DR343" s="90">
        <f>IF(ISNA(VLOOKUP($B343,'[2]1516 Exp_Rev Access'!$F$7:$FS$310,101,FALSE)),"",VLOOKUP($B343,'[2]1516 Exp_Rev Access'!$F$7:$FS$310,101,FALSE))</f>
        <v>0</v>
      </c>
      <c r="DS343" s="90">
        <f>IF(ISNA(VLOOKUP($B343,'[2]1516 Exp_Rev Access'!$F$7:$FS$310,102,FALSE)),"",VLOOKUP($B343,'[2]1516 Exp_Rev Access'!$F$7:$FS$310,102,FALSE))</f>
        <v>0</v>
      </c>
      <c r="DT343" s="90">
        <f>IF(ISNA(VLOOKUP($B343,'[2]1516 Exp_Rev Access'!$F$7:$FS$310,103,FALSE)),"",VLOOKUP($B343,'[2]1516 Exp_Rev Access'!$F$7:$FS$310,103,FALSE))</f>
        <v>0</v>
      </c>
      <c r="DU343" s="90">
        <f>IF(ISNA(VLOOKUP($B343,'[2]1516 Exp_Rev Access'!$F$7:$FS$310,104,FALSE)),"",VLOOKUP($B343,'[2]1516 Exp_Rev Access'!$F$7:$FS$310,104,FALSE))</f>
        <v>0</v>
      </c>
      <c r="DV343" s="90">
        <f>IF(ISNA(VLOOKUP($B343,'[2]1516 Exp_Rev Access'!$F$7:$FS$310,105,FALSE)),"",VLOOKUP($B343,'[2]1516 Exp_Rev Access'!$F$7:$FS$310,105,FALSE))</f>
        <v>0</v>
      </c>
      <c r="DW343" s="90">
        <f>IF(ISNA(VLOOKUP($B343,'[2]1516 Exp_Rev Access'!$F$7:$FS$310,106,FALSE)),"",VLOOKUP($B343,'[2]1516 Exp_Rev Access'!$F$7:$FS$310,106,FALSE))</f>
        <v>0</v>
      </c>
      <c r="DX343" s="90">
        <f>IF(ISNA(VLOOKUP($B343,'[2]1516 Exp_Rev Access'!$F$7:$FS$310,107,FALSE)),"",VLOOKUP($B343,'[2]1516 Exp_Rev Access'!$F$7:$FS$310,107,FALSE))</f>
        <v>0</v>
      </c>
      <c r="DY343" s="90">
        <f>IF(ISNA(VLOOKUP($B343,'[2]1516 Exp_Rev Access'!$F$7:$FS$310,108,FALSE)),"",VLOOKUP($B343,'[2]1516 Exp_Rev Access'!$F$7:$FS$310,108,FALSE))</f>
        <v>0</v>
      </c>
      <c r="DZ343" s="90">
        <f>IF(ISNA(VLOOKUP($B343,'[2]1516 Exp_Rev Access'!$F$7:$FS$310,109,FALSE)),"",VLOOKUP($B343,'[2]1516 Exp_Rev Access'!$F$7:$FS$310,109,FALSE))</f>
        <v>0</v>
      </c>
      <c r="EA343" s="90">
        <f>IF(ISNA(VLOOKUP($B343,'[2]1516 Exp_Rev Access'!$F$7:$FS$310,110,FALSE)),"",VLOOKUP($B343,'[2]1516 Exp_Rev Access'!$F$7:$FS$310,110,FALSE))</f>
        <v>0</v>
      </c>
      <c r="EB343" s="90">
        <f>IF(ISNA(VLOOKUP($B343,'[2]1516 Exp_Rev Access'!$F$7:$FS$310,111,FALSE)),"",VLOOKUP($B343,'[2]1516 Exp_Rev Access'!$F$7:$FS$310,111,FALSE))</f>
        <v>0</v>
      </c>
      <c r="EC343" s="90">
        <f>IF(ISNA(VLOOKUP($B343,'[2]1516 Exp_Rev Access'!$F$7:$FS$310,112,FALSE)),"",VLOOKUP($B343,'[2]1516 Exp_Rev Access'!$F$7:$FS$310,112,FALSE))</f>
        <v>0</v>
      </c>
      <c r="ED343" s="90">
        <f>IF(ISNA(VLOOKUP($B343,'[2]1516 Exp_Rev Access'!$F$7:$FS$310,113,FALSE)),"",VLOOKUP($B343,'[2]1516 Exp_Rev Access'!$F$7:$FS$310,113,FALSE))</f>
        <v>0</v>
      </c>
      <c r="EE343" s="90">
        <f>IF(ISNA(VLOOKUP($B343,'[2]1516 Exp_Rev Access'!$F$7:$FS$310,114,FALSE)),"",VLOOKUP($B343,'[2]1516 Exp_Rev Access'!$F$7:$FS$310,114,FALSE))</f>
        <v>0</v>
      </c>
      <c r="EF343" s="90">
        <f>IF(ISNA(VLOOKUP($B343,'[2]1516 Exp_Rev Access'!$F$7:$FS$310,115,FALSE)),"",VLOOKUP($B343,'[2]1516 Exp_Rev Access'!$F$7:$FS$310,115,FALSE))</f>
        <v>0</v>
      </c>
      <c r="EG343" s="90">
        <f>IF(ISNA(VLOOKUP($B343,'[2]1516 Exp_Rev Access'!$F$7:$FS$310,116,FALSE)),"",VLOOKUP($B343,'[2]1516 Exp_Rev Access'!$F$7:$FS$310,116,FALSE))</f>
        <v>0</v>
      </c>
      <c r="EH343" s="90">
        <f>IF(ISNA(VLOOKUP($B343,'[2]1516 Exp_Rev Access'!$F$7:$FS$310,117,FALSE)),"",VLOOKUP($B343,'[2]1516 Exp_Rev Access'!$F$7:$FS$310,117,FALSE))</f>
        <v>0</v>
      </c>
      <c r="EI343" s="90">
        <f>IF(ISNA(VLOOKUP($B343,'[2]1516 Exp_Rev Access'!$F$7:$FS$310,118,FALSE)),"",VLOOKUP($B343,'[2]1516 Exp_Rev Access'!$F$7:$FS$310,118,FALSE))</f>
        <v>0</v>
      </c>
      <c r="EJ343" s="90">
        <f>IF(ISNA(VLOOKUP($B343,'[2]1516 Exp_Rev Access'!$F$7:$FS$310,119,FALSE)),"",VLOOKUP($B343,'[2]1516 Exp_Rev Access'!$F$7:$FS$310,119,FALSE))</f>
        <v>0</v>
      </c>
      <c r="EK343" s="90">
        <f>IF(ISNA(VLOOKUP($B343,'[2]1516 Exp_Rev Access'!$F$7:$FS$310,120,FALSE)),"",VLOOKUP($B343,'[2]1516 Exp_Rev Access'!$F$7:$FS$310,120,FALSE))</f>
        <v>0</v>
      </c>
      <c r="EL343" s="90">
        <f>IF(ISNA(VLOOKUP($B343,'[2]1516 Exp_Rev Access'!$F$7:$FS$310,121,FALSE)),"",VLOOKUP($B343,'[2]1516 Exp_Rev Access'!$F$7:$FS$310,121,FALSE))</f>
        <v>0</v>
      </c>
      <c r="EM343" s="90">
        <f>IF(ISNA(VLOOKUP($B343,'[2]1516 Exp_Rev Access'!$F$7:$FS$310,122,FALSE)),"",VLOOKUP($B343,'[2]1516 Exp_Rev Access'!$F$7:$FS$310,122,FALSE))</f>
        <v>0</v>
      </c>
      <c r="EN343" s="90">
        <f>IF(ISNA(VLOOKUP($B343,'[2]1516 Exp_Rev Access'!$F$7:$FS$310,123,FALSE)),"",VLOOKUP($B343,'[2]1516 Exp_Rev Access'!$F$7:$FS$310,123,FALSE))</f>
        <v>0</v>
      </c>
      <c r="EO343" s="90">
        <f>IF(ISNA(VLOOKUP($B343,'[2]1516 Exp_Rev Access'!$F$7:$FS$310,124,FALSE)),"",VLOOKUP($B343,'[2]1516 Exp_Rev Access'!$F$7:$FS$310,124,FALSE))</f>
        <v>5995.97</v>
      </c>
      <c r="EP343" s="90">
        <f>IF(ISNA(VLOOKUP($B343,'[2]1516 Exp_Rev Access'!$F$7:$FS$310,125,FALSE)),"",VLOOKUP($B343,'[2]1516 Exp_Rev Access'!$F$7:$FS$310,125,FALSE))</f>
        <v>0</v>
      </c>
      <c r="EQ343" s="90">
        <f>IF(ISNA(VLOOKUP($B343,'[2]1516 Exp_Rev Access'!$F$7:$FS$310,126,FALSE)),"",VLOOKUP($B343,'[2]1516 Exp_Rev Access'!$F$7:$FS$310,126,FALSE))</f>
        <v>0</v>
      </c>
      <c r="ER343" s="90">
        <f>IF(ISNA(VLOOKUP($B343,'[2]1516 Exp_Rev Access'!$F$7:$FS$310,127,FALSE)),"",VLOOKUP($B343,'[2]1516 Exp_Rev Access'!$F$7:$FS$310,127,FALSE))</f>
        <v>0</v>
      </c>
      <c r="ES343" s="90">
        <f>IF(ISNA(VLOOKUP($B343,'[2]1516 Exp_Rev Access'!$F$7:$FS$310,128,FALSE)),"",VLOOKUP($B343,'[2]1516 Exp_Rev Access'!$F$7:$FS$310,128,FALSE))</f>
        <v>0</v>
      </c>
      <c r="ET343" s="90">
        <f>IF(ISNA(VLOOKUP($B343,'[2]1516 Exp_Rev Access'!$F$7:$FS$310,129,FALSE)),"",VLOOKUP($B343,'[2]1516 Exp_Rev Access'!$F$7:$FS$310,129,FALSE))</f>
        <v>0</v>
      </c>
      <c r="EU343" s="90">
        <f>IF(ISNA(VLOOKUP($B343,'[2]1516 Exp_Rev Access'!$F$7:$FS$310,130,FALSE)),"",VLOOKUP($B343,'[2]1516 Exp_Rev Access'!$F$7:$FS$310,130,FALSE))</f>
        <v>0</v>
      </c>
      <c r="EV343" s="90">
        <f>IF(ISNA(VLOOKUP($B343,'[2]1516 Exp_Rev Access'!$F$7:$FS$310,131,FALSE)),"",VLOOKUP($B343,'[2]1516 Exp_Rev Access'!$F$7:$FS$310,131,FALSE))</f>
        <v>0</v>
      </c>
      <c r="EW343" s="90">
        <f>IF(ISNA(VLOOKUP($B343,'[2]1516 Exp_Rev Access'!$F$7:$FS$310,132,FALSE)),"",VLOOKUP($B343,'[2]1516 Exp_Rev Access'!$F$7:$FS$310,132,FALSE))</f>
        <v>0</v>
      </c>
      <c r="EX343" s="90">
        <f>IF(ISNA(VLOOKUP($B343,'[2]1516 Exp_Rev Access'!$F$7:$FS$310,133,FALSE)),"",VLOOKUP($B343,'[2]1516 Exp_Rev Access'!$F$7:$FS$310,133,FALSE))</f>
        <v>0</v>
      </c>
      <c r="EY343" s="90">
        <f>IF(ISNA(VLOOKUP($B343,'[2]1516 Exp_Rev Access'!$F$7:$FS$310,134,FALSE)),"",VLOOKUP($B343,'[2]1516 Exp_Rev Access'!$F$7:$FS$310,134,FALSE))</f>
        <v>0</v>
      </c>
      <c r="EZ343" s="90">
        <f>IF(ISNA(VLOOKUP($B343,'[2]1516 Exp_Rev Access'!$F$7:$FS$310,135,FALSE)),"",VLOOKUP($B343,'[2]1516 Exp_Rev Access'!$F$7:$FS$310,135,FALSE))</f>
        <v>0</v>
      </c>
      <c r="FA343" s="90">
        <f>IF(ISNA(VLOOKUP($B343,'[2]1516 Exp_Rev Access'!$F$7:$FS$310,136,FALSE)),"",VLOOKUP($B343,'[2]1516 Exp_Rev Access'!$F$7:$FS$310,136,FALSE))</f>
        <v>0</v>
      </c>
      <c r="FB343" s="90">
        <f>IF(ISNA(VLOOKUP($B343,'[2]1516 Exp_Rev Access'!$F$7:$FS$310,137,FALSE)),"",VLOOKUP($B343,'[2]1516 Exp_Rev Access'!$F$7:$FS$310,137,FALSE))</f>
        <v>0</v>
      </c>
      <c r="FC343" s="90">
        <f>IF(ISNA(VLOOKUP($B343,'[2]1516 Exp_Rev Access'!$F$7:$FS$310,138,FALSE)),"",VLOOKUP($B343,'[2]1516 Exp_Rev Access'!$F$7:$FS$310,138,FALSE))</f>
        <v>0</v>
      </c>
      <c r="FD343" s="90">
        <f>IF(ISNA(VLOOKUP($B343,'[2]1516 Exp_Rev Access'!$F$7:$FS$310,139,FALSE)),"",VLOOKUP($B343,'[2]1516 Exp_Rev Access'!$F$7:$FS$310,139,FALSE))</f>
        <v>0</v>
      </c>
      <c r="FE343" s="90">
        <f>IF(ISNA(VLOOKUP($B343,'[2]1516 Exp_Rev Access'!$F$7:$FS$310,140,FALSE)),"",VLOOKUP($B343,'[2]1516 Exp_Rev Access'!$F$7:$FS$310,140,FALSE))</f>
        <v>0</v>
      </c>
      <c r="FF343" s="90">
        <f>IF(ISNA(VLOOKUP($B343,'[2]1516 Exp_Rev Access'!$F$7:$FS$310,141,FALSE)),"",VLOOKUP($B343,'[2]1516 Exp_Rev Access'!$F$7:$FS$310,141,FALSE))</f>
        <v>0</v>
      </c>
      <c r="FG343" s="90">
        <f>IF(ISNA(VLOOKUP($B343,'[2]1516 Exp_Rev Access'!$F$7:$FS$310,142,FALSE)),"",VLOOKUP($B343,'[2]1516 Exp_Rev Access'!$F$7:$FS$310,142,FALSE))</f>
        <v>0</v>
      </c>
      <c r="FH343" s="90">
        <f>IF(ISNA(VLOOKUP($B343,'[2]1516 Exp_Rev Access'!$F$7:$FS$310,143,FALSE)),"",VLOOKUP($B343,'[2]1516 Exp_Rev Access'!$F$7:$FS$310,143,FALSE))</f>
        <v>0</v>
      </c>
      <c r="FI343" s="90">
        <f>IF(ISNA(VLOOKUP($B343,'[2]1516 Exp_Rev Access'!$F$7:$FS$310,144,FALSE)),"",VLOOKUP($B343,'[2]1516 Exp_Rev Access'!$F$7:$FS$310,144,FALSE))</f>
        <v>0</v>
      </c>
      <c r="FJ343" s="90">
        <f>IF(ISNA(VLOOKUP($B343,'[2]1516 Exp_Rev Access'!$F$7:$FS$310,145,FALSE)),"",VLOOKUP($B343,'[2]1516 Exp_Rev Access'!$F$7:$FS$310,145,FALSE))</f>
        <v>0</v>
      </c>
      <c r="FK343" s="90">
        <f>IF(ISNA(VLOOKUP($B343,'[2]1516 Exp_Rev Access'!$F$7:$FS$310,146,FALSE)),"",VLOOKUP($B343,'[2]1516 Exp_Rev Access'!$F$7:$FS$310,146,FALSE))</f>
        <v>0</v>
      </c>
      <c r="FL343" s="90">
        <f>IF(ISNA(VLOOKUP($B343,'[2]1516 Exp_Rev Access'!$F$7:$FS$310,1147,FALSE)),"",VLOOKUP($B343,'[2]1516 Exp_Rev Access'!$F$7:$FS$310,147,FALSE))</f>
        <v>0</v>
      </c>
      <c r="FM343" s="90">
        <f>IF(ISNA(VLOOKUP($B343,'[2]1516 Exp_Rev Access'!$F$7:$FS$310,148,FALSE)),"",VLOOKUP($B343,'[2]1516 Exp_Rev Access'!$F$7:$FS$310,148,FALSE))</f>
        <v>0</v>
      </c>
      <c r="FN343" s="90">
        <f>IF(ISNA(VLOOKUP($B343,'[2]1516 Exp_Rev Access'!$F$7:$FS$310,149,FALSE)),"",VLOOKUP($B343,'[2]1516 Exp_Rev Access'!$F$7:$FS$310,149,FALSE))</f>
        <v>0</v>
      </c>
      <c r="FO343" s="90">
        <f>IF(ISNA(VLOOKUP($B343,'[2]1516 Exp_Rev Access'!$F$7:$FS$310,150,FALSE)),"",VLOOKUP($B343,'[2]1516 Exp_Rev Access'!$F$7:$FS$310,150,FALSE))</f>
        <v>0</v>
      </c>
      <c r="FP343" s="90">
        <f>IF(ISNA(VLOOKUP($B343,'[2]1516 Exp_Rev Access'!$F$7:$FS$310,151,FALSE)),"",VLOOKUP($B343,'[2]1516 Exp_Rev Access'!$F$7:$FS$310,151,FALSE))</f>
        <v>0</v>
      </c>
      <c r="FQ343" s="90">
        <f>IF(ISNA(VLOOKUP($B343,'[2]1516 Exp_Rev Access'!$F$7:$FS$310,152,FALSE)),"",VLOOKUP($B343,'[2]1516 Exp_Rev Access'!$F$7:$FS$310,152,FALSE))</f>
        <v>0</v>
      </c>
      <c r="FR343" s="90">
        <f>IF(ISNA(VLOOKUP($B343,'[2]1516 Exp_Rev Access'!$F$7:$FS$310,153,FALSE)),"",VLOOKUP($B343,'[2]1516 Exp_Rev Access'!$F$7:$FS$310,153,FALSE))</f>
        <v>20303.97</v>
      </c>
      <c r="FS343" s="53">
        <f t="shared" si="833"/>
        <v>1557618.13</v>
      </c>
      <c r="FT343" s="92">
        <f t="shared" si="834"/>
        <v>7.5716048608542419E-2</v>
      </c>
      <c r="FU343" s="116">
        <f t="shared" si="835"/>
        <v>859.67433093985767</v>
      </c>
      <c r="FV343" s="90">
        <f>IF(ISNA(VLOOKUP($B343,'[2]1516 Exp_Rev Access'!$F$7:$FS$310,154,FALSE)),"",VLOOKUP($B343,'[2]1516 Exp_Rev Access'!$F$7:$FS$310,154,FALSE))</f>
        <v>0</v>
      </c>
      <c r="FW343" s="90">
        <f>IF(ISNA(VLOOKUP($B343,'[2]1516 Exp_Rev Access'!$F$7:$FS$310,155,FALSE)),"",VLOOKUP($B343,'[2]1516 Exp_Rev Access'!$F$7:$FS$310,155,FALSE))</f>
        <v>0</v>
      </c>
      <c r="FX343" s="90">
        <f>IF(ISNA(VLOOKUP($B343,'[2]1516 Exp_Rev Access'!$F$7:$FS$310,156,FALSE)),"",VLOOKUP($B343,'[2]1516 Exp_Rev Access'!$F$7:$FS$310,156,FALSE))</f>
        <v>0</v>
      </c>
      <c r="FY343" s="90">
        <f>IF(ISNA(VLOOKUP($B343,'[2]1516 Exp_Rev Access'!$F$7:$FS$310,157,FALSE)),"",VLOOKUP($B343,'[2]1516 Exp_Rev Access'!$F$7:$FS$310,157,FALSE))</f>
        <v>0</v>
      </c>
      <c r="FZ343" s="90">
        <f>IF(ISNA(VLOOKUP($B343,'[2]1516 Exp_Rev Access'!$F$7:$FS$310,158,FALSE)),"",VLOOKUP($B343,'[2]1516 Exp_Rev Access'!$F$7:$FS$310,158,FALSE))</f>
        <v>0</v>
      </c>
      <c r="GA343" s="90">
        <f>IF(ISNA(VLOOKUP($B343,'[2]1516 Exp_Rev Access'!$F$7:$FS$310,159,FALSE)),"",VLOOKUP($B343,'[2]1516 Exp_Rev Access'!$F$7:$FS$310,159,FALSE))</f>
        <v>0</v>
      </c>
      <c r="GB343" s="90">
        <f>IF(ISNA(VLOOKUP($B343,'[2]1516 Exp_Rev Access'!$F$7:$FS$310,160,FALSE)),"",VLOOKUP($B343,'[2]1516 Exp_Rev Access'!$F$7:$FS$310,160,FALSE))</f>
        <v>0</v>
      </c>
      <c r="GC343" s="90">
        <f>IF(ISNA(VLOOKUP($B343,'[2]1516 Exp_Rev Access'!$F$7:$FS$310,161,FALSE)),"",VLOOKUP($B343,'[2]1516 Exp_Rev Access'!$F$7:$FS$310,161,FALSE))</f>
        <v>0</v>
      </c>
      <c r="GD343" s="90">
        <f>IF(ISNA(VLOOKUP($B343,'[2]1516 Exp_Rev Access'!$F$7:$FS$310,162,FALSE)),"",VLOOKUP($B343,'[2]1516 Exp_Rev Access'!$F$7:$FS$310,162,FALSE))</f>
        <v>0</v>
      </c>
      <c r="GE343" s="90">
        <f>IF(ISNA(VLOOKUP($B343,'[2]1516 Exp_Rev Access'!$F$7:$FS$310,163,FALSE)),"",VLOOKUP($B343,'[2]1516 Exp_Rev Access'!$F$7:$FS$310,163,FALSE))</f>
        <v>2759.2</v>
      </c>
      <c r="GF343" s="90">
        <f>IF(ISNA(VLOOKUP($B343,'[2]1516 Exp_Rev Access'!$F$7:$FS$310,164,FALSE)),"",VLOOKUP($B343,'[2]1516 Exp_Rev Access'!$F$7:$FS$310,164,FALSE))</f>
        <v>0</v>
      </c>
      <c r="GG343" s="90">
        <f>IF(ISNA(VLOOKUP($B343,'[2]1516 Exp_Rev Access'!$F$7:$FS$310,165,FALSE)),"",VLOOKUP($B343,'[2]1516 Exp_Rev Access'!$F$7:$FS$310,165,FALSE))</f>
        <v>0</v>
      </c>
      <c r="GH343" s="90">
        <f>IF(ISNA(VLOOKUP($B343,'[2]1516 Exp_Rev Access'!$F$7:$FS$310,166,FALSE)),"",VLOOKUP($B343,'[2]1516 Exp_Rev Access'!$F$7:$FS$310,166,FALSE))</f>
        <v>0</v>
      </c>
      <c r="GI343" s="90">
        <f>IF(ISNA(VLOOKUP($B343,'[2]1516 Exp_Rev Access'!$F$7:$FS$310,167,FALSE)),"",VLOOKUP($B343,'[2]1516 Exp_Rev Access'!$F$7:$FS$310,167,FALSE))</f>
        <v>0</v>
      </c>
      <c r="GJ343" s="90">
        <f>IF(ISNA(VLOOKUP($B343,'[2]1516 Exp_Rev Access'!$F$7:$FS$310,168,FALSE)),"",VLOOKUP($B343,'[2]1516 Exp_Rev Access'!$F$7:$FS$310,168,FALSE))</f>
        <v>0</v>
      </c>
      <c r="GK343" s="90">
        <f>IF(ISNA(VLOOKUP($B343,'[2]1516 Exp_Rev Access'!$F$7:$FS$310,169,FALSE)),"",VLOOKUP($B343,'[2]1516 Exp_Rev Access'!$F$7:$FS$310,169,FALSE))</f>
        <v>4507.9799999999996</v>
      </c>
      <c r="GL343" s="90">
        <f>IF(ISNA(VLOOKUP($B343,'[2]1516 Exp_Rev Access'!$F$7:$FS$310,170,FALSE)),"",VLOOKUP($B343,'[2]1516 Exp_Rev Access'!$F$7:$FS$310,170,FALSE))</f>
        <v>0</v>
      </c>
      <c r="GM343" s="90">
        <f>IF(ISNA(VLOOKUP($B343,'[2]1516 Exp_Rev Access'!$F$7:$FT$310,171,FALSE)),"",VLOOKUP($B343,'[2]1516 Exp_Rev Access'!$F$7:$FT$310,171,FALSE))</f>
        <v>0</v>
      </c>
      <c r="GN343" s="90">
        <f>IF(ISNA(VLOOKUP($B343,'[2]1516 Exp_Rev Access'!$F$7:$FU$310,172,FALSE)),"",VLOOKUP($B343,'[2]1516 Exp_Rev Access'!$F$7:$FU$310,172,FALSE))</f>
        <v>0</v>
      </c>
      <c r="GO343" s="90">
        <f>IF(ISNA(VLOOKUP($B343,'[2]1516 Exp_Rev Access'!$F$7:$FV$310,173,FALSE)),"",VLOOKUP($B343,'[2]1516 Exp_Rev Access'!$F$7:$FV$310,173,FALSE))</f>
        <v>0</v>
      </c>
      <c r="GP343" s="90">
        <f>IF(ISNA(VLOOKUP($B343,'[2]1516 Exp_Rev Access'!$F$7:$GA$310,174,FALSE)),"",VLOOKUP($B343,'[2]1516 Exp_Rev Access'!$F$7:$GA$310,174,FALSE))</f>
        <v>0</v>
      </c>
      <c r="GQ343" s="90">
        <f>IF(ISNA(VLOOKUP($B343,'[2]1516 Exp_Rev Access'!$F$7:$GA$310,175,FALSE)),"",VLOOKUP($B343,'[2]1516 Exp_Rev Access'!$F$7:$GA$310,175,FALSE))</f>
        <v>0</v>
      </c>
      <c r="GR343" s="90">
        <f>IF(ISNA(VLOOKUP($B343,'[2]1516 Exp_Rev Access'!$F$7:$GA$310,176,FALSE)),"",VLOOKUP($B343,'[2]1516 Exp_Rev Access'!$F$7:$GA$310,176,FALSE))</f>
        <v>0</v>
      </c>
      <c r="GS343" s="90">
        <f>IF(ISNA(VLOOKUP($B343,'[2]1516 Exp_Rev Access'!$F$7:$GA$310,177,FALSE)),"",VLOOKUP($B343,'[2]1516 Exp_Rev Access'!$F$7:$GA$310,177,FALSE))</f>
        <v>0</v>
      </c>
      <c r="GT343" s="90">
        <f>IF(ISNA(VLOOKUP($B343,'[2]1516 Exp_Rev Access'!$F$7:$GA$310,178,FALSE)),"",VLOOKUP($B343,'[2]1516 Exp_Rev Access'!$F$7:$GA$310,178,FALSE))</f>
        <v>0</v>
      </c>
      <c r="GU343" s="53">
        <f t="shared" si="836"/>
        <v>7267.1799999999994</v>
      </c>
      <c r="GV343" s="92">
        <f t="shared" si="837"/>
        <v>3.5325869898999394E-4</v>
      </c>
      <c r="GW343" s="114">
        <f t="shared" si="838"/>
        <v>4.0108727447333417</v>
      </c>
    </row>
    <row r="344" spans="1:222" x14ac:dyDescent="0.2">
      <c r="B344" s="87" t="s">
        <v>688</v>
      </c>
      <c r="C344" s="87" t="s">
        <v>689</v>
      </c>
      <c r="D344" s="88">
        <f>IF(ISNA(VLOOKUP($B344,'[2]1516 enrollment_Rev_Exp by size'!$A$6:$C$325,3,FALSE)),"",VLOOKUP($B344,'[2]1516 enrollment_Rev_Exp by size'!$A$6:$C$325,3,FALSE))</f>
        <v>200.79</v>
      </c>
      <c r="E344" s="89">
        <v>1937670.43</v>
      </c>
      <c r="F344" s="67">
        <f t="shared" si="816"/>
        <v>1937670.4300000002</v>
      </c>
      <c r="G344" s="67">
        <f t="shared" si="817"/>
        <v>0</v>
      </c>
      <c r="H344" s="90">
        <f>IF(ISNA(VLOOKUP($B344,'[2]1516 Exp_Rev Access'!$F$7:$FS$310,2,FALSE)),"",VLOOKUP($B344,'[2]1516 Exp_Rev Access'!$F$7:$FS$310,2,FALSE))</f>
        <v>223307.28</v>
      </c>
      <c r="I344" s="90">
        <f>IF(ISNA(VLOOKUP($B344,'[2]1516 Exp_Rev Access'!$F$7:$FS$310,3,FALSE)),"",VLOOKUP($B344,'[2]1516 Exp_Rev Access'!$F$7:$FS$310,3,FALSE))</f>
        <v>0</v>
      </c>
      <c r="J344" s="90">
        <f>IF(ISNA(VLOOKUP($B344,'[2]1516 Exp_Rev Access'!$F$7:$FS$310,4,FALSE)),"",VLOOKUP($B344,'[2]1516 Exp_Rev Access'!$F$7:$FS$310,4,FALSE))</f>
        <v>0</v>
      </c>
      <c r="K344" s="90">
        <f>IF(ISNA(VLOOKUP($B344,'[2]1516 Exp_Rev Access'!$F$7:$FS$310,5,FALSE)),"-",VLOOKUP($B344,'[2]1516 Exp_Rev Access'!$F$7:$FS$310,5,FALSE))</f>
        <v>1709.56</v>
      </c>
      <c r="L344" s="90">
        <f>IF(ISNA(VLOOKUP($B344,'[2]1516 Exp_Rev Access'!$F$7:$FS$310,6,FALSE)),"",VLOOKUP($B344,'[2]1516 Exp_Rev Access'!$F$7:$FS$310,6,FALSE))</f>
        <v>0</v>
      </c>
      <c r="M344" s="90">
        <f>IF(ISNA(VLOOKUP($B344,'[2]1516 Exp_Rev Access'!$F$7:$FS$310,7,FALSE)),"",VLOOKUP($B344,'[2]1516 Exp_Rev Access'!$F$7:$FS$310,7,FALSE))</f>
        <v>0</v>
      </c>
      <c r="N344" s="53">
        <f t="shared" si="818"/>
        <v>225016.84</v>
      </c>
      <c r="O344" s="91">
        <f t="shared" si="819"/>
        <v>0.11612750884576382</v>
      </c>
      <c r="P344" s="53">
        <f t="shared" si="820"/>
        <v>1120.6576024702426</v>
      </c>
      <c r="Q344" s="90">
        <f>IF(ISNA(VLOOKUP($B344,'[2]1516 Exp_Rev Access'!$F$7:$FS$310,8,FALSE)),"",VLOOKUP($B344,'[2]1516 Exp_Rev Access'!$F$7:$FS$310,8,FALSE))</f>
        <v>0</v>
      </c>
      <c r="R344" s="90">
        <f>IF(ISNA(VLOOKUP($B344,'[2]1516 Exp_Rev Access'!$F$7:$FS$310,9,FALSE)),"",VLOOKUP($B344,'[2]1516 Exp_Rev Access'!$F$7:$FS$310,9,FALSE))</f>
        <v>0</v>
      </c>
      <c r="S344" s="90">
        <f>IF(ISNA(VLOOKUP($B344,'[2]1516 Exp_Rev Access'!$F$7:$FS$310,10,FALSE)),"",VLOOKUP($B344,'[2]1516 Exp_Rev Access'!$F$7:$FS$310,10,FALSE))</f>
        <v>0</v>
      </c>
      <c r="T344" s="90">
        <f>IF(ISNA(VLOOKUP($B344,'[2]1516 Exp_Rev Access'!$F$7:$FS$310,11,FALSE)),"",VLOOKUP($B344,'[2]1516 Exp_Rev Access'!$F$7:$FS$310,11,FALSE))</f>
        <v>0</v>
      </c>
      <c r="U344" s="90">
        <f>IF(ISNA(VLOOKUP($B344,'[2]1516 Exp_Rev Access'!$F$7:$FS$310,12,FALSE)),"",VLOOKUP($B344,'[2]1516 Exp_Rev Access'!$F$7:$FS$310,12,FALSE))</f>
        <v>0</v>
      </c>
      <c r="V344" s="90">
        <f>IF(ISNA(VLOOKUP($B344,'[2]1516 Exp_Rev Access'!$F$7:$FS$310,13,FALSE)),"",VLOOKUP($B344,'[2]1516 Exp_Rev Access'!$F$7:$FS$310,13,FALSE))</f>
        <v>0</v>
      </c>
      <c r="W344" s="90">
        <f>IF(ISNA(VLOOKUP($B344,'[2]1516 Exp_Rev Access'!$F$7:$FS$310,14,FALSE)),"",VLOOKUP($B344,'[2]1516 Exp_Rev Access'!$F$7:$FS$310,14,FALSE))</f>
        <v>0</v>
      </c>
      <c r="X344" s="90">
        <f>IF(ISNA(VLOOKUP($B344,'[2]1516 Exp_Rev Access'!$F$7:$FS$310,15,FALSE)),"",VLOOKUP($B344,'[2]1516 Exp_Rev Access'!$F$7:$FS$310,15,FALSE))</f>
        <v>0</v>
      </c>
      <c r="Y344" s="90">
        <f>IF(ISNA(VLOOKUP($B344,'[2]1516 Exp_Rev Access'!$F$7:$FS$310,16,FALSE)),"",VLOOKUP($B344,'[2]1516 Exp_Rev Access'!$F$7:$FS$310,16,FALSE))</f>
        <v>0</v>
      </c>
      <c r="Z344" s="90">
        <f>IF(ISNA(VLOOKUP($B344,'[2]1516 Exp_Rev Access'!$F$7:$FS$310,17,FALSE)),"",VLOOKUP($B344,'[2]1516 Exp_Rev Access'!$F$7:$FS$310,17,FALSE))</f>
        <v>0</v>
      </c>
      <c r="AA344" s="90">
        <f>IF(ISNA(VLOOKUP($B344,'[2]1516 Exp_Rev Access'!$F$7:$FS$310,18,FALSE)),"",VLOOKUP($B344,'[2]1516 Exp_Rev Access'!$F$7:$FS$310,18,FALSE))</f>
        <v>0</v>
      </c>
      <c r="AB344" s="90">
        <f>IF(ISNA(VLOOKUP($B344,'[2]1516 Exp_Rev Access'!$F$7:$FS$310,19,FALSE)),"",VLOOKUP($B344,'[2]1516 Exp_Rev Access'!$F$7:$FS$310,19,FALSE))</f>
        <v>0</v>
      </c>
      <c r="AC344" s="90">
        <f>IF(ISNA(VLOOKUP($B344,'[2]1516 Exp_Rev Access'!$F$7:$FS$310,20,FALSE)),"",VLOOKUP($B344,'[2]1516 Exp_Rev Access'!$F$7:$FS$310,20,FALSE))</f>
        <v>0</v>
      </c>
      <c r="AD344" s="90">
        <f>IF(ISNA(VLOOKUP($B344,'[2]1516 Exp_Rev Access'!$F$7:$FS$310,21,FALSE)),"",VLOOKUP($B344,'[2]1516 Exp_Rev Access'!$F$7:$FS$310,21,FALSE))</f>
        <v>3502.69</v>
      </c>
      <c r="AE344" s="90">
        <f>IF(ISNA(VLOOKUP($B344,'[2]1516 Exp_Rev Access'!$F$7:$FS$310,22,FALSE)),"",VLOOKUP($B344,'[2]1516 Exp_Rev Access'!$F$7:$FS$310,22,FALSE))</f>
        <v>1593.21</v>
      </c>
      <c r="AF344" s="90">
        <f>IF(ISNA(VLOOKUP($B344,'[2]1516 Exp_Rev Access'!$F$7:$FS$310,23,FALSE)),"",VLOOKUP($B344,'[2]1516 Exp_Rev Access'!$F$7:$FS$310,23,FALSE))</f>
        <v>0</v>
      </c>
      <c r="AG344" s="90">
        <f>IF(ISNA(VLOOKUP($B344,'[2]1516 Exp_Rev Access'!$F$7:$FS$310,24,FALSE)),"",VLOOKUP($B344,'[2]1516 Exp_Rev Access'!$F$7:$FS$310,24,FALSE))</f>
        <v>0</v>
      </c>
      <c r="AH344" s="90">
        <f>IF(ISNA(VLOOKUP($B344,'[2]1516 Exp_Rev Access'!$F$7:$FS$310,25,FALSE)),"",VLOOKUP($B344,'[2]1516 Exp_Rev Access'!$F$7:$FS$310,25,FALSE))</f>
        <v>0</v>
      </c>
      <c r="AI344" s="90">
        <f>IF(ISNA(VLOOKUP($B344,'[2]1516 Exp_Rev Access'!$F$7:$FS$310,26,FALSE)),"",VLOOKUP($B344,'[2]1516 Exp_Rev Access'!$F$7:$FS$310,26,FALSE))</f>
        <v>0</v>
      </c>
      <c r="AJ344" s="90">
        <f>IF(ISNA(VLOOKUP($B344,'[2]1516 Exp_Rev Access'!$F$7:$FS$310,27,FALSE)),"",VLOOKUP($B344,'[2]1516 Exp_Rev Access'!$F$7:$FS$310,27,FALSE))</f>
        <v>0</v>
      </c>
      <c r="AK344" s="90">
        <f>IF(ISNA(VLOOKUP($B344,'[2]1516 Exp_Rev Access'!$F$7:$FS$310,28,FALSE)),"",VLOOKUP($B344,'[2]1516 Exp_Rev Access'!$F$7:$FS$310,28,FALSE))</f>
        <v>42674.98</v>
      </c>
      <c r="AL344" s="90">
        <f>IF(ISNA(VLOOKUP($B344,'[2]1516 Exp_Rev Access'!$F$7:$FS$310,29,FALSE)),"",VLOOKUP($B344,'[2]1516 Exp_Rev Access'!$F$7:$FS$310,29,FALSE))</f>
        <v>0</v>
      </c>
      <c r="AM344" s="53">
        <f t="shared" si="821"/>
        <v>47770.880000000005</v>
      </c>
      <c r="AN344" s="92">
        <f t="shared" si="822"/>
        <v>2.4653769423523694E-2</v>
      </c>
      <c r="AO344" s="68">
        <f t="shared" si="823"/>
        <v>237.91463718312667</v>
      </c>
      <c r="AP344" s="90">
        <f>IF(ISNA(VLOOKUP($B344,'[2]1516 Exp_Rev Access'!$F$7:$FS$310,30,FALSE)),"",VLOOKUP($B344,'[2]1516 Exp_Rev Access'!$F$7:$FS$310,30,FALSE))</f>
        <v>1213144.25</v>
      </c>
      <c r="AQ344" s="90">
        <f>IF(ISNA(VLOOKUP($B344,'[2]1516 Exp_Rev Access'!$F$7:$FS$310,31,FALSE)),"",VLOOKUP($B344,'[2]1516 Exp_Rev Access'!$F$7:$FS$310,31,FALSE))</f>
        <v>22921.200000000001</v>
      </c>
      <c r="AR344" s="90">
        <f>IF(ISNA(VLOOKUP($B344,'[2]1516 Exp_Rev Access'!$F$7:$FS$310,32,FALSE)),"",VLOOKUP($B344,'[2]1516 Exp_Rev Access'!$F$7:$FS$310,32,FALSE))</f>
        <v>0</v>
      </c>
      <c r="AS344" s="90">
        <f>IF(ISNA(VLOOKUP($B344,'[2]1516 Exp_Rev Access'!$F$7:$FS$310,33,FALSE)),"",VLOOKUP($B344,'[2]1516 Exp_Rev Access'!$F$7:$FS$310,33,FALSE))</f>
        <v>0</v>
      </c>
      <c r="AT344" s="90">
        <f>IF(ISNA(VLOOKUP($B344,'[2]1516 Exp_Rev Access'!$F$7:$FS$310,34,FALSE)),"",VLOOKUP($B344,'[2]1516 Exp_Rev Access'!$F$7:$FS$310,34,FALSE))</f>
        <v>0</v>
      </c>
      <c r="AU344" s="53">
        <f t="shared" si="824"/>
        <v>1236065.45</v>
      </c>
      <c r="AV344" s="93">
        <f t="shared" si="825"/>
        <v>0.63791315120600767</v>
      </c>
      <c r="AW344" s="53">
        <f t="shared" si="826"/>
        <v>6156.0110065242297</v>
      </c>
      <c r="AX344" s="90">
        <f>IF(ISNA(VLOOKUP($B344,'[2]1516 Exp_Rev Access'!$F$7:$FS$310,35,FALSE)),"",VLOOKUP($B344,'[2]1516 Exp_Rev Access'!$F$7:$FS$310,35,FALSE))</f>
        <v>0</v>
      </c>
      <c r="AY344" s="90">
        <f>IF(ISNA(VLOOKUP($B344,'[2]1516 Exp_Rev Access'!$F$7:$FS$310,36,FALSE)),"",VLOOKUP($B344,'[2]1516 Exp_Rev Access'!$F$7:$FS$310,36,FALSE))</f>
        <v>126181.32</v>
      </c>
      <c r="AZ344" s="90">
        <f>IF(ISNA(VLOOKUP($B344,'[2]1516 Exp_Rev Access'!$F$7:$FS$310,37,FALSE)),"",VLOOKUP($B344,'[2]1516 Exp_Rev Access'!$F$7:$FS$310,37,FALSE))</f>
        <v>33.659999999999997</v>
      </c>
      <c r="BA344" s="90">
        <f>IF(ISNA(VLOOKUP($B344,'[2]1516 Exp_Rev Access'!$F$7:$FS$310,38,FALSE)),"",VLOOKUP($B344,'[2]1516 Exp_Rev Access'!$F$7:$FS$310,38,FALSE))</f>
        <v>0</v>
      </c>
      <c r="BB344" s="90">
        <f>IF(ISNA(VLOOKUP($B344,'[2]1516 Exp_Rev Access'!$F$7:$FS$310,39,FALSE)),"",VLOOKUP($B344,'[2]1516 Exp_Rev Access'!$F$7:$FS$310,39,FALSE))</f>
        <v>0</v>
      </c>
      <c r="BC344" s="90">
        <f>IF(ISNA(VLOOKUP($B344,'[2]1516 Exp_Rev Access'!$F$7:$FS$310,40,FALSE)),"",VLOOKUP($B344,'[2]1516 Exp_Rev Access'!$F$7:$FS$310,40,FALSE))</f>
        <v>43299.19</v>
      </c>
      <c r="BD344" s="90">
        <f>IF(ISNA(VLOOKUP($B344,'[2]1516 Exp_Rev Access'!$F$7:$FS$310,41,FALSE)),"",VLOOKUP($B344,'[2]1516 Exp_Rev Access'!$F$7:$FS$310,41,FALSE))</f>
        <v>0</v>
      </c>
      <c r="BE344" s="90">
        <f>IF(ISNA(VLOOKUP($B344,'[2]1516 Exp_Rev Access'!$F$7:$FS$310,42,FALSE)),"",VLOOKUP($B344,'[2]1516 Exp_Rev Access'!$F$7:$FS$310,42,FALSE))</f>
        <v>0</v>
      </c>
      <c r="BF344" s="90">
        <f>IF(ISNA(VLOOKUP($B344,'[2]1516 Exp_Rev Access'!$F$7:$FS$310,43,FALSE)),"",VLOOKUP($B344,'[2]1516 Exp_Rev Access'!$F$7:$FS$310,43,FALSE))</f>
        <v>0</v>
      </c>
      <c r="BG344" s="90">
        <f>IF(ISNA(VLOOKUP($B344,'[2]1516 Exp_Rev Access'!$F$7:$FS$310,44,FALSE)),"",VLOOKUP($B344,'[2]1516 Exp_Rev Access'!$F$7:$FS$310,44,FALSE))</f>
        <v>0</v>
      </c>
      <c r="BH344" s="90">
        <f>IF(ISNA(VLOOKUP($B344,'[2]1516 Exp_Rev Access'!$F$7:$FS$310,45,FALSE)),"",VLOOKUP($B344,'[2]1516 Exp_Rev Access'!$F$7:$FS$310,45,FALSE))</f>
        <v>1891.64</v>
      </c>
      <c r="BI344" s="90">
        <f>IF(ISNA(VLOOKUP($B344,'[2]1516 Exp_Rev Access'!$F$7:$FS$310,46,FALSE)),"",VLOOKUP($B344,'[2]1516 Exp_Rev Access'!$F$7:$FS$310,46,FALSE))</f>
        <v>0</v>
      </c>
      <c r="BJ344" s="90">
        <f>IF(ISNA(VLOOKUP($B344,'[2]1516 Exp_Rev Access'!$F$7:$FS$310,47,FALSE)),"",VLOOKUP($B344,'[2]1516 Exp_Rev Access'!$F$7:$FS$310,47,FALSE))</f>
        <v>4918.6000000000004</v>
      </c>
      <c r="BK344" s="90">
        <f>IF(ISNA(VLOOKUP($B344,'[2]1516 Exp_Rev Access'!$F$7:$FS$310,48,FALSE)),"",VLOOKUP($B344,'[2]1516 Exp_Rev Access'!$F$7:$FS$310,48,FALSE))</f>
        <v>0</v>
      </c>
      <c r="BL344" s="90">
        <f>IF(ISNA(VLOOKUP($B344,'[2]1516 Exp_Rev Access'!$F$7:$FS$310,49,FALSE)),"",VLOOKUP($B344,'[2]1516 Exp_Rev Access'!$F$7:$FS$310,49,FALSE))</f>
        <v>0</v>
      </c>
      <c r="BM344" s="90">
        <f>IF(ISNA(VLOOKUP($B344,'[2]1516 Exp_Rev Access'!$F$7:$FS$310,50,FALSE)),"",VLOOKUP($B344,'[2]1516 Exp_Rev Access'!$F$7:$FS$310,50,FALSE))</f>
        <v>0</v>
      </c>
      <c r="BN344" s="90">
        <f>IF(ISNA(VLOOKUP($B344,'[2]1516 Exp_Rev Access'!$F$7:$FS$310,51,FALSE)),"",VLOOKUP($B344,'[2]1516 Exp_Rev Access'!$F$7:$FS$310,51,FALSE))</f>
        <v>0</v>
      </c>
      <c r="BO344" s="90">
        <f>IF(ISNA(VLOOKUP($B344,'[2]1516 Exp_Rev Access'!$F$7:$FS$310,52,FALSE)),"",VLOOKUP($B344,'[2]1516 Exp_Rev Access'!$F$7:$FS$310,52,FALSE))</f>
        <v>0</v>
      </c>
      <c r="BP344" s="90">
        <f>IF(ISNA(VLOOKUP($B344,'[2]1516 Exp_Rev Access'!$F$7:$FS$310,53,FALSE)),"",VLOOKUP($B344,'[2]1516 Exp_Rev Access'!$F$7:$FS$310,53,FALSE))</f>
        <v>0</v>
      </c>
      <c r="BQ344" s="90">
        <f>IF(ISNA(VLOOKUP($B344,'[2]1516 Exp_Rev Access'!$F$7:$FS$310,54,FALSE)),"",VLOOKUP($B344,'[2]1516 Exp_Rev Access'!$F$7:$FS$310,54,FALSE))</f>
        <v>0</v>
      </c>
      <c r="BR344" s="90">
        <f>IF(ISNA(VLOOKUP($B344,'[2]1516 Exp_Rev Access'!$F$7:$FS$310,55,FALSE)),"",VLOOKUP($B344,'[2]1516 Exp_Rev Access'!$F$7:$FS$310,55,FALSE))</f>
        <v>0</v>
      </c>
      <c r="BS344" s="90">
        <f>IF(ISNA(VLOOKUP($B344,'[2]1516 Exp_Rev Access'!$F$7:$FS$310,56,FALSE)),"",VLOOKUP($B344,'[2]1516 Exp_Rev Access'!$F$7:$FS$310,56,FALSE))</f>
        <v>0</v>
      </c>
      <c r="BT344" s="90">
        <f>IF(ISNA(VLOOKUP($B344,'[2]1516 Exp_Rev Access'!$F$7:$FS$310,57,FALSE)),"",VLOOKUP($B344,'[2]1516 Exp_Rev Access'!$F$7:$FS$310,57,FALSE))</f>
        <v>0</v>
      </c>
      <c r="BU344" s="90">
        <f>IF(ISNA(VLOOKUP($B344,'[2]1516 Exp_Rev Access'!$F$7:$FS$310,58,FALSE)),"",VLOOKUP($B344,'[2]1516 Exp_Rev Access'!$F$7:$FS$310,58,FALSE))</f>
        <v>0</v>
      </c>
      <c r="BV344" s="53">
        <f t="shared" si="827"/>
        <v>176324.41000000003</v>
      </c>
      <c r="BW344" s="92">
        <f t="shared" si="828"/>
        <v>9.0998142547904823E-2</v>
      </c>
      <c r="BX344" s="68">
        <f t="shared" si="829"/>
        <v>878.15334429005452</v>
      </c>
      <c r="BY344" s="90">
        <f>IF(ISNA(VLOOKUP($B344,'[2]1516 Exp_Rev Access'!$F$7:$FS$310,59,FALSE)),"",VLOOKUP($B344,'[2]1516 Exp_Rev Access'!$F$7:$FS$310,59,FALSE))</f>
        <v>0</v>
      </c>
      <c r="BZ344" s="90">
        <f>IF(ISNA(VLOOKUP($B344,'[2]1516 Exp_Rev Access'!$F$7:$FS$310,60,FALSE)),"",VLOOKUP($B344,'[2]1516 Exp_Rev Access'!$F$7:$FS$310,60,FALSE))</f>
        <v>0</v>
      </c>
      <c r="CA344" s="90">
        <f>IF(ISNA(VLOOKUP($B344,'[2]1516 Exp_Rev Access'!$F$7:$FS$310,61,FALSE)),"",VLOOKUP($B344,'[2]1516 Exp_Rev Access'!$F$7:$FS$310,61,FALSE))</f>
        <v>0</v>
      </c>
      <c r="CB344" s="90">
        <f>IF(ISNA(VLOOKUP($B344,'[2]1516 Exp_Rev Access'!$F$7:$FS$310,62,FALSE)),"",VLOOKUP($B344,'[2]1516 Exp_Rev Access'!$F$7:$FS$310,62,FALSE))</f>
        <v>0</v>
      </c>
      <c r="CC344" s="90">
        <f>IF(ISNA(VLOOKUP($B344,'[2]1516 Exp_Rev Access'!$F$7:$FS$310,63,FALSE)),"",VLOOKUP($B344,'[2]1516 Exp_Rev Access'!$F$7:$FS$310,63,FALSE))</f>
        <v>4069.6</v>
      </c>
      <c r="CD344" s="90">
        <f>IF(ISNA(VLOOKUP($B344,'[2]1516 Exp_Rev Access'!$F$7:$FS$310,64,FALSE)),"",VLOOKUP($B344,'[2]1516 Exp_Rev Access'!$F$7:$FS$310,64,FALSE))</f>
        <v>0</v>
      </c>
      <c r="CE344" s="53">
        <f t="shared" si="830"/>
        <v>4069.6</v>
      </c>
      <c r="CF344" s="92">
        <f t="shared" si="831"/>
        <v>2.1002539632088003E-3</v>
      </c>
      <c r="CG344" s="94">
        <f t="shared" si="832"/>
        <v>20.267941630559292</v>
      </c>
      <c r="CH344" s="90">
        <f>IF(ISNA(VLOOKUP($B344,'[2]1516 Exp_Rev Access'!$F$7:$FS$310,65,FALSE)),"",VLOOKUP($B344,'[2]1516 Exp_Rev Access'!$F$7:$FS$310,65,FALSE))</f>
        <v>0</v>
      </c>
      <c r="CI344" s="90">
        <f>IF(ISNA(VLOOKUP($B344,'[2]1516 Exp_Rev Access'!$F$7:$FS$310,66,FALSE)),"",VLOOKUP($B344,'[2]1516 Exp_Rev Access'!$F$7:$FS$310,66,FALSE))</f>
        <v>0</v>
      </c>
      <c r="CJ344" s="90">
        <f>IF(ISNA(VLOOKUP($B344,'[2]1516 Exp_Rev Access'!$F$7:$FS$310,67,FALSE)),"",VLOOKUP($B344,'[2]1516 Exp_Rev Access'!$F$7:$FS$310,67,FALSE))</f>
        <v>0</v>
      </c>
      <c r="CK344" s="90">
        <f>IF(ISNA(VLOOKUP($B344,'[2]1516 Exp_Rev Access'!$F$7:$FS$310,68,FALSE)),"",VLOOKUP($B344,'[2]1516 Exp_Rev Access'!$F$7:$FS$310,68,FALSE))</f>
        <v>0</v>
      </c>
      <c r="CL344" s="90">
        <f>IF(ISNA(VLOOKUP($B344,'[2]1516 Exp_Rev Access'!$F$7:$FS$310,69,FALSE)),"",VLOOKUP($B344,'[2]1516 Exp_Rev Access'!$F$7:$FS$310,69,FALSE))</f>
        <v>0</v>
      </c>
      <c r="CM344" s="90">
        <f>IF(ISNA(VLOOKUP($B344,'[2]1516 Exp_Rev Access'!$F$7:$FS$310,70,FALSE)),"",VLOOKUP($B344,'[2]1516 Exp_Rev Access'!$F$7:$FS$310,70,FALSE))</f>
        <v>0</v>
      </c>
      <c r="CN344" s="90">
        <f>IF(ISNA(VLOOKUP($B344,'[2]1516 Exp_Rev Access'!$F$7:$FS$310,71,FALSE)),"",VLOOKUP($B344,'[2]1516 Exp_Rev Access'!$F$7:$FS$310,71,FALSE))</f>
        <v>0</v>
      </c>
      <c r="CO344" s="90">
        <f>IF(ISNA(VLOOKUP($B344,'[2]1516 Exp_Rev Access'!$F$7:$FS$310,72,FALSE)),"",VLOOKUP($B344,'[2]1516 Exp_Rev Access'!$F$7:$FS$310,72,FALSE))</f>
        <v>0</v>
      </c>
      <c r="CP344" s="90">
        <f>IF(ISNA(VLOOKUP($B344,'[2]1516 Exp_Rev Access'!$F$7:$FS$310,73,FALSE)),"",VLOOKUP($B344,'[2]1516 Exp_Rev Access'!$F$7:$FS$310,73,FALSE))</f>
        <v>0</v>
      </c>
      <c r="CQ344" s="90">
        <f>IF(ISNA(VLOOKUP($B344,'[2]1516 Exp_Rev Access'!$F$7:$FS$310,74,FALSE)),"",VLOOKUP($B344,'[2]1516 Exp_Rev Access'!$F$7:$FS$310,74,FALSE))</f>
        <v>60854.69</v>
      </c>
      <c r="CR344" s="90">
        <f>IF(ISNA(VLOOKUP($B344,'[2]1516 Exp_Rev Access'!$F$7:$FS$310,75,FALSE)),"",VLOOKUP($B344,'[2]1516 Exp_Rev Access'!$F$7:$FS$310,75,FALSE))</f>
        <v>0</v>
      </c>
      <c r="CS344" s="90">
        <f>IF(ISNA(VLOOKUP($B344,'[2]1516 Exp_Rev Access'!$F$7:$FS$310,76,FALSE)),"",VLOOKUP($B344,'[2]1516 Exp_Rev Access'!$F$7:$FS$310,76,FALSE))</f>
        <v>0</v>
      </c>
      <c r="CT344" s="90">
        <f>IF(ISNA(VLOOKUP($B344,'[2]1516 Exp_Rev Access'!$F$7:$FS$310,77,FALSE)),"",VLOOKUP($B344,'[2]1516 Exp_Rev Access'!$F$7:$FS$310,77,FALSE))</f>
        <v>0</v>
      </c>
      <c r="CU344" s="90">
        <f>IF(ISNA(VLOOKUP($B344,'[2]1516 Exp_Rev Access'!$F$7:$FS$310,78,FALSE)),"",VLOOKUP($B344,'[2]1516 Exp_Rev Access'!$F$7:$FS$310,78,FALSE))</f>
        <v>59250.31</v>
      </c>
      <c r="CV344" s="90">
        <f>IF(ISNA(VLOOKUP($B344,'[2]1516 Exp_Rev Access'!$F$7:$FS$310,79,FALSE)),"",VLOOKUP($B344,'[2]1516 Exp_Rev Access'!$F$7:$FS$310,79,FALSE))</f>
        <v>28167</v>
      </c>
      <c r="CW344" s="90">
        <f>IF(ISNA(VLOOKUP($B344,'[2]1516 Exp_Rev Access'!$F$7:$FS$310,80,FALSE)),"",VLOOKUP($B344,'[2]1516 Exp_Rev Access'!$F$7:$FS$310,80,FALSE))</f>
        <v>0</v>
      </c>
      <c r="CX344" s="90">
        <f>IF(ISNA(VLOOKUP($B344,'[2]1516 Exp_Rev Access'!$F$7:$FS$310,81,FALSE)),"",VLOOKUP($B344,'[2]1516 Exp_Rev Access'!$F$7:$FS$310,81,FALSE))</f>
        <v>0</v>
      </c>
      <c r="CY344" s="90">
        <f>IF(ISNA(VLOOKUP($B344,'[2]1516 Exp_Rev Access'!$F$7:$FS$310,82,FALSE)),"",VLOOKUP($B344,'[2]1516 Exp_Rev Access'!$F$7:$FS$310,82,FALSE))</f>
        <v>0</v>
      </c>
      <c r="CZ344" s="90">
        <f>IF(ISNA(VLOOKUP($B344,'[2]1516 Exp_Rev Access'!$F$7:$FS$310,83,FALSE)),"",VLOOKUP($B344,'[2]1516 Exp_Rev Access'!$F$7:$FS$310,83,FALSE))</f>
        <v>0</v>
      </c>
      <c r="DA344" s="90">
        <f>IF(ISNA(VLOOKUP($B344,'[2]1516 Exp_Rev Access'!$F$7:$FS$310,84,FALSE)),"",VLOOKUP($B344,'[2]1516 Exp_Rev Access'!$F$7:$FS$310,84,FALSE))</f>
        <v>0</v>
      </c>
      <c r="DB344" s="90">
        <f>IF(ISNA(VLOOKUP($B344,'[2]1516 Exp_Rev Access'!$F$7:$FS$310,85,FALSE)),"",VLOOKUP($B344,'[2]1516 Exp_Rev Access'!$F$7:$FS$310,85,FALSE))</f>
        <v>0</v>
      </c>
      <c r="DC344" s="90">
        <f>IF(ISNA(VLOOKUP($B344,'[2]1516 Exp_Rev Access'!$F$7:$FS$310,86,FALSE)),"",VLOOKUP($B344,'[2]1516 Exp_Rev Access'!$F$7:$FS$310,86,FALSE))</f>
        <v>0</v>
      </c>
      <c r="DD344" s="90">
        <f>IF(ISNA(VLOOKUP($B344,'[2]1516 Exp_Rev Access'!$F$7:$FS$310,87,FALSE)),"",VLOOKUP($B344,'[2]1516 Exp_Rev Access'!$F$7:$FS$310,87,FALSE))</f>
        <v>0</v>
      </c>
      <c r="DE344" s="90">
        <f>IF(ISNA(VLOOKUP($B344,'[2]1516 Exp_Rev Access'!$F$7:$FS$310,88,FALSE)),"",VLOOKUP($B344,'[2]1516 Exp_Rev Access'!$F$7:$FS$310,88,FALSE))</f>
        <v>0</v>
      </c>
      <c r="DF344" s="90">
        <f>IF(ISNA(VLOOKUP($B344,'[2]1516 Exp_Rev Access'!$F$7:$FS$310,89,FALSE)),"",VLOOKUP($B344,'[2]1516 Exp_Rev Access'!$F$7:$FS$310,89,FALSE))</f>
        <v>0</v>
      </c>
      <c r="DG344" s="90">
        <f>IF(ISNA(VLOOKUP($B344,'[2]1516 Exp_Rev Access'!$F$7:$FS$310,90,FALSE)),"",VLOOKUP($B344,'[2]1516 Exp_Rev Access'!$F$7:$FS$310,90,FALSE))</f>
        <v>0</v>
      </c>
      <c r="DH344" s="90">
        <f>IF(ISNA(VLOOKUP($B344,'[2]1516 Exp_Rev Access'!$F$7:$FS$310,91,FALSE)),"",VLOOKUP($B344,'[2]1516 Exp_Rev Access'!$F$7:$FS$310,91,FALSE))</f>
        <v>18823.32</v>
      </c>
      <c r="DI344" s="90">
        <f>IF(ISNA(VLOOKUP($B344,'[2]1516 Exp_Rev Access'!$F$7:$FS$310,92,FALSE)),"",VLOOKUP($B344,'[2]1516 Exp_Rev Access'!$F$7:$FS$310,92,FALSE))</f>
        <v>77195.98</v>
      </c>
      <c r="DJ344" s="90">
        <f>IF(ISNA(VLOOKUP($B344,'[2]1516 Exp_Rev Access'!$F$7:$FS$310,93,FALSE)),"",VLOOKUP($B344,'[2]1516 Exp_Rev Access'!$F$7:$FS$310,93,FALSE))</f>
        <v>0</v>
      </c>
      <c r="DK344" s="90">
        <f>IF(ISNA(VLOOKUP($B344,'[2]1516 Exp_Rev Access'!$F$7:$FS$310,94,FALSE)),"",VLOOKUP($B344,'[2]1516 Exp_Rev Access'!$F$7:$FS$310,94,FALSE))</f>
        <v>0</v>
      </c>
      <c r="DL344" s="90">
        <f>IF(ISNA(VLOOKUP($B344,'[2]1516 Exp_Rev Access'!$F$7:$FS$310,95,FALSE)),"",VLOOKUP($B344,'[2]1516 Exp_Rev Access'!$F$7:$FS$310,95,FALSE))</f>
        <v>0</v>
      </c>
      <c r="DM344" s="90">
        <f>IF(ISNA(VLOOKUP($B344,'[2]1516 Exp_Rev Access'!$F$7:$FS$310,96,FALSE)),"",VLOOKUP($B344,'[2]1516 Exp_Rev Access'!$F$7:$FS$310,96,FALSE))</f>
        <v>0</v>
      </c>
      <c r="DN344" s="90">
        <f>IF(ISNA(VLOOKUP($B344,'[2]1516 Exp_Rev Access'!$F$7:$FS$310,97,FALSE)),"",VLOOKUP($B344,'[2]1516 Exp_Rev Access'!$F$7:$FS$310,97,FALSE))</f>
        <v>0</v>
      </c>
      <c r="DO344" s="90">
        <f>IF(ISNA(VLOOKUP($B344,'[2]1516 Exp_Rev Access'!$F$7:$FS$310,98,FALSE)),"",VLOOKUP($B344,'[2]1516 Exp_Rev Access'!$F$7:$FS$310,98,FALSE))</f>
        <v>0</v>
      </c>
      <c r="DP344" s="90">
        <f>IF(ISNA(VLOOKUP($B344,'[2]1516 Exp_Rev Access'!$F$7:$FS$310,99,FALSE)),"",VLOOKUP($B344,'[2]1516 Exp_Rev Access'!$F$7:$FS$310,99,FALSE))</f>
        <v>0</v>
      </c>
      <c r="DQ344" s="90">
        <f>IF(ISNA(VLOOKUP($B344,'[2]1516 Exp_Rev Access'!$F$7:$FS$310,100,FALSE)),"",VLOOKUP($B344,'[2]1516 Exp_Rev Access'!$F$7:$FS$310,100,FALSE))</f>
        <v>0</v>
      </c>
      <c r="DR344" s="90">
        <f>IF(ISNA(VLOOKUP($B344,'[2]1516 Exp_Rev Access'!$F$7:$FS$310,101,FALSE)),"",VLOOKUP($B344,'[2]1516 Exp_Rev Access'!$F$7:$FS$310,101,FALSE))</f>
        <v>0</v>
      </c>
      <c r="DS344" s="90">
        <f>IF(ISNA(VLOOKUP($B344,'[2]1516 Exp_Rev Access'!$F$7:$FS$310,102,FALSE)),"",VLOOKUP($B344,'[2]1516 Exp_Rev Access'!$F$7:$FS$310,102,FALSE))</f>
        <v>0</v>
      </c>
      <c r="DT344" s="90">
        <f>IF(ISNA(VLOOKUP($B344,'[2]1516 Exp_Rev Access'!$F$7:$FS$310,103,FALSE)),"",VLOOKUP($B344,'[2]1516 Exp_Rev Access'!$F$7:$FS$310,103,FALSE))</f>
        <v>0</v>
      </c>
      <c r="DU344" s="90">
        <f>IF(ISNA(VLOOKUP($B344,'[2]1516 Exp_Rev Access'!$F$7:$FS$310,104,FALSE)),"",VLOOKUP($B344,'[2]1516 Exp_Rev Access'!$F$7:$FS$310,104,FALSE))</f>
        <v>0</v>
      </c>
      <c r="DV344" s="90">
        <f>IF(ISNA(VLOOKUP($B344,'[2]1516 Exp_Rev Access'!$F$7:$FS$310,105,FALSE)),"",VLOOKUP($B344,'[2]1516 Exp_Rev Access'!$F$7:$FS$310,105,FALSE))</f>
        <v>0</v>
      </c>
      <c r="DW344" s="90">
        <f>IF(ISNA(VLOOKUP($B344,'[2]1516 Exp_Rev Access'!$F$7:$FS$310,106,FALSE)),"",VLOOKUP($B344,'[2]1516 Exp_Rev Access'!$F$7:$FS$310,106,FALSE))</f>
        <v>0</v>
      </c>
      <c r="DX344" s="90">
        <f>IF(ISNA(VLOOKUP($B344,'[2]1516 Exp_Rev Access'!$F$7:$FS$310,107,FALSE)),"",VLOOKUP($B344,'[2]1516 Exp_Rev Access'!$F$7:$FS$310,107,FALSE))</f>
        <v>0</v>
      </c>
      <c r="DY344" s="90">
        <f>IF(ISNA(VLOOKUP($B344,'[2]1516 Exp_Rev Access'!$F$7:$FS$310,108,FALSE)),"",VLOOKUP($B344,'[2]1516 Exp_Rev Access'!$F$7:$FS$310,108,FALSE))</f>
        <v>0</v>
      </c>
      <c r="DZ344" s="90">
        <f>IF(ISNA(VLOOKUP($B344,'[2]1516 Exp_Rev Access'!$F$7:$FS$310,109,FALSE)),"",VLOOKUP($B344,'[2]1516 Exp_Rev Access'!$F$7:$FS$310,109,FALSE))</f>
        <v>0</v>
      </c>
      <c r="EA344" s="90">
        <f>IF(ISNA(VLOOKUP($B344,'[2]1516 Exp_Rev Access'!$F$7:$FS$310,110,FALSE)),"",VLOOKUP($B344,'[2]1516 Exp_Rev Access'!$F$7:$FS$310,110,FALSE))</f>
        <v>0</v>
      </c>
      <c r="EB344" s="90">
        <f>IF(ISNA(VLOOKUP($B344,'[2]1516 Exp_Rev Access'!$F$7:$FS$310,111,FALSE)),"",VLOOKUP($B344,'[2]1516 Exp_Rev Access'!$F$7:$FS$310,111,FALSE))</f>
        <v>0</v>
      </c>
      <c r="EC344" s="90">
        <f>IF(ISNA(VLOOKUP($B344,'[2]1516 Exp_Rev Access'!$F$7:$FS$310,112,FALSE)),"",VLOOKUP($B344,'[2]1516 Exp_Rev Access'!$F$7:$FS$310,112,FALSE))</f>
        <v>0</v>
      </c>
      <c r="ED344" s="90">
        <f>IF(ISNA(VLOOKUP($B344,'[2]1516 Exp_Rev Access'!$F$7:$FS$310,113,FALSE)),"",VLOOKUP($B344,'[2]1516 Exp_Rev Access'!$F$7:$FS$310,113,FALSE))</f>
        <v>0</v>
      </c>
      <c r="EE344" s="90">
        <f>IF(ISNA(VLOOKUP($B344,'[2]1516 Exp_Rev Access'!$F$7:$FS$310,114,FALSE)),"",VLOOKUP($B344,'[2]1516 Exp_Rev Access'!$F$7:$FS$310,114,FALSE))</f>
        <v>0</v>
      </c>
      <c r="EF344" s="90">
        <f>IF(ISNA(VLOOKUP($B344,'[2]1516 Exp_Rev Access'!$F$7:$FS$310,115,FALSE)),"",VLOOKUP($B344,'[2]1516 Exp_Rev Access'!$F$7:$FS$310,115,FALSE))</f>
        <v>0</v>
      </c>
      <c r="EG344" s="90">
        <f>IF(ISNA(VLOOKUP($B344,'[2]1516 Exp_Rev Access'!$F$7:$FS$310,116,FALSE)),"",VLOOKUP($B344,'[2]1516 Exp_Rev Access'!$F$7:$FS$310,116,FALSE))</f>
        <v>0</v>
      </c>
      <c r="EH344" s="90">
        <f>IF(ISNA(VLOOKUP($B344,'[2]1516 Exp_Rev Access'!$F$7:$FS$310,117,FALSE)),"",VLOOKUP($B344,'[2]1516 Exp_Rev Access'!$F$7:$FS$310,117,FALSE))</f>
        <v>0</v>
      </c>
      <c r="EI344" s="90">
        <f>IF(ISNA(VLOOKUP($B344,'[2]1516 Exp_Rev Access'!$F$7:$FS$310,118,FALSE)),"",VLOOKUP($B344,'[2]1516 Exp_Rev Access'!$F$7:$FS$310,118,FALSE))</f>
        <v>0</v>
      </c>
      <c r="EJ344" s="90">
        <f>IF(ISNA(VLOOKUP($B344,'[2]1516 Exp_Rev Access'!$F$7:$FS$310,119,FALSE)),"",VLOOKUP($B344,'[2]1516 Exp_Rev Access'!$F$7:$FS$310,119,FALSE))</f>
        <v>0</v>
      </c>
      <c r="EK344" s="90">
        <f>IF(ISNA(VLOOKUP($B344,'[2]1516 Exp_Rev Access'!$F$7:$FS$310,120,FALSE)),"",VLOOKUP($B344,'[2]1516 Exp_Rev Access'!$F$7:$FS$310,120,FALSE))</f>
        <v>0</v>
      </c>
      <c r="EL344" s="90">
        <f>IF(ISNA(VLOOKUP($B344,'[2]1516 Exp_Rev Access'!$F$7:$FS$310,121,FALSE)),"",VLOOKUP($B344,'[2]1516 Exp_Rev Access'!$F$7:$FS$310,121,FALSE))</f>
        <v>0</v>
      </c>
      <c r="EM344" s="90">
        <f>IF(ISNA(VLOOKUP($B344,'[2]1516 Exp_Rev Access'!$F$7:$FS$310,122,FALSE)),"",VLOOKUP($B344,'[2]1516 Exp_Rev Access'!$F$7:$FS$310,122,FALSE))</f>
        <v>0</v>
      </c>
      <c r="EN344" s="90">
        <f>IF(ISNA(VLOOKUP($B344,'[2]1516 Exp_Rev Access'!$F$7:$FS$310,123,FALSE)),"",VLOOKUP($B344,'[2]1516 Exp_Rev Access'!$F$7:$FS$310,123,FALSE))</f>
        <v>0</v>
      </c>
      <c r="EO344" s="90">
        <f>IF(ISNA(VLOOKUP($B344,'[2]1516 Exp_Rev Access'!$F$7:$FS$310,124,FALSE)),"",VLOOKUP($B344,'[2]1516 Exp_Rev Access'!$F$7:$FS$310,124,FALSE))</f>
        <v>0</v>
      </c>
      <c r="EP344" s="90">
        <f>IF(ISNA(VLOOKUP($B344,'[2]1516 Exp_Rev Access'!$F$7:$FS$310,125,FALSE)),"",VLOOKUP($B344,'[2]1516 Exp_Rev Access'!$F$7:$FS$310,125,FALSE))</f>
        <v>0</v>
      </c>
      <c r="EQ344" s="90">
        <f>IF(ISNA(VLOOKUP($B344,'[2]1516 Exp_Rev Access'!$F$7:$FS$310,126,FALSE)),"",VLOOKUP($B344,'[2]1516 Exp_Rev Access'!$F$7:$FS$310,126,FALSE))</f>
        <v>0</v>
      </c>
      <c r="ER344" s="90">
        <f>IF(ISNA(VLOOKUP($B344,'[2]1516 Exp_Rev Access'!$F$7:$FS$310,127,FALSE)),"",VLOOKUP($B344,'[2]1516 Exp_Rev Access'!$F$7:$FS$310,127,FALSE))</f>
        <v>0</v>
      </c>
      <c r="ES344" s="90">
        <f>IF(ISNA(VLOOKUP($B344,'[2]1516 Exp_Rev Access'!$F$7:$FS$310,128,FALSE)),"",VLOOKUP($B344,'[2]1516 Exp_Rev Access'!$F$7:$FS$310,128,FALSE))</f>
        <v>0</v>
      </c>
      <c r="ET344" s="90">
        <f>IF(ISNA(VLOOKUP($B344,'[2]1516 Exp_Rev Access'!$F$7:$FS$310,129,FALSE)),"",VLOOKUP($B344,'[2]1516 Exp_Rev Access'!$F$7:$FS$310,129,FALSE))</f>
        <v>0</v>
      </c>
      <c r="EU344" s="90">
        <f>IF(ISNA(VLOOKUP($B344,'[2]1516 Exp_Rev Access'!$F$7:$FS$310,130,FALSE)),"",VLOOKUP($B344,'[2]1516 Exp_Rev Access'!$F$7:$FS$310,130,FALSE))</f>
        <v>0</v>
      </c>
      <c r="EV344" s="90">
        <f>IF(ISNA(VLOOKUP($B344,'[2]1516 Exp_Rev Access'!$F$7:$FS$310,131,FALSE)),"",VLOOKUP($B344,'[2]1516 Exp_Rev Access'!$F$7:$FS$310,131,FALSE))</f>
        <v>0</v>
      </c>
      <c r="EW344" s="90">
        <f>IF(ISNA(VLOOKUP($B344,'[2]1516 Exp_Rev Access'!$F$7:$FS$310,132,FALSE)),"",VLOOKUP($B344,'[2]1516 Exp_Rev Access'!$F$7:$FS$310,132,FALSE))</f>
        <v>0</v>
      </c>
      <c r="EX344" s="90">
        <f>IF(ISNA(VLOOKUP($B344,'[2]1516 Exp_Rev Access'!$F$7:$FS$310,133,FALSE)),"",VLOOKUP($B344,'[2]1516 Exp_Rev Access'!$F$7:$FS$310,133,FALSE))</f>
        <v>0</v>
      </c>
      <c r="EY344" s="90">
        <f>IF(ISNA(VLOOKUP($B344,'[2]1516 Exp_Rev Access'!$F$7:$FS$310,134,FALSE)),"",VLOOKUP($B344,'[2]1516 Exp_Rev Access'!$F$7:$FS$310,134,FALSE))</f>
        <v>0</v>
      </c>
      <c r="EZ344" s="90">
        <f>IF(ISNA(VLOOKUP($B344,'[2]1516 Exp_Rev Access'!$F$7:$FS$310,135,FALSE)),"",VLOOKUP($B344,'[2]1516 Exp_Rev Access'!$F$7:$FS$310,135,FALSE))</f>
        <v>0</v>
      </c>
      <c r="FA344" s="90">
        <f>IF(ISNA(VLOOKUP($B344,'[2]1516 Exp_Rev Access'!$F$7:$FS$310,136,FALSE)),"",VLOOKUP($B344,'[2]1516 Exp_Rev Access'!$F$7:$FS$310,136,FALSE))</f>
        <v>0</v>
      </c>
      <c r="FB344" s="90">
        <f>IF(ISNA(VLOOKUP($B344,'[2]1516 Exp_Rev Access'!$F$7:$FS$310,137,FALSE)),"",VLOOKUP($B344,'[2]1516 Exp_Rev Access'!$F$7:$FS$310,137,FALSE))</f>
        <v>0</v>
      </c>
      <c r="FC344" s="90">
        <f>IF(ISNA(VLOOKUP($B344,'[2]1516 Exp_Rev Access'!$F$7:$FS$310,138,FALSE)),"",VLOOKUP($B344,'[2]1516 Exp_Rev Access'!$F$7:$FS$310,138,FALSE))</f>
        <v>0</v>
      </c>
      <c r="FD344" s="90">
        <f>IF(ISNA(VLOOKUP($B344,'[2]1516 Exp_Rev Access'!$F$7:$FS$310,139,FALSE)),"",VLOOKUP($B344,'[2]1516 Exp_Rev Access'!$F$7:$FS$310,139,FALSE))</f>
        <v>0</v>
      </c>
      <c r="FE344" s="90">
        <f>IF(ISNA(VLOOKUP($B344,'[2]1516 Exp_Rev Access'!$F$7:$FS$310,140,FALSE)),"",VLOOKUP($B344,'[2]1516 Exp_Rev Access'!$F$7:$FS$310,140,FALSE))</f>
        <v>0</v>
      </c>
      <c r="FF344" s="90">
        <f>IF(ISNA(VLOOKUP($B344,'[2]1516 Exp_Rev Access'!$F$7:$FS$310,141,FALSE)),"",VLOOKUP($B344,'[2]1516 Exp_Rev Access'!$F$7:$FS$310,141,FALSE))</f>
        <v>0</v>
      </c>
      <c r="FG344" s="90">
        <f>IF(ISNA(VLOOKUP($B344,'[2]1516 Exp_Rev Access'!$F$7:$FS$310,142,FALSE)),"",VLOOKUP($B344,'[2]1516 Exp_Rev Access'!$F$7:$FS$310,142,FALSE))</f>
        <v>0</v>
      </c>
      <c r="FH344" s="90">
        <f>IF(ISNA(VLOOKUP($B344,'[2]1516 Exp_Rev Access'!$F$7:$FS$310,143,FALSE)),"",VLOOKUP($B344,'[2]1516 Exp_Rev Access'!$F$7:$FS$310,143,FALSE))</f>
        <v>0</v>
      </c>
      <c r="FI344" s="90">
        <f>IF(ISNA(VLOOKUP($B344,'[2]1516 Exp_Rev Access'!$F$7:$FS$310,144,FALSE)),"",VLOOKUP($B344,'[2]1516 Exp_Rev Access'!$F$7:$FS$310,144,FALSE))</f>
        <v>0</v>
      </c>
      <c r="FJ344" s="90">
        <f>IF(ISNA(VLOOKUP($B344,'[2]1516 Exp_Rev Access'!$F$7:$FS$310,145,FALSE)),"",VLOOKUP($B344,'[2]1516 Exp_Rev Access'!$F$7:$FS$310,145,FALSE))</f>
        <v>0</v>
      </c>
      <c r="FK344" s="90">
        <f>IF(ISNA(VLOOKUP($B344,'[2]1516 Exp_Rev Access'!$F$7:$FS$310,146,FALSE)),"",VLOOKUP($B344,'[2]1516 Exp_Rev Access'!$F$7:$FS$310,146,FALSE))</f>
        <v>0</v>
      </c>
      <c r="FL344" s="90">
        <f>IF(ISNA(VLOOKUP($B344,'[2]1516 Exp_Rev Access'!$F$7:$FS$310,1147,FALSE)),"",VLOOKUP($B344,'[2]1516 Exp_Rev Access'!$F$7:$FS$310,147,FALSE))</f>
        <v>0</v>
      </c>
      <c r="FM344" s="90">
        <f>IF(ISNA(VLOOKUP($B344,'[2]1516 Exp_Rev Access'!$F$7:$FS$310,148,FALSE)),"",VLOOKUP($B344,'[2]1516 Exp_Rev Access'!$F$7:$FS$310,148,FALSE))</f>
        <v>0</v>
      </c>
      <c r="FN344" s="90">
        <f>IF(ISNA(VLOOKUP($B344,'[2]1516 Exp_Rev Access'!$F$7:$FS$310,149,FALSE)),"",VLOOKUP($B344,'[2]1516 Exp_Rev Access'!$F$7:$FS$310,149,FALSE))</f>
        <v>0</v>
      </c>
      <c r="FO344" s="90">
        <f>IF(ISNA(VLOOKUP($B344,'[2]1516 Exp_Rev Access'!$F$7:$FS$310,150,FALSE)),"",VLOOKUP($B344,'[2]1516 Exp_Rev Access'!$F$7:$FS$310,150,FALSE))</f>
        <v>0</v>
      </c>
      <c r="FP344" s="90">
        <f>IF(ISNA(VLOOKUP($B344,'[2]1516 Exp_Rev Access'!$F$7:$FS$310,151,FALSE)),"",VLOOKUP($B344,'[2]1516 Exp_Rev Access'!$F$7:$FS$310,151,FALSE))</f>
        <v>0</v>
      </c>
      <c r="FQ344" s="90">
        <f>IF(ISNA(VLOOKUP($B344,'[2]1516 Exp_Rev Access'!$F$7:$FS$310,152,FALSE)),"",VLOOKUP($B344,'[2]1516 Exp_Rev Access'!$F$7:$FS$310,152,FALSE))</f>
        <v>0</v>
      </c>
      <c r="FR344" s="90">
        <f>IF(ISNA(VLOOKUP($B344,'[2]1516 Exp_Rev Access'!$F$7:$FS$310,153,FALSE)),"",VLOOKUP($B344,'[2]1516 Exp_Rev Access'!$F$7:$FS$310,153,FALSE))</f>
        <v>4131.95</v>
      </c>
      <c r="FS344" s="53">
        <f t="shared" si="833"/>
        <v>248423.25</v>
      </c>
      <c r="FT344" s="92">
        <f t="shared" si="834"/>
        <v>0.12820717401359116</v>
      </c>
      <c r="FU344" s="116">
        <f t="shared" si="835"/>
        <v>1237.2291946810101</v>
      </c>
      <c r="FV344" s="90">
        <f>IF(ISNA(VLOOKUP($B344,'[2]1516 Exp_Rev Access'!$F$7:$FS$310,154,FALSE)),"",VLOOKUP($B344,'[2]1516 Exp_Rev Access'!$F$7:$FS$310,154,FALSE))</f>
        <v>0</v>
      </c>
      <c r="FW344" s="90">
        <f>IF(ISNA(VLOOKUP($B344,'[2]1516 Exp_Rev Access'!$F$7:$FS$310,155,FALSE)),"",VLOOKUP($B344,'[2]1516 Exp_Rev Access'!$F$7:$FS$310,155,FALSE))</f>
        <v>0</v>
      </c>
      <c r="FX344" s="90">
        <f>IF(ISNA(VLOOKUP($B344,'[2]1516 Exp_Rev Access'!$F$7:$FS$310,156,FALSE)),"",VLOOKUP($B344,'[2]1516 Exp_Rev Access'!$F$7:$FS$310,156,FALSE))</f>
        <v>0</v>
      </c>
      <c r="FY344" s="90">
        <f>IF(ISNA(VLOOKUP($B344,'[2]1516 Exp_Rev Access'!$F$7:$FS$310,157,FALSE)),"",VLOOKUP($B344,'[2]1516 Exp_Rev Access'!$F$7:$FS$310,157,FALSE))</f>
        <v>0</v>
      </c>
      <c r="FZ344" s="90">
        <f>IF(ISNA(VLOOKUP($B344,'[2]1516 Exp_Rev Access'!$F$7:$FS$310,158,FALSE)),"",VLOOKUP($B344,'[2]1516 Exp_Rev Access'!$F$7:$FS$310,158,FALSE))</f>
        <v>0</v>
      </c>
      <c r="GA344" s="90">
        <f>IF(ISNA(VLOOKUP($B344,'[2]1516 Exp_Rev Access'!$F$7:$FS$310,159,FALSE)),"",VLOOKUP($B344,'[2]1516 Exp_Rev Access'!$F$7:$FS$310,159,FALSE))</f>
        <v>0</v>
      </c>
      <c r="GB344" s="90">
        <f>IF(ISNA(VLOOKUP($B344,'[2]1516 Exp_Rev Access'!$F$7:$FS$310,160,FALSE)),"",VLOOKUP($B344,'[2]1516 Exp_Rev Access'!$F$7:$FS$310,160,FALSE))</f>
        <v>0</v>
      </c>
      <c r="GC344" s="90">
        <f>IF(ISNA(VLOOKUP($B344,'[2]1516 Exp_Rev Access'!$F$7:$FS$310,161,FALSE)),"",VLOOKUP($B344,'[2]1516 Exp_Rev Access'!$F$7:$FS$310,161,FALSE))</f>
        <v>0</v>
      </c>
      <c r="GD344" s="90">
        <f>IF(ISNA(VLOOKUP($B344,'[2]1516 Exp_Rev Access'!$F$7:$FS$310,162,FALSE)),"",VLOOKUP($B344,'[2]1516 Exp_Rev Access'!$F$7:$FS$310,162,FALSE))</f>
        <v>0</v>
      </c>
      <c r="GE344" s="90">
        <f>IF(ISNA(VLOOKUP($B344,'[2]1516 Exp_Rev Access'!$F$7:$FS$310,163,FALSE)),"",VLOOKUP($B344,'[2]1516 Exp_Rev Access'!$F$7:$FS$310,163,FALSE))</f>
        <v>0</v>
      </c>
      <c r="GF344" s="90">
        <f>IF(ISNA(VLOOKUP($B344,'[2]1516 Exp_Rev Access'!$F$7:$FS$310,164,FALSE)),"",VLOOKUP($B344,'[2]1516 Exp_Rev Access'!$F$7:$FS$310,164,FALSE))</f>
        <v>0</v>
      </c>
      <c r="GG344" s="90">
        <f>IF(ISNA(VLOOKUP($B344,'[2]1516 Exp_Rev Access'!$F$7:$FS$310,165,FALSE)),"",VLOOKUP($B344,'[2]1516 Exp_Rev Access'!$F$7:$FS$310,165,FALSE))</f>
        <v>0</v>
      </c>
      <c r="GH344" s="90">
        <f>IF(ISNA(VLOOKUP($B344,'[2]1516 Exp_Rev Access'!$F$7:$FS$310,166,FALSE)),"",VLOOKUP($B344,'[2]1516 Exp_Rev Access'!$F$7:$FS$310,166,FALSE))</f>
        <v>0</v>
      </c>
      <c r="GI344" s="90">
        <f>IF(ISNA(VLOOKUP($B344,'[2]1516 Exp_Rev Access'!$F$7:$FS$310,167,FALSE)),"",VLOOKUP($B344,'[2]1516 Exp_Rev Access'!$F$7:$FS$310,167,FALSE))</f>
        <v>0</v>
      </c>
      <c r="GJ344" s="90">
        <f>IF(ISNA(VLOOKUP($B344,'[2]1516 Exp_Rev Access'!$F$7:$FS$310,168,FALSE)),"",VLOOKUP($B344,'[2]1516 Exp_Rev Access'!$F$7:$FS$310,168,FALSE))</f>
        <v>0</v>
      </c>
      <c r="GK344" s="90">
        <f>IF(ISNA(VLOOKUP($B344,'[2]1516 Exp_Rev Access'!$F$7:$FS$310,169,FALSE)),"",VLOOKUP($B344,'[2]1516 Exp_Rev Access'!$F$7:$FS$310,169,FALSE))</f>
        <v>0</v>
      </c>
      <c r="GL344" s="90">
        <f>IF(ISNA(VLOOKUP($B344,'[2]1516 Exp_Rev Access'!$F$7:$FS$310,170,FALSE)),"",VLOOKUP($B344,'[2]1516 Exp_Rev Access'!$F$7:$FS$310,170,FALSE))</f>
        <v>0</v>
      </c>
      <c r="GM344" s="90">
        <f>IF(ISNA(VLOOKUP($B344,'[2]1516 Exp_Rev Access'!$F$7:$FT$310,171,FALSE)),"",VLOOKUP($B344,'[2]1516 Exp_Rev Access'!$F$7:$FT$310,171,FALSE))</f>
        <v>0</v>
      </c>
      <c r="GN344" s="90">
        <f>IF(ISNA(VLOOKUP($B344,'[2]1516 Exp_Rev Access'!$F$7:$FU$310,172,FALSE)),"",VLOOKUP($B344,'[2]1516 Exp_Rev Access'!$F$7:$FU$310,172,FALSE))</f>
        <v>0</v>
      </c>
      <c r="GO344" s="90">
        <f>IF(ISNA(VLOOKUP($B344,'[2]1516 Exp_Rev Access'!$F$7:$FV$310,173,FALSE)),"",VLOOKUP($B344,'[2]1516 Exp_Rev Access'!$F$7:$FV$310,173,FALSE))</f>
        <v>0</v>
      </c>
      <c r="GP344" s="90">
        <f>IF(ISNA(VLOOKUP($B344,'[2]1516 Exp_Rev Access'!$F$7:$GA$310,174,FALSE)),"",VLOOKUP($B344,'[2]1516 Exp_Rev Access'!$F$7:$GA$310,174,FALSE))</f>
        <v>0</v>
      </c>
      <c r="GQ344" s="90">
        <f>IF(ISNA(VLOOKUP($B344,'[2]1516 Exp_Rev Access'!$F$7:$GA$310,175,FALSE)),"",VLOOKUP($B344,'[2]1516 Exp_Rev Access'!$F$7:$GA$310,175,FALSE))</f>
        <v>0</v>
      </c>
      <c r="GR344" s="90">
        <f>IF(ISNA(VLOOKUP($B344,'[2]1516 Exp_Rev Access'!$F$7:$GA$310,176,FALSE)),"",VLOOKUP($B344,'[2]1516 Exp_Rev Access'!$F$7:$GA$310,176,FALSE))</f>
        <v>0</v>
      </c>
      <c r="GS344" s="90">
        <f>IF(ISNA(VLOOKUP($B344,'[2]1516 Exp_Rev Access'!$F$7:$GA$310,177,FALSE)),"",VLOOKUP($B344,'[2]1516 Exp_Rev Access'!$F$7:$GA$310,177,FALSE))</f>
        <v>0</v>
      </c>
      <c r="GT344" s="90">
        <f>IF(ISNA(VLOOKUP($B344,'[2]1516 Exp_Rev Access'!$F$7:$GA$310,178,FALSE)),"",VLOOKUP($B344,'[2]1516 Exp_Rev Access'!$F$7:$GA$310,178,FALSE))</f>
        <v>0</v>
      </c>
      <c r="GU344" s="53">
        <f t="shared" si="836"/>
        <v>0</v>
      </c>
      <c r="GV344" s="92"/>
      <c r="GW344" s="114">
        <f t="shared" si="838"/>
        <v>0</v>
      </c>
    </row>
    <row r="345" spans="1:222" x14ac:dyDescent="0.2">
      <c r="B345" s="87" t="s">
        <v>690</v>
      </c>
      <c r="C345" s="87" t="s">
        <v>691</v>
      </c>
      <c r="D345" s="88">
        <f>IF(ISNA(VLOOKUP($B345,'[2]1516 enrollment_Rev_Exp by size'!$A$6:$C$325,3,FALSE)),"",VLOOKUP($B345,'[2]1516 enrollment_Rev_Exp by size'!$A$6:$C$325,3,FALSE))</f>
        <v>64.110000000000014</v>
      </c>
      <c r="E345" s="89">
        <v>928346.05</v>
      </c>
      <c r="F345" s="67">
        <f t="shared" si="816"/>
        <v>928346.05</v>
      </c>
      <c r="G345" s="67">
        <f t="shared" si="817"/>
        <v>0</v>
      </c>
      <c r="H345" s="90">
        <f>IF(ISNA(VLOOKUP($B345,'[2]1516 Exp_Rev Access'!$F$7:$FS$310,2,FALSE)),"",VLOOKUP($B345,'[2]1516 Exp_Rev Access'!$F$7:$FS$310,2,FALSE))</f>
        <v>61921.17</v>
      </c>
      <c r="I345" s="90">
        <f>IF(ISNA(VLOOKUP($B345,'[2]1516 Exp_Rev Access'!$F$7:$FS$310,3,FALSE)),"",VLOOKUP($B345,'[2]1516 Exp_Rev Access'!$F$7:$FS$310,3,FALSE))</f>
        <v>0</v>
      </c>
      <c r="J345" s="90">
        <f>IF(ISNA(VLOOKUP($B345,'[2]1516 Exp_Rev Access'!$F$7:$FS$310,4,FALSE)),"",VLOOKUP($B345,'[2]1516 Exp_Rev Access'!$F$7:$FS$310,4,FALSE))</f>
        <v>0</v>
      </c>
      <c r="K345" s="90">
        <f>IF(ISNA(VLOOKUP($B345,'[2]1516 Exp_Rev Access'!$F$7:$FS$310,5,FALSE)),"-",VLOOKUP($B345,'[2]1516 Exp_Rev Access'!$F$7:$FS$310,5,FALSE))</f>
        <v>4048.96</v>
      </c>
      <c r="L345" s="90">
        <f>IF(ISNA(VLOOKUP($B345,'[2]1516 Exp_Rev Access'!$F$7:$FS$310,6,FALSE)),"",VLOOKUP($B345,'[2]1516 Exp_Rev Access'!$F$7:$FS$310,6,FALSE))</f>
        <v>0</v>
      </c>
      <c r="M345" s="90">
        <f>IF(ISNA(VLOOKUP($B345,'[2]1516 Exp_Rev Access'!$F$7:$FS$310,7,FALSE)),"",VLOOKUP($B345,'[2]1516 Exp_Rev Access'!$F$7:$FS$310,7,FALSE))</f>
        <v>0</v>
      </c>
      <c r="N345" s="53">
        <f t="shared" si="818"/>
        <v>65970.13</v>
      </c>
      <c r="O345" s="91">
        <f t="shared" si="819"/>
        <v>7.1062003226059933E-2</v>
      </c>
      <c r="P345" s="53">
        <f t="shared" si="820"/>
        <v>1029.0146622991731</v>
      </c>
      <c r="Q345" s="90">
        <f>IF(ISNA(VLOOKUP($B345,'[2]1516 Exp_Rev Access'!$F$7:$FS$310,8,FALSE)),"",VLOOKUP($B345,'[2]1516 Exp_Rev Access'!$F$7:$FS$310,8,FALSE))</f>
        <v>0</v>
      </c>
      <c r="R345" s="90">
        <f>IF(ISNA(VLOOKUP($B345,'[2]1516 Exp_Rev Access'!$F$7:$FS$310,9,FALSE)),"",VLOOKUP($B345,'[2]1516 Exp_Rev Access'!$F$7:$FS$310,9,FALSE))</f>
        <v>0</v>
      </c>
      <c r="S345" s="90">
        <f>IF(ISNA(VLOOKUP($B345,'[2]1516 Exp_Rev Access'!$F$7:$FS$310,10,FALSE)),"",VLOOKUP($B345,'[2]1516 Exp_Rev Access'!$F$7:$FS$310,10,FALSE))</f>
        <v>0</v>
      </c>
      <c r="T345" s="90">
        <f>IF(ISNA(VLOOKUP($B345,'[2]1516 Exp_Rev Access'!$F$7:$FS$310,11,FALSE)),"",VLOOKUP($B345,'[2]1516 Exp_Rev Access'!$F$7:$FS$310,11,FALSE))</f>
        <v>0</v>
      </c>
      <c r="U345" s="90">
        <f>IF(ISNA(VLOOKUP($B345,'[2]1516 Exp_Rev Access'!$F$7:$FS$310,12,FALSE)),"",VLOOKUP($B345,'[2]1516 Exp_Rev Access'!$F$7:$FS$310,12,FALSE))</f>
        <v>0</v>
      </c>
      <c r="V345" s="90">
        <f>IF(ISNA(VLOOKUP($B345,'[2]1516 Exp_Rev Access'!$F$7:$FS$310,13,FALSE)),"",VLOOKUP($B345,'[2]1516 Exp_Rev Access'!$F$7:$FS$310,13,FALSE))</f>
        <v>0</v>
      </c>
      <c r="W345" s="90">
        <f>IF(ISNA(VLOOKUP($B345,'[2]1516 Exp_Rev Access'!$F$7:$FS$310,14,FALSE)),"",VLOOKUP($B345,'[2]1516 Exp_Rev Access'!$F$7:$FS$310,14,FALSE))</f>
        <v>0</v>
      </c>
      <c r="X345" s="90">
        <f>IF(ISNA(VLOOKUP($B345,'[2]1516 Exp_Rev Access'!$F$7:$FS$310,15,FALSE)),"",VLOOKUP($B345,'[2]1516 Exp_Rev Access'!$F$7:$FS$310,15,FALSE))</f>
        <v>0</v>
      </c>
      <c r="Y345" s="90">
        <f>IF(ISNA(VLOOKUP($B345,'[2]1516 Exp_Rev Access'!$F$7:$FS$310,16,FALSE)),"",VLOOKUP($B345,'[2]1516 Exp_Rev Access'!$F$7:$FS$310,16,FALSE))</f>
        <v>0</v>
      </c>
      <c r="Z345" s="90">
        <f>IF(ISNA(VLOOKUP($B345,'[2]1516 Exp_Rev Access'!$F$7:$FS$310,17,FALSE)),"",VLOOKUP($B345,'[2]1516 Exp_Rev Access'!$F$7:$FS$310,17,FALSE))</f>
        <v>0</v>
      </c>
      <c r="AA345" s="90">
        <f>IF(ISNA(VLOOKUP($B345,'[2]1516 Exp_Rev Access'!$F$7:$FS$310,18,FALSE)),"",VLOOKUP($B345,'[2]1516 Exp_Rev Access'!$F$7:$FS$310,18,FALSE))</f>
        <v>0</v>
      </c>
      <c r="AB345" s="90">
        <f>IF(ISNA(VLOOKUP($B345,'[2]1516 Exp_Rev Access'!$F$7:$FS$310,19,FALSE)),"",VLOOKUP($B345,'[2]1516 Exp_Rev Access'!$F$7:$FS$310,19,FALSE))</f>
        <v>0</v>
      </c>
      <c r="AC345" s="90">
        <f>IF(ISNA(VLOOKUP($B345,'[2]1516 Exp_Rev Access'!$F$7:$FS$310,20,FALSE)),"",VLOOKUP($B345,'[2]1516 Exp_Rev Access'!$F$7:$FS$310,20,FALSE))</f>
        <v>0</v>
      </c>
      <c r="AD345" s="90">
        <f>IF(ISNA(VLOOKUP($B345,'[2]1516 Exp_Rev Access'!$F$7:$FS$310,21,FALSE)),"",VLOOKUP($B345,'[2]1516 Exp_Rev Access'!$F$7:$FS$310,21,FALSE))</f>
        <v>7442.04</v>
      </c>
      <c r="AE345" s="90">
        <f>IF(ISNA(VLOOKUP($B345,'[2]1516 Exp_Rev Access'!$F$7:$FS$310,22,FALSE)),"",VLOOKUP($B345,'[2]1516 Exp_Rev Access'!$F$7:$FS$310,22,FALSE))</f>
        <v>641.96</v>
      </c>
      <c r="AF345" s="90">
        <f>IF(ISNA(VLOOKUP($B345,'[2]1516 Exp_Rev Access'!$F$7:$FS$310,23,FALSE)),"",VLOOKUP($B345,'[2]1516 Exp_Rev Access'!$F$7:$FS$310,23,FALSE))</f>
        <v>0</v>
      </c>
      <c r="AG345" s="90">
        <f>IF(ISNA(VLOOKUP($B345,'[2]1516 Exp_Rev Access'!$F$7:$FS$310,24,FALSE)),"",VLOOKUP($B345,'[2]1516 Exp_Rev Access'!$F$7:$FS$310,24,FALSE))</f>
        <v>1499.32</v>
      </c>
      <c r="AH345" s="90">
        <f>IF(ISNA(VLOOKUP($B345,'[2]1516 Exp_Rev Access'!$F$7:$FS$310,25,FALSE)),"",VLOOKUP($B345,'[2]1516 Exp_Rev Access'!$F$7:$FS$310,25,FALSE))</f>
        <v>0</v>
      </c>
      <c r="AI345" s="90">
        <f>IF(ISNA(VLOOKUP($B345,'[2]1516 Exp_Rev Access'!$F$7:$FS$310,26,FALSE)),"",VLOOKUP($B345,'[2]1516 Exp_Rev Access'!$F$7:$FS$310,26,FALSE))</f>
        <v>0</v>
      </c>
      <c r="AJ345" s="90">
        <f>IF(ISNA(VLOOKUP($B345,'[2]1516 Exp_Rev Access'!$F$7:$FS$310,27,FALSE)),"",VLOOKUP($B345,'[2]1516 Exp_Rev Access'!$F$7:$FS$310,27,FALSE))</f>
        <v>0</v>
      </c>
      <c r="AK345" s="90">
        <f>IF(ISNA(VLOOKUP($B345,'[2]1516 Exp_Rev Access'!$F$7:$FS$310,28,FALSE)),"",VLOOKUP($B345,'[2]1516 Exp_Rev Access'!$F$7:$FS$310,28,FALSE))</f>
        <v>120</v>
      </c>
      <c r="AL345" s="90">
        <f>IF(ISNA(VLOOKUP($B345,'[2]1516 Exp_Rev Access'!$F$7:$FS$310,29,FALSE)),"",VLOOKUP($B345,'[2]1516 Exp_Rev Access'!$F$7:$FS$310,29,FALSE))</f>
        <v>3572.81</v>
      </c>
      <c r="AM345" s="53">
        <f t="shared" si="821"/>
        <v>13276.13</v>
      </c>
      <c r="AN345" s="92">
        <f t="shared" si="822"/>
        <v>1.430084180354944E-2</v>
      </c>
      <c r="AO345" s="68">
        <f t="shared" si="823"/>
        <v>207.08360630166894</v>
      </c>
      <c r="AP345" s="90">
        <f>IF(ISNA(VLOOKUP($B345,'[2]1516 Exp_Rev Access'!$F$7:$FS$310,30,FALSE)),"",VLOOKUP($B345,'[2]1516 Exp_Rev Access'!$F$7:$FS$310,30,FALSE))</f>
        <v>465168.56</v>
      </c>
      <c r="AQ345" s="90">
        <f>IF(ISNA(VLOOKUP($B345,'[2]1516 Exp_Rev Access'!$F$7:$FS$310,31,FALSE)),"",VLOOKUP($B345,'[2]1516 Exp_Rev Access'!$F$7:$FS$310,31,FALSE))</f>
        <v>3532.51</v>
      </c>
      <c r="AR345" s="90">
        <f>IF(ISNA(VLOOKUP($B345,'[2]1516 Exp_Rev Access'!$F$7:$FS$310,32,FALSE)),"",VLOOKUP($B345,'[2]1516 Exp_Rev Access'!$F$7:$FS$310,32,FALSE))</f>
        <v>96131.04</v>
      </c>
      <c r="AS345" s="90">
        <f>IF(ISNA(VLOOKUP($B345,'[2]1516 Exp_Rev Access'!$F$7:$FS$310,33,FALSE)),"",VLOOKUP($B345,'[2]1516 Exp_Rev Access'!$F$7:$FS$310,33,FALSE))</f>
        <v>0</v>
      </c>
      <c r="AT345" s="90">
        <f>IF(ISNA(VLOOKUP($B345,'[2]1516 Exp_Rev Access'!$F$7:$FS$310,34,FALSE)),"",VLOOKUP($B345,'[2]1516 Exp_Rev Access'!$F$7:$FS$310,34,FALSE))</f>
        <v>0</v>
      </c>
      <c r="AU345" s="53">
        <f t="shared" si="824"/>
        <v>564832.11</v>
      </c>
      <c r="AV345" s="93">
        <f t="shared" si="825"/>
        <v>0.60842840878140214</v>
      </c>
      <c r="AW345" s="53">
        <f t="shared" si="826"/>
        <v>8810.3589143659319</v>
      </c>
      <c r="AX345" s="90">
        <f>IF(ISNA(VLOOKUP($B345,'[2]1516 Exp_Rev Access'!$F$7:$FS$310,35,FALSE)),"",VLOOKUP($B345,'[2]1516 Exp_Rev Access'!$F$7:$FS$310,35,FALSE))</f>
        <v>0</v>
      </c>
      <c r="AY345" s="90">
        <f>IF(ISNA(VLOOKUP($B345,'[2]1516 Exp_Rev Access'!$F$7:$FS$310,36,FALSE)),"",VLOOKUP($B345,'[2]1516 Exp_Rev Access'!$F$7:$FS$310,36,FALSE))</f>
        <v>44921.41</v>
      </c>
      <c r="AZ345" s="90">
        <f>IF(ISNA(VLOOKUP($B345,'[2]1516 Exp_Rev Access'!$F$7:$FS$310,37,FALSE)),"",VLOOKUP($B345,'[2]1516 Exp_Rev Access'!$F$7:$FS$310,37,FALSE))</f>
        <v>0</v>
      </c>
      <c r="BA345" s="90">
        <f>IF(ISNA(VLOOKUP($B345,'[2]1516 Exp_Rev Access'!$F$7:$FS$310,38,FALSE)),"",VLOOKUP($B345,'[2]1516 Exp_Rev Access'!$F$7:$FS$310,38,FALSE))</f>
        <v>0</v>
      </c>
      <c r="BB345" s="90">
        <f>IF(ISNA(VLOOKUP($B345,'[2]1516 Exp_Rev Access'!$F$7:$FS$310,39,FALSE)),"",VLOOKUP($B345,'[2]1516 Exp_Rev Access'!$F$7:$FS$310,39,FALSE))</f>
        <v>0</v>
      </c>
      <c r="BC345" s="90">
        <f>IF(ISNA(VLOOKUP($B345,'[2]1516 Exp_Rev Access'!$F$7:$FS$310,40,FALSE)),"",VLOOKUP($B345,'[2]1516 Exp_Rev Access'!$F$7:$FS$310,40,FALSE))</f>
        <v>21812.91</v>
      </c>
      <c r="BD345" s="90">
        <f>IF(ISNA(VLOOKUP($B345,'[2]1516 Exp_Rev Access'!$F$7:$FS$310,41,FALSE)),"",VLOOKUP($B345,'[2]1516 Exp_Rev Access'!$F$7:$FS$310,41,FALSE))</f>
        <v>0</v>
      </c>
      <c r="BE345" s="90">
        <f>IF(ISNA(VLOOKUP($B345,'[2]1516 Exp_Rev Access'!$F$7:$FS$310,42,FALSE)),"",VLOOKUP($B345,'[2]1516 Exp_Rev Access'!$F$7:$FS$310,42,FALSE))</f>
        <v>0</v>
      </c>
      <c r="BF345" s="90">
        <f>IF(ISNA(VLOOKUP($B345,'[2]1516 Exp_Rev Access'!$F$7:$FS$310,43,FALSE)),"",VLOOKUP($B345,'[2]1516 Exp_Rev Access'!$F$7:$FS$310,43,FALSE))</f>
        <v>0</v>
      </c>
      <c r="BG345" s="90">
        <f>IF(ISNA(VLOOKUP($B345,'[2]1516 Exp_Rev Access'!$F$7:$FS$310,44,FALSE)),"",VLOOKUP($B345,'[2]1516 Exp_Rev Access'!$F$7:$FS$310,44,FALSE))</f>
        <v>0</v>
      </c>
      <c r="BH345" s="90">
        <f>IF(ISNA(VLOOKUP($B345,'[2]1516 Exp_Rev Access'!$F$7:$FS$310,45,FALSE)),"",VLOOKUP($B345,'[2]1516 Exp_Rev Access'!$F$7:$FS$310,45,FALSE))</f>
        <v>0</v>
      </c>
      <c r="BI345" s="90">
        <f>IF(ISNA(VLOOKUP($B345,'[2]1516 Exp_Rev Access'!$F$7:$FS$310,46,FALSE)),"",VLOOKUP($B345,'[2]1516 Exp_Rev Access'!$F$7:$FS$310,46,FALSE))</f>
        <v>0</v>
      </c>
      <c r="BJ345" s="90">
        <f>IF(ISNA(VLOOKUP($B345,'[2]1516 Exp_Rev Access'!$F$7:$FS$310,47,FALSE)),"",VLOOKUP($B345,'[2]1516 Exp_Rev Access'!$F$7:$FS$310,47,FALSE))</f>
        <v>1437.79</v>
      </c>
      <c r="BK345" s="90">
        <f>IF(ISNA(VLOOKUP($B345,'[2]1516 Exp_Rev Access'!$F$7:$FS$310,48,FALSE)),"",VLOOKUP($B345,'[2]1516 Exp_Rev Access'!$F$7:$FS$310,48,FALSE))</f>
        <v>56224.1</v>
      </c>
      <c r="BL345" s="90">
        <f>IF(ISNA(VLOOKUP($B345,'[2]1516 Exp_Rev Access'!$F$7:$FS$310,49,FALSE)),"",VLOOKUP($B345,'[2]1516 Exp_Rev Access'!$F$7:$FS$310,49,FALSE))</f>
        <v>19942.3</v>
      </c>
      <c r="BM345" s="90">
        <f>IF(ISNA(VLOOKUP($B345,'[2]1516 Exp_Rev Access'!$F$7:$FS$310,50,FALSE)),"",VLOOKUP($B345,'[2]1516 Exp_Rev Access'!$F$7:$FS$310,50,FALSE))</f>
        <v>0</v>
      </c>
      <c r="BN345" s="90">
        <f>IF(ISNA(VLOOKUP($B345,'[2]1516 Exp_Rev Access'!$F$7:$FS$310,51,FALSE)),"",VLOOKUP($B345,'[2]1516 Exp_Rev Access'!$F$7:$FS$310,51,FALSE))</f>
        <v>0</v>
      </c>
      <c r="BO345" s="90">
        <f>IF(ISNA(VLOOKUP($B345,'[2]1516 Exp_Rev Access'!$F$7:$FS$310,52,FALSE)),"",VLOOKUP($B345,'[2]1516 Exp_Rev Access'!$F$7:$FS$310,52,FALSE))</f>
        <v>0</v>
      </c>
      <c r="BP345" s="90">
        <f>IF(ISNA(VLOOKUP($B345,'[2]1516 Exp_Rev Access'!$F$7:$FS$310,53,FALSE)),"",VLOOKUP($B345,'[2]1516 Exp_Rev Access'!$F$7:$FS$310,53,FALSE))</f>
        <v>0</v>
      </c>
      <c r="BQ345" s="90">
        <f>IF(ISNA(VLOOKUP($B345,'[2]1516 Exp_Rev Access'!$F$7:$FS$310,54,FALSE)),"",VLOOKUP($B345,'[2]1516 Exp_Rev Access'!$F$7:$FS$310,54,FALSE))</f>
        <v>0</v>
      </c>
      <c r="BR345" s="90">
        <f>IF(ISNA(VLOOKUP($B345,'[2]1516 Exp_Rev Access'!$F$7:$FS$310,55,FALSE)),"",VLOOKUP($B345,'[2]1516 Exp_Rev Access'!$F$7:$FS$310,55,FALSE))</f>
        <v>0</v>
      </c>
      <c r="BS345" s="90">
        <f>IF(ISNA(VLOOKUP($B345,'[2]1516 Exp_Rev Access'!$F$7:$FS$310,56,FALSE)),"",VLOOKUP($B345,'[2]1516 Exp_Rev Access'!$F$7:$FS$310,56,FALSE))</f>
        <v>0</v>
      </c>
      <c r="BT345" s="90">
        <f>IF(ISNA(VLOOKUP($B345,'[2]1516 Exp_Rev Access'!$F$7:$FS$310,57,FALSE)),"",VLOOKUP($B345,'[2]1516 Exp_Rev Access'!$F$7:$FS$310,57,FALSE))</f>
        <v>0</v>
      </c>
      <c r="BU345" s="90">
        <f>IF(ISNA(VLOOKUP($B345,'[2]1516 Exp_Rev Access'!$F$7:$FS$310,58,FALSE)),"",VLOOKUP($B345,'[2]1516 Exp_Rev Access'!$F$7:$FS$310,58,FALSE))</f>
        <v>0</v>
      </c>
      <c r="BV345" s="53">
        <f t="shared" si="827"/>
        <v>144338.50999999998</v>
      </c>
      <c r="BW345" s="92">
        <f t="shared" si="828"/>
        <v>0.15547920950382671</v>
      </c>
      <c r="BX345" s="68">
        <f t="shared" si="829"/>
        <v>2251.4195913274052</v>
      </c>
      <c r="BY345" s="90">
        <f>IF(ISNA(VLOOKUP($B345,'[2]1516 Exp_Rev Access'!$F$7:$FS$310,59,FALSE)),"",VLOOKUP($B345,'[2]1516 Exp_Rev Access'!$F$7:$FS$310,59,FALSE))</f>
        <v>0</v>
      </c>
      <c r="BZ345" s="90">
        <f>IF(ISNA(VLOOKUP($B345,'[2]1516 Exp_Rev Access'!$F$7:$FS$310,60,FALSE)),"",VLOOKUP($B345,'[2]1516 Exp_Rev Access'!$F$7:$FS$310,60,FALSE))</f>
        <v>0</v>
      </c>
      <c r="CA345" s="90">
        <f>IF(ISNA(VLOOKUP($B345,'[2]1516 Exp_Rev Access'!$F$7:$FS$310,61,FALSE)),"",VLOOKUP($B345,'[2]1516 Exp_Rev Access'!$F$7:$FS$310,61,FALSE))</f>
        <v>0</v>
      </c>
      <c r="CB345" s="90">
        <f>IF(ISNA(VLOOKUP($B345,'[2]1516 Exp_Rev Access'!$F$7:$FS$310,62,FALSE)),"",VLOOKUP($B345,'[2]1516 Exp_Rev Access'!$F$7:$FS$310,62,FALSE))</f>
        <v>0</v>
      </c>
      <c r="CC345" s="90">
        <f>IF(ISNA(VLOOKUP($B345,'[2]1516 Exp_Rev Access'!$F$7:$FS$310,63,FALSE)),"",VLOOKUP($B345,'[2]1516 Exp_Rev Access'!$F$7:$FS$310,63,FALSE))</f>
        <v>1992.34</v>
      </c>
      <c r="CD345" s="90">
        <f>IF(ISNA(VLOOKUP($B345,'[2]1516 Exp_Rev Access'!$F$7:$FS$310,64,FALSE)),"",VLOOKUP($B345,'[2]1516 Exp_Rev Access'!$F$7:$FS$310,64,FALSE))</f>
        <v>0</v>
      </c>
      <c r="CE345" s="53">
        <f t="shared" si="830"/>
        <v>1992.34</v>
      </c>
      <c r="CF345" s="92">
        <f t="shared" si="831"/>
        <v>2.1461178188887644E-3</v>
      </c>
      <c r="CG345" s="94">
        <f t="shared" si="832"/>
        <v>31.076899079706745</v>
      </c>
      <c r="CH345" s="90">
        <f>IF(ISNA(VLOOKUP($B345,'[2]1516 Exp_Rev Access'!$F$7:$FS$310,65,FALSE)),"",VLOOKUP($B345,'[2]1516 Exp_Rev Access'!$F$7:$FS$310,65,FALSE))</f>
        <v>0</v>
      </c>
      <c r="CI345" s="90">
        <f>IF(ISNA(VLOOKUP($B345,'[2]1516 Exp_Rev Access'!$F$7:$FS$310,66,FALSE)),"",VLOOKUP($B345,'[2]1516 Exp_Rev Access'!$F$7:$FS$310,66,FALSE))</f>
        <v>0</v>
      </c>
      <c r="CJ345" s="90">
        <f>IF(ISNA(VLOOKUP($B345,'[2]1516 Exp_Rev Access'!$F$7:$FS$310,67,FALSE)),"",VLOOKUP($B345,'[2]1516 Exp_Rev Access'!$F$7:$FS$310,67,FALSE))</f>
        <v>0</v>
      </c>
      <c r="CK345" s="90">
        <f>IF(ISNA(VLOOKUP($B345,'[2]1516 Exp_Rev Access'!$F$7:$FS$310,68,FALSE)),"",VLOOKUP($B345,'[2]1516 Exp_Rev Access'!$F$7:$FS$310,68,FALSE))</f>
        <v>0</v>
      </c>
      <c r="CL345" s="90">
        <f>IF(ISNA(VLOOKUP($B345,'[2]1516 Exp_Rev Access'!$F$7:$FS$310,69,FALSE)),"",VLOOKUP($B345,'[2]1516 Exp_Rev Access'!$F$7:$FS$310,69,FALSE))</f>
        <v>0</v>
      </c>
      <c r="CM345" s="90">
        <f>IF(ISNA(VLOOKUP($B345,'[2]1516 Exp_Rev Access'!$F$7:$FS$310,70,FALSE)),"",VLOOKUP($B345,'[2]1516 Exp_Rev Access'!$F$7:$FS$310,70,FALSE))</f>
        <v>0</v>
      </c>
      <c r="CN345" s="90">
        <f>IF(ISNA(VLOOKUP($B345,'[2]1516 Exp_Rev Access'!$F$7:$FS$310,71,FALSE)),"",VLOOKUP($B345,'[2]1516 Exp_Rev Access'!$F$7:$FS$310,71,FALSE))</f>
        <v>0</v>
      </c>
      <c r="CO345" s="90">
        <f>IF(ISNA(VLOOKUP($B345,'[2]1516 Exp_Rev Access'!$F$7:$FS$310,72,FALSE)),"",VLOOKUP($B345,'[2]1516 Exp_Rev Access'!$F$7:$FS$310,72,FALSE))</f>
        <v>0</v>
      </c>
      <c r="CP345" s="90">
        <f>IF(ISNA(VLOOKUP($B345,'[2]1516 Exp_Rev Access'!$F$7:$FS$310,73,FALSE)),"",VLOOKUP($B345,'[2]1516 Exp_Rev Access'!$F$7:$FS$310,73,FALSE))</f>
        <v>0</v>
      </c>
      <c r="CQ345" s="90">
        <f>IF(ISNA(VLOOKUP($B345,'[2]1516 Exp_Rev Access'!$F$7:$FS$310,74,FALSE)),"",VLOOKUP($B345,'[2]1516 Exp_Rev Access'!$F$7:$FS$310,74,FALSE))</f>
        <v>14937.98</v>
      </c>
      <c r="CR345" s="90">
        <f>IF(ISNA(VLOOKUP($B345,'[2]1516 Exp_Rev Access'!$F$7:$FS$310,75,FALSE)),"",VLOOKUP($B345,'[2]1516 Exp_Rev Access'!$F$7:$FS$310,75,FALSE))</f>
        <v>0</v>
      </c>
      <c r="CS345" s="90">
        <f>IF(ISNA(VLOOKUP($B345,'[2]1516 Exp_Rev Access'!$F$7:$FS$310,76,FALSE)),"",VLOOKUP($B345,'[2]1516 Exp_Rev Access'!$F$7:$FS$310,76,FALSE))</f>
        <v>0</v>
      </c>
      <c r="CT345" s="90">
        <f>IF(ISNA(VLOOKUP($B345,'[2]1516 Exp_Rev Access'!$F$7:$FS$310,77,FALSE)),"",VLOOKUP($B345,'[2]1516 Exp_Rev Access'!$F$7:$FS$310,77,FALSE))</f>
        <v>0</v>
      </c>
      <c r="CU345" s="90">
        <f>IF(ISNA(VLOOKUP($B345,'[2]1516 Exp_Rev Access'!$F$7:$FS$310,78,FALSE)),"",VLOOKUP($B345,'[2]1516 Exp_Rev Access'!$F$7:$FS$310,78,FALSE))</f>
        <v>62284.959999999999</v>
      </c>
      <c r="CV345" s="90">
        <f>IF(ISNA(VLOOKUP($B345,'[2]1516 Exp_Rev Access'!$F$7:$FS$310,79,FALSE)),"",VLOOKUP($B345,'[2]1516 Exp_Rev Access'!$F$7:$FS$310,79,FALSE))</f>
        <v>21645.15</v>
      </c>
      <c r="CW345" s="90">
        <f>IF(ISNA(VLOOKUP($B345,'[2]1516 Exp_Rev Access'!$F$7:$FS$310,80,FALSE)),"",VLOOKUP($B345,'[2]1516 Exp_Rev Access'!$F$7:$FS$310,80,FALSE))</f>
        <v>0</v>
      </c>
      <c r="CX345" s="90">
        <f>IF(ISNA(VLOOKUP($B345,'[2]1516 Exp_Rev Access'!$F$7:$FS$310,81,FALSE)),"",VLOOKUP($B345,'[2]1516 Exp_Rev Access'!$F$7:$FS$310,81,FALSE))</f>
        <v>0</v>
      </c>
      <c r="CY345" s="90">
        <f>IF(ISNA(VLOOKUP($B345,'[2]1516 Exp_Rev Access'!$F$7:$FS$310,82,FALSE)),"",VLOOKUP($B345,'[2]1516 Exp_Rev Access'!$F$7:$FS$310,82,FALSE))</f>
        <v>0</v>
      </c>
      <c r="CZ345" s="90">
        <f>IF(ISNA(VLOOKUP($B345,'[2]1516 Exp_Rev Access'!$F$7:$FS$310,83,FALSE)),"",VLOOKUP($B345,'[2]1516 Exp_Rev Access'!$F$7:$FS$310,83,FALSE))</f>
        <v>0</v>
      </c>
      <c r="DA345" s="90">
        <f>IF(ISNA(VLOOKUP($B345,'[2]1516 Exp_Rev Access'!$F$7:$FS$310,84,FALSE)),"",VLOOKUP($B345,'[2]1516 Exp_Rev Access'!$F$7:$FS$310,84,FALSE))</f>
        <v>0</v>
      </c>
      <c r="DB345" s="90">
        <f>IF(ISNA(VLOOKUP($B345,'[2]1516 Exp_Rev Access'!$F$7:$FS$310,85,FALSE)),"",VLOOKUP($B345,'[2]1516 Exp_Rev Access'!$F$7:$FS$310,85,FALSE))</f>
        <v>0</v>
      </c>
      <c r="DC345" s="90">
        <f>IF(ISNA(VLOOKUP($B345,'[2]1516 Exp_Rev Access'!$F$7:$FS$310,86,FALSE)),"",VLOOKUP($B345,'[2]1516 Exp_Rev Access'!$F$7:$FS$310,86,FALSE))</f>
        <v>0</v>
      </c>
      <c r="DD345" s="90">
        <f>IF(ISNA(VLOOKUP($B345,'[2]1516 Exp_Rev Access'!$F$7:$FS$310,87,FALSE)),"",VLOOKUP($B345,'[2]1516 Exp_Rev Access'!$F$7:$FS$310,87,FALSE))</f>
        <v>0</v>
      </c>
      <c r="DE345" s="90">
        <f>IF(ISNA(VLOOKUP($B345,'[2]1516 Exp_Rev Access'!$F$7:$FS$310,88,FALSE)),"",VLOOKUP($B345,'[2]1516 Exp_Rev Access'!$F$7:$FS$310,88,FALSE))</f>
        <v>0</v>
      </c>
      <c r="DF345" s="90">
        <f>IF(ISNA(VLOOKUP($B345,'[2]1516 Exp_Rev Access'!$F$7:$FS$310,89,FALSE)),"",VLOOKUP($B345,'[2]1516 Exp_Rev Access'!$F$7:$FS$310,89,FALSE))</f>
        <v>0</v>
      </c>
      <c r="DG345" s="90">
        <f>IF(ISNA(VLOOKUP($B345,'[2]1516 Exp_Rev Access'!$F$7:$FS$310,90,FALSE)),"",VLOOKUP($B345,'[2]1516 Exp_Rev Access'!$F$7:$FS$310,90,FALSE))</f>
        <v>0</v>
      </c>
      <c r="DH345" s="90">
        <f>IF(ISNA(VLOOKUP($B345,'[2]1516 Exp_Rev Access'!$F$7:$FS$310,91,FALSE)),"",VLOOKUP($B345,'[2]1516 Exp_Rev Access'!$F$7:$FS$310,91,FALSE))</f>
        <v>0</v>
      </c>
      <c r="DI345" s="90">
        <f>IF(ISNA(VLOOKUP($B345,'[2]1516 Exp_Rev Access'!$F$7:$FS$310,92,FALSE)),"",VLOOKUP($B345,'[2]1516 Exp_Rev Access'!$F$7:$FS$310,92,FALSE))</f>
        <v>35088.57</v>
      </c>
      <c r="DJ345" s="90">
        <f>IF(ISNA(VLOOKUP($B345,'[2]1516 Exp_Rev Access'!$F$7:$FS$310,93,FALSE)),"",VLOOKUP($B345,'[2]1516 Exp_Rev Access'!$F$7:$FS$310,93,FALSE))</f>
        <v>0</v>
      </c>
      <c r="DK345" s="90">
        <f>IF(ISNA(VLOOKUP($B345,'[2]1516 Exp_Rev Access'!$F$7:$FS$310,94,FALSE)),"",VLOOKUP($B345,'[2]1516 Exp_Rev Access'!$F$7:$FS$310,94,FALSE))</f>
        <v>0</v>
      </c>
      <c r="DL345" s="90">
        <f>IF(ISNA(VLOOKUP($B345,'[2]1516 Exp_Rev Access'!$F$7:$FS$310,95,FALSE)),"",VLOOKUP($B345,'[2]1516 Exp_Rev Access'!$F$7:$FS$310,95,FALSE))</f>
        <v>0</v>
      </c>
      <c r="DM345" s="90">
        <f>IF(ISNA(VLOOKUP($B345,'[2]1516 Exp_Rev Access'!$F$7:$FS$310,96,FALSE)),"",VLOOKUP($B345,'[2]1516 Exp_Rev Access'!$F$7:$FS$310,96,FALSE))</f>
        <v>0</v>
      </c>
      <c r="DN345" s="90">
        <f>IF(ISNA(VLOOKUP($B345,'[2]1516 Exp_Rev Access'!$F$7:$FS$310,97,FALSE)),"",VLOOKUP($B345,'[2]1516 Exp_Rev Access'!$F$7:$FS$310,97,FALSE))</f>
        <v>0</v>
      </c>
      <c r="DO345" s="90">
        <f>IF(ISNA(VLOOKUP($B345,'[2]1516 Exp_Rev Access'!$F$7:$FS$310,98,FALSE)),"",VLOOKUP($B345,'[2]1516 Exp_Rev Access'!$F$7:$FS$310,98,FALSE))</f>
        <v>0</v>
      </c>
      <c r="DP345" s="90">
        <f>IF(ISNA(VLOOKUP($B345,'[2]1516 Exp_Rev Access'!$F$7:$FS$310,99,FALSE)),"",VLOOKUP($B345,'[2]1516 Exp_Rev Access'!$F$7:$FS$310,99,FALSE))</f>
        <v>0</v>
      </c>
      <c r="DQ345" s="90">
        <f>IF(ISNA(VLOOKUP($B345,'[2]1516 Exp_Rev Access'!$F$7:$FS$310,100,FALSE)),"",VLOOKUP($B345,'[2]1516 Exp_Rev Access'!$F$7:$FS$310,100,FALSE))</f>
        <v>0</v>
      </c>
      <c r="DR345" s="90">
        <f>IF(ISNA(VLOOKUP($B345,'[2]1516 Exp_Rev Access'!$F$7:$FS$310,101,FALSE)),"",VLOOKUP($B345,'[2]1516 Exp_Rev Access'!$F$7:$FS$310,101,FALSE))</f>
        <v>0</v>
      </c>
      <c r="DS345" s="90">
        <f>IF(ISNA(VLOOKUP($B345,'[2]1516 Exp_Rev Access'!$F$7:$FS$310,102,FALSE)),"",VLOOKUP($B345,'[2]1516 Exp_Rev Access'!$F$7:$FS$310,102,FALSE))</f>
        <v>0</v>
      </c>
      <c r="DT345" s="90">
        <f>IF(ISNA(VLOOKUP($B345,'[2]1516 Exp_Rev Access'!$F$7:$FS$310,103,FALSE)),"",VLOOKUP($B345,'[2]1516 Exp_Rev Access'!$F$7:$FS$310,103,FALSE))</f>
        <v>0</v>
      </c>
      <c r="DU345" s="90">
        <f>IF(ISNA(VLOOKUP($B345,'[2]1516 Exp_Rev Access'!$F$7:$FS$310,104,FALSE)),"",VLOOKUP($B345,'[2]1516 Exp_Rev Access'!$F$7:$FS$310,104,FALSE))</f>
        <v>0</v>
      </c>
      <c r="DV345" s="90">
        <f>IF(ISNA(VLOOKUP($B345,'[2]1516 Exp_Rev Access'!$F$7:$FS$310,105,FALSE)),"",VLOOKUP($B345,'[2]1516 Exp_Rev Access'!$F$7:$FS$310,105,FALSE))</f>
        <v>0</v>
      </c>
      <c r="DW345" s="90">
        <f>IF(ISNA(VLOOKUP($B345,'[2]1516 Exp_Rev Access'!$F$7:$FS$310,106,FALSE)),"",VLOOKUP($B345,'[2]1516 Exp_Rev Access'!$F$7:$FS$310,106,FALSE))</f>
        <v>0</v>
      </c>
      <c r="DX345" s="90">
        <f>IF(ISNA(VLOOKUP($B345,'[2]1516 Exp_Rev Access'!$F$7:$FS$310,107,FALSE)),"",VLOOKUP($B345,'[2]1516 Exp_Rev Access'!$F$7:$FS$310,107,FALSE))</f>
        <v>0</v>
      </c>
      <c r="DY345" s="90">
        <f>IF(ISNA(VLOOKUP($B345,'[2]1516 Exp_Rev Access'!$F$7:$FS$310,108,FALSE)),"",VLOOKUP($B345,'[2]1516 Exp_Rev Access'!$F$7:$FS$310,108,FALSE))</f>
        <v>0</v>
      </c>
      <c r="DZ345" s="90">
        <f>IF(ISNA(VLOOKUP($B345,'[2]1516 Exp_Rev Access'!$F$7:$FS$310,109,FALSE)),"",VLOOKUP($B345,'[2]1516 Exp_Rev Access'!$F$7:$FS$310,109,FALSE))</f>
        <v>0</v>
      </c>
      <c r="EA345" s="90">
        <f>IF(ISNA(VLOOKUP($B345,'[2]1516 Exp_Rev Access'!$F$7:$FS$310,110,FALSE)),"",VLOOKUP($B345,'[2]1516 Exp_Rev Access'!$F$7:$FS$310,110,FALSE))</f>
        <v>0</v>
      </c>
      <c r="EB345" s="90">
        <f>IF(ISNA(VLOOKUP($B345,'[2]1516 Exp_Rev Access'!$F$7:$FS$310,111,FALSE)),"",VLOOKUP($B345,'[2]1516 Exp_Rev Access'!$F$7:$FS$310,111,FALSE))</f>
        <v>0</v>
      </c>
      <c r="EC345" s="90">
        <f>IF(ISNA(VLOOKUP($B345,'[2]1516 Exp_Rev Access'!$F$7:$FS$310,112,FALSE)),"",VLOOKUP($B345,'[2]1516 Exp_Rev Access'!$F$7:$FS$310,112,FALSE))</f>
        <v>0</v>
      </c>
      <c r="ED345" s="90">
        <f>IF(ISNA(VLOOKUP($B345,'[2]1516 Exp_Rev Access'!$F$7:$FS$310,113,FALSE)),"",VLOOKUP($B345,'[2]1516 Exp_Rev Access'!$F$7:$FS$310,113,FALSE))</f>
        <v>0</v>
      </c>
      <c r="EE345" s="90">
        <f>IF(ISNA(VLOOKUP($B345,'[2]1516 Exp_Rev Access'!$F$7:$FS$310,114,FALSE)),"",VLOOKUP($B345,'[2]1516 Exp_Rev Access'!$F$7:$FS$310,114,FALSE))</f>
        <v>0</v>
      </c>
      <c r="EF345" s="90">
        <f>IF(ISNA(VLOOKUP($B345,'[2]1516 Exp_Rev Access'!$F$7:$FS$310,115,FALSE)),"",VLOOKUP($B345,'[2]1516 Exp_Rev Access'!$F$7:$FS$310,115,FALSE))</f>
        <v>0</v>
      </c>
      <c r="EG345" s="90">
        <f>IF(ISNA(VLOOKUP($B345,'[2]1516 Exp_Rev Access'!$F$7:$FS$310,116,FALSE)),"",VLOOKUP($B345,'[2]1516 Exp_Rev Access'!$F$7:$FS$310,116,FALSE))</f>
        <v>0</v>
      </c>
      <c r="EH345" s="90">
        <f>IF(ISNA(VLOOKUP($B345,'[2]1516 Exp_Rev Access'!$F$7:$FS$310,117,FALSE)),"",VLOOKUP($B345,'[2]1516 Exp_Rev Access'!$F$7:$FS$310,117,FALSE))</f>
        <v>0</v>
      </c>
      <c r="EI345" s="90">
        <f>IF(ISNA(VLOOKUP($B345,'[2]1516 Exp_Rev Access'!$F$7:$FS$310,118,FALSE)),"",VLOOKUP($B345,'[2]1516 Exp_Rev Access'!$F$7:$FS$310,118,FALSE))</f>
        <v>0</v>
      </c>
      <c r="EJ345" s="90">
        <f>IF(ISNA(VLOOKUP($B345,'[2]1516 Exp_Rev Access'!$F$7:$FS$310,119,FALSE)),"",VLOOKUP($B345,'[2]1516 Exp_Rev Access'!$F$7:$FS$310,119,FALSE))</f>
        <v>0</v>
      </c>
      <c r="EK345" s="90">
        <f>IF(ISNA(VLOOKUP($B345,'[2]1516 Exp_Rev Access'!$F$7:$FS$310,120,FALSE)),"",VLOOKUP($B345,'[2]1516 Exp_Rev Access'!$F$7:$FS$310,120,FALSE))</f>
        <v>0</v>
      </c>
      <c r="EL345" s="90">
        <f>IF(ISNA(VLOOKUP($B345,'[2]1516 Exp_Rev Access'!$F$7:$FS$310,121,FALSE)),"",VLOOKUP($B345,'[2]1516 Exp_Rev Access'!$F$7:$FS$310,121,FALSE))</f>
        <v>0</v>
      </c>
      <c r="EM345" s="90">
        <f>IF(ISNA(VLOOKUP($B345,'[2]1516 Exp_Rev Access'!$F$7:$FS$310,122,FALSE)),"",VLOOKUP($B345,'[2]1516 Exp_Rev Access'!$F$7:$FS$310,122,FALSE))</f>
        <v>0</v>
      </c>
      <c r="EN345" s="90">
        <f>IF(ISNA(VLOOKUP($B345,'[2]1516 Exp_Rev Access'!$F$7:$FS$310,123,FALSE)),"",VLOOKUP($B345,'[2]1516 Exp_Rev Access'!$F$7:$FS$310,123,FALSE))</f>
        <v>0</v>
      </c>
      <c r="EO345" s="90">
        <f>IF(ISNA(VLOOKUP($B345,'[2]1516 Exp_Rev Access'!$F$7:$FS$310,124,FALSE)),"",VLOOKUP($B345,'[2]1516 Exp_Rev Access'!$F$7:$FS$310,124,FALSE))</f>
        <v>0</v>
      </c>
      <c r="EP345" s="90">
        <f>IF(ISNA(VLOOKUP($B345,'[2]1516 Exp_Rev Access'!$F$7:$FS$310,125,FALSE)),"",VLOOKUP($B345,'[2]1516 Exp_Rev Access'!$F$7:$FS$310,125,FALSE))</f>
        <v>0</v>
      </c>
      <c r="EQ345" s="90">
        <f>IF(ISNA(VLOOKUP($B345,'[2]1516 Exp_Rev Access'!$F$7:$FS$310,126,FALSE)),"",VLOOKUP($B345,'[2]1516 Exp_Rev Access'!$F$7:$FS$310,126,FALSE))</f>
        <v>0</v>
      </c>
      <c r="ER345" s="90">
        <f>IF(ISNA(VLOOKUP($B345,'[2]1516 Exp_Rev Access'!$F$7:$FS$310,127,FALSE)),"",VLOOKUP($B345,'[2]1516 Exp_Rev Access'!$F$7:$FS$310,127,FALSE))</f>
        <v>0</v>
      </c>
      <c r="ES345" s="90">
        <f>IF(ISNA(VLOOKUP($B345,'[2]1516 Exp_Rev Access'!$F$7:$FS$310,128,FALSE)),"",VLOOKUP($B345,'[2]1516 Exp_Rev Access'!$F$7:$FS$310,128,FALSE))</f>
        <v>0</v>
      </c>
      <c r="ET345" s="90">
        <f>IF(ISNA(VLOOKUP($B345,'[2]1516 Exp_Rev Access'!$F$7:$FS$310,129,FALSE)),"",VLOOKUP($B345,'[2]1516 Exp_Rev Access'!$F$7:$FS$310,129,FALSE))</f>
        <v>0</v>
      </c>
      <c r="EU345" s="90">
        <f>IF(ISNA(VLOOKUP($B345,'[2]1516 Exp_Rev Access'!$F$7:$FS$310,130,FALSE)),"",VLOOKUP($B345,'[2]1516 Exp_Rev Access'!$F$7:$FS$310,130,FALSE))</f>
        <v>0</v>
      </c>
      <c r="EV345" s="90">
        <f>IF(ISNA(VLOOKUP($B345,'[2]1516 Exp_Rev Access'!$F$7:$FS$310,131,FALSE)),"",VLOOKUP($B345,'[2]1516 Exp_Rev Access'!$F$7:$FS$310,131,FALSE))</f>
        <v>0</v>
      </c>
      <c r="EW345" s="90">
        <f>IF(ISNA(VLOOKUP($B345,'[2]1516 Exp_Rev Access'!$F$7:$FS$310,132,FALSE)),"",VLOOKUP($B345,'[2]1516 Exp_Rev Access'!$F$7:$FS$310,132,FALSE))</f>
        <v>0</v>
      </c>
      <c r="EX345" s="90">
        <f>IF(ISNA(VLOOKUP($B345,'[2]1516 Exp_Rev Access'!$F$7:$FS$310,133,FALSE)),"",VLOOKUP($B345,'[2]1516 Exp_Rev Access'!$F$7:$FS$310,133,FALSE))</f>
        <v>0</v>
      </c>
      <c r="EY345" s="90">
        <f>IF(ISNA(VLOOKUP($B345,'[2]1516 Exp_Rev Access'!$F$7:$FS$310,134,FALSE)),"",VLOOKUP($B345,'[2]1516 Exp_Rev Access'!$F$7:$FS$310,134,FALSE))</f>
        <v>0</v>
      </c>
      <c r="EZ345" s="90">
        <f>IF(ISNA(VLOOKUP($B345,'[2]1516 Exp_Rev Access'!$F$7:$FS$310,135,FALSE)),"",VLOOKUP($B345,'[2]1516 Exp_Rev Access'!$F$7:$FS$310,135,FALSE))</f>
        <v>0</v>
      </c>
      <c r="FA345" s="90">
        <f>IF(ISNA(VLOOKUP($B345,'[2]1516 Exp_Rev Access'!$F$7:$FS$310,136,FALSE)),"",VLOOKUP($B345,'[2]1516 Exp_Rev Access'!$F$7:$FS$310,136,FALSE))</f>
        <v>0</v>
      </c>
      <c r="FB345" s="90">
        <f>IF(ISNA(VLOOKUP($B345,'[2]1516 Exp_Rev Access'!$F$7:$FS$310,137,FALSE)),"",VLOOKUP($B345,'[2]1516 Exp_Rev Access'!$F$7:$FS$310,137,FALSE))</f>
        <v>0</v>
      </c>
      <c r="FC345" s="90">
        <f>IF(ISNA(VLOOKUP($B345,'[2]1516 Exp_Rev Access'!$F$7:$FS$310,138,FALSE)),"",VLOOKUP($B345,'[2]1516 Exp_Rev Access'!$F$7:$FS$310,138,FALSE))</f>
        <v>0</v>
      </c>
      <c r="FD345" s="90">
        <f>IF(ISNA(VLOOKUP($B345,'[2]1516 Exp_Rev Access'!$F$7:$FS$310,139,FALSE)),"",VLOOKUP($B345,'[2]1516 Exp_Rev Access'!$F$7:$FS$310,139,FALSE))</f>
        <v>0</v>
      </c>
      <c r="FE345" s="90">
        <f>IF(ISNA(VLOOKUP($B345,'[2]1516 Exp_Rev Access'!$F$7:$FS$310,140,FALSE)),"",VLOOKUP($B345,'[2]1516 Exp_Rev Access'!$F$7:$FS$310,140,FALSE))</f>
        <v>0</v>
      </c>
      <c r="FF345" s="90">
        <f>IF(ISNA(VLOOKUP($B345,'[2]1516 Exp_Rev Access'!$F$7:$FS$310,141,FALSE)),"",VLOOKUP($B345,'[2]1516 Exp_Rev Access'!$F$7:$FS$310,141,FALSE))</f>
        <v>0</v>
      </c>
      <c r="FG345" s="90">
        <f>IF(ISNA(VLOOKUP($B345,'[2]1516 Exp_Rev Access'!$F$7:$FS$310,142,FALSE)),"",VLOOKUP($B345,'[2]1516 Exp_Rev Access'!$F$7:$FS$310,142,FALSE))</f>
        <v>0</v>
      </c>
      <c r="FH345" s="90">
        <f>IF(ISNA(VLOOKUP($B345,'[2]1516 Exp_Rev Access'!$F$7:$FS$310,143,FALSE)),"",VLOOKUP($B345,'[2]1516 Exp_Rev Access'!$F$7:$FS$310,143,FALSE))</f>
        <v>0</v>
      </c>
      <c r="FI345" s="90">
        <f>IF(ISNA(VLOOKUP($B345,'[2]1516 Exp_Rev Access'!$F$7:$FS$310,144,FALSE)),"",VLOOKUP($B345,'[2]1516 Exp_Rev Access'!$F$7:$FS$310,144,FALSE))</f>
        <v>0</v>
      </c>
      <c r="FJ345" s="90">
        <f>IF(ISNA(VLOOKUP($B345,'[2]1516 Exp_Rev Access'!$F$7:$FS$310,145,FALSE)),"",VLOOKUP($B345,'[2]1516 Exp_Rev Access'!$F$7:$FS$310,145,FALSE))</f>
        <v>0</v>
      </c>
      <c r="FK345" s="90">
        <f>IF(ISNA(VLOOKUP($B345,'[2]1516 Exp_Rev Access'!$F$7:$FS$310,146,FALSE)),"",VLOOKUP($B345,'[2]1516 Exp_Rev Access'!$F$7:$FS$310,146,FALSE))</f>
        <v>0</v>
      </c>
      <c r="FL345" s="90">
        <f>IF(ISNA(VLOOKUP($B345,'[2]1516 Exp_Rev Access'!$F$7:$FS$310,1147,FALSE)),"",VLOOKUP($B345,'[2]1516 Exp_Rev Access'!$F$7:$FS$310,147,FALSE))</f>
        <v>0</v>
      </c>
      <c r="FM345" s="90">
        <f>IF(ISNA(VLOOKUP($B345,'[2]1516 Exp_Rev Access'!$F$7:$FS$310,148,FALSE)),"",VLOOKUP($B345,'[2]1516 Exp_Rev Access'!$F$7:$FS$310,148,FALSE))</f>
        <v>0</v>
      </c>
      <c r="FN345" s="90">
        <f>IF(ISNA(VLOOKUP($B345,'[2]1516 Exp_Rev Access'!$F$7:$FS$310,149,FALSE)),"",VLOOKUP($B345,'[2]1516 Exp_Rev Access'!$F$7:$FS$310,149,FALSE))</f>
        <v>0</v>
      </c>
      <c r="FO345" s="90">
        <f>IF(ISNA(VLOOKUP($B345,'[2]1516 Exp_Rev Access'!$F$7:$FS$310,150,FALSE)),"",VLOOKUP($B345,'[2]1516 Exp_Rev Access'!$F$7:$FS$310,150,FALSE))</f>
        <v>0</v>
      </c>
      <c r="FP345" s="90">
        <f>IF(ISNA(VLOOKUP($B345,'[2]1516 Exp_Rev Access'!$F$7:$FS$310,151,FALSE)),"",VLOOKUP($B345,'[2]1516 Exp_Rev Access'!$F$7:$FS$310,151,FALSE))</f>
        <v>0</v>
      </c>
      <c r="FQ345" s="90">
        <f>IF(ISNA(VLOOKUP($B345,'[2]1516 Exp_Rev Access'!$F$7:$FS$310,152,FALSE)),"",VLOOKUP($B345,'[2]1516 Exp_Rev Access'!$F$7:$FS$310,152,FALSE))</f>
        <v>0</v>
      </c>
      <c r="FR345" s="90">
        <f>IF(ISNA(VLOOKUP($B345,'[2]1516 Exp_Rev Access'!$F$7:$FS$310,153,FALSE)),"",VLOOKUP($B345,'[2]1516 Exp_Rev Access'!$F$7:$FS$310,153,FALSE))</f>
        <v>3940.17</v>
      </c>
      <c r="FS345" s="53">
        <f t="shared" si="833"/>
        <v>137896.83000000002</v>
      </c>
      <c r="FT345" s="92">
        <f t="shared" si="834"/>
        <v>0.1485403314852258</v>
      </c>
      <c r="FU345" s="116">
        <f t="shared" si="835"/>
        <v>2150.9410388394945</v>
      </c>
      <c r="FV345" s="90">
        <f>IF(ISNA(VLOOKUP($B345,'[2]1516 Exp_Rev Access'!$F$7:$FS$310,154,FALSE)),"",VLOOKUP($B345,'[2]1516 Exp_Rev Access'!$F$7:$FS$310,154,FALSE))</f>
        <v>0</v>
      </c>
      <c r="FW345" s="90">
        <f>IF(ISNA(VLOOKUP($B345,'[2]1516 Exp_Rev Access'!$F$7:$FS$310,155,FALSE)),"",VLOOKUP($B345,'[2]1516 Exp_Rev Access'!$F$7:$FS$310,155,FALSE))</f>
        <v>0</v>
      </c>
      <c r="FX345" s="90">
        <f>IF(ISNA(VLOOKUP($B345,'[2]1516 Exp_Rev Access'!$F$7:$FS$310,156,FALSE)),"",VLOOKUP($B345,'[2]1516 Exp_Rev Access'!$F$7:$FS$310,156,FALSE))</f>
        <v>0</v>
      </c>
      <c r="FY345" s="90">
        <f>IF(ISNA(VLOOKUP($B345,'[2]1516 Exp_Rev Access'!$F$7:$FS$310,157,FALSE)),"",VLOOKUP($B345,'[2]1516 Exp_Rev Access'!$F$7:$FS$310,157,FALSE))</f>
        <v>0</v>
      </c>
      <c r="FZ345" s="90">
        <f>IF(ISNA(VLOOKUP($B345,'[2]1516 Exp_Rev Access'!$F$7:$FS$310,158,FALSE)),"",VLOOKUP($B345,'[2]1516 Exp_Rev Access'!$F$7:$FS$310,158,FALSE))</f>
        <v>0</v>
      </c>
      <c r="GA345" s="90">
        <f>IF(ISNA(VLOOKUP($B345,'[2]1516 Exp_Rev Access'!$F$7:$FS$310,159,FALSE)),"",VLOOKUP($B345,'[2]1516 Exp_Rev Access'!$F$7:$FS$310,159,FALSE))</f>
        <v>0</v>
      </c>
      <c r="GB345" s="90">
        <f>IF(ISNA(VLOOKUP($B345,'[2]1516 Exp_Rev Access'!$F$7:$FS$310,160,FALSE)),"",VLOOKUP($B345,'[2]1516 Exp_Rev Access'!$F$7:$FS$310,160,FALSE))</f>
        <v>0</v>
      </c>
      <c r="GC345" s="90">
        <f>IF(ISNA(VLOOKUP($B345,'[2]1516 Exp_Rev Access'!$F$7:$FS$310,161,FALSE)),"",VLOOKUP($B345,'[2]1516 Exp_Rev Access'!$F$7:$FS$310,161,FALSE))</f>
        <v>0</v>
      </c>
      <c r="GD345" s="90">
        <f>IF(ISNA(VLOOKUP($B345,'[2]1516 Exp_Rev Access'!$F$7:$FS$310,162,FALSE)),"",VLOOKUP($B345,'[2]1516 Exp_Rev Access'!$F$7:$FS$310,162,FALSE))</f>
        <v>0</v>
      </c>
      <c r="GE345" s="90">
        <f>IF(ISNA(VLOOKUP($B345,'[2]1516 Exp_Rev Access'!$F$7:$FS$310,163,FALSE)),"",VLOOKUP($B345,'[2]1516 Exp_Rev Access'!$F$7:$FS$310,163,FALSE))</f>
        <v>0</v>
      </c>
      <c r="GF345" s="90">
        <f>IF(ISNA(VLOOKUP($B345,'[2]1516 Exp_Rev Access'!$F$7:$FS$310,164,FALSE)),"",VLOOKUP($B345,'[2]1516 Exp_Rev Access'!$F$7:$FS$310,164,FALSE))</f>
        <v>40</v>
      </c>
      <c r="GG345" s="90">
        <f>IF(ISNA(VLOOKUP($B345,'[2]1516 Exp_Rev Access'!$F$7:$FS$310,165,FALSE)),"",VLOOKUP($B345,'[2]1516 Exp_Rev Access'!$F$7:$FS$310,165,FALSE))</f>
        <v>0</v>
      </c>
      <c r="GH345" s="90">
        <f>IF(ISNA(VLOOKUP($B345,'[2]1516 Exp_Rev Access'!$F$7:$FS$310,166,FALSE)),"",VLOOKUP($B345,'[2]1516 Exp_Rev Access'!$F$7:$FS$310,166,FALSE))</f>
        <v>0</v>
      </c>
      <c r="GI345" s="90">
        <f>IF(ISNA(VLOOKUP($B345,'[2]1516 Exp_Rev Access'!$F$7:$FS$310,167,FALSE)),"",VLOOKUP($B345,'[2]1516 Exp_Rev Access'!$F$7:$FS$310,167,FALSE))</f>
        <v>0</v>
      </c>
      <c r="GJ345" s="90">
        <f>IF(ISNA(VLOOKUP($B345,'[2]1516 Exp_Rev Access'!$F$7:$FS$310,168,FALSE)),"",VLOOKUP($B345,'[2]1516 Exp_Rev Access'!$F$7:$FS$310,168,FALSE))</f>
        <v>0</v>
      </c>
      <c r="GK345" s="90">
        <f>IF(ISNA(VLOOKUP($B345,'[2]1516 Exp_Rev Access'!$F$7:$FS$310,169,FALSE)),"",VLOOKUP($B345,'[2]1516 Exp_Rev Access'!$F$7:$FS$310,169,FALSE))</f>
        <v>0</v>
      </c>
      <c r="GL345" s="90">
        <f>IF(ISNA(VLOOKUP($B345,'[2]1516 Exp_Rev Access'!$F$7:$FS$310,170,FALSE)),"",VLOOKUP($B345,'[2]1516 Exp_Rev Access'!$F$7:$FS$310,170,FALSE))</f>
        <v>0</v>
      </c>
      <c r="GM345" s="90">
        <f>IF(ISNA(VLOOKUP($B345,'[2]1516 Exp_Rev Access'!$F$7:$FT$310,171,FALSE)),"",VLOOKUP($B345,'[2]1516 Exp_Rev Access'!$F$7:$FT$310,171,FALSE))</f>
        <v>0</v>
      </c>
      <c r="GN345" s="90">
        <f>IF(ISNA(VLOOKUP($B345,'[2]1516 Exp_Rev Access'!$F$7:$FU$310,172,FALSE)),"",VLOOKUP($B345,'[2]1516 Exp_Rev Access'!$F$7:$FU$310,172,FALSE))</f>
        <v>0</v>
      </c>
      <c r="GO345" s="90">
        <f>IF(ISNA(VLOOKUP($B345,'[2]1516 Exp_Rev Access'!$F$7:$FV$310,173,FALSE)),"",VLOOKUP($B345,'[2]1516 Exp_Rev Access'!$F$7:$FV$310,173,FALSE))</f>
        <v>0</v>
      </c>
      <c r="GP345" s="90">
        <f>IF(ISNA(VLOOKUP($B345,'[2]1516 Exp_Rev Access'!$F$7:$GA$310,174,FALSE)),"",VLOOKUP($B345,'[2]1516 Exp_Rev Access'!$F$7:$GA$310,174,FALSE))</f>
        <v>0</v>
      </c>
      <c r="GQ345" s="90">
        <f>IF(ISNA(VLOOKUP($B345,'[2]1516 Exp_Rev Access'!$F$7:$GA$310,175,FALSE)),"",VLOOKUP($B345,'[2]1516 Exp_Rev Access'!$F$7:$GA$310,175,FALSE))</f>
        <v>0</v>
      </c>
      <c r="GR345" s="90">
        <f>IF(ISNA(VLOOKUP($B345,'[2]1516 Exp_Rev Access'!$F$7:$GA$310,176,FALSE)),"",VLOOKUP($B345,'[2]1516 Exp_Rev Access'!$F$7:$GA$310,176,FALSE))</f>
        <v>0</v>
      </c>
      <c r="GS345" s="90">
        <f>IF(ISNA(VLOOKUP($B345,'[2]1516 Exp_Rev Access'!$F$7:$GA$310,177,FALSE)),"",VLOOKUP($B345,'[2]1516 Exp_Rev Access'!$F$7:$GA$310,177,FALSE))</f>
        <v>0</v>
      </c>
      <c r="GT345" s="90">
        <f>IF(ISNA(VLOOKUP($B345,'[2]1516 Exp_Rev Access'!$F$7:$GA$310,178,FALSE)),"",VLOOKUP($B345,'[2]1516 Exp_Rev Access'!$F$7:$GA$310,178,FALSE))</f>
        <v>0</v>
      </c>
      <c r="GU345" s="53">
        <f t="shared" si="836"/>
        <v>40</v>
      </c>
      <c r="GV345" s="92">
        <f t="shared" si="837"/>
        <v>4.3087381047186015E-5</v>
      </c>
      <c r="GW345" s="114">
        <f t="shared" si="838"/>
        <v>0.62392762439557004</v>
      </c>
    </row>
    <row r="346" spans="1:222" x14ac:dyDescent="0.2">
      <c r="B346" s="87" t="s">
        <v>692</v>
      </c>
      <c r="C346" s="87" t="s">
        <v>242</v>
      </c>
      <c r="D346" s="88">
        <f>IF(ISNA(VLOOKUP($B346,'[2]1516 enrollment_Rev_Exp by size'!$A$6:$C$325,3,FALSE)),"",VLOOKUP($B346,'[2]1516 enrollment_Rev_Exp by size'!$A$6:$C$325,3,FALSE))</f>
        <v>26.5</v>
      </c>
      <c r="E346" s="89">
        <v>519060.74</v>
      </c>
      <c r="F346" s="67">
        <f t="shared" si="816"/>
        <v>519060.74</v>
      </c>
      <c r="G346" s="67">
        <f t="shared" si="817"/>
        <v>0</v>
      </c>
      <c r="H346" s="90">
        <f>IF(ISNA(VLOOKUP($B346,'[2]1516 Exp_Rev Access'!$F$7:$FS$310,2,FALSE)),"",VLOOKUP($B346,'[2]1516 Exp_Rev Access'!$F$7:$FS$310,2,FALSE))</f>
        <v>17596.12</v>
      </c>
      <c r="I346" s="90">
        <f>IF(ISNA(VLOOKUP($B346,'[2]1516 Exp_Rev Access'!$F$7:$FS$310,3,FALSE)),"",VLOOKUP($B346,'[2]1516 Exp_Rev Access'!$F$7:$FS$310,3,FALSE))</f>
        <v>0</v>
      </c>
      <c r="J346" s="90">
        <f>IF(ISNA(VLOOKUP($B346,'[2]1516 Exp_Rev Access'!$F$7:$FS$310,4,FALSE)),"",VLOOKUP($B346,'[2]1516 Exp_Rev Access'!$F$7:$FS$310,4,FALSE))</f>
        <v>0</v>
      </c>
      <c r="K346" s="90">
        <f>IF(ISNA(VLOOKUP($B346,'[2]1516 Exp_Rev Access'!$F$7:$FS$310,5,FALSE)),"-",VLOOKUP($B346,'[2]1516 Exp_Rev Access'!$F$7:$FS$310,5,FALSE))</f>
        <v>1076.5999999999999</v>
      </c>
      <c r="L346" s="90">
        <f>IF(ISNA(VLOOKUP($B346,'[2]1516 Exp_Rev Access'!$F$7:$FS$310,6,FALSE)),"",VLOOKUP($B346,'[2]1516 Exp_Rev Access'!$F$7:$FS$310,6,FALSE))</f>
        <v>0</v>
      </c>
      <c r="M346" s="90">
        <f>IF(ISNA(VLOOKUP($B346,'[2]1516 Exp_Rev Access'!$F$7:$FS$310,7,FALSE)),"",VLOOKUP($B346,'[2]1516 Exp_Rev Access'!$F$7:$FS$310,7,FALSE))</f>
        <v>0</v>
      </c>
      <c r="N346" s="53">
        <f t="shared" si="818"/>
        <v>18672.719999999998</v>
      </c>
      <c r="O346" s="91"/>
      <c r="P346" s="53"/>
      <c r="Q346" s="90">
        <f>IF(ISNA(VLOOKUP($B346,'[2]1516 Exp_Rev Access'!$F$7:$FS$310,8,FALSE)),"",VLOOKUP($B346,'[2]1516 Exp_Rev Access'!$F$7:$FS$310,8,FALSE))</f>
        <v>0</v>
      </c>
      <c r="R346" s="90">
        <f>IF(ISNA(VLOOKUP($B346,'[2]1516 Exp_Rev Access'!$F$7:$FS$310,9,FALSE)),"",VLOOKUP($B346,'[2]1516 Exp_Rev Access'!$F$7:$FS$310,9,FALSE))</f>
        <v>0</v>
      </c>
      <c r="S346" s="90">
        <f>IF(ISNA(VLOOKUP($B346,'[2]1516 Exp_Rev Access'!$F$7:$FS$310,10,FALSE)),"",VLOOKUP($B346,'[2]1516 Exp_Rev Access'!$F$7:$FS$310,10,FALSE))</f>
        <v>0</v>
      </c>
      <c r="T346" s="90">
        <f>IF(ISNA(VLOOKUP($B346,'[2]1516 Exp_Rev Access'!$F$7:$FS$310,11,FALSE)),"",VLOOKUP($B346,'[2]1516 Exp_Rev Access'!$F$7:$FS$310,11,FALSE))</f>
        <v>0</v>
      </c>
      <c r="U346" s="90">
        <f>IF(ISNA(VLOOKUP($B346,'[2]1516 Exp_Rev Access'!$F$7:$FS$310,12,FALSE)),"",VLOOKUP($B346,'[2]1516 Exp_Rev Access'!$F$7:$FS$310,12,FALSE))</f>
        <v>0</v>
      </c>
      <c r="V346" s="90">
        <f>IF(ISNA(VLOOKUP($B346,'[2]1516 Exp_Rev Access'!$F$7:$FS$310,13,FALSE)),"",VLOOKUP($B346,'[2]1516 Exp_Rev Access'!$F$7:$FS$310,13,FALSE))</f>
        <v>0</v>
      </c>
      <c r="W346" s="90">
        <f>IF(ISNA(VLOOKUP($B346,'[2]1516 Exp_Rev Access'!$F$7:$FS$310,14,FALSE)),"",VLOOKUP($B346,'[2]1516 Exp_Rev Access'!$F$7:$FS$310,14,FALSE))</f>
        <v>0</v>
      </c>
      <c r="X346" s="90">
        <f>IF(ISNA(VLOOKUP($B346,'[2]1516 Exp_Rev Access'!$F$7:$FS$310,15,FALSE)),"",VLOOKUP($B346,'[2]1516 Exp_Rev Access'!$F$7:$FS$310,15,FALSE))</f>
        <v>0</v>
      </c>
      <c r="Y346" s="90">
        <f>IF(ISNA(VLOOKUP($B346,'[2]1516 Exp_Rev Access'!$F$7:$FS$310,16,FALSE)),"",VLOOKUP($B346,'[2]1516 Exp_Rev Access'!$F$7:$FS$310,16,FALSE))</f>
        <v>0</v>
      </c>
      <c r="Z346" s="90">
        <f>IF(ISNA(VLOOKUP($B346,'[2]1516 Exp_Rev Access'!$F$7:$FS$310,17,FALSE)),"",VLOOKUP($B346,'[2]1516 Exp_Rev Access'!$F$7:$FS$310,17,FALSE))</f>
        <v>0</v>
      </c>
      <c r="AA346" s="90">
        <f>IF(ISNA(VLOOKUP($B346,'[2]1516 Exp_Rev Access'!$F$7:$FS$310,18,FALSE)),"",VLOOKUP($B346,'[2]1516 Exp_Rev Access'!$F$7:$FS$310,18,FALSE))</f>
        <v>0</v>
      </c>
      <c r="AB346" s="90">
        <f>IF(ISNA(VLOOKUP($B346,'[2]1516 Exp_Rev Access'!$F$7:$FS$310,19,FALSE)),"",VLOOKUP($B346,'[2]1516 Exp_Rev Access'!$F$7:$FS$310,19,FALSE))</f>
        <v>0</v>
      </c>
      <c r="AC346" s="90">
        <f>IF(ISNA(VLOOKUP($B346,'[2]1516 Exp_Rev Access'!$F$7:$FS$310,20,FALSE)),"",VLOOKUP($B346,'[2]1516 Exp_Rev Access'!$F$7:$FS$310,20,FALSE))</f>
        <v>0</v>
      </c>
      <c r="AD346" s="90">
        <f>IF(ISNA(VLOOKUP($B346,'[2]1516 Exp_Rev Access'!$F$7:$FS$310,21,FALSE)),"",VLOOKUP($B346,'[2]1516 Exp_Rev Access'!$F$7:$FS$310,21,FALSE))</f>
        <v>2158.7800000000002</v>
      </c>
      <c r="AE346" s="90">
        <f>IF(ISNA(VLOOKUP($B346,'[2]1516 Exp_Rev Access'!$F$7:$FS$310,22,FALSE)),"",VLOOKUP($B346,'[2]1516 Exp_Rev Access'!$F$7:$FS$310,22,FALSE))</f>
        <v>695.34</v>
      </c>
      <c r="AF346" s="90">
        <f>IF(ISNA(VLOOKUP($B346,'[2]1516 Exp_Rev Access'!$F$7:$FS$310,23,FALSE)),"",VLOOKUP($B346,'[2]1516 Exp_Rev Access'!$F$7:$FS$310,23,FALSE))</f>
        <v>0</v>
      </c>
      <c r="AG346" s="90">
        <f>IF(ISNA(VLOOKUP($B346,'[2]1516 Exp_Rev Access'!$F$7:$FS$310,24,FALSE)),"",VLOOKUP($B346,'[2]1516 Exp_Rev Access'!$F$7:$FS$310,24,FALSE))</f>
        <v>2514.6999999999998</v>
      </c>
      <c r="AH346" s="90">
        <f>IF(ISNA(VLOOKUP($B346,'[2]1516 Exp_Rev Access'!$F$7:$FS$310,25,FALSE)),"",VLOOKUP($B346,'[2]1516 Exp_Rev Access'!$F$7:$FS$310,25,FALSE))</f>
        <v>0</v>
      </c>
      <c r="AI346" s="90">
        <f>IF(ISNA(VLOOKUP($B346,'[2]1516 Exp_Rev Access'!$F$7:$FS$310,26,FALSE)),"",VLOOKUP($B346,'[2]1516 Exp_Rev Access'!$F$7:$FS$310,26,FALSE))</f>
        <v>0</v>
      </c>
      <c r="AJ346" s="90">
        <f>IF(ISNA(VLOOKUP($B346,'[2]1516 Exp_Rev Access'!$F$7:$FS$310,27,FALSE)),"",VLOOKUP($B346,'[2]1516 Exp_Rev Access'!$F$7:$FS$310,27,FALSE))</f>
        <v>0</v>
      </c>
      <c r="AK346" s="90">
        <f>IF(ISNA(VLOOKUP($B346,'[2]1516 Exp_Rev Access'!$F$7:$FS$310,28,FALSE)),"",VLOOKUP($B346,'[2]1516 Exp_Rev Access'!$F$7:$FS$310,28,FALSE))</f>
        <v>0</v>
      </c>
      <c r="AL346" s="90">
        <f>IF(ISNA(VLOOKUP($B346,'[2]1516 Exp_Rev Access'!$F$7:$FS$310,29,FALSE)),"",VLOOKUP($B346,'[2]1516 Exp_Rev Access'!$F$7:$FS$310,29,FALSE))</f>
        <v>1465.34</v>
      </c>
      <c r="AM346" s="53">
        <f t="shared" si="821"/>
        <v>6834.16</v>
      </c>
      <c r="AN346" s="92">
        <f t="shared" si="822"/>
        <v>1.3166397443197111E-2</v>
      </c>
      <c r="AO346" s="68">
        <f t="shared" si="823"/>
        <v>257.89283018867923</v>
      </c>
      <c r="AP346" s="90">
        <f>IF(ISNA(VLOOKUP($B346,'[2]1516 Exp_Rev Access'!$F$7:$FS$310,30,FALSE)),"",VLOOKUP($B346,'[2]1516 Exp_Rev Access'!$F$7:$FS$310,30,FALSE))</f>
        <v>321520.73</v>
      </c>
      <c r="AQ346" s="90">
        <f>IF(ISNA(VLOOKUP($B346,'[2]1516 Exp_Rev Access'!$F$7:$FS$310,31,FALSE)),"",VLOOKUP($B346,'[2]1516 Exp_Rev Access'!$F$7:$FS$310,31,FALSE))</f>
        <v>0</v>
      </c>
      <c r="AR346" s="90">
        <f>IF(ISNA(VLOOKUP($B346,'[2]1516 Exp_Rev Access'!$F$7:$FS$310,32,FALSE)),"",VLOOKUP($B346,'[2]1516 Exp_Rev Access'!$F$7:$FS$310,32,FALSE))</f>
        <v>6736.32</v>
      </c>
      <c r="AS346" s="90">
        <f>IF(ISNA(VLOOKUP($B346,'[2]1516 Exp_Rev Access'!$F$7:$FS$310,33,FALSE)),"",VLOOKUP($B346,'[2]1516 Exp_Rev Access'!$F$7:$FS$310,33,FALSE))</f>
        <v>0</v>
      </c>
      <c r="AT346" s="90">
        <f>IF(ISNA(VLOOKUP($B346,'[2]1516 Exp_Rev Access'!$F$7:$FS$310,34,FALSE)),"",VLOOKUP($B346,'[2]1516 Exp_Rev Access'!$F$7:$FS$310,34,FALSE))</f>
        <v>0</v>
      </c>
      <c r="AU346" s="53">
        <f t="shared" si="824"/>
        <v>328257.05</v>
      </c>
      <c r="AV346" s="93">
        <f t="shared" si="825"/>
        <v>0.63240585292580598</v>
      </c>
      <c r="AW346" s="53">
        <f t="shared" si="826"/>
        <v>12387.058490566038</v>
      </c>
      <c r="AX346" s="90">
        <f>IF(ISNA(VLOOKUP($B346,'[2]1516 Exp_Rev Access'!$F$7:$FS$310,35,FALSE)),"",VLOOKUP($B346,'[2]1516 Exp_Rev Access'!$F$7:$FS$310,35,FALSE))</f>
        <v>0</v>
      </c>
      <c r="AY346" s="90">
        <f>IF(ISNA(VLOOKUP($B346,'[2]1516 Exp_Rev Access'!$F$7:$FS$310,36,FALSE)),"",VLOOKUP($B346,'[2]1516 Exp_Rev Access'!$F$7:$FS$310,36,FALSE))</f>
        <v>12877.6</v>
      </c>
      <c r="AZ346" s="90">
        <f>IF(ISNA(VLOOKUP($B346,'[2]1516 Exp_Rev Access'!$F$7:$FS$310,37,FALSE)),"",VLOOKUP($B346,'[2]1516 Exp_Rev Access'!$F$7:$FS$310,37,FALSE))</f>
        <v>0</v>
      </c>
      <c r="BA346" s="90">
        <f>IF(ISNA(VLOOKUP($B346,'[2]1516 Exp_Rev Access'!$F$7:$FS$310,38,FALSE)),"",VLOOKUP($B346,'[2]1516 Exp_Rev Access'!$F$7:$FS$310,38,FALSE))</f>
        <v>0</v>
      </c>
      <c r="BB346" s="90">
        <f>IF(ISNA(VLOOKUP($B346,'[2]1516 Exp_Rev Access'!$F$7:$FS$310,39,FALSE)),"",VLOOKUP($B346,'[2]1516 Exp_Rev Access'!$F$7:$FS$310,39,FALSE))</f>
        <v>0</v>
      </c>
      <c r="BC346" s="90">
        <f>IF(ISNA(VLOOKUP($B346,'[2]1516 Exp_Rev Access'!$F$7:$FS$310,40,FALSE)),"",VLOOKUP($B346,'[2]1516 Exp_Rev Access'!$F$7:$FS$310,40,FALSE))</f>
        <v>7307.41</v>
      </c>
      <c r="BD346" s="90">
        <f>IF(ISNA(VLOOKUP($B346,'[2]1516 Exp_Rev Access'!$F$7:$FS$310,41,FALSE)),"",VLOOKUP($B346,'[2]1516 Exp_Rev Access'!$F$7:$FS$310,41,FALSE))</f>
        <v>0</v>
      </c>
      <c r="BE346" s="90">
        <f>IF(ISNA(VLOOKUP($B346,'[2]1516 Exp_Rev Access'!$F$7:$FS$310,42,FALSE)),"",VLOOKUP($B346,'[2]1516 Exp_Rev Access'!$F$7:$FS$310,42,FALSE))</f>
        <v>0</v>
      </c>
      <c r="BF346" s="90">
        <f>IF(ISNA(VLOOKUP($B346,'[2]1516 Exp_Rev Access'!$F$7:$FS$310,43,FALSE)),"",VLOOKUP($B346,'[2]1516 Exp_Rev Access'!$F$7:$FS$310,43,FALSE))</f>
        <v>0</v>
      </c>
      <c r="BG346" s="90">
        <f>IF(ISNA(VLOOKUP($B346,'[2]1516 Exp_Rev Access'!$F$7:$FS$310,44,FALSE)),"",VLOOKUP($B346,'[2]1516 Exp_Rev Access'!$F$7:$FS$310,44,FALSE))</f>
        <v>0</v>
      </c>
      <c r="BH346" s="90">
        <f>IF(ISNA(VLOOKUP($B346,'[2]1516 Exp_Rev Access'!$F$7:$FS$310,45,FALSE)),"",VLOOKUP($B346,'[2]1516 Exp_Rev Access'!$F$7:$FS$310,45,FALSE))</f>
        <v>71.25</v>
      </c>
      <c r="BI346" s="90">
        <f>IF(ISNA(VLOOKUP($B346,'[2]1516 Exp_Rev Access'!$F$7:$FS$310,46,FALSE)),"",VLOOKUP($B346,'[2]1516 Exp_Rev Access'!$F$7:$FS$310,46,FALSE))</f>
        <v>0</v>
      </c>
      <c r="BJ346" s="90">
        <f>IF(ISNA(VLOOKUP($B346,'[2]1516 Exp_Rev Access'!$F$7:$FS$310,47,FALSE)),"",VLOOKUP($B346,'[2]1516 Exp_Rev Access'!$F$7:$FS$310,47,FALSE))</f>
        <v>524.12</v>
      </c>
      <c r="BK346" s="90">
        <f>IF(ISNA(VLOOKUP($B346,'[2]1516 Exp_Rev Access'!$F$7:$FS$310,48,FALSE)),"",VLOOKUP($B346,'[2]1516 Exp_Rev Access'!$F$7:$FS$310,48,FALSE))</f>
        <v>60090.69</v>
      </c>
      <c r="BL346" s="90">
        <f>IF(ISNA(VLOOKUP($B346,'[2]1516 Exp_Rev Access'!$F$7:$FS$310,49,FALSE)),"",VLOOKUP($B346,'[2]1516 Exp_Rev Access'!$F$7:$FS$310,49,FALSE))</f>
        <v>0</v>
      </c>
      <c r="BM346" s="90">
        <f>IF(ISNA(VLOOKUP($B346,'[2]1516 Exp_Rev Access'!$F$7:$FS$310,50,FALSE)),"",VLOOKUP($B346,'[2]1516 Exp_Rev Access'!$F$7:$FS$310,50,FALSE))</f>
        <v>0</v>
      </c>
      <c r="BN346" s="90">
        <f>IF(ISNA(VLOOKUP($B346,'[2]1516 Exp_Rev Access'!$F$7:$FS$310,51,FALSE)),"",VLOOKUP($B346,'[2]1516 Exp_Rev Access'!$F$7:$FS$310,51,FALSE))</f>
        <v>0</v>
      </c>
      <c r="BO346" s="90">
        <f>IF(ISNA(VLOOKUP($B346,'[2]1516 Exp_Rev Access'!$F$7:$FS$310,52,FALSE)),"",VLOOKUP($B346,'[2]1516 Exp_Rev Access'!$F$7:$FS$310,52,FALSE))</f>
        <v>0</v>
      </c>
      <c r="BP346" s="90">
        <f>IF(ISNA(VLOOKUP($B346,'[2]1516 Exp_Rev Access'!$F$7:$FS$310,53,FALSE)),"",VLOOKUP($B346,'[2]1516 Exp_Rev Access'!$F$7:$FS$310,53,FALSE))</f>
        <v>0</v>
      </c>
      <c r="BQ346" s="90">
        <f>IF(ISNA(VLOOKUP($B346,'[2]1516 Exp_Rev Access'!$F$7:$FS$310,54,FALSE)),"",VLOOKUP($B346,'[2]1516 Exp_Rev Access'!$F$7:$FS$310,54,FALSE))</f>
        <v>0</v>
      </c>
      <c r="BR346" s="90">
        <f>IF(ISNA(VLOOKUP($B346,'[2]1516 Exp_Rev Access'!$F$7:$FS$310,55,FALSE)),"",VLOOKUP($B346,'[2]1516 Exp_Rev Access'!$F$7:$FS$310,55,FALSE))</f>
        <v>0</v>
      </c>
      <c r="BS346" s="90">
        <f>IF(ISNA(VLOOKUP($B346,'[2]1516 Exp_Rev Access'!$F$7:$FS$310,56,FALSE)),"",VLOOKUP($B346,'[2]1516 Exp_Rev Access'!$F$7:$FS$310,56,FALSE))</f>
        <v>0</v>
      </c>
      <c r="BT346" s="90">
        <f>IF(ISNA(VLOOKUP($B346,'[2]1516 Exp_Rev Access'!$F$7:$FS$310,57,FALSE)),"",VLOOKUP($B346,'[2]1516 Exp_Rev Access'!$F$7:$FS$310,57,FALSE))</f>
        <v>0</v>
      </c>
      <c r="BU346" s="90">
        <f>IF(ISNA(VLOOKUP($B346,'[2]1516 Exp_Rev Access'!$F$7:$FS$310,58,FALSE)),"",VLOOKUP($B346,'[2]1516 Exp_Rev Access'!$F$7:$FS$310,58,FALSE))</f>
        <v>0</v>
      </c>
      <c r="BV346" s="53">
        <f t="shared" si="827"/>
        <v>80871.070000000007</v>
      </c>
      <c r="BW346" s="92">
        <f t="shared" si="828"/>
        <v>0.15580271010286775</v>
      </c>
      <c r="BX346" s="68">
        <f t="shared" si="829"/>
        <v>3051.7384905660379</v>
      </c>
      <c r="BY346" s="90">
        <f>IF(ISNA(VLOOKUP($B346,'[2]1516 Exp_Rev Access'!$F$7:$FS$310,59,FALSE)),"",VLOOKUP($B346,'[2]1516 Exp_Rev Access'!$F$7:$FS$310,59,FALSE))</f>
        <v>0</v>
      </c>
      <c r="BZ346" s="90">
        <f>IF(ISNA(VLOOKUP($B346,'[2]1516 Exp_Rev Access'!$F$7:$FS$310,60,FALSE)),"",VLOOKUP($B346,'[2]1516 Exp_Rev Access'!$F$7:$FS$310,60,FALSE))</f>
        <v>0</v>
      </c>
      <c r="CA346" s="90">
        <f>IF(ISNA(VLOOKUP($B346,'[2]1516 Exp_Rev Access'!$F$7:$FS$310,61,FALSE)),"",VLOOKUP($B346,'[2]1516 Exp_Rev Access'!$F$7:$FS$310,61,FALSE))</f>
        <v>0</v>
      </c>
      <c r="CB346" s="90">
        <f>IF(ISNA(VLOOKUP($B346,'[2]1516 Exp_Rev Access'!$F$7:$FS$310,62,FALSE)),"",VLOOKUP($B346,'[2]1516 Exp_Rev Access'!$F$7:$FS$310,62,FALSE))</f>
        <v>0</v>
      </c>
      <c r="CC346" s="90">
        <f>IF(ISNA(VLOOKUP($B346,'[2]1516 Exp_Rev Access'!$F$7:$FS$310,63,FALSE)),"",VLOOKUP($B346,'[2]1516 Exp_Rev Access'!$F$7:$FS$310,63,FALSE))</f>
        <v>783.87</v>
      </c>
      <c r="CD346" s="90">
        <f>IF(ISNA(VLOOKUP($B346,'[2]1516 Exp_Rev Access'!$F$7:$FS$310,64,FALSE)),"",VLOOKUP($B346,'[2]1516 Exp_Rev Access'!$F$7:$FS$310,64,FALSE))</f>
        <v>0</v>
      </c>
      <c r="CE346" s="53">
        <f t="shared" si="830"/>
        <v>783.87</v>
      </c>
      <c r="CF346" s="92">
        <f t="shared" si="831"/>
        <v>1.5101700814436477E-3</v>
      </c>
      <c r="CG346" s="94">
        <f t="shared" si="832"/>
        <v>29.580000000000002</v>
      </c>
      <c r="CH346" s="90">
        <f>IF(ISNA(VLOOKUP($B346,'[2]1516 Exp_Rev Access'!$F$7:$FS$310,65,FALSE)),"",VLOOKUP($B346,'[2]1516 Exp_Rev Access'!$F$7:$FS$310,65,FALSE))</f>
        <v>0</v>
      </c>
      <c r="CI346" s="90">
        <f>IF(ISNA(VLOOKUP($B346,'[2]1516 Exp_Rev Access'!$F$7:$FS$310,66,FALSE)),"",VLOOKUP($B346,'[2]1516 Exp_Rev Access'!$F$7:$FS$310,66,FALSE))</f>
        <v>0</v>
      </c>
      <c r="CJ346" s="90">
        <f>IF(ISNA(VLOOKUP($B346,'[2]1516 Exp_Rev Access'!$F$7:$FS$310,67,FALSE)),"",VLOOKUP($B346,'[2]1516 Exp_Rev Access'!$F$7:$FS$310,67,FALSE))</f>
        <v>0</v>
      </c>
      <c r="CK346" s="90">
        <f>IF(ISNA(VLOOKUP($B346,'[2]1516 Exp_Rev Access'!$F$7:$FS$310,68,FALSE)),"",VLOOKUP($B346,'[2]1516 Exp_Rev Access'!$F$7:$FS$310,68,FALSE))</f>
        <v>0</v>
      </c>
      <c r="CL346" s="90">
        <f>IF(ISNA(VLOOKUP($B346,'[2]1516 Exp_Rev Access'!$F$7:$FS$310,69,FALSE)),"",VLOOKUP($B346,'[2]1516 Exp_Rev Access'!$F$7:$FS$310,69,FALSE))</f>
        <v>0</v>
      </c>
      <c r="CM346" s="90">
        <f>IF(ISNA(VLOOKUP($B346,'[2]1516 Exp_Rev Access'!$F$7:$FS$310,70,FALSE)),"",VLOOKUP($B346,'[2]1516 Exp_Rev Access'!$F$7:$FS$310,70,FALSE))</f>
        <v>0</v>
      </c>
      <c r="CN346" s="90">
        <f>IF(ISNA(VLOOKUP($B346,'[2]1516 Exp_Rev Access'!$F$7:$FS$310,71,FALSE)),"",VLOOKUP($B346,'[2]1516 Exp_Rev Access'!$F$7:$FS$310,71,FALSE))</f>
        <v>0</v>
      </c>
      <c r="CO346" s="90">
        <f>IF(ISNA(VLOOKUP($B346,'[2]1516 Exp_Rev Access'!$F$7:$FS$310,72,FALSE)),"",VLOOKUP($B346,'[2]1516 Exp_Rev Access'!$F$7:$FS$310,72,FALSE))</f>
        <v>0</v>
      </c>
      <c r="CP346" s="90">
        <f>IF(ISNA(VLOOKUP($B346,'[2]1516 Exp_Rev Access'!$F$7:$FS$310,73,FALSE)),"",VLOOKUP($B346,'[2]1516 Exp_Rev Access'!$F$7:$FS$310,73,FALSE))</f>
        <v>0</v>
      </c>
      <c r="CQ346" s="90">
        <f>IF(ISNA(VLOOKUP($B346,'[2]1516 Exp_Rev Access'!$F$7:$FS$310,74,FALSE)),"",VLOOKUP($B346,'[2]1516 Exp_Rev Access'!$F$7:$FS$310,74,FALSE))</f>
        <v>11048.96</v>
      </c>
      <c r="CR346" s="90">
        <f>IF(ISNA(VLOOKUP($B346,'[2]1516 Exp_Rev Access'!$F$7:$FS$310,75,FALSE)),"",VLOOKUP($B346,'[2]1516 Exp_Rev Access'!$F$7:$FS$310,75,FALSE))</f>
        <v>0</v>
      </c>
      <c r="CS346" s="90">
        <f>IF(ISNA(VLOOKUP($B346,'[2]1516 Exp_Rev Access'!$F$7:$FS$310,76,FALSE)),"",VLOOKUP($B346,'[2]1516 Exp_Rev Access'!$F$7:$FS$310,76,FALSE))</f>
        <v>0</v>
      </c>
      <c r="CT346" s="90">
        <f>IF(ISNA(VLOOKUP($B346,'[2]1516 Exp_Rev Access'!$F$7:$FS$310,77,FALSE)),"",VLOOKUP($B346,'[2]1516 Exp_Rev Access'!$F$7:$FS$310,77,FALSE))</f>
        <v>0</v>
      </c>
      <c r="CU346" s="90">
        <f>IF(ISNA(VLOOKUP($B346,'[2]1516 Exp_Rev Access'!$F$7:$FS$310,78,FALSE)),"",VLOOKUP($B346,'[2]1516 Exp_Rev Access'!$F$7:$FS$310,78,FALSE))</f>
        <v>37120.959999999999</v>
      </c>
      <c r="CV346" s="90">
        <f>IF(ISNA(VLOOKUP($B346,'[2]1516 Exp_Rev Access'!$F$7:$FS$310,79,FALSE)),"",VLOOKUP($B346,'[2]1516 Exp_Rev Access'!$F$7:$FS$310,79,FALSE))</f>
        <v>1630.65</v>
      </c>
      <c r="CW346" s="90">
        <f>IF(ISNA(VLOOKUP($B346,'[2]1516 Exp_Rev Access'!$F$7:$FS$310,80,FALSE)),"",VLOOKUP($B346,'[2]1516 Exp_Rev Access'!$F$7:$FS$310,80,FALSE))</f>
        <v>0</v>
      </c>
      <c r="CX346" s="90">
        <f>IF(ISNA(VLOOKUP($B346,'[2]1516 Exp_Rev Access'!$F$7:$FS$310,81,FALSE)),"",VLOOKUP($B346,'[2]1516 Exp_Rev Access'!$F$7:$FS$310,81,FALSE))</f>
        <v>0</v>
      </c>
      <c r="CY346" s="90">
        <f>IF(ISNA(VLOOKUP($B346,'[2]1516 Exp_Rev Access'!$F$7:$FS$310,82,FALSE)),"",VLOOKUP($B346,'[2]1516 Exp_Rev Access'!$F$7:$FS$310,82,FALSE))</f>
        <v>0</v>
      </c>
      <c r="CZ346" s="90">
        <f>IF(ISNA(VLOOKUP($B346,'[2]1516 Exp_Rev Access'!$F$7:$FS$310,83,FALSE)),"",VLOOKUP($B346,'[2]1516 Exp_Rev Access'!$F$7:$FS$310,83,FALSE))</f>
        <v>0</v>
      </c>
      <c r="DA346" s="90">
        <f>IF(ISNA(VLOOKUP($B346,'[2]1516 Exp_Rev Access'!$F$7:$FS$310,84,FALSE)),"",VLOOKUP($B346,'[2]1516 Exp_Rev Access'!$F$7:$FS$310,84,FALSE))</f>
        <v>0</v>
      </c>
      <c r="DB346" s="90">
        <f>IF(ISNA(VLOOKUP($B346,'[2]1516 Exp_Rev Access'!$F$7:$FS$310,85,FALSE)),"",VLOOKUP($B346,'[2]1516 Exp_Rev Access'!$F$7:$FS$310,85,FALSE))</f>
        <v>0</v>
      </c>
      <c r="DC346" s="90">
        <f>IF(ISNA(VLOOKUP($B346,'[2]1516 Exp_Rev Access'!$F$7:$FS$310,86,FALSE)),"",VLOOKUP($B346,'[2]1516 Exp_Rev Access'!$F$7:$FS$310,86,FALSE))</f>
        <v>0</v>
      </c>
      <c r="DD346" s="90">
        <f>IF(ISNA(VLOOKUP($B346,'[2]1516 Exp_Rev Access'!$F$7:$FS$310,87,FALSE)),"",VLOOKUP($B346,'[2]1516 Exp_Rev Access'!$F$7:$FS$310,87,FALSE))</f>
        <v>0</v>
      </c>
      <c r="DE346" s="90">
        <f>IF(ISNA(VLOOKUP($B346,'[2]1516 Exp_Rev Access'!$F$7:$FS$310,88,FALSE)),"",VLOOKUP($B346,'[2]1516 Exp_Rev Access'!$F$7:$FS$310,88,FALSE))</f>
        <v>0</v>
      </c>
      <c r="DF346" s="90">
        <f>IF(ISNA(VLOOKUP($B346,'[2]1516 Exp_Rev Access'!$F$7:$FS$310,89,FALSE)),"",VLOOKUP($B346,'[2]1516 Exp_Rev Access'!$F$7:$FS$310,89,FALSE))</f>
        <v>0</v>
      </c>
      <c r="DG346" s="90">
        <f>IF(ISNA(VLOOKUP($B346,'[2]1516 Exp_Rev Access'!$F$7:$FS$310,90,FALSE)),"",VLOOKUP($B346,'[2]1516 Exp_Rev Access'!$F$7:$FS$310,90,FALSE))</f>
        <v>0</v>
      </c>
      <c r="DH346" s="90">
        <f>IF(ISNA(VLOOKUP($B346,'[2]1516 Exp_Rev Access'!$F$7:$FS$310,91,FALSE)),"",VLOOKUP($B346,'[2]1516 Exp_Rev Access'!$F$7:$FS$310,91,FALSE))</f>
        <v>0</v>
      </c>
      <c r="DI346" s="90">
        <f>IF(ISNA(VLOOKUP($B346,'[2]1516 Exp_Rev Access'!$F$7:$FS$310,92,FALSE)),"",VLOOKUP($B346,'[2]1516 Exp_Rev Access'!$F$7:$FS$310,92,FALSE))</f>
        <v>13722.72</v>
      </c>
      <c r="DJ346" s="90">
        <f>IF(ISNA(VLOOKUP($B346,'[2]1516 Exp_Rev Access'!$F$7:$FS$310,93,FALSE)),"",VLOOKUP($B346,'[2]1516 Exp_Rev Access'!$F$7:$FS$310,93,FALSE))</f>
        <v>0</v>
      </c>
      <c r="DK346" s="90">
        <f>IF(ISNA(VLOOKUP($B346,'[2]1516 Exp_Rev Access'!$F$7:$FS$310,94,FALSE)),"",VLOOKUP($B346,'[2]1516 Exp_Rev Access'!$F$7:$FS$310,94,FALSE))</f>
        <v>0</v>
      </c>
      <c r="DL346" s="90">
        <f>IF(ISNA(VLOOKUP($B346,'[2]1516 Exp_Rev Access'!$F$7:$FS$310,95,FALSE)),"",VLOOKUP($B346,'[2]1516 Exp_Rev Access'!$F$7:$FS$310,95,FALSE))</f>
        <v>0</v>
      </c>
      <c r="DM346" s="90">
        <f>IF(ISNA(VLOOKUP($B346,'[2]1516 Exp_Rev Access'!$F$7:$FS$310,96,FALSE)),"",VLOOKUP($B346,'[2]1516 Exp_Rev Access'!$F$7:$FS$310,96,FALSE))</f>
        <v>0</v>
      </c>
      <c r="DN346" s="90">
        <f>IF(ISNA(VLOOKUP($B346,'[2]1516 Exp_Rev Access'!$F$7:$FS$310,97,FALSE)),"",VLOOKUP($B346,'[2]1516 Exp_Rev Access'!$F$7:$FS$310,97,FALSE))</f>
        <v>0</v>
      </c>
      <c r="DO346" s="90">
        <f>IF(ISNA(VLOOKUP($B346,'[2]1516 Exp_Rev Access'!$F$7:$FS$310,98,FALSE)),"",VLOOKUP($B346,'[2]1516 Exp_Rev Access'!$F$7:$FS$310,98,FALSE))</f>
        <v>0</v>
      </c>
      <c r="DP346" s="90">
        <f>IF(ISNA(VLOOKUP($B346,'[2]1516 Exp_Rev Access'!$F$7:$FS$310,99,FALSE)),"",VLOOKUP($B346,'[2]1516 Exp_Rev Access'!$F$7:$FS$310,99,FALSE))</f>
        <v>0</v>
      </c>
      <c r="DQ346" s="90">
        <f>IF(ISNA(VLOOKUP($B346,'[2]1516 Exp_Rev Access'!$F$7:$FS$310,100,FALSE)),"",VLOOKUP($B346,'[2]1516 Exp_Rev Access'!$F$7:$FS$310,100,FALSE))</f>
        <v>0</v>
      </c>
      <c r="DR346" s="90">
        <f>IF(ISNA(VLOOKUP($B346,'[2]1516 Exp_Rev Access'!$F$7:$FS$310,101,FALSE)),"",VLOOKUP($B346,'[2]1516 Exp_Rev Access'!$F$7:$FS$310,101,FALSE))</f>
        <v>0</v>
      </c>
      <c r="DS346" s="90">
        <f>IF(ISNA(VLOOKUP($B346,'[2]1516 Exp_Rev Access'!$F$7:$FS$310,102,FALSE)),"",VLOOKUP($B346,'[2]1516 Exp_Rev Access'!$F$7:$FS$310,102,FALSE))</f>
        <v>0</v>
      </c>
      <c r="DT346" s="90">
        <f>IF(ISNA(VLOOKUP($B346,'[2]1516 Exp_Rev Access'!$F$7:$FS$310,103,FALSE)),"",VLOOKUP($B346,'[2]1516 Exp_Rev Access'!$F$7:$FS$310,103,FALSE))</f>
        <v>0</v>
      </c>
      <c r="DU346" s="90">
        <f>IF(ISNA(VLOOKUP($B346,'[2]1516 Exp_Rev Access'!$F$7:$FS$310,104,FALSE)),"",VLOOKUP($B346,'[2]1516 Exp_Rev Access'!$F$7:$FS$310,104,FALSE))</f>
        <v>0</v>
      </c>
      <c r="DV346" s="90">
        <f>IF(ISNA(VLOOKUP($B346,'[2]1516 Exp_Rev Access'!$F$7:$FS$310,105,FALSE)),"",VLOOKUP($B346,'[2]1516 Exp_Rev Access'!$F$7:$FS$310,105,FALSE))</f>
        <v>0</v>
      </c>
      <c r="DW346" s="90">
        <f>IF(ISNA(VLOOKUP($B346,'[2]1516 Exp_Rev Access'!$F$7:$FS$310,106,FALSE)),"",VLOOKUP($B346,'[2]1516 Exp_Rev Access'!$F$7:$FS$310,106,FALSE))</f>
        <v>0</v>
      </c>
      <c r="DX346" s="90">
        <f>IF(ISNA(VLOOKUP($B346,'[2]1516 Exp_Rev Access'!$F$7:$FS$310,107,FALSE)),"",VLOOKUP($B346,'[2]1516 Exp_Rev Access'!$F$7:$FS$310,107,FALSE))</f>
        <v>0</v>
      </c>
      <c r="DY346" s="90">
        <f>IF(ISNA(VLOOKUP($B346,'[2]1516 Exp_Rev Access'!$F$7:$FS$310,108,FALSE)),"",VLOOKUP($B346,'[2]1516 Exp_Rev Access'!$F$7:$FS$310,108,FALSE))</f>
        <v>18505.93</v>
      </c>
      <c r="DZ346" s="90">
        <f>IF(ISNA(VLOOKUP($B346,'[2]1516 Exp_Rev Access'!$F$7:$FS$310,109,FALSE)),"",VLOOKUP($B346,'[2]1516 Exp_Rev Access'!$F$7:$FS$310,109,FALSE))</f>
        <v>0</v>
      </c>
      <c r="EA346" s="90">
        <f>IF(ISNA(VLOOKUP($B346,'[2]1516 Exp_Rev Access'!$F$7:$FS$310,110,FALSE)),"",VLOOKUP($B346,'[2]1516 Exp_Rev Access'!$F$7:$FS$310,110,FALSE))</f>
        <v>0</v>
      </c>
      <c r="EB346" s="90">
        <f>IF(ISNA(VLOOKUP($B346,'[2]1516 Exp_Rev Access'!$F$7:$FS$310,111,FALSE)),"",VLOOKUP($B346,'[2]1516 Exp_Rev Access'!$F$7:$FS$310,111,FALSE))</f>
        <v>0</v>
      </c>
      <c r="EC346" s="90">
        <f>IF(ISNA(VLOOKUP($B346,'[2]1516 Exp_Rev Access'!$F$7:$FS$310,112,FALSE)),"",VLOOKUP($B346,'[2]1516 Exp_Rev Access'!$F$7:$FS$310,112,FALSE))</f>
        <v>0</v>
      </c>
      <c r="ED346" s="90">
        <f>IF(ISNA(VLOOKUP($B346,'[2]1516 Exp_Rev Access'!$F$7:$FS$310,113,FALSE)),"",VLOOKUP($B346,'[2]1516 Exp_Rev Access'!$F$7:$FS$310,113,FALSE))</f>
        <v>0</v>
      </c>
      <c r="EE346" s="90">
        <f>IF(ISNA(VLOOKUP($B346,'[2]1516 Exp_Rev Access'!$F$7:$FS$310,114,FALSE)),"",VLOOKUP($B346,'[2]1516 Exp_Rev Access'!$F$7:$FS$310,114,FALSE))</f>
        <v>0</v>
      </c>
      <c r="EF346" s="90">
        <f>IF(ISNA(VLOOKUP($B346,'[2]1516 Exp_Rev Access'!$F$7:$FS$310,115,FALSE)),"",VLOOKUP($B346,'[2]1516 Exp_Rev Access'!$F$7:$FS$310,115,FALSE))</f>
        <v>0</v>
      </c>
      <c r="EG346" s="90">
        <f>IF(ISNA(VLOOKUP($B346,'[2]1516 Exp_Rev Access'!$F$7:$FS$310,116,FALSE)),"",VLOOKUP($B346,'[2]1516 Exp_Rev Access'!$F$7:$FS$310,116,FALSE))</f>
        <v>0</v>
      </c>
      <c r="EH346" s="90">
        <f>IF(ISNA(VLOOKUP($B346,'[2]1516 Exp_Rev Access'!$F$7:$FS$310,117,FALSE)),"",VLOOKUP($B346,'[2]1516 Exp_Rev Access'!$F$7:$FS$310,117,FALSE))</f>
        <v>0</v>
      </c>
      <c r="EI346" s="90">
        <f>IF(ISNA(VLOOKUP($B346,'[2]1516 Exp_Rev Access'!$F$7:$FS$310,118,FALSE)),"",VLOOKUP($B346,'[2]1516 Exp_Rev Access'!$F$7:$FS$310,118,FALSE))</f>
        <v>0</v>
      </c>
      <c r="EJ346" s="90">
        <f>IF(ISNA(VLOOKUP($B346,'[2]1516 Exp_Rev Access'!$F$7:$FS$310,119,FALSE)),"",VLOOKUP($B346,'[2]1516 Exp_Rev Access'!$F$7:$FS$310,119,FALSE))</f>
        <v>0</v>
      </c>
      <c r="EK346" s="90">
        <f>IF(ISNA(VLOOKUP($B346,'[2]1516 Exp_Rev Access'!$F$7:$FS$310,120,FALSE)),"",VLOOKUP($B346,'[2]1516 Exp_Rev Access'!$F$7:$FS$310,120,FALSE))</f>
        <v>0</v>
      </c>
      <c r="EL346" s="90">
        <f>IF(ISNA(VLOOKUP($B346,'[2]1516 Exp_Rev Access'!$F$7:$FS$310,121,FALSE)),"",VLOOKUP($B346,'[2]1516 Exp_Rev Access'!$F$7:$FS$310,121,FALSE))</f>
        <v>0</v>
      </c>
      <c r="EM346" s="90">
        <f>IF(ISNA(VLOOKUP($B346,'[2]1516 Exp_Rev Access'!$F$7:$FS$310,122,FALSE)),"",VLOOKUP($B346,'[2]1516 Exp_Rev Access'!$F$7:$FS$310,122,FALSE))</f>
        <v>0</v>
      </c>
      <c r="EN346" s="90">
        <f>IF(ISNA(VLOOKUP($B346,'[2]1516 Exp_Rev Access'!$F$7:$FS$310,123,FALSE)),"",VLOOKUP($B346,'[2]1516 Exp_Rev Access'!$F$7:$FS$310,123,FALSE))</f>
        <v>0</v>
      </c>
      <c r="EO346" s="90">
        <f>IF(ISNA(VLOOKUP($B346,'[2]1516 Exp_Rev Access'!$F$7:$FS$310,124,FALSE)),"",VLOOKUP($B346,'[2]1516 Exp_Rev Access'!$F$7:$FS$310,124,FALSE))</f>
        <v>0</v>
      </c>
      <c r="EP346" s="90">
        <f>IF(ISNA(VLOOKUP($B346,'[2]1516 Exp_Rev Access'!$F$7:$FS$310,125,FALSE)),"",VLOOKUP($B346,'[2]1516 Exp_Rev Access'!$F$7:$FS$310,125,FALSE))</f>
        <v>0</v>
      </c>
      <c r="EQ346" s="90">
        <f>IF(ISNA(VLOOKUP($B346,'[2]1516 Exp_Rev Access'!$F$7:$FS$310,126,FALSE)),"",VLOOKUP($B346,'[2]1516 Exp_Rev Access'!$F$7:$FS$310,126,FALSE))</f>
        <v>0</v>
      </c>
      <c r="ER346" s="90">
        <f>IF(ISNA(VLOOKUP($B346,'[2]1516 Exp_Rev Access'!$F$7:$FS$310,127,FALSE)),"",VLOOKUP($B346,'[2]1516 Exp_Rev Access'!$F$7:$FS$310,127,FALSE))</f>
        <v>0</v>
      </c>
      <c r="ES346" s="90">
        <f>IF(ISNA(VLOOKUP($B346,'[2]1516 Exp_Rev Access'!$F$7:$FS$310,128,FALSE)),"",VLOOKUP($B346,'[2]1516 Exp_Rev Access'!$F$7:$FS$310,128,FALSE))</f>
        <v>0</v>
      </c>
      <c r="ET346" s="90">
        <f>IF(ISNA(VLOOKUP($B346,'[2]1516 Exp_Rev Access'!$F$7:$FS$310,129,FALSE)),"",VLOOKUP($B346,'[2]1516 Exp_Rev Access'!$F$7:$FS$310,129,FALSE))</f>
        <v>0</v>
      </c>
      <c r="EU346" s="90">
        <f>IF(ISNA(VLOOKUP($B346,'[2]1516 Exp_Rev Access'!$F$7:$FS$310,130,FALSE)),"",VLOOKUP($B346,'[2]1516 Exp_Rev Access'!$F$7:$FS$310,130,FALSE))</f>
        <v>0</v>
      </c>
      <c r="EV346" s="90">
        <f>IF(ISNA(VLOOKUP($B346,'[2]1516 Exp_Rev Access'!$F$7:$FS$310,131,FALSE)),"",VLOOKUP($B346,'[2]1516 Exp_Rev Access'!$F$7:$FS$310,131,FALSE))</f>
        <v>0</v>
      </c>
      <c r="EW346" s="90">
        <f>IF(ISNA(VLOOKUP($B346,'[2]1516 Exp_Rev Access'!$F$7:$FS$310,132,FALSE)),"",VLOOKUP($B346,'[2]1516 Exp_Rev Access'!$F$7:$FS$310,132,FALSE))</f>
        <v>0</v>
      </c>
      <c r="EX346" s="90">
        <f>IF(ISNA(VLOOKUP($B346,'[2]1516 Exp_Rev Access'!$F$7:$FS$310,133,FALSE)),"",VLOOKUP($B346,'[2]1516 Exp_Rev Access'!$F$7:$FS$310,133,FALSE))</f>
        <v>0</v>
      </c>
      <c r="EY346" s="90">
        <f>IF(ISNA(VLOOKUP($B346,'[2]1516 Exp_Rev Access'!$F$7:$FS$310,134,FALSE)),"",VLOOKUP($B346,'[2]1516 Exp_Rev Access'!$F$7:$FS$310,134,FALSE))</f>
        <v>0</v>
      </c>
      <c r="EZ346" s="90">
        <f>IF(ISNA(VLOOKUP($B346,'[2]1516 Exp_Rev Access'!$F$7:$FS$310,135,FALSE)),"",VLOOKUP($B346,'[2]1516 Exp_Rev Access'!$F$7:$FS$310,135,FALSE))</f>
        <v>0</v>
      </c>
      <c r="FA346" s="90">
        <f>IF(ISNA(VLOOKUP($B346,'[2]1516 Exp_Rev Access'!$F$7:$FS$310,136,FALSE)),"",VLOOKUP($B346,'[2]1516 Exp_Rev Access'!$F$7:$FS$310,136,FALSE))</f>
        <v>0</v>
      </c>
      <c r="FB346" s="90">
        <f>IF(ISNA(VLOOKUP($B346,'[2]1516 Exp_Rev Access'!$F$7:$FS$310,137,FALSE)),"",VLOOKUP($B346,'[2]1516 Exp_Rev Access'!$F$7:$FS$310,137,FALSE))</f>
        <v>0</v>
      </c>
      <c r="FC346" s="90">
        <f>IF(ISNA(VLOOKUP($B346,'[2]1516 Exp_Rev Access'!$F$7:$FS$310,138,FALSE)),"",VLOOKUP($B346,'[2]1516 Exp_Rev Access'!$F$7:$FS$310,138,FALSE))</f>
        <v>0</v>
      </c>
      <c r="FD346" s="90">
        <f>IF(ISNA(VLOOKUP($B346,'[2]1516 Exp_Rev Access'!$F$7:$FS$310,139,FALSE)),"",VLOOKUP($B346,'[2]1516 Exp_Rev Access'!$F$7:$FS$310,139,FALSE))</f>
        <v>0</v>
      </c>
      <c r="FE346" s="90">
        <f>IF(ISNA(VLOOKUP($B346,'[2]1516 Exp_Rev Access'!$F$7:$FS$310,140,FALSE)),"",VLOOKUP($B346,'[2]1516 Exp_Rev Access'!$F$7:$FS$310,140,FALSE))</f>
        <v>0</v>
      </c>
      <c r="FF346" s="90">
        <f>IF(ISNA(VLOOKUP($B346,'[2]1516 Exp_Rev Access'!$F$7:$FS$310,141,FALSE)),"",VLOOKUP($B346,'[2]1516 Exp_Rev Access'!$F$7:$FS$310,141,FALSE))</f>
        <v>0</v>
      </c>
      <c r="FG346" s="90">
        <f>IF(ISNA(VLOOKUP($B346,'[2]1516 Exp_Rev Access'!$F$7:$FS$310,142,FALSE)),"",VLOOKUP($B346,'[2]1516 Exp_Rev Access'!$F$7:$FS$310,142,FALSE))</f>
        <v>0</v>
      </c>
      <c r="FH346" s="90">
        <f>IF(ISNA(VLOOKUP($B346,'[2]1516 Exp_Rev Access'!$F$7:$FS$310,143,FALSE)),"",VLOOKUP($B346,'[2]1516 Exp_Rev Access'!$F$7:$FS$310,143,FALSE))</f>
        <v>0</v>
      </c>
      <c r="FI346" s="90">
        <f>IF(ISNA(VLOOKUP($B346,'[2]1516 Exp_Rev Access'!$F$7:$FS$310,144,FALSE)),"",VLOOKUP($B346,'[2]1516 Exp_Rev Access'!$F$7:$FS$310,144,FALSE))</f>
        <v>0</v>
      </c>
      <c r="FJ346" s="90">
        <f>IF(ISNA(VLOOKUP($B346,'[2]1516 Exp_Rev Access'!$F$7:$FS$310,145,FALSE)),"",VLOOKUP($B346,'[2]1516 Exp_Rev Access'!$F$7:$FS$310,145,FALSE))</f>
        <v>0</v>
      </c>
      <c r="FK346" s="90">
        <f>IF(ISNA(VLOOKUP($B346,'[2]1516 Exp_Rev Access'!$F$7:$FS$310,146,FALSE)),"",VLOOKUP($B346,'[2]1516 Exp_Rev Access'!$F$7:$FS$310,146,FALSE))</f>
        <v>0</v>
      </c>
      <c r="FL346" s="90">
        <f>IF(ISNA(VLOOKUP($B346,'[2]1516 Exp_Rev Access'!$F$7:$FS$310,1147,FALSE)),"",VLOOKUP($B346,'[2]1516 Exp_Rev Access'!$F$7:$FS$310,147,FALSE))</f>
        <v>0</v>
      </c>
      <c r="FM346" s="90">
        <f>IF(ISNA(VLOOKUP($B346,'[2]1516 Exp_Rev Access'!$F$7:$FS$310,148,FALSE)),"",VLOOKUP($B346,'[2]1516 Exp_Rev Access'!$F$7:$FS$310,148,FALSE))</f>
        <v>0</v>
      </c>
      <c r="FN346" s="90">
        <f>IF(ISNA(VLOOKUP($B346,'[2]1516 Exp_Rev Access'!$F$7:$FS$310,149,FALSE)),"",VLOOKUP($B346,'[2]1516 Exp_Rev Access'!$F$7:$FS$310,149,FALSE))</f>
        <v>0</v>
      </c>
      <c r="FO346" s="90">
        <f>IF(ISNA(VLOOKUP($B346,'[2]1516 Exp_Rev Access'!$F$7:$FS$310,150,FALSE)),"",VLOOKUP($B346,'[2]1516 Exp_Rev Access'!$F$7:$FS$310,150,FALSE))</f>
        <v>0</v>
      </c>
      <c r="FP346" s="90">
        <f>IF(ISNA(VLOOKUP($B346,'[2]1516 Exp_Rev Access'!$F$7:$FS$310,151,FALSE)),"",VLOOKUP($B346,'[2]1516 Exp_Rev Access'!$F$7:$FS$310,151,FALSE))</f>
        <v>0</v>
      </c>
      <c r="FQ346" s="90">
        <f>IF(ISNA(VLOOKUP($B346,'[2]1516 Exp_Rev Access'!$F$7:$FS$310,152,FALSE)),"",VLOOKUP($B346,'[2]1516 Exp_Rev Access'!$F$7:$FS$310,152,FALSE))</f>
        <v>0</v>
      </c>
      <c r="FR346" s="90">
        <f>IF(ISNA(VLOOKUP($B346,'[2]1516 Exp_Rev Access'!$F$7:$FS$310,153,FALSE)),"",VLOOKUP($B346,'[2]1516 Exp_Rev Access'!$F$7:$FS$310,153,FALSE))</f>
        <v>1612.65</v>
      </c>
      <c r="FS346" s="53">
        <f t="shared" si="833"/>
        <v>83641.87</v>
      </c>
      <c r="FT346" s="92">
        <f t="shared" si="834"/>
        <v>0.16114081369359584</v>
      </c>
      <c r="FU346" s="116">
        <f t="shared" si="835"/>
        <v>3156.2969811320754</v>
      </c>
      <c r="FV346" s="90">
        <f>IF(ISNA(VLOOKUP($B346,'[2]1516 Exp_Rev Access'!$F$7:$FS$310,154,FALSE)),"",VLOOKUP($B346,'[2]1516 Exp_Rev Access'!$F$7:$FS$310,154,FALSE))</f>
        <v>0</v>
      </c>
      <c r="FW346" s="90">
        <f>IF(ISNA(VLOOKUP($B346,'[2]1516 Exp_Rev Access'!$F$7:$FS$310,155,FALSE)),"",VLOOKUP($B346,'[2]1516 Exp_Rev Access'!$F$7:$FS$310,155,FALSE))</f>
        <v>0</v>
      </c>
      <c r="FX346" s="90">
        <f>IF(ISNA(VLOOKUP($B346,'[2]1516 Exp_Rev Access'!$F$7:$FS$310,156,FALSE)),"",VLOOKUP($B346,'[2]1516 Exp_Rev Access'!$F$7:$FS$310,156,FALSE))</f>
        <v>0</v>
      </c>
      <c r="FY346" s="90">
        <f>IF(ISNA(VLOOKUP($B346,'[2]1516 Exp_Rev Access'!$F$7:$FS$310,157,FALSE)),"",VLOOKUP($B346,'[2]1516 Exp_Rev Access'!$F$7:$FS$310,157,FALSE))</f>
        <v>0</v>
      </c>
      <c r="FZ346" s="90">
        <f>IF(ISNA(VLOOKUP($B346,'[2]1516 Exp_Rev Access'!$F$7:$FS$310,158,FALSE)),"",VLOOKUP($B346,'[2]1516 Exp_Rev Access'!$F$7:$FS$310,158,FALSE))</f>
        <v>0</v>
      </c>
      <c r="GA346" s="90">
        <f>IF(ISNA(VLOOKUP($B346,'[2]1516 Exp_Rev Access'!$F$7:$FS$310,159,FALSE)),"",VLOOKUP($B346,'[2]1516 Exp_Rev Access'!$F$7:$FS$310,159,FALSE))</f>
        <v>0</v>
      </c>
      <c r="GB346" s="90">
        <f>IF(ISNA(VLOOKUP($B346,'[2]1516 Exp_Rev Access'!$F$7:$FS$310,160,FALSE)),"",VLOOKUP($B346,'[2]1516 Exp_Rev Access'!$F$7:$FS$310,160,FALSE))</f>
        <v>0</v>
      </c>
      <c r="GC346" s="90">
        <f>IF(ISNA(VLOOKUP($B346,'[2]1516 Exp_Rev Access'!$F$7:$FS$310,161,FALSE)),"",VLOOKUP($B346,'[2]1516 Exp_Rev Access'!$F$7:$FS$310,161,FALSE))</f>
        <v>0</v>
      </c>
      <c r="GD346" s="90">
        <f>IF(ISNA(VLOOKUP($B346,'[2]1516 Exp_Rev Access'!$F$7:$FS$310,162,FALSE)),"",VLOOKUP($B346,'[2]1516 Exp_Rev Access'!$F$7:$FS$310,162,FALSE))</f>
        <v>0</v>
      </c>
      <c r="GE346" s="90">
        <f>IF(ISNA(VLOOKUP($B346,'[2]1516 Exp_Rev Access'!$F$7:$FS$310,163,FALSE)),"",VLOOKUP($B346,'[2]1516 Exp_Rev Access'!$F$7:$FS$310,163,FALSE))</f>
        <v>0</v>
      </c>
      <c r="GF346" s="90">
        <f>IF(ISNA(VLOOKUP($B346,'[2]1516 Exp_Rev Access'!$F$7:$FS$310,164,FALSE)),"",VLOOKUP($B346,'[2]1516 Exp_Rev Access'!$F$7:$FS$310,164,FALSE))</f>
        <v>0</v>
      </c>
      <c r="GG346" s="90">
        <f>IF(ISNA(VLOOKUP($B346,'[2]1516 Exp_Rev Access'!$F$7:$FS$310,165,FALSE)),"",VLOOKUP($B346,'[2]1516 Exp_Rev Access'!$F$7:$FS$310,165,FALSE))</f>
        <v>0</v>
      </c>
      <c r="GH346" s="90">
        <f>IF(ISNA(VLOOKUP($B346,'[2]1516 Exp_Rev Access'!$F$7:$FS$310,166,FALSE)),"",VLOOKUP($B346,'[2]1516 Exp_Rev Access'!$F$7:$FS$310,166,FALSE))</f>
        <v>0</v>
      </c>
      <c r="GI346" s="90">
        <f>IF(ISNA(VLOOKUP($B346,'[2]1516 Exp_Rev Access'!$F$7:$FS$310,167,FALSE)),"",VLOOKUP($B346,'[2]1516 Exp_Rev Access'!$F$7:$FS$310,167,FALSE))</f>
        <v>0</v>
      </c>
      <c r="GJ346" s="90">
        <f>IF(ISNA(VLOOKUP($B346,'[2]1516 Exp_Rev Access'!$F$7:$FS$310,168,FALSE)),"",VLOOKUP($B346,'[2]1516 Exp_Rev Access'!$F$7:$FS$310,168,FALSE))</f>
        <v>0</v>
      </c>
      <c r="GK346" s="90">
        <f>IF(ISNA(VLOOKUP($B346,'[2]1516 Exp_Rev Access'!$F$7:$FS$310,169,FALSE)),"",VLOOKUP($B346,'[2]1516 Exp_Rev Access'!$F$7:$FS$310,169,FALSE))</f>
        <v>0</v>
      </c>
      <c r="GL346" s="90">
        <f>IF(ISNA(VLOOKUP($B346,'[2]1516 Exp_Rev Access'!$F$7:$FS$310,170,FALSE)),"",VLOOKUP($B346,'[2]1516 Exp_Rev Access'!$F$7:$FS$310,170,FALSE))</f>
        <v>0</v>
      </c>
      <c r="GM346" s="90">
        <f>IF(ISNA(VLOOKUP($B346,'[2]1516 Exp_Rev Access'!$F$7:$FT$310,171,FALSE)),"",VLOOKUP($B346,'[2]1516 Exp_Rev Access'!$F$7:$FT$310,171,FALSE))</f>
        <v>0</v>
      </c>
      <c r="GN346" s="90">
        <f>IF(ISNA(VLOOKUP($B346,'[2]1516 Exp_Rev Access'!$F$7:$FU$310,172,FALSE)),"",VLOOKUP($B346,'[2]1516 Exp_Rev Access'!$F$7:$FU$310,172,FALSE))</f>
        <v>0</v>
      </c>
      <c r="GO346" s="90">
        <f>IF(ISNA(VLOOKUP($B346,'[2]1516 Exp_Rev Access'!$F$7:$FV$310,173,FALSE)),"",VLOOKUP($B346,'[2]1516 Exp_Rev Access'!$F$7:$FV$310,173,FALSE))</f>
        <v>0</v>
      </c>
      <c r="GP346" s="90">
        <f>IF(ISNA(VLOOKUP($B346,'[2]1516 Exp_Rev Access'!$F$7:$GA$310,174,FALSE)),"",VLOOKUP($B346,'[2]1516 Exp_Rev Access'!$F$7:$GA$310,174,FALSE))</f>
        <v>0</v>
      </c>
      <c r="GQ346" s="90">
        <f>IF(ISNA(VLOOKUP($B346,'[2]1516 Exp_Rev Access'!$F$7:$GA$310,175,FALSE)),"",VLOOKUP($B346,'[2]1516 Exp_Rev Access'!$F$7:$GA$310,175,FALSE))</f>
        <v>0</v>
      </c>
      <c r="GR346" s="90">
        <f>IF(ISNA(VLOOKUP($B346,'[2]1516 Exp_Rev Access'!$F$7:$GA$310,176,FALSE)),"",VLOOKUP($B346,'[2]1516 Exp_Rev Access'!$F$7:$GA$310,176,FALSE))</f>
        <v>0</v>
      </c>
      <c r="GS346" s="90">
        <f>IF(ISNA(VLOOKUP($B346,'[2]1516 Exp_Rev Access'!$F$7:$GA$310,177,FALSE)),"",VLOOKUP($B346,'[2]1516 Exp_Rev Access'!$F$7:$GA$310,177,FALSE))</f>
        <v>0</v>
      </c>
      <c r="GT346" s="90">
        <f>IF(ISNA(VLOOKUP($B346,'[2]1516 Exp_Rev Access'!$F$7:$GA$310,178,FALSE)),"",VLOOKUP($B346,'[2]1516 Exp_Rev Access'!$F$7:$GA$310,178,FALSE))</f>
        <v>0</v>
      </c>
      <c r="GU346" s="53">
        <f t="shared" si="836"/>
        <v>0</v>
      </c>
      <c r="GV346" s="92"/>
      <c r="GW346" s="114">
        <f t="shared" si="838"/>
        <v>0</v>
      </c>
      <c r="HE346" s="97"/>
      <c r="HF346" s="97"/>
      <c r="HG346" s="97"/>
      <c r="HH346" s="97"/>
      <c r="HI346" s="97"/>
      <c r="HJ346" s="97"/>
      <c r="HK346" s="97"/>
      <c r="HL346" s="97"/>
      <c r="HM346" s="97"/>
      <c r="HN346" s="97"/>
    </row>
    <row r="347" spans="1:222" x14ac:dyDescent="0.2">
      <c r="B347" s="87" t="s">
        <v>693</v>
      </c>
      <c r="C347" s="87" t="s">
        <v>694</v>
      </c>
      <c r="D347" s="88">
        <f>IF(ISNA(VLOOKUP($B347,'[2]1516 enrollment_Rev_Exp by size'!$A$6:$C$325,3,FALSE)),"",VLOOKUP($B347,'[2]1516 enrollment_Rev_Exp by size'!$A$6:$C$325,3,FALSE))</f>
        <v>158.00999999999996</v>
      </c>
      <c r="E347" s="89">
        <v>3016506.98</v>
      </c>
      <c r="F347" s="67">
        <f t="shared" si="816"/>
        <v>3016506.98</v>
      </c>
      <c r="G347" s="67">
        <f t="shared" si="817"/>
        <v>0</v>
      </c>
      <c r="H347" s="90">
        <f>IF(ISNA(VLOOKUP($B347,'[2]1516 Exp_Rev Access'!$F$7:$FS$310,2,FALSE)),"",VLOOKUP($B347,'[2]1516 Exp_Rev Access'!$F$7:$FS$310,2,FALSE))</f>
        <v>119114.51</v>
      </c>
      <c r="I347" s="90">
        <f>IF(ISNA(VLOOKUP($B347,'[2]1516 Exp_Rev Access'!$F$7:$FS$310,3,FALSE)),"",VLOOKUP($B347,'[2]1516 Exp_Rev Access'!$F$7:$FS$310,3,FALSE))</f>
        <v>0</v>
      </c>
      <c r="J347" s="90">
        <f>IF(ISNA(VLOOKUP($B347,'[2]1516 Exp_Rev Access'!$F$7:$FS$310,4,FALSE)),"",VLOOKUP($B347,'[2]1516 Exp_Rev Access'!$F$7:$FS$310,4,FALSE))</f>
        <v>0</v>
      </c>
      <c r="K347" s="90">
        <f>IF(ISNA(VLOOKUP($B347,'[2]1516 Exp_Rev Access'!$F$7:$FS$310,5,FALSE)),"-",VLOOKUP($B347,'[2]1516 Exp_Rev Access'!$F$7:$FS$310,5,FALSE))</f>
        <v>8281.36</v>
      </c>
      <c r="L347" s="90">
        <f>IF(ISNA(VLOOKUP($B347,'[2]1516 Exp_Rev Access'!$F$7:$FS$310,6,FALSE)),"",VLOOKUP($B347,'[2]1516 Exp_Rev Access'!$F$7:$FS$310,6,FALSE))</f>
        <v>0</v>
      </c>
      <c r="M347" s="90">
        <f>IF(ISNA(VLOOKUP($B347,'[2]1516 Exp_Rev Access'!$F$7:$FS$310,7,FALSE)),"",VLOOKUP($B347,'[2]1516 Exp_Rev Access'!$F$7:$FS$310,7,FALSE))</f>
        <v>0</v>
      </c>
      <c r="N347" s="53">
        <f t="shared" si="818"/>
        <v>127395.87</v>
      </c>
      <c r="O347" s="91">
        <f t="shared" si="819"/>
        <v>4.2232910729084402E-2</v>
      </c>
      <c r="P347" s="53">
        <f t="shared" si="820"/>
        <v>806.25194607936226</v>
      </c>
      <c r="Q347" s="90">
        <f>IF(ISNA(VLOOKUP($B347,'[2]1516 Exp_Rev Access'!$F$7:$FS$310,8,FALSE)),"",VLOOKUP($B347,'[2]1516 Exp_Rev Access'!$F$7:$FS$310,8,FALSE))</f>
        <v>0</v>
      </c>
      <c r="R347" s="90">
        <f>IF(ISNA(VLOOKUP($B347,'[2]1516 Exp_Rev Access'!$F$7:$FS$310,9,FALSE)),"",VLOOKUP($B347,'[2]1516 Exp_Rev Access'!$F$7:$FS$310,9,FALSE))</f>
        <v>0</v>
      </c>
      <c r="S347" s="90">
        <f>IF(ISNA(VLOOKUP($B347,'[2]1516 Exp_Rev Access'!$F$7:$FS$310,10,FALSE)),"",VLOOKUP($B347,'[2]1516 Exp_Rev Access'!$F$7:$FS$310,10,FALSE))</f>
        <v>0</v>
      </c>
      <c r="T347" s="90">
        <f>IF(ISNA(VLOOKUP($B347,'[2]1516 Exp_Rev Access'!$F$7:$FS$310,11,FALSE)),"",VLOOKUP($B347,'[2]1516 Exp_Rev Access'!$F$7:$FS$310,11,FALSE))</f>
        <v>0</v>
      </c>
      <c r="U347" s="90">
        <f>IF(ISNA(VLOOKUP($B347,'[2]1516 Exp_Rev Access'!$F$7:$FS$310,12,FALSE)),"",VLOOKUP($B347,'[2]1516 Exp_Rev Access'!$F$7:$FS$310,12,FALSE))</f>
        <v>0</v>
      </c>
      <c r="V347" s="90">
        <f>IF(ISNA(VLOOKUP($B347,'[2]1516 Exp_Rev Access'!$F$7:$FS$310,13,FALSE)),"",VLOOKUP($B347,'[2]1516 Exp_Rev Access'!$F$7:$FS$310,13,FALSE))</f>
        <v>0</v>
      </c>
      <c r="W347" s="90">
        <f>IF(ISNA(VLOOKUP($B347,'[2]1516 Exp_Rev Access'!$F$7:$FS$310,14,FALSE)),"",VLOOKUP($B347,'[2]1516 Exp_Rev Access'!$F$7:$FS$310,14,FALSE))</f>
        <v>0</v>
      </c>
      <c r="X347" s="90">
        <f>IF(ISNA(VLOOKUP($B347,'[2]1516 Exp_Rev Access'!$F$7:$FS$310,15,FALSE)),"",VLOOKUP($B347,'[2]1516 Exp_Rev Access'!$F$7:$FS$310,15,FALSE))</f>
        <v>0</v>
      </c>
      <c r="Y347" s="90">
        <f>IF(ISNA(VLOOKUP($B347,'[2]1516 Exp_Rev Access'!$F$7:$FS$310,16,FALSE)),"",VLOOKUP($B347,'[2]1516 Exp_Rev Access'!$F$7:$FS$310,16,FALSE))</f>
        <v>1251.47</v>
      </c>
      <c r="Z347" s="90">
        <f>IF(ISNA(VLOOKUP($B347,'[2]1516 Exp_Rev Access'!$F$7:$FS$310,17,FALSE)),"",VLOOKUP($B347,'[2]1516 Exp_Rev Access'!$F$7:$FS$310,17,FALSE))</f>
        <v>0</v>
      </c>
      <c r="AA347" s="90">
        <f>IF(ISNA(VLOOKUP($B347,'[2]1516 Exp_Rev Access'!$F$7:$FS$310,18,FALSE)),"",VLOOKUP($B347,'[2]1516 Exp_Rev Access'!$F$7:$FS$310,18,FALSE))</f>
        <v>0</v>
      </c>
      <c r="AB347" s="90">
        <f>IF(ISNA(VLOOKUP($B347,'[2]1516 Exp_Rev Access'!$F$7:$FS$310,19,FALSE)),"",VLOOKUP($B347,'[2]1516 Exp_Rev Access'!$F$7:$FS$310,19,FALSE))</f>
        <v>0</v>
      </c>
      <c r="AC347" s="90">
        <f>IF(ISNA(VLOOKUP($B347,'[2]1516 Exp_Rev Access'!$F$7:$FS$310,20,FALSE)),"",VLOOKUP($B347,'[2]1516 Exp_Rev Access'!$F$7:$FS$310,20,FALSE))</f>
        <v>0</v>
      </c>
      <c r="AD347" s="90">
        <f>IF(ISNA(VLOOKUP($B347,'[2]1516 Exp_Rev Access'!$F$7:$FS$310,21,FALSE)),"",VLOOKUP($B347,'[2]1516 Exp_Rev Access'!$F$7:$FS$310,21,FALSE))</f>
        <v>16441.98</v>
      </c>
      <c r="AE347" s="90">
        <f>IF(ISNA(VLOOKUP($B347,'[2]1516 Exp_Rev Access'!$F$7:$FS$310,22,FALSE)),"",VLOOKUP($B347,'[2]1516 Exp_Rev Access'!$F$7:$FS$310,22,FALSE))</f>
        <v>1455.01</v>
      </c>
      <c r="AF347" s="90">
        <f>IF(ISNA(VLOOKUP($B347,'[2]1516 Exp_Rev Access'!$F$7:$FS$310,23,FALSE)),"",VLOOKUP($B347,'[2]1516 Exp_Rev Access'!$F$7:$FS$310,23,FALSE))</f>
        <v>0</v>
      </c>
      <c r="AG347" s="90">
        <f>IF(ISNA(VLOOKUP($B347,'[2]1516 Exp_Rev Access'!$F$7:$FS$310,24,FALSE)),"",VLOOKUP($B347,'[2]1516 Exp_Rev Access'!$F$7:$FS$310,24,FALSE))</f>
        <v>1297.25</v>
      </c>
      <c r="AH347" s="90">
        <f>IF(ISNA(VLOOKUP($B347,'[2]1516 Exp_Rev Access'!$F$7:$FS$310,25,FALSE)),"",VLOOKUP($B347,'[2]1516 Exp_Rev Access'!$F$7:$FS$310,25,FALSE))</f>
        <v>135.29</v>
      </c>
      <c r="AI347" s="90">
        <f>IF(ISNA(VLOOKUP($B347,'[2]1516 Exp_Rev Access'!$F$7:$FS$310,26,FALSE)),"",VLOOKUP($B347,'[2]1516 Exp_Rev Access'!$F$7:$FS$310,26,FALSE))</f>
        <v>4900</v>
      </c>
      <c r="AJ347" s="90">
        <f>IF(ISNA(VLOOKUP($B347,'[2]1516 Exp_Rev Access'!$F$7:$FS$310,27,FALSE)),"",VLOOKUP($B347,'[2]1516 Exp_Rev Access'!$F$7:$FS$310,27,FALSE))</f>
        <v>0</v>
      </c>
      <c r="AK347" s="90">
        <f>IF(ISNA(VLOOKUP($B347,'[2]1516 Exp_Rev Access'!$F$7:$FS$310,28,FALSE)),"",VLOOKUP($B347,'[2]1516 Exp_Rev Access'!$F$7:$FS$310,28,FALSE))</f>
        <v>0</v>
      </c>
      <c r="AL347" s="90">
        <f>IF(ISNA(VLOOKUP($B347,'[2]1516 Exp_Rev Access'!$F$7:$FS$310,29,FALSE)),"",VLOOKUP($B347,'[2]1516 Exp_Rev Access'!$F$7:$FS$310,29,FALSE))</f>
        <v>10894.35</v>
      </c>
      <c r="AM347" s="53">
        <f t="shared" si="821"/>
        <v>36375.35</v>
      </c>
      <c r="AN347" s="92">
        <f t="shared" si="822"/>
        <v>1.2058765400237859E-2</v>
      </c>
      <c r="AO347" s="68">
        <f t="shared" si="823"/>
        <v>230.20916397696354</v>
      </c>
      <c r="AP347" s="90">
        <f>IF(ISNA(VLOOKUP($B347,'[2]1516 Exp_Rev Access'!$F$7:$FS$310,30,FALSE)),"",VLOOKUP($B347,'[2]1516 Exp_Rev Access'!$F$7:$FS$310,30,FALSE))</f>
        <v>1735072.58</v>
      </c>
      <c r="AQ347" s="90">
        <f>IF(ISNA(VLOOKUP($B347,'[2]1516 Exp_Rev Access'!$F$7:$FS$310,31,FALSE)),"",VLOOKUP($B347,'[2]1516 Exp_Rev Access'!$F$7:$FS$310,31,FALSE))</f>
        <v>29091.86</v>
      </c>
      <c r="AR347" s="90">
        <f>IF(ISNA(VLOOKUP($B347,'[2]1516 Exp_Rev Access'!$F$7:$FS$310,32,FALSE)),"",VLOOKUP($B347,'[2]1516 Exp_Rev Access'!$F$7:$FS$310,32,FALSE))</f>
        <v>161345.24</v>
      </c>
      <c r="AS347" s="90">
        <f>IF(ISNA(VLOOKUP($B347,'[2]1516 Exp_Rev Access'!$F$7:$FS$310,33,FALSE)),"",VLOOKUP($B347,'[2]1516 Exp_Rev Access'!$F$7:$FS$310,33,FALSE))</f>
        <v>0</v>
      </c>
      <c r="AT347" s="90">
        <f>IF(ISNA(VLOOKUP($B347,'[2]1516 Exp_Rev Access'!$F$7:$FS$310,34,FALSE)),"",VLOOKUP($B347,'[2]1516 Exp_Rev Access'!$F$7:$FS$310,34,FALSE))</f>
        <v>0</v>
      </c>
      <c r="AU347" s="53">
        <f t="shared" si="824"/>
        <v>1925509.6800000002</v>
      </c>
      <c r="AV347" s="93">
        <f t="shared" si="825"/>
        <v>0.63832429123038203</v>
      </c>
      <c r="AW347" s="53">
        <f t="shared" si="826"/>
        <v>12185.998860831596</v>
      </c>
      <c r="AX347" s="90">
        <f>IF(ISNA(VLOOKUP($B347,'[2]1516 Exp_Rev Access'!$F$7:$FS$310,35,FALSE)),"",VLOOKUP($B347,'[2]1516 Exp_Rev Access'!$F$7:$FS$310,35,FALSE))</f>
        <v>162.76</v>
      </c>
      <c r="AY347" s="90">
        <f>IF(ISNA(VLOOKUP($B347,'[2]1516 Exp_Rev Access'!$F$7:$FS$310,36,FALSE)),"",VLOOKUP($B347,'[2]1516 Exp_Rev Access'!$F$7:$FS$310,36,FALSE))</f>
        <v>132737.15</v>
      </c>
      <c r="AZ347" s="90">
        <f>IF(ISNA(VLOOKUP($B347,'[2]1516 Exp_Rev Access'!$F$7:$FS$310,37,FALSE)),"",VLOOKUP($B347,'[2]1516 Exp_Rev Access'!$F$7:$FS$310,37,FALSE))</f>
        <v>0</v>
      </c>
      <c r="BA347" s="90">
        <f>IF(ISNA(VLOOKUP($B347,'[2]1516 Exp_Rev Access'!$F$7:$FS$310,38,FALSE)),"",VLOOKUP($B347,'[2]1516 Exp_Rev Access'!$F$7:$FS$310,38,FALSE))</f>
        <v>0</v>
      </c>
      <c r="BB347" s="90">
        <f>IF(ISNA(VLOOKUP($B347,'[2]1516 Exp_Rev Access'!$F$7:$FS$310,39,FALSE)),"",VLOOKUP($B347,'[2]1516 Exp_Rev Access'!$F$7:$FS$310,39,FALSE))</f>
        <v>0</v>
      </c>
      <c r="BC347" s="90">
        <f>IF(ISNA(VLOOKUP($B347,'[2]1516 Exp_Rev Access'!$F$7:$FS$310,40,FALSE)),"",VLOOKUP($B347,'[2]1516 Exp_Rev Access'!$F$7:$FS$310,40,FALSE))</f>
        <v>58072.55</v>
      </c>
      <c r="BD347" s="90">
        <f>IF(ISNA(VLOOKUP($B347,'[2]1516 Exp_Rev Access'!$F$7:$FS$310,41,FALSE)),"",VLOOKUP($B347,'[2]1516 Exp_Rev Access'!$F$7:$FS$310,41,FALSE))</f>
        <v>0</v>
      </c>
      <c r="BE347" s="90">
        <f>IF(ISNA(VLOOKUP($B347,'[2]1516 Exp_Rev Access'!$F$7:$FS$310,42,FALSE)),"",VLOOKUP($B347,'[2]1516 Exp_Rev Access'!$F$7:$FS$310,42,FALSE))</f>
        <v>45298.33</v>
      </c>
      <c r="BF347" s="90">
        <f>IF(ISNA(VLOOKUP($B347,'[2]1516 Exp_Rev Access'!$F$7:$FS$310,43,FALSE)),"",VLOOKUP($B347,'[2]1516 Exp_Rev Access'!$F$7:$FS$310,43,FALSE))</f>
        <v>0</v>
      </c>
      <c r="BG347" s="90">
        <f>IF(ISNA(VLOOKUP($B347,'[2]1516 Exp_Rev Access'!$F$7:$FS$310,44,FALSE)),"",VLOOKUP($B347,'[2]1516 Exp_Rev Access'!$F$7:$FS$310,44,FALSE))</f>
        <v>0</v>
      </c>
      <c r="BH347" s="90">
        <f>IF(ISNA(VLOOKUP($B347,'[2]1516 Exp_Rev Access'!$F$7:$FS$310,45,FALSE)),"",VLOOKUP($B347,'[2]1516 Exp_Rev Access'!$F$7:$FS$310,45,FALSE))</f>
        <v>1378.15</v>
      </c>
      <c r="BI347" s="90">
        <f>IF(ISNA(VLOOKUP($B347,'[2]1516 Exp_Rev Access'!$F$7:$FS$310,46,FALSE)),"",VLOOKUP($B347,'[2]1516 Exp_Rev Access'!$F$7:$FS$310,46,FALSE))</f>
        <v>0</v>
      </c>
      <c r="BJ347" s="90">
        <f>IF(ISNA(VLOOKUP($B347,'[2]1516 Exp_Rev Access'!$F$7:$FS$310,47,FALSE)),"",VLOOKUP($B347,'[2]1516 Exp_Rev Access'!$F$7:$FS$310,47,FALSE))</f>
        <v>1976.25</v>
      </c>
      <c r="BK347" s="90">
        <f>IF(ISNA(VLOOKUP($B347,'[2]1516 Exp_Rev Access'!$F$7:$FS$310,48,FALSE)),"",VLOOKUP($B347,'[2]1516 Exp_Rev Access'!$F$7:$FS$310,48,FALSE))</f>
        <v>224143.6</v>
      </c>
      <c r="BL347" s="90">
        <f>IF(ISNA(VLOOKUP($B347,'[2]1516 Exp_Rev Access'!$F$7:$FS$310,49,FALSE)),"",VLOOKUP($B347,'[2]1516 Exp_Rev Access'!$F$7:$FS$310,49,FALSE))</f>
        <v>34156</v>
      </c>
      <c r="BM347" s="90">
        <f>IF(ISNA(VLOOKUP($B347,'[2]1516 Exp_Rev Access'!$F$7:$FS$310,50,FALSE)),"",VLOOKUP($B347,'[2]1516 Exp_Rev Access'!$F$7:$FS$310,50,FALSE))</f>
        <v>0</v>
      </c>
      <c r="BN347" s="90">
        <f>IF(ISNA(VLOOKUP($B347,'[2]1516 Exp_Rev Access'!$F$7:$FS$310,51,FALSE)),"",VLOOKUP($B347,'[2]1516 Exp_Rev Access'!$F$7:$FS$310,51,FALSE))</f>
        <v>0</v>
      </c>
      <c r="BO347" s="90">
        <f>IF(ISNA(VLOOKUP($B347,'[2]1516 Exp_Rev Access'!$F$7:$FS$310,52,FALSE)),"",VLOOKUP($B347,'[2]1516 Exp_Rev Access'!$F$7:$FS$310,52,FALSE))</f>
        <v>0</v>
      </c>
      <c r="BP347" s="90">
        <f>IF(ISNA(VLOOKUP($B347,'[2]1516 Exp_Rev Access'!$F$7:$FS$310,53,FALSE)),"",VLOOKUP($B347,'[2]1516 Exp_Rev Access'!$F$7:$FS$310,53,FALSE))</f>
        <v>0</v>
      </c>
      <c r="BQ347" s="90">
        <f>IF(ISNA(VLOOKUP($B347,'[2]1516 Exp_Rev Access'!$F$7:$FS$310,54,FALSE)),"",VLOOKUP($B347,'[2]1516 Exp_Rev Access'!$F$7:$FS$310,54,FALSE))</f>
        <v>0</v>
      </c>
      <c r="BR347" s="90">
        <f>IF(ISNA(VLOOKUP($B347,'[2]1516 Exp_Rev Access'!$F$7:$FS$310,55,FALSE)),"",VLOOKUP($B347,'[2]1516 Exp_Rev Access'!$F$7:$FS$310,55,FALSE))</f>
        <v>0</v>
      </c>
      <c r="BS347" s="90">
        <f>IF(ISNA(VLOOKUP($B347,'[2]1516 Exp_Rev Access'!$F$7:$FS$310,56,FALSE)),"",VLOOKUP($B347,'[2]1516 Exp_Rev Access'!$F$7:$FS$310,56,FALSE))</f>
        <v>0</v>
      </c>
      <c r="BT347" s="90">
        <f>IF(ISNA(VLOOKUP($B347,'[2]1516 Exp_Rev Access'!$F$7:$FS$310,57,FALSE)),"",VLOOKUP($B347,'[2]1516 Exp_Rev Access'!$F$7:$FS$310,57,FALSE))</f>
        <v>0</v>
      </c>
      <c r="BU347" s="90">
        <f>IF(ISNA(VLOOKUP($B347,'[2]1516 Exp_Rev Access'!$F$7:$FS$310,58,FALSE)),"",VLOOKUP($B347,'[2]1516 Exp_Rev Access'!$F$7:$FS$310,58,FALSE))</f>
        <v>0</v>
      </c>
      <c r="BV347" s="53">
        <f t="shared" si="827"/>
        <v>497924.79000000004</v>
      </c>
      <c r="BW347" s="92">
        <f t="shared" si="828"/>
        <v>0.16506667920920906</v>
      </c>
      <c r="BX347" s="68">
        <f t="shared" si="829"/>
        <v>3151.2232770077853</v>
      </c>
      <c r="BY347" s="90">
        <f>IF(ISNA(VLOOKUP($B347,'[2]1516 Exp_Rev Access'!$F$7:$FS$310,59,FALSE)),"",VLOOKUP($B347,'[2]1516 Exp_Rev Access'!$F$7:$FS$310,59,FALSE))</f>
        <v>0</v>
      </c>
      <c r="BZ347" s="90">
        <f>IF(ISNA(VLOOKUP($B347,'[2]1516 Exp_Rev Access'!$F$7:$FS$310,60,FALSE)),"",VLOOKUP($B347,'[2]1516 Exp_Rev Access'!$F$7:$FS$310,60,FALSE))</f>
        <v>150200.66</v>
      </c>
      <c r="CA347" s="90">
        <f>IF(ISNA(VLOOKUP($B347,'[2]1516 Exp_Rev Access'!$F$7:$FS$310,61,FALSE)),"",VLOOKUP($B347,'[2]1516 Exp_Rev Access'!$F$7:$FS$310,61,FALSE))</f>
        <v>7857.75</v>
      </c>
      <c r="CB347" s="90">
        <f>IF(ISNA(VLOOKUP($B347,'[2]1516 Exp_Rev Access'!$F$7:$FS$310,62,FALSE)),"",VLOOKUP($B347,'[2]1516 Exp_Rev Access'!$F$7:$FS$310,62,FALSE))</f>
        <v>0</v>
      </c>
      <c r="CC347" s="90">
        <f>IF(ISNA(VLOOKUP($B347,'[2]1516 Exp_Rev Access'!$F$7:$FS$310,63,FALSE)),"",VLOOKUP($B347,'[2]1516 Exp_Rev Access'!$F$7:$FS$310,63,FALSE))</f>
        <v>5160.49</v>
      </c>
      <c r="CD347" s="90">
        <f>IF(ISNA(VLOOKUP($B347,'[2]1516 Exp_Rev Access'!$F$7:$FS$310,64,FALSE)),"",VLOOKUP($B347,'[2]1516 Exp_Rev Access'!$F$7:$FS$310,64,FALSE))</f>
        <v>0</v>
      </c>
      <c r="CE347" s="53">
        <f t="shared" si="830"/>
        <v>163218.9</v>
      </c>
      <c r="CF347" s="92">
        <f t="shared" si="831"/>
        <v>5.4108576934239351E-2</v>
      </c>
      <c r="CG347" s="94">
        <f t="shared" si="832"/>
        <v>1032.9656350863872</v>
      </c>
      <c r="CH347" s="90">
        <f>IF(ISNA(VLOOKUP($B347,'[2]1516 Exp_Rev Access'!$F$7:$FS$310,65,FALSE)),"",VLOOKUP($B347,'[2]1516 Exp_Rev Access'!$F$7:$FS$310,65,FALSE))</f>
        <v>0</v>
      </c>
      <c r="CI347" s="90">
        <f>IF(ISNA(VLOOKUP($B347,'[2]1516 Exp_Rev Access'!$F$7:$FS$310,66,FALSE)),"",VLOOKUP($B347,'[2]1516 Exp_Rev Access'!$F$7:$FS$310,66,FALSE))</f>
        <v>0</v>
      </c>
      <c r="CJ347" s="90">
        <f>IF(ISNA(VLOOKUP($B347,'[2]1516 Exp_Rev Access'!$F$7:$FS$310,67,FALSE)),"",VLOOKUP($B347,'[2]1516 Exp_Rev Access'!$F$7:$FS$310,67,FALSE))</f>
        <v>0</v>
      </c>
      <c r="CK347" s="90">
        <f>IF(ISNA(VLOOKUP($B347,'[2]1516 Exp_Rev Access'!$F$7:$FS$310,68,FALSE)),"",VLOOKUP($B347,'[2]1516 Exp_Rev Access'!$F$7:$FS$310,68,FALSE))</f>
        <v>0</v>
      </c>
      <c r="CL347" s="90">
        <f>IF(ISNA(VLOOKUP($B347,'[2]1516 Exp_Rev Access'!$F$7:$FS$310,69,FALSE)),"",VLOOKUP($B347,'[2]1516 Exp_Rev Access'!$F$7:$FS$310,69,FALSE))</f>
        <v>0</v>
      </c>
      <c r="CM347" s="90">
        <f>IF(ISNA(VLOOKUP($B347,'[2]1516 Exp_Rev Access'!$F$7:$FS$310,70,FALSE)),"",VLOOKUP($B347,'[2]1516 Exp_Rev Access'!$F$7:$FS$310,70,FALSE))</f>
        <v>0</v>
      </c>
      <c r="CN347" s="90">
        <f>IF(ISNA(VLOOKUP($B347,'[2]1516 Exp_Rev Access'!$F$7:$FS$310,71,FALSE)),"",VLOOKUP($B347,'[2]1516 Exp_Rev Access'!$F$7:$FS$310,71,FALSE))</f>
        <v>0</v>
      </c>
      <c r="CO347" s="90">
        <f>IF(ISNA(VLOOKUP($B347,'[2]1516 Exp_Rev Access'!$F$7:$FS$310,72,FALSE)),"",VLOOKUP($B347,'[2]1516 Exp_Rev Access'!$F$7:$FS$310,72,FALSE))</f>
        <v>0</v>
      </c>
      <c r="CP347" s="90">
        <f>IF(ISNA(VLOOKUP($B347,'[2]1516 Exp_Rev Access'!$F$7:$FS$310,73,FALSE)),"",VLOOKUP($B347,'[2]1516 Exp_Rev Access'!$F$7:$FS$310,73,FALSE))</f>
        <v>0</v>
      </c>
      <c r="CQ347" s="90">
        <f>IF(ISNA(VLOOKUP($B347,'[2]1516 Exp_Rev Access'!$F$7:$FS$310,74,FALSE)),"",VLOOKUP($B347,'[2]1516 Exp_Rev Access'!$F$7:$FS$310,74,FALSE))</f>
        <v>32945</v>
      </c>
      <c r="CR347" s="90">
        <f>IF(ISNA(VLOOKUP($B347,'[2]1516 Exp_Rev Access'!$F$7:$FS$310,75,FALSE)),"",VLOOKUP($B347,'[2]1516 Exp_Rev Access'!$F$7:$FS$310,75,FALSE))</f>
        <v>0</v>
      </c>
      <c r="CS347" s="90">
        <f>IF(ISNA(VLOOKUP($B347,'[2]1516 Exp_Rev Access'!$F$7:$FS$310,76,FALSE)),"",VLOOKUP($B347,'[2]1516 Exp_Rev Access'!$F$7:$FS$310,76,FALSE))</f>
        <v>2331</v>
      </c>
      <c r="CT347" s="90">
        <f>IF(ISNA(VLOOKUP($B347,'[2]1516 Exp_Rev Access'!$F$7:$FS$310,77,FALSE)),"",VLOOKUP($B347,'[2]1516 Exp_Rev Access'!$F$7:$FS$310,77,FALSE))</f>
        <v>0</v>
      </c>
      <c r="CU347" s="90">
        <f>IF(ISNA(VLOOKUP($B347,'[2]1516 Exp_Rev Access'!$F$7:$FS$310,78,FALSE)),"",VLOOKUP($B347,'[2]1516 Exp_Rev Access'!$F$7:$FS$310,78,FALSE))</f>
        <v>65190</v>
      </c>
      <c r="CV347" s="90">
        <f>IF(ISNA(VLOOKUP($B347,'[2]1516 Exp_Rev Access'!$F$7:$FS$310,79,FALSE)),"",VLOOKUP($B347,'[2]1516 Exp_Rev Access'!$F$7:$FS$310,79,FALSE))</f>
        <v>14348</v>
      </c>
      <c r="CW347" s="90">
        <f>IF(ISNA(VLOOKUP($B347,'[2]1516 Exp_Rev Access'!$F$7:$FS$310,80,FALSE)),"",VLOOKUP($B347,'[2]1516 Exp_Rev Access'!$F$7:$FS$310,80,FALSE))</f>
        <v>0</v>
      </c>
      <c r="CX347" s="90">
        <f>IF(ISNA(VLOOKUP($B347,'[2]1516 Exp_Rev Access'!$F$7:$FS$310,81,FALSE)),"",VLOOKUP($B347,'[2]1516 Exp_Rev Access'!$F$7:$FS$310,81,FALSE))</f>
        <v>0</v>
      </c>
      <c r="CY347" s="90">
        <f>IF(ISNA(VLOOKUP($B347,'[2]1516 Exp_Rev Access'!$F$7:$FS$310,82,FALSE)),"",VLOOKUP($B347,'[2]1516 Exp_Rev Access'!$F$7:$FS$310,82,FALSE))</f>
        <v>0</v>
      </c>
      <c r="CZ347" s="90">
        <f>IF(ISNA(VLOOKUP($B347,'[2]1516 Exp_Rev Access'!$F$7:$FS$310,83,FALSE)),"",VLOOKUP($B347,'[2]1516 Exp_Rev Access'!$F$7:$FS$310,83,FALSE))</f>
        <v>0</v>
      </c>
      <c r="DA347" s="90">
        <f>IF(ISNA(VLOOKUP($B347,'[2]1516 Exp_Rev Access'!$F$7:$FS$310,84,FALSE)),"",VLOOKUP($B347,'[2]1516 Exp_Rev Access'!$F$7:$FS$310,84,FALSE))</f>
        <v>0</v>
      </c>
      <c r="DB347" s="90">
        <f>IF(ISNA(VLOOKUP($B347,'[2]1516 Exp_Rev Access'!$F$7:$FS$310,85,FALSE)),"",VLOOKUP($B347,'[2]1516 Exp_Rev Access'!$F$7:$FS$310,85,FALSE))</f>
        <v>0</v>
      </c>
      <c r="DC347" s="90">
        <f>IF(ISNA(VLOOKUP($B347,'[2]1516 Exp_Rev Access'!$F$7:$FS$310,86,FALSE)),"",VLOOKUP($B347,'[2]1516 Exp_Rev Access'!$F$7:$FS$310,86,FALSE))</f>
        <v>0</v>
      </c>
      <c r="DD347" s="90">
        <f>IF(ISNA(VLOOKUP($B347,'[2]1516 Exp_Rev Access'!$F$7:$FS$310,87,FALSE)),"",VLOOKUP($B347,'[2]1516 Exp_Rev Access'!$F$7:$FS$310,87,FALSE))</f>
        <v>0</v>
      </c>
      <c r="DE347" s="90">
        <f>IF(ISNA(VLOOKUP($B347,'[2]1516 Exp_Rev Access'!$F$7:$FS$310,88,FALSE)),"",VLOOKUP($B347,'[2]1516 Exp_Rev Access'!$F$7:$FS$310,88,FALSE))</f>
        <v>0</v>
      </c>
      <c r="DF347" s="90">
        <f>IF(ISNA(VLOOKUP($B347,'[2]1516 Exp_Rev Access'!$F$7:$FS$310,89,FALSE)),"",VLOOKUP($B347,'[2]1516 Exp_Rev Access'!$F$7:$FS$310,89,FALSE))</f>
        <v>0</v>
      </c>
      <c r="DG347" s="90">
        <f>IF(ISNA(VLOOKUP($B347,'[2]1516 Exp_Rev Access'!$F$7:$FS$310,90,FALSE)),"",VLOOKUP($B347,'[2]1516 Exp_Rev Access'!$F$7:$FS$310,90,FALSE))</f>
        <v>0</v>
      </c>
      <c r="DH347" s="90">
        <f>IF(ISNA(VLOOKUP($B347,'[2]1516 Exp_Rev Access'!$F$7:$FS$310,91,FALSE)),"",VLOOKUP($B347,'[2]1516 Exp_Rev Access'!$F$7:$FS$310,91,FALSE))</f>
        <v>0</v>
      </c>
      <c r="DI347" s="90">
        <f>IF(ISNA(VLOOKUP($B347,'[2]1516 Exp_Rev Access'!$F$7:$FS$310,92,FALSE)),"",VLOOKUP($B347,'[2]1516 Exp_Rev Access'!$F$7:$FS$310,92,FALSE))</f>
        <v>68959.3</v>
      </c>
      <c r="DJ347" s="90">
        <f>IF(ISNA(VLOOKUP($B347,'[2]1516 Exp_Rev Access'!$F$7:$FS$310,93,FALSE)),"",VLOOKUP($B347,'[2]1516 Exp_Rev Access'!$F$7:$FS$310,93,FALSE))</f>
        <v>0</v>
      </c>
      <c r="DK347" s="90">
        <f>IF(ISNA(VLOOKUP($B347,'[2]1516 Exp_Rev Access'!$F$7:$FS$310,94,FALSE)),"",VLOOKUP($B347,'[2]1516 Exp_Rev Access'!$F$7:$FS$310,94,FALSE))</f>
        <v>16950</v>
      </c>
      <c r="DL347" s="90">
        <f>IF(ISNA(VLOOKUP($B347,'[2]1516 Exp_Rev Access'!$F$7:$FS$310,95,FALSE)),"",VLOOKUP($B347,'[2]1516 Exp_Rev Access'!$F$7:$FS$310,95,FALSE))</f>
        <v>0</v>
      </c>
      <c r="DM347" s="90">
        <f>IF(ISNA(VLOOKUP($B347,'[2]1516 Exp_Rev Access'!$F$7:$FS$310,96,FALSE)),"",VLOOKUP($B347,'[2]1516 Exp_Rev Access'!$F$7:$FS$310,96,FALSE))</f>
        <v>0</v>
      </c>
      <c r="DN347" s="90">
        <f>IF(ISNA(VLOOKUP($B347,'[2]1516 Exp_Rev Access'!$F$7:$FS$310,97,FALSE)),"",VLOOKUP($B347,'[2]1516 Exp_Rev Access'!$F$7:$FS$310,97,FALSE))</f>
        <v>0</v>
      </c>
      <c r="DO347" s="90">
        <f>IF(ISNA(VLOOKUP($B347,'[2]1516 Exp_Rev Access'!$F$7:$FS$310,98,FALSE)),"",VLOOKUP($B347,'[2]1516 Exp_Rev Access'!$F$7:$FS$310,98,FALSE))</f>
        <v>0</v>
      </c>
      <c r="DP347" s="90">
        <f>IF(ISNA(VLOOKUP($B347,'[2]1516 Exp_Rev Access'!$F$7:$FS$310,99,FALSE)),"",VLOOKUP($B347,'[2]1516 Exp_Rev Access'!$F$7:$FS$310,99,FALSE))</f>
        <v>0</v>
      </c>
      <c r="DQ347" s="90">
        <f>IF(ISNA(VLOOKUP($B347,'[2]1516 Exp_Rev Access'!$F$7:$FS$310,100,FALSE)),"",VLOOKUP($B347,'[2]1516 Exp_Rev Access'!$F$7:$FS$310,100,FALSE))</f>
        <v>0</v>
      </c>
      <c r="DR347" s="90">
        <f>IF(ISNA(VLOOKUP($B347,'[2]1516 Exp_Rev Access'!$F$7:$FS$310,101,FALSE)),"",VLOOKUP($B347,'[2]1516 Exp_Rev Access'!$F$7:$FS$310,101,FALSE))</f>
        <v>0</v>
      </c>
      <c r="DS347" s="90">
        <f>IF(ISNA(VLOOKUP($B347,'[2]1516 Exp_Rev Access'!$F$7:$FS$310,102,FALSE)),"",VLOOKUP($B347,'[2]1516 Exp_Rev Access'!$F$7:$FS$310,102,FALSE))</f>
        <v>0</v>
      </c>
      <c r="DT347" s="90">
        <f>IF(ISNA(VLOOKUP($B347,'[2]1516 Exp_Rev Access'!$F$7:$FS$310,103,FALSE)),"",VLOOKUP($B347,'[2]1516 Exp_Rev Access'!$F$7:$FS$310,103,FALSE))</f>
        <v>0</v>
      </c>
      <c r="DU347" s="90">
        <f>IF(ISNA(VLOOKUP($B347,'[2]1516 Exp_Rev Access'!$F$7:$FS$310,104,FALSE)),"",VLOOKUP($B347,'[2]1516 Exp_Rev Access'!$F$7:$FS$310,104,FALSE))</f>
        <v>0</v>
      </c>
      <c r="DV347" s="90">
        <f>IF(ISNA(VLOOKUP($B347,'[2]1516 Exp_Rev Access'!$F$7:$FS$310,105,FALSE)),"",VLOOKUP($B347,'[2]1516 Exp_Rev Access'!$F$7:$FS$310,105,FALSE))</f>
        <v>0</v>
      </c>
      <c r="DW347" s="90">
        <f>IF(ISNA(VLOOKUP($B347,'[2]1516 Exp_Rev Access'!$F$7:$FS$310,106,FALSE)),"",VLOOKUP($B347,'[2]1516 Exp_Rev Access'!$F$7:$FS$310,106,FALSE))</f>
        <v>0</v>
      </c>
      <c r="DX347" s="90">
        <f>IF(ISNA(VLOOKUP($B347,'[2]1516 Exp_Rev Access'!$F$7:$FS$310,107,FALSE)),"",VLOOKUP($B347,'[2]1516 Exp_Rev Access'!$F$7:$FS$310,107,FALSE))</f>
        <v>0</v>
      </c>
      <c r="DY347" s="90">
        <f>IF(ISNA(VLOOKUP($B347,'[2]1516 Exp_Rev Access'!$F$7:$FS$310,108,FALSE)),"",VLOOKUP($B347,'[2]1516 Exp_Rev Access'!$F$7:$FS$310,108,FALSE))</f>
        <v>0</v>
      </c>
      <c r="DZ347" s="90">
        <f>IF(ISNA(VLOOKUP($B347,'[2]1516 Exp_Rev Access'!$F$7:$FS$310,109,FALSE)),"",VLOOKUP($B347,'[2]1516 Exp_Rev Access'!$F$7:$FS$310,109,FALSE))</f>
        <v>0</v>
      </c>
      <c r="EA347" s="90">
        <f>IF(ISNA(VLOOKUP($B347,'[2]1516 Exp_Rev Access'!$F$7:$FS$310,110,FALSE)),"",VLOOKUP($B347,'[2]1516 Exp_Rev Access'!$F$7:$FS$310,110,FALSE))</f>
        <v>0</v>
      </c>
      <c r="EB347" s="90">
        <f>IF(ISNA(VLOOKUP($B347,'[2]1516 Exp_Rev Access'!$F$7:$FS$310,111,FALSE)),"",VLOOKUP($B347,'[2]1516 Exp_Rev Access'!$F$7:$FS$310,111,FALSE))</f>
        <v>0</v>
      </c>
      <c r="EC347" s="90">
        <f>IF(ISNA(VLOOKUP($B347,'[2]1516 Exp_Rev Access'!$F$7:$FS$310,112,FALSE)),"",VLOOKUP($B347,'[2]1516 Exp_Rev Access'!$F$7:$FS$310,112,FALSE))</f>
        <v>0</v>
      </c>
      <c r="ED347" s="90">
        <f>IF(ISNA(VLOOKUP($B347,'[2]1516 Exp_Rev Access'!$F$7:$FS$310,113,FALSE)),"",VLOOKUP($B347,'[2]1516 Exp_Rev Access'!$F$7:$FS$310,113,FALSE))</f>
        <v>0</v>
      </c>
      <c r="EE347" s="90">
        <f>IF(ISNA(VLOOKUP($B347,'[2]1516 Exp_Rev Access'!$F$7:$FS$310,114,FALSE)),"",VLOOKUP($B347,'[2]1516 Exp_Rev Access'!$F$7:$FS$310,114,FALSE))</f>
        <v>0</v>
      </c>
      <c r="EF347" s="90">
        <f>IF(ISNA(VLOOKUP($B347,'[2]1516 Exp_Rev Access'!$F$7:$FS$310,115,FALSE)),"",VLOOKUP($B347,'[2]1516 Exp_Rev Access'!$F$7:$FS$310,115,FALSE))</f>
        <v>0</v>
      </c>
      <c r="EG347" s="90">
        <f>IF(ISNA(VLOOKUP($B347,'[2]1516 Exp_Rev Access'!$F$7:$FS$310,116,FALSE)),"",VLOOKUP($B347,'[2]1516 Exp_Rev Access'!$F$7:$FS$310,116,FALSE))</f>
        <v>7563</v>
      </c>
      <c r="EH347" s="90">
        <f>IF(ISNA(VLOOKUP($B347,'[2]1516 Exp_Rev Access'!$F$7:$FS$310,117,FALSE)),"",VLOOKUP($B347,'[2]1516 Exp_Rev Access'!$F$7:$FS$310,117,FALSE))</f>
        <v>0</v>
      </c>
      <c r="EI347" s="90">
        <f>IF(ISNA(VLOOKUP($B347,'[2]1516 Exp_Rev Access'!$F$7:$FS$310,118,FALSE)),"",VLOOKUP($B347,'[2]1516 Exp_Rev Access'!$F$7:$FS$310,118,FALSE))</f>
        <v>0</v>
      </c>
      <c r="EJ347" s="90">
        <f>IF(ISNA(VLOOKUP($B347,'[2]1516 Exp_Rev Access'!$F$7:$FS$310,119,FALSE)),"",VLOOKUP($B347,'[2]1516 Exp_Rev Access'!$F$7:$FS$310,119,FALSE))</f>
        <v>0</v>
      </c>
      <c r="EK347" s="90">
        <f>IF(ISNA(VLOOKUP($B347,'[2]1516 Exp_Rev Access'!$F$7:$FS$310,120,FALSE)),"",VLOOKUP($B347,'[2]1516 Exp_Rev Access'!$F$7:$FS$310,120,FALSE))</f>
        <v>0</v>
      </c>
      <c r="EL347" s="90">
        <f>IF(ISNA(VLOOKUP($B347,'[2]1516 Exp_Rev Access'!$F$7:$FS$310,121,FALSE)),"",VLOOKUP($B347,'[2]1516 Exp_Rev Access'!$F$7:$FS$310,121,FALSE))</f>
        <v>0</v>
      </c>
      <c r="EM347" s="90">
        <f>IF(ISNA(VLOOKUP($B347,'[2]1516 Exp_Rev Access'!$F$7:$FS$310,122,FALSE)),"",VLOOKUP($B347,'[2]1516 Exp_Rev Access'!$F$7:$FS$310,122,FALSE))</f>
        <v>0</v>
      </c>
      <c r="EN347" s="90">
        <f>IF(ISNA(VLOOKUP($B347,'[2]1516 Exp_Rev Access'!$F$7:$FS$310,123,FALSE)),"",VLOOKUP($B347,'[2]1516 Exp_Rev Access'!$F$7:$FS$310,123,FALSE))</f>
        <v>0</v>
      </c>
      <c r="EO347" s="90">
        <f>IF(ISNA(VLOOKUP($B347,'[2]1516 Exp_Rev Access'!$F$7:$FS$310,124,FALSE)),"",VLOOKUP($B347,'[2]1516 Exp_Rev Access'!$F$7:$FS$310,124,FALSE))</f>
        <v>0</v>
      </c>
      <c r="EP347" s="90">
        <f>IF(ISNA(VLOOKUP($B347,'[2]1516 Exp_Rev Access'!$F$7:$FS$310,125,FALSE)),"",VLOOKUP($B347,'[2]1516 Exp_Rev Access'!$F$7:$FS$310,125,FALSE))</f>
        <v>0</v>
      </c>
      <c r="EQ347" s="90">
        <f>IF(ISNA(VLOOKUP($B347,'[2]1516 Exp_Rev Access'!$F$7:$FS$310,126,FALSE)),"",VLOOKUP($B347,'[2]1516 Exp_Rev Access'!$F$7:$FS$310,126,FALSE))</f>
        <v>0</v>
      </c>
      <c r="ER347" s="90">
        <f>IF(ISNA(VLOOKUP($B347,'[2]1516 Exp_Rev Access'!$F$7:$FS$310,127,FALSE)),"",VLOOKUP($B347,'[2]1516 Exp_Rev Access'!$F$7:$FS$310,127,FALSE))</f>
        <v>0</v>
      </c>
      <c r="ES347" s="90">
        <f>IF(ISNA(VLOOKUP($B347,'[2]1516 Exp_Rev Access'!$F$7:$FS$310,128,FALSE)),"",VLOOKUP($B347,'[2]1516 Exp_Rev Access'!$F$7:$FS$310,128,FALSE))</f>
        <v>0</v>
      </c>
      <c r="ET347" s="90">
        <f>IF(ISNA(VLOOKUP($B347,'[2]1516 Exp_Rev Access'!$F$7:$FS$310,129,FALSE)),"",VLOOKUP($B347,'[2]1516 Exp_Rev Access'!$F$7:$FS$310,129,FALSE))</f>
        <v>0</v>
      </c>
      <c r="EU347" s="90">
        <f>IF(ISNA(VLOOKUP($B347,'[2]1516 Exp_Rev Access'!$F$7:$FS$310,130,FALSE)),"",VLOOKUP($B347,'[2]1516 Exp_Rev Access'!$F$7:$FS$310,130,FALSE))</f>
        <v>0</v>
      </c>
      <c r="EV347" s="90">
        <f>IF(ISNA(VLOOKUP($B347,'[2]1516 Exp_Rev Access'!$F$7:$FS$310,131,FALSE)),"",VLOOKUP($B347,'[2]1516 Exp_Rev Access'!$F$7:$FS$310,131,FALSE))</f>
        <v>0</v>
      </c>
      <c r="EW347" s="90">
        <f>IF(ISNA(VLOOKUP($B347,'[2]1516 Exp_Rev Access'!$F$7:$FS$310,132,FALSE)),"",VLOOKUP($B347,'[2]1516 Exp_Rev Access'!$F$7:$FS$310,132,FALSE))</f>
        <v>0</v>
      </c>
      <c r="EX347" s="90">
        <f>IF(ISNA(VLOOKUP($B347,'[2]1516 Exp_Rev Access'!$F$7:$FS$310,133,FALSE)),"",VLOOKUP($B347,'[2]1516 Exp_Rev Access'!$F$7:$FS$310,133,FALSE))</f>
        <v>0</v>
      </c>
      <c r="EY347" s="90">
        <f>IF(ISNA(VLOOKUP($B347,'[2]1516 Exp_Rev Access'!$F$7:$FS$310,134,FALSE)),"",VLOOKUP($B347,'[2]1516 Exp_Rev Access'!$F$7:$FS$310,134,FALSE))</f>
        <v>0</v>
      </c>
      <c r="EZ347" s="90">
        <f>IF(ISNA(VLOOKUP($B347,'[2]1516 Exp_Rev Access'!$F$7:$FS$310,135,FALSE)),"",VLOOKUP($B347,'[2]1516 Exp_Rev Access'!$F$7:$FS$310,135,FALSE))</f>
        <v>0</v>
      </c>
      <c r="FA347" s="90">
        <f>IF(ISNA(VLOOKUP($B347,'[2]1516 Exp_Rev Access'!$F$7:$FS$310,136,FALSE)),"",VLOOKUP($B347,'[2]1516 Exp_Rev Access'!$F$7:$FS$310,136,FALSE))</f>
        <v>0</v>
      </c>
      <c r="FB347" s="90">
        <f>IF(ISNA(VLOOKUP($B347,'[2]1516 Exp_Rev Access'!$F$7:$FS$310,137,FALSE)),"",VLOOKUP($B347,'[2]1516 Exp_Rev Access'!$F$7:$FS$310,137,FALSE))</f>
        <v>0</v>
      </c>
      <c r="FC347" s="90">
        <f>IF(ISNA(VLOOKUP($B347,'[2]1516 Exp_Rev Access'!$F$7:$FS$310,138,FALSE)),"",VLOOKUP($B347,'[2]1516 Exp_Rev Access'!$F$7:$FS$310,138,FALSE))</f>
        <v>0</v>
      </c>
      <c r="FD347" s="90">
        <f>IF(ISNA(VLOOKUP($B347,'[2]1516 Exp_Rev Access'!$F$7:$FS$310,139,FALSE)),"",VLOOKUP($B347,'[2]1516 Exp_Rev Access'!$F$7:$FS$310,139,FALSE))</f>
        <v>0</v>
      </c>
      <c r="FE347" s="90">
        <f>IF(ISNA(VLOOKUP($B347,'[2]1516 Exp_Rev Access'!$F$7:$FS$310,140,FALSE)),"",VLOOKUP($B347,'[2]1516 Exp_Rev Access'!$F$7:$FS$310,140,FALSE))</f>
        <v>0</v>
      </c>
      <c r="FF347" s="90">
        <f>IF(ISNA(VLOOKUP($B347,'[2]1516 Exp_Rev Access'!$F$7:$FS$310,141,FALSE)),"",VLOOKUP($B347,'[2]1516 Exp_Rev Access'!$F$7:$FS$310,141,FALSE))</f>
        <v>0</v>
      </c>
      <c r="FG347" s="90">
        <f>IF(ISNA(VLOOKUP($B347,'[2]1516 Exp_Rev Access'!$F$7:$FS$310,142,FALSE)),"",VLOOKUP($B347,'[2]1516 Exp_Rev Access'!$F$7:$FS$310,142,FALSE))</f>
        <v>0</v>
      </c>
      <c r="FH347" s="90">
        <f>IF(ISNA(VLOOKUP($B347,'[2]1516 Exp_Rev Access'!$F$7:$FS$310,143,FALSE)),"",VLOOKUP($B347,'[2]1516 Exp_Rev Access'!$F$7:$FS$310,143,FALSE))</f>
        <v>0</v>
      </c>
      <c r="FI347" s="90">
        <f>IF(ISNA(VLOOKUP($B347,'[2]1516 Exp_Rev Access'!$F$7:$FS$310,144,FALSE)),"",VLOOKUP($B347,'[2]1516 Exp_Rev Access'!$F$7:$FS$310,144,FALSE))</f>
        <v>0</v>
      </c>
      <c r="FJ347" s="90">
        <f>IF(ISNA(VLOOKUP($B347,'[2]1516 Exp_Rev Access'!$F$7:$FS$310,145,FALSE)),"",VLOOKUP($B347,'[2]1516 Exp_Rev Access'!$F$7:$FS$310,145,FALSE))</f>
        <v>0</v>
      </c>
      <c r="FK347" s="90">
        <f>IF(ISNA(VLOOKUP($B347,'[2]1516 Exp_Rev Access'!$F$7:$FS$310,146,FALSE)),"",VLOOKUP($B347,'[2]1516 Exp_Rev Access'!$F$7:$FS$310,146,FALSE))</f>
        <v>0</v>
      </c>
      <c r="FL347" s="90">
        <f>IF(ISNA(VLOOKUP($B347,'[2]1516 Exp_Rev Access'!$F$7:$FS$310,1147,FALSE)),"",VLOOKUP($B347,'[2]1516 Exp_Rev Access'!$F$7:$FS$310,147,FALSE))</f>
        <v>0</v>
      </c>
      <c r="FM347" s="90">
        <f>IF(ISNA(VLOOKUP($B347,'[2]1516 Exp_Rev Access'!$F$7:$FS$310,148,FALSE)),"",VLOOKUP($B347,'[2]1516 Exp_Rev Access'!$F$7:$FS$310,148,FALSE))</f>
        <v>0</v>
      </c>
      <c r="FN347" s="90">
        <f>IF(ISNA(VLOOKUP($B347,'[2]1516 Exp_Rev Access'!$F$7:$FS$310,149,FALSE)),"",VLOOKUP($B347,'[2]1516 Exp_Rev Access'!$F$7:$FS$310,149,FALSE))</f>
        <v>0</v>
      </c>
      <c r="FO347" s="90">
        <f>IF(ISNA(VLOOKUP($B347,'[2]1516 Exp_Rev Access'!$F$7:$FS$310,150,FALSE)),"",VLOOKUP($B347,'[2]1516 Exp_Rev Access'!$F$7:$FS$310,150,FALSE))</f>
        <v>0</v>
      </c>
      <c r="FP347" s="90">
        <f>IF(ISNA(VLOOKUP($B347,'[2]1516 Exp_Rev Access'!$F$7:$FS$310,151,FALSE)),"",VLOOKUP($B347,'[2]1516 Exp_Rev Access'!$F$7:$FS$310,151,FALSE))</f>
        <v>0</v>
      </c>
      <c r="FQ347" s="90">
        <f>IF(ISNA(VLOOKUP($B347,'[2]1516 Exp_Rev Access'!$F$7:$FS$310,152,FALSE)),"",VLOOKUP($B347,'[2]1516 Exp_Rev Access'!$F$7:$FS$310,152,FALSE))</f>
        <v>0</v>
      </c>
      <c r="FR347" s="90">
        <f>IF(ISNA(VLOOKUP($B347,'[2]1516 Exp_Rev Access'!$F$7:$FS$310,153,FALSE)),"",VLOOKUP($B347,'[2]1516 Exp_Rev Access'!$F$7:$FS$310,153,FALSE))</f>
        <v>6149.25</v>
      </c>
      <c r="FS347" s="53">
        <f t="shared" si="833"/>
        <v>214435.55</v>
      </c>
      <c r="FT347" s="92">
        <f t="shared" si="834"/>
        <v>7.1087370731030095E-2</v>
      </c>
      <c r="FU347" s="116">
        <f t="shared" si="835"/>
        <v>1357.1011328396939</v>
      </c>
      <c r="FV347" s="90">
        <f>IF(ISNA(VLOOKUP($B347,'[2]1516 Exp_Rev Access'!$F$7:$FS$310,154,FALSE)),"",VLOOKUP($B347,'[2]1516 Exp_Rev Access'!$F$7:$FS$310,154,FALSE))</f>
        <v>24036.2</v>
      </c>
      <c r="FW347" s="90">
        <f>IF(ISNA(VLOOKUP($B347,'[2]1516 Exp_Rev Access'!$F$7:$FS$310,155,FALSE)),"",VLOOKUP($B347,'[2]1516 Exp_Rev Access'!$F$7:$FS$310,155,FALSE))</f>
        <v>0</v>
      </c>
      <c r="FX347" s="90">
        <f>IF(ISNA(VLOOKUP($B347,'[2]1516 Exp_Rev Access'!$F$7:$FS$310,156,FALSE)),"",VLOOKUP($B347,'[2]1516 Exp_Rev Access'!$F$7:$FS$310,156,FALSE))</f>
        <v>0</v>
      </c>
      <c r="FY347" s="90">
        <f>IF(ISNA(VLOOKUP($B347,'[2]1516 Exp_Rev Access'!$F$7:$FS$310,157,FALSE)),"",VLOOKUP($B347,'[2]1516 Exp_Rev Access'!$F$7:$FS$310,157,FALSE))</f>
        <v>0</v>
      </c>
      <c r="FZ347" s="90">
        <f>IF(ISNA(VLOOKUP($B347,'[2]1516 Exp_Rev Access'!$F$7:$FS$310,158,FALSE)),"",VLOOKUP($B347,'[2]1516 Exp_Rev Access'!$F$7:$FS$310,158,FALSE))</f>
        <v>0</v>
      </c>
      <c r="GA347" s="90">
        <f>IF(ISNA(VLOOKUP($B347,'[2]1516 Exp_Rev Access'!$F$7:$FS$310,159,FALSE)),"",VLOOKUP($B347,'[2]1516 Exp_Rev Access'!$F$7:$FS$310,159,FALSE))</f>
        <v>0</v>
      </c>
      <c r="GB347" s="90">
        <f>IF(ISNA(VLOOKUP($B347,'[2]1516 Exp_Rev Access'!$F$7:$FS$310,160,FALSE)),"",VLOOKUP($B347,'[2]1516 Exp_Rev Access'!$F$7:$FS$310,160,FALSE))</f>
        <v>1741.46</v>
      </c>
      <c r="GC347" s="90">
        <f>IF(ISNA(VLOOKUP($B347,'[2]1516 Exp_Rev Access'!$F$7:$FS$310,161,FALSE)),"",VLOOKUP($B347,'[2]1516 Exp_Rev Access'!$F$7:$FS$310,161,FALSE))</f>
        <v>0</v>
      </c>
      <c r="GD347" s="90">
        <f>IF(ISNA(VLOOKUP($B347,'[2]1516 Exp_Rev Access'!$F$7:$FS$310,162,FALSE)),"",VLOOKUP($B347,'[2]1516 Exp_Rev Access'!$F$7:$FS$310,162,FALSE))</f>
        <v>622.28</v>
      </c>
      <c r="GE347" s="90">
        <f>IF(ISNA(VLOOKUP($B347,'[2]1516 Exp_Rev Access'!$F$7:$FS$310,163,FALSE)),"",VLOOKUP($B347,'[2]1516 Exp_Rev Access'!$F$7:$FS$310,163,FALSE))</f>
        <v>9316.5</v>
      </c>
      <c r="GF347" s="90">
        <f>IF(ISNA(VLOOKUP($B347,'[2]1516 Exp_Rev Access'!$F$7:$FS$310,164,FALSE)),"",VLOOKUP($B347,'[2]1516 Exp_Rev Access'!$F$7:$FS$310,164,FALSE))</f>
        <v>942.4</v>
      </c>
      <c r="GG347" s="90">
        <f>IF(ISNA(VLOOKUP($B347,'[2]1516 Exp_Rev Access'!$F$7:$FS$310,165,FALSE)),"",VLOOKUP($B347,'[2]1516 Exp_Rev Access'!$F$7:$FS$310,165,FALSE))</f>
        <v>0</v>
      </c>
      <c r="GH347" s="90">
        <f>IF(ISNA(VLOOKUP($B347,'[2]1516 Exp_Rev Access'!$F$7:$FS$310,166,FALSE)),"",VLOOKUP($B347,'[2]1516 Exp_Rev Access'!$F$7:$FS$310,166,FALSE))</f>
        <v>0</v>
      </c>
      <c r="GI347" s="90">
        <f>IF(ISNA(VLOOKUP($B347,'[2]1516 Exp_Rev Access'!$F$7:$FS$310,167,FALSE)),"",VLOOKUP($B347,'[2]1516 Exp_Rev Access'!$F$7:$FS$310,167,FALSE))</f>
        <v>0</v>
      </c>
      <c r="GJ347" s="90">
        <f>IF(ISNA(VLOOKUP($B347,'[2]1516 Exp_Rev Access'!$F$7:$FS$310,168,FALSE)),"",VLOOKUP($B347,'[2]1516 Exp_Rev Access'!$F$7:$FS$310,168,FALSE))</f>
        <v>0</v>
      </c>
      <c r="GK347" s="90">
        <f>IF(ISNA(VLOOKUP($B347,'[2]1516 Exp_Rev Access'!$F$7:$FS$310,169,FALSE)),"",VLOOKUP($B347,'[2]1516 Exp_Rev Access'!$F$7:$FS$310,169,FALSE))</f>
        <v>14988</v>
      </c>
      <c r="GL347" s="90">
        <f>IF(ISNA(VLOOKUP($B347,'[2]1516 Exp_Rev Access'!$F$7:$FS$310,170,FALSE)),"",VLOOKUP($B347,'[2]1516 Exp_Rev Access'!$F$7:$FS$310,170,FALSE))</f>
        <v>0</v>
      </c>
      <c r="GM347" s="90">
        <f>IF(ISNA(VLOOKUP($B347,'[2]1516 Exp_Rev Access'!$F$7:$FT$310,171,FALSE)),"",VLOOKUP($B347,'[2]1516 Exp_Rev Access'!$F$7:$FT$310,171,FALSE))</f>
        <v>0</v>
      </c>
      <c r="GN347" s="90">
        <f>IF(ISNA(VLOOKUP($B347,'[2]1516 Exp_Rev Access'!$F$7:$FU$310,172,FALSE)),"",VLOOKUP($B347,'[2]1516 Exp_Rev Access'!$F$7:$FU$310,172,FALSE))</f>
        <v>0</v>
      </c>
      <c r="GO347" s="90">
        <f>IF(ISNA(VLOOKUP($B347,'[2]1516 Exp_Rev Access'!$F$7:$FV$310,173,FALSE)),"",VLOOKUP($B347,'[2]1516 Exp_Rev Access'!$F$7:$FV$310,173,FALSE))</f>
        <v>0</v>
      </c>
      <c r="GP347" s="90">
        <f>IF(ISNA(VLOOKUP($B347,'[2]1516 Exp_Rev Access'!$F$7:$GA$310,174,FALSE)),"",VLOOKUP($B347,'[2]1516 Exp_Rev Access'!$F$7:$GA$310,174,FALSE))</f>
        <v>0</v>
      </c>
      <c r="GQ347" s="90">
        <f>IF(ISNA(VLOOKUP($B347,'[2]1516 Exp_Rev Access'!$F$7:$GA$310,175,FALSE)),"",VLOOKUP($B347,'[2]1516 Exp_Rev Access'!$F$7:$GA$310,175,FALSE))</f>
        <v>0</v>
      </c>
      <c r="GR347" s="90">
        <f>IF(ISNA(VLOOKUP($B347,'[2]1516 Exp_Rev Access'!$F$7:$GA$310,176,FALSE)),"",VLOOKUP($B347,'[2]1516 Exp_Rev Access'!$F$7:$GA$310,176,FALSE))</f>
        <v>0</v>
      </c>
      <c r="GS347" s="90">
        <f>IF(ISNA(VLOOKUP($B347,'[2]1516 Exp_Rev Access'!$F$7:$GA$310,177,FALSE)),"",VLOOKUP($B347,'[2]1516 Exp_Rev Access'!$F$7:$GA$310,177,FALSE))</f>
        <v>0</v>
      </c>
      <c r="GT347" s="90">
        <f>IF(ISNA(VLOOKUP($B347,'[2]1516 Exp_Rev Access'!$F$7:$GA$310,178,FALSE)),"",VLOOKUP($B347,'[2]1516 Exp_Rev Access'!$F$7:$GA$310,178,FALSE))</f>
        <v>0</v>
      </c>
      <c r="GU347" s="53">
        <f t="shared" si="836"/>
        <v>51646.840000000004</v>
      </c>
      <c r="GV347" s="92">
        <f t="shared" si="837"/>
        <v>1.712140576581726E-2</v>
      </c>
      <c r="GW347" s="114">
        <f t="shared" si="838"/>
        <v>326.85804695905335</v>
      </c>
    </row>
    <row r="348" spans="1:222" x14ac:dyDescent="0.2">
      <c r="B348" s="87" t="s">
        <v>695</v>
      </c>
      <c r="C348" s="87" t="s">
        <v>696</v>
      </c>
      <c r="D348" s="88">
        <f>IF(ISNA(VLOOKUP($B348,'[2]1516 enrollment_Rev_Exp by size'!$A$6:$C$325,3,FALSE)),"",VLOOKUP($B348,'[2]1516 enrollment_Rev_Exp by size'!$A$6:$C$325,3,FALSE))</f>
        <v>935.4899999999999</v>
      </c>
      <c r="E348" s="89">
        <v>10916898.039999999</v>
      </c>
      <c r="F348" s="67">
        <f t="shared" si="816"/>
        <v>10916898.040000003</v>
      </c>
      <c r="G348" s="67">
        <f t="shared" si="817"/>
        <v>0</v>
      </c>
      <c r="H348" s="90">
        <f>IF(ISNA(VLOOKUP($B348,'[2]1516 Exp_Rev Access'!$F$7:$FS$310,2,FALSE)),"",VLOOKUP($B348,'[2]1516 Exp_Rev Access'!$F$7:$FS$310,2,FALSE))</f>
        <v>214761.77</v>
      </c>
      <c r="I348" s="90">
        <f>IF(ISNA(VLOOKUP($B348,'[2]1516 Exp_Rev Access'!$F$7:$FS$310,3,FALSE)),"",VLOOKUP($B348,'[2]1516 Exp_Rev Access'!$F$7:$FS$310,3,FALSE))</f>
        <v>0</v>
      </c>
      <c r="J348" s="90">
        <f>IF(ISNA(VLOOKUP($B348,'[2]1516 Exp_Rev Access'!$F$7:$FS$310,4,FALSE)),"",VLOOKUP($B348,'[2]1516 Exp_Rev Access'!$F$7:$FS$310,4,FALSE))</f>
        <v>0</v>
      </c>
      <c r="K348" s="90">
        <f>IF(ISNA(VLOOKUP($B348,'[2]1516 Exp_Rev Access'!$F$7:$FS$310,5,FALSE)),"-",VLOOKUP($B348,'[2]1516 Exp_Rev Access'!$F$7:$FS$310,5,FALSE))</f>
        <v>10870.8</v>
      </c>
      <c r="L348" s="90">
        <f>IF(ISNA(VLOOKUP($B348,'[2]1516 Exp_Rev Access'!$F$7:$FS$310,6,FALSE)),"",VLOOKUP($B348,'[2]1516 Exp_Rev Access'!$F$7:$FS$310,6,FALSE))</f>
        <v>0</v>
      </c>
      <c r="M348" s="90">
        <f>IF(ISNA(VLOOKUP($B348,'[2]1516 Exp_Rev Access'!$F$7:$FS$310,7,FALSE)),"",VLOOKUP($B348,'[2]1516 Exp_Rev Access'!$F$7:$FS$310,7,FALSE))</f>
        <v>0</v>
      </c>
      <c r="N348" s="53">
        <f t="shared" si="818"/>
        <v>225632.56999999998</v>
      </c>
      <c r="O348" s="91">
        <f t="shared" si="819"/>
        <v>2.0668194314288933E-2</v>
      </c>
      <c r="P348" s="53">
        <f t="shared" si="820"/>
        <v>241.1918566740425</v>
      </c>
      <c r="Q348" s="90">
        <f>IF(ISNA(VLOOKUP($B348,'[2]1516 Exp_Rev Access'!$F$7:$FS$310,8,FALSE)),"",VLOOKUP($B348,'[2]1516 Exp_Rev Access'!$F$7:$FS$310,8,FALSE))</f>
        <v>36410</v>
      </c>
      <c r="R348" s="90">
        <f>IF(ISNA(VLOOKUP($B348,'[2]1516 Exp_Rev Access'!$F$7:$FS$310,9,FALSE)),"",VLOOKUP($B348,'[2]1516 Exp_Rev Access'!$F$7:$FS$310,9,FALSE))</f>
        <v>0</v>
      </c>
      <c r="S348" s="90">
        <f>IF(ISNA(VLOOKUP($B348,'[2]1516 Exp_Rev Access'!$F$7:$FS$310,10,FALSE)),"",VLOOKUP($B348,'[2]1516 Exp_Rev Access'!$F$7:$FS$310,10,FALSE))</f>
        <v>0</v>
      </c>
      <c r="T348" s="90">
        <f>IF(ISNA(VLOOKUP($B348,'[2]1516 Exp_Rev Access'!$F$7:$FS$310,11,FALSE)),"",VLOOKUP($B348,'[2]1516 Exp_Rev Access'!$F$7:$FS$310,11,FALSE))</f>
        <v>0</v>
      </c>
      <c r="U348" s="90">
        <f>IF(ISNA(VLOOKUP($B348,'[2]1516 Exp_Rev Access'!$F$7:$FS$310,12,FALSE)),"",VLOOKUP($B348,'[2]1516 Exp_Rev Access'!$F$7:$FS$310,12,FALSE))</f>
        <v>0</v>
      </c>
      <c r="V348" s="90">
        <f>IF(ISNA(VLOOKUP($B348,'[2]1516 Exp_Rev Access'!$F$7:$FS$310,13,FALSE)),"",VLOOKUP($B348,'[2]1516 Exp_Rev Access'!$F$7:$FS$310,13,FALSE))</f>
        <v>0</v>
      </c>
      <c r="W348" s="90">
        <f>IF(ISNA(VLOOKUP($B348,'[2]1516 Exp_Rev Access'!$F$7:$FS$310,14,FALSE)),"",VLOOKUP($B348,'[2]1516 Exp_Rev Access'!$F$7:$FS$310,14,FALSE))</f>
        <v>0</v>
      </c>
      <c r="X348" s="90">
        <f>IF(ISNA(VLOOKUP($B348,'[2]1516 Exp_Rev Access'!$F$7:$FS$310,15,FALSE)),"",VLOOKUP($B348,'[2]1516 Exp_Rev Access'!$F$7:$FS$310,15,FALSE))</f>
        <v>0</v>
      </c>
      <c r="Y348" s="90">
        <f>IF(ISNA(VLOOKUP($B348,'[2]1516 Exp_Rev Access'!$F$7:$FS$310,16,FALSE)),"",VLOOKUP($B348,'[2]1516 Exp_Rev Access'!$F$7:$FS$310,16,FALSE))</f>
        <v>0</v>
      </c>
      <c r="Z348" s="90">
        <f>IF(ISNA(VLOOKUP($B348,'[2]1516 Exp_Rev Access'!$F$7:$FS$310,17,FALSE)),"",VLOOKUP($B348,'[2]1516 Exp_Rev Access'!$F$7:$FS$310,17,FALSE))</f>
        <v>0</v>
      </c>
      <c r="AA348" s="90">
        <f>IF(ISNA(VLOOKUP($B348,'[2]1516 Exp_Rev Access'!$F$7:$FS$310,18,FALSE)),"",VLOOKUP($B348,'[2]1516 Exp_Rev Access'!$F$7:$FS$310,18,FALSE))</f>
        <v>0</v>
      </c>
      <c r="AB348" s="90">
        <f>IF(ISNA(VLOOKUP($B348,'[2]1516 Exp_Rev Access'!$F$7:$FS$310,19,FALSE)),"",VLOOKUP($B348,'[2]1516 Exp_Rev Access'!$F$7:$FS$310,19,FALSE))</f>
        <v>0</v>
      </c>
      <c r="AC348" s="90">
        <f>IF(ISNA(VLOOKUP($B348,'[2]1516 Exp_Rev Access'!$F$7:$FS$310,20,FALSE)),"",VLOOKUP($B348,'[2]1516 Exp_Rev Access'!$F$7:$FS$310,20,FALSE))</f>
        <v>0</v>
      </c>
      <c r="AD348" s="90">
        <f>IF(ISNA(VLOOKUP($B348,'[2]1516 Exp_Rev Access'!$F$7:$FS$310,21,FALSE)),"",VLOOKUP($B348,'[2]1516 Exp_Rev Access'!$F$7:$FS$310,21,FALSE))</f>
        <v>4973.1000000000004</v>
      </c>
      <c r="AE348" s="90">
        <f>IF(ISNA(VLOOKUP($B348,'[2]1516 Exp_Rev Access'!$F$7:$FS$310,22,FALSE)),"",VLOOKUP($B348,'[2]1516 Exp_Rev Access'!$F$7:$FS$310,22,FALSE))</f>
        <v>3426.68</v>
      </c>
      <c r="AF348" s="90">
        <f>IF(ISNA(VLOOKUP($B348,'[2]1516 Exp_Rev Access'!$F$7:$FS$310,23,FALSE)),"",VLOOKUP($B348,'[2]1516 Exp_Rev Access'!$F$7:$FS$310,23,FALSE))</f>
        <v>0</v>
      </c>
      <c r="AG348" s="90">
        <f>IF(ISNA(VLOOKUP($B348,'[2]1516 Exp_Rev Access'!$F$7:$FS$310,24,FALSE)),"",VLOOKUP($B348,'[2]1516 Exp_Rev Access'!$F$7:$FS$310,24,FALSE))</f>
        <v>395800</v>
      </c>
      <c r="AH348" s="90">
        <f>IF(ISNA(VLOOKUP($B348,'[2]1516 Exp_Rev Access'!$F$7:$FS$310,25,FALSE)),"",VLOOKUP($B348,'[2]1516 Exp_Rev Access'!$F$7:$FS$310,25,FALSE))</f>
        <v>160.97999999999999</v>
      </c>
      <c r="AI348" s="90">
        <f>IF(ISNA(VLOOKUP($B348,'[2]1516 Exp_Rev Access'!$F$7:$FS$310,26,FALSE)),"",VLOOKUP($B348,'[2]1516 Exp_Rev Access'!$F$7:$FS$310,26,FALSE))</f>
        <v>195</v>
      </c>
      <c r="AJ348" s="90">
        <f>IF(ISNA(VLOOKUP($B348,'[2]1516 Exp_Rev Access'!$F$7:$FS$310,27,FALSE)),"",VLOOKUP($B348,'[2]1516 Exp_Rev Access'!$F$7:$FS$310,27,FALSE))</f>
        <v>9737.35</v>
      </c>
      <c r="AK348" s="90">
        <f>IF(ISNA(VLOOKUP($B348,'[2]1516 Exp_Rev Access'!$F$7:$FS$310,28,FALSE)),"",VLOOKUP($B348,'[2]1516 Exp_Rev Access'!$F$7:$FS$310,28,FALSE))</f>
        <v>3207.32</v>
      </c>
      <c r="AL348" s="90">
        <f>IF(ISNA(VLOOKUP($B348,'[2]1516 Exp_Rev Access'!$F$7:$FS$310,29,FALSE)),"",VLOOKUP($B348,'[2]1516 Exp_Rev Access'!$F$7:$FS$310,29,FALSE))</f>
        <v>35298.980000000003</v>
      </c>
      <c r="AM348" s="53">
        <f t="shared" si="821"/>
        <v>489209.41</v>
      </c>
      <c r="AN348" s="92">
        <f t="shared" si="822"/>
        <v>4.4812125954416263E-2</v>
      </c>
      <c r="AO348" s="68">
        <f t="shared" si="823"/>
        <v>522.94456381147847</v>
      </c>
      <c r="AP348" s="90">
        <f>IF(ISNA(VLOOKUP($B348,'[2]1516 Exp_Rev Access'!$F$7:$FS$310,30,FALSE)),"",VLOOKUP($B348,'[2]1516 Exp_Rev Access'!$F$7:$FS$310,30,FALSE))</f>
        <v>6071439.25</v>
      </c>
      <c r="AQ348" s="90">
        <f>IF(ISNA(VLOOKUP($B348,'[2]1516 Exp_Rev Access'!$F$7:$FS$310,31,FALSE)),"",VLOOKUP($B348,'[2]1516 Exp_Rev Access'!$F$7:$FS$310,31,FALSE))</f>
        <v>141738.26999999999</v>
      </c>
      <c r="AR348" s="90">
        <f>IF(ISNA(VLOOKUP($B348,'[2]1516 Exp_Rev Access'!$F$7:$FS$310,32,FALSE)),"",VLOOKUP($B348,'[2]1516 Exp_Rev Access'!$F$7:$FS$310,32,FALSE))</f>
        <v>397650.32</v>
      </c>
      <c r="AS348" s="90">
        <f>IF(ISNA(VLOOKUP($B348,'[2]1516 Exp_Rev Access'!$F$7:$FS$310,33,FALSE)),"",VLOOKUP($B348,'[2]1516 Exp_Rev Access'!$F$7:$FS$310,33,FALSE))</f>
        <v>0</v>
      </c>
      <c r="AT348" s="90">
        <f>IF(ISNA(VLOOKUP($B348,'[2]1516 Exp_Rev Access'!$F$7:$FS$310,34,FALSE)),"",VLOOKUP($B348,'[2]1516 Exp_Rev Access'!$F$7:$FS$310,34,FALSE))</f>
        <v>0</v>
      </c>
      <c r="AU348" s="53">
        <f t="shared" si="824"/>
        <v>6610827.8399999999</v>
      </c>
      <c r="AV348" s="93">
        <f t="shared" si="825"/>
        <v>0.60555918135148223</v>
      </c>
      <c r="AW348" s="53">
        <f t="shared" si="826"/>
        <v>7066.700702305744</v>
      </c>
      <c r="AX348" s="90">
        <f>IF(ISNA(VLOOKUP($B348,'[2]1516 Exp_Rev Access'!$F$7:$FS$310,35,FALSE)),"",VLOOKUP($B348,'[2]1516 Exp_Rev Access'!$F$7:$FS$310,35,FALSE))</f>
        <v>0</v>
      </c>
      <c r="AY348" s="90">
        <f>IF(ISNA(VLOOKUP($B348,'[2]1516 Exp_Rev Access'!$F$7:$FS$310,36,FALSE)),"",VLOOKUP($B348,'[2]1516 Exp_Rev Access'!$F$7:$FS$310,36,FALSE))</f>
        <v>700681.74</v>
      </c>
      <c r="AZ348" s="90">
        <f>IF(ISNA(VLOOKUP($B348,'[2]1516 Exp_Rev Access'!$F$7:$FS$310,37,FALSE)),"",VLOOKUP($B348,'[2]1516 Exp_Rev Access'!$F$7:$FS$310,37,FALSE))</f>
        <v>0</v>
      </c>
      <c r="BA348" s="90">
        <f>IF(ISNA(VLOOKUP($B348,'[2]1516 Exp_Rev Access'!$F$7:$FS$310,38,FALSE)),"",VLOOKUP($B348,'[2]1516 Exp_Rev Access'!$F$7:$FS$310,38,FALSE))</f>
        <v>0</v>
      </c>
      <c r="BB348" s="90">
        <f>IF(ISNA(VLOOKUP($B348,'[2]1516 Exp_Rev Access'!$F$7:$FS$310,39,FALSE)),"",VLOOKUP($B348,'[2]1516 Exp_Rev Access'!$F$7:$FS$310,39,FALSE))</f>
        <v>0</v>
      </c>
      <c r="BC348" s="90">
        <f>IF(ISNA(VLOOKUP($B348,'[2]1516 Exp_Rev Access'!$F$7:$FS$310,40,FALSE)),"",VLOOKUP($B348,'[2]1516 Exp_Rev Access'!$F$7:$FS$310,40,FALSE))</f>
        <v>216784.99</v>
      </c>
      <c r="BD348" s="90">
        <f>IF(ISNA(VLOOKUP($B348,'[2]1516 Exp_Rev Access'!$F$7:$FS$310,41,FALSE)),"",VLOOKUP($B348,'[2]1516 Exp_Rev Access'!$F$7:$FS$310,41,FALSE))</f>
        <v>0</v>
      </c>
      <c r="BE348" s="90">
        <f>IF(ISNA(VLOOKUP($B348,'[2]1516 Exp_Rev Access'!$F$7:$FS$310,42,FALSE)),"",VLOOKUP($B348,'[2]1516 Exp_Rev Access'!$F$7:$FS$310,42,FALSE))</f>
        <v>68382.05</v>
      </c>
      <c r="BF348" s="90">
        <f>IF(ISNA(VLOOKUP($B348,'[2]1516 Exp_Rev Access'!$F$7:$FS$310,43,FALSE)),"",VLOOKUP($B348,'[2]1516 Exp_Rev Access'!$F$7:$FS$310,43,FALSE))</f>
        <v>0</v>
      </c>
      <c r="BG348" s="90">
        <f>IF(ISNA(VLOOKUP($B348,'[2]1516 Exp_Rev Access'!$F$7:$FS$310,44,FALSE)),"",VLOOKUP($B348,'[2]1516 Exp_Rev Access'!$F$7:$FS$310,44,FALSE))</f>
        <v>41979.09</v>
      </c>
      <c r="BH348" s="90">
        <f>IF(ISNA(VLOOKUP($B348,'[2]1516 Exp_Rev Access'!$F$7:$FS$310,45,FALSE)),"",VLOOKUP($B348,'[2]1516 Exp_Rev Access'!$F$7:$FS$310,45,FALSE))</f>
        <v>5035.49</v>
      </c>
      <c r="BI348" s="90">
        <f>IF(ISNA(VLOOKUP($B348,'[2]1516 Exp_Rev Access'!$F$7:$FS$310,46,FALSE)),"",VLOOKUP($B348,'[2]1516 Exp_Rev Access'!$F$7:$FS$310,46,FALSE))</f>
        <v>0</v>
      </c>
      <c r="BJ348" s="90">
        <f>IF(ISNA(VLOOKUP($B348,'[2]1516 Exp_Rev Access'!$F$7:$FS$310,47,FALSE)),"",VLOOKUP($B348,'[2]1516 Exp_Rev Access'!$F$7:$FS$310,47,FALSE))</f>
        <v>2903.39</v>
      </c>
      <c r="BK348" s="90">
        <f>IF(ISNA(VLOOKUP($B348,'[2]1516 Exp_Rev Access'!$F$7:$FS$310,48,FALSE)),"",VLOOKUP($B348,'[2]1516 Exp_Rev Access'!$F$7:$FS$310,48,FALSE))</f>
        <v>324689.46999999997</v>
      </c>
      <c r="BL348" s="90">
        <f>IF(ISNA(VLOOKUP($B348,'[2]1516 Exp_Rev Access'!$F$7:$FS$310,49,FALSE)),"",VLOOKUP($B348,'[2]1516 Exp_Rev Access'!$F$7:$FS$310,49,FALSE))</f>
        <v>10731</v>
      </c>
      <c r="BM348" s="90">
        <f>IF(ISNA(VLOOKUP($B348,'[2]1516 Exp_Rev Access'!$F$7:$FS$310,50,FALSE)),"",VLOOKUP($B348,'[2]1516 Exp_Rev Access'!$F$7:$FS$310,50,FALSE))</f>
        <v>0</v>
      </c>
      <c r="BN348" s="90">
        <f>IF(ISNA(VLOOKUP($B348,'[2]1516 Exp_Rev Access'!$F$7:$FS$310,51,FALSE)),"",VLOOKUP($B348,'[2]1516 Exp_Rev Access'!$F$7:$FS$310,51,FALSE))</f>
        <v>0</v>
      </c>
      <c r="BO348" s="90">
        <f>IF(ISNA(VLOOKUP($B348,'[2]1516 Exp_Rev Access'!$F$7:$FS$310,52,FALSE)),"",VLOOKUP($B348,'[2]1516 Exp_Rev Access'!$F$7:$FS$310,52,FALSE))</f>
        <v>0</v>
      </c>
      <c r="BP348" s="90">
        <f>IF(ISNA(VLOOKUP($B348,'[2]1516 Exp_Rev Access'!$F$7:$FS$310,53,FALSE)),"",VLOOKUP($B348,'[2]1516 Exp_Rev Access'!$F$7:$FS$310,53,FALSE))</f>
        <v>0</v>
      </c>
      <c r="BQ348" s="90">
        <f>IF(ISNA(VLOOKUP($B348,'[2]1516 Exp_Rev Access'!$F$7:$FS$310,54,FALSE)),"",VLOOKUP($B348,'[2]1516 Exp_Rev Access'!$F$7:$FS$310,54,FALSE))</f>
        <v>2680</v>
      </c>
      <c r="BR348" s="90">
        <f>IF(ISNA(VLOOKUP($B348,'[2]1516 Exp_Rev Access'!$F$7:$FS$310,55,FALSE)),"",VLOOKUP($B348,'[2]1516 Exp_Rev Access'!$F$7:$FS$310,55,FALSE))</f>
        <v>0</v>
      </c>
      <c r="BS348" s="90">
        <f>IF(ISNA(VLOOKUP($B348,'[2]1516 Exp_Rev Access'!$F$7:$FS$310,56,FALSE)),"",VLOOKUP($B348,'[2]1516 Exp_Rev Access'!$F$7:$FS$310,56,FALSE))</f>
        <v>0</v>
      </c>
      <c r="BT348" s="90">
        <f>IF(ISNA(VLOOKUP($B348,'[2]1516 Exp_Rev Access'!$F$7:$FS$310,57,FALSE)),"",VLOOKUP($B348,'[2]1516 Exp_Rev Access'!$F$7:$FS$310,57,FALSE))</f>
        <v>0</v>
      </c>
      <c r="BU348" s="90">
        <f>IF(ISNA(VLOOKUP($B348,'[2]1516 Exp_Rev Access'!$F$7:$FS$310,58,FALSE)),"",VLOOKUP($B348,'[2]1516 Exp_Rev Access'!$F$7:$FS$310,58,FALSE))</f>
        <v>0</v>
      </c>
      <c r="BV348" s="53">
        <f t="shared" si="827"/>
        <v>1373867.22</v>
      </c>
      <c r="BW348" s="92">
        <f t="shared" si="828"/>
        <v>0.12584776508547479</v>
      </c>
      <c r="BX348" s="68">
        <f t="shared" si="829"/>
        <v>1468.6070615399417</v>
      </c>
      <c r="BY348" s="90">
        <f>IF(ISNA(VLOOKUP($B348,'[2]1516 Exp_Rev Access'!$F$7:$FS$310,59,FALSE)),"",VLOOKUP($B348,'[2]1516 Exp_Rev Access'!$F$7:$FS$310,59,FALSE))</f>
        <v>0</v>
      </c>
      <c r="BZ348" s="90">
        <f>IF(ISNA(VLOOKUP($B348,'[2]1516 Exp_Rev Access'!$F$7:$FS$310,60,FALSE)),"",VLOOKUP($B348,'[2]1516 Exp_Rev Access'!$F$7:$FS$310,60,FALSE))</f>
        <v>110588.14</v>
      </c>
      <c r="CA348" s="90">
        <f>IF(ISNA(VLOOKUP($B348,'[2]1516 Exp_Rev Access'!$F$7:$FS$310,61,FALSE)),"",VLOOKUP($B348,'[2]1516 Exp_Rev Access'!$F$7:$FS$310,61,FALSE))</f>
        <v>7706.36</v>
      </c>
      <c r="CB348" s="90">
        <f>IF(ISNA(VLOOKUP($B348,'[2]1516 Exp_Rev Access'!$F$7:$FS$310,62,FALSE)),"",VLOOKUP($B348,'[2]1516 Exp_Rev Access'!$F$7:$FS$310,62,FALSE))</f>
        <v>0</v>
      </c>
      <c r="CC348" s="90">
        <f>IF(ISNA(VLOOKUP($B348,'[2]1516 Exp_Rev Access'!$F$7:$FS$310,63,FALSE)),"",VLOOKUP($B348,'[2]1516 Exp_Rev Access'!$F$7:$FS$310,63,FALSE))</f>
        <v>14809.96</v>
      </c>
      <c r="CD348" s="90">
        <f>IF(ISNA(VLOOKUP($B348,'[2]1516 Exp_Rev Access'!$F$7:$FS$310,64,FALSE)),"",VLOOKUP($B348,'[2]1516 Exp_Rev Access'!$F$7:$FS$310,64,FALSE))</f>
        <v>0</v>
      </c>
      <c r="CE348" s="53">
        <f t="shared" si="830"/>
        <v>133104.46</v>
      </c>
      <c r="CF348" s="92">
        <f t="shared" si="831"/>
        <v>1.219251654749356E-2</v>
      </c>
      <c r="CG348" s="94">
        <f t="shared" si="832"/>
        <v>142.28314573111419</v>
      </c>
      <c r="CH348" s="90">
        <f>IF(ISNA(VLOOKUP($B348,'[2]1516 Exp_Rev Access'!$F$7:$FS$310,65,FALSE)),"",VLOOKUP($B348,'[2]1516 Exp_Rev Access'!$F$7:$FS$310,65,FALSE))</f>
        <v>0</v>
      </c>
      <c r="CI348" s="90">
        <f>IF(ISNA(VLOOKUP($B348,'[2]1516 Exp_Rev Access'!$F$7:$FS$310,66,FALSE)),"",VLOOKUP($B348,'[2]1516 Exp_Rev Access'!$F$7:$FS$310,66,FALSE))</f>
        <v>0</v>
      </c>
      <c r="CJ348" s="90">
        <f>IF(ISNA(VLOOKUP($B348,'[2]1516 Exp_Rev Access'!$F$7:$FS$310,67,FALSE)),"",VLOOKUP($B348,'[2]1516 Exp_Rev Access'!$F$7:$FS$310,67,FALSE))</f>
        <v>0</v>
      </c>
      <c r="CK348" s="90">
        <f>IF(ISNA(VLOOKUP($B348,'[2]1516 Exp_Rev Access'!$F$7:$FS$310,68,FALSE)),"",VLOOKUP($B348,'[2]1516 Exp_Rev Access'!$F$7:$FS$310,68,FALSE))</f>
        <v>0</v>
      </c>
      <c r="CL348" s="90">
        <f>IF(ISNA(VLOOKUP($B348,'[2]1516 Exp_Rev Access'!$F$7:$FS$310,69,FALSE)),"",VLOOKUP($B348,'[2]1516 Exp_Rev Access'!$F$7:$FS$310,69,FALSE))</f>
        <v>0</v>
      </c>
      <c r="CM348" s="90">
        <f>IF(ISNA(VLOOKUP($B348,'[2]1516 Exp_Rev Access'!$F$7:$FS$310,70,FALSE)),"",VLOOKUP($B348,'[2]1516 Exp_Rev Access'!$F$7:$FS$310,70,FALSE))</f>
        <v>0</v>
      </c>
      <c r="CN348" s="90">
        <f>IF(ISNA(VLOOKUP($B348,'[2]1516 Exp_Rev Access'!$F$7:$FS$310,71,FALSE)),"",VLOOKUP($B348,'[2]1516 Exp_Rev Access'!$F$7:$FS$310,71,FALSE))</f>
        <v>0</v>
      </c>
      <c r="CO348" s="90">
        <f>IF(ISNA(VLOOKUP($B348,'[2]1516 Exp_Rev Access'!$F$7:$FS$310,72,FALSE)),"",VLOOKUP($B348,'[2]1516 Exp_Rev Access'!$F$7:$FS$310,72,FALSE))</f>
        <v>0</v>
      </c>
      <c r="CP348" s="90">
        <f>IF(ISNA(VLOOKUP($B348,'[2]1516 Exp_Rev Access'!$F$7:$FS$310,73,FALSE)),"",VLOOKUP($B348,'[2]1516 Exp_Rev Access'!$F$7:$FS$310,73,FALSE))</f>
        <v>0</v>
      </c>
      <c r="CQ348" s="90">
        <f>IF(ISNA(VLOOKUP($B348,'[2]1516 Exp_Rev Access'!$F$7:$FS$310,74,FALSE)),"",VLOOKUP($B348,'[2]1516 Exp_Rev Access'!$F$7:$FS$310,74,FALSE))</f>
        <v>77238.460000000006</v>
      </c>
      <c r="CR348" s="90">
        <f>IF(ISNA(VLOOKUP($B348,'[2]1516 Exp_Rev Access'!$F$7:$FS$310,75,FALSE)),"",VLOOKUP($B348,'[2]1516 Exp_Rev Access'!$F$7:$FS$310,75,FALSE))</f>
        <v>0</v>
      </c>
      <c r="CS348" s="90">
        <f>IF(ISNA(VLOOKUP($B348,'[2]1516 Exp_Rev Access'!$F$7:$FS$310,76,FALSE)),"",VLOOKUP($B348,'[2]1516 Exp_Rev Access'!$F$7:$FS$310,76,FALSE))</f>
        <v>0</v>
      </c>
      <c r="CT348" s="90">
        <f>IF(ISNA(VLOOKUP($B348,'[2]1516 Exp_Rev Access'!$F$7:$FS$310,77,FALSE)),"",VLOOKUP($B348,'[2]1516 Exp_Rev Access'!$F$7:$FS$310,77,FALSE))</f>
        <v>0</v>
      </c>
      <c r="CU348" s="90">
        <f>IF(ISNA(VLOOKUP($B348,'[2]1516 Exp_Rev Access'!$F$7:$FS$310,78,FALSE)),"",VLOOKUP($B348,'[2]1516 Exp_Rev Access'!$F$7:$FS$310,78,FALSE))</f>
        <v>409332</v>
      </c>
      <c r="CV348" s="90">
        <f>IF(ISNA(VLOOKUP($B348,'[2]1516 Exp_Rev Access'!$F$7:$FS$310,79,FALSE)),"",VLOOKUP($B348,'[2]1516 Exp_Rev Access'!$F$7:$FS$310,79,FALSE))</f>
        <v>1319.42</v>
      </c>
      <c r="CW348" s="90">
        <f>IF(ISNA(VLOOKUP($B348,'[2]1516 Exp_Rev Access'!$F$7:$FS$310,80,FALSE)),"",VLOOKUP($B348,'[2]1516 Exp_Rev Access'!$F$7:$FS$310,80,FALSE))</f>
        <v>0</v>
      </c>
      <c r="CX348" s="90">
        <f>IF(ISNA(VLOOKUP($B348,'[2]1516 Exp_Rev Access'!$F$7:$FS$310,81,FALSE)),"",VLOOKUP($B348,'[2]1516 Exp_Rev Access'!$F$7:$FS$310,81,FALSE))</f>
        <v>0</v>
      </c>
      <c r="CY348" s="90">
        <f>IF(ISNA(VLOOKUP($B348,'[2]1516 Exp_Rev Access'!$F$7:$FS$310,82,FALSE)),"",VLOOKUP($B348,'[2]1516 Exp_Rev Access'!$F$7:$FS$310,82,FALSE))</f>
        <v>0</v>
      </c>
      <c r="CZ348" s="90">
        <f>IF(ISNA(VLOOKUP($B348,'[2]1516 Exp_Rev Access'!$F$7:$FS$310,83,FALSE)),"",VLOOKUP($B348,'[2]1516 Exp_Rev Access'!$F$7:$FS$310,83,FALSE))</f>
        <v>0</v>
      </c>
      <c r="DA348" s="90">
        <f>IF(ISNA(VLOOKUP($B348,'[2]1516 Exp_Rev Access'!$F$7:$FS$310,84,FALSE)),"",VLOOKUP($B348,'[2]1516 Exp_Rev Access'!$F$7:$FS$310,84,FALSE))</f>
        <v>0</v>
      </c>
      <c r="DB348" s="90">
        <f>IF(ISNA(VLOOKUP($B348,'[2]1516 Exp_Rev Access'!$F$7:$FS$310,85,FALSE)),"",VLOOKUP($B348,'[2]1516 Exp_Rev Access'!$F$7:$FS$310,85,FALSE))</f>
        <v>0</v>
      </c>
      <c r="DC348" s="90">
        <f>IF(ISNA(VLOOKUP($B348,'[2]1516 Exp_Rev Access'!$F$7:$FS$310,86,FALSE)),"",VLOOKUP($B348,'[2]1516 Exp_Rev Access'!$F$7:$FS$310,86,FALSE))</f>
        <v>0</v>
      </c>
      <c r="DD348" s="90">
        <f>IF(ISNA(VLOOKUP($B348,'[2]1516 Exp_Rev Access'!$F$7:$FS$310,87,FALSE)),"",VLOOKUP($B348,'[2]1516 Exp_Rev Access'!$F$7:$FS$310,87,FALSE))</f>
        <v>0</v>
      </c>
      <c r="DE348" s="90">
        <f>IF(ISNA(VLOOKUP($B348,'[2]1516 Exp_Rev Access'!$F$7:$FS$310,88,FALSE)),"",VLOOKUP($B348,'[2]1516 Exp_Rev Access'!$F$7:$FS$310,88,FALSE))</f>
        <v>0</v>
      </c>
      <c r="DF348" s="90">
        <f>IF(ISNA(VLOOKUP($B348,'[2]1516 Exp_Rev Access'!$F$7:$FS$310,89,FALSE)),"",VLOOKUP($B348,'[2]1516 Exp_Rev Access'!$F$7:$FS$310,89,FALSE))</f>
        <v>0</v>
      </c>
      <c r="DG348" s="90">
        <f>IF(ISNA(VLOOKUP($B348,'[2]1516 Exp_Rev Access'!$F$7:$FS$310,90,FALSE)),"",VLOOKUP($B348,'[2]1516 Exp_Rev Access'!$F$7:$FS$310,90,FALSE))</f>
        <v>0</v>
      </c>
      <c r="DH348" s="90">
        <f>IF(ISNA(VLOOKUP($B348,'[2]1516 Exp_Rev Access'!$F$7:$FS$310,91,FALSE)),"",VLOOKUP($B348,'[2]1516 Exp_Rev Access'!$F$7:$FS$310,91,FALSE))</f>
        <v>0</v>
      </c>
      <c r="DI348" s="90">
        <f>IF(ISNA(VLOOKUP($B348,'[2]1516 Exp_Rev Access'!$F$7:$FS$310,92,FALSE)),"",VLOOKUP($B348,'[2]1516 Exp_Rev Access'!$F$7:$FS$310,92,FALSE))</f>
        <v>101706.11</v>
      </c>
      <c r="DJ348" s="90">
        <f>IF(ISNA(VLOOKUP($B348,'[2]1516 Exp_Rev Access'!$F$7:$FS$310,93,FALSE)),"",VLOOKUP($B348,'[2]1516 Exp_Rev Access'!$F$7:$FS$310,93,FALSE))</f>
        <v>0</v>
      </c>
      <c r="DK348" s="90">
        <f>IF(ISNA(VLOOKUP($B348,'[2]1516 Exp_Rev Access'!$F$7:$FS$310,94,FALSE)),"",VLOOKUP($B348,'[2]1516 Exp_Rev Access'!$F$7:$FS$310,94,FALSE))</f>
        <v>0</v>
      </c>
      <c r="DL348" s="90">
        <f>IF(ISNA(VLOOKUP($B348,'[2]1516 Exp_Rev Access'!$F$7:$FS$310,95,FALSE)),"",VLOOKUP($B348,'[2]1516 Exp_Rev Access'!$F$7:$FS$310,95,FALSE))</f>
        <v>0</v>
      </c>
      <c r="DM348" s="90">
        <f>IF(ISNA(VLOOKUP($B348,'[2]1516 Exp_Rev Access'!$F$7:$FS$310,96,FALSE)),"",VLOOKUP($B348,'[2]1516 Exp_Rev Access'!$F$7:$FS$310,96,FALSE))</f>
        <v>0</v>
      </c>
      <c r="DN348" s="90">
        <f>IF(ISNA(VLOOKUP($B348,'[2]1516 Exp_Rev Access'!$F$7:$FS$310,97,FALSE)),"",VLOOKUP($B348,'[2]1516 Exp_Rev Access'!$F$7:$FS$310,97,FALSE))</f>
        <v>0</v>
      </c>
      <c r="DO348" s="90">
        <f>IF(ISNA(VLOOKUP($B348,'[2]1516 Exp_Rev Access'!$F$7:$FS$310,98,FALSE)),"",VLOOKUP($B348,'[2]1516 Exp_Rev Access'!$F$7:$FS$310,98,FALSE))</f>
        <v>0</v>
      </c>
      <c r="DP348" s="90">
        <f>IF(ISNA(VLOOKUP($B348,'[2]1516 Exp_Rev Access'!$F$7:$FS$310,99,FALSE)),"",VLOOKUP($B348,'[2]1516 Exp_Rev Access'!$F$7:$FS$310,99,FALSE))</f>
        <v>0</v>
      </c>
      <c r="DQ348" s="90">
        <f>IF(ISNA(VLOOKUP($B348,'[2]1516 Exp_Rev Access'!$F$7:$FS$310,100,FALSE)),"",VLOOKUP($B348,'[2]1516 Exp_Rev Access'!$F$7:$FS$310,100,FALSE))</f>
        <v>0</v>
      </c>
      <c r="DR348" s="90">
        <f>IF(ISNA(VLOOKUP($B348,'[2]1516 Exp_Rev Access'!$F$7:$FS$310,101,FALSE)),"",VLOOKUP($B348,'[2]1516 Exp_Rev Access'!$F$7:$FS$310,101,FALSE))</f>
        <v>0</v>
      </c>
      <c r="DS348" s="90">
        <f>IF(ISNA(VLOOKUP($B348,'[2]1516 Exp_Rev Access'!$F$7:$FS$310,102,FALSE)),"",VLOOKUP($B348,'[2]1516 Exp_Rev Access'!$F$7:$FS$310,102,FALSE))</f>
        <v>0</v>
      </c>
      <c r="DT348" s="90">
        <f>IF(ISNA(VLOOKUP($B348,'[2]1516 Exp_Rev Access'!$F$7:$FS$310,103,FALSE)),"",VLOOKUP($B348,'[2]1516 Exp_Rev Access'!$F$7:$FS$310,103,FALSE))</f>
        <v>0</v>
      </c>
      <c r="DU348" s="90">
        <f>IF(ISNA(VLOOKUP($B348,'[2]1516 Exp_Rev Access'!$F$7:$FS$310,104,FALSE)),"",VLOOKUP($B348,'[2]1516 Exp_Rev Access'!$F$7:$FS$310,104,FALSE))</f>
        <v>0</v>
      </c>
      <c r="DV348" s="90">
        <f>IF(ISNA(VLOOKUP($B348,'[2]1516 Exp_Rev Access'!$F$7:$FS$310,105,FALSE)),"",VLOOKUP($B348,'[2]1516 Exp_Rev Access'!$F$7:$FS$310,105,FALSE))</f>
        <v>0</v>
      </c>
      <c r="DW348" s="90">
        <f>IF(ISNA(VLOOKUP($B348,'[2]1516 Exp_Rev Access'!$F$7:$FS$310,106,FALSE)),"",VLOOKUP($B348,'[2]1516 Exp_Rev Access'!$F$7:$FS$310,106,FALSE))</f>
        <v>0</v>
      </c>
      <c r="DX348" s="90">
        <f>IF(ISNA(VLOOKUP($B348,'[2]1516 Exp_Rev Access'!$F$7:$FS$310,107,FALSE)),"",VLOOKUP($B348,'[2]1516 Exp_Rev Access'!$F$7:$FS$310,107,FALSE))</f>
        <v>0</v>
      </c>
      <c r="DY348" s="90">
        <f>IF(ISNA(VLOOKUP($B348,'[2]1516 Exp_Rev Access'!$F$7:$FS$310,108,FALSE)),"",VLOOKUP($B348,'[2]1516 Exp_Rev Access'!$F$7:$FS$310,108,FALSE))</f>
        <v>0</v>
      </c>
      <c r="DZ348" s="90">
        <f>IF(ISNA(VLOOKUP($B348,'[2]1516 Exp_Rev Access'!$F$7:$FS$310,109,FALSE)),"",VLOOKUP($B348,'[2]1516 Exp_Rev Access'!$F$7:$FS$310,109,FALSE))</f>
        <v>0</v>
      </c>
      <c r="EA348" s="90">
        <f>IF(ISNA(VLOOKUP($B348,'[2]1516 Exp_Rev Access'!$F$7:$FS$310,110,FALSE)),"",VLOOKUP($B348,'[2]1516 Exp_Rev Access'!$F$7:$FS$310,110,FALSE))</f>
        <v>0</v>
      </c>
      <c r="EB348" s="90">
        <f>IF(ISNA(VLOOKUP($B348,'[2]1516 Exp_Rev Access'!$F$7:$FS$310,111,FALSE)),"",VLOOKUP($B348,'[2]1516 Exp_Rev Access'!$F$7:$FS$310,111,FALSE))</f>
        <v>0</v>
      </c>
      <c r="EC348" s="90">
        <f>IF(ISNA(VLOOKUP($B348,'[2]1516 Exp_Rev Access'!$F$7:$FS$310,112,FALSE)),"",VLOOKUP($B348,'[2]1516 Exp_Rev Access'!$F$7:$FS$310,112,FALSE))</f>
        <v>0</v>
      </c>
      <c r="ED348" s="90">
        <f>IF(ISNA(VLOOKUP($B348,'[2]1516 Exp_Rev Access'!$F$7:$FS$310,113,FALSE)),"",VLOOKUP($B348,'[2]1516 Exp_Rev Access'!$F$7:$FS$310,113,FALSE))</f>
        <v>0</v>
      </c>
      <c r="EE348" s="90">
        <f>IF(ISNA(VLOOKUP($B348,'[2]1516 Exp_Rev Access'!$F$7:$FS$310,114,FALSE)),"",VLOOKUP($B348,'[2]1516 Exp_Rev Access'!$F$7:$FS$310,114,FALSE))</f>
        <v>0</v>
      </c>
      <c r="EF348" s="90">
        <f>IF(ISNA(VLOOKUP($B348,'[2]1516 Exp_Rev Access'!$F$7:$FS$310,115,FALSE)),"",VLOOKUP($B348,'[2]1516 Exp_Rev Access'!$F$7:$FS$310,115,FALSE))</f>
        <v>0</v>
      </c>
      <c r="EG348" s="90">
        <f>IF(ISNA(VLOOKUP($B348,'[2]1516 Exp_Rev Access'!$F$7:$FS$310,116,FALSE)),"",VLOOKUP($B348,'[2]1516 Exp_Rev Access'!$F$7:$FS$310,116,FALSE))</f>
        <v>0</v>
      </c>
      <c r="EH348" s="90">
        <f>IF(ISNA(VLOOKUP($B348,'[2]1516 Exp_Rev Access'!$F$7:$FS$310,117,FALSE)),"",VLOOKUP($B348,'[2]1516 Exp_Rev Access'!$F$7:$FS$310,117,FALSE))</f>
        <v>0</v>
      </c>
      <c r="EI348" s="90">
        <f>IF(ISNA(VLOOKUP($B348,'[2]1516 Exp_Rev Access'!$F$7:$FS$310,118,FALSE)),"",VLOOKUP($B348,'[2]1516 Exp_Rev Access'!$F$7:$FS$310,118,FALSE))</f>
        <v>0</v>
      </c>
      <c r="EJ348" s="90">
        <f>IF(ISNA(VLOOKUP($B348,'[2]1516 Exp_Rev Access'!$F$7:$FS$310,119,FALSE)),"",VLOOKUP($B348,'[2]1516 Exp_Rev Access'!$F$7:$FS$310,119,FALSE))</f>
        <v>0</v>
      </c>
      <c r="EK348" s="90">
        <f>IF(ISNA(VLOOKUP($B348,'[2]1516 Exp_Rev Access'!$F$7:$FS$310,120,FALSE)),"",VLOOKUP($B348,'[2]1516 Exp_Rev Access'!$F$7:$FS$310,120,FALSE))</f>
        <v>0</v>
      </c>
      <c r="EL348" s="90">
        <f>IF(ISNA(VLOOKUP($B348,'[2]1516 Exp_Rev Access'!$F$7:$FS$310,121,FALSE)),"",VLOOKUP($B348,'[2]1516 Exp_Rev Access'!$F$7:$FS$310,121,FALSE))</f>
        <v>0</v>
      </c>
      <c r="EM348" s="90">
        <f>IF(ISNA(VLOOKUP($B348,'[2]1516 Exp_Rev Access'!$F$7:$FS$310,122,FALSE)),"",VLOOKUP($B348,'[2]1516 Exp_Rev Access'!$F$7:$FS$310,122,FALSE))</f>
        <v>0</v>
      </c>
      <c r="EN348" s="90">
        <f>IF(ISNA(VLOOKUP($B348,'[2]1516 Exp_Rev Access'!$F$7:$FS$310,123,FALSE)),"",VLOOKUP($B348,'[2]1516 Exp_Rev Access'!$F$7:$FS$310,123,FALSE))</f>
        <v>0</v>
      </c>
      <c r="EO348" s="90">
        <f>IF(ISNA(VLOOKUP($B348,'[2]1516 Exp_Rev Access'!$F$7:$FS$310,124,FALSE)),"",VLOOKUP($B348,'[2]1516 Exp_Rev Access'!$F$7:$FS$310,124,FALSE))</f>
        <v>20880.36</v>
      </c>
      <c r="EP348" s="90">
        <f>IF(ISNA(VLOOKUP($B348,'[2]1516 Exp_Rev Access'!$F$7:$FS$310,125,FALSE)),"",VLOOKUP($B348,'[2]1516 Exp_Rev Access'!$F$7:$FS$310,125,FALSE))</f>
        <v>0</v>
      </c>
      <c r="EQ348" s="90">
        <f>IF(ISNA(VLOOKUP($B348,'[2]1516 Exp_Rev Access'!$F$7:$FS$310,126,FALSE)),"",VLOOKUP($B348,'[2]1516 Exp_Rev Access'!$F$7:$FS$310,126,FALSE))</f>
        <v>0</v>
      </c>
      <c r="ER348" s="90">
        <f>IF(ISNA(VLOOKUP($B348,'[2]1516 Exp_Rev Access'!$F$7:$FS$310,127,FALSE)),"",VLOOKUP($B348,'[2]1516 Exp_Rev Access'!$F$7:$FS$310,127,FALSE))</f>
        <v>0</v>
      </c>
      <c r="ES348" s="90">
        <f>IF(ISNA(VLOOKUP($B348,'[2]1516 Exp_Rev Access'!$F$7:$FS$310,128,FALSE)),"",VLOOKUP($B348,'[2]1516 Exp_Rev Access'!$F$7:$FS$310,128,FALSE))</f>
        <v>0</v>
      </c>
      <c r="ET348" s="90">
        <f>IF(ISNA(VLOOKUP($B348,'[2]1516 Exp_Rev Access'!$F$7:$FS$310,129,FALSE)),"",VLOOKUP($B348,'[2]1516 Exp_Rev Access'!$F$7:$FS$310,129,FALSE))</f>
        <v>0</v>
      </c>
      <c r="EU348" s="90">
        <f>IF(ISNA(VLOOKUP($B348,'[2]1516 Exp_Rev Access'!$F$7:$FS$310,130,FALSE)),"",VLOOKUP($B348,'[2]1516 Exp_Rev Access'!$F$7:$FS$310,130,FALSE))</f>
        <v>0</v>
      </c>
      <c r="EV348" s="90">
        <f>IF(ISNA(VLOOKUP($B348,'[2]1516 Exp_Rev Access'!$F$7:$FS$310,131,FALSE)),"",VLOOKUP($B348,'[2]1516 Exp_Rev Access'!$F$7:$FS$310,131,FALSE))</f>
        <v>0</v>
      </c>
      <c r="EW348" s="90">
        <f>IF(ISNA(VLOOKUP($B348,'[2]1516 Exp_Rev Access'!$F$7:$FS$310,132,FALSE)),"",VLOOKUP($B348,'[2]1516 Exp_Rev Access'!$F$7:$FS$310,132,FALSE))</f>
        <v>0</v>
      </c>
      <c r="EX348" s="90">
        <f>IF(ISNA(VLOOKUP($B348,'[2]1516 Exp_Rev Access'!$F$7:$FS$310,133,FALSE)),"",VLOOKUP($B348,'[2]1516 Exp_Rev Access'!$F$7:$FS$310,133,FALSE))</f>
        <v>0</v>
      </c>
      <c r="EY348" s="90">
        <f>IF(ISNA(VLOOKUP($B348,'[2]1516 Exp_Rev Access'!$F$7:$FS$310,134,FALSE)),"",VLOOKUP($B348,'[2]1516 Exp_Rev Access'!$F$7:$FS$310,134,FALSE))</f>
        <v>0</v>
      </c>
      <c r="EZ348" s="90">
        <f>IF(ISNA(VLOOKUP($B348,'[2]1516 Exp_Rev Access'!$F$7:$FS$310,135,FALSE)),"",VLOOKUP($B348,'[2]1516 Exp_Rev Access'!$F$7:$FS$310,135,FALSE))</f>
        <v>0</v>
      </c>
      <c r="FA348" s="90">
        <f>IF(ISNA(VLOOKUP($B348,'[2]1516 Exp_Rev Access'!$F$7:$FS$310,136,FALSE)),"",VLOOKUP($B348,'[2]1516 Exp_Rev Access'!$F$7:$FS$310,136,FALSE))</f>
        <v>0</v>
      </c>
      <c r="FB348" s="90">
        <f>IF(ISNA(VLOOKUP($B348,'[2]1516 Exp_Rev Access'!$F$7:$FS$310,137,FALSE)),"",VLOOKUP($B348,'[2]1516 Exp_Rev Access'!$F$7:$FS$310,137,FALSE))</f>
        <v>0</v>
      </c>
      <c r="FC348" s="90">
        <f>IF(ISNA(VLOOKUP($B348,'[2]1516 Exp_Rev Access'!$F$7:$FS$310,138,FALSE)),"",VLOOKUP($B348,'[2]1516 Exp_Rev Access'!$F$7:$FS$310,138,FALSE))</f>
        <v>9600</v>
      </c>
      <c r="FD348" s="90">
        <f>IF(ISNA(VLOOKUP($B348,'[2]1516 Exp_Rev Access'!$F$7:$FS$310,139,FALSE)),"",VLOOKUP($B348,'[2]1516 Exp_Rev Access'!$F$7:$FS$310,139,FALSE))</f>
        <v>0</v>
      </c>
      <c r="FE348" s="90">
        <f>IF(ISNA(VLOOKUP($B348,'[2]1516 Exp_Rev Access'!$F$7:$FS$310,140,FALSE)),"",VLOOKUP($B348,'[2]1516 Exp_Rev Access'!$F$7:$FS$310,140,FALSE))</f>
        <v>0</v>
      </c>
      <c r="FF348" s="90">
        <f>IF(ISNA(VLOOKUP($B348,'[2]1516 Exp_Rev Access'!$F$7:$FS$310,141,FALSE)),"",VLOOKUP($B348,'[2]1516 Exp_Rev Access'!$F$7:$FS$310,141,FALSE))</f>
        <v>0</v>
      </c>
      <c r="FG348" s="90">
        <f>IF(ISNA(VLOOKUP($B348,'[2]1516 Exp_Rev Access'!$F$7:$FS$310,142,FALSE)),"",VLOOKUP($B348,'[2]1516 Exp_Rev Access'!$F$7:$FS$310,142,FALSE))</f>
        <v>0</v>
      </c>
      <c r="FH348" s="90">
        <f>IF(ISNA(VLOOKUP($B348,'[2]1516 Exp_Rev Access'!$F$7:$FS$310,143,FALSE)),"",VLOOKUP($B348,'[2]1516 Exp_Rev Access'!$F$7:$FS$310,143,FALSE))</f>
        <v>0</v>
      </c>
      <c r="FI348" s="90">
        <f>IF(ISNA(VLOOKUP($B348,'[2]1516 Exp_Rev Access'!$F$7:$FS$310,144,FALSE)),"",VLOOKUP($B348,'[2]1516 Exp_Rev Access'!$F$7:$FS$310,144,FALSE))</f>
        <v>0</v>
      </c>
      <c r="FJ348" s="90">
        <f>IF(ISNA(VLOOKUP($B348,'[2]1516 Exp_Rev Access'!$F$7:$FS$310,145,FALSE)),"",VLOOKUP($B348,'[2]1516 Exp_Rev Access'!$F$7:$FS$310,145,FALSE))</f>
        <v>0</v>
      </c>
      <c r="FK348" s="90">
        <f>IF(ISNA(VLOOKUP($B348,'[2]1516 Exp_Rev Access'!$F$7:$FS$310,146,FALSE)),"",VLOOKUP($B348,'[2]1516 Exp_Rev Access'!$F$7:$FS$310,146,FALSE))</f>
        <v>0</v>
      </c>
      <c r="FL348" s="90">
        <f>IF(ISNA(VLOOKUP($B348,'[2]1516 Exp_Rev Access'!$F$7:$FS$310,1147,FALSE)),"",VLOOKUP($B348,'[2]1516 Exp_Rev Access'!$F$7:$FS$310,147,FALSE))</f>
        <v>0</v>
      </c>
      <c r="FM348" s="90">
        <f>IF(ISNA(VLOOKUP($B348,'[2]1516 Exp_Rev Access'!$F$7:$FS$310,148,FALSE)),"",VLOOKUP($B348,'[2]1516 Exp_Rev Access'!$F$7:$FS$310,148,FALSE))</f>
        <v>0</v>
      </c>
      <c r="FN348" s="90">
        <f>IF(ISNA(VLOOKUP($B348,'[2]1516 Exp_Rev Access'!$F$7:$FS$310,149,FALSE)),"",VLOOKUP($B348,'[2]1516 Exp_Rev Access'!$F$7:$FS$310,149,FALSE))</f>
        <v>0</v>
      </c>
      <c r="FO348" s="90">
        <f>IF(ISNA(VLOOKUP($B348,'[2]1516 Exp_Rev Access'!$F$7:$FS$310,150,FALSE)),"",VLOOKUP($B348,'[2]1516 Exp_Rev Access'!$F$7:$FS$310,150,FALSE))</f>
        <v>0</v>
      </c>
      <c r="FP348" s="90">
        <f>IF(ISNA(VLOOKUP($B348,'[2]1516 Exp_Rev Access'!$F$7:$FS$310,151,FALSE)),"",VLOOKUP($B348,'[2]1516 Exp_Rev Access'!$F$7:$FS$310,151,FALSE))</f>
        <v>0</v>
      </c>
      <c r="FQ348" s="90">
        <f>IF(ISNA(VLOOKUP($B348,'[2]1516 Exp_Rev Access'!$F$7:$FS$310,152,FALSE)),"",VLOOKUP($B348,'[2]1516 Exp_Rev Access'!$F$7:$FS$310,152,FALSE))</f>
        <v>0</v>
      </c>
      <c r="FR348" s="90">
        <f>IF(ISNA(VLOOKUP($B348,'[2]1516 Exp_Rev Access'!$F$7:$FS$310,153,FALSE)),"",VLOOKUP($B348,'[2]1516 Exp_Rev Access'!$F$7:$FS$310,153,FALSE))</f>
        <v>19859.23</v>
      </c>
      <c r="FS348" s="53">
        <f t="shared" si="833"/>
        <v>639935.57999999996</v>
      </c>
      <c r="FT348" s="92">
        <f t="shared" si="834"/>
        <v>5.8618810733163176E-2</v>
      </c>
      <c r="FU348" s="116">
        <f t="shared" si="835"/>
        <v>684.064586473399</v>
      </c>
      <c r="FV348" s="90">
        <f>IF(ISNA(VLOOKUP($B348,'[2]1516 Exp_Rev Access'!$F$7:$FS$310,154,FALSE)),"",VLOOKUP($B348,'[2]1516 Exp_Rev Access'!$F$7:$FS$310,154,FALSE))</f>
        <v>0</v>
      </c>
      <c r="FW348" s="90">
        <f>IF(ISNA(VLOOKUP($B348,'[2]1516 Exp_Rev Access'!$F$7:$FS$310,155,FALSE)),"",VLOOKUP($B348,'[2]1516 Exp_Rev Access'!$F$7:$FS$310,155,FALSE))</f>
        <v>19375.759999999998</v>
      </c>
      <c r="FX348" s="90">
        <f>IF(ISNA(VLOOKUP($B348,'[2]1516 Exp_Rev Access'!$F$7:$FS$310,156,FALSE)),"",VLOOKUP($B348,'[2]1516 Exp_Rev Access'!$F$7:$FS$310,156,FALSE))</f>
        <v>0</v>
      </c>
      <c r="FY348" s="90">
        <f>IF(ISNA(VLOOKUP($B348,'[2]1516 Exp_Rev Access'!$F$7:$FS$310,157,FALSE)),"",VLOOKUP($B348,'[2]1516 Exp_Rev Access'!$F$7:$FS$310,157,FALSE))</f>
        <v>0</v>
      </c>
      <c r="FZ348" s="90">
        <f>IF(ISNA(VLOOKUP($B348,'[2]1516 Exp_Rev Access'!$F$7:$FS$310,158,FALSE)),"",VLOOKUP($B348,'[2]1516 Exp_Rev Access'!$F$7:$FS$310,158,FALSE))</f>
        <v>0</v>
      </c>
      <c r="GA348" s="90">
        <f>IF(ISNA(VLOOKUP($B348,'[2]1516 Exp_Rev Access'!$F$7:$FS$310,159,FALSE)),"",VLOOKUP($B348,'[2]1516 Exp_Rev Access'!$F$7:$FS$310,159,FALSE))</f>
        <v>0</v>
      </c>
      <c r="GB348" s="90">
        <f>IF(ISNA(VLOOKUP($B348,'[2]1516 Exp_Rev Access'!$F$7:$FS$310,160,FALSE)),"",VLOOKUP($B348,'[2]1516 Exp_Rev Access'!$F$7:$FS$310,160,FALSE))</f>
        <v>0</v>
      </c>
      <c r="GC348" s="90">
        <f>IF(ISNA(VLOOKUP($B348,'[2]1516 Exp_Rev Access'!$F$7:$FS$310,161,FALSE)),"",VLOOKUP($B348,'[2]1516 Exp_Rev Access'!$F$7:$FS$310,161,FALSE))</f>
        <v>0</v>
      </c>
      <c r="GD348" s="90">
        <f>IF(ISNA(VLOOKUP($B348,'[2]1516 Exp_Rev Access'!$F$7:$FS$310,162,FALSE)),"",VLOOKUP($B348,'[2]1516 Exp_Rev Access'!$F$7:$FS$310,162,FALSE))</f>
        <v>0</v>
      </c>
      <c r="GE348" s="90">
        <f>IF(ISNA(VLOOKUP($B348,'[2]1516 Exp_Rev Access'!$F$7:$FS$310,163,FALSE)),"",VLOOKUP($B348,'[2]1516 Exp_Rev Access'!$F$7:$FS$310,163,FALSE))</f>
        <v>24519.5</v>
      </c>
      <c r="GF348" s="90">
        <f>IF(ISNA(VLOOKUP($B348,'[2]1516 Exp_Rev Access'!$F$7:$FS$310,164,FALSE)),"",VLOOKUP($B348,'[2]1516 Exp_Rev Access'!$F$7:$FS$310,164,FALSE))</f>
        <v>0</v>
      </c>
      <c r="GG348" s="90">
        <f>IF(ISNA(VLOOKUP($B348,'[2]1516 Exp_Rev Access'!$F$7:$FS$310,165,FALSE)),"",VLOOKUP($B348,'[2]1516 Exp_Rev Access'!$F$7:$FS$310,165,FALSE))</f>
        <v>0</v>
      </c>
      <c r="GH348" s="90">
        <f>IF(ISNA(VLOOKUP($B348,'[2]1516 Exp_Rev Access'!$F$7:$FS$310,166,FALSE)),"",VLOOKUP($B348,'[2]1516 Exp_Rev Access'!$F$7:$FS$310,166,FALSE))</f>
        <v>0</v>
      </c>
      <c r="GI348" s="90">
        <f>IF(ISNA(VLOOKUP($B348,'[2]1516 Exp_Rev Access'!$F$7:$FS$310,167,FALSE)),"",VLOOKUP($B348,'[2]1516 Exp_Rev Access'!$F$7:$FS$310,167,FALSE))</f>
        <v>0</v>
      </c>
      <c r="GJ348" s="90">
        <f>IF(ISNA(VLOOKUP($B348,'[2]1516 Exp_Rev Access'!$F$7:$FS$310,168,FALSE)),"",VLOOKUP($B348,'[2]1516 Exp_Rev Access'!$F$7:$FS$310,168,FALSE))</f>
        <v>0</v>
      </c>
      <c r="GK348" s="90">
        <f>IF(ISNA(VLOOKUP($B348,'[2]1516 Exp_Rev Access'!$F$7:$FS$310,169,FALSE)),"",VLOOKUP($B348,'[2]1516 Exp_Rev Access'!$F$7:$FS$310,169,FALSE))</f>
        <v>1400000</v>
      </c>
      <c r="GL348" s="90">
        <f>IF(ISNA(VLOOKUP($B348,'[2]1516 Exp_Rev Access'!$F$7:$FS$310,170,FALSE)),"",VLOOKUP($B348,'[2]1516 Exp_Rev Access'!$F$7:$FS$310,170,FALSE))</f>
        <v>418.2</v>
      </c>
      <c r="GM348" s="90">
        <f>IF(ISNA(VLOOKUP($B348,'[2]1516 Exp_Rev Access'!$F$7:$FT$310,171,FALSE)),"",VLOOKUP($B348,'[2]1516 Exp_Rev Access'!$F$7:$FT$310,171,FALSE))</f>
        <v>0</v>
      </c>
      <c r="GN348" s="90">
        <f>IF(ISNA(VLOOKUP($B348,'[2]1516 Exp_Rev Access'!$F$7:$FU$310,172,FALSE)),"",VLOOKUP($B348,'[2]1516 Exp_Rev Access'!$F$7:$FU$310,172,FALSE))</f>
        <v>0</v>
      </c>
      <c r="GO348" s="90">
        <f>IF(ISNA(VLOOKUP($B348,'[2]1516 Exp_Rev Access'!$F$7:$FV$310,173,FALSE)),"",VLOOKUP($B348,'[2]1516 Exp_Rev Access'!$F$7:$FV$310,173,FALSE))</f>
        <v>0</v>
      </c>
      <c r="GP348" s="90">
        <f>IF(ISNA(VLOOKUP($B348,'[2]1516 Exp_Rev Access'!$F$7:$GA$310,174,FALSE)),"",VLOOKUP($B348,'[2]1516 Exp_Rev Access'!$F$7:$GA$310,174,FALSE))</f>
        <v>0</v>
      </c>
      <c r="GQ348" s="90">
        <f>IF(ISNA(VLOOKUP($B348,'[2]1516 Exp_Rev Access'!$F$7:$GA$310,175,FALSE)),"",VLOOKUP($B348,'[2]1516 Exp_Rev Access'!$F$7:$GA$310,175,FALSE))</f>
        <v>7.5</v>
      </c>
      <c r="GR348" s="90">
        <f>IF(ISNA(VLOOKUP($B348,'[2]1516 Exp_Rev Access'!$F$7:$GA$310,176,FALSE)),"",VLOOKUP($B348,'[2]1516 Exp_Rev Access'!$F$7:$GA$310,176,FALSE))</f>
        <v>0</v>
      </c>
      <c r="GS348" s="90">
        <f>IF(ISNA(VLOOKUP($B348,'[2]1516 Exp_Rev Access'!$F$7:$GA$310,177,FALSE)),"",VLOOKUP($B348,'[2]1516 Exp_Rev Access'!$F$7:$GA$310,177,FALSE))</f>
        <v>0</v>
      </c>
      <c r="GT348" s="90">
        <f>IF(ISNA(VLOOKUP($B348,'[2]1516 Exp_Rev Access'!$F$7:$GA$310,178,FALSE)),"",VLOOKUP($B348,'[2]1516 Exp_Rev Access'!$F$7:$GA$310,178,FALSE))</f>
        <v>0</v>
      </c>
      <c r="GU348" s="53">
        <f t="shared" si="836"/>
        <v>1444320.96</v>
      </c>
      <c r="GV348" s="92">
        <f t="shared" si="837"/>
        <v>0.13230140601368115</v>
      </c>
      <c r="GW348" s="114">
        <f t="shared" si="838"/>
        <v>1543.9191867363629</v>
      </c>
    </row>
    <row r="349" spans="1:222" s="97" customFormat="1" x14ac:dyDescent="0.2">
      <c r="A349" s="86"/>
      <c r="B349" s="87" t="s">
        <v>697</v>
      </c>
      <c r="C349" s="87" t="s">
        <v>698</v>
      </c>
      <c r="D349" s="88">
        <f>IF(ISNA(VLOOKUP($B349,'[2]1516 enrollment_Rev_Exp by size'!$A$6:$C$325,3,FALSE)),"",VLOOKUP($B349,'[2]1516 enrollment_Rev_Exp by size'!$A$6:$C$325,3,FALSE))</f>
        <v>215.86999999999998</v>
      </c>
      <c r="E349" s="89">
        <v>3414200.74</v>
      </c>
      <c r="F349" s="67">
        <f t="shared" si="816"/>
        <v>3414200.7399999998</v>
      </c>
      <c r="G349" s="67">
        <f t="shared" si="817"/>
        <v>0</v>
      </c>
      <c r="H349" s="90">
        <f>IF(ISNA(VLOOKUP($B349,'[2]1516 Exp_Rev Access'!$F$7:$FS$310,2,FALSE)),"",VLOOKUP($B349,'[2]1516 Exp_Rev Access'!$F$7:$FS$310,2,FALSE))</f>
        <v>312130.51</v>
      </c>
      <c r="I349" s="90">
        <f>IF(ISNA(VLOOKUP($B349,'[2]1516 Exp_Rev Access'!$F$7:$FS$310,3,FALSE)),"",VLOOKUP($B349,'[2]1516 Exp_Rev Access'!$F$7:$FS$310,3,FALSE))</f>
        <v>0</v>
      </c>
      <c r="J349" s="90">
        <f>IF(ISNA(VLOOKUP($B349,'[2]1516 Exp_Rev Access'!$F$7:$FS$310,4,FALSE)),"",VLOOKUP($B349,'[2]1516 Exp_Rev Access'!$F$7:$FS$310,4,FALSE))</f>
        <v>0</v>
      </c>
      <c r="K349" s="90">
        <f>IF(ISNA(VLOOKUP($B349,'[2]1516 Exp_Rev Access'!$F$7:$FS$310,5,FALSE)),"-",VLOOKUP($B349,'[2]1516 Exp_Rev Access'!$F$7:$FS$310,5,FALSE))</f>
        <v>27252.959999999999</v>
      </c>
      <c r="L349" s="90">
        <f>IF(ISNA(VLOOKUP($B349,'[2]1516 Exp_Rev Access'!$F$7:$FS$310,6,FALSE)),"",VLOOKUP($B349,'[2]1516 Exp_Rev Access'!$F$7:$FS$310,6,FALSE))</f>
        <v>0</v>
      </c>
      <c r="M349" s="90">
        <f>IF(ISNA(VLOOKUP($B349,'[2]1516 Exp_Rev Access'!$F$7:$FS$310,7,FALSE)),"",VLOOKUP($B349,'[2]1516 Exp_Rev Access'!$F$7:$FS$310,7,FALSE))</f>
        <v>0</v>
      </c>
      <c r="N349" s="53">
        <f t="shared" si="818"/>
        <v>339383.47000000003</v>
      </c>
      <c r="O349" s="91">
        <f t="shared" si="819"/>
        <v>9.9403490258747937E-2</v>
      </c>
      <c r="P349" s="53">
        <f t="shared" si="820"/>
        <v>1572.1659795247142</v>
      </c>
      <c r="Q349" s="90">
        <f>IF(ISNA(VLOOKUP($B349,'[2]1516 Exp_Rev Access'!$F$7:$FS$310,8,FALSE)),"",VLOOKUP($B349,'[2]1516 Exp_Rev Access'!$F$7:$FS$310,8,FALSE))</f>
        <v>21</v>
      </c>
      <c r="R349" s="90">
        <f>IF(ISNA(VLOOKUP($B349,'[2]1516 Exp_Rev Access'!$F$7:$FS$310,9,FALSE)),"",VLOOKUP($B349,'[2]1516 Exp_Rev Access'!$F$7:$FS$310,9,FALSE))</f>
        <v>0</v>
      </c>
      <c r="S349" s="90">
        <f>IF(ISNA(VLOOKUP($B349,'[2]1516 Exp_Rev Access'!$F$7:$FS$310,10,FALSE)),"",VLOOKUP($B349,'[2]1516 Exp_Rev Access'!$F$7:$FS$310,10,FALSE))</f>
        <v>0</v>
      </c>
      <c r="T349" s="90">
        <f>IF(ISNA(VLOOKUP($B349,'[2]1516 Exp_Rev Access'!$F$7:$FS$310,11,FALSE)),"",VLOOKUP($B349,'[2]1516 Exp_Rev Access'!$F$7:$FS$310,11,FALSE))</f>
        <v>0</v>
      </c>
      <c r="U349" s="90">
        <f>IF(ISNA(VLOOKUP($B349,'[2]1516 Exp_Rev Access'!$F$7:$FS$310,12,FALSE)),"",VLOOKUP($B349,'[2]1516 Exp_Rev Access'!$F$7:$FS$310,12,FALSE))</f>
        <v>0</v>
      </c>
      <c r="V349" s="90">
        <f>IF(ISNA(VLOOKUP($B349,'[2]1516 Exp_Rev Access'!$F$7:$FS$310,13,FALSE)),"",VLOOKUP($B349,'[2]1516 Exp_Rev Access'!$F$7:$FS$310,13,FALSE))</f>
        <v>0</v>
      </c>
      <c r="W349" s="90">
        <f>IF(ISNA(VLOOKUP($B349,'[2]1516 Exp_Rev Access'!$F$7:$FS$310,14,FALSE)),"",VLOOKUP($B349,'[2]1516 Exp_Rev Access'!$F$7:$FS$310,14,FALSE))</f>
        <v>0</v>
      </c>
      <c r="X349" s="90">
        <f>IF(ISNA(VLOOKUP($B349,'[2]1516 Exp_Rev Access'!$F$7:$FS$310,15,FALSE)),"",VLOOKUP($B349,'[2]1516 Exp_Rev Access'!$F$7:$FS$310,15,FALSE))</f>
        <v>0</v>
      </c>
      <c r="Y349" s="90">
        <f>IF(ISNA(VLOOKUP($B349,'[2]1516 Exp_Rev Access'!$F$7:$FS$310,16,FALSE)),"",VLOOKUP($B349,'[2]1516 Exp_Rev Access'!$F$7:$FS$310,16,FALSE))</f>
        <v>4906.0600000000004</v>
      </c>
      <c r="Z349" s="90">
        <f>IF(ISNA(VLOOKUP($B349,'[2]1516 Exp_Rev Access'!$F$7:$FS$310,17,FALSE)),"",VLOOKUP($B349,'[2]1516 Exp_Rev Access'!$F$7:$FS$310,17,FALSE))</f>
        <v>0</v>
      </c>
      <c r="AA349" s="90">
        <f>IF(ISNA(VLOOKUP($B349,'[2]1516 Exp_Rev Access'!$F$7:$FS$310,18,FALSE)),"",VLOOKUP($B349,'[2]1516 Exp_Rev Access'!$F$7:$FS$310,18,FALSE))</f>
        <v>0</v>
      </c>
      <c r="AB349" s="90">
        <f>IF(ISNA(VLOOKUP($B349,'[2]1516 Exp_Rev Access'!$F$7:$FS$310,19,FALSE)),"",VLOOKUP($B349,'[2]1516 Exp_Rev Access'!$F$7:$FS$310,19,FALSE))</f>
        <v>0</v>
      </c>
      <c r="AC349" s="90">
        <f>IF(ISNA(VLOOKUP($B349,'[2]1516 Exp_Rev Access'!$F$7:$FS$310,20,FALSE)),"",VLOOKUP($B349,'[2]1516 Exp_Rev Access'!$F$7:$FS$310,20,FALSE))</f>
        <v>0</v>
      </c>
      <c r="AD349" s="90">
        <f>IF(ISNA(VLOOKUP($B349,'[2]1516 Exp_Rev Access'!$F$7:$FS$310,21,FALSE)),"",VLOOKUP($B349,'[2]1516 Exp_Rev Access'!$F$7:$FS$310,21,FALSE))</f>
        <v>15538.65</v>
      </c>
      <c r="AE349" s="90">
        <f>IF(ISNA(VLOOKUP($B349,'[2]1516 Exp_Rev Access'!$F$7:$FS$310,22,FALSE)),"",VLOOKUP($B349,'[2]1516 Exp_Rev Access'!$F$7:$FS$310,22,FALSE))</f>
        <v>535.82000000000005</v>
      </c>
      <c r="AF349" s="90">
        <f>IF(ISNA(VLOOKUP($B349,'[2]1516 Exp_Rev Access'!$F$7:$FS$310,23,FALSE)),"",VLOOKUP($B349,'[2]1516 Exp_Rev Access'!$F$7:$FS$310,23,FALSE))</f>
        <v>0</v>
      </c>
      <c r="AG349" s="90">
        <f>IF(ISNA(VLOOKUP($B349,'[2]1516 Exp_Rev Access'!$F$7:$FS$310,24,FALSE)),"",VLOOKUP($B349,'[2]1516 Exp_Rev Access'!$F$7:$FS$310,24,FALSE))</f>
        <v>3577.12</v>
      </c>
      <c r="AH349" s="90">
        <f>IF(ISNA(VLOOKUP($B349,'[2]1516 Exp_Rev Access'!$F$7:$FS$310,25,FALSE)),"",VLOOKUP($B349,'[2]1516 Exp_Rev Access'!$F$7:$FS$310,25,FALSE))</f>
        <v>269.88</v>
      </c>
      <c r="AI349" s="90">
        <f>IF(ISNA(VLOOKUP($B349,'[2]1516 Exp_Rev Access'!$F$7:$FS$310,26,FALSE)),"",VLOOKUP($B349,'[2]1516 Exp_Rev Access'!$F$7:$FS$310,26,FALSE))</f>
        <v>0</v>
      </c>
      <c r="AJ349" s="90">
        <f>IF(ISNA(VLOOKUP($B349,'[2]1516 Exp_Rev Access'!$F$7:$FS$310,27,FALSE)),"",VLOOKUP($B349,'[2]1516 Exp_Rev Access'!$F$7:$FS$310,27,FALSE))</f>
        <v>182.06</v>
      </c>
      <c r="AK349" s="90">
        <f>IF(ISNA(VLOOKUP($B349,'[2]1516 Exp_Rev Access'!$F$7:$FS$310,28,FALSE)),"",VLOOKUP($B349,'[2]1516 Exp_Rev Access'!$F$7:$FS$310,28,FALSE))</f>
        <v>255</v>
      </c>
      <c r="AL349" s="90">
        <f>IF(ISNA(VLOOKUP($B349,'[2]1516 Exp_Rev Access'!$F$7:$FS$310,29,FALSE)),"",VLOOKUP($B349,'[2]1516 Exp_Rev Access'!$F$7:$FS$310,29,FALSE))</f>
        <v>28253.56</v>
      </c>
      <c r="AM349" s="53">
        <f t="shared" si="821"/>
        <v>53539.15</v>
      </c>
      <c r="AN349" s="92">
        <f t="shared" si="822"/>
        <v>1.568131286855734E-2</v>
      </c>
      <c r="AO349" s="68">
        <f t="shared" si="823"/>
        <v>248.01570389586328</v>
      </c>
      <c r="AP349" s="90">
        <f>IF(ISNA(VLOOKUP($B349,'[2]1516 Exp_Rev Access'!$F$7:$FS$310,30,FALSE)),"",VLOOKUP($B349,'[2]1516 Exp_Rev Access'!$F$7:$FS$310,30,FALSE))</f>
        <v>1986009.44</v>
      </c>
      <c r="AQ349" s="90">
        <f>IF(ISNA(VLOOKUP($B349,'[2]1516 Exp_Rev Access'!$F$7:$FS$310,31,FALSE)),"",VLOOKUP($B349,'[2]1516 Exp_Rev Access'!$F$7:$FS$310,31,FALSE))</f>
        <v>21354.76</v>
      </c>
      <c r="AR349" s="90">
        <f>IF(ISNA(VLOOKUP($B349,'[2]1516 Exp_Rev Access'!$F$7:$FS$310,32,FALSE)),"",VLOOKUP($B349,'[2]1516 Exp_Rev Access'!$F$7:$FS$310,32,FALSE))</f>
        <v>174427.08</v>
      </c>
      <c r="AS349" s="90">
        <f>IF(ISNA(VLOOKUP($B349,'[2]1516 Exp_Rev Access'!$F$7:$FS$310,33,FALSE)),"",VLOOKUP($B349,'[2]1516 Exp_Rev Access'!$F$7:$FS$310,33,FALSE))</f>
        <v>0</v>
      </c>
      <c r="AT349" s="90">
        <f>IF(ISNA(VLOOKUP($B349,'[2]1516 Exp_Rev Access'!$F$7:$FS$310,34,FALSE)),"",VLOOKUP($B349,'[2]1516 Exp_Rev Access'!$F$7:$FS$310,34,FALSE))</f>
        <v>0</v>
      </c>
      <c r="AU349" s="53">
        <f t="shared" si="824"/>
        <v>2181791.2799999998</v>
      </c>
      <c r="AV349" s="93">
        <f t="shared" si="825"/>
        <v>0.63903427072656527</v>
      </c>
      <c r="AW349" s="53">
        <f t="shared" si="826"/>
        <v>10106.968453235744</v>
      </c>
      <c r="AX349" s="90">
        <f>IF(ISNA(VLOOKUP($B349,'[2]1516 Exp_Rev Access'!$F$7:$FS$310,35,FALSE)),"",VLOOKUP($B349,'[2]1516 Exp_Rev Access'!$F$7:$FS$310,35,FALSE))</f>
        <v>30306</v>
      </c>
      <c r="AY349" s="90">
        <f>IF(ISNA(VLOOKUP($B349,'[2]1516 Exp_Rev Access'!$F$7:$FS$310,36,FALSE)),"",VLOOKUP($B349,'[2]1516 Exp_Rev Access'!$F$7:$FS$310,36,FALSE))</f>
        <v>143524.06</v>
      </c>
      <c r="AZ349" s="90">
        <f>IF(ISNA(VLOOKUP($B349,'[2]1516 Exp_Rev Access'!$F$7:$FS$310,37,FALSE)),"",VLOOKUP($B349,'[2]1516 Exp_Rev Access'!$F$7:$FS$310,37,FALSE))</f>
        <v>0</v>
      </c>
      <c r="BA349" s="90">
        <f>IF(ISNA(VLOOKUP($B349,'[2]1516 Exp_Rev Access'!$F$7:$FS$310,38,FALSE)),"",VLOOKUP($B349,'[2]1516 Exp_Rev Access'!$F$7:$FS$310,38,FALSE))</f>
        <v>0</v>
      </c>
      <c r="BB349" s="90">
        <f>IF(ISNA(VLOOKUP($B349,'[2]1516 Exp_Rev Access'!$F$7:$FS$310,39,FALSE)),"",VLOOKUP($B349,'[2]1516 Exp_Rev Access'!$F$7:$FS$310,39,FALSE))</f>
        <v>0</v>
      </c>
      <c r="BC349" s="90">
        <f>IF(ISNA(VLOOKUP($B349,'[2]1516 Exp_Rev Access'!$F$7:$FS$310,40,FALSE)),"",VLOOKUP($B349,'[2]1516 Exp_Rev Access'!$F$7:$FS$310,40,FALSE))</f>
        <v>78825.45</v>
      </c>
      <c r="BD349" s="90">
        <f>IF(ISNA(VLOOKUP($B349,'[2]1516 Exp_Rev Access'!$F$7:$FS$310,41,FALSE)),"",VLOOKUP($B349,'[2]1516 Exp_Rev Access'!$F$7:$FS$310,41,FALSE))</f>
        <v>0</v>
      </c>
      <c r="BE349" s="90">
        <f>IF(ISNA(VLOOKUP($B349,'[2]1516 Exp_Rev Access'!$F$7:$FS$310,42,FALSE)),"",VLOOKUP($B349,'[2]1516 Exp_Rev Access'!$F$7:$FS$310,42,FALSE))</f>
        <v>46284.37</v>
      </c>
      <c r="BF349" s="90">
        <f>IF(ISNA(VLOOKUP($B349,'[2]1516 Exp_Rev Access'!$F$7:$FS$310,43,FALSE)),"",VLOOKUP($B349,'[2]1516 Exp_Rev Access'!$F$7:$FS$310,43,FALSE))</f>
        <v>0</v>
      </c>
      <c r="BG349" s="90">
        <f>IF(ISNA(VLOOKUP($B349,'[2]1516 Exp_Rev Access'!$F$7:$FS$310,44,FALSE)),"",VLOOKUP($B349,'[2]1516 Exp_Rev Access'!$F$7:$FS$310,44,FALSE))</f>
        <v>0</v>
      </c>
      <c r="BH349" s="90">
        <f>IF(ISNA(VLOOKUP($B349,'[2]1516 Exp_Rev Access'!$F$7:$FS$310,45,FALSE)),"",VLOOKUP($B349,'[2]1516 Exp_Rev Access'!$F$7:$FS$310,45,FALSE))</f>
        <v>781.12</v>
      </c>
      <c r="BI349" s="90">
        <f>IF(ISNA(VLOOKUP($B349,'[2]1516 Exp_Rev Access'!$F$7:$FS$310,46,FALSE)),"",VLOOKUP($B349,'[2]1516 Exp_Rev Access'!$F$7:$FS$310,46,FALSE))</f>
        <v>0</v>
      </c>
      <c r="BJ349" s="90">
        <f>IF(ISNA(VLOOKUP($B349,'[2]1516 Exp_Rev Access'!$F$7:$FS$310,47,FALSE)),"",VLOOKUP($B349,'[2]1516 Exp_Rev Access'!$F$7:$FS$310,47,FALSE))</f>
        <v>11384.13</v>
      </c>
      <c r="BK349" s="90">
        <f>IF(ISNA(VLOOKUP($B349,'[2]1516 Exp_Rev Access'!$F$7:$FS$310,48,FALSE)),"",VLOOKUP($B349,'[2]1516 Exp_Rev Access'!$F$7:$FS$310,48,FALSE))</f>
        <v>202788.09</v>
      </c>
      <c r="BL349" s="90">
        <f>IF(ISNA(VLOOKUP($B349,'[2]1516 Exp_Rev Access'!$F$7:$FS$310,49,FALSE)),"",VLOOKUP($B349,'[2]1516 Exp_Rev Access'!$F$7:$FS$310,49,FALSE))</f>
        <v>43961.22</v>
      </c>
      <c r="BM349" s="90">
        <f>IF(ISNA(VLOOKUP($B349,'[2]1516 Exp_Rev Access'!$F$7:$FS$310,50,FALSE)),"",VLOOKUP($B349,'[2]1516 Exp_Rev Access'!$F$7:$FS$310,50,FALSE))</f>
        <v>0</v>
      </c>
      <c r="BN349" s="90">
        <f>IF(ISNA(VLOOKUP($B349,'[2]1516 Exp_Rev Access'!$F$7:$FS$310,51,FALSE)),"",VLOOKUP($B349,'[2]1516 Exp_Rev Access'!$F$7:$FS$310,51,FALSE))</f>
        <v>0</v>
      </c>
      <c r="BO349" s="90">
        <f>IF(ISNA(VLOOKUP($B349,'[2]1516 Exp_Rev Access'!$F$7:$FS$310,52,FALSE)),"",VLOOKUP($B349,'[2]1516 Exp_Rev Access'!$F$7:$FS$310,52,FALSE))</f>
        <v>0</v>
      </c>
      <c r="BP349" s="90">
        <f>IF(ISNA(VLOOKUP($B349,'[2]1516 Exp_Rev Access'!$F$7:$FS$310,53,FALSE)),"",VLOOKUP($B349,'[2]1516 Exp_Rev Access'!$F$7:$FS$310,53,FALSE))</f>
        <v>0</v>
      </c>
      <c r="BQ349" s="90">
        <f>IF(ISNA(VLOOKUP($B349,'[2]1516 Exp_Rev Access'!$F$7:$FS$310,54,FALSE)),"",VLOOKUP($B349,'[2]1516 Exp_Rev Access'!$F$7:$FS$310,54,FALSE))</f>
        <v>0</v>
      </c>
      <c r="BR349" s="90">
        <f>IF(ISNA(VLOOKUP($B349,'[2]1516 Exp_Rev Access'!$F$7:$FS$310,55,FALSE)),"",VLOOKUP($B349,'[2]1516 Exp_Rev Access'!$F$7:$FS$310,55,FALSE))</f>
        <v>0</v>
      </c>
      <c r="BS349" s="90">
        <f>IF(ISNA(VLOOKUP($B349,'[2]1516 Exp_Rev Access'!$F$7:$FS$310,56,FALSE)),"",VLOOKUP($B349,'[2]1516 Exp_Rev Access'!$F$7:$FS$310,56,FALSE))</f>
        <v>0</v>
      </c>
      <c r="BT349" s="90">
        <f>IF(ISNA(VLOOKUP($B349,'[2]1516 Exp_Rev Access'!$F$7:$FS$310,57,FALSE)),"",VLOOKUP($B349,'[2]1516 Exp_Rev Access'!$F$7:$FS$310,57,FALSE))</f>
        <v>0</v>
      </c>
      <c r="BU349" s="90">
        <f>IF(ISNA(VLOOKUP($B349,'[2]1516 Exp_Rev Access'!$F$7:$FS$310,58,FALSE)),"",VLOOKUP($B349,'[2]1516 Exp_Rev Access'!$F$7:$FS$310,58,FALSE))</f>
        <v>0</v>
      </c>
      <c r="BV349" s="53">
        <f t="shared" si="827"/>
        <v>557854.43999999994</v>
      </c>
      <c r="BW349" s="92">
        <f t="shared" si="828"/>
        <v>0.16339239619519264</v>
      </c>
      <c r="BX349" s="68">
        <f t="shared" si="829"/>
        <v>2584.214758882661</v>
      </c>
      <c r="BY349" s="90">
        <f>IF(ISNA(VLOOKUP($B349,'[2]1516 Exp_Rev Access'!$F$7:$FS$310,59,FALSE)),"",VLOOKUP($B349,'[2]1516 Exp_Rev Access'!$F$7:$FS$310,59,FALSE))</f>
        <v>0</v>
      </c>
      <c r="BZ349" s="90">
        <f>IF(ISNA(VLOOKUP($B349,'[2]1516 Exp_Rev Access'!$F$7:$FS$310,60,FALSE)),"",VLOOKUP($B349,'[2]1516 Exp_Rev Access'!$F$7:$FS$310,60,FALSE))</f>
        <v>0</v>
      </c>
      <c r="CA349" s="90">
        <f>IF(ISNA(VLOOKUP($B349,'[2]1516 Exp_Rev Access'!$F$7:$FS$310,61,FALSE)),"",VLOOKUP($B349,'[2]1516 Exp_Rev Access'!$F$7:$FS$310,61,FALSE))</f>
        <v>0</v>
      </c>
      <c r="CB349" s="90">
        <f>IF(ISNA(VLOOKUP($B349,'[2]1516 Exp_Rev Access'!$F$7:$FS$310,62,FALSE)),"",VLOOKUP($B349,'[2]1516 Exp_Rev Access'!$F$7:$FS$310,62,FALSE))</f>
        <v>0</v>
      </c>
      <c r="CC349" s="90">
        <f>IF(ISNA(VLOOKUP($B349,'[2]1516 Exp_Rev Access'!$F$7:$FS$310,63,FALSE)),"",VLOOKUP($B349,'[2]1516 Exp_Rev Access'!$F$7:$FS$310,63,FALSE))</f>
        <v>5650.41</v>
      </c>
      <c r="CD349" s="90">
        <f>IF(ISNA(VLOOKUP($B349,'[2]1516 Exp_Rev Access'!$F$7:$FS$310,64,FALSE)),"",VLOOKUP($B349,'[2]1516 Exp_Rev Access'!$F$7:$FS$310,64,FALSE))</f>
        <v>0</v>
      </c>
      <c r="CE349" s="53">
        <f t="shared" si="830"/>
        <v>5650.41</v>
      </c>
      <c r="CF349" s="92">
        <f t="shared" si="831"/>
        <v>1.6549729879093164E-3</v>
      </c>
      <c r="CG349" s="94">
        <f t="shared" si="832"/>
        <v>26.175059063325151</v>
      </c>
      <c r="CH349" s="90">
        <f>IF(ISNA(VLOOKUP($B349,'[2]1516 Exp_Rev Access'!$F$7:$FS$310,65,FALSE)),"",VLOOKUP($B349,'[2]1516 Exp_Rev Access'!$F$7:$FS$310,65,FALSE))</f>
        <v>0</v>
      </c>
      <c r="CI349" s="90">
        <f>IF(ISNA(VLOOKUP($B349,'[2]1516 Exp_Rev Access'!$F$7:$FS$310,66,FALSE)),"",VLOOKUP($B349,'[2]1516 Exp_Rev Access'!$F$7:$FS$310,66,FALSE))</f>
        <v>0</v>
      </c>
      <c r="CJ349" s="90">
        <f>IF(ISNA(VLOOKUP($B349,'[2]1516 Exp_Rev Access'!$F$7:$FS$310,67,FALSE)),"",VLOOKUP($B349,'[2]1516 Exp_Rev Access'!$F$7:$FS$310,67,FALSE))</f>
        <v>0</v>
      </c>
      <c r="CK349" s="90">
        <f>IF(ISNA(VLOOKUP($B349,'[2]1516 Exp_Rev Access'!$F$7:$FS$310,68,FALSE)),"",VLOOKUP($B349,'[2]1516 Exp_Rev Access'!$F$7:$FS$310,68,FALSE))</f>
        <v>0</v>
      </c>
      <c r="CL349" s="90">
        <f>IF(ISNA(VLOOKUP($B349,'[2]1516 Exp_Rev Access'!$F$7:$FS$310,69,FALSE)),"",VLOOKUP($B349,'[2]1516 Exp_Rev Access'!$F$7:$FS$310,69,FALSE))</f>
        <v>0</v>
      </c>
      <c r="CM349" s="90">
        <f>IF(ISNA(VLOOKUP($B349,'[2]1516 Exp_Rev Access'!$F$7:$FS$310,70,FALSE)),"",VLOOKUP($B349,'[2]1516 Exp_Rev Access'!$F$7:$FS$310,70,FALSE))</f>
        <v>0</v>
      </c>
      <c r="CN349" s="90">
        <f>IF(ISNA(VLOOKUP($B349,'[2]1516 Exp_Rev Access'!$F$7:$FS$310,71,FALSE)),"",VLOOKUP($B349,'[2]1516 Exp_Rev Access'!$F$7:$FS$310,71,FALSE))</f>
        <v>0</v>
      </c>
      <c r="CO349" s="90">
        <f>IF(ISNA(VLOOKUP($B349,'[2]1516 Exp_Rev Access'!$F$7:$FS$310,72,FALSE)),"",VLOOKUP($B349,'[2]1516 Exp_Rev Access'!$F$7:$FS$310,72,FALSE))</f>
        <v>0</v>
      </c>
      <c r="CP349" s="90">
        <f>IF(ISNA(VLOOKUP($B349,'[2]1516 Exp_Rev Access'!$F$7:$FS$310,73,FALSE)),"",VLOOKUP($B349,'[2]1516 Exp_Rev Access'!$F$7:$FS$310,73,FALSE))</f>
        <v>0</v>
      </c>
      <c r="CQ349" s="90">
        <f>IF(ISNA(VLOOKUP($B349,'[2]1516 Exp_Rev Access'!$F$7:$FS$310,74,FALSE)),"",VLOOKUP($B349,'[2]1516 Exp_Rev Access'!$F$7:$FS$310,74,FALSE))</f>
        <v>40926</v>
      </c>
      <c r="CR349" s="90">
        <f>IF(ISNA(VLOOKUP($B349,'[2]1516 Exp_Rev Access'!$F$7:$FS$310,75,FALSE)),"",VLOOKUP($B349,'[2]1516 Exp_Rev Access'!$F$7:$FS$310,75,FALSE))</f>
        <v>0</v>
      </c>
      <c r="CS349" s="90">
        <f>IF(ISNA(VLOOKUP($B349,'[2]1516 Exp_Rev Access'!$F$7:$FS$310,76,FALSE)),"",VLOOKUP($B349,'[2]1516 Exp_Rev Access'!$F$7:$FS$310,76,FALSE))</f>
        <v>0</v>
      </c>
      <c r="CT349" s="90">
        <f>IF(ISNA(VLOOKUP($B349,'[2]1516 Exp_Rev Access'!$F$7:$FS$310,77,FALSE)),"",VLOOKUP($B349,'[2]1516 Exp_Rev Access'!$F$7:$FS$310,77,FALSE))</f>
        <v>0</v>
      </c>
      <c r="CU349" s="90">
        <f>IF(ISNA(VLOOKUP($B349,'[2]1516 Exp_Rev Access'!$F$7:$FS$310,78,FALSE)),"",VLOOKUP($B349,'[2]1516 Exp_Rev Access'!$F$7:$FS$310,78,FALSE))</f>
        <v>108950</v>
      </c>
      <c r="CV349" s="90">
        <f>IF(ISNA(VLOOKUP($B349,'[2]1516 Exp_Rev Access'!$F$7:$FS$310,79,FALSE)),"",VLOOKUP($B349,'[2]1516 Exp_Rev Access'!$F$7:$FS$310,79,FALSE))</f>
        <v>11883</v>
      </c>
      <c r="CW349" s="90">
        <f>IF(ISNA(VLOOKUP($B349,'[2]1516 Exp_Rev Access'!$F$7:$FS$310,80,FALSE)),"",VLOOKUP($B349,'[2]1516 Exp_Rev Access'!$F$7:$FS$310,80,FALSE))</f>
        <v>0</v>
      </c>
      <c r="CX349" s="90">
        <f>IF(ISNA(VLOOKUP($B349,'[2]1516 Exp_Rev Access'!$F$7:$FS$310,81,FALSE)),"",VLOOKUP($B349,'[2]1516 Exp_Rev Access'!$F$7:$FS$310,81,FALSE))</f>
        <v>0</v>
      </c>
      <c r="CY349" s="90">
        <f>IF(ISNA(VLOOKUP($B349,'[2]1516 Exp_Rev Access'!$F$7:$FS$310,82,FALSE)),"",VLOOKUP($B349,'[2]1516 Exp_Rev Access'!$F$7:$FS$310,82,FALSE))</f>
        <v>0</v>
      </c>
      <c r="CZ349" s="90">
        <f>IF(ISNA(VLOOKUP($B349,'[2]1516 Exp_Rev Access'!$F$7:$FS$310,83,FALSE)),"",VLOOKUP($B349,'[2]1516 Exp_Rev Access'!$F$7:$FS$310,83,FALSE))</f>
        <v>0</v>
      </c>
      <c r="DA349" s="90">
        <f>IF(ISNA(VLOOKUP($B349,'[2]1516 Exp_Rev Access'!$F$7:$FS$310,84,FALSE)),"",VLOOKUP($B349,'[2]1516 Exp_Rev Access'!$F$7:$FS$310,84,FALSE))</f>
        <v>0</v>
      </c>
      <c r="DB349" s="90">
        <f>IF(ISNA(VLOOKUP($B349,'[2]1516 Exp_Rev Access'!$F$7:$FS$310,85,FALSE)),"",VLOOKUP($B349,'[2]1516 Exp_Rev Access'!$F$7:$FS$310,85,FALSE))</f>
        <v>0</v>
      </c>
      <c r="DC349" s="90">
        <f>IF(ISNA(VLOOKUP($B349,'[2]1516 Exp_Rev Access'!$F$7:$FS$310,86,FALSE)),"",VLOOKUP($B349,'[2]1516 Exp_Rev Access'!$F$7:$FS$310,86,FALSE))</f>
        <v>0</v>
      </c>
      <c r="DD349" s="90">
        <f>IF(ISNA(VLOOKUP($B349,'[2]1516 Exp_Rev Access'!$F$7:$FS$310,87,FALSE)),"",VLOOKUP($B349,'[2]1516 Exp_Rev Access'!$F$7:$FS$310,87,FALSE))</f>
        <v>0</v>
      </c>
      <c r="DE349" s="90">
        <f>IF(ISNA(VLOOKUP($B349,'[2]1516 Exp_Rev Access'!$F$7:$FS$310,88,FALSE)),"",VLOOKUP($B349,'[2]1516 Exp_Rev Access'!$F$7:$FS$310,88,FALSE))</f>
        <v>0</v>
      </c>
      <c r="DF349" s="90">
        <f>IF(ISNA(VLOOKUP($B349,'[2]1516 Exp_Rev Access'!$F$7:$FS$310,89,FALSE)),"",VLOOKUP($B349,'[2]1516 Exp_Rev Access'!$F$7:$FS$310,89,FALSE))</f>
        <v>0</v>
      </c>
      <c r="DG349" s="90">
        <f>IF(ISNA(VLOOKUP($B349,'[2]1516 Exp_Rev Access'!$F$7:$FS$310,90,FALSE)),"",VLOOKUP($B349,'[2]1516 Exp_Rev Access'!$F$7:$FS$310,90,FALSE))</f>
        <v>0</v>
      </c>
      <c r="DH349" s="90">
        <f>IF(ISNA(VLOOKUP($B349,'[2]1516 Exp_Rev Access'!$F$7:$FS$310,91,FALSE)),"",VLOOKUP($B349,'[2]1516 Exp_Rev Access'!$F$7:$FS$310,91,FALSE))</f>
        <v>0</v>
      </c>
      <c r="DI349" s="90">
        <f>IF(ISNA(VLOOKUP($B349,'[2]1516 Exp_Rev Access'!$F$7:$FS$310,92,FALSE)),"",VLOOKUP($B349,'[2]1516 Exp_Rev Access'!$F$7:$FS$310,92,FALSE))</f>
        <v>82372.95</v>
      </c>
      <c r="DJ349" s="90">
        <f>IF(ISNA(VLOOKUP($B349,'[2]1516 Exp_Rev Access'!$F$7:$FS$310,93,FALSE)),"",VLOOKUP($B349,'[2]1516 Exp_Rev Access'!$F$7:$FS$310,93,FALSE))</f>
        <v>0</v>
      </c>
      <c r="DK349" s="90">
        <f>IF(ISNA(VLOOKUP($B349,'[2]1516 Exp_Rev Access'!$F$7:$FS$310,94,FALSE)),"",VLOOKUP($B349,'[2]1516 Exp_Rev Access'!$F$7:$FS$310,94,FALSE))</f>
        <v>0</v>
      </c>
      <c r="DL349" s="90">
        <f>IF(ISNA(VLOOKUP($B349,'[2]1516 Exp_Rev Access'!$F$7:$FS$310,95,FALSE)),"",VLOOKUP($B349,'[2]1516 Exp_Rev Access'!$F$7:$FS$310,95,FALSE))</f>
        <v>0</v>
      </c>
      <c r="DM349" s="90">
        <f>IF(ISNA(VLOOKUP($B349,'[2]1516 Exp_Rev Access'!$F$7:$FS$310,96,FALSE)),"",VLOOKUP($B349,'[2]1516 Exp_Rev Access'!$F$7:$FS$310,96,FALSE))</f>
        <v>0</v>
      </c>
      <c r="DN349" s="90">
        <f>IF(ISNA(VLOOKUP($B349,'[2]1516 Exp_Rev Access'!$F$7:$FS$310,97,FALSE)),"",VLOOKUP($B349,'[2]1516 Exp_Rev Access'!$F$7:$FS$310,97,FALSE))</f>
        <v>0</v>
      </c>
      <c r="DO349" s="90">
        <f>IF(ISNA(VLOOKUP($B349,'[2]1516 Exp_Rev Access'!$F$7:$FS$310,98,FALSE)),"",VLOOKUP($B349,'[2]1516 Exp_Rev Access'!$F$7:$FS$310,98,FALSE))</f>
        <v>0</v>
      </c>
      <c r="DP349" s="90">
        <f>IF(ISNA(VLOOKUP($B349,'[2]1516 Exp_Rev Access'!$F$7:$FS$310,99,FALSE)),"",VLOOKUP($B349,'[2]1516 Exp_Rev Access'!$F$7:$FS$310,99,FALSE))</f>
        <v>0</v>
      </c>
      <c r="DQ349" s="90">
        <f>IF(ISNA(VLOOKUP($B349,'[2]1516 Exp_Rev Access'!$F$7:$FS$310,100,FALSE)),"",VLOOKUP($B349,'[2]1516 Exp_Rev Access'!$F$7:$FS$310,100,FALSE))</f>
        <v>0</v>
      </c>
      <c r="DR349" s="90">
        <f>IF(ISNA(VLOOKUP($B349,'[2]1516 Exp_Rev Access'!$F$7:$FS$310,101,FALSE)),"",VLOOKUP($B349,'[2]1516 Exp_Rev Access'!$F$7:$FS$310,101,FALSE))</f>
        <v>0</v>
      </c>
      <c r="DS349" s="90">
        <f>IF(ISNA(VLOOKUP($B349,'[2]1516 Exp_Rev Access'!$F$7:$FS$310,102,FALSE)),"",VLOOKUP($B349,'[2]1516 Exp_Rev Access'!$F$7:$FS$310,102,FALSE))</f>
        <v>0</v>
      </c>
      <c r="DT349" s="90">
        <f>IF(ISNA(VLOOKUP($B349,'[2]1516 Exp_Rev Access'!$F$7:$FS$310,103,FALSE)),"",VLOOKUP($B349,'[2]1516 Exp_Rev Access'!$F$7:$FS$310,103,FALSE))</f>
        <v>0</v>
      </c>
      <c r="DU349" s="90">
        <f>IF(ISNA(VLOOKUP($B349,'[2]1516 Exp_Rev Access'!$F$7:$FS$310,104,FALSE)),"",VLOOKUP($B349,'[2]1516 Exp_Rev Access'!$F$7:$FS$310,104,FALSE))</f>
        <v>0</v>
      </c>
      <c r="DV349" s="90">
        <f>IF(ISNA(VLOOKUP($B349,'[2]1516 Exp_Rev Access'!$F$7:$FS$310,105,FALSE)),"",VLOOKUP($B349,'[2]1516 Exp_Rev Access'!$F$7:$FS$310,105,FALSE))</f>
        <v>0</v>
      </c>
      <c r="DW349" s="90">
        <f>IF(ISNA(VLOOKUP($B349,'[2]1516 Exp_Rev Access'!$F$7:$FS$310,106,FALSE)),"",VLOOKUP($B349,'[2]1516 Exp_Rev Access'!$F$7:$FS$310,106,FALSE))</f>
        <v>0</v>
      </c>
      <c r="DX349" s="90">
        <f>IF(ISNA(VLOOKUP($B349,'[2]1516 Exp_Rev Access'!$F$7:$FS$310,107,FALSE)),"",VLOOKUP($B349,'[2]1516 Exp_Rev Access'!$F$7:$FS$310,107,FALSE))</f>
        <v>0</v>
      </c>
      <c r="DY349" s="90">
        <f>IF(ISNA(VLOOKUP($B349,'[2]1516 Exp_Rev Access'!$F$7:$FS$310,108,FALSE)),"",VLOOKUP($B349,'[2]1516 Exp_Rev Access'!$F$7:$FS$310,108,FALSE))</f>
        <v>12000</v>
      </c>
      <c r="DZ349" s="90">
        <f>IF(ISNA(VLOOKUP($B349,'[2]1516 Exp_Rev Access'!$F$7:$FS$310,109,FALSE)),"",VLOOKUP($B349,'[2]1516 Exp_Rev Access'!$F$7:$FS$310,109,FALSE))</f>
        <v>0</v>
      </c>
      <c r="EA349" s="90">
        <f>IF(ISNA(VLOOKUP($B349,'[2]1516 Exp_Rev Access'!$F$7:$FS$310,110,FALSE)),"",VLOOKUP($B349,'[2]1516 Exp_Rev Access'!$F$7:$FS$310,110,FALSE))</f>
        <v>0</v>
      </c>
      <c r="EB349" s="90">
        <f>IF(ISNA(VLOOKUP($B349,'[2]1516 Exp_Rev Access'!$F$7:$FS$310,111,FALSE)),"",VLOOKUP($B349,'[2]1516 Exp_Rev Access'!$F$7:$FS$310,111,FALSE))</f>
        <v>0</v>
      </c>
      <c r="EC349" s="90">
        <f>IF(ISNA(VLOOKUP($B349,'[2]1516 Exp_Rev Access'!$F$7:$FS$310,112,FALSE)),"",VLOOKUP($B349,'[2]1516 Exp_Rev Access'!$F$7:$FS$310,112,FALSE))</f>
        <v>0</v>
      </c>
      <c r="ED349" s="90">
        <f>IF(ISNA(VLOOKUP($B349,'[2]1516 Exp_Rev Access'!$F$7:$FS$310,113,FALSE)),"",VLOOKUP($B349,'[2]1516 Exp_Rev Access'!$F$7:$FS$310,113,FALSE))</f>
        <v>0</v>
      </c>
      <c r="EE349" s="90">
        <f>IF(ISNA(VLOOKUP($B349,'[2]1516 Exp_Rev Access'!$F$7:$FS$310,114,FALSE)),"",VLOOKUP($B349,'[2]1516 Exp_Rev Access'!$F$7:$FS$310,114,FALSE))</f>
        <v>0</v>
      </c>
      <c r="EF349" s="90">
        <f>IF(ISNA(VLOOKUP($B349,'[2]1516 Exp_Rev Access'!$F$7:$FS$310,115,FALSE)),"",VLOOKUP($B349,'[2]1516 Exp_Rev Access'!$F$7:$FS$310,115,FALSE))</f>
        <v>0</v>
      </c>
      <c r="EG349" s="90">
        <f>IF(ISNA(VLOOKUP($B349,'[2]1516 Exp_Rev Access'!$F$7:$FS$310,116,FALSE)),"",VLOOKUP($B349,'[2]1516 Exp_Rev Access'!$F$7:$FS$310,116,FALSE))</f>
        <v>0</v>
      </c>
      <c r="EH349" s="90">
        <f>IF(ISNA(VLOOKUP($B349,'[2]1516 Exp_Rev Access'!$F$7:$FS$310,117,FALSE)),"",VLOOKUP($B349,'[2]1516 Exp_Rev Access'!$F$7:$FS$310,117,FALSE))</f>
        <v>0</v>
      </c>
      <c r="EI349" s="90">
        <f>IF(ISNA(VLOOKUP($B349,'[2]1516 Exp_Rev Access'!$F$7:$FS$310,118,FALSE)),"",VLOOKUP($B349,'[2]1516 Exp_Rev Access'!$F$7:$FS$310,118,FALSE))</f>
        <v>0</v>
      </c>
      <c r="EJ349" s="90">
        <f>IF(ISNA(VLOOKUP($B349,'[2]1516 Exp_Rev Access'!$F$7:$FS$310,119,FALSE)),"",VLOOKUP($B349,'[2]1516 Exp_Rev Access'!$F$7:$FS$310,119,FALSE))</f>
        <v>0</v>
      </c>
      <c r="EK349" s="90">
        <f>IF(ISNA(VLOOKUP($B349,'[2]1516 Exp_Rev Access'!$F$7:$FS$310,120,FALSE)),"",VLOOKUP($B349,'[2]1516 Exp_Rev Access'!$F$7:$FS$310,120,FALSE))</f>
        <v>0</v>
      </c>
      <c r="EL349" s="90">
        <f>IF(ISNA(VLOOKUP($B349,'[2]1516 Exp_Rev Access'!$F$7:$FS$310,121,FALSE)),"",VLOOKUP($B349,'[2]1516 Exp_Rev Access'!$F$7:$FS$310,121,FALSE))</f>
        <v>0</v>
      </c>
      <c r="EM349" s="90">
        <f>IF(ISNA(VLOOKUP($B349,'[2]1516 Exp_Rev Access'!$F$7:$FS$310,122,FALSE)),"",VLOOKUP($B349,'[2]1516 Exp_Rev Access'!$F$7:$FS$310,122,FALSE))</f>
        <v>0</v>
      </c>
      <c r="EN349" s="90">
        <f>IF(ISNA(VLOOKUP($B349,'[2]1516 Exp_Rev Access'!$F$7:$FS$310,123,FALSE)),"",VLOOKUP($B349,'[2]1516 Exp_Rev Access'!$F$7:$FS$310,123,FALSE))</f>
        <v>0</v>
      </c>
      <c r="EO349" s="90">
        <f>IF(ISNA(VLOOKUP($B349,'[2]1516 Exp_Rev Access'!$F$7:$FS$310,124,FALSE)),"",VLOOKUP($B349,'[2]1516 Exp_Rev Access'!$F$7:$FS$310,124,FALSE))</f>
        <v>0</v>
      </c>
      <c r="EP349" s="90">
        <f>IF(ISNA(VLOOKUP($B349,'[2]1516 Exp_Rev Access'!$F$7:$FS$310,125,FALSE)),"",VLOOKUP($B349,'[2]1516 Exp_Rev Access'!$F$7:$FS$310,125,FALSE))</f>
        <v>0</v>
      </c>
      <c r="EQ349" s="90">
        <f>IF(ISNA(VLOOKUP($B349,'[2]1516 Exp_Rev Access'!$F$7:$FS$310,126,FALSE)),"",VLOOKUP($B349,'[2]1516 Exp_Rev Access'!$F$7:$FS$310,126,FALSE))</f>
        <v>0</v>
      </c>
      <c r="ER349" s="90">
        <f>IF(ISNA(VLOOKUP($B349,'[2]1516 Exp_Rev Access'!$F$7:$FS$310,127,FALSE)),"",VLOOKUP($B349,'[2]1516 Exp_Rev Access'!$F$7:$FS$310,127,FALSE))</f>
        <v>0</v>
      </c>
      <c r="ES349" s="90">
        <f>IF(ISNA(VLOOKUP($B349,'[2]1516 Exp_Rev Access'!$F$7:$FS$310,128,FALSE)),"",VLOOKUP($B349,'[2]1516 Exp_Rev Access'!$F$7:$FS$310,128,FALSE))</f>
        <v>0</v>
      </c>
      <c r="ET349" s="90">
        <f>IF(ISNA(VLOOKUP($B349,'[2]1516 Exp_Rev Access'!$F$7:$FS$310,129,FALSE)),"",VLOOKUP($B349,'[2]1516 Exp_Rev Access'!$F$7:$FS$310,129,FALSE))</f>
        <v>0</v>
      </c>
      <c r="EU349" s="90">
        <f>IF(ISNA(VLOOKUP($B349,'[2]1516 Exp_Rev Access'!$F$7:$FS$310,130,FALSE)),"",VLOOKUP($B349,'[2]1516 Exp_Rev Access'!$F$7:$FS$310,130,FALSE))</f>
        <v>0</v>
      </c>
      <c r="EV349" s="90">
        <f>IF(ISNA(VLOOKUP($B349,'[2]1516 Exp_Rev Access'!$F$7:$FS$310,131,FALSE)),"",VLOOKUP($B349,'[2]1516 Exp_Rev Access'!$F$7:$FS$310,131,FALSE))</f>
        <v>0</v>
      </c>
      <c r="EW349" s="90">
        <f>IF(ISNA(VLOOKUP($B349,'[2]1516 Exp_Rev Access'!$F$7:$FS$310,132,FALSE)),"",VLOOKUP($B349,'[2]1516 Exp_Rev Access'!$F$7:$FS$310,132,FALSE))</f>
        <v>0</v>
      </c>
      <c r="EX349" s="90">
        <f>IF(ISNA(VLOOKUP($B349,'[2]1516 Exp_Rev Access'!$F$7:$FS$310,133,FALSE)),"",VLOOKUP($B349,'[2]1516 Exp_Rev Access'!$F$7:$FS$310,133,FALSE))</f>
        <v>0</v>
      </c>
      <c r="EY349" s="90">
        <f>IF(ISNA(VLOOKUP($B349,'[2]1516 Exp_Rev Access'!$F$7:$FS$310,134,FALSE)),"",VLOOKUP($B349,'[2]1516 Exp_Rev Access'!$F$7:$FS$310,134,FALSE))</f>
        <v>0</v>
      </c>
      <c r="EZ349" s="90">
        <f>IF(ISNA(VLOOKUP($B349,'[2]1516 Exp_Rev Access'!$F$7:$FS$310,135,FALSE)),"",VLOOKUP($B349,'[2]1516 Exp_Rev Access'!$F$7:$FS$310,135,FALSE))</f>
        <v>0</v>
      </c>
      <c r="FA349" s="90">
        <f>IF(ISNA(VLOOKUP($B349,'[2]1516 Exp_Rev Access'!$F$7:$FS$310,136,FALSE)),"",VLOOKUP($B349,'[2]1516 Exp_Rev Access'!$F$7:$FS$310,136,FALSE))</f>
        <v>0</v>
      </c>
      <c r="FB349" s="90">
        <f>IF(ISNA(VLOOKUP($B349,'[2]1516 Exp_Rev Access'!$F$7:$FS$310,137,FALSE)),"",VLOOKUP($B349,'[2]1516 Exp_Rev Access'!$F$7:$FS$310,137,FALSE))</f>
        <v>0</v>
      </c>
      <c r="FC349" s="90">
        <f>IF(ISNA(VLOOKUP($B349,'[2]1516 Exp_Rev Access'!$F$7:$FS$310,138,FALSE)),"",VLOOKUP($B349,'[2]1516 Exp_Rev Access'!$F$7:$FS$310,138,FALSE))</f>
        <v>0</v>
      </c>
      <c r="FD349" s="90">
        <f>IF(ISNA(VLOOKUP($B349,'[2]1516 Exp_Rev Access'!$F$7:$FS$310,139,FALSE)),"",VLOOKUP($B349,'[2]1516 Exp_Rev Access'!$F$7:$FS$310,139,FALSE))</f>
        <v>0</v>
      </c>
      <c r="FE349" s="90">
        <f>IF(ISNA(VLOOKUP($B349,'[2]1516 Exp_Rev Access'!$F$7:$FS$310,140,FALSE)),"",VLOOKUP($B349,'[2]1516 Exp_Rev Access'!$F$7:$FS$310,140,FALSE))</f>
        <v>0</v>
      </c>
      <c r="FF349" s="90">
        <f>IF(ISNA(VLOOKUP($B349,'[2]1516 Exp_Rev Access'!$F$7:$FS$310,141,FALSE)),"",VLOOKUP($B349,'[2]1516 Exp_Rev Access'!$F$7:$FS$310,141,FALSE))</f>
        <v>0</v>
      </c>
      <c r="FG349" s="90">
        <f>IF(ISNA(VLOOKUP($B349,'[2]1516 Exp_Rev Access'!$F$7:$FS$310,142,FALSE)),"",VLOOKUP($B349,'[2]1516 Exp_Rev Access'!$F$7:$FS$310,142,FALSE))</f>
        <v>0</v>
      </c>
      <c r="FH349" s="90">
        <f>IF(ISNA(VLOOKUP($B349,'[2]1516 Exp_Rev Access'!$F$7:$FS$310,143,FALSE)),"",VLOOKUP($B349,'[2]1516 Exp_Rev Access'!$F$7:$FS$310,143,FALSE))</f>
        <v>0</v>
      </c>
      <c r="FI349" s="90">
        <f>IF(ISNA(VLOOKUP($B349,'[2]1516 Exp_Rev Access'!$F$7:$FS$310,144,FALSE)),"",VLOOKUP($B349,'[2]1516 Exp_Rev Access'!$F$7:$FS$310,144,FALSE))</f>
        <v>0</v>
      </c>
      <c r="FJ349" s="90">
        <f>IF(ISNA(VLOOKUP($B349,'[2]1516 Exp_Rev Access'!$F$7:$FS$310,145,FALSE)),"",VLOOKUP($B349,'[2]1516 Exp_Rev Access'!$F$7:$FS$310,145,FALSE))</f>
        <v>0</v>
      </c>
      <c r="FK349" s="90">
        <f>IF(ISNA(VLOOKUP($B349,'[2]1516 Exp_Rev Access'!$F$7:$FS$310,146,FALSE)),"",VLOOKUP($B349,'[2]1516 Exp_Rev Access'!$F$7:$FS$310,146,FALSE))</f>
        <v>0</v>
      </c>
      <c r="FL349" s="90">
        <f>IF(ISNA(VLOOKUP($B349,'[2]1516 Exp_Rev Access'!$F$7:$FS$310,1147,FALSE)),"",VLOOKUP($B349,'[2]1516 Exp_Rev Access'!$F$7:$FS$310,147,FALSE))</f>
        <v>0</v>
      </c>
      <c r="FM349" s="90">
        <f>IF(ISNA(VLOOKUP($B349,'[2]1516 Exp_Rev Access'!$F$7:$FS$310,148,FALSE)),"",VLOOKUP($B349,'[2]1516 Exp_Rev Access'!$F$7:$FS$310,148,FALSE))</f>
        <v>0</v>
      </c>
      <c r="FN349" s="90">
        <f>IF(ISNA(VLOOKUP($B349,'[2]1516 Exp_Rev Access'!$F$7:$FS$310,149,FALSE)),"",VLOOKUP($B349,'[2]1516 Exp_Rev Access'!$F$7:$FS$310,149,FALSE))</f>
        <v>0</v>
      </c>
      <c r="FO349" s="90">
        <f>IF(ISNA(VLOOKUP($B349,'[2]1516 Exp_Rev Access'!$F$7:$FS$310,150,FALSE)),"",VLOOKUP($B349,'[2]1516 Exp_Rev Access'!$F$7:$FS$310,150,FALSE))</f>
        <v>0</v>
      </c>
      <c r="FP349" s="90">
        <f>IF(ISNA(VLOOKUP($B349,'[2]1516 Exp_Rev Access'!$F$7:$FS$310,151,FALSE)),"",VLOOKUP($B349,'[2]1516 Exp_Rev Access'!$F$7:$FS$310,151,FALSE))</f>
        <v>0</v>
      </c>
      <c r="FQ349" s="90">
        <f>IF(ISNA(VLOOKUP($B349,'[2]1516 Exp_Rev Access'!$F$7:$FS$310,152,FALSE)),"",VLOOKUP($B349,'[2]1516 Exp_Rev Access'!$F$7:$FS$310,152,FALSE))</f>
        <v>0</v>
      </c>
      <c r="FR349" s="90">
        <f>IF(ISNA(VLOOKUP($B349,'[2]1516 Exp_Rev Access'!$F$7:$FS$310,153,FALSE)),"",VLOOKUP($B349,'[2]1516 Exp_Rev Access'!$F$7:$FS$310,153,FALSE))</f>
        <v>8103.56</v>
      </c>
      <c r="FS349" s="53">
        <f t="shared" si="833"/>
        <v>264235.51</v>
      </c>
      <c r="FT349" s="92">
        <f t="shared" si="834"/>
        <v>7.7393079705090795E-2</v>
      </c>
      <c r="FU349" s="116">
        <f t="shared" si="835"/>
        <v>1224.0492425997129</v>
      </c>
      <c r="FV349" s="90">
        <f>IF(ISNA(VLOOKUP($B349,'[2]1516 Exp_Rev Access'!$F$7:$FS$310,154,FALSE)),"",VLOOKUP($B349,'[2]1516 Exp_Rev Access'!$F$7:$FS$310,154,FALSE))</f>
        <v>0</v>
      </c>
      <c r="FW349" s="90">
        <f>IF(ISNA(VLOOKUP($B349,'[2]1516 Exp_Rev Access'!$F$7:$FS$310,155,FALSE)),"",VLOOKUP($B349,'[2]1516 Exp_Rev Access'!$F$7:$FS$310,155,FALSE))</f>
        <v>0</v>
      </c>
      <c r="FX349" s="90">
        <f>IF(ISNA(VLOOKUP($B349,'[2]1516 Exp_Rev Access'!$F$7:$FS$310,156,FALSE)),"",VLOOKUP($B349,'[2]1516 Exp_Rev Access'!$F$7:$FS$310,156,FALSE))</f>
        <v>0</v>
      </c>
      <c r="FY349" s="90">
        <f>IF(ISNA(VLOOKUP($B349,'[2]1516 Exp_Rev Access'!$F$7:$FS$310,157,FALSE)),"",VLOOKUP($B349,'[2]1516 Exp_Rev Access'!$F$7:$FS$310,157,FALSE))</f>
        <v>0</v>
      </c>
      <c r="FZ349" s="90">
        <f>IF(ISNA(VLOOKUP($B349,'[2]1516 Exp_Rev Access'!$F$7:$FS$310,158,FALSE)),"",VLOOKUP($B349,'[2]1516 Exp_Rev Access'!$F$7:$FS$310,158,FALSE))</f>
        <v>0</v>
      </c>
      <c r="GA349" s="90">
        <f>IF(ISNA(VLOOKUP($B349,'[2]1516 Exp_Rev Access'!$F$7:$FS$310,159,FALSE)),"",VLOOKUP($B349,'[2]1516 Exp_Rev Access'!$F$7:$FS$310,159,FALSE))</f>
        <v>0</v>
      </c>
      <c r="GB349" s="90">
        <f>IF(ISNA(VLOOKUP($B349,'[2]1516 Exp_Rev Access'!$F$7:$FS$310,160,FALSE)),"",VLOOKUP($B349,'[2]1516 Exp_Rev Access'!$F$7:$FS$310,160,FALSE))</f>
        <v>0</v>
      </c>
      <c r="GC349" s="90">
        <f>IF(ISNA(VLOOKUP($B349,'[2]1516 Exp_Rev Access'!$F$7:$FS$310,161,FALSE)),"",VLOOKUP($B349,'[2]1516 Exp_Rev Access'!$F$7:$FS$310,161,FALSE))</f>
        <v>0</v>
      </c>
      <c r="GD349" s="90">
        <f>IF(ISNA(VLOOKUP($B349,'[2]1516 Exp_Rev Access'!$F$7:$FS$310,162,FALSE)),"",VLOOKUP($B349,'[2]1516 Exp_Rev Access'!$F$7:$FS$310,162,FALSE))</f>
        <v>0</v>
      </c>
      <c r="GE349" s="90">
        <f>IF(ISNA(VLOOKUP($B349,'[2]1516 Exp_Rev Access'!$F$7:$FS$310,163,FALSE)),"",VLOOKUP($B349,'[2]1516 Exp_Rev Access'!$F$7:$FS$310,163,FALSE))</f>
        <v>6610.7</v>
      </c>
      <c r="GF349" s="90">
        <f>IF(ISNA(VLOOKUP($B349,'[2]1516 Exp_Rev Access'!$F$7:$FS$310,164,FALSE)),"",VLOOKUP($B349,'[2]1516 Exp_Rev Access'!$F$7:$FS$310,164,FALSE))</f>
        <v>0</v>
      </c>
      <c r="GG349" s="90">
        <f>IF(ISNA(VLOOKUP($B349,'[2]1516 Exp_Rev Access'!$F$7:$FS$310,165,FALSE)),"",VLOOKUP($B349,'[2]1516 Exp_Rev Access'!$F$7:$FS$310,165,FALSE))</f>
        <v>0</v>
      </c>
      <c r="GH349" s="90">
        <f>IF(ISNA(VLOOKUP($B349,'[2]1516 Exp_Rev Access'!$F$7:$FS$310,166,FALSE)),"",VLOOKUP($B349,'[2]1516 Exp_Rev Access'!$F$7:$FS$310,166,FALSE))</f>
        <v>0</v>
      </c>
      <c r="GI349" s="90">
        <f>IF(ISNA(VLOOKUP($B349,'[2]1516 Exp_Rev Access'!$F$7:$FS$310,167,FALSE)),"",VLOOKUP($B349,'[2]1516 Exp_Rev Access'!$F$7:$FS$310,167,FALSE))</f>
        <v>0</v>
      </c>
      <c r="GJ349" s="90">
        <f>IF(ISNA(VLOOKUP($B349,'[2]1516 Exp_Rev Access'!$F$7:$FS$310,168,FALSE)),"",VLOOKUP($B349,'[2]1516 Exp_Rev Access'!$F$7:$FS$310,168,FALSE))</f>
        <v>0</v>
      </c>
      <c r="GK349" s="90">
        <f>IF(ISNA(VLOOKUP($B349,'[2]1516 Exp_Rev Access'!$F$7:$FS$310,169,FALSE)),"",VLOOKUP($B349,'[2]1516 Exp_Rev Access'!$F$7:$FS$310,169,FALSE))</f>
        <v>0</v>
      </c>
      <c r="GL349" s="90">
        <f>IF(ISNA(VLOOKUP($B349,'[2]1516 Exp_Rev Access'!$F$7:$FS$310,170,FALSE)),"",VLOOKUP($B349,'[2]1516 Exp_Rev Access'!$F$7:$FS$310,170,FALSE))</f>
        <v>5135.78</v>
      </c>
      <c r="GM349" s="90">
        <f>IF(ISNA(VLOOKUP($B349,'[2]1516 Exp_Rev Access'!$F$7:$FT$310,171,FALSE)),"",VLOOKUP($B349,'[2]1516 Exp_Rev Access'!$F$7:$FT$310,171,FALSE))</f>
        <v>0</v>
      </c>
      <c r="GN349" s="90">
        <f>IF(ISNA(VLOOKUP($B349,'[2]1516 Exp_Rev Access'!$F$7:$FU$310,172,FALSE)),"",VLOOKUP($B349,'[2]1516 Exp_Rev Access'!$F$7:$FU$310,172,FALSE))</f>
        <v>0</v>
      </c>
      <c r="GO349" s="90">
        <f>IF(ISNA(VLOOKUP($B349,'[2]1516 Exp_Rev Access'!$F$7:$FV$310,173,FALSE)),"",VLOOKUP($B349,'[2]1516 Exp_Rev Access'!$F$7:$FV$310,173,FALSE))</f>
        <v>0</v>
      </c>
      <c r="GP349" s="90">
        <f>IF(ISNA(VLOOKUP($B349,'[2]1516 Exp_Rev Access'!$F$7:$GA$310,174,FALSE)),"",VLOOKUP($B349,'[2]1516 Exp_Rev Access'!$F$7:$GA$310,174,FALSE))</f>
        <v>0</v>
      </c>
      <c r="GQ349" s="90">
        <f>IF(ISNA(VLOOKUP($B349,'[2]1516 Exp_Rev Access'!$F$7:$GA$310,175,FALSE)),"",VLOOKUP($B349,'[2]1516 Exp_Rev Access'!$F$7:$GA$310,175,FALSE))</f>
        <v>0</v>
      </c>
      <c r="GR349" s="90">
        <f>IF(ISNA(VLOOKUP($B349,'[2]1516 Exp_Rev Access'!$F$7:$GA$310,176,FALSE)),"",VLOOKUP($B349,'[2]1516 Exp_Rev Access'!$F$7:$GA$310,176,FALSE))</f>
        <v>0</v>
      </c>
      <c r="GS349" s="90">
        <f>IF(ISNA(VLOOKUP($B349,'[2]1516 Exp_Rev Access'!$F$7:$GA$310,177,FALSE)),"",VLOOKUP($B349,'[2]1516 Exp_Rev Access'!$F$7:$GA$310,177,FALSE))</f>
        <v>0</v>
      </c>
      <c r="GT349" s="90">
        <f>IF(ISNA(VLOOKUP($B349,'[2]1516 Exp_Rev Access'!$F$7:$GA$310,178,FALSE)),"",VLOOKUP($B349,'[2]1516 Exp_Rev Access'!$F$7:$GA$310,178,FALSE))</f>
        <v>0</v>
      </c>
      <c r="GU349" s="53">
        <f t="shared" si="836"/>
        <v>11746.48</v>
      </c>
      <c r="GV349" s="92">
        <f t="shared" si="837"/>
        <v>3.4404772579365085E-3</v>
      </c>
      <c r="GW349" s="96">
        <f t="shared" si="838"/>
        <v>54.414601380460468</v>
      </c>
      <c r="HE349" s="38"/>
      <c r="HF349" s="38"/>
      <c r="HG349" s="38"/>
      <c r="HH349" s="38"/>
      <c r="HI349" s="38"/>
      <c r="HJ349" s="38"/>
      <c r="HK349" s="38"/>
      <c r="HL349" s="38"/>
      <c r="HM349" s="38"/>
      <c r="HN349" s="38"/>
    </row>
    <row r="350" spans="1:222" x14ac:dyDescent="0.2">
      <c r="B350" s="87" t="s">
        <v>699</v>
      </c>
      <c r="C350" s="87" t="s">
        <v>700</v>
      </c>
      <c r="D350" s="88">
        <f>IF(ISNA(VLOOKUP($B350,'[2]1516 enrollment_Rev_Exp by size'!$A$6:$C$325,3,FALSE)),"",VLOOKUP($B350,'[2]1516 enrollment_Rev_Exp by size'!$A$6:$C$325,3,FALSE))</f>
        <v>895.16000000000008</v>
      </c>
      <c r="E350" s="89">
        <v>10103432</v>
      </c>
      <c r="F350" s="67">
        <f t="shared" si="816"/>
        <v>10103432</v>
      </c>
      <c r="G350" s="67">
        <f t="shared" si="817"/>
        <v>0</v>
      </c>
      <c r="H350" s="90">
        <f>IF(ISNA(VLOOKUP($B350,'[2]1516 Exp_Rev Access'!$F$7:$FS$310,2,FALSE)),"",VLOOKUP($B350,'[2]1516 Exp_Rev Access'!$F$7:$FS$310,2,FALSE))</f>
        <v>1294120.33</v>
      </c>
      <c r="I350" s="90">
        <f>IF(ISNA(VLOOKUP($B350,'[2]1516 Exp_Rev Access'!$F$7:$FS$310,3,FALSE)),"",VLOOKUP($B350,'[2]1516 Exp_Rev Access'!$F$7:$FS$310,3,FALSE))</f>
        <v>0</v>
      </c>
      <c r="J350" s="90">
        <f>IF(ISNA(VLOOKUP($B350,'[2]1516 Exp_Rev Access'!$F$7:$FS$310,4,FALSE)),"",VLOOKUP($B350,'[2]1516 Exp_Rev Access'!$F$7:$FS$310,4,FALSE))</f>
        <v>0</v>
      </c>
      <c r="K350" s="90">
        <f>IF(ISNA(VLOOKUP($B350,'[2]1516 Exp_Rev Access'!$F$7:$FS$310,5,FALSE)),"-",VLOOKUP($B350,'[2]1516 Exp_Rev Access'!$F$7:$FS$310,5,FALSE))</f>
        <v>13667.76</v>
      </c>
      <c r="L350" s="90">
        <f>IF(ISNA(VLOOKUP($B350,'[2]1516 Exp_Rev Access'!$F$7:$FS$310,6,FALSE)),"",VLOOKUP($B350,'[2]1516 Exp_Rev Access'!$F$7:$FS$310,6,FALSE))</f>
        <v>0</v>
      </c>
      <c r="M350" s="90">
        <f>IF(ISNA(VLOOKUP($B350,'[2]1516 Exp_Rev Access'!$F$7:$FS$310,7,FALSE)),"",VLOOKUP($B350,'[2]1516 Exp_Rev Access'!$F$7:$FS$310,7,FALSE))</f>
        <v>0</v>
      </c>
      <c r="N350" s="53">
        <f t="shared" si="818"/>
        <v>1307788.0900000001</v>
      </c>
      <c r="O350" s="91">
        <f t="shared" si="819"/>
        <v>0.12943998534359413</v>
      </c>
      <c r="P350" s="53">
        <f t="shared" si="820"/>
        <v>1460.9545667813575</v>
      </c>
      <c r="Q350" s="90">
        <f>IF(ISNA(VLOOKUP($B350,'[2]1516 Exp_Rev Access'!$F$7:$FS$310,8,FALSE)),"",VLOOKUP($B350,'[2]1516 Exp_Rev Access'!$F$7:$FS$310,8,FALSE))</f>
        <v>41059.120000000003</v>
      </c>
      <c r="R350" s="90">
        <f>IF(ISNA(VLOOKUP($B350,'[2]1516 Exp_Rev Access'!$F$7:$FS$310,9,FALSE)),"",VLOOKUP($B350,'[2]1516 Exp_Rev Access'!$F$7:$FS$310,9,FALSE))</f>
        <v>0</v>
      </c>
      <c r="S350" s="90">
        <f>IF(ISNA(VLOOKUP($B350,'[2]1516 Exp_Rev Access'!$F$7:$FS$310,10,FALSE)),"",VLOOKUP($B350,'[2]1516 Exp_Rev Access'!$F$7:$FS$310,10,FALSE))</f>
        <v>0</v>
      </c>
      <c r="T350" s="90">
        <f>IF(ISNA(VLOOKUP($B350,'[2]1516 Exp_Rev Access'!$F$7:$FS$310,11,FALSE)),"",VLOOKUP($B350,'[2]1516 Exp_Rev Access'!$F$7:$FS$310,11,FALSE))</f>
        <v>0</v>
      </c>
      <c r="U350" s="90">
        <f>IF(ISNA(VLOOKUP($B350,'[2]1516 Exp_Rev Access'!$F$7:$FS$310,12,FALSE)),"",VLOOKUP($B350,'[2]1516 Exp_Rev Access'!$F$7:$FS$310,12,FALSE))</f>
        <v>6800</v>
      </c>
      <c r="V350" s="90">
        <f>IF(ISNA(VLOOKUP($B350,'[2]1516 Exp_Rev Access'!$F$7:$FS$310,13,FALSE)),"",VLOOKUP($B350,'[2]1516 Exp_Rev Access'!$F$7:$FS$310,13,FALSE))</f>
        <v>0</v>
      </c>
      <c r="W350" s="90">
        <f>IF(ISNA(VLOOKUP($B350,'[2]1516 Exp_Rev Access'!$F$7:$FS$310,14,FALSE)),"",VLOOKUP($B350,'[2]1516 Exp_Rev Access'!$F$7:$FS$310,14,FALSE))</f>
        <v>0</v>
      </c>
      <c r="X350" s="90">
        <f>IF(ISNA(VLOOKUP($B350,'[2]1516 Exp_Rev Access'!$F$7:$FS$310,15,FALSE)),"",VLOOKUP($B350,'[2]1516 Exp_Rev Access'!$F$7:$FS$310,15,FALSE))</f>
        <v>0</v>
      </c>
      <c r="Y350" s="90">
        <f>IF(ISNA(VLOOKUP($B350,'[2]1516 Exp_Rev Access'!$F$7:$FS$310,16,FALSE)),"",VLOOKUP($B350,'[2]1516 Exp_Rev Access'!$F$7:$FS$310,16,FALSE))</f>
        <v>41</v>
      </c>
      <c r="Z350" s="90">
        <f>IF(ISNA(VLOOKUP($B350,'[2]1516 Exp_Rev Access'!$F$7:$FS$310,17,FALSE)),"",VLOOKUP($B350,'[2]1516 Exp_Rev Access'!$F$7:$FS$310,17,FALSE))</f>
        <v>5689.46</v>
      </c>
      <c r="AA350" s="90">
        <f>IF(ISNA(VLOOKUP($B350,'[2]1516 Exp_Rev Access'!$F$7:$FS$310,18,FALSE)),"",VLOOKUP($B350,'[2]1516 Exp_Rev Access'!$F$7:$FS$310,18,FALSE))</f>
        <v>0</v>
      </c>
      <c r="AB350" s="90">
        <f>IF(ISNA(VLOOKUP($B350,'[2]1516 Exp_Rev Access'!$F$7:$FS$310,19,FALSE)),"",VLOOKUP($B350,'[2]1516 Exp_Rev Access'!$F$7:$FS$310,19,FALSE))</f>
        <v>0</v>
      </c>
      <c r="AC350" s="90">
        <f>IF(ISNA(VLOOKUP($B350,'[2]1516 Exp_Rev Access'!$F$7:$FS$310,20,FALSE)),"",VLOOKUP($B350,'[2]1516 Exp_Rev Access'!$F$7:$FS$310,20,FALSE))</f>
        <v>0</v>
      </c>
      <c r="AD350" s="90">
        <f>IF(ISNA(VLOOKUP($B350,'[2]1516 Exp_Rev Access'!$F$7:$FS$310,21,FALSE)),"",VLOOKUP($B350,'[2]1516 Exp_Rev Access'!$F$7:$FS$310,21,FALSE))</f>
        <v>65573.95</v>
      </c>
      <c r="AE350" s="90">
        <f>IF(ISNA(VLOOKUP($B350,'[2]1516 Exp_Rev Access'!$F$7:$FS$310,22,FALSE)),"",VLOOKUP($B350,'[2]1516 Exp_Rev Access'!$F$7:$FS$310,22,FALSE))</f>
        <v>1887.24</v>
      </c>
      <c r="AF350" s="90">
        <f>IF(ISNA(VLOOKUP($B350,'[2]1516 Exp_Rev Access'!$F$7:$FS$310,23,FALSE)),"",VLOOKUP($B350,'[2]1516 Exp_Rev Access'!$F$7:$FS$310,23,FALSE))</f>
        <v>0</v>
      </c>
      <c r="AG350" s="90">
        <f>IF(ISNA(VLOOKUP($B350,'[2]1516 Exp_Rev Access'!$F$7:$FS$310,24,FALSE)),"",VLOOKUP($B350,'[2]1516 Exp_Rev Access'!$F$7:$FS$310,24,FALSE))</f>
        <v>4669.46</v>
      </c>
      <c r="AH350" s="90">
        <f>IF(ISNA(VLOOKUP($B350,'[2]1516 Exp_Rev Access'!$F$7:$FS$310,25,FALSE)),"",VLOOKUP($B350,'[2]1516 Exp_Rev Access'!$F$7:$FS$310,25,FALSE))</f>
        <v>316.89999999999998</v>
      </c>
      <c r="AI350" s="90">
        <f>IF(ISNA(VLOOKUP($B350,'[2]1516 Exp_Rev Access'!$F$7:$FS$310,26,FALSE)),"",VLOOKUP($B350,'[2]1516 Exp_Rev Access'!$F$7:$FS$310,26,FALSE))</f>
        <v>25226.55</v>
      </c>
      <c r="AJ350" s="90">
        <f>IF(ISNA(VLOOKUP($B350,'[2]1516 Exp_Rev Access'!$F$7:$FS$310,27,FALSE)),"",VLOOKUP($B350,'[2]1516 Exp_Rev Access'!$F$7:$FS$310,27,FALSE))</f>
        <v>1082.44</v>
      </c>
      <c r="AK350" s="90">
        <f>IF(ISNA(VLOOKUP($B350,'[2]1516 Exp_Rev Access'!$F$7:$FS$310,28,FALSE)),"",VLOOKUP($B350,'[2]1516 Exp_Rev Access'!$F$7:$FS$310,28,FALSE))</f>
        <v>6772.63</v>
      </c>
      <c r="AL350" s="90">
        <f>IF(ISNA(VLOOKUP($B350,'[2]1516 Exp_Rev Access'!$F$7:$FS$310,29,FALSE)),"",VLOOKUP($B350,'[2]1516 Exp_Rev Access'!$F$7:$FS$310,29,FALSE))</f>
        <v>29251.62</v>
      </c>
      <c r="AM350" s="53">
        <f t="shared" si="821"/>
        <v>188370.37</v>
      </c>
      <c r="AN350" s="92">
        <f t="shared" si="822"/>
        <v>1.8644196348329953E-2</v>
      </c>
      <c r="AO350" s="68">
        <f t="shared" si="823"/>
        <v>210.43206801018809</v>
      </c>
      <c r="AP350" s="90">
        <f>IF(ISNA(VLOOKUP($B350,'[2]1516 Exp_Rev Access'!$F$7:$FS$310,30,FALSE)),"",VLOOKUP($B350,'[2]1516 Exp_Rev Access'!$F$7:$FS$310,30,FALSE))</f>
        <v>5566567.9000000004</v>
      </c>
      <c r="AQ350" s="90">
        <f>IF(ISNA(VLOOKUP($B350,'[2]1516 Exp_Rev Access'!$F$7:$FS$310,31,FALSE)),"",VLOOKUP($B350,'[2]1516 Exp_Rev Access'!$F$7:$FS$310,31,FALSE))</f>
        <v>167464.23000000001</v>
      </c>
      <c r="AR350" s="90">
        <f>IF(ISNA(VLOOKUP($B350,'[2]1516 Exp_Rev Access'!$F$7:$FS$310,32,FALSE)),"",VLOOKUP($B350,'[2]1516 Exp_Rev Access'!$F$7:$FS$310,32,FALSE))</f>
        <v>477095.96</v>
      </c>
      <c r="AS350" s="90">
        <f>IF(ISNA(VLOOKUP($B350,'[2]1516 Exp_Rev Access'!$F$7:$FS$310,33,FALSE)),"",VLOOKUP($B350,'[2]1516 Exp_Rev Access'!$F$7:$FS$310,33,FALSE))</f>
        <v>0</v>
      </c>
      <c r="AT350" s="90">
        <f>IF(ISNA(VLOOKUP($B350,'[2]1516 Exp_Rev Access'!$F$7:$FS$310,34,FALSE)),"",VLOOKUP($B350,'[2]1516 Exp_Rev Access'!$F$7:$FS$310,34,FALSE))</f>
        <v>0</v>
      </c>
      <c r="AU350" s="53">
        <f t="shared" si="824"/>
        <v>6211128.0900000008</v>
      </c>
      <c r="AV350" s="93">
        <f t="shared" si="825"/>
        <v>0.61475428250519237</v>
      </c>
      <c r="AW350" s="53">
        <f t="shared" si="826"/>
        <v>6938.5675074846959</v>
      </c>
      <c r="AX350" s="90">
        <f>IF(ISNA(VLOOKUP($B350,'[2]1516 Exp_Rev Access'!$F$7:$FS$310,35,FALSE)),"",VLOOKUP($B350,'[2]1516 Exp_Rev Access'!$F$7:$FS$310,35,FALSE))</f>
        <v>0</v>
      </c>
      <c r="AY350" s="90">
        <f>IF(ISNA(VLOOKUP($B350,'[2]1516 Exp_Rev Access'!$F$7:$FS$310,36,FALSE)),"",VLOOKUP($B350,'[2]1516 Exp_Rev Access'!$F$7:$FS$310,36,FALSE))</f>
        <v>777330.93</v>
      </c>
      <c r="AZ350" s="90">
        <f>IF(ISNA(VLOOKUP($B350,'[2]1516 Exp_Rev Access'!$F$7:$FS$310,37,FALSE)),"",VLOOKUP($B350,'[2]1516 Exp_Rev Access'!$F$7:$FS$310,37,FALSE))</f>
        <v>1645.49</v>
      </c>
      <c r="BA350" s="90">
        <f>IF(ISNA(VLOOKUP($B350,'[2]1516 Exp_Rev Access'!$F$7:$FS$310,38,FALSE)),"",VLOOKUP($B350,'[2]1516 Exp_Rev Access'!$F$7:$FS$310,38,FALSE))</f>
        <v>0</v>
      </c>
      <c r="BB350" s="90">
        <f>IF(ISNA(VLOOKUP($B350,'[2]1516 Exp_Rev Access'!$F$7:$FS$310,39,FALSE)),"",VLOOKUP($B350,'[2]1516 Exp_Rev Access'!$F$7:$FS$310,39,FALSE))</f>
        <v>0</v>
      </c>
      <c r="BC350" s="90">
        <f>IF(ISNA(VLOOKUP($B350,'[2]1516 Exp_Rev Access'!$F$7:$FS$310,40,FALSE)),"",VLOOKUP($B350,'[2]1516 Exp_Rev Access'!$F$7:$FS$310,40,FALSE))</f>
        <v>232253.65</v>
      </c>
      <c r="BD350" s="90">
        <f>IF(ISNA(VLOOKUP($B350,'[2]1516 Exp_Rev Access'!$F$7:$FS$310,41,FALSE)),"",VLOOKUP($B350,'[2]1516 Exp_Rev Access'!$F$7:$FS$310,41,FALSE))</f>
        <v>0</v>
      </c>
      <c r="BE350" s="90">
        <f>IF(ISNA(VLOOKUP($B350,'[2]1516 Exp_Rev Access'!$F$7:$FS$310,42,FALSE)),"",VLOOKUP($B350,'[2]1516 Exp_Rev Access'!$F$7:$FS$310,42,FALSE))</f>
        <v>140064.35</v>
      </c>
      <c r="BF350" s="90">
        <f>IF(ISNA(VLOOKUP($B350,'[2]1516 Exp_Rev Access'!$F$7:$FS$310,43,FALSE)),"",VLOOKUP($B350,'[2]1516 Exp_Rev Access'!$F$7:$FS$310,43,FALSE))</f>
        <v>0</v>
      </c>
      <c r="BG350" s="90">
        <f>IF(ISNA(VLOOKUP($B350,'[2]1516 Exp_Rev Access'!$F$7:$FS$310,44,FALSE)),"",VLOOKUP($B350,'[2]1516 Exp_Rev Access'!$F$7:$FS$310,44,FALSE))</f>
        <v>0</v>
      </c>
      <c r="BH350" s="90">
        <f>IF(ISNA(VLOOKUP($B350,'[2]1516 Exp_Rev Access'!$F$7:$FS$310,45,FALSE)),"",VLOOKUP($B350,'[2]1516 Exp_Rev Access'!$F$7:$FS$310,45,FALSE))</f>
        <v>9290.15</v>
      </c>
      <c r="BI350" s="90">
        <f>IF(ISNA(VLOOKUP($B350,'[2]1516 Exp_Rev Access'!$F$7:$FS$310,46,FALSE)),"",VLOOKUP($B350,'[2]1516 Exp_Rev Access'!$F$7:$FS$310,46,FALSE))</f>
        <v>0</v>
      </c>
      <c r="BJ350" s="90">
        <f>IF(ISNA(VLOOKUP($B350,'[2]1516 Exp_Rev Access'!$F$7:$FS$310,47,FALSE)),"",VLOOKUP($B350,'[2]1516 Exp_Rev Access'!$F$7:$FS$310,47,FALSE))</f>
        <v>7085.4</v>
      </c>
      <c r="BK350" s="90">
        <f>IF(ISNA(VLOOKUP($B350,'[2]1516 Exp_Rev Access'!$F$7:$FS$310,48,FALSE)),"",VLOOKUP($B350,'[2]1516 Exp_Rev Access'!$F$7:$FS$310,48,FALSE))</f>
        <v>376547.47</v>
      </c>
      <c r="BL350" s="90">
        <f>IF(ISNA(VLOOKUP($B350,'[2]1516 Exp_Rev Access'!$F$7:$FS$310,49,FALSE)),"",VLOOKUP($B350,'[2]1516 Exp_Rev Access'!$F$7:$FS$310,49,FALSE))</f>
        <v>7307</v>
      </c>
      <c r="BM350" s="90">
        <f>IF(ISNA(VLOOKUP($B350,'[2]1516 Exp_Rev Access'!$F$7:$FS$310,50,FALSE)),"",VLOOKUP($B350,'[2]1516 Exp_Rev Access'!$F$7:$FS$310,50,FALSE))</f>
        <v>0</v>
      </c>
      <c r="BN350" s="90">
        <f>IF(ISNA(VLOOKUP($B350,'[2]1516 Exp_Rev Access'!$F$7:$FS$310,51,FALSE)),"",VLOOKUP($B350,'[2]1516 Exp_Rev Access'!$F$7:$FS$310,51,FALSE))</f>
        <v>0</v>
      </c>
      <c r="BO350" s="90">
        <f>IF(ISNA(VLOOKUP($B350,'[2]1516 Exp_Rev Access'!$F$7:$FS$310,52,FALSE)),"",VLOOKUP($B350,'[2]1516 Exp_Rev Access'!$F$7:$FS$310,52,FALSE))</f>
        <v>0</v>
      </c>
      <c r="BP350" s="90">
        <f>IF(ISNA(VLOOKUP($B350,'[2]1516 Exp_Rev Access'!$F$7:$FS$310,53,FALSE)),"",VLOOKUP($B350,'[2]1516 Exp_Rev Access'!$F$7:$FS$310,53,FALSE))</f>
        <v>0</v>
      </c>
      <c r="BQ350" s="90">
        <f>IF(ISNA(VLOOKUP($B350,'[2]1516 Exp_Rev Access'!$F$7:$FS$310,54,FALSE)),"",VLOOKUP($B350,'[2]1516 Exp_Rev Access'!$F$7:$FS$310,54,FALSE))</f>
        <v>0</v>
      </c>
      <c r="BR350" s="90">
        <f>IF(ISNA(VLOOKUP($B350,'[2]1516 Exp_Rev Access'!$F$7:$FS$310,55,FALSE)),"",VLOOKUP($B350,'[2]1516 Exp_Rev Access'!$F$7:$FS$310,55,FALSE))</f>
        <v>0</v>
      </c>
      <c r="BS350" s="90">
        <f>IF(ISNA(VLOOKUP($B350,'[2]1516 Exp_Rev Access'!$F$7:$FS$310,56,FALSE)),"",VLOOKUP($B350,'[2]1516 Exp_Rev Access'!$F$7:$FS$310,56,FALSE))</f>
        <v>0</v>
      </c>
      <c r="BT350" s="90">
        <f>IF(ISNA(VLOOKUP($B350,'[2]1516 Exp_Rev Access'!$F$7:$FS$310,57,FALSE)),"",VLOOKUP($B350,'[2]1516 Exp_Rev Access'!$F$7:$FS$310,57,FALSE))</f>
        <v>0</v>
      </c>
      <c r="BU350" s="90">
        <f>IF(ISNA(VLOOKUP($B350,'[2]1516 Exp_Rev Access'!$F$7:$FS$310,58,FALSE)),"",VLOOKUP($B350,'[2]1516 Exp_Rev Access'!$F$7:$FS$310,58,FALSE))</f>
        <v>0</v>
      </c>
      <c r="BV350" s="53">
        <f t="shared" si="827"/>
        <v>1551524.44</v>
      </c>
      <c r="BW350" s="92">
        <f t="shared" si="828"/>
        <v>0.15356409980291844</v>
      </c>
      <c r="BX350" s="68">
        <f t="shared" si="829"/>
        <v>1733.2370079092004</v>
      </c>
      <c r="BY350" s="90">
        <f>IF(ISNA(VLOOKUP($B350,'[2]1516 Exp_Rev Access'!$F$7:$FS$310,59,FALSE)),"",VLOOKUP($B350,'[2]1516 Exp_Rev Access'!$F$7:$FS$310,59,FALSE))</f>
        <v>0</v>
      </c>
      <c r="BZ350" s="90">
        <f>IF(ISNA(VLOOKUP($B350,'[2]1516 Exp_Rev Access'!$F$7:$FS$310,60,FALSE)),"",VLOOKUP($B350,'[2]1516 Exp_Rev Access'!$F$7:$FS$310,60,FALSE))</f>
        <v>0</v>
      </c>
      <c r="CA350" s="90">
        <f>IF(ISNA(VLOOKUP($B350,'[2]1516 Exp_Rev Access'!$F$7:$FS$310,61,FALSE)),"",VLOOKUP($B350,'[2]1516 Exp_Rev Access'!$F$7:$FS$310,61,FALSE))</f>
        <v>0</v>
      </c>
      <c r="CB350" s="90">
        <f>IF(ISNA(VLOOKUP($B350,'[2]1516 Exp_Rev Access'!$F$7:$FS$310,62,FALSE)),"",VLOOKUP($B350,'[2]1516 Exp_Rev Access'!$F$7:$FS$310,62,FALSE))</f>
        <v>0</v>
      </c>
      <c r="CC350" s="90">
        <f>IF(ISNA(VLOOKUP($B350,'[2]1516 Exp_Rev Access'!$F$7:$FS$310,63,FALSE)),"",VLOOKUP($B350,'[2]1516 Exp_Rev Access'!$F$7:$FS$310,63,FALSE))</f>
        <v>22737.53</v>
      </c>
      <c r="CD350" s="90">
        <f>IF(ISNA(VLOOKUP($B350,'[2]1516 Exp_Rev Access'!$F$7:$FS$310,64,FALSE)),"",VLOOKUP($B350,'[2]1516 Exp_Rev Access'!$F$7:$FS$310,64,FALSE))</f>
        <v>0</v>
      </c>
      <c r="CE350" s="53">
        <f t="shared" si="830"/>
        <v>22737.53</v>
      </c>
      <c r="CF350" s="92">
        <f t="shared" si="831"/>
        <v>2.2504758778997078E-3</v>
      </c>
      <c r="CG350" s="94">
        <f t="shared" si="832"/>
        <v>25.400520577326954</v>
      </c>
      <c r="CH350" s="90">
        <f>IF(ISNA(VLOOKUP($B350,'[2]1516 Exp_Rev Access'!$F$7:$FS$310,65,FALSE)),"",VLOOKUP($B350,'[2]1516 Exp_Rev Access'!$F$7:$FS$310,65,FALSE))</f>
        <v>0</v>
      </c>
      <c r="CI350" s="90">
        <f>IF(ISNA(VLOOKUP($B350,'[2]1516 Exp_Rev Access'!$F$7:$FS$310,66,FALSE)),"",VLOOKUP($B350,'[2]1516 Exp_Rev Access'!$F$7:$FS$310,66,FALSE))</f>
        <v>0</v>
      </c>
      <c r="CJ350" s="90">
        <f>IF(ISNA(VLOOKUP($B350,'[2]1516 Exp_Rev Access'!$F$7:$FS$310,67,FALSE)),"",VLOOKUP($B350,'[2]1516 Exp_Rev Access'!$F$7:$FS$310,67,FALSE))</f>
        <v>0</v>
      </c>
      <c r="CK350" s="90">
        <f>IF(ISNA(VLOOKUP($B350,'[2]1516 Exp_Rev Access'!$F$7:$FS$310,68,FALSE)),"",VLOOKUP($B350,'[2]1516 Exp_Rev Access'!$F$7:$FS$310,68,FALSE))</f>
        <v>0</v>
      </c>
      <c r="CL350" s="90">
        <f>IF(ISNA(VLOOKUP($B350,'[2]1516 Exp_Rev Access'!$F$7:$FS$310,69,FALSE)),"",VLOOKUP($B350,'[2]1516 Exp_Rev Access'!$F$7:$FS$310,69,FALSE))</f>
        <v>0</v>
      </c>
      <c r="CM350" s="90">
        <f>IF(ISNA(VLOOKUP($B350,'[2]1516 Exp_Rev Access'!$F$7:$FS$310,70,FALSE)),"",VLOOKUP($B350,'[2]1516 Exp_Rev Access'!$F$7:$FS$310,70,FALSE))</f>
        <v>0</v>
      </c>
      <c r="CN350" s="90">
        <f>IF(ISNA(VLOOKUP($B350,'[2]1516 Exp_Rev Access'!$F$7:$FS$310,71,FALSE)),"",VLOOKUP($B350,'[2]1516 Exp_Rev Access'!$F$7:$FS$310,71,FALSE))</f>
        <v>0</v>
      </c>
      <c r="CO350" s="90">
        <f>IF(ISNA(VLOOKUP($B350,'[2]1516 Exp_Rev Access'!$F$7:$FS$310,72,FALSE)),"",VLOOKUP($B350,'[2]1516 Exp_Rev Access'!$F$7:$FS$310,72,FALSE))</f>
        <v>0</v>
      </c>
      <c r="CP350" s="90">
        <f>IF(ISNA(VLOOKUP($B350,'[2]1516 Exp_Rev Access'!$F$7:$FS$310,73,FALSE)),"",VLOOKUP($B350,'[2]1516 Exp_Rev Access'!$F$7:$FS$310,73,FALSE))</f>
        <v>0</v>
      </c>
      <c r="CQ350" s="90">
        <f>IF(ISNA(VLOOKUP($B350,'[2]1516 Exp_Rev Access'!$F$7:$FS$310,74,FALSE)),"",VLOOKUP($B350,'[2]1516 Exp_Rev Access'!$F$7:$FS$310,74,FALSE))</f>
        <v>167010.54999999999</v>
      </c>
      <c r="CR350" s="90">
        <f>IF(ISNA(VLOOKUP($B350,'[2]1516 Exp_Rev Access'!$F$7:$FS$310,75,FALSE)),"",VLOOKUP($B350,'[2]1516 Exp_Rev Access'!$F$7:$FS$310,75,FALSE))</f>
        <v>0</v>
      </c>
      <c r="CS350" s="90">
        <f>IF(ISNA(VLOOKUP($B350,'[2]1516 Exp_Rev Access'!$F$7:$FS$310,76,FALSE)),"",VLOOKUP($B350,'[2]1516 Exp_Rev Access'!$F$7:$FS$310,76,FALSE))</f>
        <v>5652.56</v>
      </c>
      <c r="CT350" s="90">
        <f>IF(ISNA(VLOOKUP($B350,'[2]1516 Exp_Rev Access'!$F$7:$FS$310,77,FALSE)),"",VLOOKUP($B350,'[2]1516 Exp_Rev Access'!$F$7:$FS$310,77,FALSE))</f>
        <v>0</v>
      </c>
      <c r="CU350" s="90">
        <f>IF(ISNA(VLOOKUP($B350,'[2]1516 Exp_Rev Access'!$F$7:$FS$310,78,FALSE)),"",VLOOKUP($B350,'[2]1516 Exp_Rev Access'!$F$7:$FS$310,78,FALSE))</f>
        <v>211506.89</v>
      </c>
      <c r="CV350" s="90">
        <f>IF(ISNA(VLOOKUP($B350,'[2]1516 Exp_Rev Access'!$F$7:$FS$310,79,FALSE)),"",VLOOKUP($B350,'[2]1516 Exp_Rev Access'!$F$7:$FS$310,79,FALSE))</f>
        <v>46086.91</v>
      </c>
      <c r="CW350" s="90">
        <f>IF(ISNA(VLOOKUP($B350,'[2]1516 Exp_Rev Access'!$F$7:$FS$310,80,FALSE)),"",VLOOKUP($B350,'[2]1516 Exp_Rev Access'!$F$7:$FS$310,80,FALSE))</f>
        <v>0</v>
      </c>
      <c r="CX350" s="90">
        <f>IF(ISNA(VLOOKUP($B350,'[2]1516 Exp_Rev Access'!$F$7:$FS$310,81,FALSE)),"",VLOOKUP($B350,'[2]1516 Exp_Rev Access'!$F$7:$FS$310,81,FALSE))</f>
        <v>0</v>
      </c>
      <c r="CY350" s="90">
        <f>IF(ISNA(VLOOKUP($B350,'[2]1516 Exp_Rev Access'!$F$7:$FS$310,82,FALSE)),"",VLOOKUP($B350,'[2]1516 Exp_Rev Access'!$F$7:$FS$310,82,FALSE))</f>
        <v>0</v>
      </c>
      <c r="CZ350" s="90">
        <f>IF(ISNA(VLOOKUP($B350,'[2]1516 Exp_Rev Access'!$F$7:$FS$310,83,FALSE)),"",VLOOKUP($B350,'[2]1516 Exp_Rev Access'!$F$7:$FS$310,83,FALSE))</f>
        <v>0</v>
      </c>
      <c r="DA350" s="90">
        <f>IF(ISNA(VLOOKUP($B350,'[2]1516 Exp_Rev Access'!$F$7:$FS$310,84,FALSE)),"",VLOOKUP($B350,'[2]1516 Exp_Rev Access'!$F$7:$FS$310,84,FALSE))</f>
        <v>0</v>
      </c>
      <c r="DB350" s="90">
        <f>IF(ISNA(VLOOKUP($B350,'[2]1516 Exp_Rev Access'!$F$7:$FS$310,85,FALSE)),"",VLOOKUP($B350,'[2]1516 Exp_Rev Access'!$F$7:$FS$310,85,FALSE))</f>
        <v>0</v>
      </c>
      <c r="DC350" s="90">
        <f>IF(ISNA(VLOOKUP($B350,'[2]1516 Exp_Rev Access'!$F$7:$FS$310,86,FALSE)),"",VLOOKUP($B350,'[2]1516 Exp_Rev Access'!$F$7:$FS$310,86,FALSE))</f>
        <v>0</v>
      </c>
      <c r="DD350" s="90">
        <f>IF(ISNA(VLOOKUP($B350,'[2]1516 Exp_Rev Access'!$F$7:$FS$310,87,FALSE)),"",VLOOKUP($B350,'[2]1516 Exp_Rev Access'!$F$7:$FS$310,87,FALSE))</f>
        <v>0</v>
      </c>
      <c r="DE350" s="90">
        <f>IF(ISNA(VLOOKUP($B350,'[2]1516 Exp_Rev Access'!$F$7:$FS$310,88,FALSE)),"",VLOOKUP($B350,'[2]1516 Exp_Rev Access'!$F$7:$FS$310,88,FALSE))</f>
        <v>0</v>
      </c>
      <c r="DF350" s="90">
        <f>IF(ISNA(VLOOKUP($B350,'[2]1516 Exp_Rev Access'!$F$7:$FS$310,89,FALSE)),"",VLOOKUP($B350,'[2]1516 Exp_Rev Access'!$F$7:$FS$310,89,FALSE))</f>
        <v>0</v>
      </c>
      <c r="DG350" s="90">
        <f>IF(ISNA(VLOOKUP($B350,'[2]1516 Exp_Rev Access'!$F$7:$FS$310,90,FALSE)),"",VLOOKUP($B350,'[2]1516 Exp_Rev Access'!$F$7:$FS$310,90,FALSE))</f>
        <v>0</v>
      </c>
      <c r="DH350" s="90">
        <f>IF(ISNA(VLOOKUP($B350,'[2]1516 Exp_Rev Access'!$F$7:$FS$310,91,FALSE)),"",VLOOKUP($B350,'[2]1516 Exp_Rev Access'!$F$7:$FS$310,91,FALSE))</f>
        <v>0</v>
      </c>
      <c r="DI350" s="90">
        <f>IF(ISNA(VLOOKUP($B350,'[2]1516 Exp_Rev Access'!$F$7:$FS$310,92,FALSE)),"",VLOOKUP($B350,'[2]1516 Exp_Rev Access'!$F$7:$FS$310,92,FALSE))</f>
        <v>216783.11</v>
      </c>
      <c r="DJ350" s="90">
        <f>IF(ISNA(VLOOKUP($B350,'[2]1516 Exp_Rev Access'!$F$7:$FS$310,93,FALSE)),"",VLOOKUP($B350,'[2]1516 Exp_Rev Access'!$F$7:$FS$310,93,FALSE))</f>
        <v>0</v>
      </c>
      <c r="DK350" s="90">
        <f>IF(ISNA(VLOOKUP($B350,'[2]1516 Exp_Rev Access'!$F$7:$FS$310,94,FALSE)),"",VLOOKUP($B350,'[2]1516 Exp_Rev Access'!$F$7:$FS$310,94,FALSE))</f>
        <v>0</v>
      </c>
      <c r="DL350" s="90">
        <f>IF(ISNA(VLOOKUP($B350,'[2]1516 Exp_Rev Access'!$F$7:$FS$310,95,FALSE)),"",VLOOKUP($B350,'[2]1516 Exp_Rev Access'!$F$7:$FS$310,95,FALSE))</f>
        <v>0</v>
      </c>
      <c r="DM350" s="90">
        <f>IF(ISNA(VLOOKUP($B350,'[2]1516 Exp_Rev Access'!$F$7:$FS$310,96,FALSE)),"",VLOOKUP($B350,'[2]1516 Exp_Rev Access'!$F$7:$FS$310,96,FALSE))</f>
        <v>0</v>
      </c>
      <c r="DN350" s="90">
        <f>IF(ISNA(VLOOKUP($B350,'[2]1516 Exp_Rev Access'!$F$7:$FS$310,97,FALSE)),"",VLOOKUP($B350,'[2]1516 Exp_Rev Access'!$F$7:$FS$310,97,FALSE))</f>
        <v>0</v>
      </c>
      <c r="DO350" s="90">
        <f>IF(ISNA(VLOOKUP($B350,'[2]1516 Exp_Rev Access'!$F$7:$FS$310,98,FALSE)),"",VLOOKUP($B350,'[2]1516 Exp_Rev Access'!$F$7:$FS$310,98,FALSE))</f>
        <v>0</v>
      </c>
      <c r="DP350" s="90">
        <f>IF(ISNA(VLOOKUP($B350,'[2]1516 Exp_Rev Access'!$F$7:$FS$310,99,FALSE)),"",VLOOKUP($B350,'[2]1516 Exp_Rev Access'!$F$7:$FS$310,99,FALSE))</f>
        <v>0</v>
      </c>
      <c r="DQ350" s="90">
        <f>IF(ISNA(VLOOKUP($B350,'[2]1516 Exp_Rev Access'!$F$7:$FS$310,100,FALSE)),"",VLOOKUP($B350,'[2]1516 Exp_Rev Access'!$F$7:$FS$310,100,FALSE))</f>
        <v>0</v>
      </c>
      <c r="DR350" s="90">
        <f>IF(ISNA(VLOOKUP($B350,'[2]1516 Exp_Rev Access'!$F$7:$FS$310,101,FALSE)),"",VLOOKUP($B350,'[2]1516 Exp_Rev Access'!$F$7:$FS$310,101,FALSE))</f>
        <v>0</v>
      </c>
      <c r="DS350" s="90">
        <f>IF(ISNA(VLOOKUP($B350,'[2]1516 Exp_Rev Access'!$F$7:$FS$310,102,FALSE)),"",VLOOKUP($B350,'[2]1516 Exp_Rev Access'!$F$7:$FS$310,102,FALSE))</f>
        <v>0</v>
      </c>
      <c r="DT350" s="90">
        <f>IF(ISNA(VLOOKUP($B350,'[2]1516 Exp_Rev Access'!$F$7:$FS$310,103,FALSE)),"",VLOOKUP($B350,'[2]1516 Exp_Rev Access'!$F$7:$FS$310,103,FALSE))</f>
        <v>0</v>
      </c>
      <c r="DU350" s="90">
        <f>IF(ISNA(VLOOKUP($B350,'[2]1516 Exp_Rev Access'!$F$7:$FS$310,104,FALSE)),"",VLOOKUP($B350,'[2]1516 Exp_Rev Access'!$F$7:$FS$310,104,FALSE))</f>
        <v>0</v>
      </c>
      <c r="DV350" s="90">
        <f>IF(ISNA(VLOOKUP($B350,'[2]1516 Exp_Rev Access'!$F$7:$FS$310,105,FALSE)),"",VLOOKUP($B350,'[2]1516 Exp_Rev Access'!$F$7:$FS$310,105,FALSE))</f>
        <v>0</v>
      </c>
      <c r="DW350" s="90">
        <f>IF(ISNA(VLOOKUP($B350,'[2]1516 Exp_Rev Access'!$F$7:$FS$310,106,FALSE)),"",VLOOKUP($B350,'[2]1516 Exp_Rev Access'!$F$7:$FS$310,106,FALSE))</f>
        <v>0</v>
      </c>
      <c r="DX350" s="90">
        <f>IF(ISNA(VLOOKUP($B350,'[2]1516 Exp_Rev Access'!$F$7:$FS$310,107,FALSE)),"",VLOOKUP($B350,'[2]1516 Exp_Rev Access'!$F$7:$FS$310,107,FALSE))</f>
        <v>0</v>
      </c>
      <c r="DY350" s="90">
        <f>IF(ISNA(VLOOKUP($B350,'[2]1516 Exp_Rev Access'!$F$7:$FS$310,108,FALSE)),"",VLOOKUP($B350,'[2]1516 Exp_Rev Access'!$F$7:$FS$310,108,FALSE))</f>
        <v>0</v>
      </c>
      <c r="DZ350" s="90">
        <f>IF(ISNA(VLOOKUP($B350,'[2]1516 Exp_Rev Access'!$F$7:$FS$310,109,FALSE)),"",VLOOKUP($B350,'[2]1516 Exp_Rev Access'!$F$7:$FS$310,109,FALSE))</f>
        <v>0</v>
      </c>
      <c r="EA350" s="90">
        <f>IF(ISNA(VLOOKUP($B350,'[2]1516 Exp_Rev Access'!$F$7:$FS$310,110,FALSE)),"",VLOOKUP($B350,'[2]1516 Exp_Rev Access'!$F$7:$FS$310,110,FALSE))</f>
        <v>0</v>
      </c>
      <c r="EB350" s="90">
        <f>IF(ISNA(VLOOKUP($B350,'[2]1516 Exp_Rev Access'!$F$7:$FS$310,111,FALSE)),"",VLOOKUP($B350,'[2]1516 Exp_Rev Access'!$F$7:$FS$310,111,FALSE))</f>
        <v>0</v>
      </c>
      <c r="EC350" s="90">
        <f>IF(ISNA(VLOOKUP($B350,'[2]1516 Exp_Rev Access'!$F$7:$FS$310,112,FALSE)),"",VLOOKUP($B350,'[2]1516 Exp_Rev Access'!$F$7:$FS$310,112,FALSE))</f>
        <v>0</v>
      </c>
      <c r="ED350" s="90">
        <f>IF(ISNA(VLOOKUP($B350,'[2]1516 Exp_Rev Access'!$F$7:$FS$310,113,FALSE)),"",VLOOKUP($B350,'[2]1516 Exp_Rev Access'!$F$7:$FS$310,113,FALSE))</f>
        <v>0</v>
      </c>
      <c r="EE350" s="90">
        <f>IF(ISNA(VLOOKUP($B350,'[2]1516 Exp_Rev Access'!$F$7:$FS$310,114,FALSE)),"",VLOOKUP($B350,'[2]1516 Exp_Rev Access'!$F$7:$FS$310,114,FALSE))</f>
        <v>0</v>
      </c>
      <c r="EF350" s="90">
        <f>IF(ISNA(VLOOKUP($B350,'[2]1516 Exp_Rev Access'!$F$7:$FS$310,115,FALSE)),"",VLOOKUP($B350,'[2]1516 Exp_Rev Access'!$F$7:$FS$310,115,FALSE))</f>
        <v>0</v>
      </c>
      <c r="EG350" s="90">
        <f>IF(ISNA(VLOOKUP($B350,'[2]1516 Exp_Rev Access'!$F$7:$FS$310,116,FALSE)),"",VLOOKUP($B350,'[2]1516 Exp_Rev Access'!$F$7:$FS$310,116,FALSE))</f>
        <v>0</v>
      </c>
      <c r="EH350" s="90">
        <f>IF(ISNA(VLOOKUP($B350,'[2]1516 Exp_Rev Access'!$F$7:$FS$310,117,FALSE)),"",VLOOKUP($B350,'[2]1516 Exp_Rev Access'!$F$7:$FS$310,117,FALSE))</f>
        <v>0</v>
      </c>
      <c r="EI350" s="90">
        <f>IF(ISNA(VLOOKUP($B350,'[2]1516 Exp_Rev Access'!$F$7:$FS$310,118,FALSE)),"",VLOOKUP($B350,'[2]1516 Exp_Rev Access'!$F$7:$FS$310,118,FALSE))</f>
        <v>0</v>
      </c>
      <c r="EJ350" s="90">
        <f>IF(ISNA(VLOOKUP($B350,'[2]1516 Exp_Rev Access'!$F$7:$FS$310,119,FALSE)),"",VLOOKUP($B350,'[2]1516 Exp_Rev Access'!$F$7:$FS$310,119,FALSE))</f>
        <v>0</v>
      </c>
      <c r="EK350" s="90">
        <f>IF(ISNA(VLOOKUP($B350,'[2]1516 Exp_Rev Access'!$F$7:$FS$310,120,FALSE)),"",VLOOKUP($B350,'[2]1516 Exp_Rev Access'!$F$7:$FS$310,120,FALSE))</f>
        <v>0</v>
      </c>
      <c r="EL350" s="90">
        <f>IF(ISNA(VLOOKUP($B350,'[2]1516 Exp_Rev Access'!$F$7:$FS$310,121,FALSE)),"",VLOOKUP($B350,'[2]1516 Exp_Rev Access'!$F$7:$FS$310,121,FALSE))</f>
        <v>0</v>
      </c>
      <c r="EM350" s="90">
        <f>IF(ISNA(VLOOKUP($B350,'[2]1516 Exp_Rev Access'!$F$7:$FS$310,122,FALSE)),"",VLOOKUP($B350,'[2]1516 Exp_Rev Access'!$F$7:$FS$310,122,FALSE))</f>
        <v>0</v>
      </c>
      <c r="EN350" s="90">
        <f>IF(ISNA(VLOOKUP($B350,'[2]1516 Exp_Rev Access'!$F$7:$FS$310,123,FALSE)),"",VLOOKUP($B350,'[2]1516 Exp_Rev Access'!$F$7:$FS$310,123,FALSE))</f>
        <v>56983.03</v>
      </c>
      <c r="EO350" s="90">
        <f>IF(ISNA(VLOOKUP($B350,'[2]1516 Exp_Rev Access'!$F$7:$FS$310,124,FALSE)),"",VLOOKUP($B350,'[2]1516 Exp_Rev Access'!$F$7:$FS$310,124,FALSE))</f>
        <v>7993.89</v>
      </c>
      <c r="EP350" s="90">
        <f>IF(ISNA(VLOOKUP($B350,'[2]1516 Exp_Rev Access'!$F$7:$FS$310,125,FALSE)),"",VLOOKUP($B350,'[2]1516 Exp_Rev Access'!$F$7:$FS$310,125,FALSE))</f>
        <v>0</v>
      </c>
      <c r="EQ350" s="90">
        <f>IF(ISNA(VLOOKUP($B350,'[2]1516 Exp_Rev Access'!$F$7:$FS$310,126,FALSE)),"",VLOOKUP($B350,'[2]1516 Exp_Rev Access'!$F$7:$FS$310,126,FALSE))</f>
        <v>0</v>
      </c>
      <c r="ER350" s="90">
        <f>IF(ISNA(VLOOKUP($B350,'[2]1516 Exp_Rev Access'!$F$7:$FS$310,127,FALSE)),"",VLOOKUP($B350,'[2]1516 Exp_Rev Access'!$F$7:$FS$310,127,FALSE))</f>
        <v>0</v>
      </c>
      <c r="ES350" s="90">
        <f>IF(ISNA(VLOOKUP($B350,'[2]1516 Exp_Rev Access'!$F$7:$FS$310,128,FALSE)),"",VLOOKUP($B350,'[2]1516 Exp_Rev Access'!$F$7:$FS$310,128,FALSE))</f>
        <v>0</v>
      </c>
      <c r="ET350" s="90">
        <f>IF(ISNA(VLOOKUP($B350,'[2]1516 Exp_Rev Access'!$F$7:$FS$310,129,FALSE)),"",VLOOKUP($B350,'[2]1516 Exp_Rev Access'!$F$7:$FS$310,129,FALSE))</f>
        <v>0</v>
      </c>
      <c r="EU350" s="90">
        <f>IF(ISNA(VLOOKUP($B350,'[2]1516 Exp_Rev Access'!$F$7:$FS$310,130,FALSE)),"",VLOOKUP($B350,'[2]1516 Exp_Rev Access'!$F$7:$FS$310,130,FALSE))</f>
        <v>0</v>
      </c>
      <c r="EV350" s="90">
        <f>IF(ISNA(VLOOKUP($B350,'[2]1516 Exp_Rev Access'!$F$7:$FS$310,131,FALSE)),"",VLOOKUP($B350,'[2]1516 Exp_Rev Access'!$F$7:$FS$310,131,FALSE))</f>
        <v>0</v>
      </c>
      <c r="EW350" s="90">
        <f>IF(ISNA(VLOOKUP($B350,'[2]1516 Exp_Rev Access'!$F$7:$FS$310,132,FALSE)),"",VLOOKUP($B350,'[2]1516 Exp_Rev Access'!$F$7:$FS$310,132,FALSE))</f>
        <v>0</v>
      </c>
      <c r="EX350" s="90">
        <f>IF(ISNA(VLOOKUP($B350,'[2]1516 Exp_Rev Access'!$F$7:$FS$310,133,FALSE)),"",VLOOKUP($B350,'[2]1516 Exp_Rev Access'!$F$7:$FS$310,133,FALSE))</f>
        <v>0</v>
      </c>
      <c r="EY350" s="90">
        <f>IF(ISNA(VLOOKUP($B350,'[2]1516 Exp_Rev Access'!$F$7:$FS$310,134,FALSE)),"",VLOOKUP($B350,'[2]1516 Exp_Rev Access'!$F$7:$FS$310,134,FALSE))</f>
        <v>0</v>
      </c>
      <c r="EZ350" s="90">
        <f>IF(ISNA(VLOOKUP($B350,'[2]1516 Exp_Rev Access'!$F$7:$FS$310,135,FALSE)),"",VLOOKUP($B350,'[2]1516 Exp_Rev Access'!$F$7:$FS$310,135,FALSE))</f>
        <v>0</v>
      </c>
      <c r="FA350" s="90">
        <f>IF(ISNA(VLOOKUP($B350,'[2]1516 Exp_Rev Access'!$F$7:$FS$310,136,FALSE)),"",VLOOKUP($B350,'[2]1516 Exp_Rev Access'!$F$7:$FS$310,136,FALSE))</f>
        <v>0</v>
      </c>
      <c r="FB350" s="90">
        <f>IF(ISNA(VLOOKUP($B350,'[2]1516 Exp_Rev Access'!$F$7:$FS$310,137,FALSE)),"",VLOOKUP($B350,'[2]1516 Exp_Rev Access'!$F$7:$FS$310,137,FALSE))</f>
        <v>0</v>
      </c>
      <c r="FC350" s="90">
        <f>IF(ISNA(VLOOKUP($B350,'[2]1516 Exp_Rev Access'!$F$7:$FS$310,138,FALSE)),"",VLOOKUP($B350,'[2]1516 Exp_Rev Access'!$F$7:$FS$310,138,FALSE))</f>
        <v>0</v>
      </c>
      <c r="FD350" s="90">
        <f>IF(ISNA(VLOOKUP($B350,'[2]1516 Exp_Rev Access'!$F$7:$FS$310,139,FALSE)),"",VLOOKUP($B350,'[2]1516 Exp_Rev Access'!$F$7:$FS$310,139,FALSE))</f>
        <v>0</v>
      </c>
      <c r="FE350" s="90">
        <f>IF(ISNA(VLOOKUP($B350,'[2]1516 Exp_Rev Access'!$F$7:$FS$310,140,FALSE)),"",VLOOKUP($B350,'[2]1516 Exp_Rev Access'!$F$7:$FS$310,140,FALSE))</f>
        <v>0</v>
      </c>
      <c r="FF350" s="90">
        <f>IF(ISNA(VLOOKUP($B350,'[2]1516 Exp_Rev Access'!$F$7:$FS$310,141,FALSE)),"",VLOOKUP($B350,'[2]1516 Exp_Rev Access'!$F$7:$FS$310,141,FALSE))</f>
        <v>0</v>
      </c>
      <c r="FG350" s="90">
        <f>IF(ISNA(VLOOKUP($B350,'[2]1516 Exp_Rev Access'!$F$7:$FS$310,142,FALSE)),"",VLOOKUP($B350,'[2]1516 Exp_Rev Access'!$F$7:$FS$310,142,FALSE))</f>
        <v>0</v>
      </c>
      <c r="FH350" s="90">
        <f>IF(ISNA(VLOOKUP($B350,'[2]1516 Exp_Rev Access'!$F$7:$FS$310,143,FALSE)),"",VLOOKUP($B350,'[2]1516 Exp_Rev Access'!$F$7:$FS$310,143,FALSE))</f>
        <v>0</v>
      </c>
      <c r="FI350" s="90">
        <f>IF(ISNA(VLOOKUP($B350,'[2]1516 Exp_Rev Access'!$F$7:$FS$310,144,FALSE)),"",VLOOKUP($B350,'[2]1516 Exp_Rev Access'!$F$7:$FS$310,144,FALSE))</f>
        <v>0</v>
      </c>
      <c r="FJ350" s="90">
        <f>IF(ISNA(VLOOKUP($B350,'[2]1516 Exp_Rev Access'!$F$7:$FS$310,145,FALSE)),"",VLOOKUP($B350,'[2]1516 Exp_Rev Access'!$F$7:$FS$310,145,FALSE))</f>
        <v>0</v>
      </c>
      <c r="FK350" s="90">
        <f>IF(ISNA(VLOOKUP($B350,'[2]1516 Exp_Rev Access'!$F$7:$FS$310,146,FALSE)),"",VLOOKUP($B350,'[2]1516 Exp_Rev Access'!$F$7:$FS$310,146,FALSE))</f>
        <v>0</v>
      </c>
      <c r="FL350" s="90">
        <f>IF(ISNA(VLOOKUP($B350,'[2]1516 Exp_Rev Access'!$F$7:$FS$310,1147,FALSE)),"",VLOOKUP($B350,'[2]1516 Exp_Rev Access'!$F$7:$FS$310,147,FALSE))</f>
        <v>0</v>
      </c>
      <c r="FM350" s="90">
        <f>IF(ISNA(VLOOKUP($B350,'[2]1516 Exp_Rev Access'!$F$7:$FS$310,148,FALSE)),"",VLOOKUP($B350,'[2]1516 Exp_Rev Access'!$F$7:$FS$310,148,FALSE))</f>
        <v>0</v>
      </c>
      <c r="FN350" s="90">
        <f>IF(ISNA(VLOOKUP($B350,'[2]1516 Exp_Rev Access'!$F$7:$FS$310,149,FALSE)),"",VLOOKUP($B350,'[2]1516 Exp_Rev Access'!$F$7:$FS$310,149,FALSE))</f>
        <v>0</v>
      </c>
      <c r="FO350" s="90">
        <f>IF(ISNA(VLOOKUP($B350,'[2]1516 Exp_Rev Access'!$F$7:$FS$310,150,FALSE)),"",VLOOKUP($B350,'[2]1516 Exp_Rev Access'!$F$7:$FS$310,150,FALSE))</f>
        <v>0</v>
      </c>
      <c r="FP350" s="90">
        <f>IF(ISNA(VLOOKUP($B350,'[2]1516 Exp_Rev Access'!$F$7:$FS$310,151,FALSE)),"",VLOOKUP($B350,'[2]1516 Exp_Rev Access'!$F$7:$FS$310,151,FALSE))</f>
        <v>0</v>
      </c>
      <c r="FQ350" s="90">
        <f>IF(ISNA(VLOOKUP($B350,'[2]1516 Exp_Rev Access'!$F$7:$FS$310,152,FALSE)),"",VLOOKUP($B350,'[2]1516 Exp_Rev Access'!$F$7:$FS$310,152,FALSE))</f>
        <v>0</v>
      </c>
      <c r="FR350" s="90">
        <f>IF(ISNA(VLOOKUP($B350,'[2]1516 Exp_Rev Access'!$F$7:$FS$310,153,FALSE)),"",VLOOKUP($B350,'[2]1516 Exp_Rev Access'!$F$7:$FS$310,153,FALSE))</f>
        <v>21049.95</v>
      </c>
      <c r="FS350" s="53">
        <f t="shared" si="833"/>
        <v>733066.89</v>
      </c>
      <c r="FT350" s="92">
        <f t="shared" si="834"/>
        <v>7.2556225448936557E-2</v>
      </c>
      <c r="FU350" s="116">
        <f t="shared" si="835"/>
        <v>818.92275124000173</v>
      </c>
      <c r="FV350" s="90">
        <f>IF(ISNA(VLOOKUP($B350,'[2]1516 Exp_Rev Access'!$F$7:$FS$310,154,FALSE)),"",VLOOKUP($B350,'[2]1516 Exp_Rev Access'!$F$7:$FS$310,154,FALSE))</f>
        <v>78105.78</v>
      </c>
      <c r="FW350" s="90">
        <f>IF(ISNA(VLOOKUP($B350,'[2]1516 Exp_Rev Access'!$F$7:$FS$310,155,FALSE)),"",VLOOKUP($B350,'[2]1516 Exp_Rev Access'!$F$7:$FS$310,155,FALSE))</f>
        <v>0</v>
      </c>
      <c r="FX350" s="90">
        <f>IF(ISNA(VLOOKUP($B350,'[2]1516 Exp_Rev Access'!$F$7:$FS$310,156,FALSE)),"",VLOOKUP($B350,'[2]1516 Exp_Rev Access'!$F$7:$FS$310,156,FALSE))</f>
        <v>0</v>
      </c>
      <c r="FY350" s="90">
        <f>IF(ISNA(VLOOKUP($B350,'[2]1516 Exp_Rev Access'!$F$7:$FS$310,157,FALSE)),"",VLOOKUP($B350,'[2]1516 Exp_Rev Access'!$F$7:$FS$310,157,FALSE))</f>
        <v>0</v>
      </c>
      <c r="FZ350" s="90">
        <f>IF(ISNA(VLOOKUP($B350,'[2]1516 Exp_Rev Access'!$F$7:$FS$310,158,FALSE)),"",VLOOKUP($B350,'[2]1516 Exp_Rev Access'!$F$7:$FS$310,158,FALSE))</f>
        <v>0</v>
      </c>
      <c r="GA350" s="90">
        <f>IF(ISNA(VLOOKUP($B350,'[2]1516 Exp_Rev Access'!$F$7:$FS$310,159,FALSE)),"",VLOOKUP($B350,'[2]1516 Exp_Rev Access'!$F$7:$FS$310,159,FALSE))</f>
        <v>0</v>
      </c>
      <c r="GB350" s="90">
        <f>IF(ISNA(VLOOKUP($B350,'[2]1516 Exp_Rev Access'!$F$7:$FS$310,160,FALSE)),"",VLOOKUP($B350,'[2]1516 Exp_Rev Access'!$F$7:$FS$310,160,FALSE))</f>
        <v>0</v>
      </c>
      <c r="GC350" s="90">
        <f>IF(ISNA(VLOOKUP($B350,'[2]1516 Exp_Rev Access'!$F$7:$FS$310,161,FALSE)),"",VLOOKUP($B350,'[2]1516 Exp_Rev Access'!$F$7:$FS$310,161,FALSE))</f>
        <v>0</v>
      </c>
      <c r="GD350" s="90">
        <f>IF(ISNA(VLOOKUP($B350,'[2]1516 Exp_Rev Access'!$F$7:$FS$310,162,FALSE)),"",VLOOKUP($B350,'[2]1516 Exp_Rev Access'!$F$7:$FS$310,162,FALSE))</f>
        <v>5210.8100000000004</v>
      </c>
      <c r="GE350" s="90">
        <f>IF(ISNA(VLOOKUP($B350,'[2]1516 Exp_Rev Access'!$F$7:$FS$310,163,FALSE)),"",VLOOKUP($B350,'[2]1516 Exp_Rev Access'!$F$7:$FS$310,163,FALSE))</f>
        <v>0</v>
      </c>
      <c r="GF350" s="90">
        <f>IF(ISNA(VLOOKUP($B350,'[2]1516 Exp_Rev Access'!$F$7:$FS$310,164,FALSE)),"",VLOOKUP($B350,'[2]1516 Exp_Rev Access'!$F$7:$FS$310,164,FALSE))</f>
        <v>0</v>
      </c>
      <c r="GG350" s="90">
        <f>IF(ISNA(VLOOKUP($B350,'[2]1516 Exp_Rev Access'!$F$7:$FS$310,165,FALSE)),"",VLOOKUP($B350,'[2]1516 Exp_Rev Access'!$F$7:$FS$310,165,FALSE))</f>
        <v>0</v>
      </c>
      <c r="GH350" s="90">
        <f>IF(ISNA(VLOOKUP($B350,'[2]1516 Exp_Rev Access'!$F$7:$FS$310,166,FALSE)),"",VLOOKUP($B350,'[2]1516 Exp_Rev Access'!$F$7:$FS$310,166,FALSE))</f>
        <v>0</v>
      </c>
      <c r="GI350" s="90">
        <f>IF(ISNA(VLOOKUP($B350,'[2]1516 Exp_Rev Access'!$F$7:$FS$310,167,FALSE)),"",VLOOKUP($B350,'[2]1516 Exp_Rev Access'!$F$7:$FS$310,167,FALSE))</f>
        <v>0</v>
      </c>
      <c r="GJ350" s="90">
        <f>IF(ISNA(VLOOKUP($B350,'[2]1516 Exp_Rev Access'!$F$7:$FS$310,168,FALSE)),"",VLOOKUP($B350,'[2]1516 Exp_Rev Access'!$F$7:$FS$310,168,FALSE))</f>
        <v>0</v>
      </c>
      <c r="GK350" s="90">
        <f>IF(ISNA(VLOOKUP($B350,'[2]1516 Exp_Rev Access'!$F$7:$FS$310,169,FALSE)),"",VLOOKUP($B350,'[2]1516 Exp_Rev Access'!$F$7:$FS$310,169,FALSE))</f>
        <v>5500</v>
      </c>
      <c r="GL350" s="90">
        <f>IF(ISNA(VLOOKUP($B350,'[2]1516 Exp_Rev Access'!$F$7:$FS$310,170,FALSE)),"",VLOOKUP($B350,'[2]1516 Exp_Rev Access'!$F$7:$FS$310,170,FALSE))</f>
        <v>0</v>
      </c>
      <c r="GM350" s="90">
        <f>IF(ISNA(VLOOKUP($B350,'[2]1516 Exp_Rev Access'!$F$7:$FT$310,171,FALSE)),"",VLOOKUP($B350,'[2]1516 Exp_Rev Access'!$F$7:$FT$310,171,FALSE))</f>
        <v>0</v>
      </c>
      <c r="GN350" s="90">
        <f>IF(ISNA(VLOOKUP($B350,'[2]1516 Exp_Rev Access'!$F$7:$FU$310,172,FALSE)),"",VLOOKUP($B350,'[2]1516 Exp_Rev Access'!$F$7:$FU$310,172,FALSE))</f>
        <v>0</v>
      </c>
      <c r="GO350" s="90">
        <f>IF(ISNA(VLOOKUP($B350,'[2]1516 Exp_Rev Access'!$F$7:$FV$310,173,FALSE)),"",VLOOKUP($B350,'[2]1516 Exp_Rev Access'!$F$7:$FV$310,173,FALSE))</f>
        <v>0</v>
      </c>
      <c r="GP350" s="90">
        <f>IF(ISNA(VLOOKUP($B350,'[2]1516 Exp_Rev Access'!$F$7:$GA$310,174,FALSE)),"",VLOOKUP($B350,'[2]1516 Exp_Rev Access'!$F$7:$GA$310,174,FALSE))</f>
        <v>0</v>
      </c>
      <c r="GQ350" s="90">
        <f>IF(ISNA(VLOOKUP($B350,'[2]1516 Exp_Rev Access'!$F$7:$GA$310,175,FALSE)),"",VLOOKUP($B350,'[2]1516 Exp_Rev Access'!$F$7:$GA$310,175,FALSE))</f>
        <v>0</v>
      </c>
      <c r="GR350" s="90">
        <f>IF(ISNA(VLOOKUP($B350,'[2]1516 Exp_Rev Access'!$F$7:$GA$310,176,FALSE)),"",VLOOKUP($B350,'[2]1516 Exp_Rev Access'!$F$7:$GA$310,176,FALSE))</f>
        <v>0</v>
      </c>
      <c r="GS350" s="90">
        <f>IF(ISNA(VLOOKUP($B350,'[2]1516 Exp_Rev Access'!$F$7:$GA$310,177,FALSE)),"",VLOOKUP($B350,'[2]1516 Exp_Rev Access'!$F$7:$GA$310,177,FALSE))</f>
        <v>0</v>
      </c>
      <c r="GT350" s="90">
        <f>IF(ISNA(VLOOKUP($B350,'[2]1516 Exp_Rev Access'!$F$7:$GA$310,178,FALSE)),"",VLOOKUP($B350,'[2]1516 Exp_Rev Access'!$F$7:$GA$310,178,FALSE))</f>
        <v>0</v>
      </c>
      <c r="GU350" s="53">
        <f t="shared" si="836"/>
        <v>88816.59</v>
      </c>
      <c r="GV350" s="92">
        <f t="shared" si="837"/>
        <v>8.7907346731288926E-3</v>
      </c>
      <c r="GW350" s="96">
        <f t="shared" si="838"/>
        <v>99.218675990884293</v>
      </c>
    </row>
    <row r="351" spans="1:222" x14ac:dyDescent="0.2">
      <c r="A351" s="99"/>
      <c r="B351" s="100"/>
      <c r="C351" s="100" t="s">
        <v>185</v>
      </c>
      <c r="D351" s="101">
        <f>SUM(D339:D350)</f>
        <v>6321.4199999999992</v>
      </c>
      <c r="E351" s="102">
        <f>SUM(E339:E350)</f>
        <v>79279372.539999992</v>
      </c>
      <c r="F351" s="103">
        <f>SUM(F339:F350)</f>
        <v>79279372.539999992</v>
      </c>
      <c r="G351" s="70">
        <f>F351-E351</f>
        <v>0</v>
      </c>
      <c r="H351" s="103">
        <f>SUM(H339:H350)</f>
        <v>6148984.4499999983</v>
      </c>
      <c r="I351" s="103">
        <f t="shared" ref="I351:N351" si="839">SUM(I339:I350)</f>
        <v>0</v>
      </c>
      <c r="J351" s="103">
        <f t="shared" si="839"/>
        <v>0</v>
      </c>
      <c r="K351" s="103">
        <f t="shared" si="839"/>
        <v>178995.20000000001</v>
      </c>
      <c r="L351" s="103">
        <f t="shared" si="839"/>
        <v>0</v>
      </c>
      <c r="M351" s="103">
        <f t="shared" si="839"/>
        <v>0</v>
      </c>
      <c r="N351" s="103">
        <f t="shared" si="839"/>
        <v>6327979.6499999994</v>
      </c>
      <c r="O351" s="69">
        <f>N351/E351</f>
        <v>7.9818740326271509E-2</v>
      </c>
      <c r="P351" s="103">
        <f>N351/D351</f>
        <v>1001.0376861527948</v>
      </c>
      <c r="Q351" s="103">
        <f t="shared" ref="Q351:AM351" si="840">SUM(Q339:Q350)</f>
        <v>81810.12</v>
      </c>
      <c r="R351" s="103">
        <f t="shared" si="840"/>
        <v>0</v>
      </c>
      <c r="S351" s="103">
        <f t="shared" si="840"/>
        <v>482</v>
      </c>
      <c r="T351" s="103">
        <f t="shared" si="840"/>
        <v>0</v>
      </c>
      <c r="U351" s="103">
        <f t="shared" si="840"/>
        <v>6800</v>
      </c>
      <c r="V351" s="103">
        <f t="shared" si="840"/>
        <v>400</v>
      </c>
      <c r="W351" s="103">
        <f t="shared" si="840"/>
        <v>0</v>
      </c>
      <c r="X351" s="103">
        <f t="shared" si="840"/>
        <v>75394.740000000005</v>
      </c>
      <c r="Y351" s="103">
        <f t="shared" si="840"/>
        <v>8121.1600000000008</v>
      </c>
      <c r="Z351" s="103">
        <f t="shared" si="840"/>
        <v>5689.46</v>
      </c>
      <c r="AA351" s="103">
        <f t="shared" si="840"/>
        <v>0</v>
      </c>
      <c r="AB351" s="103">
        <f t="shared" si="840"/>
        <v>0</v>
      </c>
      <c r="AC351" s="103">
        <f t="shared" si="840"/>
        <v>2989.74</v>
      </c>
      <c r="AD351" s="103">
        <f t="shared" si="840"/>
        <v>289394.18</v>
      </c>
      <c r="AE351" s="103">
        <f t="shared" si="840"/>
        <v>24156.16</v>
      </c>
      <c r="AF351" s="103">
        <f t="shared" si="840"/>
        <v>0</v>
      </c>
      <c r="AG351" s="103">
        <f t="shared" si="840"/>
        <v>434169.64</v>
      </c>
      <c r="AH351" s="103">
        <f t="shared" si="840"/>
        <v>3958.4</v>
      </c>
      <c r="AI351" s="103">
        <f t="shared" si="840"/>
        <v>106405.44</v>
      </c>
      <c r="AJ351" s="103">
        <f t="shared" si="840"/>
        <v>15206.43</v>
      </c>
      <c r="AK351" s="103">
        <f t="shared" si="840"/>
        <v>179935.54</v>
      </c>
      <c r="AL351" s="103">
        <f>SUM(AL339:AL350)</f>
        <v>179138.45</v>
      </c>
      <c r="AM351" s="103">
        <f t="shared" si="840"/>
        <v>1414051.46</v>
      </c>
      <c r="AN351" s="71">
        <f t="shared" si="822"/>
        <v>1.7836309934044291E-2</v>
      </c>
      <c r="AO351" s="70">
        <f t="shared" si="823"/>
        <v>223.69205969544819</v>
      </c>
      <c r="AP351" s="103">
        <f t="shared" ref="AP351:AU351" si="841">SUM(AP339:AP350)</f>
        <v>42073869.379999995</v>
      </c>
      <c r="AQ351" s="103">
        <f t="shared" si="841"/>
        <v>945144.87</v>
      </c>
      <c r="AR351" s="103">
        <f t="shared" si="841"/>
        <v>4194559.4800000004</v>
      </c>
      <c r="AS351" s="103">
        <f t="shared" si="841"/>
        <v>21131.22</v>
      </c>
      <c r="AT351" s="103">
        <f t="shared" si="841"/>
        <v>0</v>
      </c>
      <c r="AU351" s="103">
        <f t="shared" si="841"/>
        <v>47234704.950000003</v>
      </c>
      <c r="AV351" s="73">
        <f t="shared" si="825"/>
        <v>0.59580069110874934</v>
      </c>
      <c r="AW351" s="103">
        <f t="shared" si="826"/>
        <v>7472.1668470058958</v>
      </c>
      <c r="AX351" s="103">
        <f t="shared" ref="AX351:BV351" si="842">SUM(AX339:AX350)</f>
        <v>30468.76</v>
      </c>
      <c r="AY351" s="103">
        <f t="shared" si="842"/>
        <v>5101420.3599999994</v>
      </c>
      <c r="AZ351" s="103">
        <f t="shared" si="842"/>
        <v>92735.8</v>
      </c>
      <c r="BA351" s="103">
        <f t="shared" si="842"/>
        <v>0</v>
      </c>
      <c r="BB351" s="103">
        <f t="shared" si="842"/>
        <v>0</v>
      </c>
      <c r="BC351" s="103">
        <f t="shared" si="842"/>
        <v>1707202.6099999996</v>
      </c>
      <c r="BD351" s="103">
        <f t="shared" si="842"/>
        <v>0</v>
      </c>
      <c r="BE351" s="103">
        <f t="shared" si="842"/>
        <v>785019.46</v>
      </c>
      <c r="BF351" s="103">
        <f t="shared" si="842"/>
        <v>0</v>
      </c>
      <c r="BG351" s="103">
        <f t="shared" si="842"/>
        <v>66538.649999999994</v>
      </c>
      <c r="BH351" s="103">
        <f t="shared" si="842"/>
        <v>39540.959999999999</v>
      </c>
      <c r="BI351" s="103">
        <f t="shared" si="842"/>
        <v>0</v>
      </c>
      <c r="BJ351" s="103">
        <f t="shared" si="842"/>
        <v>68454.409999999989</v>
      </c>
      <c r="BK351" s="103">
        <f t="shared" si="842"/>
        <v>3923763.34</v>
      </c>
      <c r="BL351" s="103">
        <f t="shared" si="842"/>
        <v>122299.52</v>
      </c>
      <c r="BM351" s="103">
        <f t="shared" si="842"/>
        <v>0</v>
      </c>
      <c r="BN351" s="103">
        <f t="shared" si="842"/>
        <v>0</v>
      </c>
      <c r="BO351" s="103">
        <f t="shared" si="842"/>
        <v>0</v>
      </c>
      <c r="BP351" s="103">
        <f t="shared" si="842"/>
        <v>0</v>
      </c>
      <c r="BQ351" s="103">
        <f t="shared" si="842"/>
        <v>102980</v>
      </c>
      <c r="BR351" s="103">
        <f t="shared" si="842"/>
        <v>0</v>
      </c>
      <c r="BS351" s="103">
        <f t="shared" si="842"/>
        <v>53517.52</v>
      </c>
      <c r="BT351" s="103">
        <f t="shared" si="842"/>
        <v>0</v>
      </c>
      <c r="BU351" s="103">
        <f t="shared" si="842"/>
        <v>0</v>
      </c>
      <c r="BV351" s="103">
        <f t="shared" si="842"/>
        <v>12093941.390000001</v>
      </c>
      <c r="BW351" s="71">
        <f t="shared" si="828"/>
        <v>0.15254839944524115</v>
      </c>
      <c r="BX351" s="70">
        <f t="shared" si="829"/>
        <v>1913.1684637312505</v>
      </c>
      <c r="BY351" s="103">
        <f t="shared" ref="BY351:CE351" si="843">SUM(BY339:BY350)</f>
        <v>0</v>
      </c>
      <c r="BZ351" s="103">
        <f t="shared" si="843"/>
        <v>2572652.91</v>
      </c>
      <c r="CA351" s="103">
        <f t="shared" si="843"/>
        <v>68974.11</v>
      </c>
      <c r="CB351" s="103">
        <f t="shared" si="843"/>
        <v>0</v>
      </c>
      <c r="CC351" s="103">
        <f t="shared" si="843"/>
        <v>160963.89000000001</v>
      </c>
      <c r="CD351" s="103">
        <f t="shared" si="843"/>
        <v>0</v>
      </c>
      <c r="CE351" s="103">
        <f t="shared" si="843"/>
        <v>2802590.9099999997</v>
      </c>
      <c r="CF351" s="71">
        <f t="shared" si="831"/>
        <v>3.5350821029593381E-2</v>
      </c>
      <c r="CG351" s="72">
        <f t="shared" si="832"/>
        <v>443.34831572652979</v>
      </c>
      <c r="CH351" s="103">
        <f t="shared" ref="CH351:ES351" si="844">SUM(CH339:CH350)</f>
        <v>0</v>
      </c>
      <c r="CI351" s="103">
        <f t="shared" si="844"/>
        <v>0</v>
      </c>
      <c r="CJ351" s="103">
        <f t="shared" si="844"/>
        <v>0</v>
      </c>
      <c r="CK351" s="103">
        <f t="shared" si="844"/>
        <v>0</v>
      </c>
      <c r="CL351" s="103">
        <f t="shared" si="844"/>
        <v>0</v>
      </c>
      <c r="CM351" s="103">
        <f t="shared" si="844"/>
        <v>0</v>
      </c>
      <c r="CN351" s="103">
        <f t="shared" si="844"/>
        <v>0</v>
      </c>
      <c r="CO351" s="103">
        <f t="shared" si="844"/>
        <v>0</v>
      </c>
      <c r="CP351" s="103">
        <f t="shared" si="844"/>
        <v>0</v>
      </c>
      <c r="CQ351" s="103">
        <f t="shared" si="844"/>
        <v>1196671.3499999999</v>
      </c>
      <c r="CR351" s="103">
        <f t="shared" si="844"/>
        <v>0</v>
      </c>
      <c r="CS351" s="103">
        <f t="shared" si="844"/>
        <v>36873.56</v>
      </c>
      <c r="CT351" s="103">
        <f t="shared" si="844"/>
        <v>0</v>
      </c>
      <c r="CU351" s="103">
        <f t="shared" si="844"/>
        <v>2257738.92</v>
      </c>
      <c r="CV351" s="103">
        <f t="shared" si="844"/>
        <v>392631.69000000006</v>
      </c>
      <c r="CW351" s="103">
        <f t="shared" si="844"/>
        <v>0</v>
      </c>
      <c r="CX351" s="103">
        <f t="shared" si="844"/>
        <v>0</v>
      </c>
      <c r="CY351" s="103">
        <f t="shared" si="844"/>
        <v>0</v>
      </c>
      <c r="CZ351" s="103">
        <f t="shared" si="844"/>
        <v>0</v>
      </c>
      <c r="DA351" s="103">
        <f t="shared" si="844"/>
        <v>0</v>
      </c>
      <c r="DB351" s="103">
        <f t="shared" si="844"/>
        <v>24064.880000000001</v>
      </c>
      <c r="DC351" s="103">
        <f t="shared" si="844"/>
        <v>0</v>
      </c>
      <c r="DD351" s="103">
        <f t="shared" si="844"/>
        <v>0</v>
      </c>
      <c r="DE351" s="103">
        <f t="shared" si="844"/>
        <v>0</v>
      </c>
      <c r="DF351" s="103">
        <f t="shared" si="844"/>
        <v>0</v>
      </c>
      <c r="DG351" s="103">
        <f t="shared" si="844"/>
        <v>24422.880000000001</v>
      </c>
      <c r="DH351" s="103">
        <f t="shared" si="844"/>
        <v>20227.22</v>
      </c>
      <c r="DI351" s="103">
        <f t="shared" si="844"/>
        <v>1592435.52</v>
      </c>
      <c r="DJ351" s="103">
        <f t="shared" si="844"/>
        <v>0</v>
      </c>
      <c r="DK351" s="103">
        <f t="shared" si="844"/>
        <v>16950</v>
      </c>
      <c r="DL351" s="103">
        <f t="shared" si="844"/>
        <v>0</v>
      </c>
      <c r="DM351" s="103">
        <f t="shared" si="844"/>
        <v>0</v>
      </c>
      <c r="DN351" s="103">
        <f t="shared" si="844"/>
        <v>0</v>
      </c>
      <c r="DO351" s="103">
        <f t="shared" si="844"/>
        <v>0</v>
      </c>
      <c r="DP351" s="103">
        <f t="shared" si="844"/>
        <v>0</v>
      </c>
      <c r="DQ351" s="103">
        <f t="shared" si="844"/>
        <v>0</v>
      </c>
      <c r="DR351" s="103">
        <f t="shared" si="844"/>
        <v>0</v>
      </c>
      <c r="DS351" s="103">
        <f t="shared" si="844"/>
        <v>0</v>
      </c>
      <c r="DT351" s="103">
        <f t="shared" si="844"/>
        <v>0</v>
      </c>
      <c r="DU351" s="103">
        <f t="shared" si="844"/>
        <v>0</v>
      </c>
      <c r="DV351" s="103">
        <f t="shared" si="844"/>
        <v>0</v>
      </c>
      <c r="DW351" s="103">
        <f t="shared" si="844"/>
        <v>0</v>
      </c>
      <c r="DX351" s="103">
        <f t="shared" si="844"/>
        <v>0</v>
      </c>
      <c r="DY351" s="103">
        <f t="shared" si="844"/>
        <v>30505.93</v>
      </c>
      <c r="DZ351" s="103">
        <f t="shared" si="844"/>
        <v>0</v>
      </c>
      <c r="EA351" s="103">
        <f t="shared" si="844"/>
        <v>0</v>
      </c>
      <c r="EB351" s="103">
        <f t="shared" si="844"/>
        <v>0</v>
      </c>
      <c r="EC351" s="103">
        <f t="shared" si="844"/>
        <v>0</v>
      </c>
      <c r="ED351" s="103">
        <f t="shared" si="844"/>
        <v>0</v>
      </c>
      <c r="EE351" s="103">
        <f t="shared" si="844"/>
        <v>0</v>
      </c>
      <c r="EF351" s="103">
        <f t="shared" si="844"/>
        <v>0</v>
      </c>
      <c r="EG351" s="103">
        <f t="shared" si="844"/>
        <v>61746.58</v>
      </c>
      <c r="EH351" s="103">
        <f t="shared" si="844"/>
        <v>0</v>
      </c>
      <c r="EI351" s="103">
        <f t="shared" si="844"/>
        <v>0</v>
      </c>
      <c r="EJ351" s="103">
        <f t="shared" si="844"/>
        <v>0</v>
      </c>
      <c r="EK351" s="103">
        <f t="shared" si="844"/>
        <v>0</v>
      </c>
      <c r="EL351" s="103">
        <f t="shared" si="844"/>
        <v>0</v>
      </c>
      <c r="EM351" s="103">
        <f t="shared" si="844"/>
        <v>0</v>
      </c>
      <c r="EN351" s="103">
        <f t="shared" si="844"/>
        <v>210264.68</v>
      </c>
      <c r="EO351" s="103">
        <f t="shared" si="844"/>
        <v>34870.22</v>
      </c>
      <c r="EP351" s="103">
        <f t="shared" si="844"/>
        <v>0</v>
      </c>
      <c r="EQ351" s="103">
        <f t="shared" si="844"/>
        <v>0</v>
      </c>
      <c r="ER351" s="103">
        <f t="shared" si="844"/>
        <v>0</v>
      </c>
      <c r="ES351" s="103">
        <f t="shared" si="844"/>
        <v>0</v>
      </c>
      <c r="ET351" s="103">
        <f t="shared" ref="ET351:FR351" si="845">SUM(ET339:ET350)</f>
        <v>0</v>
      </c>
      <c r="EU351" s="103">
        <f t="shared" si="845"/>
        <v>0</v>
      </c>
      <c r="EV351" s="103">
        <f t="shared" si="845"/>
        <v>20469.78</v>
      </c>
      <c r="EW351" s="103">
        <f t="shared" si="845"/>
        <v>0</v>
      </c>
      <c r="EX351" s="103">
        <f t="shared" si="845"/>
        <v>0</v>
      </c>
      <c r="EY351" s="103">
        <f t="shared" si="845"/>
        <v>0</v>
      </c>
      <c r="EZ351" s="103">
        <f t="shared" si="845"/>
        <v>0</v>
      </c>
      <c r="FA351" s="103">
        <f t="shared" si="845"/>
        <v>0</v>
      </c>
      <c r="FB351" s="103">
        <f t="shared" si="845"/>
        <v>0</v>
      </c>
      <c r="FC351" s="103">
        <f t="shared" si="845"/>
        <v>17705.849999999999</v>
      </c>
      <c r="FD351" s="103">
        <f t="shared" si="845"/>
        <v>0</v>
      </c>
      <c r="FE351" s="103">
        <f t="shared" si="845"/>
        <v>0</v>
      </c>
      <c r="FF351" s="103">
        <f t="shared" si="845"/>
        <v>0</v>
      </c>
      <c r="FG351" s="103">
        <f t="shared" si="845"/>
        <v>0</v>
      </c>
      <c r="FH351" s="103">
        <f t="shared" si="845"/>
        <v>0</v>
      </c>
      <c r="FI351" s="103">
        <f t="shared" si="845"/>
        <v>133.59</v>
      </c>
      <c r="FJ351" s="103">
        <f t="shared" si="845"/>
        <v>0</v>
      </c>
      <c r="FK351" s="103">
        <f t="shared" si="845"/>
        <v>0</v>
      </c>
      <c r="FL351" s="103">
        <f t="shared" si="845"/>
        <v>50452.39</v>
      </c>
      <c r="FM351" s="103">
        <f t="shared" si="845"/>
        <v>0</v>
      </c>
      <c r="FN351" s="103">
        <f t="shared" si="845"/>
        <v>0</v>
      </c>
      <c r="FO351" s="103">
        <f t="shared" si="845"/>
        <v>0</v>
      </c>
      <c r="FP351" s="103">
        <f t="shared" si="845"/>
        <v>0</v>
      </c>
      <c r="FQ351" s="103">
        <f t="shared" si="845"/>
        <v>0</v>
      </c>
      <c r="FR351" s="103">
        <f t="shared" si="845"/>
        <v>125717.43</v>
      </c>
      <c r="FS351" s="103">
        <f>SUM(FS339:FS350)</f>
        <v>6113882.4699999988</v>
      </c>
      <c r="FT351" s="71">
        <f t="shared" si="834"/>
        <v>7.7118199528071085E-2</v>
      </c>
      <c r="FU351" s="117">
        <f t="shared" si="835"/>
        <v>967.16915977739177</v>
      </c>
      <c r="FV351" s="103">
        <f t="shared" ref="FV351:GU351" si="846">SUM(FV339:FV350)</f>
        <v>1251889.96</v>
      </c>
      <c r="FW351" s="103">
        <f t="shared" si="846"/>
        <v>198682.98</v>
      </c>
      <c r="FX351" s="103">
        <f t="shared" si="846"/>
        <v>0</v>
      </c>
      <c r="FY351" s="103">
        <f t="shared" si="846"/>
        <v>4620.59</v>
      </c>
      <c r="FZ351" s="103">
        <f t="shared" si="846"/>
        <v>0</v>
      </c>
      <c r="GA351" s="103">
        <f>SUM(GA339:GA350)</f>
        <v>0</v>
      </c>
      <c r="GB351" s="103">
        <f t="shared" si="846"/>
        <v>1741.46</v>
      </c>
      <c r="GC351" s="103">
        <f t="shared" si="846"/>
        <v>0</v>
      </c>
      <c r="GD351" s="103">
        <f t="shared" si="846"/>
        <v>10911.18</v>
      </c>
      <c r="GE351" s="103">
        <f t="shared" si="846"/>
        <v>141610.89000000001</v>
      </c>
      <c r="GF351" s="103">
        <f t="shared" si="846"/>
        <v>982.4</v>
      </c>
      <c r="GG351" s="103">
        <f t="shared" si="846"/>
        <v>0</v>
      </c>
      <c r="GH351" s="103">
        <f t="shared" si="846"/>
        <v>239347.11</v>
      </c>
      <c r="GI351" s="103">
        <f t="shared" si="846"/>
        <v>0</v>
      </c>
      <c r="GJ351" s="103">
        <f t="shared" si="846"/>
        <v>0</v>
      </c>
      <c r="GK351" s="103">
        <f t="shared" si="846"/>
        <v>1434201.68</v>
      </c>
      <c r="GL351" s="103">
        <f t="shared" si="846"/>
        <v>8225.9599999999991</v>
      </c>
      <c r="GM351" s="103">
        <f t="shared" si="846"/>
        <v>0</v>
      </c>
      <c r="GN351" s="103">
        <f t="shared" si="846"/>
        <v>0</v>
      </c>
      <c r="GO351" s="103">
        <f t="shared" si="846"/>
        <v>0</v>
      </c>
      <c r="GP351" s="103">
        <f t="shared" si="846"/>
        <v>0</v>
      </c>
      <c r="GQ351" s="103">
        <f t="shared" si="846"/>
        <v>7.5</v>
      </c>
      <c r="GR351" s="103">
        <f t="shared" si="846"/>
        <v>0</v>
      </c>
      <c r="GS351" s="103">
        <f t="shared" si="846"/>
        <v>0</v>
      </c>
      <c r="GT351" s="103">
        <f t="shared" si="846"/>
        <v>0</v>
      </c>
      <c r="GU351" s="103">
        <f t="shared" si="846"/>
        <v>3292221.71</v>
      </c>
      <c r="GV351" s="71">
        <f>GU351/E351</f>
        <v>4.152683862802934E-2</v>
      </c>
      <c r="GW351" s="107">
        <f t="shared" si="838"/>
        <v>520.80414052538833</v>
      </c>
    </row>
    <row r="352" spans="1:222" ht="4.5" customHeight="1" x14ac:dyDescent="0.2">
      <c r="B352" s="87"/>
      <c r="C352" s="100"/>
      <c r="D352" s="120"/>
      <c r="E352" s="121"/>
      <c r="F352" s="81"/>
      <c r="G352" s="81"/>
      <c r="H352" s="81"/>
      <c r="I352" s="81"/>
      <c r="J352" s="81"/>
      <c r="K352" s="81"/>
      <c r="L352" s="81"/>
      <c r="M352" s="81"/>
      <c r="N352" s="81"/>
      <c r="O352" s="92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92"/>
      <c r="AO352" s="81"/>
      <c r="AP352" s="81"/>
      <c r="AQ352" s="81"/>
      <c r="AR352" s="81"/>
      <c r="AS352" s="81"/>
      <c r="AT352" s="81"/>
      <c r="AU352" s="81"/>
      <c r="AV352" s="92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1"/>
      <c r="BO352" s="81"/>
      <c r="BP352" s="81"/>
      <c r="BQ352" s="81"/>
      <c r="BR352" s="81"/>
      <c r="BS352" s="81"/>
      <c r="BT352" s="81"/>
      <c r="BU352" s="81"/>
      <c r="BV352" s="81"/>
      <c r="BW352" s="92"/>
      <c r="BX352" s="81"/>
      <c r="BY352" s="81"/>
      <c r="BZ352" s="81"/>
      <c r="CA352" s="81"/>
      <c r="CB352" s="81"/>
      <c r="CC352" s="81"/>
      <c r="CD352" s="81"/>
      <c r="CE352" s="81"/>
      <c r="CF352" s="92"/>
      <c r="CG352" s="81"/>
      <c r="CH352" s="81"/>
      <c r="CI352" s="81"/>
      <c r="CJ352" s="81"/>
      <c r="CK352" s="81"/>
      <c r="CL352" s="81"/>
      <c r="CM352" s="81"/>
      <c r="CN352" s="81"/>
      <c r="CO352" s="81"/>
      <c r="CP352" s="81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1"/>
      <c r="DH352" s="81"/>
      <c r="DI352" s="81"/>
      <c r="DJ352" s="81"/>
      <c r="DK352" s="81"/>
      <c r="DL352" s="81"/>
      <c r="DM352" s="81"/>
      <c r="DN352" s="81"/>
      <c r="DO352" s="81"/>
      <c r="DP352" s="81"/>
      <c r="DQ352" s="81"/>
      <c r="DR352" s="81"/>
      <c r="DS352" s="81"/>
      <c r="DT352" s="81"/>
      <c r="DU352" s="81"/>
      <c r="DV352" s="81"/>
      <c r="DW352" s="81"/>
      <c r="DX352" s="81"/>
      <c r="DY352" s="81"/>
      <c r="DZ352" s="81"/>
      <c r="EA352" s="81"/>
      <c r="EB352" s="81"/>
      <c r="EC352" s="81"/>
      <c r="ED352" s="81"/>
      <c r="EE352" s="81"/>
      <c r="EF352" s="81"/>
      <c r="EG352" s="81"/>
      <c r="EH352" s="81"/>
      <c r="EI352" s="81"/>
      <c r="EJ352" s="81"/>
      <c r="EK352" s="81"/>
      <c r="EL352" s="81"/>
      <c r="EM352" s="81"/>
      <c r="EN352" s="81"/>
      <c r="EO352" s="81"/>
      <c r="EP352" s="81"/>
      <c r="EQ352" s="81"/>
      <c r="ER352" s="81"/>
      <c r="ES352" s="81"/>
      <c r="ET352" s="81"/>
      <c r="EU352" s="81"/>
      <c r="EV352" s="81"/>
      <c r="EW352" s="81"/>
      <c r="EX352" s="81"/>
      <c r="EY352" s="81"/>
      <c r="EZ352" s="81"/>
      <c r="FA352" s="81"/>
      <c r="FB352" s="81"/>
      <c r="FC352" s="81"/>
      <c r="FD352" s="81"/>
      <c r="FE352" s="81"/>
      <c r="FF352" s="81"/>
      <c r="FG352" s="81"/>
      <c r="FH352" s="81"/>
      <c r="FI352" s="81"/>
      <c r="FJ352" s="81"/>
      <c r="FK352" s="81"/>
      <c r="FL352" s="81"/>
      <c r="FM352" s="81"/>
      <c r="FN352" s="81"/>
      <c r="FO352" s="81"/>
      <c r="FP352" s="81"/>
      <c r="FQ352" s="81"/>
      <c r="FR352" s="81"/>
      <c r="FS352" s="77"/>
      <c r="FT352" s="77"/>
      <c r="FU352" s="77"/>
      <c r="FV352" s="77"/>
      <c r="FW352" s="77"/>
      <c r="FX352" s="77"/>
      <c r="FY352" s="77"/>
      <c r="FZ352" s="77"/>
      <c r="GA352" s="77"/>
      <c r="GB352" s="77"/>
      <c r="GC352" s="77"/>
      <c r="GD352" s="77"/>
      <c r="GE352" s="77"/>
      <c r="GF352" s="77"/>
      <c r="GG352" s="77"/>
      <c r="GH352" s="77"/>
      <c r="GI352" s="77"/>
      <c r="GJ352" s="77"/>
      <c r="GK352" s="77"/>
      <c r="GL352" s="77"/>
      <c r="GM352" s="77"/>
      <c r="GN352" s="77"/>
      <c r="GO352" s="77"/>
      <c r="GP352" s="77"/>
      <c r="GQ352" s="77"/>
      <c r="GR352" s="77"/>
      <c r="GS352" s="77"/>
      <c r="GT352" s="77"/>
      <c r="GU352" s="77"/>
      <c r="GV352" s="77"/>
      <c r="GW352" s="108"/>
    </row>
    <row r="353" spans="1:222" ht="12.75" x14ac:dyDescent="0.2">
      <c r="A353" s="99" t="s">
        <v>701</v>
      </c>
      <c r="B353" s="87"/>
      <c r="C353" s="100"/>
      <c r="D353" s="120"/>
      <c r="E353" s="121"/>
      <c r="F353" s="81"/>
      <c r="G353" s="81"/>
      <c r="H353" s="81"/>
      <c r="I353" s="81"/>
      <c r="J353" s="81"/>
      <c r="K353" s="81"/>
      <c r="L353" s="81"/>
      <c r="M353" s="81"/>
      <c r="N353" s="81"/>
      <c r="O353" s="92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92"/>
      <c r="AO353" s="81"/>
      <c r="AP353" s="81"/>
      <c r="AQ353" s="81"/>
      <c r="AR353" s="81"/>
      <c r="AS353" s="81"/>
      <c r="AT353" s="81"/>
      <c r="AU353" s="81"/>
      <c r="AV353" s="92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1"/>
      <c r="BO353" s="81"/>
      <c r="BP353" s="81"/>
      <c r="BQ353" s="81"/>
      <c r="BR353" s="81"/>
      <c r="BS353" s="81"/>
      <c r="BT353" s="81"/>
      <c r="BU353" s="81"/>
      <c r="BV353" s="81"/>
      <c r="BW353" s="92"/>
      <c r="BX353" s="81"/>
      <c r="BY353" s="81"/>
      <c r="BZ353" s="81"/>
      <c r="CA353" s="81"/>
      <c r="CB353" s="81"/>
      <c r="CC353" s="81"/>
      <c r="CD353" s="81"/>
      <c r="CE353" s="81"/>
      <c r="CF353" s="92"/>
      <c r="CG353" s="81"/>
      <c r="CH353" s="81"/>
      <c r="CI353" s="81"/>
      <c r="CJ353" s="81"/>
      <c r="CK353" s="81"/>
      <c r="CL353" s="81"/>
      <c r="CM353" s="81"/>
      <c r="CN353" s="81"/>
      <c r="CO353" s="81"/>
      <c r="CP353" s="81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1"/>
      <c r="DH353" s="81"/>
      <c r="DI353" s="81"/>
      <c r="DJ353" s="81"/>
      <c r="DK353" s="81"/>
      <c r="DL353" s="81"/>
      <c r="DM353" s="81"/>
      <c r="DN353" s="81"/>
      <c r="DO353" s="81"/>
      <c r="DP353" s="81"/>
      <c r="DQ353" s="81"/>
      <c r="DR353" s="81"/>
      <c r="DS353" s="81"/>
      <c r="DT353" s="81"/>
      <c r="DU353" s="81"/>
      <c r="DV353" s="81"/>
      <c r="DW353" s="81"/>
      <c r="DX353" s="81"/>
      <c r="DY353" s="81"/>
      <c r="DZ353" s="81"/>
      <c r="EA353" s="81"/>
      <c r="EB353" s="81"/>
      <c r="EC353" s="81"/>
      <c r="ED353" s="81"/>
      <c r="EE353" s="81"/>
      <c r="EF353" s="81"/>
      <c r="EG353" s="81"/>
      <c r="EH353" s="81"/>
      <c r="EI353" s="81"/>
      <c r="EJ353" s="81"/>
      <c r="EK353" s="81"/>
      <c r="EL353" s="81"/>
      <c r="EM353" s="81"/>
      <c r="EN353" s="81"/>
      <c r="EO353" s="81"/>
      <c r="EP353" s="81"/>
      <c r="EQ353" s="81"/>
      <c r="ER353" s="81"/>
      <c r="ES353" s="81"/>
      <c r="ET353" s="81"/>
      <c r="EU353" s="81"/>
      <c r="EV353" s="81"/>
      <c r="EW353" s="81"/>
      <c r="EX353" s="81"/>
      <c r="EY353" s="81"/>
      <c r="EZ353" s="81"/>
      <c r="FA353" s="81"/>
      <c r="FB353" s="81"/>
      <c r="FC353" s="81"/>
      <c r="FD353" s="81"/>
      <c r="FE353" s="81"/>
      <c r="FF353" s="81"/>
      <c r="FG353" s="81"/>
      <c r="FH353" s="81"/>
      <c r="FI353" s="81"/>
      <c r="FJ353" s="81"/>
      <c r="FK353" s="81"/>
      <c r="FL353" s="81"/>
      <c r="FM353" s="81"/>
      <c r="FN353" s="81"/>
      <c r="FO353" s="81"/>
      <c r="FP353" s="81"/>
      <c r="FQ353" s="81"/>
      <c r="FR353" s="81"/>
      <c r="FS353" s="77"/>
      <c r="FT353" s="77"/>
      <c r="FU353" s="77"/>
      <c r="FV353" s="77"/>
      <c r="FW353" s="77"/>
      <c r="FX353" s="77"/>
      <c r="FY353" s="77"/>
      <c r="FZ353" s="77"/>
      <c r="GA353" s="77"/>
      <c r="GB353" s="77"/>
      <c r="GC353" s="77"/>
      <c r="GD353" s="77"/>
      <c r="GE353" s="77"/>
      <c r="GF353" s="77"/>
      <c r="GG353" s="77"/>
      <c r="GH353" s="77"/>
      <c r="GI353" s="77"/>
      <c r="GJ353" s="77"/>
      <c r="GK353" s="77"/>
      <c r="GL353" s="77"/>
      <c r="GM353" s="77"/>
      <c r="GN353" s="77"/>
      <c r="GO353" s="77"/>
      <c r="GP353" s="77"/>
      <c r="GQ353" s="77"/>
      <c r="GR353" s="77"/>
      <c r="GS353" s="77"/>
      <c r="GT353" s="77"/>
      <c r="GU353" s="77"/>
      <c r="GV353" s="77"/>
      <c r="GW353" s="108"/>
    </row>
    <row r="354" spans="1:222" x14ac:dyDescent="0.2">
      <c r="B354" s="87" t="s">
        <v>702</v>
      </c>
      <c r="C354" s="87" t="s">
        <v>703</v>
      </c>
      <c r="D354" s="88">
        <f>IF(ISNA(VLOOKUP($B354,'[2]1516 enrollment_Rev_Exp by size'!$A$6:$C$325,3,FALSE)),"",VLOOKUP($B354,'[2]1516 enrollment_Rev_Exp by size'!$A$6:$C$325,3,FALSE))</f>
        <v>5660.2500000000009</v>
      </c>
      <c r="E354" s="89">
        <v>61509023.229999997</v>
      </c>
      <c r="F354" s="67">
        <f t="shared" ref="F354:F361" si="847">N354+AM354+AU354+BV354+CE354+FS354+GU354</f>
        <v>61509023.230000004</v>
      </c>
      <c r="G354" s="67">
        <f t="shared" ref="G354:G361" si="848">F354-E354</f>
        <v>0</v>
      </c>
      <c r="H354" s="90">
        <f>IF(ISNA(VLOOKUP($B354,'[2]1516 Exp_Rev Access'!$F$7:$FS$310,2,FALSE)),"",VLOOKUP($B354,'[2]1516 Exp_Rev Access'!$F$7:$FS$310,2,FALSE))</f>
        <v>10260040.15</v>
      </c>
      <c r="I354" s="90">
        <f>IF(ISNA(VLOOKUP($B354,'[2]1516 Exp_Rev Access'!$F$7:$FS$310,3,FALSE)),"",VLOOKUP($B354,'[2]1516 Exp_Rev Access'!$F$7:$FS$310,3,FALSE))</f>
        <v>0</v>
      </c>
      <c r="J354" s="90">
        <f>IF(ISNA(VLOOKUP($B354,'[2]1516 Exp_Rev Access'!$F$7:$FS$310,4,FALSE)),"",VLOOKUP($B354,'[2]1516 Exp_Rev Access'!$F$7:$FS$310,4,FALSE))</f>
        <v>1894.48</v>
      </c>
      <c r="K354" s="90">
        <f>IF(ISNA(VLOOKUP($B354,'[2]1516 Exp_Rev Access'!$F$7:$FS$310,5,FALSE)),"-",VLOOKUP($B354,'[2]1516 Exp_Rev Access'!$F$7:$FS$310,5,FALSE))</f>
        <v>105658.32</v>
      </c>
      <c r="L354" s="90">
        <f>IF(ISNA(VLOOKUP($B354,'[2]1516 Exp_Rev Access'!$F$7:$FS$310,6,FALSE)),"",VLOOKUP($B354,'[2]1516 Exp_Rev Access'!$F$7:$FS$310,6,FALSE))</f>
        <v>0</v>
      </c>
      <c r="M354" s="90">
        <f>IF(ISNA(VLOOKUP($B354,'[2]1516 Exp_Rev Access'!$F$7:$FS$310,7,FALSE)),"",VLOOKUP($B354,'[2]1516 Exp_Rev Access'!$F$7:$FS$310,7,FALSE))</f>
        <v>0</v>
      </c>
      <c r="N354" s="53">
        <f t="shared" ref="N354:N361" si="849">SUM(H354:M354)</f>
        <v>10367592.950000001</v>
      </c>
      <c r="O354" s="91">
        <f t="shared" ref="O354:O361" si="850">N354/E354</f>
        <v>0.16855401704612635</v>
      </c>
      <c r="P354" s="53">
        <f t="shared" ref="P354:P361" si="851">N354/D354</f>
        <v>1831.649299942582</v>
      </c>
      <c r="Q354" s="90">
        <f>IF(ISNA(VLOOKUP($B354,'[2]1516 Exp_Rev Access'!$F$7:$FS$310,8,FALSE)),"",VLOOKUP($B354,'[2]1516 Exp_Rev Access'!$F$7:$FS$310,8,FALSE))</f>
        <v>36020.85</v>
      </c>
      <c r="R354" s="90">
        <f>IF(ISNA(VLOOKUP($B354,'[2]1516 Exp_Rev Access'!$F$7:$FS$310,9,FALSE)),"",VLOOKUP($B354,'[2]1516 Exp_Rev Access'!$F$7:$FS$310,9,FALSE))</f>
        <v>0</v>
      </c>
      <c r="S354" s="90">
        <f>IF(ISNA(VLOOKUP($B354,'[2]1516 Exp_Rev Access'!$F$7:$FS$310,10,FALSE)),"",VLOOKUP($B354,'[2]1516 Exp_Rev Access'!$F$7:$FS$310,10,FALSE))</f>
        <v>0</v>
      </c>
      <c r="T354" s="90">
        <f>IF(ISNA(VLOOKUP($B354,'[2]1516 Exp_Rev Access'!$F$7:$FS$310,11,FALSE)),"",VLOOKUP($B354,'[2]1516 Exp_Rev Access'!$F$7:$FS$310,11,FALSE))</f>
        <v>0</v>
      </c>
      <c r="U354" s="90">
        <f>IF(ISNA(VLOOKUP($B354,'[2]1516 Exp_Rev Access'!$F$7:$FS$310,12,FALSE)),"",VLOOKUP($B354,'[2]1516 Exp_Rev Access'!$F$7:$FS$310,12,FALSE))</f>
        <v>1995</v>
      </c>
      <c r="V354" s="90">
        <f>IF(ISNA(VLOOKUP($B354,'[2]1516 Exp_Rev Access'!$F$7:$FS$310,13,FALSE)),"",VLOOKUP($B354,'[2]1516 Exp_Rev Access'!$F$7:$FS$310,13,FALSE))</f>
        <v>4600</v>
      </c>
      <c r="W354" s="90">
        <f>IF(ISNA(VLOOKUP($B354,'[2]1516 Exp_Rev Access'!$F$7:$FS$310,14,FALSE)),"",VLOOKUP($B354,'[2]1516 Exp_Rev Access'!$F$7:$FS$310,14,FALSE))</f>
        <v>0</v>
      </c>
      <c r="X354" s="90">
        <f>IF(ISNA(VLOOKUP($B354,'[2]1516 Exp_Rev Access'!$F$7:$FS$310,15,FALSE)),"",VLOOKUP($B354,'[2]1516 Exp_Rev Access'!$F$7:$FS$310,15,FALSE))</f>
        <v>0</v>
      </c>
      <c r="Y354" s="90">
        <f>IF(ISNA(VLOOKUP($B354,'[2]1516 Exp_Rev Access'!$F$7:$FS$310,16,FALSE)),"",VLOOKUP($B354,'[2]1516 Exp_Rev Access'!$F$7:$FS$310,16,FALSE))</f>
        <v>126062.8</v>
      </c>
      <c r="Z354" s="90">
        <f>IF(ISNA(VLOOKUP($B354,'[2]1516 Exp_Rev Access'!$F$7:$FS$310,17,FALSE)),"",VLOOKUP($B354,'[2]1516 Exp_Rev Access'!$F$7:$FS$310,17,FALSE))</f>
        <v>2023.34</v>
      </c>
      <c r="AA354" s="90">
        <f>IF(ISNA(VLOOKUP($B354,'[2]1516 Exp_Rev Access'!$F$7:$FS$310,18,FALSE)),"",VLOOKUP($B354,'[2]1516 Exp_Rev Access'!$F$7:$FS$310,18,FALSE))</f>
        <v>0</v>
      </c>
      <c r="AB354" s="90">
        <f>IF(ISNA(VLOOKUP($B354,'[2]1516 Exp_Rev Access'!$F$7:$FS$310,19,FALSE)),"",VLOOKUP($B354,'[2]1516 Exp_Rev Access'!$F$7:$FS$310,19,FALSE))</f>
        <v>0</v>
      </c>
      <c r="AC354" s="90">
        <f>IF(ISNA(VLOOKUP($B354,'[2]1516 Exp_Rev Access'!$F$7:$FS$310,20,FALSE)),"",VLOOKUP($B354,'[2]1516 Exp_Rev Access'!$F$7:$FS$310,20,FALSE))</f>
        <v>0</v>
      </c>
      <c r="AD354" s="90">
        <f>IF(ISNA(VLOOKUP($B354,'[2]1516 Exp_Rev Access'!$F$7:$FS$310,21,FALSE)),"",VLOOKUP($B354,'[2]1516 Exp_Rev Access'!$F$7:$FS$310,21,FALSE))</f>
        <v>628834.25</v>
      </c>
      <c r="AE354" s="90">
        <f>IF(ISNA(VLOOKUP($B354,'[2]1516 Exp_Rev Access'!$F$7:$FS$310,22,FALSE)),"",VLOOKUP($B354,'[2]1516 Exp_Rev Access'!$F$7:$FS$310,22,FALSE))</f>
        <v>44563.8</v>
      </c>
      <c r="AF354" s="90">
        <f>IF(ISNA(VLOOKUP($B354,'[2]1516 Exp_Rev Access'!$F$7:$FS$310,23,FALSE)),"",VLOOKUP($B354,'[2]1516 Exp_Rev Access'!$F$7:$FS$310,23,FALSE))</f>
        <v>0</v>
      </c>
      <c r="AG354" s="90">
        <f>IF(ISNA(VLOOKUP($B354,'[2]1516 Exp_Rev Access'!$F$7:$FS$310,24,FALSE)),"",VLOOKUP($B354,'[2]1516 Exp_Rev Access'!$F$7:$FS$310,24,FALSE))</f>
        <v>110085.39</v>
      </c>
      <c r="AH354" s="90">
        <f>IF(ISNA(VLOOKUP($B354,'[2]1516 Exp_Rev Access'!$F$7:$FS$310,25,FALSE)),"",VLOOKUP($B354,'[2]1516 Exp_Rev Access'!$F$7:$FS$310,25,FALSE))</f>
        <v>6988.98</v>
      </c>
      <c r="AI354" s="90">
        <f>IF(ISNA(VLOOKUP($B354,'[2]1516 Exp_Rev Access'!$F$7:$FS$310,26,FALSE)),"",VLOOKUP($B354,'[2]1516 Exp_Rev Access'!$F$7:$FS$310,26,FALSE))</f>
        <v>16416.25</v>
      </c>
      <c r="AJ354" s="90">
        <f>IF(ISNA(VLOOKUP($B354,'[2]1516 Exp_Rev Access'!$F$7:$FS$310,27,FALSE)),"",VLOOKUP($B354,'[2]1516 Exp_Rev Access'!$F$7:$FS$310,27,FALSE))</f>
        <v>2052.0100000000002</v>
      </c>
      <c r="AK354" s="90">
        <f>IF(ISNA(VLOOKUP($B354,'[2]1516 Exp_Rev Access'!$F$7:$FS$310,28,FALSE)),"",VLOOKUP($B354,'[2]1516 Exp_Rev Access'!$F$7:$FS$310,28,FALSE))</f>
        <v>21816.73</v>
      </c>
      <c r="AL354" s="90">
        <f>IF(ISNA(VLOOKUP($B354,'[2]1516 Exp_Rev Access'!$F$7:$FS$310,29,FALSE)),"",VLOOKUP($B354,'[2]1516 Exp_Rev Access'!$F$7:$FS$310,29,FALSE))</f>
        <v>72612.639999999999</v>
      </c>
      <c r="AM354" s="53">
        <f t="shared" ref="AM354:AM361" si="852">SUM(Q354:AL354)</f>
        <v>1074072.04</v>
      </c>
      <c r="AN354" s="92">
        <f t="shared" ref="AN354:AN362" si="853">AM354/E354</f>
        <v>1.7462024002295316E-2</v>
      </c>
      <c r="AO354" s="68">
        <f t="shared" ref="AO354:AO362" si="854">AM354/D354</f>
        <v>189.75699659909012</v>
      </c>
      <c r="AP354" s="90">
        <f>IF(ISNA(VLOOKUP($B354,'[2]1516 Exp_Rev Access'!$F$7:$FS$310,30,FALSE)),"",VLOOKUP($B354,'[2]1516 Exp_Rev Access'!$F$7:$FS$310,30,FALSE))</f>
        <v>33127394.84</v>
      </c>
      <c r="AQ354" s="90">
        <f>IF(ISNA(VLOOKUP($B354,'[2]1516 Exp_Rev Access'!$F$7:$FS$310,31,FALSE)),"",VLOOKUP($B354,'[2]1516 Exp_Rev Access'!$F$7:$FS$310,31,FALSE))</f>
        <v>926470.15</v>
      </c>
      <c r="AR354" s="90">
        <f>IF(ISNA(VLOOKUP($B354,'[2]1516 Exp_Rev Access'!$F$7:$FS$310,32,FALSE)),"",VLOOKUP($B354,'[2]1516 Exp_Rev Access'!$F$7:$FS$310,32,FALSE))</f>
        <v>3235178.96</v>
      </c>
      <c r="AS354" s="90">
        <f>IF(ISNA(VLOOKUP($B354,'[2]1516 Exp_Rev Access'!$F$7:$FS$310,33,FALSE)),"",VLOOKUP($B354,'[2]1516 Exp_Rev Access'!$F$7:$FS$310,33,FALSE))</f>
        <v>0</v>
      </c>
      <c r="AT354" s="90">
        <f>IF(ISNA(VLOOKUP($B354,'[2]1516 Exp_Rev Access'!$F$7:$FS$310,34,FALSE)),"",VLOOKUP($B354,'[2]1516 Exp_Rev Access'!$F$7:$FS$310,34,FALSE))</f>
        <v>0</v>
      </c>
      <c r="AU354" s="53">
        <f t="shared" ref="AU354:AU361" si="855">SUM(AP354:AT354)</f>
        <v>37289043.950000003</v>
      </c>
      <c r="AV354" s="93">
        <f t="shared" ref="AV354:AV362" si="856">AU354/E354</f>
        <v>0.60623697129062681</v>
      </c>
      <c r="AW354" s="53">
        <f t="shared" ref="AW354:AW362" si="857">AU354/D354</f>
        <v>6587.8793251181478</v>
      </c>
      <c r="AX354" s="90">
        <f>IF(ISNA(VLOOKUP($B354,'[2]1516 Exp_Rev Access'!$F$7:$FS$310,35,FALSE)),"",VLOOKUP($B354,'[2]1516 Exp_Rev Access'!$F$7:$FS$310,35,FALSE))</f>
        <v>16652</v>
      </c>
      <c r="AY354" s="90">
        <f>IF(ISNA(VLOOKUP($B354,'[2]1516 Exp_Rev Access'!$F$7:$FS$310,36,FALSE)),"",VLOOKUP($B354,'[2]1516 Exp_Rev Access'!$F$7:$FS$310,36,FALSE))</f>
        <v>4205207.05</v>
      </c>
      <c r="AZ354" s="90">
        <f>IF(ISNA(VLOOKUP($B354,'[2]1516 Exp_Rev Access'!$F$7:$FS$310,37,FALSE)),"",VLOOKUP($B354,'[2]1516 Exp_Rev Access'!$F$7:$FS$310,37,FALSE))</f>
        <v>132013.26</v>
      </c>
      <c r="BA354" s="90">
        <f>IF(ISNA(VLOOKUP($B354,'[2]1516 Exp_Rev Access'!$F$7:$FS$310,38,FALSE)),"",VLOOKUP($B354,'[2]1516 Exp_Rev Access'!$F$7:$FS$310,38,FALSE))</f>
        <v>0</v>
      </c>
      <c r="BB354" s="90">
        <f>IF(ISNA(VLOOKUP($B354,'[2]1516 Exp_Rev Access'!$F$7:$FS$310,39,FALSE)),"",VLOOKUP($B354,'[2]1516 Exp_Rev Access'!$F$7:$FS$310,39,FALSE))</f>
        <v>0</v>
      </c>
      <c r="BC354" s="90">
        <f>IF(ISNA(VLOOKUP($B354,'[2]1516 Exp_Rev Access'!$F$7:$FS$310,40,FALSE)),"",VLOOKUP($B354,'[2]1516 Exp_Rev Access'!$F$7:$FS$310,40,FALSE))</f>
        <v>1130453.3400000001</v>
      </c>
      <c r="BD354" s="90">
        <f>IF(ISNA(VLOOKUP($B354,'[2]1516 Exp_Rev Access'!$F$7:$FS$310,41,FALSE)),"",VLOOKUP($B354,'[2]1516 Exp_Rev Access'!$F$7:$FS$310,41,FALSE))</f>
        <v>0</v>
      </c>
      <c r="BE354" s="90">
        <f>IF(ISNA(VLOOKUP($B354,'[2]1516 Exp_Rev Access'!$F$7:$FS$310,42,FALSE)),"",VLOOKUP($B354,'[2]1516 Exp_Rev Access'!$F$7:$FS$310,42,FALSE))</f>
        <v>200262.55</v>
      </c>
      <c r="BF354" s="90">
        <f>IF(ISNA(VLOOKUP($B354,'[2]1516 Exp_Rev Access'!$F$7:$FS$310,43,FALSE)),"",VLOOKUP($B354,'[2]1516 Exp_Rev Access'!$F$7:$FS$310,43,FALSE))</f>
        <v>0</v>
      </c>
      <c r="BG354" s="90">
        <f>IF(ISNA(VLOOKUP($B354,'[2]1516 Exp_Rev Access'!$F$7:$FS$310,44,FALSE)),"",VLOOKUP($B354,'[2]1516 Exp_Rev Access'!$F$7:$FS$310,44,FALSE))</f>
        <v>132592.78</v>
      </c>
      <c r="BH354" s="90">
        <f>IF(ISNA(VLOOKUP($B354,'[2]1516 Exp_Rev Access'!$F$7:$FS$310,45,FALSE)),"",VLOOKUP($B354,'[2]1516 Exp_Rev Access'!$F$7:$FS$310,45,FALSE))</f>
        <v>53827.65</v>
      </c>
      <c r="BI354" s="90">
        <f>IF(ISNA(VLOOKUP($B354,'[2]1516 Exp_Rev Access'!$F$7:$FS$310,46,FALSE)),"",VLOOKUP($B354,'[2]1516 Exp_Rev Access'!$F$7:$FS$310,46,FALSE))</f>
        <v>0</v>
      </c>
      <c r="BJ354" s="90">
        <f>IF(ISNA(VLOOKUP($B354,'[2]1516 Exp_Rev Access'!$F$7:$FS$310,47,FALSE)),"",VLOOKUP($B354,'[2]1516 Exp_Rev Access'!$F$7:$FS$310,47,FALSE))</f>
        <v>36335.21</v>
      </c>
      <c r="BK354" s="90">
        <f>IF(ISNA(VLOOKUP($B354,'[2]1516 Exp_Rev Access'!$F$7:$FS$310,48,FALSE)),"",VLOOKUP($B354,'[2]1516 Exp_Rev Access'!$F$7:$FS$310,48,FALSE))</f>
        <v>2565664.13</v>
      </c>
      <c r="BL354" s="90">
        <f>IF(ISNA(VLOOKUP($B354,'[2]1516 Exp_Rev Access'!$F$7:$FS$310,49,FALSE)),"",VLOOKUP($B354,'[2]1516 Exp_Rev Access'!$F$7:$FS$310,49,FALSE))</f>
        <v>0</v>
      </c>
      <c r="BM354" s="90">
        <f>IF(ISNA(VLOOKUP($B354,'[2]1516 Exp_Rev Access'!$F$7:$FS$310,50,FALSE)),"",VLOOKUP($B354,'[2]1516 Exp_Rev Access'!$F$7:$FS$310,50,FALSE))</f>
        <v>0</v>
      </c>
      <c r="BN354" s="90">
        <f>IF(ISNA(VLOOKUP($B354,'[2]1516 Exp_Rev Access'!$F$7:$FS$310,51,FALSE)),"",VLOOKUP($B354,'[2]1516 Exp_Rev Access'!$F$7:$FS$310,51,FALSE))</f>
        <v>0</v>
      </c>
      <c r="BO354" s="90">
        <f>IF(ISNA(VLOOKUP($B354,'[2]1516 Exp_Rev Access'!$F$7:$FS$310,52,FALSE)),"",VLOOKUP($B354,'[2]1516 Exp_Rev Access'!$F$7:$FS$310,52,FALSE))</f>
        <v>0</v>
      </c>
      <c r="BP354" s="90">
        <f>IF(ISNA(VLOOKUP($B354,'[2]1516 Exp_Rev Access'!$F$7:$FS$310,53,FALSE)),"",VLOOKUP($B354,'[2]1516 Exp_Rev Access'!$F$7:$FS$310,53,FALSE))</f>
        <v>0</v>
      </c>
      <c r="BQ354" s="90">
        <f>IF(ISNA(VLOOKUP($B354,'[2]1516 Exp_Rev Access'!$F$7:$FS$310,54,FALSE)),"",VLOOKUP($B354,'[2]1516 Exp_Rev Access'!$F$7:$FS$310,54,FALSE))</f>
        <v>0</v>
      </c>
      <c r="BR354" s="90">
        <f>IF(ISNA(VLOOKUP($B354,'[2]1516 Exp_Rev Access'!$F$7:$FS$310,55,FALSE)),"",VLOOKUP($B354,'[2]1516 Exp_Rev Access'!$F$7:$FS$310,55,FALSE))</f>
        <v>0</v>
      </c>
      <c r="BS354" s="90">
        <f>IF(ISNA(VLOOKUP($B354,'[2]1516 Exp_Rev Access'!$F$7:$FS$310,56,FALSE)),"",VLOOKUP($B354,'[2]1516 Exp_Rev Access'!$F$7:$FS$310,56,FALSE))</f>
        <v>0</v>
      </c>
      <c r="BT354" s="90">
        <f>IF(ISNA(VLOOKUP($B354,'[2]1516 Exp_Rev Access'!$F$7:$FS$310,57,FALSE)),"",VLOOKUP($B354,'[2]1516 Exp_Rev Access'!$F$7:$FS$310,57,FALSE))</f>
        <v>0</v>
      </c>
      <c r="BU354" s="90">
        <f>IF(ISNA(VLOOKUP($B354,'[2]1516 Exp_Rev Access'!$F$7:$FS$310,58,FALSE)),"",VLOOKUP($B354,'[2]1516 Exp_Rev Access'!$F$7:$FS$310,58,FALSE))</f>
        <v>0</v>
      </c>
      <c r="BV354" s="53">
        <f t="shared" ref="BV354:BV361" si="858">SUM(AX354:BU354)</f>
        <v>8473007.9699999988</v>
      </c>
      <c r="BW354" s="92">
        <f t="shared" ref="BW354:BW362" si="859">BV354/E354</f>
        <v>0.13775227641507126</v>
      </c>
      <c r="BX354" s="68">
        <f t="shared" ref="BX354:BX362" si="860">BV354/D354</f>
        <v>1496.9317556645019</v>
      </c>
      <c r="BY354" s="90">
        <f>IF(ISNA(VLOOKUP($B354,'[2]1516 Exp_Rev Access'!$F$7:$FS$310,59,FALSE)),"",VLOOKUP($B354,'[2]1516 Exp_Rev Access'!$F$7:$FS$310,59,FALSE))</f>
        <v>0</v>
      </c>
      <c r="BZ354" s="90">
        <f>IF(ISNA(VLOOKUP($B354,'[2]1516 Exp_Rev Access'!$F$7:$FS$310,60,FALSE)),"",VLOOKUP($B354,'[2]1516 Exp_Rev Access'!$F$7:$FS$310,60,FALSE))</f>
        <v>46323.47</v>
      </c>
      <c r="CA354" s="90">
        <f>IF(ISNA(VLOOKUP($B354,'[2]1516 Exp_Rev Access'!$F$7:$FS$310,61,FALSE)),"",VLOOKUP($B354,'[2]1516 Exp_Rev Access'!$F$7:$FS$310,61,FALSE))</f>
        <v>19159.25</v>
      </c>
      <c r="CB354" s="90">
        <f>IF(ISNA(VLOOKUP($B354,'[2]1516 Exp_Rev Access'!$F$7:$FS$310,62,FALSE)),"",VLOOKUP($B354,'[2]1516 Exp_Rev Access'!$F$7:$FS$310,62,FALSE))</f>
        <v>0</v>
      </c>
      <c r="CC354" s="90">
        <f>IF(ISNA(VLOOKUP($B354,'[2]1516 Exp_Rev Access'!$F$7:$FS$310,63,FALSE)),"",VLOOKUP($B354,'[2]1516 Exp_Rev Access'!$F$7:$FS$310,63,FALSE))</f>
        <v>82.45</v>
      </c>
      <c r="CD354" s="90">
        <f>IF(ISNA(VLOOKUP($B354,'[2]1516 Exp_Rev Access'!$F$7:$FS$310,64,FALSE)),"",VLOOKUP($B354,'[2]1516 Exp_Rev Access'!$F$7:$FS$310,64,FALSE))</f>
        <v>0</v>
      </c>
      <c r="CE354" s="53">
        <f t="shared" ref="CE354:CE361" si="861">SUM(BY354:CD354)</f>
        <v>65565.17</v>
      </c>
      <c r="CF354" s="92">
        <f t="shared" ref="CF354:CF362" si="862">CE354/E354</f>
        <v>1.0659439307763496E-3</v>
      </c>
      <c r="CG354" s="94">
        <f t="shared" ref="CG354:CG362" si="863">CE354/D354</f>
        <v>11.583440660748199</v>
      </c>
      <c r="CH354" s="90">
        <f>IF(ISNA(VLOOKUP($B354,'[2]1516 Exp_Rev Access'!$F$7:$FS$310,65,FALSE)),"",VLOOKUP($B354,'[2]1516 Exp_Rev Access'!$F$7:$FS$310,65,FALSE))</f>
        <v>0</v>
      </c>
      <c r="CI354" s="90">
        <f>IF(ISNA(VLOOKUP($B354,'[2]1516 Exp_Rev Access'!$F$7:$FS$310,66,FALSE)),"",VLOOKUP($B354,'[2]1516 Exp_Rev Access'!$F$7:$FS$310,66,FALSE))</f>
        <v>0</v>
      </c>
      <c r="CJ354" s="90">
        <f>IF(ISNA(VLOOKUP($B354,'[2]1516 Exp_Rev Access'!$F$7:$FS$310,67,FALSE)),"",VLOOKUP($B354,'[2]1516 Exp_Rev Access'!$F$7:$FS$310,67,FALSE))</f>
        <v>0</v>
      </c>
      <c r="CK354" s="90">
        <f>IF(ISNA(VLOOKUP($B354,'[2]1516 Exp_Rev Access'!$F$7:$FS$310,68,FALSE)),"",VLOOKUP($B354,'[2]1516 Exp_Rev Access'!$F$7:$FS$310,68,FALSE))</f>
        <v>0</v>
      </c>
      <c r="CL354" s="90">
        <f>IF(ISNA(VLOOKUP($B354,'[2]1516 Exp_Rev Access'!$F$7:$FS$310,69,FALSE)),"",VLOOKUP($B354,'[2]1516 Exp_Rev Access'!$F$7:$FS$310,69,FALSE))</f>
        <v>0</v>
      </c>
      <c r="CM354" s="90">
        <f>IF(ISNA(VLOOKUP($B354,'[2]1516 Exp_Rev Access'!$F$7:$FS$310,70,FALSE)),"",VLOOKUP($B354,'[2]1516 Exp_Rev Access'!$F$7:$FS$310,70,FALSE))</f>
        <v>0</v>
      </c>
      <c r="CN354" s="90">
        <f>IF(ISNA(VLOOKUP($B354,'[2]1516 Exp_Rev Access'!$F$7:$FS$310,71,FALSE)),"",VLOOKUP($B354,'[2]1516 Exp_Rev Access'!$F$7:$FS$310,71,FALSE))</f>
        <v>0</v>
      </c>
      <c r="CO354" s="90">
        <f>IF(ISNA(VLOOKUP($B354,'[2]1516 Exp_Rev Access'!$F$7:$FS$310,72,FALSE)),"",VLOOKUP($B354,'[2]1516 Exp_Rev Access'!$F$7:$FS$310,72,FALSE))</f>
        <v>0</v>
      </c>
      <c r="CP354" s="90">
        <f>IF(ISNA(VLOOKUP($B354,'[2]1516 Exp_Rev Access'!$F$7:$FS$310,73,FALSE)),"",VLOOKUP($B354,'[2]1516 Exp_Rev Access'!$F$7:$FS$310,73,FALSE))</f>
        <v>0</v>
      </c>
      <c r="CQ354" s="90">
        <f>IF(ISNA(VLOOKUP($B354,'[2]1516 Exp_Rev Access'!$F$7:$FS$310,74,FALSE)),"",VLOOKUP($B354,'[2]1516 Exp_Rev Access'!$F$7:$FS$310,74,FALSE))</f>
        <v>1063571</v>
      </c>
      <c r="CR354" s="90">
        <f>IF(ISNA(VLOOKUP($B354,'[2]1516 Exp_Rev Access'!$F$7:$FS$310,75,FALSE)),"",VLOOKUP($B354,'[2]1516 Exp_Rev Access'!$F$7:$FS$310,75,FALSE))</f>
        <v>0</v>
      </c>
      <c r="CS354" s="90">
        <f>IF(ISNA(VLOOKUP($B354,'[2]1516 Exp_Rev Access'!$F$7:$FS$310,76,FALSE)),"",VLOOKUP($B354,'[2]1516 Exp_Rev Access'!$F$7:$FS$310,76,FALSE))</f>
        <v>44247</v>
      </c>
      <c r="CT354" s="90">
        <f>IF(ISNA(VLOOKUP($B354,'[2]1516 Exp_Rev Access'!$F$7:$FS$310,77,FALSE)),"",VLOOKUP($B354,'[2]1516 Exp_Rev Access'!$F$7:$FS$310,77,FALSE))</f>
        <v>0</v>
      </c>
      <c r="CU354" s="90">
        <f>IF(ISNA(VLOOKUP($B354,'[2]1516 Exp_Rev Access'!$F$7:$FS$310,78,FALSE)),"",VLOOKUP($B354,'[2]1516 Exp_Rev Access'!$F$7:$FS$310,78,FALSE))</f>
        <v>1055471.8500000001</v>
      </c>
      <c r="CV354" s="90">
        <f>IF(ISNA(VLOOKUP($B354,'[2]1516 Exp_Rev Access'!$F$7:$FS$310,79,FALSE)),"",VLOOKUP($B354,'[2]1516 Exp_Rev Access'!$F$7:$FS$310,79,FALSE))</f>
        <v>156853</v>
      </c>
      <c r="CW354" s="90">
        <f>IF(ISNA(VLOOKUP($B354,'[2]1516 Exp_Rev Access'!$F$7:$FS$310,80,FALSE)),"",VLOOKUP($B354,'[2]1516 Exp_Rev Access'!$F$7:$FS$310,80,FALSE))</f>
        <v>0</v>
      </c>
      <c r="CX354" s="90">
        <f>IF(ISNA(VLOOKUP($B354,'[2]1516 Exp_Rev Access'!$F$7:$FS$310,81,FALSE)),"",VLOOKUP($B354,'[2]1516 Exp_Rev Access'!$F$7:$FS$310,81,FALSE))</f>
        <v>0</v>
      </c>
      <c r="CY354" s="90">
        <f>IF(ISNA(VLOOKUP($B354,'[2]1516 Exp_Rev Access'!$F$7:$FS$310,82,FALSE)),"",VLOOKUP($B354,'[2]1516 Exp_Rev Access'!$F$7:$FS$310,82,FALSE))</f>
        <v>0</v>
      </c>
      <c r="CZ354" s="90">
        <f>IF(ISNA(VLOOKUP($B354,'[2]1516 Exp_Rev Access'!$F$7:$FS$310,83,FALSE)),"",VLOOKUP($B354,'[2]1516 Exp_Rev Access'!$F$7:$FS$310,83,FALSE))</f>
        <v>0</v>
      </c>
      <c r="DA354" s="90">
        <f>IF(ISNA(VLOOKUP($B354,'[2]1516 Exp_Rev Access'!$F$7:$FS$310,84,FALSE)),"",VLOOKUP($B354,'[2]1516 Exp_Rev Access'!$F$7:$FS$310,84,FALSE))</f>
        <v>0</v>
      </c>
      <c r="DB354" s="90">
        <f>IF(ISNA(VLOOKUP($B354,'[2]1516 Exp_Rev Access'!$F$7:$FS$310,85,FALSE)),"",VLOOKUP($B354,'[2]1516 Exp_Rev Access'!$F$7:$FS$310,85,FALSE))</f>
        <v>0</v>
      </c>
      <c r="DC354" s="90">
        <f>IF(ISNA(VLOOKUP($B354,'[2]1516 Exp_Rev Access'!$F$7:$FS$310,86,FALSE)),"",VLOOKUP($B354,'[2]1516 Exp_Rev Access'!$F$7:$FS$310,86,FALSE))</f>
        <v>0</v>
      </c>
      <c r="DD354" s="90">
        <f>IF(ISNA(VLOOKUP($B354,'[2]1516 Exp_Rev Access'!$F$7:$FS$310,87,FALSE)),"",VLOOKUP($B354,'[2]1516 Exp_Rev Access'!$F$7:$FS$310,87,FALSE))</f>
        <v>0</v>
      </c>
      <c r="DE354" s="90">
        <f>IF(ISNA(VLOOKUP($B354,'[2]1516 Exp_Rev Access'!$F$7:$FS$310,88,FALSE)),"",VLOOKUP($B354,'[2]1516 Exp_Rev Access'!$F$7:$FS$310,88,FALSE))</f>
        <v>0</v>
      </c>
      <c r="DF354" s="90">
        <f>IF(ISNA(VLOOKUP($B354,'[2]1516 Exp_Rev Access'!$F$7:$FS$310,89,FALSE)),"",VLOOKUP($B354,'[2]1516 Exp_Rev Access'!$F$7:$FS$310,89,FALSE))</f>
        <v>0</v>
      </c>
      <c r="DG354" s="90">
        <f>IF(ISNA(VLOOKUP($B354,'[2]1516 Exp_Rev Access'!$F$7:$FS$310,90,FALSE)),"",VLOOKUP($B354,'[2]1516 Exp_Rev Access'!$F$7:$FS$310,90,FALSE))</f>
        <v>0</v>
      </c>
      <c r="DH354" s="90">
        <f>IF(ISNA(VLOOKUP($B354,'[2]1516 Exp_Rev Access'!$F$7:$FS$310,91,FALSE)),"",VLOOKUP($B354,'[2]1516 Exp_Rev Access'!$F$7:$FS$310,91,FALSE))</f>
        <v>0</v>
      </c>
      <c r="DI354" s="90">
        <f>IF(ISNA(VLOOKUP($B354,'[2]1516 Exp_Rev Access'!$F$7:$FS$310,92,FALSE)),"",VLOOKUP($B354,'[2]1516 Exp_Rev Access'!$F$7:$FS$310,92,FALSE))</f>
        <v>1191133.1399999999</v>
      </c>
      <c r="DJ354" s="90">
        <f>IF(ISNA(VLOOKUP($B354,'[2]1516 Exp_Rev Access'!$F$7:$FS$310,93,FALSE)),"",VLOOKUP($B354,'[2]1516 Exp_Rev Access'!$F$7:$FS$310,93,FALSE))</f>
        <v>0</v>
      </c>
      <c r="DK354" s="90">
        <f>IF(ISNA(VLOOKUP($B354,'[2]1516 Exp_Rev Access'!$F$7:$FS$310,94,FALSE)),"",VLOOKUP($B354,'[2]1516 Exp_Rev Access'!$F$7:$FS$310,94,FALSE))</f>
        <v>502875.07</v>
      </c>
      <c r="DL354" s="90">
        <f>IF(ISNA(VLOOKUP($B354,'[2]1516 Exp_Rev Access'!$F$7:$FS$310,95,FALSE)),"",VLOOKUP($B354,'[2]1516 Exp_Rev Access'!$F$7:$FS$310,95,FALSE))</f>
        <v>0</v>
      </c>
      <c r="DM354" s="90">
        <f>IF(ISNA(VLOOKUP($B354,'[2]1516 Exp_Rev Access'!$F$7:$FS$310,96,FALSE)),"",VLOOKUP($B354,'[2]1516 Exp_Rev Access'!$F$7:$FS$310,96,FALSE))</f>
        <v>0</v>
      </c>
      <c r="DN354" s="90">
        <f>IF(ISNA(VLOOKUP($B354,'[2]1516 Exp_Rev Access'!$F$7:$FS$310,97,FALSE)),"",VLOOKUP($B354,'[2]1516 Exp_Rev Access'!$F$7:$FS$310,97,FALSE))</f>
        <v>0</v>
      </c>
      <c r="DO354" s="90">
        <f>IF(ISNA(VLOOKUP($B354,'[2]1516 Exp_Rev Access'!$F$7:$FS$310,98,FALSE)),"",VLOOKUP($B354,'[2]1516 Exp_Rev Access'!$F$7:$FS$310,98,FALSE))</f>
        <v>0</v>
      </c>
      <c r="DP354" s="90">
        <f>IF(ISNA(VLOOKUP($B354,'[2]1516 Exp_Rev Access'!$F$7:$FS$310,99,FALSE)),"",VLOOKUP($B354,'[2]1516 Exp_Rev Access'!$F$7:$FS$310,99,FALSE))</f>
        <v>0</v>
      </c>
      <c r="DQ354" s="90">
        <f>IF(ISNA(VLOOKUP($B354,'[2]1516 Exp_Rev Access'!$F$7:$FS$310,100,FALSE)),"",VLOOKUP($B354,'[2]1516 Exp_Rev Access'!$F$7:$FS$310,100,FALSE))</f>
        <v>0</v>
      </c>
      <c r="DR354" s="90">
        <f>IF(ISNA(VLOOKUP($B354,'[2]1516 Exp_Rev Access'!$F$7:$FS$310,101,FALSE)),"",VLOOKUP($B354,'[2]1516 Exp_Rev Access'!$F$7:$FS$310,101,FALSE))</f>
        <v>0</v>
      </c>
      <c r="DS354" s="90">
        <f>IF(ISNA(VLOOKUP($B354,'[2]1516 Exp_Rev Access'!$F$7:$FS$310,102,FALSE)),"",VLOOKUP($B354,'[2]1516 Exp_Rev Access'!$F$7:$FS$310,102,FALSE))</f>
        <v>0</v>
      </c>
      <c r="DT354" s="90">
        <f>IF(ISNA(VLOOKUP($B354,'[2]1516 Exp_Rev Access'!$F$7:$FS$310,103,FALSE)),"",VLOOKUP($B354,'[2]1516 Exp_Rev Access'!$F$7:$FS$310,103,FALSE))</f>
        <v>0</v>
      </c>
      <c r="DU354" s="90">
        <f>IF(ISNA(VLOOKUP($B354,'[2]1516 Exp_Rev Access'!$F$7:$FS$310,104,FALSE)),"",VLOOKUP($B354,'[2]1516 Exp_Rev Access'!$F$7:$FS$310,104,FALSE))</f>
        <v>0</v>
      </c>
      <c r="DV354" s="90">
        <f>IF(ISNA(VLOOKUP($B354,'[2]1516 Exp_Rev Access'!$F$7:$FS$310,105,FALSE)),"",VLOOKUP($B354,'[2]1516 Exp_Rev Access'!$F$7:$FS$310,105,FALSE))</f>
        <v>0</v>
      </c>
      <c r="DW354" s="90">
        <f>IF(ISNA(VLOOKUP($B354,'[2]1516 Exp_Rev Access'!$F$7:$FS$310,106,FALSE)),"",VLOOKUP($B354,'[2]1516 Exp_Rev Access'!$F$7:$FS$310,106,FALSE))</f>
        <v>0</v>
      </c>
      <c r="DX354" s="90">
        <f>IF(ISNA(VLOOKUP($B354,'[2]1516 Exp_Rev Access'!$F$7:$FS$310,107,FALSE)),"",VLOOKUP($B354,'[2]1516 Exp_Rev Access'!$F$7:$FS$310,107,FALSE))</f>
        <v>0</v>
      </c>
      <c r="DY354" s="90">
        <f>IF(ISNA(VLOOKUP($B354,'[2]1516 Exp_Rev Access'!$F$7:$FS$310,108,FALSE)),"",VLOOKUP($B354,'[2]1516 Exp_Rev Access'!$F$7:$FS$310,108,FALSE))</f>
        <v>0</v>
      </c>
      <c r="DZ354" s="90">
        <f>IF(ISNA(VLOOKUP($B354,'[2]1516 Exp_Rev Access'!$F$7:$FS$310,109,FALSE)),"",VLOOKUP($B354,'[2]1516 Exp_Rev Access'!$F$7:$FS$310,109,FALSE))</f>
        <v>0</v>
      </c>
      <c r="EA354" s="90">
        <f>IF(ISNA(VLOOKUP($B354,'[2]1516 Exp_Rev Access'!$F$7:$FS$310,110,FALSE)),"",VLOOKUP($B354,'[2]1516 Exp_Rev Access'!$F$7:$FS$310,110,FALSE))</f>
        <v>0</v>
      </c>
      <c r="EB354" s="90">
        <f>IF(ISNA(VLOOKUP($B354,'[2]1516 Exp_Rev Access'!$F$7:$FS$310,111,FALSE)),"",VLOOKUP($B354,'[2]1516 Exp_Rev Access'!$F$7:$FS$310,111,FALSE))</f>
        <v>0</v>
      </c>
      <c r="EC354" s="90">
        <f>IF(ISNA(VLOOKUP($B354,'[2]1516 Exp_Rev Access'!$F$7:$FS$310,112,FALSE)),"",VLOOKUP($B354,'[2]1516 Exp_Rev Access'!$F$7:$FS$310,112,FALSE))</f>
        <v>0</v>
      </c>
      <c r="ED354" s="90">
        <f>IF(ISNA(VLOOKUP($B354,'[2]1516 Exp_Rev Access'!$F$7:$FS$310,113,FALSE)),"",VLOOKUP($B354,'[2]1516 Exp_Rev Access'!$F$7:$FS$310,113,FALSE))</f>
        <v>0</v>
      </c>
      <c r="EE354" s="90">
        <f>IF(ISNA(VLOOKUP($B354,'[2]1516 Exp_Rev Access'!$F$7:$FS$310,114,FALSE)),"",VLOOKUP($B354,'[2]1516 Exp_Rev Access'!$F$7:$FS$310,114,FALSE))</f>
        <v>0</v>
      </c>
      <c r="EF354" s="90">
        <f>IF(ISNA(VLOOKUP($B354,'[2]1516 Exp_Rev Access'!$F$7:$FS$310,115,FALSE)),"",VLOOKUP($B354,'[2]1516 Exp_Rev Access'!$F$7:$FS$310,115,FALSE))</f>
        <v>0</v>
      </c>
      <c r="EG354" s="90">
        <f>IF(ISNA(VLOOKUP($B354,'[2]1516 Exp_Rev Access'!$F$7:$FS$310,116,FALSE)),"",VLOOKUP($B354,'[2]1516 Exp_Rev Access'!$F$7:$FS$310,116,FALSE))</f>
        <v>32322</v>
      </c>
      <c r="EH354" s="90">
        <f>IF(ISNA(VLOOKUP($B354,'[2]1516 Exp_Rev Access'!$F$7:$FS$310,117,FALSE)),"",VLOOKUP($B354,'[2]1516 Exp_Rev Access'!$F$7:$FS$310,117,FALSE))</f>
        <v>0</v>
      </c>
      <c r="EI354" s="90">
        <f>IF(ISNA(VLOOKUP($B354,'[2]1516 Exp_Rev Access'!$F$7:$FS$310,118,FALSE)),"",VLOOKUP($B354,'[2]1516 Exp_Rev Access'!$F$7:$FS$310,118,FALSE))</f>
        <v>0</v>
      </c>
      <c r="EJ354" s="90">
        <f>IF(ISNA(VLOOKUP($B354,'[2]1516 Exp_Rev Access'!$F$7:$FS$310,119,FALSE)),"",VLOOKUP($B354,'[2]1516 Exp_Rev Access'!$F$7:$FS$310,119,FALSE))</f>
        <v>0</v>
      </c>
      <c r="EK354" s="90">
        <f>IF(ISNA(VLOOKUP($B354,'[2]1516 Exp_Rev Access'!$F$7:$FS$310,120,FALSE)),"",VLOOKUP($B354,'[2]1516 Exp_Rev Access'!$F$7:$FS$310,120,FALSE))</f>
        <v>0</v>
      </c>
      <c r="EL354" s="90">
        <f>IF(ISNA(VLOOKUP($B354,'[2]1516 Exp_Rev Access'!$F$7:$FS$310,121,FALSE)),"",VLOOKUP($B354,'[2]1516 Exp_Rev Access'!$F$7:$FS$310,121,FALSE))</f>
        <v>0</v>
      </c>
      <c r="EM354" s="90">
        <f>IF(ISNA(VLOOKUP($B354,'[2]1516 Exp_Rev Access'!$F$7:$FS$310,122,FALSE)),"",VLOOKUP($B354,'[2]1516 Exp_Rev Access'!$F$7:$FS$310,122,FALSE))</f>
        <v>0</v>
      </c>
      <c r="EN354" s="90">
        <f>IF(ISNA(VLOOKUP($B354,'[2]1516 Exp_Rev Access'!$F$7:$FS$310,123,FALSE)),"",VLOOKUP($B354,'[2]1516 Exp_Rev Access'!$F$7:$FS$310,123,FALSE))</f>
        <v>0</v>
      </c>
      <c r="EO354" s="90">
        <f>IF(ISNA(VLOOKUP($B354,'[2]1516 Exp_Rev Access'!$F$7:$FS$310,124,FALSE)),"",VLOOKUP($B354,'[2]1516 Exp_Rev Access'!$F$7:$FS$310,124,FALSE))</f>
        <v>0</v>
      </c>
      <c r="EP354" s="90">
        <f>IF(ISNA(VLOOKUP($B354,'[2]1516 Exp_Rev Access'!$F$7:$FS$310,125,FALSE)),"",VLOOKUP($B354,'[2]1516 Exp_Rev Access'!$F$7:$FS$310,125,FALSE))</f>
        <v>0</v>
      </c>
      <c r="EQ354" s="90">
        <f>IF(ISNA(VLOOKUP($B354,'[2]1516 Exp_Rev Access'!$F$7:$FS$310,126,FALSE)),"",VLOOKUP($B354,'[2]1516 Exp_Rev Access'!$F$7:$FS$310,126,FALSE))</f>
        <v>0</v>
      </c>
      <c r="ER354" s="90">
        <f>IF(ISNA(VLOOKUP($B354,'[2]1516 Exp_Rev Access'!$F$7:$FS$310,127,FALSE)),"",VLOOKUP($B354,'[2]1516 Exp_Rev Access'!$F$7:$FS$310,127,FALSE))</f>
        <v>0</v>
      </c>
      <c r="ES354" s="90">
        <f>IF(ISNA(VLOOKUP($B354,'[2]1516 Exp_Rev Access'!$F$7:$FS$310,128,FALSE)),"",VLOOKUP($B354,'[2]1516 Exp_Rev Access'!$F$7:$FS$310,128,FALSE))</f>
        <v>0</v>
      </c>
      <c r="ET354" s="90">
        <f>IF(ISNA(VLOOKUP($B354,'[2]1516 Exp_Rev Access'!$F$7:$FS$310,129,FALSE)),"",VLOOKUP($B354,'[2]1516 Exp_Rev Access'!$F$7:$FS$310,129,FALSE))</f>
        <v>0</v>
      </c>
      <c r="EU354" s="90">
        <f>IF(ISNA(VLOOKUP($B354,'[2]1516 Exp_Rev Access'!$F$7:$FS$310,130,FALSE)),"",VLOOKUP($B354,'[2]1516 Exp_Rev Access'!$F$7:$FS$310,130,FALSE))</f>
        <v>0</v>
      </c>
      <c r="EV354" s="90">
        <f>IF(ISNA(VLOOKUP($B354,'[2]1516 Exp_Rev Access'!$F$7:$FS$310,131,FALSE)),"",VLOOKUP($B354,'[2]1516 Exp_Rev Access'!$F$7:$FS$310,131,FALSE))</f>
        <v>3787.59</v>
      </c>
      <c r="EW354" s="90">
        <f>IF(ISNA(VLOOKUP($B354,'[2]1516 Exp_Rev Access'!$F$7:$FS$310,132,FALSE)),"",VLOOKUP($B354,'[2]1516 Exp_Rev Access'!$F$7:$FS$310,132,FALSE))</f>
        <v>0</v>
      </c>
      <c r="EX354" s="90">
        <f>IF(ISNA(VLOOKUP($B354,'[2]1516 Exp_Rev Access'!$F$7:$FS$310,133,FALSE)),"",VLOOKUP($B354,'[2]1516 Exp_Rev Access'!$F$7:$FS$310,133,FALSE))</f>
        <v>0</v>
      </c>
      <c r="EY354" s="90">
        <f>IF(ISNA(VLOOKUP($B354,'[2]1516 Exp_Rev Access'!$F$7:$FS$310,134,FALSE)),"",VLOOKUP($B354,'[2]1516 Exp_Rev Access'!$F$7:$FS$310,134,FALSE))</f>
        <v>0</v>
      </c>
      <c r="EZ354" s="90">
        <f>IF(ISNA(VLOOKUP($B354,'[2]1516 Exp_Rev Access'!$F$7:$FS$310,135,FALSE)),"",VLOOKUP($B354,'[2]1516 Exp_Rev Access'!$F$7:$FS$310,135,FALSE))</f>
        <v>0</v>
      </c>
      <c r="FA354" s="90">
        <f>IF(ISNA(VLOOKUP($B354,'[2]1516 Exp_Rev Access'!$F$7:$FS$310,136,FALSE)),"",VLOOKUP($B354,'[2]1516 Exp_Rev Access'!$F$7:$FS$310,136,FALSE))</f>
        <v>0</v>
      </c>
      <c r="FB354" s="90">
        <f>IF(ISNA(VLOOKUP($B354,'[2]1516 Exp_Rev Access'!$F$7:$FS$310,137,FALSE)),"",VLOOKUP($B354,'[2]1516 Exp_Rev Access'!$F$7:$FS$310,137,FALSE))</f>
        <v>0</v>
      </c>
      <c r="FC354" s="90">
        <f>IF(ISNA(VLOOKUP($B354,'[2]1516 Exp_Rev Access'!$F$7:$FS$310,138,FALSE)),"",VLOOKUP($B354,'[2]1516 Exp_Rev Access'!$F$7:$FS$310,138,FALSE))</f>
        <v>0</v>
      </c>
      <c r="FD354" s="90">
        <f>IF(ISNA(VLOOKUP($B354,'[2]1516 Exp_Rev Access'!$F$7:$FS$310,139,FALSE)),"",VLOOKUP($B354,'[2]1516 Exp_Rev Access'!$F$7:$FS$310,139,FALSE))</f>
        <v>0</v>
      </c>
      <c r="FE354" s="90">
        <f>IF(ISNA(VLOOKUP($B354,'[2]1516 Exp_Rev Access'!$F$7:$FS$310,140,FALSE)),"",VLOOKUP($B354,'[2]1516 Exp_Rev Access'!$F$7:$FS$310,140,FALSE))</f>
        <v>0</v>
      </c>
      <c r="FF354" s="90">
        <f>IF(ISNA(VLOOKUP($B354,'[2]1516 Exp_Rev Access'!$F$7:$FS$310,141,FALSE)),"",VLOOKUP($B354,'[2]1516 Exp_Rev Access'!$F$7:$FS$310,141,FALSE))</f>
        <v>0</v>
      </c>
      <c r="FG354" s="90">
        <f>IF(ISNA(VLOOKUP($B354,'[2]1516 Exp_Rev Access'!$F$7:$FS$310,142,FALSE)),"",VLOOKUP($B354,'[2]1516 Exp_Rev Access'!$F$7:$FS$310,142,FALSE))</f>
        <v>0</v>
      </c>
      <c r="FH354" s="90">
        <f>IF(ISNA(VLOOKUP($B354,'[2]1516 Exp_Rev Access'!$F$7:$FS$310,143,FALSE)),"",VLOOKUP($B354,'[2]1516 Exp_Rev Access'!$F$7:$FS$310,143,FALSE))</f>
        <v>0</v>
      </c>
      <c r="FI354" s="90">
        <f>IF(ISNA(VLOOKUP($B354,'[2]1516 Exp_Rev Access'!$F$7:$FS$310,144,FALSE)),"",VLOOKUP($B354,'[2]1516 Exp_Rev Access'!$F$7:$FS$310,144,FALSE))</f>
        <v>0</v>
      </c>
      <c r="FJ354" s="90">
        <f>IF(ISNA(VLOOKUP($B354,'[2]1516 Exp_Rev Access'!$F$7:$FS$310,145,FALSE)),"",VLOOKUP($B354,'[2]1516 Exp_Rev Access'!$F$7:$FS$310,145,FALSE))</f>
        <v>0</v>
      </c>
      <c r="FK354" s="90">
        <f>IF(ISNA(VLOOKUP($B354,'[2]1516 Exp_Rev Access'!$F$7:$FS$310,146,FALSE)),"",VLOOKUP($B354,'[2]1516 Exp_Rev Access'!$F$7:$FS$310,146,FALSE))</f>
        <v>0</v>
      </c>
      <c r="FL354" s="90">
        <f>IF(ISNA(VLOOKUP($B354,'[2]1516 Exp_Rev Access'!$F$7:$FS$310,1147,FALSE)),"",VLOOKUP($B354,'[2]1516 Exp_Rev Access'!$F$7:$FS$310,147,FALSE))</f>
        <v>0</v>
      </c>
      <c r="FM354" s="90">
        <f>IF(ISNA(VLOOKUP($B354,'[2]1516 Exp_Rev Access'!$F$7:$FS$310,148,FALSE)),"",VLOOKUP($B354,'[2]1516 Exp_Rev Access'!$F$7:$FS$310,148,FALSE))</f>
        <v>0</v>
      </c>
      <c r="FN354" s="90">
        <f>IF(ISNA(VLOOKUP($B354,'[2]1516 Exp_Rev Access'!$F$7:$FS$310,149,FALSE)),"",VLOOKUP($B354,'[2]1516 Exp_Rev Access'!$F$7:$FS$310,149,FALSE))</f>
        <v>0</v>
      </c>
      <c r="FO354" s="90">
        <f>IF(ISNA(VLOOKUP($B354,'[2]1516 Exp_Rev Access'!$F$7:$FS$310,150,FALSE)),"",VLOOKUP($B354,'[2]1516 Exp_Rev Access'!$F$7:$FS$310,150,FALSE))</f>
        <v>0</v>
      </c>
      <c r="FP354" s="90">
        <f>IF(ISNA(VLOOKUP($B354,'[2]1516 Exp_Rev Access'!$F$7:$FS$310,151,FALSE)),"",VLOOKUP($B354,'[2]1516 Exp_Rev Access'!$F$7:$FS$310,151,FALSE))</f>
        <v>0</v>
      </c>
      <c r="FQ354" s="90">
        <f>IF(ISNA(VLOOKUP($B354,'[2]1516 Exp_Rev Access'!$F$7:$FS$310,152,FALSE)),"",VLOOKUP($B354,'[2]1516 Exp_Rev Access'!$F$7:$FS$310,152,FALSE))</f>
        <v>0</v>
      </c>
      <c r="FR354" s="90">
        <f>IF(ISNA(VLOOKUP($B354,'[2]1516 Exp_Rev Access'!$F$7:$FS$310,153,FALSE)),"",VLOOKUP($B354,'[2]1516 Exp_Rev Access'!$F$7:$FS$310,153,FALSE))</f>
        <v>135766.75</v>
      </c>
      <c r="FS354" s="53">
        <f t="shared" ref="FS354:FS361" si="864">SUM(CH354:FR354)</f>
        <v>4186027.4</v>
      </c>
      <c r="FT354" s="92">
        <f t="shared" ref="FT354:FT362" si="865">FS354/E354</f>
        <v>6.805550113106551E-2</v>
      </c>
      <c r="FU354" s="116">
        <f t="shared" ref="FU354:FU362" si="866">FS354/D354</f>
        <v>739.54814716664441</v>
      </c>
      <c r="FV354" s="90">
        <f>IF(ISNA(VLOOKUP($B354,'[2]1516 Exp_Rev Access'!$F$7:$FS$310,154,FALSE)),"",VLOOKUP($B354,'[2]1516 Exp_Rev Access'!$F$7:$FS$310,154,FALSE))</f>
        <v>0</v>
      </c>
      <c r="FW354" s="90">
        <f>IF(ISNA(VLOOKUP($B354,'[2]1516 Exp_Rev Access'!$F$7:$FS$310,155,FALSE)),"",VLOOKUP($B354,'[2]1516 Exp_Rev Access'!$F$7:$FS$310,155,FALSE))</f>
        <v>0</v>
      </c>
      <c r="FX354" s="90">
        <f>IF(ISNA(VLOOKUP($B354,'[2]1516 Exp_Rev Access'!$F$7:$FS$310,156,FALSE)),"",VLOOKUP($B354,'[2]1516 Exp_Rev Access'!$F$7:$FS$310,156,FALSE))</f>
        <v>0</v>
      </c>
      <c r="FY354" s="90">
        <f>IF(ISNA(VLOOKUP($B354,'[2]1516 Exp_Rev Access'!$F$7:$FS$310,157,FALSE)),"",VLOOKUP($B354,'[2]1516 Exp_Rev Access'!$F$7:$FS$310,157,FALSE))</f>
        <v>0</v>
      </c>
      <c r="FZ354" s="90">
        <f>IF(ISNA(VLOOKUP($B354,'[2]1516 Exp_Rev Access'!$F$7:$FS$310,158,FALSE)),"",VLOOKUP($B354,'[2]1516 Exp_Rev Access'!$F$7:$FS$310,158,FALSE))</f>
        <v>0</v>
      </c>
      <c r="GA354" s="90">
        <f>IF(ISNA(VLOOKUP($B354,'[2]1516 Exp_Rev Access'!$F$7:$FS$310,159,FALSE)),"",VLOOKUP($B354,'[2]1516 Exp_Rev Access'!$F$7:$FS$310,159,FALSE))</f>
        <v>0</v>
      </c>
      <c r="GB354" s="90">
        <f>IF(ISNA(VLOOKUP($B354,'[2]1516 Exp_Rev Access'!$F$7:$FS$310,160,FALSE)),"",VLOOKUP($B354,'[2]1516 Exp_Rev Access'!$F$7:$FS$310,160,FALSE))</f>
        <v>0</v>
      </c>
      <c r="GC354" s="90">
        <f>IF(ISNA(VLOOKUP($B354,'[2]1516 Exp_Rev Access'!$F$7:$FS$310,161,FALSE)),"",VLOOKUP($B354,'[2]1516 Exp_Rev Access'!$F$7:$FS$310,161,FALSE))</f>
        <v>0</v>
      </c>
      <c r="GD354" s="90">
        <f>IF(ISNA(VLOOKUP($B354,'[2]1516 Exp_Rev Access'!$F$7:$FS$310,162,FALSE)),"",VLOOKUP($B354,'[2]1516 Exp_Rev Access'!$F$7:$FS$310,162,FALSE))</f>
        <v>19100.8</v>
      </c>
      <c r="GE354" s="90">
        <f>IF(ISNA(VLOOKUP($B354,'[2]1516 Exp_Rev Access'!$F$7:$FS$310,163,FALSE)),"",VLOOKUP($B354,'[2]1516 Exp_Rev Access'!$F$7:$FS$310,163,FALSE))</f>
        <v>0</v>
      </c>
      <c r="GF354" s="90">
        <f>IF(ISNA(VLOOKUP($B354,'[2]1516 Exp_Rev Access'!$F$7:$FS$310,164,FALSE)),"",VLOOKUP($B354,'[2]1516 Exp_Rev Access'!$F$7:$FS$310,164,FALSE))</f>
        <v>0</v>
      </c>
      <c r="GG354" s="90">
        <f>IF(ISNA(VLOOKUP($B354,'[2]1516 Exp_Rev Access'!$F$7:$FS$310,165,FALSE)),"",VLOOKUP($B354,'[2]1516 Exp_Rev Access'!$F$7:$FS$310,165,FALSE))</f>
        <v>0</v>
      </c>
      <c r="GH354" s="90">
        <f>IF(ISNA(VLOOKUP($B354,'[2]1516 Exp_Rev Access'!$F$7:$FS$310,166,FALSE)),"",VLOOKUP($B354,'[2]1516 Exp_Rev Access'!$F$7:$FS$310,166,FALSE))</f>
        <v>0</v>
      </c>
      <c r="GI354" s="90">
        <f>IF(ISNA(VLOOKUP($B354,'[2]1516 Exp_Rev Access'!$F$7:$FS$310,167,FALSE)),"",VLOOKUP($B354,'[2]1516 Exp_Rev Access'!$F$7:$FS$310,167,FALSE))</f>
        <v>0</v>
      </c>
      <c r="GJ354" s="90">
        <f>IF(ISNA(VLOOKUP($B354,'[2]1516 Exp_Rev Access'!$F$7:$FS$310,168,FALSE)),"",VLOOKUP($B354,'[2]1516 Exp_Rev Access'!$F$7:$FS$310,168,FALSE))</f>
        <v>0</v>
      </c>
      <c r="GK354" s="90">
        <f>IF(ISNA(VLOOKUP($B354,'[2]1516 Exp_Rev Access'!$F$7:$FS$310,169,FALSE)),"",VLOOKUP($B354,'[2]1516 Exp_Rev Access'!$F$7:$FS$310,169,FALSE))</f>
        <v>1989.79</v>
      </c>
      <c r="GL354" s="90">
        <f>IF(ISNA(VLOOKUP($B354,'[2]1516 Exp_Rev Access'!$F$7:$FS$310,170,FALSE)),"",VLOOKUP($B354,'[2]1516 Exp_Rev Access'!$F$7:$FS$310,170,FALSE))</f>
        <v>32623.16</v>
      </c>
      <c r="GM354" s="90">
        <f>IF(ISNA(VLOOKUP($B354,'[2]1516 Exp_Rev Access'!$F$7:$FT$310,171,FALSE)),"",VLOOKUP($B354,'[2]1516 Exp_Rev Access'!$F$7:$FT$310,171,FALSE))</f>
        <v>0</v>
      </c>
      <c r="GN354" s="90">
        <f>IF(ISNA(VLOOKUP($B354,'[2]1516 Exp_Rev Access'!$F$7:$FU$310,172,FALSE)),"",VLOOKUP($B354,'[2]1516 Exp_Rev Access'!$F$7:$FU$310,172,FALSE))</f>
        <v>0</v>
      </c>
      <c r="GO354" s="90">
        <f>IF(ISNA(VLOOKUP($B354,'[2]1516 Exp_Rev Access'!$F$7:$FV$310,173,FALSE)),"",VLOOKUP($B354,'[2]1516 Exp_Rev Access'!$F$7:$FV$310,173,FALSE))</f>
        <v>0</v>
      </c>
      <c r="GP354" s="90">
        <f>IF(ISNA(VLOOKUP($B354,'[2]1516 Exp_Rev Access'!$F$7:$GA$310,174,FALSE)),"",VLOOKUP($B354,'[2]1516 Exp_Rev Access'!$F$7:$GA$310,174,FALSE))</f>
        <v>0</v>
      </c>
      <c r="GQ354" s="90">
        <f>IF(ISNA(VLOOKUP($B354,'[2]1516 Exp_Rev Access'!$F$7:$GA$310,175,FALSE)),"",VLOOKUP($B354,'[2]1516 Exp_Rev Access'!$F$7:$GA$310,175,FALSE))</f>
        <v>0</v>
      </c>
      <c r="GR354" s="90">
        <f>IF(ISNA(VLOOKUP($B354,'[2]1516 Exp_Rev Access'!$F$7:$GA$310,176,FALSE)),"",VLOOKUP($B354,'[2]1516 Exp_Rev Access'!$F$7:$GA$310,176,FALSE))</f>
        <v>0</v>
      </c>
      <c r="GS354" s="90">
        <f>IF(ISNA(VLOOKUP($B354,'[2]1516 Exp_Rev Access'!$F$7:$GA$310,177,FALSE)),"",VLOOKUP($B354,'[2]1516 Exp_Rev Access'!$F$7:$GA$310,177,FALSE))</f>
        <v>0</v>
      </c>
      <c r="GT354" s="90">
        <f>IF(ISNA(VLOOKUP($B354,'[2]1516 Exp_Rev Access'!$F$7:$GA$310,178,FALSE)),"",VLOOKUP($B354,'[2]1516 Exp_Rev Access'!$F$7:$GA$310,178,FALSE))</f>
        <v>0</v>
      </c>
      <c r="GU354" s="53">
        <f t="shared" ref="GU354:GU361" si="867">SUM(FV354:GT354)</f>
        <v>53713.75</v>
      </c>
      <c r="GV354" s="92">
        <f t="shared" ref="GV354:GV360" si="868">GU354/E354</f>
        <v>8.7326618403853987E-4</v>
      </c>
      <c r="GW354" s="114">
        <f t="shared" ref="GW354:GW362" si="869">GU354/D354</f>
        <v>9.4896426836270464</v>
      </c>
    </row>
    <row r="355" spans="1:222" x14ac:dyDescent="0.2">
      <c r="B355" s="87" t="s">
        <v>704</v>
      </c>
      <c r="C355" s="87" t="s">
        <v>705</v>
      </c>
      <c r="D355" s="88">
        <f>IF(ISNA(VLOOKUP($B355,'[2]1516 enrollment_Rev_Exp by size'!$A$6:$C$325,3,FALSE)),"",VLOOKUP($B355,'[2]1516 enrollment_Rev_Exp by size'!$A$6:$C$325,3,FALSE))</f>
        <v>14918.66</v>
      </c>
      <c r="E355" s="89">
        <v>165329809.88999999</v>
      </c>
      <c r="F355" s="67">
        <f t="shared" si="847"/>
        <v>165329809.88999999</v>
      </c>
      <c r="G355" s="67">
        <f t="shared" si="848"/>
        <v>0</v>
      </c>
      <c r="H355" s="90">
        <f>IF(ISNA(VLOOKUP($B355,'[2]1516 Exp_Rev Access'!$F$7:$FS$310,2,FALSE)),"",VLOOKUP($B355,'[2]1516 Exp_Rev Access'!$F$7:$FS$310,2,FALSE))</f>
        <v>32832621.82</v>
      </c>
      <c r="I355" s="90">
        <f>IF(ISNA(VLOOKUP($B355,'[2]1516 Exp_Rev Access'!$F$7:$FS$310,3,FALSE)),"",VLOOKUP($B355,'[2]1516 Exp_Rev Access'!$F$7:$FS$310,3,FALSE))</f>
        <v>0</v>
      </c>
      <c r="J355" s="90">
        <f>IF(ISNA(VLOOKUP($B355,'[2]1516 Exp_Rev Access'!$F$7:$FS$310,4,FALSE)),"",VLOOKUP($B355,'[2]1516 Exp_Rev Access'!$F$7:$FS$310,4,FALSE))</f>
        <v>3448.6</v>
      </c>
      <c r="K355" s="90">
        <f>IF(ISNA(VLOOKUP($B355,'[2]1516 Exp_Rev Access'!$F$7:$FS$310,5,FALSE)),"-",VLOOKUP($B355,'[2]1516 Exp_Rev Access'!$F$7:$FS$310,5,FALSE))</f>
        <v>3881.03</v>
      </c>
      <c r="L355" s="90">
        <f>IF(ISNA(VLOOKUP($B355,'[2]1516 Exp_Rev Access'!$F$7:$FS$310,6,FALSE)),"",VLOOKUP($B355,'[2]1516 Exp_Rev Access'!$F$7:$FS$310,6,FALSE))</f>
        <v>0</v>
      </c>
      <c r="M355" s="90">
        <f>IF(ISNA(VLOOKUP($B355,'[2]1516 Exp_Rev Access'!$F$7:$FS$310,7,FALSE)),"",VLOOKUP($B355,'[2]1516 Exp_Rev Access'!$F$7:$FS$310,7,FALSE))</f>
        <v>0</v>
      </c>
      <c r="N355" s="53">
        <f t="shared" si="849"/>
        <v>32839951.450000003</v>
      </c>
      <c r="O355" s="91">
        <f t="shared" si="850"/>
        <v>0.19863297170576577</v>
      </c>
      <c r="P355" s="53">
        <f t="shared" si="851"/>
        <v>2201.2668329461226</v>
      </c>
      <c r="Q355" s="90">
        <f>IF(ISNA(VLOOKUP($B355,'[2]1516 Exp_Rev Access'!$F$7:$FS$310,8,FALSE)),"",VLOOKUP($B355,'[2]1516 Exp_Rev Access'!$F$7:$FS$310,8,FALSE))</f>
        <v>607941.21</v>
      </c>
      <c r="R355" s="90">
        <f>IF(ISNA(VLOOKUP($B355,'[2]1516 Exp_Rev Access'!$F$7:$FS$310,9,FALSE)),"",VLOOKUP($B355,'[2]1516 Exp_Rev Access'!$F$7:$FS$310,9,FALSE))</f>
        <v>0</v>
      </c>
      <c r="S355" s="90">
        <f>IF(ISNA(VLOOKUP($B355,'[2]1516 Exp_Rev Access'!$F$7:$FS$310,10,FALSE)),"",VLOOKUP($B355,'[2]1516 Exp_Rev Access'!$F$7:$FS$310,10,FALSE))</f>
        <v>0</v>
      </c>
      <c r="T355" s="90">
        <f>IF(ISNA(VLOOKUP($B355,'[2]1516 Exp_Rev Access'!$F$7:$FS$310,11,FALSE)),"",VLOOKUP($B355,'[2]1516 Exp_Rev Access'!$F$7:$FS$310,11,FALSE))</f>
        <v>0</v>
      </c>
      <c r="U355" s="90">
        <f>IF(ISNA(VLOOKUP($B355,'[2]1516 Exp_Rev Access'!$F$7:$FS$310,12,FALSE)),"",VLOOKUP($B355,'[2]1516 Exp_Rev Access'!$F$7:$FS$310,12,FALSE))</f>
        <v>1160</v>
      </c>
      <c r="V355" s="90">
        <f>IF(ISNA(VLOOKUP($B355,'[2]1516 Exp_Rev Access'!$F$7:$FS$310,13,FALSE)),"",VLOOKUP($B355,'[2]1516 Exp_Rev Access'!$F$7:$FS$310,13,FALSE))</f>
        <v>40771</v>
      </c>
      <c r="W355" s="90">
        <f>IF(ISNA(VLOOKUP($B355,'[2]1516 Exp_Rev Access'!$F$7:$FS$310,14,FALSE)),"",VLOOKUP($B355,'[2]1516 Exp_Rev Access'!$F$7:$FS$310,14,FALSE))</f>
        <v>0</v>
      </c>
      <c r="X355" s="90">
        <f>IF(ISNA(VLOOKUP($B355,'[2]1516 Exp_Rev Access'!$F$7:$FS$310,15,FALSE)),"",VLOOKUP($B355,'[2]1516 Exp_Rev Access'!$F$7:$FS$310,15,FALSE))</f>
        <v>5073</v>
      </c>
      <c r="Y355" s="90">
        <f>IF(ISNA(VLOOKUP($B355,'[2]1516 Exp_Rev Access'!$F$7:$FS$310,16,FALSE)),"",VLOOKUP($B355,'[2]1516 Exp_Rev Access'!$F$7:$FS$310,16,FALSE))</f>
        <v>121329.3</v>
      </c>
      <c r="Z355" s="90">
        <f>IF(ISNA(VLOOKUP($B355,'[2]1516 Exp_Rev Access'!$F$7:$FS$310,17,FALSE)),"",VLOOKUP($B355,'[2]1516 Exp_Rev Access'!$F$7:$FS$310,17,FALSE))</f>
        <v>7124.55</v>
      </c>
      <c r="AA355" s="90">
        <f>IF(ISNA(VLOOKUP($B355,'[2]1516 Exp_Rev Access'!$F$7:$FS$310,18,FALSE)),"",VLOOKUP($B355,'[2]1516 Exp_Rev Access'!$F$7:$FS$310,18,FALSE))</f>
        <v>0</v>
      </c>
      <c r="AB355" s="90">
        <f>IF(ISNA(VLOOKUP($B355,'[2]1516 Exp_Rev Access'!$F$7:$FS$310,19,FALSE)),"",VLOOKUP($B355,'[2]1516 Exp_Rev Access'!$F$7:$FS$310,19,FALSE))</f>
        <v>0</v>
      </c>
      <c r="AC355" s="90">
        <f>IF(ISNA(VLOOKUP($B355,'[2]1516 Exp_Rev Access'!$F$7:$FS$310,20,FALSE)),"",VLOOKUP($B355,'[2]1516 Exp_Rev Access'!$F$7:$FS$310,20,FALSE))</f>
        <v>67717.53</v>
      </c>
      <c r="AD355" s="90">
        <f>IF(ISNA(VLOOKUP($B355,'[2]1516 Exp_Rev Access'!$F$7:$FS$310,21,FALSE)),"",VLOOKUP($B355,'[2]1516 Exp_Rev Access'!$F$7:$FS$310,21,FALSE))</f>
        <v>1836524.01</v>
      </c>
      <c r="AE355" s="90">
        <f>IF(ISNA(VLOOKUP($B355,'[2]1516 Exp_Rev Access'!$F$7:$FS$310,22,FALSE)),"",VLOOKUP($B355,'[2]1516 Exp_Rev Access'!$F$7:$FS$310,22,FALSE))</f>
        <v>161946.73000000001</v>
      </c>
      <c r="AF355" s="90">
        <f>IF(ISNA(VLOOKUP($B355,'[2]1516 Exp_Rev Access'!$F$7:$FS$310,23,FALSE)),"",VLOOKUP($B355,'[2]1516 Exp_Rev Access'!$F$7:$FS$310,23,FALSE))</f>
        <v>0</v>
      </c>
      <c r="AG355" s="90">
        <f>IF(ISNA(VLOOKUP($B355,'[2]1516 Exp_Rev Access'!$F$7:$FS$310,24,FALSE)),"",VLOOKUP($B355,'[2]1516 Exp_Rev Access'!$F$7:$FS$310,24,FALSE))</f>
        <v>175661.32</v>
      </c>
      <c r="AH355" s="90">
        <f>IF(ISNA(VLOOKUP($B355,'[2]1516 Exp_Rev Access'!$F$7:$FS$310,25,FALSE)),"",VLOOKUP($B355,'[2]1516 Exp_Rev Access'!$F$7:$FS$310,25,FALSE))</f>
        <v>36730.68</v>
      </c>
      <c r="AI355" s="90">
        <f>IF(ISNA(VLOOKUP($B355,'[2]1516 Exp_Rev Access'!$F$7:$FS$310,26,FALSE)),"",VLOOKUP($B355,'[2]1516 Exp_Rev Access'!$F$7:$FS$310,26,FALSE))</f>
        <v>499141.85</v>
      </c>
      <c r="AJ355" s="90">
        <f>IF(ISNA(VLOOKUP($B355,'[2]1516 Exp_Rev Access'!$F$7:$FS$310,27,FALSE)),"",VLOOKUP($B355,'[2]1516 Exp_Rev Access'!$F$7:$FS$310,27,FALSE))</f>
        <v>20700</v>
      </c>
      <c r="AK355" s="90">
        <f>IF(ISNA(VLOOKUP($B355,'[2]1516 Exp_Rev Access'!$F$7:$FS$310,28,FALSE)),"",VLOOKUP($B355,'[2]1516 Exp_Rev Access'!$F$7:$FS$310,28,FALSE))</f>
        <v>269794.55</v>
      </c>
      <c r="AL355" s="90">
        <f>IF(ISNA(VLOOKUP($B355,'[2]1516 Exp_Rev Access'!$F$7:$FS$310,29,FALSE)),"",VLOOKUP($B355,'[2]1516 Exp_Rev Access'!$F$7:$FS$310,29,FALSE))</f>
        <v>311153.82</v>
      </c>
      <c r="AM355" s="53">
        <f t="shared" si="852"/>
        <v>4162769.55</v>
      </c>
      <c r="AN355" s="92">
        <f t="shared" si="853"/>
        <v>2.5178578217501392E-2</v>
      </c>
      <c r="AO355" s="68">
        <f t="shared" si="854"/>
        <v>279.03106244126479</v>
      </c>
      <c r="AP355" s="90">
        <f>IF(ISNA(VLOOKUP($B355,'[2]1516 Exp_Rev Access'!$F$7:$FS$310,30,FALSE)),"",VLOOKUP($B355,'[2]1516 Exp_Rev Access'!$F$7:$FS$310,30,FALSE))</f>
        <v>89307606.5</v>
      </c>
      <c r="AQ355" s="90">
        <f>IF(ISNA(VLOOKUP($B355,'[2]1516 Exp_Rev Access'!$F$7:$FS$310,31,FALSE)),"",VLOOKUP($B355,'[2]1516 Exp_Rev Access'!$F$7:$FS$310,31,FALSE))</f>
        <v>2291171.75</v>
      </c>
      <c r="AR355" s="90">
        <f>IF(ISNA(VLOOKUP($B355,'[2]1516 Exp_Rev Access'!$F$7:$FS$310,32,FALSE)),"",VLOOKUP($B355,'[2]1516 Exp_Rev Access'!$F$7:$FS$310,32,FALSE))</f>
        <v>3669150</v>
      </c>
      <c r="AS355" s="90">
        <f>IF(ISNA(VLOOKUP($B355,'[2]1516 Exp_Rev Access'!$F$7:$FS$310,33,FALSE)),"",VLOOKUP($B355,'[2]1516 Exp_Rev Access'!$F$7:$FS$310,33,FALSE))</f>
        <v>0</v>
      </c>
      <c r="AT355" s="90">
        <f>IF(ISNA(VLOOKUP($B355,'[2]1516 Exp_Rev Access'!$F$7:$FS$310,34,FALSE)),"",VLOOKUP($B355,'[2]1516 Exp_Rev Access'!$F$7:$FS$310,34,FALSE))</f>
        <v>0</v>
      </c>
      <c r="AU355" s="53">
        <f t="shared" si="855"/>
        <v>95267928.25</v>
      </c>
      <c r="AV355" s="93">
        <f t="shared" si="856"/>
        <v>0.57622958807843105</v>
      </c>
      <c r="AW355" s="53">
        <f t="shared" si="857"/>
        <v>6385.8234084026317</v>
      </c>
      <c r="AX355" s="90">
        <f>IF(ISNA(VLOOKUP($B355,'[2]1516 Exp_Rev Access'!$F$7:$FS$310,35,FALSE)),"",VLOOKUP($B355,'[2]1516 Exp_Rev Access'!$F$7:$FS$310,35,FALSE))</f>
        <v>5692.94</v>
      </c>
      <c r="AY355" s="90">
        <f>IF(ISNA(VLOOKUP($B355,'[2]1516 Exp_Rev Access'!$F$7:$FS$310,36,FALSE)),"",VLOOKUP($B355,'[2]1516 Exp_Rev Access'!$F$7:$FS$310,36,FALSE))</f>
        <v>10678636.689999999</v>
      </c>
      <c r="AZ355" s="90">
        <f>IF(ISNA(VLOOKUP($B355,'[2]1516 Exp_Rev Access'!$F$7:$FS$310,37,FALSE)),"",VLOOKUP($B355,'[2]1516 Exp_Rev Access'!$F$7:$FS$310,37,FALSE))</f>
        <v>647773.17000000004</v>
      </c>
      <c r="BA355" s="90">
        <f>IF(ISNA(VLOOKUP($B355,'[2]1516 Exp_Rev Access'!$F$7:$FS$310,38,FALSE)),"",VLOOKUP($B355,'[2]1516 Exp_Rev Access'!$F$7:$FS$310,38,FALSE))</f>
        <v>0</v>
      </c>
      <c r="BB355" s="90">
        <f>IF(ISNA(VLOOKUP($B355,'[2]1516 Exp_Rev Access'!$F$7:$FS$310,39,FALSE)),"",VLOOKUP($B355,'[2]1516 Exp_Rev Access'!$F$7:$FS$310,39,FALSE))</f>
        <v>0</v>
      </c>
      <c r="BC355" s="90">
        <f>IF(ISNA(VLOOKUP($B355,'[2]1516 Exp_Rev Access'!$F$7:$FS$310,40,FALSE)),"",VLOOKUP($B355,'[2]1516 Exp_Rev Access'!$F$7:$FS$310,40,FALSE))</f>
        <v>3046989.94</v>
      </c>
      <c r="BD355" s="90">
        <f>IF(ISNA(VLOOKUP($B355,'[2]1516 Exp_Rev Access'!$F$7:$FS$310,41,FALSE)),"",VLOOKUP($B355,'[2]1516 Exp_Rev Access'!$F$7:$FS$310,41,FALSE))</f>
        <v>0</v>
      </c>
      <c r="BE355" s="90">
        <f>IF(ISNA(VLOOKUP($B355,'[2]1516 Exp_Rev Access'!$F$7:$FS$310,42,FALSE)),"",VLOOKUP($B355,'[2]1516 Exp_Rev Access'!$F$7:$FS$310,42,FALSE))</f>
        <v>760085.42</v>
      </c>
      <c r="BF355" s="90">
        <f>IF(ISNA(VLOOKUP($B355,'[2]1516 Exp_Rev Access'!$F$7:$FS$310,43,FALSE)),"",VLOOKUP($B355,'[2]1516 Exp_Rev Access'!$F$7:$FS$310,43,FALSE))</f>
        <v>0</v>
      </c>
      <c r="BG355" s="90">
        <f>IF(ISNA(VLOOKUP($B355,'[2]1516 Exp_Rev Access'!$F$7:$FS$310,44,FALSE)),"",VLOOKUP($B355,'[2]1516 Exp_Rev Access'!$F$7:$FS$310,44,FALSE))</f>
        <v>751792.62</v>
      </c>
      <c r="BH355" s="90">
        <f>IF(ISNA(VLOOKUP($B355,'[2]1516 Exp_Rev Access'!$F$7:$FS$310,45,FALSE)),"",VLOOKUP($B355,'[2]1516 Exp_Rev Access'!$F$7:$FS$310,45,FALSE))</f>
        <v>146927.26999999999</v>
      </c>
      <c r="BI355" s="90">
        <f>IF(ISNA(VLOOKUP($B355,'[2]1516 Exp_Rev Access'!$F$7:$FS$310,46,FALSE)),"",VLOOKUP($B355,'[2]1516 Exp_Rev Access'!$F$7:$FS$310,46,FALSE))</f>
        <v>0</v>
      </c>
      <c r="BJ355" s="90">
        <f>IF(ISNA(VLOOKUP($B355,'[2]1516 Exp_Rev Access'!$F$7:$FS$310,47,FALSE)),"",VLOOKUP($B355,'[2]1516 Exp_Rev Access'!$F$7:$FS$310,47,FALSE))</f>
        <v>94241.64</v>
      </c>
      <c r="BK355" s="90">
        <f>IF(ISNA(VLOOKUP($B355,'[2]1516 Exp_Rev Access'!$F$7:$FS$310,48,FALSE)),"",VLOOKUP($B355,'[2]1516 Exp_Rev Access'!$F$7:$FS$310,48,FALSE))</f>
        <v>5212519.8099999996</v>
      </c>
      <c r="BL355" s="90">
        <f>IF(ISNA(VLOOKUP($B355,'[2]1516 Exp_Rev Access'!$F$7:$FS$310,49,FALSE)),"",VLOOKUP($B355,'[2]1516 Exp_Rev Access'!$F$7:$FS$310,49,FALSE))</f>
        <v>7294.26</v>
      </c>
      <c r="BM355" s="90">
        <f>IF(ISNA(VLOOKUP($B355,'[2]1516 Exp_Rev Access'!$F$7:$FS$310,50,FALSE)),"",VLOOKUP($B355,'[2]1516 Exp_Rev Access'!$F$7:$FS$310,50,FALSE))</f>
        <v>0</v>
      </c>
      <c r="BN355" s="90">
        <f>IF(ISNA(VLOOKUP($B355,'[2]1516 Exp_Rev Access'!$F$7:$FS$310,51,FALSE)),"",VLOOKUP($B355,'[2]1516 Exp_Rev Access'!$F$7:$FS$310,51,FALSE))</f>
        <v>0</v>
      </c>
      <c r="BO355" s="90">
        <f>IF(ISNA(VLOOKUP($B355,'[2]1516 Exp_Rev Access'!$F$7:$FS$310,52,FALSE)),"",VLOOKUP($B355,'[2]1516 Exp_Rev Access'!$F$7:$FS$310,52,FALSE))</f>
        <v>0</v>
      </c>
      <c r="BP355" s="90">
        <f>IF(ISNA(VLOOKUP($B355,'[2]1516 Exp_Rev Access'!$F$7:$FS$310,53,FALSE)),"",VLOOKUP($B355,'[2]1516 Exp_Rev Access'!$F$7:$FS$310,53,FALSE))</f>
        <v>0</v>
      </c>
      <c r="BQ355" s="90">
        <f>IF(ISNA(VLOOKUP($B355,'[2]1516 Exp_Rev Access'!$F$7:$FS$310,54,FALSE)),"",VLOOKUP($B355,'[2]1516 Exp_Rev Access'!$F$7:$FS$310,54,FALSE))</f>
        <v>0</v>
      </c>
      <c r="BR355" s="90">
        <f>IF(ISNA(VLOOKUP($B355,'[2]1516 Exp_Rev Access'!$F$7:$FS$310,55,FALSE)),"",VLOOKUP($B355,'[2]1516 Exp_Rev Access'!$F$7:$FS$310,55,FALSE))</f>
        <v>0</v>
      </c>
      <c r="BS355" s="90">
        <f>IF(ISNA(VLOOKUP($B355,'[2]1516 Exp_Rev Access'!$F$7:$FS$310,56,FALSE)),"",VLOOKUP($B355,'[2]1516 Exp_Rev Access'!$F$7:$FS$310,56,FALSE))</f>
        <v>18332.52</v>
      </c>
      <c r="BT355" s="90">
        <f>IF(ISNA(VLOOKUP($B355,'[2]1516 Exp_Rev Access'!$F$7:$FS$310,57,FALSE)),"",VLOOKUP($B355,'[2]1516 Exp_Rev Access'!$F$7:$FS$310,57,FALSE))</f>
        <v>0</v>
      </c>
      <c r="BU355" s="90">
        <f>IF(ISNA(VLOOKUP($B355,'[2]1516 Exp_Rev Access'!$F$7:$FS$310,58,FALSE)),"",VLOOKUP($B355,'[2]1516 Exp_Rev Access'!$F$7:$FS$310,58,FALSE))</f>
        <v>0</v>
      </c>
      <c r="BV355" s="53">
        <f t="shared" si="858"/>
        <v>21370286.279999997</v>
      </c>
      <c r="BW355" s="92">
        <f t="shared" si="859"/>
        <v>0.12925851843789354</v>
      </c>
      <c r="BX355" s="68">
        <f t="shared" si="860"/>
        <v>1432.4534696815933</v>
      </c>
      <c r="BY355" s="90">
        <f>IF(ISNA(VLOOKUP($B355,'[2]1516 Exp_Rev Access'!$F$7:$FS$310,59,FALSE)),"",VLOOKUP($B355,'[2]1516 Exp_Rev Access'!$F$7:$FS$310,59,FALSE))</f>
        <v>0</v>
      </c>
      <c r="BZ355" s="90">
        <f>IF(ISNA(VLOOKUP($B355,'[2]1516 Exp_Rev Access'!$F$7:$FS$310,60,FALSE)),"",VLOOKUP($B355,'[2]1516 Exp_Rev Access'!$F$7:$FS$310,60,FALSE))</f>
        <v>168307.89</v>
      </c>
      <c r="CA355" s="90">
        <f>IF(ISNA(VLOOKUP($B355,'[2]1516 Exp_Rev Access'!$F$7:$FS$310,61,FALSE)),"",VLOOKUP($B355,'[2]1516 Exp_Rev Access'!$F$7:$FS$310,61,FALSE))</f>
        <v>84356.19</v>
      </c>
      <c r="CB355" s="90">
        <f>IF(ISNA(VLOOKUP($B355,'[2]1516 Exp_Rev Access'!$F$7:$FS$310,62,FALSE)),"",VLOOKUP($B355,'[2]1516 Exp_Rev Access'!$F$7:$FS$310,62,FALSE))</f>
        <v>0</v>
      </c>
      <c r="CC355" s="90">
        <f>IF(ISNA(VLOOKUP($B355,'[2]1516 Exp_Rev Access'!$F$7:$FS$310,63,FALSE)),"",VLOOKUP($B355,'[2]1516 Exp_Rev Access'!$F$7:$FS$310,63,FALSE))</f>
        <v>214.89</v>
      </c>
      <c r="CD355" s="90">
        <f>IF(ISNA(VLOOKUP($B355,'[2]1516 Exp_Rev Access'!$F$7:$FS$310,64,FALSE)),"",VLOOKUP($B355,'[2]1516 Exp_Rev Access'!$F$7:$FS$310,64,FALSE))</f>
        <v>0</v>
      </c>
      <c r="CE355" s="53">
        <f t="shared" si="861"/>
        <v>252878.97000000003</v>
      </c>
      <c r="CF355" s="92">
        <f t="shared" si="862"/>
        <v>1.5295424955018683E-3</v>
      </c>
      <c r="CG355" s="94">
        <f t="shared" si="863"/>
        <v>16.950514992633387</v>
      </c>
      <c r="CH355" s="90">
        <f>IF(ISNA(VLOOKUP($B355,'[2]1516 Exp_Rev Access'!$F$7:$FS$310,65,FALSE)),"",VLOOKUP($B355,'[2]1516 Exp_Rev Access'!$F$7:$FS$310,65,FALSE))</f>
        <v>2600.4</v>
      </c>
      <c r="CI355" s="90">
        <f>IF(ISNA(VLOOKUP($B355,'[2]1516 Exp_Rev Access'!$F$7:$FS$310,66,FALSE)),"",VLOOKUP($B355,'[2]1516 Exp_Rev Access'!$F$7:$FS$310,66,FALSE))</f>
        <v>0</v>
      </c>
      <c r="CJ355" s="90">
        <f>IF(ISNA(VLOOKUP($B355,'[2]1516 Exp_Rev Access'!$F$7:$FS$310,67,FALSE)),"",VLOOKUP($B355,'[2]1516 Exp_Rev Access'!$F$7:$FS$310,67,FALSE))</f>
        <v>0</v>
      </c>
      <c r="CK355" s="90">
        <f>IF(ISNA(VLOOKUP($B355,'[2]1516 Exp_Rev Access'!$F$7:$FS$310,68,FALSE)),"",VLOOKUP($B355,'[2]1516 Exp_Rev Access'!$F$7:$FS$310,68,FALSE))</f>
        <v>0</v>
      </c>
      <c r="CL355" s="90">
        <f>IF(ISNA(VLOOKUP($B355,'[2]1516 Exp_Rev Access'!$F$7:$FS$310,69,FALSE)),"",VLOOKUP($B355,'[2]1516 Exp_Rev Access'!$F$7:$FS$310,69,FALSE))</f>
        <v>0</v>
      </c>
      <c r="CM355" s="90">
        <f>IF(ISNA(VLOOKUP($B355,'[2]1516 Exp_Rev Access'!$F$7:$FS$310,70,FALSE)),"",VLOOKUP($B355,'[2]1516 Exp_Rev Access'!$F$7:$FS$310,70,FALSE))</f>
        <v>0</v>
      </c>
      <c r="CN355" s="90">
        <f>IF(ISNA(VLOOKUP($B355,'[2]1516 Exp_Rev Access'!$F$7:$FS$310,71,FALSE)),"",VLOOKUP($B355,'[2]1516 Exp_Rev Access'!$F$7:$FS$310,71,FALSE))</f>
        <v>0</v>
      </c>
      <c r="CO355" s="90">
        <f>IF(ISNA(VLOOKUP($B355,'[2]1516 Exp_Rev Access'!$F$7:$FS$310,72,FALSE)),"",VLOOKUP($B355,'[2]1516 Exp_Rev Access'!$F$7:$FS$310,72,FALSE))</f>
        <v>0</v>
      </c>
      <c r="CP355" s="90">
        <f>IF(ISNA(VLOOKUP($B355,'[2]1516 Exp_Rev Access'!$F$7:$FS$310,73,FALSE)),"",VLOOKUP($B355,'[2]1516 Exp_Rev Access'!$F$7:$FS$310,73,FALSE))</f>
        <v>0</v>
      </c>
      <c r="CQ355" s="90">
        <f>IF(ISNA(VLOOKUP($B355,'[2]1516 Exp_Rev Access'!$F$7:$FS$310,74,FALSE)),"",VLOOKUP($B355,'[2]1516 Exp_Rev Access'!$F$7:$FS$310,74,FALSE))</f>
        <v>2816345</v>
      </c>
      <c r="CR355" s="90">
        <f>IF(ISNA(VLOOKUP($B355,'[2]1516 Exp_Rev Access'!$F$7:$FS$310,75,FALSE)),"",VLOOKUP($B355,'[2]1516 Exp_Rev Access'!$F$7:$FS$310,75,FALSE))</f>
        <v>0</v>
      </c>
      <c r="CS355" s="90">
        <f>IF(ISNA(VLOOKUP($B355,'[2]1516 Exp_Rev Access'!$F$7:$FS$310,76,FALSE)),"",VLOOKUP($B355,'[2]1516 Exp_Rev Access'!$F$7:$FS$310,76,FALSE))</f>
        <v>84019.93</v>
      </c>
      <c r="CT355" s="90">
        <f>IF(ISNA(VLOOKUP($B355,'[2]1516 Exp_Rev Access'!$F$7:$FS$310,77,FALSE)),"",VLOOKUP($B355,'[2]1516 Exp_Rev Access'!$F$7:$FS$310,77,FALSE))</f>
        <v>0</v>
      </c>
      <c r="CU355" s="90">
        <f>IF(ISNA(VLOOKUP($B355,'[2]1516 Exp_Rev Access'!$F$7:$FS$310,78,FALSE)),"",VLOOKUP($B355,'[2]1516 Exp_Rev Access'!$F$7:$FS$310,78,FALSE))</f>
        <v>2722058.41</v>
      </c>
      <c r="CV355" s="90">
        <f>IF(ISNA(VLOOKUP($B355,'[2]1516 Exp_Rev Access'!$F$7:$FS$310,79,FALSE)),"",VLOOKUP($B355,'[2]1516 Exp_Rev Access'!$F$7:$FS$310,79,FALSE))</f>
        <v>491196</v>
      </c>
      <c r="CW355" s="90">
        <f>IF(ISNA(VLOOKUP($B355,'[2]1516 Exp_Rev Access'!$F$7:$FS$310,80,FALSE)),"",VLOOKUP($B355,'[2]1516 Exp_Rev Access'!$F$7:$FS$310,80,FALSE))</f>
        <v>0</v>
      </c>
      <c r="CX355" s="90">
        <f>IF(ISNA(VLOOKUP($B355,'[2]1516 Exp_Rev Access'!$F$7:$FS$310,81,FALSE)),"",VLOOKUP($B355,'[2]1516 Exp_Rev Access'!$F$7:$FS$310,81,FALSE))</f>
        <v>0</v>
      </c>
      <c r="CY355" s="90">
        <f>IF(ISNA(VLOOKUP($B355,'[2]1516 Exp_Rev Access'!$F$7:$FS$310,82,FALSE)),"",VLOOKUP($B355,'[2]1516 Exp_Rev Access'!$F$7:$FS$310,82,FALSE))</f>
        <v>0</v>
      </c>
      <c r="CZ355" s="90">
        <f>IF(ISNA(VLOOKUP($B355,'[2]1516 Exp_Rev Access'!$F$7:$FS$310,83,FALSE)),"",VLOOKUP($B355,'[2]1516 Exp_Rev Access'!$F$7:$FS$310,83,FALSE))</f>
        <v>0</v>
      </c>
      <c r="DA355" s="90">
        <f>IF(ISNA(VLOOKUP($B355,'[2]1516 Exp_Rev Access'!$F$7:$FS$310,84,FALSE)),"",VLOOKUP($B355,'[2]1516 Exp_Rev Access'!$F$7:$FS$310,84,FALSE))</f>
        <v>0</v>
      </c>
      <c r="DB355" s="90">
        <f>IF(ISNA(VLOOKUP($B355,'[2]1516 Exp_Rev Access'!$F$7:$FS$310,85,FALSE)),"",VLOOKUP($B355,'[2]1516 Exp_Rev Access'!$F$7:$FS$310,85,FALSE))</f>
        <v>99322.16</v>
      </c>
      <c r="DC355" s="90">
        <f>IF(ISNA(VLOOKUP($B355,'[2]1516 Exp_Rev Access'!$F$7:$FS$310,86,FALSE)),"",VLOOKUP($B355,'[2]1516 Exp_Rev Access'!$F$7:$FS$310,86,FALSE))</f>
        <v>0</v>
      </c>
      <c r="DD355" s="90">
        <f>IF(ISNA(VLOOKUP($B355,'[2]1516 Exp_Rev Access'!$F$7:$FS$310,87,FALSE)),"",VLOOKUP($B355,'[2]1516 Exp_Rev Access'!$F$7:$FS$310,87,FALSE))</f>
        <v>0</v>
      </c>
      <c r="DE355" s="90">
        <f>IF(ISNA(VLOOKUP($B355,'[2]1516 Exp_Rev Access'!$F$7:$FS$310,88,FALSE)),"",VLOOKUP($B355,'[2]1516 Exp_Rev Access'!$F$7:$FS$310,88,FALSE))</f>
        <v>0</v>
      </c>
      <c r="DF355" s="90">
        <f>IF(ISNA(VLOOKUP($B355,'[2]1516 Exp_Rev Access'!$F$7:$FS$310,89,FALSE)),"",VLOOKUP($B355,'[2]1516 Exp_Rev Access'!$F$7:$FS$310,89,FALSE))</f>
        <v>0</v>
      </c>
      <c r="DG355" s="90">
        <f>IF(ISNA(VLOOKUP($B355,'[2]1516 Exp_Rev Access'!$F$7:$FS$310,90,FALSE)),"",VLOOKUP($B355,'[2]1516 Exp_Rev Access'!$F$7:$FS$310,90,FALSE))</f>
        <v>3183.56</v>
      </c>
      <c r="DH355" s="90">
        <f>IF(ISNA(VLOOKUP($B355,'[2]1516 Exp_Rev Access'!$F$7:$FS$310,91,FALSE)),"",VLOOKUP($B355,'[2]1516 Exp_Rev Access'!$F$7:$FS$310,91,FALSE))</f>
        <v>9980.41</v>
      </c>
      <c r="DI355" s="90">
        <f>IF(ISNA(VLOOKUP($B355,'[2]1516 Exp_Rev Access'!$F$7:$FS$310,92,FALSE)),"",VLOOKUP($B355,'[2]1516 Exp_Rev Access'!$F$7:$FS$310,92,FALSE))</f>
        <v>3233314.67</v>
      </c>
      <c r="DJ355" s="90">
        <f>IF(ISNA(VLOOKUP($B355,'[2]1516 Exp_Rev Access'!$F$7:$FS$310,93,FALSE)),"",VLOOKUP($B355,'[2]1516 Exp_Rev Access'!$F$7:$FS$310,93,FALSE))</f>
        <v>0</v>
      </c>
      <c r="DK355" s="90">
        <f>IF(ISNA(VLOOKUP($B355,'[2]1516 Exp_Rev Access'!$F$7:$FS$310,94,FALSE)),"",VLOOKUP($B355,'[2]1516 Exp_Rev Access'!$F$7:$FS$310,94,FALSE))</f>
        <v>764676.74</v>
      </c>
      <c r="DL355" s="90">
        <f>IF(ISNA(VLOOKUP($B355,'[2]1516 Exp_Rev Access'!$F$7:$FS$310,95,FALSE)),"",VLOOKUP($B355,'[2]1516 Exp_Rev Access'!$F$7:$FS$310,95,FALSE))</f>
        <v>0</v>
      </c>
      <c r="DM355" s="90">
        <f>IF(ISNA(VLOOKUP($B355,'[2]1516 Exp_Rev Access'!$F$7:$FS$310,96,FALSE)),"",VLOOKUP($B355,'[2]1516 Exp_Rev Access'!$F$7:$FS$310,96,FALSE))</f>
        <v>0</v>
      </c>
      <c r="DN355" s="90">
        <f>IF(ISNA(VLOOKUP($B355,'[2]1516 Exp_Rev Access'!$F$7:$FS$310,97,FALSE)),"",VLOOKUP($B355,'[2]1516 Exp_Rev Access'!$F$7:$FS$310,97,FALSE))</f>
        <v>0</v>
      </c>
      <c r="DO355" s="90">
        <f>IF(ISNA(VLOOKUP($B355,'[2]1516 Exp_Rev Access'!$F$7:$FS$310,98,FALSE)),"",VLOOKUP($B355,'[2]1516 Exp_Rev Access'!$F$7:$FS$310,98,FALSE))</f>
        <v>0</v>
      </c>
      <c r="DP355" s="90">
        <f>IF(ISNA(VLOOKUP($B355,'[2]1516 Exp_Rev Access'!$F$7:$FS$310,99,FALSE)),"",VLOOKUP($B355,'[2]1516 Exp_Rev Access'!$F$7:$FS$310,99,FALSE))</f>
        <v>0</v>
      </c>
      <c r="DQ355" s="90">
        <f>IF(ISNA(VLOOKUP($B355,'[2]1516 Exp_Rev Access'!$F$7:$FS$310,100,FALSE)),"",VLOOKUP($B355,'[2]1516 Exp_Rev Access'!$F$7:$FS$310,100,FALSE))</f>
        <v>0</v>
      </c>
      <c r="DR355" s="90">
        <f>IF(ISNA(VLOOKUP($B355,'[2]1516 Exp_Rev Access'!$F$7:$FS$310,101,FALSE)),"",VLOOKUP($B355,'[2]1516 Exp_Rev Access'!$F$7:$FS$310,101,FALSE))</f>
        <v>0</v>
      </c>
      <c r="DS355" s="90">
        <f>IF(ISNA(VLOOKUP($B355,'[2]1516 Exp_Rev Access'!$F$7:$FS$310,102,FALSE)),"",VLOOKUP($B355,'[2]1516 Exp_Rev Access'!$F$7:$FS$310,102,FALSE))</f>
        <v>0</v>
      </c>
      <c r="DT355" s="90">
        <f>IF(ISNA(VLOOKUP($B355,'[2]1516 Exp_Rev Access'!$F$7:$FS$310,103,FALSE)),"",VLOOKUP($B355,'[2]1516 Exp_Rev Access'!$F$7:$FS$310,103,FALSE))</f>
        <v>0</v>
      </c>
      <c r="DU355" s="90">
        <f>IF(ISNA(VLOOKUP($B355,'[2]1516 Exp_Rev Access'!$F$7:$FS$310,104,FALSE)),"",VLOOKUP($B355,'[2]1516 Exp_Rev Access'!$F$7:$FS$310,104,FALSE))</f>
        <v>0</v>
      </c>
      <c r="DV355" s="90">
        <f>IF(ISNA(VLOOKUP($B355,'[2]1516 Exp_Rev Access'!$F$7:$FS$310,105,FALSE)),"",VLOOKUP($B355,'[2]1516 Exp_Rev Access'!$F$7:$FS$310,105,FALSE))</f>
        <v>0</v>
      </c>
      <c r="DW355" s="90">
        <f>IF(ISNA(VLOOKUP($B355,'[2]1516 Exp_Rev Access'!$F$7:$FS$310,106,FALSE)),"",VLOOKUP($B355,'[2]1516 Exp_Rev Access'!$F$7:$FS$310,106,FALSE))</f>
        <v>0</v>
      </c>
      <c r="DX355" s="90">
        <f>IF(ISNA(VLOOKUP($B355,'[2]1516 Exp_Rev Access'!$F$7:$FS$310,107,FALSE)),"",VLOOKUP($B355,'[2]1516 Exp_Rev Access'!$F$7:$FS$310,107,FALSE))</f>
        <v>0</v>
      </c>
      <c r="DY355" s="90">
        <f>IF(ISNA(VLOOKUP($B355,'[2]1516 Exp_Rev Access'!$F$7:$FS$310,108,FALSE)),"",VLOOKUP($B355,'[2]1516 Exp_Rev Access'!$F$7:$FS$310,108,FALSE))</f>
        <v>0</v>
      </c>
      <c r="DZ355" s="90">
        <f>IF(ISNA(VLOOKUP($B355,'[2]1516 Exp_Rev Access'!$F$7:$FS$310,109,FALSE)),"",VLOOKUP($B355,'[2]1516 Exp_Rev Access'!$F$7:$FS$310,109,FALSE))</f>
        <v>0</v>
      </c>
      <c r="EA355" s="90">
        <f>IF(ISNA(VLOOKUP($B355,'[2]1516 Exp_Rev Access'!$F$7:$FS$310,110,FALSE)),"",VLOOKUP($B355,'[2]1516 Exp_Rev Access'!$F$7:$FS$310,110,FALSE))</f>
        <v>0</v>
      </c>
      <c r="EB355" s="90">
        <f>IF(ISNA(VLOOKUP($B355,'[2]1516 Exp_Rev Access'!$F$7:$FS$310,111,FALSE)),"",VLOOKUP($B355,'[2]1516 Exp_Rev Access'!$F$7:$FS$310,111,FALSE))</f>
        <v>0</v>
      </c>
      <c r="EC355" s="90">
        <f>IF(ISNA(VLOOKUP($B355,'[2]1516 Exp_Rev Access'!$F$7:$FS$310,112,FALSE)),"",VLOOKUP($B355,'[2]1516 Exp_Rev Access'!$F$7:$FS$310,112,FALSE))</f>
        <v>0</v>
      </c>
      <c r="ED355" s="90">
        <f>IF(ISNA(VLOOKUP($B355,'[2]1516 Exp_Rev Access'!$F$7:$FS$310,113,FALSE)),"",VLOOKUP($B355,'[2]1516 Exp_Rev Access'!$F$7:$FS$310,113,FALSE))</f>
        <v>0</v>
      </c>
      <c r="EE355" s="90">
        <f>IF(ISNA(VLOOKUP($B355,'[2]1516 Exp_Rev Access'!$F$7:$FS$310,114,FALSE)),"",VLOOKUP($B355,'[2]1516 Exp_Rev Access'!$F$7:$FS$310,114,FALSE))</f>
        <v>0</v>
      </c>
      <c r="EF355" s="90">
        <f>IF(ISNA(VLOOKUP($B355,'[2]1516 Exp_Rev Access'!$F$7:$FS$310,115,FALSE)),"",VLOOKUP($B355,'[2]1516 Exp_Rev Access'!$F$7:$FS$310,115,FALSE))</f>
        <v>0</v>
      </c>
      <c r="EG355" s="90">
        <f>IF(ISNA(VLOOKUP($B355,'[2]1516 Exp_Rev Access'!$F$7:$FS$310,116,FALSE)),"",VLOOKUP($B355,'[2]1516 Exp_Rev Access'!$F$7:$FS$310,116,FALSE))</f>
        <v>54505</v>
      </c>
      <c r="EH355" s="90">
        <f>IF(ISNA(VLOOKUP($B355,'[2]1516 Exp_Rev Access'!$F$7:$FS$310,117,FALSE)),"",VLOOKUP($B355,'[2]1516 Exp_Rev Access'!$F$7:$FS$310,117,FALSE))</f>
        <v>0</v>
      </c>
      <c r="EI355" s="90">
        <f>IF(ISNA(VLOOKUP($B355,'[2]1516 Exp_Rev Access'!$F$7:$FS$310,118,FALSE)),"",VLOOKUP($B355,'[2]1516 Exp_Rev Access'!$F$7:$FS$310,118,FALSE))</f>
        <v>0</v>
      </c>
      <c r="EJ355" s="90">
        <f>IF(ISNA(VLOOKUP($B355,'[2]1516 Exp_Rev Access'!$F$7:$FS$310,119,FALSE)),"",VLOOKUP($B355,'[2]1516 Exp_Rev Access'!$F$7:$FS$310,119,FALSE))</f>
        <v>0</v>
      </c>
      <c r="EK355" s="90">
        <f>IF(ISNA(VLOOKUP($B355,'[2]1516 Exp_Rev Access'!$F$7:$FS$310,120,FALSE)),"",VLOOKUP($B355,'[2]1516 Exp_Rev Access'!$F$7:$FS$310,120,FALSE))</f>
        <v>0</v>
      </c>
      <c r="EL355" s="90">
        <f>IF(ISNA(VLOOKUP($B355,'[2]1516 Exp_Rev Access'!$F$7:$FS$310,121,FALSE)),"",VLOOKUP($B355,'[2]1516 Exp_Rev Access'!$F$7:$FS$310,121,FALSE))</f>
        <v>0</v>
      </c>
      <c r="EM355" s="90">
        <f>IF(ISNA(VLOOKUP($B355,'[2]1516 Exp_Rev Access'!$F$7:$FS$310,122,FALSE)),"",VLOOKUP($B355,'[2]1516 Exp_Rev Access'!$F$7:$FS$310,122,FALSE))</f>
        <v>0</v>
      </c>
      <c r="EN355" s="90">
        <f>IF(ISNA(VLOOKUP($B355,'[2]1516 Exp_Rev Access'!$F$7:$FS$310,123,FALSE)),"",VLOOKUP($B355,'[2]1516 Exp_Rev Access'!$F$7:$FS$310,123,FALSE))</f>
        <v>0</v>
      </c>
      <c r="EO355" s="90">
        <f>IF(ISNA(VLOOKUP($B355,'[2]1516 Exp_Rev Access'!$F$7:$FS$310,124,FALSE)),"",VLOOKUP($B355,'[2]1516 Exp_Rev Access'!$F$7:$FS$310,124,FALSE))</f>
        <v>392337.5</v>
      </c>
      <c r="EP355" s="90">
        <f>IF(ISNA(VLOOKUP($B355,'[2]1516 Exp_Rev Access'!$F$7:$FS$310,125,FALSE)),"",VLOOKUP($B355,'[2]1516 Exp_Rev Access'!$F$7:$FS$310,125,FALSE))</f>
        <v>0</v>
      </c>
      <c r="EQ355" s="90">
        <f>IF(ISNA(VLOOKUP($B355,'[2]1516 Exp_Rev Access'!$F$7:$FS$310,126,FALSE)),"",VLOOKUP($B355,'[2]1516 Exp_Rev Access'!$F$7:$FS$310,126,FALSE))</f>
        <v>0</v>
      </c>
      <c r="ER355" s="90">
        <f>IF(ISNA(VLOOKUP($B355,'[2]1516 Exp_Rev Access'!$F$7:$FS$310,127,FALSE)),"",VLOOKUP($B355,'[2]1516 Exp_Rev Access'!$F$7:$FS$310,127,FALSE))</f>
        <v>0</v>
      </c>
      <c r="ES355" s="90">
        <f>IF(ISNA(VLOOKUP($B355,'[2]1516 Exp_Rev Access'!$F$7:$FS$310,128,FALSE)),"",VLOOKUP($B355,'[2]1516 Exp_Rev Access'!$F$7:$FS$310,128,FALSE))</f>
        <v>0</v>
      </c>
      <c r="ET355" s="90">
        <f>IF(ISNA(VLOOKUP($B355,'[2]1516 Exp_Rev Access'!$F$7:$FS$310,129,FALSE)),"",VLOOKUP($B355,'[2]1516 Exp_Rev Access'!$F$7:$FS$310,129,FALSE))</f>
        <v>0</v>
      </c>
      <c r="EU355" s="90">
        <f>IF(ISNA(VLOOKUP($B355,'[2]1516 Exp_Rev Access'!$F$7:$FS$310,130,FALSE)),"",VLOOKUP($B355,'[2]1516 Exp_Rev Access'!$F$7:$FS$310,130,FALSE))</f>
        <v>0</v>
      </c>
      <c r="EV355" s="90">
        <f>IF(ISNA(VLOOKUP($B355,'[2]1516 Exp_Rev Access'!$F$7:$FS$310,131,FALSE)),"",VLOOKUP($B355,'[2]1516 Exp_Rev Access'!$F$7:$FS$310,131,FALSE))</f>
        <v>21453.19</v>
      </c>
      <c r="EW355" s="90">
        <f>IF(ISNA(VLOOKUP($B355,'[2]1516 Exp_Rev Access'!$F$7:$FS$310,132,FALSE)),"",VLOOKUP($B355,'[2]1516 Exp_Rev Access'!$F$7:$FS$310,132,FALSE))</f>
        <v>0</v>
      </c>
      <c r="EX355" s="90">
        <f>IF(ISNA(VLOOKUP($B355,'[2]1516 Exp_Rev Access'!$F$7:$FS$310,133,FALSE)),"",VLOOKUP($B355,'[2]1516 Exp_Rev Access'!$F$7:$FS$310,133,FALSE))</f>
        <v>0</v>
      </c>
      <c r="EY355" s="90">
        <f>IF(ISNA(VLOOKUP($B355,'[2]1516 Exp_Rev Access'!$F$7:$FS$310,134,FALSE)),"",VLOOKUP($B355,'[2]1516 Exp_Rev Access'!$F$7:$FS$310,134,FALSE))</f>
        <v>0</v>
      </c>
      <c r="EZ355" s="90">
        <f>IF(ISNA(VLOOKUP($B355,'[2]1516 Exp_Rev Access'!$F$7:$FS$310,135,FALSE)),"",VLOOKUP($B355,'[2]1516 Exp_Rev Access'!$F$7:$FS$310,135,FALSE))</f>
        <v>0</v>
      </c>
      <c r="FA355" s="90">
        <f>IF(ISNA(VLOOKUP($B355,'[2]1516 Exp_Rev Access'!$F$7:$FS$310,136,FALSE)),"",VLOOKUP($B355,'[2]1516 Exp_Rev Access'!$F$7:$FS$310,136,FALSE))</f>
        <v>0</v>
      </c>
      <c r="FB355" s="90">
        <f>IF(ISNA(VLOOKUP($B355,'[2]1516 Exp_Rev Access'!$F$7:$FS$310,137,FALSE)),"",VLOOKUP($B355,'[2]1516 Exp_Rev Access'!$F$7:$FS$310,137,FALSE))</f>
        <v>0</v>
      </c>
      <c r="FC355" s="90">
        <f>IF(ISNA(VLOOKUP($B355,'[2]1516 Exp_Rev Access'!$F$7:$FS$310,138,FALSE)),"",VLOOKUP($B355,'[2]1516 Exp_Rev Access'!$F$7:$FS$310,138,FALSE))</f>
        <v>0</v>
      </c>
      <c r="FD355" s="90">
        <f>IF(ISNA(VLOOKUP($B355,'[2]1516 Exp_Rev Access'!$F$7:$FS$310,139,FALSE)),"",VLOOKUP($B355,'[2]1516 Exp_Rev Access'!$F$7:$FS$310,139,FALSE))</f>
        <v>0</v>
      </c>
      <c r="FE355" s="90">
        <f>IF(ISNA(VLOOKUP($B355,'[2]1516 Exp_Rev Access'!$F$7:$FS$310,140,FALSE)),"",VLOOKUP($B355,'[2]1516 Exp_Rev Access'!$F$7:$FS$310,140,FALSE))</f>
        <v>0</v>
      </c>
      <c r="FF355" s="90">
        <f>IF(ISNA(VLOOKUP($B355,'[2]1516 Exp_Rev Access'!$F$7:$FS$310,141,FALSE)),"",VLOOKUP($B355,'[2]1516 Exp_Rev Access'!$F$7:$FS$310,141,FALSE))</f>
        <v>0</v>
      </c>
      <c r="FG355" s="90">
        <f>IF(ISNA(VLOOKUP($B355,'[2]1516 Exp_Rev Access'!$F$7:$FS$310,142,FALSE)),"",VLOOKUP($B355,'[2]1516 Exp_Rev Access'!$F$7:$FS$310,142,FALSE))</f>
        <v>0</v>
      </c>
      <c r="FH355" s="90">
        <f>IF(ISNA(VLOOKUP($B355,'[2]1516 Exp_Rev Access'!$F$7:$FS$310,143,FALSE)),"",VLOOKUP($B355,'[2]1516 Exp_Rev Access'!$F$7:$FS$310,143,FALSE))</f>
        <v>0</v>
      </c>
      <c r="FI355" s="90">
        <f>IF(ISNA(VLOOKUP($B355,'[2]1516 Exp_Rev Access'!$F$7:$FS$310,144,FALSE)),"",VLOOKUP($B355,'[2]1516 Exp_Rev Access'!$F$7:$FS$310,144,FALSE))</f>
        <v>0</v>
      </c>
      <c r="FJ355" s="90">
        <f>IF(ISNA(VLOOKUP($B355,'[2]1516 Exp_Rev Access'!$F$7:$FS$310,145,FALSE)),"",VLOOKUP($B355,'[2]1516 Exp_Rev Access'!$F$7:$FS$310,145,FALSE))</f>
        <v>0</v>
      </c>
      <c r="FK355" s="90">
        <f>IF(ISNA(VLOOKUP($B355,'[2]1516 Exp_Rev Access'!$F$7:$FS$310,146,FALSE)),"",VLOOKUP($B355,'[2]1516 Exp_Rev Access'!$F$7:$FS$310,146,FALSE))</f>
        <v>0</v>
      </c>
      <c r="FL355" s="90">
        <f>IF(ISNA(VLOOKUP($B355,'[2]1516 Exp_Rev Access'!$F$7:$FS$310,1147,FALSE)),"",VLOOKUP($B355,'[2]1516 Exp_Rev Access'!$F$7:$FS$310,147,FALSE))</f>
        <v>0</v>
      </c>
      <c r="FM355" s="90">
        <f>IF(ISNA(VLOOKUP($B355,'[2]1516 Exp_Rev Access'!$F$7:$FS$310,148,FALSE)),"",VLOOKUP($B355,'[2]1516 Exp_Rev Access'!$F$7:$FS$310,148,FALSE))</f>
        <v>0</v>
      </c>
      <c r="FN355" s="90">
        <f>IF(ISNA(VLOOKUP($B355,'[2]1516 Exp_Rev Access'!$F$7:$FS$310,149,FALSE)),"",VLOOKUP($B355,'[2]1516 Exp_Rev Access'!$F$7:$FS$310,149,FALSE))</f>
        <v>0</v>
      </c>
      <c r="FO355" s="90">
        <f>IF(ISNA(VLOOKUP($B355,'[2]1516 Exp_Rev Access'!$F$7:$FS$310,150,FALSE)),"",VLOOKUP($B355,'[2]1516 Exp_Rev Access'!$F$7:$FS$310,150,FALSE))</f>
        <v>0</v>
      </c>
      <c r="FP355" s="90">
        <f>IF(ISNA(VLOOKUP($B355,'[2]1516 Exp_Rev Access'!$F$7:$FS$310,151,FALSE)),"",VLOOKUP($B355,'[2]1516 Exp_Rev Access'!$F$7:$FS$310,151,FALSE))</f>
        <v>0</v>
      </c>
      <c r="FQ355" s="90">
        <f>IF(ISNA(VLOOKUP($B355,'[2]1516 Exp_Rev Access'!$F$7:$FS$310,152,FALSE)),"",VLOOKUP($B355,'[2]1516 Exp_Rev Access'!$F$7:$FS$310,152,FALSE))</f>
        <v>0</v>
      </c>
      <c r="FR355" s="90">
        <f>IF(ISNA(VLOOKUP($B355,'[2]1516 Exp_Rev Access'!$F$7:$FS$310,153,FALSE)),"",VLOOKUP($B355,'[2]1516 Exp_Rev Access'!$F$7:$FS$310,153,FALSE))</f>
        <v>471680.57</v>
      </c>
      <c r="FS355" s="53">
        <f t="shared" si="864"/>
        <v>11166673.539999999</v>
      </c>
      <c r="FT355" s="92">
        <f t="shared" si="865"/>
        <v>6.7541803546677992E-2</v>
      </c>
      <c r="FU355" s="116">
        <f t="shared" si="866"/>
        <v>748.50378921431275</v>
      </c>
      <c r="FV355" s="90">
        <f>IF(ISNA(VLOOKUP($B355,'[2]1516 Exp_Rev Access'!$F$7:$FS$310,154,FALSE)),"",VLOOKUP($B355,'[2]1516 Exp_Rev Access'!$F$7:$FS$310,154,FALSE))</f>
        <v>1175</v>
      </c>
      <c r="FW355" s="90">
        <f>IF(ISNA(VLOOKUP($B355,'[2]1516 Exp_Rev Access'!$F$7:$FS$310,155,FALSE)),"",VLOOKUP($B355,'[2]1516 Exp_Rev Access'!$F$7:$FS$310,155,FALSE))</f>
        <v>0</v>
      </c>
      <c r="FX355" s="90">
        <f>IF(ISNA(VLOOKUP($B355,'[2]1516 Exp_Rev Access'!$F$7:$FS$310,156,FALSE)),"",VLOOKUP($B355,'[2]1516 Exp_Rev Access'!$F$7:$FS$310,156,FALSE))</f>
        <v>0</v>
      </c>
      <c r="FY355" s="90">
        <f>IF(ISNA(VLOOKUP($B355,'[2]1516 Exp_Rev Access'!$F$7:$FS$310,157,FALSE)),"",VLOOKUP($B355,'[2]1516 Exp_Rev Access'!$F$7:$FS$310,157,FALSE))</f>
        <v>0</v>
      </c>
      <c r="FZ355" s="90">
        <f>IF(ISNA(VLOOKUP($B355,'[2]1516 Exp_Rev Access'!$F$7:$FS$310,158,FALSE)),"",VLOOKUP($B355,'[2]1516 Exp_Rev Access'!$F$7:$FS$310,158,FALSE))</f>
        <v>0</v>
      </c>
      <c r="GA355" s="90">
        <f>IF(ISNA(VLOOKUP($B355,'[2]1516 Exp_Rev Access'!$F$7:$FS$310,159,FALSE)),"",VLOOKUP($B355,'[2]1516 Exp_Rev Access'!$F$7:$FS$310,159,FALSE))</f>
        <v>2438.2600000000002</v>
      </c>
      <c r="GB355" s="90">
        <f>IF(ISNA(VLOOKUP($B355,'[2]1516 Exp_Rev Access'!$F$7:$FS$310,160,FALSE)),"",VLOOKUP($B355,'[2]1516 Exp_Rev Access'!$F$7:$FS$310,160,FALSE))</f>
        <v>0</v>
      </c>
      <c r="GC355" s="90">
        <f>IF(ISNA(VLOOKUP($B355,'[2]1516 Exp_Rev Access'!$F$7:$FS$310,161,FALSE)),"",VLOOKUP($B355,'[2]1516 Exp_Rev Access'!$F$7:$FS$310,161,FALSE))</f>
        <v>0</v>
      </c>
      <c r="GD355" s="90">
        <f>IF(ISNA(VLOOKUP($B355,'[2]1516 Exp_Rev Access'!$F$7:$FS$310,162,FALSE)),"",VLOOKUP($B355,'[2]1516 Exp_Rev Access'!$F$7:$FS$310,162,FALSE))</f>
        <v>15788.24</v>
      </c>
      <c r="GE355" s="90">
        <f>IF(ISNA(VLOOKUP($B355,'[2]1516 Exp_Rev Access'!$F$7:$FS$310,163,FALSE)),"",VLOOKUP($B355,'[2]1516 Exp_Rev Access'!$F$7:$FS$310,163,FALSE))</f>
        <v>4326.6000000000004</v>
      </c>
      <c r="GF355" s="90">
        <f>IF(ISNA(VLOOKUP($B355,'[2]1516 Exp_Rev Access'!$F$7:$FS$310,164,FALSE)),"",VLOOKUP($B355,'[2]1516 Exp_Rev Access'!$F$7:$FS$310,164,FALSE))</f>
        <v>86055.93</v>
      </c>
      <c r="GG355" s="90">
        <f>IF(ISNA(VLOOKUP($B355,'[2]1516 Exp_Rev Access'!$F$7:$FS$310,165,FALSE)),"",VLOOKUP($B355,'[2]1516 Exp_Rev Access'!$F$7:$FS$310,165,FALSE))</f>
        <v>0</v>
      </c>
      <c r="GH355" s="90">
        <f>IF(ISNA(VLOOKUP($B355,'[2]1516 Exp_Rev Access'!$F$7:$FS$310,166,FALSE)),"",VLOOKUP($B355,'[2]1516 Exp_Rev Access'!$F$7:$FS$310,166,FALSE))</f>
        <v>77870.710000000006</v>
      </c>
      <c r="GI355" s="90">
        <f>IF(ISNA(VLOOKUP($B355,'[2]1516 Exp_Rev Access'!$F$7:$FS$310,167,FALSE)),"",VLOOKUP($B355,'[2]1516 Exp_Rev Access'!$F$7:$FS$310,167,FALSE))</f>
        <v>0</v>
      </c>
      <c r="GJ355" s="90">
        <f>IF(ISNA(VLOOKUP($B355,'[2]1516 Exp_Rev Access'!$F$7:$FS$310,168,FALSE)),"",VLOOKUP($B355,'[2]1516 Exp_Rev Access'!$F$7:$FS$310,168,FALSE))</f>
        <v>9340.35</v>
      </c>
      <c r="GK355" s="90">
        <f>IF(ISNA(VLOOKUP($B355,'[2]1516 Exp_Rev Access'!$F$7:$FS$310,169,FALSE)),"",VLOOKUP($B355,'[2]1516 Exp_Rev Access'!$F$7:$FS$310,169,FALSE))</f>
        <v>20074.919999999998</v>
      </c>
      <c r="GL355" s="90">
        <f>IF(ISNA(VLOOKUP($B355,'[2]1516 Exp_Rev Access'!$F$7:$FS$310,170,FALSE)),"",VLOOKUP($B355,'[2]1516 Exp_Rev Access'!$F$7:$FS$310,170,FALSE))</f>
        <v>52251.839999999997</v>
      </c>
      <c r="GM355" s="90">
        <f>IF(ISNA(VLOOKUP($B355,'[2]1516 Exp_Rev Access'!$F$7:$FT$310,171,FALSE)),"",VLOOKUP($B355,'[2]1516 Exp_Rev Access'!$F$7:$FT$310,171,FALSE))</f>
        <v>0</v>
      </c>
      <c r="GN355" s="90">
        <f>IF(ISNA(VLOOKUP($B355,'[2]1516 Exp_Rev Access'!$F$7:$FU$310,172,FALSE)),"",VLOOKUP($B355,'[2]1516 Exp_Rev Access'!$F$7:$FU$310,172,FALSE))</f>
        <v>0</v>
      </c>
      <c r="GO355" s="90">
        <f>IF(ISNA(VLOOKUP($B355,'[2]1516 Exp_Rev Access'!$F$7:$FV$310,173,FALSE)),"",VLOOKUP($B355,'[2]1516 Exp_Rev Access'!$F$7:$FV$310,173,FALSE))</f>
        <v>0</v>
      </c>
      <c r="GP355" s="90">
        <f>IF(ISNA(VLOOKUP($B355,'[2]1516 Exp_Rev Access'!$F$7:$GA$310,174,FALSE)),"",VLOOKUP($B355,'[2]1516 Exp_Rev Access'!$F$7:$GA$310,174,FALSE))</f>
        <v>0</v>
      </c>
      <c r="GQ355" s="90">
        <f>IF(ISNA(VLOOKUP($B355,'[2]1516 Exp_Rev Access'!$F$7:$GA$310,175,FALSE)),"",VLOOKUP($B355,'[2]1516 Exp_Rev Access'!$F$7:$GA$310,175,FALSE))</f>
        <v>0</v>
      </c>
      <c r="GR355" s="90">
        <f>IF(ISNA(VLOOKUP($B355,'[2]1516 Exp_Rev Access'!$F$7:$GA$310,176,FALSE)),"",VLOOKUP($B355,'[2]1516 Exp_Rev Access'!$F$7:$GA$310,176,FALSE))</f>
        <v>0</v>
      </c>
      <c r="GS355" s="90">
        <f>IF(ISNA(VLOOKUP($B355,'[2]1516 Exp_Rev Access'!$F$7:$GA$310,177,FALSE)),"",VLOOKUP($B355,'[2]1516 Exp_Rev Access'!$F$7:$GA$310,177,FALSE))</f>
        <v>0</v>
      </c>
      <c r="GT355" s="90">
        <f>IF(ISNA(VLOOKUP($B355,'[2]1516 Exp_Rev Access'!$F$7:$GA$310,178,FALSE)),"",VLOOKUP($B355,'[2]1516 Exp_Rev Access'!$F$7:$GA$310,178,FALSE))</f>
        <v>0</v>
      </c>
      <c r="GU355" s="53">
        <f t="shared" si="867"/>
        <v>269321.84999999998</v>
      </c>
      <c r="GV355" s="92">
        <f t="shared" si="868"/>
        <v>1.6289975182285016E-3</v>
      </c>
      <c r="GW355" s="114">
        <f t="shared" si="869"/>
        <v>18.052683686068317</v>
      </c>
    </row>
    <row r="356" spans="1:222" x14ac:dyDescent="0.2">
      <c r="B356" s="87" t="s">
        <v>706</v>
      </c>
      <c r="C356" s="87" t="s">
        <v>707</v>
      </c>
      <c r="D356" s="88">
        <f>IF(ISNA(VLOOKUP($B356,'[2]1516 enrollment_Rev_Exp by size'!$A$6:$C$325,3,FALSE)),"",VLOOKUP($B356,'[2]1516 enrollment_Rev_Exp by size'!$A$6:$C$325,3,FALSE))</f>
        <v>6838.1100000000006</v>
      </c>
      <c r="E356" s="89">
        <v>73174956.659999996</v>
      </c>
      <c r="F356" s="67">
        <f t="shared" si="847"/>
        <v>73174956.660000011</v>
      </c>
      <c r="G356" s="67">
        <f t="shared" si="848"/>
        <v>0</v>
      </c>
      <c r="H356" s="90">
        <f>IF(ISNA(VLOOKUP($B356,'[2]1516 Exp_Rev Access'!$F$7:$FS$310,2,FALSE)),"",VLOOKUP($B356,'[2]1516 Exp_Rev Access'!$F$7:$FS$310,2,FALSE))</f>
        <v>14498887.109999999</v>
      </c>
      <c r="I356" s="90">
        <f>IF(ISNA(VLOOKUP($B356,'[2]1516 Exp_Rev Access'!$F$7:$FS$310,3,FALSE)),"",VLOOKUP($B356,'[2]1516 Exp_Rev Access'!$F$7:$FS$310,3,FALSE))</f>
        <v>0</v>
      </c>
      <c r="J356" s="90">
        <f>IF(ISNA(VLOOKUP($B356,'[2]1516 Exp_Rev Access'!$F$7:$FS$310,4,FALSE)),"",VLOOKUP($B356,'[2]1516 Exp_Rev Access'!$F$7:$FS$310,4,FALSE))</f>
        <v>2156.9299999999998</v>
      </c>
      <c r="K356" s="90">
        <f>IF(ISNA(VLOOKUP($B356,'[2]1516 Exp_Rev Access'!$F$7:$FS$310,5,FALSE)),"-",VLOOKUP($B356,'[2]1516 Exp_Rev Access'!$F$7:$FS$310,5,FALSE))</f>
        <v>37574.9</v>
      </c>
      <c r="L356" s="90">
        <f>IF(ISNA(VLOOKUP($B356,'[2]1516 Exp_Rev Access'!$F$7:$FS$310,6,FALSE)),"",VLOOKUP($B356,'[2]1516 Exp_Rev Access'!$F$7:$FS$310,6,FALSE))</f>
        <v>0</v>
      </c>
      <c r="M356" s="90">
        <f>IF(ISNA(VLOOKUP($B356,'[2]1516 Exp_Rev Access'!$F$7:$FS$310,7,FALSE)),"",VLOOKUP($B356,'[2]1516 Exp_Rev Access'!$F$7:$FS$310,7,FALSE))</f>
        <v>0</v>
      </c>
      <c r="N356" s="53">
        <f t="shared" si="849"/>
        <v>14538618.939999999</v>
      </c>
      <c r="O356" s="91">
        <f t="shared" si="850"/>
        <v>0.19868298668835863</v>
      </c>
      <c r="P356" s="53">
        <f t="shared" si="851"/>
        <v>2126.1165643723189</v>
      </c>
      <c r="Q356" s="90">
        <f>IF(ISNA(VLOOKUP($B356,'[2]1516 Exp_Rev Access'!$F$7:$FS$310,8,FALSE)),"",VLOOKUP($B356,'[2]1516 Exp_Rev Access'!$F$7:$FS$310,8,FALSE))</f>
        <v>257028.14</v>
      </c>
      <c r="R356" s="90">
        <f>IF(ISNA(VLOOKUP($B356,'[2]1516 Exp_Rev Access'!$F$7:$FS$310,9,FALSE)),"",VLOOKUP($B356,'[2]1516 Exp_Rev Access'!$F$7:$FS$310,9,FALSE))</f>
        <v>0</v>
      </c>
      <c r="S356" s="90">
        <f>IF(ISNA(VLOOKUP($B356,'[2]1516 Exp_Rev Access'!$F$7:$FS$310,10,FALSE)),"",VLOOKUP($B356,'[2]1516 Exp_Rev Access'!$F$7:$FS$310,10,FALSE))</f>
        <v>2990</v>
      </c>
      <c r="T356" s="90">
        <f>IF(ISNA(VLOOKUP($B356,'[2]1516 Exp_Rev Access'!$F$7:$FS$310,11,FALSE)),"",VLOOKUP($B356,'[2]1516 Exp_Rev Access'!$F$7:$FS$310,11,FALSE))</f>
        <v>5409</v>
      </c>
      <c r="U356" s="90">
        <f>IF(ISNA(VLOOKUP($B356,'[2]1516 Exp_Rev Access'!$F$7:$FS$310,12,FALSE)),"",VLOOKUP($B356,'[2]1516 Exp_Rev Access'!$F$7:$FS$310,12,FALSE))</f>
        <v>5861</v>
      </c>
      <c r="V356" s="90">
        <f>IF(ISNA(VLOOKUP($B356,'[2]1516 Exp_Rev Access'!$F$7:$FS$310,13,FALSE)),"",VLOOKUP($B356,'[2]1516 Exp_Rev Access'!$F$7:$FS$310,13,FALSE))</f>
        <v>6550</v>
      </c>
      <c r="W356" s="90">
        <f>IF(ISNA(VLOOKUP($B356,'[2]1516 Exp_Rev Access'!$F$7:$FS$310,14,FALSE)),"",VLOOKUP($B356,'[2]1516 Exp_Rev Access'!$F$7:$FS$310,14,FALSE))</f>
        <v>0</v>
      </c>
      <c r="X356" s="90">
        <f>IF(ISNA(VLOOKUP($B356,'[2]1516 Exp_Rev Access'!$F$7:$FS$310,15,FALSE)),"",VLOOKUP($B356,'[2]1516 Exp_Rev Access'!$F$7:$FS$310,15,FALSE))</f>
        <v>0</v>
      </c>
      <c r="Y356" s="90">
        <f>IF(ISNA(VLOOKUP($B356,'[2]1516 Exp_Rev Access'!$F$7:$FS$310,16,FALSE)),"",VLOOKUP($B356,'[2]1516 Exp_Rev Access'!$F$7:$FS$310,16,FALSE))</f>
        <v>34235.56</v>
      </c>
      <c r="Z356" s="90">
        <f>IF(ISNA(VLOOKUP($B356,'[2]1516 Exp_Rev Access'!$F$7:$FS$310,17,FALSE)),"",VLOOKUP($B356,'[2]1516 Exp_Rev Access'!$F$7:$FS$310,17,FALSE))</f>
        <v>34002.43</v>
      </c>
      <c r="AA356" s="90">
        <f>IF(ISNA(VLOOKUP($B356,'[2]1516 Exp_Rev Access'!$F$7:$FS$310,18,FALSE)),"",VLOOKUP($B356,'[2]1516 Exp_Rev Access'!$F$7:$FS$310,18,FALSE))</f>
        <v>126713.74</v>
      </c>
      <c r="AB356" s="90">
        <f>IF(ISNA(VLOOKUP($B356,'[2]1516 Exp_Rev Access'!$F$7:$FS$310,19,FALSE)),"",VLOOKUP($B356,'[2]1516 Exp_Rev Access'!$F$7:$FS$310,19,FALSE))</f>
        <v>0</v>
      </c>
      <c r="AC356" s="90">
        <f>IF(ISNA(VLOOKUP($B356,'[2]1516 Exp_Rev Access'!$F$7:$FS$310,20,FALSE)),"",VLOOKUP($B356,'[2]1516 Exp_Rev Access'!$F$7:$FS$310,20,FALSE))</f>
        <v>7233.92</v>
      </c>
      <c r="AD356" s="90">
        <f>IF(ISNA(VLOOKUP($B356,'[2]1516 Exp_Rev Access'!$F$7:$FS$310,21,FALSE)),"",VLOOKUP($B356,'[2]1516 Exp_Rev Access'!$F$7:$FS$310,21,FALSE))</f>
        <v>792639.4</v>
      </c>
      <c r="AE356" s="90">
        <f>IF(ISNA(VLOOKUP($B356,'[2]1516 Exp_Rev Access'!$F$7:$FS$310,22,FALSE)),"",VLOOKUP($B356,'[2]1516 Exp_Rev Access'!$F$7:$FS$310,22,FALSE))</f>
        <v>69795.58</v>
      </c>
      <c r="AF356" s="90">
        <f>IF(ISNA(VLOOKUP($B356,'[2]1516 Exp_Rev Access'!$F$7:$FS$310,23,FALSE)),"",VLOOKUP($B356,'[2]1516 Exp_Rev Access'!$F$7:$FS$310,23,FALSE))</f>
        <v>1333.36</v>
      </c>
      <c r="AG356" s="90">
        <f>IF(ISNA(VLOOKUP($B356,'[2]1516 Exp_Rev Access'!$F$7:$FS$310,24,FALSE)),"",VLOOKUP($B356,'[2]1516 Exp_Rev Access'!$F$7:$FS$310,24,FALSE))</f>
        <v>173910.66</v>
      </c>
      <c r="AH356" s="90">
        <f>IF(ISNA(VLOOKUP($B356,'[2]1516 Exp_Rev Access'!$F$7:$FS$310,25,FALSE)),"",VLOOKUP($B356,'[2]1516 Exp_Rev Access'!$F$7:$FS$310,25,FALSE))</f>
        <v>11021.4</v>
      </c>
      <c r="AI356" s="90">
        <f>IF(ISNA(VLOOKUP($B356,'[2]1516 Exp_Rev Access'!$F$7:$FS$310,26,FALSE)),"",VLOOKUP($B356,'[2]1516 Exp_Rev Access'!$F$7:$FS$310,26,FALSE))</f>
        <v>191144.01</v>
      </c>
      <c r="AJ356" s="90">
        <f>IF(ISNA(VLOOKUP($B356,'[2]1516 Exp_Rev Access'!$F$7:$FS$310,27,FALSE)),"",VLOOKUP($B356,'[2]1516 Exp_Rev Access'!$F$7:$FS$310,27,FALSE))</f>
        <v>0</v>
      </c>
      <c r="AK356" s="90">
        <f>IF(ISNA(VLOOKUP($B356,'[2]1516 Exp_Rev Access'!$F$7:$FS$310,28,FALSE)),"",VLOOKUP($B356,'[2]1516 Exp_Rev Access'!$F$7:$FS$310,28,FALSE))</f>
        <v>327251.51</v>
      </c>
      <c r="AL356" s="90">
        <f>IF(ISNA(VLOOKUP($B356,'[2]1516 Exp_Rev Access'!$F$7:$FS$310,29,FALSE)),"",VLOOKUP($B356,'[2]1516 Exp_Rev Access'!$F$7:$FS$310,29,FALSE))</f>
        <v>22210.58</v>
      </c>
      <c r="AM356" s="53">
        <f t="shared" si="852"/>
        <v>2069330.29</v>
      </c>
      <c r="AN356" s="92">
        <f t="shared" si="853"/>
        <v>2.8279214425980914E-2</v>
      </c>
      <c r="AO356" s="68">
        <f t="shared" si="854"/>
        <v>302.6172860629618</v>
      </c>
      <c r="AP356" s="90">
        <f>IF(ISNA(VLOOKUP($B356,'[2]1516 Exp_Rev Access'!$F$7:$FS$310,30,FALSE)),"",VLOOKUP($B356,'[2]1516 Exp_Rev Access'!$F$7:$FS$310,30,FALSE))</f>
        <v>41283213.159999996</v>
      </c>
      <c r="AQ356" s="90">
        <f>IF(ISNA(VLOOKUP($B356,'[2]1516 Exp_Rev Access'!$F$7:$FS$310,31,FALSE)),"",VLOOKUP($B356,'[2]1516 Exp_Rev Access'!$F$7:$FS$310,31,FALSE))</f>
        <v>1207514.52</v>
      </c>
      <c r="AR356" s="90">
        <f>IF(ISNA(VLOOKUP($B356,'[2]1516 Exp_Rev Access'!$F$7:$FS$310,32,FALSE)),"",VLOOKUP($B356,'[2]1516 Exp_Rev Access'!$F$7:$FS$310,32,FALSE))</f>
        <v>1399687.28</v>
      </c>
      <c r="AS356" s="90">
        <f>IF(ISNA(VLOOKUP($B356,'[2]1516 Exp_Rev Access'!$F$7:$FS$310,33,FALSE)),"",VLOOKUP($B356,'[2]1516 Exp_Rev Access'!$F$7:$FS$310,33,FALSE))</f>
        <v>65234.49</v>
      </c>
      <c r="AT356" s="90">
        <f>IF(ISNA(VLOOKUP($B356,'[2]1516 Exp_Rev Access'!$F$7:$FS$310,34,FALSE)),"",VLOOKUP($B356,'[2]1516 Exp_Rev Access'!$F$7:$FS$310,34,FALSE))</f>
        <v>0</v>
      </c>
      <c r="AU356" s="53">
        <f t="shared" si="855"/>
        <v>43955649.450000003</v>
      </c>
      <c r="AV356" s="93">
        <f t="shared" si="856"/>
        <v>0.60069252455092614</v>
      </c>
      <c r="AW356" s="53">
        <f t="shared" si="857"/>
        <v>6428.0407086168543</v>
      </c>
      <c r="AX356" s="90">
        <f>IF(ISNA(VLOOKUP($B356,'[2]1516 Exp_Rev Access'!$F$7:$FS$310,35,FALSE)),"",VLOOKUP($B356,'[2]1516 Exp_Rev Access'!$F$7:$FS$310,35,FALSE))</f>
        <v>0</v>
      </c>
      <c r="AY356" s="90">
        <f>IF(ISNA(VLOOKUP($B356,'[2]1516 Exp_Rev Access'!$F$7:$FS$310,36,FALSE)),"",VLOOKUP($B356,'[2]1516 Exp_Rev Access'!$F$7:$FS$310,36,FALSE))</f>
        <v>4732132.0199999996</v>
      </c>
      <c r="AZ356" s="90">
        <f>IF(ISNA(VLOOKUP($B356,'[2]1516 Exp_Rev Access'!$F$7:$FS$310,37,FALSE)),"",VLOOKUP($B356,'[2]1516 Exp_Rev Access'!$F$7:$FS$310,37,FALSE))</f>
        <v>199146.57</v>
      </c>
      <c r="BA356" s="90">
        <f>IF(ISNA(VLOOKUP($B356,'[2]1516 Exp_Rev Access'!$F$7:$FS$310,38,FALSE)),"",VLOOKUP($B356,'[2]1516 Exp_Rev Access'!$F$7:$FS$310,38,FALSE))</f>
        <v>0</v>
      </c>
      <c r="BB356" s="90">
        <f>IF(ISNA(VLOOKUP($B356,'[2]1516 Exp_Rev Access'!$F$7:$FS$310,39,FALSE)),"",VLOOKUP($B356,'[2]1516 Exp_Rev Access'!$F$7:$FS$310,39,FALSE))</f>
        <v>0</v>
      </c>
      <c r="BC356" s="90">
        <f>IF(ISNA(VLOOKUP($B356,'[2]1516 Exp_Rev Access'!$F$7:$FS$310,40,FALSE)),"",VLOOKUP($B356,'[2]1516 Exp_Rev Access'!$F$7:$FS$310,40,FALSE))</f>
        <v>1033462.32</v>
      </c>
      <c r="BD356" s="90">
        <f>IF(ISNA(VLOOKUP($B356,'[2]1516 Exp_Rev Access'!$F$7:$FS$310,41,FALSE)),"",VLOOKUP($B356,'[2]1516 Exp_Rev Access'!$F$7:$FS$310,41,FALSE))</f>
        <v>243142.57</v>
      </c>
      <c r="BE356" s="90">
        <f>IF(ISNA(VLOOKUP($B356,'[2]1516 Exp_Rev Access'!$F$7:$FS$310,42,FALSE)),"",VLOOKUP($B356,'[2]1516 Exp_Rev Access'!$F$7:$FS$310,42,FALSE))</f>
        <v>388428.36</v>
      </c>
      <c r="BF356" s="90">
        <f>IF(ISNA(VLOOKUP($B356,'[2]1516 Exp_Rev Access'!$F$7:$FS$310,43,FALSE)),"",VLOOKUP($B356,'[2]1516 Exp_Rev Access'!$F$7:$FS$310,43,FALSE))</f>
        <v>0</v>
      </c>
      <c r="BG356" s="90">
        <f>IF(ISNA(VLOOKUP($B356,'[2]1516 Exp_Rev Access'!$F$7:$FS$310,44,FALSE)),"",VLOOKUP($B356,'[2]1516 Exp_Rev Access'!$F$7:$FS$310,44,FALSE))</f>
        <v>138519.51</v>
      </c>
      <c r="BH356" s="90">
        <f>IF(ISNA(VLOOKUP($B356,'[2]1516 Exp_Rev Access'!$F$7:$FS$310,45,FALSE)),"",VLOOKUP($B356,'[2]1516 Exp_Rev Access'!$F$7:$FS$310,45,FALSE))</f>
        <v>68674.41</v>
      </c>
      <c r="BI356" s="90">
        <f>IF(ISNA(VLOOKUP($B356,'[2]1516 Exp_Rev Access'!$F$7:$FS$310,46,FALSE)),"",VLOOKUP($B356,'[2]1516 Exp_Rev Access'!$F$7:$FS$310,46,FALSE))</f>
        <v>0</v>
      </c>
      <c r="BJ356" s="90">
        <f>IF(ISNA(VLOOKUP($B356,'[2]1516 Exp_Rev Access'!$F$7:$FS$310,47,FALSE)),"",VLOOKUP($B356,'[2]1516 Exp_Rev Access'!$F$7:$FS$310,47,FALSE))</f>
        <v>23790.18</v>
      </c>
      <c r="BK356" s="90">
        <f>IF(ISNA(VLOOKUP($B356,'[2]1516 Exp_Rev Access'!$F$7:$FS$310,48,FALSE)),"",VLOOKUP($B356,'[2]1516 Exp_Rev Access'!$F$7:$FS$310,48,FALSE))</f>
        <v>2538123.9900000002</v>
      </c>
      <c r="BL356" s="90">
        <f>IF(ISNA(VLOOKUP($B356,'[2]1516 Exp_Rev Access'!$F$7:$FS$310,49,FALSE)),"",VLOOKUP($B356,'[2]1516 Exp_Rev Access'!$F$7:$FS$310,49,FALSE))</f>
        <v>0</v>
      </c>
      <c r="BM356" s="90">
        <f>IF(ISNA(VLOOKUP($B356,'[2]1516 Exp_Rev Access'!$F$7:$FS$310,50,FALSE)),"",VLOOKUP($B356,'[2]1516 Exp_Rev Access'!$F$7:$FS$310,50,FALSE))</f>
        <v>0</v>
      </c>
      <c r="BN356" s="90">
        <f>IF(ISNA(VLOOKUP($B356,'[2]1516 Exp_Rev Access'!$F$7:$FS$310,51,FALSE)),"",VLOOKUP($B356,'[2]1516 Exp_Rev Access'!$F$7:$FS$310,51,FALSE))</f>
        <v>0</v>
      </c>
      <c r="BO356" s="90">
        <f>IF(ISNA(VLOOKUP($B356,'[2]1516 Exp_Rev Access'!$F$7:$FS$310,52,FALSE)),"",VLOOKUP($B356,'[2]1516 Exp_Rev Access'!$F$7:$FS$310,52,FALSE))</f>
        <v>0</v>
      </c>
      <c r="BP356" s="90">
        <f>IF(ISNA(VLOOKUP($B356,'[2]1516 Exp_Rev Access'!$F$7:$FS$310,53,FALSE)),"",VLOOKUP($B356,'[2]1516 Exp_Rev Access'!$F$7:$FS$310,53,FALSE))</f>
        <v>0</v>
      </c>
      <c r="BQ356" s="90">
        <f>IF(ISNA(VLOOKUP($B356,'[2]1516 Exp_Rev Access'!$F$7:$FS$310,54,FALSE)),"",VLOOKUP($B356,'[2]1516 Exp_Rev Access'!$F$7:$FS$310,54,FALSE))</f>
        <v>0</v>
      </c>
      <c r="BR356" s="90">
        <f>IF(ISNA(VLOOKUP($B356,'[2]1516 Exp_Rev Access'!$F$7:$FS$310,55,FALSE)),"",VLOOKUP($B356,'[2]1516 Exp_Rev Access'!$F$7:$FS$310,55,FALSE))</f>
        <v>0</v>
      </c>
      <c r="BS356" s="90">
        <f>IF(ISNA(VLOOKUP($B356,'[2]1516 Exp_Rev Access'!$F$7:$FS$310,56,FALSE)),"",VLOOKUP($B356,'[2]1516 Exp_Rev Access'!$F$7:$FS$310,56,FALSE))</f>
        <v>0</v>
      </c>
      <c r="BT356" s="90">
        <f>IF(ISNA(VLOOKUP($B356,'[2]1516 Exp_Rev Access'!$F$7:$FS$310,57,FALSE)),"",VLOOKUP($B356,'[2]1516 Exp_Rev Access'!$F$7:$FS$310,57,FALSE))</f>
        <v>0</v>
      </c>
      <c r="BU356" s="90">
        <f>IF(ISNA(VLOOKUP($B356,'[2]1516 Exp_Rev Access'!$F$7:$FS$310,58,FALSE)),"",VLOOKUP($B356,'[2]1516 Exp_Rev Access'!$F$7:$FS$310,58,FALSE))</f>
        <v>0</v>
      </c>
      <c r="BV356" s="53">
        <f t="shared" si="858"/>
        <v>9365419.9299999997</v>
      </c>
      <c r="BW356" s="92">
        <f t="shared" si="859"/>
        <v>0.12798668229508453</v>
      </c>
      <c r="BX356" s="68">
        <f t="shared" si="860"/>
        <v>1369.5918799200363</v>
      </c>
      <c r="BY356" s="90">
        <f>IF(ISNA(VLOOKUP($B356,'[2]1516 Exp_Rev Access'!$F$7:$FS$310,59,FALSE)),"",VLOOKUP($B356,'[2]1516 Exp_Rev Access'!$F$7:$FS$310,59,FALSE))</f>
        <v>0</v>
      </c>
      <c r="BZ356" s="90">
        <f>IF(ISNA(VLOOKUP($B356,'[2]1516 Exp_Rev Access'!$F$7:$FS$310,60,FALSE)),"",VLOOKUP($B356,'[2]1516 Exp_Rev Access'!$F$7:$FS$310,60,FALSE))</f>
        <v>0</v>
      </c>
      <c r="CA356" s="90">
        <f>IF(ISNA(VLOOKUP($B356,'[2]1516 Exp_Rev Access'!$F$7:$FS$310,61,FALSE)),"",VLOOKUP($B356,'[2]1516 Exp_Rev Access'!$F$7:$FS$310,61,FALSE))</f>
        <v>0</v>
      </c>
      <c r="CB356" s="90">
        <f>IF(ISNA(VLOOKUP($B356,'[2]1516 Exp_Rev Access'!$F$7:$FS$310,62,FALSE)),"",VLOOKUP($B356,'[2]1516 Exp_Rev Access'!$F$7:$FS$310,62,FALSE))</f>
        <v>0</v>
      </c>
      <c r="CC356" s="90">
        <f>IF(ISNA(VLOOKUP($B356,'[2]1516 Exp_Rev Access'!$F$7:$FS$310,63,FALSE)),"",VLOOKUP($B356,'[2]1516 Exp_Rev Access'!$F$7:$FS$310,63,FALSE))</f>
        <v>97.18</v>
      </c>
      <c r="CD356" s="90">
        <f>IF(ISNA(VLOOKUP($B356,'[2]1516 Exp_Rev Access'!$F$7:$FS$310,64,FALSE)),"",VLOOKUP($B356,'[2]1516 Exp_Rev Access'!$F$7:$FS$310,64,FALSE))</f>
        <v>0</v>
      </c>
      <c r="CE356" s="53">
        <f t="shared" si="861"/>
        <v>97.18</v>
      </c>
      <c r="CF356" s="92">
        <f t="shared" si="862"/>
        <v>1.3280499837059966E-6</v>
      </c>
      <c r="CG356" s="94">
        <f t="shared" si="863"/>
        <v>1.4211529209094326E-2</v>
      </c>
      <c r="CH356" s="90">
        <f>IF(ISNA(VLOOKUP($B356,'[2]1516 Exp_Rev Access'!$F$7:$FS$310,65,FALSE)),"",VLOOKUP($B356,'[2]1516 Exp_Rev Access'!$F$7:$FS$310,65,FALSE))</f>
        <v>0</v>
      </c>
      <c r="CI356" s="90">
        <f>IF(ISNA(VLOOKUP($B356,'[2]1516 Exp_Rev Access'!$F$7:$FS$310,66,FALSE)),"",VLOOKUP($B356,'[2]1516 Exp_Rev Access'!$F$7:$FS$310,66,FALSE))</f>
        <v>0</v>
      </c>
      <c r="CJ356" s="90">
        <f>IF(ISNA(VLOOKUP($B356,'[2]1516 Exp_Rev Access'!$F$7:$FS$310,67,FALSE)),"",VLOOKUP($B356,'[2]1516 Exp_Rev Access'!$F$7:$FS$310,67,FALSE))</f>
        <v>0</v>
      </c>
      <c r="CK356" s="90">
        <f>IF(ISNA(VLOOKUP($B356,'[2]1516 Exp_Rev Access'!$F$7:$FS$310,68,FALSE)),"",VLOOKUP($B356,'[2]1516 Exp_Rev Access'!$F$7:$FS$310,68,FALSE))</f>
        <v>0</v>
      </c>
      <c r="CL356" s="90">
        <f>IF(ISNA(VLOOKUP($B356,'[2]1516 Exp_Rev Access'!$F$7:$FS$310,69,FALSE)),"",VLOOKUP($B356,'[2]1516 Exp_Rev Access'!$F$7:$FS$310,69,FALSE))</f>
        <v>0</v>
      </c>
      <c r="CM356" s="90">
        <f>IF(ISNA(VLOOKUP($B356,'[2]1516 Exp_Rev Access'!$F$7:$FS$310,70,FALSE)),"",VLOOKUP($B356,'[2]1516 Exp_Rev Access'!$F$7:$FS$310,70,FALSE))</f>
        <v>0</v>
      </c>
      <c r="CN356" s="90">
        <f>IF(ISNA(VLOOKUP($B356,'[2]1516 Exp_Rev Access'!$F$7:$FS$310,71,FALSE)),"",VLOOKUP($B356,'[2]1516 Exp_Rev Access'!$F$7:$FS$310,71,FALSE))</f>
        <v>0</v>
      </c>
      <c r="CO356" s="90">
        <f>IF(ISNA(VLOOKUP($B356,'[2]1516 Exp_Rev Access'!$F$7:$FS$310,72,FALSE)),"",VLOOKUP($B356,'[2]1516 Exp_Rev Access'!$F$7:$FS$310,72,FALSE))</f>
        <v>0</v>
      </c>
      <c r="CP356" s="90">
        <f>IF(ISNA(VLOOKUP($B356,'[2]1516 Exp_Rev Access'!$F$7:$FS$310,73,FALSE)),"",VLOOKUP($B356,'[2]1516 Exp_Rev Access'!$F$7:$FS$310,73,FALSE))</f>
        <v>0</v>
      </c>
      <c r="CQ356" s="90">
        <f>IF(ISNA(VLOOKUP($B356,'[2]1516 Exp_Rev Access'!$F$7:$FS$310,74,FALSE)),"",VLOOKUP($B356,'[2]1516 Exp_Rev Access'!$F$7:$FS$310,74,FALSE))</f>
        <v>997911.25</v>
      </c>
      <c r="CR356" s="90">
        <f>IF(ISNA(VLOOKUP($B356,'[2]1516 Exp_Rev Access'!$F$7:$FS$310,75,FALSE)),"",VLOOKUP($B356,'[2]1516 Exp_Rev Access'!$F$7:$FS$310,75,FALSE))</f>
        <v>0</v>
      </c>
      <c r="CS356" s="90">
        <f>IF(ISNA(VLOOKUP($B356,'[2]1516 Exp_Rev Access'!$F$7:$FS$310,76,FALSE)),"",VLOOKUP($B356,'[2]1516 Exp_Rev Access'!$F$7:$FS$310,76,FALSE))</f>
        <v>15380.62</v>
      </c>
      <c r="CT356" s="90">
        <f>IF(ISNA(VLOOKUP($B356,'[2]1516 Exp_Rev Access'!$F$7:$FS$310,77,FALSE)),"",VLOOKUP($B356,'[2]1516 Exp_Rev Access'!$F$7:$FS$310,77,FALSE))</f>
        <v>40946</v>
      </c>
      <c r="CU356" s="90">
        <f>IF(ISNA(VLOOKUP($B356,'[2]1516 Exp_Rev Access'!$F$7:$FS$310,78,FALSE)),"",VLOOKUP($B356,'[2]1516 Exp_Rev Access'!$F$7:$FS$310,78,FALSE))</f>
        <v>783985.06</v>
      </c>
      <c r="CV356" s="90">
        <f>IF(ISNA(VLOOKUP($B356,'[2]1516 Exp_Rev Access'!$F$7:$FS$310,79,FALSE)),"",VLOOKUP($B356,'[2]1516 Exp_Rev Access'!$F$7:$FS$310,79,FALSE))</f>
        <v>142806.76</v>
      </c>
      <c r="CW356" s="90">
        <f>IF(ISNA(VLOOKUP($B356,'[2]1516 Exp_Rev Access'!$F$7:$FS$310,80,FALSE)),"",VLOOKUP($B356,'[2]1516 Exp_Rev Access'!$F$7:$FS$310,80,FALSE))</f>
        <v>0</v>
      </c>
      <c r="CX356" s="90">
        <f>IF(ISNA(VLOOKUP($B356,'[2]1516 Exp_Rev Access'!$F$7:$FS$310,81,FALSE)),"",VLOOKUP($B356,'[2]1516 Exp_Rev Access'!$F$7:$FS$310,81,FALSE))</f>
        <v>0</v>
      </c>
      <c r="CY356" s="90">
        <f>IF(ISNA(VLOOKUP($B356,'[2]1516 Exp_Rev Access'!$F$7:$FS$310,82,FALSE)),"",VLOOKUP($B356,'[2]1516 Exp_Rev Access'!$F$7:$FS$310,82,FALSE))</f>
        <v>0</v>
      </c>
      <c r="CZ356" s="90">
        <f>IF(ISNA(VLOOKUP($B356,'[2]1516 Exp_Rev Access'!$F$7:$FS$310,83,FALSE)),"",VLOOKUP($B356,'[2]1516 Exp_Rev Access'!$F$7:$FS$310,83,FALSE))</f>
        <v>0</v>
      </c>
      <c r="DA356" s="90">
        <f>IF(ISNA(VLOOKUP($B356,'[2]1516 Exp_Rev Access'!$F$7:$FS$310,84,FALSE)),"",VLOOKUP($B356,'[2]1516 Exp_Rev Access'!$F$7:$FS$310,84,FALSE))</f>
        <v>0</v>
      </c>
      <c r="DB356" s="90">
        <f>IF(ISNA(VLOOKUP($B356,'[2]1516 Exp_Rev Access'!$F$7:$FS$310,85,FALSE)),"",VLOOKUP($B356,'[2]1516 Exp_Rev Access'!$F$7:$FS$310,85,FALSE))</f>
        <v>9171.1299999999992</v>
      </c>
      <c r="DC356" s="90">
        <f>IF(ISNA(VLOOKUP($B356,'[2]1516 Exp_Rev Access'!$F$7:$FS$310,86,FALSE)),"",VLOOKUP($B356,'[2]1516 Exp_Rev Access'!$F$7:$FS$310,86,FALSE))</f>
        <v>0</v>
      </c>
      <c r="DD356" s="90">
        <f>IF(ISNA(VLOOKUP($B356,'[2]1516 Exp_Rev Access'!$F$7:$FS$310,87,FALSE)),"",VLOOKUP($B356,'[2]1516 Exp_Rev Access'!$F$7:$FS$310,87,FALSE))</f>
        <v>0</v>
      </c>
      <c r="DE356" s="90">
        <f>IF(ISNA(VLOOKUP($B356,'[2]1516 Exp_Rev Access'!$F$7:$FS$310,88,FALSE)),"",VLOOKUP($B356,'[2]1516 Exp_Rev Access'!$F$7:$FS$310,88,FALSE))</f>
        <v>0</v>
      </c>
      <c r="DF356" s="90">
        <f>IF(ISNA(VLOOKUP($B356,'[2]1516 Exp_Rev Access'!$F$7:$FS$310,89,FALSE)),"",VLOOKUP($B356,'[2]1516 Exp_Rev Access'!$F$7:$FS$310,89,FALSE))</f>
        <v>0</v>
      </c>
      <c r="DG356" s="90">
        <f>IF(ISNA(VLOOKUP($B356,'[2]1516 Exp_Rev Access'!$F$7:$FS$310,90,FALSE)),"",VLOOKUP($B356,'[2]1516 Exp_Rev Access'!$F$7:$FS$310,90,FALSE))</f>
        <v>0</v>
      </c>
      <c r="DH356" s="90">
        <f>IF(ISNA(VLOOKUP($B356,'[2]1516 Exp_Rev Access'!$F$7:$FS$310,91,FALSE)),"",VLOOKUP($B356,'[2]1516 Exp_Rev Access'!$F$7:$FS$310,91,FALSE))</f>
        <v>0</v>
      </c>
      <c r="DI356" s="90">
        <f>IF(ISNA(VLOOKUP($B356,'[2]1516 Exp_Rev Access'!$F$7:$FS$310,92,FALSE)),"",VLOOKUP($B356,'[2]1516 Exp_Rev Access'!$F$7:$FS$310,92,FALSE))</f>
        <v>940647.26</v>
      </c>
      <c r="DJ356" s="90">
        <f>IF(ISNA(VLOOKUP($B356,'[2]1516 Exp_Rev Access'!$F$7:$FS$310,93,FALSE)),"",VLOOKUP($B356,'[2]1516 Exp_Rev Access'!$F$7:$FS$310,93,FALSE))</f>
        <v>0</v>
      </c>
      <c r="DK356" s="90">
        <f>IF(ISNA(VLOOKUP($B356,'[2]1516 Exp_Rev Access'!$F$7:$FS$310,94,FALSE)),"",VLOOKUP($B356,'[2]1516 Exp_Rev Access'!$F$7:$FS$310,94,FALSE))</f>
        <v>0</v>
      </c>
      <c r="DL356" s="90">
        <f>IF(ISNA(VLOOKUP($B356,'[2]1516 Exp_Rev Access'!$F$7:$FS$310,95,FALSE)),"",VLOOKUP($B356,'[2]1516 Exp_Rev Access'!$F$7:$FS$310,95,FALSE))</f>
        <v>0</v>
      </c>
      <c r="DM356" s="90">
        <f>IF(ISNA(VLOOKUP($B356,'[2]1516 Exp_Rev Access'!$F$7:$FS$310,96,FALSE)),"",VLOOKUP($B356,'[2]1516 Exp_Rev Access'!$F$7:$FS$310,96,FALSE))</f>
        <v>0</v>
      </c>
      <c r="DN356" s="90">
        <f>IF(ISNA(VLOOKUP($B356,'[2]1516 Exp_Rev Access'!$F$7:$FS$310,97,FALSE)),"",VLOOKUP($B356,'[2]1516 Exp_Rev Access'!$F$7:$FS$310,97,FALSE))</f>
        <v>0</v>
      </c>
      <c r="DO356" s="90">
        <f>IF(ISNA(VLOOKUP($B356,'[2]1516 Exp_Rev Access'!$F$7:$FS$310,98,FALSE)),"",VLOOKUP($B356,'[2]1516 Exp_Rev Access'!$F$7:$FS$310,98,FALSE))</f>
        <v>0</v>
      </c>
      <c r="DP356" s="90">
        <f>IF(ISNA(VLOOKUP($B356,'[2]1516 Exp_Rev Access'!$F$7:$FS$310,99,FALSE)),"",VLOOKUP($B356,'[2]1516 Exp_Rev Access'!$F$7:$FS$310,99,FALSE))</f>
        <v>0</v>
      </c>
      <c r="DQ356" s="90">
        <f>IF(ISNA(VLOOKUP($B356,'[2]1516 Exp_Rev Access'!$F$7:$FS$310,100,FALSE)),"",VLOOKUP($B356,'[2]1516 Exp_Rev Access'!$F$7:$FS$310,100,FALSE))</f>
        <v>0</v>
      </c>
      <c r="DR356" s="90">
        <f>IF(ISNA(VLOOKUP($B356,'[2]1516 Exp_Rev Access'!$F$7:$FS$310,101,FALSE)),"",VLOOKUP($B356,'[2]1516 Exp_Rev Access'!$F$7:$FS$310,101,FALSE))</f>
        <v>0</v>
      </c>
      <c r="DS356" s="90">
        <f>IF(ISNA(VLOOKUP($B356,'[2]1516 Exp_Rev Access'!$F$7:$FS$310,102,FALSE)),"",VLOOKUP($B356,'[2]1516 Exp_Rev Access'!$F$7:$FS$310,102,FALSE))</f>
        <v>0</v>
      </c>
      <c r="DT356" s="90">
        <f>IF(ISNA(VLOOKUP($B356,'[2]1516 Exp_Rev Access'!$F$7:$FS$310,103,FALSE)),"",VLOOKUP($B356,'[2]1516 Exp_Rev Access'!$F$7:$FS$310,103,FALSE))</f>
        <v>0</v>
      </c>
      <c r="DU356" s="90">
        <f>IF(ISNA(VLOOKUP($B356,'[2]1516 Exp_Rev Access'!$F$7:$FS$310,104,FALSE)),"",VLOOKUP($B356,'[2]1516 Exp_Rev Access'!$F$7:$FS$310,104,FALSE))</f>
        <v>0</v>
      </c>
      <c r="DV356" s="90">
        <f>IF(ISNA(VLOOKUP($B356,'[2]1516 Exp_Rev Access'!$F$7:$FS$310,105,FALSE)),"",VLOOKUP($B356,'[2]1516 Exp_Rev Access'!$F$7:$FS$310,105,FALSE))</f>
        <v>0</v>
      </c>
      <c r="DW356" s="90">
        <f>IF(ISNA(VLOOKUP($B356,'[2]1516 Exp_Rev Access'!$F$7:$FS$310,106,FALSE)),"",VLOOKUP($B356,'[2]1516 Exp_Rev Access'!$F$7:$FS$310,106,FALSE))</f>
        <v>0</v>
      </c>
      <c r="DX356" s="90">
        <f>IF(ISNA(VLOOKUP($B356,'[2]1516 Exp_Rev Access'!$F$7:$FS$310,107,FALSE)),"",VLOOKUP($B356,'[2]1516 Exp_Rev Access'!$F$7:$FS$310,107,FALSE))</f>
        <v>0</v>
      </c>
      <c r="DY356" s="90">
        <f>IF(ISNA(VLOOKUP($B356,'[2]1516 Exp_Rev Access'!$F$7:$FS$310,108,FALSE)),"",VLOOKUP($B356,'[2]1516 Exp_Rev Access'!$F$7:$FS$310,108,FALSE))</f>
        <v>0</v>
      </c>
      <c r="DZ356" s="90">
        <f>IF(ISNA(VLOOKUP($B356,'[2]1516 Exp_Rev Access'!$F$7:$FS$310,109,FALSE)),"",VLOOKUP($B356,'[2]1516 Exp_Rev Access'!$F$7:$FS$310,109,FALSE))</f>
        <v>0</v>
      </c>
      <c r="EA356" s="90">
        <f>IF(ISNA(VLOOKUP($B356,'[2]1516 Exp_Rev Access'!$F$7:$FS$310,110,FALSE)),"",VLOOKUP($B356,'[2]1516 Exp_Rev Access'!$F$7:$FS$310,110,FALSE))</f>
        <v>0</v>
      </c>
      <c r="EB356" s="90">
        <f>IF(ISNA(VLOOKUP($B356,'[2]1516 Exp_Rev Access'!$F$7:$FS$310,111,FALSE)),"",VLOOKUP($B356,'[2]1516 Exp_Rev Access'!$F$7:$FS$310,111,FALSE))</f>
        <v>0</v>
      </c>
      <c r="EC356" s="90">
        <f>IF(ISNA(VLOOKUP($B356,'[2]1516 Exp_Rev Access'!$F$7:$FS$310,112,FALSE)),"",VLOOKUP($B356,'[2]1516 Exp_Rev Access'!$F$7:$FS$310,112,FALSE))</f>
        <v>0</v>
      </c>
      <c r="ED356" s="90">
        <f>IF(ISNA(VLOOKUP($B356,'[2]1516 Exp_Rev Access'!$F$7:$FS$310,113,FALSE)),"",VLOOKUP($B356,'[2]1516 Exp_Rev Access'!$F$7:$FS$310,113,FALSE))</f>
        <v>0</v>
      </c>
      <c r="EE356" s="90">
        <f>IF(ISNA(VLOOKUP($B356,'[2]1516 Exp_Rev Access'!$F$7:$FS$310,114,FALSE)),"",VLOOKUP($B356,'[2]1516 Exp_Rev Access'!$F$7:$FS$310,114,FALSE))</f>
        <v>0</v>
      </c>
      <c r="EF356" s="90">
        <f>IF(ISNA(VLOOKUP($B356,'[2]1516 Exp_Rev Access'!$F$7:$FS$310,115,FALSE)),"",VLOOKUP($B356,'[2]1516 Exp_Rev Access'!$F$7:$FS$310,115,FALSE))</f>
        <v>0</v>
      </c>
      <c r="EG356" s="90">
        <f>IF(ISNA(VLOOKUP($B356,'[2]1516 Exp_Rev Access'!$F$7:$FS$310,116,FALSE)),"",VLOOKUP($B356,'[2]1516 Exp_Rev Access'!$F$7:$FS$310,116,FALSE))</f>
        <v>0</v>
      </c>
      <c r="EH356" s="90">
        <f>IF(ISNA(VLOOKUP($B356,'[2]1516 Exp_Rev Access'!$F$7:$FS$310,117,FALSE)),"",VLOOKUP($B356,'[2]1516 Exp_Rev Access'!$F$7:$FS$310,117,FALSE))</f>
        <v>0</v>
      </c>
      <c r="EI356" s="90">
        <f>IF(ISNA(VLOOKUP($B356,'[2]1516 Exp_Rev Access'!$F$7:$FS$310,118,FALSE)),"",VLOOKUP($B356,'[2]1516 Exp_Rev Access'!$F$7:$FS$310,118,FALSE))</f>
        <v>0</v>
      </c>
      <c r="EJ356" s="90">
        <f>IF(ISNA(VLOOKUP($B356,'[2]1516 Exp_Rev Access'!$F$7:$FS$310,119,FALSE)),"",VLOOKUP($B356,'[2]1516 Exp_Rev Access'!$F$7:$FS$310,119,FALSE))</f>
        <v>0</v>
      </c>
      <c r="EK356" s="90">
        <f>IF(ISNA(VLOOKUP($B356,'[2]1516 Exp_Rev Access'!$F$7:$FS$310,120,FALSE)),"",VLOOKUP($B356,'[2]1516 Exp_Rev Access'!$F$7:$FS$310,120,FALSE))</f>
        <v>0</v>
      </c>
      <c r="EL356" s="90">
        <f>IF(ISNA(VLOOKUP($B356,'[2]1516 Exp_Rev Access'!$F$7:$FS$310,121,FALSE)),"",VLOOKUP($B356,'[2]1516 Exp_Rev Access'!$F$7:$FS$310,121,FALSE))</f>
        <v>0</v>
      </c>
      <c r="EM356" s="90">
        <f>IF(ISNA(VLOOKUP($B356,'[2]1516 Exp_Rev Access'!$F$7:$FS$310,122,FALSE)),"",VLOOKUP($B356,'[2]1516 Exp_Rev Access'!$F$7:$FS$310,122,FALSE))</f>
        <v>0</v>
      </c>
      <c r="EN356" s="90">
        <f>IF(ISNA(VLOOKUP($B356,'[2]1516 Exp_Rev Access'!$F$7:$FS$310,123,FALSE)),"",VLOOKUP($B356,'[2]1516 Exp_Rev Access'!$F$7:$FS$310,123,FALSE))</f>
        <v>0</v>
      </c>
      <c r="EO356" s="90">
        <f>IF(ISNA(VLOOKUP($B356,'[2]1516 Exp_Rev Access'!$F$7:$FS$310,124,FALSE)),"",VLOOKUP($B356,'[2]1516 Exp_Rev Access'!$F$7:$FS$310,124,FALSE))</f>
        <v>159646.95000000001</v>
      </c>
      <c r="EP356" s="90">
        <f>IF(ISNA(VLOOKUP($B356,'[2]1516 Exp_Rev Access'!$F$7:$FS$310,125,FALSE)),"",VLOOKUP($B356,'[2]1516 Exp_Rev Access'!$F$7:$FS$310,125,FALSE))</f>
        <v>0</v>
      </c>
      <c r="EQ356" s="90">
        <f>IF(ISNA(VLOOKUP($B356,'[2]1516 Exp_Rev Access'!$F$7:$FS$310,126,FALSE)),"",VLOOKUP($B356,'[2]1516 Exp_Rev Access'!$F$7:$FS$310,126,FALSE))</f>
        <v>0</v>
      </c>
      <c r="ER356" s="90">
        <f>IF(ISNA(VLOOKUP($B356,'[2]1516 Exp_Rev Access'!$F$7:$FS$310,127,FALSE)),"",VLOOKUP($B356,'[2]1516 Exp_Rev Access'!$F$7:$FS$310,127,FALSE))</f>
        <v>0</v>
      </c>
      <c r="ES356" s="90">
        <f>IF(ISNA(VLOOKUP($B356,'[2]1516 Exp_Rev Access'!$F$7:$FS$310,128,FALSE)),"",VLOOKUP($B356,'[2]1516 Exp_Rev Access'!$F$7:$FS$310,128,FALSE))</f>
        <v>0</v>
      </c>
      <c r="ET356" s="90">
        <f>IF(ISNA(VLOOKUP($B356,'[2]1516 Exp_Rev Access'!$F$7:$FS$310,129,FALSE)),"",VLOOKUP($B356,'[2]1516 Exp_Rev Access'!$F$7:$FS$310,129,FALSE))</f>
        <v>0</v>
      </c>
      <c r="EU356" s="90">
        <f>IF(ISNA(VLOOKUP($B356,'[2]1516 Exp_Rev Access'!$F$7:$FS$310,130,FALSE)),"",VLOOKUP($B356,'[2]1516 Exp_Rev Access'!$F$7:$FS$310,130,FALSE))</f>
        <v>0</v>
      </c>
      <c r="EV356" s="90">
        <f>IF(ISNA(VLOOKUP($B356,'[2]1516 Exp_Rev Access'!$F$7:$FS$310,131,FALSE)),"",VLOOKUP($B356,'[2]1516 Exp_Rev Access'!$F$7:$FS$310,131,FALSE))</f>
        <v>0</v>
      </c>
      <c r="EW356" s="90">
        <f>IF(ISNA(VLOOKUP($B356,'[2]1516 Exp_Rev Access'!$F$7:$FS$310,132,FALSE)),"",VLOOKUP($B356,'[2]1516 Exp_Rev Access'!$F$7:$FS$310,132,FALSE))</f>
        <v>0</v>
      </c>
      <c r="EX356" s="90">
        <f>IF(ISNA(VLOOKUP($B356,'[2]1516 Exp_Rev Access'!$F$7:$FS$310,133,FALSE)),"",VLOOKUP($B356,'[2]1516 Exp_Rev Access'!$F$7:$FS$310,133,FALSE))</f>
        <v>0</v>
      </c>
      <c r="EY356" s="90">
        <f>IF(ISNA(VLOOKUP($B356,'[2]1516 Exp_Rev Access'!$F$7:$FS$310,134,FALSE)),"",VLOOKUP($B356,'[2]1516 Exp_Rev Access'!$F$7:$FS$310,134,FALSE))</f>
        <v>0</v>
      </c>
      <c r="EZ356" s="90">
        <f>IF(ISNA(VLOOKUP($B356,'[2]1516 Exp_Rev Access'!$F$7:$FS$310,135,FALSE)),"",VLOOKUP($B356,'[2]1516 Exp_Rev Access'!$F$7:$FS$310,135,FALSE))</f>
        <v>0</v>
      </c>
      <c r="FA356" s="90">
        <f>IF(ISNA(VLOOKUP($B356,'[2]1516 Exp_Rev Access'!$F$7:$FS$310,136,FALSE)),"",VLOOKUP($B356,'[2]1516 Exp_Rev Access'!$F$7:$FS$310,136,FALSE))</f>
        <v>0</v>
      </c>
      <c r="FB356" s="90">
        <f>IF(ISNA(VLOOKUP($B356,'[2]1516 Exp_Rev Access'!$F$7:$FS$310,137,FALSE)),"",VLOOKUP($B356,'[2]1516 Exp_Rev Access'!$F$7:$FS$310,137,FALSE))</f>
        <v>0</v>
      </c>
      <c r="FC356" s="90">
        <f>IF(ISNA(VLOOKUP($B356,'[2]1516 Exp_Rev Access'!$F$7:$FS$310,138,FALSE)),"",VLOOKUP($B356,'[2]1516 Exp_Rev Access'!$F$7:$FS$310,138,FALSE))</f>
        <v>0</v>
      </c>
      <c r="FD356" s="90">
        <f>IF(ISNA(VLOOKUP($B356,'[2]1516 Exp_Rev Access'!$F$7:$FS$310,139,FALSE)),"",VLOOKUP($B356,'[2]1516 Exp_Rev Access'!$F$7:$FS$310,139,FALSE))</f>
        <v>0</v>
      </c>
      <c r="FE356" s="90">
        <f>IF(ISNA(VLOOKUP($B356,'[2]1516 Exp_Rev Access'!$F$7:$FS$310,140,FALSE)),"",VLOOKUP($B356,'[2]1516 Exp_Rev Access'!$F$7:$FS$310,140,FALSE))</f>
        <v>0</v>
      </c>
      <c r="FF356" s="90">
        <f>IF(ISNA(VLOOKUP($B356,'[2]1516 Exp_Rev Access'!$F$7:$FS$310,141,FALSE)),"",VLOOKUP($B356,'[2]1516 Exp_Rev Access'!$F$7:$FS$310,141,FALSE))</f>
        <v>0</v>
      </c>
      <c r="FG356" s="90">
        <f>IF(ISNA(VLOOKUP($B356,'[2]1516 Exp_Rev Access'!$F$7:$FS$310,142,FALSE)),"",VLOOKUP($B356,'[2]1516 Exp_Rev Access'!$F$7:$FS$310,142,FALSE))</f>
        <v>0</v>
      </c>
      <c r="FH356" s="90">
        <f>IF(ISNA(VLOOKUP($B356,'[2]1516 Exp_Rev Access'!$F$7:$FS$310,143,FALSE)),"",VLOOKUP($B356,'[2]1516 Exp_Rev Access'!$F$7:$FS$310,143,FALSE))</f>
        <v>0</v>
      </c>
      <c r="FI356" s="90">
        <f>IF(ISNA(VLOOKUP($B356,'[2]1516 Exp_Rev Access'!$F$7:$FS$310,144,FALSE)),"",VLOOKUP($B356,'[2]1516 Exp_Rev Access'!$F$7:$FS$310,144,FALSE))</f>
        <v>0</v>
      </c>
      <c r="FJ356" s="90">
        <f>IF(ISNA(VLOOKUP($B356,'[2]1516 Exp_Rev Access'!$F$7:$FS$310,145,FALSE)),"",VLOOKUP($B356,'[2]1516 Exp_Rev Access'!$F$7:$FS$310,145,FALSE))</f>
        <v>0</v>
      </c>
      <c r="FK356" s="90">
        <f>IF(ISNA(VLOOKUP($B356,'[2]1516 Exp_Rev Access'!$F$7:$FS$310,146,FALSE)),"",VLOOKUP($B356,'[2]1516 Exp_Rev Access'!$F$7:$FS$310,146,FALSE))</f>
        <v>0</v>
      </c>
      <c r="FL356" s="90">
        <f>IF(ISNA(VLOOKUP($B356,'[2]1516 Exp_Rev Access'!$F$7:$FS$310,1147,FALSE)),"",VLOOKUP($B356,'[2]1516 Exp_Rev Access'!$F$7:$FS$310,147,FALSE))</f>
        <v>0</v>
      </c>
      <c r="FM356" s="90">
        <f>IF(ISNA(VLOOKUP($B356,'[2]1516 Exp_Rev Access'!$F$7:$FS$310,148,FALSE)),"",VLOOKUP($B356,'[2]1516 Exp_Rev Access'!$F$7:$FS$310,148,FALSE))</f>
        <v>0</v>
      </c>
      <c r="FN356" s="90">
        <f>IF(ISNA(VLOOKUP($B356,'[2]1516 Exp_Rev Access'!$F$7:$FS$310,149,FALSE)),"",VLOOKUP($B356,'[2]1516 Exp_Rev Access'!$F$7:$FS$310,149,FALSE))</f>
        <v>0</v>
      </c>
      <c r="FO356" s="90">
        <f>IF(ISNA(VLOOKUP($B356,'[2]1516 Exp_Rev Access'!$F$7:$FS$310,150,FALSE)),"",VLOOKUP($B356,'[2]1516 Exp_Rev Access'!$F$7:$FS$310,150,FALSE))</f>
        <v>0</v>
      </c>
      <c r="FP356" s="90">
        <f>IF(ISNA(VLOOKUP($B356,'[2]1516 Exp_Rev Access'!$F$7:$FS$310,151,FALSE)),"",VLOOKUP($B356,'[2]1516 Exp_Rev Access'!$F$7:$FS$310,151,FALSE))</f>
        <v>0</v>
      </c>
      <c r="FQ356" s="90">
        <f>IF(ISNA(VLOOKUP($B356,'[2]1516 Exp_Rev Access'!$F$7:$FS$310,152,FALSE)),"",VLOOKUP($B356,'[2]1516 Exp_Rev Access'!$F$7:$FS$310,152,FALSE))</f>
        <v>0</v>
      </c>
      <c r="FR356" s="90">
        <f>IF(ISNA(VLOOKUP($B356,'[2]1516 Exp_Rev Access'!$F$7:$FS$310,153,FALSE)),"",VLOOKUP($B356,'[2]1516 Exp_Rev Access'!$F$7:$FS$310,153,FALSE))</f>
        <v>140178.46</v>
      </c>
      <c r="FS356" s="53">
        <f t="shared" si="864"/>
        <v>3230673.49</v>
      </c>
      <c r="FT356" s="92">
        <f t="shared" si="865"/>
        <v>4.4149988431301662E-2</v>
      </c>
      <c r="FU356" s="116">
        <f t="shared" si="866"/>
        <v>472.45123140750877</v>
      </c>
      <c r="FV356" s="90">
        <f>IF(ISNA(VLOOKUP($B356,'[2]1516 Exp_Rev Access'!$F$7:$FS$310,154,FALSE)),"",VLOOKUP($B356,'[2]1516 Exp_Rev Access'!$F$7:$FS$310,154,FALSE))</f>
        <v>0</v>
      </c>
      <c r="FW356" s="90">
        <f>IF(ISNA(VLOOKUP($B356,'[2]1516 Exp_Rev Access'!$F$7:$FS$310,155,FALSE)),"",VLOOKUP($B356,'[2]1516 Exp_Rev Access'!$F$7:$FS$310,155,FALSE))</f>
        <v>0</v>
      </c>
      <c r="FX356" s="90">
        <f>IF(ISNA(VLOOKUP($B356,'[2]1516 Exp_Rev Access'!$F$7:$FS$310,156,FALSE)),"",VLOOKUP($B356,'[2]1516 Exp_Rev Access'!$F$7:$FS$310,156,FALSE))</f>
        <v>0</v>
      </c>
      <c r="FY356" s="90">
        <f>IF(ISNA(VLOOKUP($B356,'[2]1516 Exp_Rev Access'!$F$7:$FS$310,157,FALSE)),"",VLOOKUP($B356,'[2]1516 Exp_Rev Access'!$F$7:$FS$310,157,FALSE))</f>
        <v>0</v>
      </c>
      <c r="FZ356" s="90">
        <f>IF(ISNA(VLOOKUP($B356,'[2]1516 Exp_Rev Access'!$F$7:$FS$310,158,FALSE)),"",VLOOKUP($B356,'[2]1516 Exp_Rev Access'!$F$7:$FS$310,158,FALSE))</f>
        <v>0</v>
      </c>
      <c r="GA356" s="90">
        <f>IF(ISNA(VLOOKUP($B356,'[2]1516 Exp_Rev Access'!$F$7:$FS$310,159,FALSE)),"",VLOOKUP($B356,'[2]1516 Exp_Rev Access'!$F$7:$FS$310,159,FALSE))</f>
        <v>0</v>
      </c>
      <c r="GB356" s="90">
        <f>IF(ISNA(VLOOKUP($B356,'[2]1516 Exp_Rev Access'!$F$7:$FS$310,160,FALSE)),"",VLOOKUP($B356,'[2]1516 Exp_Rev Access'!$F$7:$FS$310,160,FALSE))</f>
        <v>0</v>
      </c>
      <c r="GC356" s="90">
        <f>IF(ISNA(VLOOKUP($B356,'[2]1516 Exp_Rev Access'!$F$7:$FS$310,161,FALSE)),"",VLOOKUP($B356,'[2]1516 Exp_Rev Access'!$F$7:$FS$310,161,FALSE))</f>
        <v>0</v>
      </c>
      <c r="GD356" s="90">
        <f>IF(ISNA(VLOOKUP($B356,'[2]1516 Exp_Rev Access'!$F$7:$FS$310,162,FALSE)),"",VLOOKUP($B356,'[2]1516 Exp_Rev Access'!$F$7:$FS$310,162,FALSE))</f>
        <v>0</v>
      </c>
      <c r="GE356" s="90">
        <f>IF(ISNA(VLOOKUP($B356,'[2]1516 Exp_Rev Access'!$F$7:$FS$310,163,FALSE)),"",VLOOKUP($B356,'[2]1516 Exp_Rev Access'!$F$7:$FS$310,163,FALSE))</f>
        <v>10207.36</v>
      </c>
      <c r="GF356" s="90">
        <f>IF(ISNA(VLOOKUP($B356,'[2]1516 Exp_Rev Access'!$F$7:$FS$310,164,FALSE)),"",VLOOKUP($B356,'[2]1516 Exp_Rev Access'!$F$7:$FS$310,164,FALSE))</f>
        <v>0</v>
      </c>
      <c r="GG356" s="90">
        <f>IF(ISNA(VLOOKUP($B356,'[2]1516 Exp_Rev Access'!$F$7:$FS$310,165,FALSE)),"",VLOOKUP($B356,'[2]1516 Exp_Rev Access'!$F$7:$FS$310,165,FALSE))</f>
        <v>0</v>
      </c>
      <c r="GH356" s="90">
        <f>IF(ISNA(VLOOKUP($B356,'[2]1516 Exp_Rev Access'!$F$7:$FS$310,166,FALSE)),"",VLOOKUP($B356,'[2]1516 Exp_Rev Access'!$F$7:$FS$310,166,FALSE))</f>
        <v>0</v>
      </c>
      <c r="GI356" s="90">
        <f>IF(ISNA(VLOOKUP($B356,'[2]1516 Exp_Rev Access'!$F$7:$FS$310,167,FALSE)),"",VLOOKUP($B356,'[2]1516 Exp_Rev Access'!$F$7:$FS$310,167,FALSE))</f>
        <v>0</v>
      </c>
      <c r="GJ356" s="90">
        <f>IF(ISNA(VLOOKUP($B356,'[2]1516 Exp_Rev Access'!$F$7:$FS$310,168,FALSE)),"",VLOOKUP($B356,'[2]1516 Exp_Rev Access'!$F$7:$FS$310,168,FALSE))</f>
        <v>0</v>
      </c>
      <c r="GK356" s="90">
        <f>IF(ISNA(VLOOKUP($B356,'[2]1516 Exp_Rev Access'!$F$7:$FS$310,169,FALSE)),"",VLOOKUP($B356,'[2]1516 Exp_Rev Access'!$F$7:$FS$310,169,FALSE))</f>
        <v>4960.0200000000004</v>
      </c>
      <c r="GL356" s="90">
        <f>IF(ISNA(VLOOKUP($B356,'[2]1516 Exp_Rev Access'!$F$7:$FS$310,170,FALSE)),"",VLOOKUP($B356,'[2]1516 Exp_Rev Access'!$F$7:$FS$310,170,FALSE))</f>
        <v>0</v>
      </c>
      <c r="GM356" s="90">
        <f>IF(ISNA(VLOOKUP($B356,'[2]1516 Exp_Rev Access'!$F$7:$FT$310,171,FALSE)),"",VLOOKUP($B356,'[2]1516 Exp_Rev Access'!$F$7:$FT$310,171,FALSE))</f>
        <v>0</v>
      </c>
      <c r="GN356" s="90">
        <f>IF(ISNA(VLOOKUP($B356,'[2]1516 Exp_Rev Access'!$F$7:$FU$310,172,FALSE)),"",VLOOKUP($B356,'[2]1516 Exp_Rev Access'!$F$7:$FU$310,172,FALSE))</f>
        <v>0</v>
      </c>
      <c r="GO356" s="90">
        <f>IF(ISNA(VLOOKUP($B356,'[2]1516 Exp_Rev Access'!$F$7:$FV$310,173,FALSE)),"",VLOOKUP($B356,'[2]1516 Exp_Rev Access'!$F$7:$FV$310,173,FALSE))</f>
        <v>0</v>
      </c>
      <c r="GP356" s="90">
        <f>IF(ISNA(VLOOKUP($B356,'[2]1516 Exp_Rev Access'!$F$7:$GA$310,174,FALSE)),"",VLOOKUP($B356,'[2]1516 Exp_Rev Access'!$F$7:$GA$310,174,FALSE))</f>
        <v>0</v>
      </c>
      <c r="GQ356" s="90">
        <f>IF(ISNA(VLOOKUP($B356,'[2]1516 Exp_Rev Access'!$F$7:$GA$310,175,FALSE)),"",VLOOKUP($B356,'[2]1516 Exp_Rev Access'!$F$7:$GA$310,175,FALSE))</f>
        <v>0</v>
      </c>
      <c r="GR356" s="90">
        <f>IF(ISNA(VLOOKUP($B356,'[2]1516 Exp_Rev Access'!$F$7:$GA$310,176,FALSE)),"",VLOOKUP($B356,'[2]1516 Exp_Rev Access'!$F$7:$GA$310,176,FALSE))</f>
        <v>0</v>
      </c>
      <c r="GS356" s="90">
        <f>IF(ISNA(VLOOKUP($B356,'[2]1516 Exp_Rev Access'!$F$7:$GA$310,177,FALSE)),"",VLOOKUP($B356,'[2]1516 Exp_Rev Access'!$F$7:$GA$310,177,FALSE))</f>
        <v>0</v>
      </c>
      <c r="GT356" s="90">
        <f>IF(ISNA(VLOOKUP($B356,'[2]1516 Exp_Rev Access'!$F$7:$GA$310,178,FALSE)),"",VLOOKUP($B356,'[2]1516 Exp_Rev Access'!$F$7:$GA$310,178,FALSE))</f>
        <v>0</v>
      </c>
      <c r="GU356" s="53">
        <f t="shared" si="867"/>
        <v>15167.380000000001</v>
      </c>
      <c r="GV356" s="92">
        <f t="shared" si="868"/>
        <v>2.0727555836450566E-4</v>
      </c>
      <c r="GW356" s="114">
        <f t="shared" si="869"/>
        <v>2.2180661030606408</v>
      </c>
    </row>
    <row r="357" spans="1:222" x14ac:dyDescent="0.2">
      <c r="B357" s="87" t="s">
        <v>708</v>
      </c>
      <c r="C357" s="87" t="s">
        <v>709</v>
      </c>
      <c r="D357" s="88">
        <f>IF(ISNA(VLOOKUP($B357,'[2]1516 enrollment_Rev_Exp by size'!$A$6:$C$325,3,FALSE)),"",VLOOKUP($B357,'[2]1516 enrollment_Rev_Exp by size'!$A$6:$C$325,3,FALSE))</f>
        <v>9795.6</v>
      </c>
      <c r="E357" s="89">
        <v>108858249.02</v>
      </c>
      <c r="F357" s="67">
        <f t="shared" si="847"/>
        <v>108858249.02</v>
      </c>
      <c r="G357" s="67">
        <f t="shared" si="848"/>
        <v>0</v>
      </c>
      <c r="H357" s="90">
        <f>IF(ISNA(VLOOKUP($B357,'[2]1516 Exp_Rev Access'!$F$7:$FS$310,2,FALSE)),"",VLOOKUP($B357,'[2]1516 Exp_Rev Access'!$F$7:$FS$310,2,FALSE))</f>
        <v>23069015.449999999</v>
      </c>
      <c r="I357" s="90">
        <f>IF(ISNA(VLOOKUP($B357,'[2]1516 Exp_Rev Access'!$F$7:$FS$310,3,FALSE)),"",VLOOKUP($B357,'[2]1516 Exp_Rev Access'!$F$7:$FS$310,3,FALSE))</f>
        <v>0</v>
      </c>
      <c r="J357" s="90">
        <f>IF(ISNA(VLOOKUP($B357,'[2]1516 Exp_Rev Access'!$F$7:$FS$310,4,FALSE)),"",VLOOKUP($B357,'[2]1516 Exp_Rev Access'!$F$7:$FS$310,4,FALSE))</f>
        <v>16780.93</v>
      </c>
      <c r="K357" s="90">
        <f>IF(ISNA(VLOOKUP($B357,'[2]1516 Exp_Rev Access'!$F$7:$FS$310,5,FALSE)),"-",VLOOKUP($B357,'[2]1516 Exp_Rev Access'!$F$7:$FS$310,5,FALSE))</f>
        <v>23707.18</v>
      </c>
      <c r="L357" s="90">
        <f>IF(ISNA(VLOOKUP($B357,'[2]1516 Exp_Rev Access'!$F$7:$FS$310,6,FALSE)),"",VLOOKUP($B357,'[2]1516 Exp_Rev Access'!$F$7:$FS$310,6,FALSE))</f>
        <v>0</v>
      </c>
      <c r="M357" s="90">
        <f>IF(ISNA(VLOOKUP($B357,'[2]1516 Exp_Rev Access'!$F$7:$FS$310,7,FALSE)),"",VLOOKUP($B357,'[2]1516 Exp_Rev Access'!$F$7:$FS$310,7,FALSE))</f>
        <v>0</v>
      </c>
      <c r="N357" s="53">
        <f t="shared" si="849"/>
        <v>23109503.559999999</v>
      </c>
      <c r="O357" s="91">
        <f t="shared" si="850"/>
        <v>0.21228987024909984</v>
      </c>
      <c r="P357" s="53">
        <f t="shared" si="851"/>
        <v>2359.1718281677486</v>
      </c>
      <c r="Q357" s="90">
        <f>IF(ISNA(VLOOKUP($B357,'[2]1516 Exp_Rev Access'!$F$7:$FS$310,8,FALSE)),"",VLOOKUP($B357,'[2]1516 Exp_Rev Access'!$F$7:$FS$310,8,FALSE))</f>
        <v>709556.48</v>
      </c>
      <c r="R357" s="90">
        <f>IF(ISNA(VLOOKUP($B357,'[2]1516 Exp_Rev Access'!$F$7:$FS$310,9,FALSE)),"",VLOOKUP($B357,'[2]1516 Exp_Rev Access'!$F$7:$FS$310,9,FALSE))</f>
        <v>0</v>
      </c>
      <c r="S357" s="90">
        <f>IF(ISNA(VLOOKUP($B357,'[2]1516 Exp_Rev Access'!$F$7:$FS$310,10,FALSE)),"",VLOOKUP($B357,'[2]1516 Exp_Rev Access'!$F$7:$FS$310,10,FALSE))</f>
        <v>42844.5</v>
      </c>
      <c r="T357" s="90">
        <f>IF(ISNA(VLOOKUP($B357,'[2]1516 Exp_Rev Access'!$F$7:$FS$310,11,FALSE)),"",VLOOKUP($B357,'[2]1516 Exp_Rev Access'!$F$7:$FS$310,11,FALSE))</f>
        <v>0</v>
      </c>
      <c r="U357" s="90">
        <f>IF(ISNA(VLOOKUP($B357,'[2]1516 Exp_Rev Access'!$F$7:$FS$310,12,FALSE)),"",VLOOKUP($B357,'[2]1516 Exp_Rev Access'!$F$7:$FS$310,12,FALSE))</f>
        <v>154940</v>
      </c>
      <c r="V357" s="90">
        <f>IF(ISNA(VLOOKUP($B357,'[2]1516 Exp_Rev Access'!$F$7:$FS$310,13,FALSE)),"",VLOOKUP($B357,'[2]1516 Exp_Rev Access'!$F$7:$FS$310,13,FALSE))</f>
        <v>16890</v>
      </c>
      <c r="W357" s="90">
        <f>IF(ISNA(VLOOKUP($B357,'[2]1516 Exp_Rev Access'!$F$7:$FS$310,14,FALSE)),"",VLOOKUP($B357,'[2]1516 Exp_Rev Access'!$F$7:$FS$310,14,FALSE))</f>
        <v>0</v>
      </c>
      <c r="X357" s="90">
        <f>IF(ISNA(VLOOKUP($B357,'[2]1516 Exp_Rev Access'!$F$7:$FS$310,15,FALSE)),"",VLOOKUP($B357,'[2]1516 Exp_Rev Access'!$F$7:$FS$310,15,FALSE))</f>
        <v>0</v>
      </c>
      <c r="Y357" s="90">
        <f>IF(ISNA(VLOOKUP($B357,'[2]1516 Exp_Rev Access'!$F$7:$FS$310,16,FALSE)),"",VLOOKUP($B357,'[2]1516 Exp_Rev Access'!$F$7:$FS$310,16,FALSE))</f>
        <v>226593.33</v>
      </c>
      <c r="Z357" s="90">
        <f>IF(ISNA(VLOOKUP($B357,'[2]1516 Exp_Rev Access'!$F$7:$FS$310,17,FALSE)),"",VLOOKUP($B357,'[2]1516 Exp_Rev Access'!$F$7:$FS$310,17,FALSE))</f>
        <v>633.4</v>
      </c>
      <c r="AA357" s="90">
        <f>IF(ISNA(VLOOKUP($B357,'[2]1516 Exp_Rev Access'!$F$7:$FS$310,18,FALSE)),"",VLOOKUP($B357,'[2]1516 Exp_Rev Access'!$F$7:$FS$310,18,FALSE))</f>
        <v>0</v>
      </c>
      <c r="AB357" s="90">
        <f>IF(ISNA(VLOOKUP($B357,'[2]1516 Exp_Rev Access'!$F$7:$FS$310,19,FALSE)),"",VLOOKUP($B357,'[2]1516 Exp_Rev Access'!$F$7:$FS$310,19,FALSE))</f>
        <v>0</v>
      </c>
      <c r="AC357" s="90">
        <f>IF(ISNA(VLOOKUP($B357,'[2]1516 Exp_Rev Access'!$F$7:$FS$310,20,FALSE)),"",VLOOKUP($B357,'[2]1516 Exp_Rev Access'!$F$7:$FS$310,20,FALSE))</f>
        <v>54590.04</v>
      </c>
      <c r="AD357" s="90">
        <f>IF(ISNA(VLOOKUP($B357,'[2]1516 Exp_Rev Access'!$F$7:$FS$310,21,FALSE)),"",VLOOKUP($B357,'[2]1516 Exp_Rev Access'!$F$7:$FS$310,21,FALSE))</f>
        <v>1249722.97</v>
      </c>
      <c r="AE357" s="90">
        <f>IF(ISNA(VLOOKUP($B357,'[2]1516 Exp_Rev Access'!$F$7:$FS$310,22,FALSE)),"",VLOOKUP($B357,'[2]1516 Exp_Rev Access'!$F$7:$FS$310,22,FALSE))</f>
        <v>51165.440000000002</v>
      </c>
      <c r="AF357" s="90">
        <f>IF(ISNA(VLOOKUP($B357,'[2]1516 Exp_Rev Access'!$F$7:$FS$310,23,FALSE)),"",VLOOKUP($B357,'[2]1516 Exp_Rev Access'!$F$7:$FS$310,23,FALSE))</f>
        <v>0</v>
      </c>
      <c r="AG357" s="90">
        <f>IF(ISNA(VLOOKUP($B357,'[2]1516 Exp_Rev Access'!$F$7:$FS$310,24,FALSE)),"",VLOOKUP($B357,'[2]1516 Exp_Rev Access'!$F$7:$FS$310,24,FALSE))</f>
        <v>74104.37</v>
      </c>
      <c r="AH357" s="90">
        <f>IF(ISNA(VLOOKUP($B357,'[2]1516 Exp_Rev Access'!$F$7:$FS$310,25,FALSE)),"",VLOOKUP($B357,'[2]1516 Exp_Rev Access'!$F$7:$FS$310,25,FALSE))</f>
        <v>15641.21</v>
      </c>
      <c r="AI357" s="90">
        <f>IF(ISNA(VLOOKUP($B357,'[2]1516 Exp_Rev Access'!$F$7:$FS$310,26,FALSE)),"",VLOOKUP($B357,'[2]1516 Exp_Rev Access'!$F$7:$FS$310,26,FALSE))</f>
        <v>270574.31</v>
      </c>
      <c r="AJ357" s="90">
        <f>IF(ISNA(VLOOKUP($B357,'[2]1516 Exp_Rev Access'!$F$7:$FS$310,27,FALSE)),"",VLOOKUP($B357,'[2]1516 Exp_Rev Access'!$F$7:$FS$310,27,FALSE))</f>
        <v>0</v>
      </c>
      <c r="AK357" s="90">
        <f>IF(ISNA(VLOOKUP($B357,'[2]1516 Exp_Rev Access'!$F$7:$FS$310,28,FALSE)),"",VLOOKUP($B357,'[2]1516 Exp_Rev Access'!$F$7:$FS$310,28,FALSE))</f>
        <v>672335.89</v>
      </c>
      <c r="AL357" s="90">
        <f>IF(ISNA(VLOOKUP($B357,'[2]1516 Exp_Rev Access'!$F$7:$FS$310,29,FALSE)),"",VLOOKUP($B357,'[2]1516 Exp_Rev Access'!$F$7:$FS$310,29,FALSE))</f>
        <v>0</v>
      </c>
      <c r="AM357" s="53">
        <f t="shared" si="852"/>
        <v>3539591.94</v>
      </c>
      <c r="AN357" s="92">
        <f t="shared" si="853"/>
        <v>3.2515606046076381E-2</v>
      </c>
      <c r="AO357" s="68">
        <f t="shared" si="854"/>
        <v>361.34508759034668</v>
      </c>
      <c r="AP357" s="90">
        <f>IF(ISNA(VLOOKUP($B357,'[2]1516 Exp_Rev Access'!$F$7:$FS$310,30,FALSE)),"",VLOOKUP($B357,'[2]1516 Exp_Rev Access'!$F$7:$FS$310,30,FALSE))</f>
        <v>58951006.240000002</v>
      </c>
      <c r="AQ357" s="90">
        <f>IF(ISNA(VLOOKUP($B357,'[2]1516 Exp_Rev Access'!$F$7:$FS$310,31,FALSE)),"",VLOOKUP($B357,'[2]1516 Exp_Rev Access'!$F$7:$FS$310,31,FALSE))</f>
        <v>1964206.95</v>
      </c>
      <c r="AR357" s="90">
        <f>IF(ISNA(VLOOKUP($B357,'[2]1516 Exp_Rev Access'!$F$7:$FS$310,32,FALSE)),"",VLOOKUP($B357,'[2]1516 Exp_Rev Access'!$F$7:$FS$310,32,FALSE))</f>
        <v>0</v>
      </c>
      <c r="AS357" s="90">
        <f>IF(ISNA(VLOOKUP($B357,'[2]1516 Exp_Rev Access'!$F$7:$FS$310,33,FALSE)),"",VLOOKUP($B357,'[2]1516 Exp_Rev Access'!$F$7:$FS$310,33,FALSE))</f>
        <v>297663.13</v>
      </c>
      <c r="AT357" s="90">
        <f>IF(ISNA(VLOOKUP($B357,'[2]1516 Exp_Rev Access'!$F$7:$FS$310,34,FALSE)),"",VLOOKUP($B357,'[2]1516 Exp_Rev Access'!$F$7:$FS$310,34,FALSE))</f>
        <v>18468.3</v>
      </c>
      <c r="AU357" s="53">
        <f t="shared" si="855"/>
        <v>61231344.620000005</v>
      </c>
      <c r="AV357" s="93">
        <f t="shared" si="856"/>
        <v>0.56248695134486559</v>
      </c>
      <c r="AW357" s="53">
        <f t="shared" si="857"/>
        <v>6250.9029176364902</v>
      </c>
      <c r="AX357" s="90">
        <f>IF(ISNA(VLOOKUP($B357,'[2]1516 Exp_Rev Access'!$F$7:$FS$310,35,FALSE)),"",VLOOKUP($B357,'[2]1516 Exp_Rev Access'!$F$7:$FS$310,35,FALSE))</f>
        <v>0</v>
      </c>
      <c r="AY357" s="90">
        <f>IF(ISNA(VLOOKUP($B357,'[2]1516 Exp_Rev Access'!$F$7:$FS$310,36,FALSE)),"",VLOOKUP($B357,'[2]1516 Exp_Rev Access'!$F$7:$FS$310,36,FALSE))</f>
        <v>8430484.0299999993</v>
      </c>
      <c r="AZ357" s="90">
        <f>IF(ISNA(VLOOKUP($B357,'[2]1516 Exp_Rev Access'!$F$7:$FS$310,37,FALSE)),"",VLOOKUP($B357,'[2]1516 Exp_Rev Access'!$F$7:$FS$310,37,FALSE))</f>
        <v>304918.43</v>
      </c>
      <c r="BA357" s="90">
        <f>IF(ISNA(VLOOKUP($B357,'[2]1516 Exp_Rev Access'!$F$7:$FS$310,38,FALSE)),"",VLOOKUP($B357,'[2]1516 Exp_Rev Access'!$F$7:$FS$310,38,FALSE))</f>
        <v>0</v>
      </c>
      <c r="BB357" s="90">
        <f>IF(ISNA(VLOOKUP($B357,'[2]1516 Exp_Rev Access'!$F$7:$FS$310,39,FALSE)),"",VLOOKUP($B357,'[2]1516 Exp_Rev Access'!$F$7:$FS$310,39,FALSE))</f>
        <v>0</v>
      </c>
      <c r="BC357" s="90">
        <f>IF(ISNA(VLOOKUP($B357,'[2]1516 Exp_Rev Access'!$F$7:$FS$310,40,FALSE)),"",VLOOKUP($B357,'[2]1516 Exp_Rev Access'!$F$7:$FS$310,40,FALSE))</f>
        <v>1404076.61</v>
      </c>
      <c r="BD357" s="90">
        <f>IF(ISNA(VLOOKUP($B357,'[2]1516 Exp_Rev Access'!$F$7:$FS$310,41,FALSE)),"",VLOOKUP($B357,'[2]1516 Exp_Rev Access'!$F$7:$FS$310,41,FALSE))</f>
        <v>113710.84</v>
      </c>
      <c r="BE357" s="90">
        <f>IF(ISNA(VLOOKUP($B357,'[2]1516 Exp_Rev Access'!$F$7:$FS$310,42,FALSE)),"",VLOOKUP($B357,'[2]1516 Exp_Rev Access'!$F$7:$FS$310,42,FALSE))</f>
        <v>537769.96</v>
      </c>
      <c r="BF357" s="90">
        <f>IF(ISNA(VLOOKUP($B357,'[2]1516 Exp_Rev Access'!$F$7:$FS$310,43,FALSE)),"",VLOOKUP($B357,'[2]1516 Exp_Rev Access'!$F$7:$FS$310,43,FALSE))</f>
        <v>0</v>
      </c>
      <c r="BG357" s="90">
        <f>IF(ISNA(VLOOKUP($B357,'[2]1516 Exp_Rev Access'!$F$7:$FS$310,44,FALSE)),"",VLOOKUP($B357,'[2]1516 Exp_Rev Access'!$F$7:$FS$310,44,FALSE))</f>
        <v>278877.21000000002</v>
      </c>
      <c r="BH357" s="90">
        <f>IF(ISNA(VLOOKUP($B357,'[2]1516 Exp_Rev Access'!$F$7:$FS$310,45,FALSE)),"",VLOOKUP($B357,'[2]1516 Exp_Rev Access'!$F$7:$FS$310,45,FALSE))</f>
        <v>99654</v>
      </c>
      <c r="BI357" s="90">
        <f>IF(ISNA(VLOOKUP($B357,'[2]1516 Exp_Rev Access'!$F$7:$FS$310,46,FALSE)),"",VLOOKUP($B357,'[2]1516 Exp_Rev Access'!$F$7:$FS$310,46,FALSE))</f>
        <v>0</v>
      </c>
      <c r="BJ357" s="90">
        <f>IF(ISNA(VLOOKUP($B357,'[2]1516 Exp_Rev Access'!$F$7:$FS$310,47,FALSE)),"",VLOOKUP($B357,'[2]1516 Exp_Rev Access'!$F$7:$FS$310,47,FALSE))</f>
        <v>38322.620000000003</v>
      </c>
      <c r="BK357" s="90">
        <f>IF(ISNA(VLOOKUP($B357,'[2]1516 Exp_Rev Access'!$F$7:$FS$310,48,FALSE)),"",VLOOKUP($B357,'[2]1516 Exp_Rev Access'!$F$7:$FS$310,48,FALSE))</f>
        <v>3012451.78</v>
      </c>
      <c r="BL357" s="90">
        <f>IF(ISNA(VLOOKUP($B357,'[2]1516 Exp_Rev Access'!$F$7:$FS$310,49,FALSE)),"",VLOOKUP($B357,'[2]1516 Exp_Rev Access'!$F$7:$FS$310,49,FALSE))</f>
        <v>0</v>
      </c>
      <c r="BM357" s="90">
        <f>IF(ISNA(VLOOKUP($B357,'[2]1516 Exp_Rev Access'!$F$7:$FS$310,50,FALSE)),"",VLOOKUP($B357,'[2]1516 Exp_Rev Access'!$F$7:$FS$310,50,FALSE))</f>
        <v>0</v>
      </c>
      <c r="BN357" s="90">
        <f>IF(ISNA(VLOOKUP($B357,'[2]1516 Exp_Rev Access'!$F$7:$FS$310,51,FALSE)),"",VLOOKUP($B357,'[2]1516 Exp_Rev Access'!$F$7:$FS$310,51,FALSE))</f>
        <v>0</v>
      </c>
      <c r="BO357" s="90">
        <f>IF(ISNA(VLOOKUP($B357,'[2]1516 Exp_Rev Access'!$F$7:$FS$310,52,FALSE)),"",VLOOKUP($B357,'[2]1516 Exp_Rev Access'!$F$7:$FS$310,52,FALSE))</f>
        <v>0</v>
      </c>
      <c r="BP357" s="90">
        <f>IF(ISNA(VLOOKUP($B357,'[2]1516 Exp_Rev Access'!$F$7:$FS$310,53,FALSE)),"",VLOOKUP($B357,'[2]1516 Exp_Rev Access'!$F$7:$FS$310,53,FALSE))</f>
        <v>0</v>
      </c>
      <c r="BQ357" s="90">
        <f>IF(ISNA(VLOOKUP($B357,'[2]1516 Exp_Rev Access'!$F$7:$FS$310,54,FALSE)),"",VLOOKUP($B357,'[2]1516 Exp_Rev Access'!$F$7:$FS$310,54,FALSE))</f>
        <v>0</v>
      </c>
      <c r="BR357" s="90">
        <f>IF(ISNA(VLOOKUP($B357,'[2]1516 Exp_Rev Access'!$F$7:$FS$310,55,FALSE)),"",VLOOKUP($B357,'[2]1516 Exp_Rev Access'!$F$7:$FS$310,55,FALSE))</f>
        <v>0</v>
      </c>
      <c r="BS357" s="90">
        <f>IF(ISNA(VLOOKUP($B357,'[2]1516 Exp_Rev Access'!$F$7:$FS$310,56,FALSE)),"",VLOOKUP($B357,'[2]1516 Exp_Rev Access'!$F$7:$FS$310,56,FALSE))</f>
        <v>0</v>
      </c>
      <c r="BT357" s="90">
        <f>IF(ISNA(VLOOKUP($B357,'[2]1516 Exp_Rev Access'!$F$7:$FS$310,57,FALSE)),"",VLOOKUP($B357,'[2]1516 Exp_Rev Access'!$F$7:$FS$310,57,FALSE))</f>
        <v>0</v>
      </c>
      <c r="BU357" s="90">
        <f>IF(ISNA(VLOOKUP($B357,'[2]1516 Exp_Rev Access'!$F$7:$FS$310,58,FALSE)),"",VLOOKUP($B357,'[2]1516 Exp_Rev Access'!$F$7:$FS$310,58,FALSE))</f>
        <v>0</v>
      </c>
      <c r="BV357" s="53">
        <f t="shared" si="858"/>
        <v>14220265.479999997</v>
      </c>
      <c r="BW357" s="92">
        <f t="shared" si="859"/>
        <v>0.13063103263205508</v>
      </c>
      <c r="BX357" s="68">
        <f t="shared" si="860"/>
        <v>1451.6992813099755</v>
      </c>
      <c r="BY357" s="90">
        <f>IF(ISNA(VLOOKUP($B357,'[2]1516 Exp_Rev Access'!$F$7:$FS$310,59,FALSE)),"",VLOOKUP($B357,'[2]1516 Exp_Rev Access'!$F$7:$FS$310,59,FALSE))</f>
        <v>0</v>
      </c>
      <c r="BZ357" s="90">
        <f>IF(ISNA(VLOOKUP($B357,'[2]1516 Exp_Rev Access'!$F$7:$FS$310,60,FALSE)),"",VLOOKUP($B357,'[2]1516 Exp_Rev Access'!$F$7:$FS$310,60,FALSE))</f>
        <v>0</v>
      </c>
      <c r="CA357" s="90">
        <f>IF(ISNA(VLOOKUP($B357,'[2]1516 Exp_Rev Access'!$F$7:$FS$310,61,FALSE)),"",VLOOKUP($B357,'[2]1516 Exp_Rev Access'!$F$7:$FS$310,61,FALSE))</f>
        <v>0</v>
      </c>
      <c r="CB357" s="90">
        <f>IF(ISNA(VLOOKUP($B357,'[2]1516 Exp_Rev Access'!$F$7:$FS$310,62,FALSE)),"",VLOOKUP($B357,'[2]1516 Exp_Rev Access'!$F$7:$FS$310,62,FALSE))</f>
        <v>0</v>
      </c>
      <c r="CC357" s="90">
        <f>IF(ISNA(VLOOKUP($B357,'[2]1516 Exp_Rev Access'!$F$7:$FS$310,63,FALSE)),"",VLOOKUP($B357,'[2]1516 Exp_Rev Access'!$F$7:$FS$310,63,FALSE))</f>
        <v>138.75</v>
      </c>
      <c r="CD357" s="90">
        <f>IF(ISNA(VLOOKUP($B357,'[2]1516 Exp_Rev Access'!$F$7:$FS$310,64,FALSE)),"",VLOOKUP($B357,'[2]1516 Exp_Rev Access'!$F$7:$FS$310,64,FALSE))</f>
        <v>0</v>
      </c>
      <c r="CE357" s="53">
        <f t="shared" si="861"/>
        <v>138.75</v>
      </c>
      <c r="CF357" s="92">
        <f t="shared" si="862"/>
        <v>1.2745933473035024E-6</v>
      </c>
      <c r="CG357" s="94">
        <f t="shared" si="863"/>
        <v>1.4164522846992527E-2</v>
      </c>
      <c r="CH357" s="90">
        <f>IF(ISNA(VLOOKUP($B357,'[2]1516 Exp_Rev Access'!$F$7:$FS$310,65,FALSE)),"",VLOOKUP($B357,'[2]1516 Exp_Rev Access'!$F$7:$FS$310,65,FALSE))</f>
        <v>2400</v>
      </c>
      <c r="CI357" s="90">
        <f>IF(ISNA(VLOOKUP($B357,'[2]1516 Exp_Rev Access'!$F$7:$FS$310,66,FALSE)),"",VLOOKUP($B357,'[2]1516 Exp_Rev Access'!$F$7:$FS$310,66,FALSE))</f>
        <v>0</v>
      </c>
      <c r="CJ357" s="90">
        <f>IF(ISNA(VLOOKUP($B357,'[2]1516 Exp_Rev Access'!$F$7:$FS$310,67,FALSE)),"",VLOOKUP($B357,'[2]1516 Exp_Rev Access'!$F$7:$FS$310,67,FALSE))</f>
        <v>0</v>
      </c>
      <c r="CK357" s="90">
        <f>IF(ISNA(VLOOKUP($B357,'[2]1516 Exp_Rev Access'!$F$7:$FS$310,68,FALSE)),"",VLOOKUP($B357,'[2]1516 Exp_Rev Access'!$F$7:$FS$310,68,FALSE))</f>
        <v>0</v>
      </c>
      <c r="CL357" s="90">
        <f>IF(ISNA(VLOOKUP($B357,'[2]1516 Exp_Rev Access'!$F$7:$FS$310,69,FALSE)),"",VLOOKUP($B357,'[2]1516 Exp_Rev Access'!$F$7:$FS$310,69,FALSE))</f>
        <v>0</v>
      </c>
      <c r="CM357" s="90">
        <f>IF(ISNA(VLOOKUP($B357,'[2]1516 Exp_Rev Access'!$F$7:$FS$310,70,FALSE)),"",VLOOKUP($B357,'[2]1516 Exp_Rev Access'!$F$7:$FS$310,70,FALSE))</f>
        <v>0</v>
      </c>
      <c r="CN357" s="90">
        <f>IF(ISNA(VLOOKUP($B357,'[2]1516 Exp_Rev Access'!$F$7:$FS$310,71,FALSE)),"",VLOOKUP($B357,'[2]1516 Exp_Rev Access'!$F$7:$FS$310,71,FALSE))</f>
        <v>0</v>
      </c>
      <c r="CO357" s="90">
        <f>IF(ISNA(VLOOKUP($B357,'[2]1516 Exp_Rev Access'!$F$7:$FS$310,72,FALSE)),"",VLOOKUP($B357,'[2]1516 Exp_Rev Access'!$F$7:$FS$310,72,FALSE))</f>
        <v>0</v>
      </c>
      <c r="CP357" s="90">
        <f>IF(ISNA(VLOOKUP($B357,'[2]1516 Exp_Rev Access'!$F$7:$FS$310,73,FALSE)),"",VLOOKUP($B357,'[2]1516 Exp_Rev Access'!$F$7:$FS$310,73,FALSE))</f>
        <v>0</v>
      </c>
      <c r="CQ357" s="90">
        <f>IF(ISNA(VLOOKUP($B357,'[2]1516 Exp_Rev Access'!$F$7:$FS$310,74,FALSE)),"",VLOOKUP($B357,'[2]1516 Exp_Rev Access'!$F$7:$FS$310,74,FALSE))</f>
        <v>2102997.64</v>
      </c>
      <c r="CR357" s="90">
        <f>IF(ISNA(VLOOKUP($B357,'[2]1516 Exp_Rev Access'!$F$7:$FS$310,75,FALSE)),"",VLOOKUP($B357,'[2]1516 Exp_Rev Access'!$F$7:$FS$310,75,FALSE))</f>
        <v>0</v>
      </c>
      <c r="CS357" s="90">
        <f>IF(ISNA(VLOOKUP($B357,'[2]1516 Exp_Rev Access'!$F$7:$FS$310,76,FALSE)),"",VLOOKUP($B357,'[2]1516 Exp_Rev Access'!$F$7:$FS$310,76,FALSE))</f>
        <v>49702</v>
      </c>
      <c r="CT357" s="90">
        <f>IF(ISNA(VLOOKUP($B357,'[2]1516 Exp_Rev Access'!$F$7:$FS$310,77,FALSE)),"",VLOOKUP($B357,'[2]1516 Exp_Rev Access'!$F$7:$FS$310,77,FALSE))</f>
        <v>0</v>
      </c>
      <c r="CU357" s="90">
        <f>IF(ISNA(VLOOKUP($B357,'[2]1516 Exp_Rev Access'!$F$7:$FS$310,78,FALSE)),"",VLOOKUP($B357,'[2]1516 Exp_Rev Access'!$F$7:$FS$310,78,FALSE))</f>
        <v>1293452.68</v>
      </c>
      <c r="CV357" s="90">
        <f>IF(ISNA(VLOOKUP($B357,'[2]1516 Exp_Rev Access'!$F$7:$FS$310,79,FALSE)),"",VLOOKUP($B357,'[2]1516 Exp_Rev Access'!$F$7:$FS$310,79,FALSE))</f>
        <v>315194.33</v>
      </c>
      <c r="CW357" s="90">
        <f>IF(ISNA(VLOOKUP($B357,'[2]1516 Exp_Rev Access'!$F$7:$FS$310,80,FALSE)),"",VLOOKUP($B357,'[2]1516 Exp_Rev Access'!$F$7:$FS$310,80,FALSE))</f>
        <v>0</v>
      </c>
      <c r="CX357" s="90">
        <f>IF(ISNA(VLOOKUP($B357,'[2]1516 Exp_Rev Access'!$F$7:$FS$310,81,FALSE)),"",VLOOKUP($B357,'[2]1516 Exp_Rev Access'!$F$7:$FS$310,81,FALSE))</f>
        <v>0</v>
      </c>
      <c r="CY357" s="90">
        <f>IF(ISNA(VLOOKUP($B357,'[2]1516 Exp_Rev Access'!$F$7:$FS$310,82,FALSE)),"",VLOOKUP($B357,'[2]1516 Exp_Rev Access'!$F$7:$FS$310,82,FALSE))</f>
        <v>7239.16</v>
      </c>
      <c r="CZ357" s="90">
        <f>IF(ISNA(VLOOKUP($B357,'[2]1516 Exp_Rev Access'!$F$7:$FS$310,83,FALSE)),"",VLOOKUP($B357,'[2]1516 Exp_Rev Access'!$F$7:$FS$310,83,FALSE))</f>
        <v>0</v>
      </c>
      <c r="DA357" s="90">
        <f>IF(ISNA(VLOOKUP($B357,'[2]1516 Exp_Rev Access'!$F$7:$FS$310,84,FALSE)),"",VLOOKUP($B357,'[2]1516 Exp_Rev Access'!$F$7:$FS$310,84,FALSE))</f>
        <v>0</v>
      </c>
      <c r="DB357" s="90">
        <f>IF(ISNA(VLOOKUP($B357,'[2]1516 Exp_Rev Access'!$F$7:$FS$310,85,FALSE)),"",VLOOKUP($B357,'[2]1516 Exp_Rev Access'!$F$7:$FS$310,85,FALSE))</f>
        <v>58103</v>
      </c>
      <c r="DC357" s="90">
        <f>IF(ISNA(VLOOKUP($B357,'[2]1516 Exp_Rev Access'!$F$7:$FS$310,86,FALSE)),"",VLOOKUP($B357,'[2]1516 Exp_Rev Access'!$F$7:$FS$310,86,FALSE))</f>
        <v>0</v>
      </c>
      <c r="DD357" s="90">
        <f>IF(ISNA(VLOOKUP($B357,'[2]1516 Exp_Rev Access'!$F$7:$FS$310,87,FALSE)),"",VLOOKUP($B357,'[2]1516 Exp_Rev Access'!$F$7:$FS$310,87,FALSE))</f>
        <v>0</v>
      </c>
      <c r="DE357" s="90">
        <f>IF(ISNA(VLOOKUP($B357,'[2]1516 Exp_Rev Access'!$F$7:$FS$310,88,FALSE)),"",VLOOKUP($B357,'[2]1516 Exp_Rev Access'!$F$7:$FS$310,88,FALSE))</f>
        <v>0</v>
      </c>
      <c r="DF357" s="90">
        <f>IF(ISNA(VLOOKUP($B357,'[2]1516 Exp_Rev Access'!$F$7:$FS$310,89,FALSE)),"",VLOOKUP($B357,'[2]1516 Exp_Rev Access'!$F$7:$FS$310,89,FALSE))</f>
        <v>0</v>
      </c>
      <c r="DG357" s="90">
        <f>IF(ISNA(VLOOKUP($B357,'[2]1516 Exp_Rev Access'!$F$7:$FS$310,90,FALSE)),"",VLOOKUP($B357,'[2]1516 Exp_Rev Access'!$F$7:$FS$310,90,FALSE))</f>
        <v>13487.78</v>
      </c>
      <c r="DH357" s="90">
        <f>IF(ISNA(VLOOKUP($B357,'[2]1516 Exp_Rev Access'!$F$7:$FS$310,91,FALSE)),"",VLOOKUP($B357,'[2]1516 Exp_Rev Access'!$F$7:$FS$310,91,FALSE))</f>
        <v>0</v>
      </c>
      <c r="DI357" s="90">
        <f>IF(ISNA(VLOOKUP($B357,'[2]1516 Exp_Rev Access'!$F$7:$FS$310,92,FALSE)),"",VLOOKUP($B357,'[2]1516 Exp_Rev Access'!$F$7:$FS$310,92,FALSE))</f>
        <v>1312969.6599999999</v>
      </c>
      <c r="DJ357" s="90">
        <f>IF(ISNA(VLOOKUP($B357,'[2]1516 Exp_Rev Access'!$F$7:$FS$310,93,FALSE)),"",VLOOKUP($B357,'[2]1516 Exp_Rev Access'!$F$7:$FS$310,93,FALSE))</f>
        <v>0</v>
      </c>
      <c r="DK357" s="90">
        <f>IF(ISNA(VLOOKUP($B357,'[2]1516 Exp_Rev Access'!$F$7:$FS$310,94,FALSE)),"",VLOOKUP($B357,'[2]1516 Exp_Rev Access'!$F$7:$FS$310,94,FALSE))</f>
        <v>0</v>
      </c>
      <c r="DL357" s="90">
        <f>IF(ISNA(VLOOKUP($B357,'[2]1516 Exp_Rev Access'!$F$7:$FS$310,95,FALSE)),"",VLOOKUP($B357,'[2]1516 Exp_Rev Access'!$F$7:$FS$310,95,FALSE))</f>
        <v>0</v>
      </c>
      <c r="DM357" s="90">
        <f>IF(ISNA(VLOOKUP($B357,'[2]1516 Exp_Rev Access'!$F$7:$FS$310,96,FALSE)),"",VLOOKUP($B357,'[2]1516 Exp_Rev Access'!$F$7:$FS$310,96,FALSE))</f>
        <v>0</v>
      </c>
      <c r="DN357" s="90">
        <f>IF(ISNA(VLOOKUP($B357,'[2]1516 Exp_Rev Access'!$F$7:$FS$310,97,FALSE)),"",VLOOKUP($B357,'[2]1516 Exp_Rev Access'!$F$7:$FS$310,97,FALSE))</f>
        <v>0</v>
      </c>
      <c r="DO357" s="90">
        <f>IF(ISNA(VLOOKUP($B357,'[2]1516 Exp_Rev Access'!$F$7:$FS$310,98,FALSE)),"",VLOOKUP($B357,'[2]1516 Exp_Rev Access'!$F$7:$FS$310,98,FALSE))</f>
        <v>0</v>
      </c>
      <c r="DP357" s="90">
        <f>IF(ISNA(VLOOKUP($B357,'[2]1516 Exp_Rev Access'!$F$7:$FS$310,99,FALSE)),"",VLOOKUP($B357,'[2]1516 Exp_Rev Access'!$F$7:$FS$310,99,FALSE))</f>
        <v>0</v>
      </c>
      <c r="DQ357" s="90">
        <f>IF(ISNA(VLOOKUP($B357,'[2]1516 Exp_Rev Access'!$F$7:$FS$310,100,FALSE)),"",VLOOKUP($B357,'[2]1516 Exp_Rev Access'!$F$7:$FS$310,100,FALSE))</f>
        <v>0</v>
      </c>
      <c r="DR357" s="90">
        <f>IF(ISNA(VLOOKUP($B357,'[2]1516 Exp_Rev Access'!$F$7:$FS$310,101,FALSE)),"",VLOOKUP($B357,'[2]1516 Exp_Rev Access'!$F$7:$FS$310,101,FALSE))</f>
        <v>0</v>
      </c>
      <c r="DS357" s="90">
        <f>IF(ISNA(VLOOKUP($B357,'[2]1516 Exp_Rev Access'!$F$7:$FS$310,102,FALSE)),"",VLOOKUP($B357,'[2]1516 Exp_Rev Access'!$F$7:$FS$310,102,FALSE))</f>
        <v>0</v>
      </c>
      <c r="DT357" s="90">
        <f>IF(ISNA(VLOOKUP($B357,'[2]1516 Exp_Rev Access'!$F$7:$FS$310,103,FALSE)),"",VLOOKUP($B357,'[2]1516 Exp_Rev Access'!$F$7:$FS$310,103,FALSE))</f>
        <v>0</v>
      </c>
      <c r="DU357" s="90">
        <f>IF(ISNA(VLOOKUP($B357,'[2]1516 Exp_Rev Access'!$F$7:$FS$310,104,FALSE)),"",VLOOKUP($B357,'[2]1516 Exp_Rev Access'!$F$7:$FS$310,104,FALSE))</f>
        <v>0</v>
      </c>
      <c r="DV357" s="90">
        <f>IF(ISNA(VLOOKUP($B357,'[2]1516 Exp_Rev Access'!$F$7:$FS$310,105,FALSE)),"",VLOOKUP($B357,'[2]1516 Exp_Rev Access'!$F$7:$FS$310,105,FALSE))</f>
        <v>0</v>
      </c>
      <c r="DW357" s="90">
        <f>IF(ISNA(VLOOKUP($B357,'[2]1516 Exp_Rev Access'!$F$7:$FS$310,106,FALSE)),"",VLOOKUP($B357,'[2]1516 Exp_Rev Access'!$F$7:$FS$310,106,FALSE))</f>
        <v>0</v>
      </c>
      <c r="DX357" s="90">
        <f>IF(ISNA(VLOOKUP($B357,'[2]1516 Exp_Rev Access'!$F$7:$FS$310,107,FALSE)),"",VLOOKUP($B357,'[2]1516 Exp_Rev Access'!$F$7:$FS$310,107,FALSE))</f>
        <v>0</v>
      </c>
      <c r="DY357" s="90">
        <f>IF(ISNA(VLOOKUP($B357,'[2]1516 Exp_Rev Access'!$F$7:$FS$310,108,FALSE)),"",VLOOKUP($B357,'[2]1516 Exp_Rev Access'!$F$7:$FS$310,108,FALSE))</f>
        <v>0</v>
      </c>
      <c r="DZ357" s="90">
        <f>IF(ISNA(VLOOKUP($B357,'[2]1516 Exp_Rev Access'!$F$7:$FS$310,109,FALSE)),"",VLOOKUP($B357,'[2]1516 Exp_Rev Access'!$F$7:$FS$310,109,FALSE))</f>
        <v>0</v>
      </c>
      <c r="EA357" s="90">
        <f>IF(ISNA(VLOOKUP($B357,'[2]1516 Exp_Rev Access'!$F$7:$FS$310,110,FALSE)),"",VLOOKUP($B357,'[2]1516 Exp_Rev Access'!$F$7:$FS$310,110,FALSE))</f>
        <v>0</v>
      </c>
      <c r="EB357" s="90">
        <f>IF(ISNA(VLOOKUP($B357,'[2]1516 Exp_Rev Access'!$F$7:$FS$310,111,FALSE)),"",VLOOKUP($B357,'[2]1516 Exp_Rev Access'!$F$7:$FS$310,111,FALSE))</f>
        <v>0</v>
      </c>
      <c r="EC357" s="90">
        <f>IF(ISNA(VLOOKUP($B357,'[2]1516 Exp_Rev Access'!$F$7:$FS$310,112,FALSE)),"",VLOOKUP($B357,'[2]1516 Exp_Rev Access'!$F$7:$FS$310,112,FALSE))</f>
        <v>0</v>
      </c>
      <c r="ED357" s="90">
        <f>IF(ISNA(VLOOKUP($B357,'[2]1516 Exp_Rev Access'!$F$7:$FS$310,113,FALSE)),"",VLOOKUP($B357,'[2]1516 Exp_Rev Access'!$F$7:$FS$310,113,FALSE))</f>
        <v>0</v>
      </c>
      <c r="EE357" s="90">
        <f>IF(ISNA(VLOOKUP($B357,'[2]1516 Exp_Rev Access'!$F$7:$FS$310,114,FALSE)),"",VLOOKUP($B357,'[2]1516 Exp_Rev Access'!$F$7:$FS$310,114,FALSE))</f>
        <v>0</v>
      </c>
      <c r="EF357" s="90">
        <f>IF(ISNA(VLOOKUP($B357,'[2]1516 Exp_Rev Access'!$F$7:$FS$310,115,FALSE)),"",VLOOKUP($B357,'[2]1516 Exp_Rev Access'!$F$7:$FS$310,115,FALSE))</f>
        <v>0</v>
      </c>
      <c r="EG357" s="90">
        <f>IF(ISNA(VLOOKUP($B357,'[2]1516 Exp_Rev Access'!$F$7:$FS$310,116,FALSE)),"",VLOOKUP($B357,'[2]1516 Exp_Rev Access'!$F$7:$FS$310,116,FALSE))</f>
        <v>0</v>
      </c>
      <c r="EH357" s="90">
        <f>IF(ISNA(VLOOKUP($B357,'[2]1516 Exp_Rev Access'!$F$7:$FS$310,117,FALSE)),"",VLOOKUP($B357,'[2]1516 Exp_Rev Access'!$F$7:$FS$310,117,FALSE))</f>
        <v>0</v>
      </c>
      <c r="EI357" s="90">
        <f>IF(ISNA(VLOOKUP($B357,'[2]1516 Exp_Rev Access'!$F$7:$FS$310,118,FALSE)),"",VLOOKUP($B357,'[2]1516 Exp_Rev Access'!$F$7:$FS$310,118,FALSE))</f>
        <v>0</v>
      </c>
      <c r="EJ357" s="90">
        <f>IF(ISNA(VLOOKUP($B357,'[2]1516 Exp_Rev Access'!$F$7:$FS$310,119,FALSE)),"",VLOOKUP($B357,'[2]1516 Exp_Rev Access'!$F$7:$FS$310,119,FALSE))</f>
        <v>0</v>
      </c>
      <c r="EK357" s="90">
        <f>IF(ISNA(VLOOKUP($B357,'[2]1516 Exp_Rev Access'!$F$7:$FS$310,120,FALSE)),"",VLOOKUP($B357,'[2]1516 Exp_Rev Access'!$F$7:$FS$310,120,FALSE))</f>
        <v>0</v>
      </c>
      <c r="EL357" s="90">
        <f>IF(ISNA(VLOOKUP($B357,'[2]1516 Exp_Rev Access'!$F$7:$FS$310,121,FALSE)),"",VLOOKUP($B357,'[2]1516 Exp_Rev Access'!$F$7:$FS$310,121,FALSE))</f>
        <v>7670</v>
      </c>
      <c r="EM357" s="90">
        <f>IF(ISNA(VLOOKUP($B357,'[2]1516 Exp_Rev Access'!$F$7:$FS$310,122,FALSE)),"",VLOOKUP($B357,'[2]1516 Exp_Rev Access'!$F$7:$FS$310,122,FALSE))</f>
        <v>0</v>
      </c>
      <c r="EN357" s="90">
        <f>IF(ISNA(VLOOKUP($B357,'[2]1516 Exp_Rev Access'!$F$7:$FS$310,123,FALSE)),"",VLOOKUP($B357,'[2]1516 Exp_Rev Access'!$F$7:$FS$310,123,FALSE))</f>
        <v>0</v>
      </c>
      <c r="EO357" s="90">
        <f>IF(ISNA(VLOOKUP($B357,'[2]1516 Exp_Rev Access'!$F$7:$FS$310,124,FALSE)),"",VLOOKUP($B357,'[2]1516 Exp_Rev Access'!$F$7:$FS$310,124,FALSE))</f>
        <v>187882</v>
      </c>
      <c r="EP357" s="90">
        <f>IF(ISNA(VLOOKUP($B357,'[2]1516 Exp_Rev Access'!$F$7:$FS$310,125,FALSE)),"",VLOOKUP($B357,'[2]1516 Exp_Rev Access'!$F$7:$FS$310,125,FALSE))</f>
        <v>0</v>
      </c>
      <c r="EQ357" s="90">
        <f>IF(ISNA(VLOOKUP($B357,'[2]1516 Exp_Rev Access'!$F$7:$FS$310,126,FALSE)),"",VLOOKUP($B357,'[2]1516 Exp_Rev Access'!$F$7:$FS$310,126,FALSE))</f>
        <v>0</v>
      </c>
      <c r="ER357" s="90">
        <f>IF(ISNA(VLOOKUP($B357,'[2]1516 Exp_Rev Access'!$F$7:$FS$310,127,FALSE)),"",VLOOKUP($B357,'[2]1516 Exp_Rev Access'!$F$7:$FS$310,127,FALSE))</f>
        <v>0</v>
      </c>
      <c r="ES357" s="90">
        <f>IF(ISNA(VLOOKUP($B357,'[2]1516 Exp_Rev Access'!$F$7:$FS$310,128,FALSE)),"",VLOOKUP($B357,'[2]1516 Exp_Rev Access'!$F$7:$FS$310,128,FALSE))</f>
        <v>0</v>
      </c>
      <c r="ET357" s="90">
        <f>IF(ISNA(VLOOKUP($B357,'[2]1516 Exp_Rev Access'!$F$7:$FS$310,129,FALSE)),"",VLOOKUP($B357,'[2]1516 Exp_Rev Access'!$F$7:$FS$310,129,FALSE))</f>
        <v>0</v>
      </c>
      <c r="EU357" s="90">
        <f>IF(ISNA(VLOOKUP($B357,'[2]1516 Exp_Rev Access'!$F$7:$FS$310,130,FALSE)),"",VLOOKUP($B357,'[2]1516 Exp_Rev Access'!$F$7:$FS$310,130,FALSE))</f>
        <v>0</v>
      </c>
      <c r="EV357" s="90">
        <f>IF(ISNA(VLOOKUP($B357,'[2]1516 Exp_Rev Access'!$F$7:$FS$310,131,FALSE)),"",VLOOKUP($B357,'[2]1516 Exp_Rev Access'!$F$7:$FS$310,131,FALSE))</f>
        <v>67779.199999999997</v>
      </c>
      <c r="EW357" s="90">
        <f>IF(ISNA(VLOOKUP($B357,'[2]1516 Exp_Rev Access'!$F$7:$FS$310,132,FALSE)),"",VLOOKUP($B357,'[2]1516 Exp_Rev Access'!$F$7:$FS$310,132,FALSE))</f>
        <v>0</v>
      </c>
      <c r="EX357" s="90">
        <f>IF(ISNA(VLOOKUP($B357,'[2]1516 Exp_Rev Access'!$F$7:$FS$310,133,FALSE)),"",VLOOKUP($B357,'[2]1516 Exp_Rev Access'!$F$7:$FS$310,133,FALSE))</f>
        <v>0</v>
      </c>
      <c r="EY357" s="90">
        <f>IF(ISNA(VLOOKUP($B357,'[2]1516 Exp_Rev Access'!$F$7:$FS$310,134,FALSE)),"",VLOOKUP($B357,'[2]1516 Exp_Rev Access'!$F$7:$FS$310,134,FALSE))</f>
        <v>0</v>
      </c>
      <c r="EZ357" s="90">
        <f>IF(ISNA(VLOOKUP($B357,'[2]1516 Exp_Rev Access'!$F$7:$FS$310,135,FALSE)),"",VLOOKUP($B357,'[2]1516 Exp_Rev Access'!$F$7:$FS$310,135,FALSE))</f>
        <v>0</v>
      </c>
      <c r="FA357" s="90">
        <f>IF(ISNA(VLOOKUP($B357,'[2]1516 Exp_Rev Access'!$F$7:$FS$310,136,FALSE)),"",VLOOKUP($B357,'[2]1516 Exp_Rev Access'!$F$7:$FS$310,136,FALSE))</f>
        <v>0</v>
      </c>
      <c r="FB357" s="90">
        <f>IF(ISNA(VLOOKUP($B357,'[2]1516 Exp_Rev Access'!$F$7:$FS$310,137,FALSE)),"",VLOOKUP($B357,'[2]1516 Exp_Rev Access'!$F$7:$FS$310,137,FALSE))</f>
        <v>0</v>
      </c>
      <c r="FC357" s="90">
        <f>IF(ISNA(VLOOKUP($B357,'[2]1516 Exp_Rev Access'!$F$7:$FS$310,138,FALSE)),"",VLOOKUP($B357,'[2]1516 Exp_Rev Access'!$F$7:$FS$310,138,FALSE))</f>
        <v>0</v>
      </c>
      <c r="FD357" s="90">
        <f>IF(ISNA(VLOOKUP($B357,'[2]1516 Exp_Rev Access'!$F$7:$FS$310,139,FALSE)),"",VLOOKUP($B357,'[2]1516 Exp_Rev Access'!$F$7:$FS$310,139,FALSE))</f>
        <v>0</v>
      </c>
      <c r="FE357" s="90">
        <f>IF(ISNA(VLOOKUP($B357,'[2]1516 Exp_Rev Access'!$F$7:$FS$310,140,FALSE)),"",VLOOKUP($B357,'[2]1516 Exp_Rev Access'!$F$7:$FS$310,140,FALSE))</f>
        <v>0</v>
      </c>
      <c r="FF357" s="90">
        <f>IF(ISNA(VLOOKUP($B357,'[2]1516 Exp_Rev Access'!$F$7:$FS$310,141,FALSE)),"",VLOOKUP($B357,'[2]1516 Exp_Rev Access'!$F$7:$FS$310,141,FALSE))</f>
        <v>0</v>
      </c>
      <c r="FG357" s="90">
        <f>IF(ISNA(VLOOKUP($B357,'[2]1516 Exp_Rev Access'!$F$7:$FS$310,142,FALSE)),"",VLOOKUP($B357,'[2]1516 Exp_Rev Access'!$F$7:$FS$310,142,FALSE))</f>
        <v>0</v>
      </c>
      <c r="FH357" s="90">
        <f>IF(ISNA(VLOOKUP($B357,'[2]1516 Exp_Rev Access'!$F$7:$FS$310,143,FALSE)),"",VLOOKUP($B357,'[2]1516 Exp_Rev Access'!$F$7:$FS$310,143,FALSE))</f>
        <v>0</v>
      </c>
      <c r="FI357" s="90">
        <f>IF(ISNA(VLOOKUP($B357,'[2]1516 Exp_Rev Access'!$F$7:$FS$310,144,FALSE)),"",VLOOKUP($B357,'[2]1516 Exp_Rev Access'!$F$7:$FS$310,144,FALSE))</f>
        <v>0</v>
      </c>
      <c r="FJ357" s="90">
        <f>IF(ISNA(VLOOKUP($B357,'[2]1516 Exp_Rev Access'!$F$7:$FS$310,145,FALSE)),"",VLOOKUP($B357,'[2]1516 Exp_Rev Access'!$F$7:$FS$310,145,FALSE))</f>
        <v>0</v>
      </c>
      <c r="FK357" s="90">
        <f>IF(ISNA(VLOOKUP($B357,'[2]1516 Exp_Rev Access'!$F$7:$FS$310,146,FALSE)),"",VLOOKUP($B357,'[2]1516 Exp_Rev Access'!$F$7:$FS$310,146,FALSE))</f>
        <v>0</v>
      </c>
      <c r="FL357" s="90">
        <f>IF(ISNA(VLOOKUP($B357,'[2]1516 Exp_Rev Access'!$F$7:$FS$310,1147,FALSE)),"",VLOOKUP($B357,'[2]1516 Exp_Rev Access'!$F$7:$FS$310,147,FALSE))</f>
        <v>0</v>
      </c>
      <c r="FM357" s="90">
        <f>IF(ISNA(VLOOKUP($B357,'[2]1516 Exp_Rev Access'!$F$7:$FS$310,148,FALSE)),"",VLOOKUP($B357,'[2]1516 Exp_Rev Access'!$F$7:$FS$310,148,FALSE))</f>
        <v>0</v>
      </c>
      <c r="FN357" s="90">
        <f>IF(ISNA(VLOOKUP($B357,'[2]1516 Exp_Rev Access'!$F$7:$FS$310,149,FALSE)),"",VLOOKUP($B357,'[2]1516 Exp_Rev Access'!$F$7:$FS$310,149,FALSE))</f>
        <v>0</v>
      </c>
      <c r="FO357" s="90">
        <f>IF(ISNA(VLOOKUP($B357,'[2]1516 Exp_Rev Access'!$F$7:$FS$310,150,FALSE)),"",VLOOKUP($B357,'[2]1516 Exp_Rev Access'!$F$7:$FS$310,150,FALSE))</f>
        <v>0</v>
      </c>
      <c r="FP357" s="90">
        <f>IF(ISNA(VLOOKUP($B357,'[2]1516 Exp_Rev Access'!$F$7:$FS$310,151,FALSE)),"",VLOOKUP($B357,'[2]1516 Exp_Rev Access'!$F$7:$FS$310,151,FALSE))</f>
        <v>0</v>
      </c>
      <c r="FQ357" s="90">
        <f>IF(ISNA(VLOOKUP($B357,'[2]1516 Exp_Rev Access'!$F$7:$FS$310,152,FALSE)),"",VLOOKUP($B357,'[2]1516 Exp_Rev Access'!$F$7:$FS$310,152,FALSE))</f>
        <v>0</v>
      </c>
      <c r="FR357" s="90">
        <f>IF(ISNA(VLOOKUP($B357,'[2]1516 Exp_Rev Access'!$F$7:$FS$310,153,FALSE)),"",VLOOKUP($B357,'[2]1516 Exp_Rev Access'!$F$7:$FS$310,153,FALSE))</f>
        <v>246854.44</v>
      </c>
      <c r="FS357" s="53">
        <f t="shared" si="864"/>
        <v>5665731.8900000006</v>
      </c>
      <c r="FT357" s="92">
        <f t="shared" si="865"/>
        <v>5.2046876934049004E-2</v>
      </c>
      <c r="FU357" s="116">
        <f t="shared" si="866"/>
        <v>578.39559496100298</v>
      </c>
      <c r="FV357" s="90">
        <f>IF(ISNA(VLOOKUP($B357,'[2]1516 Exp_Rev Access'!$F$7:$FS$310,154,FALSE)),"",VLOOKUP($B357,'[2]1516 Exp_Rev Access'!$F$7:$FS$310,154,FALSE))</f>
        <v>0</v>
      </c>
      <c r="FW357" s="90">
        <f>IF(ISNA(VLOOKUP($B357,'[2]1516 Exp_Rev Access'!$F$7:$FS$310,155,FALSE)),"",VLOOKUP($B357,'[2]1516 Exp_Rev Access'!$F$7:$FS$310,155,FALSE))</f>
        <v>0</v>
      </c>
      <c r="FX357" s="90">
        <f>IF(ISNA(VLOOKUP($B357,'[2]1516 Exp_Rev Access'!$F$7:$FS$310,156,FALSE)),"",VLOOKUP($B357,'[2]1516 Exp_Rev Access'!$F$7:$FS$310,156,FALSE))</f>
        <v>0</v>
      </c>
      <c r="FY357" s="90">
        <f>IF(ISNA(VLOOKUP($B357,'[2]1516 Exp_Rev Access'!$F$7:$FS$310,157,FALSE)),"",VLOOKUP($B357,'[2]1516 Exp_Rev Access'!$F$7:$FS$310,157,FALSE))</f>
        <v>0</v>
      </c>
      <c r="FZ357" s="90">
        <f>IF(ISNA(VLOOKUP($B357,'[2]1516 Exp_Rev Access'!$F$7:$FS$310,158,FALSE)),"",VLOOKUP($B357,'[2]1516 Exp_Rev Access'!$F$7:$FS$310,158,FALSE))</f>
        <v>0</v>
      </c>
      <c r="GA357" s="90">
        <f>IF(ISNA(VLOOKUP($B357,'[2]1516 Exp_Rev Access'!$F$7:$FS$310,159,FALSE)),"",VLOOKUP($B357,'[2]1516 Exp_Rev Access'!$F$7:$FS$310,159,FALSE))</f>
        <v>10875.72</v>
      </c>
      <c r="GB357" s="90">
        <f>IF(ISNA(VLOOKUP($B357,'[2]1516 Exp_Rev Access'!$F$7:$FS$310,160,FALSE)),"",VLOOKUP($B357,'[2]1516 Exp_Rev Access'!$F$7:$FS$310,160,FALSE))</f>
        <v>0</v>
      </c>
      <c r="GC357" s="90">
        <f>IF(ISNA(VLOOKUP($B357,'[2]1516 Exp_Rev Access'!$F$7:$FS$310,161,FALSE)),"",VLOOKUP($B357,'[2]1516 Exp_Rev Access'!$F$7:$FS$310,161,FALSE))</f>
        <v>0</v>
      </c>
      <c r="GD357" s="90">
        <f>IF(ISNA(VLOOKUP($B357,'[2]1516 Exp_Rev Access'!$F$7:$FS$310,162,FALSE)),"",VLOOKUP($B357,'[2]1516 Exp_Rev Access'!$F$7:$FS$310,162,FALSE))</f>
        <v>0</v>
      </c>
      <c r="GE357" s="90">
        <f>IF(ISNA(VLOOKUP($B357,'[2]1516 Exp_Rev Access'!$F$7:$FS$310,163,FALSE)),"",VLOOKUP($B357,'[2]1516 Exp_Rev Access'!$F$7:$FS$310,163,FALSE))</f>
        <v>609219.26</v>
      </c>
      <c r="GF357" s="90">
        <f>IF(ISNA(VLOOKUP($B357,'[2]1516 Exp_Rev Access'!$F$7:$FS$310,164,FALSE)),"",VLOOKUP($B357,'[2]1516 Exp_Rev Access'!$F$7:$FS$310,164,FALSE))</f>
        <v>0</v>
      </c>
      <c r="GG357" s="90">
        <f>IF(ISNA(VLOOKUP($B357,'[2]1516 Exp_Rev Access'!$F$7:$FS$310,165,FALSE)),"",VLOOKUP($B357,'[2]1516 Exp_Rev Access'!$F$7:$FS$310,165,FALSE))</f>
        <v>0</v>
      </c>
      <c r="GH357" s="90">
        <f>IF(ISNA(VLOOKUP($B357,'[2]1516 Exp_Rev Access'!$F$7:$FS$310,166,FALSE)),"",VLOOKUP($B357,'[2]1516 Exp_Rev Access'!$F$7:$FS$310,166,FALSE))</f>
        <v>0</v>
      </c>
      <c r="GI357" s="90">
        <f>IF(ISNA(VLOOKUP($B357,'[2]1516 Exp_Rev Access'!$F$7:$FS$310,167,FALSE)),"",VLOOKUP($B357,'[2]1516 Exp_Rev Access'!$F$7:$FS$310,167,FALSE))</f>
        <v>0</v>
      </c>
      <c r="GJ357" s="90">
        <f>IF(ISNA(VLOOKUP($B357,'[2]1516 Exp_Rev Access'!$F$7:$FS$310,168,FALSE)),"",VLOOKUP($B357,'[2]1516 Exp_Rev Access'!$F$7:$FS$310,168,FALSE))</f>
        <v>0</v>
      </c>
      <c r="GK357" s="90">
        <f>IF(ISNA(VLOOKUP($B357,'[2]1516 Exp_Rev Access'!$F$7:$FS$310,169,FALSE)),"",VLOOKUP($B357,'[2]1516 Exp_Rev Access'!$F$7:$FS$310,169,FALSE))</f>
        <v>93270.2</v>
      </c>
      <c r="GL357" s="90">
        <f>IF(ISNA(VLOOKUP($B357,'[2]1516 Exp_Rev Access'!$F$7:$FS$310,170,FALSE)),"",VLOOKUP($B357,'[2]1516 Exp_Rev Access'!$F$7:$FS$310,170,FALSE))</f>
        <v>0</v>
      </c>
      <c r="GM357" s="90">
        <f>IF(ISNA(VLOOKUP($B357,'[2]1516 Exp_Rev Access'!$F$7:$FT$310,171,FALSE)),"",VLOOKUP($B357,'[2]1516 Exp_Rev Access'!$F$7:$FT$310,171,FALSE))</f>
        <v>0</v>
      </c>
      <c r="GN357" s="90">
        <f>IF(ISNA(VLOOKUP($B357,'[2]1516 Exp_Rev Access'!$F$7:$FU$310,172,FALSE)),"",VLOOKUP($B357,'[2]1516 Exp_Rev Access'!$F$7:$FU$310,172,FALSE))</f>
        <v>0</v>
      </c>
      <c r="GO357" s="90">
        <f>IF(ISNA(VLOOKUP($B357,'[2]1516 Exp_Rev Access'!$F$7:$FV$310,173,FALSE)),"",VLOOKUP($B357,'[2]1516 Exp_Rev Access'!$F$7:$FV$310,173,FALSE))</f>
        <v>0</v>
      </c>
      <c r="GP357" s="90">
        <f>IF(ISNA(VLOOKUP($B357,'[2]1516 Exp_Rev Access'!$F$7:$GA$310,174,FALSE)),"",VLOOKUP($B357,'[2]1516 Exp_Rev Access'!$F$7:$GA$310,174,FALSE))</f>
        <v>0</v>
      </c>
      <c r="GQ357" s="90">
        <f>IF(ISNA(VLOOKUP($B357,'[2]1516 Exp_Rev Access'!$F$7:$GA$310,175,FALSE)),"",VLOOKUP($B357,'[2]1516 Exp_Rev Access'!$F$7:$GA$310,175,FALSE))</f>
        <v>5767.38</v>
      </c>
      <c r="GR357" s="90">
        <f>IF(ISNA(VLOOKUP($B357,'[2]1516 Exp_Rev Access'!$F$7:$GA$310,176,FALSE)),"",VLOOKUP($B357,'[2]1516 Exp_Rev Access'!$F$7:$GA$310,176,FALSE))</f>
        <v>0</v>
      </c>
      <c r="GS357" s="90">
        <f>IF(ISNA(VLOOKUP($B357,'[2]1516 Exp_Rev Access'!$F$7:$GA$310,177,FALSE)),"",VLOOKUP($B357,'[2]1516 Exp_Rev Access'!$F$7:$GA$310,177,FALSE))</f>
        <v>0</v>
      </c>
      <c r="GT357" s="90">
        <f>IF(ISNA(VLOOKUP($B357,'[2]1516 Exp_Rev Access'!$F$7:$GA$310,178,FALSE)),"",VLOOKUP($B357,'[2]1516 Exp_Rev Access'!$F$7:$GA$310,178,FALSE))</f>
        <v>372540.22</v>
      </c>
      <c r="GU357" s="53">
        <f t="shared" si="867"/>
        <v>1091672.7799999998</v>
      </c>
      <c r="GV357" s="92">
        <f t="shared" si="868"/>
        <v>1.0028388200506808E-2</v>
      </c>
      <c r="GW357" s="114">
        <f t="shared" si="869"/>
        <v>111.44521826126014</v>
      </c>
      <c r="HE357" s="97"/>
      <c r="HF357" s="97"/>
      <c r="HG357" s="97"/>
      <c r="HH357" s="97"/>
      <c r="HI357" s="97"/>
      <c r="HJ357" s="97"/>
      <c r="HK357" s="97"/>
      <c r="HL357" s="97"/>
      <c r="HM357" s="97"/>
      <c r="HN357" s="97"/>
    </row>
    <row r="358" spans="1:222" x14ac:dyDescent="0.2">
      <c r="B358" s="87" t="s">
        <v>710</v>
      </c>
      <c r="C358" s="87" t="s">
        <v>711</v>
      </c>
      <c r="D358" s="88">
        <f>IF(ISNA(VLOOKUP($B358,'[2]1516 enrollment_Rev_Exp by size'!$A$6:$C$325,3,FALSE)),"",VLOOKUP($B358,'[2]1516 enrollment_Rev_Exp by size'!$A$6:$C$325,3,FALSE))</f>
        <v>804.01999999999987</v>
      </c>
      <c r="E358" s="89">
        <v>9304211.8699999992</v>
      </c>
      <c r="F358" s="67">
        <f t="shared" si="847"/>
        <v>9304211.870000001</v>
      </c>
      <c r="G358" s="67">
        <f t="shared" si="848"/>
        <v>0</v>
      </c>
      <c r="H358" s="90">
        <f>IF(ISNA(VLOOKUP($B358,'[2]1516 Exp_Rev Access'!$F$7:$FS$310,2,FALSE)),"",VLOOKUP($B358,'[2]1516 Exp_Rev Access'!$F$7:$FS$310,2,FALSE))</f>
        <v>1638429.33</v>
      </c>
      <c r="I358" s="90">
        <f>IF(ISNA(VLOOKUP($B358,'[2]1516 Exp_Rev Access'!$F$7:$FS$310,3,FALSE)),"",VLOOKUP($B358,'[2]1516 Exp_Rev Access'!$F$7:$FS$310,3,FALSE))</f>
        <v>0</v>
      </c>
      <c r="J358" s="90">
        <f>IF(ISNA(VLOOKUP($B358,'[2]1516 Exp_Rev Access'!$F$7:$FS$310,4,FALSE)),"",VLOOKUP($B358,'[2]1516 Exp_Rev Access'!$F$7:$FS$310,4,FALSE))</f>
        <v>0</v>
      </c>
      <c r="K358" s="90">
        <f>IF(ISNA(VLOOKUP($B358,'[2]1516 Exp_Rev Access'!$F$7:$FS$310,5,FALSE)),"-",VLOOKUP($B358,'[2]1516 Exp_Rev Access'!$F$7:$FS$310,5,FALSE))</f>
        <v>30104.86</v>
      </c>
      <c r="L358" s="90">
        <f>IF(ISNA(VLOOKUP($B358,'[2]1516 Exp_Rev Access'!$F$7:$FS$310,6,FALSE)),"",VLOOKUP($B358,'[2]1516 Exp_Rev Access'!$F$7:$FS$310,6,FALSE))</f>
        <v>0</v>
      </c>
      <c r="M358" s="90">
        <f>IF(ISNA(VLOOKUP($B358,'[2]1516 Exp_Rev Access'!$F$7:$FS$310,7,FALSE)),"",VLOOKUP($B358,'[2]1516 Exp_Rev Access'!$F$7:$FS$310,7,FALSE))</f>
        <v>0</v>
      </c>
      <c r="N358" s="53">
        <f t="shared" si="849"/>
        <v>1668534.1900000002</v>
      </c>
      <c r="O358" s="91">
        <f t="shared" si="850"/>
        <v>0.17933106138521332</v>
      </c>
      <c r="P358" s="53">
        <f t="shared" si="851"/>
        <v>2075.2396582174579</v>
      </c>
      <c r="Q358" s="90">
        <f>IF(ISNA(VLOOKUP($B358,'[2]1516 Exp_Rev Access'!$F$7:$FS$310,8,FALSE)),"",VLOOKUP($B358,'[2]1516 Exp_Rev Access'!$F$7:$FS$310,8,FALSE))</f>
        <v>47060.03</v>
      </c>
      <c r="R358" s="90">
        <f>IF(ISNA(VLOOKUP($B358,'[2]1516 Exp_Rev Access'!$F$7:$FS$310,9,FALSE)),"",VLOOKUP($B358,'[2]1516 Exp_Rev Access'!$F$7:$FS$310,9,FALSE))</f>
        <v>0</v>
      </c>
      <c r="S358" s="90">
        <f>IF(ISNA(VLOOKUP($B358,'[2]1516 Exp_Rev Access'!$F$7:$FS$310,10,FALSE)),"",VLOOKUP($B358,'[2]1516 Exp_Rev Access'!$F$7:$FS$310,10,FALSE))</f>
        <v>0</v>
      </c>
      <c r="T358" s="90">
        <f>IF(ISNA(VLOOKUP($B358,'[2]1516 Exp_Rev Access'!$F$7:$FS$310,11,FALSE)),"",VLOOKUP($B358,'[2]1516 Exp_Rev Access'!$F$7:$FS$310,11,FALSE))</f>
        <v>0</v>
      </c>
      <c r="U358" s="90">
        <f>IF(ISNA(VLOOKUP($B358,'[2]1516 Exp_Rev Access'!$F$7:$FS$310,12,FALSE)),"",VLOOKUP($B358,'[2]1516 Exp_Rev Access'!$F$7:$FS$310,12,FALSE))</f>
        <v>0</v>
      </c>
      <c r="V358" s="90">
        <f>IF(ISNA(VLOOKUP($B358,'[2]1516 Exp_Rev Access'!$F$7:$FS$310,13,FALSE)),"",VLOOKUP($B358,'[2]1516 Exp_Rev Access'!$F$7:$FS$310,13,FALSE))</f>
        <v>0</v>
      </c>
      <c r="W358" s="90">
        <f>IF(ISNA(VLOOKUP($B358,'[2]1516 Exp_Rev Access'!$F$7:$FS$310,14,FALSE)),"",VLOOKUP($B358,'[2]1516 Exp_Rev Access'!$F$7:$FS$310,14,FALSE))</f>
        <v>0</v>
      </c>
      <c r="X358" s="90">
        <f>IF(ISNA(VLOOKUP($B358,'[2]1516 Exp_Rev Access'!$F$7:$FS$310,15,FALSE)),"",VLOOKUP($B358,'[2]1516 Exp_Rev Access'!$F$7:$FS$310,15,FALSE))</f>
        <v>0</v>
      </c>
      <c r="Y358" s="90">
        <f>IF(ISNA(VLOOKUP($B358,'[2]1516 Exp_Rev Access'!$F$7:$FS$310,16,FALSE)),"",VLOOKUP($B358,'[2]1516 Exp_Rev Access'!$F$7:$FS$310,16,FALSE))</f>
        <v>125.71</v>
      </c>
      <c r="Z358" s="90">
        <f>IF(ISNA(VLOOKUP($B358,'[2]1516 Exp_Rev Access'!$F$7:$FS$310,17,FALSE)),"",VLOOKUP($B358,'[2]1516 Exp_Rev Access'!$F$7:$FS$310,17,FALSE))</f>
        <v>0</v>
      </c>
      <c r="AA358" s="90">
        <f>IF(ISNA(VLOOKUP($B358,'[2]1516 Exp_Rev Access'!$F$7:$FS$310,18,FALSE)),"",VLOOKUP($B358,'[2]1516 Exp_Rev Access'!$F$7:$FS$310,18,FALSE))</f>
        <v>0</v>
      </c>
      <c r="AB358" s="90">
        <f>IF(ISNA(VLOOKUP($B358,'[2]1516 Exp_Rev Access'!$F$7:$FS$310,19,FALSE)),"",VLOOKUP($B358,'[2]1516 Exp_Rev Access'!$F$7:$FS$310,19,FALSE))</f>
        <v>0</v>
      </c>
      <c r="AC358" s="90">
        <f>IF(ISNA(VLOOKUP($B358,'[2]1516 Exp_Rev Access'!$F$7:$FS$310,20,FALSE)),"",VLOOKUP($B358,'[2]1516 Exp_Rev Access'!$F$7:$FS$310,20,FALSE))</f>
        <v>0</v>
      </c>
      <c r="AD358" s="90">
        <f>IF(ISNA(VLOOKUP($B358,'[2]1516 Exp_Rev Access'!$F$7:$FS$310,21,FALSE)),"",VLOOKUP($B358,'[2]1516 Exp_Rev Access'!$F$7:$FS$310,21,FALSE))</f>
        <v>96507.65</v>
      </c>
      <c r="AE358" s="90">
        <f>IF(ISNA(VLOOKUP($B358,'[2]1516 Exp_Rev Access'!$F$7:$FS$310,22,FALSE)),"",VLOOKUP($B358,'[2]1516 Exp_Rev Access'!$F$7:$FS$310,22,FALSE))</f>
        <v>14201.03</v>
      </c>
      <c r="AF358" s="90">
        <f>IF(ISNA(VLOOKUP($B358,'[2]1516 Exp_Rev Access'!$F$7:$FS$310,23,FALSE)),"",VLOOKUP($B358,'[2]1516 Exp_Rev Access'!$F$7:$FS$310,23,FALSE))</f>
        <v>0</v>
      </c>
      <c r="AG358" s="90">
        <f>IF(ISNA(VLOOKUP($B358,'[2]1516 Exp_Rev Access'!$F$7:$FS$310,24,FALSE)),"",VLOOKUP($B358,'[2]1516 Exp_Rev Access'!$F$7:$FS$310,24,FALSE))</f>
        <v>19817.14</v>
      </c>
      <c r="AH358" s="90">
        <f>IF(ISNA(VLOOKUP($B358,'[2]1516 Exp_Rev Access'!$F$7:$FS$310,25,FALSE)),"",VLOOKUP($B358,'[2]1516 Exp_Rev Access'!$F$7:$FS$310,25,FALSE))</f>
        <v>291.45</v>
      </c>
      <c r="AI358" s="90">
        <f>IF(ISNA(VLOOKUP($B358,'[2]1516 Exp_Rev Access'!$F$7:$FS$310,26,FALSE)),"",VLOOKUP($B358,'[2]1516 Exp_Rev Access'!$F$7:$FS$310,26,FALSE))</f>
        <v>0</v>
      </c>
      <c r="AJ358" s="90">
        <f>IF(ISNA(VLOOKUP($B358,'[2]1516 Exp_Rev Access'!$F$7:$FS$310,27,FALSE)),"",VLOOKUP($B358,'[2]1516 Exp_Rev Access'!$F$7:$FS$310,27,FALSE))</f>
        <v>0</v>
      </c>
      <c r="AK358" s="90">
        <f>IF(ISNA(VLOOKUP($B358,'[2]1516 Exp_Rev Access'!$F$7:$FS$310,28,FALSE)),"",VLOOKUP($B358,'[2]1516 Exp_Rev Access'!$F$7:$FS$310,28,FALSE))</f>
        <v>34446.239999999998</v>
      </c>
      <c r="AL358" s="90">
        <f>IF(ISNA(VLOOKUP($B358,'[2]1516 Exp_Rev Access'!$F$7:$FS$310,29,FALSE)),"",VLOOKUP($B358,'[2]1516 Exp_Rev Access'!$F$7:$FS$310,29,FALSE))</f>
        <v>19316.41</v>
      </c>
      <c r="AM358" s="53">
        <f t="shared" si="852"/>
        <v>231765.66</v>
      </c>
      <c r="AN358" s="92">
        <f t="shared" si="853"/>
        <v>2.4909757348421175E-2</v>
      </c>
      <c r="AO358" s="68">
        <f t="shared" si="854"/>
        <v>288.25857565732201</v>
      </c>
      <c r="AP358" s="90">
        <f>IF(ISNA(VLOOKUP($B358,'[2]1516 Exp_Rev Access'!$F$7:$FS$310,30,FALSE)),"",VLOOKUP($B358,'[2]1516 Exp_Rev Access'!$F$7:$FS$310,30,FALSE))</f>
        <v>4746337.4000000004</v>
      </c>
      <c r="AQ358" s="90">
        <f>IF(ISNA(VLOOKUP($B358,'[2]1516 Exp_Rev Access'!$F$7:$FS$310,31,FALSE)),"",VLOOKUP($B358,'[2]1516 Exp_Rev Access'!$F$7:$FS$310,31,FALSE))</f>
        <v>98130.46</v>
      </c>
      <c r="AR358" s="90">
        <f>IF(ISNA(VLOOKUP($B358,'[2]1516 Exp_Rev Access'!$F$7:$FS$310,32,FALSE)),"",VLOOKUP($B358,'[2]1516 Exp_Rev Access'!$F$7:$FS$310,32,FALSE))</f>
        <v>422234.56</v>
      </c>
      <c r="AS358" s="90">
        <f>IF(ISNA(VLOOKUP($B358,'[2]1516 Exp_Rev Access'!$F$7:$FS$310,33,FALSE)),"",VLOOKUP($B358,'[2]1516 Exp_Rev Access'!$F$7:$FS$310,33,FALSE))</f>
        <v>282345.94</v>
      </c>
      <c r="AT358" s="90">
        <f>IF(ISNA(VLOOKUP($B358,'[2]1516 Exp_Rev Access'!$F$7:$FS$310,34,FALSE)),"",VLOOKUP($B358,'[2]1516 Exp_Rev Access'!$F$7:$FS$310,34,FALSE))</f>
        <v>0</v>
      </c>
      <c r="AU358" s="53">
        <f t="shared" si="855"/>
        <v>5549048.3600000003</v>
      </c>
      <c r="AV358" s="93">
        <f t="shared" si="856"/>
        <v>0.59640176272125245</v>
      </c>
      <c r="AW358" s="53">
        <f t="shared" si="857"/>
        <v>6901.6297604537212</v>
      </c>
      <c r="AX358" s="90">
        <f>IF(ISNA(VLOOKUP($B358,'[2]1516 Exp_Rev Access'!$F$7:$FS$310,35,FALSE)),"",VLOOKUP($B358,'[2]1516 Exp_Rev Access'!$F$7:$FS$310,35,FALSE))</f>
        <v>7607</v>
      </c>
      <c r="AY358" s="90">
        <f>IF(ISNA(VLOOKUP($B358,'[2]1516 Exp_Rev Access'!$F$7:$FS$310,36,FALSE)),"",VLOOKUP($B358,'[2]1516 Exp_Rev Access'!$F$7:$FS$310,36,FALSE))</f>
        <v>671378.05</v>
      </c>
      <c r="AZ358" s="90">
        <f>IF(ISNA(VLOOKUP($B358,'[2]1516 Exp_Rev Access'!$F$7:$FS$310,37,FALSE)),"",VLOOKUP($B358,'[2]1516 Exp_Rev Access'!$F$7:$FS$310,37,FALSE))</f>
        <v>10561.46</v>
      </c>
      <c r="BA358" s="90">
        <f>IF(ISNA(VLOOKUP($B358,'[2]1516 Exp_Rev Access'!$F$7:$FS$310,38,FALSE)),"",VLOOKUP($B358,'[2]1516 Exp_Rev Access'!$F$7:$FS$310,38,FALSE))</f>
        <v>0</v>
      </c>
      <c r="BB358" s="90">
        <f>IF(ISNA(VLOOKUP($B358,'[2]1516 Exp_Rev Access'!$F$7:$FS$310,39,FALSE)),"",VLOOKUP($B358,'[2]1516 Exp_Rev Access'!$F$7:$FS$310,39,FALSE))</f>
        <v>0</v>
      </c>
      <c r="BC358" s="90">
        <f>IF(ISNA(VLOOKUP($B358,'[2]1516 Exp_Rev Access'!$F$7:$FS$310,40,FALSE)),"",VLOOKUP($B358,'[2]1516 Exp_Rev Access'!$F$7:$FS$310,40,FALSE))</f>
        <v>206467.88</v>
      </c>
      <c r="BD358" s="90">
        <f>IF(ISNA(VLOOKUP($B358,'[2]1516 Exp_Rev Access'!$F$7:$FS$310,41,FALSE)),"",VLOOKUP($B358,'[2]1516 Exp_Rev Access'!$F$7:$FS$310,41,FALSE))</f>
        <v>0</v>
      </c>
      <c r="BE358" s="90">
        <f>IF(ISNA(VLOOKUP($B358,'[2]1516 Exp_Rev Access'!$F$7:$FS$310,42,FALSE)),"",VLOOKUP($B358,'[2]1516 Exp_Rev Access'!$F$7:$FS$310,42,FALSE))</f>
        <v>7589.43</v>
      </c>
      <c r="BF358" s="90">
        <f>IF(ISNA(VLOOKUP($B358,'[2]1516 Exp_Rev Access'!$F$7:$FS$310,43,FALSE)),"",VLOOKUP($B358,'[2]1516 Exp_Rev Access'!$F$7:$FS$310,43,FALSE))</f>
        <v>0</v>
      </c>
      <c r="BG358" s="90">
        <f>IF(ISNA(VLOOKUP($B358,'[2]1516 Exp_Rev Access'!$F$7:$FS$310,44,FALSE)),"",VLOOKUP($B358,'[2]1516 Exp_Rev Access'!$F$7:$FS$310,44,FALSE))</f>
        <v>0</v>
      </c>
      <c r="BH358" s="90">
        <f>IF(ISNA(VLOOKUP($B358,'[2]1516 Exp_Rev Access'!$F$7:$FS$310,45,FALSE)),"",VLOOKUP($B358,'[2]1516 Exp_Rev Access'!$F$7:$FS$310,45,FALSE))</f>
        <v>8063.96</v>
      </c>
      <c r="BI358" s="90">
        <f>IF(ISNA(VLOOKUP($B358,'[2]1516 Exp_Rev Access'!$F$7:$FS$310,46,FALSE)),"",VLOOKUP($B358,'[2]1516 Exp_Rev Access'!$F$7:$FS$310,46,FALSE))</f>
        <v>0</v>
      </c>
      <c r="BJ358" s="90">
        <f>IF(ISNA(VLOOKUP($B358,'[2]1516 Exp_Rev Access'!$F$7:$FS$310,47,FALSE)),"",VLOOKUP($B358,'[2]1516 Exp_Rev Access'!$F$7:$FS$310,47,FALSE))</f>
        <v>5113.2</v>
      </c>
      <c r="BK358" s="90">
        <f>IF(ISNA(VLOOKUP($B358,'[2]1516 Exp_Rev Access'!$F$7:$FS$310,48,FALSE)),"",VLOOKUP($B358,'[2]1516 Exp_Rev Access'!$F$7:$FS$310,48,FALSE))</f>
        <v>321523.34000000003</v>
      </c>
      <c r="BL358" s="90">
        <f>IF(ISNA(VLOOKUP($B358,'[2]1516 Exp_Rev Access'!$F$7:$FS$310,49,FALSE)),"",VLOOKUP($B358,'[2]1516 Exp_Rev Access'!$F$7:$FS$310,49,FALSE))</f>
        <v>0</v>
      </c>
      <c r="BM358" s="90">
        <f>IF(ISNA(VLOOKUP($B358,'[2]1516 Exp_Rev Access'!$F$7:$FS$310,50,FALSE)),"",VLOOKUP($B358,'[2]1516 Exp_Rev Access'!$F$7:$FS$310,50,FALSE))</f>
        <v>0</v>
      </c>
      <c r="BN358" s="90">
        <f>IF(ISNA(VLOOKUP($B358,'[2]1516 Exp_Rev Access'!$F$7:$FS$310,51,FALSE)),"",VLOOKUP($B358,'[2]1516 Exp_Rev Access'!$F$7:$FS$310,51,FALSE))</f>
        <v>0</v>
      </c>
      <c r="BO358" s="90">
        <f>IF(ISNA(VLOOKUP($B358,'[2]1516 Exp_Rev Access'!$F$7:$FS$310,52,FALSE)),"",VLOOKUP($B358,'[2]1516 Exp_Rev Access'!$F$7:$FS$310,52,FALSE))</f>
        <v>0</v>
      </c>
      <c r="BP358" s="90">
        <f>IF(ISNA(VLOOKUP($B358,'[2]1516 Exp_Rev Access'!$F$7:$FS$310,53,FALSE)),"",VLOOKUP($B358,'[2]1516 Exp_Rev Access'!$F$7:$FS$310,53,FALSE))</f>
        <v>0</v>
      </c>
      <c r="BQ358" s="90">
        <f>IF(ISNA(VLOOKUP($B358,'[2]1516 Exp_Rev Access'!$F$7:$FS$310,54,FALSE)),"",VLOOKUP($B358,'[2]1516 Exp_Rev Access'!$F$7:$FS$310,54,FALSE))</f>
        <v>0</v>
      </c>
      <c r="BR358" s="90">
        <f>IF(ISNA(VLOOKUP($B358,'[2]1516 Exp_Rev Access'!$F$7:$FS$310,55,FALSE)),"",VLOOKUP($B358,'[2]1516 Exp_Rev Access'!$F$7:$FS$310,55,FALSE))</f>
        <v>0</v>
      </c>
      <c r="BS358" s="90">
        <f>IF(ISNA(VLOOKUP($B358,'[2]1516 Exp_Rev Access'!$F$7:$FS$310,56,FALSE)),"",VLOOKUP($B358,'[2]1516 Exp_Rev Access'!$F$7:$FS$310,56,FALSE))</f>
        <v>0</v>
      </c>
      <c r="BT358" s="90">
        <f>IF(ISNA(VLOOKUP($B358,'[2]1516 Exp_Rev Access'!$F$7:$FS$310,57,FALSE)),"",VLOOKUP($B358,'[2]1516 Exp_Rev Access'!$F$7:$FS$310,57,FALSE))</f>
        <v>0</v>
      </c>
      <c r="BU358" s="90">
        <f>IF(ISNA(VLOOKUP($B358,'[2]1516 Exp_Rev Access'!$F$7:$FS$310,58,FALSE)),"",VLOOKUP($B358,'[2]1516 Exp_Rev Access'!$F$7:$FS$310,58,FALSE))</f>
        <v>0</v>
      </c>
      <c r="BV358" s="53">
        <f t="shared" si="858"/>
        <v>1238304.32</v>
      </c>
      <c r="BW358" s="92">
        <f t="shared" si="859"/>
        <v>0.13309072679145689</v>
      </c>
      <c r="BX358" s="68">
        <f t="shared" si="860"/>
        <v>1540.1411905176492</v>
      </c>
      <c r="BY358" s="90">
        <f>IF(ISNA(VLOOKUP($B358,'[2]1516 Exp_Rev Access'!$F$7:$FS$310,59,FALSE)),"",VLOOKUP($B358,'[2]1516 Exp_Rev Access'!$F$7:$FS$310,59,FALSE))</f>
        <v>0</v>
      </c>
      <c r="BZ358" s="90">
        <f>IF(ISNA(VLOOKUP($B358,'[2]1516 Exp_Rev Access'!$F$7:$FS$310,60,FALSE)),"",VLOOKUP($B358,'[2]1516 Exp_Rev Access'!$F$7:$FS$310,60,FALSE))</f>
        <v>0</v>
      </c>
      <c r="CA358" s="90">
        <f>IF(ISNA(VLOOKUP($B358,'[2]1516 Exp_Rev Access'!$F$7:$FS$310,61,FALSE)),"",VLOOKUP($B358,'[2]1516 Exp_Rev Access'!$F$7:$FS$310,61,FALSE))</f>
        <v>0</v>
      </c>
      <c r="CB358" s="90">
        <f>IF(ISNA(VLOOKUP($B358,'[2]1516 Exp_Rev Access'!$F$7:$FS$310,62,FALSE)),"",VLOOKUP($B358,'[2]1516 Exp_Rev Access'!$F$7:$FS$310,62,FALSE))</f>
        <v>0</v>
      </c>
      <c r="CC358" s="90">
        <f>IF(ISNA(VLOOKUP($B358,'[2]1516 Exp_Rev Access'!$F$7:$FS$310,63,FALSE)),"",VLOOKUP($B358,'[2]1516 Exp_Rev Access'!$F$7:$FS$310,63,FALSE))</f>
        <v>11.58</v>
      </c>
      <c r="CD358" s="90">
        <f>IF(ISNA(VLOOKUP($B358,'[2]1516 Exp_Rev Access'!$F$7:$FS$310,64,FALSE)),"",VLOOKUP($B358,'[2]1516 Exp_Rev Access'!$F$7:$FS$310,64,FALSE))</f>
        <v>0</v>
      </c>
      <c r="CE358" s="53">
        <f t="shared" si="861"/>
        <v>11.58</v>
      </c>
      <c r="CF358" s="92">
        <f t="shared" si="862"/>
        <v>1.2445976254407888E-6</v>
      </c>
      <c r="CG358" s="94">
        <f t="shared" si="863"/>
        <v>1.4402626800328352E-2</v>
      </c>
      <c r="CH358" s="90">
        <f>IF(ISNA(VLOOKUP($B358,'[2]1516 Exp_Rev Access'!$F$7:$FS$310,65,FALSE)),"",VLOOKUP($B358,'[2]1516 Exp_Rev Access'!$F$7:$FS$310,65,FALSE))</f>
        <v>0</v>
      </c>
      <c r="CI358" s="90">
        <f>IF(ISNA(VLOOKUP($B358,'[2]1516 Exp_Rev Access'!$F$7:$FS$310,66,FALSE)),"",VLOOKUP($B358,'[2]1516 Exp_Rev Access'!$F$7:$FS$310,66,FALSE))</f>
        <v>0</v>
      </c>
      <c r="CJ358" s="90">
        <f>IF(ISNA(VLOOKUP($B358,'[2]1516 Exp_Rev Access'!$F$7:$FS$310,67,FALSE)),"",VLOOKUP($B358,'[2]1516 Exp_Rev Access'!$F$7:$FS$310,67,FALSE))</f>
        <v>0</v>
      </c>
      <c r="CK358" s="90">
        <f>IF(ISNA(VLOOKUP($B358,'[2]1516 Exp_Rev Access'!$F$7:$FS$310,68,FALSE)),"",VLOOKUP($B358,'[2]1516 Exp_Rev Access'!$F$7:$FS$310,68,FALSE))</f>
        <v>0</v>
      </c>
      <c r="CL358" s="90">
        <f>IF(ISNA(VLOOKUP($B358,'[2]1516 Exp_Rev Access'!$F$7:$FS$310,69,FALSE)),"",VLOOKUP($B358,'[2]1516 Exp_Rev Access'!$F$7:$FS$310,69,FALSE))</f>
        <v>0</v>
      </c>
      <c r="CM358" s="90">
        <f>IF(ISNA(VLOOKUP($B358,'[2]1516 Exp_Rev Access'!$F$7:$FS$310,70,FALSE)),"",VLOOKUP($B358,'[2]1516 Exp_Rev Access'!$F$7:$FS$310,70,FALSE))</f>
        <v>0</v>
      </c>
      <c r="CN358" s="90">
        <f>IF(ISNA(VLOOKUP($B358,'[2]1516 Exp_Rev Access'!$F$7:$FS$310,71,FALSE)),"",VLOOKUP($B358,'[2]1516 Exp_Rev Access'!$F$7:$FS$310,71,FALSE))</f>
        <v>0</v>
      </c>
      <c r="CO358" s="90">
        <f>IF(ISNA(VLOOKUP($B358,'[2]1516 Exp_Rev Access'!$F$7:$FS$310,72,FALSE)),"",VLOOKUP($B358,'[2]1516 Exp_Rev Access'!$F$7:$FS$310,72,FALSE))</f>
        <v>0</v>
      </c>
      <c r="CP358" s="90">
        <f>IF(ISNA(VLOOKUP($B358,'[2]1516 Exp_Rev Access'!$F$7:$FS$310,73,FALSE)),"",VLOOKUP($B358,'[2]1516 Exp_Rev Access'!$F$7:$FS$310,73,FALSE))</f>
        <v>0</v>
      </c>
      <c r="CQ358" s="90">
        <f>IF(ISNA(VLOOKUP($B358,'[2]1516 Exp_Rev Access'!$F$7:$FS$310,74,FALSE)),"",VLOOKUP($B358,'[2]1516 Exp_Rev Access'!$F$7:$FS$310,74,FALSE))</f>
        <v>165348.51</v>
      </c>
      <c r="CR358" s="90">
        <f>IF(ISNA(VLOOKUP($B358,'[2]1516 Exp_Rev Access'!$F$7:$FS$310,75,FALSE)),"",VLOOKUP($B358,'[2]1516 Exp_Rev Access'!$F$7:$FS$310,75,FALSE))</f>
        <v>0</v>
      </c>
      <c r="CS358" s="90">
        <f>IF(ISNA(VLOOKUP($B358,'[2]1516 Exp_Rev Access'!$F$7:$FS$310,76,FALSE)),"",VLOOKUP($B358,'[2]1516 Exp_Rev Access'!$F$7:$FS$310,76,FALSE))</f>
        <v>4331.88</v>
      </c>
      <c r="CT358" s="90">
        <f>IF(ISNA(VLOOKUP($B358,'[2]1516 Exp_Rev Access'!$F$7:$FS$310,77,FALSE)),"",VLOOKUP($B358,'[2]1516 Exp_Rev Access'!$F$7:$FS$310,77,FALSE))</f>
        <v>0</v>
      </c>
      <c r="CU358" s="90">
        <f>IF(ISNA(VLOOKUP($B358,'[2]1516 Exp_Rev Access'!$F$7:$FS$310,78,FALSE)),"",VLOOKUP($B358,'[2]1516 Exp_Rev Access'!$F$7:$FS$310,78,FALSE))</f>
        <v>134504.66</v>
      </c>
      <c r="CV358" s="90">
        <f>IF(ISNA(VLOOKUP($B358,'[2]1516 Exp_Rev Access'!$F$7:$FS$310,79,FALSE)),"",VLOOKUP($B358,'[2]1516 Exp_Rev Access'!$F$7:$FS$310,79,FALSE))</f>
        <v>30294.51</v>
      </c>
      <c r="CW358" s="90">
        <f>IF(ISNA(VLOOKUP($B358,'[2]1516 Exp_Rev Access'!$F$7:$FS$310,80,FALSE)),"",VLOOKUP($B358,'[2]1516 Exp_Rev Access'!$F$7:$FS$310,80,FALSE))</f>
        <v>0</v>
      </c>
      <c r="CX358" s="90">
        <f>IF(ISNA(VLOOKUP($B358,'[2]1516 Exp_Rev Access'!$F$7:$FS$310,81,FALSE)),"",VLOOKUP($B358,'[2]1516 Exp_Rev Access'!$F$7:$FS$310,81,FALSE))</f>
        <v>0</v>
      </c>
      <c r="CY358" s="90">
        <f>IF(ISNA(VLOOKUP($B358,'[2]1516 Exp_Rev Access'!$F$7:$FS$310,82,FALSE)),"",VLOOKUP($B358,'[2]1516 Exp_Rev Access'!$F$7:$FS$310,82,FALSE))</f>
        <v>0</v>
      </c>
      <c r="CZ358" s="90">
        <f>IF(ISNA(VLOOKUP($B358,'[2]1516 Exp_Rev Access'!$F$7:$FS$310,83,FALSE)),"",VLOOKUP($B358,'[2]1516 Exp_Rev Access'!$F$7:$FS$310,83,FALSE))</f>
        <v>0</v>
      </c>
      <c r="DA358" s="90">
        <f>IF(ISNA(VLOOKUP($B358,'[2]1516 Exp_Rev Access'!$F$7:$FS$310,84,FALSE)),"",VLOOKUP($B358,'[2]1516 Exp_Rev Access'!$F$7:$FS$310,84,FALSE))</f>
        <v>0</v>
      </c>
      <c r="DB358" s="90">
        <f>IF(ISNA(VLOOKUP($B358,'[2]1516 Exp_Rev Access'!$F$7:$FS$310,85,FALSE)),"",VLOOKUP($B358,'[2]1516 Exp_Rev Access'!$F$7:$FS$310,85,FALSE))</f>
        <v>0</v>
      </c>
      <c r="DC358" s="90">
        <f>IF(ISNA(VLOOKUP($B358,'[2]1516 Exp_Rev Access'!$F$7:$FS$310,86,FALSE)),"",VLOOKUP($B358,'[2]1516 Exp_Rev Access'!$F$7:$FS$310,86,FALSE))</f>
        <v>0</v>
      </c>
      <c r="DD358" s="90">
        <f>IF(ISNA(VLOOKUP($B358,'[2]1516 Exp_Rev Access'!$F$7:$FS$310,87,FALSE)),"",VLOOKUP($B358,'[2]1516 Exp_Rev Access'!$F$7:$FS$310,87,FALSE))</f>
        <v>0</v>
      </c>
      <c r="DE358" s="90">
        <f>IF(ISNA(VLOOKUP($B358,'[2]1516 Exp_Rev Access'!$F$7:$FS$310,88,FALSE)),"",VLOOKUP($B358,'[2]1516 Exp_Rev Access'!$F$7:$FS$310,88,FALSE))</f>
        <v>0</v>
      </c>
      <c r="DF358" s="90">
        <f>IF(ISNA(VLOOKUP($B358,'[2]1516 Exp_Rev Access'!$F$7:$FS$310,89,FALSE)),"",VLOOKUP($B358,'[2]1516 Exp_Rev Access'!$F$7:$FS$310,89,FALSE))</f>
        <v>0</v>
      </c>
      <c r="DG358" s="90">
        <f>IF(ISNA(VLOOKUP($B358,'[2]1516 Exp_Rev Access'!$F$7:$FS$310,90,FALSE)),"",VLOOKUP($B358,'[2]1516 Exp_Rev Access'!$F$7:$FS$310,90,FALSE))</f>
        <v>0</v>
      </c>
      <c r="DH358" s="90">
        <f>IF(ISNA(VLOOKUP($B358,'[2]1516 Exp_Rev Access'!$F$7:$FS$310,91,FALSE)),"",VLOOKUP($B358,'[2]1516 Exp_Rev Access'!$F$7:$FS$310,91,FALSE))</f>
        <v>0</v>
      </c>
      <c r="DI358" s="90">
        <f>IF(ISNA(VLOOKUP($B358,'[2]1516 Exp_Rev Access'!$F$7:$FS$310,92,FALSE)),"",VLOOKUP($B358,'[2]1516 Exp_Rev Access'!$F$7:$FS$310,92,FALSE))</f>
        <v>209223.85</v>
      </c>
      <c r="DJ358" s="90">
        <f>IF(ISNA(VLOOKUP($B358,'[2]1516 Exp_Rev Access'!$F$7:$FS$310,93,FALSE)),"",VLOOKUP($B358,'[2]1516 Exp_Rev Access'!$F$7:$FS$310,93,FALSE))</f>
        <v>0</v>
      </c>
      <c r="DK358" s="90">
        <f>IF(ISNA(VLOOKUP($B358,'[2]1516 Exp_Rev Access'!$F$7:$FS$310,94,FALSE)),"",VLOOKUP($B358,'[2]1516 Exp_Rev Access'!$F$7:$FS$310,94,FALSE))</f>
        <v>0</v>
      </c>
      <c r="DL358" s="90">
        <f>IF(ISNA(VLOOKUP($B358,'[2]1516 Exp_Rev Access'!$F$7:$FS$310,95,FALSE)),"",VLOOKUP($B358,'[2]1516 Exp_Rev Access'!$F$7:$FS$310,95,FALSE))</f>
        <v>0</v>
      </c>
      <c r="DM358" s="90">
        <f>IF(ISNA(VLOOKUP($B358,'[2]1516 Exp_Rev Access'!$F$7:$FS$310,96,FALSE)),"",VLOOKUP($B358,'[2]1516 Exp_Rev Access'!$F$7:$FS$310,96,FALSE))</f>
        <v>0</v>
      </c>
      <c r="DN358" s="90">
        <f>IF(ISNA(VLOOKUP($B358,'[2]1516 Exp_Rev Access'!$F$7:$FS$310,97,FALSE)),"",VLOOKUP($B358,'[2]1516 Exp_Rev Access'!$F$7:$FS$310,97,FALSE))</f>
        <v>0</v>
      </c>
      <c r="DO358" s="90">
        <f>IF(ISNA(VLOOKUP($B358,'[2]1516 Exp_Rev Access'!$F$7:$FS$310,98,FALSE)),"",VLOOKUP($B358,'[2]1516 Exp_Rev Access'!$F$7:$FS$310,98,FALSE))</f>
        <v>0</v>
      </c>
      <c r="DP358" s="90">
        <f>IF(ISNA(VLOOKUP($B358,'[2]1516 Exp_Rev Access'!$F$7:$FS$310,99,FALSE)),"",VLOOKUP($B358,'[2]1516 Exp_Rev Access'!$F$7:$FS$310,99,FALSE))</f>
        <v>0</v>
      </c>
      <c r="DQ358" s="90">
        <f>IF(ISNA(VLOOKUP($B358,'[2]1516 Exp_Rev Access'!$F$7:$FS$310,100,FALSE)),"",VLOOKUP($B358,'[2]1516 Exp_Rev Access'!$F$7:$FS$310,100,FALSE))</f>
        <v>0</v>
      </c>
      <c r="DR358" s="90">
        <f>IF(ISNA(VLOOKUP($B358,'[2]1516 Exp_Rev Access'!$F$7:$FS$310,101,FALSE)),"",VLOOKUP($B358,'[2]1516 Exp_Rev Access'!$F$7:$FS$310,101,FALSE))</f>
        <v>0</v>
      </c>
      <c r="DS358" s="90">
        <f>IF(ISNA(VLOOKUP($B358,'[2]1516 Exp_Rev Access'!$F$7:$FS$310,102,FALSE)),"",VLOOKUP($B358,'[2]1516 Exp_Rev Access'!$F$7:$FS$310,102,FALSE))</f>
        <v>0</v>
      </c>
      <c r="DT358" s="90">
        <f>IF(ISNA(VLOOKUP($B358,'[2]1516 Exp_Rev Access'!$F$7:$FS$310,103,FALSE)),"",VLOOKUP($B358,'[2]1516 Exp_Rev Access'!$F$7:$FS$310,103,FALSE))</f>
        <v>0</v>
      </c>
      <c r="DU358" s="90">
        <f>IF(ISNA(VLOOKUP($B358,'[2]1516 Exp_Rev Access'!$F$7:$FS$310,104,FALSE)),"",VLOOKUP($B358,'[2]1516 Exp_Rev Access'!$F$7:$FS$310,104,FALSE))</f>
        <v>0</v>
      </c>
      <c r="DV358" s="90">
        <f>IF(ISNA(VLOOKUP($B358,'[2]1516 Exp_Rev Access'!$F$7:$FS$310,105,FALSE)),"",VLOOKUP($B358,'[2]1516 Exp_Rev Access'!$F$7:$FS$310,105,FALSE))</f>
        <v>0</v>
      </c>
      <c r="DW358" s="90">
        <f>IF(ISNA(VLOOKUP($B358,'[2]1516 Exp_Rev Access'!$F$7:$FS$310,106,FALSE)),"",VLOOKUP($B358,'[2]1516 Exp_Rev Access'!$F$7:$FS$310,106,FALSE))</f>
        <v>0</v>
      </c>
      <c r="DX358" s="90">
        <f>IF(ISNA(VLOOKUP($B358,'[2]1516 Exp_Rev Access'!$F$7:$FS$310,107,FALSE)),"",VLOOKUP($B358,'[2]1516 Exp_Rev Access'!$F$7:$FS$310,107,FALSE))</f>
        <v>0</v>
      </c>
      <c r="DY358" s="90">
        <f>IF(ISNA(VLOOKUP($B358,'[2]1516 Exp_Rev Access'!$F$7:$FS$310,108,FALSE)),"",VLOOKUP($B358,'[2]1516 Exp_Rev Access'!$F$7:$FS$310,108,FALSE))</f>
        <v>0</v>
      </c>
      <c r="DZ358" s="90">
        <f>IF(ISNA(VLOOKUP($B358,'[2]1516 Exp_Rev Access'!$F$7:$FS$310,109,FALSE)),"",VLOOKUP($B358,'[2]1516 Exp_Rev Access'!$F$7:$FS$310,109,FALSE))</f>
        <v>0</v>
      </c>
      <c r="EA358" s="90">
        <f>IF(ISNA(VLOOKUP($B358,'[2]1516 Exp_Rev Access'!$F$7:$FS$310,110,FALSE)),"",VLOOKUP($B358,'[2]1516 Exp_Rev Access'!$F$7:$FS$310,110,FALSE))</f>
        <v>0</v>
      </c>
      <c r="EB358" s="90">
        <f>IF(ISNA(VLOOKUP($B358,'[2]1516 Exp_Rev Access'!$F$7:$FS$310,111,FALSE)),"",VLOOKUP($B358,'[2]1516 Exp_Rev Access'!$F$7:$FS$310,111,FALSE))</f>
        <v>0</v>
      </c>
      <c r="EC358" s="90">
        <f>IF(ISNA(VLOOKUP($B358,'[2]1516 Exp_Rev Access'!$F$7:$FS$310,112,FALSE)),"",VLOOKUP($B358,'[2]1516 Exp_Rev Access'!$F$7:$FS$310,112,FALSE))</f>
        <v>0</v>
      </c>
      <c r="ED358" s="90">
        <f>IF(ISNA(VLOOKUP($B358,'[2]1516 Exp_Rev Access'!$F$7:$FS$310,113,FALSE)),"",VLOOKUP($B358,'[2]1516 Exp_Rev Access'!$F$7:$FS$310,113,FALSE))</f>
        <v>0</v>
      </c>
      <c r="EE358" s="90">
        <f>IF(ISNA(VLOOKUP($B358,'[2]1516 Exp_Rev Access'!$F$7:$FS$310,114,FALSE)),"",VLOOKUP($B358,'[2]1516 Exp_Rev Access'!$F$7:$FS$310,114,FALSE))</f>
        <v>0</v>
      </c>
      <c r="EF358" s="90">
        <f>IF(ISNA(VLOOKUP($B358,'[2]1516 Exp_Rev Access'!$F$7:$FS$310,115,FALSE)),"",VLOOKUP($B358,'[2]1516 Exp_Rev Access'!$F$7:$FS$310,115,FALSE))</f>
        <v>0</v>
      </c>
      <c r="EG358" s="90">
        <f>IF(ISNA(VLOOKUP($B358,'[2]1516 Exp_Rev Access'!$F$7:$FS$310,116,FALSE)),"",VLOOKUP($B358,'[2]1516 Exp_Rev Access'!$F$7:$FS$310,116,FALSE))</f>
        <v>0</v>
      </c>
      <c r="EH358" s="90">
        <f>IF(ISNA(VLOOKUP($B358,'[2]1516 Exp_Rev Access'!$F$7:$FS$310,117,FALSE)),"",VLOOKUP($B358,'[2]1516 Exp_Rev Access'!$F$7:$FS$310,117,FALSE))</f>
        <v>0</v>
      </c>
      <c r="EI358" s="90">
        <f>IF(ISNA(VLOOKUP($B358,'[2]1516 Exp_Rev Access'!$F$7:$FS$310,118,FALSE)),"",VLOOKUP($B358,'[2]1516 Exp_Rev Access'!$F$7:$FS$310,118,FALSE))</f>
        <v>0</v>
      </c>
      <c r="EJ358" s="90">
        <f>IF(ISNA(VLOOKUP($B358,'[2]1516 Exp_Rev Access'!$F$7:$FS$310,119,FALSE)),"",VLOOKUP($B358,'[2]1516 Exp_Rev Access'!$F$7:$FS$310,119,FALSE))</f>
        <v>0</v>
      </c>
      <c r="EK358" s="90">
        <f>IF(ISNA(VLOOKUP($B358,'[2]1516 Exp_Rev Access'!$F$7:$FS$310,120,FALSE)),"",VLOOKUP($B358,'[2]1516 Exp_Rev Access'!$F$7:$FS$310,120,FALSE))</f>
        <v>0</v>
      </c>
      <c r="EL358" s="90">
        <f>IF(ISNA(VLOOKUP($B358,'[2]1516 Exp_Rev Access'!$F$7:$FS$310,121,FALSE)),"",VLOOKUP($B358,'[2]1516 Exp_Rev Access'!$F$7:$FS$310,121,FALSE))</f>
        <v>28903.7</v>
      </c>
      <c r="EM358" s="90">
        <f>IF(ISNA(VLOOKUP($B358,'[2]1516 Exp_Rev Access'!$F$7:$FS$310,122,FALSE)),"",VLOOKUP($B358,'[2]1516 Exp_Rev Access'!$F$7:$FS$310,122,FALSE))</f>
        <v>0</v>
      </c>
      <c r="EN358" s="90">
        <f>IF(ISNA(VLOOKUP($B358,'[2]1516 Exp_Rev Access'!$F$7:$FS$310,123,FALSE)),"",VLOOKUP($B358,'[2]1516 Exp_Rev Access'!$F$7:$FS$310,123,FALSE))</f>
        <v>0</v>
      </c>
      <c r="EO358" s="90">
        <f>IF(ISNA(VLOOKUP($B358,'[2]1516 Exp_Rev Access'!$F$7:$FS$310,124,FALSE)),"",VLOOKUP($B358,'[2]1516 Exp_Rev Access'!$F$7:$FS$310,124,FALSE))</f>
        <v>0</v>
      </c>
      <c r="EP358" s="90">
        <f>IF(ISNA(VLOOKUP($B358,'[2]1516 Exp_Rev Access'!$F$7:$FS$310,125,FALSE)),"",VLOOKUP($B358,'[2]1516 Exp_Rev Access'!$F$7:$FS$310,125,FALSE))</f>
        <v>0</v>
      </c>
      <c r="EQ358" s="90">
        <f>IF(ISNA(VLOOKUP($B358,'[2]1516 Exp_Rev Access'!$F$7:$FS$310,126,FALSE)),"",VLOOKUP($B358,'[2]1516 Exp_Rev Access'!$F$7:$FS$310,126,FALSE))</f>
        <v>0</v>
      </c>
      <c r="ER358" s="90">
        <f>IF(ISNA(VLOOKUP($B358,'[2]1516 Exp_Rev Access'!$F$7:$FS$310,127,FALSE)),"",VLOOKUP($B358,'[2]1516 Exp_Rev Access'!$F$7:$FS$310,127,FALSE))</f>
        <v>0</v>
      </c>
      <c r="ES358" s="90">
        <f>IF(ISNA(VLOOKUP($B358,'[2]1516 Exp_Rev Access'!$F$7:$FS$310,128,FALSE)),"",VLOOKUP($B358,'[2]1516 Exp_Rev Access'!$F$7:$FS$310,128,FALSE))</f>
        <v>0</v>
      </c>
      <c r="ET358" s="90">
        <f>IF(ISNA(VLOOKUP($B358,'[2]1516 Exp_Rev Access'!$F$7:$FS$310,129,FALSE)),"",VLOOKUP($B358,'[2]1516 Exp_Rev Access'!$F$7:$FS$310,129,FALSE))</f>
        <v>0</v>
      </c>
      <c r="EU358" s="90">
        <f>IF(ISNA(VLOOKUP($B358,'[2]1516 Exp_Rev Access'!$F$7:$FS$310,130,FALSE)),"",VLOOKUP($B358,'[2]1516 Exp_Rev Access'!$F$7:$FS$310,130,FALSE))</f>
        <v>0</v>
      </c>
      <c r="EV358" s="90">
        <f>IF(ISNA(VLOOKUP($B358,'[2]1516 Exp_Rev Access'!$F$7:$FS$310,131,FALSE)),"",VLOOKUP($B358,'[2]1516 Exp_Rev Access'!$F$7:$FS$310,131,FALSE))</f>
        <v>101</v>
      </c>
      <c r="EW358" s="90">
        <f>IF(ISNA(VLOOKUP($B358,'[2]1516 Exp_Rev Access'!$F$7:$FS$310,132,FALSE)),"",VLOOKUP($B358,'[2]1516 Exp_Rev Access'!$F$7:$FS$310,132,FALSE))</f>
        <v>0</v>
      </c>
      <c r="EX358" s="90">
        <f>IF(ISNA(VLOOKUP($B358,'[2]1516 Exp_Rev Access'!$F$7:$FS$310,133,FALSE)),"",VLOOKUP($B358,'[2]1516 Exp_Rev Access'!$F$7:$FS$310,133,FALSE))</f>
        <v>0</v>
      </c>
      <c r="EY358" s="90">
        <f>IF(ISNA(VLOOKUP($B358,'[2]1516 Exp_Rev Access'!$F$7:$FS$310,134,FALSE)),"",VLOOKUP($B358,'[2]1516 Exp_Rev Access'!$F$7:$FS$310,134,FALSE))</f>
        <v>0</v>
      </c>
      <c r="EZ358" s="90">
        <f>IF(ISNA(VLOOKUP($B358,'[2]1516 Exp_Rev Access'!$F$7:$FS$310,135,FALSE)),"",VLOOKUP($B358,'[2]1516 Exp_Rev Access'!$F$7:$FS$310,135,FALSE))</f>
        <v>0</v>
      </c>
      <c r="FA358" s="90">
        <f>IF(ISNA(VLOOKUP($B358,'[2]1516 Exp_Rev Access'!$F$7:$FS$310,136,FALSE)),"",VLOOKUP($B358,'[2]1516 Exp_Rev Access'!$F$7:$FS$310,136,FALSE))</f>
        <v>0</v>
      </c>
      <c r="FB358" s="90">
        <f>IF(ISNA(VLOOKUP($B358,'[2]1516 Exp_Rev Access'!$F$7:$FS$310,137,FALSE)),"",VLOOKUP($B358,'[2]1516 Exp_Rev Access'!$F$7:$FS$310,137,FALSE))</f>
        <v>0</v>
      </c>
      <c r="FC358" s="90">
        <f>IF(ISNA(VLOOKUP($B358,'[2]1516 Exp_Rev Access'!$F$7:$FS$310,138,FALSE)),"",VLOOKUP($B358,'[2]1516 Exp_Rev Access'!$F$7:$FS$310,138,FALSE))</f>
        <v>0</v>
      </c>
      <c r="FD358" s="90">
        <f>IF(ISNA(VLOOKUP($B358,'[2]1516 Exp_Rev Access'!$F$7:$FS$310,139,FALSE)),"",VLOOKUP($B358,'[2]1516 Exp_Rev Access'!$F$7:$FS$310,139,FALSE))</f>
        <v>0</v>
      </c>
      <c r="FE358" s="90">
        <f>IF(ISNA(VLOOKUP($B358,'[2]1516 Exp_Rev Access'!$F$7:$FS$310,140,FALSE)),"",VLOOKUP($B358,'[2]1516 Exp_Rev Access'!$F$7:$FS$310,140,FALSE))</f>
        <v>0</v>
      </c>
      <c r="FF358" s="90">
        <f>IF(ISNA(VLOOKUP($B358,'[2]1516 Exp_Rev Access'!$F$7:$FS$310,141,FALSE)),"",VLOOKUP($B358,'[2]1516 Exp_Rev Access'!$F$7:$FS$310,141,FALSE))</f>
        <v>0</v>
      </c>
      <c r="FG358" s="90">
        <f>IF(ISNA(VLOOKUP($B358,'[2]1516 Exp_Rev Access'!$F$7:$FS$310,142,FALSE)),"",VLOOKUP($B358,'[2]1516 Exp_Rev Access'!$F$7:$FS$310,142,FALSE))</f>
        <v>0</v>
      </c>
      <c r="FH358" s="90">
        <f>IF(ISNA(VLOOKUP($B358,'[2]1516 Exp_Rev Access'!$F$7:$FS$310,143,FALSE)),"",VLOOKUP($B358,'[2]1516 Exp_Rev Access'!$F$7:$FS$310,143,FALSE))</f>
        <v>0</v>
      </c>
      <c r="FI358" s="90">
        <f>IF(ISNA(VLOOKUP($B358,'[2]1516 Exp_Rev Access'!$F$7:$FS$310,144,FALSE)),"",VLOOKUP($B358,'[2]1516 Exp_Rev Access'!$F$7:$FS$310,144,FALSE))</f>
        <v>0</v>
      </c>
      <c r="FJ358" s="90">
        <f>IF(ISNA(VLOOKUP($B358,'[2]1516 Exp_Rev Access'!$F$7:$FS$310,145,FALSE)),"",VLOOKUP($B358,'[2]1516 Exp_Rev Access'!$F$7:$FS$310,145,FALSE))</f>
        <v>0</v>
      </c>
      <c r="FK358" s="90">
        <f>IF(ISNA(VLOOKUP($B358,'[2]1516 Exp_Rev Access'!$F$7:$FS$310,146,FALSE)),"",VLOOKUP($B358,'[2]1516 Exp_Rev Access'!$F$7:$FS$310,146,FALSE))</f>
        <v>0</v>
      </c>
      <c r="FL358" s="90">
        <f>IF(ISNA(VLOOKUP($B358,'[2]1516 Exp_Rev Access'!$F$7:$FS$310,1147,FALSE)),"",VLOOKUP($B358,'[2]1516 Exp_Rev Access'!$F$7:$FS$310,147,FALSE))</f>
        <v>0</v>
      </c>
      <c r="FM358" s="90">
        <f>IF(ISNA(VLOOKUP($B358,'[2]1516 Exp_Rev Access'!$F$7:$FS$310,148,FALSE)),"",VLOOKUP($B358,'[2]1516 Exp_Rev Access'!$F$7:$FS$310,148,FALSE))</f>
        <v>0</v>
      </c>
      <c r="FN358" s="90">
        <f>IF(ISNA(VLOOKUP($B358,'[2]1516 Exp_Rev Access'!$F$7:$FS$310,149,FALSE)),"",VLOOKUP($B358,'[2]1516 Exp_Rev Access'!$F$7:$FS$310,149,FALSE))</f>
        <v>0</v>
      </c>
      <c r="FO358" s="90">
        <f>IF(ISNA(VLOOKUP($B358,'[2]1516 Exp_Rev Access'!$F$7:$FS$310,150,FALSE)),"",VLOOKUP($B358,'[2]1516 Exp_Rev Access'!$F$7:$FS$310,150,FALSE))</f>
        <v>0</v>
      </c>
      <c r="FP358" s="90">
        <f>IF(ISNA(VLOOKUP($B358,'[2]1516 Exp_Rev Access'!$F$7:$FS$310,151,FALSE)),"",VLOOKUP($B358,'[2]1516 Exp_Rev Access'!$F$7:$FS$310,151,FALSE))</f>
        <v>0</v>
      </c>
      <c r="FQ358" s="90">
        <f>IF(ISNA(VLOOKUP($B358,'[2]1516 Exp_Rev Access'!$F$7:$FS$310,152,FALSE)),"",VLOOKUP($B358,'[2]1516 Exp_Rev Access'!$F$7:$FS$310,152,FALSE))</f>
        <v>0</v>
      </c>
      <c r="FR358" s="90">
        <f>IF(ISNA(VLOOKUP($B358,'[2]1516 Exp_Rev Access'!$F$7:$FS$310,153,FALSE)),"",VLOOKUP($B358,'[2]1516 Exp_Rev Access'!$F$7:$FS$310,153,FALSE))</f>
        <v>26161.599999999999</v>
      </c>
      <c r="FS358" s="53">
        <f t="shared" si="864"/>
        <v>598869.71</v>
      </c>
      <c r="FT358" s="92">
        <f t="shared" si="865"/>
        <v>6.4365442056512415E-2</v>
      </c>
      <c r="FU358" s="116">
        <f t="shared" si="866"/>
        <v>744.84429491803689</v>
      </c>
      <c r="FV358" s="90">
        <f>IF(ISNA(VLOOKUP($B358,'[2]1516 Exp_Rev Access'!$F$7:$FS$310,154,FALSE)),"",VLOOKUP($B358,'[2]1516 Exp_Rev Access'!$F$7:$FS$310,154,FALSE))</f>
        <v>0</v>
      </c>
      <c r="FW358" s="90">
        <f>IF(ISNA(VLOOKUP($B358,'[2]1516 Exp_Rev Access'!$F$7:$FS$310,155,FALSE)),"",VLOOKUP($B358,'[2]1516 Exp_Rev Access'!$F$7:$FS$310,155,FALSE))</f>
        <v>0</v>
      </c>
      <c r="FX358" s="90">
        <f>IF(ISNA(VLOOKUP($B358,'[2]1516 Exp_Rev Access'!$F$7:$FS$310,156,FALSE)),"",VLOOKUP($B358,'[2]1516 Exp_Rev Access'!$F$7:$FS$310,156,FALSE))</f>
        <v>0</v>
      </c>
      <c r="FY358" s="90">
        <f>IF(ISNA(VLOOKUP($B358,'[2]1516 Exp_Rev Access'!$F$7:$FS$310,157,FALSE)),"",VLOOKUP($B358,'[2]1516 Exp_Rev Access'!$F$7:$FS$310,157,FALSE))</f>
        <v>0</v>
      </c>
      <c r="FZ358" s="90">
        <f>IF(ISNA(VLOOKUP($B358,'[2]1516 Exp_Rev Access'!$F$7:$FS$310,158,FALSE)),"",VLOOKUP($B358,'[2]1516 Exp_Rev Access'!$F$7:$FS$310,158,FALSE))</f>
        <v>0</v>
      </c>
      <c r="GA358" s="90">
        <f>IF(ISNA(VLOOKUP($B358,'[2]1516 Exp_Rev Access'!$F$7:$FS$310,159,FALSE)),"",VLOOKUP($B358,'[2]1516 Exp_Rev Access'!$F$7:$FS$310,159,FALSE))</f>
        <v>0</v>
      </c>
      <c r="GB358" s="90">
        <f>IF(ISNA(VLOOKUP($B358,'[2]1516 Exp_Rev Access'!$F$7:$FS$310,160,FALSE)),"",VLOOKUP($B358,'[2]1516 Exp_Rev Access'!$F$7:$FS$310,160,FALSE))</f>
        <v>0</v>
      </c>
      <c r="GC358" s="90">
        <f>IF(ISNA(VLOOKUP($B358,'[2]1516 Exp_Rev Access'!$F$7:$FS$310,161,FALSE)),"",VLOOKUP($B358,'[2]1516 Exp_Rev Access'!$F$7:$FS$310,161,FALSE))</f>
        <v>0</v>
      </c>
      <c r="GD358" s="90">
        <f>IF(ISNA(VLOOKUP($B358,'[2]1516 Exp_Rev Access'!$F$7:$FS$310,162,FALSE)),"",VLOOKUP($B358,'[2]1516 Exp_Rev Access'!$F$7:$FS$310,162,FALSE))</f>
        <v>0</v>
      </c>
      <c r="GE358" s="90">
        <f>IF(ISNA(VLOOKUP($B358,'[2]1516 Exp_Rev Access'!$F$7:$FS$310,163,FALSE)),"",VLOOKUP($B358,'[2]1516 Exp_Rev Access'!$F$7:$FS$310,163,FALSE))</f>
        <v>0</v>
      </c>
      <c r="GF358" s="90">
        <f>IF(ISNA(VLOOKUP($B358,'[2]1516 Exp_Rev Access'!$F$7:$FS$310,164,FALSE)),"",VLOOKUP($B358,'[2]1516 Exp_Rev Access'!$F$7:$FS$310,164,FALSE))</f>
        <v>0</v>
      </c>
      <c r="GG358" s="90">
        <f>IF(ISNA(VLOOKUP($B358,'[2]1516 Exp_Rev Access'!$F$7:$FS$310,165,FALSE)),"",VLOOKUP($B358,'[2]1516 Exp_Rev Access'!$F$7:$FS$310,165,FALSE))</f>
        <v>0</v>
      </c>
      <c r="GH358" s="90">
        <f>IF(ISNA(VLOOKUP($B358,'[2]1516 Exp_Rev Access'!$F$7:$FS$310,166,FALSE)),"",VLOOKUP($B358,'[2]1516 Exp_Rev Access'!$F$7:$FS$310,166,FALSE))</f>
        <v>0</v>
      </c>
      <c r="GI358" s="90">
        <f>IF(ISNA(VLOOKUP($B358,'[2]1516 Exp_Rev Access'!$F$7:$FS$310,167,FALSE)),"",VLOOKUP($B358,'[2]1516 Exp_Rev Access'!$F$7:$FS$310,167,FALSE))</f>
        <v>0</v>
      </c>
      <c r="GJ358" s="90">
        <f>IF(ISNA(VLOOKUP($B358,'[2]1516 Exp_Rev Access'!$F$7:$FS$310,168,FALSE)),"",VLOOKUP($B358,'[2]1516 Exp_Rev Access'!$F$7:$FS$310,168,FALSE))</f>
        <v>7536.57</v>
      </c>
      <c r="GK358" s="90">
        <f>IF(ISNA(VLOOKUP($B358,'[2]1516 Exp_Rev Access'!$F$7:$FS$310,169,FALSE)),"",VLOOKUP($B358,'[2]1516 Exp_Rev Access'!$F$7:$FS$310,169,FALSE))</f>
        <v>10141.48</v>
      </c>
      <c r="GL358" s="90">
        <f>IF(ISNA(VLOOKUP($B358,'[2]1516 Exp_Rev Access'!$F$7:$FS$310,170,FALSE)),"",VLOOKUP($B358,'[2]1516 Exp_Rev Access'!$F$7:$FS$310,170,FALSE))</f>
        <v>0</v>
      </c>
      <c r="GM358" s="90">
        <f>IF(ISNA(VLOOKUP($B358,'[2]1516 Exp_Rev Access'!$F$7:$FT$310,171,FALSE)),"",VLOOKUP($B358,'[2]1516 Exp_Rev Access'!$F$7:$FT$310,171,FALSE))</f>
        <v>0</v>
      </c>
      <c r="GN358" s="90">
        <f>IF(ISNA(VLOOKUP($B358,'[2]1516 Exp_Rev Access'!$F$7:$FU$310,172,FALSE)),"",VLOOKUP($B358,'[2]1516 Exp_Rev Access'!$F$7:$FU$310,172,FALSE))</f>
        <v>0</v>
      </c>
      <c r="GO358" s="90">
        <f>IF(ISNA(VLOOKUP($B358,'[2]1516 Exp_Rev Access'!$F$7:$FV$310,173,FALSE)),"",VLOOKUP($B358,'[2]1516 Exp_Rev Access'!$F$7:$FV$310,173,FALSE))</f>
        <v>0</v>
      </c>
      <c r="GP358" s="90">
        <f>IF(ISNA(VLOOKUP($B358,'[2]1516 Exp_Rev Access'!$F$7:$GA$310,174,FALSE)),"",VLOOKUP($B358,'[2]1516 Exp_Rev Access'!$F$7:$GA$310,174,FALSE))</f>
        <v>0</v>
      </c>
      <c r="GQ358" s="90">
        <f>IF(ISNA(VLOOKUP($B358,'[2]1516 Exp_Rev Access'!$F$7:$GA$310,175,FALSE)),"",VLOOKUP($B358,'[2]1516 Exp_Rev Access'!$F$7:$GA$310,175,FALSE))</f>
        <v>0</v>
      </c>
      <c r="GR358" s="90">
        <f>IF(ISNA(VLOOKUP($B358,'[2]1516 Exp_Rev Access'!$F$7:$GA$310,176,FALSE)),"",VLOOKUP($B358,'[2]1516 Exp_Rev Access'!$F$7:$GA$310,176,FALSE))</f>
        <v>0</v>
      </c>
      <c r="GS358" s="90">
        <f>IF(ISNA(VLOOKUP($B358,'[2]1516 Exp_Rev Access'!$F$7:$GA$310,177,FALSE)),"",VLOOKUP($B358,'[2]1516 Exp_Rev Access'!$F$7:$GA$310,177,FALSE))</f>
        <v>0</v>
      </c>
      <c r="GT358" s="90">
        <f>IF(ISNA(VLOOKUP($B358,'[2]1516 Exp_Rev Access'!$F$7:$GA$310,178,FALSE)),"",VLOOKUP($B358,'[2]1516 Exp_Rev Access'!$F$7:$GA$310,178,FALSE))</f>
        <v>0</v>
      </c>
      <c r="GU358" s="53">
        <f t="shared" si="867"/>
        <v>17678.05</v>
      </c>
      <c r="GV358" s="92">
        <f t="shared" si="868"/>
        <v>1.9000050995184401E-3</v>
      </c>
      <c r="GW358" s="114">
        <f t="shared" si="869"/>
        <v>21.987077435884682</v>
      </c>
    </row>
    <row r="359" spans="1:222" x14ac:dyDescent="0.2">
      <c r="B359" s="87" t="s">
        <v>712</v>
      </c>
      <c r="C359" s="87" t="s">
        <v>713</v>
      </c>
      <c r="D359" s="88">
        <f>IF(ISNA(VLOOKUP($B359,'[2]1516 enrollment_Rev_Exp by size'!$A$6:$C$325,3,FALSE)),"",VLOOKUP($B359,'[2]1516 enrollment_Rev_Exp by size'!$A$6:$C$325,3,FALSE))</f>
        <v>630.15</v>
      </c>
      <c r="E359" s="89">
        <v>8152054.7000000002</v>
      </c>
      <c r="F359" s="67">
        <f t="shared" si="847"/>
        <v>8152054.6999999993</v>
      </c>
      <c r="G359" s="67">
        <f>F359-E359</f>
        <v>0</v>
      </c>
      <c r="H359" s="90">
        <f>IF(ISNA(VLOOKUP($B359,'[2]1516 Exp_Rev Access'!$F$7:$FS$310,2,FALSE)),"",VLOOKUP($B359,'[2]1516 Exp_Rev Access'!$F$7:$FS$310,2,FALSE))</f>
        <v>2242260.46</v>
      </c>
      <c r="I359" s="90">
        <f>IF(ISNA(VLOOKUP($B359,'[2]1516 Exp_Rev Access'!$F$7:$FS$310,3,FALSE)),"",VLOOKUP($B359,'[2]1516 Exp_Rev Access'!$F$7:$FS$310,3,FALSE))</f>
        <v>0</v>
      </c>
      <c r="J359" s="90">
        <f>IF(ISNA(VLOOKUP($B359,'[2]1516 Exp_Rev Access'!$F$7:$FS$310,4,FALSE)),"",VLOOKUP($B359,'[2]1516 Exp_Rev Access'!$F$7:$FS$310,4,FALSE))</f>
        <v>1470.52</v>
      </c>
      <c r="K359" s="90">
        <f>IF(ISNA(VLOOKUP($B359,'[2]1516 Exp_Rev Access'!$F$7:$FS$310,5,FALSE)),"-",VLOOKUP($B359,'[2]1516 Exp_Rev Access'!$F$7:$FS$310,5,FALSE))</f>
        <v>9707.4599999999991</v>
      </c>
      <c r="L359" s="90">
        <f>IF(ISNA(VLOOKUP($B359,'[2]1516 Exp_Rev Access'!$F$7:$FS$310,6,FALSE)),"",VLOOKUP($B359,'[2]1516 Exp_Rev Access'!$F$7:$FS$310,6,FALSE))</f>
        <v>0</v>
      </c>
      <c r="M359" s="90">
        <f>IF(ISNA(VLOOKUP($B359,'[2]1516 Exp_Rev Access'!$F$7:$FS$310,7,FALSE)),"",VLOOKUP($B359,'[2]1516 Exp_Rev Access'!$F$7:$FS$310,7,FALSE))</f>
        <v>0</v>
      </c>
      <c r="N359" s="53">
        <f>SUM(H359:M359)</f>
        <v>2253438.44</v>
      </c>
      <c r="O359" s="91">
        <f>N359/E359</f>
        <v>0.27642582427716045</v>
      </c>
      <c r="P359" s="53">
        <f>N359/D359</f>
        <v>3576.0349757994127</v>
      </c>
      <c r="Q359" s="90">
        <f>IF(ISNA(VLOOKUP($B359,'[2]1516 Exp_Rev Access'!$F$7:$FS$310,8,FALSE)),"",VLOOKUP($B359,'[2]1516 Exp_Rev Access'!$F$7:$FS$310,8,FALSE))</f>
        <v>128082.2</v>
      </c>
      <c r="R359" s="90">
        <f>IF(ISNA(VLOOKUP($B359,'[2]1516 Exp_Rev Access'!$F$7:$FS$310,9,FALSE)),"",VLOOKUP($B359,'[2]1516 Exp_Rev Access'!$F$7:$FS$310,9,FALSE))</f>
        <v>0</v>
      </c>
      <c r="S359" s="90">
        <f>IF(ISNA(VLOOKUP($B359,'[2]1516 Exp_Rev Access'!$F$7:$FS$310,10,FALSE)),"",VLOOKUP($B359,'[2]1516 Exp_Rev Access'!$F$7:$FS$310,10,FALSE))</f>
        <v>0</v>
      </c>
      <c r="T359" s="90">
        <f>IF(ISNA(VLOOKUP($B359,'[2]1516 Exp_Rev Access'!$F$7:$FS$310,11,FALSE)),"",VLOOKUP($B359,'[2]1516 Exp_Rev Access'!$F$7:$FS$310,11,FALSE))</f>
        <v>0</v>
      </c>
      <c r="U359" s="90">
        <f>IF(ISNA(VLOOKUP($B359,'[2]1516 Exp_Rev Access'!$F$7:$FS$310,12,FALSE)),"",VLOOKUP($B359,'[2]1516 Exp_Rev Access'!$F$7:$FS$310,12,FALSE))</f>
        <v>0</v>
      </c>
      <c r="V359" s="90">
        <f>IF(ISNA(VLOOKUP($B359,'[2]1516 Exp_Rev Access'!$F$7:$FS$310,13,FALSE)),"",VLOOKUP($B359,'[2]1516 Exp_Rev Access'!$F$7:$FS$310,13,FALSE))</f>
        <v>0</v>
      </c>
      <c r="W359" s="90">
        <f>IF(ISNA(VLOOKUP($B359,'[2]1516 Exp_Rev Access'!$F$7:$FS$310,14,FALSE)),"",VLOOKUP($B359,'[2]1516 Exp_Rev Access'!$F$7:$FS$310,14,FALSE))</f>
        <v>0</v>
      </c>
      <c r="X359" s="90">
        <f>IF(ISNA(VLOOKUP($B359,'[2]1516 Exp_Rev Access'!$F$7:$FS$310,15,FALSE)),"",VLOOKUP($B359,'[2]1516 Exp_Rev Access'!$F$7:$FS$310,15,FALSE))</f>
        <v>0</v>
      </c>
      <c r="Y359" s="90">
        <f>IF(ISNA(VLOOKUP($B359,'[2]1516 Exp_Rev Access'!$F$7:$FS$310,16,FALSE)),"",VLOOKUP($B359,'[2]1516 Exp_Rev Access'!$F$7:$FS$310,16,FALSE))</f>
        <v>5711.9</v>
      </c>
      <c r="Z359" s="90">
        <f>IF(ISNA(VLOOKUP($B359,'[2]1516 Exp_Rev Access'!$F$7:$FS$310,17,FALSE)),"",VLOOKUP($B359,'[2]1516 Exp_Rev Access'!$F$7:$FS$310,17,FALSE))</f>
        <v>0</v>
      </c>
      <c r="AA359" s="90">
        <f>IF(ISNA(VLOOKUP($B359,'[2]1516 Exp_Rev Access'!$F$7:$FS$310,18,FALSE)),"",VLOOKUP($B359,'[2]1516 Exp_Rev Access'!$F$7:$FS$310,18,FALSE))</f>
        <v>0</v>
      </c>
      <c r="AB359" s="90">
        <f>IF(ISNA(VLOOKUP($B359,'[2]1516 Exp_Rev Access'!$F$7:$FS$310,19,FALSE)),"",VLOOKUP($B359,'[2]1516 Exp_Rev Access'!$F$7:$FS$310,19,FALSE))</f>
        <v>0</v>
      </c>
      <c r="AC359" s="90">
        <f>IF(ISNA(VLOOKUP($B359,'[2]1516 Exp_Rev Access'!$F$7:$FS$310,20,FALSE)),"",VLOOKUP($B359,'[2]1516 Exp_Rev Access'!$F$7:$FS$310,20,FALSE))</f>
        <v>3639.2</v>
      </c>
      <c r="AD359" s="90">
        <f>IF(ISNA(VLOOKUP($B359,'[2]1516 Exp_Rev Access'!$F$7:$FS$310,21,FALSE)),"",VLOOKUP($B359,'[2]1516 Exp_Rev Access'!$F$7:$FS$310,21,FALSE))</f>
        <v>116692.24</v>
      </c>
      <c r="AE359" s="90">
        <f>IF(ISNA(VLOOKUP($B359,'[2]1516 Exp_Rev Access'!$F$7:$FS$310,22,FALSE)),"",VLOOKUP($B359,'[2]1516 Exp_Rev Access'!$F$7:$FS$310,22,FALSE))</f>
        <v>20029.810000000001</v>
      </c>
      <c r="AF359" s="90">
        <f>IF(ISNA(VLOOKUP($B359,'[2]1516 Exp_Rev Access'!$F$7:$FS$310,23,FALSE)),"",VLOOKUP($B359,'[2]1516 Exp_Rev Access'!$F$7:$FS$310,23,FALSE))</f>
        <v>0</v>
      </c>
      <c r="AG359" s="90">
        <f>IF(ISNA(VLOOKUP($B359,'[2]1516 Exp_Rev Access'!$F$7:$FS$310,24,FALSE)),"",VLOOKUP($B359,'[2]1516 Exp_Rev Access'!$F$7:$FS$310,24,FALSE))</f>
        <v>39115.53</v>
      </c>
      <c r="AH359" s="90">
        <f>IF(ISNA(VLOOKUP($B359,'[2]1516 Exp_Rev Access'!$F$7:$FS$310,25,FALSE)),"",VLOOKUP($B359,'[2]1516 Exp_Rev Access'!$F$7:$FS$310,25,FALSE))</f>
        <v>1989.03</v>
      </c>
      <c r="AI359" s="90">
        <f>IF(ISNA(VLOOKUP($B359,'[2]1516 Exp_Rev Access'!$F$7:$FS$310,26,FALSE)),"",VLOOKUP($B359,'[2]1516 Exp_Rev Access'!$F$7:$FS$310,26,FALSE))</f>
        <v>0</v>
      </c>
      <c r="AJ359" s="90">
        <f>IF(ISNA(VLOOKUP($B359,'[2]1516 Exp_Rev Access'!$F$7:$FS$310,27,FALSE)),"",VLOOKUP($B359,'[2]1516 Exp_Rev Access'!$F$7:$FS$310,27,FALSE))</f>
        <v>0</v>
      </c>
      <c r="AK359" s="90">
        <f>IF(ISNA(VLOOKUP($B359,'[2]1516 Exp_Rev Access'!$F$7:$FS$310,28,FALSE)),"",VLOOKUP($B359,'[2]1516 Exp_Rev Access'!$F$7:$FS$310,28,FALSE))</f>
        <v>3323.49</v>
      </c>
      <c r="AL359" s="90">
        <f>IF(ISNA(VLOOKUP($B359,'[2]1516 Exp_Rev Access'!$F$7:$FS$310,29,FALSE)),"",VLOOKUP($B359,'[2]1516 Exp_Rev Access'!$F$7:$FS$310,29,FALSE))</f>
        <v>5195.17</v>
      </c>
      <c r="AM359" s="53">
        <f>SUM(Q359:AL359)</f>
        <v>323778.57</v>
      </c>
      <c r="AN359" s="92">
        <f>AM359/E359</f>
        <v>3.9717418726348833E-2</v>
      </c>
      <c r="AO359" s="68">
        <f>AM359/D359</f>
        <v>513.81190192811243</v>
      </c>
      <c r="AP359" s="90">
        <f>IF(ISNA(VLOOKUP($B359,'[2]1516 Exp_Rev Access'!$F$7:$FS$310,30,FALSE)),"",VLOOKUP($B359,'[2]1516 Exp_Rev Access'!$F$7:$FS$310,30,FALSE))</f>
        <v>3822696.63</v>
      </c>
      <c r="AQ359" s="90">
        <f>IF(ISNA(VLOOKUP($B359,'[2]1516 Exp_Rev Access'!$F$7:$FS$310,31,FALSE)),"",VLOOKUP($B359,'[2]1516 Exp_Rev Access'!$F$7:$FS$310,31,FALSE))</f>
        <v>87391.67</v>
      </c>
      <c r="AR359" s="90">
        <f>IF(ISNA(VLOOKUP($B359,'[2]1516 Exp_Rev Access'!$F$7:$FS$310,32,FALSE)),"",VLOOKUP($B359,'[2]1516 Exp_Rev Access'!$F$7:$FS$310,32,FALSE))</f>
        <v>0</v>
      </c>
      <c r="AS359" s="90">
        <f>IF(ISNA(VLOOKUP($B359,'[2]1516 Exp_Rev Access'!$F$7:$FS$310,33,FALSE)),"",VLOOKUP($B359,'[2]1516 Exp_Rev Access'!$F$7:$FS$310,33,FALSE))</f>
        <v>221.62</v>
      </c>
      <c r="AT359" s="90">
        <f>IF(ISNA(VLOOKUP($B359,'[2]1516 Exp_Rev Access'!$F$7:$FS$310,34,FALSE)),"",VLOOKUP($B359,'[2]1516 Exp_Rev Access'!$F$7:$FS$310,34,FALSE))</f>
        <v>0</v>
      </c>
      <c r="AU359" s="53">
        <f>SUM(AP359:AT359)</f>
        <v>3910309.92</v>
      </c>
      <c r="AV359" s="93">
        <f>AU359/E359</f>
        <v>0.4796716979830864</v>
      </c>
      <c r="AW359" s="53">
        <f>AU359/D359</f>
        <v>6205.3636753154015</v>
      </c>
      <c r="AX359" s="90">
        <f>IF(ISNA(VLOOKUP($B359,'[2]1516 Exp_Rev Access'!$F$7:$FS$310,35,FALSE)),"",VLOOKUP($B359,'[2]1516 Exp_Rev Access'!$F$7:$FS$310,35,FALSE))</f>
        <v>0</v>
      </c>
      <c r="AY359" s="90">
        <f>IF(ISNA(VLOOKUP($B359,'[2]1516 Exp_Rev Access'!$F$7:$FS$310,36,FALSE)),"",VLOOKUP($B359,'[2]1516 Exp_Rev Access'!$F$7:$FS$310,36,FALSE))</f>
        <v>567355.44999999995</v>
      </c>
      <c r="AZ359" s="90">
        <f>IF(ISNA(VLOOKUP($B359,'[2]1516 Exp_Rev Access'!$F$7:$FS$310,37,FALSE)),"",VLOOKUP($B359,'[2]1516 Exp_Rev Access'!$F$7:$FS$310,37,FALSE))</f>
        <v>56515.85</v>
      </c>
      <c r="BA359" s="90">
        <f>IF(ISNA(VLOOKUP($B359,'[2]1516 Exp_Rev Access'!$F$7:$FS$310,38,FALSE)),"",VLOOKUP($B359,'[2]1516 Exp_Rev Access'!$F$7:$FS$310,38,FALSE))</f>
        <v>0</v>
      </c>
      <c r="BB359" s="90">
        <f>IF(ISNA(VLOOKUP($B359,'[2]1516 Exp_Rev Access'!$F$7:$FS$310,39,FALSE)),"",VLOOKUP($B359,'[2]1516 Exp_Rev Access'!$F$7:$FS$310,39,FALSE))</f>
        <v>0</v>
      </c>
      <c r="BC359" s="90">
        <f>IF(ISNA(VLOOKUP($B359,'[2]1516 Exp_Rev Access'!$F$7:$FS$310,40,FALSE)),"",VLOOKUP($B359,'[2]1516 Exp_Rev Access'!$F$7:$FS$310,40,FALSE))</f>
        <v>60353.81</v>
      </c>
      <c r="BD359" s="90">
        <f>IF(ISNA(VLOOKUP($B359,'[2]1516 Exp_Rev Access'!$F$7:$FS$310,41,FALSE)),"",VLOOKUP($B359,'[2]1516 Exp_Rev Access'!$F$7:$FS$310,41,FALSE))</f>
        <v>0</v>
      </c>
      <c r="BE359" s="90">
        <f>IF(ISNA(VLOOKUP($B359,'[2]1516 Exp_Rev Access'!$F$7:$FS$310,42,FALSE)),"",VLOOKUP($B359,'[2]1516 Exp_Rev Access'!$F$7:$FS$310,42,FALSE))</f>
        <v>24885.48</v>
      </c>
      <c r="BF359" s="90">
        <f>IF(ISNA(VLOOKUP($B359,'[2]1516 Exp_Rev Access'!$F$7:$FS$310,43,FALSE)),"",VLOOKUP($B359,'[2]1516 Exp_Rev Access'!$F$7:$FS$310,43,FALSE))</f>
        <v>0</v>
      </c>
      <c r="BG359" s="90">
        <f>IF(ISNA(VLOOKUP($B359,'[2]1516 Exp_Rev Access'!$F$7:$FS$310,44,FALSE)),"",VLOOKUP($B359,'[2]1516 Exp_Rev Access'!$F$7:$FS$310,44,FALSE))</f>
        <v>1350.06</v>
      </c>
      <c r="BH359" s="90">
        <f>IF(ISNA(VLOOKUP($B359,'[2]1516 Exp_Rev Access'!$F$7:$FS$310,45,FALSE)),"",VLOOKUP($B359,'[2]1516 Exp_Rev Access'!$F$7:$FS$310,45,FALSE))</f>
        <v>6517.22</v>
      </c>
      <c r="BI359" s="90">
        <f>IF(ISNA(VLOOKUP($B359,'[2]1516 Exp_Rev Access'!$F$7:$FS$310,46,FALSE)),"",VLOOKUP($B359,'[2]1516 Exp_Rev Access'!$F$7:$FS$310,46,FALSE))</f>
        <v>0</v>
      </c>
      <c r="BJ359" s="90">
        <f>IF(ISNA(VLOOKUP($B359,'[2]1516 Exp_Rev Access'!$F$7:$FS$310,47,FALSE)),"",VLOOKUP($B359,'[2]1516 Exp_Rev Access'!$F$7:$FS$310,47,FALSE))</f>
        <v>286</v>
      </c>
      <c r="BK359" s="90">
        <f>IF(ISNA(VLOOKUP($B359,'[2]1516 Exp_Rev Access'!$F$7:$FS$310,48,FALSE)),"",VLOOKUP($B359,'[2]1516 Exp_Rev Access'!$F$7:$FS$310,48,FALSE))</f>
        <v>592364.38</v>
      </c>
      <c r="BL359" s="90">
        <f>IF(ISNA(VLOOKUP($B359,'[2]1516 Exp_Rev Access'!$F$7:$FS$310,49,FALSE)),"",VLOOKUP($B359,'[2]1516 Exp_Rev Access'!$F$7:$FS$310,49,FALSE))</f>
        <v>0</v>
      </c>
      <c r="BM359" s="90">
        <f>IF(ISNA(VLOOKUP($B359,'[2]1516 Exp_Rev Access'!$F$7:$FS$310,50,FALSE)),"",VLOOKUP($B359,'[2]1516 Exp_Rev Access'!$F$7:$FS$310,50,FALSE))</f>
        <v>0</v>
      </c>
      <c r="BN359" s="90">
        <f>IF(ISNA(VLOOKUP($B359,'[2]1516 Exp_Rev Access'!$F$7:$FS$310,51,FALSE)),"",VLOOKUP($B359,'[2]1516 Exp_Rev Access'!$F$7:$FS$310,51,FALSE))</f>
        <v>0</v>
      </c>
      <c r="BO359" s="90">
        <f>IF(ISNA(VLOOKUP($B359,'[2]1516 Exp_Rev Access'!$F$7:$FS$310,52,FALSE)),"",VLOOKUP($B359,'[2]1516 Exp_Rev Access'!$F$7:$FS$310,52,FALSE))</f>
        <v>0</v>
      </c>
      <c r="BP359" s="90">
        <f>IF(ISNA(VLOOKUP($B359,'[2]1516 Exp_Rev Access'!$F$7:$FS$310,53,FALSE)),"",VLOOKUP($B359,'[2]1516 Exp_Rev Access'!$F$7:$FS$310,53,FALSE))</f>
        <v>0</v>
      </c>
      <c r="BQ359" s="90">
        <f>IF(ISNA(VLOOKUP($B359,'[2]1516 Exp_Rev Access'!$F$7:$FS$310,54,FALSE)),"",VLOOKUP($B359,'[2]1516 Exp_Rev Access'!$F$7:$FS$310,54,FALSE))</f>
        <v>0</v>
      </c>
      <c r="BR359" s="90">
        <f>IF(ISNA(VLOOKUP($B359,'[2]1516 Exp_Rev Access'!$F$7:$FS$310,55,FALSE)),"",VLOOKUP($B359,'[2]1516 Exp_Rev Access'!$F$7:$FS$310,55,FALSE))</f>
        <v>0</v>
      </c>
      <c r="BS359" s="90">
        <f>IF(ISNA(VLOOKUP($B359,'[2]1516 Exp_Rev Access'!$F$7:$FS$310,56,FALSE)),"",VLOOKUP($B359,'[2]1516 Exp_Rev Access'!$F$7:$FS$310,56,FALSE))</f>
        <v>0</v>
      </c>
      <c r="BT359" s="90">
        <f>IF(ISNA(VLOOKUP($B359,'[2]1516 Exp_Rev Access'!$F$7:$FS$310,57,FALSE)),"",VLOOKUP($B359,'[2]1516 Exp_Rev Access'!$F$7:$FS$310,57,FALSE))</f>
        <v>0</v>
      </c>
      <c r="BU359" s="90">
        <f>IF(ISNA(VLOOKUP($B359,'[2]1516 Exp_Rev Access'!$F$7:$FS$310,58,FALSE)),"",VLOOKUP($B359,'[2]1516 Exp_Rev Access'!$F$7:$FS$310,58,FALSE))</f>
        <v>0</v>
      </c>
      <c r="BV359" s="53">
        <f t="shared" si="858"/>
        <v>1309628.25</v>
      </c>
      <c r="BW359" s="92">
        <f t="shared" si="859"/>
        <v>0.1606500812611083</v>
      </c>
      <c r="BX359" s="68">
        <f t="shared" si="860"/>
        <v>2078.2801713877648</v>
      </c>
      <c r="BY359" s="90">
        <f>IF(ISNA(VLOOKUP($B359,'[2]1516 Exp_Rev Access'!$F$7:$FS$310,59,FALSE)),"",VLOOKUP($B359,'[2]1516 Exp_Rev Access'!$F$7:$FS$310,59,FALSE))</f>
        <v>0</v>
      </c>
      <c r="BZ359" s="90">
        <f>IF(ISNA(VLOOKUP($B359,'[2]1516 Exp_Rev Access'!$F$7:$FS$310,60,FALSE)),"",VLOOKUP($B359,'[2]1516 Exp_Rev Access'!$F$7:$FS$310,60,FALSE))</f>
        <v>0</v>
      </c>
      <c r="CA359" s="90">
        <f>IF(ISNA(VLOOKUP($B359,'[2]1516 Exp_Rev Access'!$F$7:$FS$310,61,FALSE)),"",VLOOKUP($B359,'[2]1516 Exp_Rev Access'!$F$7:$FS$310,61,FALSE))</f>
        <v>0</v>
      </c>
      <c r="CB359" s="90">
        <f>IF(ISNA(VLOOKUP($B359,'[2]1516 Exp_Rev Access'!$F$7:$FS$310,62,FALSE)),"",VLOOKUP($B359,'[2]1516 Exp_Rev Access'!$F$7:$FS$310,62,FALSE))</f>
        <v>0</v>
      </c>
      <c r="CC359" s="90">
        <f>IF(ISNA(VLOOKUP($B359,'[2]1516 Exp_Rev Access'!$F$7:$FS$310,63,FALSE)),"",VLOOKUP($B359,'[2]1516 Exp_Rev Access'!$F$7:$FS$310,63,FALSE))</f>
        <v>9.1300000000000008</v>
      </c>
      <c r="CD359" s="90">
        <f>IF(ISNA(VLOOKUP($B359,'[2]1516 Exp_Rev Access'!$F$7:$FS$310,64,FALSE)),"",VLOOKUP($B359,'[2]1516 Exp_Rev Access'!$F$7:$FS$310,64,FALSE))</f>
        <v>0</v>
      </c>
      <c r="CE359" s="53">
        <f>SUM(BY359:CD359)</f>
        <v>9.1300000000000008</v>
      </c>
      <c r="CF359" s="92">
        <f t="shared" si="862"/>
        <v>1.1199630444089145E-6</v>
      </c>
      <c r="CG359" s="94">
        <f t="shared" si="863"/>
        <v>1.448861382210585E-2</v>
      </c>
      <c r="CH359" s="90">
        <f>IF(ISNA(VLOOKUP($B359,'[2]1516 Exp_Rev Access'!$F$7:$FS$310,65,FALSE)),"",VLOOKUP($B359,'[2]1516 Exp_Rev Access'!$F$7:$FS$310,65,FALSE))</f>
        <v>0</v>
      </c>
      <c r="CI359" s="90">
        <f>IF(ISNA(VLOOKUP($B359,'[2]1516 Exp_Rev Access'!$F$7:$FS$310,66,FALSE)),"",VLOOKUP($B359,'[2]1516 Exp_Rev Access'!$F$7:$FS$310,66,FALSE))</f>
        <v>0</v>
      </c>
      <c r="CJ359" s="90">
        <f>IF(ISNA(VLOOKUP($B359,'[2]1516 Exp_Rev Access'!$F$7:$FS$310,67,FALSE)),"",VLOOKUP($B359,'[2]1516 Exp_Rev Access'!$F$7:$FS$310,67,FALSE))</f>
        <v>0</v>
      </c>
      <c r="CK359" s="90">
        <f>IF(ISNA(VLOOKUP($B359,'[2]1516 Exp_Rev Access'!$F$7:$FS$310,68,FALSE)),"",VLOOKUP($B359,'[2]1516 Exp_Rev Access'!$F$7:$FS$310,68,FALSE))</f>
        <v>0</v>
      </c>
      <c r="CL359" s="90">
        <f>IF(ISNA(VLOOKUP($B359,'[2]1516 Exp_Rev Access'!$F$7:$FS$310,69,FALSE)),"",VLOOKUP($B359,'[2]1516 Exp_Rev Access'!$F$7:$FS$310,69,FALSE))</f>
        <v>0</v>
      </c>
      <c r="CM359" s="90">
        <f>IF(ISNA(VLOOKUP($B359,'[2]1516 Exp_Rev Access'!$F$7:$FS$310,70,FALSE)),"",VLOOKUP($B359,'[2]1516 Exp_Rev Access'!$F$7:$FS$310,70,FALSE))</f>
        <v>0</v>
      </c>
      <c r="CN359" s="90">
        <f>IF(ISNA(VLOOKUP($B359,'[2]1516 Exp_Rev Access'!$F$7:$FS$310,71,FALSE)),"",VLOOKUP($B359,'[2]1516 Exp_Rev Access'!$F$7:$FS$310,71,FALSE))</f>
        <v>0</v>
      </c>
      <c r="CO359" s="90">
        <f>IF(ISNA(VLOOKUP($B359,'[2]1516 Exp_Rev Access'!$F$7:$FS$310,72,FALSE)),"",VLOOKUP($B359,'[2]1516 Exp_Rev Access'!$F$7:$FS$310,72,FALSE))</f>
        <v>0</v>
      </c>
      <c r="CP359" s="90">
        <f>IF(ISNA(VLOOKUP($B359,'[2]1516 Exp_Rev Access'!$F$7:$FS$310,73,FALSE)),"",VLOOKUP($B359,'[2]1516 Exp_Rev Access'!$F$7:$FS$310,73,FALSE))</f>
        <v>0</v>
      </c>
      <c r="CQ359" s="90">
        <f>IF(ISNA(VLOOKUP($B359,'[2]1516 Exp_Rev Access'!$F$7:$FS$310,74,FALSE)),"",VLOOKUP($B359,'[2]1516 Exp_Rev Access'!$F$7:$FS$310,74,FALSE))</f>
        <v>127681.39</v>
      </c>
      <c r="CR359" s="90">
        <f>IF(ISNA(VLOOKUP($B359,'[2]1516 Exp_Rev Access'!$F$7:$FS$310,75,FALSE)),"",VLOOKUP($B359,'[2]1516 Exp_Rev Access'!$F$7:$FS$310,75,FALSE))</f>
        <v>0</v>
      </c>
      <c r="CS359" s="90">
        <f>IF(ISNA(VLOOKUP($B359,'[2]1516 Exp_Rev Access'!$F$7:$FS$310,76,FALSE)),"",VLOOKUP($B359,'[2]1516 Exp_Rev Access'!$F$7:$FS$310,76,FALSE))</f>
        <v>0</v>
      </c>
      <c r="CT359" s="90">
        <f>IF(ISNA(VLOOKUP($B359,'[2]1516 Exp_Rev Access'!$F$7:$FS$310,77,FALSE)),"",VLOOKUP($B359,'[2]1516 Exp_Rev Access'!$F$7:$FS$310,77,FALSE))</f>
        <v>0</v>
      </c>
      <c r="CU359" s="90">
        <f>IF(ISNA(VLOOKUP($B359,'[2]1516 Exp_Rev Access'!$F$7:$FS$310,78,FALSE)),"",VLOOKUP($B359,'[2]1516 Exp_Rev Access'!$F$7:$FS$310,78,FALSE))</f>
        <v>130187.7</v>
      </c>
      <c r="CV359" s="90">
        <f>IF(ISNA(VLOOKUP($B359,'[2]1516 Exp_Rev Access'!$F$7:$FS$310,79,FALSE)),"",VLOOKUP($B359,'[2]1516 Exp_Rev Access'!$F$7:$FS$310,79,FALSE))</f>
        <v>16577.87</v>
      </c>
      <c r="CW359" s="90">
        <f>IF(ISNA(VLOOKUP($B359,'[2]1516 Exp_Rev Access'!$F$7:$FS$310,80,FALSE)),"",VLOOKUP($B359,'[2]1516 Exp_Rev Access'!$F$7:$FS$310,80,FALSE))</f>
        <v>0</v>
      </c>
      <c r="CX359" s="90">
        <f>IF(ISNA(VLOOKUP($B359,'[2]1516 Exp_Rev Access'!$F$7:$FS$310,81,FALSE)),"",VLOOKUP($B359,'[2]1516 Exp_Rev Access'!$F$7:$FS$310,81,FALSE))</f>
        <v>0</v>
      </c>
      <c r="CY359" s="90">
        <f>IF(ISNA(VLOOKUP($B359,'[2]1516 Exp_Rev Access'!$F$7:$FS$310,82,FALSE)),"",VLOOKUP($B359,'[2]1516 Exp_Rev Access'!$F$7:$FS$310,82,FALSE))</f>
        <v>0</v>
      </c>
      <c r="CZ359" s="90">
        <f>IF(ISNA(VLOOKUP($B359,'[2]1516 Exp_Rev Access'!$F$7:$FS$310,83,FALSE)),"",VLOOKUP($B359,'[2]1516 Exp_Rev Access'!$F$7:$FS$310,83,FALSE))</f>
        <v>0</v>
      </c>
      <c r="DA359" s="90">
        <f>IF(ISNA(VLOOKUP($B359,'[2]1516 Exp_Rev Access'!$F$7:$FS$310,84,FALSE)),"",VLOOKUP($B359,'[2]1516 Exp_Rev Access'!$F$7:$FS$310,84,FALSE))</f>
        <v>0</v>
      </c>
      <c r="DB359" s="90">
        <f>IF(ISNA(VLOOKUP($B359,'[2]1516 Exp_Rev Access'!$F$7:$FS$310,85,FALSE)),"",VLOOKUP($B359,'[2]1516 Exp_Rev Access'!$F$7:$FS$310,85,FALSE))</f>
        <v>0</v>
      </c>
      <c r="DC359" s="90">
        <f>IF(ISNA(VLOOKUP($B359,'[2]1516 Exp_Rev Access'!$F$7:$FS$310,86,FALSE)),"",VLOOKUP($B359,'[2]1516 Exp_Rev Access'!$F$7:$FS$310,86,FALSE))</f>
        <v>0</v>
      </c>
      <c r="DD359" s="90">
        <f>IF(ISNA(VLOOKUP($B359,'[2]1516 Exp_Rev Access'!$F$7:$FS$310,87,FALSE)),"",VLOOKUP($B359,'[2]1516 Exp_Rev Access'!$F$7:$FS$310,87,FALSE))</f>
        <v>0</v>
      </c>
      <c r="DE359" s="90">
        <f>IF(ISNA(VLOOKUP($B359,'[2]1516 Exp_Rev Access'!$F$7:$FS$310,88,FALSE)),"",VLOOKUP($B359,'[2]1516 Exp_Rev Access'!$F$7:$FS$310,88,FALSE))</f>
        <v>0</v>
      </c>
      <c r="DF359" s="90">
        <f>IF(ISNA(VLOOKUP($B359,'[2]1516 Exp_Rev Access'!$F$7:$FS$310,89,FALSE)),"",VLOOKUP($B359,'[2]1516 Exp_Rev Access'!$F$7:$FS$310,89,FALSE))</f>
        <v>0</v>
      </c>
      <c r="DG359" s="90">
        <f>IF(ISNA(VLOOKUP($B359,'[2]1516 Exp_Rev Access'!$F$7:$FS$310,90,FALSE)),"",VLOOKUP($B359,'[2]1516 Exp_Rev Access'!$F$7:$FS$310,90,FALSE))</f>
        <v>0</v>
      </c>
      <c r="DH359" s="90">
        <f>IF(ISNA(VLOOKUP($B359,'[2]1516 Exp_Rev Access'!$F$7:$FS$310,91,FALSE)),"",VLOOKUP($B359,'[2]1516 Exp_Rev Access'!$F$7:$FS$310,91,FALSE))</f>
        <v>0</v>
      </c>
      <c r="DI359" s="90">
        <f>IF(ISNA(VLOOKUP($B359,'[2]1516 Exp_Rev Access'!$F$7:$FS$310,92,FALSE)),"",VLOOKUP($B359,'[2]1516 Exp_Rev Access'!$F$7:$FS$310,92,FALSE))</f>
        <v>49782.66</v>
      </c>
      <c r="DJ359" s="90">
        <f>IF(ISNA(VLOOKUP($B359,'[2]1516 Exp_Rev Access'!$F$7:$FS$310,93,FALSE)),"",VLOOKUP($B359,'[2]1516 Exp_Rev Access'!$F$7:$FS$310,93,FALSE))</f>
        <v>0</v>
      </c>
      <c r="DK359" s="90">
        <f>IF(ISNA(VLOOKUP($B359,'[2]1516 Exp_Rev Access'!$F$7:$FS$310,94,FALSE)),"",VLOOKUP($B359,'[2]1516 Exp_Rev Access'!$F$7:$FS$310,94,FALSE))</f>
        <v>0</v>
      </c>
      <c r="DL359" s="90">
        <f>IF(ISNA(VLOOKUP($B359,'[2]1516 Exp_Rev Access'!$F$7:$FS$310,95,FALSE)),"",VLOOKUP($B359,'[2]1516 Exp_Rev Access'!$F$7:$FS$310,95,FALSE))</f>
        <v>0</v>
      </c>
      <c r="DM359" s="90">
        <f>IF(ISNA(VLOOKUP($B359,'[2]1516 Exp_Rev Access'!$F$7:$FS$310,96,FALSE)),"",VLOOKUP($B359,'[2]1516 Exp_Rev Access'!$F$7:$FS$310,96,FALSE))</f>
        <v>0</v>
      </c>
      <c r="DN359" s="90">
        <f>IF(ISNA(VLOOKUP($B359,'[2]1516 Exp_Rev Access'!$F$7:$FS$310,97,FALSE)),"",VLOOKUP($B359,'[2]1516 Exp_Rev Access'!$F$7:$FS$310,97,FALSE))</f>
        <v>0</v>
      </c>
      <c r="DO359" s="90">
        <f>IF(ISNA(VLOOKUP($B359,'[2]1516 Exp_Rev Access'!$F$7:$FS$310,98,FALSE)),"",VLOOKUP($B359,'[2]1516 Exp_Rev Access'!$F$7:$FS$310,98,FALSE))</f>
        <v>0</v>
      </c>
      <c r="DP359" s="90">
        <f>IF(ISNA(VLOOKUP($B359,'[2]1516 Exp_Rev Access'!$F$7:$FS$310,99,FALSE)),"",VLOOKUP($B359,'[2]1516 Exp_Rev Access'!$F$7:$FS$310,99,FALSE))</f>
        <v>0</v>
      </c>
      <c r="DQ359" s="90">
        <f>IF(ISNA(VLOOKUP($B359,'[2]1516 Exp_Rev Access'!$F$7:$FS$310,100,FALSE)),"",VLOOKUP($B359,'[2]1516 Exp_Rev Access'!$F$7:$FS$310,100,FALSE))</f>
        <v>0</v>
      </c>
      <c r="DR359" s="90">
        <f>IF(ISNA(VLOOKUP($B359,'[2]1516 Exp_Rev Access'!$F$7:$FS$310,101,FALSE)),"",VLOOKUP($B359,'[2]1516 Exp_Rev Access'!$F$7:$FS$310,101,FALSE))</f>
        <v>0</v>
      </c>
      <c r="DS359" s="90">
        <f>IF(ISNA(VLOOKUP($B359,'[2]1516 Exp_Rev Access'!$F$7:$FS$310,102,FALSE)),"",VLOOKUP($B359,'[2]1516 Exp_Rev Access'!$F$7:$FS$310,102,FALSE))</f>
        <v>0</v>
      </c>
      <c r="DT359" s="90">
        <f>IF(ISNA(VLOOKUP($B359,'[2]1516 Exp_Rev Access'!$F$7:$FS$310,103,FALSE)),"",VLOOKUP($B359,'[2]1516 Exp_Rev Access'!$F$7:$FS$310,103,FALSE))</f>
        <v>0</v>
      </c>
      <c r="DU359" s="90">
        <f>IF(ISNA(VLOOKUP($B359,'[2]1516 Exp_Rev Access'!$F$7:$FS$310,104,FALSE)),"",VLOOKUP($B359,'[2]1516 Exp_Rev Access'!$F$7:$FS$310,104,FALSE))</f>
        <v>0</v>
      </c>
      <c r="DV359" s="90">
        <f>IF(ISNA(VLOOKUP($B359,'[2]1516 Exp_Rev Access'!$F$7:$FS$310,105,FALSE)),"",VLOOKUP($B359,'[2]1516 Exp_Rev Access'!$F$7:$FS$310,105,FALSE))</f>
        <v>0</v>
      </c>
      <c r="DW359" s="90">
        <f>IF(ISNA(VLOOKUP($B359,'[2]1516 Exp_Rev Access'!$F$7:$FS$310,106,FALSE)),"",VLOOKUP($B359,'[2]1516 Exp_Rev Access'!$F$7:$FS$310,106,FALSE))</f>
        <v>0</v>
      </c>
      <c r="DX359" s="90">
        <f>IF(ISNA(VLOOKUP($B359,'[2]1516 Exp_Rev Access'!$F$7:$FS$310,107,FALSE)),"",VLOOKUP($B359,'[2]1516 Exp_Rev Access'!$F$7:$FS$310,107,FALSE))</f>
        <v>0</v>
      </c>
      <c r="DY359" s="90">
        <f>IF(ISNA(VLOOKUP($B359,'[2]1516 Exp_Rev Access'!$F$7:$FS$310,108,FALSE)),"",VLOOKUP($B359,'[2]1516 Exp_Rev Access'!$F$7:$FS$310,108,FALSE))</f>
        <v>0</v>
      </c>
      <c r="DZ359" s="90">
        <f>IF(ISNA(VLOOKUP($B359,'[2]1516 Exp_Rev Access'!$F$7:$FS$310,109,FALSE)),"",VLOOKUP($B359,'[2]1516 Exp_Rev Access'!$F$7:$FS$310,109,FALSE))</f>
        <v>0</v>
      </c>
      <c r="EA359" s="90">
        <f>IF(ISNA(VLOOKUP($B359,'[2]1516 Exp_Rev Access'!$F$7:$FS$310,110,FALSE)),"",VLOOKUP($B359,'[2]1516 Exp_Rev Access'!$F$7:$FS$310,110,FALSE))</f>
        <v>0</v>
      </c>
      <c r="EB359" s="90">
        <f>IF(ISNA(VLOOKUP($B359,'[2]1516 Exp_Rev Access'!$F$7:$FS$310,111,FALSE)),"",VLOOKUP($B359,'[2]1516 Exp_Rev Access'!$F$7:$FS$310,111,FALSE))</f>
        <v>0</v>
      </c>
      <c r="EC359" s="90">
        <f>IF(ISNA(VLOOKUP($B359,'[2]1516 Exp_Rev Access'!$F$7:$FS$310,112,FALSE)),"",VLOOKUP($B359,'[2]1516 Exp_Rev Access'!$F$7:$FS$310,112,FALSE))</f>
        <v>0</v>
      </c>
      <c r="ED359" s="90">
        <f>IF(ISNA(VLOOKUP($B359,'[2]1516 Exp_Rev Access'!$F$7:$FS$310,113,FALSE)),"",VLOOKUP($B359,'[2]1516 Exp_Rev Access'!$F$7:$FS$310,113,FALSE))</f>
        <v>0</v>
      </c>
      <c r="EE359" s="90">
        <f>IF(ISNA(VLOOKUP($B359,'[2]1516 Exp_Rev Access'!$F$7:$FS$310,114,FALSE)),"",VLOOKUP($B359,'[2]1516 Exp_Rev Access'!$F$7:$FS$310,114,FALSE))</f>
        <v>0</v>
      </c>
      <c r="EF359" s="90">
        <f>IF(ISNA(VLOOKUP($B359,'[2]1516 Exp_Rev Access'!$F$7:$FS$310,115,FALSE)),"",VLOOKUP($B359,'[2]1516 Exp_Rev Access'!$F$7:$FS$310,115,FALSE))</f>
        <v>0</v>
      </c>
      <c r="EG359" s="90">
        <f>IF(ISNA(VLOOKUP($B359,'[2]1516 Exp_Rev Access'!$F$7:$FS$310,116,FALSE)),"",VLOOKUP($B359,'[2]1516 Exp_Rev Access'!$F$7:$FS$310,116,FALSE))</f>
        <v>0</v>
      </c>
      <c r="EH359" s="90">
        <f>IF(ISNA(VLOOKUP($B359,'[2]1516 Exp_Rev Access'!$F$7:$FS$310,117,FALSE)),"",VLOOKUP($B359,'[2]1516 Exp_Rev Access'!$F$7:$FS$310,117,FALSE))</f>
        <v>0</v>
      </c>
      <c r="EI359" s="90">
        <f>IF(ISNA(VLOOKUP($B359,'[2]1516 Exp_Rev Access'!$F$7:$FS$310,118,FALSE)),"",VLOOKUP($B359,'[2]1516 Exp_Rev Access'!$F$7:$FS$310,118,FALSE))</f>
        <v>0</v>
      </c>
      <c r="EJ359" s="90">
        <f>IF(ISNA(VLOOKUP($B359,'[2]1516 Exp_Rev Access'!$F$7:$FS$310,119,FALSE)),"",VLOOKUP($B359,'[2]1516 Exp_Rev Access'!$F$7:$FS$310,119,FALSE))</f>
        <v>0</v>
      </c>
      <c r="EK359" s="90">
        <f>IF(ISNA(VLOOKUP($B359,'[2]1516 Exp_Rev Access'!$F$7:$FS$310,120,FALSE)),"",VLOOKUP($B359,'[2]1516 Exp_Rev Access'!$F$7:$FS$310,120,FALSE))</f>
        <v>0</v>
      </c>
      <c r="EL359" s="90">
        <f>IF(ISNA(VLOOKUP($B359,'[2]1516 Exp_Rev Access'!$F$7:$FS$310,121,FALSE)),"",VLOOKUP($B359,'[2]1516 Exp_Rev Access'!$F$7:$FS$310,121,FALSE))</f>
        <v>0</v>
      </c>
      <c r="EM359" s="90">
        <f>IF(ISNA(VLOOKUP($B359,'[2]1516 Exp_Rev Access'!$F$7:$FS$310,122,FALSE)),"",VLOOKUP($B359,'[2]1516 Exp_Rev Access'!$F$7:$FS$310,122,FALSE))</f>
        <v>0</v>
      </c>
      <c r="EN359" s="90">
        <f>IF(ISNA(VLOOKUP($B359,'[2]1516 Exp_Rev Access'!$F$7:$FS$310,123,FALSE)),"",VLOOKUP($B359,'[2]1516 Exp_Rev Access'!$F$7:$FS$310,123,FALSE))</f>
        <v>0</v>
      </c>
      <c r="EO359" s="90">
        <f>IF(ISNA(VLOOKUP($B359,'[2]1516 Exp_Rev Access'!$F$7:$FS$310,124,FALSE)),"",VLOOKUP($B359,'[2]1516 Exp_Rev Access'!$F$7:$FS$310,124,FALSE))</f>
        <v>0</v>
      </c>
      <c r="EP359" s="90">
        <f>IF(ISNA(VLOOKUP($B359,'[2]1516 Exp_Rev Access'!$F$7:$FS$310,125,FALSE)),"",VLOOKUP($B359,'[2]1516 Exp_Rev Access'!$F$7:$FS$310,125,FALSE))</f>
        <v>0</v>
      </c>
      <c r="EQ359" s="90">
        <f>IF(ISNA(VLOOKUP($B359,'[2]1516 Exp_Rev Access'!$F$7:$FS$310,126,FALSE)),"",VLOOKUP($B359,'[2]1516 Exp_Rev Access'!$F$7:$FS$310,126,FALSE))</f>
        <v>0</v>
      </c>
      <c r="ER359" s="90">
        <f>IF(ISNA(VLOOKUP($B359,'[2]1516 Exp_Rev Access'!$F$7:$FS$310,127,FALSE)),"",VLOOKUP($B359,'[2]1516 Exp_Rev Access'!$F$7:$FS$310,127,FALSE))</f>
        <v>0</v>
      </c>
      <c r="ES359" s="90">
        <f>IF(ISNA(VLOOKUP($B359,'[2]1516 Exp_Rev Access'!$F$7:$FS$310,128,FALSE)),"",VLOOKUP($B359,'[2]1516 Exp_Rev Access'!$F$7:$FS$310,128,FALSE))</f>
        <v>0</v>
      </c>
      <c r="ET359" s="90">
        <f>IF(ISNA(VLOOKUP($B359,'[2]1516 Exp_Rev Access'!$F$7:$FS$310,129,FALSE)),"",VLOOKUP($B359,'[2]1516 Exp_Rev Access'!$F$7:$FS$310,129,FALSE))</f>
        <v>0</v>
      </c>
      <c r="EU359" s="90">
        <f>IF(ISNA(VLOOKUP($B359,'[2]1516 Exp_Rev Access'!$F$7:$FS$310,130,FALSE)),"",VLOOKUP($B359,'[2]1516 Exp_Rev Access'!$F$7:$FS$310,130,FALSE))</f>
        <v>0</v>
      </c>
      <c r="EV359" s="90">
        <f>IF(ISNA(VLOOKUP($B359,'[2]1516 Exp_Rev Access'!$F$7:$FS$310,131,FALSE)),"",VLOOKUP($B359,'[2]1516 Exp_Rev Access'!$F$7:$FS$310,131,FALSE))</f>
        <v>8743.26</v>
      </c>
      <c r="EW359" s="90">
        <f>IF(ISNA(VLOOKUP($B359,'[2]1516 Exp_Rev Access'!$F$7:$FS$310,132,FALSE)),"",VLOOKUP($B359,'[2]1516 Exp_Rev Access'!$F$7:$FS$310,132,FALSE))</f>
        <v>0</v>
      </c>
      <c r="EX359" s="90">
        <f>IF(ISNA(VLOOKUP($B359,'[2]1516 Exp_Rev Access'!$F$7:$FS$310,133,FALSE)),"",VLOOKUP($B359,'[2]1516 Exp_Rev Access'!$F$7:$FS$310,133,FALSE))</f>
        <v>0</v>
      </c>
      <c r="EY359" s="90">
        <f>IF(ISNA(VLOOKUP($B359,'[2]1516 Exp_Rev Access'!$F$7:$FS$310,134,FALSE)),"",VLOOKUP($B359,'[2]1516 Exp_Rev Access'!$F$7:$FS$310,134,FALSE))</f>
        <v>0</v>
      </c>
      <c r="EZ359" s="90">
        <f>IF(ISNA(VLOOKUP($B359,'[2]1516 Exp_Rev Access'!$F$7:$FS$310,135,FALSE)),"",VLOOKUP($B359,'[2]1516 Exp_Rev Access'!$F$7:$FS$310,135,FALSE))</f>
        <v>0</v>
      </c>
      <c r="FA359" s="90">
        <f>IF(ISNA(VLOOKUP($B359,'[2]1516 Exp_Rev Access'!$F$7:$FS$310,136,FALSE)),"",VLOOKUP($B359,'[2]1516 Exp_Rev Access'!$F$7:$FS$310,136,FALSE))</f>
        <v>0</v>
      </c>
      <c r="FB359" s="90">
        <f>IF(ISNA(VLOOKUP($B359,'[2]1516 Exp_Rev Access'!$F$7:$FS$310,137,FALSE)),"",VLOOKUP($B359,'[2]1516 Exp_Rev Access'!$F$7:$FS$310,137,FALSE))</f>
        <v>0</v>
      </c>
      <c r="FC359" s="90">
        <f>IF(ISNA(VLOOKUP($B359,'[2]1516 Exp_Rev Access'!$F$7:$FS$310,138,FALSE)),"",VLOOKUP($B359,'[2]1516 Exp_Rev Access'!$F$7:$FS$310,138,FALSE))</f>
        <v>0</v>
      </c>
      <c r="FD359" s="90">
        <f>IF(ISNA(VLOOKUP($B359,'[2]1516 Exp_Rev Access'!$F$7:$FS$310,139,FALSE)),"",VLOOKUP($B359,'[2]1516 Exp_Rev Access'!$F$7:$FS$310,139,FALSE))</f>
        <v>0</v>
      </c>
      <c r="FE359" s="90">
        <f>IF(ISNA(VLOOKUP($B359,'[2]1516 Exp_Rev Access'!$F$7:$FS$310,140,FALSE)),"",VLOOKUP($B359,'[2]1516 Exp_Rev Access'!$F$7:$FS$310,140,FALSE))</f>
        <v>0</v>
      </c>
      <c r="FF359" s="90">
        <f>IF(ISNA(VLOOKUP($B359,'[2]1516 Exp_Rev Access'!$F$7:$FS$310,141,FALSE)),"",VLOOKUP($B359,'[2]1516 Exp_Rev Access'!$F$7:$FS$310,141,FALSE))</f>
        <v>0</v>
      </c>
      <c r="FG359" s="90">
        <f>IF(ISNA(VLOOKUP($B359,'[2]1516 Exp_Rev Access'!$F$7:$FS$310,142,FALSE)),"",VLOOKUP($B359,'[2]1516 Exp_Rev Access'!$F$7:$FS$310,142,FALSE))</f>
        <v>0</v>
      </c>
      <c r="FH359" s="90">
        <f>IF(ISNA(VLOOKUP($B359,'[2]1516 Exp_Rev Access'!$F$7:$FS$310,143,FALSE)),"",VLOOKUP($B359,'[2]1516 Exp_Rev Access'!$F$7:$FS$310,143,FALSE))</f>
        <v>0</v>
      </c>
      <c r="FI359" s="90">
        <f>IF(ISNA(VLOOKUP($B359,'[2]1516 Exp_Rev Access'!$F$7:$FS$310,144,FALSE)),"",VLOOKUP($B359,'[2]1516 Exp_Rev Access'!$F$7:$FS$310,144,FALSE))</f>
        <v>0</v>
      </c>
      <c r="FJ359" s="90">
        <f>IF(ISNA(VLOOKUP($B359,'[2]1516 Exp_Rev Access'!$F$7:$FS$310,145,FALSE)),"",VLOOKUP($B359,'[2]1516 Exp_Rev Access'!$F$7:$FS$310,145,FALSE))</f>
        <v>0</v>
      </c>
      <c r="FK359" s="90">
        <f>IF(ISNA(VLOOKUP($B359,'[2]1516 Exp_Rev Access'!$F$7:$FS$310,146,FALSE)),"",VLOOKUP($B359,'[2]1516 Exp_Rev Access'!$F$7:$FS$310,146,FALSE))</f>
        <v>0</v>
      </c>
      <c r="FL359" s="90">
        <f>IF(ISNA(VLOOKUP($B359,'[2]1516 Exp_Rev Access'!$F$7:$FS$310,1147,FALSE)),"",VLOOKUP($B359,'[2]1516 Exp_Rev Access'!$F$7:$FS$310,147,FALSE))</f>
        <v>0</v>
      </c>
      <c r="FM359" s="90">
        <f>IF(ISNA(VLOOKUP($B359,'[2]1516 Exp_Rev Access'!$F$7:$FS$310,148,FALSE)),"",VLOOKUP($B359,'[2]1516 Exp_Rev Access'!$F$7:$FS$310,148,FALSE))</f>
        <v>0</v>
      </c>
      <c r="FN359" s="90">
        <f>IF(ISNA(VLOOKUP($B359,'[2]1516 Exp_Rev Access'!$F$7:$FS$310,149,FALSE)),"",VLOOKUP($B359,'[2]1516 Exp_Rev Access'!$F$7:$FS$310,149,FALSE))</f>
        <v>0</v>
      </c>
      <c r="FO359" s="90">
        <f>IF(ISNA(VLOOKUP($B359,'[2]1516 Exp_Rev Access'!$F$7:$FS$310,150,FALSE)),"",VLOOKUP($B359,'[2]1516 Exp_Rev Access'!$F$7:$FS$310,150,FALSE))</f>
        <v>0</v>
      </c>
      <c r="FP359" s="90">
        <f>IF(ISNA(VLOOKUP($B359,'[2]1516 Exp_Rev Access'!$F$7:$FS$310,151,FALSE)),"",VLOOKUP($B359,'[2]1516 Exp_Rev Access'!$F$7:$FS$310,151,FALSE))</f>
        <v>0</v>
      </c>
      <c r="FQ359" s="90">
        <f>IF(ISNA(VLOOKUP($B359,'[2]1516 Exp_Rev Access'!$F$7:$FS$310,152,FALSE)),"",VLOOKUP($B359,'[2]1516 Exp_Rev Access'!$F$7:$FS$310,152,FALSE))</f>
        <v>0</v>
      </c>
      <c r="FR359" s="90">
        <f>IF(ISNA(VLOOKUP($B359,'[2]1516 Exp_Rev Access'!$F$7:$FS$310,153,FALSE)),"",VLOOKUP($B359,'[2]1516 Exp_Rev Access'!$F$7:$FS$310,153,FALSE))</f>
        <v>19301.68</v>
      </c>
      <c r="FS359" s="53">
        <f t="shared" si="864"/>
        <v>352274.56</v>
      </c>
      <c r="FT359" s="92">
        <f t="shared" si="865"/>
        <v>4.3212977950209286E-2</v>
      </c>
      <c r="FU359" s="116">
        <f t="shared" si="866"/>
        <v>559.03286519082758</v>
      </c>
      <c r="FV359" s="90">
        <f>IF(ISNA(VLOOKUP($B359,'[2]1516 Exp_Rev Access'!$F$7:$FS$310,154,FALSE)),"",VLOOKUP($B359,'[2]1516 Exp_Rev Access'!$F$7:$FS$310,154,FALSE))</f>
        <v>0</v>
      </c>
      <c r="FW359" s="90">
        <f>IF(ISNA(VLOOKUP($B359,'[2]1516 Exp_Rev Access'!$F$7:$FS$310,155,FALSE)),"",VLOOKUP($B359,'[2]1516 Exp_Rev Access'!$F$7:$FS$310,155,FALSE))</f>
        <v>0</v>
      </c>
      <c r="FX359" s="90">
        <f>IF(ISNA(VLOOKUP($B359,'[2]1516 Exp_Rev Access'!$F$7:$FS$310,156,FALSE)),"",VLOOKUP($B359,'[2]1516 Exp_Rev Access'!$F$7:$FS$310,156,FALSE))</f>
        <v>0</v>
      </c>
      <c r="FY359" s="90">
        <f>IF(ISNA(VLOOKUP($B359,'[2]1516 Exp_Rev Access'!$F$7:$FS$310,157,FALSE)),"",VLOOKUP($B359,'[2]1516 Exp_Rev Access'!$F$7:$FS$310,157,FALSE))</f>
        <v>0</v>
      </c>
      <c r="FZ359" s="90">
        <f>IF(ISNA(VLOOKUP($B359,'[2]1516 Exp_Rev Access'!$F$7:$FS$310,158,FALSE)),"",VLOOKUP($B359,'[2]1516 Exp_Rev Access'!$F$7:$FS$310,158,FALSE))</f>
        <v>0</v>
      </c>
      <c r="GA359" s="90">
        <f>IF(ISNA(VLOOKUP($B359,'[2]1516 Exp_Rev Access'!$F$7:$FS$310,159,FALSE)),"",VLOOKUP($B359,'[2]1516 Exp_Rev Access'!$F$7:$FS$310,159,FALSE))</f>
        <v>0</v>
      </c>
      <c r="GB359" s="90">
        <f>IF(ISNA(VLOOKUP($B359,'[2]1516 Exp_Rev Access'!$F$7:$FS$310,160,FALSE)),"",VLOOKUP($B359,'[2]1516 Exp_Rev Access'!$F$7:$FS$310,160,FALSE))</f>
        <v>0</v>
      </c>
      <c r="GC359" s="90">
        <f>IF(ISNA(VLOOKUP($B359,'[2]1516 Exp_Rev Access'!$F$7:$FS$310,161,FALSE)),"",VLOOKUP($B359,'[2]1516 Exp_Rev Access'!$F$7:$FS$310,161,FALSE))</f>
        <v>0</v>
      </c>
      <c r="GD359" s="90">
        <f>IF(ISNA(VLOOKUP($B359,'[2]1516 Exp_Rev Access'!$F$7:$FS$310,162,FALSE)),"",VLOOKUP($B359,'[2]1516 Exp_Rev Access'!$F$7:$FS$310,162,FALSE))</f>
        <v>0</v>
      </c>
      <c r="GE359" s="90">
        <f>IF(ISNA(VLOOKUP($B359,'[2]1516 Exp_Rev Access'!$F$7:$FS$310,163,FALSE)),"",VLOOKUP($B359,'[2]1516 Exp_Rev Access'!$F$7:$FS$310,163,FALSE))</f>
        <v>0</v>
      </c>
      <c r="GF359" s="90">
        <f>IF(ISNA(VLOOKUP($B359,'[2]1516 Exp_Rev Access'!$F$7:$FS$310,164,FALSE)),"",VLOOKUP($B359,'[2]1516 Exp_Rev Access'!$F$7:$FS$310,164,FALSE))</f>
        <v>2135.83</v>
      </c>
      <c r="GG359" s="90">
        <f>IF(ISNA(VLOOKUP($B359,'[2]1516 Exp_Rev Access'!$F$7:$FS$310,165,FALSE)),"",VLOOKUP($B359,'[2]1516 Exp_Rev Access'!$F$7:$FS$310,165,FALSE))</f>
        <v>0</v>
      </c>
      <c r="GH359" s="90">
        <f>IF(ISNA(VLOOKUP($B359,'[2]1516 Exp_Rev Access'!$F$7:$FS$310,166,FALSE)),"",VLOOKUP($B359,'[2]1516 Exp_Rev Access'!$F$7:$FS$310,166,FALSE))</f>
        <v>0</v>
      </c>
      <c r="GI359" s="90">
        <f>IF(ISNA(VLOOKUP($B359,'[2]1516 Exp_Rev Access'!$F$7:$FS$310,167,FALSE)),"",VLOOKUP($B359,'[2]1516 Exp_Rev Access'!$F$7:$FS$310,167,FALSE))</f>
        <v>0</v>
      </c>
      <c r="GJ359" s="90">
        <f>IF(ISNA(VLOOKUP($B359,'[2]1516 Exp_Rev Access'!$F$7:$FS$310,168,FALSE)),"",VLOOKUP($B359,'[2]1516 Exp_Rev Access'!$F$7:$FS$310,168,FALSE))</f>
        <v>0</v>
      </c>
      <c r="GK359" s="90">
        <f>IF(ISNA(VLOOKUP($B359,'[2]1516 Exp_Rev Access'!$F$7:$FS$310,169,FALSE)),"",VLOOKUP($B359,'[2]1516 Exp_Rev Access'!$F$7:$FS$310,169,FALSE))</f>
        <v>0</v>
      </c>
      <c r="GL359" s="90">
        <f>IF(ISNA(VLOOKUP($B359,'[2]1516 Exp_Rev Access'!$F$7:$FS$310,170,FALSE)),"",VLOOKUP($B359,'[2]1516 Exp_Rev Access'!$F$7:$FS$310,170,FALSE))</f>
        <v>480</v>
      </c>
      <c r="GM359" s="90">
        <f>IF(ISNA(VLOOKUP($B359,'[2]1516 Exp_Rev Access'!$F$7:$FT$310,171,FALSE)),"",VLOOKUP($B359,'[2]1516 Exp_Rev Access'!$F$7:$FT$310,171,FALSE))</f>
        <v>0</v>
      </c>
      <c r="GN359" s="90">
        <f>IF(ISNA(VLOOKUP($B359,'[2]1516 Exp_Rev Access'!$F$7:$FU$310,172,FALSE)),"",VLOOKUP($B359,'[2]1516 Exp_Rev Access'!$F$7:$FU$310,172,FALSE))</f>
        <v>0</v>
      </c>
      <c r="GO359" s="90">
        <f>IF(ISNA(VLOOKUP($B359,'[2]1516 Exp_Rev Access'!$F$7:$FV$310,173,FALSE)),"",VLOOKUP($B359,'[2]1516 Exp_Rev Access'!$F$7:$FV$310,173,FALSE))</f>
        <v>0</v>
      </c>
      <c r="GP359" s="90">
        <f>IF(ISNA(VLOOKUP($B359,'[2]1516 Exp_Rev Access'!$F$7:$GA$310,174,FALSE)),"",VLOOKUP($B359,'[2]1516 Exp_Rev Access'!$F$7:$GA$310,174,FALSE))</f>
        <v>0</v>
      </c>
      <c r="GQ359" s="90">
        <f>IF(ISNA(VLOOKUP($B359,'[2]1516 Exp_Rev Access'!$F$7:$GA$310,175,FALSE)),"",VLOOKUP($B359,'[2]1516 Exp_Rev Access'!$F$7:$GA$310,175,FALSE))</f>
        <v>0</v>
      </c>
      <c r="GR359" s="90">
        <f>IF(ISNA(VLOOKUP($B359,'[2]1516 Exp_Rev Access'!$F$7:$GA$310,176,FALSE)),"",VLOOKUP($B359,'[2]1516 Exp_Rev Access'!$F$7:$GA$310,176,FALSE))</f>
        <v>0</v>
      </c>
      <c r="GS359" s="90">
        <f>IF(ISNA(VLOOKUP($B359,'[2]1516 Exp_Rev Access'!$F$7:$GA$310,177,FALSE)),"",VLOOKUP($B359,'[2]1516 Exp_Rev Access'!$F$7:$GA$310,177,FALSE))</f>
        <v>0</v>
      </c>
      <c r="GT359" s="90">
        <f>IF(ISNA(VLOOKUP($B359,'[2]1516 Exp_Rev Access'!$F$7:$GA$310,178,FALSE)),"",VLOOKUP($B359,'[2]1516 Exp_Rev Access'!$F$7:$GA$310,178,FALSE))</f>
        <v>0</v>
      </c>
      <c r="GU359" s="53">
        <f t="shared" si="867"/>
        <v>2615.83</v>
      </c>
      <c r="GV359" s="92">
        <f t="shared" si="868"/>
        <v>3.2087983904229689E-4</v>
      </c>
      <c r="GW359" s="114">
        <f t="shared" si="869"/>
        <v>4.1511227485519324</v>
      </c>
    </row>
    <row r="360" spans="1:222" s="97" customFormat="1" x14ac:dyDescent="0.2">
      <c r="A360" s="86"/>
      <c r="B360" s="87" t="s">
        <v>714</v>
      </c>
      <c r="C360" s="87" t="s">
        <v>715</v>
      </c>
      <c r="D360" s="88">
        <f>IF(ISNA(VLOOKUP($B360,'[2]1516 enrollment_Rev_Exp by size'!$A$6:$C$325,3,FALSE)),"",VLOOKUP($B360,'[2]1516 enrollment_Rev_Exp by size'!$A$6:$C$325,3,FALSE))</f>
        <v>2196.4900000000002</v>
      </c>
      <c r="E360" s="89">
        <v>25560166.050000001</v>
      </c>
      <c r="F360" s="67">
        <f t="shared" si="847"/>
        <v>25560166.049999997</v>
      </c>
      <c r="G360" s="67">
        <f t="shared" si="848"/>
        <v>0</v>
      </c>
      <c r="H360" s="90">
        <f>IF(ISNA(VLOOKUP($B360,'[2]1516 Exp_Rev Access'!$F$7:$FS$310,2,FALSE)),"",VLOOKUP($B360,'[2]1516 Exp_Rev Access'!$F$7:$FS$310,2,FALSE))</f>
        <v>3954200.01</v>
      </c>
      <c r="I360" s="90">
        <f>IF(ISNA(VLOOKUP($B360,'[2]1516 Exp_Rev Access'!$F$7:$FS$310,3,FALSE)),"",VLOOKUP($B360,'[2]1516 Exp_Rev Access'!$F$7:$FS$310,3,FALSE))</f>
        <v>0</v>
      </c>
      <c r="J360" s="90">
        <f>IF(ISNA(VLOOKUP($B360,'[2]1516 Exp_Rev Access'!$F$7:$FS$310,4,FALSE)),"",VLOOKUP($B360,'[2]1516 Exp_Rev Access'!$F$7:$FS$310,4,FALSE))</f>
        <v>2030.43</v>
      </c>
      <c r="K360" s="90">
        <f>IF(ISNA(VLOOKUP($B360,'[2]1516 Exp_Rev Access'!$F$7:$FS$310,5,FALSE)),"-",VLOOKUP($B360,'[2]1516 Exp_Rev Access'!$F$7:$FS$310,5,FALSE))</f>
        <v>66847.460000000006</v>
      </c>
      <c r="L360" s="90">
        <f>IF(ISNA(VLOOKUP($B360,'[2]1516 Exp_Rev Access'!$F$7:$FS$310,6,FALSE)),"",VLOOKUP($B360,'[2]1516 Exp_Rev Access'!$F$7:$FS$310,6,FALSE))</f>
        <v>0</v>
      </c>
      <c r="M360" s="90">
        <f>IF(ISNA(VLOOKUP($B360,'[2]1516 Exp_Rev Access'!$F$7:$FS$310,7,FALSE)),"",VLOOKUP($B360,'[2]1516 Exp_Rev Access'!$F$7:$FS$310,7,FALSE))</f>
        <v>0</v>
      </c>
      <c r="N360" s="53">
        <f t="shared" si="849"/>
        <v>4023077.9</v>
      </c>
      <c r="O360" s="91">
        <f t="shared" si="850"/>
        <v>0.15739639140568101</v>
      </c>
      <c r="P360" s="53">
        <f t="shared" si="851"/>
        <v>1831.5939976963243</v>
      </c>
      <c r="Q360" s="90">
        <f>IF(ISNA(VLOOKUP($B360,'[2]1516 Exp_Rev Access'!$F$7:$FS$310,8,FALSE)),"",VLOOKUP($B360,'[2]1516 Exp_Rev Access'!$F$7:$FS$310,8,FALSE))</f>
        <v>4898.55</v>
      </c>
      <c r="R360" s="90">
        <f>IF(ISNA(VLOOKUP($B360,'[2]1516 Exp_Rev Access'!$F$7:$FS$310,9,FALSE)),"",VLOOKUP($B360,'[2]1516 Exp_Rev Access'!$F$7:$FS$310,9,FALSE))</f>
        <v>0</v>
      </c>
      <c r="S360" s="90">
        <f>IF(ISNA(VLOOKUP($B360,'[2]1516 Exp_Rev Access'!$F$7:$FS$310,10,FALSE)),"",VLOOKUP($B360,'[2]1516 Exp_Rev Access'!$F$7:$FS$310,10,FALSE))</f>
        <v>0</v>
      </c>
      <c r="T360" s="90">
        <f>IF(ISNA(VLOOKUP($B360,'[2]1516 Exp_Rev Access'!$F$7:$FS$310,11,FALSE)),"",VLOOKUP($B360,'[2]1516 Exp_Rev Access'!$F$7:$FS$310,11,FALSE))</f>
        <v>0</v>
      </c>
      <c r="U360" s="90">
        <f>IF(ISNA(VLOOKUP($B360,'[2]1516 Exp_Rev Access'!$F$7:$FS$310,12,FALSE)),"",VLOOKUP($B360,'[2]1516 Exp_Rev Access'!$F$7:$FS$310,12,FALSE))</f>
        <v>440</v>
      </c>
      <c r="V360" s="90">
        <f>IF(ISNA(VLOOKUP($B360,'[2]1516 Exp_Rev Access'!$F$7:$FS$310,13,FALSE)),"",VLOOKUP($B360,'[2]1516 Exp_Rev Access'!$F$7:$FS$310,13,FALSE))</f>
        <v>6395</v>
      </c>
      <c r="W360" s="90">
        <f>IF(ISNA(VLOOKUP($B360,'[2]1516 Exp_Rev Access'!$F$7:$FS$310,14,FALSE)),"",VLOOKUP($B360,'[2]1516 Exp_Rev Access'!$F$7:$FS$310,14,FALSE))</f>
        <v>0</v>
      </c>
      <c r="X360" s="90">
        <f>IF(ISNA(VLOOKUP($B360,'[2]1516 Exp_Rev Access'!$F$7:$FS$310,15,FALSE)),"",VLOOKUP($B360,'[2]1516 Exp_Rev Access'!$F$7:$FS$310,15,FALSE))</f>
        <v>0</v>
      </c>
      <c r="Y360" s="90">
        <f>IF(ISNA(VLOOKUP($B360,'[2]1516 Exp_Rev Access'!$F$7:$FS$310,16,FALSE)),"",VLOOKUP($B360,'[2]1516 Exp_Rev Access'!$F$7:$FS$310,16,FALSE))</f>
        <v>15482.15</v>
      </c>
      <c r="Z360" s="90">
        <f>IF(ISNA(VLOOKUP($B360,'[2]1516 Exp_Rev Access'!$F$7:$FS$310,17,FALSE)),"",VLOOKUP($B360,'[2]1516 Exp_Rev Access'!$F$7:$FS$310,17,FALSE))</f>
        <v>0</v>
      </c>
      <c r="AA360" s="90">
        <f>IF(ISNA(VLOOKUP($B360,'[2]1516 Exp_Rev Access'!$F$7:$FS$310,18,FALSE)),"",VLOOKUP($B360,'[2]1516 Exp_Rev Access'!$F$7:$FS$310,18,FALSE))</f>
        <v>0</v>
      </c>
      <c r="AB360" s="90">
        <f>IF(ISNA(VLOOKUP($B360,'[2]1516 Exp_Rev Access'!$F$7:$FS$310,19,FALSE)),"",VLOOKUP($B360,'[2]1516 Exp_Rev Access'!$F$7:$FS$310,19,FALSE))</f>
        <v>0</v>
      </c>
      <c r="AC360" s="90">
        <f>IF(ISNA(VLOOKUP($B360,'[2]1516 Exp_Rev Access'!$F$7:$FS$310,20,FALSE)),"",VLOOKUP($B360,'[2]1516 Exp_Rev Access'!$F$7:$FS$310,20,FALSE))</f>
        <v>0</v>
      </c>
      <c r="AD360" s="90">
        <f>IF(ISNA(VLOOKUP($B360,'[2]1516 Exp_Rev Access'!$F$7:$FS$310,21,FALSE)),"",VLOOKUP($B360,'[2]1516 Exp_Rev Access'!$F$7:$FS$310,21,FALSE))</f>
        <v>246987.65</v>
      </c>
      <c r="AE360" s="90">
        <f>IF(ISNA(VLOOKUP($B360,'[2]1516 Exp_Rev Access'!$F$7:$FS$310,22,FALSE)),"",VLOOKUP($B360,'[2]1516 Exp_Rev Access'!$F$7:$FS$310,22,FALSE))</f>
        <v>37229.360000000001</v>
      </c>
      <c r="AF360" s="90">
        <f>IF(ISNA(VLOOKUP($B360,'[2]1516 Exp_Rev Access'!$F$7:$FS$310,23,FALSE)),"",VLOOKUP($B360,'[2]1516 Exp_Rev Access'!$F$7:$FS$310,23,FALSE))</f>
        <v>0</v>
      </c>
      <c r="AG360" s="90">
        <f>IF(ISNA(VLOOKUP($B360,'[2]1516 Exp_Rev Access'!$F$7:$FS$310,24,FALSE)),"",VLOOKUP($B360,'[2]1516 Exp_Rev Access'!$F$7:$FS$310,24,FALSE))</f>
        <v>15026.06</v>
      </c>
      <c r="AH360" s="90">
        <f>IF(ISNA(VLOOKUP($B360,'[2]1516 Exp_Rev Access'!$F$7:$FS$310,25,FALSE)),"",VLOOKUP($B360,'[2]1516 Exp_Rev Access'!$F$7:$FS$310,25,FALSE))</f>
        <v>3235.22</v>
      </c>
      <c r="AI360" s="90">
        <f>IF(ISNA(VLOOKUP($B360,'[2]1516 Exp_Rev Access'!$F$7:$FS$310,26,FALSE)),"",VLOOKUP($B360,'[2]1516 Exp_Rev Access'!$F$7:$FS$310,26,FALSE))</f>
        <v>27793</v>
      </c>
      <c r="AJ360" s="90">
        <f>IF(ISNA(VLOOKUP($B360,'[2]1516 Exp_Rev Access'!$F$7:$FS$310,27,FALSE)),"",VLOOKUP($B360,'[2]1516 Exp_Rev Access'!$F$7:$FS$310,27,FALSE))</f>
        <v>0</v>
      </c>
      <c r="AK360" s="90">
        <f>IF(ISNA(VLOOKUP($B360,'[2]1516 Exp_Rev Access'!$F$7:$FS$310,28,FALSE)),"",VLOOKUP($B360,'[2]1516 Exp_Rev Access'!$F$7:$FS$310,28,FALSE))</f>
        <v>18876.02</v>
      </c>
      <c r="AL360" s="90">
        <f>IF(ISNA(VLOOKUP($B360,'[2]1516 Exp_Rev Access'!$F$7:$FS$310,29,FALSE)),"",VLOOKUP($B360,'[2]1516 Exp_Rev Access'!$F$7:$FS$310,29,FALSE))</f>
        <v>0</v>
      </c>
      <c r="AM360" s="53">
        <f t="shared" si="852"/>
        <v>376363.00999999995</v>
      </c>
      <c r="AN360" s="92">
        <f t="shared" si="853"/>
        <v>1.4724591744191738E-2</v>
      </c>
      <c r="AO360" s="68">
        <f t="shared" si="854"/>
        <v>171.34747255849101</v>
      </c>
      <c r="AP360" s="90">
        <f>IF(ISNA(VLOOKUP($B360,'[2]1516 Exp_Rev Access'!$F$7:$FS$310,30,FALSE)),"",VLOOKUP($B360,'[2]1516 Exp_Rev Access'!$F$7:$FS$310,30,FALSE))</f>
        <v>12440163.199999999</v>
      </c>
      <c r="AQ360" s="90">
        <f>IF(ISNA(VLOOKUP($B360,'[2]1516 Exp_Rev Access'!$F$7:$FS$310,31,FALSE)),"",VLOOKUP($B360,'[2]1516 Exp_Rev Access'!$F$7:$FS$310,31,FALSE))</f>
        <v>527762.67000000004</v>
      </c>
      <c r="AR360" s="90">
        <f>IF(ISNA(VLOOKUP($B360,'[2]1516 Exp_Rev Access'!$F$7:$FS$310,32,FALSE)),"",VLOOKUP($B360,'[2]1516 Exp_Rev Access'!$F$7:$FS$310,32,FALSE))</f>
        <v>1536877.84</v>
      </c>
      <c r="AS360" s="90">
        <f>IF(ISNA(VLOOKUP($B360,'[2]1516 Exp_Rev Access'!$F$7:$FS$310,33,FALSE)),"",VLOOKUP($B360,'[2]1516 Exp_Rev Access'!$F$7:$FS$310,33,FALSE))</f>
        <v>534085.18999999994</v>
      </c>
      <c r="AT360" s="90">
        <f>IF(ISNA(VLOOKUP($B360,'[2]1516 Exp_Rev Access'!$F$7:$FS$310,34,FALSE)),"",VLOOKUP($B360,'[2]1516 Exp_Rev Access'!$F$7:$FS$310,34,FALSE))</f>
        <v>0</v>
      </c>
      <c r="AU360" s="53">
        <f t="shared" si="855"/>
        <v>15038888.899999999</v>
      </c>
      <c r="AV360" s="93">
        <f t="shared" si="856"/>
        <v>0.58837211270777323</v>
      </c>
      <c r="AW360" s="53">
        <f t="shared" si="857"/>
        <v>6846.782320884683</v>
      </c>
      <c r="AX360" s="90">
        <f>IF(ISNA(VLOOKUP($B360,'[2]1516 Exp_Rev Access'!$F$7:$FS$310,35,FALSE)),"",VLOOKUP($B360,'[2]1516 Exp_Rev Access'!$F$7:$FS$310,35,FALSE))</f>
        <v>0</v>
      </c>
      <c r="AY360" s="90">
        <f>IF(ISNA(VLOOKUP($B360,'[2]1516 Exp_Rev Access'!$F$7:$FS$310,36,FALSE)),"",VLOOKUP($B360,'[2]1516 Exp_Rev Access'!$F$7:$FS$310,36,FALSE))</f>
        <v>1896020.2</v>
      </c>
      <c r="AZ360" s="90">
        <f>IF(ISNA(VLOOKUP($B360,'[2]1516 Exp_Rev Access'!$F$7:$FS$310,37,FALSE)),"",VLOOKUP($B360,'[2]1516 Exp_Rev Access'!$F$7:$FS$310,37,FALSE))</f>
        <v>65957.81</v>
      </c>
      <c r="BA360" s="90">
        <f>IF(ISNA(VLOOKUP($B360,'[2]1516 Exp_Rev Access'!$F$7:$FS$310,38,FALSE)),"",VLOOKUP($B360,'[2]1516 Exp_Rev Access'!$F$7:$FS$310,38,FALSE))</f>
        <v>0</v>
      </c>
      <c r="BB360" s="90">
        <f>IF(ISNA(VLOOKUP($B360,'[2]1516 Exp_Rev Access'!$F$7:$FS$310,39,FALSE)),"",VLOOKUP($B360,'[2]1516 Exp_Rev Access'!$F$7:$FS$310,39,FALSE))</f>
        <v>0</v>
      </c>
      <c r="BC360" s="90">
        <f>IF(ISNA(VLOOKUP($B360,'[2]1516 Exp_Rev Access'!$F$7:$FS$310,40,FALSE)),"",VLOOKUP($B360,'[2]1516 Exp_Rev Access'!$F$7:$FS$310,40,FALSE))</f>
        <v>539380.63</v>
      </c>
      <c r="BD360" s="90">
        <f>IF(ISNA(VLOOKUP($B360,'[2]1516 Exp_Rev Access'!$F$7:$FS$310,41,FALSE)),"",VLOOKUP($B360,'[2]1516 Exp_Rev Access'!$F$7:$FS$310,41,FALSE))</f>
        <v>0</v>
      </c>
      <c r="BE360" s="90">
        <f>IF(ISNA(VLOOKUP($B360,'[2]1516 Exp_Rev Access'!$F$7:$FS$310,42,FALSE)),"",VLOOKUP($B360,'[2]1516 Exp_Rev Access'!$F$7:$FS$310,42,FALSE))</f>
        <v>20981.74</v>
      </c>
      <c r="BF360" s="90">
        <f>IF(ISNA(VLOOKUP($B360,'[2]1516 Exp_Rev Access'!$F$7:$FS$310,43,FALSE)),"",VLOOKUP($B360,'[2]1516 Exp_Rev Access'!$F$7:$FS$310,43,FALSE))</f>
        <v>0</v>
      </c>
      <c r="BG360" s="90">
        <f>IF(ISNA(VLOOKUP($B360,'[2]1516 Exp_Rev Access'!$F$7:$FS$310,44,FALSE)),"",VLOOKUP($B360,'[2]1516 Exp_Rev Access'!$F$7:$FS$310,44,FALSE))</f>
        <v>125243.18</v>
      </c>
      <c r="BH360" s="90">
        <f>IF(ISNA(VLOOKUP($B360,'[2]1516 Exp_Rev Access'!$F$7:$FS$310,45,FALSE)),"",VLOOKUP($B360,'[2]1516 Exp_Rev Access'!$F$7:$FS$310,45,FALSE))</f>
        <v>21409.33</v>
      </c>
      <c r="BI360" s="90">
        <f>IF(ISNA(VLOOKUP($B360,'[2]1516 Exp_Rev Access'!$F$7:$FS$310,46,FALSE)),"",VLOOKUP($B360,'[2]1516 Exp_Rev Access'!$F$7:$FS$310,46,FALSE))</f>
        <v>0</v>
      </c>
      <c r="BJ360" s="90">
        <f>IF(ISNA(VLOOKUP($B360,'[2]1516 Exp_Rev Access'!$F$7:$FS$310,47,FALSE)),"",VLOOKUP($B360,'[2]1516 Exp_Rev Access'!$F$7:$FS$310,47,FALSE))</f>
        <v>16938.13</v>
      </c>
      <c r="BK360" s="90">
        <f>IF(ISNA(VLOOKUP($B360,'[2]1516 Exp_Rev Access'!$F$7:$FS$310,48,FALSE)),"",VLOOKUP($B360,'[2]1516 Exp_Rev Access'!$F$7:$FS$310,48,FALSE))</f>
        <v>1456154.18</v>
      </c>
      <c r="BL360" s="90">
        <f>IF(ISNA(VLOOKUP($B360,'[2]1516 Exp_Rev Access'!$F$7:$FS$310,49,FALSE)),"",VLOOKUP($B360,'[2]1516 Exp_Rev Access'!$F$7:$FS$310,49,FALSE))</f>
        <v>0</v>
      </c>
      <c r="BM360" s="90">
        <f>IF(ISNA(VLOOKUP($B360,'[2]1516 Exp_Rev Access'!$F$7:$FS$310,50,FALSE)),"",VLOOKUP($B360,'[2]1516 Exp_Rev Access'!$F$7:$FS$310,50,FALSE))</f>
        <v>0</v>
      </c>
      <c r="BN360" s="90">
        <f>IF(ISNA(VLOOKUP($B360,'[2]1516 Exp_Rev Access'!$F$7:$FS$310,51,FALSE)),"",VLOOKUP($B360,'[2]1516 Exp_Rev Access'!$F$7:$FS$310,51,FALSE))</f>
        <v>0</v>
      </c>
      <c r="BO360" s="90">
        <f>IF(ISNA(VLOOKUP($B360,'[2]1516 Exp_Rev Access'!$F$7:$FS$310,52,FALSE)),"",VLOOKUP($B360,'[2]1516 Exp_Rev Access'!$F$7:$FS$310,52,FALSE))</f>
        <v>0</v>
      </c>
      <c r="BP360" s="90">
        <f>IF(ISNA(VLOOKUP($B360,'[2]1516 Exp_Rev Access'!$F$7:$FS$310,53,FALSE)),"",VLOOKUP($B360,'[2]1516 Exp_Rev Access'!$F$7:$FS$310,53,FALSE))</f>
        <v>0</v>
      </c>
      <c r="BQ360" s="90">
        <f>IF(ISNA(VLOOKUP($B360,'[2]1516 Exp_Rev Access'!$F$7:$FS$310,54,FALSE)),"",VLOOKUP($B360,'[2]1516 Exp_Rev Access'!$F$7:$FS$310,54,FALSE))</f>
        <v>0</v>
      </c>
      <c r="BR360" s="90">
        <f>IF(ISNA(VLOOKUP($B360,'[2]1516 Exp_Rev Access'!$F$7:$FS$310,55,FALSE)),"",VLOOKUP($B360,'[2]1516 Exp_Rev Access'!$F$7:$FS$310,55,FALSE))</f>
        <v>0</v>
      </c>
      <c r="BS360" s="90">
        <f>IF(ISNA(VLOOKUP($B360,'[2]1516 Exp_Rev Access'!$F$7:$FS$310,56,FALSE)),"",VLOOKUP($B360,'[2]1516 Exp_Rev Access'!$F$7:$FS$310,56,FALSE))</f>
        <v>0</v>
      </c>
      <c r="BT360" s="90">
        <f>IF(ISNA(VLOOKUP($B360,'[2]1516 Exp_Rev Access'!$F$7:$FS$310,57,FALSE)),"",VLOOKUP($B360,'[2]1516 Exp_Rev Access'!$F$7:$FS$310,57,FALSE))</f>
        <v>0</v>
      </c>
      <c r="BU360" s="90">
        <f>IF(ISNA(VLOOKUP($B360,'[2]1516 Exp_Rev Access'!$F$7:$FS$310,58,FALSE)),"",VLOOKUP($B360,'[2]1516 Exp_Rev Access'!$F$7:$FS$310,58,FALSE))</f>
        <v>0</v>
      </c>
      <c r="BV360" s="53">
        <f t="shared" si="858"/>
        <v>4142085.2</v>
      </c>
      <c r="BW360" s="92">
        <f t="shared" si="859"/>
        <v>0.1620523588108693</v>
      </c>
      <c r="BX360" s="68">
        <f t="shared" si="860"/>
        <v>1885.7746677653893</v>
      </c>
      <c r="BY360" s="90">
        <f>IF(ISNA(VLOOKUP($B360,'[2]1516 Exp_Rev Access'!$F$7:$FS$310,59,FALSE)),"",VLOOKUP($B360,'[2]1516 Exp_Rev Access'!$F$7:$FS$310,59,FALSE))</f>
        <v>0</v>
      </c>
      <c r="BZ360" s="90">
        <f>IF(ISNA(VLOOKUP($B360,'[2]1516 Exp_Rev Access'!$F$7:$FS$310,60,FALSE)),"",VLOOKUP($B360,'[2]1516 Exp_Rev Access'!$F$7:$FS$310,60,FALSE))</f>
        <v>0</v>
      </c>
      <c r="CA360" s="90">
        <f>IF(ISNA(VLOOKUP($B360,'[2]1516 Exp_Rev Access'!$F$7:$FS$310,61,FALSE)),"",VLOOKUP($B360,'[2]1516 Exp_Rev Access'!$F$7:$FS$310,61,FALSE))</f>
        <v>0</v>
      </c>
      <c r="CB360" s="90">
        <f>IF(ISNA(VLOOKUP($B360,'[2]1516 Exp_Rev Access'!$F$7:$FS$310,62,FALSE)),"",VLOOKUP($B360,'[2]1516 Exp_Rev Access'!$F$7:$FS$310,62,FALSE))</f>
        <v>0</v>
      </c>
      <c r="CC360" s="90">
        <f>IF(ISNA(VLOOKUP($B360,'[2]1516 Exp_Rev Access'!$F$7:$FS$310,63,FALSE)),"",VLOOKUP($B360,'[2]1516 Exp_Rev Access'!$F$7:$FS$310,63,FALSE))</f>
        <v>31.61</v>
      </c>
      <c r="CD360" s="90">
        <f>IF(ISNA(VLOOKUP($B360,'[2]1516 Exp_Rev Access'!$F$7:$FS$310,64,FALSE)),"",VLOOKUP($B360,'[2]1516 Exp_Rev Access'!$F$7:$FS$310,64,FALSE))</f>
        <v>0</v>
      </c>
      <c r="CE360" s="53">
        <f t="shared" si="861"/>
        <v>31.61</v>
      </c>
      <c r="CF360" s="92">
        <f t="shared" si="862"/>
        <v>1.2366899314411925E-6</v>
      </c>
      <c r="CG360" s="94">
        <f t="shared" si="863"/>
        <v>1.4391142231469298E-2</v>
      </c>
      <c r="CH360" s="90">
        <f>IF(ISNA(VLOOKUP($B360,'[2]1516 Exp_Rev Access'!$F$7:$FS$310,65,FALSE)),"",VLOOKUP($B360,'[2]1516 Exp_Rev Access'!$F$7:$FS$310,65,FALSE))</f>
        <v>0</v>
      </c>
      <c r="CI360" s="90">
        <f>IF(ISNA(VLOOKUP($B360,'[2]1516 Exp_Rev Access'!$F$7:$FS$310,66,FALSE)),"",VLOOKUP($B360,'[2]1516 Exp_Rev Access'!$F$7:$FS$310,66,FALSE))</f>
        <v>0</v>
      </c>
      <c r="CJ360" s="90">
        <f>IF(ISNA(VLOOKUP($B360,'[2]1516 Exp_Rev Access'!$F$7:$FS$310,67,FALSE)),"",VLOOKUP($B360,'[2]1516 Exp_Rev Access'!$F$7:$FS$310,67,FALSE))</f>
        <v>0</v>
      </c>
      <c r="CK360" s="90">
        <f>IF(ISNA(VLOOKUP($B360,'[2]1516 Exp_Rev Access'!$F$7:$FS$310,68,FALSE)),"",VLOOKUP($B360,'[2]1516 Exp_Rev Access'!$F$7:$FS$310,68,FALSE))</f>
        <v>0</v>
      </c>
      <c r="CL360" s="90">
        <f>IF(ISNA(VLOOKUP($B360,'[2]1516 Exp_Rev Access'!$F$7:$FS$310,69,FALSE)),"",VLOOKUP($B360,'[2]1516 Exp_Rev Access'!$F$7:$FS$310,69,FALSE))</f>
        <v>0</v>
      </c>
      <c r="CM360" s="90">
        <f>IF(ISNA(VLOOKUP($B360,'[2]1516 Exp_Rev Access'!$F$7:$FS$310,70,FALSE)),"",VLOOKUP($B360,'[2]1516 Exp_Rev Access'!$F$7:$FS$310,70,FALSE))</f>
        <v>0</v>
      </c>
      <c r="CN360" s="90">
        <f>IF(ISNA(VLOOKUP($B360,'[2]1516 Exp_Rev Access'!$F$7:$FS$310,71,FALSE)),"",VLOOKUP($B360,'[2]1516 Exp_Rev Access'!$F$7:$FS$310,71,FALSE))</f>
        <v>0</v>
      </c>
      <c r="CO360" s="90">
        <f>IF(ISNA(VLOOKUP($B360,'[2]1516 Exp_Rev Access'!$F$7:$FS$310,72,FALSE)),"",VLOOKUP($B360,'[2]1516 Exp_Rev Access'!$F$7:$FS$310,72,FALSE))</f>
        <v>0</v>
      </c>
      <c r="CP360" s="90">
        <f>IF(ISNA(VLOOKUP($B360,'[2]1516 Exp_Rev Access'!$F$7:$FS$310,73,FALSE)),"",VLOOKUP($B360,'[2]1516 Exp_Rev Access'!$F$7:$FS$310,73,FALSE))</f>
        <v>0</v>
      </c>
      <c r="CQ360" s="90">
        <f>IF(ISNA(VLOOKUP($B360,'[2]1516 Exp_Rev Access'!$F$7:$FS$310,74,FALSE)),"",VLOOKUP($B360,'[2]1516 Exp_Rev Access'!$F$7:$FS$310,74,FALSE))</f>
        <v>525210.31000000006</v>
      </c>
      <c r="CR360" s="90">
        <f>IF(ISNA(VLOOKUP($B360,'[2]1516 Exp_Rev Access'!$F$7:$FS$310,75,FALSE)),"",VLOOKUP($B360,'[2]1516 Exp_Rev Access'!$F$7:$FS$310,75,FALSE))</f>
        <v>0</v>
      </c>
      <c r="CS360" s="90">
        <f>IF(ISNA(VLOOKUP($B360,'[2]1516 Exp_Rev Access'!$F$7:$FS$310,76,FALSE)),"",VLOOKUP($B360,'[2]1516 Exp_Rev Access'!$F$7:$FS$310,76,FALSE))</f>
        <v>13533</v>
      </c>
      <c r="CT360" s="90">
        <f>IF(ISNA(VLOOKUP($B360,'[2]1516 Exp_Rev Access'!$F$7:$FS$310,77,FALSE)),"",VLOOKUP($B360,'[2]1516 Exp_Rev Access'!$F$7:$FS$310,77,FALSE))</f>
        <v>0</v>
      </c>
      <c r="CU360" s="90">
        <f>IF(ISNA(VLOOKUP($B360,'[2]1516 Exp_Rev Access'!$F$7:$FS$310,78,FALSE)),"",VLOOKUP($B360,'[2]1516 Exp_Rev Access'!$F$7:$FS$310,78,FALSE))</f>
        <v>553015.99</v>
      </c>
      <c r="CV360" s="90">
        <f>IF(ISNA(VLOOKUP($B360,'[2]1516 Exp_Rev Access'!$F$7:$FS$310,79,FALSE)),"",VLOOKUP($B360,'[2]1516 Exp_Rev Access'!$F$7:$FS$310,79,FALSE))</f>
        <v>52973.45</v>
      </c>
      <c r="CW360" s="90">
        <f>IF(ISNA(VLOOKUP($B360,'[2]1516 Exp_Rev Access'!$F$7:$FS$310,80,FALSE)),"",VLOOKUP($B360,'[2]1516 Exp_Rev Access'!$F$7:$FS$310,80,FALSE))</f>
        <v>0</v>
      </c>
      <c r="CX360" s="90">
        <f>IF(ISNA(VLOOKUP($B360,'[2]1516 Exp_Rev Access'!$F$7:$FS$310,81,FALSE)),"",VLOOKUP($B360,'[2]1516 Exp_Rev Access'!$F$7:$FS$310,81,FALSE))</f>
        <v>0</v>
      </c>
      <c r="CY360" s="90">
        <f>IF(ISNA(VLOOKUP($B360,'[2]1516 Exp_Rev Access'!$F$7:$FS$310,82,FALSE)),"",VLOOKUP($B360,'[2]1516 Exp_Rev Access'!$F$7:$FS$310,82,FALSE))</f>
        <v>0</v>
      </c>
      <c r="CZ360" s="90">
        <f>IF(ISNA(VLOOKUP($B360,'[2]1516 Exp_Rev Access'!$F$7:$FS$310,83,FALSE)),"",VLOOKUP($B360,'[2]1516 Exp_Rev Access'!$F$7:$FS$310,83,FALSE))</f>
        <v>0</v>
      </c>
      <c r="DA360" s="90">
        <f>IF(ISNA(VLOOKUP($B360,'[2]1516 Exp_Rev Access'!$F$7:$FS$310,84,FALSE)),"",VLOOKUP($B360,'[2]1516 Exp_Rev Access'!$F$7:$FS$310,84,FALSE))</f>
        <v>58912.5</v>
      </c>
      <c r="DB360" s="90">
        <f>IF(ISNA(VLOOKUP($B360,'[2]1516 Exp_Rev Access'!$F$7:$FS$310,85,FALSE)),"",VLOOKUP($B360,'[2]1516 Exp_Rev Access'!$F$7:$FS$310,85,FALSE))</f>
        <v>32050.27</v>
      </c>
      <c r="DC360" s="90">
        <f>IF(ISNA(VLOOKUP($B360,'[2]1516 Exp_Rev Access'!$F$7:$FS$310,86,FALSE)),"",VLOOKUP($B360,'[2]1516 Exp_Rev Access'!$F$7:$FS$310,86,FALSE))</f>
        <v>0</v>
      </c>
      <c r="DD360" s="90">
        <f>IF(ISNA(VLOOKUP($B360,'[2]1516 Exp_Rev Access'!$F$7:$FS$310,87,FALSE)),"",VLOOKUP($B360,'[2]1516 Exp_Rev Access'!$F$7:$FS$310,87,FALSE))</f>
        <v>0</v>
      </c>
      <c r="DE360" s="90">
        <f>IF(ISNA(VLOOKUP($B360,'[2]1516 Exp_Rev Access'!$F$7:$FS$310,88,FALSE)),"",VLOOKUP($B360,'[2]1516 Exp_Rev Access'!$F$7:$FS$310,88,FALSE))</f>
        <v>0</v>
      </c>
      <c r="DF360" s="90">
        <f>IF(ISNA(VLOOKUP($B360,'[2]1516 Exp_Rev Access'!$F$7:$FS$310,89,FALSE)),"",VLOOKUP($B360,'[2]1516 Exp_Rev Access'!$F$7:$FS$310,89,FALSE))</f>
        <v>0</v>
      </c>
      <c r="DG360" s="90">
        <f>IF(ISNA(VLOOKUP($B360,'[2]1516 Exp_Rev Access'!$F$7:$FS$310,90,FALSE)),"",VLOOKUP($B360,'[2]1516 Exp_Rev Access'!$F$7:$FS$310,90,FALSE))</f>
        <v>0</v>
      </c>
      <c r="DH360" s="90">
        <f>IF(ISNA(VLOOKUP($B360,'[2]1516 Exp_Rev Access'!$F$7:$FS$310,91,FALSE)),"",VLOOKUP($B360,'[2]1516 Exp_Rev Access'!$F$7:$FS$310,91,FALSE))</f>
        <v>6717.76</v>
      </c>
      <c r="DI360" s="90">
        <f>IF(ISNA(VLOOKUP($B360,'[2]1516 Exp_Rev Access'!$F$7:$FS$310,92,FALSE)),"",VLOOKUP($B360,'[2]1516 Exp_Rev Access'!$F$7:$FS$310,92,FALSE))</f>
        <v>610520.44999999995</v>
      </c>
      <c r="DJ360" s="90">
        <f>IF(ISNA(VLOOKUP($B360,'[2]1516 Exp_Rev Access'!$F$7:$FS$310,93,FALSE)),"",VLOOKUP($B360,'[2]1516 Exp_Rev Access'!$F$7:$FS$310,93,FALSE))</f>
        <v>0</v>
      </c>
      <c r="DK360" s="90">
        <f>IF(ISNA(VLOOKUP($B360,'[2]1516 Exp_Rev Access'!$F$7:$FS$310,94,FALSE)),"",VLOOKUP($B360,'[2]1516 Exp_Rev Access'!$F$7:$FS$310,94,FALSE))</f>
        <v>0</v>
      </c>
      <c r="DL360" s="90">
        <f>IF(ISNA(VLOOKUP($B360,'[2]1516 Exp_Rev Access'!$F$7:$FS$310,95,FALSE)),"",VLOOKUP($B360,'[2]1516 Exp_Rev Access'!$F$7:$FS$310,95,FALSE))</f>
        <v>0</v>
      </c>
      <c r="DM360" s="90">
        <f>IF(ISNA(VLOOKUP($B360,'[2]1516 Exp_Rev Access'!$F$7:$FS$310,96,FALSE)),"",VLOOKUP($B360,'[2]1516 Exp_Rev Access'!$F$7:$FS$310,96,FALSE))</f>
        <v>0</v>
      </c>
      <c r="DN360" s="90">
        <f>IF(ISNA(VLOOKUP($B360,'[2]1516 Exp_Rev Access'!$F$7:$FS$310,97,FALSE)),"",VLOOKUP($B360,'[2]1516 Exp_Rev Access'!$F$7:$FS$310,97,FALSE))</f>
        <v>0</v>
      </c>
      <c r="DO360" s="90">
        <f>IF(ISNA(VLOOKUP($B360,'[2]1516 Exp_Rev Access'!$F$7:$FS$310,98,FALSE)),"",VLOOKUP($B360,'[2]1516 Exp_Rev Access'!$F$7:$FS$310,98,FALSE))</f>
        <v>0</v>
      </c>
      <c r="DP360" s="90">
        <f>IF(ISNA(VLOOKUP($B360,'[2]1516 Exp_Rev Access'!$F$7:$FS$310,99,FALSE)),"",VLOOKUP($B360,'[2]1516 Exp_Rev Access'!$F$7:$FS$310,99,FALSE))</f>
        <v>0</v>
      </c>
      <c r="DQ360" s="90">
        <f>IF(ISNA(VLOOKUP($B360,'[2]1516 Exp_Rev Access'!$F$7:$FS$310,100,FALSE)),"",VLOOKUP($B360,'[2]1516 Exp_Rev Access'!$F$7:$FS$310,100,FALSE))</f>
        <v>0</v>
      </c>
      <c r="DR360" s="90">
        <f>IF(ISNA(VLOOKUP($B360,'[2]1516 Exp_Rev Access'!$F$7:$FS$310,101,FALSE)),"",VLOOKUP($B360,'[2]1516 Exp_Rev Access'!$F$7:$FS$310,101,FALSE))</f>
        <v>0</v>
      </c>
      <c r="DS360" s="90">
        <f>IF(ISNA(VLOOKUP($B360,'[2]1516 Exp_Rev Access'!$F$7:$FS$310,102,FALSE)),"",VLOOKUP($B360,'[2]1516 Exp_Rev Access'!$F$7:$FS$310,102,FALSE))</f>
        <v>0</v>
      </c>
      <c r="DT360" s="90">
        <f>IF(ISNA(VLOOKUP($B360,'[2]1516 Exp_Rev Access'!$F$7:$FS$310,103,FALSE)),"",VLOOKUP($B360,'[2]1516 Exp_Rev Access'!$F$7:$FS$310,103,FALSE))</f>
        <v>0</v>
      </c>
      <c r="DU360" s="90">
        <f>IF(ISNA(VLOOKUP($B360,'[2]1516 Exp_Rev Access'!$F$7:$FS$310,104,FALSE)),"",VLOOKUP($B360,'[2]1516 Exp_Rev Access'!$F$7:$FS$310,104,FALSE))</f>
        <v>0</v>
      </c>
      <c r="DV360" s="90">
        <f>IF(ISNA(VLOOKUP($B360,'[2]1516 Exp_Rev Access'!$F$7:$FS$310,105,FALSE)),"",VLOOKUP($B360,'[2]1516 Exp_Rev Access'!$F$7:$FS$310,105,FALSE))</f>
        <v>0</v>
      </c>
      <c r="DW360" s="90">
        <f>IF(ISNA(VLOOKUP($B360,'[2]1516 Exp_Rev Access'!$F$7:$FS$310,106,FALSE)),"",VLOOKUP($B360,'[2]1516 Exp_Rev Access'!$F$7:$FS$310,106,FALSE))</f>
        <v>0</v>
      </c>
      <c r="DX360" s="90">
        <f>IF(ISNA(VLOOKUP($B360,'[2]1516 Exp_Rev Access'!$F$7:$FS$310,107,FALSE)),"",VLOOKUP($B360,'[2]1516 Exp_Rev Access'!$F$7:$FS$310,107,FALSE))</f>
        <v>0</v>
      </c>
      <c r="DY360" s="90">
        <f>IF(ISNA(VLOOKUP($B360,'[2]1516 Exp_Rev Access'!$F$7:$FS$310,108,FALSE)),"",VLOOKUP($B360,'[2]1516 Exp_Rev Access'!$F$7:$FS$310,108,FALSE))</f>
        <v>0</v>
      </c>
      <c r="DZ360" s="90">
        <f>IF(ISNA(VLOOKUP($B360,'[2]1516 Exp_Rev Access'!$F$7:$FS$310,109,FALSE)),"",VLOOKUP($B360,'[2]1516 Exp_Rev Access'!$F$7:$FS$310,109,FALSE))</f>
        <v>0</v>
      </c>
      <c r="EA360" s="90">
        <f>IF(ISNA(VLOOKUP($B360,'[2]1516 Exp_Rev Access'!$F$7:$FS$310,110,FALSE)),"",VLOOKUP($B360,'[2]1516 Exp_Rev Access'!$F$7:$FS$310,110,FALSE))</f>
        <v>0</v>
      </c>
      <c r="EB360" s="90">
        <f>IF(ISNA(VLOOKUP($B360,'[2]1516 Exp_Rev Access'!$F$7:$FS$310,111,FALSE)),"",VLOOKUP($B360,'[2]1516 Exp_Rev Access'!$F$7:$FS$310,111,FALSE))</f>
        <v>0</v>
      </c>
      <c r="EC360" s="90">
        <f>IF(ISNA(VLOOKUP($B360,'[2]1516 Exp_Rev Access'!$F$7:$FS$310,112,FALSE)),"",VLOOKUP($B360,'[2]1516 Exp_Rev Access'!$F$7:$FS$310,112,FALSE))</f>
        <v>0</v>
      </c>
      <c r="ED360" s="90">
        <f>IF(ISNA(VLOOKUP($B360,'[2]1516 Exp_Rev Access'!$F$7:$FS$310,113,FALSE)),"",VLOOKUP($B360,'[2]1516 Exp_Rev Access'!$F$7:$FS$310,113,FALSE))</f>
        <v>0</v>
      </c>
      <c r="EE360" s="90">
        <f>IF(ISNA(VLOOKUP($B360,'[2]1516 Exp_Rev Access'!$F$7:$FS$310,114,FALSE)),"",VLOOKUP($B360,'[2]1516 Exp_Rev Access'!$F$7:$FS$310,114,FALSE))</f>
        <v>0</v>
      </c>
      <c r="EF360" s="90">
        <f>IF(ISNA(VLOOKUP($B360,'[2]1516 Exp_Rev Access'!$F$7:$FS$310,115,FALSE)),"",VLOOKUP($B360,'[2]1516 Exp_Rev Access'!$F$7:$FS$310,115,FALSE))</f>
        <v>0</v>
      </c>
      <c r="EG360" s="90">
        <f>IF(ISNA(VLOOKUP($B360,'[2]1516 Exp_Rev Access'!$F$7:$FS$310,116,FALSE)),"",VLOOKUP($B360,'[2]1516 Exp_Rev Access'!$F$7:$FS$310,116,FALSE))</f>
        <v>0</v>
      </c>
      <c r="EH360" s="90">
        <f>IF(ISNA(VLOOKUP($B360,'[2]1516 Exp_Rev Access'!$F$7:$FS$310,117,FALSE)),"",VLOOKUP($B360,'[2]1516 Exp_Rev Access'!$F$7:$FS$310,117,FALSE))</f>
        <v>0</v>
      </c>
      <c r="EI360" s="90">
        <f>IF(ISNA(VLOOKUP($B360,'[2]1516 Exp_Rev Access'!$F$7:$FS$310,118,FALSE)),"",VLOOKUP($B360,'[2]1516 Exp_Rev Access'!$F$7:$FS$310,118,FALSE))</f>
        <v>0</v>
      </c>
      <c r="EJ360" s="90">
        <f>IF(ISNA(VLOOKUP($B360,'[2]1516 Exp_Rev Access'!$F$7:$FS$310,119,FALSE)),"",VLOOKUP($B360,'[2]1516 Exp_Rev Access'!$F$7:$FS$310,119,FALSE))</f>
        <v>0</v>
      </c>
      <c r="EK360" s="90">
        <f>IF(ISNA(VLOOKUP($B360,'[2]1516 Exp_Rev Access'!$F$7:$FS$310,120,FALSE)),"",VLOOKUP($B360,'[2]1516 Exp_Rev Access'!$F$7:$FS$310,120,FALSE))</f>
        <v>0</v>
      </c>
      <c r="EL360" s="90">
        <f>IF(ISNA(VLOOKUP($B360,'[2]1516 Exp_Rev Access'!$F$7:$FS$310,121,FALSE)),"",VLOOKUP($B360,'[2]1516 Exp_Rev Access'!$F$7:$FS$310,121,FALSE))</f>
        <v>0</v>
      </c>
      <c r="EM360" s="90">
        <f>IF(ISNA(VLOOKUP($B360,'[2]1516 Exp_Rev Access'!$F$7:$FS$310,122,FALSE)),"",VLOOKUP($B360,'[2]1516 Exp_Rev Access'!$F$7:$FS$310,122,FALSE))</f>
        <v>0</v>
      </c>
      <c r="EN360" s="90">
        <f>IF(ISNA(VLOOKUP($B360,'[2]1516 Exp_Rev Access'!$F$7:$FS$310,123,FALSE)),"",VLOOKUP($B360,'[2]1516 Exp_Rev Access'!$F$7:$FS$310,123,FALSE))</f>
        <v>0</v>
      </c>
      <c r="EO360" s="90">
        <f>IF(ISNA(VLOOKUP($B360,'[2]1516 Exp_Rev Access'!$F$7:$FS$310,124,FALSE)),"",VLOOKUP($B360,'[2]1516 Exp_Rev Access'!$F$7:$FS$310,124,FALSE))</f>
        <v>12652.06</v>
      </c>
      <c r="EP360" s="90">
        <f>IF(ISNA(VLOOKUP($B360,'[2]1516 Exp_Rev Access'!$F$7:$FS$310,125,FALSE)),"",VLOOKUP($B360,'[2]1516 Exp_Rev Access'!$F$7:$FS$310,125,FALSE))</f>
        <v>0</v>
      </c>
      <c r="EQ360" s="90">
        <f>IF(ISNA(VLOOKUP($B360,'[2]1516 Exp_Rev Access'!$F$7:$FS$310,126,FALSE)),"",VLOOKUP($B360,'[2]1516 Exp_Rev Access'!$F$7:$FS$310,126,FALSE))</f>
        <v>0</v>
      </c>
      <c r="ER360" s="90">
        <f>IF(ISNA(VLOOKUP($B360,'[2]1516 Exp_Rev Access'!$F$7:$FS$310,127,FALSE)),"",VLOOKUP($B360,'[2]1516 Exp_Rev Access'!$F$7:$FS$310,127,FALSE))</f>
        <v>0</v>
      </c>
      <c r="ES360" s="90">
        <f>IF(ISNA(VLOOKUP($B360,'[2]1516 Exp_Rev Access'!$F$7:$FS$310,128,FALSE)),"",VLOOKUP($B360,'[2]1516 Exp_Rev Access'!$F$7:$FS$310,128,FALSE))</f>
        <v>0</v>
      </c>
      <c r="ET360" s="90">
        <f>IF(ISNA(VLOOKUP($B360,'[2]1516 Exp_Rev Access'!$F$7:$FS$310,129,FALSE)),"",VLOOKUP($B360,'[2]1516 Exp_Rev Access'!$F$7:$FS$310,129,FALSE))</f>
        <v>0</v>
      </c>
      <c r="EU360" s="90">
        <f>IF(ISNA(VLOOKUP($B360,'[2]1516 Exp_Rev Access'!$F$7:$FS$310,130,FALSE)),"",VLOOKUP($B360,'[2]1516 Exp_Rev Access'!$F$7:$FS$310,130,FALSE))</f>
        <v>0</v>
      </c>
      <c r="EV360" s="90">
        <f>IF(ISNA(VLOOKUP($B360,'[2]1516 Exp_Rev Access'!$F$7:$FS$310,131,FALSE)),"",VLOOKUP($B360,'[2]1516 Exp_Rev Access'!$F$7:$FS$310,131,FALSE))</f>
        <v>35251.050000000003</v>
      </c>
      <c r="EW360" s="90">
        <f>IF(ISNA(VLOOKUP($B360,'[2]1516 Exp_Rev Access'!$F$7:$FS$310,132,FALSE)),"",VLOOKUP($B360,'[2]1516 Exp_Rev Access'!$F$7:$FS$310,132,FALSE))</f>
        <v>0</v>
      </c>
      <c r="EX360" s="90">
        <f>IF(ISNA(VLOOKUP($B360,'[2]1516 Exp_Rev Access'!$F$7:$FS$310,133,FALSE)),"",VLOOKUP($B360,'[2]1516 Exp_Rev Access'!$F$7:$FS$310,133,FALSE))</f>
        <v>0</v>
      </c>
      <c r="EY360" s="90">
        <f>IF(ISNA(VLOOKUP($B360,'[2]1516 Exp_Rev Access'!$F$7:$FS$310,134,FALSE)),"",VLOOKUP($B360,'[2]1516 Exp_Rev Access'!$F$7:$FS$310,134,FALSE))</f>
        <v>0</v>
      </c>
      <c r="EZ360" s="90">
        <f>IF(ISNA(VLOOKUP($B360,'[2]1516 Exp_Rev Access'!$F$7:$FS$310,135,FALSE)),"",VLOOKUP($B360,'[2]1516 Exp_Rev Access'!$F$7:$FS$310,135,FALSE))</f>
        <v>0</v>
      </c>
      <c r="FA360" s="90">
        <f>IF(ISNA(VLOOKUP($B360,'[2]1516 Exp_Rev Access'!$F$7:$FS$310,136,FALSE)),"",VLOOKUP($B360,'[2]1516 Exp_Rev Access'!$F$7:$FS$310,136,FALSE))</f>
        <v>0</v>
      </c>
      <c r="FB360" s="90">
        <f>IF(ISNA(VLOOKUP($B360,'[2]1516 Exp_Rev Access'!$F$7:$FS$310,137,FALSE)),"",VLOOKUP($B360,'[2]1516 Exp_Rev Access'!$F$7:$FS$310,137,FALSE))</f>
        <v>0</v>
      </c>
      <c r="FC360" s="90">
        <f>IF(ISNA(VLOOKUP($B360,'[2]1516 Exp_Rev Access'!$F$7:$FS$310,138,FALSE)),"",VLOOKUP($B360,'[2]1516 Exp_Rev Access'!$F$7:$FS$310,138,FALSE))</f>
        <v>0</v>
      </c>
      <c r="FD360" s="90">
        <f>IF(ISNA(VLOOKUP($B360,'[2]1516 Exp_Rev Access'!$F$7:$FS$310,139,FALSE)),"",VLOOKUP($B360,'[2]1516 Exp_Rev Access'!$F$7:$FS$310,139,FALSE))</f>
        <v>0</v>
      </c>
      <c r="FE360" s="90">
        <f>IF(ISNA(VLOOKUP($B360,'[2]1516 Exp_Rev Access'!$F$7:$FS$310,140,FALSE)),"",VLOOKUP($B360,'[2]1516 Exp_Rev Access'!$F$7:$FS$310,140,FALSE))</f>
        <v>0</v>
      </c>
      <c r="FF360" s="90">
        <f>IF(ISNA(VLOOKUP($B360,'[2]1516 Exp_Rev Access'!$F$7:$FS$310,141,FALSE)),"",VLOOKUP($B360,'[2]1516 Exp_Rev Access'!$F$7:$FS$310,141,FALSE))</f>
        <v>0</v>
      </c>
      <c r="FG360" s="90">
        <f>IF(ISNA(VLOOKUP($B360,'[2]1516 Exp_Rev Access'!$F$7:$FS$310,142,FALSE)),"",VLOOKUP($B360,'[2]1516 Exp_Rev Access'!$F$7:$FS$310,142,FALSE))</f>
        <v>0</v>
      </c>
      <c r="FH360" s="90">
        <f>IF(ISNA(VLOOKUP($B360,'[2]1516 Exp_Rev Access'!$F$7:$FS$310,143,FALSE)),"",VLOOKUP($B360,'[2]1516 Exp_Rev Access'!$F$7:$FS$310,143,FALSE))</f>
        <v>0</v>
      </c>
      <c r="FI360" s="90">
        <f>IF(ISNA(VLOOKUP($B360,'[2]1516 Exp_Rev Access'!$F$7:$FS$310,144,FALSE)),"",VLOOKUP($B360,'[2]1516 Exp_Rev Access'!$F$7:$FS$310,144,FALSE))</f>
        <v>0</v>
      </c>
      <c r="FJ360" s="90">
        <f>IF(ISNA(VLOOKUP($B360,'[2]1516 Exp_Rev Access'!$F$7:$FS$310,145,FALSE)),"",VLOOKUP($B360,'[2]1516 Exp_Rev Access'!$F$7:$FS$310,145,FALSE))</f>
        <v>0</v>
      </c>
      <c r="FK360" s="90">
        <f>IF(ISNA(VLOOKUP($B360,'[2]1516 Exp_Rev Access'!$F$7:$FS$310,146,FALSE)),"",VLOOKUP($B360,'[2]1516 Exp_Rev Access'!$F$7:$FS$310,146,FALSE))</f>
        <v>0</v>
      </c>
      <c r="FL360" s="90">
        <f>IF(ISNA(VLOOKUP($B360,'[2]1516 Exp_Rev Access'!$F$7:$FS$310,1147,FALSE)),"",VLOOKUP($B360,'[2]1516 Exp_Rev Access'!$F$7:$FS$310,147,FALSE))</f>
        <v>0</v>
      </c>
      <c r="FM360" s="90">
        <f>IF(ISNA(VLOOKUP($B360,'[2]1516 Exp_Rev Access'!$F$7:$FS$310,148,FALSE)),"",VLOOKUP($B360,'[2]1516 Exp_Rev Access'!$F$7:$FS$310,148,FALSE))</f>
        <v>0</v>
      </c>
      <c r="FN360" s="90">
        <f>IF(ISNA(VLOOKUP($B360,'[2]1516 Exp_Rev Access'!$F$7:$FS$310,149,FALSE)),"",VLOOKUP($B360,'[2]1516 Exp_Rev Access'!$F$7:$FS$310,149,FALSE))</f>
        <v>0</v>
      </c>
      <c r="FO360" s="90">
        <f>IF(ISNA(VLOOKUP($B360,'[2]1516 Exp_Rev Access'!$F$7:$FS$310,150,FALSE)),"",VLOOKUP($B360,'[2]1516 Exp_Rev Access'!$F$7:$FS$310,150,FALSE))</f>
        <v>0</v>
      </c>
      <c r="FP360" s="90">
        <f>IF(ISNA(VLOOKUP($B360,'[2]1516 Exp_Rev Access'!$F$7:$FS$310,151,FALSE)),"",VLOOKUP($B360,'[2]1516 Exp_Rev Access'!$F$7:$FS$310,151,FALSE))</f>
        <v>0</v>
      </c>
      <c r="FQ360" s="90">
        <f>IF(ISNA(VLOOKUP($B360,'[2]1516 Exp_Rev Access'!$F$7:$FS$310,152,FALSE)),"",VLOOKUP($B360,'[2]1516 Exp_Rev Access'!$F$7:$FS$310,152,FALSE))</f>
        <v>0</v>
      </c>
      <c r="FR360" s="90">
        <f>IF(ISNA(VLOOKUP($B360,'[2]1516 Exp_Rev Access'!$F$7:$FS$310,153,FALSE)),"",VLOOKUP($B360,'[2]1516 Exp_Rev Access'!$F$7:$FS$310,153,FALSE))</f>
        <v>75264.990000000005</v>
      </c>
      <c r="FS360" s="53">
        <f t="shared" si="864"/>
        <v>1976101.83</v>
      </c>
      <c r="FT360" s="92">
        <f t="shared" si="865"/>
        <v>7.7311775914695208E-2</v>
      </c>
      <c r="FU360" s="116">
        <f t="shared" si="866"/>
        <v>899.66347672878089</v>
      </c>
      <c r="FV360" s="90">
        <f>IF(ISNA(VLOOKUP($B360,'[2]1516 Exp_Rev Access'!$F$7:$FS$310,154,FALSE)),"",VLOOKUP($B360,'[2]1516 Exp_Rev Access'!$F$7:$FS$310,154,FALSE))</f>
        <v>0</v>
      </c>
      <c r="FW360" s="90">
        <f>IF(ISNA(VLOOKUP($B360,'[2]1516 Exp_Rev Access'!$F$7:$FS$310,155,FALSE)),"",VLOOKUP($B360,'[2]1516 Exp_Rev Access'!$F$7:$FS$310,155,FALSE))</f>
        <v>0</v>
      </c>
      <c r="FX360" s="90">
        <f>IF(ISNA(VLOOKUP($B360,'[2]1516 Exp_Rev Access'!$F$7:$FS$310,156,FALSE)),"",VLOOKUP($B360,'[2]1516 Exp_Rev Access'!$F$7:$FS$310,156,FALSE))</f>
        <v>0</v>
      </c>
      <c r="FY360" s="90">
        <f>IF(ISNA(VLOOKUP($B360,'[2]1516 Exp_Rev Access'!$F$7:$FS$310,157,FALSE)),"",VLOOKUP($B360,'[2]1516 Exp_Rev Access'!$F$7:$FS$310,157,FALSE))</f>
        <v>0</v>
      </c>
      <c r="FZ360" s="90">
        <f>IF(ISNA(VLOOKUP($B360,'[2]1516 Exp_Rev Access'!$F$7:$FS$310,158,FALSE)),"",VLOOKUP($B360,'[2]1516 Exp_Rev Access'!$F$7:$FS$310,158,FALSE))</f>
        <v>0</v>
      </c>
      <c r="GA360" s="90">
        <f>IF(ISNA(VLOOKUP($B360,'[2]1516 Exp_Rev Access'!$F$7:$FS$310,159,FALSE)),"",VLOOKUP($B360,'[2]1516 Exp_Rev Access'!$F$7:$FS$310,159,FALSE))</f>
        <v>0</v>
      </c>
      <c r="GB360" s="90">
        <f>IF(ISNA(VLOOKUP($B360,'[2]1516 Exp_Rev Access'!$F$7:$FS$310,160,FALSE)),"",VLOOKUP($B360,'[2]1516 Exp_Rev Access'!$F$7:$FS$310,160,FALSE))</f>
        <v>0</v>
      </c>
      <c r="GC360" s="90">
        <f>IF(ISNA(VLOOKUP($B360,'[2]1516 Exp_Rev Access'!$F$7:$FS$310,161,FALSE)),"",VLOOKUP($B360,'[2]1516 Exp_Rev Access'!$F$7:$FS$310,161,FALSE))</f>
        <v>0</v>
      </c>
      <c r="GD360" s="90">
        <f>IF(ISNA(VLOOKUP($B360,'[2]1516 Exp_Rev Access'!$F$7:$FS$310,162,FALSE)),"",VLOOKUP($B360,'[2]1516 Exp_Rev Access'!$F$7:$FS$310,162,FALSE))</f>
        <v>0</v>
      </c>
      <c r="GE360" s="90">
        <f>IF(ISNA(VLOOKUP($B360,'[2]1516 Exp_Rev Access'!$F$7:$FS$310,163,FALSE)),"",VLOOKUP($B360,'[2]1516 Exp_Rev Access'!$F$7:$FS$310,163,FALSE))</f>
        <v>0</v>
      </c>
      <c r="GF360" s="90">
        <f>IF(ISNA(VLOOKUP($B360,'[2]1516 Exp_Rev Access'!$F$7:$FS$310,164,FALSE)),"",VLOOKUP($B360,'[2]1516 Exp_Rev Access'!$F$7:$FS$310,164,FALSE))</f>
        <v>0</v>
      </c>
      <c r="GG360" s="90">
        <f>IF(ISNA(VLOOKUP($B360,'[2]1516 Exp_Rev Access'!$F$7:$FS$310,165,FALSE)),"",VLOOKUP($B360,'[2]1516 Exp_Rev Access'!$F$7:$FS$310,165,FALSE))</f>
        <v>0</v>
      </c>
      <c r="GH360" s="90">
        <f>IF(ISNA(VLOOKUP($B360,'[2]1516 Exp_Rev Access'!$F$7:$FS$310,166,FALSE)),"",VLOOKUP($B360,'[2]1516 Exp_Rev Access'!$F$7:$FS$310,166,FALSE))</f>
        <v>0</v>
      </c>
      <c r="GI360" s="90">
        <f>IF(ISNA(VLOOKUP($B360,'[2]1516 Exp_Rev Access'!$F$7:$FS$310,167,FALSE)),"",VLOOKUP($B360,'[2]1516 Exp_Rev Access'!$F$7:$FS$310,167,FALSE))</f>
        <v>0</v>
      </c>
      <c r="GJ360" s="90">
        <f>IF(ISNA(VLOOKUP($B360,'[2]1516 Exp_Rev Access'!$F$7:$FS$310,168,FALSE)),"",VLOOKUP($B360,'[2]1516 Exp_Rev Access'!$F$7:$FS$310,168,FALSE))</f>
        <v>0</v>
      </c>
      <c r="GK360" s="90">
        <f>IF(ISNA(VLOOKUP($B360,'[2]1516 Exp_Rev Access'!$F$7:$FS$310,169,FALSE)),"",VLOOKUP($B360,'[2]1516 Exp_Rev Access'!$F$7:$FS$310,169,FALSE))</f>
        <v>3617.6</v>
      </c>
      <c r="GL360" s="90">
        <f>IF(ISNA(VLOOKUP($B360,'[2]1516 Exp_Rev Access'!$F$7:$FS$310,170,FALSE)),"",VLOOKUP($B360,'[2]1516 Exp_Rev Access'!$F$7:$FS$310,170,FALSE))</f>
        <v>0</v>
      </c>
      <c r="GM360" s="90">
        <f>IF(ISNA(VLOOKUP($B360,'[2]1516 Exp_Rev Access'!$F$7:$FT$310,171,FALSE)),"",VLOOKUP($B360,'[2]1516 Exp_Rev Access'!$F$7:$FT$310,171,FALSE))</f>
        <v>0</v>
      </c>
      <c r="GN360" s="90">
        <f>IF(ISNA(VLOOKUP($B360,'[2]1516 Exp_Rev Access'!$F$7:$FU$310,172,FALSE)),"",VLOOKUP($B360,'[2]1516 Exp_Rev Access'!$F$7:$FU$310,172,FALSE))</f>
        <v>0</v>
      </c>
      <c r="GO360" s="90">
        <f>IF(ISNA(VLOOKUP($B360,'[2]1516 Exp_Rev Access'!$F$7:$FV$310,173,FALSE)),"",VLOOKUP($B360,'[2]1516 Exp_Rev Access'!$F$7:$FV$310,173,FALSE))</f>
        <v>0</v>
      </c>
      <c r="GP360" s="90">
        <f>IF(ISNA(VLOOKUP($B360,'[2]1516 Exp_Rev Access'!$F$7:$GA$310,174,FALSE)),"",VLOOKUP($B360,'[2]1516 Exp_Rev Access'!$F$7:$GA$310,174,FALSE))</f>
        <v>0</v>
      </c>
      <c r="GQ360" s="90">
        <f>IF(ISNA(VLOOKUP($B360,'[2]1516 Exp_Rev Access'!$F$7:$GA$310,175,FALSE)),"",VLOOKUP($B360,'[2]1516 Exp_Rev Access'!$F$7:$GA$310,175,FALSE))</f>
        <v>0</v>
      </c>
      <c r="GR360" s="90">
        <f>IF(ISNA(VLOOKUP($B360,'[2]1516 Exp_Rev Access'!$F$7:$GA$310,176,FALSE)),"",VLOOKUP($B360,'[2]1516 Exp_Rev Access'!$F$7:$GA$310,176,FALSE))</f>
        <v>0</v>
      </c>
      <c r="GS360" s="90">
        <f>IF(ISNA(VLOOKUP($B360,'[2]1516 Exp_Rev Access'!$F$7:$GA$310,177,FALSE)),"",VLOOKUP($B360,'[2]1516 Exp_Rev Access'!$F$7:$GA$310,177,FALSE))</f>
        <v>0</v>
      </c>
      <c r="GT360" s="90">
        <f>IF(ISNA(VLOOKUP($B360,'[2]1516 Exp_Rev Access'!$F$7:$GA$310,178,FALSE)),"",VLOOKUP($B360,'[2]1516 Exp_Rev Access'!$F$7:$GA$310,178,FALSE))</f>
        <v>0</v>
      </c>
      <c r="GU360" s="53">
        <f t="shared" si="867"/>
        <v>3617.6</v>
      </c>
      <c r="GV360" s="92">
        <f t="shared" si="868"/>
        <v>1.415327268580088E-4</v>
      </c>
      <c r="GW360" s="114">
        <f t="shared" si="869"/>
        <v>1.6469913361772643</v>
      </c>
      <c r="HE360" s="38"/>
      <c r="HF360" s="38"/>
      <c r="HG360" s="38"/>
      <c r="HH360" s="38"/>
      <c r="HI360" s="38"/>
      <c r="HJ360" s="38"/>
      <c r="HK360" s="38"/>
      <c r="HL360" s="38"/>
      <c r="HM360" s="38"/>
      <c r="HN360" s="38"/>
    </row>
    <row r="361" spans="1:222" x14ac:dyDescent="0.2">
      <c r="B361" s="87" t="s">
        <v>716</v>
      </c>
      <c r="C361" s="87" t="s">
        <v>717</v>
      </c>
      <c r="D361" s="88">
        <f>IF(ISNA(VLOOKUP($B361,'[2]1516 enrollment_Rev_Exp by size'!$A$6:$C$325,3,FALSE)),"",VLOOKUP($B361,'[2]1516 enrollment_Rev_Exp by size'!$A$6:$C$325,3,FALSE))</f>
        <v>1197.94</v>
      </c>
      <c r="E361" s="89">
        <v>13598614.439999999</v>
      </c>
      <c r="F361" s="67">
        <f t="shared" si="847"/>
        <v>13598614.439999999</v>
      </c>
      <c r="G361" s="67">
        <f t="shared" si="848"/>
        <v>0</v>
      </c>
      <c r="H361" s="90">
        <f>IF(ISNA(VLOOKUP($B361,'[2]1516 Exp_Rev Access'!$F$7:$FS$310,2,FALSE)),"",VLOOKUP($B361,'[2]1516 Exp_Rev Access'!$F$7:$FS$310,2,FALSE))</f>
        <v>2827363.73</v>
      </c>
      <c r="I361" s="90">
        <f>IF(ISNA(VLOOKUP($B361,'[2]1516 Exp_Rev Access'!$F$7:$FS$310,3,FALSE)),"",VLOOKUP($B361,'[2]1516 Exp_Rev Access'!$F$7:$FS$310,3,FALSE))</f>
        <v>0</v>
      </c>
      <c r="J361" s="90">
        <f>IF(ISNA(VLOOKUP($B361,'[2]1516 Exp_Rev Access'!$F$7:$FS$310,4,FALSE)),"",VLOOKUP($B361,'[2]1516 Exp_Rev Access'!$F$7:$FS$310,4,FALSE))</f>
        <v>258.16000000000003</v>
      </c>
      <c r="K361" s="90">
        <f>IF(ISNA(VLOOKUP($B361,'[2]1516 Exp_Rev Access'!$F$7:$FS$310,5,FALSE)),"-",VLOOKUP($B361,'[2]1516 Exp_Rev Access'!$F$7:$FS$310,5,FALSE))</f>
        <v>48661.96</v>
      </c>
      <c r="L361" s="90">
        <f>IF(ISNA(VLOOKUP($B361,'[2]1516 Exp_Rev Access'!$F$7:$FS$310,6,FALSE)),"",VLOOKUP($B361,'[2]1516 Exp_Rev Access'!$F$7:$FS$310,6,FALSE))</f>
        <v>0</v>
      </c>
      <c r="M361" s="90">
        <f>IF(ISNA(VLOOKUP($B361,'[2]1516 Exp_Rev Access'!$F$7:$FS$310,7,FALSE)),"",VLOOKUP($B361,'[2]1516 Exp_Rev Access'!$F$7:$FS$310,7,FALSE))</f>
        <v>0</v>
      </c>
      <c r="N361" s="53">
        <f t="shared" si="849"/>
        <v>2876283.85</v>
      </c>
      <c r="O361" s="91">
        <f t="shared" si="850"/>
        <v>0.21151300837969786</v>
      </c>
      <c r="P361" s="53">
        <f t="shared" si="851"/>
        <v>2401.0249678614955</v>
      </c>
      <c r="Q361" s="90">
        <f>IF(ISNA(VLOOKUP($B361,'[2]1516 Exp_Rev Access'!$F$7:$FS$310,8,FALSE)),"",VLOOKUP($B361,'[2]1516 Exp_Rev Access'!$F$7:$FS$310,8,FALSE))</f>
        <v>45627.66</v>
      </c>
      <c r="R361" s="90">
        <f>IF(ISNA(VLOOKUP($B361,'[2]1516 Exp_Rev Access'!$F$7:$FS$310,9,FALSE)),"",VLOOKUP($B361,'[2]1516 Exp_Rev Access'!$F$7:$FS$310,9,FALSE))</f>
        <v>0</v>
      </c>
      <c r="S361" s="90">
        <f>IF(ISNA(VLOOKUP($B361,'[2]1516 Exp_Rev Access'!$F$7:$FS$310,10,FALSE)),"",VLOOKUP($B361,'[2]1516 Exp_Rev Access'!$F$7:$FS$310,10,FALSE))</f>
        <v>0</v>
      </c>
      <c r="T361" s="90">
        <f>IF(ISNA(VLOOKUP($B361,'[2]1516 Exp_Rev Access'!$F$7:$FS$310,11,FALSE)),"",VLOOKUP($B361,'[2]1516 Exp_Rev Access'!$F$7:$FS$310,11,FALSE))</f>
        <v>0</v>
      </c>
      <c r="U361" s="90">
        <f>IF(ISNA(VLOOKUP($B361,'[2]1516 Exp_Rev Access'!$F$7:$FS$310,12,FALSE)),"",VLOOKUP($B361,'[2]1516 Exp_Rev Access'!$F$7:$FS$310,12,FALSE))</f>
        <v>0</v>
      </c>
      <c r="V361" s="90">
        <f>IF(ISNA(VLOOKUP($B361,'[2]1516 Exp_Rev Access'!$F$7:$FS$310,13,FALSE)),"",VLOOKUP($B361,'[2]1516 Exp_Rev Access'!$F$7:$FS$310,13,FALSE))</f>
        <v>0</v>
      </c>
      <c r="W361" s="90">
        <f>IF(ISNA(VLOOKUP($B361,'[2]1516 Exp_Rev Access'!$F$7:$FS$310,14,FALSE)),"",VLOOKUP($B361,'[2]1516 Exp_Rev Access'!$F$7:$FS$310,14,FALSE))</f>
        <v>0</v>
      </c>
      <c r="X361" s="90">
        <f>IF(ISNA(VLOOKUP($B361,'[2]1516 Exp_Rev Access'!$F$7:$FS$310,15,FALSE)),"",VLOOKUP($B361,'[2]1516 Exp_Rev Access'!$F$7:$FS$310,15,FALSE))</f>
        <v>0</v>
      </c>
      <c r="Y361" s="90">
        <f>IF(ISNA(VLOOKUP($B361,'[2]1516 Exp_Rev Access'!$F$7:$FS$310,16,FALSE)),"",VLOOKUP($B361,'[2]1516 Exp_Rev Access'!$F$7:$FS$310,16,FALSE))</f>
        <v>0</v>
      </c>
      <c r="Z361" s="90">
        <f>IF(ISNA(VLOOKUP($B361,'[2]1516 Exp_Rev Access'!$F$7:$FS$310,17,FALSE)),"",VLOOKUP($B361,'[2]1516 Exp_Rev Access'!$F$7:$FS$310,17,FALSE))</f>
        <v>0</v>
      </c>
      <c r="AA361" s="90">
        <f>IF(ISNA(VLOOKUP($B361,'[2]1516 Exp_Rev Access'!$F$7:$FS$310,18,FALSE)),"",VLOOKUP($B361,'[2]1516 Exp_Rev Access'!$F$7:$FS$310,18,FALSE))</f>
        <v>0</v>
      </c>
      <c r="AB361" s="90">
        <f>IF(ISNA(VLOOKUP($B361,'[2]1516 Exp_Rev Access'!$F$7:$FS$310,19,FALSE)),"",VLOOKUP($B361,'[2]1516 Exp_Rev Access'!$F$7:$FS$310,19,FALSE))</f>
        <v>0</v>
      </c>
      <c r="AC361" s="90">
        <f>IF(ISNA(VLOOKUP($B361,'[2]1516 Exp_Rev Access'!$F$7:$FS$310,20,FALSE)),"",VLOOKUP($B361,'[2]1516 Exp_Rev Access'!$F$7:$FS$310,20,FALSE))</f>
        <v>12505.89</v>
      </c>
      <c r="AD361" s="90">
        <f>IF(ISNA(VLOOKUP($B361,'[2]1516 Exp_Rev Access'!$F$7:$FS$310,21,FALSE)),"",VLOOKUP($B361,'[2]1516 Exp_Rev Access'!$F$7:$FS$310,21,FALSE))</f>
        <v>107265.27</v>
      </c>
      <c r="AE361" s="90">
        <f>IF(ISNA(VLOOKUP($B361,'[2]1516 Exp_Rev Access'!$F$7:$FS$310,22,FALSE)),"",VLOOKUP($B361,'[2]1516 Exp_Rev Access'!$F$7:$FS$310,22,FALSE))</f>
        <v>12296.24</v>
      </c>
      <c r="AF361" s="90">
        <f>IF(ISNA(VLOOKUP($B361,'[2]1516 Exp_Rev Access'!$F$7:$FS$310,23,FALSE)),"",VLOOKUP($B361,'[2]1516 Exp_Rev Access'!$F$7:$FS$310,23,FALSE))</f>
        <v>0</v>
      </c>
      <c r="AG361" s="90">
        <f>IF(ISNA(VLOOKUP($B361,'[2]1516 Exp_Rev Access'!$F$7:$FS$310,24,FALSE)),"",VLOOKUP($B361,'[2]1516 Exp_Rev Access'!$F$7:$FS$310,24,FALSE))</f>
        <v>50785.17</v>
      </c>
      <c r="AH361" s="90">
        <f>IF(ISNA(VLOOKUP($B361,'[2]1516 Exp_Rev Access'!$F$7:$FS$310,25,FALSE)),"",VLOOKUP($B361,'[2]1516 Exp_Rev Access'!$F$7:$FS$310,25,FALSE))</f>
        <v>1098.5</v>
      </c>
      <c r="AI361" s="90">
        <f>IF(ISNA(VLOOKUP($B361,'[2]1516 Exp_Rev Access'!$F$7:$FS$310,26,FALSE)),"",VLOOKUP($B361,'[2]1516 Exp_Rev Access'!$F$7:$FS$310,26,FALSE))</f>
        <v>460</v>
      </c>
      <c r="AJ361" s="90">
        <f>IF(ISNA(VLOOKUP($B361,'[2]1516 Exp_Rev Access'!$F$7:$FS$310,27,FALSE)),"",VLOOKUP($B361,'[2]1516 Exp_Rev Access'!$F$7:$FS$310,27,FALSE))</f>
        <v>0</v>
      </c>
      <c r="AK361" s="90">
        <f>IF(ISNA(VLOOKUP($B361,'[2]1516 Exp_Rev Access'!$F$7:$FS$310,28,FALSE)),"",VLOOKUP($B361,'[2]1516 Exp_Rev Access'!$F$7:$FS$310,28,FALSE))</f>
        <v>13030.16</v>
      </c>
      <c r="AL361" s="90">
        <f>IF(ISNA(VLOOKUP($B361,'[2]1516 Exp_Rev Access'!$F$7:$FS$310,29,FALSE)),"",VLOOKUP($B361,'[2]1516 Exp_Rev Access'!$F$7:$FS$310,29,FALSE))</f>
        <v>46023.55</v>
      </c>
      <c r="AM361" s="53">
        <f t="shared" si="852"/>
        <v>289092.44</v>
      </c>
      <c r="AN361" s="92">
        <f t="shared" si="853"/>
        <v>2.1258962909459472E-2</v>
      </c>
      <c r="AO361" s="68">
        <f t="shared" si="854"/>
        <v>241.3246406330868</v>
      </c>
      <c r="AP361" s="90">
        <f>IF(ISNA(VLOOKUP($B361,'[2]1516 Exp_Rev Access'!$F$7:$FS$310,30,FALSE)),"",VLOOKUP($B361,'[2]1516 Exp_Rev Access'!$F$7:$FS$310,30,FALSE))</f>
        <v>5254541.04</v>
      </c>
      <c r="AQ361" s="90">
        <f>IF(ISNA(VLOOKUP($B361,'[2]1516 Exp_Rev Access'!$F$7:$FS$310,31,FALSE)),"",VLOOKUP($B361,'[2]1516 Exp_Rev Access'!$F$7:$FS$310,31,FALSE))</f>
        <v>199387.53</v>
      </c>
      <c r="AR361" s="90">
        <f>IF(ISNA(VLOOKUP($B361,'[2]1516 Exp_Rev Access'!$F$7:$FS$310,32,FALSE)),"",VLOOKUP($B361,'[2]1516 Exp_Rev Access'!$F$7:$FS$310,32,FALSE))</f>
        <v>230193</v>
      </c>
      <c r="AS361" s="90">
        <f>IF(ISNA(VLOOKUP($B361,'[2]1516 Exp_Rev Access'!$F$7:$FS$310,33,FALSE)),"",VLOOKUP($B361,'[2]1516 Exp_Rev Access'!$F$7:$FS$310,33,FALSE))</f>
        <v>1704038.07</v>
      </c>
      <c r="AT361" s="90">
        <f>IF(ISNA(VLOOKUP($B361,'[2]1516 Exp_Rev Access'!$F$7:$FS$310,34,FALSE)),"",VLOOKUP($B361,'[2]1516 Exp_Rev Access'!$F$7:$FS$310,34,FALSE))</f>
        <v>0</v>
      </c>
      <c r="AU361" s="53">
        <f t="shared" si="855"/>
        <v>7388159.6400000006</v>
      </c>
      <c r="AV361" s="93">
        <f t="shared" si="856"/>
        <v>0.5433023836802009</v>
      </c>
      <c r="AW361" s="53">
        <f t="shared" si="857"/>
        <v>6167.3870477653309</v>
      </c>
      <c r="AX361" s="90">
        <f>IF(ISNA(VLOOKUP($B361,'[2]1516 Exp_Rev Access'!$F$7:$FS$310,35,FALSE)),"",VLOOKUP($B361,'[2]1516 Exp_Rev Access'!$F$7:$FS$310,35,FALSE))</f>
        <v>0</v>
      </c>
      <c r="AY361" s="90">
        <f>IF(ISNA(VLOOKUP($B361,'[2]1516 Exp_Rev Access'!$F$7:$FS$310,36,FALSE)),"",VLOOKUP($B361,'[2]1516 Exp_Rev Access'!$F$7:$FS$310,36,FALSE))</f>
        <v>967696.76</v>
      </c>
      <c r="AZ361" s="90">
        <f>IF(ISNA(VLOOKUP($B361,'[2]1516 Exp_Rev Access'!$F$7:$FS$310,37,FALSE)),"",VLOOKUP($B361,'[2]1516 Exp_Rev Access'!$F$7:$FS$310,37,FALSE))</f>
        <v>30415.65</v>
      </c>
      <c r="BA361" s="90">
        <f>IF(ISNA(VLOOKUP($B361,'[2]1516 Exp_Rev Access'!$F$7:$FS$310,38,FALSE)),"",VLOOKUP($B361,'[2]1516 Exp_Rev Access'!$F$7:$FS$310,38,FALSE))</f>
        <v>0</v>
      </c>
      <c r="BB361" s="90">
        <f>IF(ISNA(VLOOKUP($B361,'[2]1516 Exp_Rev Access'!$F$7:$FS$310,39,FALSE)),"",VLOOKUP($B361,'[2]1516 Exp_Rev Access'!$F$7:$FS$310,39,FALSE))</f>
        <v>0</v>
      </c>
      <c r="BC361" s="90">
        <f>IF(ISNA(VLOOKUP($B361,'[2]1516 Exp_Rev Access'!$F$7:$FS$310,40,FALSE)),"",VLOOKUP($B361,'[2]1516 Exp_Rev Access'!$F$7:$FS$310,40,FALSE))</f>
        <v>262069.53</v>
      </c>
      <c r="BD361" s="90">
        <f>IF(ISNA(VLOOKUP($B361,'[2]1516 Exp_Rev Access'!$F$7:$FS$310,41,FALSE)),"",VLOOKUP($B361,'[2]1516 Exp_Rev Access'!$F$7:$FS$310,41,FALSE))</f>
        <v>0</v>
      </c>
      <c r="BE361" s="90">
        <f>IF(ISNA(VLOOKUP($B361,'[2]1516 Exp_Rev Access'!$F$7:$FS$310,42,FALSE)),"",VLOOKUP($B361,'[2]1516 Exp_Rev Access'!$F$7:$FS$310,42,FALSE))</f>
        <v>36890.26</v>
      </c>
      <c r="BF361" s="90">
        <f>IF(ISNA(VLOOKUP($B361,'[2]1516 Exp_Rev Access'!$F$7:$FS$310,43,FALSE)),"",VLOOKUP($B361,'[2]1516 Exp_Rev Access'!$F$7:$FS$310,43,FALSE))</f>
        <v>0</v>
      </c>
      <c r="BG361" s="90">
        <f>IF(ISNA(VLOOKUP($B361,'[2]1516 Exp_Rev Access'!$F$7:$FS$310,44,FALSE)),"",VLOOKUP($B361,'[2]1516 Exp_Rev Access'!$F$7:$FS$310,44,FALSE))</f>
        <v>10687.06</v>
      </c>
      <c r="BH361" s="90">
        <f>IF(ISNA(VLOOKUP($B361,'[2]1516 Exp_Rev Access'!$F$7:$FS$310,45,FALSE)),"",VLOOKUP($B361,'[2]1516 Exp_Rev Access'!$F$7:$FS$310,45,FALSE))</f>
        <v>-1745.15</v>
      </c>
      <c r="BI361" s="90">
        <f>IF(ISNA(VLOOKUP($B361,'[2]1516 Exp_Rev Access'!$F$7:$FS$310,46,FALSE)),"",VLOOKUP($B361,'[2]1516 Exp_Rev Access'!$F$7:$FS$310,46,FALSE))</f>
        <v>0</v>
      </c>
      <c r="BJ361" s="90">
        <f>IF(ISNA(VLOOKUP($B361,'[2]1516 Exp_Rev Access'!$F$7:$FS$310,47,FALSE)),"",VLOOKUP($B361,'[2]1516 Exp_Rev Access'!$F$7:$FS$310,47,FALSE))</f>
        <v>8643.7800000000007</v>
      </c>
      <c r="BK361" s="90">
        <f>IF(ISNA(VLOOKUP($B361,'[2]1516 Exp_Rev Access'!$F$7:$FS$310,48,FALSE)),"",VLOOKUP($B361,'[2]1516 Exp_Rev Access'!$F$7:$FS$310,48,FALSE))</f>
        <v>837206.04</v>
      </c>
      <c r="BL361" s="90">
        <f>IF(ISNA(VLOOKUP($B361,'[2]1516 Exp_Rev Access'!$F$7:$FS$310,49,FALSE)),"",VLOOKUP($B361,'[2]1516 Exp_Rev Access'!$F$7:$FS$310,49,FALSE))</f>
        <v>0</v>
      </c>
      <c r="BM361" s="90">
        <f>IF(ISNA(VLOOKUP($B361,'[2]1516 Exp_Rev Access'!$F$7:$FS$310,50,FALSE)),"",VLOOKUP($B361,'[2]1516 Exp_Rev Access'!$F$7:$FS$310,50,FALSE))</f>
        <v>0</v>
      </c>
      <c r="BN361" s="90">
        <f>IF(ISNA(VLOOKUP($B361,'[2]1516 Exp_Rev Access'!$F$7:$FS$310,51,FALSE)),"",VLOOKUP($B361,'[2]1516 Exp_Rev Access'!$F$7:$FS$310,51,FALSE))</f>
        <v>0</v>
      </c>
      <c r="BO361" s="90">
        <f>IF(ISNA(VLOOKUP($B361,'[2]1516 Exp_Rev Access'!$F$7:$FS$310,52,FALSE)),"",VLOOKUP($B361,'[2]1516 Exp_Rev Access'!$F$7:$FS$310,52,FALSE))</f>
        <v>0</v>
      </c>
      <c r="BP361" s="90">
        <f>IF(ISNA(VLOOKUP($B361,'[2]1516 Exp_Rev Access'!$F$7:$FS$310,53,FALSE)),"",VLOOKUP($B361,'[2]1516 Exp_Rev Access'!$F$7:$FS$310,53,FALSE))</f>
        <v>0</v>
      </c>
      <c r="BQ361" s="90">
        <f>IF(ISNA(VLOOKUP($B361,'[2]1516 Exp_Rev Access'!$F$7:$FS$310,54,FALSE)),"",VLOOKUP($B361,'[2]1516 Exp_Rev Access'!$F$7:$FS$310,54,FALSE))</f>
        <v>0</v>
      </c>
      <c r="BR361" s="90">
        <f>IF(ISNA(VLOOKUP($B361,'[2]1516 Exp_Rev Access'!$F$7:$FS$310,55,FALSE)),"",VLOOKUP($B361,'[2]1516 Exp_Rev Access'!$F$7:$FS$310,55,FALSE))</f>
        <v>0</v>
      </c>
      <c r="BS361" s="90">
        <f>IF(ISNA(VLOOKUP($B361,'[2]1516 Exp_Rev Access'!$F$7:$FS$310,56,FALSE)),"",VLOOKUP($B361,'[2]1516 Exp_Rev Access'!$F$7:$FS$310,56,FALSE))</f>
        <v>0</v>
      </c>
      <c r="BT361" s="90">
        <f>IF(ISNA(VLOOKUP($B361,'[2]1516 Exp_Rev Access'!$F$7:$FS$310,57,FALSE)),"",VLOOKUP($B361,'[2]1516 Exp_Rev Access'!$F$7:$FS$310,57,FALSE))</f>
        <v>0</v>
      </c>
      <c r="BU361" s="90">
        <f>IF(ISNA(VLOOKUP($B361,'[2]1516 Exp_Rev Access'!$F$7:$FS$310,58,FALSE)),"",VLOOKUP($B361,'[2]1516 Exp_Rev Access'!$F$7:$FS$310,58,FALSE))</f>
        <v>0</v>
      </c>
      <c r="BV361" s="53">
        <f t="shared" si="858"/>
        <v>2151863.9300000002</v>
      </c>
      <c r="BW361" s="92">
        <f t="shared" si="859"/>
        <v>0.15824141051240809</v>
      </c>
      <c r="BX361" s="68">
        <f t="shared" si="860"/>
        <v>1796.3035961734311</v>
      </c>
      <c r="BY361" s="90">
        <f>IF(ISNA(VLOOKUP($B361,'[2]1516 Exp_Rev Access'!$F$7:$FS$310,59,FALSE)),"",VLOOKUP($B361,'[2]1516 Exp_Rev Access'!$F$7:$FS$310,59,FALSE))</f>
        <v>0</v>
      </c>
      <c r="BZ361" s="90">
        <f>IF(ISNA(VLOOKUP($B361,'[2]1516 Exp_Rev Access'!$F$7:$FS$310,60,FALSE)),"",VLOOKUP($B361,'[2]1516 Exp_Rev Access'!$F$7:$FS$310,60,FALSE))</f>
        <v>0</v>
      </c>
      <c r="CA361" s="90">
        <f>IF(ISNA(VLOOKUP($B361,'[2]1516 Exp_Rev Access'!$F$7:$FS$310,61,FALSE)),"",VLOOKUP($B361,'[2]1516 Exp_Rev Access'!$F$7:$FS$310,61,FALSE))</f>
        <v>0</v>
      </c>
      <c r="CB361" s="90">
        <f>IF(ISNA(VLOOKUP($B361,'[2]1516 Exp_Rev Access'!$F$7:$FS$310,62,FALSE)),"",VLOOKUP($B361,'[2]1516 Exp_Rev Access'!$F$7:$FS$310,62,FALSE))</f>
        <v>0</v>
      </c>
      <c r="CC361" s="90">
        <f>IF(ISNA(VLOOKUP($B361,'[2]1516 Exp_Rev Access'!$F$7:$FS$310,63,FALSE)),"",VLOOKUP($B361,'[2]1516 Exp_Rev Access'!$F$7:$FS$310,63,FALSE))</f>
        <v>17.170000000000002</v>
      </c>
      <c r="CD361" s="90">
        <f>IF(ISNA(VLOOKUP($B361,'[2]1516 Exp_Rev Access'!$F$7:$FS$310,64,FALSE)),"",VLOOKUP($B361,'[2]1516 Exp_Rev Access'!$F$7:$FS$310,64,FALSE))</f>
        <v>0</v>
      </c>
      <c r="CE361" s="53">
        <f t="shared" si="861"/>
        <v>17.170000000000002</v>
      </c>
      <c r="CF361" s="92">
        <f t="shared" si="862"/>
        <v>1.2626286358626992E-6</v>
      </c>
      <c r="CG361" s="94">
        <f t="shared" si="863"/>
        <v>1.4332938210594856E-2</v>
      </c>
      <c r="CH361" s="90">
        <f>IF(ISNA(VLOOKUP($B361,'[2]1516 Exp_Rev Access'!$F$7:$FS$310,65,FALSE)),"",VLOOKUP($B361,'[2]1516 Exp_Rev Access'!$F$7:$FS$310,65,FALSE))</f>
        <v>0</v>
      </c>
      <c r="CI361" s="90">
        <f>IF(ISNA(VLOOKUP($B361,'[2]1516 Exp_Rev Access'!$F$7:$FS$310,66,FALSE)),"",VLOOKUP($B361,'[2]1516 Exp_Rev Access'!$F$7:$FS$310,66,FALSE))</f>
        <v>0</v>
      </c>
      <c r="CJ361" s="90">
        <f>IF(ISNA(VLOOKUP($B361,'[2]1516 Exp_Rev Access'!$F$7:$FS$310,67,FALSE)),"",VLOOKUP($B361,'[2]1516 Exp_Rev Access'!$F$7:$FS$310,67,FALSE))</f>
        <v>0</v>
      </c>
      <c r="CK361" s="90">
        <f>IF(ISNA(VLOOKUP($B361,'[2]1516 Exp_Rev Access'!$F$7:$FS$310,68,FALSE)),"",VLOOKUP($B361,'[2]1516 Exp_Rev Access'!$F$7:$FS$310,68,FALSE))</f>
        <v>0</v>
      </c>
      <c r="CL361" s="90">
        <f>IF(ISNA(VLOOKUP($B361,'[2]1516 Exp_Rev Access'!$F$7:$FS$310,69,FALSE)),"",VLOOKUP($B361,'[2]1516 Exp_Rev Access'!$F$7:$FS$310,69,FALSE))</f>
        <v>0</v>
      </c>
      <c r="CM361" s="90">
        <f>IF(ISNA(VLOOKUP($B361,'[2]1516 Exp_Rev Access'!$F$7:$FS$310,70,FALSE)),"",VLOOKUP($B361,'[2]1516 Exp_Rev Access'!$F$7:$FS$310,70,FALSE))</f>
        <v>0</v>
      </c>
      <c r="CN361" s="90">
        <f>IF(ISNA(VLOOKUP($B361,'[2]1516 Exp_Rev Access'!$F$7:$FS$310,71,FALSE)),"",VLOOKUP($B361,'[2]1516 Exp_Rev Access'!$F$7:$FS$310,71,FALSE))</f>
        <v>0</v>
      </c>
      <c r="CO361" s="90">
        <f>IF(ISNA(VLOOKUP($B361,'[2]1516 Exp_Rev Access'!$F$7:$FS$310,72,FALSE)),"",VLOOKUP($B361,'[2]1516 Exp_Rev Access'!$F$7:$FS$310,72,FALSE))</f>
        <v>0</v>
      </c>
      <c r="CP361" s="90">
        <f>IF(ISNA(VLOOKUP($B361,'[2]1516 Exp_Rev Access'!$F$7:$FS$310,73,FALSE)),"",VLOOKUP($B361,'[2]1516 Exp_Rev Access'!$F$7:$FS$310,73,FALSE))</f>
        <v>0</v>
      </c>
      <c r="CQ361" s="90">
        <f>IF(ISNA(VLOOKUP($B361,'[2]1516 Exp_Rev Access'!$F$7:$FS$310,74,FALSE)),"",VLOOKUP($B361,'[2]1516 Exp_Rev Access'!$F$7:$FS$310,74,FALSE))</f>
        <v>291503</v>
      </c>
      <c r="CR361" s="90">
        <f>IF(ISNA(VLOOKUP($B361,'[2]1516 Exp_Rev Access'!$F$7:$FS$310,75,FALSE)),"",VLOOKUP($B361,'[2]1516 Exp_Rev Access'!$F$7:$FS$310,75,FALSE))</f>
        <v>0</v>
      </c>
      <c r="CS361" s="90">
        <f>IF(ISNA(VLOOKUP($B361,'[2]1516 Exp_Rev Access'!$F$7:$FS$310,76,FALSE)),"",VLOOKUP($B361,'[2]1516 Exp_Rev Access'!$F$7:$FS$310,76,FALSE))</f>
        <v>8583</v>
      </c>
      <c r="CT361" s="90">
        <f>IF(ISNA(VLOOKUP($B361,'[2]1516 Exp_Rev Access'!$F$7:$FS$310,77,FALSE)),"",VLOOKUP($B361,'[2]1516 Exp_Rev Access'!$F$7:$FS$310,77,FALSE))</f>
        <v>0</v>
      </c>
      <c r="CU361" s="90">
        <f>IF(ISNA(VLOOKUP($B361,'[2]1516 Exp_Rev Access'!$F$7:$FS$310,78,FALSE)),"",VLOOKUP($B361,'[2]1516 Exp_Rev Access'!$F$7:$FS$310,78,FALSE))</f>
        <v>201555.11</v>
      </c>
      <c r="CV361" s="90">
        <f>IF(ISNA(VLOOKUP($B361,'[2]1516 Exp_Rev Access'!$F$7:$FS$310,79,FALSE)),"",VLOOKUP($B361,'[2]1516 Exp_Rev Access'!$F$7:$FS$310,79,FALSE))</f>
        <v>42130</v>
      </c>
      <c r="CW361" s="90">
        <f>IF(ISNA(VLOOKUP($B361,'[2]1516 Exp_Rev Access'!$F$7:$FS$310,80,FALSE)),"",VLOOKUP($B361,'[2]1516 Exp_Rev Access'!$F$7:$FS$310,80,FALSE))</f>
        <v>0</v>
      </c>
      <c r="CX361" s="90">
        <f>IF(ISNA(VLOOKUP($B361,'[2]1516 Exp_Rev Access'!$F$7:$FS$310,81,FALSE)),"",VLOOKUP($B361,'[2]1516 Exp_Rev Access'!$F$7:$FS$310,81,FALSE))</f>
        <v>0</v>
      </c>
      <c r="CY361" s="90">
        <f>IF(ISNA(VLOOKUP($B361,'[2]1516 Exp_Rev Access'!$F$7:$FS$310,82,FALSE)),"",VLOOKUP($B361,'[2]1516 Exp_Rev Access'!$F$7:$FS$310,82,FALSE))</f>
        <v>0</v>
      </c>
      <c r="CZ361" s="90">
        <f>IF(ISNA(VLOOKUP($B361,'[2]1516 Exp_Rev Access'!$F$7:$FS$310,83,FALSE)),"",VLOOKUP($B361,'[2]1516 Exp_Rev Access'!$F$7:$FS$310,83,FALSE))</f>
        <v>0</v>
      </c>
      <c r="DA361" s="90">
        <f>IF(ISNA(VLOOKUP($B361,'[2]1516 Exp_Rev Access'!$F$7:$FS$310,84,FALSE)),"",VLOOKUP($B361,'[2]1516 Exp_Rev Access'!$F$7:$FS$310,84,FALSE))</f>
        <v>0</v>
      </c>
      <c r="DB361" s="90">
        <f>IF(ISNA(VLOOKUP($B361,'[2]1516 Exp_Rev Access'!$F$7:$FS$310,85,FALSE)),"",VLOOKUP($B361,'[2]1516 Exp_Rev Access'!$F$7:$FS$310,85,FALSE))</f>
        <v>0</v>
      </c>
      <c r="DC361" s="90">
        <f>IF(ISNA(VLOOKUP($B361,'[2]1516 Exp_Rev Access'!$F$7:$FS$310,86,FALSE)),"",VLOOKUP($B361,'[2]1516 Exp_Rev Access'!$F$7:$FS$310,86,FALSE))</f>
        <v>0</v>
      </c>
      <c r="DD361" s="90">
        <f>IF(ISNA(VLOOKUP($B361,'[2]1516 Exp_Rev Access'!$F$7:$FS$310,87,FALSE)),"",VLOOKUP($B361,'[2]1516 Exp_Rev Access'!$F$7:$FS$310,87,FALSE))</f>
        <v>0</v>
      </c>
      <c r="DE361" s="90">
        <f>IF(ISNA(VLOOKUP($B361,'[2]1516 Exp_Rev Access'!$F$7:$FS$310,88,FALSE)),"",VLOOKUP($B361,'[2]1516 Exp_Rev Access'!$F$7:$FS$310,88,FALSE))</f>
        <v>0</v>
      </c>
      <c r="DF361" s="90">
        <f>IF(ISNA(VLOOKUP($B361,'[2]1516 Exp_Rev Access'!$F$7:$FS$310,89,FALSE)),"",VLOOKUP($B361,'[2]1516 Exp_Rev Access'!$F$7:$FS$310,89,FALSE))</f>
        <v>0</v>
      </c>
      <c r="DG361" s="90">
        <f>IF(ISNA(VLOOKUP($B361,'[2]1516 Exp_Rev Access'!$F$7:$FS$310,90,FALSE)),"",VLOOKUP($B361,'[2]1516 Exp_Rev Access'!$F$7:$FS$310,90,FALSE))</f>
        <v>0</v>
      </c>
      <c r="DH361" s="90">
        <f>IF(ISNA(VLOOKUP($B361,'[2]1516 Exp_Rev Access'!$F$7:$FS$310,91,FALSE)),"",VLOOKUP($B361,'[2]1516 Exp_Rev Access'!$F$7:$FS$310,91,FALSE))</f>
        <v>0</v>
      </c>
      <c r="DI361" s="90">
        <f>IF(ISNA(VLOOKUP($B361,'[2]1516 Exp_Rev Access'!$F$7:$FS$310,92,FALSE)),"",VLOOKUP($B361,'[2]1516 Exp_Rev Access'!$F$7:$FS$310,92,FALSE))</f>
        <v>296440.67</v>
      </c>
      <c r="DJ361" s="90">
        <f>IF(ISNA(VLOOKUP($B361,'[2]1516 Exp_Rev Access'!$F$7:$FS$310,93,FALSE)),"",VLOOKUP($B361,'[2]1516 Exp_Rev Access'!$F$7:$FS$310,93,FALSE))</f>
        <v>0</v>
      </c>
      <c r="DK361" s="90">
        <f>IF(ISNA(VLOOKUP($B361,'[2]1516 Exp_Rev Access'!$F$7:$FS$310,94,FALSE)),"",VLOOKUP($B361,'[2]1516 Exp_Rev Access'!$F$7:$FS$310,94,FALSE))</f>
        <v>0</v>
      </c>
      <c r="DL361" s="90">
        <f>IF(ISNA(VLOOKUP($B361,'[2]1516 Exp_Rev Access'!$F$7:$FS$310,95,FALSE)),"",VLOOKUP($B361,'[2]1516 Exp_Rev Access'!$F$7:$FS$310,95,FALSE))</f>
        <v>0</v>
      </c>
      <c r="DM361" s="90">
        <f>IF(ISNA(VLOOKUP($B361,'[2]1516 Exp_Rev Access'!$F$7:$FS$310,96,FALSE)),"",VLOOKUP($B361,'[2]1516 Exp_Rev Access'!$F$7:$FS$310,96,FALSE))</f>
        <v>0</v>
      </c>
      <c r="DN361" s="90">
        <f>IF(ISNA(VLOOKUP($B361,'[2]1516 Exp_Rev Access'!$F$7:$FS$310,97,FALSE)),"",VLOOKUP($B361,'[2]1516 Exp_Rev Access'!$F$7:$FS$310,97,FALSE))</f>
        <v>0</v>
      </c>
      <c r="DO361" s="90">
        <f>IF(ISNA(VLOOKUP($B361,'[2]1516 Exp_Rev Access'!$F$7:$FS$310,98,FALSE)),"",VLOOKUP($B361,'[2]1516 Exp_Rev Access'!$F$7:$FS$310,98,FALSE))</f>
        <v>0</v>
      </c>
      <c r="DP361" s="90">
        <f>IF(ISNA(VLOOKUP($B361,'[2]1516 Exp_Rev Access'!$F$7:$FS$310,99,FALSE)),"",VLOOKUP($B361,'[2]1516 Exp_Rev Access'!$F$7:$FS$310,99,FALSE))</f>
        <v>0</v>
      </c>
      <c r="DQ361" s="90">
        <f>IF(ISNA(VLOOKUP($B361,'[2]1516 Exp_Rev Access'!$F$7:$FS$310,100,FALSE)),"",VLOOKUP($B361,'[2]1516 Exp_Rev Access'!$F$7:$FS$310,100,FALSE))</f>
        <v>0</v>
      </c>
      <c r="DR361" s="90">
        <f>IF(ISNA(VLOOKUP($B361,'[2]1516 Exp_Rev Access'!$F$7:$FS$310,101,FALSE)),"",VLOOKUP($B361,'[2]1516 Exp_Rev Access'!$F$7:$FS$310,101,FALSE))</f>
        <v>0</v>
      </c>
      <c r="DS361" s="90">
        <f>IF(ISNA(VLOOKUP($B361,'[2]1516 Exp_Rev Access'!$F$7:$FS$310,102,FALSE)),"",VLOOKUP($B361,'[2]1516 Exp_Rev Access'!$F$7:$FS$310,102,FALSE))</f>
        <v>0</v>
      </c>
      <c r="DT361" s="90">
        <f>IF(ISNA(VLOOKUP($B361,'[2]1516 Exp_Rev Access'!$F$7:$FS$310,103,FALSE)),"",VLOOKUP($B361,'[2]1516 Exp_Rev Access'!$F$7:$FS$310,103,FALSE))</f>
        <v>0</v>
      </c>
      <c r="DU361" s="90">
        <f>IF(ISNA(VLOOKUP($B361,'[2]1516 Exp_Rev Access'!$F$7:$FS$310,104,FALSE)),"",VLOOKUP($B361,'[2]1516 Exp_Rev Access'!$F$7:$FS$310,104,FALSE))</f>
        <v>0</v>
      </c>
      <c r="DV361" s="90">
        <f>IF(ISNA(VLOOKUP($B361,'[2]1516 Exp_Rev Access'!$F$7:$FS$310,105,FALSE)),"",VLOOKUP($B361,'[2]1516 Exp_Rev Access'!$F$7:$FS$310,105,FALSE))</f>
        <v>0</v>
      </c>
      <c r="DW361" s="90">
        <f>IF(ISNA(VLOOKUP($B361,'[2]1516 Exp_Rev Access'!$F$7:$FS$310,106,FALSE)),"",VLOOKUP($B361,'[2]1516 Exp_Rev Access'!$F$7:$FS$310,106,FALSE))</f>
        <v>0</v>
      </c>
      <c r="DX361" s="90">
        <f>IF(ISNA(VLOOKUP($B361,'[2]1516 Exp_Rev Access'!$F$7:$FS$310,107,FALSE)),"",VLOOKUP($B361,'[2]1516 Exp_Rev Access'!$F$7:$FS$310,107,FALSE))</f>
        <v>0</v>
      </c>
      <c r="DY361" s="90">
        <f>IF(ISNA(VLOOKUP($B361,'[2]1516 Exp_Rev Access'!$F$7:$FS$310,108,FALSE)),"",VLOOKUP($B361,'[2]1516 Exp_Rev Access'!$F$7:$FS$310,108,FALSE))</f>
        <v>0</v>
      </c>
      <c r="DZ361" s="90">
        <f>IF(ISNA(VLOOKUP($B361,'[2]1516 Exp_Rev Access'!$F$7:$FS$310,109,FALSE)),"",VLOOKUP($B361,'[2]1516 Exp_Rev Access'!$F$7:$FS$310,109,FALSE))</f>
        <v>0</v>
      </c>
      <c r="EA361" s="90">
        <f>IF(ISNA(VLOOKUP($B361,'[2]1516 Exp_Rev Access'!$F$7:$FS$310,110,FALSE)),"",VLOOKUP($B361,'[2]1516 Exp_Rev Access'!$F$7:$FS$310,110,FALSE))</f>
        <v>0</v>
      </c>
      <c r="EB361" s="90">
        <f>IF(ISNA(VLOOKUP($B361,'[2]1516 Exp_Rev Access'!$F$7:$FS$310,111,FALSE)),"",VLOOKUP($B361,'[2]1516 Exp_Rev Access'!$F$7:$FS$310,111,FALSE))</f>
        <v>0</v>
      </c>
      <c r="EC361" s="90">
        <f>IF(ISNA(VLOOKUP($B361,'[2]1516 Exp_Rev Access'!$F$7:$FS$310,112,FALSE)),"",VLOOKUP($B361,'[2]1516 Exp_Rev Access'!$F$7:$FS$310,112,FALSE))</f>
        <v>0</v>
      </c>
      <c r="ED361" s="90">
        <f>IF(ISNA(VLOOKUP($B361,'[2]1516 Exp_Rev Access'!$F$7:$FS$310,113,FALSE)),"",VLOOKUP($B361,'[2]1516 Exp_Rev Access'!$F$7:$FS$310,113,FALSE))</f>
        <v>0</v>
      </c>
      <c r="EE361" s="90">
        <f>IF(ISNA(VLOOKUP($B361,'[2]1516 Exp_Rev Access'!$F$7:$FS$310,114,FALSE)),"",VLOOKUP($B361,'[2]1516 Exp_Rev Access'!$F$7:$FS$310,114,FALSE))</f>
        <v>0</v>
      </c>
      <c r="EF361" s="90">
        <f>IF(ISNA(VLOOKUP($B361,'[2]1516 Exp_Rev Access'!$F$7:$FS$310,115,FALSE)),"",VLOOKUP($B361,'[2]1516 Exp_Rev Access'!$F$7:$FS$310,115,FALSE))</f>
        <v>0</v>
      </c>
      <c r="EG361" s="90">
        <f>IF(ISNA(VLOOKUP($B361,'[2]1516 Exp_Rev Access'!$F$7:$FS$310,116,FALSE)),"",VLOOKUP($B361,'[2]1516 Exp_Rev Access'!$F$7:$FS$310,116,FALSE))</f>
        <v>0</v>
      </c>
      <c r="EH361" s="90">
        <f>IF(ISNA(VLOOKUP($B361,'[2]1516 Exp_Rev Access'!$F$7:$FS$310,117,FALSE)),"",VLOOKUP($B361,'[2]1516 Exp_Rev Access'!$F$7:$FS$310,117,FALSE))</f>
        <v>0</v>
      </c>
      <c r="EI361" s="90">
        <f>IF(ISNA(VLOOKUP($B361,'[2]1516 Exp_Rev Access'!$F$7:$FS$310,118,FALSE)),"",VLOOKUP($B361,'[2]1516 Exp_Rev Access'!$F$7:$FS$310,118,FALSE))</f>
        <v>0</v>
      </c>
      <c r="EJ361" s="90">
        <f>IF(ISNA(VLOOKUP($B361,'[2]1516 Exp_Rev Access'!$F$7:$FS$310,119,FALSE)),"",VLOOKUP($B361,'[2]1516 Exp_Rev Access'!$F$7:$FS$310,119,FALSE))</f>
        <v>0</v>
      </c>
      <c r="EK361" s="90">
        <f>IF(ISNA(VLOOKUP($B361,'[2]1516 Exp_Rev Access'!$F$7:$FS$310,120,FALSE)),"",VLOOKUP($B361,'[2]1516 Exp_Rev Access'!$F$7:$FS$310,120,FALSE))</f>
        <v>0</v>
      </c>
      <c r="EL361" s="90">
        <f>IF(ISNA(VLOOKUP($B361,'[2]1516 Exp_Rev Access'!$F$7:$FS$310,121,FALSE)),"",VLOOKUP($B361,'[2]1516 Exp_Rev Access'!$F$7:$FS$310,121,FALSE))</f>
        <v>0</v>
      </c>
      <c r="EM361" s="90">
        <f>IF(ISNA(VLOOKUP($B361,'[2]1516 Exp_Rev Access'!$F$7:$FS$310,122,FALSE)),"",VLOOKUP($B361,'[2]1516 Exp_Rev Access'!$F$7:$FS$310,122,FALSE))</f>
        <v>0</v>
      </c>
      <c r="EN361" s="90">
        <f>IF(ISNA(VLOOKUP($B361,'[2]1516 Exp_Rev Access'!$F$7:$FS$310,123,FALSE)),"",VLOOKUP($B361,'[2]1516 Exp_Rev Access'!$F$7:$FS$310,123,FALSE))</f>
        <v>0</v>
      </c>
      <c r="EO361" s="90">
        <f>IF(ISNA(VLOOKUP($B361,'[2]1516 Exp_Rev Access'!$F$7:$FS$310,124,FALSE)),"",VLOOKUP($B361,'[2]1516 Exp_Rev Access'!$F$7:$FS$310,124,FALSE))</f>
        <v>11450.4</v>
      </c>
      <c r="EP361" s="90">
        <f>IF(ISNA(VLOOKUP($B361,'[2]1516 Exp_Rev Access'!$F$7:$FS$310,125,FALSE)),"",VLOOKUP($B361,'[2]1516 Exp_Rev Access'!$F$7:$FS$310,125,FALSE))</f>
        <v>0</v>
      </c>
      <c r="EQ361" s="90">
        <f>IF(ISNA(VLOOKUP($B361,'[2]1516 Exp_Rev Access'!$F$7:$FS$310,126,FALSE)),"",VLOOKUP($B361,'[2]1516 Exp_Rev Access'!$F$7:$FS$310,126,FALSE))</f>
        <v>0</v>
      </c>
      <c r="ER361" s="90">
        <f>IF(ISNA(VLOOKUP($B361,'[2]1516 Exp_Rev Access'!$F$7:$FS$310,127,FALSE)),"",VLOOKUP($B361,'[2]1516 Exp_Rev Access'!$F$7:$FS$310,127,FALSE))</f>
        <v>0</v>
      </c>
      <c r="ES361" s="90">
        <f>IF(ISNA(VLOOKUP($B361,'[2]1516 Exp_Rev Access'!$F$7:$FS$310,128,FALSE)),"",VLOOKUP($B361,'[2]1516 Exp_Rev Access'!$F$7:$FS$310,128,FALSE))</f>
        <v>0</v>
      </c>
      <c r="ET361" s="90">
        <f>IF(ISNA(VLOOKUP($B361,'[2]1516 Exp_Rev Access'!$F$7:$FS$310,129,FALSE)),"",VLOOKUP($B361,'[2]1516 Exp_Rev Access'!$F$7:$FS$310,129,FALSE))</f>
        <v>0</v>
      </c>
      <c r="EU361" s="90">
        <f>IF(ISNA(VLOOKUP($B361,'[2]1516 Exp_Rev Access'!$F$7:$FS$310,130,FALSE)),"",VLOOKUP($B361,'[2]1516 Exp_Rev Access'!$F$7:$FS$310,130,FALSE))</f>
        <v>0</v>
      </c>
      <c r="EV361" s="90">
        <f>IF(ISNA(VLOOKUP($B361,'[2]1516 Exp_Rev Access'!$F$7:$FS$310,131,FALSE)),"",VLOOKUP($B361,'[2]1516 Exp_Rev Access'!$F$7:$FS$310,131,FALSE))</f>
        <v>12279.97</v>
      </c>
      <c r="EW361" s="90">
        <f>IF(ISNA(VLOOKUP($B361,'[2]1516 Exp_Rev Access'!$F$7:$FS$310,132,FALSE)),"",VLOOKUP($B361,'[2]1516 Exp_Rev Access'!$F$7:$FS$310,132,FALSE))</f>
        <v>0</v>
      </c>
      <c r="EX361" s="90">
        <f>IF(ISNA(VLOOKUP($B361,'[2]1516 Exp_Rev Access'!$F$7:$FS$310,133,FALSE)),"",VLOOKUP($B361,'[2]1516 Exp_Rev Access'!$F$7:$FS$310,133,FALSE))</f>
        <v>0</v>
      </c>
      <c r="EY361" s="90">
        <f>IF(ISNA(VLOOKUP($B361,'[2]1516 Exp_Rev Access'!$F$7:$FS$310,134,FALSE)),"",VLOOKUP($B361,'[2]1516 Exp_Rev Access'!$F$7:$FS$310,134,FALSE))</f>
        <v>0</v>
      </c>
      <c r="EZ361" s="90">
        <f>IF(ISNA(VLOOKUP($B361,'[2]1516 Exp_Rev Access'!$F$7:$FS$310,135,FALSE)),"",VLOOKUP($B361,'[2]1516 Exp_Rev Access'!$F$7:$FS$310,135,FALSE))</f>
        <v>0</v>
      </c>
      <c r="FA361" s="90">
        <f>IF(ISNA(VLOOKUP($B361,'[2]1516 Exp_Rev Access'!$F$7:$FS$310,136,FALSE)),"",VLOOKUP($B361,'[2]1516 Exp_Rev Access'!$F$7:$FS$310,136,FALSE))</f>
        <v>0</v>
      </c>
      <c r="FB361" s="90">
        <f>IF(ISNA(VLOOKUP($B361,'[2]1516 Exp_Rev Access'!$F$7:$FS$310,137,FALSE)),"",VLOOKUP($B361,'[2]1516 Exp_Rev Access'!$F$7:$FS$310,137,FALSE))</f>
        <v>0</v>
      </c>
      <c r="FC361" s="90">
        <f>IF(ISNA(VLOOKUP($B361,'[2]1516 Exp_Rev Access'!$F$7:$FS$310,138,FALSE)),"",VLOOKUP($B361,'[2]1516 Exp_Rev Access'!$F$7:$FS$310,138,FALSE))</f>
        <v>0</v>
      </c>
      <c r="FD361" s="90">
        <f>IF(ISNA(VLOOKUP($B361,'[2]1516 Exp_Rev Access'!$F$7:$FS$310,139,FALSE)),"",VLOOKUP($B361,'[2]1516 Exp_Rev Access'!$F$7:$FS$310,139,FALSE))</f>
        <v>0</v>
      </c>
      <c r="FE361" s="90">
        <f>IF(ISNA(VLOOKUP($B361,'[2]1516 Exp_Rev Access'!$F$7:$FS$310,140,FALSE)),"",VLOOKUP($B361,'[2]1516 Exp_Rev Access'!$F$7:$FS$310,140,FALSE))</f>
        <v>0</v>
      </c>
      <c r="FF361" s="90">
        <f>IF(ISNA(VLOOKUP($B361,'[2]1516 Exp_Rev Access'!$F$7:$FS$310,141,FALSE)),"",VLOOKUP($B361,'[2]1516 Exp_Rev Access'!$F$7:$FS$310,141,FALSE))</f>
        <v>0</v>
      </c>
      <c r="FG361" s="90">
        <f>IF(ISNA(VLOOKUP($B361,'[2]1516 Exp_Rev Access'!$F$7:$FS$310,142,FALSE)),"",VLOOKUP($B361,'[2]1516 Exp_Rev Access'!$F$7:$FS$310,142,FALSE))</f>
        <v>0</v>
      </c>
      <c r="FH361" s="90">
        <f>IF(ISNA(VLOOKUP($B361,'[2]1516 Exp_Rev Access'!$F$7:$FS$310,143,FALSE)),"",VLOOKUP($B361,'[2]1516 Exp_Rev Access'!$F$7:$FS$310,143,FALSE))</f>
        <v>0</v>
      </c>
      <c r="FI361" s="90">
        <f>IF(ISNA(VLOOKUP($B361,'[2]1516 Exp_Rev Access'!$F$7:$FS$310,144,FALSE)),"",VLOOKUP($B361,'[2]1516 Exp_Rev Access'!$F$7:$FS$310,144,FALSE))</f>
        <v>0</v>
      </c>
      <c r="FJ361" s="90">
        <f>IF(ISNA(VLOOKUP($B361,'[2]1516 Exp_Rev Access'!$F$7:$FS$310,145,FALSE)),"",VLOOKUP($B361,'[2]1516 Exp_Rev Access'!$F$7:$FS$310,145,FALSE))</f>
        <v>0</v>
      </c>
      <c r="FK361" s="90">
        <f>IF(ISNA(VLOOKUP($B361,'[2]1516 Exp_Rev Access'!$F$7:$FS$310,146,FALSE)),"",VLOOKUP($B361,'[2]1516 Exp_Rev Access'!$F$7:$FS$310,146,FALSE))</f>
        <v>0</v>
      </c>
      <c r="FL361" s="90">
        <f>IF(ISNA(VLOOKUP($B361,'[2]1516 Exp_Rev Access'!$F$7:$FS$310,1147,FALSE)),"",VLOOKUP($B361,'[2]1516 Exp_Rev Access'!$F$7:$FS$310,147,FALSE))</f>
        <v>0</v>
      </c>
      <c r="FM361" s="90">
        <f>IF(ISNA(VLOOKUP($B361,'[2]1516 Exp_Rev Access'!$F$7:$FS$310,148,FALSE)),"",VLOOKUP($B361,'[2]1516 Exp_Rev Access'!$F$7:$FS$310,148,FALSE))</f>
        <v>0</v>
      </c>
      <c r="FN361" s="90">
        <f>IF(ISNA(VLOOKUP($B361,'[2]1516 Exp_Rev Access'!$F$7:$FS$310,149,FALSE)),"",VLOOKUP($B361,'[2]1516 Exp_Rev Access'!$F$7:$FS$310,149,FALSE))</f>
        <v>0</v>
      </c>
      <c r="FO361" s="90">
        <f>IF(ISNA(VLOOKUP($B361,'[2]1516 Exp_Rev Access'!$F$7:$FS$310,150,FALSE)),"",VLOOKUP($B361,'[2]1516 Exp_Rev Access'!$F$7:$FS$310,150,FALSE))</f>
        <v>0</v>
      </c>
      <c r="FP361" s="90">
        <f>IF(ISNA(VLOOKUP($B361,'[2]1516 Exp_Rev Access'!$F$7:$FS$310,151,FALSE)),"",VLOOKUP($B361,'[2]1516 Exp_Rev Access'!$F$7:$FS$310,151,FALSE))</f>
        <v>0</v>
      </c>
      <c r="FQ361" s="90">
        <f>IF(ISNA(VLOOKUP($B361,'[2]1516 Exp_Rev Access'!$F$7:$FS$310,152,FALSE)),"",VLOOKUP($B361,'[2]1516 Exp_Rev Access'!$F$7:$FS$310,152,FALSE))</f>
        <v>0</v>
      </c>
      <c r="FR361" s="90">
        <f>IF(ISNA(VLOOKUP($B361,'[2]1516 Exp_Rev Access'!$F$7:$FS$310,153,FALSE)),"",VLOOKUP($B361,'[2]1516 Exp_Rev Access'!$F$7:$FS$310,153,FALSE))</f>
        <v>29255.26</v>
      </c>
      <c r="FS361" s="53">
        <f t="shared" si="864"/>
        <v>893197.41</v>
      </c>
      <c r="FT361" s="92">
        <f t="shared" si="865"/>
        <v>6.5682971889597902E-2</v>
      </c>
      <c r="FU361" s="116">
        <f t="shared" si="866"/>
        <v>745.61114079169238</v>
      </c>
      <c r="FV361" s="90">
        <f>IF(ISNA(VLOOKUP($B361,'[2]1516 Exp_Rev Access'!$F$7:$FS$310,154,FALSE)),"",VLOOKUP($B361,'[2]1516 Exp_Rev Access'!$F$7:$FS$310,154,FALSE))</f>
        <v>0</v>
      </c>
      <c r="FW361" s="90">
        <f>IF(ISNA(VLOOKUP($B361,'[2]1516 Exp_Rev Access'!$F$7:$FS$310,155,FALSE)),"",VLOOKUP($B361,'[2]1516 Exp_Rev Access'!$F$7:$FS$310,155,FALSE))</f>
        <v>0</v>
      </c>
      <c r="FX361" s="90">
        <f>IF(ISNA(VLOOKUP($B361,'[2]1516 Exp_Rev Access'!$F$7:$FS$310,156,FALSE)),"",VLOOKUP($B361,'[2]1516 Exp_Rev Access'!$F$7:$FS$310,156,FALSE))</f>
        <v>0</v>
      </c>
      <c r="FY361" s="90">
        <f>IF(ISNA(VLOOKUP($B361,'[2]1516 Exp_Rev Access'!$F$7:$FS$310,157,FALSE)),"",VLOOKUP($B361,'[2]1516 Exp_Rev Access'!$F$7:$FS$310,157,FALSE))</f>
        <v>0</v>
      </c>
      <c r="FZ361" s="90">
        <f>IF(ISNA(VLOOKUP($B361,'[2]1516 Exp_Rev Access'!$F$7:$FS$310,158,FALSE)),"",VLOOKUP($B361,'[2]1516 Exp_Rev Access'!$F$7:$FS$310,158,FALSE))</f>
        <v>0</v>
      </c>
      <c r="GA361" s="90">
        <f>IF(ISNA(VLOOKUP($B361,'[2]1516 Exp_Rev Access'!$F$7:$FS$310,159,FALSE)),"",VLOOKUP($B361,'[2]1516 Exp_Rev Access'!$F$7:$FS$310,159,FALSE))</f>
        <v>0</v>
      </c>
      <c r="GB361" s="90">
        <f>IF(ISNA(VLOOKUP($B361,'[2]1516 Exp_Rev Access'!$F$7:$FS$310,160,FALSE)),"",VLOOKUP($B361,'[2]1516 Exp_Rev Access'!$F$7:$FS$310,160,FALSE))</f>
        <v>0</v>
      </c>
      <c r="GC361" s="90">
        <f>IF(ISNA(VLOOKUP($B361,'[2]1516 Exp_Rev Access'!$F$7:$FS$310,161,FALSE)),"",VLOOKUP($B361,'[2]1516 Exp_Rev Access'!$F$7:$FS$310,161,FALSE))</f>
        <v>0</v>
      </c>
      <c r="GD361" s="90">
        <f>IF(ISNA(VLOOKUP($B361,'[2]1516 Exp_Rev Access'!$F$7:$FS$310,162,FALSE)),"",VLOOKUP($B361,'[2]1516 Exp_Rev Access'!$F$7:$FS$310,162,FALSE))</f>
        <v>0</v>
      </c>
      <c r="GE361" s="90">
        <f>IF(ISNA(VLOOKUP($B361,'[2]1516 Exp_Rev Access'!$F$7:$FS$310,163,FALSE)),"",VLOOKUP($B361,'[2]1516 Exp_Rev Access'!$F$7:$FS$310,163,FALSE))</f>
        <v>0</v>
      </c>
      <c r="GF361" s="90">
        <f>IF(ISNA(VLOOKUP($B361,'[2]1516 Exp_Rev Access'!$F$7:$FS$310,164,FALSE)),"",VLOOKUP($B361,'[2]1516 Exp_Rev Access'!$F$7:$FS$310,164,FALSE))</f>
        <v>0</v>
      </c>
      <c r="GG361" s="90">
        <f>IF(ISNA(VLOOKUP($B361,'[2]1516 Exp_Rev Access'!$F$7:$FS$310,165,FALSE)),"",VLOOKUP($B361,'[2]1516 Exp_Rev Access'!$F$7:$FS$310,165,FALSE))</f>
        <v>0</v>
      </c>
      <c r="GH361" s="90">
        <f>IF(ISNA(VLOOKUP($B361,'[2]1516 Exp_Rev Access'!$F$7:$FS$310,166,FALSE)),"",VLOOKUP($B361,'[2]1516 Exp_Rev Access'!$F$7:$FS$310,166,FALSE))</f>
        <v>0</v>
      </c>
      <c r="GI361" s="90">
        <f>IF(ISNA(VLOOKUP($B361,'[2]1516 Exp_Rev Access'!$F$7:$FS$310,167,FALSE)),"",VLOOKUP($B361,'[2]1516 Exp_Rev Access'!$F$7:$FS$310,167,FALSE))</f>
        <v>0</v>
      </c>
      <c r="GJ361" s="90">
        <f>IF(ISNA(VLOOKUP($B361,'[2]1516 Exp_Rev Access'!$F$7:$FS$310,168,FALSE)),"",VLOOKUP($B361,'[2]1516 Exp_Rev Access'!$F$7:$FS$310,168,FALSE))</f>
        <v>0</v>
      </c>
      <c r="GK361" s="90">
        <f>IF(ISNA(VLOOKUP($B361,'[2]1516 Exp_Rev Access'!$F$7:$FS$310,169,FALSE)),"",VLOOKUP($B361,'[2]1516 Exp_Rev Access'!$F$7:$FS$310,169,FALSE))</f>
        <v>0</v>
      </c>
      <c r="GL361" s="90">
        <f>IF(ISNA(VLOOKUP($B361,'[2]1516 Exp_Rev Access'!$F$7:$FS$310,170,FALSE)),"",VLOOKUP($B361,'[2]1516 Exp_Rev Access'!$F$7:$FS$310,170,FALSE))</f>
        <v>0</v>
      </c>
      <c r="GM361" s="90">
        <f>IF(ISNA(VLOOKUP($B361,'[2]1516 Exp_Rev Access'!$F$7:$FT$310,171,FALSE)),"",VLOOKUP($B361,'[2]1516 Exp_Rev Access'!$F$7:$FT$310,171,FALSE))</f>
        <v>0</v>
      </c>
      <c r="GN361" s="90">
        <f>IF(ISNA(VLOOKUP($B361,'[2]1516 Exp_Rev Access'!$F$7:$FU$310,172,FALSE)),"",VLOOKUP($B361,'[2]1516 Exp_Rev Access'!$F$7:$FU$310,172,FALSE))</f>
        <v>0</v>
      </c>
      <c r="GO361" s="90">
        <f>IF(ISNA(VLOOKUP($B361,'[2]1516 Exp_Rev Access'!$F$7:$FV$310,173,FALSE)),"",VLOOKUP($B361,'[2]1516 Exp_Rev Access'!$F$7:$FV$310,173,FALSE))</f>
        <v>0</v>
      </c>
      <c r="GP361" s="90">
        <f>IF(ISNA(VLOOKUP($B361,'[2]1516 Exp_Rev Access'!$F$7:$GA$310,174,FALSE)),"",VLOOKUP($B361,'[2]1516 Exp_Rev Access'!$F$7:$GA$310,174,FALSE))</f>
        <v>0</v>
      </c>
      <c r="GQ361" s="90">
        <f>IF(ISNA(VLOOKUP($B361,'[2]1516 Exp_Rev Access'!$F$7:$GA$310,175,FALSE)),"",VLOOKUP($B361,'[2]1516 Exp_Rev Access'!$F$7:$GA$310,175,FALSE))</f>
        <v>0</v>
      </c>
      <c r="GR361" s="90">
        <f>IF(ISNA(VLOOKUP($B361,'[2]1516 Exp_Rev Access'!$F$7:$GA$310,176,FALSE)),"",VLOOKUP($B361,'[2]1516 Exp_Rev Access'!$F$7:$GA$310,176,FALSE))</f>
        <v>0</v>
      </c>
      <c r="GS361" s="90">
        <f>IF(ISNA(VLOOKUP($B361,'[2]1516 Exp_Rev Access'!$F$7:$GA$310,177,FALSE)),"",VLOOKUP($B361,'[2]1516 Exp_Rev Access'!$F$7:$GA$310,177,FALSE))</f>
        <v>0</v>
      </c>
      <c r="GT361" s="90">
        <f>IF(ISNA(VLOOKUP($B361,'[2]1516 Exp_Rev Access'!$F$7:$GA$310,178,FALSE)),"",VLOOKUP($B361,'[2]1516 Exp_Rev Access'!$F$7:$GA$310,178,FALSE))</f>
        <v>0</v>
      </c>
      <c r="GU361" s="53">
        <f t="shared" si="867"/>
        <v>0</v>
      </c>
      <c r="GV361" s="92"/>
      <c r="GW361" s="114">
        <f t="shared" si="869"/>
        <v>0</v>
      </c>
      <c r="HE361" s="97"/>
      <c r="HF361" s="97"/>
      <c r="HG361" s="97"/>
      <c r="HH361" s="97"/>
      <c r="HI361" s="97"/>
      <c r="HJ361" s="97"/>
      <c r="HK361" s="97"/>
      <c r="HL361" s="97"/>
      <c r="HM361" s="97"/>
      <c r="HN361" s="97"/>
    </row>
    <row r="362" spans="1:222" x14ac:dyDescent="0.2">
      <c r="A362" s="99"/>
      <c r="B362" s="100"/>
      <c r="C362" s="100" t="s">
        <v>185</v>
      </c>
      <c r="D362" s="101">
        <f>SUM(D354:D361)</f>
        <v>42041.22</v>
      </c>
      <c r="E362" s="102">
        <f>SUM(E354:E361)</f>
        <v>465487085.85999995</v>
      </c>
      <c r="F362" s="103">
        <f>SUM(F354:F361)</f>
        <v>465487085.86000001</v>
      </c>
      <c r="G362" s="70">
        <f>F362-E362</f>
        <v>0</v>
      </c>
      <c r="H362" s="103">
        <f>SUM(H354:H361)</f>
        <v>91322818.060000002</v>
      </c>
      <c r="I362" s="103">
        <f t="shared" ref="I362:N362" si="870">SUM(I354:I361)</f>
        <v>0</v>
      </c>
      <c r="J362" s="103">
        <f t="shared" si="870"/>
        <v>28040.050000000003</v>
      </c>
      <c r="K362" s="103">
        <f t="shared" si="870"/>
        <v>326143.17</v>
      </c>
      <c r="L362" s="103">
        <f t="shared" si="870"/>
        <v>0</v>
      </c>
      <c r="M362" s="103">
        <f t="shared" si="870"/>
        <v>0</v>
      </c>
      <c r="N362" s="103">
        <f t="shared" si="870"/>
        <v>91677001.280000001</v>
      </c>
      <c r="O362" s="69">
        <f>N362/E362</f>
        <v>0.19694853856283526</v>
      </c>
      <c r="P362" s="103">
        <f>N362/D362</f>
        <v>2180.6455968689775</v>
      </c>
      <c r="Q362" s="103">
        <f t="shared" ref="Q362:AM362" si="871">SUM(Q354:Q361)</f>
        <v>1836215.1199999999</v>
      </c>
      <c r="R362" s="103">
        <f t="shared" si="871"/>
        <v>0</v>
      </c>
      <c r="S362" s="103">
        <f t="shared" si="871"/>
        <v>45834.5</v>
      </c>
      <c r="T362" s="103">
        <f t="shared" si="871"/>
        <v>5409</v>
      </c>
      <c r="U362" s="103">
        <f t="shared" si="871"/>
        <v>164396</v>
      </c>
      <c r="V362" s="103">
        <f t="shared" si="871"/>
        <v>75206</v>
      </c>
      <c r="W362" s="103">
        <f t="shared" si="871"/>
        <v>0</v>
      </c>
      <c r="X362" s="103">
        <f t="shared" si="871"/>
        <v>5073</v>
      </c>
      <c r="Y362" s="103">
        <f t="shared" si="871"/>
        <v>529540.75</v>
      </c>
      <c r="Z362" s="103">
        <f t="shared" si="871"/>
        <v>43783.72</v>
      </c>
      <c r="AA362" s="103">
        <f t="shared" si="871"/>
        <v>126713.74</v>
      </c>
      <c r="AB362" s="103">
        <f t="shared" si="871"/>
        <v>0</v>
      </c>
      <c r="AC362" s="103">
        <f t="shared" si="871"/>
        <v>145686.58000000002</v>
      </c>
      <c r="AD362" s="103">
        <f t="shared" si="871"/>
        <v>5075173.4400000004</v>
      </c>
      <c r="AE362" s="103">
        <f t="shared" si="871"/>
        <v>411227.99000000005</v>
      </c>
      <c r="AF362" s="103">
        <f t="shared" si="871"/>
        <v>1333.36</v>
      </c>
      <c r="AG362" s="103">
        <f t="shared" si="871"/>
        <v>658505.64000000013</v>
      </c>
      <c r="AH362" s="103">
        <f t="shared" si="871"/>
        <v>76996.47</v>
      </c>
      <c r="AI362" s="103">
        <f t="shared" si="871"/>
        <v>1005529.4199999999</v>
      </c>
      <c r="AJ362" s="103">
        <f t="shared" si="871"/>
        <v>22752.010000000002</v>
      </c>
      <c r="AK362" s="103">
        <f t="shared" si="871"/>
        <v>1360874.59</v>
      </c>
      <c r="AL362" s="103">
        <f>SUM(AL354:AL361)</f>
        <v>476512.17</v>
      </c>
      <c r="AM362" s="103">
        <f t="shared" si="871"/>
        <v>12066763.5</v>
      </c>
      <c r="AN362" s="71">
        <f t="shared" si="853"/>
        <v>2.5922874912214434E-2</v>
      </c>
      <c r="AO362" s="70">
        <f t="shared" si="854"/>
        <v>287.02220106838001</v>
      </c>
      <c r="AP362" s="103">
        <f t="shared" ref="AP362:AU362" si="872">SUM(AP354:AP361)</f>
        <v>248932959.00999999</v>
      </c>
      <c r="AQ362" s="103">
        <f t="shared" si="872"/>
        <v>7302035.7000000002</v>
      </c>
      <c r="AR362" s="103">
        <f t="shared" si="872"/>
        <v>10493321.640000001</v>
      </c>
      <c r="AS362" s="103">
        <f t="shared" si="872"/>
        <v>2883588.4400000004</v>
      </c>
      <c r="AT362" s="103">
        <f t="shared" si="872"/>
        <v>18468.3</v>
      </c>
      <c r="AU362" s="103">
        <f t="shared" si="872"/>
        <v>269630373.09000003</v>
      </c>
      <c r="AV362" s="73">
        <f t="shared" si="856"/>
        <v>0.57924350917673828</v>
      </c>
      <c r="AW362" s="103">
        <f t="shared" si="857"/>
        <v>6413.4764188574936</v>
      </c>
      <c r="AX362" s="103">
        <f t="shared" ref="AX362:BV362" si="873">SUM(AX354:AX361)</f>
        <v>29951.94</v>
      </c>
      <c r="AY362" s="103">
        <f t="shared" si="873"/>
        <v>32148910.25</v>
      </c>
      <c r="AZ362" s="103">
        <f t="shared" si="873"/>
        <v>1447302.2</v>
      </c>
      <c r="BA362" s="103">
        <f t="shared" si="873"/>
        <v>0</v>
      </c>
      <c r="BB362" s="103">
        <f t="shared" si="873"/>
        <v>0</v>
      </c>
      <c r="BC362" s="103">
        <f t="shared" si="873"/>
        <v>7683254.0600000005</v>
      </c>
      <c r="BD362" s="103">
        <f t="shared" si="873"/>
        <v>356853.41000000003</v>
      </c>
      <c r="BE362" s="103">
        <f t="shared" si="873"/>
        <v>1976893.2</v>
      </c>
      <c r="BF362" s="103">
        <f t="shared" si="873"/>
        <v>0</v>
      </c>
      <c r="BG362" s="103">
        <f t="shared" si="873"/>
        <v>1439062.4200000002</v>
      </c>
      <c r="BH362" s="103">
        <f t="shared" si="873"/>
        <v>403328.68999999994</v>
      </c>
      <c r="BI362" s="103">
        <f t="shared" si="873"/>
        <v>0</v>
      </c>
      <c r="BJ362" s="103">
        <f t="shared" si="873"/>
        <v>223670.76</v>
      </c>
      <c r="BK362" s="103">
        <f t="shared" si="873"/>
        <v>16536007.649999999</v>
      </c>
      <c r="BL362" s="103">
        <f t="shared" si="873"/>
        <v>7294.26</v>
      </c>
      <c r="BM362" s="103">
        <f t="shared" si="873"/>
        <v>0</v>
      </c>
      <c r="BN362" s="103">
        <f t="shared" si="873"/>
        <v>0</v>
      </c>
      <c r="BO362" s="103">
        <f t="shared" si="873"/>
        <v>0</v>
      </c>
      <c r="BP362" s="103">
        <f t="shared" si="873"/>
        <v>0</v>
      </c>
      <c r="BQ362" s="103">
        <f t="shared" si="873"/>
        <v>0</v>
      </c>
      <c r="BR362" s="103">
        <f t="shared" si="873"/>
        <v>0</v>
      </c>
      <c r="BS362" s="103">
        <f t="shared" si="873"/>
        <v>18332.52</v>
      </c>
      <c r="BT362" s="103">
        <f t="shared" si="873"/>
        <v>0</v>
      </c>
      <c r="BU362" s="103">
        <f t="shared" si="873"/>
        <v>0</v>
      </c>
      <c r="BV362" s="103">
        <f t="shared" si="873"/>
        <v>62270861.359999992</v>
      </c>
      <c r="BW362" s="71">
        <f t="shared" si="859"/>
        <v>0.13377570130641303</v>
      </c>
      <c r="BX362" s="70">
        <f t="shared" si="860"/>
        <v>1481.1858780501609</v>
      </c>
      <c r="BY362" s="103">
        <f t="shared" ref="BY362:CE362" si="874">SUM(BY354:BY361)</f>
        <v>0</v>
      </c>
      <c r="BZ362" s="103">
        <f t="shared" si="874"/>
        <v>214631.36000000002</v>
      </c>
      <c r="CA362" s="103">
        <f t="shared" si="874"/>
        <v>103515.44</v>
      </c>
      <c r="CB362" s="103">
        <f t="shared" si="874"/>
        <v>0</v>
      </c>
      <c r="CC362" s="103">
        <f t="shared" si="874"/>
        <v>602.76</v>
      </c>
      <c r="CD362" s="103">
        <f t="shared" si="874"/>
        <v>0</v>
      </c>
      <c r="CE362" s="103">
        <f t="shared" si="874"/>
        <v>318749.56</v>
      </c>
      <c r="CF362" s="71">
        <f t="shared" si="862"/>
        <v>6.8476563514345752E-4</v>
      </c>
      <c r="CG362" s="72">
        <f t="shared" si="863"/>
        <v>7.5818342093783198</v>
      </c>
      <c r="CH362" s="103">
        <f t="shared" ref="CH362:ES362" si="875">SUM(CH354:CH361)</f>
        <v>5000.3999999999996</v>
      </c>
      <c r="CI362" s="103">
        <f t="shared" si="875"/>
        <v>0</v>
      </c>
      <c r="CJ362" s="103">
        <f t="shared" si="875"/>
        <v>0</v>
      </c>
      <c r="CK362" s="103">
        <f t="shared" si="875"/>
        <v>0</v>
      </c>
      <c r="CL362" s="103">
        <f t="shared" si="875"/>
        <v>0</v>
      </c>
      <c r="CM362" s="103">
        <f t="shared" si="875"/>
        <v>0</v>
      </c>
      <c r="CN362" s="103">
        <f t="shared" si="875"/>
        <v>0</v>
      </c>
      <c r="CO362" s="103">
        <f t="shared" si="875"/>
        <v>0</v>
      </c>
      <c r="CP362" s="103">
        <f t="shared" si="875"/>
        <v>0</v>
      </c>
      <c r="CQ362" s="103">
        <f t="shared" si="875"/>
        <v>8090568.0999999996</v>
      </c>
      <c r="CR362" s="103">
        <f t="shared" si="875"/>
        <v>0</v>
      </c>
      <c r="CS362" s="103">
        <f t="shared" si="875"/>
        <v>219797.43</v>
      </c>
      <c r="CT362" s="103">
        <f t="shared" si="875"/>
        <v>40946</v>
      </c>
      <c r="CU362" s="103">
        <f t="shared" si="875"/>
        <v>6874231.4600000009</v>
      </c>
      <c r="CV362" s="103">
        <f t="shared" si="875"/>
        <v>1248025.9200000002</v>
      </c>
      <c r="CW362" s="103">
        <f t="shared" si="875"/>
        <v>0</v>
      </c>
      <c r="CX362" s="103">
        <f t="shared" si="875"/>
        <v>0</v>
      </c>
      <c r="CY362" s="103">
        <f t="shared" si="875"/>
        <v>7239.16</v>
      </c>
      <c r="CZ362" s="103">
        <f t="shared" si="875"/>
        <v>0</v>
      </c>
      <c r="DA362" s="103">
        <f t="shared" si="875"/>
        <v>58912.5</v>
      </c>
      <c r="DB362" s="103">
        <f t="shared" si="875"/>
        <v>198646.56</v>
      </c>
      <c r="DC362" s="103">
        <f t="shared" si="875"/>
        <v>0</v>
      </c>
      <c r="DD362" s="103">
        <f t="shared" si="875"/>
        <v>0</v>
      </c>
      <c r="DE362" s="103">
        <f t="shared" si="875"/>
        <v>0</v>
      </c>
      <c r="DF362" s="103">
        <f t="shared" si="875"/>
        <v>0</v>
      </c>
      <c r="DG362" s="103">
        <f t="shared" si="875"/>
        <v>16671.34</v>
      </c>
      <c r="DH362" s="103">
        <f t="shared" si="875"/>
        <v>16698.169999999998</v>
      </c>
      <c r="DI362" s="103">
        <f t="shared" si="875"/>
        <v>7844032.3599999994</v>
      </c>
      <c r="DJ362" s="103">
        <f t="shared" si="875"/>
        <v>0</v>
      </c>
      <c r="DK362" s="103">
        <f t="shared" si="875"/>
        <v>1267551.81</v>
      </c>
      <c r="DL362" s="103">
        <f t="shared" si="875"/>
        <v>0</v>
      </c>
      <c r="DM362" s="103">
        <f t="shared" si="875"/>
        <v>0</v>
      </c>
      <c r="DN362" s="103">
        <f t="shared" si="875"/>
        <v>0</v>
      </c>
      <c r="DO362" s="103">
        <f t="shared" si="875"/>
        <v>0</v>
      </c>
      <c r="DP362" s="103">
        <f t="shared" si="875"/>
        <v>0</v>
      </c>
      <c r="DQ362" s="103">
        <f t="shared" si="875"/>
        <v>0</v>
      </c>
      <c r="DR362" s="103">
        <f t="shared" si="875"/>
        <v>0</v>
      </c>
      <c r="DS362" s="103">
        <f t="shared" si="875"/>
        <v>0</v>
      </c>
      <c r="DT362" s="103">
        <f t="shared" si="875"/>
        <v>0</v>
      </c>
      <c r="DU362" s="103">
        <f t="shared" si="875"/>
        <v>0</v>
      </c>
      <c r="DV362" s="103">
        <f t="shared" si="875"/>
        <v>0</v>
      </c>
      <c r="DW362" s="103">
        <f t="shared" si="875"/>
        <v>0</v>
      </c>
      <c r="DX362" s="103">
        <f t="shared" si="875"/>
        <v>0</v>
      </c>
      <c r="DY362" s="103">
        <f t="shared" si="875"/>
        <v>0</v>
      </c>
      <c r="DZ362" s="103">
        <f t="shared" si="875"/>
        <v>0</v>
      </c>
      <c r="EA362" s="103">
        <f t="shared" si="875"/>
        <v>0</v>
      </c>
      <c r="EB362" s="103">
        <f t="shared" si="875"/>
        <v>0</v>
      </c>
      <c r="EC362" s="103">
        <f t="shared" si="875"/>
        <v>0</v>
      </c>
      <c r="ED362" s="103">
        <f t="shared" si="875"/>
        <v>0</v>
      </c>
      <c r="EE362" s="103">
        <f t="shared" si="875"/>
        <v>0</v>
      </c>
      <c r="EF362" s="103">
        <f t="shared" si="875"/>
        <v>0</v>
      </c>
      <c r="EG362" s="103">
        <f t="shared" si="875"/>
        <v>86827</v>
      </c>
      <c r="EH362" s="103">
        <f t="shared" si="875"/>
        <v>0</v>
      </c>
      <c r="EI362" s="103">
        <f t="shared" si="875"/>
        <v>0</v>
      </c>
      <c r="EJ362" s="103">
        <f t="shared" si="875"/>
        <v>0</v>
      </c>
      <c r="EK362" s="103">
        <f t="shared" si="875"/>
        <v>0</v>
      </c>
      <c r="EL362" s="103">
        <f t="shared" si="875"/>
        <v>36573.699999999997</v>
      </c>
      <c r="EM362" s="103">
        <f t="shared" si="875"/>
        <v>0</v>
      </c>
      <c r="EN362" s="103">
        <f t="shared" si="875"/>
        <v>0</v>
      </c>
      <c r="EO362" s="103">
        <f t="shared" si="875"/>
        <v>763968.91</v>
      </c>
      <c r="EP362" s="103">
        <f t="shared" si="875"/>
        <v>0</v>
      </c>
      <c r="EQ362" s="103">
        <f t="shared" si="875"/>
        <v>0</v>
      </c>
      <c r="ER362" s="103">
        <f t="shared" si="875"/>
        <v>0</v>
      </c>
      <c r="ES362" s="103">
        <f t="shared" si="875"/>
        <v>0</v>
      </c>
      <c r="ET362" s="103">
        <f t="shared" ref="ET362:FR362" si="876">SUM(ET354:ET361)</f>
        <v>0</v>
      </c>
      <c r="EU362" s="103">
        <f t="shared" si="876"/>
        <v>0</v>
      </c>
      <c r="EV362" s="103">
        <f t="shared" si="876"/>
        <v>149395.25999999998</v>
      </c>
      <c r="EW362" s="103">
        <f t="shared" si="876"/>
        <v>0</v>
      </c>
      <c r="EX362" s="103">
        <f t="shared" si="876"/>
        <v>0</v>
      </c>
      <c r="EY362" s="103">
        <f t="shared" si="876"/>
        <v>0</v>
      </c>
      <c r="EZ362" s="103">
        <f t="shared" si="876"/>
        <v>0</v>
      </c>
      <c r="FA362" s="103">
        <f t="shared" si="876"/>
        <v>0</v>
      </c>
      <c r="FB362" s="103">
        <f t="shared" si="876"/>
        <v>0</v>
      </c>
      <c r="FC362" s="103">
        <f t="shared" si="876"/>
        <v>0</v>
      </c>
      <c r="FD362" s="103">
        <f t="shared" si="876"/>
        <v>0</v>
      </c>
      <c r="FE362" s="103">
        <f t="shared" si="876"/>
        <v>0</v>
      </c>
      <c r="FF362" s="103">
        <f t="shared" si="876"/>
        <v>0</v>
      </c>
      <c r="FG362" s="103">
        <f t="shared" si="876"/>
        <v>0</v>
      </c>
      <c r="FH362" s="103">
        <f t="shared" si="876"/>
        <v>0</v>
      </c>
      <c r="FI362" s="103">
        <f t="shared" si="876"/>
        <v>0</v>
      </c>
      <c r="FJ362" s="103">
        <f t="shared" si="876"/>
        <v>0</v>
      </c>
      <c r="FK362" s="103">
        <f t="shared" si="876"/>
        <v>0</v>
      </c>
      <c r="FL362" s="103">
        <f t="shared" si="876"/>
        <v>0</v>
      </c>
      <c r="FM362" s="103">
        <f t="shared" si="876"/>
        <v>0</v>
      </c>
      <c r="FN362" s="103">
        <f t="shared" si="876"/>
        <v>0</v>
      </c>
      <c r="FO362" s="103">
        <f t="shared" si="876"/>
        <v>0</v>
      </c>
      <c r="FP362" s="103">
        <f t="shared" si="876"/>
        <v>0</v>
      </c>
      <c r="FQ362" s="103">
        <f t="shared" si="876"/>
        <v>0</v>
      </c>
      <c r="FR362" s="103">
        <f t="shared" si="876"/>
        <v>1144463.75</v>
      </c>
      <c r="FS362" s="103">
        <f>SUM(FS354:FS361)</f>
        <v>28069549.830000002</v>
      </c>
      <c r="FT362" s="71">
        <f t="shared" si="865"/>
        <v>6.0301457726030683E-2</v>
      </c>
      <c r="FU362" s="117">
        <f t="shared" si="866"/>
        <v>667.66734718925852</v>
      </c>
      <c r="FV362" s="103">
        <f t="shared" ref="FV362:GU362" si="877">SUM(FV354:FV361)</f>
        <v>1175</v>
      </c>
      <c r="FW362" s="103">
        <f t="shared" si="877"/>
        <v>0</v>
      </c>
      <c r="FX362" s="103">
        <f t="shared" si="877"/>
        <v>0</v>
      </c>
      <c r="FY362" s="103">
        <f t="shared" si="877"/>
        <v>0</v>
      </c>
      <c r="FZ362" s="103">
        <f t="shared" si="877"/>
        <v>0</v>
      </c>
      <c r="GA362" s="103">
        <f>SUM(GA354:GA361)</f>
        <v>13313.98</v>
      </c>
      <c r="GB362" s="103">
        <f t="shared" si="877"/>
        <v>0</v>
      </c>
      <c r="GC362" s="103">
        <f t="shared" si="877"/>
        <v>0</v>
      </c>
      <c r="GD362" s="103">
        <f t="shared" si="877"/>
        <v>34889.040000000001</v>
      </c>
      <c r="GE362" s="103">
        <f t="shared" si="877"/>
        <v>623753.22</v>
      </c>
      <c r="GF362" s="103">
        <f t="shared" si="877"/>
        <v>88191.76</v>
      </c>
      <c r="GG362" s="103">
        <f t="shared" si="877"/>
        <v>0</v>
      </c>
      <c r="GH362" s="103">
        <f t="shared" si="877"/>
        <v>77870.710000000006</v>
      </c>
      <c r="GI362" s="103">
        <f t="shared" si="877"/>
        <v>0</v>
      </c>
      <c r="GJ362" s="103">
        <f t="shared" si="877"/>
        <v>16876.919999999998</v>
      </c>
      <c r="GK362" s="103">
        <f t="shared" si="877"/>
        <v>134054.00999999998</v>
      </c>
      <c r="GL362" s="103">
        <f t="shared" si="877"/>
        <v>85355</v>
      </c>
      <c r="GM362" s="103">
        <f t="shared" si="877"/>
        <v>0</v>
      </c>
      <c r="GN362" s="103">
        <f t="shared" si="877"/>
        <v>0</v>
      </c>
      <c r="GO362" s="103">
        <f t="shared" si="877"/>
        <v>0</v>
      </c>
      <c r="GP362" s="103">
        <f t="shared" si="877"/>
        <v>0</v>
      </c>
      <c r="GQ362" s="103">
        <f t="shared" si="877"/>
        <v>5767.38</v>
      </c>
      <c r="GR362" s="103">
        <f t="shared" si="877"/>
        <v>0</v>
      </c>
      <c r="GS362" s="103">
        <f t="shared" si="877"/>
        <v>0</v>
      </c>
      <c r="GT362" s="103">
        <f t="shared" si="877"/>
        <v>372540.22</v>
      </c>
      <c r="GU362" s="103">
        <f t="shared" si="877"/>
        <v>1453787.24</v>
      </c>
      <c r="GV362" s="71">
        <f>GU362/E362</f>
        <v>3.1231526806250465E-3</v>
      </c>
      <c r="GW362" s="107">
        <f t="shared" si="869"/>
        <v>34.58004406151867</v>
      </c>
    </row>
    <row r="363" spans="1:222" ht="4.5" customHeight="1" x14ac:dyDescent="0.2">
      <c r="B363" s="87"/>
      <c r="C363" s="100"/>
      <c r="D363" s="120"/>
      <c r="E363" s="121"/>
      <c r="F363" s="81"/>
      <c r="G363" s="81"/>
      <c r="H363" s="81"/>
      <c r="I363" s="81"/>
      <c r="J363" s="81"/>
      <c r="K363" s="81"/>
      <c r="L363" s="81"/>
      <c r="M363" s="81"/>
      <c r="N363" s="81"/>
      <c r="O363" s="92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92"/>
      <c r="AO363" s="81"/>
      <c r="AP363" s="81"/>
      <c r="AQ363" s="81"/>
      <c r="AR363" s="81"/>
      <c r="AS363" s="81"/>
      <c r="AT363" s="81"/>
      <c r="AU363" s="81"/>
      <c r="AV363" s="92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1"/>
      <c r="BO363" s="81"/>
      <c r="BP363" s="81"/>
      <c r="BQ363" s="81"/>
      <c r="BR363" s="81"/>
      <c r="BS363" s="81"/>
      <c r="BT363" s="81"/>
      <c r="BU363" s="81"/>
      <c r="BV363" s="81"/>
      <c r="BW363" s="92"/>
      <c r="BX363" s="81"/>
      <c r="BY363" s="81"/>
      <c r="BZ363" s="81"/>
      <c r="CA363" s="81"/>
      <c r="CB363" s="81"/>
      <c r="CC363" s="81"/>
      <c r="CD363" s="81"/>
      <c r="CE363" s="81"/>
      <c r="CF363" s="92"/>
      <c r="CG363" s="81"/>
      <c r="CH363" s="81"/>
      <c r="CI363" s="81"/>
      <c r="CJ363" s="81"/>
      <c r="CK363" s="81"/>
      <c r="CL363" s="81"/>
      <c r="CM363" s="81"/>
      <c r="CN363" s="81"/>
      <c r="CO363" s="81"/>
      <c r="CP363" s="81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1"/>
      <c r="DH363" s="81"/>
      <c r="DI363" s="81"/>
      <c r="DJ363" s="81"/>
      <c r="DK363" s="81"/>
      <c r="DL363" s="81"/>
      <c r="DM363" s="81"/>
      <c r="DN363" s="81"/>
      <c r="DO363" s="81"/>
      <c r="DP363" s="81"/>
      <c r="DQ363" s="81"/>
      <c r="DR363" s="81"/>
      <c r="DS363" s="81"/>
      <c r="DT363" s="81"/>
      <c r="DU363" s="81"/>
      <c r="DV363" s="81"/>
      <c r="DW363" s="81"/>
      <c r="DX363" s="81"/>
      <c r="DY363" s="81"/>
      <c r="DZ363" s="81"/>
      <c r="EA363" s="81"/>
      <c r="EB363" s="81"/>
      <c r="EC363" s="81"/>
      <c r="ED363" s="81"/>
      <c r="EE363" s="81"/>
      <c r="EF363" s="81"/>
      <c r="EG363" s="81"/>
      <c r="EH363" s="81"/>
      <c r="EI363" s="81"/>
      <c r="EJ363" s="81"/>
      <c r="EK363" s="81"/>
      <c r="EL363" s="81"/>
      <c r="EM363" s="81"/>
      <c r="EN363" s="81"/>
      <c r="EO363" s="81"/>
      <c r="EP363" s="81"/>
      <c r="EQ363" s="81"/>
      <c r="ER363" s="81"/>
      <c r="ES363" s="81"/>
      <c r="ET363" s="81"/>
      <c r="EU363" s="81"/>
      <c r="EV363" s="81"/>
      <c r="EW363" s="81"/>
      <c r="EX363" s="81"/>
      <c r="EY363" s="81"/>
      <c r="EZ363" s="81"/>
      <c r="FA363" s="81"/>
      <c r="FB363" s="81"/>
      <c r="FC363" s="81"/>
      <c r="FD363" s="81"/>
      <c r="FE363" s="81"/>
      <c r="FF363" s="81"/>
      <c r="FG363" s="81"/>
      <c r="FH363" s="81"/>
      <c r="FI363" s="81"/>
      <c r="FJ363" s="81"/>
      <c r="FK363" s="81"/>
      <c r="FL363" s="81"/>
      <c r="FM363" s="81"/>
      <c r="FN363" s="81"/>
      <c r="FO363" s="81"/>
      <c r="FP363" s="81"/>
      <c r="FQ363" s="81"/>
      <c r="FR363" s="81"/>
      <c r="FS363" s="77"/>
      <c r="FT363" s="77"/>
      <c r="FU363" s="77"/>
      <c r="FV363" s="77"/>
      <c r="FW363" s="77"/>
      <c r="FX363" s="77"/>
      <c r="FY363" s="77"/>
      <c r="FZ363" s="77"/>
      <c r="GA363" s="77"/>
      <c r="GB363" s="77"/>
      <c r="GC363" s="77"/>
      <c r="GD363" s="77"/>
      <c r="GE363" s="77"/>
      <c r="GF363" s="77"/>
      <c r="GG363" s="77"/>
      <c r="GH363" s="77"/>
      <c r="GI363" s="77"/>
      <c r="GJ363" s="77"/>
      <c r="GK363" s="77"/>
      <c r="GL363" s="77"/>
      <c r="GM363" s="77"/>
      <c r="GN363" s="77"/>
      <c r="GO363" s="77"/>
      <c r="GP363" s="77"/>
      <c r="GQ363" s="77"/>
      <c r="GR363" s="77"/>
      <c r="GS363" s="77"/>
      <c r="GT363" s="77"/>
      <c r="GU363" s="77"/>
      <c r="GV363" s="77"/>
      <c r="GW363" s="108"/>
    </row>
    <row r="364" spans="1:222" s="97" customFormat="1" ht="12.75" x14ac:dyDescent="0.2">
      <c r="A364" s="99" t="s">
        <v>718</v>
      </c>
      <c r="B364" s="87"/>
      <c r="C364" s="100"/>
      <c r="D364" s="120"/>
      <c r="E364" s="121"/>
      <c r="F364" s="81"/>
      <c r="G364" s="81"/>
      <c r="H364" s="81"/>
      <c r="I364" s="81"/>
      <c r="J364" s="81"/>
      <c r="K364" s="81"/>
      <c r="L364" s="81"/>
      <c r="M364" s="81"/>
      <c r="N364" s="81"/>
      <c r="O364" s="92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92"/>
      <c r="AO364" s="81"/>
      <c r="AP364" s="81"/>
      <c r="AQ364" s="81"/>
      <c r="AR364" s="81"/>
      <c r="AS364" s="81"/>
      <c r="AT364" s="81"/>
      <c r="AU364" s="81"/>
      <c r="AV364" s="92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1"/>
      <c r="BO364" s="81"/>
      <c r="BP364" s="81"/>
      <c r="BQ364" s="81"/>
      <c r="BR364" s="81"/>
      <c r="BS364" s="81"/>
      <c r="BT364" s="81"/>
      <c r="BU364" s="81"/>
      <c r="BV364" s="81"/>
      <c r="BW364" s="92"/>
      <c r="BX364" s="81"/>
      <c r="BY364" s="81"/>
      <c r="BZ364" s="81"/>
      <c r="CA364" s="81"/>
      <c r="CB364" s="81"/>
      <c r="CC364" s="81"/>
      <c r="CD364" s="81"/>
      <c r="CE364" s="81"/>
      <c r="CF364" s="92"/>
      <c r="CG364" s="81"/>
      <c r="CH364" s="81"/>
      <c r="CI364" s="81"/>
      <c r="CJ364" s="81"/>
      <c r="CK364" s="81"/>
      <c r="CL364" s="81"/>
      <c r="CM364" s="81"/>
      <c r="CN364" s="81"/>
      <c r="CO364" s="81"/>
      <c r="CP364" s="81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1"/>
      <c r="DH364" s="81"/>
      <c r="DI364" s="81"/>
      <c r="DJ364" s="81"/>
      <c r="DK364" s="81"/>
      <c r="DL364" s="81"/>
      <c r="DM364" s="81"/>
      <c r="DN364" s="81"/>
      <c r="DO364" s="81"/>
      <c r="DP364" s="81"/>
      <c r="DQ364" s="81"/>
      <c r="DR364" s="81"/>
      <c r="DS364" s="81"/>
      <c r="DT364" s="81"/>
      <c r="DU364" s="81"/>
      <c r="DV364" s="81"/>
      <c r="DW364" s="81"/>
      <c r="DX364" s="81"/>
      <c r="DY364" s="81"/>
      <c r="DZ364" s="81"/>
      <c r="EA364" s="81"/>
      <c r="EB364" s="81"/>
      <c r="EC364" s="81"/>
      <c r="ED364" s="81"/>
      <c r="EE364" s="81"/>
      <c r="EF364" s="81"/>
      <c r="EG364" s="81"/>
      <c r="EH364" s="81"/>
      <c r="EI364" s="81"/>
      <c r="EJ364" s="81"/>
      <c r="EK364" s="81"/>
      <c r="EL364" s="81"/>
      <c r="EM364" s="81"/>
      <c r="EN364" s="81"/>
      <c r="EO364" s="81"/>
      <c r="EP364" s="81"/>
      <c r="EQ364" s="81"/>
      <c r="ER364" s="81"/>
      <c r="ES364" s="81"/>
      <c r="ET364" s="81"/>
      <c r="EU364" s="81"/>
      <c r="EV364" s="81"/>
      <c r="EW364" s="81"/>
      <c r="EX364" s="81"/>
      <c r="EY364" s="81"/>
      <c r="EZ364" s="81"/>
      <c r="FA364" s="81"/>
      <c r="FB364" s="81"/>
      <c r="FC364" s="81"/>
      <c r="FD364" s="81"/>
      <c r="FE364" s="81"/>
      <c r="FF364" s="81"/>
      <c r="FG364" s="81"/>
      <c r="FH364" s="81"/>
      <c r="FI364" s="81"/>
      <c r="FJ364" s="81"/>
      <c r="FK364" s="81"/>
      <c r="FL364" s="81"/>
      <c r="FM364" s="81"/>
      <c r="FN364" s="81"/>
      <c r="FO364" s="81"/>
      <c r="FP364" s="81"/>
      <c r="FQ364" s="81"/>
      <c r="FR364" s="81"/>
      <c r="FS364" s="77"/>
      <c r="FT364" s="77"/>
      <c r="FU364" s="77"/>
      <c r="FV364" s="77"/>
      <c r="FW364" s="77"/>
      <c r="FX364" s="77"/>
      <c r="FY364" s="77"/>
      <c r="FZ364" s="77"/>
      <c r="GA364" s="77"/>
      <c r="GB364" s="77"/>
      <c r="GC364" s="77"/>
      <c r="GD364" s="77"/>
      <c r="GE364" s="77"/>
      <c r="GF364" s="77"/>
      <c r="GG364" s="77"/>
      <c r="GH364" s="77"/>
      <c r="GI364" s="77"/>
      <c r="GJ364" s="77"/>
      <c r="GK364" s="77"/>
      <c r="GL364" s="77"/>
      <c r="GM364" s="77"/>
      <c r="GN364" s="77"/>
      <c r="GO364" s="77"/>
      <c r="GP364" s="77"/>
      <c r="GQ364" s="77"/>
      <c r="GR364" s="77"/>
      <c r="GS364" s="77"/>
      <c r="GT364" s="77"/>
      <c r="GU364" s="77"/>
      <c r="GV364" s="77"/>
      <c r="GW364" s="108"/>
      <c r="HE364" s="38"/>
      <c r="HF364" s="38"/>
      <c r="HG364" s="38"/>
      <c r="HH364" s="38"/>
      <c r="HI364" s="38"/>
      <c r="HJ364" s="38"/>
      <c r="HK364" s="38"/>
      <c r="HL364" s="38"/>
      <c r="HM364" s="38"/>
      <c r="HN364" s="38"/>
    </row>
    <row r="365" spans="1:222" x14ac:dyDescent="0.2">
      <c r="B365" s="87" t="s">
        <v>719</v>
      </c>
      <c r="C365" s="87" t="s">
        <v>720</v>
      </c>
      <c r="D365" s="88">
        <f>IF(ISNA(VLOOKUP($B365,'[2]1516 enrollment_Rev_Exp by size'!$A$6:$C$325,3,FALSE)),"",VLOOKUP($B365,'[2]1516 enrollment_Rev_Exp by size'!$A$6:$C$325,3,FALSE))</f>
        <v>454.50999999999993</v>
      </c>
      <c r="E365" s="89">
        <v>6089315.5</v>
      </c>
      <c r="F365" s="67">
        <f>N365+AM365+AU365+BV365+CE365+FS365+GU365</f>
        <v>6089315.5</v>
      </c>
      <c r="G365" s="67">
        <f>F365-E365</f>
        <v>0</v>
      </c>
      <c r="H365" s="90">
        <f>IF(ISNA(VLOOKUP($B365,'[2]1516 Exp_Rev Access'!$F$7:$FS$310,2,FALSE)),"",VLOOKUP($B365,'[2]1516 Exp_Rev Access'!$F$7:$FS$310,2,FALSE))</f>
        <v>850397.6</v>
      </c>
      <c r="I365" s="90">
        <f>IF(ISNA(VLOOKUP($B365,'[2]1516 Exp_Rev Access'!$F$7:$FS$310,3,FALSE)),"",VLOOKUP($B365,'[2]1516 Exp_Rev Access'!$F$7:$FS$310,3,FALSE))</f>
        <v>0</v>
      </c>
      <c r="J365" s="90">
        <f>IF(ISNA(VLOOKUP($B365,'[2]1516 Exp_Rev Access'!$F$7:$FS$310,4,FALSE)),"",VLOOKUP($B365,'[2]1516 Exp_Rev Access'!$F$7:$FS$310,4,FALSE))</f>
        <v>314.33</v>
      </c>
      <c r="K365" s="90">
        <f>IF(ISNA(VLOOKUP($B365,'[2]1516 Exp_Rev Access'!$F$7:$FS$310,5,FALSE)),"-",VLOOKUP($B365,'[2]1516 Exp_Rev Access'!$F$7:$FS$310,5,FALSE))</f>
        <v>161533.82</v>
      </c>
      <c r="L365" s="90">
        <f>IF(ISNA(VLOOKUP($B365,'[2]1516 Exp_Rev Access'!$F$7:$FS$310,6,FALSE)),"",VLOOKUP($B365,'[2]1516 Exp_Rev Access'!$F$7:$FS$310,6,FALSE))</f>
        <v>0</v>
      </c>
      <c r="M365" s="90">
        <f>IF(ISNA(VLOOKUP($B365,'[2]1516 Exp_Rev Access'!$F$7:$FS$310,7,FALSE)),"",VLOOKUP($B365,'[2]1516 Exp_Rev Access'!$F$7:$FS$310,7,FALSE))</f>
        <v>0</v>
      </c>
      <c r="N365" s="53">
        <f>SUM(H365:M365)</f>
        <v>1012245.75</v>
      </c>
      <c r="O365" s="91">
        <f>N365/E365</f>
        <v>0.16623309302991446</v>
      </c>
      <c r="P365" s="53">
        <f>N365/D365</f>
        <v>2227.1143649204641</v>
      </c>
      <c r="Q365" s="90">
        <f>IF(ISNA(VLOOKUP($B365,'[2]1516 Exp_Rev Access'!$F$7:$FS$310,8,FALSE)),"",VLOOKUP($B365,'[2]1516 Exp_Rev Access'!$F$7:$FS$310,8,FALSE))</f>
        <v>12410</v>
      </c>
      <c r="R365" s="90">
        <f>IF(ISNA(VLOOKUP($B365,'[2]1516 Exp_Rev Access'!$F$7:$FS$310,9,FALSE)),"",VLOOKUP($B365,'[2]1516 Exp_Rev Access'!$F$7:$FS$310,9,FALSE))</f>
        <v>0</v>
      </c>
      <c r="S365" s="90">
        <f>IF(ISNA(VLOOKUP($B365,'[2]1516 Exp_Rev Access'!$F$7:$FS$310,10,FALSE)),"",VLOOKUP($B365,'[2]1516 Exp_Rev Access'!$F$7:$FS$310,10,FALSE))</f>
        <v>0</v>
      </c>
      <c r="T365" s="90">
        <f>IF(ISNA(VLOOKUP($B365,'[2]1516 Exp_Rev Access'!$F$7:$FS$310,11,FALSE)),"",VLOOKUP($B365,'[2]1516 Exp_Rev Access'!$F$7:$FS$310,11,FALSE))</f>
        <v>0</v>
      </c>
      <c r="U365" s="90">
        <f>IF(ISNA(VLOOKUP($B365,'[2]1516 Exp_Rev Access'!$F$7:$FS$310,12,FALSE)),"",VLOOKUP($B365,'[2]1516 Exp_Rev Access'!$F$7:$FS$310,12,FALSE))</f>
        <v>5400</v>
      </c>
      <c r="V365" s="90">
        <f>IF(ISNA(VLOOKUP($B365,'[2]1516 Exp_Rev Access'!$F$7:$FS$310,13,FALSE)),"",VLOOKUP($B365,'[2]1516 Exp_Rev Access'!$F$7:$FS$310,13,FALSE))</f>
        <v>0</v>
      </c>
      <c r="W365" s="90">
        <f>IF(ISNA(VLOOKUP($B365,'[2]1516 Exp_Rev Access'!$F$7:$FS$310,14,FALSE)),"",VLOOKUP($B365,'[2]1516 Exp_Rev Access'!$F$7:$FS$310,14,FALSE))</f>
        <v>0</v>
      </c>
      <c r="X365" s="90">
        <f>IF(ISNA(VLOOKUP($B365,'[2]1516 Exp_Rev Access'!$F$7:$FS$310,15,FALSE)),"",VLOOKUP($B365,'[2]1516 Exp_Rev Access'!$F$7:$FS$310,15,FALSE))</f>
        <v>0</v>
      </c>
      <c r="Y365" s="90">
        <f>IF(ISNA(VLOOKUP($B365,'[2]1516 Exp_Rev Access'!$F$7:$FS$310,16,FALSE)),"",VLOOKUP($B365,'[2]1516 Exp_Rev Access'!$F$7:$FS$310,16,FALSE))</f>
        <v>2698.45</v>
      </c>
      <c r="Z365" s="90">
        <f>IF(ISNA(VLOOKUP($B365,'[2]1516 Exp_Rev Access'!$F$7:$FS$310,17,FALSE)),"",VLOOKUP($B365,'[2]1516 Exp_Rev Access'!$F$7:$FS$310,17,FALSE))</f>
        <v>0</v>
      </c>
      <c r="AA365" s="90">
        <f>IF(ISNA(VLOOKUP($B365,'[2]1516 Exp_Rev Access'!$F$7:$FS$310,18,FALSE)),"",VLOOKUP($B365,'[2]1516 Exp_Rev Access'!$F$7:$FS$310,18,FALSE))</f>
        <v>0</v>
      </c>
      <c r="AB365" s="90">
        <f>IF(ISNA(VLOOKUP($B365,'[2]1516 Exp_Rev Access'!$F$7:$FS$310,19,FALSE)),"",VLOOKUP($B365,'[2]1516 Exp_Rev Access'!$F$7:$FS$310,19,FALSE))</f>
        <v>0</v>
      </c>
      <c r="AC365" s="90">
        <f>IF(ISNA(VLOOKUP($B365,'[2]1516 Exp_Rev Access'!$F$7:$FS$310,20,FALSE)),"",VLOOKUP($B365,'[2]1516 Exp_Rev Access'!$F$7:$FS$310,20,FALSE))</f>
        <v>0</v>
      </c>
      <c r="AD365" s="90">
        <f>IF(ISNA(VLOOKUP($B365,'[2]1516 Exp_Rev Access'!$F$7:$FS$310,21,FALSE)),"",VLOOKUP($B365,'[2]1516 Exp_Rev Access'!$F$7:$FS$310,21,FALSE))</f>
        <v>27901.03</v>
      </c>
      <c r="AE365" s="90">
        <f>IF(ISNA(VLOOKUP($B365,'[2]1516 Exp_Rev Access'!$F$7:$FS$310,22,FALSE)),"",VLOOKUP($B365,'[2]1516 Exp_Rev Access'!$F$7:$FS$310,22,FALSE))</f>
        <v>3339.64</v>
      </c>
      <c r="AF365" s="90">
        <f>IF(ISNA(VLOOKUP($B365,'[2]1516 Exp_Rev Access'!$F$7:$FS$310,23,FALSE)),"",VLOOKUP($B365,'[2]1516 Exp_Rev Access'!$F$7:$FS$310,23,FALSE))</f>
        <v>0</v>
      </c>
      <c r="AG365" s="90">
        <f>IF(ISNA(VLOOKUP($B365,'[2]1516 Exp_Rev Access'!$F$7:$FS$310,24,FALSE)),"",VLOOKUP($B365,'[2]1516 Exp_Rev Access'!$F$7:$FS$310,24,FALSE))</f>
        <v>4462.7</v>
      </c>
      <c r="AH365" s="90">
        <f>IF(ISNA(VLOOKUP($B365,'[2]1516 Exp_Rev Access'!$F$7:$FS$310,25,FALSE)),"",VLOOKUP($B365,'[2]1516 Exp_Rev Access'!$F$7:$FS$310,25,FALSE))</f>
        <v>1098.83</v>
      </c>
      <c r="AI365" s="90">
        <f>IF(ISNA(VLOOKUP($B365,'[2]1516 Exp_Rev Access'!$F$7:$FS$310,26,FALSE)),"",VLOOKUP($B365,'[2]1516 Exp_Rev Access'!$F$7:$FS$310,26,FALSE))</f>
        <v>3250.11</v>
      </c>
      <c r="AJ365" s="90">
        <f>IF(ISNA(VLOOKUP($B365,'[2]1516 Exp_Rev Access'!$F$7:$FS$310,27,FALSE)),"",VLOOKUP($B365,'[2]1516 Exp_Rev Access'!$F$7:$FS$310,27,FALSE))</f>
        <v>1104.79</v>
      </c>
      <c r="AK365" s="90">
        <f>IF(ISNA(VLOOKUP($B365,'[2]1516 Exp_Rev Access'!$F$7:$FS$310,28,FALSE)),"",VLOOKUP($B365,'[2]1516 Exp_Rev Access'!$F$7:$FS$310,28,FALSE))</f>
        <v>40</v>
      </c>
      <c r="AL365" s="90">
        <f>IF(ISNA(VLOOKUP($B365,'[2]1516 Exp_Rev Access'!$F$7:$FS$310,29,FALSE)),"",VLOOKUP($B365,'[2]1516 Exp_Rev Access'!$F$7:$FS$310,29,FALSE))</f>
        <v>58637.73</v>
      </c>
      <c r="AM365" s="53">
        <f>SUM(Q365:AL365)</f>
        <v>120343.28</v>
      </c>
      <c r="AN365" s="92">
        <f>AM365/E365</f>
        <v>1.9763022625449444E-2</v>
      </c>
      <c r="AO365" s="68">
        <f>AM365/D365</f>
        <v>264.77586851774441</v>
      </c>
      <c r="AP365" s="90">
        <f>IF(ISNA(VLOOKUP($B365,'[2]1516 Exp_Rev Access'!$F$7:$FS$310,30,FALSE)),"",VLOOKUP($B365,'[2]1516 Exp_Rev Access'!$F$7:$FS$310,30,FALSE))</f>
        <v>3301130.35</v>
      </c>
      <c r="AQ365" s="90">
        <f>IF(ISNA(VLOOKUP($B365,'[2]1516 Exp_Rev Access'!$F$7:$FS$310,31,FALSE)),"",VLOOKUP($B365,'[2]1516 Exp_Rev Access'!$F$7:$FS$310,31,FALSE))</f>
        <v>108621.07</v>
      </c>
      <c r="AR365" s="90">
        <f>IF(ISNA(VLOOKUP($B365,'[2]1516 Exp_Rev Access'!$F$7:$FS$310,32,FALSE)),"",VLOOKUP($B365,'[2]1516 Exp_Rev Access'!$F$7:$FS$310,32,FALSE))</f>
        <v>120973.16</v>
      </c>
      <c r="AS365" s="90">
        <f>IF(ISNA(VLOOKUP($B365,'[2]1516 Exp_Rev Access'!$F$7:$FS$310,33,FALSE)),"",VLOOKUP($B365,'[2]1516 Exp_Rev Access'!$F$7:$FS$310,33,FALSE))</f>
        <v>0</v>
      </c>
      <c r="AT365" s="90">
        <f>IF(ISNA(VLOOKUP($B365,'[2]1516 Exp_Rev Access'!$F$7:$FS$310,34,FALSE)),"",VLOOKUP($B365,'[2]1516 Exp_Rev Access'!$F$7:$FS$310,34,FALSE))</f>
        <v>200</v>
      </c>
      <c r="AU365" s="53">
        <f>SUM(AP365:AT365)</f>
        <v>3530924.58</v>
      </c>
      <c r="AV365" s="93">
        <f>AU365/E365</f>
        <v>0.57985574569095655</v>
      </c>
      <c r="AW365" s="53">
        <f>AU365/D365</f>
        <v>7768.6400299223351</v>
      </c>
      <c r="AX365" s="90">
        <f>IF(ISNA(VLOOKUP($B365,'[2]1516 Exp_Rev Access'!$F$7:$FS$310,35,FALSE)),"",VLOOKUP($B365,'[2]1516 Exp_Rev Access'!$F$7:$FS$310,35,FALSE))</f>
        <v>3749.3</v>
      </c>
      <c r="AY365" s="90">
        <f>IF(ISNA(VLOOKUP($B365,'[2]1516 Exp_Rev Access'!$F$7:$FS$310,36,FALSE)),"",VLOOKUP($B365,'[2]1516 Exp_Rev Access'!$F$7:$FS$310,36,FALSE))</f>
        <v>523466.17</v>
      </c>
      <c r="AZ365" s="90">
        <f>IF(ISNA(VLOOKUP($B365,'[2]1516 Exp_Rev Access'!$F$7:$FS$310,37,FALSE)),"",VLOOKUP($B365,'[2]1516 Exp_Rev Access'!$F$7:$FS$310,37,FALSE))</f>
        <v>11289.19</v>
      </c>
      <c r="BA365" s="90">
        <f>IF(ISNA(VLOOKUP($B365,'[2]1516 Exp_Rev Access'!$F$7:$FS$310,38,FALSE)),"",VLOOKUP($B365,'[2]1516 Exp_Rev Access'!$F$7:$FS$310,38,FALSE))</f>
        <v>0</v>
      </c>
      <c r="BB365" s="90">
        <f>IF(ISNA(VLOOKUP($B365,'[2]1516 Exp_Rev Access'!$F$7:$FS$310,39,FALSE)),"",VLOOKUP($B365,'[2]1516 Exp_Rev Access'!$F$7:$FS$310,39,FALSE))</f>
        <v>0</v>
      </c>
      <c r="BC365" s="90">
        <f>IF(ISNA(VLOOKUP($B365,'[2]1516 Exp_Rev Access'!$F$7:$FS$310,40,FALSE)),"",VLOOKUP($B365,'[2]1516 Exp_Rev Access'!$F$7:$FS$310,40,FALSE))</f>
        <v>127115.78</v>
      </c>
      <c r="BD365" s="90">
        <f>IF(ISNA(VLOOKUP($B365,'[2]1516 Exp_Rev Access'!$F$7:$FS$310,41,FALSE)),"",VLOOKUP($B365,'[2]1516 Exp_Rev Access'!$F$7:$FS$310,41,FALSE))</f>
        <v>0</v>
      </c>
      <c r="BE365" s="90">
        <f>IF(ISNA(VLOOKUP($B365,'[2]1516 Exp_Rev Access'!$F$7:$FS$310,42,FALSE)),"",VLOOKUP($B365,'[2]1516 Exp_Rev Access'!$F$7:$FS$310,42,FALSE))</f>
        <v>23477.25</v>
      </c>
      <c r="BF365" s="90">
        <f>IF(ISNA(VLOOKUP($B365,'[2]1516 Exp_Rev Access'!$F$7:$FS$310,43,FALSE)),"",VLOOKUP($B365,'[2]1516 Exp_Rev Access'!$F$7:$FS$310,43,FALSE))</f>
        <v>0</v>
      </c>
      <c r="BG365" s="90">
        <f>IF(ISNA(VLOOKUP($B365,'[2]1516 Exp_Rev Access'!$F$7:$FS$310,44,FALSE)),"",VLOOKUP($B365,'[2]1516 Exp_Rev Access'!$F$7:$FS$310,44,FALSE))</f>
        <v>17138.03</v>
      </c>
      <c r="BH365" s="90">
        <f>IF(ISNA(VLOOKUP($B365,'[2]1516 Exp_Rev Access'!$F$7:$FS$310,45,FALSE)),"",VLOOKUP($B365,'[2]1516 Exp_Rev Access'!$F$7:$FS$310,45,FALSE))</f>
        <v>2236.9299999999998</v>
      </c>
      <c r="BI365" s="90">
        <f>IF(ISNA(VLOOKUP($B365,'[2]1516 Exp_Rev Access'!$F$7:$FS$310,46,FALSE)),"",VLOOKUP($B365,'[2]1516 Exp_Rev Access'!$F$7:$FS$310,46,FALSE))</f>
        <v>0</v>
      </c>
      <c r="BJ365" s="90">
        <f>IF(ISNA(VLOOKUP($B365,'[2]1516 Exp_Rev Access'!$F$7:$FS$310,47,FALSE)),"",VLOOKUP($B365,'[2]1516 Exp_Rev Access'!$F$7:$FS$310,47,FALSE))</f>
        <v>4526.2299999999996</v>
      </c>
      <c r="BK365" s="90">
        <f>IF(ISNA(VLOOKUP($B365,'[2]1516 Exp_Rev Access'!$F$7:$FS$310,48,FALSE)),"",VLOOKUP($B365,'[2]1516 Exp_Rev Access'!$F$7:$FS$310,48,FALSE))</f>
        <v>267860.67</v>
      </c>
      <c r="BL365" s="90">
        <f>IF(ISNA(VLOOKUP($B365,'[2]1516 Exp_Rev Access'!$F$7:$FS$310,49,FALSE)),"",VLOOKUP($B365,'[2]1516 Exp_Rev Access'!$F$7:$FS$310,49,FALSE))</f>
        <v>0</v>
      </c>
      <c r="BM365" s="90">
        <f>IF(ISNA(VLOOKUP($B365,'[2]1516 Exp_Rev Access'!$F$7:$FS$310,50,FALSE)),"",VLOOKUP($B365,'[2]1516 Exp_Rev Access'!$F$7:$FS$310,50,FALSE))</f>
        <v>0</v>
      </c>
      <c r="BN365" s="90">
        <f>IF(ISNA(VLOOKUP($B365,'[2]1516 Exp_Rev Access'!$F$7:$FS$310,51,FALSE)),"",VLOOKUP($B365,'[2]1516 Exp_Rev Access'!$F$7:$FS$310,51,FALSE))</f>
        <v>0</v>
      </c>
      <c r="BO365" s="90">
        <f>IF(ISNA(VLOOKUP($B365,'[2]1516 Exp_Rev Access'!$F$7:$FS$310,52,FALSE)),"",VLOOKUP($B365,'[2]1516 Exp_Rev Access'!$F$7:$FS$310,52,FALSE))</f>
        <v>0</v>
      </c>
      <c r="BP365" s="90">
        <f>IF(ISNA(VLOOKUP($B365,'[2]1516 Exp_Rev Access'!$F$7:$FS$310,53,FALSE)),"",VLOOKUP($B365,'[2]1516 Exp_Rev Access'!$F$7:$FS$310,53,FALSE))</f>
        <v>0</v>
      </c>
      <c r="BQ365" s="90">
        <f>IF(ISNA(VLOOKUP($B365,'[2]1516 Exp_Rev Access'!$F$7:$FS$310,54,FALSE)),"",VLOOKUP($B365,'[2]1516 Exp_Rev Access'!$F$7:$FS$310,54,FALSE))</f>
        <v>0</v>
      </c>
      <c r="BR365" s="90">
        <f>IF(ISNA(VLOOKUP($B365,'[2]1516 Exp_Rev Access'!$F$7:$FS$310,55,FALSE)),"",VLOOKUP($B365,'[2]1516 Exp_Rev Access'!$F$7:$FS$310,55,FALSE))</f>
        <v>0</v>
      </c>
      <c r="BS365" s="90">
        <f>IF(ISNA(VLOOKUP($B365,'[2]1516 Exp_Rev Access'!$F$7:$FS$310,56,FALSE)),"",VLOOKUP($B365,'[2]1516 Exp_Rev Access'!$F$7:$FS$310,56,FALSE))</f>
        <v>0</v>
      </c>
      <c r="BT365" s="90">
        <f>IF(ISNA(VLOOKUP($B365,'[2]1516 Exp_Rev Access'!$F$7:$FS$310,57,FALSE)),"",VLOOKUP($B365,'[2]1516 Exp_Rev Access'!$F$7:$FS$310,57,FALSE))</f>
        <v>0</v>
      </c>
      <c r="BU365" s="90">
        <f>IF(ISNA(VLOOKUP($B365,'[2]1516 Exp_Rev Access'!$F$7:$FS$310,58,FALSE)),"",VLOOKUP($B365,'[2]1516 Exp_Rev Access'!$F$7:$FS$310,58,FALSE))</f>
        <v>0</v>
      </c>
      <c r="BV365" s="53">
        <f>SUM(AX365:BU365)</f>
        <v>980859.55</v>
      </c>
      <c r="BW365" s="92">
        <f>BV365/E365</f>
        <v>0.16107878627737388</v>
      </c>
      <c r="BX365" s="68">
        <f>BV365/D365</f>
        <v>2158.0593386284136</v>
      </c>
      <c r="BY365" s="90">
        <f>IF(ISNA(VLOOKUP($B365,'[2]1516 Exp_Rev Access'!$F$7:$FS$310,59,FALSE)),"",VLOOKUP($B365,'[2]1516 Exp_Rev Access'!$F$7:$FS$310,59,FALSE))</f>
        <v>0</v>
      </c>
      <c r="BZ365" s="90">
        <f>IF(ISNA(VLOOKUP($B365,'[2]1516 Exp_Rev Access'!$F$7:$FS$310,60,FALSE)),"",VLOOKUP($B365,'[2]1516 Exp_Rev Access'!$F$7:$FS$310,60,FALSE))</f>
        <v>0</v>
      </c>
      <c r="CA365" s="90">
        <f>IF(ISNA(VLOOKUP($B365,'[2]1516 Exp_Rev Access'!$F$7:$FS$310,61,FALSE)),"",VLOOKUP($B365,'[2]1516 Exp_Rev Access'!$F$7:$FS$310,61,FALSE))</f>
        <v>0</v>
      </c>
      <c r="CB365" s="90">
        <f>IF(ISNA(VLOOKUP($B365,'[2]1516 Exp_Rev Access'!$F$7:$FS$310,62,FALSE)),"",VLOOKUP($B365,'[2]1516 Exp_Rev Access'!$F$7:$FS$310,62,FALSE))</f>
        <v>5366.47</v>
      </c>
      <c r="CC365" s="90">
        <f>IF(ISNA(VLOOKUP($B365,'[2]1516 Exp_Rev Access'!$F$7:$FS$310,63,FALSE)),"",VLOOKUP($B365,'[2]1516 Exp_Rev Access'!$F$7:$FS$310,63,FALSE))</f>
        <v>0</v>
      </c>
      <c r="CD365" s="90">
        <f>IF(ISNA(VLOOKUP($B365,'[2]1516 Exp_Rev Access'!$F$7:$FS$310,64,FALSE)),"",VLOOKUP($B365,'[2]1516 Exp_Rev Access'!$F$7:$FS$310,64,FALSE))</f>
        <v>0</v>
      </c>
      <c r="CE365" s="53">
        <f>SUM(BY365:CD365)</f>
        <v>5366.47</v>
      </c>
      <c r="CF365" s="92">
        <f>CE365/E365</f>
        <v>8.8129281525977765E-4</v>
      </c>
      <c r="CG365" s="94">
        <f>CE365/D365</f>
        <v>11.807154958086732</v>
      </c>
      <c r="CH365" s="90">
        <f>IF(ISNA(VLOOKUP($B365,'[2]1516 Exp_Rev Access'!$F$7:$FS$310,63,FALSE)),"",VLOOKUP($B365,'[2]1516 Exp_Rev Access'!$F$7:$FS$310,63,FALSE))</f>
        <v>0</v>
      </c>
      <c r="CI365" s="90">
        <f>IF(ISNA(VLOOKUP($B365,'[2]1516 Exp_Rev Access'!$F$7:$FS$310,64,FALSE)),"",VLOOKUP($B365,'[2]1516 Exp_Rev Access'!$F$7:$FS$310,64,FALSE))</f>
        <v>0</v>
      </c>
      <c r="CJ365" s="90">
        <f>IF(ISNA(VLOOKUP($B365,'[2]1516 Exp_Rev Access'!$F$7:$FS$310,67,FALSE)),"",VLOOKUP($B365,'[2]1516 Exp_Rev Access'!$F$7:$FS$310,67,FALSE))</f>
        <v>0</v>
      </c>
      <c r="CK365" s="90">
        <f>IF(ISNA(VLOOKUP($B365,'[2]1516 Exp_Rev Access'!$F$7:$FS$310,68,FALSE)),"",VLOOKUP($B365,'[2]1516 Exp_Rev Access'!$F$7:$FS$310,68,FALSE))</f>
        <v>0</v>
      </c>
      <c r="CL365" s="90">
        <f>IF(ISNA(VLOOKUP($B365,'[2]1516 Exp_Rev Access'!$F$7:$FS$310,69,FALSE)),"",VLOOKUP($B365,'[2]1516 Exp_Rev Access'!$F$7:$FS$310,69,FALSE))</f>
        <v>0</v>
      </c>
      <c r="CM365" s="90">
        <f>IF(ISNA(VLOOKUP($B365,'[2]1516 Exp_Rev Access'!$F$7:$FS$310,70,FALSE)),"",VLOOKUP($B365,'[2]1516 Exp_Rev Access'!$F$7:$FS$310,70,FALSE))</f>
        <v>0</v>
      </c>
      <c r="CN365" s="90">
        <f>IF(ISNA(VLOOKUP($B365,'[2]1516 Exp_Rev Access'!$F$7:$FS$310,71,FALSE)),"",VLOOKUP($B365,'[2]1516 Exp_Rev Access'!$F$7:$FS$310,71,FALSE))</f>
        <v>0</v>
      </c>
      <c r="CO365" s="90">
        <f>IF(ISNA(VLOOKUP($B365,'[2]1516 Exp_Rev Access'!$F$7:$FS$310,72,FALSE)),"",VLOOKUP($B365,'[2]1516 Exp_Rev Access'!$F$7:$FS$310,72,FALSE))</f>
        <v>0</v>
      </c>
      <c r="CP365" s="90">
        <f>IF(ISNA(VLOOKUP($B365,'[2]1516 Exp_Rev Access'!$F$7:$FS$310,73,FALSE)),"",VLOOKUP($B365,'[2]1516 Exp_Rev Access'!$F$7:$FS$310,73,FALSE))</f>
        <v>0</v>
      </c>
      <c r="CQ365" s="90">
        <f>IF(ISNA(VLOOKUP($B365,'[2]1516 Exp_Rev Access'!$F$7:$FS$310,74,FALSE)),"",VLOOKUP($B365,'[2]1516 Exp_Rev Access'!$F$7:$FS$310,74,FALSE))</f>
        <v>0</v>
      </c>
      <c r="CR365" s="90">
        <f>IF(ISNA(VLOOKUP($B365,'[2]1516 Exp_Rev Access'!$F$7:$FS$310,75,FALSE)),"",VLOOKUP($B365,'[2]1516 Exp_Rev Access'!$F$7:$FS$310,75,FALSE))</f>
        <v>0</v>
      </c>
      <c r="CS365" s="90">
        <f>IF(ISNA(VLOOKUP($B365,'[2]1516 Exp_Rev Access'!$F$7:$FS$310,76,FALSE)),"",VLOOKUP($B365,'[2]1516 Exp_Rev Access'!$F$7:$FS$310,76,FALSE))</f>
        <v>4077.13</v>
      </c>
      <c r="CT365" s="90">
        <f>IF(ISNA(VLOOKUP($B365,'[2]1516 Exp_Rev Access'!$F$7:$FS$310,77,FALSE)),"",VLOOKUP($B365,'[2]1516 Exp_Rev Access'!$F$7:$FS$310,77,FALSE))</f>
        <v>0</v>
      </c>
      <c r="CU365" s="90">
        <f>IF(ISNA(VLOOKUP($B365,'[2]1516 Exp_Rev Access'!$F$7:$FS$310,78,FALSE)),"",VLOOKUP($B365,'[2]1516 Exp_Rev Access'!$F$7:$FS$310,78,FALSE))</f>
        <v>115726.59</v>
      </c>
      <c r="CV365" s="90">
        <f>IF(ISNA(VLOOKUP($B365,'[2]1516 Exp_Rev Access'!$F$7:$FS$310,79,FALSE)),"",VLOOKUP($B365,'[2]1516 Exp_Rev Access'!$F$7:$FS$310,79,FALSE))</f>
        <v>41733</v>
      </c>
      <c r="CW365" s="90">
        <f>IF(ISNA(VLOOKUP($B365,'[2]1516 Exp_Rev Access'!$F$7:$FS$310,80,FALSE)),"",VLOOKUP($B365,'[2]1516 Exp_Rev Access'!$F$7:$FS$310,80,FALSE))</f>
        <v>0</v>
      </c>
      <c r="CX365" s="90">
        <f>IF(ISNA(VLOOKUP($B365,'[2]1516 Exp_Rev Access'!$F$7:$FS$310,81,FALSE)),"",VLOOKUP($B365,'[2]1516 Exp_Rev Access'!$F$7:$FS$310,81,FALSE))</f>
        <v>0</v>
      </c>
      <c r="CY365" s="90">
        <f>IF(ISNA(VLOOKUP($B365,'[2]1516 Exp_Rev Access'!$F$7:$FS$310,82,FALSE)),"",VLOOKUP($B365,'[2]1516 Exp_Rev Access'!$F$7:$FS$310,82,FALSE))</f>
        <v>0</v>
      </c>
      <c r="CZ365" s="90">
        <f>IF(ISNA(VLOOKUP($B365,'[2]1516 Exp_Rev Access'!$F$7:$FS$310,83,FALSE)),"",VLOOKUP($B365,'[2]1516 Exp_Rev Access'!$F$7:$FS$310,83,FALSE))</f>
        <v>0</v>
      </c>
      <c r="DA365" s="90">
        <f>IF(ISNA(VLOOKUP($B365,'[2]1516 Exp_Rev Access'!$F$7:$FS$310,84,FALSE)),"",VLOOKUP($B365,'[2]1516 Exp_Rev Access'!$F$7:$FS$310,84,FALSE))</f>
        <v>0</v>
      </c>
      <c r="DB365" s="90">
        <f>IF(ISNA(VLOOKUP($B365,'[2]1516 Exp_Rev Access'!$F$7:$FS$310,85,FALSE)),"",VLOOKUP($B365,'[2]1516 Exp_Rev Access'!$F$7:$FS$310,85,FALSE))</f>
        <v>0</v>
      </c>
      <c r="DC365" s="90">
        <f>IF(ISNA(VLOOKUP($B365,'[2]1516 Exp_Rev Access'!$F$7:$FS$310,86,FALSE)),"",VLOOKUP($B365,'[2]1516 Exp_Rev Access'!$F$7:$FS$310,86,FALSE))</f>
        <v>0</v>
      </c>
      <c r="DD365" s="90">
        <f>IF(ISNA(VLOOKUP($B365,'[2]1516 Exp_Rev Access'!$F$7:$FS$310,87,FALSE)),"",VLOOKUP($B365,'[2]1516 Exp_Rev Access'!$F$7:$FS$310,87,FALSE))</f>
        <v>0</v>
      </c>
      <c r="DE365" s="90">
        <f>IF(ISNA(VLOOKUP($B365,'[2]1516 Exp_Rev Access'!$F$7:$FS$310,88,FALSE)),"",VLOOKUP($B365,'[2]1516 Exp_Rev Access'!$F$7:$FS$310,88,FALSE))</f>
        <v>0</v>
      </c>
      <c r="DF365" s="90">
        <f>IF(ISNA(VLOOKUP($B365,'[2]1516 Exp_Rev Access'!$F$7:$FS$310,89,FALSE)),"",VLOOKUP($B365,'[2]1516 Exp_Rev Access'!$F$7:$FS$310,89,FALSE))</f>
        <v>0</v>
      </c>
      <c r="DG365" s="90">
        <f>IF(ISNA(VLOOKUP($B365,'[2]1516 Exp_Rev Access'!$F$7:$FS$310,90,FALSE)),"",VLOOKUP($B365,'[2]1516 Exp_Rev Access'!$F$7:$FS$310,90,FALSE))</f>
        <v>0</v>
      </c>
      <c r="DH365" s="90">
        <f>IF(ISNA(VLOOKUP($B365,'[2]1516 Exp_Rev Access'!$F$7:$FS$310,91,FALSE)),"",VLOOKUP($B365,'[2]1516 Exp_Rev Access'!$F$7:$FS$310,91,FALSE))</f>
        <v>0</v>
      </c>
      <c r="DI365" s="90">
        <f>IF(ISNA(VLOOKUP($B365,'[2]1516 Exp_Rev Access'!$F$7:$FS$310,92,FALSE)),"",VLOOKUP($B365,'[2]1516 Exp_Rev Access'!$F$7:$FS$310,92,FALSE))</f>
        <v>138097.60000000001</v>
      </c>
      <c r="DJ365" s="90">
        <f>IF(ISNA(VLOOKUP($B365,'[2]1516 Exp_Rev Access'!$F$7:$FS$310,93,FALSE)),"",VLOOKUP($B365,'[2]1516 Exp_Rev Access'!$F$7:$FS$310,93,FALSE))</f>
        <v>0</v>
      </c>
      <c r="DK365" s="90">
        <f>IF(ISNA(VLOOKUP($B365,'[2]1516 Exp_Rev Access'!$F$7:$FS$310,94,FALSE)),"",VLOOKUP($B365,'[2]1516 Exp_Rev Access'!$F$7:$FS$310,94,FALSE))</f>
        <v>0</v>
      </c>
      <c r="DL365" s="90">
        <f>IF(ISNA(VLOOKUP($B365,'[2]1516 Exp_Rev Access'!$F$7:$FS$310,95,FALSE)),"",VLOOKUP($B365,'[2]1516 Exp_Rev Access'!$F$7:$FS$310,95,FALSE))</f>
        <v>0</v>
      </c>
      <c r="DM365" s="90">
        <f>IF(ISNA(VLOOKUP($B365,'[2]1516 Exp_Rev Access'!$F$7:$FS$310,96,FALSE)),"",VLOOKUP($B365,'[2]1516 Exp_Rev Access'!$F$7:$FS$310,96,FALSE))</f>
        <v>0</v>
      </c>
      <c r="DN365" s="90">
        <f>IF(ISNA(VLOOKUP($B365,'[2]1516 Exp_Rev Access'!$F$7:$FS$310,97,FALSE)),"",VLOOKUP($B365,'[2]1516 Exp_Rev Access'!$F$7:$FS$310,97,FALSE))</f>
        <v>0</v>
      </c>
      <c r="DO365" s="90">
        <f>IF(ISNA(VLOOKUP($B365,'[2]1516 Exp_Rev Access'!$F$7:$FS$310,98,FALSE)),"",VLOOKUP($B365,'[2]1516 Exp_Rev Access'!$F$7:$FS$310,98,FALSE))</f>
        <v>0</v>
      </c>
      <c r="DP365" s="90">
        <f>IF(ISNA(VLOOKUP($B365,'[2]1516 Exp_Rev Access'!$F$7:$FS$310,99,FALSE)),"",VLOOKUP($B365,'[2]1516 Exp_Rev Access'!$F$7:$FS$310,99,FALSE))</f>
        <v>0</v>
      </c>
      <c r="DQ365" s="90">
        <f>IF(ISNA(VLOOKUP($B365,'[2]1516 Exp_Rev Access'!$F$7:$FS$310,100,FALSE)),"",VLOOKUP($B365,'[2]1516 Exp_Rev Access'!$F$7:$FS$310,100,FALSE))</f>
        <v>0</v>
      </c>
      <c r="DR365" s="90">
        <f>IF(ISNA(VLOOKUP($B365,'[2]1516 Exp_Rev Access'!$F$7:$FS$310,101,FALSE)),"",VLOOKUP($B365,'[2]1516 Exp_Rev Access'!$F$7:$FS$310,101,FALSE))</f>
        <v>0</v>
      </c>
      <c r="DS365" s="90">
        <f>IF(ISNA(VLOOKUP($B365,'[2]1516 Exp_Rev Access'!$F$7:$FS$310,102,FALSE)),"",VLOOKUP($B365,'[2]1516 Exp_Rev Access'!$F$7:$FS$310,102,FALSE))</f>
        <v>0</v>
      </c>
      <c r="DT365" s="90">
        <f>IF(ISNA(VLOOKUP($B365,'[2]1516 Exp_Rev Access'!$F$7:$FS$310,103,FALSE)),"",VLOOKUP($B365,'[2]1516 Exp_Rev Access'!$F$7:$FS$310,103,FALSE))</f>
        <v>0</v>
      </c>
      <c r="DU365" s="90">
        <f>IF(ISNA(VLOOKUP($B365,'[2]1516 Exp_Rev Access'!$F$7:$FS$310,104,FALSE)),"",VLOOKUP($B365,'[2]1516 Exp_Rev Access'!$F$7:$FS$310,104,FALSE))</f>
        <v>0</v>
      </c>
      <c r="DV365" s="90">
        <f>IF(ISNA(VLOOKUP($B365,'[2]1516 Exp_Rev Access'!$F$7:$FS$310,105,FALSE)),"",VLOOKUP($B365,'[2]1516 Exp_Rev Access'!$F$7:$FS$310,105,FALSE))</f>
        <v>0</v>
      </c>
      <c r="DW365" s="90">
        <f>IF(ISNA(VLOOKUP($B365,'[2]1516 Exp_Rev Access'!$F$7:$FS$310,106,FALSE)),"",VLOOKUP($B365,'[2]1516 Exp_Rev Access'!$F$7:$FS$310,106,FALSE))</f>
        <v>0</v>
      </c>
      <c r="DX365" s="90">
        <f>IF(ISNA(VLOOKUP($B365,'[2]1516 Exp_Rev Access'!$F$7:$FS$310,107,FALSE)),"",VLOOKUP($B365,'[2]1516 Exp_Rev Access'!$F$7:$FS$310,107,FALSE))</f>
        <v>0</v>
      </c>
      <c r="DY365" s="90">
        <f>IF(ISNA(VLOOKUP($B365,'[2]1516 Exp_Rev Access'!$F$7:$FS$310,108,FALSE)),"",VLOOKUP($B365,'[2]1516 Exp_Rev Access'!$F$7:$FS$310,108,FALSE))</f>
        <v>0</v>
      </c>
      <c r="DZ365" s="90">
        <f>IF(ISNA(VLOOKUP($B365,'[2]1516 Exp_Rev Access'!$F$7:$FS$310,109,FALSE)),"",VLOOKUP($B365,'[2]1516 Exp_Rev Access'!$F$7:$FS$310,109,FALSE))</f>
        <v>0</v>
      </c>
      <c r="EA365" s="90">
        <f>IF(ISNA(VLOOKUP($B365,'[2]1516 Exp_Rev Access'!$F$7:$FS$310,110,FALSE)),"",VLOOKUP($B365,'[2]1516 Exp_Rev Access'!$F$7:$FS$310,110,FALSE))</f>
        <v>0</v>
      </c>
      <c r="EB365" s="90">
        <f>IF(ISNA(VLOOKUP($B365,'[2]1516 Exp_Rev Access'!$F$7:$FS$310,111,FALSE)),"",VLOOKUP($B365,'[2]1516 Exp_Rev Access'!$F$7:$FS$310,111,FALSE))</f>
        <v>0</v>
      </c>
      <c r="EC365" s="90">
        <f>IF(ISNA(VLOOKUP($B365,'[2]1516 Exp_Rev Access'!$F$7:$FS$310,112,FALSE)),"",VLOOKUP($B365,'[2]1516 Exp_Rev Access'!$F$7:$FS$310,112,FALSE))</f>
        <v>0</v>
      </c>
      <c r="ED365" s="90">
        <f>IF(ISNA(VLOOKUP($B365,'[2]1516 Exp_Rev Access'!$F$7:$FS$310,113,FALSE)),"",VLOOKUP($B365,'[2]1516 Exp_Rev Access'!$F$7:$FS$310,113,FALSE))</f>
        <v>0</v>
      </c>
      <c r="EE365" s="90">
        <f>IF(ISNA(VLOOKUP($B365,'[2]1516 Exp_Rev Access'!$F$7:$FS$310,114,FALSE)),"",VLOOKUP($B365,'[2]1516 Exp_Rev Access'!$F$7:$FS$310,114,FALSE))</f>
        <v>0</v>
      </c>
      <c r="EF365" s="90">
        <f>IF(ISNA(VLOOKUP($B365,'[2]1516 Exp_Rev Access'!$F$7:$FS$310,115,FALSE)),"",VLOOKUP($B365,'[2]1516 Exp_Rev Access'!$F$7:$FS$310,115,FALSE))</f>
        <v>0</v>
      </c>
      <c r="EG365" s="90">
        <f>IF(ISNA(VLOOKUP($B365,'[2]1516 Exp_Rev Access'!$F$7:$FS$310,116,FALSE)),"",VLOOKUP($B365,'[2]1516 Exp_Rev Access'!$F$7:$FS$310,116,FALSE))</f>
        <v>0</v>
      </c>
      <c r="EH365" s="90">
        <f>IF(ISNA(VLOOKUP($B365,'[2]1516 Exp_Rev Access'!$F$7:$FS$310,117,FALSE)),"",VLOOKUP($B365,'[2]1516 Exp_Rev Access'!$F$7:$FS$310,117,FALSE))</f>
        <v>0</v>
      </c>
      <c r="EI365" s="90">
        <f>IF(ISNA(VLOOKUP($B365,'[2]1516 Exp_Rev Access'!$F$7:$FS$310,118,FALSE)),"",VLOOKUP($B365,'[2]1516 Exp_Rev Access'!$F$7:$FS$310,118,FALSE))</f>
        <v>0</v>
      </c>
      <c r="EJ365" s="90">
        <f>IF(ISNA(VLOOKUP($B365,'[2]1516 Exp_Rev Access'!$F$7:$FS$310,119,FALSE)),"",VLOOKUP($B365,'[2]1516 Exp_Rev Access'!$F$7:$FS$310,119,FALSE))</f>
        <v>0</v>
      </c>
      <c r="EK365" s="90">
        <f>IF(ISNA(VLOOKUP($B365,'[2]1516 Exp_Rev Access'!$F$7:$FS$310,120,FALSE)),"",VLOOKUP($B365,'[2]1516 Exp_Rev Access'!$F$7:$FS$310,120,FALSE))</f>
        <v>0</v>
      </c>
      <c r="EL365" s="90">
        <f>IF(ISNA(VLOOKUP($B365,'[2]1516 Exp_Rev Access'!$F$7:$FS$310,121,FALSE)),"",VLOOKUP($B365,'[2]1516 Exp_Rev Access'!$F$7:$FS$310,121,FALSE))</f>
        <v>0</v>
      </c>
      <c r="EM365" s="90">
        <f>IF(ISNA(VLOOKUP($B365,'[2]1516 Exp_Rev Access'!$F$7:$FS$310,122,FALSE)),"",VLOOKUP($B365,'[2]1516 Exp_Rev Access'!$F$7:$FS$310,122,FALSE))</f>
        <v>0</v>
      </c>
      <c r="EN365" s="90">
        <f>IF(ISNA(VLOOKUP($B365,'[2]1516 Exp_Rev Access'!$F$7:$FS$310,123,FALSE)),"",VLOOKUP($B365,'[2]1516 Exp_Rev Access'!$F$7:$FS$310,123,FALSE))</f>
        <v>0</v>
      </c>
      <c r="EO365" s="90">
        <f>IF(ISNA(VLOOKUP($B365,'[2]1516 Exp_Rev Access'!$F$7:$FS$310,124,FALSE)),"",VLOOKUP($B365,'[2]1516 Exp_Rev Access'!$F$7:$FS$310,124,FALSE))</f>
        <v>0</v>
      </c>
      <c r="EP365" s="90">
        <f>IF(ISNA(VLOOKUP($B365,'[2]1516 Exp_Rev Access'!$F$7:$FS$310,125,FALSE)),"",VLOOKUP($B365,'[2]1516 Exp_Rev Access'!$F$7:$FS$310,125,FALSE))</f>
        <v>0</v>
      </c>
      <c r="EQ365" s="90">
        <f>IF(ISNA(VLOOKUP($B365,'[2]1516 Exp_Rev Access'!$F$7:$FS$310,126,FALSE)),"",VLOOKUP($B365,'[2]1516 Exp_Rev Access'!$F$7:$FS$310,126,FALSE))</f>
        <v>0</v>
      </c>
      <c r="ER365" s="90">
        <f>IF(ISNA(VLOOKUP($B365,'[2]1516 Exp_Rev Access'!$F$7:$FS$310,127,FALSE)),"",VLOOKUP($B365,'[2]1516 Exp_Rev Access'!$F$7:$FS$310,127,FALSE))</f>
        <v>0</v>
      </c>
      <c r="ES365" s="90">
        <f>IF(ISNA(VLOOKUP($B365,'[2]1516 Exp_Rev Access'!$F$7:$FS$310,128,FALSE)),"",VLOOKUP($B365,'[2]1516 Exp_Rev Access'!$F$7:$FS$310,128,FALSE))</f>
        <v>0</v>
      </c>
      <c r="ET365" s="90">
        <f>IF(ISNA(VLOOKUP($B365,'[2]1516 Exp_Rev Access'!$F$7:$FS$310,129,FALSE)),"",VLOOKUP($B365,'[2]1516 Exp_Rev Access'!$F$7:$FS$310,129,FALSE))</f>
        <v>0</v>
      </c>
      <c r="EU365" s="90">
        <f>IF(ISNA(VLOOKUP($B365,'[2]1516 Exp_Rev Access'!$F$7:$FS$310,130,FALSE)),"",VLOOKUP($B365,'[2]1516 Exp_Rev Access'!$F$7:$FS$310,130,FALSE))</f>
        <v>0</v>
      </c>
      <c r="EV365" s="90">
        <f>IF(ISNA(VLOOKUP($B365,'[2]1516 Exp_Rev Access'!$F$7:$FS$310,131,FALSE)),"",VLOOKUP($B365,'[2]1516 Exp_Rev Access'!$F$7:$FS$310,131,FALSE))</f>
        <v>0</v>
      </c>
      <c r="EW365" s="90">
        <f>IF(ISNA(VLOOKUP($B365,'[2]1516 Exp_Rev Access'!$F$7:$FS$310,132,FALSE)),"",VLOOKUP($B365,'[2]1516 Exp_Rev Access'!$F$7:$FS$310,132,FALSE))</f>
        <v>0</v>
      </c>
      <c r="EX365" s="90">
        <f>IF(ISNA(VLOOKUP($B365,'[2]1516 Exp_Rev Access'!$F$7:$FS$310,133,FALSE)),"",VLOOKUP($B365,'[2]1516 Exp_Rev Access'!$F$7:$FS$310,133,FALSE))</f>
        <v>0</v>
      </c>
      <c r="EY365" s="90">
        <f>IF(ISNA(VLOOKUP($B365,'[2]1516 Exp_Rev Access'!$F$7:$FS$310,134,FALSE)),"",VLOOKUP($B365,'[2]1516 Exp_Rev Access'!$F$7:$FS$310,134,FALSE))</f>
        <v>0</v>
      </c>
      <c r="EZ365" s="90">
        <f>IF(ISNA(VLOOKUP($B365,'[2]1516 Exp_Rev Access'!$F$7:$FS$310,135,FALSE)),"",VLOOKUP($B365,'[2]1516 Exp_Rev Access'!$F$7:$FS$310,135,FALSE))</f>
        <v>0</v>
      </c>
      <c r="FA365" s="90">
        <f>IF(ISNA(VLOOKUP($B365,'[2]1516 Exp_Rev Access'!$F$7:$FS$310,136,FALSE)),"",VLOOKUP($B365,'[2]1516 Exp_Rev Access'!$F$7:$FS$310,136,FALSE))</f>
        <v>0</v>
      </c>
      <c r="FB365" s="90">
        <f>IF(ISNA(VLOOKUP($B365,'[2]1516 Exp_Rev Access'!$F$7:$FS$310,137,FALSE)),"",VLOOKUP($B365,'[2]1516 Exp_Rev Access'!$F$7:$FS$310,137,FALSE))</f>
        <v>0</v>
      </c>
      <c r="FC365" s="90">
        <f>IF(ISNA(VLOOKUP($B365,'[2]1516 Exp_Rev Access'!$F$7:$FS$310,138,FALSE)),"",VLOOKUP($B365,'[2]1516 Exp_Rev Access'!$F$7:$FS$310,138,FALSE))</f>
        <v>0</v>
      </c>
      <c r="FD365" s="90">
        <f>IF(ISNA(VLOOKUP($B365,'[2]1516 Exp_Rev Access'!$F$7:$FS$310,139,FALSE)),"",VLOOKUP($B365,'[2]1516 Exp_Rev Access'!$F$7:$FS$310,139,FALSE))</f>
        <v>0</v>
      </c>
      <c r="FE365" s="90">
        <f>IF(ISNA(VLOOKUP($B365,'[2]1516 Exp_Rev Access'!$F$7:$FS$310,140,FALSE)),"",VLOOKUP($B365,'[2]1516 Exp_Rev Access'!$F$7:$FS$310,140,FALSE))</f>
        <v>0</v>
      </c>
      <c r="FF365" s="90">
        <f>IF(ISNA(VLOOKUP($B365,'[2]1516 Exp_Rev Access'!$F$7:$FS$310,141,FALSE)),"",VLOOKUP($B365,'[2]1516 Exp_Rev Access'!$F$7:$FS$310,141,FALSE))</f>
        <v>0</v>
      </c>
      <c r="FG365" s="90">
        <f>IF(ISNA(VLOOKUP($B365,'[2]1516 Exp_Rev Access'!$F$7:$FS$310,142,FALSE)),"",VLOOKUP($B365,'[2]1516 Exp_Rev Access'!$F$7:$FS$310,142,FALSE))</f>
        <v>0</v>
      </c>
      <c r="FH365" s="90">
        <f>IF(ISNA(VLOOKUP($B365,'[2]1516 Exp_Rev Access'!$F$7:$FS$310,143,FALSE)),"",VLOOKUP($B365,'[2]1516 Exp_Rev Access'!$F$7:$FS$310,143,FALSE))</f>
        <v>0</v>
      </c>
      <c r="FI365" s="90">
        <f>IF(ISNA(VLOOKUP($B365,'[2]1516 Exp_Rev Access'!$F$7:$FS$310,144,FALSE)),"",VLOOKUP($B365,'[2]1516 Exp_Rev Access'!$F$7:$FS$310,144,FALSE))</f>
        <v>0</v>
      </c>
      <c r="FJ365" s="90">
        <f>IF(ISNA(VLOOKUP($B365,'[2]1516 Exp_Rev Access'!$F$7:$FS$310,145,FALSE)),"",VLOOKUP($B365,'[2]1516 Exp_Rev Access'!$F$7:$FS$310,145,FALSE))</f>
        <v>0</v>
      </c>
      <c r="FK365" s="90">
        <f>IF(ISNA(VLOOKUP($B365,'[2]1516 Exp_Rev Access'!$F$7:$FS$310,146,FALSE)),"",VLOOKUP($B365,'[2]1516 Exp_Rev Access'!$F$7:$FS$310,146,FALSE))</f>
        <v>0</v>
      </c>
      <c r="FL365" s="90">
        <f>IF(ISNA(VLOOKUP($B365,'[2]1516 Exp_Rev Access'!$F$7:$FS$310,1147,FALSE)),"",VLOOKUP($B365,'[2]1516 Exp_Rev Access'!$F$7:$FS$310,147,FALSE))</f>
        <v>0</v>
      </c>
      <c r="FM365" s="90">
        <f>IF(ISNA(VLOOKUP($B365,'[2]1516 Exp_Rev Access'!$F$7:$FS$310,148,FALSE)),"",VLOOKUP($B365,'[2]1516 Exp_Rev Access'!$F$7:$FS$310,148,FALSE))</f>
        <v>65694.92</v>
      </c>
      <c r="FN365" s="90">
        <f>IF(ISNA(VLOOKUP($B365,'[2]1516 Exp_Rev Access'!$F$7:$FS$310,149,FALSE)),"",VLOOKUP($B365,'[2]1516 Exp_Rev Access'!$F$7:$FS$310,149,FALSE))</f>
        <v>0</v>
      </c>
      <c r="FO365" s="90">
        <f>IF(ISNA(VLOOKUP($B365,'[2]1516 Exp_Rev Access'!$F$7:$FS$310,150,FALSE)),"",VLOOKUP($B365,'[2]1516 Exp_Rev Access'!$F$7:$FS$310,150,FALSE))</f>
        <v>0</v>
      </c>
      <c r="FP365" s="90">
        <f>IF(ISNA(VLOOKUP($B365,'[2]1516 Exp_Rev Access'!$F$7:$FS$310,151,FALSE)),"",VLOOKUP($B365,'[2]1516 Exp_Rev Access'!$F$7:$FS$310,151,FALSE))</f>
        <v>0</v>
      </c>
      <c r="FQ365" s="90">
        <f>IF(ISNA(VLOOKUP($B365,'[2]1516 Exp_Rev Access'!$F$7:$FS$310,152,FALSE)),"",VLOOKUP($B365,'[2]1516 Exp_Rev Access'!$F$7:$FS$310,152,FALSE))</f>
        <v>0</v>
      </c>
      <c r="FR365" s="90">
        <f>IF(ISNA(VLOOKUP($B365,'[2]1516 Exp_Rev Access'!$F$7:$FS$310,153,FALSE)),"",VLOOKUP($B365,'[2]1516 Exp_Rev Access'!$F$7:$FS$310,153,FALSE))</f>
        <v>7109.39</v>
      </c>
      <c r="FS365" s="53">
        <f>SUM(CH365:FR365)</f>
        <v>372438.63</v>
      </c>
      <c r="FT365" s="92">
        <f>FS365/E365</f>
        <v>6.1162642993288822E-2</v>
      </c>
      <c r="FU365" s="116">
        <f>FS365/D365</f>
        <v>819.42890145431352</v>
      </c>
      <c r="FV365" s="90">
        <f>IF(ISNA(VLOOKUP($B365,'[2]1516 Exp_Rev Access'!$F$7:$FS$310,154,FALSE)),"",VLOOKUP($B365,'[2]1516 Exp_Rev Access'!$F$7:$FS$310,154,FALSE))</f>
        <v>0</v>
      </c>
      <c r="FW365" s="90">
        <f>IF(ISNA(VLOOKUP($B365,'[2]1516 Exp_Rev Access'!$F$7:$FS$310,155,FALSE)),"",VLOOKUP($B365,'[2]1516 Exp_Rev Access'!$F$7:$FS$310,155,FALSE))</f>
        <v>0</v>
      </c>
      <c r="FX365" s="90">
        <f>IF(ISNA(VLOOKUP($B365,'[2]1516 Exp_Rev Access'!$F$7:$FS$310,156,FALSE)),"",VLOOKUP($B365,'[2]1516 Exp_Rev Access'!$F$7:$FS$310,156,FALSE))</f>
        <v>0</v>
      </c>
      <c r="FY365" s="90">
        <f>IF(ISNA(VLOOKUP($B365,'[2]1516 Exp_Rev Access'!$F$7:$FS$310,157,FALSE)),"",VLOOKUP($B365,'[2]1516 Exp_Rev Access'!$F$7:$FS$310,157,FALSE))</f>
        <v>0</v>
      </c>
      <c r="FZ365" s="90">
        <f>IF(ISNA(VLOOKUP($B365,'[2]1516 Exp_Rev Access'!$F$7:$FS$310,158,FALSE)),"",VLOOKUP($B365,'[2]1516 Exp_Rev Access'!$F$7:$FS$310,158,FALSE))</f>
        <v>0</v>
      </c>
      <c r="GA365" s="90">
        <f>IF(ISNA(VLOOKUP($B365,'[2]1516 Exp_Rev Access'!$F$7:$FS$310,159,FALSE)),"",VLOOKUP($B365,'[2]1516 Exp_Rev Access'!$F$7:$FS$310,159,FALSE))</f>
        <v>0</v>
      </c>
      <c r="GB365" s="90">
        <f>IF(ISNA(VLOOKUP($B365,'[2]1516 Exp_Rev Access'!$F$7:$FS$310,160,FALSE)),"",VLOOKUP($B365,'[2]1516 Exp_Rev Access'!$F$7:$FS$310,160,FALSE))</f>
        <v>0</v>
      </c>
      <c r="GC365" s="90">
        <f>IF(ISNA(VLOOKUP($B365,'[2]1516 Exp_Rev Access'!$F$7:$FS$310,161,FALSE)),"",VLOOKUP($B365,'[2]1516 Exp_Rev Access'!$F$7:$FS$310,161,FALSE))</f>
        <v>0</v>
      </c>
      <c r="GD365" s="90">
        <f>IF(ISNA(VLOOKUP($B365,'[2]1516 Exp_Rev Access'!$F$7:$FS$310,162,FALSE)),"",VLOOKUP($B365,'[2]1516 Exp_Rev Access'!$F$7:$FS$310,162,FALSE))</f>
        <v>0</v>
      </c>
      <c r="GE365" s="90">
        <f>IF(ISNA(VLOOKUP($B365,'[2]1516 Exp_Rev Access'!$F$7:$FS$310,163,FALSE)),"",VLOOKUP($B365,'[2]1516 Exp_Rev Access'!$F$7:$FS$310,163,FALSE))</f>
        <v>0</v>
      </c>
      <c r="GF365" s="90">
        <f>IF(ISNA(VLOOKUP($B365,'[2]1516 Exp_Rev Access'!$F$7:$FS$310,164,FALSE)),"",VLOOKUP($B365,'[2]1516 Exp_Rev Access'!$F$7:$FS$310,164,FALSE))</f>
        <v>0</v>
      </c>
      <c r="GG365" s="90">
        <f>IF(ISNA(VLOOKUP($B365,'[2]1516 Exp_Rev Access'!$F$7:$FS$310,165,FALSE)),"",VLOOKUP($B365,'[2]1516 Exp_Rev Access'!$F$7:$FS$310,165,FALSE))</f>
        <v>0</v>
      </c>
      <c r="GH365" s="90">
        <f>IF(ISNA(VLOOKUP($B365,'[2]1516 Exp_Rev Access'!$F$7:$FS$310,166,FALSE)),"",VLOOKUP($B365,'[2]1516 Exp_Rev Access'!$F$7:$FS$310,166,FALSE))</f>
        <v>0</v>
      </c>
      <c r="GI365" s="90">
        <f>IF(ISNA(VLOOKUP($B365,'[2]1516 Exp_Rev Access'!$F$7:$FS$310,167,FALSE)),"",VLOOKUP($B365,'[2]1516 Exp_Rev Access'!$F$7:$FS$310,167,FALSE))</f>
        <v>0</v>
      </c>
      <c r="GJ365" s="90">
        <f>IF(ISNA(VLOOKUP($B365,'[2]1516 Exp_Rev Access'!$F$7:$FS$310,168,FALSE)),"",VLOOKUP($B365,'[2]1516 Exp_Rev Access'!$F$7:$FS$310,168,FALSE))</f>
        <v>0</v>
      </c>
      <c r="GK365" s="90">
        <f>IF(ISNA(VLOOKUP($B365,'[2]1516 Exp_Rev Access'!$F$7:$FS$310,169,FALSE)),"",VLOOKUP($B365,'[2]1516 Exp_Rev Access'!$F$7:$FS$310,169,FALSE))</f>
        <v>2980.34</v>
      </c>
      <c r="GL365" s="90">
        <f>IF(ISNA(VLOOKUP($B365,'[2]1516 Exp_Rev Access'!$F$7:$FS$310,170,FALSE)),"",VLOOKUP($B365,'[2]1516 Exp_Rev Access'!$F$7:$FS$310,170,FALSE))</f>
        <v>50574.720000000001</v>
      </c>
      <c r="GM365" s="90">
        <f>IF(ISNA(VLOOKUP($B365,'[2]1516 Exp_Rev Access'!$F$7:$FT$310,171,FALSE)),"",VLOOKUP($B365,'[2]1516 Exp_Rev Access'!$F$7:$FT$310,171,FALSE))</f>
        <v>13582.18</v>
      </c>
      <c r="GN365" s="90">
        <f>IF(ISNA(VLOOKUP($B365,'[2]1516 Exp_Rev Access'!$F$7:$FU$310,172,FALSE)),"",VLOOKUP($B365,'[2]1516 Exp_Rev Access'!$F$7:$FU$310,172,FALSE))</f>
        <v>0</v>
      </c>
      <c r="GO365" s="90">
        <f>IF(ISNA(VLOOKUP($B365,'[2]1516 Exp_Rev Access'!$F$7:$FV$310,173,FALSE)),"",VLOOKUP($B365,'[2]1516 Exp_Rev Access'!$F$7:$FV$310,173,FALSE))</f>
        <v>0</v>
      </c>
      <c r="GP365" s="90">
        <f>IF(ISNA(VLOOKUP($B365,'[2]1516 Exp_Rev Access'!$F$7:$GA$310,174,FALSE)),"",VLOOKUP($B365,'[2]1516 Exp_Rev Access'!$F$7:$GA$310,174,FALSE))</f>
        <v>0</v>
      </c>
      <c r="GQ365" s="90">
        <f>IF(ISNA(VLOOKUP($B365,'[2]1516 Exp_Rev Access'!$F$7:$GA$310,175,FALSE)),"",VLOOKUP($B365,'[2]1516 Exp_Rev Access'!$F$7:$GA$310,175,FALSE))</f>
        <v>0</v>
      </c>
      <c r="GR365" s="90">
        <f>IF(ISNA(VLOOKUP($B365,'[2]1516 Exp_Rev Access'!$F$7:$GA$310,176,FALSE)),"",VLOOKUP($B365,'[2]1516 Exp_Rev Access'!$F$7:$GA$310,176,FALSE))</f>
        <v>0</v>
      </c>
      <c r="GS365" s="90">
        <f>IF(ISNA(VLOOKUP($B365,'[2]1516 Exp_Rev Access'!$F$7:$GA$310,177,FALSE)),"",VLOOKUP($B365,'[2]1516 Exp_Rev Access'!$F$7:$GA$310,177,FALSE))</f>
        <v>0</v>
      </c>
      <c r="GT365" s="90">
        <f>IF(ISNA(VLOOKUP($B365,'[2]1516 Exp_Rev Access'!$F$7:$GA$310,178,FALSE)),"",VLOOKUP($B365,'[2]1516 Exp_Rev Access'!$F$7:$GA$310,178,FALSE))</f>
        <v>0</v>
      </c>
      <c r="GU365" s="53">
        <f t="shared" ref="GU365" si="878">SUM(FV365:GT365)</f>
        <v>67137.239999999991</v>
      </c>
      <c r="GV365" s="92">
        <f t="shared" ref="GV365" si="879">GU365/E365</f>
        <v>1.1025416567757081E-2</v>
      </c>
      <c r="GW365" s="114">
        <f t="shared" ref="GW365" si="880">GU365/D365</f>
        <v>147.71344964907263</v>
      </c>
    </row>
    <row r="366" spans="1:222" x14ac:dyDescent="0.2">
      <c r="A366" s="99"/>
      <c r="B366" s="100"/>
      <c r="C366" s="100" t="s">
        <v>185</v>
      </c>
      <c r="D366" s="101">
        <f>SUM(D365)</f>
        <v>454.50999999999993</v>
      </c>
      <c r="E366" s="102">
        <f>SUM(E365)</f>
        <v>6089315.5</v>
      </c>
      <c r="F366" s="103">
        <f>SUM(F365)</f>
        <v>6089315.5</v>
      </c>
      <c r="G366" s="70">
        <f>F366-E366</f>
        <v>0</v>
      </c>
      <c r="H366" s="103">
        <f>H365</f>
        <v>850397.6</v>
      </c>
      <c r="I366" s="103">
        <f t="shared" ref="I366:N366" si="881">I365</f>
        <v>0</v>
      </c>
      <c r="J366" s="103">
        <f t="shared" si="881"/>
        <v>314.33</v>
      </c>
      <c r="K366" s="103">
        <f t="shared" si="881"/>
        <v>161533.82</v>
      </c>
      <c r="L366" s="103">
        <f t="shared" si="881"/>
        <v>0</v>
      </c>
      <c r="M366" s="103">
        <f t="shared" si="881"/>
        <v>0</v>
      </c>
      <c r="N366" s="103">
        <f t="shared" si="881"/>
        <v>1012245.75</v>
      </c>
      <c r="O366" s="69">
        <f>N366/E366</f>
        <v>0.16623309302991446</v>
      </c>
      <c r="P366" s="103">
        <f>N366/D366</f>
        <v>2227.1143649204641</v>
      </c>
      <c r="Q366" s="103">
        <f t="shared" ref="Q366:AM366" si="882">Q365</f>
        <v>12410</v>
      </c>
      <c r="R366" s="103">
        <f t="shared" si="882"/>
        <v>0</v>
      </c>
      <c r="S366" s="103">
        <f t="shared" si="882"/>
        <v>0</v>
      </c>
      <c r="T366" s="103">
        <f t="shared" si="882"/>
        <v>0</v>
      </c>
      <c r="U366" s="103">
        <f t="shared" si="882"/>
        <v>5400</v>
      </c>
      <c r="V366" s="103">
        <f t="shared" si="882"/>
        <v>0</v>
      </c>
      <c r="W366" s="103">
        <f t="shared" si="882"/>
        <v>0</v>
      </c>
      <c r="X366" s="103">
        <f t="shared" si="882"/>
        <v>0</v>
      </c>
      <c r="Y366" s="103">
        <f t="shared" si="882"/>
        <v>2698.45</v>
      </c>
      <c r="Z366" s="103">
        <f t="shared" si="882"/>
        <v>0</v>
      </c>
      <c r="AA366" s="103">
        <f t="shared" si="882"/>
        <v>0</v>
      </c>
      <c r="AB366" s="103">
        <f t="shared" si="882"/>
        <v>0</v>
      </c>
      <c r="AC366" s="103">
        <f t="shared" si="882"/>
        <v>0</v>
      </c>
      <c r="AD366" s="103">
        <f t="shared" si="882"/>
        <v>27901.03</v>
      </c>
      <c r="AE366" s="103">
        <f t="shared" si="882"/>
        <v>3339.64</v>
      </c>
      <c r="AF366" s="103">
        <f t="shared" si="882"/>
        <v>0</v>
      </c>
      <c r="AG366" s="103">
        <f t="shared" si="882"/>
        <v>4462.7</v>
      </c>
      <c r="AH366" s="103">
        <f t="shared" si="882"/>
        <v>1098.83</v>
      </c>
      <c r="AI366" s="103">
        <f t="shared" si="882"/>
        <v>3250.11</v>
      </c>
      <c r="AJ366" s="103">
        <f t="shared" si="882"/>
        <v>1104.79</v>
      </c>
      <c r="AK366" s="103">
        <f t="shared" si="882"/>
        <v>40</v>
      </c>
      <c r="AL366" s="103">
        <f t="shared" si="882"/>
        <v>58637.73</v>
      </c>
      <c r="AM366" s="103">
        <f t="shared" si="882"/>
        <v>120343.28</v>
      </c>
      <c r="AN366" s="71">
        <f>AM366/E366</f>
        <v>1.9763022625449444E-2</v>
      </c>
      <c r="AO366" s="70">
        <f>AM366/D366</f>
        <v>264.77586851774441</v>
      </c>
      <c r="AP366" s="103">
        <f t="shared" ref="AP366:AU366" si="883">AP365</f>
        <v>3301130.35</v>
      </c>
      <c r="AQ366" s="103">
        <f t="shared" si="883"/>
        <v>108621.07</v>
      </c>
      <c r="AR366" s="103">
        <f t="shared" si="883"/>
        <v>120973.16</v>
      </c>
      <c r="AS366" s="103">
        <f t="shared" si="883"/>
        <v>0</v>
      </c>
      <c r="AT366" s="103">
        <f t="shared" si="883"/>
        <v>200</v>
      </c>
      <c r="AU366" s="123">
        <f t="shared" si="883"/>
        <v>3530924.58</v>
      </c>
      <c r="AV366" s="73">
        <f>AU366/E366</f>
        <v>0.57985574569095655</v>
      </c>
      <c r="AW366" s="103">
        <f>AU366/D366</f>
        <v>7768.6400299223351</v>
      </c>
      <c r="AX366" s="103">
        <f t="shared" ref="AX366:BV366" si="884">AX365</f>
        <v>3749.3</v>
      </c>
      <c r="AY366" s="103">
        <f t="shared" si="884"/>
        <v>523466.17</v>
      </c>
      <c r="AZ366" s="103">
        <f t="shared" si="884"/>
        <v>11289.19</v>
      </c>
      <c r="BA366" s="103">
        <f t="shared" si="884"/>
        <v>0</v>
      </c>
      <c r="BB366" s="103">
        <f t="shared" si="884"/>
        <v>0</v>
      </c>
      <c r="BC366" s="103">
        <f t="shared" si="884"/>
        <v>127115.78</v>
      </c>
      <c r="BD366" s="103">
        <f t="shared" si="884"/>
        <v>0</v>
      </c>
      <c r="BE366" s="103">
        <f t="shared" si="884"/>
        <v>23477.25</v>
      </c>
      <c r="BF366" s="103">
        <f t="shared" si="884"/>
        <v>0</v>
      </c>
      <c r="BG366" s="103">
        <f t="shared" si="884"/>
        <v>17138.03</v>
      </c>
      <c r="BH366" s="103">
        <f t="shared" si="884"/>
        <v>2236.9299999999998</v>
      </c>
      <c r="BI366" s="103">
        <f t="shared" si="884"/>
        <v>0</v>
      </c>
      <c r="BJ366" s="103">
        <f t="shared" si="884"/>
        <v>4526.2299999999996</v>
      </c>
      <c r="BK366" s="103">
        <f t="shared" si="884"/>
        <v>267860.67</v>
      </c>
      <c r="BL366" s="103">
        <f t="shared" si="884"/>
        <v>0</v>
      </c>
      <c r="BM366" s="103">
        <f t="shared" si="884"/>
        <v>0</v>
      </c>
      <c r="BN366" s="103">
        <f t="shared" si="884"/>
        <v>0</v>
      </c>
      <c r="BO366" s="103">
        <f t="shared" si="884"/>
        <v>0</v>
      </c>
      <c r="BP366" s="103">
        <f t="shared" si="884"/>
        <v>0</v>
      </c>
      <c r="BQ366" s="103">
        <f>BQ365</f>
        <v>0</v>
      </c>
      <c r="BR366" s="103">
        <f t="shared" si="884"/>
        <v>0</v>
      </c>
      <c r="BS366" s="103">
        <f t="shared" si="884"/>
        <v>0</v>
      </c>
      <c r="BT366" s="103">
        <f t="shared" si="884"/>
        <v>0</v>
      </c>
      <c r="BU366" s="103">
        <f>BU365</f>
        <v>0</v>
      </c>
      <c r="BV366" s="103">
        <f t="shared" si="884"/>
        <v>980859.55</v>
      </c>
      <c r="BW366" s="71">
        <f>BV366/E366</f>
        <v>0.16107878627737388</v>
      </c>
      <c r="BX366" s="70">
        <f>BV366/D366</f>
        <v>2158.0593386284136</v>
      </c>
      <c r="BY366" s="103">
        <f t="shared" ref="BY366:CE366" si="885">BY365</f>
        <v>0</v>
      </c>
      <c r="BZ366" s="103">
        <f t="shared" si="885"/>
        <v>0</v>
      </c>
      <c r="CA366" s="103">
        <f t="shared" si="885"/>
        <v>0</v>
      </c>
      <c r="CB366" s="103">
        <f t="shared" si="885"/>
        <v>5366.47</v>
      </c>
      <c r="CC366" s="103">
        <f t="shared" si="885"/>
        <v>0</v>
      </c>
      <c r="CD366" s="103">
        <f t="shared" si="885"/>
        <v>0</v>
      </c>
      <c r="CE366" s="103">
        <f t="shared" si="885"/>
        <v>5366.47</v>
      </c>
      <c r="CF366" s="71">
        <f>CE366/E366</f>
        <v>8.8129281525977765E-4</v>
      </c>
      <c r="CG366" s="72">
        <f>CE366/D366</f>
        <v>11.807154958086732</v>
      </c>
      <c r="CH366" s="103">
        <f t="shared" ref="CH366:ES366" si="886">CH365</f>
        <v>0</v>
      </c>
      <c r="CI366" s="103">
        <f t="shared" si="886"/>
        <v>0</v>
      </c>
      <c r="CJ366" s="103">
        <f t="shared" si="886"/>
        <v>0</v>
      </c>
      <c r="CK366" s="103">
        <f t="shared" si="886"/>
        <v>0</v>
      </c>
      <c r="CL366" s="103">
        <f t="shared" si="886"/>
        <v>0</v>
      </c>
      <c r="CM366" s="103">
        <f t="shared" si="886"/>
        <v>0</v>
      </c>
      <c r="CN366" s="103">
        <f t="shared" si="886"/>
        <v>0</v>
      </c>
      <c r="CO366" s="103">
        <f t="shared" si="886"/>
        <v>0</v>
      </c>
      <c r="CP366" s="103">
        <f t="shared" si="886"/>
        <v>0</v>
      </c>
      <c r="CQ366" s="103">
        <f t="shared" si="886"/>
        <v>0</v>
      </c>
      <c r="CR366" s="103">
        <f t="shared" si="886"/>
        <v>0</v>
      </c>
      <c r="CS366" s="103">
        <f t="shared" si="886"/>
        <v>4077.13</v>
      </c>
      <c r="CT366" s="103">
        <f t="shared" si="886"/>
        <v>0</v>
      </c>
      <c r="CU366" s="103">
        <f t="shared" si="886"/>
        <v>115726.59</v>
      </c>
      <c r="CV366" s="103">
        <f t="shared" si="886"/>
        <v>41733</v>
      </c>
      <c r="CW366" s="103">
        <f t="shared" si="886"/>
        <v>0</v>
      </c>
      <c r="CX366" s="103">
        <f t="shared" si="886"/>
        <v>0</v>
      </c>
      <c r="CY366" s="103">
        <f t="shared" si="886"/>
        <v>0</v>
      </c>
      <c r="CZ366" s="103">
        <f t="shared" si="886"/>
        <v>0</v>
      </c>
      <c r="DA366" s="103">
        <f t="shared" si="886"/>
        <v>0</v>
      </c>
      <c r="DB366" s="103">
        <f t="shared" si="886"/>
        <v>0</v>
      </c>
      <c r="DC366" s="103">
        <f t="shared" si="886"/>
        <v>0</v>
      </c>
      <c r="DD366" s="103">
        <f t="shared" si="886"/>
        <v>0</v>
      </c>
      <c r="DE366" s="103">
        <f t="shared" si="886"/>
        <v>0</v>
      </c>
      <c r="DF366" s="103">
        <f t="shared" si="886"/>
        <v>0</v>
      </c>
      <c r="DG366" s="103">
        <f t="shared" si="886"/>
        <v>0</v>
      </c>
      <c r="DH366" s="103">
        <f t="shared" si="886"/>
        <v>0</v>
      </c>
      <c r="DI366" s="103">
        <f t="shared" si="886"/>
        <v>138097.60000000001</v>
      </c>
      <c r="DJ366" s="103">
        <f t="shared" si="886"/>
        <v>0</v>
      </c>
      <c r="DK366" s="103">
        <f t="shared" si="886"/>
        <v>0</v>
      </c>
      <c r="DL366" s="103">
        <f t="shared" si="886"/>
        <v>0</v>
      </c>
      <c r="DM366" s="103">
        <f t="shared" si="886"/>
        <v>0</v>
      </c>
      <c r="DN366" s="103">
        <f t="shared" si="886"/>
        <v>0</v>
      </c>
      <c r="DO366" s="103">
        <f t="shared" si="886"/>
        <v>0</v>
      </c>
      <c r="DP366" s="103">
        <f t="shared" si="886"/>
        <v>0</v>
      </c>
      <c r="DQ366" s="103">
        <f t="shared" si="886"/>
        <v>0</v>
      </c>
      <c r="DR366" s="103">
        <f t="shared" si="886"/>
        <v>0</v>
      </c>
      <c r="DS366" s="103">
        <f t="shared" si="886"/>
        <v>0</v>
      </c>
      <c r="DT366" s="103">
        <f t="shared" si="886"/>
        <v>0</v>
      </c>
      <c r="DU366" s="103">
        <f t="shared" si="886"/>
        <v>0</v>
      </c>
      <c r="DV366" s="103">
        <f t="shared" si="886"/>
        <v>0</v>
      </c>
      <c r="DW366" s="103">
        <f t="shared" si="886"/>
        <v>0</v>
      </c>
      <c r="DX366" s="103">
        <f t="shared" si="886"/>
        <v>0</v>
      </c>
      <c r="DY366" s="103">
        <f t="shared" si="886"/>
        <v>0</v>
      </c>
      <c r="DZ366" s="103">
        <f t="shared" si="886"/>
        <v>0</v>
      </c>
      <c r="EA366" s="103">
        <f t="shared" si="886"/>
        <v>0</v>
      </c>
      <c r="EB366" s="103">
        <f t="shared" si="886"/>
        <v>0</v>
      </c>
      <c r="EC366" s="103">
        <f t="shared" si="886"/>
        <v>0</v>
      </c>
      <c r="ED366" s="103">
        <f t="shared" si="886"/>
        <v>0</v>
      </c>
      <c r="EE366" s="103">
        <f t="shared" si="886"/>
        <v>0</v>
      </c>
      <c r="EF366" s="103">
        <f t="shared" si="886"/>
        <v>0</v>
      </c>
      <c r="EG366" s="103">
        <f t="shared" si="886"/>
        <v>0</v>
      </c>
      <c r="EH366" s="103">
        <f t="shared" si="886"/>
        <v>0</v>
      </c>
      <c r="EI366" s="103">
        <f t="shared" si="886"/>
        <v>0</v>
      </c>
      <c r="EJ366" s="103">
        <f t="shared" si="886"/>
        <v>0</v>
      </c>
      <c r="EK366" s="103">
        <f t="shared" si="886"/>
        <v>0</v>
      </c>
      <c r="EL366" s="103">
        <f t="shared" si="886"/>
        <v>0</v>
      </c>
      <c r="EM366" s="103">
        <f t="shared" si="886"/>
        <v>0</v>
      </c>
      <c r="EN366" s="103">
        <f t="shared" si="886"/>
        <v>0</v>
      </c>
      <c r="EO366" s="103">
        <f t="shared" si="886"/>
        <v>0</v>
      </c>
      <c r="EP366" s="103">
        <f t="shared" si="886"/>
        <v>0</v>
      </c>
      <c r="EQ366" s="103">
        <f t="shared" si="886"/>
        <v>0</v>
      </c>
      <c r="ER366" s="103">
        <f t="shared" si="886"/>
        <v>0</v>
      </c>
      <c r="ES366" s="103">
        <f t="shared" si="886"/>
        <v>0</v>
      </c>
      <c r="ET366" s="103">
        <f t="shared" ref="ET366:FR366" si="887">ET365</f>
        <v>0</v>
      </c>
      <c r="EU366" s="103">
        <f t="shared" si="887"/>
        <v>0</v>
      </c>
      <c r="EV366" s="103">
        <f t="shared" si="887"/>
        <v>0</v>
      </c>
      <c r="EW366" s="103">
        <f t="shared" si="887"/>
        <v>0</v>
      </c>
      <c r="EX366" s="103">
        <f t="shared" si="887"/>
        <v>0</v>
      </c>
      <c r="EY366" s="103">
        <f t="shared" si="887"/>
        <v>0</v>
      </c>
      <c r="EZ366" s="103">
        <f t="shared" si="887"/>
        <v>0</v>
      </c>
      <c r="FA366" s="103">
        <f t="shared" si="887"/>
        <v>0</v>
      </c>
      <c r="FB366" s="103">
        <f t="shared" si="887"/>
        <v>0</v>
      </c>
      <c r="FC366" s="103">
        <f t="shared" si="887"/>
        <v>0</v>
      </c>
      <c r="FD366" s="103">
        <f t="shared" si="887"/>
        <v>0</v>
      </c>
      <c r="FE366" s="103">
        <f t="shared" si="887"/>
        <v>0</v>
      </c>
      <c r="FF366" s="103">
        <f t="shared" si="887"/>
        <v>0</v>
      </c>
      <c r="FG366" s="103">
        <f t="shared" si="887"/>
        <v>0</v>
      </c>
      <c r="FH366" s="103">
        <f t="shared" si="887"/>
        <v>0</v>
      </c>
      <c r="FI366" s="103">
        <f t="shared" si="887"/>
        <v>0</v>
      </c>
      <c r="FJ366" s="103">
        <f t="shared" si="887"/>
        <v>0</v>
      </c>
      <c r="FK366" s="103">
        <f t="shared" si="887"/>
        <v>0</v>
      </c>
      <c r="FL366" s="103">
        <f t="shared" si="887"/>
        <v>0</v>
      </c>
      <c r="FM366" s="103">
        <f t="shared" si="887"/>
        <v>65694.92</v>
      </c>
      <c r="FN366" s="103">
        <f t="shared" si="887"/>
        <v>0</v>
      </c>
      <c r="FO366" s="103">
        <f t="shared" si="887"/>
        <v>0</v>
      </c>
      <c r="FP366" s="103">
        <f t="shared" si="887"/>
        <v>0</v>
      </c>
      <c r="FQ366" s="103">
        <f t="shared" si="887"/>
        <v>0</v>
      </c>
      <c r="FR366" s="103">
        <f t="shared" si="887"/>
        <v>7109.39</v>
      </c>
      <c r="FS366" s="103">
        <f>FS365</f>
        <v>372438.63</v>
      </c>
      <c r="FT366" s="71">
        <f>FS366/E366</f>
        <v>6.1162642993288822E-2</v>
      </c>
      <c r="FU366" s="106">
        <f>FS366/D366</f>
        <v>819.42890145431352</v>
      </c>
      <c r="FV366" s="90">
        <f>FV365</f>
        <v>0</v>
      </c>
      <c r="FW366" s="90">
        <f t="shared" ref="FW366:GU366" si="888">FW365</f>
        <v>0</v>
      </c>
      <c r="FX366" s="90">
        <f t="shared" si="888"/>
        <v>0</v>
      </c>
      <c r="FY366" s="90">
        <f t="shared" si="888"/>
        <v>0</v>
      </c>
      <c r="FZ366" s="90">
        <f t="shared" si="888"/>
        <v>0</v>
      </c>
      <c r="GA366" s="90">
        <f t="shared" si="888"/>
        <v>0</v>
      </c>
      <c r="GB366" s="90">
        <f t="shared" si="888"/>
        <v>0</v>
      </c>
      <c r="GC366" s="90">
        <f t="shared" si="888"/>
        <v>0</v>
      </c>
      <c r="GD366" s="90">
        <f t="shared" si="888"/>
        <v>0</v>
      </c>
      <c r="GE366" s="90">
        <f t="shared" si="888"/>
        <v>0</v>
      </c>
      <c r="GF366" s="103">
        <f t="shared" si="888"/>
        <v>0</v>
      </c>
      <c r="GG366" s="103">
        <f t="shared" si="888"/>
        <v>0</v>
      </c>
      <c r="GH366" s="103">
        <f t="shared" si="888"/>
        <v>0</v>
      </c>
      <c r="GI366" s="103">
        <f t="shared" si="888"/>
        <v>0</v>
      </c>
      <c r="GJ366" s="103">
        <f t="shared" si="888"/>
        <v>0</v>
      </c>
      <c r="GK366" s="103">
        <f t="shared" si="888"/>
        <v>2980.34</v>
      </c>
      <c r="GL366" s="103">
        <f t="shared" si="888"/>
        <v>50574.720000000001</v>
      </c>
      <c r="GM366" s="103">
        <f t="shared" si="888"/>
        <v>13582.18</v>
      </c>
      <c r="GN366" s="103">
        <f t="shared" si="888"/>
        <v>0</v>
      </c>
      <c r="GO366" s="103">
        <f t="shared" si="888"/>
        <v>0</v>
      </c>
      <c r="GP366" s="103">
        <f t="shared" si="888"/>
        <v>0</v>
      </c>
      <c r="GQ366" s="103">
        <f t="shared" si="888"/>
        <v>0</v>
      </c>
      <c r="GR366" s="103">
        <f t="shared" si="888"/>
        <v>0</v>
      </c>
      <c r="GS366" s="103">
        <f t="shared" si="888"/>
        <v>0</v>
      </c>
      <c r="GT366" s="103">
        <f t="shared" si="888"/>
        <v>0</v>
      </c>
      <c r="GU366" s="103">
        <f t="shared" si="888"/>
        <v>67137.239999999991</v>
      </c>
      <c r="GV366" s="71">
        <f>GU366/E366</f>
        <v>1.1025416567757081E-2</v>
      </c>
      <c r="GW366" s="107">
        <f>GU366/D366</f>
        <v>147.71344964907263</v>
      </c>
    </row>
    <row r="367" spans="1:222" ht="4.5" customHeight="1" x14ac:dyDescent="0.2">
      <c r="B367" s="87"/>
      <c r="C367" s="100"/>
      <c r="D367" s="120"/>
      <c r="E367" s="121"/>
      <c r="F367" s="81"/>
      <c r="G367" s="81"/>
      <c r="H367" s="81"/>
      <c r="I367" s="81"/>
      <c r="J367" s="81"/>
      <c r="K367" s="81"/>
      <c r="L367" s="81"/>
      <c r="M367" s="81"/>
      <c r="N367" s="81"/>
      <c r="O367" s="92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92"/>
      <c r="AO367" s="81"/>
      <c r="AP367" s="81"/>
      <c r="AQ367" s="81"/>
      <c r="AR367" s="81"/>
      <c r="AS367" s="81"/>
      <c r="AT367" s="81"/>
      <c r="AU367" s="81"/>
      <c r="AV367" s="92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1"/>
      <c r="BO367" s="81"/>
      <c r="BP367" s="81"/>
      <c r="BQ367" s="81"/>
      <c r="BR367" s="81"/>
      <c r="BS367" s="81"/>
      <c r="BT367" s="81"/>
      <c r="BU367" s="81"/>
      <c r="BV367" s="81"/>
      <c r="BW367" s="92"/>
      <c r="BX367" s="81"/>
      <c r="BY367" s="81"/>
      <c r="BZ367" s="81"/>
      <c r="CA367" s="81"/>
      <c r="CB367" s="81"/>
      <c r="CC367" s="81"/>
      <c r="CD367" s="81"/>
      <c r="CE367" s="81"/>
      <c r="CF367" s="92"/>
      <c r="CG367" s="81"/>
      <c r="CH367" s="81"/>
      <c r="CI367" s="81"/>
      <c r="CJ367" s="81"/>
      <c r="CK367" s="81"/>
      <c r="CL367" s="81"/>
      <c r="CM367" s="81"/>
      <c r="CN367" s="81"/>
      <c r="CO367" s="81"/>
      <c r="CP367" s="81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1"/>
      <c r="DH367" s="81"/>
      <c r="DI367" s="81"/>
      <c r="DJ367" s="81"/>
      <c r="DK367" s="81"/>
      <c r="DL367" s="81"/>
      <c r="DM367" s="81"/>
      <c r="DN367" s="81"/>
      <c r="DO367" s="81"/>
      <c r="DP367" s="81"/>
      <c r="DQ367" s="81"/>
      <c r="DR367" s="81"/>
      <c r="DS367" s="81"/>
      <c r="DT367" s="81"/>
      <c r="DU367" s="81"/>
      <c r="DV367" s="81"/>
      <c r="DW367" s="81"/>
      <c r="DX367" s="81"/>
      <c r="DY367" s="81"/>
      <c r="DZ367" s="81"/>
      <c r="EA367" s="81"/>
      <c r="EB367" s="81"/>
      <c r="EC367" s="81"/>
      <c r="ED367" s="81"/>
      <c r="EE367" s="81"/>
      <c r="EF367" s="81"/>
      <c r="EG367" s="81"/>
      <c r="EH367" s="81"/>
      <c r="EI367" s="81"/>
      <c r="EJ367" s="81"/>
      <c r="EK367" s="81"/>
      <c r="EL367" s="81"/>
      <c r="EM367" s="81"/>
      <c r="EN367" s="81"/>
      <c r="EO367" s="81"/>
      <c r="EP367" s="81"/>
      <c r="EQ367" s="81"/>
      <c r="ER367" s="81"/>
      <c r="ES367" s="81"/>
      <c r="ET367" s="81"/>
      <c r="EU367" s="81"/>
      <c r="EV367" s="81"/>
      <c r="EW367" s="81"/>
      <c r="EX367" s="81"/>
      <c r="EY367" s="81"/>
      <c r="EZ367" s="81"/>
      <c r="FA367" s="81"/>
      <c r="FB367" s="81"/>
      <c r="FC367" s="81"/>
      <c r="FD367" s="81"/>
      <c r="FE367" s="81"/>
      <c r="FF367" s="81"/>
      <c r="FG367" s="81"/>
      <c r="FH367" s="81"/>
      <c r="FI367" s="81"/>
      <c r="FJ367" s="81"/>
      <c r="FK367" s="81"/>
      <c r="FL367" s="81"/>
      <c r="FM367" s="81"/>
      <c r="FN367" s="81"/>
      <c r="FO367" s="81"/>
      <c r="FP367" s="81"/>
      <c r="FQ367" s="81"/>
      <c r="FR367" s="81"/>
      <c r="FS367" s="77"/>
      <c r="FT367" s="77"/>
      <c r="FU367" s="77"/>
      <c r="FV367" s="90"/>
      <c r="FW367" s="90"/>
      <c r="FX367" s="90"/>
      <c r="FY367" s="90"/>
      <c r="FZ367" s="90"/>
      <c r="GA367" s="90"/>
      <c r="GB367" s="90"/>
      <c r="GC367" s="90"/>
      <c r="GD367" s="90"/>
      <c r="GE367" s="90"/>
      <c r="GF367" s="77"/>
      <c r="GG367" s="77"/>
      <c r="GH367" s="77"/>
      <c r="GI367" s="77"/>
      <c r="GJ367" s="77"/>
      <c r="GK367" s="77"/>
      <c r="GL367" s="77"/>
      <c r="GM367" s="77"/>
      <c r="GN367" s="77"/>
      <c r="GO367" s="77"/>
      <c r="GP367" s="77"/>
      <c r="GQ367" s="77"/>
      <c r="GR367" s="77"/>
      <c r="GS367" s="77"/>
      <c r="GT367" s="77"/>
      <c r="GU367" s="77"/>
      <c r="GV367" s="77"/>
      <c r="GW367" s="108"/>
    </row>
    <row r="368" spans="1:222" ht="12.75" x14ac:dyDescent="0.2">
      <c r="A368" s="99" t="s">
        <v>721</v>
      </c>
      <c r="B368" s="87"/>
      <c r="C368" s="100"/>
      <c r="D368" s="120"/>
      <c r="E368" s="121"/>
      <c r="F368" s="81"/>
      <c r="G368" s="81"/>
      <c r="H368" s="81"/>
      <c r="I368" s="81"/>
      <c r="J368" s="81"/>
      <c r="K368" s="81"/>
      <c r="L368" s="81"/>
      <c r="M368" s="81"/>
      <c r="N368" s="81"/>
      <c r="O368" s="92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92"/>
      <c r="AO368" s="81"/>
      <c r="AP368" s="81"/>
      <c r="AQ368" s="81"/>
      <c r="AR368" s="81"/>
      <c r="AS368" s="81"/>
      <c r="AT368" s="81"/>
      <c r="AU368" s="81"/>
      <c r="AV368" s="92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1"/>
      <c r="BO368" s="81"/>
      <c r="BP368" s="81"/>
      <c r="BQ368" s="81"/>
      <c r="BR368" s="81"/>
      <c r="BS368" s="81"/>
      <c r="BT368" s="81"/>
      <c r="BU368" s="81"/>
      <c r="BV368" s="81"/>
      <c r="BW368" s="92"/>
      <c r="BX368" s="81"/>
      <c r="BY368" s="81"/>
      <c r="BZ368" s="81"/>
      <c r="CA368" s="81"/>
      <c r="CB368" s="81"/>
      <c r="CC368" s="81"/>
      <c r="CD368" s="81"/>
      <c r="CE368" s="81"/>
      <c r="CF368" s="92"/>
      <c r="CG368" s="81"/>
      <c r="CH368" s="81"/>
      <c r="CI368" s="81"/>
      <c r="CJ368" s="81"/>
      <c r="CK368" s="81"/>
      <c r="CL368" s="81"/>
      <c r="CM368" s="81"/>
      <c r="CN368" s="81"/>
      <c r="CO368" s="81"/>
      <c r="CP368" s="81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1"/>
      <c r="DH368" s="81"/>
      <c r="DI368" s="81"/>
      <c r="DJ368" s="81"/>
      <c r="DK368" s="81"/>
      <c r="DL368" s="81"/>
      <c r="DM368" s="81"/>
      <c r="DN368" s="81"/>
      <c r="DO368" s="81"/>
      <c r="DP368" s="81"/>
      <c r="DQ368" s="81"/>
      <c r="DR368" s="81"/>
      <c r="DS368" s="81"/>
      <c r="DT368" s="81"/>
      <c r="DU368" s="81"/>
      <c r="DV368" s="81"/>
      <c r="DW368" s="81"/>
      <c r="DX368" s="81"/>
      <c r="DY368" s="81"/>
      <c r="DZ368" s="81"/>
      <c r="EA368" s="81"/>
      <c r="EB368" s="81"/>
      <c r="EC368" s="81"/>
      <c r="ED368" s="81"/>
      <c r="EE368" s="81"/>
      <c r="EF368" s="81"/>
      <c r="EG368" s="81"/>
      <c r="EH368" s="81"/>
      <c r="EI368" s="81"/>
      <c r="EJ368" s="81"/>
      <c r="EK368" s="81"/>
      <c r="EL368" s="81"/>
      <c r="EM368" s="81"/>
      <c r="EN368" s="81"/>
      <c r="EO368" s="81"/>
      <c r="EP368" s="81"/>
      <c r="EQ368" s="81"/>
      <c r="ER368" s="81"/>
      <c r="ES368" s="81"/>
      <c r="ET368" s="81"/>
      <c r="EU368" s="81"/>
      <c r="EV368" s="81"/>
      <c r="EW368" s="81"/>
      <c r="EX368" s="81"/>
      <c r="EY368" s="81"/>
      <c r="EZ368" s="81"/>
      <c r="FA368" s="81"/>
      <c r="FB368" s="81"/>
      <c r="FC368" s="81"/>
      <c r="FD368" s="81"/>
      <c r="FE368" s="81"/>
      <c r="FF368" s="81"/>
      <c r="FG368" s="81"/>
      <c r="FH368" s="81"/>
      <c r="FI368" s="81"/>
      <c r="FJ368" s="81"/>
      <c r="FK368" s="81"/>
      <c r="FL368" s="81"/>
      <c r="FM368" s="81"/>
      <c r="FN368" s="81"/>
      <c r="FO368" s="81"/>
      <c r="FP368" s="81"/>
      <c r="FQ368" s="81"/>
      <c r="FR368" s="81"/>
      <c r="FS368" s="77"/>
      <c r="FT368" s="77"/>
      <c r="FU368" s="77"/>
      <c r="FV368" s="90"/>
      <c r="FW368" s="90"/>
      <c r="FX368" s="90"/>
      <c r="FY368" s="90"/>
      <c r="FZ368" s="90"/>
      <c r="GA368" s="90"/>
      <c r="GB368" s="90"/>
      <c r="GC368" s="90"/>
      <c r="GD368" s="90"/>
      <c r="GE368" s="90"/>
      <c r="GF368" s="77"/>
      <c r="GG368" s="77"/>
      <c r="GH368" s="77"/>
      <c r="GI368" s="77"/>
      <c r="GJ368" s="77"/>
      <c r="GK368" s="77"/>
      <c r="GL368" s="77"/>
      <c r="GM368" s="77"/>
      <c r="GN368" s="77"/>
      <c r="GO368" s="77"/>
      <c r="GP368" s="77"/>
      <c r="GQ368" s="77"/>
      <c r="GR368" s="77"/>
      <c r="GS368" s="77"/>
      <c r="GT368" s="77"/>
      <c r="GU368" s="77"/>
      <c r="GV368" s="77"/>
      <c r="GW368" s="108"/>
    </row>
    <row r="369" spans="1:222" x14ac:dyDescent="0.2">
      <c r="B369" s="87" t="s">
        <v>722</v>
      </c>
      <c r="C369" s="87" t="s">
        <v>723</v>
      </c>
      <c r="D369" s="88">
        <f>IF(ISNA(VLOOKUP($B369,'[2]1516 enrollment_Rev_Exp by size'!$A$6:$C$325,3,FALSE)),"",VLOOKUP($B369,'[2]1516 enrollment_Rev_Exp by size'!$A$6:$C$325,3,FALSE))</f>
        <v>28</v>
      </c>
      <c r="E369" s="89">
        <v>726558.94</v>
      </c>
      <c r="F369" s="67">
        <f t="shared" ref="F369:F375" si="889">N369+AM369+AU369+BV369+CE369+FS369+GU369</f>
        <v>726558.94000000006</v>
      </c>
      <c r="G369" s="67">
        <f t="shared" ref="G369:G375" si="890">F369-E369</f>
        <v>0</v>
      </c>
      <c r="H369" s="90">
        <f>IF(ISNA(VLOOKUP($B369,'[2]1516 Exp_Rev Access'!$F$7:$FS$310,2,FALSE)),"",VLOOKUP($B369,'[2]1516 Exp_Rev Access'!$F$7:$FS$310,2,FALSE))</f>
        <v>230635.67</v>
      </c>
      <c r="I369" s="90">
        <f>IF(ISNA(VLOOKUP($B369,'[2]1516 Exp_Rev Access'!$F$7:$FS$310,3,FALSE)),"",VLOOKUP($B369,'[2]1516 Exp_Rev Access'!$F$7:$FS$310,3,FALSE))</f>
        <v>0</v>
      </c>
      <c r="J369" s="90">
        <f>IF(ISNA(VLOOKUP($B369,'[2]1516 Exp_Rev Access'!$F$7:$FS$310,4,FALSE)),"",VLOOKUP($B369,'[2]1516 Exp_Rev Access'!$F$7:$FS$310,4,FALSE))</f>
        <v>0</v>
      </c>
      <c r="K369" s="90">
        <f>IF(ISNA(VLOOKUP($B369,'[2]1516 Exp_Rev Access'!$F$7:$FS$310,5,FALSE)),"-",VLOOKUP($B369,'[2]1516 Exp_Rev Access'!$F$7:$FS$310,5,FALSE))</f>
        <v>0</v>
      </c>
      <c r="L369" s="90">
        <f>IF(ISNA(VLOOKUP($B369,'[2]1516 Exp_Rev Access'!$F$7:$FS$310,6,FALSE)),"",VLOOKUP($B369,'[2]1516 Exp_Rev Access'!$F$7:$FS$310,6,FALSE))</f>
        <v>0</v>
      </c>
      <c r="M369" s="90">
        <f>IF(ISNA(VLOOKUP($B369,'[2]1516 Exp_Rev Access'!$F$7:$FS$310,7,FALSE)),"",VLOOKUP($B369,'[2]1516 Exp_Rev Access'!$F$7:$FS$310,7,FALSE))</f>
        <v>0</v>
      </c>
      <c r="N369" s="53">
        <f t="shared" ref="N369:N375" si="891">SUM(H369:M369)</f>
        <v>230635.67</v>
      </c>
      <c r="O369" s="91">
        <f t="shared" ref="O369:O375" si="892">N369/E369</f>
        <v>0.31743559579626124</v>
      </c>
      <c r="P369" s="53">
        <f t="shared" ref="P369:P375" si="893">N369/D369</f>
        <v>8236.988214285715</v>
      </c>
      <c r="Q369" s="90">
        <f>IF(ISNA(VLOOKUP($B369,'[2]1516 Exp_Rev Access'!$F$7:$FS$310,8,FALSE)),"",VLOOKUP($B369,'[2]1516 Exp_Rev Access'!$F$7:$FS$310,8,FALSE))</f>
        <v>0</v>
      </c>
      <c r="R369" s="90">
        <f>IF(ISNA(VLOOKUP($B369,'[2]1516 Exp_Rev Access'!$F$7:$FS$310,9,FALSE)),"",VLOOKUP($B369,'[2]1516 Exp_Rev Access'!$F$7:$FS$310,9,FALSE))</f>
        <v>0</v>
      </c>
      <c r="S369" s="90">
        <f>IF(ISNA(VLOOKUP($B369,'[2]1516 Exp_Rev Access'!$F$7:$FS$310,10,FALSE)),"",VLOOKUP($B369,'[2]1516 Exp_Rev Access'!$F$7:$FS$310,10,FALSE))</f>
        <v>0</v>
      </c>
      <c r="T369" s="90">
        <f>IF(ISNA(VLOOKUP($B369,'[2]1516 Exp_Rev Access'!$F$7:$FS$310,11,FALSE)),"",VLOOKUP($B369,'[2]1516 Exp_Rev Access'!$F$7:$FS$310,11,FALSE))</f>
        <v>0</v>
      </c>
      <c r="U369" s="90">
        <f>IF(ISNA(VLOOKUP($B369,'[2]1516 Exp_Rev Access'!$F$7:$FS$310,12,FALSE)),"",VLOOKUP($B369,'[2]1516 Exp_Rev Access'!$F$7:$FS$310,12,FALSE))</f>
        <v>0</v>
      </c>
      <c r="V369" s="90">
        <f>IF(ISNA(VLOOKUP($B369,'[2]1516 Exp_Rev Access'!$F$7:$FS$310,13,FALSE)),"",VLOOKUP($B369,'[2]1516 Exp_Rev Access'!$F$7:$FS$310,13,FALSE))</f>
        <v>0</v>
      </c>
      <c r="W369" s="90">
        <f>IF(ISNA(VLOOKUP($B369,'[2]1516 Exp_Rev Access'!$F$7:$FS$310,14,FALSE)),"",VLOOKUP($B369,'[2]1516 Exp_Rev Access'!$F$7:$FS$310,14,FALSE))</f>
        <v>0</v>
      </c>
      <c r="X369" s="90">
        <f>IF(ISNA(VLOOKUP($B369,'[2]1516 Exp_Rev Access'!$F$7:$FS$310,15,FALSE)),"",VLOOKUP($B369,'[2]1516 Exp_Rev Access'!$F$7:$FS$310,15,FALSE))</f>
        <v>0</v>
      </c>
      <c r="Y369" s="90">
        <f>IF(ISNA(VLOOKUP($B369,'[2]1516 Exp_Rev Access'!$F$7:$FS$310,16,FALSE)),"",VLOOKUP($B369,'[2]1516 Exp_Rev Access'!$F$7:$FS$310,16,FALSE))</f>
        <v>0</v>
      </c>
      <c r="Z369" s="90">
        <f>IF(ISNA(VLOOKUP($B369,'[2]1516 Exp_Rev Access'!$F$7:$FS$310,17,FALSE)),"",VLOOKUP($B369,'[2]1516 Exp_Rev Access'!$F$7:$FS$310,17,FALSE))</f>
        <v>0</v>
      </c>
      <c r="AA369" s="90">
        <f>IF(ISNA(VLOOKUP($B369,'[2]1516 Exp_Rev Access'!$F$7:$FS$310,18,FALSE)),"",VLOOKUP($B369,'[2]1516 Exp_Rev Access'!$F$7:$FS$310,18,FALSE))</f>
        <v>0</v>
      </c>
      <c r="AB369" s="90">
        <f>IF(ISNA(VLOOKUP($B369,'[2]1516 Exp_Rev Access'!$F$7:$FS$310,19,FALSE)),"",VLOOKUP($B369,'[2]1516 Exp_Rev Access'!$F$7:$FS$310,19,FALSE))</f>
        <v>0</v>
      </c>
      <c r="AC369" s="90">
        <f>IF(ISNA(VLOOKUP($B369,'[2]1516 Exp_Rev Access'!$F$7:$FS$310,20,FALSE)),"",VLOOKUP($B369,'[2]1516 Exp_Rev Access'!$F$7:$FS$310,20,FALSE))</f>
        <v>0</v>
      </c>
      <c r="AD369" s="90">
        <f>IF(ISNA(VLOOKUP($B369,'[2]1516 Exp_Rev Access'!$F$7:$FS$310,21,FALSE)),"",VLOOKUP($B369,'[2]1516 Exp_Rev Access'!$F$7:$FS$310,21,FALSE))</f>
        <v>1553.98</v>
      </c>
      <c r="AE369" s="90">
        <f>IF(ISNA(VLOOKUP($B369,'[2]1516 Exp_Rev Access'!$F$7:$FS$310,22,FALSE)),"",VLOOKUP($B369,'[2]1516 Exp_Rev Access'!$F$7:$FS$310,22,FALSE))</f>
        <v>1747.9</v>
      </c>
      <c r="AF369" s="90">
        <f>IF(ISNA(VLOOKUP($B369,'[2]1516 Exp_Rev Access'!$F$7:$FS$310,23,FALSE)),"",VLOOKUP($B369,'[2]1516 Exp_Rev Access'!$F$7:$FS$310,23,FALSE))</f>
        <v>0</v>
      </c>
      <c r="AG369" s="90">
        <f>IF(ISNA(VLOOKUP($B369,'[2]1516 Exp_Rev Access'!$F$7:$FS$310,24,FALSE)),"",VLOOKUP($B369,'[2]1516 Exp_Rev Access'!$F$7:$FS$310,24,FALSE))</f>
        <v>0</v>
      </c>
      <c r="AH369" s="90">
        <f>IF(ISNA(VLOOKUP($B369,'[2]1516 Exp_Rev Access'!$F$7:$FS$310,25,FALSE)),"",VLOOKUP($B369,'[2]1516 Exp_Rev Access'!$F$7:$FS$310,25,FALSE))</f>
        <v>0</v>
      </c>
      <c r="AI369" s="90">
        <f>IF(ISNA(VLOOKUP($B369,'[2]1516 Exp_Rev Access'!$F$7:$FS$310,26,FALSE)),"",VLOOKUP($B369,'[2]1516 Exp_Rev Access'!$F$7:$FS$310,26,FALSE))</f>
        <v>0</v>
      </c>
      <c r="AJ369" s="90">
        <f>IF(ISNA(VLOOKUP($B369,'[2]1516 Exp_Rev Access'!$F$7:$FS$310,27,FALSE)),"",VLOOKUP($B369,'[2]1516 Exp_Rev Access'!$F$7:$FS$310,27,FALSE))</f>
        <v>0</v>
      </c>
      <c r="AK369" s="90">
        <f>IF(ISNA(VLOOKUP($B369,'[2]1516 Exp_Rev Access'!$F$7:$FS$310,28,FALSE)),"",VLOOKUP($B369,'[2]1516 Exp_Rev Access'!$F$7:$FS$310,28,FALSE))</f>
        <v>2957.24</v>
      </c>
      <c r="AL369" s="90">
        <f>IF(ISNA(VLOOKUP($B369,'[2]1516 Exp_Rev Access'!$F$7:$FS$310,29,FALSE)),"",VLOOKUP($B369,'[2]1516 Exp_Rev Access'!$F$7:$FS$310,29,FALSE))</f>
        <v>0</v>
      </c>
      <c r="AM369" s="53">
        <f t="shared" ref="AM369:AM375" si="894">SUM(Q369:AL369)</f>
        <v>6259.12</v>
      </c>
      <c r="AN369" s="92">
        <f t="shared" ref="AN369:AN376" si="895">AM369/E369</f>
        <v>8.614745006096821E-3</v>
      </c>
      <c r="AO369" s="68">
        <f t="shared" ref="AO369:AO376" si="896">AM369/D369</f>
        <v>223.54</v>
      </c>
      <c r="AP369" s="90">
        <f>IF(ISNA(VLOOKUP($B369,'[2]1516 Exp_Rev Access'!$F$7:$FS$310,30,FALSE)),"",VLOOKUP($B369,'[2]1516 Exp_Rev Access'!$F$7:$FS$310,30,FALSE))</f>
        <v>316067.59000000003</v>
      </c>
      <c r="AQ369" s="90">
        <f>IF(ISNA(VLOOKUP($B369,'[2]1516 Exp_Rev Access'!$F$7:$FS$310,31,FALSE)),"",VLOOKUP($B369,'[2]1516 Exp_Rev Access'!$F$7:$FS$310,31,FALSE))</f>
        <v>3456.17</v>
      </c>
      <c r="AR369" s="90">
        <f>IF(ISNA(VLOOKUP($B369,'[2]1516 Exp_Rev Access'!$F$7:$FS$310,32,FALSE)),"",VLOOKUP($B369,'[2]1516 Exp_Rev Access'!$F$7:$FS$310,32,FALSE))</f>
        <v>0</v>
      </c>
      <c r="AS369" s="90">
        <f>IF(ISNA(VLOOKUP($B369,'[2]1516 Exp_Rev Access'!$F$7:$FS$310,33,FALSE)),"",VLOOKUP($B369,'[2]1516 Exp_Rev Access'!$F$7:$FS$310,33,FALSE))</f>
        <v>0</v>
      </c>
      <c r="AT369" s="90">
        <f>IF(ISNA(VLOOKUP($B369,'[2]1516 Exp_Rev Access'!$F$7:$FS$310,34,FALSE)),"",VLOOKUP($B369,'[2]1516 Exp_Rev Access'!$F$7:$FS$310,34,FALSE))</f>
        <v>0</v>
      </c>
      <c r="AU369" s="53">
        <f t="shared" ref="AU369:AU375" si="897">SUM(AP369:AT369)</f>
        <v>319523.76</v>
      </c>
      <c r="AV369" s="93">
        <f t="shared" ref="AV369:AV376" si="898">AU369/E369</f>
        <v>0.43977679223106114</v>
      </c>
      <c r="AW369" s="53">
        <f t="shared" ref="AW369:AW376" si="899">AU369/D369</f>
        <v>11411.562857142857</v>
      </c>
      <c r="AX369" s="90">
        <f>IF(ISNA(VLOOKUP($B369,'[2]1516 Exp_Rev Access'!$F$7:$FS$310,35,FALSE)),"",VLOOKUP($B369,'[2]1516 Exp_Rev Access'!$F$7:$FS$310,35,FALSE))</f>
        <v>0</v>
      </c>
      <c r="AY369" s="90">
        <f>IF(ISNA(VLOOKUP($B369,'[2]1516 Exp_Rev Access'!$F$7:$FS$310,36,FALSE)),"",VLOOKUP($B369,'[2]1516 Exp_Rev Access'!$F$7:$FS$310,36,FALSE))</f>
        <v>24576.11</v>
      </c>
      <c r="AZ369" s="90">
        <f>IF(ISNA(VLOOKUP($B369,'[2]1516 Exp_Rev Access'!$F$7:$FS$310,37,FALSE)),"",VLOOKUP($B369,'[2]1516 Exp_Rev Access'!$F$7:$FS$310,37,FALSE))</f>
        <v>0</v>
      </c>
      <c r="BA369" s="90">
        <f>IF(ISNA(VLOOKUP($B369,'[2]1516 Exp_Rev Access'!$F$7:$FS$310,38,FALSE)),"",VLOOKUP($B369,'[2]1516 Exp_Rev Access'!$F$7:$FS$310,38,FALSE))</f>
        <v>0</v>
      </c>
      <c r="BB369" s="90">
        <f>IF(ISNA(VLOOKUP($B369,'[2]1516 Exp_Rev Access'!$F$7:$FS$310,39,FALSE)),"",VLOOKUP($B369,'[2]1516 Exp_Rev Access'!$F$7:$FS$310,39,FALSE))</f>
        <v>0</v>
      </c>
      <c r="BC369" s="90">
        <f>IF(ISNA(VLOOKUP($B369,'[2]1516 Exp_Rev Access'!$F$7:$FS$310,40,FALSE)),"",VLOOKUP($B369,'[2]1516 Exp_Rev Access'!$F$7:$FS$310,40,FALSE))</f>
        <v>10341.040000000001</v>
      </c>
      <c r="BD369" s="90">
        <f>IF(ISNA(VLOOKUP($B369,'[2]1516 Exp_Rev Access'!$F$7:$FS$310,41,FALSE)),"",VLOOKUP($B369,'[2]1516 Exp_Rev Access'!$F$7:$FS$310,41,FALSE))</f>
        <v>0</v>
      </c>
      <c r="BE369" s="90">
        <f>IF(ISNA(VLOOKUP($B369,'[2]1516 Exp_Rev Access'!$F$7:$FS$310,42,FALSE)),"",VLOOKUP($B369,'[2]1516 Exp_Rev Access'!$F$7:$FS$310,42,FALSE))</f>
        <v>1358</v>
      </c>
      <c r="BF369" s="90">
        <f>IF(ISNA(VLOOKUP($B369,'[2]1516 Exp_Rev Access'!$F$7:$FS$310,43,FALSE)),"",VLOOKUP($B369,'[2]1516 Exp_Rev Access'!$F$7:$FS$310,43,FALSE))</f>
        <v>0</v>
      </c>
      <c r="BG369" s="90">
        <f>IF(ISNA(VLOOKUP($B369,'[2]1516 Exp_Rev Access'!$F$7:$FS$310,44,FALSE)),"",VLOOKUP($B369,'[2]1516 Exp_Rev Access'!$F$7:$FS$310,44,FALSE))</f>
        <v>0</v>
      </c>
      <c r="BH369" s="90">
        <f>IF(ISNA(VLOOKUP($B369,'[2]1516 Exp_Rev Access'!$F$7:$FS$310,45,FALSE)),"",VLOOKUP($B369,'[2]1516 Exp_Rev Access'!$F$7:$FS$310,45,FALSE))</f>
        <v>0</v>
      </c>
      <c r="BI369" s="90">
        <f>IF(ISNA(VLOOKUP($B369,'[2]1516 Exp_Rev Access'!$F$7:$FS$310,46,FALSE)),"",VLOOKUP($B369,'[2]1516 Exp_Rev Access'!$F$7:$FS$310,46,FALSE))</f>
        <v>0</v>
      </c>
      <c r="BJ369" s="90">
        <f>IF(ISNA(VLOOKUP($B369,'[2]1516 Exp_Rev Access'!$F$7:$FS$310,47,FALSE)),"",VLOOKUP($B369,'[2]1516 Exp_Rev Access'!$F$7:$FS$310,47,FALSE))</f>
        <v>635.99</v>
      </c>
      <c r="BK369" s="90">
        <f>IF(ISNA(VLOOKUP($B369,'[2]1516 Exp_Rev Access'!$F$7:$FS$310,48,FALSE)),"",VLOOKUP($B369,'[2]1516 Exp_Rev Access'!$F$7:$FS$310,48,FALSE))</f>
        <v>79871.92</v>
      </c>
      <c r="BL369" s="90">
        <f>IF(ISNA(VLOOKUP($B369,'[2]1516 Exp_Rev Access'!$F$7:$FS$310,49,FALSE)),"",VLOOKUP($B369,'[2]1516 Exp_Rev Access'!$F$7:$FS$310,49,FALSE))</f>
        <v>0</v>
      </c>
      <c r="BM369" s="90">
        <f>IF(ISNA(VLOOKUP($B369,'[2]1516 Exp_Rev Access'!$F$7:$FS$310,50,FALSE)),"",VLOOKUP($B369,'[2]1516 Exp_Rev Access'!$F$7:$FS$310,50,FALSE))</f>
        <v>0</v>
      </c>
      <c r="BN369" s="90">
        <f>IF(ISNA(VLOOKUP($B369,'[2]1516 Exp_Rev Access'!$F$7:$FS$310,51,FALSE)),"",VLOOKUP($B369,'[2]1516 Exp_Rev Access'!$F$7:$FS$310,51,FALSE))</f>
        <v>0</v>
      </c>
      <c r="BO369" s="90">
        <f>IF(ISNA(VLOOKUP($B369,'[2]1516 Exp_Rev Access'!$F$7:$FS$310,52,FALSE)),"",VLOOKUP($B369,'[2]1516 Exp_Rev Access'!$F$7:$FS$310,52,FALSE))</f>
        <v>0</v>
      </c>
      <c r="BP369" s="90">
        <f>IF(ISNA(VLOOKUP($B369,'[2]1516 Exp_Rev Access'!$F$7:$FS$310,53,FALSE)),"",VLOOKUP($B369,'[2]1516 Exp_Rev Access'!$F$7:$FS$310,53,FALSE))</f>
        <v>0</v>
      </c>
      <c r="BQ369" s="90">
        <f>IF(ISNA(VLOOKUP($B369,'[2]1516 Exp_Rev Access'!$F$7:$FS$310,54,FALSE)),"",VLOOKUP($B369,'[2]1516 Exp_Rev Access'!$F$7:$FS$310,54,FALSE))</f>
        <v>0</v>
      </c>
      <c r="BR369" s="90">
        <f>IF(ISNA(VLOOKUP($B369,'[2]1516 Exp_Rev Access'!$F$7:$FS$310,55,FALSE)),"",VLOOKUP($B369,'[2]1516 Exp_Rev Access'!$F$7:$FS$310,55,FALSE))</f>
        <v>0</v>
      </c>
      <c r="BS369" s="90">
        <f>IF(ISNA(VLOOKUP($B369,'[2]1516 Exp_Rev Access'!$F$7:$FS$310,56,FALSE)),"",VLOOKUP($B369,'[2]1516 Exp_Rev Access'!$F$7:$FS$310,56,FALSE))</f>
        <v>0</v>
      </c>
      <c r="BT369" s="90">
        <f>IF(ISNA(VLOOKUP($B369,'[2]1516 Exp_Rev Access'!$F$7:$FS$310,57,FALSE)),"",VLOOKUP($B369,'[2]1516 Exp_Rev Access'!$F$7:$FS$310,57,FALSE))</f>
        <v>0</v>
      </c>
      <c r="BU369" s="90">
        <f>IF(ISNA(VLOOKUP($B369,'[2]1516 Exp_Rev Access'!$F$7:$FS$310,58,FALSE)),"",VLOOKUP($B369,'[2]1516 Exp_Rev Access'!$F$7:$FS$310,58,FALSE))</f>
        <v>0</v>
      </c>
      <c r="BV369" s="53">
        <f t="shared" ref="BV369:BV375" si="900">SUM(AX369:BU369)</f>
        <v>116783.06</v>
      </c>
      <c r="BW369" s="92">
        <f t="shared" ref="BW369:BW376" si="901">BV369/E369</f>
        <v>0.16073446154278964</v>
      </c>
      <c r="BX369" s="68">
        <f t="shared" ref="BX369:BX376" si="902">BV369/D369</f>
        <v>4170.8235714285711</v>
      </c>
      <c r="BY369" s="90">
        <f>IF(ISNA(VLOOKUP($B369,'[2]1516 Exp_Rev Access'!$F$7:$FS$310,59,FALSE)),"",VLOOKUP($B369,'[2]1516 Exp_Rev Access'!$F$7:$FS$310,59,FALSE))</f>
        <v>0</v>
      </c>
      <c r="BZ369" s="90">
        <f>IF(ISNA(VLOOKUP($B369,'[2]1516 Exp_Rev Access'!$F$7:$FS$310,60,FALSE)),"",VLOOKUP($B369,'[2]1516 Exp_Rev Access'!$F$7:$FS$310,60,FALSE))</f>
        <v>0</v>
      </c>
      <c r="CA369" s="90">
        <f>IF(ISNA(VLOOKUP($B369,'[2]1516 Exp_Rev Access'!$F$7:$FS$310,61,FALSE)),"",VLOOKUP($B369,'[2]1516 Exp_Rev Access'!$F$7:$FS$310,61,FALSE))</f>
        <v>0</v>
      </c>
      <c r="CB369" s="90">
        <f>IF(ISNA(VLOOKUP($B369,'[2]1516 Exp_Rev Access'!$F$7:$FS$310,62,FALSE)),"",VLOOKUP($B369,'[2]1516 Exp_Rev Access'!$F$7:$FS$310,62,FALSE))</f>
        <v>0</v>
      </c>
      <c r="CC369" s="90">
        <f>IF(ISNA(VLOOKUP($B369,'[2]1516 Exp_Rev Access'!$F$7:$FS$310,63,FALSE)),"",VLOOKUP($B369,'[2]1516 Exp_Rev Access'!$F$7:$FS$310,63,FALSE))</f>
        <v>4.97</v>
      </c>
      <c r="CD369" s="90">
        <f>IF(ISNA(VLOOKUP($B369,'[2]1516 Exp_Rev Access'!$F$7:$FS$310,64,FALSE)),"",VLOOKUP($B369,'[2]1516 Exp_Rev Access'!$F$7:$FS$310,64,FALSE))</f>
        <v>0</v>
      </c>
      <c r="CE369" s="53">
        <f t="shared" ref="CE369:CE375" si="903">SUM(BY369:CD369)</f>
        <v>4.97</v>
      </c>
      <c r="CF369" s="92">
        <f>CE369/E369</f>
        <v>6.8404636243275741E-6</v>
      </c>
      <c r="CG369" s="94">
        <f t="shared" ref="CG369:CG375" si="904">CE369/D369</f>
        <v>0.17749999999999999</v>
      </c>
      <c r="CH369" s="90">
        <f>IF(ISNA(VLOOKUP($B369,'[2]1516 Exp_Rev Access'!$F$7:$FS$310,65,FALSE)),"",VLOOKUP($B369,'[2]1516 Exp_Rev Access'!$F$7:$FS$310,65,FALSE))</f>
        <v>0</v>
      </c>
      <c r="CI369" s="90">
        <f>IF(ISNA(VLOOKUP($B369,'[2]1516 Exp_Rev Access'!$F$7:$FS$310,66,FALSE)),"",VLOOKUP($B369,'[2]1516 Exp_Rev Access'!$F$7:$FS$310,66,FALSE))</f>
        <v>0</v>
      </c>
      <c r="CJ369" s="90">
        <f>IF(ISNA(VLOOKUP($B369,'[2]1516 Exp_Rev Access'!$F$7:$FS$310,67,FALSE)),"",VLOOKUP($B369,'[2]1516 Exp_Rev Access'!$F$7:$FS$310,67,FALSE))</f>
        <v>0</v>
      </c>
      <c r="CK369" s="90">
        <f>IF(ISNA(VLOOKUP($B369,'[2]1516 Exp_Rev Access'!$F$7:$FS$310,68,FALSE)),"",VLOOKUP($B369,'[2]1516 Exp_Rev Access'!$F$7:$FS$310,68,FALSE))</f>
        <v>0</v>
      </c>
      <c r="CL369" s="90">
        <f>IF(ISNA(VLOOKUP($B369,'[2]1516 Exp_Rev Access'!$F$7:$FS$310,69,FALSE)),"",VLOOKUP($B369,'[2]1516 Exp_Rev Access'!$F$7:$FS$310,69,FALSE))</f>
        <v>0</v>
      </c>
      <c r="CM369" s="90">
        <f>IF(ISNA(VLOOKUP($B369,'[2]1516 Exp_Rev Access'!$F$7:$FS$310,70,FALSE)),"",VLOOKUP($B369,'[2]1516 Exp_Rev Access'!$F$7:$FS$310,70,FALSE))</f>
        <v>0</v>
      </c>
      <c r="CN369" s="90">
        <f>IF(ISNA(VLOOKUP($B369,'[2]1516 Exp_Rev Access'!$F$7:$FS$310,71,FALSE)),"",VLOOKUP($B369,'[2]1516 Exp_Rev Access'!$F$7:$FS$310,71,FALSE))</f>
        <v>0</v>
      </c>
      <c r="CO369" s="90">
        <f>IF(ISNA(VLOOKUP($B369,'[2]1516 Exp_Rev Access'!$F$7:$FS$310,72,FALSE)),"",VLOOKUP($B369,'[2]1516 Exp_Rev Access'!$F$7:$FS$310,72,FALSE))</f>
        <v>0</v>
      </c>
      <c r="CP369" s="90">
        <f>IF(ISNA(VLOOKUP($B369,'[2]1516 Exp_Rev Access'!$F$7:$FS$310,73,FALSE)),"",VLOOKUP($B369,'[2]1516 Exp_Rev Access'!$F$7:$FS$310,73,FALSE))</f>
        <v>0</v>
      </c>
      <c r="CQ369" s="90">
        <f>IF(ISNA(VLOOKUP($B369,'[2]1516 Exp_Rev Access'!$F$7:$FS$310,74,FALSE)),"",VLOOKUP($B369,'[2]1516 Exp_Rev Access'!$F$7:$FS$310,74,FALSE))</f>
        <v>0</v>
      </c>
      <c r="CR369" s="90">
        <f>IF(ISNA(VLOOKUP($B369,'[2]1516 Exp_Rev Access'!$F$7:$FS$310,75,FALSE)),"",VLOOKUP($B369,'[2]1516 Exp_Rev Access'!$F$7:$FS$310,75,FALSE))</f>
        <v>0</v>
      </c>
      <c r="CS369" s="90">
        <f>IF(ISNA(VLOOKUP($B369,'[2]1516 Exp_Rev Access'!$F$7:$FS$310,76,FALSE)),"",VLOOKUP($B369,'[2]1516 Exp_Rev Access'!$F$7:$FS$310,76,FALSE))</f>
        <v>0</v>
      </c>
      <c r="CT369" s="90">
        <f>IF(ISNA(VLOOKUP($B369,'[2]1516 Exp_Rev Access'!$F$7:$FS$310,77,FALSE)),"",VLOOKUP($B369,'[2]1516 Exp_Rev Access'!$F$7:$FS$310,77,FALSE))</f>
        <v>0</v>
      </c>
      <c r="CU369" s="90">
        <f>IF(ISNA(VLOOKUP($B369,'[2]1516 Exp_Rev Access'!$F$7:$FS$310,78,FALSE)),"",VLOOKUP($B369,'[2]1516 Exp_Rev Access'!$F$7:$FS$310,78,FALSE))</f>
        <v>12177.94</v>
      </c>
      <c r="CV369" s="90">
        <f>IF(ISNA(VLOOKUP($B369,'[2]1516 Exp_Rev Access'!$F$7:$FS$310,79,FALSE)),"",VLOOKUP($B369,'[2]1516 Exp_Rev Access'!$F$7:$FS$310,79,FALSE))</f>
        <v>1302</v>
      </c>
      <c r="CW369" s="90">
        <f>IF(ISNA(VLOOKUP($B369,'[2]1516 Exp_Rev Access'!$F$7:$FS$310,80,FALSE)),"",VLOOKUP($B369,'[2]1516 Exp_Rev Access'!$F$7:$FS$310,80,FALSE))</f>
        <v>0</v>
      </c>
      <c r="CX369" s="90">
        <f>IF(ISNA(VLOOKUP($B369,'[2]1516 Exp_Rev Access'!$F$7:$FS$310,81,FALSE)),"",VLOOKUP($B369,'[2]1516 Exp_Rev Access'!$F$7:$FS$310,81,FALSE))</f>
        <v>0</v>
      </c>
      <c r="CY369" s="90">
        <f>IF(ISNA(VLOOKUP($B369,'[2]1516 Exp_Rev Access'!$F$7:$FS$310,82,FALSE)),"",VLOOKUP($B369,'[2]1516 Exp_Rev Access'!$F$7:$FS$310,82,FALSE))</f>
        <v>0</v>
      </c>
      <c r="CZ369" s="90">
        <f>IF(ISNA(VLOOKUP($B369,'[2]1516 Exp_Rev Access'!$F$7:$FS$310,83,FALSE)),"",VLOOKUP($B369,'[2]1516 Exp_Rev Access'!$F$7:$FS$310,83,FALSE))</f>
        <v>0</v>
      </c>
      <c r="DA369" s="90">
        <f>IF(ISNA(VLOOKUP($B369,'[2]1516 Exp_Rev Access'!$F$7:$FS$310,84,FALSE)),"",VLOOKUP($B369,'[2]1516 Exp_Rev Access'!$F$7:$FS$310,84,FALSE))</f>
        <v>0</v>
      </c>
      <c r="DB369" s="90">
        <f>IF(ISNA(VLOOKUP($B369,'[2]1516 Exp_Rev Access'!$F$7:$FS$310,85,FALSE)),"",VLOOKUP($B369,'[2]1516 Exp_Rev Access'!$F$7:$FS$310,85,FALSE))</f>
        <v>0</v>
      </c>
      <c r="DC369" s="90">
        <f>IF(ISNA(VLOOKUP($B369,'[2]1516 Exp_Rev Access'!$F$7:$FS$310,86,FALSE)),"",VLOOKUP($B369,'[2]1516 Exp_Rev Access'!$F$7:$FS$310,86,FALSE))</f>
        <v>0</v>
      </c>
      <c r="DD369" s="90">
        <f>IF(ISNA(VLOOKUP($B369,'[2]1516 Exp_Rev Access'!$F$7:$FS$310,87,FALSE)),"",VLOOKUP($B369,'[2]1516 Exp_Rev Access'!$F$7:$FS$310,87,FALSE))</f>
        <v>0</v>
      </c>
      <c r="DE369" s="90">
        <f>IF(ISNA(VLOOKUP($B369,'[2]1516 Exp_Rev Access'!$F$7:$FS$310,88,FALSE)),"",VLOOKUP($B369,'[2]1516 Exp_Rev Access'!$F$7:$FS$310,88,FALSE))</f>
        <v>0</v>
      </c>
      <c r="DF369" s="90">
        <f>IF(ISNA(VLOOKUP($B369,'[2]1516 Exp_Rev Access'!$F$7:$FS$310,89,FALSE)),"",VLOOKUP($B369,'[2]1516 Exp_Rev Access'!$F$7:$FS$310,89,FALSE))</f>
        <v>0</v>
      </c>
      <c r="DG369" s="90">
        <f>IF(ISNA(VLOOKUP($B369,'[2]1516 Exp_Rev Access'!$F$7:$FS$310,90,FALSE)),"",VLOOKUP($B369,'[2]1516 Exp_Rev Access'!$F$7:$FS$310,90,FALSE))</f>
        <v>0</v>
      </c>
      <c r="DH369" s="90">
        <f>IF(ISNA(VLOOKUP($B369,'[2]1516 Exp_Rev Access'!$F$7:$FS$310,91,FALSE)),"",VLOOKUP($B369,'[2]1516 Exp_Rev Access'!$F$7:$FS$310,91,FALSE))</f>
        <v>0</v>
      </c>
      <c r="DI369" s="90">
        <f>IF(ISNA(VLOOKUP($B369,'[2]1516 Exp_Rev Access'!$F$7:$FS$310,92,FALSE)),"",VLOOKUP($B369,'[2]1516 Exp_Rev Access'!$F$7:$FS$310,92,FALSE))</f>
        <v>14394.44</v>
      </c>
      <c r="DJ369" s="90">
        <f>IF(ISNA(VLOOKUP($B369,'[2]1516 Exp_Rev Access'!$F$7:$FS$310,93,FALSE)),"",VLOOKUP($B369,'[2]1516 Exp_Rev Access'!$F$7:$FS$310,93,FALSE))</f>
        <v>0</v>
      </c>
      <c r="DK369" s="90">
        <f>IF(ISNA(VLOOKUP($B369,'[2]1516 Exp_Rev Access'!$F$7:$FS$310,94,FALSE)),"",VLOOKUP($B369,'[2]1516 Exp_Rev Access'!$F$7:$FS$310,94,FALSE))</f>
        <v>0</v>
      </c>
      <c r="DL369" s="90">
        <f>IF(ISNA(VLOOKUP($B369,'[2]1516 Exp_Rev Access'!$F$7:$FS$310,95,FALSE)),"",VLOOKUP($B369,'[2]1516 Exp_Rev Access'!$F$7:$FS$310,95,FALSE))</f>
        <v>0</v>
      </c>
      <c r="DM369" s="90">
        <f>IF(ISNA(VLOOKUP($B369,'[2]1516 Exp_Rev Access'!$F$7:$FS$310,96,FALSE)),"",VLOOKUP($B369,'[2]1516 Exp_Rev Access'!$F$7:$FS$310,96,FALSE))</f>
        <v>0</v>
      </c>
      <c r="DN369" s="90">
        <f>IF(ISNA(VLOOKUP($B369,'[2]1516 Exp_Rev Access'!$F$7:$FS$310,97,FALSE)),"",VLOOKUP($B369,'[2]1516 Exp_Rev Access'!$F$7:$FS$310,97,FALSE))</f>
        <v>0</v>
      </c>
      <c r="DO369" s="90">
        <f>IF(ISNA(VLOOKUP($B369,'[2]1516 Exp_Rev Access'!$F$7:$FS$310,98,FALSE)),"",VLOOKUP($B369,'[2]1516 Exp_Rev Access'!$F$7:$FS$310,98,FALSE))</f>
        <v>0</v>
      </c>
      <c r="DP369" s="90">
        <f>IF(ISNA(VLOOKUP($B369,'[2]1516 Exp_Rev Access'!$F$7:$FS$310,99,FALSE)),"",VLOOKUP($B369,'[2]1516 Exp_Rev Access'!$F$7:$FS$310,99,FALSE))</f>
        <v>0</v>
      </c>
      <c r="DQ369" s="90">
        <f>IF(ISNA(VLOOKUP($B369,'[2]1516 Exp_Rev Access'!$F$7:$FS$310,100,FALSE)),"",VLOOKUP($B369,'[2]1516 Exp_Rev Access'!$F$7:$FS$310,100,FALSE))</f>
        <v>0</v>
      </c>
      <c r="DR369" s="90">
        <f>IF(ISNA(VLOOKUP($B369,'[2]1516 Exp_Rev Access'!$F$7:$FS$310,101,FALSE)),"",VLOOKUP($B369,'[2]1516 Exp_Rev Access'!$F$7:$FS$310,101,FALSE))</f>
        <v>0</v>
      </c>
      <c r="DS369" s="90">
        <f>IF(ISNA(VLOOKUP($B369,'[2]1516 Exp_Rev Access'!$F$7:$FS$310,102,FALSE)),"",VLOOKUP($B369,'[2]1516 Exp_Rev Access'!$F$7:$FS$310,102,FALSE))</f>
        <v>0</v>
      </c>
      <c r="DT369" s="90">
        <f>IF(ISNA(VLOOKUP($B369,'[2]1516 Exp_Rev Access'!$F$7:$FS$310,103,FALSE)),"",VLOOKUP($B369,'[2]1516 Exp_Rev Access'!$F$7:$FS$310,103,FALSE))</f>
        <v>0</v>
      </c>
      <c r="DU369" s="90">
        <f>IF(ISNA(VLOOKUP($B369,'[2]1516 Exp_Rev Access'!$F$7:$FS$310,104,FALSE)),"",VLOOKUP($B369,'[2]1516 Exp_Rev Access'!$F$7:$FS$310,104,FALSE))</f>
        <v>0</v>
      </c>
      <c r="DV369" s="90">
        <f>IF(ISNA(VLOOKUP($B369,'[2]1516 Exp_Rev Access'!$F$7:$FS$310,104,FALSE)),"",VLOOKUP($B369,'[2]1516 Exp_Rev Access'!$F$7:$FS$310,104,FALSE))</f>
        <v>0</v>
      </c>
      <c r="DW369" s="90">
        <f>IF(ISNA(VLOOKUP($B369,'[2]1516 Exp_Rev Access'!$F$7:$FS$310,104,FALSE)),"",VLOOKUP($B369,'[2]1516 Exp_Rev Access'!$F$7:$FS$310,104,FALSE))</f>
        <v>0</v>
      </c>
      <c r="DX369" s="90">
        <f>IF(ISNA(VLOOKUP($B369,'[2]1516 Exp_Rev Access'!$F$7:$FS$310,104,FALSE)),"",VLOOKUP($B369,'[2]1516 Exp_Rev Access'!$F$7:$FS$310,104,FALSE))</f>
        <v>0</v>
      </c>
      <c r="DY369" s="90">
        <f>IF(ISNA(VLOOKUP($B369,'[2]1516 Exp_Rev Access'!$F$7:$FS$310,108,FALSE)),"",VLOOKUP($B369,'[2]1516 Exp_Rev Access'!$F$7:$FS$310,108,FALSE))</f>
        <v>16897.38</v>
      </c>
      <c r="DZ369" s="90">
        <f>IF(ISNA(VLOOKUP($B369,'[2]1516 Exp_Rev Access'!$F$7:$FS$310,109,FALSE)),"",VLOOKUP($B369,'[2]1516 Exp_Rev Access'!$F$7:$FS$310,109,FALSE))</f>
        <v>0</v>
      </c>
      <c r="EA369" s="90">
        <f>IF(ISNA(VLOOKUP($B369,'[2]1516 Exp_Rev Access'!$F$7:$FS$310,110,FALSE)),"",VLOOKUP($B369,'[2]1516 Exp_Rev Access'!$F$7:$FS$310,110,FALSE))</f>
        <v>0</v>
      </c>
      <c r="EB369" s="90">
        <f>IF(ISNA(VLOOKUP($B369,'[2]1516 Exp_Rev Access'!$F$7:$FS$310,111,FALSE)),"",VLOOKUP($B369,'[2]1516 Exp_Rev Access'!$F$7:$FS$310,111,FALSE))</f>
        <v>0</v>
      </c>
      <c r="EC369" s="90">
        <f>IF(ISNA(VLOOKUP($B369,'[2]1516 Exp_Rev Access'!$F$7:$FS$310,112,FALSE)),"",VLOOKUP($B369,'[2]1516 Exp_Rev Access'!$F$7:$FS$310,112,FALSE))</f>
        <v>0</v>
      </c>
      <c r="ED369" s="90">
        <f>IF(ISNA(VLOOKUP($B369,'[2]1516 Exp_Rev Access'!$F$7:$FS$310,113,FALSE)),"",VLOOKUP($B369,'[2]1516 Exp_Rev Access'!$F$7:$FS$310,113,FALSE))</f>
        <v>0</v>
      </c>
      <c r="EE369" s="90">
        <f>IF(ISNA(VLOOKUP($B369,'[2]1516 Exp_Rev Access'!$F$7:$FS$310,114,FALSE)),"",VLOOKUP($B369,'[2]1516 Exp_Rev Access'!$F$7:$FS$310,114,FALSE))</f>
        <v>0</v>
      </c>
      <c r="EF369" s="90">
        <f>IF(ISNA(VLOOKUP($B369,'[2]1516 Exp_Rev Access'!$F$7:$FS$310,115,FALSE)),"",VLOOKUP($B369,'[2]1516 Exp_Rev Access'!$F$7:$FS$310,115,FALSE))</f>
        <v>0</v>
      </c>
      <c r="EG369" s="90">
        <f>IF(ISNA(VLOOKUP($B369,'[2]1516 Exp_Rev Access'!$F$7:$FS$310,116,FALSE)),"",VLOOKUP($B369,'[2]1516 Exp_Rev Access'!$F$7:$FS$310,116,FALSE))</f>
        <v>0</v>
      </c>
      <c r="EH369" s="90">
        <f>IF(ISNA(VLOOKUP($B369,'[2]1516 Exp_Rev Access'!$F$7:$FS$310,117,FALSE)),"",VLOOKUP($B369,'[2]1516 Exp_Rev Access'!$F$7:$FS$310,117,FALSE))</f>
        <v>0</v>
      </c>
      <c r="EI369" s="90">
        <f>IF(ISNA(VLOOKUP($B369,'[2]1516 Exp_Rev Access'!$F$7:$FS$310,118,FALSE)),"",VLOOKUP($B369,'[2]1516 Exp_Rev Access'!$F$7:$FS$310,118,FALSE))</f>
        <v>0</v>
      </c>
      <c r="EJ369" s="90">
        <f>IF(ISNA(VLOOKUP($B369,'[2]1516 Exp_Rev Access'!$F$7:$FS$310,119,FALSE)),"",VLOOKUP($B369,'[2]1516 Exp_Rev Access'!$F$7:$FS$310,119,FALSE))</f>
        <v>0</v>
      </c>
      <c r="EK369" s="90">
        <f>IF(ISNA(VLOOKUP($B369,'[2]1516 Exp_Rev Access'!$F$7:$FS$310,120,FALSE)),"",VLOOKUP($B369,'[2]1516 Exp_Rev Access'!$F$7:$FS$310,120,FALSE))</f>
        <v>0</v>
      </c>
      <c r="EL369" s="90">
        <f>IF(ISNA(VLOOKUP($B369,'[2]1516 Exp_Rev Access'!$F$7:$FS$310,121,FALSE)),"",VLOOKUP($B369,'[2]1516 Exp_Rev Access'!$F$7:$FS$310,121,FALSE))</f>
        <v>0</v>
      </c>
      <c r="EM369" s="90">
        <f>IF(ISNA(VLOOKUP($B369,'[2]1516 Exp_Rev Access'!$F$7:$FS$310,122,FALSE)),"",VLOOKUP($B369,'[2]1516 Exp_Rev Access'!$F$7:$FS$310,122,FALSE))</f>
        <v>0</v>
      </c>
      <c r="EN369" s="90">
        <f>IF(ISNA(VLOOKUP($B369,'[2]1516 Exp_Rev Access'!$F$7:$FS$310,123,FALSE)),"",VLOOKUP($B369,'[2]1516 Exp_Rev Access'!$F$7:$FS$310,123,FALSE))</f>
        <v>0</v>
      </c>
      <c r="EO369" s="90">
        <f>IF(ISNA(VLOOKUP($B369,'[2]1516 Exp_Rev Access'!$F$7:$FS$310,124,FALSE)),"",VLOOKUP($B369,'[2]1516 Exp_Rev Access'!$F$7:$FS$310,124,FALSE))</f>
        <v>0</v>
      </c>
      <c r="EP369" s="90">
        <f>IF(ISNA(VLOOKUP($B369,'[2]1516 Exp_Rev Access'!$F$7:$FS$310,125,FALSE)),"",VLOOKUP($B369,'[2]1516 Exp_Rev Access'!$F$7:$FS$310,125,FALSE))</f>
        <v>0</v>
      </c>
      <c r="EQ369" s="90">
        <f>IF(ISNA(VLOOKUP($B369,'[2]1516 Exp_Rev Access'!$F$7:$FS$310,126,FALSE)),"",VLOOKUP($B369,'[2]1516 Exp_Rev Access'!$F$7:$FS$310,126,FALSE))</f>
        <v>0</v>
      </c>
      <c r="ER369" s="90">
        <f>IF(ISNA(VLOOKUP($B369,'[2]1516 Exp_Rev Access'!$F$7:$FS$310,127,FALSE)),"",VLOOKUP($B369,'[2]1516 Exp_Rev Access'!$F$7:$FS$310,127,FALSE))</f>
        <v>0</v>
      </c>
      <c r="ES369" s="90">
        <f>IF(ISNA(VLOOKUP($B369,'[2]1516 Exp_Rev Access'!$F$7:$FS$310,128,FALSE)),"",VLOOKUP($B369,'[2]1516 Exp_Rev Access'!$F$7:$FS$310,128,FALSE))</f>
        <v>0</v>
      </c>
      <c r="ET369" s="90">
        <f>IF(ISNA(VLOOKUP($B369,'[2]1516 Exp_Rev Access'!$F$7:$FS$310,129,FALSE)),"",VLOOKUP($B369,'[2]1516 Exp_Rev Access'!$F$7:$FS$310,129,FALSE))</f>
        <v>0</v>
      </c>
      <c r="EU369" s="90">
        <f>IF(ISNA(VLOOKUP($B369,'[2]1516 Exp_Rev Access'!$F$7:$FS$310,130,FALSE)),"",VLOOKUP($B369,'[2]1516 Exp_Rev Access'!$F$7:$FS$310,130,FALSE))</f>
        <v>0</v>
      </c>
      <c r="EV369" s="90">
        <f>IF(ISNA(VLOOKUP($B369,'[2]1516 Exp_Rev Access'!$F$7:$FS$310,131,FALSE)),"",VLOOKUP($B369,'[2]1516 Exp_Rev Access'!$F$7:$FS$310,131,FALSE))</f>
        <v>0</v>
      </c>
      <c r="EW369" s="90">
        <f>IF(ISNA(VLOOKUP($B369,'[2]1516 Exp_Rev Access'!$F$7:$FS$310,132,FALSE)),"",VLOOKUP($B369,'[2]1516 Exp_Rev Access'!$F$7:$FS$310,132,FALSE))</f>
        <v>0</v>
      </c>
      <c r="EX369" s="90">
        <f>IF(ISNA(VLOOKUP($B369,'[2]1516 Exp_Rev Access'!$F$7:$FS$310,133,FALSE)),"",VLOOKUP($B369,'[2]1516 Exp_Rev Access'!$F$7:$FS$310,133,FALSE))</f>
        <v>0</v>
      </c>
      <c r="EY369" s="90">
        <f>IF(ISNA(VLOOKUP($B369,'[2]1516 Exp_Rev Access'!$F$7:$FS$310,134,FALSE)),"",VLOOKUP($B369,'[2]1516 Exp_Rev Access'!$F$7:$FS$310,134,FALSE))</f>
        <v>0</v>
      </c>
      <c r="EZ369" s="90">
        <f>IF(ISNA(VLOOKUP($B369,'[2]1516 Exp_Rev Access'!$F$7:$FS$310,135,FALSE)),"",VLOOKUP($B369,'[2]1516 Exp_Rev Access'!$F$7:$FS$310,135,FALSE))</f>
        <v>0</v>
      </c>
      <c r="FA369" s="90">
        <f>IF(ISNA(VLOOKUP($B369,'[2]1516 Exp_Rev Access'!$F$7:$FS$310,136,FALSE)),"",VLOOKUP($B369,'[2]1516 Exp_Rev Access'!$F$7:$FS$310,136,FALSE))</f>
        <v>0</v>
      </c>
      <c r="FB369" s="90">
        <f>IF(ISNA(VLOOKUP($B369,'[2]1516 Exp_Rev Access'!$F$7:$FS$310,137,FALSE)),"",VLOOKUP($B369,'[2]1516 Exp_Rev Access'!$F$7:$FS$310,137,FALSE))</f>
        <v>0</v>
      </c>
      <c r="FC369" s="90">
        <f>IF(ISNA(VLOOKUP($B369,'[2]1516 Exp_Rev Access'!$F$7:$FS$310,138,FALSE)),"",VLOOKUP($B369,'[2]1516 Exp_Rev Access'!$F$7:$FS$310,138,FALSE))</f>
        <v>0</v>
      </c>
      <c r="FD369" s="90">
        <f>IF(ISNA(VLOOKUP($B369,'[2]1516 Exp_Rev Access'!$F$7:$FS$310,139,FALSE)),"",VLOOKUP($B369,'[2]1516 Exp_Rev Access'!$F$7:$FS$310,139,FALSE))</f>
        <v>0</v>
      </c>
      <c r="FE369" s="90">
        <f>IF(ISNA(VLOOKUP($B369,'[2]1516 Exp_Rev Access'!$F$7:$FS$310,140,FALSE)),"",VLOOKUP($B369,'[2]1516 Exp_Rev Access'!$F$7:$FS$310,140,FALSE))</f>
        <v>0</v>
      </c>
      <c r="FF369" s="90">
        <f>IF(ISNA(VLOOKUP($B369,'[2]1516 Exp_Rev Access'!$F$7:$FS$310,141,FALSE)),"",VLOOKUP($B369,'[2]1516 Exp_Rev Access'!$F$7:$FS$310,141,FALSE))</f>
        <v>0</v>
      </c>
      <c r="FG369" s="90">
        <f>IF(ISNA(VLOOKUP($B369,'[2]1516 Exp_Rev Access'!$F$7:$FS$310,142,FALSE)),"",VLOOKUP($B369,'[2]1516 Exp_Rev Access'!$F$7:$FS$310,142,FALSE))</f>
        <v>0</v>
      </c>
      <c r="FH369" s="90">
        <f>IF(ISNA(VLOOKUP($B369,'[2]1516 Exp_Rev Access'!$F$7:$FS$310,143,FALSE)),"",VLOOKUP($B369,'[2]1516 Exp_Rev Access'!$F$7:$FS$310,143,FALSE))</f>
        <v>0</v>
      </c>
      <c r="FI369" s="90">
        <f>IF(ISNA(VLOOKUP($B369,'[2]1516 Exp_Rev Access'!$F$7:$FS$310,144,FALSE)),"",VLOOKUP($B369,'[2]1516 Exp_Rev Access'!$F$7:$FS$310,144,FALSE))</f>
        <v>0</v>
      </c>
      <c r="FJ369" s="90">
        <f>IF(ISNA(VLOOKUP($B369,'[2]1516 Exp_Rev Access'!$F$7:$FS$310,145,FALSE)),"",VLOOKUP($B369,'[2]1516 Exp_Rev Access'!$F$7:$FS$310,145,FALSE))</f>
        <v>0</v>
      </c>
      <c r="FK369" s="90">
        <f>IF(ISNA(VLOOKUP($B369,'[2]1516 Exp_Rev Access'!$F$7:$FS$310,146,FALSE)),"",VLOOKUP($B369,'[2]1516 Exp_Rev Access'!$F$7:$FS$310,146,FALSE))</f>
        <v>0</v>
      </c>
      <c r="FL369" s="90">
        <f>IF(ISNA(VLOOKUP($B369,'[2]1516 Exp_Rev Access'!$F$7:$FS$310,1147,FALSE)),"",VLOOKUP($B369,'[2]1516 Exp_Rev Access'!$F$7:$FS$310,147,FALSE))</f>
        <v>0</v>
      </c>
      <c r="FM369" s="90">
        <f>IF(ISNA(VLOOKUP($B369,'[2]1516 Exp_Rev Access'!$F$7:$FS$310,148,FALSE)),"",VLOOKUP($B369,'[2]1516 Exp_Rev Access'!$F$7:$FS$310,148,FALSE))</f>
        <v>0</v>
      </c>
      <c r="FN369" s="90">
        <f>IF(ISNA(VLOOKUP($B369,'[2]1516 Exp_Rev Access'!$F$7:$FS$310,149,FALSE)),"",VLOOKUP($B369,'[2]1516 Exp_Rev Access'!$F$7:$FS$310,149,FALSE))</f>
        <v>0</v>
      </c>
      <c r="FO369" s="90">
        <f>IF(ISNA(VLOOKUP($B369,'[2]1516 Exp_Rev Access'!$F$7:$FS$310,150,FALSE)),"",VLOOKUP($B369,'[2]1516 Exp_Rev Access'!$F$7:$FS$310,150,FALSE))</f>
        <v>0</v>
      </c>
      <c r="FP369" s="90">
        <f>IF(ISNA(VLOOKUP($B369,'[2]1516 Exp_Rev Access'!$F$7:$FS$310,151,FALSE)),"",VLOOKUP($B369,'[2]1516 Exp_Rev Access'!$F$7:$FS$310,151,FALSE))</f>
        <v>0</v>
      </c>
      <c r="FQ369" s="90">
        <f>IF(ISNA(VLOOKUP($B369,'[2]1516 Exp_Rev Access'!$F$7:$FS$310,152,FALSE)),"",VLOOKUP($B369,'[2]1516 Exp_Rev Access'!$F$7:$FS$310,152,FALSE))</f>
        <v>0</v>
      </c>
      <c r="FR369" s="90">
        <f>IF(ISNA(VLOOKUP($B369,'[2]1516 Exp_Rev Access'!$F$7:$FS$310,153,FALSE)),"",VLOOKUP($B369,'[2]1516 Exp_Rev Access'!$F$7:$FS$310,153,FALSE))</f>
        <v>1338.74</v>
      </c>
      <c r="FS369" s="53">
        <f t="shared" ref="FS369:FS375" si="905">SUM(CH369:FR369)</f>
        <v>46110.5</v>
      </c>
      <c r="FT369" s="92">
        <f t="shared" ref="FT369:FT375" si="906">FS369/E369</f>
        <v>6.3464224939548605E-2</v>
      </c>
      <c r="FU369" s="116">
        <f t="shared" ref="FU369:FU375" si="907">FS369/D369</f>
        <v>1646.8035714285713</v>
      </c>
      <c r="FV369" s="90">
        <f>IF(ISNA(VLOOKUP($B369,'[2]1516 Exp_Rev Access'!$F$7:$FS$310,154,FALSE)),"",VLOOKUP($B369,'[2]1516 Exp_Rev Access'!$F$7:$FS$310,154,FALSE))</f>
        <v>0</v>
      </c>
      <c r="FW369" s="90">
        <f>IF(ISNA(VLOOKUP($B369,'[2]1516 Exp_Rev Access'!$F$7:$FS$310,155,FALSE)),"",VLOOKUP($B369,'[2]1516 Exp_Rev Access'!$F$7:$FS$310,155,FALSE))</f>
        <v>0</v>
      </c>
      <c r="FX369" s="90">
        <f>IF(ISNA(VLOOKUP($B369,'[2]1516 Exp_Rev Access'!$F$7:$FS$310,156,FALSE)),"",VLOOKUP($B369,'[2]1516 Exp_Rev Access'!$F$7:$FS$310,156,FALSE))</f>
        <v>0</v>
      </c>
      <c r="FY369" s="90">
        <f>IF(ISNA(VLOOKUP($B369,'[2]1516 Exp_Rev Access'!$F$7:$FS$310,157,FALSE)),"",VLOOKUP($B369,'[2]1516 Exp_Rev Access'!$F$7:$FS$310,157,FALSE))</f>
        <v>0</v>
      </c>
      <c r="FZ369" s="90">
        <f>IF(ISNA(VLOOKUP($B369,'[2]1516 Exp_Rev Access'!$F$7:$FS$310,158,FALSE)),"",VLOOKUP($B369,'[2]1516 Exp_Rev Access'!$F$7:$FS$310,158,FALSE))</f>
        <v>0</v>
      </c>
      <c r="GA369" s="90">
        <f>IF(ISNA(VLOOKUP($B369,'[2]1516 Exp_Rev Access'!$F$7:$FS$310,159,FALSE)),"",VLOOKUP($B369,'[2]1516 Exp_Rev Access'!$F$7:$FS$310,159,FALSE))</f>
        <v>0</v>
      </c>
      <c r="GB369" s="90">
        <f>IF(ISNA(VLOOKUP($B369,'[2]1516 Exp_Rev Access'!$F$7:$FS$310,160,FALSE)),"",VLOOKUP($B369,'[2]1516 Exp_Rev Access'!$F$7:$FS$310,160,FALSE))</f>
        <v>0</v>
      </c>
      <c r="GC369" s="90">
        <f>IF(ISNA(VLOOKUP($B369,'[2]1516 Exp_Rev Access'!$F$7:$FS$310,161,FALSE)),"",VLOOKUP($B369,'[2]1516 Exp_Rev Access'!$F$7:$FS$310,161,FALSE))</f>
        <v>0</v>
      </c>
      <c r="GD369" s="90">
        <f>IF(ISNA(VLOOKUP($B369,'[2]1516 Exp_Rev Access'!$F$7:$FS$310,162,FALSE)),"",VLOOKUP($B369,'[2]1516 Exp_Rev Access'!$F$7:$FS$310,162,FALSE))</f>
        <v>0</v>
      </c>
      <c r="GE369" s="90">
        <f>IF(ISNA(VLOOKUP($B369,'[2]1516 Exp_Rev Access'!$F$7:$FS$310,163,FALSE)),"",VLOOKUP($B369,'[2]1516 Exp_Rev Access'!$F$7:$FS$310,163,FALSE))</f>
        <v>0</v>
      </c>
      <c r="GF369" s="90">
        <f>IF(ISNA(VLOOKUP($B369,'[2]1516 Exp_Rev Access'!$F$7:$FS$310,164,FALSE)),"",VLOOKUP($B369,'[2]1516 Exp_Rev Access'!$F$7:$FS$310,164,FALSE))</f>
        <v>0</v>
      </c>
      <c r="GG369" s="90">
        <f>IF(ISNA(VLOOKUP($B369,'[2]1516 Exp_Rev Access'!$F$7:$FS$310,165,FALSE)),"",VLOOKUP($B369,'[2]1516 Exp_Rev Access'!$F$7:$FS$310,165,FALSE))</f>
        <v>0</v>
      </c>
      <c r="GH369" s="90">
        <f>IF(ISNA(VLOOKUP($B369,'[2]1516 Exp_Rev Access'!$F$7:$FS$310,166,FALSE)),"",VLOOKUP($B369,'[2]1516 Exp_Rev Access'!$F$7:$FS$310,166,FALSE))</f>
        <v>0</v>
      </c>
      <c r="GI369" s="90">
        <f>IF(ISNA(VLOOKUP($B369,'[2]1516 Exp_Rev Access'!$F$7:$FS$310,167,FALSE)),"",VLOOKUP($B369,'[2]1516 Exp_Rev Access'!$F$7:$FS$310,167,FALSE))</f>
        <v>0</v>
      </c>
      <c r="GJ369" s="90">
        <f>IF(ISNA(VLOOKUP($B369,'[2]1516 Exp_Rev Access'!$F$7:$FS$310,168,FALSE)),"",VLOOKUP($B369,'[2]1516 Exp_Rev Access'!$F$7:$FS$310,168,FALSE))</f>
        <v>0</v>
      </c>
      <c r="GK369" s="90">
        <f>IF(ISNA(VLOOKUP($B369,'[2]1516 Exp_Rev Access'!$F$7:$FS$310,169,FALSE)),"",VLOOKUP($B369,'[2]1516 Exp_Rev Access'!$F$7:$FS$310,169,FALSE))</f>
        <v>0</v>
      </c>
      <c r="GL369" s="90">
        <f>IF(ISNA(VLOOKUP($B369,'[2]1516 Exp_Rev Access'!$F$7:$FS$310,170,FALSE)),"",VLOOKUP($B369,'[2]1516 Exp_Rev Access'!$F$7:$FS$310,170,FALSE))</f>
        <v>7241.86</v>
      </c>
      <c r="GM369" s="90">
        <f>IF(ISNA(VLOOKUP($B369,'[2]1516 Exp_Rev Access'!$F$7:$FT$310,171,FALSE)),"",VLOOKUP($B369,'[2]1516 Exp_Rev Access'!$F$7:$FT$310,171,FALSE))</f>
        <v>0</v>
      </c>
      <c r="GN369" s="90">
        <f>IF(ISNA(VLOOKUP($B369,'[2]1516 Exp_Rev Access'!$F$7:$FU$310,172,FALSE)),"",VLOOKUP($B369,'[2]1516 Exp_Rev Access'!$F$7:$FU$310,172,FALSE))</f>
        <v>0</v>
      </c>
      <c r="GO369" s="90">
        <f>IF(ISNA(VLOOKUP($B369,'[2]1516 Exp_Rev Access'!$F$7:$FV$310,173,FALSE)),"",VLOOKUP($B369,'[2]1516 Exp_Rev Access'!$F$7:$FV$310,173,FALSE))</f>
        <v>0</v>
      </c>
      <c r="GP369" s="90">
        <f>IF(ISNA(VLOOKUP($B369,'[2]1516 Exp_Rev Access'!$F$7:$GA$310,174,FALSE)),"",VLOOKUP($B369,'[2]1516 Exp_Rev Access'!$F$7:$GA$310,174,FALSE))</f>
        <v>0</v>
      </c>
      <c r="GQ369" s="90">
        <f>IF(ISNA(VLOOKUP($B369,'[2]1516 Exp_Rev Access'!$F$7:$GA$310,175,FALSE)),"",VLOOKUP($B369,'[2]1516 Exp_Rev Access'!$F$7:$GA$310,175,FALSE))</f>
        <v>0</v>
      </c>
      <c r="GR369" s="90">
        <f>IF(ISNA(VLOOKUP($B369,'[2]1516 Exp_Rev Access'!$F$7:$GA$310,176,FALSE)),"",VLOOKUP($B369,'[2]1516 Exp_Rev Access'!$F$7:$GA$310,176,FALSE))</f>
        <v>0</v>
      </c>
      <c r="GS369" s="90">
        <f>IF(ISNA(VLOOKUP($B369,'[2]1516 Exp_Rev Access'!$F$7:$GA$310,177,FALSE)),"",VLOOKUP($B369,'[2]1516 Exp_Rev Access'!$F$7:$GA$310,177,FALSE))</f>
        <v>0</v>
      </c>
      <c r="GT369" s="90">
        <f>IF(ISNA(VLOOKUP($B369,'[2]1516 Exp_Rev Access'!$F$7:$GA$310,178,FALSE)),"",VLOOKUP($B369,'[2]1516 Exp_Rev Access'!$F$7:$GA$310,178,FALSE))</f>
        <v>0</v>
      </c>
      <c r="GU369" s="53">
        <f t="shared" ref="GU369:GU375" si="908">SUM(FV369:GT369)</f>
        <v>7241.86</v>
      </c>
      <c r="GV369" s="92">
        <f t="shared" ref="GV369:GV375" si="909">GU369/E369</f>
        <v>9.9673400206182865E-3</v>
      </c>
      <c r="GW369" s="114">
        <f t="shared" ref="GW369:GW376" si="910">GU369/D369</f>
        <v>258.63785714285711</v>
      </c>
    </row>
    <row r="370" spans="1:222" x14ac:dyDescent="0.2">
      <c r="B370" s="87" t="s">
        <v>724</v>
      </c>
      <c r="C370" s="87" t="s">
        <v>725</v>
      </c>
      <c r="D370" s="88">
        <f>IF(ISNA(VLOOKUP($B370,'[2]1516 enrollment_Rev_Exp by size'!$A$6:$C$325,3,FALSE)),"",VLOOKUP($B370,'[2]1516 enrollment_Rev_Exp by size'!$A$6:$C$325,3,FALSE))</f>
        <v>5956.94</v>
      </c>
      <c r="E370" s="89">
        <v>71473046.200000003</v>
      </c>
      <c r="F370" s="67">
        <f t="shared" si="889"/>
        <v>71473046.199999988</v>
      </c>
      <c r="G370" s="67">
        <f t="shared" si="890"/>
        <v>0</v>
      </c>
      <c r="H370" s="90">
        <f>IF(ISNA(VLOOKUP($B370,'[2]1516 Exp_Rev Access'!$F$7:$FS$310,2,FALSE)),"",VLOOKUP($B370,'[2]1516 Exp_Rev Access'!$F$7:$FS$310,2,FALSE))</f>
        <v>10845509.619999999</v>
      </c>
      <c r="I370" s="90">
        <f>IF(ISNA(VLOOKUP($B370,'[2]1516 Exp_Rev Access'!$F$7:$FS$310,3,FALSE)),"",VLOOKUP($B370,'[2]1516 Exp_Rev Access'!$F$7:$FS$310,3,FALSE))</f>
        <v>0</v>
      </c>
      <c r="J370" s="90">
        <f>IF(ISNA(VLOOKUP($B370,'[2]1516 Exp_Rev Access'!$F$7:$FS$310,4,FALSE)),"",VLOOKUP($B370,'[2]1516 Exp_Rev Access'!$F$7:$FS$310,4,FALSE))</f>
        <v>501.35</v>
      </c>
      <c r="K370" s="90">
        <f>IF(ISNA(VLOOKUP($B370,'[2]1516 Exp_Rev Access'!$F$7:$FS$310,5,FALSE)),"-",VLOOKUP($B370,'[2]1516 Exp_Rev Access'!$F$7:$FS$310,5,FALSE))</f>
        <v>0</v>
      </c>
      <c r="L370" s="90">
        <f>IF(ISNA(VLOOKUP($B370,'[2]1516 Exp_Rev Access'!$F$7:$FS$310,6,FALSE)),"",VLOOKUP($B370,'[2]1516 Exp_Rev Access'!$F$7:$FS$310,6,FALSE))</f>
        <v>0</v>
      </c>
      <c r="M370" s="90">
        <f>IF(ISNA(VLOOKUP($B370,'[2]1516 Exp_Rev Access'!$F$7:$FS$310,7,FALSE)),"",VLOOKUP($B370,'[2]1516 Exp_Rev Access'!$F$7:$FS$310,7,FALSE))</f>
        <v>0</v>
      </c>
      <c r="N370" s="53">
        <f t="shared" si="891"/>
        <v>10846010.969999999</v>
      </c>
      <c r="O370" s="91">
        <f t="shared" si="892"/>
        <v>0.15174966713535709</v>
      </c>
      <c r="P370" s="53">
        <f t="shared" si="893"/>
        <v>1820.7353053749073</v>
      </c>
      <c r="Q370" s="90">
        <f>IF(ISNA(VLOOKUP($B370,'[2]1516 Exp_Rev Access'!$F$7:$FS$310,8,FALSE)),"",VLOOKUP($B370,'[2]1516 Exp_Rev Access'!$F$7:$FS$310,8,FALSE))</f>
        <v>16751.87</v>
      </c>
      <c r="R370" s="90">
        <f>IF(ISNA(VLOOKUP($B370,'[2]1516 Exp_Rev Access'!$F$7:$FS$310,9,FALSE)),"",VLOOKUP($B370,'[2]1516 Exp_Rev Access'!$F$7:$FS$310,9,FALSE))</f>
        <v>0</v>
      </c>
      <c r="S370" s="90">
        <f>IF(ISNA(VLOOKUP($B370,'[2]1516 Exp_Rev Access'!$F$7:$FS$310,10,FALSE)),"",VLOOKUP($B370,'[2]1516 Exp_Rev Access'!$F$7:$FS$310,10,FALSE))</f>
        <v>0</v>
      </c>
      <c r="T370" s="90">
        <f>IF(ISNA(VLOOKUP($B370,'[2]1516 Exp_Rev Access'!$F$7:$FS$310,11,FALSE)),"",VLOOKUP($B370,'[2]1516 Exp_Rev Access'!$F$7:$FS$310,11,FALSE))</f>
        <v>0</v>
      </c>
      <c r="U370" s="90">
        <f>IF(ISNA(VLOOKUP($B370,'[2]1516 Exp_Rev Access'!$F$7:$FS$310,12,FALSE)),"",VLOOKUP($B370,'[2]1516 Exp_Rev Access'!$F$7:$FS$310,12,FALSE))</f>
        <v>0</v>
      </c>
      <c r="V370" s="90">
        <f>IF(ISNA(VLOOKUP($B370,'[2]1516 Exp_Rev Access'!$F$7:$FS$310,13,FALSE)),"",VLOOKUP($B370,'[2]1516 Exp_Rev Access'!$F$7:$FS$310,13,FALSE))</f>
        <v>0</v>
      </c>
      <c r="W370" s="90">
        <f>IF(ISNA(VLOOKUP($B370,'[2]1516 Exp_Rev Access'!$F$7:$FS$310,14,FALSE)),"",VLOOKUP($B370,'[2]1516 Exp_Rev Access'!$F$7:$FS$310,14,FALSE))</f>
        <v>0</v>
      </c>
      <c r="X370" s="90">
        <f>IF(ISNA(VLOOKUP($B370,'[2]1516 Exp_Rev Access'!$F$7:$FS$310,15,FALSE)),"",VLOOKUP($B370,'[2]1516 Exp_Rev Access'!$F$7:$FS$310,15,FALSE))</f>
        <v>0</v>
      </c>
      <c r="Y370" s="90">
        <f>IF(ISNA(VLOOKUP($B370,'[2]1516 Exp_Rev Access'!$F$7:$FS$310,16,FALSE)),"",VLOOKUP($B370,'[2]1516 Exp_Rev Access'!$F$7:$FS$310,16,FALSE))</f>
        <v>106513.08</v>
      </c>
      <c r="Z370" s="90">
        <f>IF(ISNA(VLOOKUP($B370,'[2]1516 Exp_Rev Access'!$F$7:$FS$310,17,FALSE)),"",VLOOKUP($B370,'[2]1516 Exp_Rev Access'!$F$7:$FS$310,17,FALSE))</f>
        <v>0</v>
      </c>
      <c r="AA370" s="90">
        <f>IF(ISNA(VLOOKUP($B370,'[2]1516 Exp_Rev Access'!$F$7:$FS$310,18,FALSE)),"",VLOOKUP($B370,'[2]1516 Exp_Rev Access'!$F$7:$FS$310,18,FALSE))</f>
        <v>0</v>
      </c>
      <c r="AB370" s="90">
        <f>IF(ISNA(VLOOKUP($B370,'[2]1516 Exp_Rev Access'!$F$7:$FS$310,19,FALSE)),"",VLOOKUP($B370,'[2]1516 Exp_Rev Access'!$F$7:$FS$310,19,FALSE))</f>
        <v>0</v>
      </c>
      <c r="AC370" s="90">
        <f>IF(ISNA(VLOOKUP($B370,'[2]1516 Exp_Rev Access'!$F$7:$FS$310,20,FALSE)),"",VLOOKUP($B370,'[2]1516 Exp_Rev Access'!$F$7:$FS$310,20,FALSE))</f>
        <v>13066.85</v>
      </c>
      <c r="AD370" s="90">
        <f>IF(ISNA(VLOOKUP($B370,'[2]1516 Exp_Rev Access'!$F$7:$FS$310,21,FALSE)),"",VLOOKUP($B370,'[2]1516 Exp_Rev Access'!$F$7:$FS$310,21,FALSE))</f>
        <v>498655.81</v>
      </c>
      <c r="AE370" s="90">
        <f>IF(ISNA(VLOOKUP($B370,'[2]1516 Exp_Rev Access'!$F$7:$FS$310,22,FALSE)),"",VLOOKUP($B370,'[2]1516 Exp_Rev Access'!$F$7:$FS$310,22,FALSE))</f>
        <v>63342.29</v>
      </c>
      <c r="AF370" s="90">
        <f>IF(ISNA(VLOOKUP($B370,'[2]1516 Exp_Rev Access'!$F$7:$FS$310,23,FALSE)),"",VLOOKUP($B370,'[2]1516 Exp_Rev Access'!$F$7:$FS$310,23,FALSE))</f>
        <v>0</v>
      </c>
      <c r="AG370" s="90">
        <f>IF(ISNA(VLOOKUP($B370,'[2]1516 Exp_Rev Access'!$F$7:$FS$310,24,FALSE)),"",VLOOKUP($B370,'[2]1516 Exp_Rev Access'!$F$7:$FS$310,24,FALSE))</f>
        <v>121332.38</v>
      </c>
      <c r="AH370" s="90">
        <f>IF(ISNA(VLOOKUP($B370,'[2]1516 Exp_Rev Access'!$F$7:$FS$310,25,FALSE)),"",VLOOKUP($B370,'[2]1516 Exp_Rev Access'!$F$7:$FS$310,25,FALSE))</f>
        <v>5851.42</v>
      </c>
      <c r="AI370" s="90">
        <f>IF(ISNA(VLOOKUP($B370,'[2]1516 Exp_Rev Access'!$F$7:$FS$310,26,FALSE)),"",VLOOKUP($B370,'[2]1516 Exp_Rev Access'!$F$7:$FS$310,26,FALSE))</f>
        <v>35445</v>
      </c>
      <c r="AJ370" s="90">
        <f>IF(ISNA(VLOOKUP($B370,'[2]1516 Exp_Rev Access'!$F$7:$FS$310,27,FALSE)),"",VLOOKUP($B370,'[2]1516 Exp_Rev Access'!$F$7:$FS$310,27,FALSE))</f>
        <v>96429.26</v>
      </c>
      <c r="AK370" s="90">
        <f>IF(ISNA(VLOOKUP($B370,'[2]1516 Exp_Rev Access'!$F$7:$FS$310,28,FALSE)),"",VLOOKUP($B370,'[2]1516 Exp_Rev Access'!$F$7:$FS$310,28,FALSE))</f>
        <v>53719.78</v>
      </c>
      <c r="AL370" s="90">
        <f>IF(ISNA(VLOOKUP($B370,'[2]1516 Exp_Rev Access'!$F$7:$FS$310,29,FALSE)),"",VLOOKUP($B370,'[2]1516 Exp_Rev Access'!$F$7:$FS$310,29,FALSE))</f>
        <v>14065.59</v>
      </c>
      <c r="AM370" s="53">
        <f t="shared" si="894"/>
        <v>1025173.3300000001</v>
      </c>
      <c r="AN370" s="92">
        <f t="shared" si="895"/>
        <v>1.4343495688308861E-2</v>
      </c>
      <c r="AO370" s="68">
        <f t="shared" si="896"/>
        <v>172.09730667087467</v>
      </c>
      <c r="AP370" s="90">
        <f>IF(ISNA(VLOOKUP($B370,'[2]1516 Exp_Rev Access'!$F$7:$FS$310,30,FALSE)),"",VLOOKUP($B370,'[2]1516 Exp_Rev Access'!$F$7:$FS$310,30,FALSE))</f>
        <v>36302589.420000002</v>
      </c>
      <c r="AQ370" s="90">
        <f>IF(ISNA(VLOOKUP($B370,'[2]1516 Exp_Rev Access'!$F$7:$FS$310,31,FALSE)),"",VLOOKUP($B370,'[2]1516 Exp_Rev Access'!$F$7:$FS$310,31,FALSE))</f>
        <v>1429651.72</v>
      </c>
      <c r="AR370" s="90">
        <f>IF(ISNA(VLOOKUP($B370,'[2]1516 Exp_Rev Access'!$F$7:$FS$310,32,FALSE)),"",VLOOKUP($B370,'[2]1516 Exp_Rev Access'!$F$7:$FS$310,32,FALSE))</f>
        <v>3787895.16</v>
      </c>
      <c r="AS370" s="90">
        <f>IF(ISNA(VLOOKUP($B370,'[2]1516 Exp_Rev Access'!$F$7:$FS$310,33,FALSE)),"",VLOOKUP($B370,'[2]1516 Exp_Rev Access'!$F$7:$FS$310,33,FALSE))</f>
        <v>0</v>
      </c>
      <c r="AT370" s="90">
        <f>IF(ISNA(VLOOKUP($B370,'[2]1516 Exp_Rev Access'!$F$7:$FS$310,34,FALSE)),"",VLOOKUP($B370,'[2]1516 Exp_Rev Access'!$F$7:$FS$310,34,FALSE))</f>
        <v>49838.080000000002</v>
      </c>
      <c r="AU370" s="53">
        <f t="shared" si="897"/>
        <v>41569974.379999995</v>
      </c>
      <c r="AV370" s="93">
        <f t="shared" si="898"/>
        <v>0.58161749904539528</v>
      </c>
      <c r="AW370" s="53">
        <f t="shared" si="899"/>
        <v>6978.4107914466149</v>
      </c>
      <c r="AX370" s="90">
        <f>IF(ISNA(VLOOKUP($B370,'[2]1516 Exp_Rev Access'!$F$7:$FS$310,35,FALSE)),"",VLOOKUP($B370,'[2]1516 Exp_Rev Access'!$F$7:$FS$310,35,FALSE))</f>
        <v>164861.32</v>
      </c>
      <c r="AY370" s="90">
        <f>IF(ISNA(VLOOKUP($B370,'[2]1516 Exp_Rev Access'!$F$7:$FS$310,36,FALSE)),"",VLOOKUP($B370,'[2]1516 Exp_Rev Access'!$F$7:$FS$310,36,FALSE))</f>
        <v>4657546.71</v>
      </c>
      <c r="AZ370" s="90">
        <f>IF(ISNA(VLOOKUP($B370,'[2]1516 Exp_Rev Access'!$F$7:$FS$310,37,FALSE)),"",VLOOKUP($B370,'[2]1516 Exp_Rev Access'!$F$7:$FS$310,37,FALSE))</f>
        <v>149738.54</v>
      </c>
      <c r="BA370" s="90">
        <f>IF(ISNA(VLOOKUP($B370,'[2]1516 Exp_Rev Access'!$F$7:$FS$310,38,FALSE)),"",VLOOKUP($B370,'[2]1516 Exp_Rev Access'!$F$7:$FS$310,38,FALSE))</f>
        <v>0</v>
      </c>
      <c r="BB370" s="90">
        <f>IF(ISNA(VLOOKUP($B370,'[2]1516 Exp_Rev Access'!$F$7:$FS$310,39,FALSE)),"",VLOOKUP($B370,'[2]1516 Exp_Rev Access'!$F$7:$FS$310,39,FALSE))</f>
        <v>0</v>
      </c>
      <c r="BC370" s="90">
        <f>IF(ISNA(VLOOKUP($B370,'[2]1516 Exp_Rev Access'!$F$7:$FS$310,40,FALSE)),"",VLOOKUP($B370,'[2]1516 Exp_Rev Access'!$F$7:$FS$310,40,FALSE))</f>
        <v>1688855.22</v>
      </c>
      <c r="BD370" s="90">
        <f>IF(ISNA(VLOOKUP($B370,'[2]1516 Exp_Rev Access'!$F$7:$FS$310,41,FALSE)),"",VLOOKUP($B370,'[2]1516 Exp_Rev Access'!$F$7:$FS$310,41,FALSE))</f>
        <v>0</v>
      </c>
      <c r="BE370" s="90">
        <f>IF(ISNA(VLOOKUP($B370,'[2]1516 Exp_Rev Access'!$F$7:$FS$310,42,FALSE)),"",VLOOKUP($B370,'[2]1516 Exp_Rev Access'!$F$7:$FS$310,42,FALSE))</f>
        <v>336599.05</v>
      </c>
      <c r="BF370" s="90">
        <f>IF(ISNA(VLOOKUP($B370,'[2]1516 Exp_Rev Access'!$F$7:$FS$310,43,FALSE)),"",VLOOKUP($B370,'[2]1516 Exp_Rev Access'!$F$7:$FS$310,43,FALSE))</f>
        <v>11854.11</v>
      </c>
      <c r="BG370" s="90">
        <f>IF(ISNA(VLOOKUP($B370,'[2]1516 Exp_Rev Access'!$F$7:$FS$310,44,FALSE)),"",VLOOKUP($B370,'[2]1516 Exp_Rev Access'!$F$7:$FS$310,44,FALSE))</f>
        <v>877963.39</v>
      </c>
      <c r="BH370" s="90">
        <f>IF(ISNA(VLOOKUP($B370,'[2]1516 Exp_Rev Access'!$F$7:$FS$310,45,FALSE)),"",VLOOKUP($B370,'[2]1516 Exp_Rev Access'!$F$7:$FS$310,45,FALSE))</f>
        <v>60960.27</v>
      </c>
      <c r="BI370" s="90">
        <f>IF(ISNA(VLOOKUP($B370,'[2]1516 Exp_Rev Access'!$F$7:$FS$310,46,FALSE)),"",VLOOKUP($B370,'[2]1516 Exp_Rev Access'!$F$7:$FS$310,46,FALSE))</f>
        <v>0</v>
      </c>
      <c r="BJ370" s="90">
        <f>IF(ISNA(VLOOKUP($B370,'[2]1516 Exp_Rev Access'!$F$7:$FS$310,47,FALSE)),"",VLOOKUP($B370,'[2]1516 Exp_Rev Access'!$F$7:$FS$310,47,FALSE))</f>
        <v>45978.75</v>
      </c>
      <c r="BK370" s="90">
        <f>IF(ISNA(VLOOKUP($B370,'[2]1516 Exp_Rev Access'!$F$7:$FS$310,48,FALSE)),"",VLOOKUP($B370,'[2]1516 Exp_Rev Access'!$F$7:$FS$310,48,FALSE))</f>
        <v>1387479.05</v>
      </c>
      <c r="BL370" s="90">
        <f>IF(ISNA(VLOOKUP($B370,'[2]1516 Exp_Rev Access'!$F$7:$FS$310,49,FALSE)),"",VLOOKUP($B370,'[2]1516 Exp_Rev Access'!$F$7:$FS$310,49,FALSE))</f>
        <v>713165</v>
      </c>
      <c r="BM370" s="90">
        <f>IF(ISNA(VLOOKUP($B370,'[2]1516 Exp_Rev Access'!$F$7:$FS$310,50,FALSE)),"",VLOOKUP($B370,'[2]1516 Exp_Rev Access'!$F$7:$FS$310,50,FALSE))</f>
        <v>0</v>
      </c>
      <c r="BN370" s="90">
        <f>IF(ISNA(VLOOKUP($B370,'[2]1516 Exp_Rev Access'!$F$7:$FS$310,51,FALSE)),"",VLOOKUP($B370,'[2]1516 Exp_Rev Access'!$F$7:$FS$310,51,FALSE))</f>
        <v>0</v>
      </c>
      <c r="BO370" s="90">
        <f>IF(ISNA(VLOOKUP($B370,'[2]1516 Exp_Rev Access'!$F$7:$FS$310,52,FALSE)),"",VLOOKUP($B370,'[2]1516 Exp_Rev Access'!$F$7:$FS$310,52,FALSE))</f>
        <v>0</v>
      </c>
      <c r="BP370" s="90">
        <f>IF(ISNA(VLOOKUP($B370,'[2]1516 Exp_Rev Access'!$F$7:$FS$310,53,FALSE)),"",VLOOKUP($B370,'[2]1516 Exp_Rev Access'!$F$7:$FS$310,53,FALSE))</f>
        <v>0</v>
      </c>
      <c r="BQ370" s="90">
        <f>IF(ISNA(VLOOKUP($B370,'[2]1516 Exp_Rev Access'!$F$7:$FS$310,54,FALSE)),"",VLOOKUP($B370,'[2]1516 Exp_Rev Access'!$F$7:$FS$310,54,FALSE))</f>
        <v>0</v>
      </c>
      <c r="BR370" s="90">
        <f>IF(ISNA(VLOOKUP($B370,'[2]1516 Exp_Rev Access'!$F$7:$FS$310,55,FALSE)),"",VLOOKUP($B370,'[2]1516 Exp_Rev Access'!$F$7:$FS$310,55,FALSE))</f>
        <v>0</v>
      </c>
      <c r="BS370" s="90">
        <f>IF(ISNA(VLOOKUP($B370,'[2]1516 Exp_Rev Access'!$F$7:$FS$310,56,FALSE)),"",VLOOKUP($B370,'[2]1516 Exp_Rev Access'!$F$7:$FS$310,56,FALSE))</f>
        <v>0</v>
      </c>
      <c r="BT370" s="90">
        <f>IF(ISNA(VLOOKUP($B370,'[2]1516 Exp_Rev Access'!$F$7:$FS$310,57,FALSE)),"",VLOOKUP($B370,'[2]1516 Exp_Rev Access'!$F$7:$FS$310,57,FALSE))</f>
        <v>0</v>
      </c>
      <c r="BU370" s="90">
        <f>IF(ISNA(VLOOKUP($B370,'[2]1516 Exp_Rev Access'!$F$7:$FS$310,58,FALSE)),"",VLOOKUP($B370,'[2]1516 Exp_Rev Access'!$F$7:$FS$310,58,FALSE))</f>
        <v>0</v>
      </c>
      <c r="BV370" s="53">
        <f t="shared" si="900"/>
        <v>10095001.41</v>
      </c>
      <c r="BW370" s="92">
        <f t="shared" si="901"/>
        <v>0.14124207581346937</v>
      </c>
      <c r="BX370" s="68">
        <f t="shared" si="902"/>
        <v>1694.6622611609318</v>
      </c>
      <c r="BY370" s="90">
        <f>IF(ISNA(VLOOKUP($B370,'[2]1516 Exp_Rev Access'!$F$7:$FS$310,59,FALSE)),"",VLOOKUP($B370,'[2]1516 Exp_Rev Access'!$F$7:$FS$310,59,FALSE))</f>
        <v>73528.36</v>
      </c>
      <c r="BZ370" s="90">
        <f>IF(ISNA(VLOOKUP($B370,'[2]1516 Exp_Rev Access'!$F$7:$FS$310,60,FALSE)),"",VLOOKUP($B370,'[2]1516 Exp_Rev Access'!$F$7:$FS$310,60,FALSE))</f>
        <v>0</v>
      </c>
      <c r="CA370" s="90">
        <f>IF(ISNA(VLOOKUP($B370,'[2]1516 Exp_Rev Access'!$F$7:$FS$310,61,FALSE)),"",VLOOKUP($B370,'[2]1516 Exp_Rev Access'!$F$7:$FS$310,61,FALSE))</f>
        <v>0</v>
      </c>
      <c r="CB370" s="90">
        <f>IF(ISNA(VLOOKUP($B370,'[2]1516 Exp_Rev Access'!$F$7:$FS$310,62,FALSE)),"",VLOOKUP($B370,'[2]1516 Exp_Rev Access'!$F$7:$FS$310,62,FALSE))</f>
        <v>0</v>
      </c>
      <c r="CC370" s="90">
        <f>IF(ISNA(VLOOKUP($B370,'[2]1516 Exp_Rev Access'!$F$7:$FS$310,63,FALSE)),"",VLOOKUP($B370,'[2]1516 Exp_Rev Access'!$F$7:$FS$310,63,FALSE))</f>
        <v>1066.8599999999999</v>
      </c>
      <c r="CD370" s="90">
        <f>IF(ISNA(VLOOKUP($B370,'[2]1516 Exp_Rev Access'!$F$7:$FS$310,64,FALSE)),"",VLOOKUP($B370,'[2]1516 Exp_Rev Access'!$F$7:$FS$310,64,FALSE))</f>
        <v>0</v>
      </c>
      <c r="CE370" s="53">
        <f t="shared" si="903"/>
        <v>74595.22</v>
      </c>
      <c r="CF370" s="92">
        <f>CE370/E370</f>
        <v>1.0436832339741522E-3</v>
      </c>
      <c r="CG370" s="94">
        <f t="shared" si="904"/>
        <v>12.522405798950469</v>
      </c>
      <c r="CH370" s="90">
        <f>IF(ISNA(VLOOKUP($B370,'[2]1516 Exp_Rev Access'!$F$7:$FS$310,65,FALSE)),"",VLOOKUP($B370,'[2]1516 Exp_Rev Access'!$F$7:$FS$310,65,FALSE))</f>
        <v>3818017.38</v>
      </c>
      <c r="CI370" s="90">
        <f>IF(ISNA(VLOOKUP($B370,'[2]1516 Exp_Rev Access'!$F$7:$FS$310,66,FALSE)),"",VLOOKUP($B370,'[2]1516 Exp_Rev Access'!$F$7:$FS$310,66,FALSE))</f>
        <v>0</v>
      </c>
      <c r="CJ370" s="90">
        <f>IF(ISNA(VLOOKUP($B370,'[2]1516 Exp_Rev Access'!$F$7:$FS$310,67,FALSE)),"",VLOOKUP($B370,'[2]1516 Exp_Rev Access'!$F$7:$FS$310,67,FALSE))</f>
        <v>0</v>
      </c>
      <c r="CK370" s="90">
        <f>IF(ISNA(VLOOKUP($B370,'[2]1516 Exp_Rev Access'!$F$7:$FS$310,68,FALSE)),"",VLOOKUP($B370,'[2]1516 Exp_Rev Access'!$F$7:$FS$310,68,FALSE))</f>
        <v>0</v>
      </c>
      <c r="CL370" s="90">
        <f>IF(ISNA(VLOOKUP($B370,'[2]1516 Exp_Rev Access'!$F$7:$FS$310,69,FALSE)),"",VLOOKUP($B370,'[2]1516 Exp_Rev Access'!$F$7:$FS$310,69,FALSE))</f>
        <v>0</v>
      </c>
      <c r="CM370" s="90">
        <f>IF(ISNA(VLOOKUP($B370,'[2]1516 Exp_Rev Access'!$F$7:$FS$310,70,FALSE)),"",VLOOKUP($B370,'[2]1516 Exp_Rev Access'!$F$7:$FS$310,70,FALSE))</f>
        <v>0</v>
      </c>
      <c r="CN370" s="90">
        <f>IF(ISNA(VLOOKUP($B370,'[2]1516 Exp_Rev Access'!$F$7:$FS$310,71,FALSE)),"",VLOOKUP($B370,'[2]1516 Exp_Rev Access'!$F$7:$FS$310,71,FALSE))</f>
        <v>0</v>
      </c>
      <c r="CO370" s="90">
        <f>IF(ISNA(VLOOKUP($B370,'[2]1516 Exp_Rev Access'!$F$7:$FS$310,72,FALSE)),"",VLOOKUP($B370,'[2]1516 Exp_Rev Access'!$F$7:$FS$310,72,FALSE))</f>
        <v>0</v>
      </c>
      <c r="CP370" s="90">
        <f>IF(ISNA(VLOOKUP($B370,'[2]1516 Exp_Rev Access'!$F$7:$FS$310,73,FALSE)),"",VLOOKUP($B370,'[2]1516 Exp_Rev Access'!$F$7:$FS$310,73,FALSE))</f>
        <v>0</v>
      </c>
      <c r="CQ370" s="90">
        <f>IF(ISNA(VLOOKUP($B370,'[2]1516 Exp_Rev Access'!$F$7:$FS$310,74,FALSE)),"",VLOOKUP($B370,'[2]1516 Exp_Rev Access'!$F$7:$FS$310,74,FALSE))</f>
        <v>0</v>
      </c>
      <c r="CR370" s="90">
        <f>IF(ISNA(VLOOKUP($B370,'[2]1516 Exp_Rev Access'!$F$7:$FS$310,75,FALSE)),"",VLOOKUP($B370,'[2]1516 Exp_Rev Access'!$F$7:$FS$310,75,FALSE))</f>
        <v>0</v>
      </c>
      <c r="CS370" s="90">
        <f>IF(ISNA(VLOOKUP($B370,'[2]1516 Exp_Rev Access'!$F$7:$FS$310,76,FALSE)),"",VLOOKUP($B370,'[2]1516 Exp_Rev Access'!$F$7:$FS$310,76,FALSE))</f>
        <v>46807.58</v>
      </c>
      <c r="CT370" s="90">
        <f>IF(ISNA(VLOOKUP($B370,'[2]1516 Exp_Rev Access'!$F$7:$FS$310,77,FALSE)),"",VLOOKUP($B370,'[2]1516 Exp_Rev Access'!$F$7:$FS$310,77,FALSE))</f>
        <v>0</v>
      </c>
      <c r="CU370" s="90">
        <f>IF(ISNA(VLOOKUP($B370,'[2]1516 Exp_Rev Access'!$F$7:$FS$310,78,FALSE)),"",VLOOKUP($B370,'[2]1516 Exp_Rev Access'!$F$7:$FS$310,78,FALSE))</f>
        <v>0</v>
      </c>
      <c r="CV370" s="90">
        <f>IF(ISNA(VLOOKUP($B370,'[2]1516 Exp_Rev Access'!$F$7:$FS$310,79,FALSE)),"",VLOOKUP($B370,'[2]1516 Exp_Rev Access'!$F$7:$FS$310,79,FALSE))</f>
        <v>0</v>
      </c>
      <c r="CW370" s="90">
        <f>IF(ISNA(VLOOKUP($B370,'[2]1516 Exp_Rev Access'!$F$7:$FS$310,80,FALSE)),"",VLOOKUP($B370,'[2]1516 Exp_Rev Access'!$F$7:$FS$310,80,FALSE))</f>
        <v>0</v>
      </c>
      <c r="CX370" s="90">
        <f>IF(ISNA(VLOOKUP($B370,'[2]1516 Exp_Rev Access'!$F$7:$FS$310,81,FALSE)),"",VLOOKUP($B370,'[2]1516 Exp_Rev Access'!$F$7:$FS$310,81,FALSE))</f>
        <v>0</v>
      </c>
      <c r="CY370" s="90">
        <f>IF(ISNA(VLOOKUP($B370,'[2]1516 Exp_Rev Access'!$F$7:$FS$310,82,FALSE)),"",VLOOKUP($B370,'[2]1516 Exp_Rev Access'!$F$7:$FS$310,82,FALSE))</f>
        <v>0</v>
      </c>
      <c r="CZ370" s="90">
        <f>IF(ISNA(VLOOKUP($B370,'[2]1516 Exp_Rev Access'!$F$7:$FS$310,83,FALSE)),"",VLOOKUP($B370,'[2]1516 Exp_Rev Access'!$F$7:$FS$310,83,FALSE))</f>
        <v>0</v>
      </c>
      <c r="DA370" s="90">
        <f>IF(ISNA(VLOOKUP($B370,'[2]1516 Exp_Rev Access'!$F$7:$FS$310,84,FALSE)),"",VLOOKUP($B370,'[2]1516 Exp_Rev Access'!$F$7:$FS$310,84,FALSE))</f>
        <v>0</v>
      </c>
      <c r="DB370" s="90">
        <f>IF(ISNA(VLOOKUP($B370,'[2]1516 Exp_Rev Access'!$F$7:$FS$310,85,FALSE)),"",VLOOKUP($B370,'[2]1516 Exp_Rev Access'!$F$7:$FS$310,85,FALSE))</f>
        <v>0</v>
      </c>
      <c r="DC370" s="90">
        <f>IF(ISNA(VLOOKUP($B370,'[2]1516 Exp_Rev Access'!$F$7:$FS$310,86,FALSE)),"",VLOOKUP($B370,'[2]1516 Exp_Rev Access'!$F$7:$FS$310,86,FALSE))</f>
        <v>0</v>
      </c>
      <c r="DD370" s="90">
        <f>IF(ISNA(VLOOKUP($B370,'[2]1516 Exp_Rev Access'!$F$7:$FS$310,87,FALSE)),"",VLOOKUP($B370,'[2]1516 Exp_Rev Access'!$F$7:$FS$310,87,FALSE))</f>
        <v>0</v>
      </c>
      <c r="DE370" s="90">
        <f>IF(ISNA(VLOOKUP($B370,'[2]1516 Exp_Rev Access'!$F$7:$FS$310,88,FALSE)),"",VLOOKUP($B370,'[2]1516 Exp_Rev Access'!$F$7:$FS$310,88,FALSE))</f>
        <v>0</v>
      </c>
      <c r="DF370" s="90">
        <f>IF(ISNA(VLOOKUP($B370,'[2]1516 Exp_Rev Access'!$F$7:$FS$310,89,FALSE)),"",VLOOKUP($B370,'[2]1516 Exp_Rev Access'!$F$7:$FS$310,89,FALSE))</f>
        <v>0</v>
      </c>
      <c r="DG370" s="90">
        <f>IF(ISNA(VLOOKUP($B370,'[2]1516 Exp_Rev Access'!$F$7:$FS$310,90,FALSE)),"",VLOOKUP($B370,'[2]1516 Exp_Rev Access'!$F$7:$FS$310,90,FALSE))</f>
        <v>0</v>
      </c>
      <c r="DH370" s="90">
        <f>IF(ISNA(VLOOKUP($B370,'[2]1516 Exp_Rev Access'!$F$7:$FS$310,91,FALSE)),"",VLOOKUP($B370,'[2]1516 Exp_Rev Access'!$F$7:$FS$310,91,FALSE))</f>
        <v>0</v>
      </c>
      <c r="DI370" s="90">
        <f>IF(ISNA(VLOOKUP($B370,'[2]1516 Exp_Rev Access'!$F$7:$FS$310,92,FALSE)),"",VLOOKUP($B370,'[2]1516 Exp_Rev Access'!$F$7:$FS$310,92,FALSE))</f>
        <v>1784536.05</v>
      </c>
      <c r="DJ370" s="90">
        <f>IF(ISNA(VLOOKUP($B370,'[2]1516 Exp_Rev Access'!$F$7:$FS$310,93,FALSE)),"",VLOOKUP($B370,'[2]1516 Exp_Rev Access'!$F$7:$FS$310,93,FALSE))</f>
        <v>0</v>
      </c>
      <c r="DK370" s="90">
        <f>IF(ISNA(VLOOKUP($B370,'[2]1516 Exp_Rev Access'!$F$7:$FS$310,94,FALSE)),"",VLOOKUP($B370,'[2]1516 Exp_Rev Access'!$F$7:$FS$310,94,FALSE))</f>
        <v>0</v>
      </c>
      <c r="DL370" s="90">
        <f>IF(ISNA(VLOOKUP($B370,'[2]1516 Exp_Rev Access'!$F$7:$FS$310,95,FALSE)),"",VLOOKUP($B370,'[2]1516 Exp_Rev Access'!$F$7:$FS$310,95,FALSE))</f>
        <v>0</v>
      </c>
      <c r="DM370" s="90">
        <f>IF(ISNA(VLOOKUP($B370,'[2]1516 Exp_Rev Access'!$F$7:$FS$310,96,FALSE)),"",VLOOKUP($B370,'[2]1516 Exp_Rev Access'!$F$7:$FS$310,96,FALSE))</f>
        <v>0</v>
      </c>
      <c r="DN370" s="90">
        <f>IF(ISNA(VLOOKUP($B370,'[2]1516 Exp_Rev Access'!$F$7:$FS$310,97,FALSE)),"",VLOOKUP($B370,'[2]1516 Exp_Rev Access'!$F$7:$FS$310,97,FALSE))</f>
        <v>0</v>
      </c>
      <c r="DO370" s="90">
        <f>IF(ISNA(VLOOKUP($B370,'[2]1516 Exp_Rev Access'!$F$7:$FS$310,98,FALSE)),"",VLOOKUP($B370,'[2]1516 Exp_Rev Access'!$F$7:$FS$310,98,FALSE))</f>
        <v>0</v>
      </c>
      <c r="DP370" s="90">
        <f>IF(ISNA(VLOOKUP($B370,'[2]1516 Exp_Rev Access'!$F$7:$FS$310,99,FALSE)),"",VLOOKUP($B370,'[2]1516 Exp_Rev Access'!$F$7:$FS$310,99,FALSE))</f>
        <v>0</v>
      </c>
      <c r="DQ370" s="90">
        <f>IF(ISNA(VLOOKUP($B370,'[2]1516 Exp_Rev Access'!$F$7:$FS$310,100,FALSE)),"",VLOOKUP($B370,'[2]1516 Exp_Rev Access'!$F$7:$FS$310,100,FALSE))</f>
        <v>0</v>
      </c>
      <c r="DR370" s="90">
        <f>IF(ISNA(VLOOKUP($B370,'[2]1516 Exp_Rev Access'!$F$7:$FS$310,101,FALSE)),"",VLOOKUP($B370,'[2]1516 Exp_Rev Access'!$F$7:$FS$310,101,FALSE))</f>
        <v>0</v>
      </c>
      <c r="DS370" s="90">
        <f>IF(ISNA(VLOOKUP($B370,'[2]1516 Exp_Rev Access'!$F$7:$FS$310,102,FALSE)),"",VLOOKUP($B370,'[2]1516 Exp_Rev Access'!$F$7:$FS$310,102,FALSE))</f>
        <v>0</v>
      </c>
      <c r="DT370" s="90">
        <f>IF(ISNA(VLOOKUP($B370,'[2]1516 Exp_Rev Access'!$F$7:$FS$310,103,FALSE)),"",VLOOKUP($B370,'[2]1516 Exp_Rev Access'!$F$7:$FS$310,103,FALSE))</f>
        <v>0</v>
      </c>
      <c r="DU370" s="90">
        <f>IF(ISNA(VLOOKUP($B370,'[2]1516 Exp_Rev Access'!$F$7:$FS$310,104,FALSE)),"",VLOOKUP($B370,'[2]1516 Exp_Rev Access'!$F$7:$FS$310,104,FALSE))</f>
        <v>0</v>
      </c>
      <c r="DV370" s="90">
        <f>IF(ISNA(VLOOKUP($B370,'[2]1516 Exp_Rev Access'!$F$7:$FS$310,104,FALSE)),"",VLOOKUP($B370,'[2]1516 Exp_Rev Access'!$F$7:$FS$310,104,FALSE))</f>
        <v>0</v>
      </c>
      <c r="DW370" s="90">
        <f>IF(ISNA(VLOOKUP($B370,'[2]1516 Exp_Rev Access'!$F$7:$FS$310,104,FALSE)),"",VLOOKUP($B370,'[2]1516 Exp_Rev Access'!$F$7:$FS$310,104,FALSE))</f>
        <v>0</v>
      </c>
      <c r="DX370" s="90">
        <f>IF(ISNA(VLOOKUP($B370,'[2]1516 Exp_Rev Access'!$F$7:$FS$310,104,FALSE)),"",VLOOKUP($B370,'[2]1516 Exp_Rev Access'!$F$7:$FS$310,104,FALSE))</f>
        <v>0</v>
      </c>
      <c r="DY370" s="90">
        <f>IF(ISNA(VLOOKUP($B370,'[2]1516 Exp_Rev Access'!$F$7:$FS$310,108,FALSE)),"",VLOOKUP($B370,'[2]1516 Exp_Rev Access'!$F$7:$FS$310,108,FALSE))</f>
        <v>0</v>
      </c>
      <c r="DZ370" s="90">
        <f>IF(ISNA(VLOOKUP($B370,'[2]1516 Exp_Rev Access'!$F$7:$FS$310,109,FALSE)),"",VLOOKUP($B370,'[2]1516 Exp_Rev Access'!$F$7:$FS$310,109,FALSE))</f>
        <v>0</v>
      </c>
      <c r="EA370" s="90">
        <f>IF(ISNA(VLOOKUP($B370,'[2]1516 Exp_Rev Access'!$F$7:$FS$310,110,FALSE)),"",VLOOKUP($B370,'[2]1516 Exp_Rev Access'!$F$7:$FS$310,110,FALSE))</f>
        <v>0</v>
      </c>
      <c r="EB370" s="90">
        <f>IF(ISNA(VLOOKUP($B370,'[2]1516 Exp_Rev Access'!$F$7:$FS$310,111,FALSE)),"",VLOOKUP($B370,'[2]1516 Exp_Rev Access'!$F$7:$FS$310,111,FALSE))</f>
        <v>0</v>
      </c>
      <c r="EC370" s="90">
        <f>IF(ISNA(VLOOKUP($B370,'[2]1516 Exp_Rev Access'!$F$7:$FS$310,112,FALSE)),"",VLOOKUP($B370,'[2]1516 Exp_Rev Access'!$F$7:$FS$310,112,FALSE))</f>
        <v>1054514.06</v>
      </c>
      <c r="ED370" s="90">
        <f>IF(ISNA(VLOOKUP($B370,'[2]1516 Exp_Rev Access'!$F$7:$FS$310,113,FALSE)),"",VLOOKUP($B370,'[2]1516 Exp_Rev Access'!$F$7:$FS$310,113,FALSE))</f>
        <v>0</v>
      </c>
      <c r="EE370" s="90">
        <f>IF(ISNA(VLOOKUP($B370,'[2]1516 Exp_Rev Access'!$F$7:$FS$310,114,FALSE)),"",VLOOKUP($B370,'[2]1516 Exp_Rev Access'!$F$7:$FS$310,114,FALSE))</f>
        <v>0</v>
      </c>
      <c r="EF370" s="90">
        <f>IF(ISNA(VLOOKUP($B370,'[2]1516 Exp_Rev Access'!$F$7:$FS$310,115,FALSE)),"",VLOOKUP($B370,'[2]1516 Exp_Rev Access'!$F$7:$FS$310,115,FALSE))</f>
        <v>0</v>
      </c>
      <c r="EG370" s="90">
        <f>IF(ISNA(VLOOKUP($B370,'[2]1516 Exp_Rev Access'!$F$7:$FS$310,116,FALSE)),"",VLOOKUP($B370,'[2]1516 Exp_Rev Access'!$F$7:$FS$310,116,FALSE))</f>
        <v>0</v>
      </c>
      <c r="EH370" s="90">
        <f>IF(ISNA(VLOOKUP($B370,'[2]1516 Exp_Rev Access'!$F$7:$FS$310,117,FALSE)),"",VLOOKUP($B370,'[2]1516 Exp_Rev Access'!$F$7:$FS$310,117,FALSE))</f>
        <v>0</v>
      </c>
      <c r="EI370" s="90">
        <f>IF(ISNA(VLOOKUP($B370,'[2]1516 Exp_Rev Access'!$F$7:$FS$310,118,FALSE)),"",VLOOKUP($B370,'[2]1516 Exp_Rev Access'!$F$7:$FS$310,118,FALSE))</f>
        <v>0</v>
      </c>
      <c r="EJ370" s="90">
        <f>IF(ISNA(VLOOKUP($B370,'[2]1516 Exp_Rev Access'!$F$7:$FS$310,119,FALSE)),"",VLOOKUP($B370,'[2]1516 Exp_Rev Access'!$F$7:$FS$310,119,FALSE))</f>
        <v>0</v>
      </c>
      <c r="EK370" s="90">
        <f>IF(ISNA(VLOOKUP($B370,'[2]1516 Exp_Rev Access'!$F$7:$FS$310,120,FALSE)),"",VLOOKUP($B370,'[2]1516 Exp_Rev Access'!$F$7:$FS$310,120,FALSE))</f>
        <v>0</v>
      </c>
      <c r="EL370" s="90">
        <f>IF(ISNA(VLOOKUP($B370,'[2]1516 Exp_Rev Access'!$F$7:$FS$310,121,FALSE)),"",VLOOKUP($B370,'[2]1516 Exp_Rev Access'!$F$7:$FS$310,121,FALSE))</f>
        <v>0</v>
      </c>
      <c r="EM370" s="90">
        <f>IF(ISNA(VLOOKUP($B370,'[2]1516 Exp_Rev Access'!$F$7:$FS$310,122,FALSE)),"",VLOOKUP($B370,'[2]1516 Exp_Rev Access'!$F$7:$FS$310,122,FALSE))</f>
        <v>0</v>
      </c>
      <c r="EN370" s="90">
        <f>IF(ISNA(VLOOKUP($B370,'[2]1516 Exp_Rev Access'!$F$7:$FS$310,123,FALSE)),"",VLOOKUP($B370,'[2]1516 Exp_Rev Access'!$F$7:$FS$310,123,FALSE))</f>
        <v>17111.419999999998</v>
      </c>
      <c r="EO370" s="90">
        <f>IF(ISNA(VLOOKUP($B370,'[2]1516 Exp_Rev Access'!$F$7:$FS$310,124,FALSE)),"",VLOOKUP($B370,'[2]1516 Exp_Rev Access'!$F$7:$FS$310,124,FALSE))</f>
        <v>276689.56</v>
      </c>
      <c r="EP370" s="90">
        <f>IF(ISNA(VLOOKUP($B370,'[2]1516 Exp_Rev Access'!$F$7:$FS$310,125,FALSE)),"",VLOOKUP($B370,'[2]1516 Exp_Rev Access'!$F$7:$FS$310,125,FALSE))</f>
        <v>0</v>
      </c>
      <c r="EQ370" s="90">
        <f>IF(ISNA(VLOOKUP($B370,'[2]1516 Exp_Rev Access'!$F$7:$FS$310,126,FALSE)),"",VLOOKUP($B370,'[2]1516 Exp_Rev Access'!$F$7:$FS$310,126,FALSE))</f>
        <v>0</v>
      </c>
      <c r="ER370" s="90">
        <f>IF(ISNA(VLOOKUP($B370,'[2]1516 Exp_Rev Access'!$F$7:$FS$310,127,FALSE)),"",VLOOKUP($B370,'[2]1516 Exp_Rev Access'!$F$7:$FS$310,127,FALSE))</f>
        <v>0</v>
      </c>
      <c r="ES370" s="90">
        <f>IF(ISNA(VLOOKUP($B370,'[2]1516 Exp_Rev Access'!$F$7:$FS$310,128,FALSE)),"",VLOOKUP($B370,'[2]1516 Exp_Rev Access'!$F$7:$FS$310,128,FALSE))</f>
        <v>0</v>
      </c>
      <c r="ET370" s="90">
        <f>IF(ISNA(VLOOKUP($B370,'[2]1516 Exp_Rev Access'!$F$7:$FS$310,129,FALSE)),"",VLOOKUP($B370,'[2]1516 Exp_Rev Access'!$F$7:$FS$310,129,FALSE))</f>
        <v>0</v>
      </c>
      <c r="EU370" s="90">
        <f>IF(ISNA(VLOOKUP($B370,'[2]1516 Exp_Rev Access'!$F$7:$FS$310,130,FALSE)),"",VLOOKUP($B370,'[2]1516 Exp_Rev Access'!$F$7:$FS$310,130,FALSE))</f>
        <v>0</v>
      </c>
      <c r="EV370" s="90">
        <f>IF(ISNA(VLOOKUP($B370,'[2]1516 Exp_Rev Access'!$F$7:$FS$310,131,FALSE)),"",VLOOKUP($B370,'[2]1516 Exp_Rev Access'!$F$7:$FS$310,131,FALSE))</f>
        <v>108773</v>
      </c>
      <c r="EW370" s="90">
        <f>IF(ISNA(VLOOKUP($B370,'[2]1516 Exp_Rev Access'!$F$7:$FS$310,132,FALSE)),"",VLOOKUP($B370,'[2]1516 Exp_Rev Access'!$F$7:$FS$310,132,FALSE))</f>
        <v>0</v>
      </c>
      <c r="EX370" s="90">
        <f>IF(ISNA(VLOOKUP($B370,'[2]1516 Exp_Rev Access'!$F$7:$FS$310,133,FALSE)),"",VLOOKUP($B370,'[2]1516 Exp_Rev Access'!$F$7:$FS$310,133,FALSE))</f>
        <v>0</v>
      </c>
      <c r="EY370" s="90">
        <f>IF(ISNA(VLOOKUP($B370,'[2]1516 Exp_Rev Access'!$F$7:$FS$310,134,FALSE)),"",VLOOKUP($B370,'[2]1516 Exp_Rev Access'!$F$7:$FS$310,134,FALSE))</f>
        <v>0</v>
      </c>
      <c r="EZ370" s="90">
        <f>IF(ISNA(VLOOKUP($B370,'[2]1516 Exp_Rev Access'!$F$7:$FS$310,135,FALSE)),"",VLOOKUP($B370,'[2]1516 Exp_Rev Access'!$F$7:$FS$310,135,FALSE))</f>
        <v>0</v>
      </c>
      <c r="FA370" s="90">
        <f>IF(ISNA(VLOOKUP($B370,'[2]1516 Exp_Rev Access'!$F$7:$FS$310,136,FALSE)),"",VLOOKUP($B370,'[2]1516 Exp_Rev Access'!$F$7:$FS$310,136,FALSE))</f>
        <v>0</v>
      </c>
      <c r="FB370" s="90">
        <f>IF(ISNA(VLOOKUP($B370,'[2]1516 Exp_Rev Access'!$F$7:$FS$310,137,FALSE)),"",VLOOKUP($B370,'[2]1516 Exp_Rev Access'!$F$7:$FS$310,137,FALSE))</f>
        <v>0</v>
      </c>
      <c r="FC370" s="90">
        <f>IF(ISNA(VLOOKUP($B370,'[2]1516 Exp_Rev Access'!$F$7:$FS$310,138,FALSE)),"",VLOOKUP($B370,'[2]1516 Exp_Rev Access'!$F$7:$FS$310,138,FALSE))</f>
        <v>0</v>
      </c>
      <c r="FD370" s="90">
        <f>IF(ISNA(VLOOKUP($B370,'[2]1516 Exp_Rev Access'!$F$7:$FS$310,139,FALSE)),"",VLOOKUP($B370,'[2]1516 Exp_Rev Access'!$F$7:$FS$310,139,FALSE))</f>
        <v>0</v>
      </c>
      <c r="FE370" s="90">
        <f>IF(ISNA(VLOOKUP($B370,'[2]1516 Exp_Rev Access'!$F$7:$FS$310,140,FALSE)),"",VLOOKUP($B370,'[2]1516 Exp_Rev Access'!$F$7:$FS$310,140,FALSE))</f>
        <v>0</v>
      </c>
      <c r="FF370" s="90">
        <f>IF(ISNA(VLOOKUP($B370,'[2]1516 Exp_Rev Access'!$F$7:$FS$310,141,FALSE)),"",VLOOKUP($B370,'[2]1516 Exp_Rev Access'!$F$7:$FS$310,141,FALSE))</f>
        <v>0</v>
      </c>
      <c r="FG370" s="90">
        <f>IF(ISNA(VLOOKUP($B370,'[2]1516 Exp_Rev Access'!$F$7:$FS$310,142,FALSE)),"",VLOOKUP($B370,'[2]1516 Exp_Rev Access'!$F$7:$FS$310,142,FALSE))</f>
        <v>0</v>
      </c>
      <c r="FH370" s="90">
        <f>IF(ISNA(VLOOKUP($B370,'[2]1516 Exp_Rev Access'!$F$7:$FS$310,143,FALSE)),"",VLOOKUP($B370,'[2]1516 Exp_Rev Access'!$F$7:$FS$310,143,FALSE))</f>
        <v>0</v>
      </c>
      <c r="FI370" s="90">
        <f>IF(ISNA(VLOOKUP($B370,'[2]1516 Exp_Rev Access'!$F$7:$FS$310,144,FALSE)),"",VLOOKUP($B370,'[2]1516 Exp_Rev Access'!$F$7:$FS$310,144,FALSE))</f>
        <v>0</v>
      </c>
      <c r="FJ370" s="90">
        <f>IF(ISNA(VLOOKUP($B370,'[2]1516 Exp_Rev Access'!$F$7:$FS$310,145,FALSE)),"",VLOOKUP($B370,'[2]1516 Exp_Rev Access'!$F$7:$FS$310,145,FALSE))</f>
        <v>0</v>
      </c>
      <c r="FK370" s="90">
        <f>IF(ISNA(VLOOKUP($B370,'[2]1516 Exp_Rev Access'!$F$7:$FS$310,146,FALSE)),"",VLOOKUP($B370,'[2]1516 Exp_Rev Access'!$F$7:$FS$310,146,FALSE))</f>
        <v>0</v>
      </c>
      <c r="FL370" s="90">
        <f>IF(ISNA(VLOOKUP($B370,'[2]1516 Exp_Rev Access'!$F$7:$FS$310,1147,FALSE)),"",VLOOKUP($B370,'[2]1516 Exp_Rev Access'!$F$7:$FS$310,147,FALSE))</f>
        <v>0</v>
      </c>
      <c r="FM370" s="90">
        <f>IF(ISNA(VLOOKUP($B370,'[2]1516 Exp_Rev Access'!$F$7:$FS$310,148,FALSE)),"",VLOOKUP($B370,'[2]1516 Exp_Rev Access'!$F$7:$FS$310,148,FALSE))</f>
        <v>0</v>
      </c>
      <c r="FN370" s="90">
        <f>IF(ISNA(VLOOKUP($B370,'[2]1516 Exp_Rev Access'!$F$7:$FS$310,149,FALSE)),"",VLOOKUP($B370,'[2]1516 Exp_Rev Access'!$F$7:$FS$310,149,FALSE))</f>
        <v>0</v>
      </c>
      <c r="FO370" s="90">
        <f>IF(ISNA(VLOOKUP($B370,'[2]1516 Exp_Rev Access'!$F$7:$FS$310,150,FALSE)),"",VLOOKUP($B370,'[2]1516 Exp_Rev Access'!$F$7:$FS$310,150,FALSE))</f>
        <v>0</v>
      </c>
      <c r="FP370" s="90">
        <f>IF(ISNA(VLOOKUP($B370,'[2]1516 Exp_Rev Access'!$F$7:$FS$310,151,FALSE)),"",VLOOKUP($B370,'[2]1516 Exp_Rev Access'!$F$7:$FS$310,151,FALSE))</f>
        <v>0</v>
      </c>
      <c r="FQ370" s="90">
        <f>IF(ISNA(VLOOKUP($B370,'[2]1516 Exp_Rev Access'!$F$7:$FS$310,152,FALSE)),"",VLOOKUP($B370,'[2]1516 Exp_Rev Access'!$F$7:$FS$310,152,FALSE))</f>
        <v>0</v>
      </c>
      <c r="FR370" s="90">
        <f>IF(ISNA(VLOOKUP($B370,'[2]1516 Exp_Rev Access'!$F$7:$FS$310,153,FALSE)),"",VLOOKUP($B370,'[2]1516 Exp_Rev Access'!$F$7:$FS$310,153,FALSE))</f>
        <v>213601.94</v>
      </c>
      <c r="FS370" s="53">
        <f t="shared" si="905"/>
        <v>7320050.9900000002</v>
      </c>
      <c r="FT370" s="92">
        <f t="shared" si="906"/>
        <v>0.10241694427737991</v>
      </c>
      <c r="FU370" s="116">
        <f t="shared" si="907"/>
        <v>1228.8273828509271</v>
      </c>
      <c r="FV370" s="90">
        <f>IF(ISNA(VLOOKUP($B370,'[2]1516 Exp_Rev Access'!$F$7:$FS$310,154,FALSE)),"",VLOOKUP($B370,'[2]1516 Exp_Rev Access'!$F$7:$FS$310,154,FALSE))</f>
        <v>0</v>
      </c>
      <c r="FW370" s="90">
        <f>IF(ISNA(VLOOKUP($B370,'[2]1516 Exp_Rev Access'!$F$7:$FS$310,155,FALSE)),"",VLOOKUP($B370,'[2]1516 Exp_Rev Access'!$F$7:$FS$310,155,FALSE))</f>
        <v>0</v>
      </c>
      <c r="FX370" s="90">
        <f>IF(ISNA(VLOOKUP($B370,'[2]1516 Exp_Rev Access'!$F$7:$FS$310,156,FALSE)),"",VLOOKUP($B370,'[2]1516 Exp_Rev Access'!$F$7:$FS$310,156,FALSE))</f>
        <v>0</v>
      </c>
      <c r="FY370" s="90">
        <f>IF(ISNA(VLOOKUP($B370,'[2]1516 Exp_Rev Access'!$F$7:$FS$310,157,FALSE)),"",VLOOKUP($B370,'[2]1516 Exp_Rev Access'!$F$7:$FS$310,157,FALSE))</f>
        <v>0</v>
      </c>
      <c r="FZ370" s="90">
        <f>IF(ISNA(VLOOKUP($B370,'[2]1516 Exp_Rev Access'!$F$7:$FS$310,158,FALSE)),"",VLOOKUP($B370,'[2]1516 Exp_Rev Access'!$F$7:$FS$310,158,FALSE))</f>
        <v>0</v>
      </c>
      <c r="GA370" s="90">
        <f>IF(ISNA(VLOOKUP($B370,'[2]1516 Exp_Rev Access'!$F$7:$FS$310,159,FALSE)),"",VLOOKUP($B370,'[2]1516 Exp_Rev Access'!$F$7:$FS$310,159,FALSE))</f>
        <v>30544.35</v>
      </c>
      <c r="GB370" s="90">
        <f>IF(ISNA(VLOOKUP($B370,'[2]1516 Exp_Rev Access'!$F$7:$FS$310,160,FALSE)),"",VLOOKUP($B370,'[2]1516 Exp_Rev Access'!$F$7:$FS$310,160,FALSE))</f>
        <v>0</v>
      </c>
      <c r="GC370" s="90">
        <f>IF(ISNA(VLOOKUP($B370,'[2]1516 Exp_Rev Access'!$F$7:$FS$310,161,FALSE)),"",VLOOKUP($B370,'[2]1516 Exp_Rev Access'!$F$7:$FS$310,161,FALSE))</f>
        <v>0</v>
      </c>
      <c r="GD370" s="90">
        <f>IF(ISNA(VLOOKUP($B370,'[2]1516 Exp_Rev Access'!$F$7:$FS$310,162,FALSE)),"",VLOOKUP($B370,'[2]1516 Exp_Rev Access'!$F$7:$FS$310,162,FALSE))</f>
        <v>0</v>
      </c>
      <c r="GE370" s="90">
        <f>IF(ISNA(VLOOKUP($B370,'[2]1516 Exp_Rev Access'!$F$7:$FS$310,163,FALSE)),"",VLOOKUP($B370,'[2]1516 Exp_Rev Access'!$F$7:$FS$310,163,FALSE))</f>
        <v>495003.28</v>
      </c>
      <c r="GF370" s="90">
        <f>IF(ISNA(VLOOKUP($B370,'[2]1516 Exp_Rev Access'!$F$7:$FS$310,164,FALSE)),"",VLOOKUP($B370,'[2]1516 Exp_Rev Access'!$F$7:$FS$310,164,FALSE))</f>
        <v>0</v>
      </c>
      <c r="GG370" s="90">
        <f>IF(ISNA(VLOOKUP($B370,'[2]1516 Exp_Rev Access'!$F$7:$FS$310,165,FALSE)),"",VLOOKUP($B370,'[2]1516 Exp_Rev Access'!$F$7:$FS$310,165,FALSE))</f>
        <v>0</v>
      </c>
      <c r="GH370" s="90">
        <f>IF(ISNA(VLOOKUP($B370,'[2]1516 Exp_Rev Access'!$F$7:$FS$310,166,FALSE)),"",VLOOKUP($B370,'[2]1516 Exp_Rev Access'!$F$7:$FS$310,166,FALSE))</f>
        <v>0</v>
      </c>
      <c r="GI370" s="90">
        <f>IF(ISNA(VLOOKUP($B370,'[2]1516 Exp_Rev Access'!$F$7:$FS$310,167,FALSE)),"",VLOOKUP($B370,'[2]1516 Exp_Rev Access'!$F$7:$FS$310,167,FALSE))</f>
        <v>0</v>
      </c>
      <c r="GJ370" s="90">
        <f>IF(ISNA(VLOOKUP($B370,'[2]1516 Exp_Rev Access'!$F$7:$FS$310,168,FALSE)),"",VLOOKUP($B370,'[2]1516 Exp_Rev Access'!$F$7:$FS$310,168,FALSE))</f>
        <v>0</v>
      </c>
      <c r="GK370" s="90">
        <f>IF(ISNA(VLOOKUP($B370,'[2]1516 Exp_Rev Access'!$F$7:$FS$310,169,FALSE)),"",VLOOKUP($B370,'[2]1516 Exp_Rev Access'!$F$7:$FS$310,169,FALSE))</f>
        <v>16692.27</v>
      </c>
      <c r="GL370" s="90">
        <f>IF(ISNA(VLOOKUP($B370,'[2]1516 Exp_Rev Access'!$F$7:$FS$310,170,FALSE)),"",VLOOKUP($B370,'[2]1516 Exp_Rev Access'!$F$7:$FS$310,170,FALSE))</f>
        <v>0</v>
      </c>
      <c r="GM370" s="90">
        <f>IF(ISNA(VLOOKUP($B370,'[2]1516 Exp_Rev Access'!$F$7:$FT$310,171,FALSE)),"",VLOOKUP($B370,'[2]1516 Exp_Rev Access'!$F$7:$FT$310,171,FALSE))</f>
        <v>0</v>
      </c>
      <c r="GN370" s="90">
        <f>IF(ISNA(VLOOKUP($B370,'[2]1516 Exp_Rev Access'!$F$7:$FU$310,172,FALSE)),"",VLOOKUP($B370,'[2]1516 Exp_Rev Access'!$F$7:$FU$310,172,FALSE))</f>
        <v>0</v>
      </c>
      <c r="GO370" s="90">
        <f>IF(ISNA(VLOOKUP($B370,'[2]1516 Exp_Rev Access'!$F$7:$FV$310,173,FALSE)),"",VLOOKUP($B370,'[2]1516 Exp_Rev Access'!$F$7:$FV$310,173,FALSE))</f>
        <v>0</v>
      </c>
      <c r="GP370" s="90">
        <f>IF(ISNA(VLOOKUP($B370,'[2]1516 Exp_Rev Access'!$F$7:$GA$310,174,FALSE)),"",VLOOKUP($B370,'[2]1516 Exp_Rev Access'!$F$7:$GA$310,174,FALSE))</f>
        <v>0</v>
      </c>
      <c r="GQ370" s="90">
        <f>IF(ISNA(VLOOKUP($B370,'[2]1516 Exp_Rev Access'!$F$7:$GA$310,175,FALSE)),"",VLOOKUP($B370,'[2]1516 Exp_Rev Access'!$F$7:$GA$310,175,FALSE))</f>
        <v>0</v>
      </c>
      <c r="GR370" s="90">
        <f>IF(ISNA(VLOOKUP($B370,'[2]1516 Exp_Rev Access'!$F$7:$GA$310,176,FALSE)),"",VLOOKUP($B370,'[2]1516 Exp_Rev Access'!$F$7:$GA$310,176,FALSE))</f>
        <v>0</v>
      </c>
      <c r="GS370" s="90">
        <f>IF(ISNA(VLOOKUP($B370,'[2]1516 Exp_Rev Access'!$F$7:$GA$310,177,FALSE)),"",VLOOKUP($B370,'[2]1516 Exp_Rev Access'!$F$7:$GA$310,177,FALSE))</f>
        <v>0</v>
      </c>
      <c r="GT370" s="90">
        <f>IF(ISNA(VLOOKUP($B370,'[2]1516 Exp_Rev Access'!$F$7:$GA$310,178,FALSE)),"",VLOOKUP($B370,'[2]1516 Exp_Rev Access'!$F$7:$GA$310,178,FALSE))</f>
        <v>0</v>
      </c>
      <c r="GU370" s="53">
        <f t="shared" si="908"/>
        <v>542239.9</v>
      </c>
      <c r="GV370" s="92">
        <f t="shared" si="909"/>
        <v>7.5866348061152042E-3</v>
      </c>
      <c r="GW370" s="114">
        <f t="shared" si="910"/>
        <v>91.026584118691815</v>
      </c>
    </row>
    <row r="371" spans="1:222" x14ac:dyDescent="0.2">
      <c r="B371" s="87" t="s">
        <v>726</v>
      </c>
      <c r="C371" s="87" t="s">
        <v>727</v>
      </c>
      <c r="D371" s="88">
        <f>IF(ISNA(VLOOKUP($B371,'[2]1516 enrollment_Rev_Exp by size'!$A$6:$C$325,3,FALSE)),"",VLOOKUP($B371,'[2]1516 enrollment_Rev_Exp by size'!$A$6:$C$325,3,FALSE))</f>
        <v>1219.03</v>
      </c>
      <c r="E371" s="89">
        <v>14261038.619999999</v>
      </c>
      <c r="F371" s="67">
        <f t="shared" si="889"/>
        <v>14261038.620000001</v>
      </c>
      <c r="G371" s="67">
        <f t="shared" si="890"/>
        <v>0</v>
      </c>
      <c r="H371" s="90">
        <f>IF(ISNA(VLOOKUP($B371,'[2]1516 Exp_Rev Access'!$F$7:$FS$310,2,FALSE)),"",VLOOKUP($B371,'[2]1516 Exp_Rev Access'!$F$7:$FS$310,2,FALSE))</f>
        <v>2952519.24</v>
      </c>
      <c r="I371" s="90">
        <f>IF(ISNA(VLOOKUP($B371,'[2]1516 Exp_Rev Access'!$F$7:$FS$310,3,FALSE)),"",VLOOKUP($B371,'[2]1516 Exp_Rev Access'!$F$7:$FS$310,3,FALSE))</f>
        <v>218.9</v>
      </c>
      <c r="J371" s="90">
        <f>IF(ISNA(VLOOKUP($B371,'[2]1516 Exp_Rev Access'!$F$7:$FS$310,4,FALSE)),"",VLOOKUP($B371,'[2]1516 Exp_Rev Access'!$F$7:$FS$310,4,FALSE))</f>
        <v>0</v>
      </c>
      <c r="K371" s="90">
        <f>IF(ISNA(VLOOKUP($B371,'[2]1516 Exp_Rev Access'!$F$7:$FS$310,5,FALSE)),"-",VLOOKUP($B371,'[2]1516 Exp_Rev Access'!$F$7:$FS$310,5,FALSE))</f>
        <v>0</v>
      </c>
      <c r="L371" s="90">
        <f>IF(ISNA(VLOOKUP($B371,'[2]1516 Exp_Rev Access'!$F$7:$FS$310,6,FALSE)),"",VLOOKUP($B371,'[2]1516 Exp_Rev Access'!$F$7:$FS$310,6,FALSE))</f>
        <v>0</v>
      </c>
      <c r="M371" s="90">
        <f>IF(ISNA(VLOOKUP($B371,'[2]1516 Exp_Rev Access'!$F$7:$FS$310,7,FALSE)),"",VLOOKUP($B371,'[2]1516 Exp_Rev Access'!$F$7:$FS$310,7,FALSE))</f>
        <v>0</v>
      </c>
      <c r="N371" s="53">
        <f t="shared" si="891"/>
        <v>2952738.14</v>
      </c>
      <c r="O371" s="91">
        <f t="shared" si="892"/>
        <v>0.20704930536118277</v>
      </c>
      <c r="P371" s="53">
        <f t="shared" si="893"/>
        <v>2422.203013871685</v>
      </c>
      <c r="Q371" s="90">
        <f>IF(ISNA(VLOOKUP($B371,'[2]1516 Exp_Rev Access'!$F$7:$FS$310,8,FALSE)),"",VLOOKUP($B371,'[2]1516 Exp_Rev Access'!$F$7:$FS$310,8,FALSE))</f>
        <v>16309.64</v>
      </c>
      <c r="R371" s="90">
        <f>IF(ISNA(VLOOKUP($B371,'[2]1516 Exp_Rev Access'!$F$7:$FS$310,9,FALSE)),"",VLOOKUP($B371,'[2]1516 Exp_Rev Access'!$F$7:$FS$310,9,FALSE))</f>
        <v>0</v>
      </c>
      <c r="S371" s="90">
        <f>IF(ISNA(VLOOKUP($B371,'[2]1516 Exp_Rev Access'!$F$7:$FS$310,10,FALSE)),"",VLOOKUP($B371,'[2]1516 Exp_Rev Access'!$F$7:$FS$310,10,FALSE))</f>
        <v>0</v>
      </c>
      <c r="T371" s="90">
        <f>IF(ISNA(VLOOKUP($B371,'[2]1516 Exp_Rev Access'!$F$7:$FS$310,11,FALSE)),"",VLOOKUP($B371,'[2]1516 Exp_Rev Access'!$F$7:$FS$310,11,FALSE))</f>
        <v>0</v>
      </c>
      <c r="U371" s="90">
        <f>IF(ISNA(VLOOKUP($B371,'[2]1516 Exp_Rev Access'!$F$7:$FS$310,12,FALSE)),"",VLOOKUP($B371,'[2]1516 Exp_Rev Access'!$F$7:$FS$310,12,FALSE))</f>
        <v>0</v>
      </c>
      <c r="V371" s="90">
        <f>IF(ISNA(VLOOKUP($B371,'[2]1516 Exp_Rev Access'!$F$7:$FS$310,13,FALSE)),"",VLOOKUP($B371,'[2]1516 Exp_Rev Access'!$F$7:$FS$310,13,FALSE))</f>
        <v>0</v>
      </c>
      <c r="W371" s="90">
        <f>IF(ISNA(VLOOKUP($B371,'[2]1516 Exp_Rev Access'!$F$7:$FS$310,14,FALSE)),"",VLOOKUP($B371,'[2]1516 Exp_Rev Access'!$F$7:$FS$310,14,FALSE))</f>
        <v>0</v>
      </c>
      <c r="X371" s="90">
        <f>IF(ISNA(VLOOKUP($B371,'[2]1516 Exp_Rev Access'!$F$7:$FS$310,15,FALSE)),"",VLOOKUP($B371,'[2]1516 Exp_Rev Access'!$F$7:$FS$310,15,FALSE))</f>
        <v>0</v>
      </c>
      <c r="Y371" s="90">
        <f>IF(ISNA(VLOOKUP($B371,'[2]1516 Exp_Rev Access'!$F$7:$FS$310,16,FALSE)),"",VLOOKUP($B371,'[2]1516 Exp_Rev Access'!$F$7:$FS$310,16,FALSE))</f>
        <v>11668.25</v>
      </c>
      <c r="Z371" s="90">
        <f>IF(ISNA(VLOOKUP($B371,'[2]1516 Exp_Rev Access'!$F$7:$FS$310,17,FALSE)),"",VLOOKUP($B371,'[2]1516 Exp_Rev Access'!$F$7:$FS$310,17,FALSE))</f>
        <v>0</v>
      </c>
      <c r="AA371" s="90">
        <f>IF(ISNA(VLOOKUP($B371,'[2]1516 Exp_Rev Access'!$F$7:$FS$310,18,FALSE)),"",VLOOKUP($B371,'[2]1516 Exp_Rev Access'!$F$7:$FS$310,18,FALSE))</f>
        <v>0</v>
      </c>
      <c r="AB371" s="90">
        <f>IF(ISNA(VLOOKUP($B371,'[2]1516 Exp_Rev Access'!$F$7:$FS$310,19,FALSE)),"",VLOOKUP($B371,'[2]1516 Exp_Rev Access'!$F$7:$FS$310,19,FALSE))</f>
        <v>0</v>
      </c>
      <c r="AC371" s="90">
        <f>IF(ISNA(VLOOKUP($B371,'[2]1516 Exp_Rev Access'!$F$7:$FS$310,20,FALSE)),"",VLOOKUP($B371,'[2]1516 Exp_Rev Access'!$F$7:$FS$310,20,FALSE))</f>
        <v>1701.27</v>
      </c>
      <c r="AD371" s="90">
        <f>IF(ISNA(VLOOKUP($B371,'[2]1516 Exp_Rev Access'!$F$7:$FS$310,21,FALSE)),"",VLOOKUP($B371,'[2]1516 Exp_Rev Access'!$F$7:$FS$310,21,FALSE))</f>
        <v>83646.66</v>
      </c>
      <c r="AE371" s="90">
        <f>IF(ISNA(VLOOKUP($B371,'[2]1516 Exp_Rev Access'!$F$7:$FS$310,22,FALSE)),"",VLOOKUP($B371,'[2]1516 Exp_Rev Access'!$F$7:$FS$310,22,FALSE))</f>
        <v>23624.49</v>
      </c>
      <c r="AF371" s="90">
        <f>IF(ISNA(VLOOKUP($B371,'[2]1516 Exp_Rev Access'!$F$7:$FS$310,23,FALSE)),"",VLOOKUP($B371,'[2]1516 Exp_Rev Access'!$F$7:$FS$310,23,FALSE))</f>
        <v>0</v>
      </c>
      <c r="AG371" s="90">
        <f>IF(ISNA(VLOOKUP($B371,'[2]1516 Exp_Rev Access'!$F$7:$FS$310,24,FALSE)),"",VLOOKUP($B371,'[2]1516 Exp_Rev Access'!$F$7:$FS$310,24,FALSE))</f>
        <v>350</v>
      </c>
      <c r="AH371" s="90">
        <f>IF(ISNA(VLOOKUP($B371,'[2]1516 Exp_Rev Access'!$F$7:$FS$310,25,FALSE)),"",VLOOKUP($B371,'[2]1516 Exp_Rev Access'!$F$7:$FS$310,25,FALSE))</f>
        <v>630.84</v>
      </c>
      <c r="AI371" s="90">
        <f>IF(ISNA(VLOOKUP($B371,'[2]1516 Exp_Rev Access'!$F$7:$FS$310,26,FALSE)),"",VLOOKUP($B371,'[2]1516 Exp_Rev Access'!$F$7:$FS$310,26,FALSE))</f>
        <v>448.7</v>
      </c>
      <c r="AJ371" s="90">
        <f>IF(ISNA(VLOOKUP($B371,'[2]1516 Exp_Rev Access'!$F$7:$FS$310,27,FALSE)),"",VLOOKUP($B371,'[2]1516 Exp_Rev Access'!$F$7:$FS$310,27,FALSE))</f>
        <v>0</v>
      </c>
      <c r="AK371" s="90">
        <f>IF(ISNA(VLOOKUP($B371,'[2]1516 Exp_Rev Access'!$F$7:$FS$310,28,FALSE)),"",VLOOKUP($B371,'[2]1516 Exp_Rev Access'!$F$7:$FS$310,28,FALSE))</f>
        <v>218582.91</v>
      </c>
      <c r="AL371" s="90">
        <f>IF(ISNA(VLOOKUP($B371,'[2]1516 Exp_Rev Access'!$F$7:$FS$310,29,FALSE)),"",VLOOKUP($B371,'[2]1516 Exp_Rev Access'!$F$7:$FS$310,29,FALSE))</f>
        <v>0</v>
      </c>
      <c r="AM371" s="53">
        <f t="shared" si="894"/>
        <v>356962.76</v>
      </c>
      <c r="AN371" s="92">
        <f t="shared" si="895"/>
        <v>2.5030628519537662E-2</v>
      </c>
      <c r="AO371" s="68">
        <f t="shared" si="896"/>
        <v>292.825246302388</v>
      </c>
      <c r="AP371" s="90">
        <f>IF(ISNA(VLOOKUP($B371,'[2]1516 Exp_Rev Access'!$F$7:$FS$310,30,FALSE)),"",VLOOKUP($B371,'[2]1516 Exp_Rev Access'!$F$7:$FS$310,30,FALSE))</f>
        <v>7388612.9100000001</v>
      </c>
      <c r="AQ371" s="90">
        <f>IF(ISNA(VLOOKUP($B371,'[2]1516 Exp_Rev Access'!$F$7:$FS$310,31,FALSE)),"",VLOOKUP($B371,'[2]1516 Exp_Rev Access'!$F$7:$FS$310,31,FALSE))</f>
        <v>214801.36</v>
      </c>
      <c r="AR371" s="90">
        <f>IF(ISNA(VLOOKUP($B371,'[2]1516 Exp_Rev Access'!$F$7:$FS$310,32,FALSE)),"",VLOOKUP($B371,'[2]1516 Exp_Rev Access'!$F$7:$FS$310,32,FALSE))</f>
        <v>261505.68</v>
      </c>
      <c r="AS371" s="90">
        <f>IF(ISNA(VLOOKUP($B371,'[2]1516 Exp_Rev Access'!$F$7:$FS$310,33,FALSE)),"",VLOOKUP($B371,'[2]1516 Exp_Rev Access'!$F$7:$FS$310,33,FALSE))</f>
        <v>0</v>
      </c>
      <c r="AT371" s="90">
        <f>IF(ISNA(VLOOKUP($B371,'[2]1516 Exp_Rev Access'!$F$7:$FS$310,34,FALSE)),"",VLOOKUP($B371,'[2]1516 Exp_Rev Access'!$F$7:$FS$310,34,FALSE))</f>
        <v>0</v>
      </c>
      <c r="AU371" s="53">
        <f t="shared" si="897"/>
        <v>7864919.9500000002</v>
      </c>
      <c r="AV371" s="93">
        <f t="shared" si="898"/>
        <v>0.55149699538503882</v>
      </c>
      <c r="AW371" s="53">
        <f t="shared" si="899"/>
        <v>6451.7853949451619</v>
      </c>
      <c r="AX371" s="90">
        <f>IF(ISNA(VLOOKUP($B371,'[2]1516 Exp_Rev Access'!$F$7:$FS$310,35,FALSE)),"",VLOOKUP($B371,'[2]1516 Exp_Rev Access'!$F$7:$FS$310,35,FALSE))</f>
        <v>0</v>
      </c>
      <c r="AY371" s="90">
        <f>IF(ISNA(VLOOKUP($B371,'[2]1516 Exp_Rev Access'!$F$7:$FS$310,36,FALSE)),"",VLOOKUP($B371,'[2]1516 Exp_Rev Access'!$F$7:$FS$310,36,FALSE))</f>
        <v>755236.11</v>
      </c>
      <c r="AZ371" s="90">
        <f>IF(ISNA(VLOOKUP($B371,'[2]1516 Exp_Rev Access'!$F$7:$FS$310,37,FALSE)),"",VLOOKUP($B371,'[2]1516 Exp_Rev Access'!$F$7:$FS$310,37,FALSE))</f>
        <v>110653.2</v>
      </c>
      <c r="BA371" s="90">
        <f>IF(ISNA(VLOOKUP($B371,'[2]1516 Exp_Rev Access'!$F$7:$FS$310,38,FALSE)),"",VLOOKUP($B371,'[2]1516 Exp_Rev Access'!$F$7:$FS$310,38,FALSE))</f>
        <v>0</v>
      </c>
      <c r="BB371" s="90">
        <f>IF(ISNA(VLOOKUP($B371,'[2]1516 Exp_Rev Access'!$F$7:$FS$310,39,FALSE)),"",VLOOKUP($B371,'[2]1516 Exp_Rev Access'!$F$7:$FS$310,39,FALSE))</f>
        <v>0</v>
      </c>
      <c r="BC371" s="90">
        <f>IF(ISNA(VLOOKUP($B371,'[2]1516 Exp_Rev Access'!$F$7:$FS$310,40,FALSE)),"",VLOOKUP($B371,'[2]1516 Exp_Rev Access'!$F$7:$FS$310,40,FALSE))</f>
        <v>243768.87</v>
      </c>
      <c r="BD371" s="90">
        <f>IF(ISNA(VLOOKUP($B371,'[2]1516 Exp_Rev Access'!$F$7:$FS$310,41,FALSE)),"",VLOOKUP($B371,'[2]1516 Exp_Rev Access'!$F$7:$FS$310,41,FALSE))</f>
        <v>0</v>
      </c>
      <c r="BE371" s="90">
        <f>IF(ISNA(VLOOKUP($B371,'[2]1516 Exp_Rev Access'!$F$7:$FS$310,42,FALSE)),"",VLOOKUP($B371,'[2]1516 Exp_Rev Access'!$F$7:$FS$310,42,FALSE))</f>
        <v>37328.22</v>
      </c>
      <c r="BF371" s="90">
        <f>IF(ISNA(VLOOKUP($B371,'[2]1516 Exp_Rev Access'!$F$7:$FS$310,43,FALSE)),"",VLOOKUP($B371,'[2]1516 Exp_Rev Access'!$F$7:$FS$310,43,FALSE))</f>
        <v>0</v>
      </c>
      <c r="BG371" s="90">
        <f>IF(ISNA(VLOOKUP($B371,'[2]1516 Exp_Rev Access'!$F$7:$FS$310,44,FALSE)),"",VLOOKUP($B371,'[2]1516 Exp_Rev Access'!$F$7:$FS$310,44,FALSE))</f>
        <v>268380.09000000003</v>
      </c>
      <c r="BH371" s="90">
        <f>IF(ISNA(VLOOKUP($B371,'[2]1516 Exp_Rev Access'!$F$7:$FS$310,45,FALSE)),"",VLOOKUP($B371,'[2]1516 Exp_Rev Access'!$F$7:$FS$310,45,FALSE))</f>
        <v>11542.41</v>
      </c>
      <c r="BI371" s="90">
        <f>IF(ISNA(VLOOKUP($B371,'[2]1516 Exp_Rev Access'!$F$7:$FS$310,46,FALSE)),"",VLOOKUP($B371,'[2]1516 Exp_Rev Access'!$F$7:$FS$310,46,FALSE))</f>
        <v>0</v>
      </c>
      <c r="BJ371" s="90">
        <f>IF(ISNA(VLOOKUP($B371,'[2]1516 Exp_Rev Access'!$F$7:$FS$310,47,FALSE)),"",VLOOKUP($B371,'[2]1516 Exp_Rev Access'!$F$7:$FS$310,47,FALSE))</f>
        <v>13180.61</v>
      </c>
      <c r="BK371" s="90">
        <f>IF(ISNA(VLOOKUP($B371,'[2]1516 Exp_Rev Access'!$F$7:$FS$310,48,FALSE)),"",VLOOKUP($B371,'[2]1516 Exp_Rev Access'!$F$7:$FS$310,48,FALSE))</f>
        <v>310416.37</v>
      </c>
      <c r="BL371" s="90">
        <f>IF(ISNA(VLOOKUP($B371,'[2]1516 Exp_Rev Access'!$F$7:$FS$310,49,FALSE)),"",VLOOKUP($B371,'[2]1516 Exp_Rev Access'!$F$7:$FS$310,49,FALSE))</f>
        <v>0</v>
      </c>
      <c r="BM371" s="90">
        <f>IF(ISNA(VLOOKUP($B371,'[2]1516 Exp_Rev Access'!$F$7:$FS$310,50,FALSE)),"",VLOOKUP($B371,'[2]1516 Exp_Rev Access'!$F$7:$FS$310,50,FALSE))</f>
        <v>0</v>
      </c>
      <c r="BN371" s="90">
        <f>IF(ISNA(VLOOKUP($B371,'[2]1516 Exp_Rev Access'!$F$7:$FS$310,51,FALSE)),"",VLOOKUP($B371,'[2]1516 Exp_Rev Access'!$F$7:$FS$310,51,FALSE))</f>
        <v>0</v>
      </c>
      <c r="BO371" s="90">
        <f>IF(ISNA(VLOOKUP($B371,'[2]1516 Exp_Rev Access'!$F$7:$FS$310,52,FALSE)),"",VLOOKUP($B371,'[2]1516 Exp_Rev Access'!$F$7:$FS$310,52,FALSE))</f>
        <v>0</v>
      </c>
      <c r="BP371" s="90">
        <f>IF(ISNA(VLOOKUP($B371,'[2]1516 Exp_Rev Access'!$F$7:$FS$310,53,FALSE)),"",VLOOKUP($B371,'[2]1516 Exp_Rev Access'!$F$7:$FS$310,53,FALSE))</f>
        <v>0</v>
      </c>
      <c r="BQ371" s="90">
        <f>IF(ISNA(VLOOKUP($B371,'[2]1516 Exp_Rev Access'!$F$7:$FS$310,54,FALSE)),"",VLOOKUP($B371,'[2]1516 Exp_Rev Access'!$F$7:$FS$310,54,FALSE))</f>
        <v>0</v>
      </c>
      <c r="BR371" s="90">
        <f>IF(ISNA(VLOOKUP($B371,'[2]1516 Exp_Rev Access'!$F$7:$FS$310,55,FALSE)),"",VLOOKUP($B371,'[2]1516 Exp_Rev Access'!$F$7:$FS$310,55,FALSE))</f>
        <v>0</v>
      </c>
      <c r="BS371" s="90">
        <f>IF(ISNA(VLOOKUP($B371,'[2]1516 Exp_Rev Access'!$F$7:$FS$310,56,FALSE)),"",VLOOKUP($B371,'[2]1516 Exp_Rev Access'!$F$7:$FS$310,56,FALSE))</f>
        <v>0</v>
      </c>
      <c r="BT371" s="90">
        <f>IF(ISNA(VLOOKUP($B371,'[2]1516 Exp_Rev Access'!$F$7:$FS$310,57,FALSE)),"",VLOOKUP($B371,'[2]1516 Exp_Rev Access'!$F$7:$FS$310,57,FALSE))</f>
        <v>0</v>
      </c>
      <c r="BU371" s="90">
        <f>IF(ISNA(VLOOKUP($B371,'[2]1516 Exp_Rev Access'!$F$7:$FS$310,58,FALSE)),"",VLOOKUP($B371,'[2]1516 Exp_Rev Access'!$F$7:$FS$310,58,FALSE))</f>
        <v>0</v>
      </c>
      <c r="BV371" s="53">
        <f t="shared" si="900"/>
        <v>1750505.88</v>
      </c>
      <c r="BW371" s="92">
        <f t="shared" si="901"/>
        <v>0.12274743282337454</v>
      </c>
      <c r="BX371" s="68">
        <f t="shared" si="902"/>
        <v>1435.9826091236475</v>
      </c>
      <c r="BY371" s="90">
        <f>IF(ISNA(VLOOKUP($B371,'[2]1516 Exp_Rev Access'!$F$7:$FS$310,59,FALSE)),"",VLOOKUP($B371,'[2]1516 Exp_Rev Access'!$F$7:$FS$310,59,FALSE))</f>
        <v>0</v>
      </c>
      <c r="BZ371" s="90">
        <f>IF(ISNA(VLOOKUP($B371,'[2]1516 Exp_Rev Access'!$F$7:$FS$310,60,FALSE)),"",VLOOKUP($B371,'[2]1516 Exp_Rev Access'!$F$7:$FS$310,60,FALSE))</f>
        <v>5031.67</v>
      </c>
      <c r="CA371" s="90">
        <f>IF(ISNA(VLOOKUP($B371,'[2]1516 Exp_Rev Access'!$F$7:$FS$310,61,FALSE)),"",VLOOKUP($B371,'[2]1516 Exp_Rev Access'!$F$7:$FS$310,61,FALSE))</f>
        <v>0</v>
      </c>
      <c r="CB371" s="90">
        <f>IF(ISNA(VLOOKUP($B371,'[2]1516 Exp_Rev Access'!$F$7:$FS$310,62,FALSE)),"",VLOOKUP($B371,'[2]1516 Exp_Rev Access'!$F$7:$FS$310,62,FALSE))</f>
        <v>0</v>
      </c>
      <c r="CC371" s="90">
        <f>IF(ISNA(VLOOKUP($B371,'[2]1516 Exp_Rev Access'!$F$7:$FS$310,63,FALSE)),"",VLOOKUP($B371,'[2]1516 Exp_Rev Access'!$F$7:$FS$310,63,FALSE))</f>
        <v>0</v>
      </c>
      <c r="CD371" s="90">
        <f>IF(ISNA(VLOOKUP($B371,'[2]1516 Exp_Rev Access'!$F$7:$FS$310,64,FALSE)),"",VLOOKUP($B371,'[2]1516 Exp_Rev Access'!$F$7:$FS$310,64,FALSE))</f>
        <v>0</v>
      </c>
      <c r="CE371" s="53">
        <f t="shared" si="903"/>
        <v>5031.67</v>
      </c>
      <c r="CF371" s="92">
        <f>CE371/E371</f>
        <v>3.5282633573009708E-4</v>
      </c>
      <c r="CG371" s="94">
        <f t="shared" si="904"/>
        <v>4.1276014536147594</v>
      </c>
      <c r="CH371" s="90">
        <f>IF(ISNA(VLOOKUP($B371,'[2]1516 Exp_Rev Access'!$F$7:$FS$310,65,FALSE)),"",VLOOKUP($B371,'[2]1516 Exp_Rev Access'!$F$7:$FS$310,65,FALSE))</f>
        <v>0</v>
      </c>
      <c r="CI371" s="90">
        <f>IF(ISNA(VLOOKUP($B371,'[2]1516 Exp_Rev Access'!$F$7:$FS$310,66,FALSE)),"",VLOOKUP($B371,'[2]1516 Exp_Rev Access'!$F$7:$FS$310,66,FALSE))</f>
        <v>0</v>
      </c>
      <c r="CJ371" s="90">
        <f>IF(ISNA(VLOOKUP($B371,'[2]1516 Exp_Rev Access'!$F$7:$FS$310,67,FALSE)),"",VLOOKUP($B371,'[2]1516 Exp_Rev Access'!$F$7:$FS$310,67,FALSE))</f>
        <v>0</v>
      </c>
      <c r="CK371" s="90">
        <f>IF(ISNA(VLOOKUP($B371,'[2]1516 Exp_Rev Access'!$F$7:$FS$310,68,FALSE)),"",VLOOKUP($B371,'[2]1516 Exp_Rev Access'!$F$7:$FS$310,68,FALSE))</f>
        <v>0</v>
      </c>
      <c r="CL371" s="90">
        <f>IF(ISNA(VLOOKUP($B371,'[2]1516 Exp_Rev Access'!$F$7:$FS$310,69,FALSE)),"",VLOOKUP($B371,'[2]1516 Exp_Rev Access'!$F$7:$FS$310,69,FALSE))</f>
        <v>0</v>
      </c>
      <c r="CM371" s="90">
        <f>IF(ISNA(VLOOKUP($B371,'[2]1516 Exp_Rev Access'!$F$7:$FS$310,70,FALSE)),"",VLOOKUP($B371,'[2]1516 Exp_Rev Access'!$F$7:$FS$310,70,FALSE))</f>
        <v>0</v>
      </c>
      <c r="CN371" s="90">
        <f>IF(ISNA(VLOOKUP($B371,'[2]1516 Exp_Rev Access'!$F$7:$FS$310,71,FALSE)),"",VLOOKUP($B371,'[2]1516 Exp_Rev Access'!$F$7:$FS$310,71,FALSE))</f>
        <v>0</v>
      </c>
      <c r="CO371" s="90">
        <f>IF(ISNA(VLOOKUP($B371,'[2]1516 Exp_Rev Access'!$F$7:$FS$310,72,FALSE)),"",VLOOKUP($B371,'[2]1516 Exp_Rev Access'!$F$7:$FS$310,72,FALSE))</f>
        <v>0</v>
      </c>
      <c r="CP371" s="90">
        <f>IF(ISNA(VLOOKUP($B371,'[2]1516 Exp_Rev Access'!$F$7:$FS$310,73,FALSE)),"",VLOOKUP($B371,'[2]1516 Exp_Rev Access'!$F$7:$FS$310,73,FALSE))</f>
        <v>0</v>
      </c>
      <c r="CQ371" s="90">
        <f>IF(ISNA(VLOOKUP($B371,'[2]1516 Exp_Rev Access'!$F$7:$FS$310,74,FALSE)),"",VLOOKUP($B371,'[2]1516 Exp_Rev Access'!$F$7:$FS$310,74,FALSE))</f>
        <v>211405.64</v>
      </c>
      <c r="CR371" s="90">
        <f>IF(ISNA(VLOOKUP($B371,'[2]1516 Exp_Rev Access'!$F$7:$FS$310,75,FALSE)),"",VLOOKUP($B371,'[2]1516 Exp_Rev Access'!$F$7:$FS$310,75,FALSE))</f>
        <v>0</v>
      </c>
      <c r="CS371" s="90">
        <f>IF(ISNA(VLOOKUP($B371,'[2]1516 Exp_Rev Access'!$F$7:$FS$310,76,FALSE)),"",VLOOKUP($B371,'[2]1516 Exp_Rev Access'!$F$7:$FS$310,76,FALSE))</f>
        <v>0</v>
      </c>
      <c r="CT371" s="90">
        <f>IF(ISNA(VLOOKUP($B371,'[2]1516 Exp_Rev Access'!$F$7:$FS$310,77,FALSE)),"",VLOOKUP($B371,'[2]1516 Exp_Rev Access'!$F$7:$FS$310,77,FALSE))</f>
        <v>0</v>
      </c>
      <c r="CU371" s="90">
        <f>IF(ISNA(VLOOKUP($B371,'[2]1516 Exp_Rev Access'!$F$7:$FS$310,78,FALSE)),"",VLOOKUP($B371,'[2]1516 Exp_Rev Access'!$F$7:$FS$310,78,FALSE))</f>
        <v>559395.68999999994</v>
      </c>
      <c r="CV371" s="90">
        <f>IF(ISNA(VLOOKUP($B371,'[2]1516 Exp_Rev Access'!$F$7:$FS$310,79,FALSE)),"",VLOOKUP($B371,'[2]1516 Exp_Rev Access'!$F$7:$FS$310,79,FALSE))</f>
        <v>41642.18</v>
      </c>
      <c r="CW371" s="90">
        <f>IF(ISNA(VLOOKUP($B371,'[2]1516 Exp_Rev Access'!$F$7:$FS$310,80,FALSE)),"",VLOOKUP($B371,'[2]1516 Exp_Rev Access'!$F$7:$FS$310,80,FALSE))</f>
        <v>0</v>
      </c>
      <c r="CX371" s="90">
        <f>IF(ISNA(VLOOKUP($B371,'[2]1516 Exp_Rev Access'!$F$7:$FS$310,81,FALSE)),"",VLOOKUP($B371,'[2]1516 Exp_Rev Access'!$F$7:$FS$310,81,FALSE))</f>
        <v>0</v>
      </c>
      <c r="CY371" s="90">
        <f>IF(ISNA(VLOOKUP($B371,'[2]1516 Exp_Rev Access'!$F$7:$FS$310,82,FALSE)),"",VLOOKUP($B371,'[2]1516 Exp_Rev Access'!$F$7:$FS$310,82,FALSE))</f>
        <v>0</v>
      </c>
      <c r="CZ371" s="90">
        <f>IF(ISNA(VLOOKUP($B371,'[2]1516 Exp_Rev Access'!$F$7:$FS$310,83,FALSE)),"",VLOOKUP($B371,'[2]1516 Exp_Rev Access'!$F$7:$FS$310,83,FALSE))</f>
        <v>0</v>
      </c>
      <c r="DA371" s="90">
        <f>IF(ISNA(VLOOKUP($B371,'[2]1516 Exp_Rev Access'!$F$7:$FS$310,84,FALSE)),"",VLOOKUP($B371,'[2]1516 Exp_Rev Access'!$F$7:$FS$310,84,FALSE))</f>
        <v>0</v>
      </c>
      <c r="DB371" s="90">
        <f>IF(ISNA(VLOOKUP($B371,'[2]1516 Exp_Rev Access'!$F$7:$FS$310,85,FALSE)),"",VLOOKUP($B371,'[2]1516 Exp_Rev Access'!$F$7:$FS$310,85,FALSE))</f>
        <v>27960.58</v>
      </c>
      <c r="DC371" s="90">
        <f>IF(ISNA(VLOOKUP($B371,'[2]1516 Exp_Rev Access'!$F$7:$FS$310,86,FALSE)),"",VLOOKUP($B371,'[2]1516 Exp_Rev Access'!$F$7:$FS$310,86,FALSE))</f>
        <v>0</v>
      </c>
      <c r="DD371" s="90">
        <f>IF(ISNA(VLOOKUP($B371,'[2]1516 Exp_Rev Access'!$F$7:$FS$310,87,FALSE)),"",VLOOKUP($B371,'[2]1516 Exp_Rev Access'!$F$7:$FS$310,87,FALSE))</f>
        <v>0</v>
      </c>
      <c r="DE371" s="90">
        <f>IF(ISNA(VLOOKUP($B371,'[2]1516 Exp_Rev Access'!$F$7:$FS$310,88,FALSE)),"",VLOOKUP($B371,'[2]1516 Exp_Rev Access'!$F$7:$FS$310,88,FALSE))</f>
        <v>0</v>
      </c>
      <c r="DF371" s="90">
        <f>IF(ISNA(VLOOKUP($B371,'[2]1516 Exp_Rev Access'!$F$7:$FS$310,89,FALSE)),"",VLOOKUP($B371,'[2]1516 Exp_Rev Access'!$F$7:$FS$310,89,FALSE))</f>
        <v>0</v>
      </c>
      <c r="DG371" s="90">
        <f>IF(ISNA(VLOOKUP($B371,'[2]1516 Exp_Rev Access'!$F$7:$FS$310,90,FALSE)),"",VLOOKUP($B371,'[2]1516 Exp_Rev Access'!$F$7:$FS$310,90,FALSE))</f>
        <v>0</v>
      </c>
      <c r="DH371" s="90">
        <f>IF(ISNA(VLOOKUP($B371,'[2]1516 Exp_Rev Access'!$F$7:$FS$310,91,FALSE)),"",VLOOKUP($B371,'[2]1516 Exp_Rev Access'!$F$7:$FS$310,91,FALSE))</f>
        <v>0</v>
      </c>
      <c r="DI371" s="90">
        <f>IF(ISNA(VLOOKUP($B371,'[2]1516 Exp_Rev Access'!$F$7:$FS$310,92,FALSE)),"",VLOOKUP($B371,'[2]1516 Exp_Rev Access'!$F$7:$FS$310,92,FALSE))</f>
        <v>427483.23</v>
      </c>
      <c r="DJ371" s="90">
        <f>IF(ISNA(VLOOKUP($B371,'[2]1516 Exp_Rev Access'!$F$7:$FS$310,93,FALSE)),"",VLOOKUP($B371,'[2]1516 Exp_Rev Access'!$F$7:$FS$310,93,FALSE))</f>
        <v>0</v>
      </c>
      <c r="DK371" s="90">
        <f>IF(ISNA(VLOOKUP($B371,'[2]1516 Exp_Rev Access'!$F$7:$FS$310,94,FALSE)),"",VLOOKUP($B371,'[2]1516 Exp_Rev Access'!$F$7:$FS$310,94,FALSE))</f>
        <v>0</v>
      </c>
      <c r="DL371" s="90">
        <f>IF(ISNA(VLOOKUP($B371,'[2]1516 Exp_Rev Access'!$F$7:$FS$310,95,FALSE)),"",VLOOKUP($B371,'[2]1516 Exp_Rev Access'!$F$7:$FS$310,95,FALSE))</f>
        <v>0</v>
      </c>
      <c r="DM371" s="90">
        <f>IF(ISNA(VLOOKUP($B371,'[2]1516 Exp_Rev Access'!$F$7:$FS$310,96,FALSE)),"",VLOOKUP($B371,'[2]1516 Exp_Rev Access'!$F$7:$FS$310,96,FALSE))</f>
        <v>0</v>
      </c>
      <c r="DN371" s="90">
        <f>IF(ISNA(VLOOKUP($B371,'[2]1516 Exp_Rev Access'!$F$7:$FS$310,97,FALSE)),"",VLOOKUP($B371,'[2]1516 Exp_Rev Access'!$F$7:$FS$310,97,FALSE))</f>
        <v>0</v>
      </c>
      <c r="DO371" s="90">
        <f>IF(ISNA(VLOOKUP($B371,'[2]1516 Exp_Rev Access'!$F$7:$FS$310,98,FALSE)),"",VLOOKUP($B371,'[2]1516 Exp_Rev Access'!$F$7:$FS$310,98,FALSE))</f>
        <v>0</v>
      </c>
      <c r="DP371" s="90">
        <f>IF(ISNA(VLOOKUP($B371,'[2]1516 Exp_Rev Access'!$F$7:$FS$310,99,FALSE)),"",VLOOKUP($B371,'[2]1516 Exp_Rev Access'!$F$7:$FS$310,99,FALSE))</f>
        <v>0</v>
      </c>
      <c r="DQ371" s="90">
        <f>IF(ISNA(VLOOKUP($B371,'[2]1516 Exp_Rev Access'!$F$7:$FS$310,100,FALSE)),"",VLOOKUP($B371,'[2]1516 Exp_Rev Access'!$F$7:$FS$310,100,FALSE))</f>
        <v>0</v>
      </c>
      <c r="DR371" s="90">
        <f>IF(ISNA(VLOOKUP($B371,'[2]1516 Exp_Rev Access'!$F$7:$FS$310,101,FALSE)),"",VLOOKUP($B371,'[2]1516 Exp_Rev Access'!$F$7:$FS$310,101,FALSE))</f>
        <v>0</v>
      </c>
      <c r="DS371" s="90">
        <f>IF(ISNA(VLOOKUP($B371,'[2]1516 Exp_Rev Access'!$F$7:$FS$310,102,FALSE)),"",VLOOKUP($B371,'[2]1516 Exp_Rev Access'!$F$7:$FS$310,102,FALSE))</f>
        <v>0</v>
      </c>
      <c r="DT371" s="90">
        <f>IF(ISNA(VLOOKUP($B371,'[2]1516 Exp_Rev Access'!$F$7:$FS$310,103,FALSE)),"",VLOOKUP($B371,'[2]1516 Exp_Rev Access'!$F$7:$FS$310,103,FALSE))</f>
        <v>0</v>
      </c>
      <c r="DU371" s="90">
        <f>IF(ISNA(VLOOKUP($B371,'[2]1516 Exp_Rev Access'!$F$7:$FS$310,104,FALSE)),"",VLOOKUP($B371,'[2]1516 Exp_Rev Access'!$F$7:$FS$310,104,FALSE))</f>
        <v>0</v>
      </c>
      <c r="DV371" s="90">
        <f>IF(ISNA(VLOOKUP($B371,'[2]1516 Exp_Rev Access'!$F$7:$FS$310,104,FALSE)),"",VLOOKUP($B371,'[2]1516 Exp_Rev Access'!$F$7:$FS$310,104,FALSE))</f>
        <v>0</v>
      </c>
      <c r="DW371" s="90">
        <f>IF(ISNA(VLOOKUP($B371,'[2]1516 Exp_Rev Access'!$F$7:$FS$310,104,FALSE)),"",VLOOKUP($B371,'[2]1516 Exp_Rev Access'!$F$7:$FS$310,104,FALSE))</f>
        <v>0</v>
      </c>
      <c r="DX371" s="90">
        <f>IF(ISNA(VLOOKUP($B371,'[2]1516 Exp_Rev Access'!$F$7:$FS$310,104,FALSE)),"",VLOOKUP($B371,'[2]1516 Exp_Rev Access'!$F$7:$FS$310,104,FALSE))</f>
        <v>0</v>
      </c>
      <c r="DY371" s="90">
        <f>IF(ISNA(VLOOKUP($B371,'[2]1516 Exp_Rev Access'!$F$7:$FS$310,108,FALSE)),"",VLOOKUP($B371,'[2]1516 Exp_Rev Access'!$F$7:$FS$310,108,FALSE))</f>
        <v>0</v>
      </c>
      <c r="DZ371" s="90">
        <f>IF(ISNA(VLOOKUP($B371,'[2]1516 Exp_Rev Access'!$F$7:$FS$310,109,FALSE)),"",VLOOKUP($B371,'[2]1516 Exp_Rev Access'!$F$7:$FS$310,109,FALSE))</f>
        <v>0</v>
      </c>
      <c r="EA371" s="90">
        <f>IF(ISNA(VLOOKUP($B371,'[2]1516 Exp_Rev Access'!$F$7:$FS$310,110,FALSE)),"",VLOOKUP($B371,'[2]1516 Exp_Rev Access'!$F$7:$FS$310,110,FALSE))</f>
        <v>0</v>
      </c>
      <c r="EB371" s="90">
        <f>IF(ISNA(VLOOKUP($B371,'[2]1516 Exp_Rev Access'!$F$7:$FS$310,111,FALSE)),"",VLOOKUP($B371,'[2]1516 Exp_Rev Access'!$F$7:$FS$310,111,FALSE))</f>
        <v>0</v>
      </c>
      <c r="EC371" s="90">
        <f>IF(ISNA(VLOOKUP($B371,'[2]1516 Exp_Rev Access'!$F$7:$FS$310,112,FALSE)),"",VLOOKUP($B371,'[2]1516 Exp_Rev Access'!$F$7:$FS$310,112,FALSE))</f>
        <v>0</v>
      </c>
      <c r="ED371" s="90">
        <f>IF(ISNA(VLOOKUP($B371,'[2]1516 Exp_Rev Access'!$F$7:$FS$310,113,FALSE)),"",VLOOKUP($B371,'[2]1516 Exp_Rev Access'!$F$7:$FS$310,113,FALSE))</f>
        <v>0</v>
      </c>
      <c r="EE371" s="90">
        <f>IF(ISNA(VLOOKUP($B371,'[2]1516 Exp_Rev Access'!$F$7:$FS$310,114,FALSE)),"",VLOOKUP($B371,'[2]1516 Exp_Rev Access'!$F$7:$FS$310,114,FALSE))</f>
        <v>0</v>
      </c>
      <c r="EF371" s="90">
        <f>IF(ISNA(VLOOKUP($B371,'[2]1516 Exp_Rev Access'!$F$7:$FS$310,115,FALSE)),"",VLOOKUP($B371,'[2]1516 Exp_Rev Access'!$F$7:$FS$310,115,FALSE))</f>
        <v>0</v>
      </c>
      <c r="EG371" s="90">
        <f>IF(ISNA(VLOOKUP($B371,'[2]1516 Exp_Rev Access'!$F$7:$FS$310,116,FALSE)),"",VLOOKUP($B371,'[2]1516 Exp_Rev Access'!$F$7:$FS$310,116,FALSE))</f>
        <v>0</v>
      </c>
      <c r="EH371" s="90">
        <f>IF(ISNA(VLOOKUP($B371,'[2]1516 Exp_Rev Access'!$F$7:$FS$310,117,FALSE)),"",VLOOKUP($B371,'[2]1516 Exp_Rev Access'!$F$7:$FS$310,117,FALSE))</f>
        <v>0</v>
      </c>
      <c r="EI371" s="90">
        <f>IF(ISNA(VLOOKUP($B371,'[2]1516 Exp_Rev Access'!$F$7:$FS$310,118,FALSE)),"",VLOOKUP($B371,'[2]1516 Exp_Rev Access'!$F$7:$FS$310,118,FALSE))</f>
        <v>0</v>
      </c>
      <c r="EJ371" s="90">
        <f>IF(ISNA(VLOOKUP($B371,'[2]1516 Exp_Rev Access'!$F$7:$FS$310,119,FALSE)),"",VLOOKUP($B371,'[2]1516 Exp_Rev Access'!$F$7:$FS$310,119,FALSE))</f>
        <v>0</v>
      </c>
      <c r="EK371" s="90">
        <f>IF(ISNA(VLOOKUP($B371,'[2]1516 Exp_Rev Access'!$F$7:$FS$310,120,FALSE)),"",VLOOKUP($B371,'[2]1516 Exp_Rev Access'!$F$7:$FS$310,120,FALSE))</f>
        <v>0</v>
      </c>
      <c r="EL371" s="90">
        <f>IF(ISNA(VLOOKUP($B371,'[2]1516 Exp_Rev Access'!$F$7:$FS$310,121,FALSE)),"",VLOOKUP($B371,'[2]1516 Exp_Rev Access'!$F$7:$FS$310,121,FALSE))</f>
        <v>0</v>
      </c>
      <c r="EM371" s="90">
        <f>IF(ISNA(VLOOKUP($B371,'[2]1516 Exp_Rev Access'!$F$7:$FS$310,122,FALSE)),"",VLOOKUP($B371,'[2]1516 Exp_Rev Access'!$F$7:$FS$310,122,FALSE))</f>
        <v>0</v>
      </c>
      <c r="EN371" s="90">
        <f>IF(ISNA(VLOOKUP($B371,'[2]1516 Exp_Rev Access'!$F$7:$FS$310,123,FALSE)),"",VLOOKUP($B371,'[2]1516 Exp_Rev Access'!$F$7:$FS$310,123,FALSE))</f>
        <v>0</v>
      </c>
      <c r="EO371" s="90">
        <f>IF(ISNA(VLOOKUP($B371,'[2]1516 Exp_Rev Access'!$F$7:$FS$310,124,FALSE)),"",VLOOKUP($B371,'[2]1516 Exp_Rev Access'!$F$7:$FS$310,124,FALSE))</f>
        <v>0</v>
      </c>
      <c r="EP371" s="90">
        <f>IF(ISNA(VLOOKUP($B371,'[2]1516 Exp_Rev Access'!$F$7:$FS$310,125,FALSE)),"",VLOOKUP($B371,'[2]1516 Exp_Rev Access'!$F$7:$FS$310,125,FALSE))</f>
        <v>0</v>
      </c>
      <c r="EQ371" s="90">
        <f>IF(ISNA(VLOOKUP($B371,'[2]1516 Exp_Rev Access'!$F$7:$FS$310,126,FALSE)),"",VLOOKUP($B371,'[2]1516 Exp_Rev Access'!$F$7:$FS$310,126,FALSE))</f>
        <v>0</v>
      </c>
      <c r="ER371" s="90">
        <f>IF(ISNA(VLOOKUP($B371,'[2]1516 Exp_Rev Access'!$F$7:$FS$310,127,FALSE)),"",VLOOKUP($B371,'[2]1516 Exp_Rev Access'!$F$7:$FS$310,127,FALSE))</f>
        <v>0</v>
      </c>
      <c r="ES371" s="90">
        <f>IF(ISNA(VLOOKUP($B371,'[2]1516 Exp_Rev Access'!$F$7:$FS$310,128,FALSE)),"",VLOOKUP($B371,'[2]1516 Exp_Rev Access'!$F$7:$FS$310,128,FALSE))</f>
        <v>0</v>
      </c>
      <c r="ET371" s="90">
        <f>IF(ISNA(VLOOKUP($B371,'[2]1516 Exp_Rev Access'!$F$7:$FS$310,129,FALSE)),"",VLOOKUP($B371,'[2]1516 Exp_Rev Access'!$F$7:$FS$310,129,FALSE))</f>
        <v>0</v>
      </c>
      <c r="EU371" s="90">
        <f>IF(ISNA(VLOOKUP($B371,'[2]1516 Exp_Rev Access'!$F$7:$FS$310,130,FALSE)),"",VLOOKUP($B371,'[2]1516 Exp_Rev Access'!$F$7:$FS$310,130,FALSE))</f>
        <v>0</v>
      </c>
      <c r="EV371" s="90">
        <f>IF(ISNA(VLOOKUP($B371,'[2]1516 Exp_Rev Access'!$F$7:$FS$310,131,FALSE)),"",VLOOKUP($B371,'[2]1516 Exp_Rev Access'!$F$7:$FS$310,131,FALSE))</f>
        <v>6077.71</v>
      </c>
      <c r="EW371" s="90">
        <f>IF(ISNA(VLOOKUP($B371,'[2]1516 Exp_Rev Access'!$F$7:$FS$310,132,FALSE)),"",VLOOKUP($B371,'[2]1516 Exp_Rev Access'!$F$7:$FS$310,132,FALSE))</f>
        <v>0</v>
      </c>
      <c r="EX371" s="90">
        <f>IF(ISNA(VLOOKUP($B371,'[2]1516 Exp_Rev Access'!$F$7:$FS$310,133,FALSE)),"",VLOOKUP($B371,'[2]1516 Exp_Rev Access'!$F$7:$FS$310,133,FALSE))</f>
        <v>0</v>
      </c>
      <c r="EY371" s="90">
        <f>IF(ISNA(VLOOKUP($B371,'[2]1516 Exp_Rev Access'!$F$7:$FS$310,134,FALSE)),"",VLOOKUP($B371,'[2]1516 Exp_Rev Access'!$F$7:$FS$310,134,FALSE))</f>
        <v>0</v>
      </c>
      <c r="EZ371" s="90">
        <f>IF(ISNA(VLOOKUP($B371,'[2]1516 Exp_Rev Access'!$F$7:$FS$310,135,FALSE)),"",VLOOKUP($B371,'[2]1516 Exp_Rev Access'!$F$7:$FS$310,135,FALSE))</f>
        <v>0</v>
      </c>
      <c r="FA371" s="90">
        <f>IF(ISNA(VLOOKUP($B371,'[2]1516 Exp_Rev Access'!$F$7:$FS$310,136,FALSE)),"",VLOOKUP($B371,'[2]1516 Exp_Rev Access'!$F$7:$FS$310,136,FALSE))</f>
        <v>0</v>
      </c>
      <c r="FB371" s="90">
        <f>IF(ISNA(VLOOKUP($B371,'[2]1516 Exp_Rev Access'!$F$7:$FS$310,137,FALSE)),"",VLOOKUP($B371,'[2]1516 Exp_Rev Access'!$F$7:$FS$310,137,FALSE))</f>
        <v>0</v>
      </c>
      <c r="FC371" s="90">
        <f>IF(ISNA(VLOOKUP($B371,'[2]1516 Exp_Rev Access'!$F$7:$FS$310,138,FALSE)),"",VLOOKUP($B371,'[2]1516 Exp_Rev Access'!$F$7:$FS$310,138,FALSE))</f>
        <v>0</v>
      </c>
      <c r="FD371" s="90">
        <f>IF(ISNA(VLOOKUP($B371,'[2]1516 Exp_Rev Access'!$F$7:$FS$310,139,FALSE)),"",VLOOKUP($B371,'[2]1516 Exp_Rev Access'!$F$7:$FS$310,139,FALSE))</f>
        <v>0</v>
      </c>
      <c r="FE371" s="90">
        <f>IF(ISNA(VLOOKUP($B371,'[2]1516 Exp_Rev Access'!$F$7:$FS$310,140,FALSE)),"",VLOOKUP($B371,'[2]1516 Exp_Rev Access'!$F$7:$FS$310,140,FALSE))</f>
        <v>0</v>
      </c>
      <c r="FF371" s="90">
        <f>IF(ISNA(VLOOKUP($B371,'[2]1516 Exp_Rev Access'!$F$7:$FS$310,141,FALSE)),"",VLOOKUP($B371,'[2]1516 Exp_Rev Access'!$F$7:$FS$310,141,FALSE))</f>
        <v>0</v>
      </c>
      <c r="FG371" s="90">
        <f>IF(ISNA(VLOOKUP($B371,'[2]1516 Exp_Rev Access'!$F$7:$FS$310,142,FALSE)),"",VLOOKUP($B371,'[2]1516 Exp_Rev Access'!$F$7:$FS$310,142,FALSE))</f>
        <v>0</v>
      </c>
      <c r="FH371" s="90">
        <f>IF(ISNA(VLOOKUP($B371,'[2]1516 Exp_Rev Access'!$F$7:$FS$310,143,FALSE)),"",VLOOKUP($B371,'[2]1516 Exp_Rev Access'!$F$7:$FS$310,143,FALSE))</f>
        <v>0</v>
      </c>
      <c r="FI371" s="90">
        <f>IF(ISNA(VLOOKUP($B371,'[2]1516 Exp_Rev Access'!$F$7:$FS$310,144,FALSE)),"",VLOOKUP($B371,'[2]1516 Exp_Rev Access'!$F$7:$FS$310,144,FALSE))</f>
        <v>0</v>
      </c>
      <c r="FJ371" s="90">
        <f>IF(ISNA(VLOOKUP($B371,'[2]1516 Exp_Rev Access'!$F$7:$FS$310,145,FALSE)),"",VLOOKUP($B371,'[2]1516 Exp_Rev Access'!$F$7:$FS$310,145,FALSE))</f>
        <v>0</v>
      </c>
      <c r="FK371" s="90">
        <f>IF(ISNA(VLOOKUP($B371,'[2]1516 Exp_Rev Access'!$F$7:$FS$310,146,FALSE)),"",VLOOKUP($B371,'[2]1516 Exp_Rev Access'!$F$7:$FS$310,146,FALSE))</f>
        <v>0</v>
      </c>
      <c r="FL371" s="90">
        <f>IF(ISNA(VLOOKUP($B371,'[2]1516 Exp_Rev Access'!$F$7:$FS$310,1147,FALSE)),"",VLOOKUP($B371,'[2]1516 Exp_Rev Access'!$F$7:$FS$310,147,FALSE))</f>
        <v>0</v>
      </c>
      <c r="FM371" s="90">
        <f>IF(ISNA(VLOOKUP($B371,'[2]1516 Exp_Rev Access'!$F$7:$FS$310,148,FALSE)),"",VLOOKUP($B371,'[2]1516 Exp_Rev Access'!$F$7:$FS$310,148,FALSE))</f>
        <v>0</v>
      </c>
      <c r="FN371" s="90">
        <f>IF(ISNA(VLOOKUP($B371,'[2]1516 Exp_Rev Access'!$F$7:$FS$310,149,FALSE)),"",VLOOKUP($B371,'[2]1516 Exp_Rev Access'!$F$7:$FS$310,149,FALSE))</f>
        <v>0</v>
      </c>
      <c r="FO371" s="90">
        <f>IF(ISNA(VLOOKUP($B371,'[2]1516 Exp_Rev Access'!$F$7:$FS$310,150,FALSE)),"",VLOOKUP($B371,'[2]1516 Exp_Rev Access'!$F$7:$FS$310,150,FALSE))</f>
        <v>0</v>
      </c>
      <c r="FP371" s="90">
        <f>IF(ISNA(VLOOKUP($B371,'[2]1516 Exp_Rev Access'!$F$7:$FS$310,151,FALSE)),"",VLOOKUP($B371,'[2]1516 Exp_Rev Access'!$F$7:$FS$310,151,FALSE))</f>
        <v>0</v>
      </c>
      <c r="FQ371" s="90">
        <f>IF(ISNA(VLOOKUP($B371,'[2]1516 Exp_Rev Access'!$F$7:$FS$310,152,FALSE)),"",VLOOKUP($B371,'[2]1516 Exp_Rev Access'!$F$7:$FS$310,152,FALSE))</f>
        <v>0</v>
      </c>
      <c r="FR371" s="90">
        <f>IF(ISNA(VLOOKUP($B371,'[2]1516 Exp_Rev Access'!$F$7:$FS$310,153,FALSE)),"",VLOOKUP($B371,'[2]1516 Exp_Rev Access'!$F$7:$FS$310,153,FALSE))</f>
        <v>25202.06</v>
      </c>
      <c r="FS371" s="53">
        <f t="shared" si="905"/>
        <v>1299167.0899999999</v>
      </c>
      <c r="FT371" s="92">
        <f t="shared" si="906"/>
        <v>9.1099051381714855E-2</v>
      </c>
      <c r="FU371" s="116">
        <f t="shared" si="907"/>
        <v>1065.7384067660353</v>
      </c>
      <c r="FV371" s="90">
        <f>IF(ISNA(VLOOKUP($B371,'[2]1516 Exp_Rev Access'!$F$7:$FS$310,154,FALSE)),"",VLOOKUP($B371,'[2]1516 Exp_Rev Access'!$F$7:$FS$310,154,FALSE))</f>
        <v>0</v>
      </c>
      <c r="FW371" s="90">
        <f>IF(ISNA(VLOOKUP($B371,'[2]1516 Exp_Rev Access'!$F$7:$FS$310,155,FALSE)),"",VLOOKUP($B371,'[2]1516 Exp_Rev Access'!$F$7:$FS$310,155,FALSE))</f>
        <v>0</v>
      </c>
      <c r="FX371" s="90">
        <f>IF(ISNA(VLOOKUP($B371,'[2]1516 Exp_Rev Access'!$F$7:$FS$310,156,FALSE)),"",VLOOKUP($B371,'[2]1516 Exp_Rev Access'!$F$7:$FS$310,156,FALSE))</f>
        <v>0</v>
      </c>
      <c r="FY371" s="90">
        <f>IF(ISNA(VLOOKUP($B371,'[2]1516 Exp_Rev Access'!$F$7:$FS$310,157,FALSE)),"",VLOOKUP($B371,'[2]1516 Exp_Rev Access'!$F$7:$FS$310,157,FALSE))</f>
        <v>0</v>
      </c>
      <c r="FZ371" s="90">
        <f>IF(ISNA(VLOOKUP($B371,'[2]1516 Exp_Rev Access'!$F$7:$FS$310,158,FALSE)),"",VLOOKUP($B371,'[2]1516 Exp_Rev Access'!$F$7:$FS$310,158,FALSE))</f>
        <v>0</v>
      </c>
      <c r="GA371" s="90">
        <f>IF(ISNA(VLOOKUP($B371,'[2]1516 Exp_Rev Access'!$F$7:$FS$310,159,FALSE)),"",VLOOKUP($B371,'[2]1516 Exp_Rev Access'!$F$7:$FS$310,159,FALSE))</f>
        <v>0</v>
      </c>
      <c r="GB371" s="90">
        <f>IF(ISNA(VLOOKUP($B371,'[2]1516 Exp_Rev Access'!$F$7:$FS$310,160,FALSE)),"",VLOOKUP($B371,'[2]1516 Exp_Rev Access'!$F$7:$FS$310,160,FALSE))</f>
        <v>0</v>
      </c>
      <c r="GC371" s="90">
        <f>IF(ISNA(VLOOKUP($B371,'[2]1516 Exp_Rev Access'!$F$7:$FS$310,161,FALSE)),"",VLOOKUP($B371,'[2]1516 Exp_Rev Access'!$F$7:$FS$310,161,FALSE))</f>
        <v>0</v>
      </c>
      <c r="GD371" s="90">
        <f>IF(ISNA(VLOOKUP($B371,'[2]1516 Exp_Rev Access'!$F$7:$FS$310,162,FALSE)),"",VLOOKUP($B371,'[2]1516 Exp_Rev Access'!$F$7:$FS$310,162,FALSE))</f>
        <v>0</v>
      </c>
      <c r="GE371" s="90">
        <f>IF(ISNA(VLOOKUP($B371,'[2]1516 Exp_Rev Access'!$F$7:$FS$310,163,FALSE)),"",VLOOKUP($B371,'[2]1516 Exp_Rev Access'!$F$7:$FS$310,163,FALSE))</f>
        <v>0</v>
      </c>
      <c r="GF371" s="90">
        <f>IF(ISNA(VLOOKUP($B371,'[2]1516 Exp_Rev Access'!$F$7:$FS$310,164,FALSE)),"",VLOOKUP($B371,'[2]1516 Exp_Rev Access'!$F$7:$FS$310,164,FALSE))</f>
        <v>25863.13</v>
      </c>
      <c r="GG371" s="90">
        <f>IF(ISNA(VLOOKUP($B371,'[2]1516 Exp_Rev Access'!$F$7:$FS$310,165,FALSE)),"",VLOOKUP($B371,'[2]1516 Exp_Rev Access'!$F$7:$FS$310,165,FALSE))</f>
        <v>0</v>
      </c>
      <c r="GH371" s="90">
        <f>IF(ISNA(VLOOKUP($B371,'[2]1516 Exp_Rev Access'!$F$7:$FS$310,166,FALSE)),"",VLOOKUP($B371,'[2]1516 Exp_Rev Access'!$F$7:$FS$310,166,FALSE))</f>
        <v>0</v>
      </c>
      <c r="GI371" s="90">
        <f>IF(ISNA(VLOOKUP($B371,'[2]1516 Exp_Rev Access'!$F$7:$FS$310,167,FALSE)),"",VLOOKUP($B371,'[2]1516 Exp_Rev Access'!$F$7:$FS$310,167,FALSE))</f>
        <v>0</v>
      </c>
      <c r="GJ371" s="90">
        <f>IF(ISNA(VLOOKUP($B371,'[2]1516 Exp_Rev Access'!$F$7:$FS$310,168,FALSE)),"",VLOOKUP($B371,'[2]1516 Exp_Rev Access'!$F$7:$FS$310,168,FALSE))</f>
        <v>0</v>
      </c>
      <c r="GK371" s="90">
        <f>IF(ISNA(VLOOKUP($B371,'[2]1516 Exp_Rev Access'!$F$7:$FS$310,169,FALSE)),"",VLOOKUP($B371,'[2]1516 Exp_Rev Access'!$F$7:$FS$310,169,FALSE))</f>
        <v>0</v>
      </c>
      <c r="GL371" s="90">
        <f>IF(ISNA(VLOOKUP($B371,'[2]1516 Exp_Rev Access'!$F$7:$FS$310,170,FALSE)),"",VLOOKUP($B371,'[2]1516 Exp_Rev Access'!$F$7:$FS$310,170,FALSE))</f>
        <v>5850</v>
      </c>
      <c r="GM371" s="90">
        <f>IF(ISNA(VLOOKUP($B371,'[2]1516 Exp_Rev Access'!$F$7:$FT$310,171,FALSE)),"",VLOOKUP($B371,'[2]1516 Exp_Rev Access'!$F$7:$FT$310,171,FALSE))</f>
        <v>0</v>
      </c>
      <c r="GN371" s="90">
        <f>IF(ISNA(VLOOKUP($B371,'[2]1516 Exp_Rev Access'!$F$7:$FU$310,172,FALSE)),"",VLOOKUP($B371,'[2]1516 Exp_Rev Access'!$F$7:$FU$310,172,FALSE))</f>
        <v>0</v>
      </c>
      <c r="GO371" s="90">
        <f>IF(ISNA(VLOOKUP($B371,'[2]1516 Exp_Rev Access'!$F$7:$FV$310,173,FALSE)),"",VLOOKUP($B371,'[2]1516 Exp_Rev Access'!$F$7:$FV$310,173,FALSE))</f>
        <v>0</v>
      </c>
      <c r="GP371" s="90">
        <f>IF(ISNA(VLOOKUP($B371,'[2]1516 Exp_Rev Access'!$F$7:$GA$310,174,FALSE)),"",VLOOKUP($B371,'[2]1516 Exp_Rev Access'!$F$7:$GA$310,174,FALSE))</f>
        <v>0</v>
      </c>
      <c r="GQ371" s="90">
        <f>IF(ISNA(VLOOKUP($B371,'[2]1516 Exp_Rev Access'!$F$7:$GA$310,175,FALSE)),"",VLOOKUP($B371,'[2]1516 Exp_Rev Access'!$F$7:$GA$310,175,FALSE))</f>
        <v>0</v>
      </c>
      <c r="GR371" s="90">
        <f>IF(ISNA(VLOOKUP($B371,'[2]1516 Exp_Rev Access'!$F$7:$GA$310,176,FALSE)),"",VLOOKUP($B371,'[2]1516 Exp_Rev Access'!$F$7:$GA$310,176,FALSE))</f>
        <v>0</v>
      </c>
      <c r="GS371" s="90">
        <f>IF(ISNA(VLOOKUP($B371,'[2]1516 Exp_Rev Access'!$F$7:$GA$310,177,FALSE)),"",VLOOKUP($B371,'[2]1516 Exp_Rev Access'!$F$7:$GA$310,177,FALSE))</f>
        <v>0</v>
      </c>
      <c r="GT371" s="90">
        <f>IF(ISNA(VLOOKUP($B371,'[2]1516 Exp_Rev Access'!$F$7:$GA$310,178,FALSE)),"",VLOOKUP($B371,'[2]1516 Exp_Rev Access'!$F$7:$GA$310,178,FALSE))</f>
        <v>0</v>
      </c>
      <c r="GU371" s="53">
        <f t="shared" si="908"/>
        <v>31713.13</v>
      </c>
      <c r="GV371" s="92">
        <f t="shared" si="909"/>
        <v>2.2237601934213124E-3</v>
      </c>
      <c r="GW371" s="114">
        <f t="shared" si="910"/>
        <v>26.015052951937196</v>
      </c>
      <c r="HE371" s="97"/>
      <c r="HF371" s="97"/>
      <c r="HG371" s="97"/>
      <c r="HH371" s="97"/>
      <c r="HI371" s="97"/>
      <c r="HJ371" s="97"/>
      <c r="HK371" s="97"/>
      <c r="HL371" s="97"/>
      <c r="HM371" s="97"/>
      <c r="HN371" s="97"/>
    </row>
    <row r="372" spans="1:222" x14ac:dyDescent="0.2">
      <c r="B372" s="87" t="s">
        <v>728</v>
      </c>
      <c r="C372" s="87" t="s">
        <v>729</v>
      </c>
      <c r="D372" s="88">
        <f>IF(ISNA(VLOOKUP($B372,'[2]1516 enrollment_Rev_Exp by size'!$A$6:$C$325,3,FALSE)),"",VLOOKUP($B372,'[2]1516 enrollment_Rev_Exp by size'!$A$6:$C$325,3,FALSE))</f>
        <v>227.75</v>
      </c>
      <c r="E372" s="89">
        <v>3739162.78</v>
      </c>
      <c r="F372" s="67">
        <f t="shared" si="889"/>
        <v>3739162.7800000003</v>
      </c>
      <c r="G372" s="67">
        <f t="shared" si="890"/>
        <v>0</v>
      </c>
      <c r="H372" s="90">
        <f>IF(ISNA(VLOOKUP($B372,'[2]1516 Exp_Rev Access'!$F$7:$FS$310,2,FALSE)),"",VLOOKUP($B372,'[2]1516 Exp_Rev Access'!$F$7:$FS$310,2,FALSE))</f>
        <v>700079.36</v>
      </c>
      <c r="I372" s="90">
        <f>IF(ISNA(VLOOKUP($B372,'[2]1516 Exp_Rev Access'!$F$7:$FS$310,3,FALSE)),"",VLOOKUP($B372,'[2]1516 Exp_Rev Access'!$F$7:$FS$310,3,FALSE))</f>
        <v>39.9</v>
      </c>
      <c r="J372" s="90">
        <f>IF(ISNA(VLOOKUP($B372,'[2]1516 Exp_Rev Access'!$F$7:$FS$310,4,FALSE)),"",VLOOKUP($B372,'[2]1516 Exp_Rev Access'!$F$7:$FS$310,4,FALSE))</f>
        <v>0</v>
      </c>
      <c r="K372" s="90">
        <f>IF(ISNA(VLOOKUP($B372,'[2]1516 Exp_Rev Access'!$F$7:$FS$310,5,FALSE)),"-",VLOOKUP($B372,'[2]1516 Exp_Rev Access'!$F$7:$FS$310,5,FALSE))</f>
        <v>0</v>
      </c>
      <c r="L372" s="90">
        <f>IF(ISNA(VLOOKUP($B372,'[2]1516 Exp_Rev Access'!$F$7:$FS$310,6,FALSE)),"",VLOOKUP($B372,'[2]1516 Exp_Rev Access'!$F$7:$FS$310,6,FALSE))</f>
        <v>0</v>
      </c>
      <c r="M372" s="90">
        <f>IF(ISNA(VLOOKUP($B372,'[2]1516 Exp_Rev Access'!$F$7:$FS$310,7,FALSE)),"",VLOOKUP($B372,'[2]1516 Exp_Rev Access'!$F$7:$FS$310,7,FALSE))</f>
        <v>0</v>
      </c>
      <c r="N372" s="53">
        <f t="shared" si="891"/>
        <v>700119.26</v>
      </c>
      <c r="O372" s="91">
        <f t="shared" si="892"/>
        <v>0.18723957773242492</v>
      </c>
      <c r="P372" s="53">
        <f t="shared" si="893"/>
        <v>3074.0691986827665</v>
      </c>
      <c r="Q372" s="90">
        <f>IF(ISNA(VLOOKUP($B372,'[2]1516 Exp_Rev Access'!$F$7:$FS$310,8,FALSE)),"",VLOOKUP($B372,'[2]1516 Exp_Rev Access'!$F$7:$FS$310,8,FALSE))</f>
        <v>50</v>
      </c>
      <c r="R372" s="90">
        <f>IF(ISNA(VLOOKUP($B372,'[2]1516 Exp_Rev Access'!$F$7:$FS$310,9,FALSE)),"",VLOOKUP($B372,'[2]1516 Exp_Rev Access'!$F$7:$FS$310,9,FALSE))</f>
        <v>0</v>
      </c>
      <c r="S372" s="90">
        <f>IF(ISNA(VLOOKUP($B372,'[2]1516 Exp_Rev Access'!$F$7:$FS$310,10,FALSE)),"",VLOOKUP($B372,'[2]1516 Exp_Rev Access'!$F$7:$FS$310,10,FALSE))</f>
        <v>0</v>
      </c>
      <c r="T372" s="90">
        <f>IF(ISNA(VLOOKUP($B372,'[2]1516 Exp_Rev Access'!$F$7:$FS$310,11,FALSE)),"",VLOOKUP($B372,'[2]1516 Exp_Rev Access'!$F$7:$FS$310,11,FALSE))</f>
        <v>0</v>
      </c>
      <c r="U372" s="90">
        <f>IF(ISNA(VLOOKUP($B372,'[2]1516 Exp_Rev Access'!$F$7:$FS$310,12,FALSE)),"",VLOOKUP($B372,'[2]1516 Exp_Rev Access'!$F$7:$FS$310,12,FALSE))</f>
        <v>0</v>
      </c>
      <c r="V372" s="90">
        <f>IF(ISNA(VLOOKUP($B372,'[2]1516 Exp_Rev Access'!$F$7:$FS$310,13,FALSE)),"",VLOOKUP($B372,'[2]1516 Exp_Rev Access'!$F$7:$FS$310,13,FALSE))</f>
        <v>0</v>
      </c>
      <c r="W372" s="90">
        <f>IF(ISNA(VLOOKUP($B372,'[2]1516 Exp_Rev Access'!$F$7:$FS$310,14,FALSE)),"",VLOOKUP($B372,'[2]1516 Exp_Rev Access'!$F$7:$FS$310,14,FALSE))</f>
        <v>0</v>
      </c>
      <c r="X372" s="90">
        <f>IF(ISNA(VLOOKUP($B372,'[2]1516 Exp_Rev Access'!$F$7:$FS$310,15,FALSE)),"",VLOOKUP($B372,'[2]1516 Exp_Rev Access'!$F$7:$FS$310,15,FALSE))</f>
        <v>0</v>
      </c>
      <c r="Y372" s="90">
        <f>IF(ISNA(VLOOKUP($B372,'[2]1516 Exp_Rev Access'!$F$7:$FS$310,16,FALSE)),"",VLOOKUP($B372,'[2]1516 Exp_Rev Access'!$F$7:$FS$310,16,FALSE))</f>
        <v>16811.11</v>
      </c>
      <c r="Z372" s="90">
        <f>IF(ISNA(VLOOKUP($B372,'[2]1516 Exp_Rev Access'!$F$7:$FS$310,17,FALSE)),"",VLOOKUP($B372,'[2]1516 Exp_Rev Access'!$F$7:$FS$310,17,FALSE))</f>
        <v>0</v>
      </c>
      <c r="AA372" s="90">
        <f>IF(ISNA(VLOOKUP($B372,'[2]1516 Exp_Rev Access'!$F$7:$FS$310,18,FALSE)),"",VLOOKUP($B372,'[2]1516 Exp_Rev Access'!$F$7:$FS$310,18,FALSE))</f>
        <v>0</v>
      </c>
      <c r="AB372" s="90">
        <f>IF(ISNA(VLOOKUP($B372,'[2]1516 Exp_Rev Access'!$F$7:$FS$310,19,FALSE)),"",VLOOKUP($B372,'[2]1516 Exp_Rev Access'!$F$7:$FS$310,19,FALSE))</f>
        <v>0</v>
      </c>
      <c r="AC372" s="90">
        <f>IF(ISNA(VLOOKUP($B372,'[2]1516 Exp_Rev Access'!$F$7:$FS$310,20,FALSE)),"",VLOOKUP($B372,'[2]1516 Exp_Rev Access'!$F$7:$FS$310,20,FALSE))</f>
        <v>0</v>
      </c>
      <c r="AD372" s="90">
        <f>IF(ISNA(VLOOKUP($B372,'[2]1516 Exp_Rev Access'!$F$7:$FS$310,21,FALSE)),"",VLOOKUP($B372,'[2]1516 Exp_Rev Access'!$F$7:$FS$310,21,FALSE))</f>
        <v>41566.449999999997</v>
      </c>
      <c r="AE372" s="90">
        <f>IF(ISNA(VLOOKUP($B372,'[2]1516 Exp_Rev Access'!$F$7:$FS$310,22,FALSE)),"",VLOOKUP($B372,'[2]1516 Exp_Rev Access'!$F$7:$FS$310,22,FALSE))</f>
        <v>2151.96</v>
      </c>
      <c r="AF372" s="90">
        <f>IF(ISNA(VLOOKUP($B372,'[2]1516 Exp_Rev Access'!$F$7:$FS$310,23,FALSE)),"",VLOOKUP($B372,'[2]1516 Exp_Rev Access'!$F$7:$FS$310,23,FALSE))</f>
        <v>0</v>
      </c>
      <c r="AG372" s="90">
        <f>IF(ISNA(VLOOKUP($B372,'[2]1516 Exp_Rev Access'!$F$7:$FS$310,24,FALSE)),"",VLOOKUP($B372,'[2]1516 Exp_Rev Access'!$F$7:$FS$310,24,FALSE))</f>
        <v>3462.55</v>
      </c>
      <c r="AH372" s="90">
        <f>IF(ISNA(VLOOKUP($B372,'[2]1516 Exp_Rev Access'!$F$7:$FS$310,25,FALSE)),"",VLOOKUP($B372,'[2]1516 Exp_Rev Access'!$F$7:$FS$310,25,FALSE))</f>
        <v>45</v>
      </c>
      <c r="AI372" s="90">
        <f>IF(ISNA(VLOOKUP($B372,'[2]1516 Exp_Rev Access'!$F$7:$FS$310,26,FALSE)),"",VLOOKUP($B372,'[2]1516 Exp_Rev Access'!$F$7:$FS$310,26,FALSE))</f>
        <v>2860</v>
      </c>
      <c r="AJ372" s="90">
        <f>IF(ISNA(VLOOKUP($B372,'[2]1516 Exp_Rev Access'!$F$7:$FS$310,27,FALSE)),"",VLOOKUP($B372,'[2]1516 Exp_Rev Access'!$F$7:$FS$310,27,FALSE))</f>
        <v>0</v>
      </c>
      <c r="AK372" s="90">
        <f>IF(ISNA(VLOOKUP($B372,'[2]1516 Exp_Rev Access'!$F$7:$FS$310,28,FALSE)),"",VLOOKUP($B372,'[2]1516 Exp_Rev Access'!$F$7:$FS$310,28,FALSE))</f>
        <v>5862.12</v>
      </c>
      <c r="AL372" s="90">
        <f>IF(ISNA(VLOOKUP($B372,'[2]1516 Exp_Rev Access'!$F$7:$FS$310,29,FALSE)),"",VLOOKUP($B372,'[2]1516 Exp_Rev Access'!$F$7:$FS$310,29,FALSE))</f>
        <v>31562.400000000001</v>
      </c>
      <c r="AM372" s="53">
        <f t="shared" si="894"/>
        <v>104371.59</v>
      </c>
      <c r="AN372" s="92">
        <f t="shared" si="895"/>
        <v>2.7913090748084523E-2</v>
      </c>
      <c r="AO372" s="68">
        <f t="shared" si="896"/>
        <v>458.27262349066956</v>
      </c>
      <c r="AP372" s="90">
        <f>IF(ISNA(VLOOKUP($B372,'[2]1516 Exp_Rev Access'!$F$7:$FS$310,30,FALSE)),"",VLOOKUP($B372,'[2]1516 Exp_Rev Access'!$F$7:$FS$310,30,FALSE))</f>
        <v>2148494.66</v>
      </c>
      <c r="AQ372" s="90">
        <f>IF(ISNA(VLOOKUP($B372,'[2]1516 Exp_Rev Access'!$F$7:$FS$310,31,FALSE)),"",VLOOKUP($B372,'[2]1516 Exp_Rev Access'!$F$7:$FS$310,31,FALSE))</f>
        <v>22517.85</v>
      </c>
      <c r="AR372" s="90">
        <f>IF(ISNA(VLOOKUP($B372,'[2]1516 Exp_Rev Access'!$F$7:$FS$310,32,FALSE)),"",VLOOKUP($B372,'[2]1516 Exp_Rev Access'!$F$7:$FS$310,32,FALSE))</f>
        <v>101728.16</v>
      </c>
      <c r="AS372" s="90">
        <f>IF(ISNA(VLOOKUP($B372,'[2]1516 Exp_Rev Access'!$F$7:$FS$310,33,FALSE)),"",VLOOKUP($B372,'[2]1516 Exp_Rev Access'!$F$7:$FS$310,33,FALSE))</f>
        <v>0</v>
      </c>
      <c r="AT372" s="90">
        <f>IF(ISNA(VLOOKUP($B372,'[2]1516 Exp_Rev Access'!$F$7:$FS$310,34,FALSE)),"",VLOOKUP($B372,'[2]1516 Exp_Rev Access'!$F$7:$FS$310,34,FALSE))</f>
        <v>0</v>
      </c>
      <c r="AU372" s="53">
        <f t="shared" si="897"/>
        <v>2272740.6700000004</v>
      </c>
      <c r="AV372" s="93">
        <f t="shared" si="898"/>
        <v>0.60782073520746815</v>
      </c>
      <c r="AW372" s="53">
        <f t="shared" si="899"/>
        <v>9979.1028320526912</v>
      </c>
      <c r="AX372" s="90">
        <f>IF(ISNA(VLOOKUP($B372,'[2]1516 Exp_Rev Access'!$F$7:$FS$310,35,FALSE)),"",VLOOKUP($B372,'[2]1516 Exp_Rev Access'!$F$7:$FS$310,35,FALSE))</f>
        <v>0</v>
      </c>
      <c r="AY372" s="90">
        <f>IF(ISNA(VLOOKUP($B372,'[2]1516 Exp_Rev Access'!$F$7:$FS$310,36,FALSE)),"",VLOOKUP($B372,'[2]1516 Exp_Rev Access'!$F$7:$FS$310,36,FALSE))</f>
        <v>188231.78</v>
      </c>
      <c r="AZ372" s="90">
        <f>IF(ISNA(VLOOKUP($B372,'[2]1516 Exp_Rev Access'!$F$7:$FS$310,37,FALSE)),"",VLOOKUP($B372,'[2]1516 Exp_Rev Access'!$F$7:$FS$310,37,FALSE))</f>
        <v>6057.84</v>
      </c>
      <c r="BA372" s="90">
        <f>IF(ISNA(VLOOKUP($B372,'[2]1516 Exp_Rev Access'!$F$7:$FS$310,38,FALSE)),"",VLOOKUP($B372,'[2]1516 Exp_Rev Access'!$F$7:$FS$310,38,FALSE))</f>
        <v>0</v>
      </c>
      <c r="BB372" s="90">
        <f>IF(ISNA(VLOOKUP($B372,'[2]1516 Exp_Rev Access'!$F$7:$FS$310,39,FALSE)),"",VLOOKUP($B372,'[2]1516 Exp_Rev Access'!$F$7:$FS$310,39,FALSE))</f>
        <v>0</v>
      </c>
      <c r="BC372" s="90">
        <f>IF(ISNA(VLOOKUP($B372,'[2]1516 Exp_Rev Access'!$F$7:$FS$310,40,FALSE)),"",VLOOKUP($B372,'[2]1516 Exp_Rev Access'!$F$7:$FS$310,40,FALSE))</f>
        <v>68098.399999999994</v>
      </c>
      <c r="BD372" s="90">
        <f>IF(ISNA(VLOOKUP($B372,'[2]1516 Exp_Rev Access'!$F$7:$FS$310,41,FALSE)),"",VLOOKUP($B372,'[2]1516 Exp_Rev Access'!$F$7:$FS$310,41,FALSE))</f>
        <v>0</v>
      </c>
      <c r="BE372" s="90">
        <f>IF(ISNA(VLOOKUP($B372,'[2]1516 Exp_Rev Access'!$F$7:$FS$310,42,FALSE)),"",VLOOKUP($B372,'[2]1516 Exp_Rev Access'!$F$7:$FS$310,42,FALSE))</f>
        <v>73962.22</v>
      </c>
      <c r="BF372" s="90">
        <f>IF(ISNA(VLOOKUP($B372,'[2]1516 Exp_Rev Access'!$F$7:$FS$310,43,FALSE)),"",VLOOKUP($B372,'[2]1516 Exp_Rev Access'!$F$7:$FS$310,43,FALSE))</f>
        <v>0</v>
      </c>
      <c r="BG372" s="90">
        <f>IF(ISNA(VLOOKUP($B372,'[2]1516 Exp_Rev Access'!$F$7:$FS$310,44,FALSE)),"",VLOOKUP($B372,'[2]1516 Exp_Rev Access'!$F$7:$FS$310,44,FALSE))</f>
        <v>34694.959999999999</v>
      </c>
      <c r="BH372" s="90">
        <f>IF(ISNA(VLOOKUP($B372,'[2]1516 Exp_Rev Access'!$F$7:$FS$310,45,FALSE)),"",VLOOKUP($B372,'[2]1516 Exp_Rev Access'!$F$7:$FS$310,45,FALSE))</f>
        <v>2512.9499999999998</v>
      </c>
      <c r="BI372" s="90">
        <f>IF(ISNA(VLOOKUP($B372,'[2]1516 Exp_Rev Access'!$F$7:$FS$310,46,FALSE)),"",VLOOKUP($B372,'[2]1516 Exp_Rev Access'!$F$7:$FS$310,46,FALSE))</f>
        <v>0</v>
      </c>
      <c r="BJ372" s="90">
        <f>IF(ISNA(VLOOKUP($B372,'[2]1516 Exp_Rev Access'!$F$7:$FS$310,47,FALSE)),"",VLOOKUP($B372,'[2]1516 Exp_Rev Access'!$F$7:$FS$310,47,FALSE))</f>
        <v>2309.84</v>
      </c>
      <c r="BK372" s="90">
        <f>IF(ISNA(VLOOKUP($B372,'[2]1516 Exp_Rev Access'!$F$7:$FS$310,48,FALSE)),"",VLOOKUP($B372,'[2]1516 Exp_Rev Access'!$F$7:$FS$310,48,FALSE))</f>
        <v>114015.41</v>
      </c>
      <c r="BL372" s="90">
        <f>IF(ISNA(VLOOKUP($B372,'[2]1516 Exp_Rev Access'!$F$7:$FS$310,49,FALSE)),"",VLOOKUP($B372,'[2]1516 Exp_Rev Access'!$F$7:$FS$310,49,FALSE))</f>
        <v>0</v>
      </c>
      <c r="BM372" s="90">
        <f>IF(ISNA(VLOOKUP($B372,'[2]1516 Exp_Rev Access'!$F$7:$FS$310,50,FALSE)),"",VLOOKUP($B372,'[2]1516 Exp_Rev Access'!$F$7:$FS$310,50,FALSE))</f>
        <v>0</v>
      </c>
      <c r="BN372" s="90">
        <f>IF(ISNA(VLOOKUP($B372,'[2]1516 Exp_Rev Access'!$F$7:$FS$310,51,FALSE)),"",VLOOKUP($B372,'[2]1516 Exp_Rev Access'!$F$7:$FS$310,51,FALSE))</f>
        <v>0</v>
      </c>
      <c r="BO372" s="90">
        <f>IF(ISNA(VLOOKUP($B372,'[2]1516 Exp_Rev Access'!$F$7:$FS$310,52,FALSE)),"",VLOOKUP($B372,'[2]1516 Exp_Rev Access'!$F$7:$FS$310,52,FALSE))</f>
        <v>0</v>
      </c>
      <c r="BP372" s="90">
        <f>IF(ISNA(VLOOKUP($B372,'[2]1516 Exp_Rev Access'!$F$7:$FS$310,53,FALSE)),"",VLOOKUP($B372,'[2]1516 Exp_Rev Access'!$F$7:$FS$310,53,FALSE))</f>
        <v>0</v>
      </c>
      <c r="BQ372" s="90">
        <f>IF(ISNA(VLOOKUP($B372,'[2]1516 Exp_Rev Access'!$F$7:$FS$310,54,FALSE)),"",VLOOKUP($B372,'[2]1516 Exp_Rev Access'!$F$7:$FS$310,54,FALSE))</f>
        <v>0</v>
      </c>
      <c r="BR372" s="90">
        <f>IF(ISNA(VLOOKUP($B372,'[2]1516 Exp_Rev Access'!$F$7:$FS$310,55,FALSE)),"",VLOOKUP($B372,'[2]1516 Exp_Rev Access'!$F$7:$FS$310,55,FALSE))</f>
        <v>0</v>
      </c>
      <c r="BS372" s="90">
        <f>IF(ISNA(VLOOKUP($B372,'[2]1516 Exp_Rev Access'!$F$7:$FS$310,56,FALSE)),"",VLOOKUP($B372,'[2]1516 Exp_Rev Access'!$F$7:$FS$310,56,FALSE))</f>
        <v>0</v>
      </c>
      <c r="BT372" s="90">
        <f>IF(ISNA(VLOOKUP($B372,'[2]1516 Exp_Rev Access'!$F$7:$FS$310,57,FALSE)),"",VLOOKUP($B372,'[2]1516 Exp_Rev Access'!$F$7:$FS$310,57,FALSE))</f>
        <v>0</v>
      </c>
      <c r="BU372" s="90">
        <f>IF(ISNA(VLOOKUP($B372,'[2]1516 Exp_Rev Access'!$F$7:$FS$310,58,FALSE)),"",VLOOKUP($B372,'[2]1516 Exp_Rev Access'!$F$7:$FS$310,58,FALSE))</f>
        <v>0</v>
      </c>
      <c r="BV372" s="53">
        <f t="shared" si="900"/>
        <v>489883.4</v>
      </c>
      <c r="BW372" s="92">
        <f t="shared" si="901"/>
        <v>0.13101419457325686</v>
      </c>
      <c r="BX372" s="68">
        <f t="shared" si="902"/>
        <v>2150.9699231613613</v>
      </c>
      <c r="BY372" s="90">
        <f>IF(ISNA(VLOOKUP($B372,'[2]1516 Exp_Rev Access'!$F$7:$FS$310,59,FALSE)),"",VLOOKUP($B372,'[2]1516 Exp_Rev Access'!$F$7:$FS$310,59,FALSE))</f>
        <v>0</v>
      </c>
      <c r="BZ372" s="90">
        <f>IF(ISNA(VLOOKUP($B372,'[2]1516 Exp_Rev Access'!$F$7:$FS$310,60,FALSE)),"",VLOOKUP($B372,'[2]1516 Exp_Rev Access'!$F$7:$FS$310,60,FALSE))</f>
        <v>0</v>
      </c>
      <c r="CA372" s="90">
        <f>IF(ISNA(VLOOKUP($B372,'[2]1516 Exp_Rev Access'!$F$7:$FS$310,61,FALSE)),"",VLOOKUP($B372,'[2]1516 Exp_Rev Access'!$F$7:$FS$310,61,FALSE))</f>
        <v>0</v>
      </c>
      <c r="CB372" s="90">
        <f>IF(ISNA(VLOOKUP($B372,'[2]1516 Exp_Rev Access'!$F$7:$FS$310,62,FALSE)),"",VLOOKUP($B372,'[2]1516 Exp_Rev Access'!$F$7:$FS$310,62,FALSE))</f>
        <v>0</v>
      </c>
      <c r="CC372" s="90">
        <f>IF(ISNA(VLOOKUP($B372,'[2]1516 Exp_Rev Access'!$F$7:$FS$310,63,FALSE)),"",VLOOKUP($B372,'[2]1516 Exp_Rev Access'!$F$7:$FS$310,63,FALSE))</f>
        <v>0</v>
      </c>
      <c r="CD372" s="90">
        <f>IF(ISNA(VLOOKUP($B372,'[2]1516 Exp_Rev Access'!$F$7:$FS$310,64,FALSE)),"",VLOOKUP($B372,'[2]1516 Exp_Rev Access'!$F$7:$FS$310,64,FALSE))</f>
        <v>0</v>
      </c>
      <c r="CE372" s="53">
        <f t="shared" si="903"/>
        <v>0</v>
      </c>
      <c r="CF372" s="92"/>
      <c r="CG372" s="94">
        <f t="shared" si="904"/>
        <v>0</v>
      </c>
      <c r="CH372" s="90">
        <f>IF(ISNA(VLOOKUP($B372,'[2]1516 Exp_Rev Access'!$F$7:$FS$310,65,FALSE)),"",VLOOKUP($B372,'[2]1516 Exp_Rev Access'!$F$7:$FS$310,65,FALSE))</f>
        <v>0</v>
      </c>
      <c r="CI372" s="90">
        <f>IF(ISNA(VLOOKUP($B372,'[2]1516 Exp_Rev Access'!$F$7:$FS$310,66,FALSE)),"",VLOOKUP($B372,'[2]1516 Exp_Rev Access'!$F$7:$FS$310,66,FALSE))</f>
        <v>0</v>
      </c>
      <c r="CJ372" s="90">
        <f>IF(ISNA(VLOOKUP($B372,'[2]1516 Exp_Rev Access'!$F$7:$FS$310,67,FALSE)),"",VLOOKUP($B372,'[2]1516 Exp_Rev Access'!$F$7:$FS$310,67,FALSE))</f>
        <v>0</v>
      </c>
      <c r="CK372" s="90">
        <f>IF(ISNA(VLOOKUP($B372,'[2]1516 Exp_Rev Access'!$F$7:$FS$310,68,FALSE)),"",VLOOKUP($B372,'[2]1516 Exp_Rev Access'!$F$7:$FS$310,68,FALSE))</f>
        <v>0</v>
      </c>
      <c r="CL372" s="90">
        <f>IF(ISNA(VLOOKUP($B372,'[2]1516 Exp_Rev Access'!$F$7:$FS$310,69,FALSE)),"",VLOOKUP($B372,'[2]1516 Exp_Rev Access'!$F$7:$FS$310,69,FALSE))</f>
        <v>0</v>
      </c>
      <c r="CM372" s="90">
        <f>IF(ISNA(VLOOKUP($B372,'[2]1516 Exp_Rev Access'!$F$7:$FS$310,70,FALSE)),"",VLOOKUP($B372,'[2]1516 Exp_Rev Access'!$F$7:$FS$310,70,FALSE))</f>
        <v>0</v>
      </c>
      <c r="CN372" s="90">
        <f>IF(ISNA(VLOOKUP($B372,'[2]1516 Exp_Rev Access'!$F$7:$FS$310,71,FALSE)),"",VLOOKUP($B372,'[2]1516 Exp_Rev Access'!$F$7:$FS$310,71,FALSE))</f>
        <v>0</v>
      </c>
      <c r="CO372" s="90">
        <f>IF(ISNA(VLOOKUP($B372,'[2]1516 Exp_Rev Access'!$F$7:$FS$310,72,FALSE)),"",VLOOKUP($B372,'[2]1516 Exp_Rev Access'!$F$7:$FS$310,72,FALSE))</f>
        <v>0</v>
      </c>
      <c r="CP372" s="90">
        <f>IF(ISNA(VLOOKUP($B372,'[2]1516 Exp_Rev Access'!$F$7:$FS$310,73,FALSE)),"",VLOOKUP($B372,'[2]1516 Exp_Rev Access'!$F$7:$FS$310,73,FALSE))</f>
        <v>0</v>
      </c>
      <c r="CQ372" s="90">
        <f>IF(ISNA(VLOOKUP($B372,'[2]1516 Exp_Rev Access'!$F$7:$FS$310,74,FALSE)),"",VLOOKUP($B372,'[2]1516 Exp_Rev Access'!$F$7:$FS$310,74,FALSE))</f>
        <v>28420.1</v>
      </c>
      <c r="CR372" s="90">
        <f>IF(ISNA(VLOOKUP($B372,'[2]1516 Exp_Rev Access'!$F$7:$FS$310,75,FALSE)),"",VLOOKUP($B372,'[2]1516 Exp_Rev Access'!$F$7:$FS$310,75,FALSE))</f>
        <v>0</v>
      </c>
      <c r="CS372" s="90">
        <f>IF(ISNA(VLOOKUP($B372,'[2]1516 Exp_Rev Access'!$F$7:$FS$310,76,FALSE)),"",VLOOKUP($B372,'[2]1516 Exp_Rev Access'!$F$7:$FS$310,76,FALSE))</f>
        <v>0</v>
      </c>
      <c r="CT372" s="90">
        <f>IF(ISNA(VLOOKUP($B372,'[2]1516 Exp_Rev Access'!$F$7:$FS$310,77,FALSE)),"",VLOOKUP($B372,'[2]1516 Exp_Rev Access'!$F$7:$FS$310,77,FALSE))</f>
        <v>0</v>
      </c>
      <c r="CU372" s="90">
        <f>IF(ISNA(VLOOKUP($B372,'[2]1516 Exp_Rev Access'!$F$7:$FS$310,78,FALSE)),"",VLOOKUP($B372,'[2]1516 Exp_Rev Access'!$F$7:$FS$310,78,FALSE))</f>
        <v>41223.15</v>
      </c>
      <c r="CV372" s="90">
        <f>IF(ISNA(VLOOKUP($B372,'[2]1516 Exp_Rev Access'!$F$7:$FS$310,79,FALSE)),"",VLOOKUP($B372,'[2]1516 Exp_Rev Access'!$F$7:$FS$310,79,FALSE))</f>
        <v>23816.17</v>
      </c>
      <c r="CW372" s="90">
        <f>IF(ISNA(VLOOKUP($B372,'[2]1516 Exp_Rev Access'!$F$7:$FS$310,80,FALSE)),"",VLOOKUP($B372,'[2]1516 Exp_Rev Access'!$F$7:$FS$310,80,FALSE))</f>
        <v>0</v>
      </c>
      <c r="CX372" s="90">
        <f>IF(ISNA(VLOOKUP($B372,'[2]1516 Exp_Rev Access'!$F$7:$FS$310,81,FALSE)),"",VLOOKUP($B372,'[2]1516 Exp_Rev Access'!$F$7:$FS$310,81,FALSE))</f>
        <v>0</v>
      </c>
      <c r="CY372" s="90">
        <f>IF(ISNA(VLOOKUP($B372,'[2]1516 Exp_Rev Access'!$F$7:$FS$310,82,FALSE)),"",VLOOKUP($B372,'[2]1516 Exp_Rev Access'!$F$7:$FS$310,82,FALSE))</f>
        <v>0</v>
      </c>
      <c r="CZ372" s="90">
        <f>IF(ISNA(VLOOKUP($B372,'[2]1516 Exp_Rev Access'!$F$7:$FS$310,83,FALSE)),"",VLOOKUP($B372,'[2]1516 Exp_Rev Access'!$F$7:$FS$310,83,FALSE))</f>
        <v>0</v>
      </c>
      <c r="DA372" s="90">
        <f>IF(ISNA(VLOOKUP($B372,'[2]1516 Exp_Rev Access'!$F$7:$FS$310,84,FALSE)),"",VLOOKUP($B372,'[2]1516 Exp_Rev Access'!$F$7:$FS$310,84,FALSE))</f>
        <v>0</v>
      </c>
      <c r="DB372" s="90">
        <f>IF(ISNA(VLOOKUP($B372,'[2]1516 Exp_Rev Access'!$F$7:$FS$310,85,FALSE)),"",VLOOKUP($B372,'[2]1516 Exp_Rev Access'!$F$7:$FS$310,85,FALSE))</f>
        <v>0</v>
      </c>
      <c r="DC372" s="90">
        <f>IF(ISNA(VLOOKUP($B372,'[2]1516 Exp_Rev Access'!$F$7:$FS$310,86,FALSE)),"",VLOOKUP($B372,'[2]1516 Exp_Rev Access'!$F$7:$FS$310,86,FALSE))</f>
        <v>0</v>
      </c>
      <c r="DD372" s="90">
        <f>IF(ISNA(VLOOKUP($B372,'[2]1516 Exp_Rev Access'!$F$7:$FS$310,87,FALSE)),"",VLOOKUP($B372,'[2]1516 Exp_Rev Access'!$F$7:$FS$310,87,FALSE))</f>
        <v>0</v>
      </c>
      <c r="DE372" s="90">
        <f>IF(ISNA(VLOOKUP($B372,'[2]1516 Exp_Rev Access'!$F$7:$FS$310,88,FALSE)),"",VLOOKUP($B372,'[2]1516 Exp_Rev Access'!$F$7:$FS$310,88,FALSE))</f>
        <v>0</v>
      </c>
      <c r="DF372" s="90">
        <f>IF(ISNA(VLOOKUP($B372,'[2]1516 Exp_Rev Access'!$F$7:$FS$310,89,FALSE)),"",VLOOKUP($B372,'[2]1516 Exp_Rev Access'!$F$7:$FS$310,89,FALSE))</f>
        <v>0</v>
      </c>
      <c r="DG372" s="90">
        <f>IF(ISNA(VLOOKUP($B372,'[2]1516 Exp_Rev Access'!$F$7:$FS$310,90,FALSE)),"",VLOOKUP($B372,'[2]1516 Exp_Rev Access'!$F$7:$FS$310,90,FALSE))</f>
        <v>0</v>
      </c>
      <c r="DH372" s="90">
        <f>IF(ISNA(VLOOKUP($B372,'[2]1516 Exp_Rev Access'!$F$7:$FS$310,91,FALSE)),"",VLOOKUP($B372,'[2]1516 Exp_Rev Access'!$F$7:$FS$310,91,FALSE))</f>
        <v>0</v>
      </c>
      <c r="DI372" s="90">
        <f>IF(ISNA(VLOOKUP($B372,'[2]1516 Exp_Rev Access'!$F$7:$FS$310,92,FALSE)),"",VLOOKUP($B372,'[2]1516 Exp_Rev Access'!$F$7:$FS$310,92,FALSE))</f>
        <v>68005.600000000006</v>
      </c>
      <c r="DJ372" s="90">
        <f>IF(ISNA(VLOOKUP($B372,'[2]1516 Exp_Rev Access'!$F$7:$FS$310,93,FALSE)),"",VLOOKUP($B372,'[2]1516 Exp_Rev Access'!$F$7:$FS$310,93,FALSE))</f>
        <v>0</v>
      </c>
      <c r="DK372" s="90">
        <f>IF(ISNA(VLOOKUP($B372,'[2]1516 Exp_Rev Access'!$F$7:$FS$310,94,FALSE)),"",VLOOKUP($B372,'[2]1516 Exp_Rev Access'!$F$7:$FS$310,94,FALSE))</f>
        <v>0</v>
      </c>
      <c r="DL372" s="90">
        <f>IF(ISNA(VLOOKUP($B372,'[2]1516 Exp_Rev Access'!$F$7:$FS$310,95,FALSE)),"",VLOOKUP($B372,'[2]1516 Exp_Rev Access'!$F$7:$FS$310,95,FALSE))</f>
        <v>0</v>
      </c>
      <c r="DM372" s="90">
        <f>IF(ISNA(VLOOKUP($B372,'[2]1516 Exp_Rev Access'!$F$7:$FS$310,96,FALSE)),"",VLOOKUP($B372,'[2]1516 Exp_Rev Access'!$F$7:$FS$310,96,FALSE))</f>
        <v>0</v>
      </c>
      <c r="DN372" s="90">
        <f>IF(ISNA(VLOOKUP($B372,'[2]1516 Exp_Rev Access'!$F$7:$FS$310,97,FALSE)),"",VLOOKUP($B372,'[2]1516 Exp_Rev Access'!$F$7:$FS$310,97,FALSE))</f>
        <v>0</v>
      </c>
      <c r="DO372" s="90">
        <f>IF(ISNA(VLOOKUP($B372,'[2]1516 Exp_Rev Access'!$F$7:$FS$310,98,FALSE)),"",VLOOKUP($B372,'[2]1516 Exp_Rev Access'!$F$7:$FS$310,98,FALSE))</f>
        <v>0</v>
      </c>
      <c r="DP372" s="90">
        <f>IF(ISNA(VLOOKUP($B372,'[2]1516 Exp_Rev Access'!$F$7:$FS$310,99,FALSE)),"",VLOOKUP($B372,'[2]1516 Exp_Rev Access'!$F$7:$FS$310,99,FALSE))</f>
        <v>0</v>
      </c>
      <c r="DQ372" s="90">
        <f>IF(ISNA(VLOOKUP($B372,'[2]1516 Exp_Rev Access'!$F$7:$FS$310,100,FALSE)),"",VLOOKUP($B372,'[2]1516 Exp_Rev Access'!$F$7:$FS$310,100,FALSE))</f>
        <v>0</v>
      </c>
      <c r="DR372" s="90">
        <f>IF(ISNA(VLOOKUP($B372,'[2]1516 Exp_Rev Access'!$F$7:$FS$310,101,FALSE)),"",VLOOKUP($B372,'[2]1516 Exp_Rev Access'!$F$7:$FS$310,101,FALSE))</f>
        <v>0</v>
      </c>
      <c r="DS372" s="90">
        <f>IF(ISNA(VLOOKUP($B372,'[2]1516 Exp_Rev Access'!$F$7:$FS$310,102,FALSE)),"",VLOOKUP($B372,'[2]1516 Exp_Rev Access'!$F$7:$FS$310,102,FALSE))</f>
        <v>0</v>
      </c>
      <c r="DT372" s="90">
        <f>IF(ISNA(VLOOKUP($B372,'[2]1516 Exp_Rev Access'!$F$7:$FS$310,103,FALSE)),"",VLOOKUP($B372,'[2]1516 Exp_Rev Access'!$F$7:$FS$310,103,FALSE))</f>
        <v>0</v>
      </c>
      <c r="DU372" s="90">
        <f>IF(ISNA(VLOOKUP($B372,'[2]1516 Exp_Rev Access'!$F$7:$FS$310,104,FALSE)),"",VLOOKUP($B372,'[2]1516 Exp_Rev Access'!$F$7:$FS$310,104,FALSE))</f>
        <v>0</v>
      </c>
      <c r="DV372" s="90">
        <f>IF(ISNA(VLOOKUP($B372,'[2]1516 Exp_Rev Access'!$F$7:$FS$310,104,FALSE)),"",VLOOKUP($B372,'[2]1516 Exp_Rev Access'!$F$7:$FS$310,104,FALSE))</f>
        <v>0</v>
      </c>
      <c r="DW372" s="90">
        <f>IF(ISNA(VLOOKUP($B372,'[2]1516 Exp_Rev Access'!$F$7:$FS$310,104,FALSE)),"",VLOOKUP($B372,'[2]1516 Exp_Rev Access'!$F$7:$FS$310,104,FALSE))</f>
        <v>0</v>
      </c>
      <c r="DX372" s="90">
        <f>IF(ISNA(VLOOKUP($B372,'[2]1516 Exp_Rev Access'!$F$7:$FS$310,104,FALSE)),"",VLOOKUP($B372,'[2]1516 Exp_Rev Access'!$F$7:$FS$310,104,FALSE))</f>
        <v>0</v>
      </c>
      <c r="DY372" s="90">
        <f>IF(ISNA(VLOOKUP($B372,'[2]1516 Exp_Rev Access'!$F$7:$FS$310,108,FALSE)),"",VLOOKUP($B372,'[2]1516 Exp_Rev Access'!$F$7:$FS$310,108,FALSE))</f>
        <v>0</v>
      </c>
      <c r="DZ372" s="90">
        <f>IF(ISNA(VLOOKUP($B372,'[2]1516 Exp_Rev Access'!$F$7:$FS$310,109,FALSE)),"",VLOOKUP($B372,'[2]1516 Exp_Rev Access'!$F$7:$FS$310,109,FALSE))</f>
        <v>0</v>
      </c>
      <c r="EA372" s="90">
        <f>IF(ISNA(VLOOKUP($B372,'[2]1516 Exp_Rev Access'!$F$7:$FS$310,110,FALSE)),"",VLOOKUP($B372,'[2]1516 Exp_Rev Access'!$F$7:$FS$310,110,FALSE))</f>
        <v>0</v>
      </c>
      <c r="EB372" s="90">
        <f>IF(ISNA(VLOOKUP($B372,'[2]1516 Exp_Rev Access'!$F$7:$FS$310,111,FALSE)),"",VLOOKUP($B372,'[2]1516 Exp_Rev Access'!$F$7:$FS$310,111,FALSE))</f>
        <v>0</v>
      </c>
      <c r="EC372" s="90">
        <f>IF(ISNA(VLOOKUP($B372,'[2]1516 Exp_Rev Access'!$F$7:$FS$310,112,FALSE)),"",VLOOKUP($B372,'[2]1516 Exp_Rev Access'!$F$7:$FS$310,112,FALSE))</f>
        <v>0</v>
      </c>
      <c r="ED372" s="90">
        <f>IF(ISNA(VLOOKUP($B372,'[2]1516 Exp_Rev Access'!$F$7:$FS$310,113,FALSE)),"",VLOOKUP($B372,'[2]1516 Exp_Rev Access'!$F$7:$FS$310,113,FALSE))</f>
        <v>0</v>
      </c>
      <c r="EE372" s="90">
        <f>IF(ISNA(VLOOKUP($B372,'[2]1516 Exp_Rev Access'!$F$7:$FS$310,114,FALSE)),"",VLOOKUP($B372,'[2]1516 Exp_Rev Access'!$F$7:$FS$310,114,FALSE))</f>
        <v>0</v>
      </c>
      <c r="EF372" s="90">
        <f>IF(ISNA(VLOOKUP($B372,'[2]1516 Exp_Rev Access'!$F$7:$FS$310,115,FALSE)),"",VLOOKUP($B372,'[2]1516 Exp_Rev Access'!$F$7:$FS$310,115,FALSE))</f>
        <v>0</v>
      </c>
      <c r="EG372" s="90">
        <f>IF(ISNA(VLOOKUP($B372,'[2]1516 Exp_Rev Access'!$F$7:$FS$310,116,FALSE)),"",VLOOKUP($B372,'[2]1516 Exp_Rev Access'!$F$7:$FS$310,116,FALSE))</f>
        <v>0</v>
      </c>
      <c r="EH372" s="90">
        <f>IF(ISNA(VLOOKUP($B372,'[2]1516 Exp_Rev Access'!$F$7:$FS$310,117,FALSE)),"",VLOOKUP($B372,'[2]1516 Exp_Rev Access'!$F$7:$FS$310,117,FALSE))</f>
        <v>0</v>
      </c>
      <c r="EI372" s="90">
        <f>IF(ISNA(VLOOKUP($B372,'[2]1516 Exp_Rev Access'!$F$7:$FS$310,118,FALSE)),"",VLOOKUP($B372,'[2]1516 Exp_Rev Access'!$F$7:$FS$310,118,FALSE))</f>
        <v>0</v>
      </c>
      <c r="EJ372" s="90">
        <f>IF(ISNA(VLOOKUP($B372,'[2]1516 Exp_Rev Access'!$F$7:$FS$310,119,FALSE)),"",VLOOKUP($B372,'[2]1516 Exp_Rev Access'!$F$7:$FS$310,119,FALSE))</f>
        <v>0</v>
      </c>
      <c r="EK372" s="90">
        <f>IF(ISNA(VLOOKUP($B372,'[2]1516 Exp_Rev Access'!$F$7:$FS$310,120,FALSE)),"",VLOOKUP($B372,'[2]1516 Exp_Rev Access'!$F$7:$FS$310,120,FALSE))</f>
        <v>0</v>
      </c>
      <c r="EL372" s="90">
        <f>IF(ISNA(VLOOKUP($B372,'[2]1516 Exp_Rev Access'!$F$7:$FS$310,121,FALSE)),"",VLOOKUP($B372,'[2]1516 Exp_Rev Access'!$F$7:$FS$310,121,FALSE))</f>
        <v>0</v>
      </c>
      <c r="EM372" s="90">
        <f>IF(ISNA(VLOOKUP($B372,'[2]1516 Exp_Rev Access'!$F$7:$FS$310,122,FALSE)),"",VLOOKUP($B372,'[2]1516 Exp_Rev Access'!$F$7:$FS$310,122,FALSE))</f>
        <v>0</v>
      </c>
      <c r="EN372" s="90">
        <f>IF(ISNA(VLOOKUP($B372,'[2]1516 Exp_Rev Access'!$F$7:$FS$310,123,FALSE)),"",VLOOKUP($B372,'[2]1516 Exp_Rev Access'!$F$7:$FS$310,123,FALSE))</f>
        <v>0</v>
      </c>
      <c r="EO372" s="90">
        <f>IF(ISNA(VLOOKUP($B372,'[2]1516 Exp_Rev Access'!$F$7:$FS$310,124,FALSE)),"",VLOOKUP($B372,'[2]1516 Exp_Rev Access'!$F$7:$FS$310,124,FALSE))</f>
        <v>0</v>
      </c>
      <c r="EP372" s="90">
        <f>IF(ISNA(VLOOKUP($B372,'[2]1516 Exp_Rev Access'!$F$7:$FS$310,125,FALSE)),"",VLOOKUP($B372,'[2]1516 Exp_Rev Access'!$F$7:$FS$310,125,FALSE))</f>
        <v>0</v>
      </c>
      <c r="EQ372" s="90">
        <f>IF(ISNA(VLOOKUP($B372,'[2]1516 Exp_Rev Access'!$F$7:$FS$310,126,FALSE)),"",VLOOKUP($B372,'[2]1516 Exp_Rev Access'!$F$7:$FS$310,126,FALSE))</f>
        <v>0</v>
      </c>
      <c r="ER372" s="90">
        <f>IF(ISNA(VLOOKUP($B372,'[2]1516 Exp_Rev Access'!$F$7:$FS$310,127,FALSE)),"",VLOOKUP($B372,'[2]1516 Exp_Rev Access'!$F$7:$FS$310,127,FALSE))</f>
        <v>0</v>
      </c>
      <c r="ES372" s="90">
        <f>IF(ISNA(VLOOKUP($B372,'[2]1516 Exp_Rev Access'!$F$7:$FS$310,128,FALSE)),"",VLOOKUP($B372,'[2]1516 Exp_Rev Access'!$F$7:$FS$310,128,FALSE))</f>
        <v>0</v>
      </c>
      <c r="ET372" s="90">
        <f>IF(ISNA(VLOOKUP($B372,'[2]1516 Exp_Rev Access'!$F$7:$FS$310,129,FALSE)),"",VLOOKUP($B372,'[2]1516 Exp_Rev Access'!$F$7:$FS$310,129,FALSE))</f>
        <v>0</v>
      </c>
      <c r="EU372" s="90">
        <f>IF(ISNA(VLOOKUP($B372,'[2]1516 Exp_Rev Access'!$F$7:$FS$310,130,FALSE)),"",VLOOKUP($B372,'[2]1516 Exp_Rev Access'!$F$7:$FS$310,130,FALSE))</f>
        <v>0</v>
      </c>
      <c r="EV372" s="90">
        <f>IF(ISNA(VLOOKUP($B372,'[2]1516 Exp_Rev Access'!$F$7:$FS$310,131,FALSE)),"",VLOOKUP($B372,'[2]1516 Exp_Rev Access'!$F$7:$FS$310,131,FALSE))</f>
        <v>0</v>
      </c>
      <c r="EW372" s="90">
        <f>IF(ISNA(VLOOKUP($B372,'[2]1516 Exp_Rev Access'!$F$7:$FS$310,132,FALSE)),"",VLOOKUP($B372,'[2]1516 Exp_Rev Access'!$F$7:$FS$310,132,FALSE))</f>
        <v>0</v>
      </c>
      <c r="EX372" s="90">
        <f>IF(ISNA(VLOOKUP($B372,'[2]1516 Exp_Rev Access'!$F$7:$FS$310,133,FALSE)),"",VLOOKUP($B372,'[2]1516 Exp_Rev Access'!$F$7:$FS$310,133,FALSE))</f>
        <v>0</v>
      </c>
      <c r="EY372" s="90">
        <f>IF(ISNA(VLOOKUP($B372,'[2]1516 Exp_Rev Access'!$F$7:$FS$310,134,FALSE)),"",VLOOKUP($B372,'[2]1516 Exp_Rev Access'!$F$7:$FS$310,134,FALSE))</f>
        <v>0</v>
      </c>
      <c r="EZ372" s="90">
        <f>IF(ISNA(VLOOKUP($B372,'[2]1516 Exp_Rev Access'!$F$7:$FS$310,135,FALSE)),"",VLOOKUP($B372,'[2]1516 Exp_Rev Access'!$F$7:$FS$310,135,FALSE))</f>
        <v>0</v>
      </c>
      <c r="FA372" s="90">
        <f>IF(ISNA(VLOOKUP($B372,'[2]1516 Exp_Rev Access'!$F$7:$FS$310,136,FALSE)),"",VLOOKUP($B372,'[2]1516 Exp_Rev Access'!$F$7:$FS$310,136,FALSE))</f>
        <v>0</v>
      </c>
      <c r="FB372" s="90">
        <f>IF(ISNA(VLOOKUP($B372,'[2]1516 Exp_Rev Access'!$F$7:$FS$310,137,FALSE)),"",VLOOKUP($B372,'[2]1516 Exp_Rev Access'!$F$7:$FS$310,137,FALSE))</f>
        <v>0</v>
      </c>
      <c r="FC372" s="90">
        <f>IF(ISNA(VLOOKUP($B372,'[2]1516 Exp_Rev Access'!$F$7:$FS$310,138,FALSE)),"",VLOOKUP($B372,'[2]1516 Exp_Rev Access'!$F$7:$FS$310,138,FALSE))</f>
        <v>0</v>
      </c>
      <c r="FD372" s="90">
        <f>IF(ISNA(VLOOKUP($B372,'[2]1516 Exp_Rev Access'!$F$7:$FS$310,139,FALSE)),"",VLOOKUP($B372,'[2]1516 Exp_Rev Access'!$F$7:$FS$310,139,FALSE))</f>
        <v>0</v>
      </c>
      <c r="FE372" s="90">
        <f>IF(ISNA(VLOOKUP($B372,'[2]1516 Exp_Rev Access'!$F$7:$FS$310,140,FALSE)),"",VLOOKUP($B372,'[2]1516 Exp_Rev Access'!$F$7:$FS$310,140,FALSE))</f>
        <v>0</v>
      </c>
      <c r="FF372" s="90">
        <f>IF(ISNA(VLOOKUP($B372,'[2]1516 Exp_Rev Access'!$F$7:$FS$310,141,FALSE)),"",VLOOKUP($B372,'[2]1516 Exp_Rev Access'!$F$7:$FS$310,141,FALSE))</f>
        <v>0</v>
      </c>
      <c r="FG372" s="90">
        <f>IF(ISNA(VLOOKUP($B372,'[2]1516 Exp_Rev Access'!$F$7:$FS$310,142,FALSE)),"",VLOOKUP($B372,'[2]1516 Exp_Rev Access'!$F$7:$FS$310,142,FALSE))</f>
        <v>0</v>
      </c>
      <c r="FH372" s="90">
        <f>IF(ISNA(VLOOKUP($B372,'[2]1516 Exp_Rev Access'!$F$7:$FS$310,143,FALSE)),"",VLOOKUP($B372,'[2]1516 Exp_Rev Access'!$F$7:$FS$310,143,FALSE))</f>
        <v>0</v>
      </c>
      <c r="FI372" s="90">
        <f>IF(ISNA(VLOOKUP($B372,'[2]1516 Exp_Rev Access'!$F$7:$FS$310,144,FALSE)),"",VLOOKUP($B372,'[2]1516 Exp_Rev Access'!$F$7:$FS$310,144,FALSE))</f>
        <v>0</v>
      </c>
      <c r="FJ372" s="90">
        <f>IF(ISNA(VLOOKUP($B372,'[2]1516 Exp_Rev Access'!$F$7:$FS$310,145,FALSE)),"",VLOOKUP($B372,'[2]1516 Exp_Rev Access'!$F$7:$FS$310,145,FALSE))</f>
        <v>0</v>
      </c>
      <c r="FK372" s="90">
        <f>IF(ISNA(VLOOKUP($B372,'[2]1516 Exp_Rev Access'!$F$7:$FS$310,146,FALSE)),"",VLOOKUP($B372,'[2]1516 Exp_Rev Access'!$F$7:$FS$310,146,FALSE))</f>
        <v>0</v>
      </c>
      <c r="FL372" s="90">
        <f>IF(ISNA(VLOOKUP($B372,'[2]1516 Exp_Rev Access'!$F$7:$FS$310,1147,FALSE)),"",VLOOKUP($B372,'[2]1516 Exp_Rev Access'!$F$7:$FS$310,147,FALSE))</f>
        <v>0</v>
      </c>
      <c r="FM372" s="90">
        <f>IF(ISNA(VLOOKUP($B372,'[2]1516 Exp_Rev Access'!$F$7:$FS$310,148,FALSE)),"",VLOOKUP($B372,'[2]1516 Exp_Rev Access'!$F$7:$FS$310,148,FALSE))</f>
        <v>0</v>
      </c>
      <c r="FN372" s="90">
        <f>IF(ISNA(VLOOKUP($B372,'[2]1516 Exp_Rev Access'!$F$7:$FS$310,149,FALSE)),"",VLOOKUP($B372,'[2]1516 Exp_Rev Access'!$F$7:$FS$310,149,FALSE))</f>
        <v>0</v>
      </c>
      <c r="FO372" s="90">
        <f>IF(ISNA(VLOOKUP($B372,'[2]1516 Exp_Rev Access'!$F$7:$FS$310,150,FALSE)),"",VLOOKUP($B372,'[2]1516 Exp_Rev Access'!$F$7:$FS$310,150,FALSE))</f>
        <v>0</v>
      </c>
      <c r="FP372" s="90">
        <f>IF(ISNA(VLOOKUP($B372,'[2]1516 Exp_Rev Access'!$F$7:$FS$310,151,FALSE)),"",VLOOKUP($B372,'[2]1516 Exp_Rev Access'!$F$7:$FS$310,151,FALSE))</f>
        <v>0</v>
      </c>
      <c r="FQ372" s="90">
        <f>IF(ISNA(VLOOKUP($B372,'[2]1516 Exp_Rev Access'!$F$7:$FS$310,152,FALSE)),"",VLOOKUP($B372,'[2]1516 Exp_Rev Access'!$F$7:$FS$310,152,FALSE))</f>
        <v>0</v>
      </c>
      <c r="FR372" s="90">
        <f>IF(ISNA(VLOOKUP($B372,'[2]1516 Exp_Rev Access'!$F$7:$FS$310,153,FALSE)),"",VLOOKUP($B372,'[2]1516 Exp_Rev Access'!$F$7:$FS$310,153,FALSE))</f>
        <v>10582.84</v>
      </c>
      <c r="FS372" s="53">
        <f t="shared" si="905"/>
        <v>172047.86000000002</v>
      </c>
      <c r="FT372" s="92">
        <f t="shared" si="906"/>
        <v>4.601240173876571E-2</v>
      </c>
      <c r="FU372" s="116">
        <f t="shared" si="907"/>
        <v>755.424193194292</v>
      </c>
      <c r="FV372" s="90">
        <f>IF(ISNA(VLOOKUP($B372,'[2]1516 Exp_Rev Access'!$F$7:$FS$310,154,FALSE)),"",VLOOKUP($B372,'[2]1516 Exp_Rev Access'!$F$7:$FS$310,154,FALSE))</f>
        <v>0</v>
      </c>
      <c r="FW372" s="90">
        <f>IF(ISNA(VLOOKUP($B372,'[2]1516 Exp_Rev Access'!$F$7:$FS$310,155,FALSE)),"",VLOOKUP($B372,'[2]1516 Exp_Rev Access'!$F$7:$FS$310,155,FALSE))</f>
        <v>0</v>
      </c>
      <c r="FX372" s="90">
        <f>IF(ISNA(VLOOKUP($B372,'[2]1516 Exp_Rev Access'!$F$7:$FS$310,156,FALSE)),"",VLOOKUP($B372,'[2]1516 Exp_Rev Access'!$F$7:$FS$310,156,FALSE))</f>
        <v>0</v>
      </c>
      <c r="FY372" s="90">
        <f>IF(ISNA(VLOOKUP($B372,'[2]1516 Exp_Rev Access'!$F$7:$FS$310,157,FALSE)),"",VLOOKUP($B372,'[2]1516 Exp_Rev Access'!$F$7:$FS$310,157,FALSE))</f>
        <v>0</v>
      </c>
      <c r="FZ372" s="90">
        <f>IF(ISNA(VLOOKUP($B372,'[2]1516 Exp_Rev Access'!$F$7:$FS$310,158,FALSE)),"",VLOOKUP($B372,'[2]1516 Exp_Rev Access'!$F$7:$FS$310,158,FALSE))</f>
        <v>0</v>
      </c>
      <c r="GA372" s="90">
        <f>IF(ISNA(VLOOKUP($B372,'[2]1516 Exp_Rev Access'!$F$7:$FS$310,159,FALSE)),"",VLOOKUP($B372,'[2]1516 Exp_Rev Access'!$F$7:$FS$310,159,FALSE))</f>
        <v>0</v>
      </c>
      <c r="GB372" s="90">
        <f>IF(ISNA(VLOOKUP($B372,'[2]1516 Exp_Rev Access'!$F$7:$FS$310,160,FALSE)),"",VLOOKUP($B372,'[2]1516 Exp_Rev Access'!$F$7:$FS$310,160,FALSE))</f>
        <v>0</v>
      </c>
      <c r="GC372" s="90">
        <f>IF(ISNA(VLOOKUP($B372,'[2]1516 Exp_Rev Access'!$F$7:$FS$310,161,FALSE)),"",VLOOKUP($B372,'[2]1516 Exp_Rev Access'!$F$7:$FS$310,161,FALSE))</f>
        <v>0</v>
      </c>
      <c r="GD372" s="90">
        <f>IF(ISNA(VLOOKUP($B372,'[2]1516 Exp_Rev Access'!$F$7:$FS$310,162,FALSE)),"",VLOOKUP($B372,'[2]1516 Exp_Rev Access'!$F$7:$FS$310,162,FALSE))</f>
        <v>0</v>
      </c>
      <c r="GE372" s="90">
        <f>IF(ISNA(VLOOKUP($B372,'[2]1516 Exp_Rev Access'!$F$7:$FS$310,163,FALSE)),"",VLOOKUP($B372,'[2]1516 Exp_Rev Access'!$F$7:$FS$310,163,FALSE))</f>
        <v>0</v>
      </c>
      <c r="GF372" s="90">
        <f>IF(ISNA(VLOOKUP($B372,'[2]1516 Exp_Rev Access'!$F$7:$FS$310,164,FALSE)),"",VLOOKUP($B372,'[2]1516 Exp_Rev Access'!$F$7:$FS$310,164,FALSE))</f>
        <v>0</v>
      </c>
      <c r="GG372" s="90">
        <f>IF(ISNA(VLOOKUP($B372,'[2]1516 Exp_Rev Access'!$F$7:$FS$310,165,FALSE)),"",VLOOKUP($B372,'[2]1516 Exp_Rev Access'!$F$7:$FS$310,165,FALSE))</f>
        <v>0</v>
      </c>
      <c r="GH372" s="90">
        <f>IF(ISNA(VLOOKUP($B372,'[2]1516 Exp_Rev Access'!$F$7:$FS$310,166,FALSE)),"",VLOOKUP($B372,'[2]1516 Exp_Rev Access'!$F$7:$FS$310,166,FALSE))</f>
        <v>0</v>
      </c>
      <c r="GI372" s="90">
        <f>IF(ISNA(VLOOKUP($B372,'[2]1516 Exp_Rev Access'!$F$7:$FS$310,167,FALSE)),"",VLOOKUP($B372,'[2]1516 Exp_Rev Access'!$F$7:$FS$310,167,FALSE))</f>
        <v>0</v>
      </c>
      <c r="GJ372" s="90">
        <f>IF(ISNA(VLOOKUP($B372,'[2]1516 Exp_Rev Access'!$F$7:$FS$310,168,FALSE)),"",VLOOKUP($B372,'[2]1516 Exp_Rev Access'!$F$7:$FS$310,168,FALSE))</f>
        <v>0</v>
      </c>
      <c r="GK372" s="90">
        <f>IF(ISNA(VLOOKUP($B372,'[2]1516 Exp_Rev Access'!$F$7:$FS$310,169,FALSE)),"",VLOOKUP($B372,'[2]1516 Exp_Rev Access'!$F$7:$FS$310,169,FALSE))</f>
        <v>0</v>
      </c>
      <c r="GL372" s="90">
        <f>IF(ISNA(VLOOKUP($B372,'[2]1516 Exp_Rev Access'!$F$7:$FS$310,170,FALSE)),"",VLOOKUP($B372,'[2]1516 Exp_Rev Access'!$F$7:$FS$310,170,FALSE))</f>
        <v>0</v>
      </c>
      <c r="GM372" s="90">
        <f>IF(ISNA(VLOOKUP($B372,'[2]1516 Exp_Rev Access'!$F$7:$FT$310,171,FALSE)),"",VLOOKUP($B372,'[2]1516 Exp_Rev Access'!$F$7:$FT$310,171,FALSE))</f>
        <v>0</v>
      </c>
      <c r="GN372" s="90">
        <f>IF(ISNA(VLOOKUP($B372,'[2]1516 Exp_Rev Access'!$F$7:$FU$310,172,FALSE)),"",VLOOKUP($B372,'[2]1516 Exp_Rev Access'!$F$7:$FU$310,172,FALSE))</f>
        <v>0</v>
      </c>
      <c r="GO372" s="90">
        <f>IF(ISNA(VLOOKUP($B372,'[2]1516 Exp_Rev Access'!$F$7:$FV$310,173,FALSE)),"",VLOOKUP($B372,'[2]1516 Exp_Rev Access'!$F$7:$FV$310,173,FALSE))</f>
        <v>0</v>
      </c>
      <c r="GP372" s="90">
        <f>IF(ISNA(VLOOKUP($B372,'[2]1516 Exp_Rev Access'!$F$7:$GA$310,174,FALSE)),"",VLOOKUP($B372,'[2]1516 Exp_Rev Access'!$F$7:$GA$310,174,FALSE))</f>
        <v>0</v>
      </c>
      <c r="GQ372" s="90">
        <f>IF(ISNA(VLOOKUP($B372,'[2]1516 Exp_Rev Access'!$F$7:$GA$310,175,FALSE)),"",VLOOKUP($B372,'[2]1516 Exp_Rev Access'!$F$7:$GA$310,175,FALSE))</f>
        <v>0</v>
      </c>
      <c r="GR372" s="90">
        <f>IF(ISNA(VLOOKUP($B372,'[2]1516 Exp_Rev Access'!$F$7:$GA$310,176,FALSE)),"",VLOOKUP($B372,'[2]1516 Exp_Rev Access'!$F$7:$GA$310,176,FALSE))</f>
        <v>0</v>
      </c>
      <c r="GS372" s="90">
        <f>IF(ISNA(VLOOKUP($B372,'[2]1516 Exp_Rev Access'!$F$7:$GA$310,177,FALSE)),"",VLOOKUP($B372,'[2]1516 Exp_Rev Access'!$F$7:$GA$310,177,FALSE))</f>
        <v>0</v>
      </c>
      <c r="GT372" s="90">
        <f>IF(ISNA(VLOOKUP($B372,'[2]1516 Exp_Rev Access'!$F$7:$GA$310,178,FALSE)),"",VLOOKUP($B372,'[2]1516 Exp_Rev Access'!$F$7:$GA$310,178,FALSE))</f>
        <v>0</v>
      </c>
      <c r="GU372" s="53">
        <f t="shared" si="908"/>
        <v>0</v>
      </c>
      <c r="GV372" s="92"/>
      <c r="GW372" s="114">
        <f t="shared" si="910"/>
        <v>0</v>
      </c>
    </row>
    <row r="373" spans="1:222" x14ac:dyDescent="0.2">
      <c r="B373" s="87" t="s">
        <v>730</v>
      </c>
      <c r="C373" s="87" t="s">
        <v>694</v>
      </c>
      <c r="D373" s="88">
        <f>IF(ISNA(VLOOKUP($B373,'[2]1516 enrollment_Rev_Exp by size'!$A$6:$C$325,3,FALSE)),"",VLOOKUP($B373,'[2]1516 enrollment_Rev_Exp by size'!$A$6:$C$325,3,FALSE))</f>
        <v>812.46</v>
      </c>
      <c r="E373" s="89">
        <v>9960572.2599999998</v>
      </c>
      <c r="F373" s="67">
        <f t="shared" si="889"/>
        <v>9960572.2599999998</v>
      </c>
      <c r="G373" s="67">
        <f t="shared" si="890"/>
        <v>0</v>
      </c>
      <c r="H373" s="90">
        <f>IF(ISNA(VLOOKUP($B373,'[2]1516 Exp_Rev Access'!$F$7:$FS$310,2,FALSE)),"",VLOOKUP($B373,'[2]1516 Exp_Rev Access'!$F$7:$FS$310,2,FALSE))</f>
        <v>2022870.61</v>
      </c>
      <c r="I373" s="90">
        <f>IF(ISNA(VLOOKUP($B373,'[2]1516 Exp_Rev Access'!$F$7:$FS$310,3,FALSE)),"",VLOOKUP($B373,'[2]1516 Exp_Rev Access'!$F$7:$FS$310,3,FALSE))</f>
        <v>0</v>
      </c>
      <c r="J373" s="90">
        <f>IF(ISNA(VLOOKUP($B373,'[2]1516 Exp_Rev Access'!$F$7:$FS$310,4,FALSE)),"",VLOOKUP($B373,'[2]1516 Exp_Rev Access'!$F$7:$FS$310,4,FALSE))</f>
        <v>0</v>
      </c>
      <c r="K373" s="90">
        <f>IF(ISNA(VLOOKUP($B373,'[2]1516 Exp_Rev Access'!$F$7:$FS$310,5,FALSE)),"-",VLOOKUP($B373,'[2]1516 Exp_Rev Access'!$F$7:$FS$310,5,FALSE))</f>
        <v>0</v>
      </c>
      <c r="L373" s="90">
        <f>IF(ISNA(VLOOKUP($B373,'[2]1516 Exp_Rev Access'!$F$7:$FS$310,6,FALSE)),"",VLOOKUP($B373,'[2]1516 Exp_Rev Access'!$F$7:$FS$310,6,FALSE))</f>
        <v>0</v>
      </c>
      <c r="M373" s="90">
        <f>IF(ISNA(VLOOKUP($B373,'[2]1516 Exp_Rev Access'!$F$7:$FS$310,7,FALSE)),"",VLOOKUP($B373,'[2]1516 Exp_Rev Access'!$F$7:$FS$310,7,FALSE))</f>
        <v>0</v>
      </c>
      <c r="N373" s="53">
        <f t="shared" si="891"/>
        <v>2022870.61</v>
      </c>
      <c r="O373" s="91">
        <f t="shared" si="892"/>
        <v>0.20308779025915125</v>
      </c>
      <c r="P373" s="53">
        <f t="shared" si="893"/>
        <v>2489.8094798513157</v>
      </c>
      <c r="Q373" s="90">
        <f>IF(ISNA(VLOOKUP($B373,'[2]1516 Exp_Rev Access'!$F$7:$FS$310,8,FALSE)),"",VLOOKUP($B373,'[2]1516 Exp_Rev Access'!$F$7:$FS$310,8,FALSE))</f>
        <v>3295</v>
      </c>
      <c r="R373" s="90">
        <f>IF(ISNA(VLOOKUP($B373,'[2]1516 Exp_Rev Access'!$F$7:$FS$310,9,FALSE)),"",VLOOKUP($B373,'[2]1516 Exp_Rev Access'!$F$7:$FS$310,9,FALSE))</f>
        <v>0</v>
      </c>
      <c r="S373" s="90">
        <f>IF(ISNA(VLOOKUP($B373,'[2]1516 Exp_Rev Access'!$F$7:$FS$310,10,FALSE)),"",VLOOKUP($B373,'[2]1516 Exp_Rev Access'!$F$7:$FS$310,10,FALSE))</f>
        <v>0</v>
      </c>
      <c r="T373" s="90">
        <f>IF(ISNA(VLOOKUP($B373,'[2]1516 Exp_Rev Access'!$F$7:$FS$310,11,FALSE)),"",VLOOKUP($B373,'[2]1516 Exp_Rev Access'!$F$7:$FS$310,11,FALSE))</f>
        <v>0</v>
      </c>
      <c r="U373" s="90">
        <f>IF(ISNA(VLOOKUP($B373,'[2]1516 Exp_Rev Access'!$F$7:$FS$310,12,FALSE)),"",VLOOKUP($B373,'[2]1516 Exp_Rev Access'!$F$7:$FS$310,12,FALSE))</f>
        <v>0</v>
      </c>
      <c r="V373" s="90">
        <f>IF(ISNA(VLOOKUP($B373,'[2]1516 Exp_Rev Access'!$F$7:$FS$310,13,FALSE)),"",VLOOKUP($B373,'[2]1516 Exp_Rev Access'!$F$7:$FS$310,13,FALSE))</f>
        <v>0</v>
      </c>
      <c r="W373" s="90">
        <f>IF(ISNA(VLOOKUP($B373,'[2]1516 Exp_Rev Access'!$F$7:$FS$310,14,FALSE)),"",VLOOKUP($B373,'[2]1516 Exp_Rev Access'!$F$7:$FS$310,14,FALSE))</f>
        <v>0</v>
      </c>
      <c r="X373" s="90">
        <f>IF(ISNA(VLOOKUP($B373,'[2]1516 Exp_Rev Access'!$F$7:$FS$310,15,FALSE)),"",VLOOKUP($B373,'[2]1516 Exp_Rev Access'!$F$7:$FS$310,15,FALSE))</f>
        <v>0</v>
      </c>
      <c r="Y373" s="90">
        <f>IF(ISNA(VLOOKUP($B373,'[2]1516 Exp_Rev Access'!$F$7:$FS$310,16,FALSE)),"",VLOOKUP($B373,'[2]1516 Exp_Rev Access'!$F$7:$FS$310,16,FALSE))</f>
        <v>10016.36</v>
      </c>
      <c r="Z373" s="90">
        <f>IF(ISNA(VLOOKUP($B373,'[2]1516 Exp_Rev Access'!$F$7:$FS$310,17,FALSE)),"",VLOOKUP($B373,'[2]1516 Exp_Rev Access'!$F$7:$FS$310,17,FALSE))</f>
        <v>0</v>
      </c>
      <c r="AA373" s="90">
        <f>IF(ISNA(VLOOKUP($B373,'[2]1516 Exp_Rev Access'!$F$7:$FS$310,18,FALSE)),"",VLOOKUP($B373,'[2]1516 Exp_Rev Access'!$F$7:$FS$310,18,FALSE))</f>
        <v>0</v>
      </c>
      <c r="AB373" s="90">
        <f>IF(ISNA(VLOOKUP($B373,'[2]1516 Exp_Rev Access'!$F$7:$FS$310,19,FALSE)),"",VLOOKUP($B373,'[2]1516 Exp_Rev Access'!$F$7:$FS$310,19,FALSE))</f>
        <v>0</v>
      </c>
      <c r="AC373" s="90">
        <f>IF(ISNA(VLOOKUP($B373,'[2]1516 Exp_Rev Access'!$F$7:$FS$310,20,FALSE)),"",VLOOKUP($B373,'[2]1516 Exp_Rev Access'!$F$7:$FS$310,20,FALSE))</f>
        <v>0</v>
      </c>
      <c r="AD373" s="90">
        <f>IF(ISNA(VLOOKUP($B373,'[2]1516 Exp_Rev Access'!$F$7:$FS$310,21,FALSE)),"",VLOOKUP($B373,'[2]1516 Exp_Rev Access'!$F$7:$FS$310,21,FALSE))</f>
        <v>72531.87</v>
      </c>
      <c r="AE373" s="90">
        <f>IF(ISNA(VLOOKUP($B373,'[2]1516 Exp_Rev Access'!$F$7:$FS$310,22,FALSE)),"",VLOOKUP($B373,'[2]1516 Exp_Rev Access'!$F$7:$FS$310,22,FALSE))</f>
        <v>7754.26</v>
      </c>
      <c r="AF373" s="90">
        <f>IF(ISNA(VLOOKUP($B373,'[2]1516 Exp_Rev Access'!$F$7:$FS$310,23,FALSE)),"",VLOOKUP($B373,'[2]1516 Exp_Rev Access'!$F$7:$FS$310,23,FALSE))</f>
        <v>0</v>
      </c>
      <c r="AG373" s="90">
        <f>IF(ISNA(VLOOKUP($B373,'[2]1516 Exp_Rev Access'!$F$7:$FS$310,24,FALSE)),"",VLOOKUP($B373,'[2]1516 Exp_Rev Access'!$F$7:$FS$310,24,FALSE))</f>
        <v>30345</v>
      </c>
      <c r="AH373" s="90">
        <f>IF(ISNA(VLOOKUP($B373,'[2]1516 Exp_Rev Access'!$F$7:$FS$310,25,FALSE)),"",VLOOKUP($B373,'[2]1516 Exp_Rev Access'!$F$7:$FS$310,25,FALSE))</f>
        <v>353.43</v>
      </c>
      <c r="AI373" s="90">
        <f>IF(ISNA(VLOOKUP($B373,'[2]1516 Exp_Rev Access'!$F$7:$FS$310,26,FALSE)),"",VLOOKUP($B373,'[2]1516 Exp_Rev Access'!$F$7:$FS$310,26,FALSE))</f>
        <v>54473</v>
      </c>
      <c r="AJ373" s="90">
        <f>IF(ISNA(VLOOKUP($B373,'[2]1516 Exp_Rev Access'!$F$7:$FS$310,27,FALSE)),"",VLOOKUP($B373,'[2]1516 Exp_Rev Access'!$F$7:$FS$310,27,FALSE))</f>
        <v>2337.86</v>
      </c>
      <c r="AK373" s="90">
        <f>IF(ISNA(VLOOKUP($B373,'[2]1516 Exp_Rev Access'!$F$7:$FS$310,28,FALSE)),"",VLOOKUP($B373,'[2]1516 Exp_Rev Access'!$F$7:$FS$310,28,FALSE))</f>
        <v>205541.49</v>
      </c>
      <c r="AL373" s="90">
        <f>IF(ISNA(VLOOKUP($B373,'[2]1516 Exp_Rev Access'!$F$7:$FS$310,29,FALSE)),"",VLOOKUP($B373,'[2]1516 Exp_Rev Access'!$F$7:$FS$310,29,FALSE))</f>
        <v>7015.25</v>
      </c>
      <c r="AM373" s="53">
        <f t="shared" si="894"/>
        <v>393663.51999999996</v>
      </c>
      <c r="AN373" s="92">
        <f t="shared" si="895"/>
        <v>3.9522179019862859E-2</v>
      </c>
      <c r="AO373" s="68">
        <f t="shared" si="896"/>
        <v>484.53280161484867</v>
      </c>
      <c r="AP373" s="90">
        <f>IF(ISNA(VLOOKUP($B373,'[2]1516 Exp_Rev Access'!$F$7:$FS$310,30,FALSE)),"",VLOOKUP($B373,'[2]1516 Exp_Rev Access'!$F$7:$FS$310,30,FALSE))</f>
        <v>4999902.7</v>
      </c>
      <c r="AQ373" s="90">
        <f>IF(ISNA(VLOOKUP($B373,'[2]1516 Exp_Rev Access'!$F$7:$FS$310,31,FALSE)),"",VLOOKUP($B373,'[2]1516 Exp_Rev Access'!$F$7:$FS$310,31,FALSE))</f>
        <v>180421.25</v>
      </c>
      <c r="AR373" s="90">
        <f>IF(ISNA(VLOOKUP($B373,'[2]1516 Exp_Rev Access'!$F$7:$FS$310,32,FALSE)),"",VLOOKUP($B373,'[2]1516 Exp_Rev Access'!$F$7:$FS$310,32,FALSE))</f>
        <v>194404.52</v>
      </c>
      <c r="AS373" s="90">
        <f>IF(ISNA(VLOOKUP($B373,'[2]1516 Exp_Rev Access'!$F$7:$FS$310,33,FALSE)),"",VLOOKUP($B373,'[2]1516 Exp_Rev Access'!$F$7:$FS$310,33,FALSE))</f>
        <v>0</v>
      </c>
      <c r="AT373" s="90">
        <f>IF(ISNA(VLOOKUP($B373,'[2]1516 Exp_Rev Access'!$F$7:$FS$310,34,FALSE)),"",VLOOKUP($B373,'[2]1516 Exp_Rev Access'!$F$7:$FS$310,34,FALSE))</f>
        <v>0</v>
      </c>
      <c r="AU373" s="53">
        <f t="shared" si="897"/>
        <v>5374728.4699999997</v>
      </c>
      <c r="AV373" s="93">
        <f t="shared" si="898"/>
        <v>0.53960036930649202</v>
      </c>
      <c r="AW373" s="53">
        <f t="shared" si="899"/>
        <v>6615.3761046697673</v>
      </c>
      <c r="AX373" s="90">
        <f>IF(ISNA(VLOOKUP($B373,'[2]1516 Exp_Rev Access'!$F$7:$FS$310,35,FALSE)),"",VLOOKUP($B373,'[2]1516 Exp_Rev Access'!$F$7:$FS$310,35,FALSE))</f>
        <v>0</v>
      </c>
      <c r="AY373" s="90">
        <f>IF(ISNA(VLOOKUP($B373,'[2]1516 Exp_Rev Access'!$F$7:$FS$310,36,FALSE)),"",VLOOKUP($B373,'[2]1516 Exp_Rev Access'!$F$7:$FS$310,36,FALSE))</f>
        <v>755769.84</v>
      </c>
      <c r="AZ373" s="90">
        <f>IF(ISNA(VLOOKUP($B373,'[2]1516 Exp_Rev Access'!$F$7:$FS$310,37,FALSE)),"",VLOOKUP($B373,'[2]1516 Exp_Rev Access'!$F$7:$FS$310,37,FALSE))</f>
        <v>26996.17</v>
      </c>
      <c r="BA373" s="90">
        <f>IF(ISNA(VLOOKUP($B373,'[2]1516 Exp_Rev Access'!$F$7:$FS$310,38,FALSE)),"",VLOOKUP($B373,'[2]1516 Exp_Rev Access'!$F$7:$FS$310,38,FALSE))</f>
        <v>0</v>
      </c>
      <c r="BB373" s="90">
        <f>IF(ISNA(VLOOKUP($B373,'[2]1516 Exp_Rev Access'!$F$7:$FS$310,39,FALSE)),"",VLOOKUP($B373,'[2]1516 Exp_Rev Access'!$F$7:$FS$310,39,FALSE))</f>
        <v>0</v>
      </c>
      <c r="BC373" s="90">
        <f>IF(ISNA(VLOOKUP($B373,'[2]1516 Exp_Rev Access'!$F$7:$FS$310,40,FALSE)),"",VLOOKUP($B373,'[2]1516 Exp_Rev Access'!$F$7:$FS$310,40,FALSE))</f>
        <v>209269.21</v>
      </c>
      <c r="BD373" s="90">
        <f>IF(ISNA(VLOOKUP($B373,'[2]1516 Exp_Rev Access'!$F$7:$FS$310,41,FALSE)),"",VLOOKUP($B373,'[2]1516 Exp_Rev Access'!$F$7:$FS$310,41,FALSE))</f>
        <v>0</v>
      </c>
      <c r="BE373" s="90">
        <f>IF(ISNA(VLOOKUP($B373,'[2]1516 Exp_Rev Access'!$F$7:$FS$310,42,FALSE)),"",VLOOKUP($B373,'[2]1516 Exp_Rev Access'!$F$7:$FS$310,42,FALSE))</f>
        <v>12112.67</v>
      </c>
      <c r="BF373" s="90">
        <f>IF(ISNA(VLOOKUP($B373,'[2]1516 Exp_Rev Access'!$F$7:$FS$310,43,FALSE)),"",VLOOKUP($B373,'[2]1516 Exp_Rev Access'!$F$7:$FS$310,43,FALSE))</f>
        <v>0</v>
      </c>
      <c r="BG373" s="90">
        <f>IF(ISNA(VLOOKUP($B373,'[2]1516 Exp_Rev Access'!$F$7:$FS$310,44,FALSE)),"",VLOOKUP($B373,'[2]1516 Exp_Rev Access'!$F$7:$FS$310,44,FALSE))</f>
        <v>116362.25</v>
      </c>
      <c r="BH373" s="90">
        <f>IF(ISNA(VLOOKUP($B373,'[2]1516 Exp_Rev Access'!$F$7:$FS$310,45,FALSE)),"",VLOOKUP($B373,'[2]1516 Exp_Rev Access'!$F$7:$FS$310,45,FALSE))</f>
        <v>8037.23</v>
      </c>
      <c r="BI373" s="90">
        <f>IF(ISNA(VLOOKUP($B373,'[2]1516 Exp_Rev Access'!$F$7:$FS$310,46,FALSE)),"",VLOOKUP($B373,'[2]1516 Exp_Rev Access'!$F$7:$FS$310,46,FALSE))</f>
        <v>0</v>
      </c>
      <c r="BJ373" s="90">
        <f>IF(ISNA(VLOOKUP($B373,'[2]1516 Exp_Rev Access'!$F$7:$FS$310,47,FALSE)),"",VLOOKUP($B373,'[2]1516 Exp_Rev Access'!$F$7:$FS$310,47,FALSE))</f>
        <v>6141.86</v>
      </c>
      <c r="BK373" s="90">
        <f>IF(ISNA(VLOOKUP($B373,'[2]1516 Exp_Rev Access'!$F$7:$FS$310,48,FALSE)),"",VLOOKUP($B373,'[2]1516 Exp_Rev Access'!$F$7:$FS$310,48,FALSE))</f>
        <v>410170.31</v>
      </c>
      <c r="BL373" s="90">
        <f>IF(ISNA(VLOOKUP($B373,'[2]1516 Exp_Rev Access'!$F$7:$FS$310,49,FALSE)),"",VLOOKUP($B373,'[2]1516 Exp_Rev Access'!$F$7:$FS$310,49,FALSE))</f>
        <v>0</v>
      </c>
      <c r="BM373" s="90">
        <f>IF(ISNA(VLOOKUP($B373,'[2]1516 Exp_Rev Access'!$F$7:$FS$310,50,FALSE)),"",VLOOKUP($B373,'[2]1516 Exp_Rev Access'!$F$7:$FS$310,50,FALSE))</f>
        <v>0</v>
      </c>
      <c r="BN373" s="90">
        <f>IF(ISNA(VLOOKUP($B373,'[2]1516 Exp_Rev Access'!$F$7:$FS$310,51,FALSE)),"",VLOOKUP($B373,'[2]1516 Exp_Rev Access'!$F$7:$FS$310,51,FALSE))</f>
        <v>0</v>
      </c>
      <c r="BO373" s="90">
        <f>IF(ISNA(VLOOKUP($B373,'[2]1516 Exp_Rev Access'!$F$7:$FS$310,52,FALSE)),"",VLOOKUP($B373,'[2]1516 Exp_Rev Access'!$F$7:$FS$310,52,FALSE))</f>
        <v>0</v>
      </c>
      <c r="BP373" s="90">
        <f>IF(ISNA(VLOOKUP($B373,'[2]1516 Exp_Rev Access'!$F$7:$FS$310,53,FALSE)),"",VLOOKUP($B373,'[2]1516 Exp_Rev Access'!$F$7:$FS$310,53,FALSE))</f>
        <v>0</v>
      </c>
      <c r="BQ373" s="90">
        <f>IF(ISNA(VLOOKUP($B373,'[2]1516 Exp_Rev Access'!$F$7:$FS$310,54,FALSE)),"",VLOOKUP($B373,'[2]1516 Exp_Rev Access'!$F$7:$FS$310,54,FALSE))</f>
        <v>0</v>
      </c>
      <c r="BR373" s="90">
        <f>IF(ISNA(VLOOKUP($B373,'[2]1516 Exp_Rev Access'!$F$7:$FS$310,55,FALSE)),"",VLOOKUP($B373,'[2]1516 Exp_Rev Access'!$F$7:$FS$310,55,FALSE))</f>
        <v>0</v>
      </c>
      <c r="BS373" s="90">
        <f>IF(ISNA(VLOOKUP($B373,'[2]1516 Exp_Rev Access'!$F$7:$FS$310,56,FALSE)),"",VLOOKUP($B373,'[2]1516 Exp_Rev Access'!$F$7:$FS$310,56,FALSE))</f>
        <v>0</v>
      </c>
      <c r="BT373" s="90">
        <f>IF(ISNA(VLOOKUP($B373,'[2]1516 Exp_Rev Access'!$F$7:$FS$310,57,FALSE)),"",VLOOKUP($B373,'[2]1516 Exp_Rev Access'!$F$7:$FS$310,57,FALSE))</f>
        <v>0</v>
      </c>
      <c r="BU373" s="90">
        <f>IF(ISNA(VLOOKUP($B373,'[2]1516 Exp_Rev Access'!$F$7:$FS$310,58,FALSE)),"",VLOOKUP($B373,'[2]1516 Exp_Rev Access'!$F$7:$FS$310,58,FALSE))</f>
        <v>0</v>
      </c>
      <c r="BV373" s="53">
        <f t="shared" si="900"/>
        <v>1544859.5400000003</v>
      </c>
      <c r="BW373" s="92">
        <f t="shared" si="901"/>
        <v>0.15509746826534246</v>
      </c>
      <c r="BX373" s="68">
        <f t="shared" si="902"/>
        <v>1901.4591979912859</v>
      </c>
      <c r="BY373" s="90">
        <f>IF(ISNA(VLOOKUP($B373,'[2]1516 Exp_Rev Access'!$F$7:$FS$310,59,FALSE)),"",VLOOKUP($B373,'[2]1516 Exp_Rev Access'!$F$7:$FS$310,59,FALSE))</f>
        <v>1576.2</v>
      </c>
      <c r="BZ373" s="90">
        <f>IF(ISNA(VLOOKUP($B373,'[2]1516 Exp_Rev Access'!$F$7:$FS$310,60,FALSE)),"",VLOOKUP($B373,'[2]1516 Exp_Rev Access'!$F$7:$FS$310,60,FALSE))</f>
        <v>0</v>
      </c>
      <c r="CA373" s="90">
        <f>IF(ISNA(VLOOKUP($B373,'[2]1516 Exp_Rev Access'!$F$7:$FS$310,61,FALSE)),"",VLOOKUP($B373,'[2]1516 Exp_Rev Access'!$F$7:$FS$310,61,FALSE))</f>
        <v>0</v>
      </c>
      <c r="CB373" s="90">
        <f>IF(ISNA(VLOOKUP($B373,'[2]1516 Exp_Rev Access'!$F$7:$FS$310,62,FALSE)),"",VLOOKUP($B373,'[2]1516 Exp_Rev Access'!$F$7:$FS$310,62,FALSE))</f>
        <v>0</v>
      </c>
      <c r="CC373" s="90">
        <f>IF(ISNA(VLOOKUP($B373,'[2]1516 Exp_Rev Access'!$F$7:$FS$310,63,FALSE)),"",VLOOKUP($B373,'[2]1516 Exp_Rev Access'!$F$7:$FS$310,63,FALSE))</f>
        <v>143.82</v>
      </c>
      <c r="CD373" s="90">
        <f>IF(ISNA(VLOOKUP($B373,'[2]1516 Exp_Rev Access'!$F$7:$FS$310,64,FALSE)),"",VLOOKUP($B373,'[2]1516 Exp_Rev Access'!$F$7:$FS$310,64,FALSE))</f>
        <v>0</v>
      </c>
      <c r="CE373" s="53">
        <f t="shared" si="903"/>
        <v>1720.02</v>
      </c>
      <c r="CF373" s="92">
        <f>CE373/E373</f>
        <v>1.7268284944905364E-4</v>
      </c>
      <c r="CG373" s="94">
        <f t="shared" si="904"/>
        <v>2.1170519164020383</v>
      </c>
      <c r="CH373" s="90">
        <f>IF(ISNA(VLOOKUP($B373,'[2]1516 Exp_Rev Access'!$F$7:$FS$310,65,FALSE)),"",VLOOKUP($B373,'[2]1516 Exp_Rev Access'!$F$7:$FS$310,65,FALSE))</f>
        <v>0</v>
      </c>
      <c r="CI373" s="90">
        <f>IF(ISNA(VLOOKUP($B373,'[2]1516 Exp_Rev Access'!$F$7:$FS$310,66,FALSE)),"",VLOOKUP($B373,'[2]1516 Exp_Rev Access'!$F$7:$FS$310,66,FALSE))</f>
        <v>0</v>
      </c>
      <c r="CJ373" s="90">
        <f>IF(ISNA(VLOOKUP($B373,'[2]1516 Exp_Rev Access'!$F$7:$FS$310,67,FALSE)),"",VLOOKUP($B373,'[2]1516 Exp_Rev Access'!$F$7:$FS$310,67,FALSE))</f>
        <v>0</v>
      </c>
      <c r="CK373" s="90">
        <f>IF(ISNA(VLOOKUP($B373,'[2]1516 Exp_Rev Access'!$F$7:$FS$310,68,FALSE)),"",VLOOKUP($B373,'[2]1516 Exp_Rev Access'!$F$7:$FS$310,68,FALSE))</f>
        <v>0</v>
      </c>
      <c r="CL373" s="90">
        <f>IF(ISNA(VLOOKUP($B373,'[2]1516 Exp_Rev Access'!$F$7:$FS$310,69,FALSE)),"",VLOOKUP($B373,'[2]1516 Exp_Rev Access'!$F$7:$FS$310,69,FALSE))</f>
        <v>0</v>
      </c>
      <c r="CM373" s="90">
        <f>IF(ISNA(VLOOKUP($B373,'[2]1516 Exp_Rev Access'!$F$7:$FS$310,70,FALSE)),"",VLOOKUP($B373,'[2]1516 Exp_Rev Access'!$F$7:$FS$310,70,FALSE))</f>
        <v>0</v>
      </c>
      <c r="CN373" s="90">
        <f>IF(ISNA(VLOOKUP($B373,'[2]1516 Exp_Rev Access'!$F$7:$FS$310,71,FALSE)),"",VLOOKUP($B373,'[2]1516 Exp_Rev Access'!$F$7:$FS$310,71,FALSE))</f>
        <v>0</v>
      </c>
      <c r="CO373" s="90">
        <f>IF(ISNA(VLOOKUP($B373,'[2]1516 Exp_Rev Access'!$F$7:$FS$310,72,FALSE)),"",VLOOKUP($B373,'[2]1516 Exp_Rev Access'!$F$7:$FS$310,72,FALSE))</f>
        <v>0</v>
      </c>
      <c r="CP373" s="90">
        <f>IF(ISNA(VLOOKUP($B373,'[2]1516 Exp_Rev Access'!$F$7:$FS$310,73,FALSE)),"",VLOOKUP($B373,'[2]1516 Exp_Rev Access'!$F$7:$FS$310,73,FALSE))</f>
        <v>0</v>
      </c>
      <c r="CQ373" s="90">
        <f>IF(ISNA(VLOOKUP($B373,'[2]1516 Exp_Rev Access'!$F$7:$FS$310,74,FALSE)),"",VLOOKUP($B373,'[2]1516 Exp_Rev Access'!$F$7:$FS$310,74,FALSE))</f>
        <v>151291</v>
      </c>
      <c r="CR373" s="90">
        <f>IF(ISNA(VLOOKUP($B373,'[2]1516 Exp_Rev Access'!$F$7:$FS$310,75,FALSE)),"",VLOOKUP($B373,'[2]1516 Exp_Rev Access'!$F$7:$FS$310,75,FALSE))</f>
        <v>0</v>
      </c>
      <c r="CS373" s="90">
        <f>IF(ISNA(VLOOKUP($B373,'[2]1516 Exp_Rev Access'!$F$7:$FS$310,76,FALSE)),"",VLOOKUP($B373,'[2]1516 Exp_Rev Access'!$F$7:$FS$310,76,FALSE))</f>
        <v>3768.69</v>
      </c>
      <c r="CT373" s="90">
        <f>IF(ISNA(VLOOKUP($B373,'[2]1516 Exp_Rev Access'!$F$7:$FS$310,77,FALSE)),"",VLOOKUP($B373,'[2]1516 Exp_Rev Access'!$F$7:$FS$310,77,FALSE))</f>
        <v>0</v>
      </c>
      <c r="CU373" s="90">
        <f>IF(ISNA(VLOOKUP($B373,'[2]1516 Exp_Rev Access'!$F$7:$FS$310,78,FALSE)),"",VLOOKUP($B373,'[2]1516 Exp_Rev Access'!$F$7:$FS$310,78,FALSE))</f>
        <v>82434.55</v>
      </c>
      <c r="CV373" s="90">
        <f>IF(ISNA(VLOOKUP($B373,'[2]1516 Exp_Rev Access'!$F$7:$FS$310,79,FALSE)),"",VLOOKUP($B373,'[2]1516 Exp_Rev Access'!$F$7:$FS$310,79,FALSE))</f>
        <v>16641</v>
      </c>
      <c r="CW373" s="90">
        <f>IF(ISNA(VLOOKUP($B373,'[2]1516 Exp_Rev Access'!$F$7:$FS$310,80,FALSE)),"",VLOOKUP($B373,'[2]1516 Exp_Rev Access'!$F$7:$FS$310,80,FALSE))</f>
        <v>0</v>
      </c>
      <c r="CX373" s="90">
        <f>IF(ISNA(VLOOKUP($B373,'[2]1516 Exp_Rev Access'!$F$7:$FS$310,81,FALSE)),"",VLOOKUP($B373,'[2]1516 Exp_Rev Access'!$F$7:$FS$310,81,FALSE))</f>
        <v>0</v>
      </c>
      <c r="CY373" s="90">
        <f>IF(ISNA(VLOOKUP($B373,'[2]1516 Exp_Rev Access'!$F$7:$FS$310,82,FALSE)),"",VLOOKUP($B373,'[2]1516 Exp_Rev Access'!$F$7:$FS$310,82,FALSE))</f>
        <v>0</v>
      </c>
      <c r="CZ373" s="90">
        <f>IF(ISNA(VLOOKUP($B373,'[2]1516 Exp_Rev Access'!$F$7:$FS$310,83,FALSE)),"",VLOOKUP($B373,'[2]1516 Exp_Rev Access'!$F$7:$FS$310,83,FALSE))</f>
        <v>0</v>
      </c>
      <c r="DA373" s="90">
        <f>IF(ISNA(VLOOKUP($B373,'[2]1516 Exp_Rev Access'!$F$7:$FS$310,84,FALSE)),"",VLOOKUP($B373,'[2]1516 Exp_Rev Access'!$F$7:$FS$310,84,FALSE))</f>
        <v>0</v>
      </c>
      <c r="DB373" s="90">
        <f>IF(ISNA(VLOOKUP($B373,'[2]1516 Exp_Rev Access'!$F$7:$FS$310,85,FALSE)),"",VLOOKUP($B373,'[2]1516 Exp_Rev Access'!$F$7:$FS$310,85,FALSE))</f>
        <v>14701.92</v>
      </c>
      <c r="DC373" s="90">
        <f>IF(ISNA(VLOOKUP($B373,'[2]1516 Exp_Rev Access'!$F$7:$FS$310,86,FALSE)),"",VLOOKUP($B373,'[2]1516 Exp_Rev Access'!$F$7:$FS$310,86,FALSE))</f>
        <v>0</v>
      </c>
      <c r="DD373" s="90">
        <f>IF(ISNA(VLOOKUP($B373,'[2]1516 Exp_Rev Access'!$F$7:$FS$310,87,FALSE)),"",VLOOKUP($B373,'[2]1516 Exp_Rev Access'!$F$7:$FS$310,87,FALSE))</f>
        <v>0</v>
      </c>
      <c r="DE373" s="90">
        <f>IF(ISNA(VLOOKUP($B373,'[2]1516 Exp_Rev Access'!$F$7:$FS$310,88,FALSE)),"",VLOOKUP($B373,'[2]1516 Exp_Rev Access'!$F$7:$FS$310,88,FALSE))</f>
        <v>0</v>
      </c>
      <c r="DF373" s="90">
        <f>IF(ISNA(VLOOKUP($B373,'[2]1516 Exp_Rev Access'!$F$7:$FS$310,89,FALSE)),"",VLOOKUP($B373,'[2]1516 Exp_Rev Access'!$F$7:$FS$310,89,FALSE))</f>
        <v>0</v>
      </c>
      <c r="DG373" s="90">
        <f>IF(ISNA(VLOOKUP($B373,'[2]1516 Exp_Rev Access'!$F$7:$FS$310,90,FALSE)),"",VLOOKUP($B373,'[2]1516 Exp_Rev Access'!$F$7:$FS$310,90,FALSE))</f>
        <v>54158.95</v>
      </c>
      <c r="DH373" s="90">
        <f>IF(ISNA(VLOOKUP($B373,'[2]1516 Exp_Rev Access'!$F$7:$FS$310,91,FALSE)),"",VLOOKUP($B373,'[2]1516 Exp_Rev Access'!$F$7:$FS$310,91,FALSE))</f>
        <v>0</v>
      </c>
      <c r="DI373" s="90">
        <f>IF(ISNA(VLOOKUP($B373,'[2]1516 Exp_Rev Access'!$F$7:$FS$310,92,FALSE)),"",VLOOKUP($B373,'[2]1516 Exp_Rev Access'!$F$7:$FS$310,92,FALSE))</f>
        <v>216437.35</v>
      </c>
      <c r="DJ373" s="90">
        <f>IF(ISNA(VLOOKUP($B373,'[2]1516 Exp_Rev Access'!$F$7:$FS$310,93,FALSE)),"",VLOOKUP($B373,'[2]1516 Exp_Rev Access'!$F$7:$FS$310,93,FALSE))</f>
        <v>0</v>
      </c>
      <c r="DK373" s="90">
        <f>IF(ISNA(VLOOKUP($B373,'[2]1516 Exp_Rev Access'!$F$7:$FS$310,94,FALSE)),"",VLOOKUP($B373,'[2]1516 Exp_Rev Access'!$F$7:$FS$310,94,FALSE))</f>
        <v>0</v>
      </c>
      <c r="DL373" s="90">
        <f>IF(ISNA(VLOOKUP($B373,'[2]1516 Exp_Rev Access'!$F$7:$FS$310,95,FALSE)),"",VLOOKUP($B373,'[2]1516 Exp_Rev Access'!$F$7:$FS$310,95,FALSE))</f>
        <v>0</v>
      </c>
      <c r="DM373" s="90">
        <f>IF(ISNA(VLOOKUP($B373,'[2]1516 Exp_Rev Access'!$F$7:$FS$310,96,FALSE)),"",VLOOKUP($B373,'[2]1516 Exp_Rev Access'!$F$7:$FS$310,96,FALSE))</f>
        <v>0</v>
      </c>
      <c r="DN373" s="90">
        <f>IF(ISNA(VLOOKUP($B373,'[2]1516 Exp_Rev Access'!$F$7:$FS$310,97,FALSE)),"",VLOOKUP($B373,'[2]1516 Exp_Rev Access'!$F$7:$FS$310,97,FALSE))</f>
        <v>0</v>
      </c>
      <c r="DO373" s="90">
        <f>IF(ISNA(VLOOKUP($B373,'[2]1516 Exp_Rev Access'!$F$7:$FS$310,98,FALSE)),"",VLOOKUP($B373,'[2]1516 Exp_Rev Access'!$F$7:$FS$310,98,FALSE))</f>
        <v>0</v>
      </c>
      <c r="DP373" s="90">
        <f>IF(ISNA(VLOOKUP($B373,'[2]1516 Exp_Rev Access'!$F$7:$FS$310,99,FALSE)),"",VLOOKUP($B373,'[2]1516 Exp_Rev Access'!$F$7:$FS$310,99,FALSE))</f>
        <v>0</v>
      </c>
      <c r="DQ373" s="90">
        <f>IF(ISNA(VLOOKUP($B373,'[2]1516 Exp_Rev Access'!$F$7:$FS$310,100,FALSE)),"",VLOOKUP($B373,'[2]1516 Exp_Rev Access'!$F$7:$FS$310,100,FALSE))</f>
        <v>0</v>
      </c>
      <c r="DR373" s="90">
        <f>IF(ISNA(VLOOKUP($B373,'[2]1516 Exp_Rev Access'!$F$7:$FS$310,101,FALSE)),"",VLOOKUP($B373,'[2]1516 Exp_Rev Access'!$F$7:$FS$310,101,FALSE))</f>
        <v>0</v>
      </c>
      <c r="DS373" s="90">
        <f>IF(ISNA(VLOOKUP($B373,'[2]1516 Exp_Rev Access'!$F$7:$FS$310,102,FALSE)),"",VLOOKUP($B373,'[2]1516 Exp_Rev Access'!$F$7:$FS$310,102,FALSE))</f>
        <v>0</v>
      </c>
      <c r="DT373" s="90">
        <f>IF(ISNA(VLOOKUP($B373,'[2]1516 Exp_Rev Access'!$F$7:$FS$310,103,FALSE)),"",VLOOKUP($B373,'[2]1516 Exp_Rev Access'!$F$7:$FS$310,103,FALSE))</f>
        <v>0</v>
      </c>
      <c r="DU373" s="90">
        <f>IF(ISNA(VLOOKUP($B373,'[2]1516 Exp_Rev Access'!$F$7:$FS$310,104,FALSE)),"",VLOOKUP($B373,'[2]1516 Exp_Rev Access'!$F$7:$FS$310,104,FALSE))</f>
        <v>0</v>
      </c>
      <c r="DV373" s="90">
        <f>IF(ISNA(VLOOKUP($B373,'[2]1516 Exp_Rev Access'!$F$7:$FS$310,104,FALSE)),"",VLOOKUP($B373,'[2]1516 Exp_Rev Access'!$F$7:$FS$310,104,FALSE))</f>
        <v>0</v>
      </c>
      <c r="DW373" s="90">
        <f>IF(ISNA(VLOOKUP($B373,'[2]1516 Exp_Rev Access'!$F$7:$FS$310,104,FALSE)),"",VLOOKUP($B373,'[2]1516 Exp_Rev Access'!$F$7:$FS$310,104,FALSE))</f>
        <v>0</v>
      </c>
      <c r="DX373" s="90">
        <f>IF(ISNA(VLOOKUP($B373,'[2]1516 Exp_Rev Access'!$F$7:$FS$310,104,FALSE)),"",VLOOKUP($B373,'[2]1516 Exp_Rev Access'!$F$7:$FS$310,104,FALSE))</f>
        <v>0</v>
      </c>
      <c r="DY373" s="90">
        <f>IF(ISNA(VLOOKUP($B373,'[2]1516 Exp_Rev Access'!$F$7:$FS$310,108,FALSE)),"",VLOOKUP($B373,'[2]1516 Exp_Rev Access'!$F$7:$FS$310,108,FALSE))</f>
        <v>0</v>
      </c>
      <c r="DZ373" s="90">
        <f>IF(ISNA(VLOOKUP($B373,'[2]1516 Exp_Rev Access'!$F$7:$FS$310,109,FALSE)),"",VLOOKUP($B373,'[2]1516 Exp_Rev Access'!$F$7:$FS$310,109,FALSE))</f>
        <v>0</v>
      </c>
      <c r="EA373" s="90">
        <f>IF(ISNA(VLOOKUP($B373,'[2]1516 Exp_Rev Access'!$F$7:$FS$310,110,FALSE)),"",VLOOKUP($B373,'[2]1516 Exp_Rev Access'!$F$7:$FS$310,110,FALSE))</f>
        <v>0</v>
      </c>
      <c r="EB373" s="90">
        <f>IF(ISNA(VLOOKUP($B373,'[2]1516 Exp_Rev Access'!$F$7:$FS$310,111,FALSE)),"",VLOOKUP($B373,'[2]1516 Exp_Rev Access'!$F$7:$FS$310,111,FALSE))</f>
        <v>0</v>
      </c>
      <c r="EC373" s="90">
        <f>IF(ISNA(VLOOKUP($B373,'[2]1516 Exp_Rev Access'!$F$7:$FS$310,112,FALSE)),"",VLOOKUP($B373,'[2]1516 Exp_Rev Access'!$F$7:$FS$310,112,FALSE))</f>
        <v>0</v>
      </c>
      <c r="ED373" s="90">
        <f>IF(ISNA(VLOOKUP($B373,'[2]1516 Exp_Rev Access'!$F$7:$FS$310,113,FALSE)),"",VLOOKUP($B373,'[2]1516 Exp_Rev Access'!$F$7:$FS$310,113,FALSE))</f>
        <v>0</v>
      </c>
      <c r="EE373" s="90">
        <f>IF(ISNA(VLOOKUP($B373,'[2]1516 Exp_Rev Access'!$F$7:$FS$310,114,FALSE)),"",VLOOKUP($B373,'[2]1516 Exp_Rev Access'!$F$7:$FS$310,114,FALSE))</f>
        <v>0</v>
      </c>
      <c r="EF373" s="90">
        <f>IF(ISNA(VLOOKUP($B373,'[2]1516 Exp_Rev Access'!$F$7:$FS$310,115,FALSE)),"",VLOOKUP($B373,'[2]1516 Exp_Rev Access'!$F$7:$FS$310,115,FALSE))</f>
        <v>0</v>
      </c>
      <c r="EG373" s="90">
        <f>IF(ISNA(VLOOKUP($B373,'[2]1516 Exp_Rev Access'!$F$7:$FS$310,116,FALSE)),"",VLOOKUP($B373,'[2]1516 Exp_Rev Access'!$F$7:$FS$310,116,FALSE))</f>
        <v>0</v>
      </c>
      <c r="EH373" s="90">
        <f>IF(ISNA(VLOOKUP($B373,'[2]1516 Exp_Rev Access'!$F$7:$FS$310,117,FALSE)),"",VLOOKUP($B373,'[2]1516 Exp_Rev Access'!$F$7:$FS$310,117,FALSE))</f>
        <v>0</v>
      </c>
      <c r="EI373" s="90">
        <f>IF(ISNA(VLOOKUP($B373,'[2]1516 Exp_Rev Access'!$F$7:$FS$310,118,FALSE)),"",VLOOKUP($B373,'[2]1516 Exp_Rev Access'!$F$7:$FS$310,118,FALSE))</f>
        <v>0</v>
      </c>
      <c r="EJ373" s="90">
        <f>IF(ISNA(VLOOKUP($B373,'[2]1516 Exp_Rev Access'!$F$7:$FS$310,119,FALSE)),"",VLOOKUP($B373,'[2]1516 Exp_Rev Access'!$F$7:$FS$310,119,FALSE))</f>
        <v>0</v>
      </c>
      <c r="EK373" s="90">
        <f>IF(ISNA(VLOOKUP($B373,'[2]1516 Exp_Rev Access'!$F$7:$FS$310,120,FALSE)),"",VLOOKUP($B373,'[2]1516 Exp_Rev Access'!$F$7:$FS$310,120,FALSE))</f>
        <v>0</v>
      </c>
      <c r="EL373" s="90">
        <f>IF(ISNA(VLOOKUP($B373,'[2]1516 Exp_Rev Access'!$F$7:$FS$310,121,FALSE)),"",VLOOKUP($B373,'[2]1516 Exp_Rev Access'!$F$7:$FS$310,121,FALSE))</f>
        <v>0</v>
      </c>
      <c r="EM373" s="90">
        <f>IF(ISNA(VLOOKUP($B373,'[2]1516 Exp_Rev Access'!$F$7:$FS$310,122,FALSE)),"",VLOOKUP($B373,'[2]1516 Exp_Rev Access'!$F$7:$FS$310,122,FALSE))</f>
        <v>0</v>
      </c>
      <c r="EN373" s="90">
        <f>IF(ISNA(VLOOKUP($B373,'[2]1516 Exp_Rev Access'!$F$7:$FS$310,123,FALSE)),"",VLOOKUP($B373,'[2]1516 Exp_Rev Access'!$F$7:$FS$310,123,FALSE))</f>
        <v>0</v>
      </c>
      <c r="EO373" s="90">
        <f>IF(ISNA(VLOOKUP($B373,'[2]1516 Exp_Rev Access'!$F$7:$FS$310,124,FALSE)),"",VLOOKUP($B373,'[2]1516 Exp_Rev Access'!$F$7:$FS$310,124,FALSE))</f>
        <v>0</v>
      </c>
      <c r="EP373" s="90">
        <f>IF(ISNA(VLOOKUP($B373,'[2]1516 Exp_Rev Access'!$F$7:$FS$310,125,FALSE)),"",VLOOKUP($B373,'[2]1516 Exp_Rev Access'!$F$7:$FS$310,125,FALSE))</f>
        <v>0</v>
      </c>
      <c r="EQ373" s="90">
        <f>IF(ISNA(VLOOKUP($B373,'[2]1516 Exp_Rev Access'!$F$7:$FS$310,126,FALSE)),"",VLOOKUP($B373,'[2]1516 Exp_Rev Access'!$F$7:$FS$310,126,FALSE))</f>
        <v>0</v>
      </c>
      <c r="ER373" s="90">
        <f>IF(ISNA(VLOOKUP($B373,'[2]1516 Exp_Rev Access'!$F$7:$FS$310,127,FALSE)),"",VLOOKUP($B373,'[2]1516 Exp_Rev Access'!$F$7:$FS$310,127,FALSE))</f>
        <v>0</v>
      </c>
      <c r="ES373" s="90">
        <f>IF(ISNA(VLOOKUP($B373,'[2]1516 Exp_Rev Access'!$F$7:$FS$310,128,FALSE)),"",VLOOKUP($B373,'[2]1516 Exp_Rev Access'!$F$7:$FS$310,128,FALSE))</f>
        <v>0</v>
      </c>
      <c r="ET373" s="90">
        <f>IF(ISNA(VLOOKUP($B373,'[2]1516 Exp_Rev Access'!$F$7:$FS$310,129,FALSE)),"",VLOOKUP($B373,'[2]1516 Exp_Rev Access'!$F$7:$FS$310,129,FALSE))</f>
        <v>0</v>
      </c>
      <c r="EU373" s="90">
        <f>IF(ISNA(VLOOKUP($B373,'[2]1516 Exp_Rev Access'!$F$7:$FS$310,130,FALSE)),"",VLOOKUP($B373,'[2]1516 Exp_Rev Access'!$F$7:$FS$310,130,FALSE))</f>
        <v>0</v>
      </c>
      <c r="EV373" s="90">
        <f>IF(ISNA(VLOOKUP($B373,'[2]1516 Exp_Rev Access'!$F$7:$FS$310,131,FALSE)),"",VLOOKUP($B373,'[2]1516 Exp_Rev Access'!$F$7:$FS$310,131,FALSE))</f>
        <v>13396.13</v>
      </c>
      <c r="EW373" s="90">
        <f>IF(ISNA(VLOOKUP($B373,'[2]1516 Exp_Rev Access'!$F$7:$FS$310,132,FALSE)),"",VLOOKUP($B373,'[2]1516 Exp_Rev Access'!$F$7:$FS$310,132,FALSE))</f>
        <v>0</v>
      </c>
      <c r="EX373" s="90">
        <f>IF(ISNA(VLOOKUP($B373,'[2]1516 Exp_Rev Access'!$F$7:$FS$310,133,FALSE)),"",VLOOKUP($B373,'[2]1516 Exp_Rev Access'!$F$7:$FS$310,133,FALSE))</f>
        <v>0</v>
      </c>
      <c r="EY373" s="90">
        <f>IF(ISNA(VLOOKUP($B373,'[2]1516 Exp_Rev Access'!$F$7:$FS$310,134,FALSE)),"",VLOOKUP($B373,'[2]1516 Exp_Rev Access'!$F$7:$FS$310,134,FALSE))</f>
        <v>0</v>
      </c>
      <c r="EZ373" s="90">
        <f>IF(ISNA(VLOOKUP($B373,'[2]1516 Exp_Rev Access'!$F$7:$FS$310,135,FALSE)),"",VLOOKUP($B373,'[2]1516 Exp_Rev Access'!$F$7:$FS$310,135,FALSE))</f>
        <v>0</v>
      </c>
      <c r="FA373" s="90">
        <f>IF(ISNA(VLOOKUP($B373,'[2]1516 Exp_Rev Access'!$F$7:$FS$310,136,FALSE)),"",VLOOKUP($B373,'[2]1516 Exp_Rev Access'!$F$7:$FS$310,136,FALSE))</f>
        <v>0</v>
      </c>
      <c r="FB373" s="90">
        <f>IF(ISNA(VLOOKUP($B373,'[2]1516 Exp_Rev Access'!$F$7:$FS$310,137,FALSE)),"",VLOOKUP($B373,'[2]1516 Exp_Rev Access'!$F$7:$FS$310,137,FALSE))</f>
        <v>0</v>
      </c>
      <c r="FC373" s="90">
        <f>IF(ISNA(VLOOKUP($B373,'[2]1516 Exp_Rev Access'!$F$7:$FS$310,138,FALSE)),"",VLOOKUP($B373,'[2]1516 Exp_Rev Access'!$F$7:$FS$310,138,FALSE))</f>
        <v>0</v>
      </c>
      <c r="FD373" s="90">
        <f>IF(ISNA(VLOOKUP($B373,'[2]1516 Exp_Rev Access'!$F$7:$FS$310,139,FALSE)),"",VLOOKUP($B373,'[2]1516 Exp_Rev Access'!$F$7:$FS$310,139,FALSE))</f>
        <v>0</v>
      </c>
      <c r="FE373" s="90">
        <f>IF(ISNA(VLOOKUP($B373,'[2]1516 Exp_Rev Access'!$F$7:$FS$310,140,FALSE)),"",VLOOKUP($B373,'[2]1516 Exp_Rev Access'!$F$7:$FS$310,140,FALSE))</f>
        <v>0</v>
      </c>
      <c r="FF373" s="90">
        <f>IF(ISNA(VLOOKUP($B373,'[2]1516 Exp_Rev Access'!$F$7:$FS$310,141,FALSE)),"",VLOOKUP($B373,'[2]1516 Exp_Rev Access'!$F$7:$FS$310,141,FALSE))</f>
        <v>0</v>
      </c>
      <c r="FG373" s="90">
        <f>IF(ISNA(VLOOKUP($B373,'[2]1516 Exp_Rev Access'!$F$7:$FS$310,142,FALSE)),"",VLOOKUP($B373,'[2]1516 Exp_Rev Access'!$F$7:$FS$310,142,FALSE))</f>
        <v>0</v>
      </c>
      <c r="FH373" s="90">
        <f>IF(ISNA(VLOOKUP($B373,'[2]1516 Exp_Rev Access'!$F$7:$FS$310,143,FALSE)),"",VLOOKUP($B373,'[2]1516 Exp_Rev Access'!$F$7:$FS$310,143,FALSE))</f>
        <v>0</v>
      </c>
      <c r="FI373" s="90">
        <f>IF(ISNA(VLOOKUP($B373,'[2]1516 Exp_Rev Access'!$F$7:$FS$310,144,FALSE)),"",VLOOKUP($B373,'[2]1516 Exp_Rev Access'!$F$7:$FS$310,144,FALSE))</f>
        <v>0</v>
      </c>
      <c r="FJ373" s="90">
        <f>IF(ISNA(VLOOKUP($B373,'[2]1516 Exp_Rev Access'!$F$7:$FS$310,145,FALSE)),"",VLOOKUP($B373,'[2]1516 Exp_Rev Access'!$F$7:$FS$310,145,FALSE))</f>
        <v>0</v>
      </c>
      <c r="FK373" s="90">
        <f>IF(ISNA(VLOOKUP($B373,'[2]1516 Exp_Rev Access'!$F$7:$FS$310,146,FALSE)),"",VLOOKUP($B373,'[2]1516 Exp_Rev Access'!$F$7:$FS$310,146,FALSE))</f>
        <v>0</v>
      </c>
      <c r="FL373" s="90">
        <f>IF(ISNA(VLOOKUP($B373,'[2]1516 Exp_Rev Access'!$F$7:$FS$310,1147,FALSE)),"",VLOOKUP($B373,'[2]1516 Exp_Rev Access'!$F$7:$FS$310,147,FALSE))</f>
        <v>0</v>
      </c>
      <c r="FM373" s="90">
        <f>IF(ISNA(VLOOKUP($B373,'[2]1516 Exp_Rev Access'!$F$7:$FS$310,148,FALSE)),"",VLOOKUP($B373,'[2]1516 Exp_Rev Access'!$F$7:$FS$310,148,FALSE))</f>
        <v>0</v>
      </c>
      <c r="FN373" s="90">
        <f>IF(ISNA(VLOOKUP($B373,'[2]1516 Exp_Rev Access'!$F$7:$FS$310,149,FALSE)),"",VLOOKUP($B373,'[2]1516 Exp_Rev Access'!$F$7:$FS$310,149,FALSE))</f>
        <v>0</v>
      </c>
      <c r="FO373" s="90">
        <f>IF(ISNA(VLOOKUP($B373,'[2]1516 Exp_Rev Access'!$F$7:$FS$310,150,FALSE)),"",VLOOKUP($B373,'[2]1516 Exp_Rev Access'!$F$7:$FS$310,150,FALSE))</f>
        <v>873.43</v>
      </c>
      <c r="FP373" s="90">
        <f>IF(ISNA(VLOOKUP($B373,'[2]1516 Exp_Rev Access'!$F$7:$FS$310,151,FALSE)),"",VLOOKUP($B373,'[2]1516 Exp_Rev Access'!$F$7:$FS$310,151,FALSE))</f>
        <v>0</v>
      </c>
      <c r="FQ373" s="90">
        <f>IF(ISNA(VLOOKUP($B373,'[2]1516 Exp_Rev Access'!$F$7:$FS$310,152,FALSE)),"",VLOOKUP($B373,'[2]1516 Exp_Rev Access'!$F$7:$FS$310,152,FALSE))</f>
        <v>0</v>
      </c>
      <c r="FR373" s="90">
        <f>IF(ISNA(VLOOKUP($B373,'[2]1516 Exp_Rev Access'!$F$7:$FS$310,153,FALSE)),"",VLOOKUP($B373,'[2]1516 Exp_Rev Access'!$F$7:$FS$310,153,FALSE))</f>
        <v>20914.240000000002</v>
      </c>
      <c r="FS373" s="53">
        <f t="shared" si="905"/>
        <v>574617.26</v>
      </c>
      <c r="FT373" s="92">
        <f t="shared" si="906"/>
        <v>5.7689181404523039E-2</v>
      </c>
      <c r="FU373" s="116">
        <f t="shared" si="907"/>
        <v>707.25606183689047</v>
      </c>
      <c r="FV373" s="90">
        <f>IF(ISNA(VLOOKUP($B373,'[2]1516 Exp_Rev Access'!$F$7:$FS$310,154,FALSE)),"",VLOOKUP($B373,'[2]1516 Exp_Rev Access'!$F$7:$FS$310,154,FALSE))</f>
        <v>0</v>
      </c>
      <c r="FW373" s="90">
        <f>IF(ISNA(VLOOKUP($B373,'[2]1516 Exp_Rev Access'!$F$7:$FS$310,155,FALSE)),"",VLOOKUP($B373,'[2]1516 Exp_Rev Access'!$F$7:$FS$310,155,FALSE))</f>
        <v>0</v>
      </c>
      <c r="FX373" s="90">
        <f>IF(ISNA(VLOOKUP($B373,'[2]1516 Exp_Rev Access'!$F$7:$FS$310,156,FALSE)),"",VLOOKUP($B373,'[2]1516 Exp_Rev Access'!$F$7:$FS$310,156,FALSE))</f>
        <v>0</v>
      </c>
      <c r="FY373" s="90">
        <f>IF(ISNA(VLOOKUP($B373,'[2]1516 Exp_Rev Access'!$F$7:$FS$310,157,FALSE)),"",VLOOKUP($B373,'[2]1516 Exp_Rev Access'!$F$7:$FS$310,157,FALSE))</f>
        <v>0</v>
      </c>
      <c r="FZ373" s="90">
        <f>IF(ISNA(VLOOKUP($B373,'[2]1516 Exp_Rev Access'!$F$7:$FS$310,158,FALSE)),"",VLOOKUP($B373,'[2]1516 Exp_Rev Access'!$F$7:$FS$310,158,FALSE))</f>
        <v>0</v>
      </c>
      <c r="GA373" s="90">
        <f>IF(ISNA(VLOOKUP($B373,'[2]1516 Exp_Rev Access'!$F$7:$FS$310,159,FALSE)),"",VLOOKUP($B373,'[2]1516 Exp_Rev Access'!$F$7:$FS$310,159,FALSE))</f>
        <v>0</v>
      </c>
      <c r="GB373" s="90">
        <f>IF(ISNA(VLOOKUP($B373,'[2]1516 Exp_Rev Access'!$F$7:$FS$310,160,FALSE)),"",VLOOKUP($B373,'[2]1516 Exp_Rev Access'!$F$7:$FS$310,160,FALSE))</f>
        <v>0</v>
      </c>
      <c r="GC373" s="90">
        <f>IF(ISNA(VLOOKUP($B373,'[2]1516 Exp_Rev Access'!$F$7:$FS$310,161,FALSE)),"",VLOOKUP($B373,'[2]1516 Exp_Rev Access'!$F$7:$FS$310,161,FALSE))</f>
        <v>0</v>
      </c>
      <c r="GD373" s="90">
        <f>IF(ISNA(VLOOKUP($B373,'[2]1516 Exp_Rev Access'!$F$7:$FS$310,162,FALSE)),"",VLOOKUP($B373,'[2]1516 Exp_Rev Access'!$F$7:$FS$310,162,FALSE))</f>
        <v>0</v>
      </c>
      <c r="GE373" s="90">
        <f>IF(ISNA(VLOOKUP($B373,'[2]1516 Exp_Rev Access'!$F$7:$FS$310,163,FALSE)),"",VLOOKUP($B373,'[2]1516 Exp_Rev Access'!$F$7:$FS$310,163,FALSE))</f>
        <v>0</v>
      </c>
      <c r="GF373" s="90">
        <f>IF(ISNA(VLOOKUP($B373,'[2]1516 Exp_Rev Access'!$F$7:$FS$310,164,FALSE)),"",VLOOKUP($B373,'[2]1516 Exp_Rev Access'!$F$7:$FS$310,164,FALSE))</f>
        <v>0</v>
      </c>
      <c r="GG373" s="90">
        <f>IF(ISNA(VLOOKUP($B373,'[2]1516 Exp_Rev Access'!$F$7:$FS$310,165,FALSE)),"",VLOOKUP($B373,'[2]1516 Exp_Rev Access'!$F$7:$FS$310,165,FALSE))</f>
        <v>0</v>
      </c>
      <c r="GH373" s="90">
        <f>IF(ISNA(VLOOKUP($B373,'[2]1516 Exp_Rev Access'!$F$7:$FS$310,166,FALSE)),"",VLOOKUP($B373,'[2]1516 Exp_Rev Access'!$F$7:$FS$310,166,FALSE))</f>
        <v>0</v>
      </c>
      <c r="GI373" s="90">
        <f>IF(ISNA(VLOOKUP($B373,'[2]1516 Exp_Rev Access'!$F$7:$FS$310,167,FALSE)),"",VLOOKUP($B373,'[2]1516 Exp_Rev Access'!$F$7:$FS$310,167,FALSE))</f>
        <v>0</v>
      </c>
      <c r="GJ373" s="90">
        <f>IF(ISNA(VLOOKUP($B373,'[2]1516 Exp_Rev Access'!$F$7:$FS$310,168,FALSE)),"",VLOOKUP($B373,'[2]1516 Exp_Rev Access'!$F$7:$FS$310,168,FALSE))</f>
        <v>0</v>
      </c>
      <c r="GK373" s="90">
        <f>IF(ISNA(VLOOKUP($B373,'[2]1516 Exp_Rev Access'!$F$7:$FS$310,169,FALSE)),"",VLOOKUP($B373,'[2]1516 Exp_Rev Access'!$F$7:$FS$310,169,FALSE))</f>
        <v>1665</v>
      </c>
      <c r="GL373" s="90">
        <f>IF(ISNA(VLOOKUP($B373,'[2]1516 Exp_Rev Access'!$F$7:$FS$310,170,FALSE)),"",VLOOKUP($B373,'[2]1516 Exp_Rev Access'!$F$7:$FS$310,170,FALSE))</f>
        <v>46447.839999999997</v>
      </c>
      <c r="GM373" s="90">
        <f>IF(ISNA(VLOOKUP($B373,'[2]1516 Exp_Rev Access'!$F$7:$FT$310,171,FALSE)),"",VLOOKUP($B373,'[2]1516 Exp_Rev Access'!$F$7:$FT$310,171,FALSE))</f>
        <v>0</v>
      </c>
      <c r="GN373" s="90">
        <f>IF(ISNA(VLOOKUP($B373,'[2]1516 Exp_Rev Access'!$F$7:$FU$310,172,FALSE)),"",VLOOKUP($B373,'[2]1516 Exp_Rev Access'!$F$7:$FU$310,172,FALSE))</f>
        <v>0</v>
      </c>
      <c r="GO373" s="90">
        <f>IF(ISNA(VLOOKUP($B373,'[2]1516 Exp_Rev Access'!$F$7:$FV$310,173,FALSE)),"",VLOOKUP($B373,'[2]1516 Exp_Rev Access'!$F$7:$FV$310,173,FALSE))</f>
        <v>0</v>
      </c>
      <c r="GP373" s="90">
        <f>IF(ISNA(VLOOKUP($B373,'[2]1516 Exp_Rev Access'!$F$7:$GA$310,174,FALSE)),"",VLOOKUP($B373,'[2]1516 Exp_Rev Access'!$F$7:$GA$310,174,FALSE))</f>
        <v>0</v>
      </c>
      <c r="GQ373" s="90">
        <f>IF(ISNA(VLOOKUP($B373,'[2]1516 Exp_Rev Access'!$F$7:$GA$310,175,FALSE)),"",VLOOKUP($B373,'[2]1516 Exp_Rev Access'!$F$7:$GA$310,175,FALSE))</f>
        <v>0</v>
      </c>
      <c r="GR373" s="90">
        <f>IF(ISNA(VLOOKUP($B373,'[2]1516 Exp_Rev Access'!$F$7:$GA$310,176,FALSE)),"",VLOOKUP($B373,'[2]1516 Exp_Rev Access'!$F$7:$GA$310,176,FALSE))</f>
        <v>0</v>
      </c>
      <c r="GS373" s="90">
        <f>IF(ISNA(VLOOKUP($B373,'[2]1516 Exp_Rev Access'!$F$7:$GA$310,177,FALSE)),"",VLOOKUP($B373,'[2]1516 Exp_Rev Access'!$F$7:$GA$310,177,FALSE))</f>
        <v>0</v>
      </c>
      <c r="GT373" s="90">
        <f>IF(ISNA(VLOOKUP($B373,'[2]1516 Exp_Rev Access'!$F$7:$GA$310,178,FALSE)),"",VLOOKUP($B373,'[2]1516 Exp_Rev Access'!$F$7:$GA$310,178,FALSE))</f>
        <v>0</v>
      </c>
      <c r="GU373" s="53">
        <f t="shared" si="908"/>
        <v>48112.84</v>
      </c>
      <c r="GV373" s="92">
        <f t="shared" si="909"/>
        <v>4.8303288951793612E-3</v>
      </c>
      <c r="GW373" s="114">
        <f t="shared" si="910"/>
        <v>59.218718459985716</v>
      </c>
    </row>
    <row r="374" spans="1:222" s="97" customFormat="1" x14ac:dyDescent="0.2">
      <c r="A374" s="86"/>
      <c r="B374" s="87" t="s">
        <v>731</v>
      </c>
      <c r="C374" s="87" t="s">
        <v>732</v>
      </c>
      <c r="D374" s="88">
        <f>IF(ISNA(VLOOKUP($B374,'[2]1516 enrollment_Rev_Exp by size'!$A$6:$C$325,3,FALSE)),"",VLOOKUP($B374,'[2]1516 enrollment_Rev_Exp by size'!$A$6:$C$325,3,FALSE))</f>
        <v>278.73</v>
      </c>
      <c r="E374" s="89">
        <v>4073659.73</v>
      </c>
      <c r="F374" s="67">
        <f t="shared" si="889"/>
        <v>4073659.7299999995</v>
      </c>
      <c r="G374" s="67">
        <f t="shared" si="890"/>
        <v>0</v>
      </c>
      <c r="H374" s="90">
        <f>IF(ISNA(VLOOKUP($B374,'[2]1516 Exp_Rev Access'!$F$7:$FS$310,2,FALSE)),"",VLOOKUP($B374,'[2]1516 Exp_Rev Access'!$F$7:$FS$310,2,FALSE))</f>
        <v>541701.36</v>
      </c>
      <c r="I374" s="90">
        <f>IF(ISNA(VLOOKUP($B374,'[2]1516 Exp_Rev Access'!$F$7:$FS$310,3,FALSE)),"",VLOOKUP($B374,'[2]1516 Exp_Rev Access'!$F$7:$FS$310,3,FALSE))</f>
        <v>0</v>
      </c>
      <c r="J374" s="90">
        <f>IF(ISNA(VLOOKUP($B374,'[2]1516 Exp_Rev Access'!$F$7:$FS$310,4,FALSE)),"",VLOOKUP($B374,'[2]1516 Exp_Rev Access'!$F$7:$FS$310,4,FALSE))</f>
        <v>0</v>
      </c>
      <c r="K374" s="90">
        <f>IF(ISNA(VLOOKUP($B374,'[2]1516 Exp_Rev Access'!$F$7:$FS$310,5,FALSE)),"-",VLOOKUP($B374,'[2]1516 Exp_Rev Access'!$F$7:$FS$310,5,FALSE))</f>
        <v>0</v>
      </c>
      <c r="L374" s="90">
        <f>IF(ISNA(VLOOKUP($B374,'[2]1516 Exp_Rev Access'!$F$7:$FS$310,6,FALSE)),"",VLOOKUP($B374,'[2]1516 Exp_Rev Access'!$F$7:$FS$310,6,FALSE))</f>
        <v>0</v>
      </c>
      <c r="M374" s="90">
        <f>IF(ISNA(VLOOKUP($B374,'[2]1516 Exp_Rev Access'!$F$7:$FS$310,7,FALSE)),"",VLOOKUP($B374,'[2]1516 Exp_Rev Access'!$F$7:$FS$310,7,FALSE))</f>
        <v>0</v>
      </c>
      <c r="N374" s="53">
        <f t="shared" si="891"/>
        <v>541701.36</v>
      </c>
      <c r="O374" s="91">
        <f t="shared" si="892"/>
        <v>0.1329765851601945</v>
      </c>
      <c r="P374" s="53">
        <f t="shared" si="893"/>
        <v>1943.4627058443652</v>
      </c>
      <c r="Q374" s="90">
        <f>IF(ISNA(VLOOKUP($B374,'[2]1516 Exp_Rev Access'!$F$7:$FS$310,8,FALSE)),"",VLOOKUP($B374,'[2]1516 Exp_Rev Access'!$F$7:$FS$310,8,FALSE))</f>
        <v>1423</v>
      </c>
      <c r="R374" s="90">
        <f>IF(ISNA(VLOOKUP($B374,'[2]1516 Exp_Rev Access'!$F$7:$FS$310,9,FALSE)),"",VLOOKUP($B374,'[2]1516 Exp_Rev Access'!$F$7:$FS$310,9,FALSE))</f>
        <v>0</v>
      </c>
      <c r="S374" s="90">
        <f>IF(ISNA(VLOOKUP($B374,'[2]1516 Exp_Rev Access'!$F$7:$FS$310,10,FALSE)),"",VLOOKUP($B374,'[2]1516 Exp_Rev Access'!$F$7:$FS$310,10,FALSE))</f>
        <v>0</v>
      </c>
      <c r="T374" s="90">
        <f>IF(ISNA(VLOOKUP($B374,'[2]1516 Exp_Rev Access'!$F$7:$FS$310,11,FALSE)),"",VLOOKUP($B374,'[2]1516 Exp_Rev Access'!$F$7:$FS$310,11,FALSE))</f>
        <v>0</v>
      </c>
      <c r="U374" s="90">
        <f>IF(ISNA(VLOOKUP($B374,'[2]1516 Exp_Rev Access'!$F$7:$FS$310,12,FALSE)),"",VLOOKUP($B374,'[2]1516 Exp_Rev Access'!$F$7:$FS$310,12,FALSE))</f>
        <v>0</v>
      </c>
      <c r="V374" s="90">
        <f>IF(ISNA(VLOOKUP($B374,'[2]1516 Exp_Rev Access'!$F$7:$FS$310,13,FALSE)),"",VLOOKUP($B374,'[2]1516 Exp_Rev Access'!$F$7:$FS$310,13,FALSE))</f>
        <v>0</v>
      </c>
      <c r="W374" s="90">
        <f>IF(ISNA(VLOOKUP($B374,'[2]1516 Exp_Rev Access'!$F$7:$FS$310,14,FALSE)),"",VLOOKUP($B374,'[2]1516 Exp_Rev Access'!$F$7:$FS$310,14,FALSE))</f>
        <v>0</v>
      </c>
      <c r="X374" s="90">
        <f>IF(ISNA(VLOOKUP($B374,'[2]1516 Exp_Rev Access'!$F$7:$FS$310,15,FALSE)),"",VLOOKUP($B374,'[2]1516 Exp_Rev Access'!$F$7:$FS$310,15,FALSE))</f>
        <v>22071.5</v>
      </c>
      <c r="Y374" s="90">
        <f>IF(ISNA(VLOOKUP($B374,'[2]1516 Exp_Rev Access'!$F$7:$FS$310,16,FALSE)),"",VLOOKUP($B374,'[2]1516 Exp_Rev Access'!$F$7:$FS$310,16,FALSE))</f>
        <v>335.23</v>
      </c>
      <c r="Z374" s="90">
        <f>IF(ISNA(VLOOKUP($B374,'[2]1516 Exp_Rev Access'!$F$7:$FS$310,17,FALSE)),"",VLOOKUP($B374,'[2]1516 Exp_Rev Access'!$F$7:$FS$310,17,FALSE))</f>
        <v>0</v>
      </c>
      <c r="AA374" s="90">
        <f>IF(ISNA(VLOOKUP($B374,'[2]1516 Exp_Rev Access'!$F$7:$FS$310,18,FALSE)),"",VLOOKUP($B374,'[2]1516 Exp_Rev Access'!$F$7:$FS$310,18,FALSE))</f>
        <v>0</v>
      </c>
      <c r="AB374" s="90">
        <f>IF(ISNA(VLOOKUP($B374,'[2]1516 Exp_Rev Access'!$F$7:$FS$310,19,FALSE)),"",VLOOKUP($B374,'[2]1516 Exp_Rev Access'!$F$7:$FS$310,19,FALSE))</f>
        <v>0</v>
      </c>
      <c r="AC374" s="90">
        <f>IF(ISNA(VLOOKUP($B374,'[2]1516 Exp_Rev Access'!$F$7:$FS$310,20,FALSE)),"",VLOOKUP($B374,'[2]1516 Exp_Rev Access'!$F$7:$FS$310,20,FALSE))</f>
        <v>2584.38</v>
      </c>
      <c r="AD374" s="90">
        <f>IF(ISNA(VLOOKUP($B374,'[2]1516 Exp_Rev Access'!$F$7:$FS$310,21,FALSE)),"",VLOOKUP($B374,'[2]1516 Exp_Rev Access'!$F$7:$FS$310,21,FALSE))</f>
        <v>39689.29</v>
      </c>
      <c r="AE374" s="90">
        <f>IF(ISNA(VLOOKUP($B374,'[2]1516 Exp_Rev Access'!$F$7:$FS$310,22,FALSE)),"",VLOOKUP($B374,'[2]1516 Exp_Rev Access'!$F$7:$FS$310,22,FALSE))</f>
        <v>4325.33</v>
      </c>
      <c r="AF374" s="90">
        <f>IF(ISNA(VLOOKUP($B374,'[2]1516 Exp_Rev Access'!$F$7:$FS$310,23,FALSE)),"",VLOOKUP($B374,'[2]1516 Exp_Rev Access'!$F$7:$FS$310,23,FALSE))</f>
        <v>0</v>
      </c>
      <c r="AG374" s="90">
        <f>IF(ISNA(VLOOKUP($B374,'[2]1516 Exp_Rev Access'!$F$7:$FS$310,24,FALSE)),"",VLOOKUP($B374,'[2]1516 Exp_Rev Access'!$F$7:$FS$310,24,FALSE))</f>
        <v>9597.7900000000009</v>
      </c>
      <c r="AH374" s="90">
        <f>IF(ISNA(VLOOKUP($B374,'[2]1516 Exp_Rev Access'!$F$7:$FS$310,25,FALSE)),"",VLOOKUP($B374,'[2]1516 Exp_Rev Access'!$F$7:$FS$310,25,FALSE))</f>
        <v>48.04</v>
      </c>
      <c r="AI374" s="90">
        <f>IF(ISNA(VLOOKUP($B374,'[2]1516 Exp_Rev Access'!$F$7:$FS$310,26,FALSE)),"",VLOOKUP($B374,'[2]1516 Exp_Rev Access'!$F$7:$FS$310,26,FALSE))</f>
        <v>2250</v>
      </c>
      <c r="AJ374" s="90">
        <f>IF(ISNA(VLOOKUP($B374,'[2]1516 Exp_Rev Access'!$F$7:$FS$310,27,FALSE)),"",VLOOKUP($B374,'[2]1516 Exp_Rev Access'!$F$7:$FS$310,27,FALSE))</f>
        <v>5.2</v>
      </c>
      <c r="AK374" s="90">
        <f>IF(ISNA(VLOOKUP($B374,'[2]1516 Exp_Rev Access'!$F$7:$FS$310,28,FALSE)),"",VLOOKUP($B374,'[2]1516 Exp_Rev Access'!$F$7:$FS$310,28,FALSE))</f>
        <v>21954.720000000001</v>
      </c>
      <c r="AL374" s="90">
        <f>IF(ISNA(VLOOKUP($B374,'[2]1516 Exp_Rev Access'!$F$7:$FS$310,29,FALSE)),"",VLOOKUP($B374,'[2]1516 Exp_Rev Access'!$F$7:$FS$310,29,FALSE))</f>
        <v>0</v>
      </c>
      <c r="AM374" s="53">
        <f t="shared" si="894"/>
        <v>104284.47999999998</v>
      </c>
      <c r="AN374" s="92">
        <f t="shared" si="895"/>
        <v>2.5599703193668555E-2</v>
      </c>
      <c r="AO374" s="68">
        <f t="shared" si="896"/>
        <v>374.14157069565522</v>
      </c>
      <c r="AP374" s="90">
        <f>IF(ISNA(VLOOKUP($B374,'[2]1516 Exp_Rev Access'!$F$7:$FS$310,30,FALSE)),"",VLOOKUP($B374,'[2]1516 Exp_Rev Access'!$F$7:$FS$310,30,FALSE))</f>
        <v>2353998.39</v>
      </c>
      <c r="AQ374" s="90">
        <f>IF(ISNA(VLOOKUP($B374,'[2]1516 Exp_Rev Access'!$F$7:$FS$310,31,FALSE)),"",VLOOKUP($B374,'[2]1516 Exp_Rev Access'!$F$7:$FS$310,31,FALSE))</f>
        <v>55249.11</v>
      </c>
      <c r="AR374" s="90">
        <f>IF(ISNA(VLOOKUP($B374,'[2]1516 Exp_Rev Access'!$F$7:$FS$310,32,FALSE)),"",VLOOKUP($B374,'[2]1516 Exp_Rev Access'!$F$7:$FS$310,32,FALSE))</f>
        <v>235591.28</v>
      </c>
      <c r="AS374" s="90">
        <f>IF(ISNA(VLOOKUP($B374,'[2]1516 Exp_Rev Access'!$F$7:$FS$310,33,FALSE)),"",VLOOKUP($B374,'[2]1516 Exp_Rev Access'!$F$7:$FS$310,33,FALSE))</f>
        <v>0</v>
      </c>
      <c r="AT374" s="90">
        <f>IF(ISNA(VLOOKUP($B374,'[2]1516 Exp_Rev Access'!$F$7:$FS$310,34,FALSE)),"",VLOOKUP($B374,'[2]1516 Exp_Rev Access'!$F$7:$FS$310,34,FALSE))</f>
        <v>0</v>
      </c>
      <c r="AU374" s="53">
        <f t="shared" si="897"/>
        <v>2644838.7799999998</v>
      </c>
      <c r="AV374" s="93">
        <f t="shared" si="898"/>
        <v>0.64925373136160291</v>
      </c>
      <c r="AW374" s="53">
        <f t="shared" si="899"/>
        <v>9488.8916872959489</v>
      </c>
      <c r="AX374" s="90">
        <f>IF(ISNA(VLOOKUP($B374,'[2]1516 Exp_Rev Access'!$F$7:$FS$310,35,FALSE)),"",VLOOKUP($B374,'[2]1516 Exp_Rev Access'!$F$7:$FS$310,35,FALSE))</f>
        <v>120.6</v>
      </c>
      <c r="AY374" s="90">
        <f>IF(ISNA(VLOOKUP($B374,'[2]1516 Exp_Rev Access'!$F$7:$FS$310,36,FALSE)),"",VLOOKUP($B374,'[2]1516 Exp_Rev Access'!$F$7:$FS$310,36,FALSE))</f>
        <v>228449.48</v>
      </c>
      <c r="AZ374" s="90">
        <f>IF(ISNA(VLOOKUP($B374,'[2]1516 Exp_Rev Access'!$F$7:$FS$310,37,FALSE)),"",VLOOKUP($B374,'[2]1516 Exp_Rev Access'!$F$7:$FS$310,37,FALSE))</f>
        <v>0</v>
      </c>
      <c r="BA374" s="90">
        <f>IF(ISNA(VLOOKUP($B374,'[2]1516 Exp_Rev Access'!$F$7:$FS$310,38,FALSE)),"",VLOOKUP($B374,'[2]1516 Exp_Rev Access'!$F$7:$FS$310,38,FALSE))</f>
        <v>0</v>
      </c>
      <c r="BB374" s="90">
        <f>IF(ISNA(VLOOKUP($B374,'[2]1516 Exp_Rev Access'!$F$7:$FS$310,39,FALSE)),"",VLOOKUP($B374,'[2]1516 Exp_Rev Access'!$F$7:$FS$310,39,FALSE))</f>
        <v>0</v>
      </c>
      <c r="BC374" s="90">
        <f>IF(ISNA(VLOOKUP($B374,'[2]1516 Exp_Rev Access'!$F$7:$FS$310,40,FALSE)),"",VLOOKUP($B374,'[2]1516 Exp_Rev Access'!$F$7:$FS$310,40,FALSE))</f>
        <v>71108.13</v>
      </c>
      <c r="BD374" s="90">
        <f>IF(ISNA(VLOOKUP($B374,'[2]1516 Exp_Rev Access'!$F$7:$FS$310,41,FALSE)),"",VLOOKUP($B374,'[2]1516 Exp_Rev Access'!$F$7:$FS$310,41,FALSE))</f>
        <v>0</v>
      </c>
      <c r="BE374" s="90">
        <f>IF(ISNA(VLOOKUP($B374,'[2]1516 Exp_Rev Access'!$F$7:$FS$310,42,FALSE)),"",VLOOKUP($B374,'[2]1516 Exp_Rev Access'!$F$7:$FS$310,42,FALSE))</f>
        <v>563.44000000000005</v>
      </c>
      <c r="BF374" s="90">
        <f>IF(ISNA(VLOOKUP($B374,'[2]1516 Exp_Rev Access'!$F$7:$FS$310,43,FALSE)),"",VLOOKUP($B374,'[2]1516 Exp_Rev Access'!$F$7:$FS$310,43,FALSE))</f>
        <v>0</v>
      </c>
      <c r="BG374" s="90">
        <f>IF(ISNA(VLOOKUP($B374,'[2]1516 Exp_Rev Access'!$F$7:$FS$310,44,FALSE)),"",VLOOKUP($B374,'[2]1516 Exp_Rev Access'!$F$7:$FS$310,44,FALSE))</f>
        <v>2991.08</v>
      </c>
      <c r="BH374" s="90">
        <f>IF(ISNA(VLOOKUP($B374,'[2]1516 Exp_Rev Access'!$F$7:$FS$310,45,FALSE)),"",VLOOKUP($B374,'[2]1516 Exp_Rev Access'!$F$7:$FS$310,45,FALSE))</f>
        <v>0</v>
      </c>
      <c r="BI374" s="90">
        <f>IF(ISNA(VLOOKUP($B374,'[2]1516 Exp_Rev Access'!$F$7:$FS$310,46,FALSE)),"",VLOOKUP($B374,'[2]1516 Exp_Rev Access'!$F$7:$FS$310,46,FALSE))</f>
        <v>0</v>
      </c>
      <c r="BJ374" s="90">
        <f>IF(ISNA(VLOOKUP($B374,'[2]1516 Exp_Rev Access'!$F$7:$FS$310,47,FALSE)),"",VLOOKUP($B374,'[2]1516 Exp_Rev Access'!$F$7:$FS$310,47,FALSE))</f>
        <v>3613.94</v>
      </c>
      <c r="BK374" s="90">
        <f>IF(ISNA(VLOOKUP($B374,'[2]1516 Exp_Rev Access'!$F$7:$FS$310,48,FALSE)),"",VLOOKUP($B374,'[2]1516 Exp_Rev Access'!$F$7:$FS$310,48,FALSE))</f>
        <v>123663.22</v>
      </c>
      <c r="BL374" s="90">
        <f>IF(ISNA(VLOOKUP($B374,'[2]1516 Exp_Rev Access'!$F$7:$FS$310,49,FALSE)),"",VLOOKUP($B374,'[2]1516 Exp_Rev Access'!$F$7:$FS$310,49,FALSE))</f>
        <v>180.9</v>
      </c>
      <c r="BM374" s="90">
        <f>IF(ISNA(VLOOKUP($B374,'[2]1516 Exp_Rev Access'!$F$7:$FS$310,50,FALSE)),"",VLOOKUP($B374,'[2]1516 Exp_Rev Access'!$F$7:$FS$310,50,FALSE))</f>
        <v>0</v>
      </c>
      <c r="BN374" s="90">
        <f>IF(ISNA(VLOOKUP($B374,'[2]1516 Exp_Rev Access'!$F$7:$FS$310,51,FALSE)),"",VLOOKUP($B374,'[2]1516 Exp_Rev Access'!$F$7:$FS$310,51,FALSE))</f>
        <v>0</v>
      </c>
      <c r="BO374" s="90">
        <f>IF(ISNA(VLOOKUP($B374,'[2]1516 Exp_Rev Access'!$F$7:$FS$310,52,FALSE)),"",VLOOKUP($B374,'[2]1516 Exp_Rev Access'!$F$7:$FS$310,52,FALSE))</f>
        <v>0</v>
      </c>
      <c r="BP374" s="90">
        <f>IF(ISNA(VLOOKUP($B374,'[2]1516 Exp_Rev Access'!$F$7:$FS$310,53,FALSE)),"",VLOOKUP($B374,'[2]1516 Exp_Rev Access'!$F$7:$FS$310,53,FALSE))</f>
        <v>0</v>
      </c>
      <c r="BQ374" s="90">
        <f>IF(ISNA(VLOOKUP($B374,'[2]1516 Exp_Rev Access'!$F$7:$FS$310,54,FALSE)),"",VLOOKUP($B374,'[2]1516 Exp_Rev Access'!$F$7:$FS$310,54,FALSE))</f>
        <v>0</v>
      </c>
      <c r="BR374" s="90">
        <f>IF(ISNA(VLOOKUP($B374,'[2]1516 Exp_Rev Access'!$F$7:$FS$310,55,FALSE)),"",VLOOKUP($B374,'[2]1516 Exp_Rev Access'!$F$7:$FS$310,55,FALSE))</f>
        <v>0</v>
      </c>
      <c r="BS374" s="90">
        <f>IF(ISNA(VLOOKUP($B374,'[2]1516 Exp_Rev Access'!$F$7:$FS$310,56,FALSE)),"",VLOOKUP($B374,'[2]1516 Exp_Rev Access'!$F$7:$FS$310,56,FALSE))</f>
        <v>0</v>
      </c>
      <c r="BT374" s="90">
        <f>IF(ISNA(VLOOKUP($B374,'[2]1516 Exp_Rev Access'!$F$7:$FS$310,57,FALSE)),"",VLOOKUP($B374,'[2]1516 Exp_Rev Access'!$F$7:$FS$310,57,FALSE))</f>
        <v>0</v>
      </c>
      <c r="BU374" s="90">
        <f>IF(ISNA(VLOOKUP($B374,'[2]1516 Exp_Rev Access'!$F$7:$FS$310,58,FALSE)),"",VLOOKUP($B374,'[2]1516 Exp_Rev Access'!$F$7:$FS$310,58,FALSE))</f>
        <v>0</v>
      </c>
      <c r="BV374" s="53">
        <f t="shared" si="900"/>
        <v>430690.79000000004</v>
      </c>
      <c r="BW374" s="92">
        <f t="shared" si="901"/>
        <v>0.10572576467990862</v>
      </c>
      <c r="BX374" s="68">
        <f t="shared" si="902"/>
        <v>1545.1899329099847</v>
      </c>
      <c r="BY374" s="90">
        <f>IF(ISNA(VLOOKUP($B374,'[2]1516 Exp_Rev Access'!$F$7:$FS$310,59,FALSE)),"",VLOOKUP($B374,'[2]1516 Exp_Rev Access'!$F$7:$FS$310,59,FALSE))</f>
        <v>0</v>
      </c>
      <c r="BZ374" s="90">
        <f>IF(ISNA(VLOOKUP($B374,'[2]1516 Exp_Rev Access'!$F$7:$FS$310,60,FALSE)),"",VLOOKUP($B374,'[2]1516 Exp_Rev Access'!$F$7:$FS$310,60,FALSE))</f>
        <v>0</v>
      </c>
      <c r="CA374" s="90">
        <f>IF(ISNA(VLOOKUP($B374,'[2]1516 Exp_Rev Access'!$F$7:$FS$310,61,FALSE)),"",VLOOKUP($B374,'[2]1516 Exp_Rev Access'!$F$7:$FS$310,61,FALSE))</f>
        <v>0</v>
      </c>
      <c r="CB374" s="90">
        <f>IF(ISNA(VLOOKUP($B374,'[2]1516 Exp_Rev Access'!$F$7:$FS$310,62,FALSE)),"",VLOOKUP($B374,'[2]1516 Exp_Rev Access'!$F$7:$FS$310,62,FALSE))</f>
        <v>0</v>
      </c>
      <c r="CC374" s="90">
        <f>IF(ISNA(VLOOKUP($B374,'[2]1516 Exp_Rev Access'!$F$7:$FS$310,63,FALSE)),"",VLOOKUP($B374,'[2]1516 Exp_Rev Access'!$F$7:$FS$310,63,FALSE))</f>
        <v>51.03</v>
      </c>
      <c r="CD374" s="90">
        <f>IF(ISNA(VLOOKUP($B374,'[2]1516 Exp_Rev Access'!$F$7:$FS$310,64,FALSE)),"",VLOOKUP($B374,'[2]1516 Exp_Rev Access'!$F$7:$FS$310,64,FALSE))</f>
        <v>0</v>
      </c>
      <c r="CE374" s="53">
        <f t="shared" si="903"/>
        <v>51.03</v>
      </c>
      <c r="CF374" s="92">
        <f>CE374/E374</f>
        <v>1.2526819465110308E-5</v>
      </c>
      <c r="CG374" s="94">
        <f t="shared" si="904"/>
        <v>0.18308040038747173</v>
      </c>
      <c r="CH374" s="90">
        <f>IF(ISNA(VLOOKUP($B374,'[2]1516 Exp_Rev Access'!$F$7:$FS$310,65,FALSE)),"",VLOOKUP($B374,'[2]1516 Exp_Rev Access'!$F$7:$FS$310,65,FALSE))</f>
        <v>0</v>
      </c>
      <c r="CI374" s="90">
        <f>IF(ISNA(VLOOKUP($B374,'[2]1516 Exp_Rev Access'!$F$7:$FS$310,66,FALSE)),"",VLOOKUP($B374,'[2]1516 Exp_Rev Access'!$F$7:$FS$310,66,FALSE))</f>
        <v>0</v>
      </c>
      <c r="CJ374" s="90">
        <f>IF(ISNA(VLOOKUP($B374,'[2]1516 Exp_Rev Access'!$F$7:$FS$310,67,FALSE)),"",VLOOKUP($B374,'[2]1516 Exp_Rev Access'!$F$7:$FS$310,67,FALSE))</f>
        <v>0</v>
      </c>
      <c r="CK374" s="90">
        <f>IF(ISNA(VLOOKUP($B374,'[2]1516 Exp_Rev Access'!$F$7:$FS$310,68,FALSE)),"",VLOOKUP($B374,'[2]1516 Exp_Rev Access'!$F$7:$FS$310,68,FALSE))</f>
        <v>0</v>
      </c>
      <c r="CL374" s="90">
        <f>IF(ISNA(VLOOKUP($B374,'[2]1516 Exp_Rev Access'!$F$7:$FS$310,69,FALSE)),"",VLOOKUP($B374,'[2]1516 Exp_Rev Access'!$F$7:$FS$310,69,FALSE))</f>
        <v>0</v>
      </c>
      <c r="CM374" s="90">
        <f>IF(ISNA(VLOOKUP($B374,'[2]1516 Exp_Rev Access'!$F$7:$FS$310,70,FALSE)),"",VLOOKUP($B374,'[2]1516 Exp_Rev Access'!$F$7:$FS$310,70,FALSE))</f>
        <v>0</v>
      </c>
      <c r="CN374" s="90">
        <f>IF(ISNA(VLOOKUP($B374,'[2]1516 Exp_Rev Access'!$F$7:$FS$310,71,FALSE)),"",VLOOKUP($B374,'[2]1516 Exp_Rev Access'!$F$7:$FS$310,71,FALSE))</f>
        <v>0</v>
      </c>
      <c r="CO374" s="90">
        <f>IF(ISNA(VLOOKUP($B374,'[2]1516 Exp_Rev Access'!$F$7:$FS$310,72,FALSE)),"",VLOOKUP($B374,'[2]1516 Exp_Rev Access'!$F$7:$FS$310,72,FALSE))</f>
        <v>0</v>
      </c>
      <c r="CP374" s="90">
        <f>IF(ISNA(VLOOKUP($B374,'[2]1516 Exp_Rev Access'!$F$7:$FS$310,73,FALSE)),"",VLOOKUP($B374,'[2]1516 Exp_Rev Access'!$F$7:$FS$310,73,FALSE))</f>
        <v>0</v>
      </c>
      <c r="CQ374" s="90">
        <f>IF(ISNA(VLOOKUP($B374,'[2]1516 Exp_Rev Access'!$F$7:$FS$310,74,FALSE)),"",VLOOKUP($B374,'[2]1516 Exp_Rev Access'!$F$7:$FS$310,74,FALSE))</f>
        <v>62078.41</v>
      </c>
      <c r="CR374" s="90">
        <f>IF(ISNA(VLOOKUP($B374,'[2]1516 Exp_Rev Access'!$F$7:$FS$310,75,FALSE)),"",VLOOKUP($B374,'[2]1516 Exp_Rev Access'!$F$7:$FS$310,75,FALSE))</f>
        <v>0</v>
      </c>
      <c r="CS374" s="90">
        <f>IF(ISNA(VLOOKUP($B374,'[2]1516 Exp_Rev Access'!$F$7:$FS$310,76,FALSE)),"",VLOOKUP($B374,'[2]1516 Exp_Rev Access'!$F$7:$FS$310,76,FALSE))</f>
        <v>6131.42</v>
      </c>
      <c r="CT374" s="90">
        <f>IF(ISNA(VLOOKUP($B374,'[2]1516 Exp_Rev Access'!$F$7:$FS$310,77,FALSE)),"",VLOOKUP($B374,'[2]1516 Exp_Rev Access'!$F$7:$FS$310,77,FALSE))</f>
        <v>0</v>
      </c>
      <c r="CU374" s="90">
        <f>IF(ISNA(VLOOKUP($B374,'[2]1516 Exp_Rev Access'!$F$7:$FS$310,78,FALSE)),"",VLOOKUP($B374,'[2]1516 Exp_Rev Access'!$F$7:$FS$310,78,FALSE))</f>
        <v>82177.960000000006</v>
      </c>
      <c r="CV374" s="90">
        <f>IF(ISNA(VLOOKUP($B374,'[2]1516 Exp_Rev Access'!$F$7:$FS$310,79,FALSE)),"",VLOOKUP($B374,'[2]1516 Exp_Rev Access'!$F$7:$FS$310,79,FALSE))</f>
        <v>48317.96</v>
      </c>
      <c r="CW374" s="90">
        <f>IF(ISNA(VLOOKUP($B374,'[2]1516 Exp_Rev Access'!$F$7:$FS$310,80,FALSE)),"",VLOOKUP($B374,'[2]1516 Exp_Rev Access'!$F$7:$FS$310,80,FALSE))</f>
        <v>0</v>
      </c>
      <c r="CX374" s="90">
        <f>IF(ISNA(VLOOKUP($B374,'[2]1516 Exp_Rev Access'!$F$7:$FS$310,81,FALSE)),"",VLOOKUP($B374,'[2]1516 Exp_Rev Access'!$F$7:$FS$310,81,FALSE))</f>
        <v>0</v>
      </c>
      <c r="CY374" s="90">
        <f>IF(ISNA(VLOOKUP($B374,'[2]1516 Exp_Rev Access'!$F$7:$FS$310,82,FALSE)),"",VLOOKUP($B374,'[2]1516 Exp_Rev Access'!$F$7:$FS$310,82,FALSE))</f>
        <v>0</v>
      </c>
      <c r="CZ374" s="90">
        <f>IF(ISNA(VLOOKUP($B374,'[2]1516 Exp_Rev Access'!$F$7:$FS$310,83,FALSE)),"",VLOOKUP($B374,'[2]1516 Exp_Rev Access'!$F$7:$FS$310,83,FALSE))</f>
        <v>0</v>
      </c>
      <c r="DA374" s="90">
        <f>IF(ISNA(VLOOKUP($B374,'[2]1516 Exp_Rev Access'!$F$7:$FS$310,84,FALSE)),"",VLOOKUP($B374,'[2]1516 Exp_Rev Access'!$F$7:$FS$310,84,FALSE))</f>
        <v>0</v>
      </c>
      <c r="DB374" s="90">
        <f>IF(ISNA(VLOOKUP($B374,'[2]1516 Exp_Rev Access'!$F$7:$FS$310,85,FALSE)),"",VLOOKUP($B374,'[2]1516 Exp_Rev Access'!$F$7:$FS$310,85,FALSE))</f>
        <v>0</v>
      </c>
      <c r="DC374" s="90">
        <f>IF(ISNA(VLOOKUP($B374,'[2]1516 Exp_Rev Access'!$F$7:$FS$310,86,FALSE)),"",VLOOKUP($B374,'[2]1516 Exp_Rev Access'!$F$7:$FS$310,86,FALSE))</f>
        <v>0</v>
      </c>
      <c r="DD374" s="90">
        <f>IF(ISNA(VLOOKUP($B374,'[2]1516 Exp_Rev Access'!$F$7:$FS$310,87,FALSE)),"",VLOOKUP($B374,'[2]1516 Exp_Rev Access'!$F$7:$FS$310,87,FALSE))</f>
        <v>0</v>
      </c>
      <c r="DE374" s="90">
        <f>IF(ISNA(VLOOKUP($B374,'[2]1516 Exp_Rev Access'!$F$7:$FS$310,88,FALSE)),"",VLOOKUP($B374,'[2]1516 Exp_Rev Access'!$F$7:$FS$310,88,FALSE))</f>
        <v>0</v>
      </c>
      <c r="DF374" s="90">
        <f>IF(ISNA(VLOOKUP($B374,'[2]1516 Exp_Rev Access'!$F$7:$FS$310,89,FALSE)),"",VLOOKUP($B374,'[2]1516 Exp_Rev Access'!$F$7:$FS$310,89,FALSE))</f>
        <v>0</v>
      </c>
      <c r="DG374" s="90">
        <f>IF(ISNA(VLOOKUP($B374,'[2]1516 Exp_Rev Access'!$F$7:$FS$310,90,FALSE)),"",VLOOKUP($B374,'[2]1516 Exp_Rev Access'!$F$7:$FS$310,90,FALSE))</f>
        <v>0</v>
      </c>
      <c r="DH374" s="90">
        <f>IF(ISNA(VLOOKUP($B374,'[2]1516 Exp_Rev Access'!$F$7:$FS$310,91,FALSE)),"",VLOOKUP($B374,'[2]1516 Exp_Rev Access'!$F$7:$FS$310,91,FALSE))</f>
        <v>9373.4699999999993</v>
      </c>
      <c r="DI374" s="90">
        <f>IF(ISNA(VLOOKUP($B374,'[2]1516 Exp_Rev Access'!$F$7:$FS$310,92,FALSE)),"",VLOOKUP($B374,'[2]1516 Exp_Rev Access'!$F$7:$FS$310,92,FALSE))</f>
        <v>85707.72</v>
      </c>
      <c r="DJ374" s="90">
        <f>IF(ISNA(VLOOKUP($B374,'[2]1516 Exp_Rev Access'!$F$7:$FS$310,93,FALSE)),"",VLOOKUP($B374,'[2]1516 Exp_Rev Access'!$F$7:$FS$310,93,FALSE))</f>
        <v>0</v>
      </c>
      <c r="DK374" s="90">
        <f>IF(ISNA(VLOOKUP($B374,'[2]1516 Exp_Rev Access'!$F$7:$FS$310,94,FALSE)),"",VLOOKUP($B374,'[2]1516 Exp_Rev Access'!$F$7:$FS$310,94,FALSE))</f>
        <v>0</v>
      </c>
      <c r="DL374" s="90">
        <f>IF(ISNA(VLOOKUP($B374,'[2]1516 Exp_Rev Access'!$F$7:$FS$310,95,FALSE)),"",VLOOKUP($B374,'[2]1516 Exp_Rev Access'!$F$7:$FS$310,95,FALSE))</f>
        <v>0</v>
      </c>
      <c r="DM374" s="90">
        <f>IF(ISNA(VLOOKUP($B374,'[2]1516 Exp_Rev Access'!$F$7:$FS$310,96,FALSE)),"",VLOOKUP($B374,'[2]1516 Exp_Rev Access'!$F$7:$FS$310,96,FALSE))</f>
        <v>0</v>
      </c>
      <c r="DN374" s="90">
        <f>IF(ISNA(VLOOKUP($B374,'[2]1516 Exp_Rev Access'!$F$7:$FS$310,97,FALSE)),"",VLOOKUP($B374,'[2]1516 Exp_Rev Access'!$F$7:$FS$310,97,FALSE))</f>
        <v>0</v>
      </c>
      <c r="DO374" s="90">
        <f>IF(ISNA(VLOOKUP($B374,'[2]1516 Exp_Rev Access'!$F$7:$FS$310,98,FALSE)),"",VLOOKUP($B374,'[2]1516 Exp_Rev Access'!$F$7:$FS$310,98,FALSE))</f>
        <v>0</v>
      </c>
      <c r="DP374" s="90">
        <f>IF(ISNA(VLOOKUP($B374,'[2]1516 Exp_Rev Access'!$F$7:$FS$310,99,FALSE)),"",VLOOKUP($B374,'[2]1516 Exp_Rev Access'!$F$7:$FS$310,99,FALSE))</f>
        <v>0</v>
      </c>
      <c r="DQ374" s="90">
        <f>IF(ISNA(VLOOKUP($B374,'[2]1516 Exp_Rev Access'!$F$7:$FS$310,100,FALSE)),"",VLOOKUP($B374,'[2]1516 Exp_Rev Access'!$F$7:$FS$310,100,FALSE))</f>
        <v>0</v>
      </c>
      <c r="DR374" s="90">
        <f>IF(ISNA(VLOOKUP($B374,'[2]1516 Exp_Rev Access'!$F$7:$FS$310,101,FALSE)),"",VLOOKUP($B374,'[2]1516 Exp_Rev Access'!$F$7:$FS$310,101,FALSE))</f>
        <v>0</v>
      </c>
      <c r="DS374" s="90">
        <f>IF(ISNA(VLOOKUP($B374,'[2]1516 Exp_Rev Access'!$F$7:$FS$310,102,FALSE)),"",VLOOKUP($B374,'[2]1516 Exp_Rev Access'!$F$7:$FS$310,102,FALSE))</f>
        <v>0</v>
      </c>
      <c r="DT374" s="90">
        <f>IF(ISNA(VLOOKUP($B374,'[2]1516 Exp_Rev Access'!$F$7:$FS$310,103,FALSE)),"",VLOOKUP($B374,'[2]1516 Exp_Rev Access'!$F$7:$FS$310,103,FALSE))</f>
        <v>0</v>
      </c>
      <c r="DU374" s="90">
        <f>IF(ISNA(VLOOKUP($B374,'[2]1516 Exp_Rev Access'!$F$7:$FS$310,104,FALSE)),"",VLOOKUP($B374,'[2]1516 Exp_Rev Access'!$F$7:$FS$310,104,FALSE))</f>
        <v>0</v>
      </c>
      <c r="DV374" s="90">
        <f>IF(ISNA(VLOOKUP($B374,'[2]1516 Exp_Rev Access'!$F$7:$FS$310,104,FALSE)),"",VLOOKUP($B374,'[2]1516 Exp_Rev Access'!$F$7:$FS$310,104,FALSE))</f>
        <v>0</v>
      </c>
      <c r="DW374" s="90">
        <f>IF(ISNA(VLOOKUP($B374,'[2]1516 Exp_Rev Access'!$F$7:$FS$310,104,FALSE)),"",VLOOKUP($B374,'[2]1516 Exp_Rev Access'!$F$7:$FS$310,104,FALSE))</f>
        <v>0</v>
      </c>
      <c r="DX374" s="90">
        <f>IF(ISNA(VLOOKUP($B374,'[2]1516 Exp_Rev Access'!$F$7:$FS$310,104,FALSE)),"",VLOOKUP($B374,'[2]1516 Exp_Rev Access'!$F$7:$FS$310,104,FALSE))</f>
        <v>0</v>
      </c>
      <c r="DY374" s="90">
        <f>IF(ISNA(VLOOKUP($B374,'[2]1516 Exp_Rev Access'!$F$7:$FS$310,108,FALSE)),"",VLOOKUP($B374,'[2]1516 Exp_Rev Access'!$F$7:$FS$310,108,FALSE))</f>
        <v>0</v>
      </c>
      <c r="DZ374" s="90">
        <f>IF(ISNA(VLOOKUP($B374,'[2]1516 Exp_Rev Access'!$F$7:$FS$310,109,FALSE)),"",VLOOKUP($B374,'[2]1516 Exp_Rev Access'!$F$7:$FS$310,109,FALSE))</f>
        <v>0</v>
      </c>
      <c r="EA374" s="90">
        <f>IF(ISNA(VLOOKUP($B374,'[2]1516 Exp_Rev Access'!$F$7:$FS$310,110,FALSE)),"",VLOOKUP($B374,'[2]1516 Exp_Rev Access'!$F$7:$FS$310,110,FALSE))</f>
        <v>0</v>
      </c>
      <c r="EB374" s="90">
        <f>IF(ISNA(VLOOKUP($B374,'[2]1516 Exp_Rev Access'!$F$7:$FS$310,111,FALSE)),"",VLOOKUP($B374,'[2]1516 Exp_Rev Access'!$F$7:$FS$310,111,FALSE))</f>
        <v>0</v>
      </c>
      <c r="EC374" s="90">
        <f>IF(ISNA(VLOOKUP($B374,'[2]1516 Exp_Rev Access'!$F$7:$FS$310,112,FALSE)),"",VLOOKUP($B374,'[2]1516 Exp_Rev Access'!$F$7:$FS$310,112,FALSE))</f>
        <v>0</v>
      </c>
      <c r="ED374" s="90">
        <f>IF(ISNA(VLOOKUP($B374,'[2]1516 Exp_Rev Access'!$F$7:$FS$310,113,FALSE)),"",VLOOKUP($B374,'[2]1516 Exp_Rev Access'!$F$7:$FS$310,113,FALSE))</f>
        <v>0</v>
      </c>
      <c r="EE374" s="90">
        <f>IF(ISNA(VLOOKUP($B374,'[2]1516 Exp_Rev Access'!$F$7:$FS$310,114,FALSE)),"",VLOOKUP($B374,'[2]1516 Exp_Rev Access'!$F$7:$FS$310,114,FALSE))</f>
        <v>0</v>
      </c>
      <c r="EF374" s="90">
        <f>IF(ISNA(VLOOKUP($B374,'[2]1516 Exp_Rev Access'!$F$7:$FS$310,115,FALSE)),"",VLOOKUP($B374,'[2]1516 Exp_Rev Access'!$F$7:$FS$310,115,FALSE))</f>
        <v>0</v>
      </c>
      <c r="EG374" s="90">
        <f>IF(ISNA(VLOOKUP($B374,'[2]1516 Exp_Rev Access'!$F$7:$FS$310,116,FALSE)),"",VLOOKUP($B374,'[2]1516 Exp_Rev Access'!$F$7:$FS$310,116,FALSE))</f>
        <v>0</v>
      </c>
      <c r="EH374" s="90">
        <f>IF(ISNA(VLOOKUP($B374,'[2]1516 Exp_Rev Access'!$F$7:$FS$310,117,FALSE)),"",VLOOKUP($B374,'[2]1516 Exp_Rev Access'!$F$7:$FS$310,117,FALSE))</f>
        <v>0</v>
      </c>
      <c r="EI374" s="90">
        <f>IF(ISNA(VLOOKUP($B374,'[2]1516 Exp_Rev Access'!$F$7:$FS$310,118,FALSE)),"",VLOOKUP($B374,'[2]1516 Exp_Rev Access'!$F$7:$FS$310,118,FALSE))</f>
        <v>0</v>
      </c>
      <c r="EJ374" s="90">
        <f>IF(ISNA(VLOOKUP($B374,'[2]1516 Exp_Rev Access'!$F$7:$FS$310,119,FALSE)),"",VLOOKUP($B374,'[2]1516 Exp_Rev Access'!$F$7:$FS$310,119,FALSE))</f>
        <v>0</v>
      </c>
      <c r="EK374" s="90">
        <f>IF(ISNA(VLOOKUP($B374,'[2]1516 Exp_Rev Access'!$F$7:$FS$310,120,FALSE)),"",VLOOKUP($B374,'[2]1516 Exp_Rev Access'!$F$7:$FS$310,120,FALSE))</f>
        <v>0</v>
      </c>
      <c r="EL374" s="90">
        <f>IF(ISNA(VLOOKUP($B374,'[2]1516 Exp_Rev Access'!$F$7:$FS$310,121,FALSE)),"",VLOOKUP($B374,'[2]1516 Exp_Rev Access'!$F$7:$FS$310,121,FALSE))</f>
        <v>0</v>
      </c>
      <c r="EM374" s="90">
        <f>IF(ISNA(VLOOKUP($B374,'[2]1516 Exp_Rev Access'!$F$7:$FS$310,122,FALSE)),"",VLOOKUP($B374,'[2]1516 Exp_Rev Access'!$F$7:$FS$310,122,FALSE))</f>
        <v>0</v>
      </c>
      <c r="EN374" s="90">
        <f>IF(ISNA(VLOOKUP($B374,'[2]1516 Exp_Rev Access'!$F$7:$FS$310,123,FALSE)),"",VLOOKUP($B374,'[2]1516 Exp_Rev Access'!$F$7:$FS$310,123,FALSE))</f>
        <v>0</v>
      </c>
      <c r="EO374" s="90">
        <f>IF(ISNA(VLOOKUP($B374,'[2]1516 Exp_Rev Access'!$F$7:$FS$310,124,FALSE)),"",VLOOKUP($B374,'[2]1516 Exp_Rev Access'!$F$7:$FS$310,124,FALSE))</f>
        <v>0</v>
      </c>
      <c r="EP374" s="90">
        <f>IF(ISNA(VLOOKUP($B374,'[2]1516 Exp_Rev Access'!$F$7:$FS$310,125,FALSE)),"",VLOOKUP($B374,'[2]1516 Exp_Rev Access'!$F$7:$FS$310,125,FALSE))</f>
        <v>0</v>
      </c>
      <c r="EQ374" s="90">
        <f>IF(ISNA(VLOOKUP($B374,'[2]1516 Exp_Rev Access'!$F$7:$FS$310,126,FALSE)),"",VLOOKUP($B374,'[2]1516 Exp_Rev Access'!$F$7:$FS$310,126,FALSE))</f>
        <v>0</v>
      </c>
      <c r="ER374" s="90">
        <f>IF(ISNA(VLOOKUP($B374,'[2]1516 Exp_Rev Access'!$F$7:$FS$310,127,FALSE)),"",VLOOKUP($B374,'[2]1516 Exp_Rev Access'!$F$7:$FS$310,127,FALSE))</f>
        <v>0</v>
      </c>
      <c r="ES374" s="90">
        <f>IF(ISNA(VLOOKUP($B374,'[2]1516 Exp_Rev Access'!$F$7:$FS$310,128,FALSE)),"",VLOOKUP($B374,'[2]1516 Exp_Rev Access'!$F$7:$FS$310,128,FALSE))</f>
        <v>0</v>
      </c>
      <c r="ET374" s="90">
        <f>IF(ISNA(VLOOKUP($B374,'[2]1516 Exp_Rev Access'!$F$7:$FS$310,129,FALSE)),"",VLOOKUP($B374,'[2]1516 Exp_Rev Access'!$F$7:$FS$310,129,FALSE))</f>
        <v>0</v>
      </c>
      <c r="EU374" s="90">
        <f>IF(ISNA(VLOOKUP($B374,'[2]1516 Exp_Rev Access'!$F$7:$FS$310,130,FALSE)),"",VLOOKUP($B374,'[2]1516 Exp_Rev Access'!$F$7:$FS$310,130,FALSE))</f>
        <v>0</v>
      </c>
      <c r="EV374" s="90">
        <f>IF(ISNA(VLOOKUP($B374,'[2]1516 Exp_Rev Access'!$F$7:$FS$310,131,FALSE)),"",VLOOKUP($B374,'[2]1516 Exp_Rev Access'!$F$7:$FS$310,131,FALSE))</f>
        <v>0</v>
      </c>
      <c r="EW374" s="90">
        <f>IF(ISNA(VLOOKUP($B374,'[2]1516 Exp_Rev Access'!$F$7:$FS$310,132,FALSE)),"",VLOOKUP($B374,'[2]1516 Exp_Rev Access'!$F$7:$FS$310,132,FALSE))</f>
        <v>0</v>
      </c>
      <c r="EX374" s="90">
        <f>IF(ISNA(VLOOKUP($B374,'[2]1516 Exp_Rev Access'!$F$7:$FS$310,133,FALSE)),"",VLOOKUP($B374,'[2]1516 Exp_Rev Access'!$F$7:$FS$310,133,FALSE))</f>
        <v>0</v>
      </c>
      <c r="EY374" s="90">
        <f>IF(ISNA(VLOOKUP($B374,'[2]1516 Exp_Rev Access'!$F$7:$FS$310,134,FALSE)),"",VLOOKUP($B374,'[2]1516 Exp_Rev Access'!$F$7:$FS$310,134,FALSE))</f>
        <v>0</v>
      </c>
      <c r="EZ374" s="90">
        <f>IF(ISNA(VLOOKUP($B374,'[2]1516 Exp_Rev Access'!$F$7:$FS$310,135,FALSE)),"",VLOOKUP($B374,'[2]1516 Exp_Rev Access'!$F$7:$FS$310,135,FALSE))</f>
        <v>0</v>
      </c>
      <c r="FA374" s="90">
        <f>IF(ISNA(VLOOKUP($B374,'[2]1516 Exp_Rev Access'!$F$7:$FS$310,136,FALSE)),"",VLOOKUP($B374,'[2]1516 Exp_Rev Access'!$F$7:$FS$310,136,FALSE))</f>
        <v>0</v>
      </c>
      <c r="FB374" s="90">
        <f>IF(ISNA(VLOOKUP($B374,'[2]1516 Exp_Rev Access'!$F$7:$FS$310,137,FALSE)),"",VLOOKUP($B374,'[2]1516 Exp_Rev Access'!$F$7:$FS$310,137,FALSE))</f>
        <v>0</v>
      </c>
      <c r="FC374" s="90">
        <f>IF(ISNA(VLOOKUP($B374,'[2]1516 Exp_Rev Access'!$F$7:$FS$310,138,FALSE)),"",VLOOKUP($B374,'[2]1516 Exp_Rev Access'!$F$7:$FS$310,138,FALSE))</f>
        <v>0</v>
      </c>
      <c r="FD374" s="90">
        <f>IF(ISNA(VLOOKUP($B374,'[2]1516 Exp_Rev Access'!$F$7:$FS$310,139,FALSE)),"",VLOOKUP($B374,'[2]1516 Exp_Rev Access'!$F$7:$FS$310,139,FALSE))</f>
        <v>0</v>
      </c>
      <c r="FE374" s="90">
        <f>IF(ISNA(VLOOKUP($B374,'[2]1516 Exp_Rev Access'!$F$7:$FS$310,140,FALSE)),"",VLOOKUP($B374,'[2]1516 Exp_Rev Access'!$F$7:$FS$310,140,FALSE))</f>
        <v>0</v>
      </c>
      <c r="FF374" s="90">
        <f>IF(ISNA(VLOOKUP($B374,'[2]1516 Exp_Rev Access'!$F$7:$FS$310,141,FALSE)),"",VLOOKUP($B374,'[2]1516 Exp_Rev Access'!$F$7:$FS$310,141,FALSE))</f>
        <v>0</v>
      </c>
      <c r="FG374" s="90">
        <f>IF(ISNA(VLOOKUP($B374,'[2]1516 Exp_Rev Access'!$F$7:$FS$310,142,FALSE)),"",VLOOKUP($B374,'[2]1516 Exp_Rev Access'!$F$7:$FS$310,142,FALSE))</f>
        <v>0</v>
      </c>
      <c r="FH374" s="90">
        <f>IF(ISNA(VLOOKUP($B374,'[2]1516 Exp_Rev Access'!$F$7:$FS$310,143,FALSE)),"",VLOOKUP($B374,'[2]1516 Exp_Rev Access'!$F$7:$FS$310,143,FALSE))</f>
        <v>0</v>
      </c>
      <c r="FI374" s="90">
        <f>IF(ISNA(VLOOKUP($B374,'[2]1516 Exp_Rev Access'!$F$7:$FS$310,144,FALSE)),"",VLOOKUP($B374,'[2]1516 Exp_Rev Access'!$F$7:$FS$310,144,FALSE))</f>
        <v>0</v>
      </c>
      <c r="FJ374" s="90">
        <f>IF(ISNA(VLOOKUP($B374,'[2]1516 Exp_Rev Access'!$F$7:$FS$310,145,FALSE)),"",VLOOKUP($B374,'[2]1516 Exp_Rev Access'!$F$7:$FS$310,145,FALSE))</f>
        <v>0</v>
      </c>
      <c r="FK374" s="90">
        <f>IF(ISNA(VLOOKUP($B374,'[2]1516 Exp_Rev Access'!$F$7:$FS$310,146,FALSE)),"",VLOOKUP($B374,'[2]1516 Exp_Rev Access'!$F$7:$FS$310,146,FALSE))</f>
        <v>0</v>
      </c>
      <c r="FL374" s="90">
        <f>IF(ISNA(VLOOKUP($B374,'[2]1516 Exp_Rev Access'!$F$7:$FS$310,1147,FALSE)),"",VLOOKUP($B374,'[2]1516 Exp_Rev Access'!$F$7:$FS$310,147,FALSE))</f>
        <v>0</v>
      </c>
      <c r="FM374" s="90">
        <f>IF(ISNA(VLOOKUP($B374,'[2]1516 Exp_Rev Access'!$F$7:$FS$310,148,FALSE)),"",VLOOKUP($B374,'[2]1516 Exp_Rev Access'!$F$7:$FS$310,148,FALSE))</f>
        <v>0</v>
      </c>
      <c r="FN374" s="90">
        <f>IF(ISNA(VLOOKUP($B374,'[2]1516 Exp_Rev Access'!$F$7:$FS$310,149,FALSE)),"",VLOOKUP($B374,'[2]1516 Exp_Rev Access'!$F$7:$FS$310,149,FALSE))</f>
        <v>0</v>
      </c>
      <c r="FO374" s="90">
        <f>IF(ISNA(VLOOKUP($B374,'[2]1516 Exp_Rev Access'!$F$7:$FS$310,150,FALSE)),"",VLOOKUP($B374,'[2]1516 Exp_Rev Access'!$F$7:$FS$310,150,FALSE))</f>
        <v>0</v>
      </c>
      <c r="FP374" s="90">
        <f>IF(ISNA(VLOOKUP($B374,'[2]1516 Exp_Rev Access'!$F$7:$FS$310,151,FALSE)),"",VLOOKUP($B374,'[2]1516 Exp_Rev Access'!$F$7:$FS$310,151,FALSE))</f>
        <v>0</v>
      </c>
      <c r="FQ374" s="90">
        <f>IF(ISNA(VLOOKUP($B374,'[2]1516 Exp_Rev Access'!$F$7:$FS$310,152,FALSE)),"",VLOOKUP($B374,'[2]1516 Exp_Rev Access'!$F$7:$FS$310,152,FALSE))</f>
        <v>0</v>
      </c>
      <c r="FR374" s="90">
        <f>IF(ISNA(VLOOKUP($B374,'[2]1516 Exp_Rev Access'!$F$7:$FS$310,153,FALSE)),"",VLOOKUP($B374,'[2]1516 Exp_Rev Access'!$F$7:$FS$310,153,FALSE))</f>
        <v>4386.1000000000004</v>
      </c>
      <c r="FS374" s="53">
        <f t="shared" si="905"/>
        <v>298173.03999999998</v>
      </c>
      <c r="FT374" s="92">
        <f t="shared" si="906"/>
        <v>7.3195372162318514E-2</v>
      </c>
      <c r="FU374" s="116">
        <f t="shared" si="907"/>
        <v>1069.7558210454561</v>
      </c>
      <c r="FV374" s="90">
        <f>IF(ISNA(VLOOKUP($B374,'[2]1516 Exp_Rev Access'!$F$7:$FS$310,154,FALSE)),"",VLOOKUP($B374,'[2]1516 Exp_Rev Access'!$F$7:$FS$310,154,FALSE))</f>
        <v>17208.509999999998</v>
      </c>
      <c r="FW374" s="90">
        <f>IF(ISNA(VLOOKUP($B374,'[2]1516 Exp_Rev Access'!$F$7:$FS$310,155,FALSE)),"",VLOOKUP($B374,'[2]1516 Exp_Rev Access'!$F$7:$FS$310,155,FALSE))</f>
        <v>0</v>
      </c>
      <c r="FX374" s="90">
        <f>IF(ISNA(VLOOKUP($B374,'[2]1516 Exp_Rev Access'!$F$7:$FS$310,156,FALSE)),"",VLOOKUP($B374,'[2]1516 Exp_Rev Access'!$F$7:$FS$310,156,FALSE))</f>
        <v>0</v>
      </c>
      <c r="FY374" s="90">
        <f>IF(ISNA(VLOOKUP($B374,'[2]1516 Exp_Rev Access'!$F$7:$FS$310,157,FALSE)),"",VLOOKUP($B374,'[2]1516 Exp_Rev Access'!$F$7:$FS$310,157,FALSE))</f>
        <v>0</v>
      </c>
      <c r="FZ374" s="90">
        <f>IF(ISNA(VLOOKUP($B374,'[2]1516 Exp_Rev Access'!$F$7:$FS$310,158,FALSE)),"",VLOOKUP($B374,'[2]1516 Exp_Rev Access'!$F$7:$FS$310,158,FALSE))</f>
        <v>0</v>
      </c>
      <c r="GA374" s="90">
        <f>IF(ISNA(VLOOKUP($B374,'[2]1516 Exp_Rev Access'!$F$7:$FS$310,159,FALSE)),"",VLOOKUP($B374,'[2]1516 Exp_Rev Access'!$F$7:$FS$310,159,FALSE))</f>
        <v>0</v>
      </c>
      <c r="GB374" s="90">
        <f>IF(ISNA(VLOOKUP($B374,'[2]1516 Exp_Rev Access'!$F$7:$FS$310,160,FALSE)),"",VLOOKUP($B374,'[2]1516 Exp_Rev Access'!$F$7:$FS$310,160,FALSE))</f>
        <v>0</v>
      </c>
      <c r="GC374" s="90">
        <f>IF(ISNA(VLOOKUP($B374,'[2]1516 Exp_Rev Access'!$F$7:$FS$310,161,FALSE)),"",VLOOKUP($B374,'[2]1516 Exp_Rev Access'!$F$7:$FS$310,161,FALSE))</f>
        <v>0</v>
      </c>
      <c r="GD374" s="90">
        <f>IF(ISNA(VLOOKUP($B374,'[2]1516 Exp_Rev Access'!$F$7:$FS$310,162,FALSE)),"",VLOOKUP($B374,'[2]1516 Exp_Rev Access'!$F$7:$FS$310,162,FALSE))</f>
        <v>0</v>
      </c>
      <c r="GE374" s="90">
        <f>IF(ISNA(VLOOKUP($B374,'[2]1516 Exp_Rev Access'!$F$7:$FS$310,163,FALSE)),"",VLOOKUP($B374,'[2]1516 Exp_Rev Access'!$F$7:$FS$310,163,FALSE))</f>
        <v>35407.199999999997</v>
      </c>
      <c r="GF374" s="90">
        <f>IF(ISNA(VLOOKUP($B374,'[2]1516 Exp_Rev Access'!$F$7:$FS$310,164,FALSE)),"",VLOOKUP($B374,'[2]1516 Exp_Rev Access'!$F$7:$FS$310,164,FALSE))</f>
        <v>0</v>
      </c>
      <c r="GG374" s="90">
        <f>IF(ISNA(VLOOKUP($B374,'[2]1516 Exp_Rev Access'!$F$7:$FS$310,165,FALSE)),"",VLOOKUP($B374,'[2]1516 Exp_Rev Access'!$F$7:$FS$310,165,FALSE))</f>
        <v>0</v>
      </c>
      <c r="GH374" s="90">
        <f>IF(ISNA(VLOOKUP($B374,'[2]1516 Exp_Rev Access'!$F$7:$FS$310,166,FALSE)),"",VLOOKUP($B374,'[2]1516 Exp_Rev Access'!$F$7:$FS$310,166,FALSE))</f>
        <v>0</v>
      </c>
      <c r="GI374" s="90">
        <f>IF(ISNA(VLOOKUP($B374,'[2]1516 Exp_Rev Access'!$F$7:$FS$310,167,FALSE)),"",VLOOKUP($B374,'[2]1516 Exp_Rev Access'!$F$7:$FS$310,167,FALSE))</f>
        <v>0</v>
      </c>
      <c r="GJ374" s="90">
        <f>IF(ISNA(VLOOKUP($B374,'[2]1516 Exp_Rev Access'!$F$7:$FS$310,168,FALSE)),"",VLOOKUP($B374,'[2]1516 Exp_Rev Access'!$F$7:$FS$310,168,FALSE))</f>
        <v>0</v>
      </c>
      <c r="GK374" s="90">
        <f>IF(ISNA(VLOOKUP($B374,'[2]1516 Exp_Rev Access'!$F$7:$FS$310,169,FALSE)),"",VLOOKUP($B374,'[2]1516 Exp_Rev Access'!$F$7:$FS$310,169,FALSE))</f>
        <v>0</v>
      </c>
      <c r="GL374" s="90">
        <f>IF(ISNA(VLOOKUP($B374,'[2]1516 Exp_Rev Access'!$F$7:$FS$310,170,FALSE)),"",VLOOKUP($B374,'[2]1516 Exp_Rev Access'!$F$7:$FS$310,170,FALSE))</f>
        <v>904.54</v>
      </c>
      <c r="GM374" s="90">
        <f>IF(ISNA(VLOOKUP($B374,'[2]1516 Exp_Rev Access'!$F$7:$FT$310,171,FALSE)),"",VLOOKUP($B374,'[2]1516 Exp_Rev Access'!$F$7:$FT$310,171,FALSE))</f>
        <v>0</v>
      </c>
      <c r="GN374" s="90">
        <f>IF(ISNA(VLOOKUP($B374,'[2]1516 Exp_Rev Access'!$F$7:$FU$310,172,FALSE)),"",VLOOKUP($B374,'[2]1516 Exp_Rev Access'!$F$7:$FU$310,172,FALSE))</f>
        <v>0</v>
      </c>
      <c r="GO374" s="90">
        <f>IF(ISNA(VLOOKUP($B374,'[2]1516 Exp_Rev Access'!$F$7:$FV$310,173,FALSE)),"",VLOOKUP($B374,'[2]1516 Exp_Rev Access'!$F$7:$FV$310,173,FALSE))</f>
        <v>0</v>
      </c>
      <c r="GP374" s="90">
        <f>IF(ISNA(VLOOKUP($B374,'[2]1516 Exp_Rev Access'!$F$7:$GA$310,174,FALSE)),"",VLOOKUP($B374,'[2]1516 Exp_Rev Access'!$F$7:$GA$310,174,FALSE))</f>
        <v>0</v>
      </c>
      <c r="GQ374" s="90">
        <f>IF(ISNA(VLOOKUP($B374,'[2]1516 Exp_Rev Access'!$F$7:$GA$310,175,FALSE)),"",VLOOKUP($B374,'[2]1516 Exp_Rev Access'!$F$7:$GA$310,175,FALSE))</f>
        <v>400</v>
      </c>
      <c r="GR374" s="90">
        <f>IF(ISNA(VLOOKUP($B374,'[2]1516 Exp_Rev Access'!$F$7:$GA$310,176,FALSE)),"",VLOOKUP($B374,'[2]1516 Exp_Rev Access'!$F$7:$GA$310,176,FALSE))</f>
        <v>0</v>
      </c>
      <c r="GS374" s="90">
        <f>IF(ISNA(VLOOKUP($B374,'[2]1516 Exp_Rev Access'!$F$7:$GA$310,177,FALSE)),"",VLOOKUP($B374,'[2]1516 Exp_Rev Access'!$F$7:$GA$310,177,FALSE))</f>
        <v>0</v>
      </c>
      <c r="GT374" s="90">
        <f>IF(ISNA(VLOOKUP($B374,'[2]1516 Exp_Rev Access'!$F$7:$GA$310,178,FALSE)),"",VLOOKUP($B374,'[2]1516 Exp_Rev Access'!$F$7:$GA$310,178,FALSE))</f>
        <v>0</v>
      </c>
      <c r="GU374" s="53">
        <f t="shared" si="908"/>
        <v>53920.249999999993</v>
      </c>
      <c r="GV374" s="92">
        <f t="shared" si="909"/>
        <v>1.323631662284174E-2</v>
      </c>
      <c r="GW374" s="114">
        <f t="shared" si="910"/>
        <v>193.44975424245681</v>
      </c>
      <c r="HE374" s="38"/>
      <c r="HF374" s="38"/>
      <c r="HG374" s="38"/>
      <c r="HH374" s="38"/>
      <c r="HI374" s="38"/>
      <c r="HJ374" s="38"/>
      <c r="HK374" s="38"/>
      <c r="HL374" s="38"/>
      <c r="HM374" s="38"/>
      <c r="HN374" s="38"/>
    </row>
    <row r="375" spans="1:222" x14ac:dyDescent="0.2">
      <c r="B375" s="87" t="s">
        <v>733</v>
      </c>
      <c r="C375" s="87" t="s">
        <v>734</v>
      </c>
      <c r="D375" s="88">
        <f>IF(ISNA(VLOOKUP($B375,'[2]1516 enrollment_Rev_Exp by size'!$A$6:$C$325,3,FALSE)),"",VLOOKUP($B375,'[2]1516 enrollment_Rev_Exp by size'!$A$6:$C$325,3,FALSE))</f>
        <v>350.13000000000005</v>
      </c>
      <c r="E375" s="89">
        <v>4662740.76</v>
      </c>
      <c r="F375" s="67">
        <f t="shared" si="889"/>
        <v>4662740.7599999988</v>
      </c>
      <c r="G375" s="67">
        <f t="shared" si="890"/>
        <v>0</v>
      </c>
      <c r="H375" s="90">
        <f>IF(ISNA(VLOOKUP($B375,'[2]1516 Exp_Rev Access'!$F$7:$FS$310,2,FALSE)),"",VLOOKUP($B375,'[2]1516 Exp_Rev Access'!$F$7:$FS$310,2,FALSE))</f>
        <v>609432.94999999995</v>
      </c>
      <c r="I375" s="90">
        <f>IF(ISNA(VLOOKUP($B375,'[2]1516 Exp_Rev Access'!$F$7:$FS$310,3,FALSE)),"",VLOOKUP($B375,'[2]1516 Exp_Rev Access'!$F$7:$FS$310,3,FALSE))</f>
        <v>0</v>
      </c>
      <c r="J375" s="90">
        <f>IF(ISNA(VLOOKUP($B375,'[2]1516 Exp_Rev Access'!$F$7:$FS$310,4,FALSE)),"",VLOOKUP($B375,'[2]1516 Exp_Rev Access'!$F$7:$FS$310,4,FALSE))</f>
        <v>0</v>
      </c>
      <c r="K375" s="90">
        <f>IF(ISNA(VLOOKUP($B375,'[2]1516 Exp_Rev Access'!$F$7:$FS$310,5,FALSE)),"-",VLOOKUP($B375,'[2]1516 Exp_Rev Access'!$F$7:$FS$310,5,FALSE))</f>
        <v>0</v>
      </c>
      <c r="L375" s="90">
        <f>IF(ISNA(VLOOKUP($B375,'[2]1516 Exp_Rev Access'!$F$7:$FS$310,6,FALSE)),"",VLOOKUP($B375,'[2]1516 Exp_Rev Access'!$F$7:$FS$310,6,FALSE))</f>
        <v>0</v>
      </c>
      <c r="M375" s="90">
        <f>IF(ISNA(VLOOKUP($B375,'[2]1516 Exp_Rev Access'!$F$7:$FS$310,7,FALSE)),"",VLOOKUP($B375,'[2]1516 Exp_Rev Access'!$F$7:$FS$310,7,FALSE))</f>
        <v>0</v>
      </c>
      <c r="N375" s="53">
        <f t="shared" si="891"/>
        <v>609432.94999999995</v>
      </c>
      <c r="O375" s="91">
        <f t="shared" si="892"/>
        <v>0.1307027307261234</v>
      </c>
      <c r="P375" s="53">
        <f t="shared" si="893"/>
        <v>1740.5904949590149</v>
      </c>
      <c r="Q375" s="90">
        <f>IF(ISNA(VLOOKUP($B375,'[2]1516 Exp_Rev Access'!$F$7:$FS$310,8,FALSE)),"",VLOOKUP($B375,'[2]1516 Exp_Rev Access'!$F$7:$FS$310,8,FALSE))</f>
        <v>516</v>
      </c>
      <c r="R375" s="90">
        <f>IF(ISNA(VLOOKUP($B375,'[2]1516 Exp_Rev Access'!$F$7:$FS$310,9,FALSE)),"",VLOOKUP($B375,'[2]1516 Exp_Rev Access'!$F$7:$FS$310,9,FALSE))</f>
        <v>0</v>
      </c>
      <c r="S375" s="90">
        <f>IF(ISNA(VLOOKUP($B375,'[2]1516 Exp_Rev Access'!$F$7:$FS$310,10,FALSE)),"",VLOOKUP($B375,'[2]1516 Exp_Rev Access'!$F$7:$FS$310,10,FALSE))</f>
        <v>0</v>
      </c>
      <c r="T375" s="90">
        <f>IF(ISNA(VLOOKUP($B375,'[2]1516 Exp_Rev Access'!$F$7:$FS$310,11,FALSE)),"",VLOOKUP($B375,'[2]1516 Exp_Rev Access'!$F$7:$FS$310,11,FALSE))</f>
        <v>0</v>
      </c>
      <c r="U375" s="90">
        <f>IF(ISNA(VLOOKUP($B375,'[2]1516 Exp_Rev Access'!$F$7:$FS$310,12,FALSE)),"",VLOOKUP($B375,'[2]1516 Exp_Rev Access'!$F$7:$FS$310,12,FALSE))</f>
        <v>0</v>
      </c>
      <c r="V375" s="90">
        <f>IF(ISNA(VLOOKUP($B375,'[2]1516 Exp_Rev Access'!$F$7:$FS$310,13,FALSE)),"",VLOOKUP($B375,'[2]1516 Exp_Rev Access'!$F$7:$FS$310,13,FALSE))</f>
        <v>0</v>
      </c>
      <c r="W375" s="90">
        <f>IF(ISNA(VLOOKUP($B375,'[2]1516 Exp_Rev Access'!$F$7:$FS$310,14,FALSE)),"",VLOOKUP($B375,'[2]1516 Exp_Rev Access'!$F$7:$FS$310,14,FALSE))</f>
        <v>0</v>
      </c>
      <c r="X375" s="90">
        <f>IF(ISNA(VLOOKUP($B375,'[2]1516 Exp_Rev Access'!$F$7:$FS$310,15,FALSE)),"",VLOOKUP($B375,'[2]1516 Exp_Rev Access'!$F$7:$FS$310,15,FALSE))</f>
        <v>0</v>
      </c>
      <c r="Y375" s="90">
        <f>IF(ISNA(VLOOKUP($B375,'[2]1516 Exp_Rev Access'!$F$7:$FS$310,16,FALSE)),"",VLOOKUP($B375,'[2]1516 Exp_Rev Access'!$F$7:$FS$310,16,FALSE))</f>
        <v>9533.4599999999991</v>
      </c>
      <c r="Z375" s="90">
        <f>IF(ISNA(VLOOKUP($B375,'[2]1516 Exp_Rev Access'!$F$7:$FS$310,17,FALSE)),"",VLOOKUP($B375,'[2]1516 Exp_Rev Access'!$F$7:$FS$310,17,FALSE))</f>
        <v>0</v>
      </c>
      <c r="AA375" s="90">
        <f>IF(ISNA(VLOOKUP($B375,'[2]1516 Exp_Rev Access'!$F$7:$FS$310,18,FALSE)),"",VLOOKUP($B375,'[2]1516 Exp_Rev Access'!$F$7:$FS$310,18,FALSE))</f>
        <v>0</v>
      </c>
      <c r="AB375" s="90">
        <f>IF(ISNA(VLOOKUP($B375,'[2]1516 Exp_Rev Access'!$F$7:$FS$310,19,FALSE)),"",VLOOKUP($B375,'[2]1516 Exp_Rev Access'!$F$7:$FS$310,19,FALSE))</f>
        <v>0</v>
      </c>
      <c r="AC375" s="90">
        <f>IF(ISNA(VLOOKUP($B375,'[2]1516 Exp_Rev Access'!$F$7:$FS$310,20,FALSE)),"",VLOOKUP($B375,'[2]1516 Exp_Rev Access'!$F$7:$FS$310,20,FALSE))</f>
        <v>0</v>
      </c>
      <c r="AD375" s="90">
        <f>IF(ISNA(VLOOKUP($B375,'[2]1516 Exp_Rev Access'!$F$7:$FS$310,21,FALSE)),"",VLOOKUP($B375,'[2]1516 Exp_Rev Access'!$F$7:$FS$310,21,FALSE))</f>
        <v>2583.0500000000002</v>
      </c>
      <c r="AE375" s="90">
        <f>IF(ISNA(VLOOKUP($B375,'[2]1516 Exp_Rev Access'!$F$7:$FS$310,22,FALSE)),"",VLOOKUP($B375,'[2]1516 Exp_Rev Access'!$F$7:$FS$310,22,FALSE))</f>
        <v>10167.209999999999</v>
      </c>
      <c r="AF375" s="90">
        <f>IF(ISNA(VLOOKUP($B375,'[2]1516 Exp_Rev Access'!$F$7:$FS$310,23,FALSE)),"",VLOOKUP($B375,'[2]1516 Exp_Rev Access'!$F$7:$FS$310,23,FALSE))</f>
        <v>0</v>
      </c>
      <c r="AG375" s="90">
        <f>IF(ISNA(VLOOKUP($B375,'[2]1516 Exp_Rev Access'!$F$7:$FS$310,24,FALSE)),"",VLOOKUP($B375,'[2]1516 Exp_Rev Access'!$F$7:$FS$310,24,FALSE))</f>
        <v>5753.08</v>
      </c>
      <c r="AH375" s="90">
        <f>IF(ISNA(VLOOKUP($B375,'[2]1516 Exp_Rev Access'!$F$7:$FS$310,25,FALSE)),"",VLOOKUP($B375,'[2]1516 Exp_Rev Access'!$F$7:$FS$310,25,FALSE))</f>
        <v>105.19</v>
      </c>
      <c r="AI375" s="90">
        <f>IF(ISNA(VLOOKUP($B375,'[2]1516 Exp_Rev Access'!$F$7:$FS$310,26,FALSE)),"",VLOOKUP($B375,'[2]1516 Exp_Rev Access'!$F$7:$FS$310,26,FALSE))</f>
        <v>3100</v>
      </c>
      <c r="AJ375" s="90">
        <f>IF(ISNA(VLOOKUP($B375,'[2]1516 Exp_Rev Access'!$F$7:$FS$310,27,FALSE)),"",VLOOKUP($B375,'[2]1516 Exp_Rev Access'!$F$7:$FS$310,27,FALSE))</f>
        <v>0</v>
      </c>
      <c r="AK375" s="90">
        <f>IF(ISNA(VLOOKUP($B375,'[2]1516 Exp_Rev Access'!$F$7:$FS$310,28,FALSE)),"",VLOOKUP($B375,'[2]1516 Exp_Rev Access'!$F$7:$FS$310,28,FALSE))</f>
        <v>13404.55</v>
      </c>
      <c r="AL375" s="90">
        <f>IF(ISNA(VLOOKUP($B375,'[2]1516 Exp_Rev Access'!$F$7:$FS$310,29,FALSE)),"",VLOOKUP($B375,'[2]1516 Exp_Rev Access'!$F$7:$FS$310,29,FALSE))</f>
        <v>4591.96</v>
      </c>
      <c r="AM375" s="53">
        <f t="shared" si="894"/>
        <v>49754.499999999993</v>
      </c>
      <c r="AN375" s="92">
        <f t="shared" si="895"/>
        <v>1.0670655427989095E-2</v>
      </c>
      <c r="AO375" s="68">
        <f t="shared" si="896"/>
        <v>142.10293319624137</v>
      </c>
      <c r="AP375" s="90">
        <f>IF(ISNA(VLOOKUP($B375,'[2]1516 Exp_Rev Access'!$F$7:$FS$310,30,FALSE)),"",VLOOKUP($B375,'[2]1516 Exp_Rev Access'!$F$7:$FS$310,30,FALSE))</f>
        <v>2657804.5499999998</v>
      </c>
      <c r="AQ375" s="90">
        <f>IF(ISNA(VLOOKUP($B375,'[2]1516 Exp_Rev Access'!$F$7:$FS$310,31,FALSE)),"",VLOOKUP($B375,'[2]1516 Exp_Rev Access'!$F$7:$FS$310,31,FALSE))</f>
        <v>20362.25</v>
      </c>
      <c r="AR375" s="90">
        <f>IF(ISNA(VLOOKUP($B375,'[2]1516 Exp_Rev Access'!$F$7:$FS$310,32,FALSE)),"",VLOOKUP($B375,'[2]1516 Exp_Rev Access'!$F$7:$FS$310,32,FALSE))</f>
        <v>121456.44</v>
      </c>
      <c r="AS375" s="90">
        <f>IF(ISNA(VLOOKUP($B375,'[2]1516 Exp_Rev Access'!$F$7:$FS$310,33,FALSE)),"",VLOOKUP($B375,'[2]1516 Exp_Rev Access'!$F$7:$FS$310,33,FALSE))</f>
        <v>0</v>
      </c>
      <c r="AT375" s="90">
        <f>IF(ISNA(VLOOKUP($B375,'[2]1516 Exp_Rev Access'!$F$7:$FS$310,34,FALSE)),"",VLOOKUP($B375,'[2]1516 Exp_Rev Access'!$F$7:$FS$310,34,FALSE))</f>
        <v>0</v>
      </c>
      <c r="AU375" s="53">
        <f t="shared" si="897"/>
        <v>2799623.2399999998</v>
      </c>
      <c r="AV375" s="93">
        <f t="shared" si="898"/>
        <v>0.6004243821610189</v>
      </c>
      <c r="AW375" s="53">
        <f t="shared" si="899"/>
        <v>7995.9536172278849</v>
      </c>
      <c r="AX375" s="90">
        <f>IF(ISNA(VLOOKUP($B375,'[2]1516 Exp_Rev Access'!$F$7:$FS$310,35,FALSE)),"",VLOOKUP($B375,'[2]1516 Exp_Rev Access'!$F$7:$FS$310,35,FALSE))</f>
        <v>0</v>
      </c>
      <c r="AY375" s="90">
        <f>IF(ISNA(VLOOKUP($B375,'[2]1516 Exp_Rev Access'!$F$7:$FS$310,36,FALSE)),"",VLOOKUP($B375,'[2]1516 Exp_Rev Access'!$F$7:$FS$310,36,FALSE))</f>
        <v>167141.57</v>
      </c>
      <c r="AZ375" s="90">
        <f>IF(ISNA(VLOOKUP($B375,'[2]1516 Exp_Rev Access'!$F$7:$FS$310,37,FALSE)),"",VLOOKUP($B375,'[2]1516 Exp_Rev Access'!$F$7:$FS$310,37,FALSE))</f>
        <v>1643.67</v>
      </c>
      <c r="BA375" s="90">
        <f>IF(ISNA(VLOOKUP($B375,'[2]1516 Exp_Rev Access'!$F$7:$FS$310,38,FALSE)),"",VLOOKUP($B375,'[2]1516 Exp_Rev Access'!$F$7:$FS$310,38,FALSE))</f>
        <v>0</v>
      </c>
      <c r="BB375" s="90">
        <f>IF(ISNA(VLOOKUP($B375,'[2]1516 Exp_Rev Access'!$F$7:$FS$310,39,FALSE)),"",VLOOKUP($B375,'[2]1516 Exp_Rev Access'!$F$7:$FS$310,39,FALSE))</f>
        <v>0</v>
      </c>
      <c r="BC375" s="90">
        <f>IF(ISNA(VLOOKUP($B375,'[2]1516 Exp_Rev Access'!$F$7:$FS$310,40,FALSE)),"",VLOOKUP($B375,'[2]1516 Exp_Rev Access'!$F$7:$FS$310,40,FALSE))</f>
        <v>133103.57</v>
      </c>
      <c r="BD375" s="90">
        <f>IF(ISNA(VLOOKUP($B375,'[2]1516 Exp_Rev Access'!$F$7:$FS$310,41,FALSE)),"",VLOOKUP($B375,'[2]1516 Exp_Rev Access'!$F$7:$FS$310,41,FALSE))</f>
        <v>0</v>
      </c>
      <c r="BE375" s="90">
        <f>IF(ISNA(VLOOKUP($B375,'[2]1516 Exp_Rev Access'!$F$7:$FS$310,42,FALSE)),"",VLOOKUP($B375,'[2]1516 Exp_Rev Access'!$F$7:$FS$310,42,FALSE))</f>
        <v>37181.11</v>
      </c>
      <c r="BF375" s="90">
        <f>IF(ISNA(VLOOKUP($B375,'[2]1516 Exp_Rev Access'!$F$7:$FS$310,43,FALSE)),"",VLOOKUP($B375,'[2]1516 Exp_Rev Access'!$F$7:$FS$310,43,FALSE))</f>
        <v>0</v>
      </c>
      <c r="BG375" s="90">
        <f>IF(ISNA(VLOOKUP($B375,'[2]1516 Exp_Rev Access'!$F$7:$FS$310,44,FALSE)),"",VLOOKUP($B375,'[2]1516 Exp_Rev Access'!$F$7:$FS$310,44,FALSE))</f>
        <v>135427.42000000001</v>
      </c>
      <c r="BH375" s="90">
        <f>IF(ISNA(VLOOKUP($B375,'[2]1516 Exp_Rev Access'!$F$7:$FS$310,45,FALSE)),"",VLOOKUP($B375,'[2]1516 Exp_Rev Access'!$F$7:$FS$310,45,FALSE))</f>
        <v>0</v>
      </c>
      <c r="BI375" s="90">
        <f>IF(ISNA(VLOOKUP($B375,'[2]1516 Exp_Rev Access'!$F$7:$FS$310,46,FALSE)),"",VLOOKUP($B375,'[2]1516 Exp_Rev Access'!$F$7:$FS$310,46,FALSE))</f>
        <v>0</v>
      </c>
      <c r="BJ375" s="90">
        <f>IF(ISNA(VLOOKUP($B375,'[2]1516 Exp_Rev Access'!$F$7:$FS$310,47,FALSE)),"",VLOOKUP($B375,'[2]1516 Exp_Rev Access'!$F$7:$FS$310,47,FALSE))</f>
        <v>9842.2000000000007</v>
      </c>
      <c r="BK375" s="90">
        <f>IF(ISNA(VLOOKUP($B375,'[2]1516 Exp_Rev Access'!$F$7:$FS$310,48,FALSE)),"",VLOOKUP($B375,'[2]1516 Exp_Rev Access'!$F$7:$FS$310,48,FALSE))</f>
        <v>257495.87</v>
      </c>
      <c r="BL375" s="90">
        <f>IF(ISNA(VLOOKUP($B375,'[2]1516 Exp_Rev Access'!$F$7:$FS$310,49,FALSE)),"",VLOOKUP($B375,'[2]1516 Exp_Rev Access'!$F$7:$FS$310,49,FALSE))</f>
        <v>0</v>
      </c>
      <c r="BM375" s="90">
        <f>IF(ISNA(VLOOKUP($B375,'[2]1516 Exp_Rev Access'!$F$7:$FS$310,50,FALSE)),"",VLOOKUP($B375,'[2]1516 Exp_Rev Access'!$F$7:$FS$310,50,FALSE))</f>
        <v>0</v>
      </c>
      <c r="BN375" s="90">
        <f>IF(ISNA(VLOOKUP($B375,'[2]1516 Exp_Rev Access'!$F$7:$FS$310,51,FALSE)),"",VLOOKUP($B375,'[2]1516 Exp_Rev Access'!$F$7:$FS$310,51,FALSE))</f>
        <v>0</v>
      </c>
      <c r="BO375" s="90">
        <f>IF(ISNA(VLOOKUP($B375,'[2]1516 Exp_Rev Access'!$F$7:$FS$310,52,FALSE)),"",VLOOKUP($B375,'[2]1516 Exp_Rev Access'!$F$7:$FS$310,52,FALSE))</f>
        <v>0</v>
      </c>
      <c r="BP375" s="90">
        <f>IF(ISNA(VLOOKUP($B375,'[2]1516 Exp_Rev Access'!$F$7:$FS$310,53,FALSE)),"",VLOOKUP($B375,'[2]1516 Exp_Rev Access'!$F$7:$FS$310,53,FALSE))</f>
        <v>0</v>
      </c>
      <c r="BQ375" s="90">
        <f>IF(ISNA(VLOOKUP($B375,'[2]1516 Exp_Rev Access'!$F$7:$FS$310,54,FALSE)),"",VLOOKUP($B375,'[2]1516 Exp_Rev Access'!$F$7:$FS$310,54,FALSE))</f>
        <v>0</v>
      </c>
      <c r="BR375" s="90">
        <f>IF(ISNA(VLOOKUP($B375,'[2]1516 Exp_Rev Access'!$F$7:$FS$310,55,FALSE)),"",VLOOKUP($B375,'[2]1516 Exp_Rev Access'!$F$7:$FS$310,55,FALSE))</f>
        <v>0</v>
      </c>
      <c r="BS375" s="90">
        <f>IF(ISNA(VLOOKUP($B375,'[2]1516 Exp_Rev Access'!$F$7:$FS$310,56,FALSE)),"",VLOOKUP($B375,'[2]1516 Exp_Rev Access'!$F$7:$FS$310,56,FALSE))</f>
        <v>0</v>
      </c>
      <c r="BT375" s="90">
        <f>IF(ISNA(VLOOKUP($B375,'[2]1516 Exp_Rev Access'!$F$7:$FS$310,57,FALSE)),"",VLOOKUP($B375,'[2]1516 Exp_Rev Access'!$F$7:$FS$310,57,FALSE))</f>
        <v>0</v>
      </c>
      <c r="BU375" s="90">
        <f>IF(ISNA(VLOOKUP($B375,'[2]1516 Exp_Rev Access'!$F$7:$FS$310,58,FALSE)),"",VLOOKUP($B375,'[2]1516 Exp_Rev Access'!$F$7:$FS$310,58,FALSE))</f>
        <v>0</v>
      </c>
      <c r="BV375" s="53">
        <f t="shared" si="900"/>
        <v>741835.41000000015</v>
      </c>
      <c r="BW375" s="92">
        <f t="shared" si="901"/>
        <v>0.15909857489053289</v>
      </c>
      <c r="BX375" s="68">
        <f t="shared" si="902"/>
        <v>2118.7427812526776</v>
      </c>
      <c r="BY375" s="90">
        <f>IF(ISNA(VLOOKUP($B375,'[2]1516 Exp_Rev Access'!$F$7:$FS$310,59,FALSE)),"",VLOOKUP($B375,'[2]1516 Exp_Rev Access'!$F$7:$FS$310,59,FALSE))</f>
        <v>0</v>
      </c>
      <c r="BZ375" s="90">
        <f>IF(ISNA(VLOOKUP($B375,'[2]1516 Exp_Rev Access'!$F$7:$FS$310,60,FALSE)),"",VLOOKUP($B375,'[2]1516 Exp_Rev Access'!$F$7:$FS$310,60,FALSE))</f>
        <v>0</v>
      </c>
      <c r="CA375" s="90">
        <f>IF(ISNA(VLOOKUP($B375,'[2]1516 Exp_Rev Access'!$F$7:$FS$310,61,FALSE)),"",VLOOKUP($B375,'[2]1516 Exp_Rev Access'!$F$7:$FS$310,61,FALSE))</f>
        <v>0</v>
      </c>
      <c r="CB375" s="90">
        <f>IF(ISNA(VLOOKUP($B375,'[2]1516 Exp_Rev Access'!$F$7:$FS$310,62,FALSE)),"",VLOOKUP($B375,'[2]1516 Exp_Rev Access'!$F$7:$FS$310,62,FALSE))</f>
        <v>0</v>
      </c>
      <c r="CC375" s="90">
        <f>IF(ISNA(VLOOKUP($B375,'[2]1516 Exp_Rev Access'!$F$7:$FS$310,63,FALSE)),"",VLOOKUP($B375,'[2]1516 Exp_Rev Access'!$F$7:$FS$310,63,FALSE))</f>
        <v>61.6</v>
      </c>
      <c r="CD375" s="90">
        <f>IF(ISNA(VLOOKUP($B375,'[2]1516 Exp_Rev Access'!$F$7:$FS$310,64,FALSE)),"",VLOOKUP($B375,'[2]1516 Exp_Rev Access'!$F$7:$FS$310,64,FALSE))</f>
        <v>0</v>
      </c>
      <c r="CE375" s="53">
        <f t="shared" si="903"/>
        <v>61.6</v>
      </c>
      <c r="CF375" s="92">
        <f>CE375/E375</f>
        <v>1.3211114057303928E-5</v>
      </c>
      <c r="CG375" s="94">
        <f t="shared" si="904"/>
        <v>0.17593465284322962</v>
      </c>
      <c r="CH375" s="90">
        <f>IF(ISNA(VLOOKUP($B375,'[2]1516 Exp_Rev Access'!$F$7:$FS$310,65,FALSE)),"",VLOOKUP($B375,'[2]1516 Exp_Rev Access'!$F$7:$FS$310,65,FALSE))</f>
        <v>0</v>
      </c>
      <c r="CI375" s="90">
        <f>IF(ISNA(VLOOKUP($B375,'[2]1516 Exp_Rev Access'!$F$7:$FS$310,66,FALSE)),"",VLOOKUP($B375,'[2]1516 Exp_Rev Access'!$F$7:$FS$310,66,FALSE))</f>
        <v>0</v>
      </c>
      <c r="CJ375" s="90">
        <f>IF(ISNA(VLOOKUP($B375,'[2]1516 Exp_Rev Access'!$F$7:$FS$310,67,FALSE)),"",VLOOKUP($B375,'[2]1516 Exp_Rev Access'!$F$7:$FS$310,67,FALSE))</f>
        <v>0</v>
      </c>
      <c r="CK375" s="90">
        <f>IF(ISNA(VLOOKUP($B375,'[2]1516 Exp_Rev Access'!$F$7:$FS$310,68,FALSE)),"",VLOOKUP($B375,'[2]1516 Exp_Rev Access'!$F$7:$FS$310,68,FALSE))</f>
        <v>0</v>
      </c>
      <c r="CL375" s="90">
        <f>IF(ISNA(VLOOKUP($B375,'[2]1516 Exp_Rev Access'!$F$7:$FS$310,69,FALSE)),"",VLOOKUP($B375,'[2]1516 Exp_Rev Access'!$F$7:$FS$310,69,FALSE))</f>
        <v>0</v>
      </c>
      <c r="CM375" s="90">
        <f>IF(ISNA(VLOOKUP($B375,'[2]1516 Exp_Rev Access'!$F$7:$FS$310,70,FALSE)),"",VLOOKUP($B375,'[2]1516 Exp_Rev Access'!$F$7:$FS$310,70,FALSE))</f>
        <v>0</v>
      </c>
      <c r="CN375" s="90">
        <f>IF(ISNA(VLOOKUP($B375,'[2]1516 Exp_Rev Access'!$F$7:$FS$310,71,FALSE)),"",VLOOKUP($B375,'[2]1516 Exp_Rev Access'!$F$7:$FS$310,71,FALSE))</f>
        <v>0</v>
      </c>
      <c r="CO375" s="90">
        <f>IF(ISNA(VLOOKUP($B375,'[2]1516 Exp_Rev Access'!$F$7:$FS$310,72,FALSE)),"",VLOOKUP($B375,'[2]1516 Exp_Rev Access'!$F$7:$FS$310,72,FALSE))</f>
        <v>0</v>
      </c>
      <c r="CP375" s="90">
        <f>IF(ISNA(VLOOKUP($B375,'[2]1516 Exp_Rev Access'!$F$7:$FS$310,73,FALSE)),"",VLOOKUP($B375,'[2]1516 Exp_Rev Access'!$F$7:$FS$310,73,FALSE))</f>
        <v>0</v>
      </c>
      <c r="CQ375" s="90">
        <f>IF(ISNA(VLOOKUP($B375,'[2]1516 Exp_Rev Access'!$F$7:$FS$310,74,FALSE)),"",VLOOKUP($B375,'[2]1516 Exp_Rev Access'!$F$7:$FS$310,74,FALSE))</f>
        <v>69821.009999999995</v>
      </c>
      <c r="CR375" s="90">
        <f>IF(ISNA(VLOOKUP($B375,'[2]1516 Exp_Rev Access'!$F$7:$FS$310,75,FALSE)),"",VLOOKUP($B375,'[2]1516 Exp_Rev Access'!$F$7:$FS$310,75,FALSE))</f>
        <v>0</v>
      </c>
      <c r="CS375" s="90">
        <f>IF(ISNA(VLOOKUP($B375,'[2]1516 Exp_Rev Access'!$F$7:$FS$310,76,FALSE)),"",VLOOKUP($B375,'[2]1516 Exp_Rev Access'!$F$7:$FS$310,76,FALSE))</f>
        <v>1858.5</v>
      </c>
      <c r="CT375" s="90">
        <f>IF(ISNA(VLOOKUP($B375,'[2]1516 Exp_Rev Access'!$F$7:$FS$310,77,FALSE)),"",VLOOKUP($B375,'[2]1516 Exp_Rev Access'!$F$7:$FS$310,77,FALSE))</f>
        <v>0</v>
      </c>
      <c r="CU375" s="90">
        <f>IF(ISNA(VLOOKUP($B375,'[2]1516 Exp_Rev Access'!$F$7:$FS$310,78,FALSE)),"",VLOOKUP($B375,'[2]1516 Exp_Rev Access'!$F$7:$FS$310,78,FALSE))</f>
        <v>110816.14</v>
      </c>
      <c r="CV375" s="90">
        <f>IF(ISNA(VLOOKUP($B375,'[2]1516 Exp_Rev Access'!$F$7:$FS$310,79,FALSE)),"",VLOOKUP($B375,'[2]1516 Exp_Rev Access'!$F$7:$FS$310,79,FALSE))</f>
        <v>43885.41</v>
      </c>
      <c r="CW375" s="90">
        <f>IF(ISNA(VLOOKUP($B375,'[2]1516 Exp_Rev Access'!$F$7:$FS$310,80,FALSE)),"",VLOOKUP($B375,'[2]1516 Exp_Rev Access'!$F$7:$FS$310,80,FALSE))</f>
        <v>0</v>
      </c>
      <c r="CX375" s="90">
        <f>IF(ISNA(VLOOKUP($B375,'[2]1516 Exp_Rev Access'!$F$7:$FS$310,81,FALSE)),"",VLOOKUP($B375,'[2]1516 Exp_Rev Access'!$F$7:$FS$310,81,FALSE))</f>
        <v>0</v>
      </c>
      <c r="CY375" s="90">
        <f>IF(ISNA(VLOOKUP($B375,'[2]1516 Exp_Rev Access'!$F$7:$FS$310,82,FALSE)),"",VLOOKUP($B375,'[2]1516 Exp_Rev Access'!$F$7:$FS$310,82,FALSE))</f>
        <v>0</v>
      </c>
      <c r="CZ375" s="90">
        <f>IF(ISNA(VLOOKUP($B375,'[2]1516 Exp_Rev Access'!$F$7:$FS$310,83,FALSE)),"",VLOOKUP($B375,'[2]1516 Exp_Rev Access'!$F$7:$FS$310,83,FALSE))</f>
        <v>0</v>
      </c>
      <c r="DA375" s="90">
        <f>IF(ISNA(VLOOKUP($B375,'[2]1516 Exp_Rev Access'!$F$7:$FS$310,84,FALSE)),"",VLOOKUP($B375,'[2]1516 Exp_Rev Access'!$F$7:$FS$310,84,FALSE))</f>
        <v>0</v>
      </c>
      <c r="DB375" s="90">
        <f>IF(ISNA(VLOOKUP($B375,'[2]1516 Exp_Rev Access'!$F$7:$FS$310,85,FALSE)),"",VLOOKUP($B375,'[2]1516 Exp_Rev Access'!$F$7:$FS$310,85,FALSE))</f>
        <v>9319.0499999999993</v>
      </c>
      <c r="DC375" s="90">
        <f>IF(ISNA(VLOOKUP($B375,'[2]1516 Exp_Rev Access'!$F$7:$FS$310,86,FALSE)),"",VLOOKUP($B375,'[2]1516 Exp_Rev Access'!$F$7:$FS$310,86,FALSE))</f>
        <v>0</v>
      </c>
      <c r="DD375" s="90">
        <f>IF(ISNA(VLOOKUP($B375,'[2]1516 Exp_Rev Access'!$F$7:$FS$310,87,FALSE)),"",VLOOKUP($B375,'[2]1516 Exp_Rev Access'!$F$7:$FS$310,87,FALSE))</f>
        <v>0</v>
      </c>
      <c r="DE375" s="90">
        <f>IF(ISNA(VLOOKUP($B375,'[2]1516 Exp_Rev Access'!$F$7:$FS$310,88,FALSE)),"",VLOOKUP($B375,'[2]1516 Exp_Rev Access'!$F$7:$FS$310,88,FALSE))</f>
        <v>0</v>
      </c>
      <c r="DF375" s="90">
        <f>IF(ISNA(VLOOKUP($B375,'[2]1516 Exp_Rev Access'!$F$7:$FS$310,89,FALSE)),"",VLOOKUP($B375,'[2]1516 Exp_Rev Access'!$F$7:$FS$310,89,FALSE))</f>
        <v>0</v>
      </c>
      <c r="DG375" s="90">
        <f>IF(ISNA(VLOOKUP($B375,'[2]1516 Exp_Rev Access'!$F$7:$FS$310,90,FALSE)),"",VLOOKUP($B375,'[2]1516 Exp_Rev Access'!$F$7:$FS$310,90,FALSE))</f>
        <v>0</v>
      </c>
      <c r="DH375" s="90">
        <f>IF(ISNA(VLOOKUP($B375,'[2]1516 Exp_Rev Access'!$F$7:$FS$310,91,FALSE)),"",VLOOKUP($B375,'[2]1516 Exp_Rev Access'!$F$7:$FS$310,91,FALSE))</f>
        <v>0</v>
      </c>
      <c r="DI375" s="90">
        <f>IF(ISNA(VLOOKUP($B375,'[2]1516 Exp_Rev Access'!$F$7:$FS$310,92,FALSE)),"",VLOOKUP($B375,'[2]1516 Exp_Rev Access'!$F$7:$FS$310,92,FALSE))</f>
        <v>216536.1</v>
      </c>
      <c r="DJ375" s="90">
        <f>IF(ISNA(VLOOKUP($B375,'[2]1516 Exp_Rev Access'!$F$7:$FS$310,93,FALSE)),"",VLOOKUP($B375,'[2]1516 Exp_Rev Access'!$F$7:$FS$310,93,FALSE))</f>
        <v>0</v>
      </c>
      <c r="DK375" s="90">
        <f>IF(ISNA(VLOOKUP($B375,'[2]1516 Exp_Rev Access'!$F$7:$FS$310,94,FALSE)),"",VLOOKUP($B375,'[2]1516 Exp_Rev Access'!$F$7:$FS$310,94,FALSE))</f>
        <v>0</v>
      </c>
      <c r="DL375" s="90">
        <f>IF(ISNA(VLOOKUP($B375,'[2]1516 Exp_Rev Access'!$F$7:$FS$310,95,FALSE)),"",VLOOKUP($B375,'[2]1516 Exp_Rev Access'!$F$7:$FS$310,95,FALSE))</f>
        <v>0</v>
      </c>
      <c r="DM375" s="90">
        <f>IF(ISNA(VLOOKUP($B375,'[2]1516 Exp_Rev Access'!$F$7:$FS$310,96,FALSE)),"",VLOOKUP($B375,'[2]1516 Exp_Rev Access'!$F$7:$FS$310,96,FALSE))</f>
        <v>0</v>
      </c>
      <c r="DN375" s="90">
        <f>IF(ISNA(VLOOKUP($B375,'[2]1516 Exp_Rev Access'!$F$7:$FS$310,97,FALSE)),"",VLOOKUP($B375,'[2]1516 Exp_Rev Access'!$F$7:$FS$310,97,FALSE))</f>
        <v>0</v>
      </c>
      <c r="DO375" s="90">
        <f>IF(ISNA(VLOOKUP($B375,'[2]1516 Exp_Rev Access'!$F$7:$FS$310,98,FALSE)),"",VLOOKUP($B375,'[2]1516 Exp_Rev Access'!$F$7:$FS$310,98,FALSE))</f>
        <v>0</v>
      </c>
      <c r="DP375" s="90">
        <f>IF(ISNA(VLOOKUP($B375,'[2]1516 Exp_Rev Access'!$F$7:$FS$310,99,FALSE)),"",VLOOKUP($B375,'[2]1516 Exp_Rev Access'!$F$7:$FS$310,99,FALSE))</f>
        <v>0</v>
      </c>
      <c r="DQ375" s="90">
        <f>IF(ISNA(VLOOKUP($B375,'[2]1516 Exp_Rev Access'!$F$7:$FS$310,100,FALSE)),"",VLOOKUP($B375,'[2]1516 Exp_Rev Access'!$F$7:$FS$310,100,FALSE))</f>
        <v>0</v>
      </c>
      <c r="DR375" s="90">
        <f>IF(ISNA(VLOOKUP($B375,'[2]1516 Exp_Rev Access'!$F$7:$FS$310,101,FALSE)),"",VLOOKUP($B375,'[2]1516 Exp_Rev Access'!$F$7:$FS$310,101,FALSE))</f>
        <v>0</v>
      </c>
      <c r="DS375" s="90">
        <f>IF(ISNA(VLOOKUP($B375,'[2]1516 Exp_Rev Access'!$F$7:$FS$310,102,FALSE)),"",VLOOKUP($B375,'[2]1516 Exp_Rev Access'!$F$7:$FS$310,102,FALSE))</f>
        <v>0</v>
      </c>
      <c r="DT375" s="90">
        <f>IF(ISNA(VLOOKUP($B375,'[2]1516 Exp_Rev Access'!$F$7:$FS$310,103,FALSE)),"",VLOOKUP($B375,'[2]1516 Exp_Rev Access'!$F$7:$FS$310,103,FALSE))</f>
        <v>0</v>
      </c>
      <c r="DU375" s="90">
        <f>IF(ISNA(VLOOKUP($B375,'[2]1516 Exp_Rev Access'!$F$7:$FS$310,104,FALSE)),"",VLOOKUP($B375,'[2]1516 Exp_Rev Access'!$F$7:$FS$310,104,FALSE))</f>
        <v>0</v>
      </c>
      <c r="DV375" s="90">
        <f>IF(ISNA(VLOOKUP($B375,'[2]1516 Exp_Rev Access'!$F$7:$FS$310,104,FALSE)),"",VLOOKUP($B375,'[2]1516 Exp_Rev Access'!$F$7:$FS$310,104,FALSE))</f>
        <v>0</v>
      </c>
      <c r="DW375" s="90">
        <f>IF(ISNA(VLOOKUP($B375,'[2]1516 Exp_Rev Access'!$F$7:$FS$310,104,FALSE)),"",VLOOKUP($B375,'[2]1516 Exp_Rev Access'!$F$7:$FS$310,104,FALSE))</f>
        <v>0</v>
      </c>
      <c r="DX375" s="90">
        <f>IF(ISNA(VLOOKUP($B375,'[2]1516 Exp_Rev Access'!$F$7:$FS$310,104,FALSE)),"",VLOOKUP($B375,'[2]1516 Exp_Rev Access'!$F$7:$FS$310,104,FALSE))</f>
        <v>0</v>
      </c>
      <c r="DY375" s="90">
        <f>IF(ISNA(VLOOKUP($B375,'[2]1516 Exp_Rev Access'!$F$7:$FS$310,108,FALSE)),"",VLOOKUP($B375,'[2]1516 Exp_Rev Access'!$F$7:$FS$310,108,FALSE))</f>
        <v>0</v>
      </c>
      <c r="DZ375" s="90">
        <f>IF(ISNA(VLOOKUP($B375,'[2]1516 Exp_Rev Access'!$F$7:$FS$310,109,FALSE)),"",VLOOKUP($B375,'[2]1516 Exp_Rev Access'!$F$7:$FS$310,109,FALSE))</f>
        <v>0</v>
      </c>
      <c r="EA375" s="90">
        <f>IF(ISNA(VLOOKUP($B375,'[2]1516 Exp_Rev Access'!$F$7:$FS$310,110,FALSE)),"",VLOOKUP($B375,'[2]1516 Exp_Rev Access'!$F$7:$FS$310,110,FALSE))</f>
        <v>0</v>
      </c>
      <c r="EB375" s="90">
        <f>IF(ISNA(VLOOKUP($B375,'[2]1516 Exp_Rev Access'!$F$7:$FS$310,111,FALSE)),"",VLOOKUP($B375,'[2]1516 Exp_Rev Access'!$F$7:$FS$310,111,FALSE))</f>
        <v>0</v>
      </c>
      <c r="EC375" s="90">
        <f>IF(ISNA(VLOOKUP($B375,'[2]1516 Exp_Rev Access'!$F$7:$FS$310,112,FALSE)),"",VLOOKUP($B375,'[2]1516 Exp_Rev Access'!$F$7:$FS$310,112,FALSE))</f>
        <v>0</v>
      </c>
      <c r="ED375" s="90">
        <f>IF(ISNA(VLOOKUP($B375,'[2]1516 Exp_Rev Access'!$F$7:$FS$310,113,FALSE)),"",VLOOKUP($B375,'[2]1516 Exp_Rev Access'!$F$7:$FS$310,113,FALSE))</f>
        <v>0</v>
      </c>
      <c r="EE375" s="90">
        <f>IF(ISNA(VLOOKUP($B375,'[2]1516 Exp_Rev Access'!$F$7:$FS$310,114,FALSE)),"",VLOOKUP($B375,'[2]1516 Exp_Rev Access'!$F$7:$FS$310,114,FALSE))</f>
        <v>0</v>
      </c>
      <c r="EF375" s="90">
        <f>IF(ISNA(VLOOKUP($B375,'[2]1516 Exp_Rev Access'!$F$7:$FS$310,115,FALSE)),"",VLOOKUP($B375,'[2]1516 Exp_Rev Access'!$F$7:$FS$310,115,FALSE))</f>
        <v>0</v>
      </c>
      <c r="EG375" s="90">
        <f>IF(ISNA(VLOOKUP($B375,'[2]1516 Exp_Rev Access'!$F$7:$FS$310,116,FALSE)),"",VLOOKUP($B375,'[2]1516 Exp_Rev Access'!$F$7:$FS$310,116,FALSE))</f>
        <v>0</v>
      </c>
      <c r="EH375" s="90">
        <f>IF(ISNA(VLOOKUP($B375,'[2]1516 Exp_Rev Access'!$F$7:$FS$310,117,FALSE)),"",VLOOKUP($B375,'[2]1516 Exp_Rev Access'!$F$7:$FS$310,117,FALSE))</f>
        <v>0</v>
      </c>
      <c r="EI375" s="90">
        <f>IF(ISNA(VLOOKUP($B375,'[2]1516 Exp_Rev Access'!$F$7:$FS$310,118,FALSE)),"",VLOOKUP($B375,'[2]1516 Exp_Rev Access'!$F$7:$FS$310,118,FALSE))</f>
        <v>0</v>
      </c>
      <c r="EJ375" s="90">
        <f>IF(ISNA(VLOOKUP($B375,'[2]1516 Exp_Rev Access'!$F$7:$FS$310,119,FALSE)),"",VLOOKUP($B375,'[2]1516 Exp_Rev Access'!$F$7:$FS$310,119,FALSE))</f>
        <v>0</v>
      </c>
      <c r="EK375" s="90">
        <f>IF(ISNA(VLOOKUP($B375,'[2]1516 Exp_Rev Access'!$F$7:$FS$310,120,FALSE)),"",VLOOKUP($B375,'[2]1516 Exp_Rev Access'!$F$7:$FS$310,120,FALSE))</f>
        <v>0</v>
      </c>
      <c r="EL375" s="90">
        <f>IF(ISNA(VLOOKUP($B375,'[2]1516 Exp_Rev Access'!$F$7:$FS$310,121,FALSE)),"",VLOOKUP($B375,'[2]1516 Exp_Rev Access'!$F$7:$FS$310,121,FALSE))</f>
        <v>0</v>
      </c>
      <c r="EM375" s="90">
        <f>IF(ISNA(VLOOKUP($B375,'[2]1516 Exp_Rev Access'!$F$7:$FS$310,122,FALSE)),"",VLOOKUP($B375,'[2]1516 Exp_Rev Access'!$F$7:$FS$310,122,FALSE))</f>
        <v>0</v>
      </c>
      <c r="EN375" s="90">
        <f>IF(ISNA(VLOOKUP($B375,'[2]1516 Exp_Rev Access'!$F$7:$FS$310,123,FALSE)),"",VLOOKUP($B375,'[2]1516 Exp_Rev Access'!$F$7:$FS$310,123,FALSE))</f>
        <v>0</v>
      </c>
      <c r="EO375" s="90">
        <f>IF(ISNA(VLOOKUP($B375,'[2]1516 Exp_Rev Access'!$F$7:$FS$310,124,FALSE)),"",VLOOKUP($B375,'[2]1516 Exp_Rev Access'!$F$7:$FS$310,124,FALSE))</f>
        <v>0</v>
      </c>
      <c r="EP375" s="90">
        <f>IF(ISNA(VLOOKUP($B375,'[2]1516 Exp_Rev Access'!$F$7:$FS$310,125,FALSE)),"",VLOOKUP($B375,'[2]1516 Exp_Rev Access'!$F$7:$FS$310,125,FALSE))</f>
        <v>0</v>
      </c>
      <c r="EQ375" s="90">
        <f>IF(ISNA(VLOOKUP($B375,'[2]1516 Exp_Rev Access'!$F$7:$FS$310,126,FALSE)),"",VLOOKUP($B375,'[2]1516 Exp_Rev Access'!$F$7:$FS$310,126,FALSE))</f>
        <v>0</v>
      </c>
      <c r="ER375" s="90">
        <f>IF(ISNA(VLOOKUP($B375,'[2]1516 Exp_Rev Access'!$F$7:$FS$310,127,FALSE)),"",VLOOKUP($B375,'[2]1516 Exp_Rev Access'!$F$7:$FS$310,127,FALSE))</f>
        <v>0</v>
      </c>
      <c r="ES375" s="90">
        <f>IF(ISNA(VLOOKUP($B375,'[2]1516 Exp_Rev Access'!$F$7:$FS$310,128,FALSE)),"",VLOOKUP($B375,'[2]1516 Exp_Rev Access'!$F$7:$FS$310,128,FALSE))</f>
        <v>0</v>
      </c>
      <c r="ET375" s="90">
        <f>IF(ISNA(VLOOKUP($B375,'[2]1516 Exp_Rev Access'!$F$7:$FS$310,129,FALSE)),"",VLOOKUP($B375,'[2]1516 Exp_Rev Access'!$F$7:$FS$310,129,FALSE))</f>
        <v>0</v>
      </c>
      <c r="EU375" s="90">
        <f>IF(ISNA(VLOOKUP($B375,'[2]1516 Exp_Rev Access'!$F$7:$FS$310,130,FALSE)),"",VLOOKUP($B375,'[2]1516 Exp_Rev Access'!$F$7:$FS$310,130,FALSE))</f>
        <v>0</v>
      </c>
      <c r="EV375" s="90">
        <f>IF(ISNA(VLOOKUP($B375,'[2]1516 Exp_Rev Access'!$F$7:$FS$310,131,FALSE)),"",VLOOKUP($B375,'[2]1516 Exp_Rev Access'!$F$7:$FS$310,131,FALSE))</f>
        <v>0</v>
      </c>
      <c r="EW375" s="90">
        <f>IF(ISNA(VLOOKUP($B375,'[2]1516 Exp_Rev Access'!$F$7:$FS$310,132,FALSE)),"",VLOOKUP($B375,'[2]1516 Exp_Rev Access'!$F$7:$FS$310,132,FALSE))</f>
        <v>0</v>
      </c>
      <c r="EX375" s="90">
        <f>IF(ISNA(VLOOKUP($B375,'[2]1516 Exp_Rev Access'!$F$7:$FS$310,133,FALSE)),"",VLOOKUP($B375,'[2]1516 Exp_Rev Access'!$F$7:$FS$310,133,FALSE))</f>
        <v>0</v>
      </c>
      <c r="EY375" s="90">
        <f>IF(ISNA(VLOOKUP($B375,'[2]1516 Exp_Rev Access'!$F$7:$FS$310,134,FALSE)),"",VLOOKUP($B375,'[2]1516 Exp_Rev Access'!$F$7:$FS$310,134,FALSE))</f>
        <v>0</v>
      </c>
      <c r="EZ375" s="90">
        <f>IF(ISNA(VLOOKUP($B375,'[2]1516 Exp_Rev Access'!$F$7:$FS$310,135,FALSE)),"",VLOOKUP($B375,'[2]1516 Exp_Rev Access'!$F$7:$FS$310,135,FALSE))</f>
        <v>0</v>
      </c>
      <c r="FA375" s="90">
        <f>IF(ISNA(VLOOKUP($B375,'[2]1516 Exp_Rev Access'!$F$7:$FS$310,136,FALSE)),"",VLOOKUP($B375,'[2]1516 Exp_Rev Access'!$F$7:$FS$310,136,FALSE))</f>
        <v>0</v>
      </c>
      <c r="FB375" s="90">
        <f>IF(ISNA(VLOOKUP($B375,'[2]1516 Exp_Rev Access'!$F$7:$FS$310,137,FALSE)),"",VLOOKUP($B375,'[2]1516 Exp_Rev Access'!$F$7:$FS$310,137,FALSE))</f>
        <v>0</v>
      </c>
      <c r="FC375" s="90">
        <f>IF(ISNA(VLOOKUP($B375,'[2]1516 Exp_Rev Access'!$F$7:$FS$310,138,FALSE)),"",VLOOKUP($B375,'[2]1516 Exp_Rev Access'!$F$7:$FS$310,138,FALSE))</f>
        <v>0</v>
      </c>
      <c r="FD375" s="90">
        <f>IF(ISNA(VLOOKUP($B375,'[2]1516 Exp_Rev Access'!$F$7:$FS$310,139,FALSE)),"",VLOOKUP($B375,'[2]1516 Exp_Rev Access'!$F$7:$FS$310,139,FALSE))</f>
        <v>0</v>
      </c>
      <c r="FE375" s="90">
        <f>IF(ISNA(VLOOKUP($B375,'[2]1516 Exp_Rev Access'!$F$7:$FS$310,140,FALSE)),"",VLOOKUP($B375,'[2]1516 Exp_Rev Access'!$F$7:$FS$310,140,FALSE))</f>
        <v>0</v>
      </c>
      <c r="FF375" s="90">
        <f>IF(ISNA(VLOOKUP($B375,'[2]1516 Exp_Rev Access'!$F$7:$FS$310,141,FALSE)),"",VLOOKUP($B375,'[2]1516 Exp_Rev Access'!$F$7:$FS$310,141,FALSE))</f>
        <v>0</v>
      </c>
      <c r="FG375" s="90">
        <f>IF(ISNA(VLOOKUP($B375,'[2]1516 Exp_Rev Access'!$F$7:$FS$310,142,FALSE)),"",VLOOKUP($B375,'[2]1516 Exp_Rev Access'!$F$7:$FS$310,142,FALSE))</f>
        <v>0</v>
      </c>
      <c r="FH375" s="90">
        <f>IF(ISNA(VLOOKUP($B375,'[2]1516 Exp_Rev Access'!$F$7:$FS$310,143,FALSE)),"",VLOOKUP($B375,'[2]1516 Exp_Rev Access'!$F$7:$FS$310,143,FALSE))</f>
        <v>0</v>
      </c>
      <c r="FI375" s="90">
        <f>IF(ISNA(VLOOKUP($B375,'[2]1516 Exp_Rev Access'!$F$7:$FS$310,144,FALSE)),"",VLOOKUP($B375,'[2]1516 Exp_Rev Access'!$F$7:$FS$310,144,FALSE))</f>
        <v>0</v>
      </c>
      <c r="FJ375" s="90">
        <f>IF(ISNA(VLOOKUP($B375,'[2]1516 Exp_Rev Access'!$F$7:$FS$310,145,FALSE)),"",VLOOKUP($B375,'[2]1516 Exp_Rev Access'!$F$7:$FS$310,145,FALSE))</f>
        <v>0</v>
      </c>
      <c r="FK375" s="90">
        <f>IF(ISNA(VLOOKUP($B375,'[2]1516 Exp_Rev Access'!$F$7:$FS$310,146,FALSE)),"",VLOOKUP($B375,'[2]1516 Exp_Rev Access'!$F$7:$FS$310,146,FALSE))</f>
        <v>0</v>
      </c>
      <c r="FL375" s="90">
        <f>IF(ISNA(VLOOKUP($B375,'[2]1516 Exp_Rev Access'!$F$7:$FS$310,1147,FALSE)),"",VLOOKUP($B375,'[2]1516 Exp_Rev Access'!$F$7:$FS$310,147,FALSE))</f>
        <v>0</v>
      </c>
      <c r="FM375" s="90">
        <f>IF(ISNA(VLOOKUP($B375,'[2]1516 Exp_Rev Access'!$F$7:$FS$310,148,FALSE)),"",VLOOKUP($B375,'[2]1516 Exp_Rev Access'!$F$7:$FS$310,148,FALSE))</f>
        <v>0</v>
      </c>
      <c r="FN375" s="90">
        <f>IF(ISNA(VLOOKUP($B375,'[2]1516 Exp_Rev Access'!$F$7:$FS$310,149,FALSE)),"",VLOOKUP($B375,'[2]1516 Exp_Rev Access'!$F$7:$FS$310,149,FALSE))</f>
        <v>0</v>
      </c>
      <c r="FO375" s="90">
        <f>IF(ISNA(VLOOKUP($B375,'[2]1516 Exp_Rev Access'!$F$7:$FS$310,150,FALSE)),"",VLOOKUP($B375,'[2]1516 Exp_Rev Access'!$F$7:$FS$310,150,FALSE))</f>
        <v>0</v>
      </c>
      <c r="FP375" s="90">
        <f>IF(ISNA(VLOOKUP($B375,'[2]1516 Exp_Rev Access'!$F$7:$FS$310,151,FALSE)),"",VLOOKUP($B375,'[2]1516 Exp_Rev Access'!$F$7:$FS$310,151,FALSE))</f>
        <v>0</v>
      </c>
      <c r="FQ375" s="90">
        <f>IF(ISNA(VLOOKUP($B375,'[2]1516 Exp_Rev Access'!$F$7:$FS$310,152,FALSE)),"",VLOOKUP($B375,'[2]1516 Exp_Rev Access'!$F$7:$FS$310,152,FALSE))</f>
        <v>0</v>
      </c>
      <c r="FR375" s="90">
        <f>IF(ISNA(VLOOKUP($B375,'[2]1516 Exp_Rev Access'!$F$7:$FS$310,153,FALSE)),"",VLOOKUP($B375,'[2]1516 Exp_Rev Access'!$F$7:$FS$310,153,FALSE))</f>
        <v>7934.38</v>
      </c>
      <c r="FS375" s="53">
        <f t="shared" si="905"/>
        <v>460170.58999999997</v>
      </c>
      <c r="FT375" s="92">
        <f t="shared" si="906"/>
        <v>9.8691008933552635E-2</v>
      </c>
      <c r="FU375" s="116">
        <f t="shared" si="907"/>
        <v>1314.2849513038011</v>
      </c>
      <c r="FV375" s="90">
        <f>IF(ISNA(VLOOKUP($B375,'[2]1516 Exp_Rev Access'!$F$7:$FS$310,154,FALSE)),"",VLOOKUP($B375,'[2]1516 Exp_Rev Access'!$F$7:$FS$310,154,FALSE))</f>
        <v>0</v>
      </c>
      <c r="FW375" s="90">
        <f>IF(ISNA(VLOOKUP($B375,'[2]1516 Exp_Rev Access'!$F$7:$FS$310,155,FALSE)),"",VLOOKUP($B375,'[2]1516 Exp_Rev Access'!$F$7:$FS$310,155,FALSE))</f>
        <v>0</v>
      </c>
      <c r="FX375" s="90">
        <f>IF(ISNA(VLOOKUP($B375,'[2]1516 Exp_Rev Access'!$F$7:$FS$310,156,FALSE)),"",VLOOKUP($B375,'[2]1516 Exp_Rev Access'!$F$7:$FS$310,156,FALSE))</f>
        <v>0</v>
      </c>
      <c r="FY375" s="90">
        <f>IF(ISNA(VLOOKUP($B375,'[2]1516 Exp_Rev Access'!$F$7:$FS$310,157,FALSE)),"",VLOOKUP($B375,'[2]1516 Exp_Rev Access'!$F$7:$FS$310,157,FALSE))</f>
        <v>0</v>
      </c>
      <c r="FZ375" s="90">
        <f>IF(ISNA(VLOOKUP($B375,'[2]1516 Exp_Rev Access'!$F$7:$FS$310,158,FALSE)),"",VLOOKUP($B375,'[2]1516 Exp_Rev Access'!$F$7:$FS$310,158,FALSE))</f>
        <v>0</v>
      </c>
      <c r="GA375" s="90">
        <f>IF(ISNA(VLOOKUP($B375,'[2]1516 Exp_Rev Access'!$F$7:$FS$310,159,FALSE)),"",VLOOKUP($B375,'[2]1516 Exp_Rev Access'!$F$7:$FS$310,159,FALSE))</f>
        <v>0</v>
      </c>
      <c r="GB375" s="90">
        <f>IF(ISNA(VLOOKUP($B375,'[2]1516 Exp_Rev Access'!$F$7:$FS$310,160,FALSE)),"",VLOOKUP($B375,'[2]1516 Exp_Rev Access'!$F$7:$FS$310,160,FALSE))</f>
        <v>0</v>
      </c>
      <c r="GC375" s="90">
        <f>IF(ISNA(VLOOKUP($B375,'[2]1516 Exp_Rev Access'!$F$7:$FS$310,161,FALSE)),"",VLOOKUP($B375,'[2]1516 Exp_Rev Access'!$F$7:$FS$310,161,FALSE))</f>
        <v>0</v>
      </c>
      <c r="GD375" s="90">
        <f>IF(ISNA(VLOOKUP($B375,'[2]1516 Exp_Rev Access'!$F$7:$FS$310,162,FALSE)),"",VLOOKUP($B375,'[2]1516 Exp_Rev Access'!$F$7:$FS$310,162,FALSE))</f>
        <v>0</v>
      </c>
      <c r="GE375" s="90">
        <f>IF(ISNA(VLOOKUP($B375,'[2]1516 Exp_Rev Access'!$F$7:$FS$310,163,FALSE)),"",VLOOKUP($B375,'[2]1516 Exp_Rev Access'!$F$7:$FS$310,163,FALSE))</f>
        <v>0</v>
      </c>
      <c r="GF375" s="90">
        <f>IF(ISNA(VLOOKUP($B375,'[2]1516 Exp_Rev Access'!$F$7:$FS$310,164,FALSE)),"",VLOOKUP($B375,'[2]1516 Exp_Rev Access'!$F$7:$FS$310,164,FALSE))</f>
        <v>0</v>
      </c>
      <c r="GG375" s="90">
        <f>IF(ISNA(VLOOKUP($B375,'[2]1516 Exp_Rev Access'!$F$7:$FS$310,165,FALSE)),"",VLOOKUP($B375,'[2]1516 Exp_Rev Access'!$F$7:$FS$310,165,FALSE))</f>
        <v>0</v>
      </c>
      <c r="GH375" s="90">
        <f>IF(ISNA(VLOOKUP($B375,'[2]1516 Exp_Rev Access'!$F$7:$FS$310,166,FALSE)),"",VLOOKUP($B375,'[2]1516 Exp_Rev Access'!$F$7:$FS$310,166,FALSE))</f>
        <v>0</v>
      </c>
      <c r="GI375" s="90">
        <f>IF(ISNA(VLOOKUP($B375,'[2]1516 Exp_Rev Access'!$F$7:$FS$310,167,FALSE)),"",VLOOKUP($B375,'[2]1516 Exp_Rev Access'!$F$7:$FS$310,167,FALSE))</f>
        <v>0</v>
      </c>
      <c r="GJ375" s="90">
        <f>IF(ISNA(VLOOKUP($B375,'[2]1516 Exp_Rev Access'!$F$7:$FS$310,168,FALSE)),"",VLOOKUP($B375,'[2]1516 Exp_Rev Access'!$F$7:$FS$310,168,FALSE))</f>
        <v>0</v>
      </c>
      <c r="GK375" s="90">
        <f>IF(ISNA(VLOOKUP($B375,'[2]1516 Exp_Rev Access'!$F$7:$FS$310,169,FALSE)),"",VLOOKUP($B375,'[2]1516 Exp_Rev Access'!$F$7:$FS$310,169,FALSE))</f>
        <v>1862.47</v>
      </c>
      <c r="GL375" s="90">
        <f>IF(ISNA(VLOOKUP($B375,'[2]1516 Exp_Rev Access'!$F$7:$FS$310,170,FALSE)),"",VLOOKUP($B375,'[2]1516 Exp_Rev Access'!$F$7:$FS$310,170,FALSE))</f>
        <v>0</v>
      </c>
      <c r="GM375" s="90">
        <f>IF(ISNA(VLOOKUP($B375,'[2]1516 Exp_Rev Access'!$F$7:$FT$310,171,FALSE)),"",VLOOKUP($B375,'[2]1516 Exp_Rev Access'!$F$7:$FT$310,171,FALSE))</f>
        <v>0</v>
      </c>
      <c r="GN375" s="90">
        <f>IF(ISNA(VLOOKUP($B375,'[2]1516 Exp_Rev Access'!$F$7:$FU$310,172,FALSE)),"",VLOOKUP($B375,'[2]1516 Exp_Rev Access'!$F$7:$FU$310,172,FALSE))</f>
        <v>0</v>
      </c>
      <c r="GO375" s="90">
        <f>IF(ISNA(VLOOKUP($B375,'[2]1516 Exp_Rev Access'!$F$7:$FV$310,173,FALSE)),"",VLOOKUP($B375,'[2]1516 Exp_Rev Access'!$F$7:$FV$310,173,FALSE))</f>
        <v>0</v>
      </c>
      <c r="GP375" s="90">
        <f>IF(ISNA(VLOOKUP($B375,'[2]1516 Exp_Rev Access'!$F$7:$GA$310,174,FALSE)),"",VLOOKUP($B375,'[2]1516 Exp_Rev Access'!$F$7:$GA$310,174,FALSE))</f>
        <v>0</v>
      </c>
      <c r="GQ375" s="90">
        <f>IF(ISNA(VLOOKUP($B375,'[2]1516 Exp_Rev Access'!$F$7:$GA$310,175,FALSE)),"",VLOOKUP($B375,'[2]1516 Exp_Rev Access'!$F$7:$GA$310,175,FALSE))</f>
        <v>0</v>
      </c>
      <c r="GR375" s="90">
        <f>IF(ISNA(VLOOKUP($B375,'[2]1516 Exp_Rev Access'!$F$7:$GA$310,176,FALSE)),"",VLOOKUP($B375,'[2]1516 Exp_Rev Access'!$F$7:$GA$310,176,FALSE))</f>
        <v>0</v>
      </c>
      <c r="GS375" s="90">
        <f>IF(ISNA(VLOOKUP($B375,'[2]1516 Exp_Rev Access'!$F$7:$GA$310,177,FALSE)),"",VLOOKUP($B375,'[2]1516 Exp_Rev Access'!$F$7:$GA$310,177,FALSE))</f>
        <v>0</v>
      </c>
      <c r="GT375" s="90">
        <f>IF(ISNA(VLOOKUP($B375,'[2]1516 Exp_Rev Access'!$F$7:$GA$310,178,FALSE)),"",VLOOKUP($B375,'[2]1516 Exp_Rev Access'!$F$7:$GA$310,178,FALSE))</f>
        <v>0</v>
      </c>
      <c r="GU375" s="53">
        <f t="shared" si="908"/>
        <v>1862.47</v>
      </c>
      <c r="GV375" s="92">
        <f t="shared" si="909"/>
        <v>3.9943674672576052E-4</v>
      </c>
      <c r="GW375" s="114">
        <f t="shared" si="910"/>
        <v>5.3193670922228877</v>
      </c>
    </row>
    <row r="376" spans="1:222" x14ac:dyDescent="0.2">
      <c r="A376" s="99"/>
      <c r="B376" s="100"/>
      <c r="C376" s="100" t="s">
        <v>185</v>
      </c>
      <c r="D376" s="101">
        <f>SUM(D369:D375)</f>
        <v>8873.0399999999991</v>
      </c>
      <c r="E376" s="102">
        <f>SUM(E369:E375)</f>
        <v>108896779.29000002</v>
      </c>
      <c r="F376" s="103">
        <f>SUM(F369:F375)</f>
        <v>108896779.29000001</v>
      </c>
      <c r="G376" s="70">
        <f>F376-E376</f>
        <v>0</v>
      </c>
      <c r="H376" s="103">
        <f>SUM(H369:H375)</f>
        <v>17902748.809999999</v>
      </c>
      <c r="I376" s="103">
        <f t="shared" ref="I376:N376" si="911">SUM(I369:I375)</f>
        <v>258.8</v>
      </c>
      <c r="J376" s="103">
        <f t="shared" si="911"/>
        <v>501.35</v>
      </c>
      <c r="K376" s="103">
        <f t="shared" si="911"/>
        <v>0</v>
      </c>
      <c r="L376" s="103">
        <f t="shared" si="911"/>
        <v>0</v>
      </c>
      <c r="M376" s="103">
        <f t="shared" si="911"/>
        <v>0</v>
      </c>
      <c r="N376" s="103">
        <f t="shared" si="911"/>
        <v>17903508.959999997</v>
      </c>
      <c r="O376" s="69">
        <f>N376/E376</f>
        <v>0.16440806676496514</v>
      </c>
      <c r="P376" s="103">
        <f>N376/D376</f>
        <v>2017.7423926861593</v>
      </c>
      <c r="Q376" s="103">
        <f t="shared" ref="Q376:AM376" si="912">SUM(Q369:Q375)</f>
        <v>38345.509999999995</v>
      </c>
      <c r="R376" s="103">
        <f t="shared" si="912"/>
        <v>0</v>
      </c>
      <c r="S376" s="103">
        <f t="shared" si="912"/>
        <v>0</v>
      </c>
      <c r="T376" s="103">
        <f t="shared" si="912"/>
        <v>0</v>
      </c>
      <c r="U376" s="103">
        <f t="shared" si="912"/>
        <v>0</v>
      </c>
      <c r="V376" s="103">
        <f t="shared" si="912"/>
        <v>0</v>
      </c>
      <c r="W376" s="103">
        <f t="shared" si="912"/>
        <v>0</v>
      </c>
      <c r="X376" s="103">
        <f t="shared" si="912"/>
        <v>22071.5</v>
      </c>
      <c r="Y376" s="103">
        <f t="shared" si="912"/>
        <v>154877.49</v>
      </c>
      <c r="Z376" s="103">
        <f t="shared" si="912"/>
        <v>0</v>
      </c>
      <c r="AA376" s="103">
        <f t="shared" si="912"/>
        <v>0</v>
      </c>
      <c r="AB376" s="103">
        <f t="shared" si="912"/>
        <v>0</v>
      </c>
      <c r="AC376" s="103">
        <f t="shared" si="912"/>
        <v>17352.5</v>
      </c>
      <c r="AD376" s="103">
        <f t="shared" si="912"/>
        <v>740227.11</v>
      </c>
      <c r="AE376" s="103">
        <f t="shared" si="912"/>
        <v>113113.44</v>
      </c>
      <c r="AF376" s="103">
        <f t="shared" si="912"/>
        <v>0</v>
      </c>
      <c r="AG376" s="103">
        <f t="shared" si="912"/>
        <v>170840.8</v>
      </c>
      <c r="AH376" s="103">
        <f t="shared" si="912"/>
        <v>7033.92</v>
      </c>
      <c r="AI376" s="103">
        <f t="shared" si="912"/>
        <v>98576.7</v>
      </c>
      <c r="AJ376" s="103">
        <f t="shared" si="912"/>
        <v>98772.319999999992</v>
      </c>
      <c r="AK376" s="103">
        <f t="shared" si="912"/>
        <v>522022.81</v>
      </c>
      <c r="AL376" s="103">
        <f>SUM(AL369:AL375)</f>
        <v>57235.200000000004</v>
      </c>
      <c r="AM376" s="103">
        <f t="shared" si="912"/>
        <v>2040469.3</v>
      </c>
      <c r="AN376" s="71">
        <f t="shared" si="895"/>
        <v>1.873764599195429E-2</v>
      </c>
      <c r="AO376" s="70">
        <f t="shared" si="896"/>
        <v>229.96281995798512</v>
      </c>
      <c r="AP376" s="103">
        <f t="shared" ref="AP376:AU376" si="913">SUM(AP369:AP375)</f>
        <v>56167470.219999999</v>
      </c>
      <c r="AQ376" s="103">
        <f t="shared" si="913"/>
        <v>1926459.7100000002</v>
      </c>
      <c r="AR376" s="103">
        <f t="shared" si="913"/>
        <v>4702581.2400000012</v>
      </c>
      <c r="AS376" s="103">
        <f t="shared" si="913"/>
        <v>0</v>
      </c>
      <c r="AT376" s="103">
        <f t="shared" si="913"/>
        <v>49838.080000000002</v>
      </c>
      <c r="AU376" s="103">
        <f t="shared" si="913"/>
        <v>62846349.25</v>
      </c>
      <c r="AV376" s="73">
        <f t="shared" si="898"/>
        <v>0.57711853059157625</v>
      </c>
      <c r="AW376" s="103">
        <f t="shared" si="899"/>
        <v>7082.8429996934537</v>
      </c>
      <c r="AX376" s="103">
        <f t="shared" ref="AX376:BV376" si="914">SUM(AX369:AX375)</f>
        <v>164981.92000000001</v>
      </c>
      <c r="AY376" s="103">
        <f t="shared" si="914"/>
        <v>6776951.6000000015</v>
      </c>
      <c r="AZ376" s="103">
        <f t="shared" si="914"/>
        <v>295089.42</v>
      </c>
      <c r="BA376" s="103">
        <f t="shared" si="914"/>
        <v>0</v>
      </c>
      <c r="BB376" s="103">
        <f t="shared" si="914"/>
        <v>0</v>
      </c>
      <c r="BC376" s="103">
        <f t="shared" si="914"/>
        <v>2424544.4399999995</v>
      </c>
      <c r="BD376" s="103">
        <f t="shared" si="914"/>
        <v>0</v>
      </c>
      <c r="BE376" s="103">
        <f t="shared" si="914"/>
        <v>499104.70999999996</v>
      </c>
      <c r="BF376" s="103">
        <f t="shared" si="914"/>
        <v>11854.11</v>
      </c>
      <c r="BG376" s="103">
        <f t="shared" si="914"/>
        <v>1435819.19</v>
      </c>
      <c r="BH376" s="103">
        <f t="shared" si="914"/>
        <v>83052.859999999986</v>
      </c>
      <c r="BI376" s="103">
        <f t="shared" si="914"/>
        <v>0</v>
      </c>
      <c r="BJ376" s="103">
        <f t="shared" si="914"/>
        <v>81703.19</v>
      </c>
      <c r="BK376" s="103">
        <f t="shared" si="914"/>
        <v>2683112.15</v>
      </c>
      <c r="BL376" s="103">
        <f t="shared" si="914"/>
        <v>713345.9</v>
      </c>
      <c r="BM376" s="103">
        <f t="shared" si="914"/>
        <v>0</v>
      </c>
      <c r="BN376" s="103">
        <f t="shared" si="914"/>
        <v>0</v>
      </c>
      <c r="BO376" s="103">
        <f t="shared" si="914"/>
        <v>0</v>
      </c>
      <c r="BP376" s="103">
        <f t="shared" si="914"/>
        <v>0</v>
      </c>
      <c r="BQ376" s="103">
        <f t="shared" si="914"/>
        <v>0</v>
      </c>
      <c r="BR376" s="103">
        <f t="shared" si="914"/>
        <v>0</v>
      </c>
      <c r="BS376" s="103">
        <f t="shared" si="914"/>
        <v>0</v>
      </c>
      <c r="BT376" s="103">
        <f t="shared" si="914"/>
        <v>0</v>
      </c>
      <c r="BU376" s="103">
        <f t="shared" si="914"/>
        <v>0</v>
      </c>
      <c r="BV376" s="103">
        <f t="shared" si="914"/>
        <v>15169559.490000002</v>
      </c>
      <c r="BW376" s="71">
        <f t="shared" si="901"/>
        <v>0.13930218679472939</v>
      </c>
      <c r="BX376" s="70">
        <f t="shared" si="902"/>
        <v>1709.6237016851051</v>
      </c>
      <c r="BY376" s="103">
        <f t="shared" ref="BY376:EJ376" si="915">SUM(BY369:BY375)</f>
        <v>75104.56</v>
      </c>
      <c r="BZ376" s="103">
        <f t="shared" si="915"/>
        <v>5031.67</v>
      </c>
      <c r="CA376" s="103">
        <f t="shared" si="915"/>
        <v>0</v>
      </c>
      <c r="CB376" s="103">
        <f t="shared" si="915"/>
        <v>0</v>
      </c>
      <c r="CC376" s="103">
        <f t="shared" si="915"/>
        <v>1328.2799999999997</v>
      </c>
      <c r="CD376" s="103">
        <f t="shared" si="915"/>
        <v>0</v>
      </c>
      <c r="CE376" s="103">
        <f t="shared" si="915"/>
        <v>81464.510000000009</v>
      </c>
      <c r="CF376" s="73">
        <f t="shared" si="915"/>
        <v>1.6017708163000447E-3</v>
      </c>
      <c r="CG376" s="103">
        <f t="shared" si="915"/>
        <v>19.303574222197966</v>
      </c>
      <c r="CH376" s="103">
        <f t="shared" si="915"/>
        <v>3818017.38</v>
      </c>
      <c r="CI376" s="103">
        <f t="shared" si="915"/>
        <v>0</v>
      </c>
      <c r="CJ376" s="103">
        <f t="shared" si="915"/>
        <v>0</v>
      </c>
      <c r="CK376" s="103">
        <f t="shared" si="915"/>
        <v>0</v>
      </c>
      <c r="CL376" s="103">
        <f t="shared" si="915"/>
        <v>0</v>
      </c>
      <c r="CM376" s="103">
        <f t="shared" si="915"/>
        <v>0</v>
      </c>
      <c r="CN376" s="103">
        <f t="shared" si="915"/>
        <v>0</v>
      </c>
      <c r="CO376" s="103">
        <f t="shared" si="915"/>
        <v>0</v>
      </c>
      <c r="CP376" s="103">
        <f t="shared" si="915"/>
        <v>0</v>
      </c>
      <c r="CQ376" s="103">
        <f t="shared" si="915"/>
        <v>523016.16000000003</v>
      </c>
      <c r="CR376" s="103">
        <f t="shared" si="915"/>
        <v>0</v>
      </c>
      <c r="CS376" s="103">
        <f t="shared" si="915"/>
        <v>58566.19</v>
      </c>
      <c r="CT376" s="103">
        <f t="shared" si="915"/>
        <v>0</v>
      </c>
      <c r="CU376" s="103">
        <f t="shared" si="915"/>
        <v>888225.42999999993</v>
      </c>
      <c r="CV376" s="103">
        <f t="shared" si="915"/>
        <v>175604.72</v>
      </c>
      <c r="CW376" s="103">
        <f t="shared" si="915"/>
        <v>0</v>
      </c>
      <c r="CX376" s="103">
        <f t="shared" si="915"/>
        <v>0</v>
      </c>
      <c r="CY376" s="103">
        <f t="shared" si="915"/>
        <v>0</v>
      </c>
      <c r="CZ376" s="103">
        <f t="shared" si="915"/>
        <v>0</v>
      </c>
      <c r="DA376" s="103">
        <f t="shared" si="915"/>
        <v>0</v>
      </c>
      <c r="DB376" s="103">
        <f t="shared" si="915"/>
        <v>51981.55</v>
      </c>
      <c r="DC376" s="103">
        <f t="shared" si="915"/>
        <v>0</v>
      </c>
      <c r="DD376" s="103">
        <f t="shared" si="915"/>
        <v>0</v>
      </c>
      <c r="DE376" s="103">
        <f t="shared" si="915"/>
        <v>0</v>
      </c>
      <c r="DF376" s="103">
        <f t="shared" si="915"/>
        <v>0</v>
      </c>
      <c r="DG376" s="103">
        <f t="shared" si="915"/>
        <v>54158.95</v>
      </c>
      <c r="DH376" s="103">
        <f t="shared" si="915"/>
        <v>9373.4699999999993</v>
      </c>
      <c r="DI376" s="103">
        <f t="shared" si="915"/>
        <v>2813100.49</v>
      </c>
      <c r="DJ376" s="103">
        <f t="shared" si="915"/>
        <v>0</v>
      </c>
      <c r="DK376" s="103">
        <f t="shared" si="915"/>
        <v>0</v>
      </c>
      <c r="DL376" s="103">
        <f t="shared" si="915"/>
        <v>0</v>
      </c>
      <c r="DM376" s="103">
        <f t="shared" si="915"/>
        <v>0</v>
      </c>
      <c r="DN376" s="103">
        <f t="shared" si="915"/>
        <v>0</v>
      </c>
      <c r="DO376" s="103">
        <f t="shared" si="915"/>
        <v>0</v>
      </c>
      <c r="DP376" s="103">
        <f t="shared" si="915"/>
        <v>0</v>
      </c>
      <c r="DQ376" s="103">
        <f t="shared" si="915"/>
        <v>0</v>
      </c>
      <c r="DR376" s="103">
        <f t="shared" si="915"/>
        <v>0</v>
      </c>
      <c r="DS376" s="103">
        <f t="shared" si="915"/>
        <v>0</v>
      </c>
      <c r="DT376" s="103">
        <f t="shared" si="915"/>
        <v>0</v>
      </c>
      <c r="DU376" s="103">
        <f t="shared" si="915"/>
        <v>0</v>
      </c>
      <c r="DV376" s="103">
        <f t="shared" si="915"/>
        <v>0</v>
      </c>
      <c r="DW376" s="103">
        <f t="shared" si="915"/>
        <v>0</v>
      </c>
      <c r="DX376" s="103">
        <f t="shared" si="915"/>
        <v>0</v>
      </c>
      <c r="DY376" s="103">
        <f t="shared" si="915"/>
        <v>16897.38</v>
      </c>
      <c r="DZ376" s="103">
        <f t="shared" si="915"/>
        <v>0</v>
      </c>
      <c r="EA376" s="103">
        <f t="shared" si="915"/>
        <v>0</v>
      </c>
      <c r="EB376" s="103">
        <f t="shared" si="915"/>
        <v>0</v>
      </c>
      <c r="EC376" s="103">
        <f t="shared" si="915"/>
        <v>1054514.06</v>
      </c>
      <c r="ED376" s="103">
        <f t="shared" si="915"/>
        <v>0</v>
      </c>
      <c r="EE376" s="103">
        <f t="shared" si="915"/>
        <v>0</v>
      </c>
      <c r="EF376" s="103">
        <f t="shared" si="915"/>
        <v>0</v>
      </c>
      <c r="EG376" s="103">
        <f t="shared" si="915"/>
        <v>0</v>
      </c>
      <c r="EH376" s="103">
        <f t="shared" si="915"/>
        <v>0</v>
      </c>
      <c r="EI376" s="103">
        <f t="shared" si="915"/>
        <v>0</v>
      </c>
      <c r="EJ376" s="103">
        <f t="shared" si="915"/>
        <v>0</v>
      </c>
      <c r="EK376" s="103">
        <f t="shared" ref="EK376:FS376" si="916">SUM(EK369:EK375)</f>
        <v>0</v>
      </c>
      <c r="EL376" s="103">
        <f t="shared" si="916"/>
        <v>0</v>
      </c>
      <c r="EM376" s="103">
        <f t="shared" si="916"/>
        <v>0</v>
      </c>
      <c r="EN376" s="103">
        <f t="shared" si="916"/>
        <v>17111.419999999998</v>
      </c>
      <c r="EO376" s="103">
        <f t="shared" si="916"/>
        <v>276689.56</v>
      </c>
      <c r="EP376" s="103">
        <f t="shared" si="916"/>
        <v>0</v>
      </c>
      <c r="EQ376" s="103">
        <f t="shared" si="916"/>
        <v>0</v>
      </c>
      <c r="ER376" s="103">
        <f t="shared" si="916"/>
        <v>0</v>
      </c>
      <c r="ES376" s="103">
        <f t="shared" si="916"/>
        <v>0</v>
      </c>
      <c r="ET376" s="103">
        <f t="shared" si="916"/>
        <v>0</v>
      </c>
      <c r="EU376" s="103">
        <f t="shared" si="916"/>
        <v>0</v>
      </c>
      <c r="EV376" s="103">
        <f t="shared" si="916"/>
        <v>128246.84000000001</v>
      </c>
      <c r="EW376" s="103">
        <f t="shared" si="916"/>
        <v>0</v>
      </c>
      <c r="EX376" s="103">
        <f t="shared" si="916"/>
        <v>0</v>
      </c>
      <c r="EY376" s="103">
        <f t="shared" si="916"/>
        <v>0</v>
      </c>
      <c r="EZ376" s="103">
        <f t="shared" si="916"/>
        <v>0</v>
      </c>
      <c r="FA376" s="103">
        <f t="shared" si="916"/>
        <v>0</v>
      </c>
      <c r="FB376" s="103">
        <f t="shared" si="916"/>
        <v>0</v>
      </c>
      <c r="FC376" s="103">
        <f t="shared" si="916"/>
        <v>0</v>
      </c>
      <c r="FD376" s="103">
        <f t="shared" si="916"/>
        <v>0</v>
      </c>
      <c r="FE376" s="103">
        <f t="shared" si="916"/>
        <v>0</v>
      </c>
      <c r="FF376" s="103">
        <f t="shared" si="916"/>
        <v>0</v>
      </c>
      <c r="FG376" s="103">
        <f t="shared" si="916"/>
        <v>0</v>
      </c>
      <c r="FH376" s="103">
        <f t="shared" si="916"/>
        <v>0</v>
      </c>
      <c r="FI376" s="103">
        <f t="shared" si="916"/>
        <v>0</v>
      </c>
      <c r="FJ376" s="103">
        <f t="shared" si="916"/>
        <v>0</v>
      </c>
      <c r="FK376" s="103">
        <f t="shared" si="916"/>
        <v>0</v>
      </c>
      <c r="FL376" s="103">
        <f t="shared" si="916"/>
        <v>0</v>
      </c>
      <c r="FM376" s="103">
        <f t="shared" si="916"/>
        <v>0</v>
      </c>
      <c r="FN376" s="103">
        <f t="shared" si="916"/>
        <v>0</v>
      </c>
      <c r="FO376" s="103">
        <f t="shared" si="916"/>
        <v>873.43</v>
      </c>
      <c r="FP376" s="103">
        <f t="shared" si="916"/>
        <v>0</v>
      </c>
      <c r="FQ376" s="103">
        <f t="shared" si="916"/>
        <v>0</v>
      </c>
      <c r="FR376" s="103">
        <f t="shared" si="916"/>
        <v>283960.3</v>
      </c>
      <c r="FS376" s="103">
        <f t="shared" si="916"/>
        <v>10170337.329999998</v>
      </c>
      <c r="FT376" s="71">
        <f>FS379/E379</f>
        <v>5.7143720538222614E-2</v>
      </c>
      <c r="FU376" s="103">
        <f>FS379/D379</f>
        <v>681.48208655153462</v>
      </c>
      <c r="FV376" s="103">
        <f t="shared" ref="FV376:GU376" si="917">SUM(FV369:FV375)</f>
        <v>17208.509999999998</v>
      </c>
      <c r="FW376" s="103">
        <f t="shared" si="917"/>
        <v>0</v>
      </c>
      <c r="FX376" s="103">
        <f t="shared" si="917"/>
        <v>0</v>
      </c>
      <c r="FY376" s="103">
        <f t="shared" si="917"/>
        <v>0</v>
      </c>
      <c r="FZ376" s="103">
        <f t="shared" si="917"/>
        <v>0</v>
      </c>
      <c r="GA376" s="103">
        <f>SUM(GA369:GA375)</f>
        <v>30544.35</v>
      </c>
      <c r="GB376" s="103">
        <f t="shared" si="917"/>
        <v>0</v>
      </c>
      <c r="GC376" s="103">
        <f t="shared" si="917"/>
        <v>0</v>
      </c>
      <c r="GD376" s="103">
        <f t="shared" si="917"/>
        <v>0</v>
      </c>
      <c r="GE376" s="103">
        <f t="shared" si="917"/>
        <v>530410.48</v>
      </c>
      <c r="GF376" s="103">
        <f t="shared" si="917"/>
        <v>25863.13</v>
      </c>
      <c r="GG376" s="103">
        <f t="shared" si="917"/>
        <v>0</v>
      </c>
      <c r="GH376" s="103">
        <f t="shared" si="917"/>
        <v>0</v>
      </c>
      <c r="GI376" s="103">
        <f t="shared" si="917"/>
        <v>0</v>
      </c>
      <c r="GJ376" s="103">
        <f t="shared" si="917"/>
        <v>0</v>
      </c>
      <c r="GK376" s="103">
        <f t="shared" si="917"/>
        <v>20219.740000000002</v>
      </c>
      <c r="GL376" s="103">
        <f t="shared" si="917"/>
        <v>60444.24</v>
      </c>
      <c r="GM376" s="103">
        <f t="shared" si="917"/>
        <v>0</v>
      </c>
      <c r="GN376" s="103">
        <f t="shared" si="917"/>
        <v>0</v>
      </c>
      <c r="GO376" s="103">
        <f t="shared" si="917"/>
        <v>0</v>
      </c>
      <c r="GP376" s="103">
        <f t="shared" si="917"/>
        <v>0</v>
      </c>
      <c r="GQ376" s="103">
        <f t="shared" si="917"/>
        <v>400</v>
      </c>
      <c r="GR376" s="103">
        <f t="shared" si="917"/>
        <v>0</v>
      </c>
      <c r="GS376" s="103">
        <f t="shared" si="917"/>
        <v>0</v>
      </c>
      <c r="GT376" s="103">
        <f t="shared" si="917"/>
        <v>0</v>
      </c>
      <c r="GU376" s="103">
        <f t="shared" si="917"/>
        <v>685090.45</v>
      </c>
      <c r="GV376" s="71">
        <f>GU376/E376</f>
        <v>6.2911911120489099E-3</v>
      </c>
      <c r="GW376" s="107">
        <f t="shared" si="910"/>
        <v>77.210341664187254</v>
      </c>
    </row>
    <row r="377" spans="1:222" ht="4.5" customHeight="1" x14ac:dyDescent="0.2">
      <c r="A377" s="38"/>
      <c r="B377" s="87"/>
      <c r="C377" s="100"/>
      <c r="D377" s="120"/>
      <c r="E377" s="121"/>
      <c r="F377" s="81"/>
      <c r="G377" s="81"/>
      <c r="H377" s="81"/>
      <c r="I377" s="81"/>
      <c r="J377" s="81"/>
      <c r="K377" s="81"/>
      <c r="L377" s="81"/>
      <c r="M377" s="81"/>
      <c r="N377" s="81"/>
      <c r="O377" s="92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92"/>
      <c r="AO377" s="81"/>
      <c r="AP377" s="81"/>
      <c r="AQ377" s="81"/>
      <c r="AR377" s="81"/>
      <c r="AS377" s="81"/>
      <c r="AT377" s="81"/>
      <c r="AU377" s="81"/>
      <c r="AV377" s="92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1"/>
      <c r="BO377" s="81"/>
      <c r="BP377" s="81"/>
      <c r="BQ377" s="81"/>
      <c r="BR377" s="81"/>
      <c r="BS377" s="81"/>
      <c r="BT377" s="81"/>
      <c r="BU377" s="81"/>
      <c r="BV377" s="81"/>
      <c r="BW377" s="92"/>
      <c r="BX377" s="81"/>
      <c r="BY377" s="81"/>
      <c r="BZ377" s="81"/>
      <c r="CA377" s="81"/>
      <c r="CB377" s="81"/>
      <c r="CC377" s="81"/>
      <c r="CD377" s="81"/>
      <c r="CE377" s="81"/>
      <c r="CF377" s="92"/>
      <c r="CG377" s="81"/>
      <c r="CH377" s="81"/>
      <c r="CI377" s="81"/>
      <c r="CJ377" s="81"/>
      <c r="CK377" s="81"/>
      <c r="CL377" s="81"/>
      <c r="CM377" s="81"/>
      <c r="CN377" s="81"/>
      <c r="CO377" s="81"/>
      <c r="CP377" s="81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1"/>
      <c r="DH377" s="81"/>
      <c r="DI377" s="81"/>
      <c r="DJ377" s="81"/>
      <c r="DK377" s="81"/>
      <c r="DL377" s="81"/>
      <c r="DM377" s="81"/>
      <c r="DN377" s="81"/>
      <c r="DO377" s="81"/>
      <c r="DP377" s="81"/>
      <c r="DQ377" s="81"/>
      <c r="DR377" s="81"/>
      <c r="DS377" s="81"/>
      <c r="DT377" s="81"/>
      <c r="DU377" s="81"/>
      <c r="DV377" s="81"/>
      <c r="DW377" s="81"/>
      <c r="DX377" s="81"/>
      <c r="DY377" s="81"/>
      <c r="DZ377" s="81"/>
      <c r="EA377" s="81"/>
      <c r="EB377" s="81"/>
      <c r="EC377" s="81"/>
      <c r="ED377" s="81"/>
      <c r="EE377" s="81"/>
      <c r="EF377" s="81"/>
      <c r="EG377" s="81"/>
      <c r="EH377" s="81"/>
      <c r="EI377" s="81"/>
      <c r="EJ377" s="81"/>
      <c r="EK377" s="81"/>
      <c r="EL377" s="81"/>
      <c r="EM377" s="81"/>
      <c r="EN377" s="81"/>
      <c r="EO377" s="81"/>
      <c r="EP377" s="81"/>
      <c r="EQ377" s="81"/>
      <c r="ER377" s="81"/>
      <c r="ES377" s="81"/>
      <c r="ET377" s="81"/>
      <c r="EU377" s="81"/>
      <c r="EV377" s="81"/>
      <c r="EW377" s="81"/>
      <c r="EX377" s="81"/>
      <c r="EY377" s="81"/>
      <c r="EZ377" s="81"/>
      <c r="FA377" s="81"/>
      <c r="FB377" s="81"/>
      <c r="FC377" s="81"/>
      <c r="FD377" s="81"/>
      <c r="FE377" s="81"/>
      <c r="FF377" s="81"/>
      <c r="FG377" s="81"/>
      <c r="FH377" s="81"/>
      <c r="FI377" s="81"/>
      <c r="FJ377" s="81"/>
      <c r="FK377" s="81"/>
      <c r="FL377" s="81"/>
      <c r="FM377" s="81"/>
      <c r="FN377" s="81"/>
      <c r="FO377" s="81"/>
      <c r="FP377" s="81"/>
      <c r="FQ377" s="81"/>
      <c r="FR377" s="81"/>
      <c r="FS377" s="77"/>
      <c r="FT377" s="77"/>
      <c r="FU377" s="77"/>
      <c r="FV377" s="90"/>
      <c r="FW377" s="90"/>
      <c r="FX377" s="90"/>
      <c r="FY377" s="90"/>
      <c r="FZ377" s="90"/>
      <c r="GA377" s="90"/>
      <c r="GB377" s="90"/>
      <c r="GC377" s="90"/>
      <c r="GD377" s="90"/>
      <c r="GE377" s="90"/>
      <c r="GF377" s="77"/>
      <c r="GG377" s="77"/>
      <c r="GH377" s="77"/>
      <c r="GI377" s="77"/>
      <c r="GJ377" s="77"/>
      <c r="GK377" s="77"/>
      <c r="GL377" s="77"/>
      <c r="GM377" s="77"/>
      <c r="GN377" s="77"/>
      <c r="GO377" s="77"/>
      <c r="GP377" s="77"/>
      <c r="GQ377" s="77"/>
      <c r="GR377" s="77"/>
      <c r="GS377" s="77"/>
      <c r="GT377" s="77"/>
      <c r="GU377" s="77"/>
      <c r="GV377" s="77"/>
      <c r="GW377" s="122"/>
    </row>
    <row r="378" spans="1:222" ht="12.75" x14ac:dyDescent="0.2">
      <c r="A378" s="99" t="s">
        <v>735</v>
      </c>
      <c r="B378" s="87"/>
      <c r="C378" s="100"/>
      <c r="D378" s="120"/>
      <c r="E378" s="121"/>
      <c r="F378" s="81"/>
      <c r="G378" s="81"/>
      <c r="H378" s="81"/>
      <c r="I378" s="81"/>
      <c r="J378" s="81"/>
      <c r="K378" s="81"/>
      <c r="L378" s="81"/>
      <c r="M378" s="81"/>
      <c r="N378" s="81"/>
      <c r="O378" s="92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92"/>
      <c r="AO378" s="81"/>
      <c r="AP378" s="81"/>
      <c r="AQ378" s="81"/>
      <c r="AR378" s="81"/>
      <c r="AS378" s="81"/>
      <c r="AT378" s="81"/>
      <c r="AU378" s="81"/>
      <c r="AV378" s="92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1"/>
      <c r="BO378" s="81"/>
      <c r="BP378" s="81"/>
      <c r="BQ378" s="81"/>
      <c r="BR378" s="81"/>
      <c r="BS378" s="81"/>
      <c r="BT378" s="81"/>
      <c r="BU378" s="81"/>
      <c r="BV378" s="81"/>
      <c r="BW378" s="92"/>
      <c r="BX378" s="81"/>
      <c r="BY378" s="81"/>
      <c r="BZ378" s="81"/>
      <c r="CA378" s="81"/>
      <c r="CB378" s="81"/>
      <c r="CC378" s="81"/>
      <c r="CD378" s="81"/>
      <c r="CE378" s="81"/>
      <c r="CF378" s="92"/>
      <c r="CG378" s="81"/>
      <c r="CH378" s="81"/>
      <c r="CI378" s="81"/>
      <c r="CJ378" s="81"/>
      <c r="CK378" s="81"/>
      <c r="CL378" s="81"/>
      <c r="CM378" s="81"/>
      <c r="CN378" s="81"/>
      <c r="CO378" s="81"/>
      <c r="CP378" s="81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1"/>
      <c r="DH378" s="81"/>
      <c r="DI378" s="81"/>
      <c r="DJ378" s="81"/>
      <c r="DK378" s="81"/>
      <c r="DL378" s="81"/>
      <c r="DM378" s="81"/>
      <c r="DN378" s="81"/>
      <c r="DO378" s="81"/>
      <c r="DP378" s="81"/>
      <c r="DQ378" s="81"/>
      <c r="DR378" s="81"/>
      <c r="DS378" s="81"/>
      <c r="DT378" s="81"/>
      <c r="DU378" s="81"/>
      <c r="DV378" s="81"/>
      <c r="DW378" s="81"/>
      <c r="DX378" s="81"/>
      <c r="DY378" s="81"/>
      <c r="DZ378" s="81"/>
      <c r="EA378" s="81"/>
      <c r="EB378" s="81"/>
      <c r="EC378" s="81"/>
      <c r="ED378" s="81"/>
      <c r="EE378" s="81"/>
      <c r="EF378" s="81"/>
      <c r="EG378" s="81"/>
      <c r="EH378" s="81"/>
      <c r="EI378" s="81"/>
      <c r="EJ378" s="81"/>
      <c r="EK378" s="81"/>
      <c r="EL378" s="81"/>
      <c r="EM378" s="81"/>
      <c r="EN378" s="81"/>
      <c r="EO378" s="81"/>
      <c r="EP378" s="81"/>
      <c r="EQ378" s="81"/>
      <c r="ER378" s="81"/>
      <c r="ES378" s="81"/>
      <c r="ET378" s="81"/>
      <c r="EU378" s="81"/>
      <c r="EV378" s="81"/>
      <c r="EW378" s="81"/>
      <c r="EX378" s="81"/>
      <c r="EY378" s="81"/>
      <c r="EZ378" s="81"/>
      <c r="FA378" s="81"/>
      <c r="FB378" s="81"/>
      <c r="FC378" s="81"/>
      <c r="FD378" s="81"/>
      <c r="FE378" s="81"/>
      <c r="FF378" s="81"/>
      <c r="FG378" s="81"/>
      <c r="FH378" s="81"/>
      <c r="FI378" s="81"/>
      <c r="FJ378" s="81"/>
      <c r="FK378" s="81"/>
      <c r="FL378" s="81"/>
      <c r="FM378" s="81"/>
      <c r="FN378" s="81"/>
      <c r="FO378" s="81"/>
      <c r="FP378" s="81"/>
      <c r="FQ378" s="81"/>
      <c r="FR378" s="81"/>
      <c r="FS378" s="77"/>
      <c r="FT378" s="77"/>
      <c r="FU378" s="77"/>
      <c r="FV378" s="77"/>
      <c r="FW378" s="77"/>
      <c r="FX378" s="77"/>
      <c r="FY378" s="77"/>
      <c r="FZ378" s="77"/>
      <c r="GA378" s="77"/>
      <c r="GB378" s="77"/>
      <c r="GC378" s="77"/>
      <c r="GD378" s="77"/>
      <c r="GE378" s="77"/>
      <c r="GF378" s="77"/>
      <c r="GG378" s="77"/>
      <c r="GH378" s="77"/>
      <c r="GI378" s="77"/>
      <c r="GJ378" s="77"/>
      <c r="GK378" s="77"/>
      <c r="GL378" s="77"/>
      <c r="GM378" s="77"/>
      <c r="GN378" s="77"/>
      <c r="GO378" s="77"/>
      <c r="GP378" s="77"/>
      <c r="GQ378" s="77"/>
      <c r="GR378" s="77"/>
      <c r="GS378" s="77"/>
      <c r="GT378" s="77"/>
      <c r="GU378" s="77"/>
      <c r="GV378" s="77"/>
      <c r="GW378" s="108"/>
    </row>
    <row r="379" spans="1:222" x14ac:dyDescent="0.2">
      <c r="B379" s="128" t="s">
        <v>736</v>
      </c>
      <c r="C379" s="87" t="s">
        <v>737</v>
      </c>
      <c r="D379" s="88">
        <f>IF(ISNA(VLOOKUP($B379,'[2]1516 enrollment_Rev_Exp by size'!$A$6:$C$325,3,FALSE)),"",VLOOKUP($B379,'[2]1516 enrollment_Rev_Exp by size'!$A$6:$C$325,3,FALSE))</f>
        <v>11062.08</v>
      </c>
      <c r="E379" s="89">
        <v>131923670.51000001</v>
      </c>
      <c r="F379" s="67">
        <f t="shared" ref="F379:F386" si="918">N379+AM379+AU379+BV379+CE379+FS379+GU379</f>
        <v>131923670.50999999</v>
      </c>
      <c r="G379" s="67">
        <f t="shared" ref="G379:G386" si="919">F379-E379</f>
        <v>0</v>
      </c>
      <c r="H379" s="90">
        <f>IF(ISNA(VLOOKUP($B379,'[2]1516 Exp_Rev Access'!$F$7:$FS$310,2,FALSE)),"",VLOOKUP($B379,'[2]1516 Exp_Rev Access'!$F$7:$FS$310,2,FALSE))</f>
        <v>31433955.370000001</v>
      </c>
      <c r="I379" s="90">
        <f>IF(ISNA(VLOOKUP($B379,'[2]1516 Exp_Rev Access'!$F$7:$FS$310,3,FALSE)),"",VLOOKUP($B379,'[2]1516 Exp_Rev Access'!$F$7:$FS$310,3,FALSE))</f>
        <v>386.33</v>
      </c>
      <c r="J379" s="90">
        <f>IF(ISNA(VLOOKUP($B379,'[2]1516 Exp_Rev Access'!$F$7:$FS$310,4,FALSE)),"",VLOOKUP($B379,'[2]1516 Exp_Rev Access'!$F$7:$FS$310,4,FALSE))</f>
        <v>0</v>
      </c>
      <c r="K379" s="90">
        <f>IF(ISNA(VLOOKUP($B379,'[2]1516 Exp_Rev Access'!$F$7:$FS$310,5,FALSE)),"-",VLOOKUP($B379,'[2]1516 Exp_Rev Access'!$F$7:$FS$310,5,FALSE))</f>
        <v>7803.4</v>
      </c>
      <c r="L379" s="90">
        <f>IF(ISNA(VLOOKUP($B379,'[2]1516 Exp_Rev Access'!$F$7:$FS$310,6,FALSE)),"",VLOOKUP($B379,'[2]1516 Exp_Rev Access'!$F$7:$FS$310,6,FALSE))</f>
        <v>0</v>
      </c>
      <c r="M379" s="90">
        <f>IF(ISNA(VLOOKUP($B379,'[2]1516 Exp_Rev Access'!$F$7:$FS$310,7,FALSE)),"",VLOOKUP($B379,'[2]1516 Exp_Rev Access'!$F$7:$FS$310,7,FALSE))</f>
        <v>0</v>
      </c>
      <c r="N379" s="53">
        <f t="shared" ref="N379:N386" si="920">SUM(H379:M379)</f>
        <v>31442145.099999998</v>
      </c>
      <c r="O379" s="91">
        <f t="shared" ref="O379:O385" si="921">N379/E379</f>
        <v>0.23833588755110205</v>
      </c>
      <c r="P379" s="53">
        <f t="shared" ref="P379:P385" si="922">N379/D379</f>
        <v>2842.33571805664</v>
      </c>
      <c r="Q379" s="90">
        <f>IF(ISNA(VLOOKUP($B379,'[2]1516 Exp_Rev Access'!$F$7:$FS$310,8,FALSE)),"",VLOOKUP($B379,'[2]1516 Exp_Rev Access'!$F$7:$FS$310,8,FALSE))</f>
        <v>370339.69</v>
      </c>
      <c r="R379" s="90">
        <f>IF(ISNA(VLOOKUP($B379,'[2]1516 Exp_Rev Access'!$F$7:$FS$310,9,FALSE)),"",VLOOKUP($B379,'[2]1516 Exp_Rev Access'!$F$7:$FS$310,9,FALSE))</f>
        <v>0</v>
      </c>
      <c r="S379" s="90">
        <f>IF(ISNA(VLOOKUP($B379,'[2]1516 Exp_Rev Access'!$F$7:$FS$310,10,FALSE)),"",VLOOKUP($B379,'[2]1516 Exp_Rev Access'!$F$7:$FS$310,10,FALSE))</f>
        <v>0</v>
      </c>
      <c r="T379" s="90">
        <f>IF(ISNA(VLOOKUP($B379,'[2]1516 Exp_Rev Access'!$F$7:$FS$310,11,FALSE)),"",VLOOKUP($B379,'[2]1516 Exp_Rev Access'!$F$7:$FS$310,11,FALSE))</f>
        <v>0</v>
      </c>
      <c r="U379" s="90">
        <f>IF(ISNA(VLOOKUP($B379,'[2]1516 Exp_Rev Access'!$F$7:$FS$310,12,FALSE)),"",VLOOKUP($B379,'[2]1516 Exp_Rev Access'!$F$7:$FS$310,12,FALSE))</f>
        <v>0</v>
      </c>
      <c r="V379" s="90">
        <f>IF(ISNA(VLOOKUP($B379,'[2]1516 Exp_Rev Access'!$F$7:$FS$310,13,FALSE)),"",VLOOKUP($B379,'[2]1516 Exp_Rev Access'!$F$7:$FS$310,13,FALSE))</f>
        <v>0</v>
      </c>
      <c r="W379" s="90">
        <f>IF(ISNA(VLOOKUP($B379,'[2]1516 Exp_Rev Access'!$F$7:$FS$310,14,FALSE)),"",VLOOKUP($B379,'[2]1516 Exp_Rev Access'!$F$7:$FS$310,14,FALSE))</f>
        <v>0</v>
      </c>
      <c r="X379" s="90">
        <f>IF(ISNA(VLOOKUP($B379,'[2]1516 Exp_Rev Access'!$F$7:$FS$310,15,FALSE)),"",VLOOKUP($B379,'[2]1516 Exp_Rev Access'!$F$7:$FS$310,15,FALSE))</f>
        <v>23945</v>
      </c>
      <c r="Y379" s="90">
        <f>IF(ISNA(VLOOKUP($B379,'[2]1516 Exp_Rev Access'!$F$7:$FS$310,16,FALSE)),"",VLOOKUP($B379,'[2]1516 Exp_Rev Access'!$F$7:$FS$310,16,FALSE))</f>
        <v>55652.63</v>
      </c>
      <c r="Z379" s="90">
        <f>IF(ISNA(VLOOKUP($B379,'[2]1516 Exp_Rev Access'!$F$7:$FS$310,17,FALSE)),"",VLOOKUP($B379,'[2]1516 Exp_Rev Access'!$F$7:$FS$310,17,FALSE))</f>
        <v>600</v>
      </c>
      <c r="AA379" s="90">
        <f>IF(ISNA(VLOOKUP($B379,'[2]1516 Exp_Rev Access'!$F$7:$FS$310,18,FALSE)),"",VLOOKUP($B379,'[2]1516 Exp_Rev Access'!$F$7:$FS$310,18,FALSE))</f>
        <v>0</v>
      </c>
      <c r="AB379" s="90">
        <f>IF(ISNA(VLOOKUP($B379,'[2]1516 Exp_Rev Access'!$F$7:$FS$310,19,FALSE)),"",VLOOKUP($B379,'[2]1516 Exp_Rev Access'!$F$7:$FS$310,19,FALSE))</f>
        <v>0</v>
      </c>
      <c r="AC379" s="90">
        <f>IF(ISNA(VLOOKUP($B379,'[2]1516 Exp_Rev Access'!$F$7:$FS$310,20,FALSE)),"",VLOOKUP($B379,'[2]1516 Exp_Rev Access'!$F$7:$FS$310,20,FALSE))</f>
        <v>19010.7</v>
      </c>
      <c r="AD379" s="90">
        <f>IF(ISNA(VLOOKUP($B379,'[2]1516 Exp_Rev Access'!$F$7:$FS$310,21,FALSE)),"",VLOOKUP($B379,'[2]1516 Exp_Rev Access'!$F$7:$FS$310,21,FALSE))</f>
        <v>959701.84</v>
      </c>
      <c r="AE379" s="90">
        <f>IF(ISNA(VLOOKUP($B379,'[2]1516 Exp_Rev Access'!$F$7:$FS$310,22,FALSE)),"",VLOOKUP($B379,'[2]1516 Exp_Rev Access'!$F$7:$FS$310,22,FALSE))</f>
        <v>73171.509999999995</v>
      </c>
      <c r="AF379" s="90">
        <f>IF(ISNA(VLOOKUP($B379,'[2]1516 Exp_Rev Access'!$F$7:$FS$310,23,FALSE)),"",VLOOKUP($B379,'[2]1516 Exp_Rev Access'!$F$7:$FS$310,23,FALSE))</f>
        <v>0</v>
      </c>
      <c r="AG379" s="90">
        <f>IF(ISNA(VLOOKUP($B379,'[2]1516 Exp_Rev Access'!$F$7:$FS$310,24,FALSE)),"",VLOOKUP($B379,'[2]1516 Exp_Rev Access'!$F$7:$FS$310,24,FALSE))</f>
        <v>280012.23</v>
      </c>
      <c r="AH379" s="90">
        <f>IF(ISNA(VLOOKUP($B379,'[2]1516 Exp_Rev Access'!$F$7:$FS$310,25,FALSE)),"",VLOOKUP($B379,'[2]1516 Exp_Rev Access'!$F$7:$FS$310,25,FALSE))</f>
        <v>9934.65</v>
      </c>
      <c r="AI379" s="90">
        <f>IF(ISNA(VLOOKUP($B379,'[2]1516 Exp_Rev Access'!$F$7:$FS$310,26,FALSE)),"",VLOOKUP($B379,'[2]1516 Exp_Rev Access'!$F$7:$FS$310,26,FALSE))</f>
        <v>122365.16</v>
      </c>
      <c r="AJ379" s="90">
        <f>IF(ISNA(VLOOKUP($B379,'[2]1516 Exp_Rev Access'!$F$7:$FS$310,27,FALSE)),"",VLOOKUP($B379,'[2]1516 Exp_Rev Access'!$F$7:$FS$310,27,FALSE))</f>
        <v>3007.93</v>
      </c>
      <c r="AK379" s="90">
        <f>IF(ISNA(VLOOKUP($B379,'[2]1516 Exp_Rev Access'!$F$7:$FS$310,28,FALSE)),"",VLOOKUP($B379,'[2]1516 Exp_Rev Access'!$F$7:$FS$310,28,FALSE))</f>
        <v>3327123.34</v>
      </c>
      <c r="AL379" s="90">
        <f>IF(ISNA(VLOOKUP($B379,'[2]1516 Exp_Rev Access'!$F$7:$FS$310,29,FALSE)),"",VLOOKUP($B379,'[2]1516 Exp_Rev Access'!$F$7:$FS$310,29,FALSE))</f>
        <v>110301.96</v>
      </c>
      <c r="AM379" s="53">
        <f t="shared" ref="AM379:AM385" si="923">SUM(Q379:AL379)</f>
        <v>5355166.6399999997</v>
      </c>
      <c r="AN379" s="92">
        <f t="shared" ref="AN379:AN387" si="924">AM379/E379</f>
        <v>4.0592917247508437E-2</v>
      </c>
      <c r="AO379" s="68">
        <f t="shared" ref="AO379:AO387" si="925">AM379/D379</f>
        <v>484.10123954988569</v>
      </c>
      <c r="AP379" s="90">
        <f>IF(ISNA(VLOOKUP($B379,'[2]1516 Exp_Rev Access'!$F$7:$FS$310,30,FALSE)),"",VLOOKUP($B379,'[2]1516 Exp_Rev Access'!$F$7:$FS$310,30,FALSE))</f>
        <v>66443207.25</v>
      </c>
      <c r="AQ379" s="90">
        <f>IF(ISNA(VLOOKUP($B379,'[2]1516 Exp_Rev Access'!$F$7:$FS$310,31,FALSE)),"",VLOOKUP($B379,'[2]1516 Exp_Rev Access'!$F$7:$FS$310,31,FALSE))</f>
        <v>2035014.82</v>
      </c>
      <c r="AR379" s="90">
        <f>IF(ISNA(VLOOKUP($B379,'[2]1516 Exp_Rev Access'!$F$7:$FS$310,32,FALSE)),"",VLOOKUP($B379,'[2]1516 Exp_Rev Access'!$F$7:$FS$310,32,FALSE))</f>
        <v>0</v>
      </c>
      <c r="AS379" s="90">
        <f>IF(ISNA(VLOOKUP($B379,'[2]1516 Exp_Rev Access'!$F$7:$FS$310,33,FALSE)),"",VLOOKUP($B379,'[2]1516 Exp_Rev Access'!$F$7:$FS$310,33,FALSE))</f>
        <v>6027.36</v>
      </c>
      <c r="AT379" s="90">
        <f>IF(ISNA(VLOOKUP($B379,'[2]1516 Exp_Rev Access'!$F$7:$FS$310,34,FALSE)),"",VLOOKUP($B379,'[2]1516 Exp_Rev Access'!$F$7:$FS$310,34,FALSE))</f>
        <v>0</v>
      </c>
      <c r="AU379" s="53">
        <f t="shared" ref="AU379:AU386" si="926">SUM(AP379:AT379)</f>
        <v>68484249.429999992</v>
      </c>
      <c r="AV379" s="93">
        <f t="shared" ref="AV379:AV387" si="927">AU379/E379</f>
        <v>0.51912025465368461</v>
      </c>
      <c r="AW379" s="53">
        <f t="shared" ref="AW379:AW387" si="928">AU379/D379</f>
        <v>6190.9016595432313</v>
      </c>
      <c r="AX379" s="90">
        <f>IF(ISNA(VLOOKUP($B379,'[2]1516 Exp_Rev Access'!$F$7:$FS$310,35,FALSE)),"",VLOOKUP($B379,'[2]1516 Exp_Rev Access'!$F$7:$FS$310,35,FALSE))</f>
        <v>0</v>
      </c>
      <c r="AY379" s="90">
        <f>IF(ISNA(VLOOKUP($B379,'[2]1516 Exp_Rev Access'!$F$7:$FS$310,36,FALSE)),"",VLOOKUP($B379,'[2]1516 Exp_Rev Access'!$F$7:$FS$310,36,FALSE))</f>
        <v>9160782.1699999999</v>
      </c>
      <c r="AZ379" s="90">
        <f>IF(ISNA(VLOOKUP($B379,'[2]1516 Exp_Rev Access'!$F$7:$FS$310,37,FALSE)),"",VLOOKUP($B379,'[2]1516 Exp_Rev Access'!$F$7:$FS$310,37,FALSE))</f>
        <v>644279.38</v>
      </c>
      <c r="BA379" s="90">
        <f>IF(ISNA(VLOOKUP($B379,'[2]1516 Exp_Rev Access'!$F$7:$FS$310,38,FALSE)),"",VLOOKUP($B379,'[2]1516 Exp_Rev Access'!$F$7:$FS$310,38,FALSE))</f>
        <v>0</v>
      </c>
      <c r="BB379" s="90">
        <f>IF(ISNA(VLOOKUP($B379,'[2]1516 Exp_Rev Access'!$F$7:$FS$310,39,FALSE)),"",VLOOKUP($B379,'[2]1516 Exp_Rev Access'!$F$7:$FS$310,39,FALSE))</f>
        <v>0</v>
      </c>
      <c r="BC379" s="90">
        <f>IF(ISNA(VLOOKUP($B379,'[2]1516 Exp_Rev Access'!$F$7:$FS$310,40,FALSE)),"",VLOOKUP($B379,'[2]1516 Exp_Rev Access'!$F$7:$FS$310,40,FALSE))</f>
        <v>1979263.58</v>
      </c>
      <c r="BD379" s="90">
        <f>IF(ISNA(VLOOKUP($B379,'[2]1516 Exp_Rev Access'!$F$7:$FS$310,41,FALSE)),"",VLOOKUP($B379,'[2]1516 Exp_Rev Access'!$F$7:$FS$310,41,FALSE))</f>
        <v>0</v>
      </c>
      <c r="BE379" s="90">
        <f>IF(ISNA(VLOOKUP($B379,'[2]1516 Exp_Rev Access'!$F$7:$FS$310,42,FALSE)),"",VLOOKUP($B379,'[2]1516 Exp_Rev Access'!$F$7:$FS$310,42,FALSE))</f>
        <v>1054165.3700000001</v>
      </c>
      <c r="BF379" s="90">
        <f>IF(ISNA(VLOOKUP($B379,'[2]1516 Exp_Rev Access'!$F$7:$FS$310,43,FALSE)),"",VLOOKUP($B379,'[2]1516 Exp_Rev Access'!$F$7:$FS$310,43,FALSE))</f>
        <v>0</v>
      </c>
      <c r="BG379" s="90">
        <f>IF(ISNA(VLOOKUP($B379,'[2]1516 Exp_Rev Access'!$F$7:$FS$310,44,FALSE)),"",VLOOKUP($B379,'[2]1516 Exp_Rev Access'!$F$7:$FS$310,44,FALSE))</f>
        <v>779936.97</v>
      </c>
      <c r="BH379" s="90">
        <f>IF(ISNA(VLOOKUP($B379,'[2]1516 Exp_Rev Access'!$F$7:$FS$310,45,FALSE)),"",VLOOKUP($B379,'[2]1516 Exp_Rev Access'!$F$7:$FS$310,45,FALSE))</f>
        <v>110482.69</v>
      </c>
      <c r="BI379" s="90">
        <f>IF(ISNA(VLOOKUP($B379,'[2]1516 Exp_Rev Access'!$F$7:$FS$310,46,FALSE)),"",VLOOKUP($B379,'[2]1516 Exp_Rev Access'!$F$7:$FS$310,46,FALSE))</f>
        <v>0</v>
      </c>
      <c r="BJ379" s="90">
        <f>IF(ISNA(VLOOKUP($B379,'[2]1516 Exp_Rev Access'!$F$7:$FS$310,47,FALSE)),"",VLOOKUP($B379,'[2]1516 Exp_Rev Access'!$F$7:$FS$310,47,FALSE))</f>
        <v>79835.759999999995</v>
      </c>
      <c r="BK379" s="90">
        <f>IF(ISNA(VLOOKUP($B379,'[2]1516 Exp_Rev Access'!$F$7:$FS$310,48,FALSE)),"",VLOOKUP($B379,'[2]1516 Exp_Rev Access'!$F$7:$FS$310,48,FALSE))</f>
        <v>3416078.25</v>
      </c>
      <c r="BL379" s="90">
        <f>IF(ISNA(VLOOKUP($B379,'[2]1516 Exp_Rev Access'!$F$7:$FS$310,49,FALSE)),"",VLOOKUP($B379,'[2]1516 Exp_Rev Access'!$F$7:$FS$310,49,FALSE))</f>
        <v>80373.22</v>
      </c>
      <c r="BM379" s="90">
        <f>IF(ISNA(VLOOKUP($B379,'[2]1516 Exp_Rev Access'!$F$7:$FS$310,50,FALSE)),"",VLOOKUP($B379,'[2]1516 Exp_Rev Access'!$F$7:$FS$310,50,FALSE))</f>
        <v>0</v>
      </c>
      <c r="BN379" s="90">
        <f>IF(ISNA(VLOOKUP($B379,'[2]1516 Exp_Rev Access'!$F$7:$FS$310,51,FALSE)),"",VLOOKUP($B379,'[2]1516 Exp_Rev Access'!$F$7:$FS$310,51,FALSE))</f>
        <v>0</v>
      </c>
      <c r="BO379" s="90">
        <f>IF(ISNA(VLOOKUP($B379,'[2]1516 Exp_Rev Access'!$F$7:$FS$310,52,FALSE)),"",VLOOKUP($B379,'[2]1516 Exp_Rev Access'!$F$7:$FS$310,52,FALSE))</f>
        <v>0</v>
      </c>
      <c r="BP379" s="90">
        <f>IF(ISNA(VLOOKUP($B379,'[2]1516 Exp_Rev Access'!$F$7:$FS$310,53,FALSE)),"",VLOOKUP($B379,'[2]1516 Exp_Rev Access'!$F$7:$FS$310,53,FALSE))</f>
        <v>0</v>
      </c>
      <c r="BQ379" s="90">
        <f>IF(ISNA(VLOOKUP($B379,'[2]1516 Exp_Rev Access'!$F$7:$FS$310,54,FALSE)),"",VLOOKUP($B379,'[2]1516 Exp_Rev Access'!$F$7:$FS$310,54,FALSE))</f>
        <v>0</v>
      </c>
      <c r="BR379" s="90">
        <f>IF(ISNA(VLOOKUP($B379,'[2]1516 Exp_Rev Access'!$F$7:$FS$310,55,FALSE)),"",VLOOKUP($B379,'[2]1516 Exp_Rev Access'!$F$7:$FS$310,55,FALSE))</f>
        <v>0</v>
      </c>
      <c r="BS379" s="90">
        <f>IF(ISNA(VLOOKUP($B379,'[2]1516 Exp_Rev Access'!$F$7:$FS$310,56,FALSE)),"",VLOOKUP($B379,'[2]1516 Exp_Rev Access'!$F$7:$FS$310,56,FALSE))</f>
        <v>0</v>
      </c>
      <c r="BT379" s="90">
        <f>IF(ISNA(VLOOKUP($B379,'[2]1516 Exp_Rev Access'!$F$7:$FS$310,57,FALSE)),"",VLOOKUP($B379,'[2]1516 Exp_Rev Access'!$F$7:$FS$310,57,FALSE))</f>
        <v>0</v>
      </c>
      <c r="BU379" s="90">
        <f>IF(ISNA(VLOOKUP($B379,'[2]1516 Exp_Rev Access'!$F$7:$FS$310,58,FALSE)),"",VLOOKUP($B379,'[2]1516 Exp_Rev Access'!$F$7:$FS$310,58,FALSE))</f>
        <v>0</v>
      </c>
      <c r="BV379" s="53">
        <f t="shared" ref="BV379:BV386" si="929">SUM(AX379:BU379)</f>
        <v>17305197.390000001</v>
      </c>
      <c r="BW379" s="92">
        <f t="shared" ref="BW379:BW387" si="930">BV379/E379</f>
        <v>0.13117583313972636</v>
      </c>
      <c r="BX379" s="68">
        <f t="shared" ref="BX379:BX387" si="931">BV379/D379</f>
        <v>1564.3710215438689</v>
      </c>
      <c r="BY379" s="90">
        <f>IF(ISNA(VLOOKUP($B379,'[2]1516 Exp_Rev Access'!$F$7:$FS$310,59,FALSE)),"",VLOOKUP($B379,'[2]1516 Exp_Rev Access'!$F$7:$FS$310,59,FALSE))</f>
        <v>0</v>
      </c>
      <c r="BZ379" s="90">
        <f>IF(ISNA(VLOOKUP($B379,'[2]1516 Exp_Rev Access'!$F$7:$FS$310,60,FALSE)),"",VLOOKUP($B379,'[2]1516 Exp_Rev Access'!$F$7:$FS$310,60,FALSE))</f>
        <v>0</v>
      </c>
      <c r="CA379" s="90">
        <f>IF(ISNA(VLOOKUP($B379,'[2]1516 Exp_Rev Access'!$F$7:$FS$310,61,FALSE)),"",VLOOKUP($B379,'[2]1516 Exp_Rev Access'!$F$7:$FS$310,61,FALSE))</f>
        <v>0</v>
      </c>
      <c r="CB379" s="90">
        <f>IF(ISNA(VLOOKUP($B379,'[2]1516 Exp_Rev Access'!$F$7:$FS$310,62,FALSE)),"",VLOOKUP($B379,'[2]1516 Exp_Rev Access'!$F$7:$FS$310,62,FALSE))</f>
        <v>0</v>
      </c>
      <c r="CC379" s="90">
        <f>IF(ISNA(VLOOKUP($B379,'[2]1516 Exp_Rev Access'!$F$7:$FS$310,63,FALSE)),"",VLOOKUP($B379,'[2]1516 Exp_Rev Access'!$F$7:$FS$310,63,FALSE))</f>
        <v>180730.65</v>
      </c>
      <c r="CD379" s="90">
        <f>IF(ISNA(VLOOKUP($B379,'[2]1516 Exp_Rev Access'!$F$7:$FS$310,64,FALSE)),"",VLOOKUP($B379,'[2]1516 Exp_Rev Access'!$F$7:$FS$310,64,FALSE))</f>
        <v>0</v>
      </c>
      <c r="CE379" s="53">
        <f t="shared" ref="CE379:CE386" si="932">SUM(BY379:CD379)</f>
        <v>180730.65</v>
      </c>
      <c r="CF379" s="92">
        <f t="shared" ref="CF379:CF387" si="933">CE379/E379</f>
        <v>1.3699637775489301E-3</v>
      </c>
      <c r="CG379" s="94">
        <f t="shared" ref="CG379:CG387" si="934">CE379/D379</f>
        <v>16.337854182938472</v>
      </c>
      <c r="CH379" s="90">
        <f>IF(ISNA(VLOOKUP($B379,'[2]1516 Exp_Rev Access'!$F$7:$FS$310,65,FALSE)),"",VLOOKUP($B379,'[2]1516 Exp_Rev Access'!$F$7:$FS$310,65,FALSE))</f>
        <v>29493.119999999999</v>
      </c>
      <c r="CI379" s="90">
        <f>IF(ISNA(VLOOKUP($B379,'[2]1516 Exp_Rev Access'!$F$7:$FS$310,66,FALSE)),"",VLOOKUP($B379,'[2]1516 Exp_Rev Access'!$F$7:$FS$310,66,FALSE))</f>
        <v>0</v>
      </c>
      <c r="CJ379" s="90">
        <f>IF(ISNA(VLOOKUP($B379,'[2]1516 Exp_Rev Access'!$F$7:$FS$310,67,FALSE)),"",VLOOKUP($B379,'[2]1516 Exp_Rev Access'!$F$7:$FS$310,67,FALSE))</f>
        <v>0</v>
      </c>
      <c r="CK379" s="90">
        <f>IF(ISNA(VLOOKUP($B379,'[2]1516 Exp_Rev Access'!$F$7:$FS$310,68,FALSE)),"",VLOOKUP($B379,'[2]1516 Exp_Rev Access'!$F$7:$FS$310,68,FALSE))</f>
        <v>0</v>
      </c>
      <c r="CL379" s="90">
        <f>IF(ISNA(VLOOKUP($B379,'[2]1516 Exp_Rev Access'!$F$7:$FS$310,69,FALSE)),"",VLOOKUP($B379,'[2]1516 Exp_Rev Access'!$F$7:$FS$310,69,FALSE))</f>
        <v>0</v>
      </c>
      <c r="CM379" s="90">
        <f>IF(ISNA(VLOOKUP($B379,'[2]1516 Exp_Rev Access'!$F$7:$FS$310,70,FALSE)),"",VLOOKUP($B379,'[2]1516 Exp_Rev Access'!$F$7:$FS$310,70,FALSE))</f>
        <v>0</v>
      </c>
      <c r="CN379" s="90">
        <f>IF(ISNA(VLOOKUP($B379,'[2]1516 Exp_Rev Access'!$F$7:$FS$310,71,FALSE)),"",VLOOKUP($B379,'[2]1516 Exp_Rev Access'!$F$7:$FS$310,71,FALSE))</f>
        <v>0</v>
      </c>
      <c r="CO379" s="90">
        <f>IF(ISNA(VLOOKUP($B379,'[2]1516 Exp_Rev Access'!$F$7:$FS$310,72,FALSE)),"",VLOOKUP($B379,'[2]1516 Exp_Rev Access'!$F$7:$FS$310,72,FALSE))</f>
        <v>0</v>
      </c>
      <c r="CP379" s="90">
        <f>IF(ISNA(VLOOKUP($B379,'[2]1516 Exp_Rev Access'!$F$7:$FS$310,73,FALSE)),"",VLOOKUP($B379,'[2]1516 Exp_Rev Access'!$F$7:$FS$310,73,FALSE))</f>
        <v>0</v>
      </c>
      <c r="CQ379" s="90">
        <f>IF(ISNA(VLOOKUP($B379,'[2]1516 Exp_Rev Access'!$F$7:$FS$310,74,FALSE)),"",VLOOKUP($B379,'[2]1516 Exp_Rev Access'!$F$7:$FS$310,74,FALSE))</f>
        <v>2179424.63</v>
      </c>
      <c r="CR379" s="90">
        <f>IF(ISNA(VLOOKUP($B379,'[2]1516 Exp_Rev Access'!$F$7:$FS$310,75,FALSE)),"",VLOOKUP($B379,'[2]1516 Exp_Rev Access'!$F$7:$FS$310,75,FALSE))</f>
        <v>0</v>
      </c>
      <c r="CS379" s="90">
        <f>IF(ISNA(VLOOKUP($B379,'[2]1516 Exp_Rev Access'!$F$7:$FS$310,76,FALSE)),"",VLOOKUP($B379,'[2]1516 Exp_Rev Access'!$F$7:$FS$310,76,FALSE))</f>
        <v>64319</v>
      </c>
      <c r="CT379" s="90">
        <f>IF(ISNA(VLOOKUP($B379,'[2]1516 Exp_Rev Access'!$F$7:$FS$310,77,FALSE)),"",VLOOKUP($B379,'[2]1516 Exp_Rev Access'!$F$7:$FS$310,77,FALSE))</f>
        <v>0</v>
      </c>
      <c r="CU379" s="90">
        <f>IF(ISNA(VLOOKUP($B379,'[2]1516 Exp_Rev Access'!$F$7:$FS$310,78,FALSE)),"",VLOOKUP($B379,'[2]1516 Exp_Rev Access'!$F$7:$FS$310,78,FALSE))</f>
        <v>1973526.51</v>
      </c>
      <c r="CV379" s="90">
        <f>IF(ISNA(VLOOKUP($B379,'[2]1516 Exp_Rev Access'!$F$7:$FS$310,79,FALSE)),"",VLOOKUP($B379,'[2]1516 Exp_Rev Access'!$F$7:$FS$310,79,FALSE))</f>
        <v>620531.04</v>
      </c>
      <c r="CW379" s="90">
        <f>IF(ISNA(VLOOKUP($B379,'[2]1516 Exp_Rev Access'!$F$7:$FS$310,80,FALSE)),"",VLOOKUP($B379,'[2]1516 Exp_Rev Access'!$F$7:$FS$310,80,FALSE))</f>
        <v>44449</v>
      </c>
      <c r="CX379" s="90">
        <f>IF(ISNA(VLOOKUP($B379,'[2]1516 Exp_Rev Access'!$F$7:$FS$310,81,FALSE)),"",VLOOKUP($B379,'[2]1516 Exp_Rev Access'!$F$7:$FS$310,81,FALSE))</f>
        <v>0</v>
      </c>
      <c r="CY379" s="90">
        <f>IF(ISNA(VLOOKUP($B379,'[2]1516 Exp_Rev Access'!$F$7:$FS$310,82,FALSE)),"",VLOOKUP($B379,'[2]1516 Exp_Rev Access'!$F$7:$FS$310,82,FALSE))</f>
        <v>0</v>
      </c>
      <c r="CZ379" s="90">
        <f>IF(ISNA(VLOOKUP($B379,'[2]1516 Exp_Rev Access'!$F$7:$FS$310,83,FALSE)),"",VLOOKUP($B379,'[2]1516 Exp_Rev Access'!$F$7:$FS$310,83,FALSE))</f>
        <v>0</v>
      </c>
      <c r="DA379" s="90">
        <f>IF(ISNA(VLOOKUP($B379,'[2]1516 Exp_Rev Access'!$F$7:$FS$310,84,FALSE)),"",VLOOKUP($B379,'[2]1516 Exp_Rev Access'!$F$7:$FS$310,84,FALSE))</f>
        <v>0</v>
      </c>
      <c r="DB379" s="90">
        <f>IF(ISNA(VLOOKUP($B379,'[2]1516 Exp_Rev Access'!$F$7:$FS$310,85,FALSE)),"",VLOOKUP($B379,'[2]1516 Exp_Rev Access'!$F$7:$FS$310,85,FALSE))</f>
        <v>91742.22</v>
      </c>
      <c r="DC379" s="90">
        <f>IF(ISNA(VLOOKUP($B379,'[2]1516 Exp_Rev Access'!$F$7:$FS$310,86,FALSE)),"",VLOOKUP($B379,'[2]1516 Exp_Rev Access'!$F$7:$FS$310,86,FALSE))</f>
        <v>0</v>
      </c>
      <c r="DD379" s="90">
        <f>IF(ISNA(VLOOKUP($B379,'[2]1516 Exp_Rev Access'!$F$7:$FS$310,87,FALSE)),"",VLOOKUP($B379,'[2]1516 Exp_Rev Access'!$F$7:$FS$310,87,FALSE))</f>
        <v>0</v>
      </c>
      <c r="DE379" s="90">
        <f>IF(ISNA(VLOOKUP($B379,'[2]1516 Exp_Rev Access'!$F$7:$FS$310,88,FALSE)),"",VLOOKUP($B379,'[2]1516 Exp_Rev Access'!$F$7:$FS$310,88,FALSE))</f>
        <v>0</v>
      </c>
      <c r="DF379" s="90">
        <f>IF(ISNA(VLOOKUP($B379,'[2]1516 Exp_Rev Access'!$F$7:$FS$310,89,FALSE)),"",VLOOKUP($B379,'[2]1516 Exp_Rev Access'!$F$7:$FS$310,89,FALSE))</f>
        <v>0</v>
      </c>
      <c r="DG379" s="90">
        <f>IF(ISNA(VLOOKUP($B379,'[2]1516 Exp_Rev Access'!$F$7:$FS$310,90,FALSE)),"",VLOOKUP($B379,'[2]1516 Exp_Rev Access'!$F$7:$FS$310,90,FALSE))</f>
        <v>47558.53</v>
      </c>
      <c r="DH379" s="90">
        <f>IF(ISNA(VLOOKUP($B379,'[2]1516 Exp_Rev Access'!$F$7:$FS$310,91,FALSE)),"",VLOOKUP($B379,'[2]1516 Exp_Rev Access'!$F$7:$FS$310,91,FALSE))</f>
        <v>36881.449999999997</v>
      </c>
      <c r="DI379" s="90">
        <f>IF(ISNA(VLOOKUP($B379,'[2]1516 Exp_Rev Access'!$F$7:$FS$310,92,FALSE)),"",VLOOKUP($B379,'[2]1516 Exp_Rev Access'!$F$7:$FS$310,92,FALSE))</f>
        <v>2177380.14</v>
      </c>
      <c r="DJ379" s="90">
        <f>IF(ISNA(VLOOKUP($B379,'[2]1516 Exp_Rev Access'!$F$7:$FS$310,93,FALSE)),"",VLOOKUP($B379,'[2]1516 Exp_Rev Access'!$F$7:$FS$310,93,FALSE))</f>
        <v>0</v>
      </c>
      <c r="DK379" s="90">
        <f>IF(ISNA(VLOOKUP($B379,'[2]1516 Exp_Rev Access'!$F$7:$FS$310,94,FALSE)),"",VLOOKUP($B379,'[2]1516 Exp_Rev Access'!$F$7:$FS$310,94,FALSE))</f>
        <v>0</v>
      </c>
      <c r="DL379" s="90">
        <f>IF(ISNA(VLOOKUP($B379,'[2]1516 Exp_Rev Access'!$F$7:$FS$310,95,FALSE)),"",VLOOKUP($B379,'[2]1516 Exp_Rev Access'!$F$7:$FS$310,95,FALSE))</f>
        <v>0</v>
      </c>
      <c r="DM379" s="90">
        <f>IF(ISNA(VLOOKUP($B379,'[2]1516 Exp_Rev Access'!$F$7:$FS$310,96,FALSE)),"",VLOOKUP($B379,'[2]1516 Exp_Rev Access'!$F$7:$FS$310,96,FALSE))</f>
        <v>0</v>
      </c>
      <c r="DN379" s="90">
        <f>IF(ISNA(VLOOKUP($B379,'[2]1516 Exp_Rev Access'!$F$7:$FS$310,97,FALSE)),"",VLOOKUP($B379,'[2]1516 Exp_Rev Access'!$F$7:$FS$310,97,FALSE))</f>
        <v>0</v>
      </c>
      <c r="DO379" s="90">
        <f>IF(ISNA(VLOOKUP($B379,'[2]1516 Exp_Rev Access'!$F$7:$FS$310,98,FALSE)),"",VLOOKUP($B379,'[2]1516 Exp_Rev Access'!$F$7:$FS$310,98,FALSE))</f>
        <v>0</v>
      </c>
      <c r="DP379" s="90">
        <f>IF(ISNA(VLOOKUP($B379,'[2]1516 Exp_Rev Access'!$F$7:$FS$310,99,FALSE)),"",VLOOKUP($B379,'[2]1516 Exp_Rev Access'!$F$7:$FS$310,99,FALSE))</f>
        <v>0</v>
      </c>
      <c r="DQ379" s="90">
        <f>IF(ISNA(VLOOKUP($B379,'[2]1516 Exp_Rev Access'!$F$7:$FS$310,100,FALSE)),"",VLOOKUP($B379,'[2]1516 Exp_Rev Access'!$F$7:$FS$310,100,FALSE))</f>
        <v>0</v>
      </c>
      <c r="DR379" s="90">
        <f>IF(ISNA(VLOOKUP($B379,'[2]1516 Exp_Rev Access'!$F$7:$FS$310,101,FALSE)),"",VLOOKUP($B379,'[2]1516 Exp_Rev Access'!$F$7:$FS$310,101,FALSE))</f>
        <v>0</v>
      </c>
      <c r="DS379" s="90">
        <f>IF(ISNA(VLOOKUP($B379,'[2]1516 Exp_Rev Access'!$F$7:$FS$310,102,FALSE)),"",VLOOKUP($B379,'[2]1516 Exp_Rev Access'!$F$7:$FS$310,102,FALSE))</f>
        <v>0</v>
      </c>
      <c r="DT379" s="90">
        <f>IF(ISNA(VLOOKUP($B379,'[2]1516 Exp_Rev Access'!$F$7:$FS$310,103,FALSE)),"",VLOOKUP($B379,'[2]1516 Exp_Rev Access'!$F$7:$FS$310,103,FALSE))</f>
        <v>0</v>
      </c>
      <c r="DU379" s="90">
        <f>IF(ISNA(VLOOKUP($B379,'[2]1516 Exp_Rev Access'!$F$7:$FS$310,104,FALSE)),"",VLOOKUP($B379,'[2]1516 Exp_Rev Access'!$F$7:$FS$310,104,FALSE))</f>
        <v>0</v>
      </c>
      <c r="DV379" s="90">
        <f>IF(ISNA(VLOOKUP($B379,'[2]1516 Exp_Rev Access'!$F$7:$FS$310,104,FALSE)),"",VLOOKUP($B379,'[2]1516 Exp_Rev Access'!$F$7:$FS$310,104,FALSE))</f>
        <v>0</v>
      </c>
      <c r="DW379" s="90">
        <f>IF(ISNA(VLOOKUP($B379,'[2]1516 Exp_Rev Access'!$F$7:$FS$310,104,FALSE)),"",VLOOKUP($B379,'[2]1516 Exp_Rev Access'!$F$7:$FS$310,104,FALSE))</f>
        <v>0</v>
      </c>
      <c r="DX379" s="90">
        <f>IF(ISNA(VLOOKUP($B379,'[2]1516 Exp_Rev Access'!$F$7:$FS$310,104,FALSE)),"",VLOOKUP($B379,'[2]1516 Exp_Rev Access'!$F$7:$FS$310,104,FALSE))</f>
        <v>0</v>
      </c>
      <c r="DY379" s="90">
        <f>IF(ISNA(VLOOKUP($B379,'[2]1516 Exp_Rev Access'!$F$7:$FS$310,104,FALSE)),"",VLOOKUP($B379,'[2]1516 Exp_Rev Access'!$F$7:$FS$310,104,FALSE))</f>
        <v>0</v>
      </c>
      <c r="DZ379" s="90">
        <f>IF(ISNA(VLOOKUP($B379,'[2]1516 Exp_Rev Access'!$F$7:$FS$310,109,FALSE)),"",VLOOKUP($B379,'[2]1516 Exp_Rev Access'!$F$7:$FS$310,109,FALSE))</f>
        <v>0</v>
      </c>
      <c r="EA379" s="90">
        <f>IF(ISNA(VLOOKUP($B379,'[2]1516 Exp_Rev Access'!$F$7:$FS$310,110,FALSE)),"",VLOOKUP($B379,'[2]1516 Exp_Rev Access'!$F$7:$FS$310,110,FALSE))</f>
        <v>0</v>
      </c>
      <c r="EB379" s="90">
        <f>IF(ISNA(VLOOKUP($B379,'[2]1516 Exp_Rev Access'!$F$7:$FS$310,111,FALSE)),"",VLOOKUP($B379,'[2]1516 Exp_Rev Access'!$F$7:$FS$310,111,FALSE))</f>
        <v>0</v>
      </c>
      <c r="EC379" s="90">
        <f>IF(ISNA(VLOOKUP($B379,'[2]1516 Exp_Rev Access'!$F$7:$FS$310,112,FALSE)),"",VLOOKUP($B379,'[2]1516 Exp_Rev Access'!$F$7:$FS$310,112,FALSE))</f>
        <v>0</v>
      </c>
      <c r="ED379" s="90">
        <f>IF(ISNA(VLOOKUP($B379,'[2]1516 Exp_Rev Access'!$F$7:$FS$310,113,FALSE)),"",VLOOKUP($B379,'[2]1516 Exp_Rev Access'!$F$7:$FS$310,113,FALSE))</f>
        <v>0</v>
      </c>
      <c r="EE379" s="90">
        <f>IF(ISNA(VLOOKUP($B379,'[2]1516 Exp_Rev Access'!$F$7:$FS$310,114,FALSE)),"",VLOOKUP($B379,'[2]1516 Exp_Rev Access'!$F$7:$FS$310,114,FALSE))</f>
        <v>0</v>
      </c>
      <c r="EF379" s="90">
        <f>IF(ISNA(VLOOKUP($B379,'[2]1516 Exp_Rev Access'!$F$7:$FS$310,115,FALSE)),"",VLOOKUP($B379,'[2]1516 Exp_Rev Access'!$F$7:$FS$310,115,FALSE))</f>
        <v>0</v>
      </c>
      <c r="EG379" s="90">
        <f>IF(ISNA(VLOOKUP($B379,'[2]1516 Exp_Rev Access'!$F$7:$FS$310,116,FALSE)),"",VLOOKUP($B379,'[2]1516 Exp_Rev Access'!$F$7:$FS$310,116,FALSE))</f>
        <v>0</v>
      </c>
      <c r="EH379" s="90">
        <f>IF(ISNA(VLOOKUP($B379,'[2]1516 Exp_Rev Access'!$F$7:$FS$310,117,FALSE)),"",VLOOKUP($B379,'[2]1516 Exp_Rev Access'!$F$7:$FS$310,117,FALSE))</f>
        <v>0</v>
      </c>
      <c r="EI379" s="90">
        <f>IF(ISNA(VLOOKUP($B379,'[2]1516 Exp_Rev Access'!$F$7:$FS$310,118,FALSE)),"",VLOOKUP($B379,'[2]1516 Exp_Rev Access'!$F$7:$FS$310,118,FALSE))</f>
        <v>0</v>
      </c>
      <c r="EJ379" s="90">
        <f>IF(ISNA(VLOOKUP($B379,'[2]1516 Exp_Rev Access'!$F$7:$FS$310,119,FALSE)),"",VLOOKUP($B379,'[2]1516 Exp_Rev Access'!$F$7:$FS$310,119,FALSE))</f>
        <v>0</v>
      </c>
      <c r="EK379" s="90">
        <f>IF(ISNA(VLOOKUP($B379,'[2]1516 Exp_Rev Access'!$F$7:$FS$310,120,FALSE)),"",VLOOKUP($B379,'[2]1516 Exp_Rev Access'!$F$7:$FS$310,120,FALSE))</f>
        <v>0</v>
      </c>
      <c r="EL379" s="90">
        <f>IF(ISNA(VLOOKUP($B379,'[2]1516 Exp_Rev Access'!$F$7:$FS$310,121,FALSE)),"",VLOOKUP($B379,'[2]1516 Exp_Rev Access'!$F$7:$FS$310,121,FALSE))</f>
        <v>0</v>
      </c>
      <c r="EM379" s="90">
        <f>IF(ISNA(VLOOKUP($B379,'[2]1516 Exp_Rev Access'!$F$7:$FS$310,122,FALSE)),"",VLOOKUP($B379,'[2]1516 Exp_Rev Access'!$F$7:$FS$310,122,FALSE))</f>
        <v>0</v>
      </c>
      <c r="EN379" s="90">
        <f>IF(ISNA(VLOOKUP($B379,'[2]1516 Exp_Rev Access'!$F$7:$FS$310,123,FALSE)),"",VLOOKUP($B379,'[2]1516 Exp_Rev Access'!$F$7:$FS$310,123,FALSE))</f>
        <v>1000</v>
      </c>
      <c r="EO379" s="90">
        <f>IF(ISNA(VLOOKUP($B379,'[2]1516 Exp_Rev Access'!$F$7:$FS$310,124,FALSE)),"",VLOOKUP($B379,'[2]1516 Exp_Rev Access'!$F$7:$FS$310,124,FALSE))</f>
        <v>0</v>
      </c>
      <c r="EP379" s="90">
        <f>IF(ISNA(VLOOKUP($B379,'[2]1516 Exp_Rev Access'!$F$7:$FS$310,125,FALSE)),"",VLOOKUP($B379,'[2]1516 Exp_Rev Access'!$F$7:$FS$310,125,FALSE))</f>
        <v>0</v>
      </c>
      <c r="EQ379" s="90">
        <f>IF(ISNA(VLOOKUP($B379,'[2]1516 Exp_Rev Access'!$F$7:$FS$310,126,FALSE)),"",VLOOKUP($B379,'[2]1516 Exp_Rev Access'!$F$7:$FS$310,126,FALSE))</f>
        <v>0</v>
      </c>
      <c r="ER379" s="90">
        <f>IF(ISNA(VLOOKUP($B379,'[2]1516 Exp_Rev Access'!$F$7:$FS$310,127,FALSE)),"",VLOOKUP($B379,'[2]1516 Exp_Rev Access'!$F$7:$FS$310,127,FALSE))</f>
        <v>0</v>
      </c>
      <c r="ES379" s="90">
        <f>IF(ISNA(VLOOKUP($B379,'[2]1516 Exp_Rev Access'!$F$7:$FS$310,128,FALSE)),"",VLOOKUP($B379,'[2]1516 Exp_Rev Access'!$F$7:$FS$310,128,FALSE))</f>
        <v>0</v>
      </c>
      <c r="ET379" s="90">
        <f>IF(ISNA(VLOOKUP($B379,'[2]1516 Exp_Rev Access'!$F$7:$FS$310,129,FALSE)),"",VLOOKUP($B379,'[2]1516 Exp_Rev Access'!$F$7:$FS$310,129,FALSE))</f>
        <v>0</v>
      </c>
      <c r="EU379" s="90">
        <f>IF(ISNA(VLOOKUP($B379,'[2]1516 Exp_Rev Access'!$F$7:$FS$310,130,FALSE)),"",VLOOKUP($B379,'[2]1516 Exp_Rev Access'!$F$7:$FS$310,130,FALSE))</f>
        <v>0</v>
      </c>
      <c r="EV379" s="90">
        <f>IF(ISNA(VLOOKUP($B379,'[2]1516 Exp_Rev Access'!$F$7:$FS$310,131,FALSE)),"",VLOOKUP($B379,'[2]1516 Exp_Rev Access'!$F$7:$FS$310,131,FALSE))</f>
        <v>0</v>
      </c>
      <c r="EW379" s="90">
        <f>IF(ISNA(VLOOKUP($B379,'[2]1516 Exp_Rev Access'!$F$7:$FS$310,132,FALSE)),"",VLOOKUP($B379,'[2]1516 Exp_Rev Access'!$F$7:$FS$310,132,FALSE))</f>
        <v>0</v>
      </c>
      <c r="EX379" s="90">
        <f>IF(ISNA(VLOOKUP($B379,'[2]1516 Exp_Rev Access'!$F$7:$FS$310,133,FALSE)),"",VLOOKUP($B379,'[2]1516 Exp_Rev Access'!$F$7:$FS$310,133,FALSE))</f>
        <v>0</v>
      </c>
      <c r="EY379" s="90">
        <f>IF(ISNA(VLOOKUP($B379,'[2]1516 Exp_Rev Access'!$F$7:$FS$310,134,FALSE)),"",VLOOKUP($B379,'[2]1516 Exp_Rev Access'!$F$7:$FS$310,134,FALSE))</f>
        <v>0</v>
      </c>
      <c r="EZ379" s="90">
        <f>IF(ISNA(VLOOKUP($B379,'[2]1516 Exp_Rev Access'!$F$7:$FS$310,135,FALSE)),"",VLOOKUP($B379,'[2]1516 Exp_Rev Access'!$F$7:$FS$310,135,FALSE))</f>
        <v>0</v>
      </c>
      <c r="FA379" s="90">
        <f>IF(ISNA(VLOOKUP($B379,'[2]1516 Exp_Rev Access'!$F$7:$FS$310,136,FALSE)),"",VLOOKUP($B379,'[2]1516 Exp_Rev Access'!$F$7:$FS$310,136,FALSE))</f>
        <v>0</v>
      </c>
      <c r="FB379" s="90">
        <f>IF(ISNA(VLOOKUP($B379,'[2]1516 Exp_Rev Access'!$F$7:$FS$310,137,FALSE)),"",VLOOKUP($B379,'[2]1516 Exp_Rev Access'!$F$7:$FS$310,137,FALSE))</f>
        <v>0</v>
      </c>
      <c r="FC379" s="90">
        <f>IF(ISNA(VLOOKUP($B379,'[2]1516 Exp_Rev Access'!$F$7:$FS$310,138,FALSE)),"",VLOOKUP($B379,'[2]1516 Exp_Rev Access'!$F$7:$FS$310,138,FALSE))</f>
        <v>0</v>
      </c>
      <c r="FD379" s="90">
        <f>IF(ISNA(VLOOKUP($B379,'[2]1516 Exp_Rev Access'!$F$7:$FS$310,139,FALSE)),"",VLOOKUP($B379,'[2]1516 Exp_Rev Access'!$F$7:$FS$310,139,FALSE))</f>
        <v>0</v>
      </c>
      <c r="FE379" s="90">
        <f>IF(ISNA(VLOOKUP($B379,'[2]1516 Exp_Rev Access'!$F$7:$FS$310,140,FALSE)),"",VLOOKUP($B379,'[2]1516 Exp_Rev Access'!$F$7:$FS$310,140,FALSE))</f>
        <v>0</v>
      </c>
      <c r="FF379" s="90">
        <f>IF(ISNA(VLOOKUP($B379,'[2]1516 Exp_Rev Access'!$F$7:$FS$310,141,FALSE)),"",VLOOKUP($B379,'[2]1516 Exp_Rev Access'!$F$7:$FS$310,141,FALSE))</f>
        <v>0</v>
      </c>
      <c r="FG379" s="90">
        <f>IF(ISNA(VLOOKUP($B379,'[2]1516 Exp_Rev Access'!$F$7:$FS$310,142,FALSE)),"",VLOOKUP($B379,'[2]1516 Exp_Rev Access'!$F$7:$FS$310,142,FALSE))</f>
        <v>0</v>
      </c>
      <c r="FH379" s="90">
        <f>IF(ISNA(VLOOKUP($B379,'[2]1516 Exp_Rev Access'!$F$7:$FS$310,143,FALSE)),"",VLOOKUP($B379,'[2]1516 Exp_Rev Access'!$F$7:$FS$310,143,FALSE))</f>
        <v>0</v>
      </c>
      <c r="FI379" s="90">
        <f>IF(ISNA(VLOOKUP($B379,'[2]1516 Exp_Rev Access'!$F$7:$FS$310,144,FALSE)),"",VLOOKUP($B379,'[2]1516 Exp_Rev Access'!$F$7:$FS$310,144,FALSE))</f>
        <v>0</v>
      </c>
      <c r="FJ379" s="90">
        <f>IF(ISNA(VLOOKUP($B379,'[2]1516 Exp_Rev Access'!$F$7:$FS$310,145,FALSE)),"",VLOOKUP($B379,'[2]1516 Exp_Rev Access'!$F$7:$FS$310,145,FALSE))</f>
        <v>0</v>
      </c>
      <c r="FK379" s="90">
        <f>IF(ISNA(VLOOKUP($B379,'[2]1516 Exp_Rev Access'!$F$7:$FS$310,146,FALSE)),"",VLOOKUP($B379,'[2]1516 Exp_Rev Access'!$F$7:$FS$310,146,FALSE))</f>
        <v>0</v>
      </c>
      <c r="FL379" s="90">
        <f>IF(ISNA(VLOOKUP($B379,'[2]1516 Exp_Rev Access'!$F$7:$FS$310,1147,FALSE)),"",VLOOKUP($B379,'[2]1516 Exp_Rev Access'!$F$7:$FS$310,147,FALSE))</f>
        <v>0</v>
      </c>
      <c r="FM379" s="90">
        <f>IF(ISNA(VLOOKUP($B379,'[2]1516 Exp_Rev Access'!$F$7:$FS$310,148,FALSE)),"",VLOOKUP($B379,'[2]1516 Exp_Rev Access'!$F$7:$FS$310,148,FALSE))</f>
        <v>0</v>
      </c>
      <c r="FN379" s="90">
        <f>IF(ISNA(VLOOKUP($B379,'[2]1516 Exp_Rev Access'!$F$7:$FS$310,149,FALSE)),"",VLOOKUP($B379,'[2]1516 Exp_Rev Access'!$F$7:$FS$310,149,FALSE))</f>
        <v>0</v>
      </c>
      <c r="FO379" s="90">
        <f>IF(ISNA(VLOOKUP($B379,'[2]1516 Exp_Rev Access'!$F$7:$FS$310,150,FALSE)),"",VLOOKUP($B379,'[2]1516 Exp_Rev Access'!$F$7:$FS$310,150,FALSE))</f>
        <v>0</v>
      </c>
      <c r="FP379" s="90">
        <f>IF(ISNA(VLOOKUP($B379,'[2]1516 Exp_Rev Access'!$F$7:$FS$310,151,FALSE)),"",VLOOKUP($B379,'[2]1516 Exp_Rev Access'!$F$7:$FS$310,151,FALSE))</f>
        <v>0</v>
      </c>
      <c r="FQ379" s="90">
        <f>IF(ISNA(VLOOKUP($B379,'[2]1516 Exp_Rev Access'!$F$7:$FS$310,152,FALSE)),"",VLOOKUP($B379,'[2]1516 Exp_Rev Access'!$F$7:$FS$310,152,FALSE))</f>
        <v>0</v>
      </c>
      <c r="FR379" s="90">
        <f>IF(ISNA(VLOOKUP($B379,'[2]1516 Exp_Rev Access'!$F$7:$FS$310,153,FALSE)),"",VLOOKUP($B379,'[2]1516 Exp_Rev Access'!$F$7:$FS$310,153,FALSE))</f>
        <v>272303.71999999997</v>
      </c>
      <c r="FS379" s="53">
        <f t="shared" ref="FS379:FS386" si="935">SUM(CH379:FR379)</f>
        <v>7538609.3600000003</v>
      </c>
      <c r="FT379" s="92">
        <f t="shared" ref="FT379:FT387" si="936">FS379/E379</f>
        <v>5.7143720538222614E-2</v>
      </c>
      <c r="FU379" s="116">
        <f t="shared" ref="FU379:FU387" si="937">FS379/D379</f>
        <v>681.48208655153462</v>
      </c>
      <c r="FV379" s="90">
        <f>IF(ISNA(VLOOKUP($B379,'[2]1516 Exp_Rev Access'!$F$7:$FS$310,154,FALSE)),"",VLOOKUP($B379,'[2]1516 Exp_Rev Access'!$F$7:$FS$310,154,FALSE))</f>
        <v>0</v>
      </c>
      <c r="FW379" s="90">
        <f>IF(ISNA(VLOOKUP($B379,'[2]1516 Exp_Rev Access'!$F$7:$FS$310,155,FALSE)),"",VLOOKUP($B379,'[2]1516 Exp_Rev Access'!$F$7:$FS$310,155,FALSE))</f>
        <v>133017.20000000001</v>
      </c>
      <c r="FX379" s="90">
        <f>IF(ISNA(VLOOKUP($B379,'[2]1516 Exp_Rev Access'!$F$7:$FS$310,156,FALSE)),"",VLOOKUP($B379,'[2]1516 Exp_Rev Access'!$F$7:$FS$310,156,FALSE))</f>
        <v>0</v>
      </c>
      <c r="FY379" s="90">
        <f>IF(ISNA(VLOOKUP($B379,'[2]1516 Exp_Rev Access'!$F$7:$FS$310,157,FALSE)),"",VLOOKUP($B379,'[2]1516 Exp_Rev Access'!$F$7:$FS$310,157,FALSE))</f>
        <v>0</v>
      </c>
      <c r="FZ379" s="90">
        <f>IF(ISNA(VLOOKUP($B379,'[2]1516 Exp_Rev Access'!$F$7:$FS$310,158,FALSE)),"",VLOOKUP($B379,'[2]1516 Exp_Rev Access'!$F$7:$FS$310,158,FALSE))</f>
        <v>0</v>
      </c>
      <c r="GA379" s="90">
        <f>IF(ISNA(VLOOKUP($B379,'[2]1516 Exp_Rev Access'!$F$7:$FS$310,159,FALSE)),"",VLOOKUP($B379,'[2]1516 Exp_Rev Access'!$F$7:$FS$310,159,FALSE))</f>
        <v>0</v>
      </c>
      <c r="GB379" s="90">
        <f>IF(ISNA(VLOOKUP($B379,'[2]1516 Exp_Rev Access'!$F$7:$FS$310,160,FALSE)),"",VLOOKUP($B379,'[2]1516 Exp_Rev Access'!$F$7:$FS$310,160,FALSE))</f>
        <v>0</v>
      </c>
      <c r="GC379" s="90">
        <f>IF(ISNA(VLOOKUP($B379,'[2]1516 Exp_Rev Access'!$F$7:$FS$310,161,FALSE)),"",VLOOKUP($B379,'[2]1516 Exp_Rev Access'!$F$7:$FS$310,161,FALSE))</f>
        <v>0</v>
      </c>
      <c r="GD379" s="90">
        <f>IF(ISNA(VLOOKUP($B379,'[2]1516 Exp_Rev Access'!$F$7:$FS$310,162,FALSE)),"",VLOOKUP($B379,'[2]1516 Exp_Rev Access'!$F$7:$FS$310,162,FALSE))</f>
        <v>0</v>
      </c>
      <c r="GE379" s="90">
        <f>IF(ISNA(VLOOKUP($B379,'[2]1516 Exp_Rev Access'!$F$7:$FS$310,163,FALSE)),"",VLOOKUP($B379,'[2]1516 Exp_Rev Access'!$F$7:$FS$310,163,FALSE))</f>
        <v>0</v>
      </c>
      <c r="GF379" s="90">
        <f>IF(ISNA(VLOOKUP($B379,'[2]1516 Exp_Rev Access'!$F$7:$FS$310,164,FALSE)),"",VLOOKUP($B379,'[2]1516 Exp_Rev Access'!$F$7:$FS$310,164,FALSE))</f>
        <v>208951.1</v>
      </c>
      <c r="GG379" s="90">
        <f>IF(ISNA(VLOOKUP($B379,'[2]1516 Exp_Rev Access'!$F$7:$FS$310,165,FALSE)),"",VLOOKUP($B379,'[2]1516 Exp_Rev Access'!$F$7:$FS$310,165,FALSE))</f>
        <v>0</v>
      </c>
      <c r="GH379" s="90">
        <f>IF(ISNA(VLOOKUP($B379,'[2]1516 Exp_Rev Access'!$F$7:$FS$310,166,FALSE)),"",VLOOKUP($B379,'[2]1516 Exp_Rev Access'!$F$7:$FS$310,166,FALSE))</f>
        <v>0</v>
      </c>
      <c r="GI379" s="90">
        <f>IF(ISNA(VLOOKUP($B379,'[2]1516 Exp_Rev Access'!$F$7:$FS$310,167,FALSE)),"",VLOOKUP($B379,'[2]1516 Exp_Rev Access'!$F$7:$FS$310,167,FALSE))</f>
        <v>0</v>
      </c>
      <c r="GJ379" s="90">
        <f>IF(ISNA(VLOOKUP($B379,'[2]1516 Exp_Rev Access'!$F$7:$FS$310,168,FALSE)),"",VLOOKUP($B379,'[2]1516 Exp_Rev Access'!$F$7:$FS$310,168,FALSE))</f>
        <v>0</v>
      </c>
      <c r="GK379" s="90">
        <f>IF(ISNA(VLOOKUP($B379,'[2]1516 Exp_Rev Access'!$F$7:$FS$310,169,FALSE)),"",VLOOKUP($B379,'[2]1516 Exp_Rev Access'!$F$7:$FS$310,169,FALSE))</f>
        <v>97025.53</v>
      </c>
      <c r="GL379" s="90">
        <f>IF(ISNA(VLOOKUP($B379,'[2]1516 Exp_Rev Access'!$F$7:$FS$310,170,FALSE)),"",VLOOKUP($B379,'[2]1516 Exp_Rev Access'!$F$7:$FS$310,170,FALSE))</f>
        <v>0</v>
      </c>
      <c r="GM379" s="90">
        <f>IF(ISNA(VLOOKUP($B379,'[2]1516 Exp_Rev Access'!$F$7:$FT$310,171,FALSE)),"",VLOOKUP($B379,'[2]1516 Exp_Rev Access'!$F$7:$FT$310,171,FALSE))</f>
        <v>0</v>
      </c>
      <c r="GN379" s="90">
        <f>IF(ISNA(VLOOKUP($B379,'[2]1516 Exp_Rev Access'!$F$7:$FU$310,172,FALSE)),"",VLOOKUP($B379,'[2]1516 Exp_Rev Access'!$F$7:$FU$310,172,FALSE))</f>
        <v>0</v>
      </c>
      <c r="GO379" s="90">
        <f>IF(ISNA(VLOOKUP($B379,'[2]1516 Exp_Rev Access'!$F$7:$FV$310,173,FALSE)),"",VLOOKUP($B379,'[2]1516 Exp_Rev Access'!$F$7:$FV$310,173,FALSE))</f>
        <v>0</v>
      </c>
      <c r="GP379" s="90">
        <f>IF(ISNA(VLOOKUP($B379,'[2]1516 Exp_Rev Access'!$F$7:$GA$310,174,FALSE)),"",VLOOKUP($B379,'[2]1516 Exp_Rev Access'!$F$7:$GA$310,174,FALSE))</f>
        <v>0</v>
      </c>
      <c r="GQ379" s="90">
        <f>IF(ISNA(VLOOKUP($B379,'[2]1516 Exp_Rev Access'!$F$7:$GA$310,175,FALSE)),"",VLOOKUP($B379,'[2]1516 Exp_Rev Access'!$F$7:$GA$310,175,FALSE))</f>
        <v>33940.14</v>
      </c>
      <c r="GR379" s="90">
        <f>IF(ISNA(VLOOKUP($B379,'[2]1516 Exp_Rev Access'!$F$7:$GA$310,176,FALSE)),"",VLOOKUP($B379,'[2]1516 Exp_Rev Access'!$F$7:$GA$310,176,FALSE))</f>
        <v>0</v>
      </c>
      <c r="GS379" s="90">
        <f>IF(ISNA(VLOOKUP($B379,'[2]1516 Exp_Rev Access'!$F$7:$GA$310,177,FALSE)),"",VLOOKUP($B379,'[2]1516 Exp_Rev Access'!$F$7:$GA$310,177,FALSE))</f>
        <v>0</v>
      </c>
      <c r="GT379" s="90">
        <f>IF(ISNA(VLOOKUP($B379,'[2]1516 Exp_Rev Access'!$F$7:$GA$310,178,FALSE)),"",VLOOKUP($B379,'[2]1516 Exp_Rev Access'!$F$7:$GA$310,178,FALSE))</f>
        <v>1144637.97</v>
      </c>
      <c r="GU379" s="53">
        <f t="shared" ref="GU379:GU386" si="938">SUM(FV379:GT379)</f>
        <v>1617571.94</v>
      </c>
      <c r="GV379" s="92">
        <f t="shared" ref="GV379:GV387" si="939">GU379/E379</f>
        <v>1.2261423092206835E-2</v>
      </c>
      <c r="GW379" s="114">
        <f t="shared" ref="GW379:GW387" si="940">GU379/D379</f>
        <v>146.22674397581648</v>
      </c>
    </row>
    <row r="380" spans="1:222" x14ac:dyDescent="0.2">
      <c r="B380" s="87" t="s">
        <v>738</v>
      </c>
      <c r="C380" s="87" t="s">
        <v>739</v>
      </c>
      <c r="D380" s="88">
        <f>IF(ISNA(VLOOKUP($B380,'[2]1516 enrollment_Rev_Exp by size'!$A$6:$C$325,3,FALSE)),"",VLOOKUP($B380,'[2]1516 enrollment_Rev_Exp by size'!$A$6:$C$325,3,FALSE))</f>
        <v>4763.2099999999991</v>
      </c>
      <c r="E380" s="89">
        <v>57649200.530000001</v>
      </c>
      <c r="F380" s="67">
        <f t="shared" si="918"/>
        <v>57649200.529999994</v>
      </c>
      <c r="G380" s="67">
        <f t="shared" si="919"/>
        <v>0</v>
      </c>
      <c r="H380" s="90">
        <f>IF(ISNA(VLOOKUP($B380,'[2]1516 Exp_Rev Access'!$F$7:$FS$310,2,FALSE)),"",VLOOKUP($B380,'[2]1516 Exp_Rev Access'!$F$7:$FS$310,2,FALSE))</f>
        <v>13814924.9</v>
      </c>
      <c r="I380" s="90">
        <f>IF(ISNA(VLOOKUP($B380,'[2]1516 Exp_Rev Access'!$F$7:$FS$310,3,FALSE)),"",VLOOKUP($B380,'[2]1516 Exp_Rev Access'!$F$7:$FS$310,3,FALSE))</f>
        <v>0</v>
      </c>
      <c r="J380" s="90">
        <f>IF(ISNA(VLOOKUP($B380,'[2]1516 Exp_Rev Access'!$F$7:$FS$310,4,FALSE)),"",VLOOKUP($B380,'[2]1516 Exp_Rev Access'!$F$7:$FS$310,4,FALSE))</f>
        <v>0</v>
      </c>
      <c r="K380" s="90">
        <f>IF(ISNA(VLOOKUP($B380,'[2]1516 Exp_Rev Access'!$F$7:$FS$310,5,FALSE)),"-",VLOOKUP($B380,'[2]1516 Exp_Rev Access'!$F$7:$FS$310,5,FALSE))</f>
        <v>1818.24</v>
      </c>
      <c r="L380" s="90">
        <f>IF(ISNA(VLOOKUP($B380,'[2]1516 Exp_Rev Access'!$F$7:$FS$310,6,FALSE)),"",VLOOKUP($B380,'[2]1516 Exp_Rev Access'!$F$7:$FS$310,6,FALSE))</f>
        <v>0</v>
      </c>
      <c r="M380" s="90">
        <f>IF(ISNA(VLOOKUP($B380,'[2]1516 Exp_Rev Access'!$F$7:$FS$310,7,FALSE)),"",VLOOKUP($B380,'[2]1516 Exp_Rev Access'!$F$7:$FS$310,7,FALSE))</f>
        <v>0</v>
      </c>
      <c r="N380" s="53">
        <f t="shared" si="920"/>
        <v>13816743.140000001</v>
      </c>
      <c r="O380" s="91">
        <f t="shared" si="921"/>
        <v>0.23966929312072457</v>
      </c>
      <c r="P380" s="53">
        <f t="shared" si="922"/>
        <v>2900.7209717816354</v>
      </c>
      <c r="Q380" s="90">
        <f>IF(ISNA(VLOOKUP($B380,'[2]1516 Exp_Rev Access'!$F$7:$FS$310,8,FALSE)),"",VLOOKUP($B380,'[2]1516 Exp_Rev Access'!$F$7:$FS$310,8,FALSE))</f>
        <v>20284</v>
      </c>
      <c r="R380" s="90">
        <f>IF(ISNA(VLOOKUP($B380,'[2]1516 Exp_Rev Access'!$F$7:$FS$310,9,FALSE)),"",VLOOKUP($B380,'[2]1516 Exp_Rev Access'!$F$7:$FS$310,9,FALSE))</f>
        <v>0</v>
      </c>
      <c r="S380" s="90">
        <f>IF(ISNA(VLOOKUP($B380,'[2]1516 Exp_Rev Access'!$F$7:$FS$310,10,FALSE)),"",VLOOKUP($B380,'[2]1516 Exp_Rev Access'!$F$7:$FS$310,10,FALSE))</f>
        <v>0</v>
      </c>
      <c r="T380" s="90">
        <f>IF(ISNA(VLOOKUP($B380,'[2]1516 Exp_Rev Access'!$F$7:$FS$310,11,FALSE)),"",VLOOKUP($B380,'[2]1516 Exp_Rev Access'!$F$7:$FS$310,11,FALSE))</f>
        <v>0</v>
      </c>
      <c r="U380" s="90">
        <f>IF(ISNA(VLOOKUP($B380,'[2]1516 Exp_Rev Access'!$F$7:$FS$310,12,FALSE)),"",VLOOKUP($B380,'[2]1516 Exp_Rev Access'!$F$7:$FS$310,12,FALSE))</f>
        <v>121285</v>
      </c>
      <c r="V380" s="90">
        <f>IF(ISNA(VLOOKUP($B380,'[2]1516 Exp_Rev Access'!$F$7:$FS$310,13,FALSE)),"",VLOOKUP($B380,'[2]1516 Exp_Rev Access'!$F$7:$FS$310,13,FALSE))</f>
        <v>0</v>
      </c>
      <c r="W380" s="90">
        <f>IF(ISNA(VLOOKUP($B380,'[2]1516 Exp_Rev Access'!$F$7:$FS$310,14,FALSE)),"",VLOOKUP($B380,'[2]1516 Exp_Rev Access'!$F$7:$FS$310,14,FALSE))</f>
        <v>0</v>
      </c>
      <c r="X380" s="90">
        <f>IF(ISNA(VLOOKUP($B380,'[2]1516 Exp_Rev Access'!$F$7:$FS$310,15,FALSE)),"",VLOOKUP($B380,'[2]1516 Exp_Rev Access'!$F$7:$FS$310,15,FALSE))</f>
        <v>0</v>
      </c>
      <c r="Y380" s="90">
        <f>IF(ISNA(VLOOKUP($B380,'[2]1516 Exp_Rev Access'!$F$7:$FS$310,16,FALSE)),"",VLOOKUP($B380,'[2]1516 Exp_Rev Access'!$F$7:$FS$310,16,FALSE))</f>
        <v>23361.72</v>
      </c>
      <c r="Z380" s="90">
        <f>IF(ISNA(VLOOKUP($B380,'[2]1516 Exp_Rev Access'!$F$7:$FS$310,17,FALSE)),"",VLOOKUP($B380,'[2]1516 Exp_Rev Access'!$F$7:$FS$310,17,FALSE))</f>
        <v>18612.21</v>
      </c>
      <c r="AA380" s="90">
        <f>IF(ISNA(VLOOKUP($B380,'[2]1516 Exp_Rev Access'!$F$7:$FS$310,18,FALSE)),"",VLOOKUP($B380,'[2]1516 Exp_Rev Access'!$F$7:$FS$310,18,FALSE))</f>
        <v>0</v>
      </c>
      <c r="AB380" s="90">
        <f>IF(ISNA(VLOOKUP($B380,'[2]1516 Exp_Rev Access'!$F$7:$FS$310,19,FALSE)),"",VLOOKUP($B380,'[2]1516 Exp_Rev Access'!$F$7:$FS$310,19,FALSE))</f>
        <v>0</v>
      </c>
      <c r="AC380" s="90">
        <f>IF(ISNA(VLOOKUP($B380,'[2]1516 Exp_Rev Access'!$F$7:$FS$310,20,FALSE)),"",VLOOKUP($B380,'[2]1516 Exp_Rev Access'!$F$7:$FS$310,20,FALSE))</f>
        <v>60805.65</v>
      </c>
      <c r="AD380" s="90">
        <f>IF(ISNA(VLOOKUP($B380,'[2]1516 Exp_Rev Access'!$F$7:$FS$310,21,FALSE)),"",VLOOKUP($B380,'[2]1516 Exp_Rev Access'!$F$7:$FS$310,21,FALSE))</f>
        <v>285624.46999999997</v>
      </c>
      <c r="AE380" s="90">
        <f>IF(ISNA(VLOOKUP($B380,'[2]1516 Exp_Rev Access'!$F$7:$FS$310,22,FALSE)),"",VLOOKUP($B380,'[2]1516 Exp_Rev Access'!$F$7:$FS$310,22,FALSE))</f>
        <v>46133.63</v>
      </c>
      <c r="AF380" s="90">
        <f>IF(ISNA(VLOOKUP($B380,'[2]1516 Exp_Rev Access'!$F$7:$FS$310,23,FALSE)),"",VLOOKUP($B380,'[2]1516 Exp_Rev Access'!$F$7:$FS$310,23,FALSE))</f>
        <v>0</v>
      </c>
      <c r="AG380" s="90">
        <f>IF(ISNA(VLOOKUP($B380,'[2]1516 Exp_Rev Access'!$F$7:$FS$310,24,FALSE)),"",VLOOKUP($B380,'[2]1516 Exp_Rev Access'!$F$7:$FS$310,24,FALSE))</f>
        <v>58568.74</v>
      </c>
      <c r="AH380" s="90">
        <f>IF(ISNA(VLOOKUP($B380,'[2]1516 Exp_Rev Access'!$F$7:$FS$310,25,FALSE)),"",VLOOKUP($B380,'[2]1516 Exp_Rev Access'!$F$7:$FS$310,25,FALSE))</f>
        <v>11009.87</v>
      </c>
      <c r="AI380" s="90">
        <f>IF(ISNA(VLOOKUP($B380,'[2]1516 Exp_Rev Access'!$F$7:$FS$310,26,FALSE)),"",VLOOKUP($B380,'[2]1516 Exp_Rev Access'!$F$7:$FS$310,26,FALSE))</f>
        <v>17115.009999999998</v>
      </c>
      <c r="AJ380" s="90">
        <f>IF(ISNA(VLOOKUP($B380,'[2]1516 Exp_Rev Access'!$F$7:$FS$310,27,FALSE)),"",VLOOKUP($B380,'[2]1516 Exp_Rev Access'!$F$7:$FS$310,27,FALSE))</f>
        <v>0</v>
      </c>
      <c r="AK380" s="90">
        <f>IF(ISNA(VLOOKUP($B380,'[2]1516 Exp_Rev Access'!$F$7:$FS$310,28,FALSE)),"",VLOOKUP($B380,'[2]1516 Exp_Rev Access'!$F$7:$FS$310,28,FALSE))</f>
        <v>55819.64</v>
      </c>
      <c r="AL380" s="90">
        <f>IF(ISNA(VLOOKUP($B380,'[2]1516 Exp_Rev Access'!$F$7:$FS$310,29,FALSE)),"",VLOOKUP($B380,'[2]1516 Exp_Rev Access'!$F$7:$FS$310,29,FALSE))</f>
        <v>49824.81</v>
      </c>
      <c r="AM380" s="53">
        <f t="shared" si="923"/>
        <v>768444.75</v>
      </c>
      <c r="AN380" s="92">
        <f t="shared" si="924"/>
        <v>1.3329668806076675E-2</v>
      </c>
      <c r="AO380" s="68">
        <f t="shared" si="925"/>
        <v>161.32917717253704</v>
      </c>
      <c r="AP380" s="90">
        <f>IF(ISNA(VLOOKUP($B380,'[2]1516 Exp_Rev Access'!$F$7:$FS$310,30,FALSE)),"",VLOOKUP($B380,'[2]1516 Exp_Rev Access'!$F$7:$FS$310,30,FALSE))</f>
        <v>29178340.530000001</v>
      </c>
      <c r="AQ380" s="90">
        <f>IF(ISNA(VLOOKUP($B380,'[2]1516 Exp_Rev Access'!$F$7:$FS$310,31,FALSE)),"",VLOOKUP($B380,'[2]1516 Exp_Rev Access'!$F$7:$FS$310,31,FALSE))</f>
        <v>1170544.21</v>
      </c>
      <c r="AR380" s="90">
        <f>IF(ISNA(VLOOKUP($B380,'[2]1516 Exp_Rev Access'!$F$7:$FS$310,32,FALSE)),"",VLOOKUP($B380,'[2]1516 Exp_Rev Access'!$F$7:$FS$310,32,FALSE))</f>
        <v>383907.84000000003</v>
      </c>
      <c r="AS380" s="90">
        <f>IF(ISNA(VLOOKUP($B380,'[2]1516 Exp_Rev Access'!$F$7:$FS$310,33,FALSE)),"",VLOOKUP($B380,'[2]1516 Exp_Rev Access'!$F$7:$FS$310,33,FALSE))</f>
        <v>0</v>
      </c>
      <c r="AT380" s="90">
        <f>IF(ISNA(VLOOKUP($B380,'[2]1516 Exp_Rev Access'!$F$7:$FS$310,34,FALSE)),"",VLOOKUP($B380,'[2]1516 Exp_Rev Access'!$F$7:$FS$310,34,FALSE))</f>
        <v>0</v>
      </c>
      <c r="AU380" s="53">
        <f t="shared" si="926"/>
        <v>30732792.580000002</v>
      </c>
      <c r="AV380" s="93">
        <f t="shared" si="927"/>
        <v>0.53310006552488098</v>
      </c>
      <c r="AW380" s="53">
        <f t="shared" si="928"/>
        <v>6452.1179162791495</v>
      </c>
      <c r="AX380" s="90">
        <f>IF(ISNA(VLOOKUP($B380,'[2]1516 Exp_Rev Access'!$F$7:$FS$310,35,FALSE)),"",VLOOKUP($B380,'[2]1516 Exp_Rev Access'!$F$7:$FS$310,35,FALSE))</f>
        <v>2236</v>
      </c>
      <c r="AY380" s="90">
        <f>IF(ISNA(VLOOKUP($B380,'[2]1516 Exp_Rev Access'!$F$7:$FS$310,36,FALSE)),"",VLOOKUP($B380,'[2]1516 Exp_Rev Access'!$F$7:$FS$310,36,FALSE))</f>
        <v>4077761.23</v>
      </c>
      <c r="AZ380" s="90">
        <f>IF(ISNA(VLOOKUP($B380,'[2]1516 Exp_Rev Access'!$F$7:$FS$310,37,FALSE)),"",VLOOKUP($B380,'[2]1516 Exp_Rev Access'!$F$7:$FS$310,37,FALSE))</f>
        <v>248098.3</v>
      </c>
      <c r="BA380" s="90">
        <f>IF(ISNA(VLOOKUP($B380,'[2]1516 Exp_Rev Access'!$F$7:$FS$310,38,FALSE)),"",VLOOKUP($B380,'[2]1516 Exp_Rev Access'!$F$7:$FS$310,38,FALSE))</f>
        <v>0</v>
      </c>
      <c r="BB380" s="90">
        <f>IF(ISNA(VLOOKUP($B380,'[2]1516 Exp_Rev Access'!$F$7:$FS$310,39,FALSE)),"",VLOOKUP($B380,'[2]1516 Exp_Rev Access'!$F$7:$FS$310,39,FALSE))</f>
        <v>0</v>
      </c>
      <c r="BC380" s="90">
        <f>IF(ISNA(VLOOKUP($B380,'[2]1516 Exp_Rev Access'!$F$7:$FS$310,40,FALSE)),"",VLOOKUP($B380,'[2]1516 Exp_Rev Access'!$F$7:$FS$310,40,FALSE))</f>
        <v>1159907.3500000001</v>
      </c>
      <c r="BD380" s="90">
        <f>IF(ISNA(VLOOKUP($B380,'[2]1516 Exp_Rev Access'!$F$7:$FS$310,41,FALSE)),"",VLOOKUP($B380,'[2]1516 Exp_Rev Access'!$F$7:$FS$310,41,FALSE))</f>
        <v>0</v>
      </c>
      <c r="BE380" s="90">
        <f>IF(ISNA(VLOOKUP($B380,'[2]1516 Exp_Rev Access'!$F$7:$FS$310,42,FALSE)),"",VLOOKUP($B380,'[2]1516 Exp_Rev Access'!$F$7:$FS$310,42,FALSE))</f>
        <v>232519.71</v>
      </c>
      <c r="BF380" s="90">
        <f>IF(ISNA(VLOOKUP($B380,'[2]1516 Exp_Rev Access'!$F$7:$FS$310,43,FALSE)),"",VLOOKUP($B380,'[2]1516 Exp_Rev Access'!$F$7:$FS$310,43,FALSE))</f>
        <v>0</v>
      </c>
      <c r="BG380" s="90">
        <f>IF(ISNA(VLOOKUP($B380,'[2]1516 Exp_Rev Access'!$F$7:$FS$310,44,FALSE)),"",VLOOKUP($B380,'[2]1516 Exp_Rev Access'!$F$7:$FS$310,44,FALSE))</f>
        <v>324429.55</v>
      </c>
      <c r="BH380" s="90">
        <f>IF(ISNA(VLOOKUP($B380,'[2]1516 Exp_Rev Access'!$F$7:$FS$310,45,FALSE)),"",VLOOKUP($B380,'[2]1516 Exp_Rev Access'!$F$7:$FS$310,45,FALSE))</f>
        <v>46425.32</v>
      </c>
      <c r="BI380" s="90">
        <f>IF(ISNA(VLOOKUP($B380,'[2]1516 Exp_Rev Access'!$F$7:$FS$310,46,FALSE)),"",VLOOKUP($B380,'[2]1516 Exp_Rev Access'!$F$7:$FS$310,46,FALSE))</f>
        <v>0</v>
      </c>
      <c r="BJ380" s="90">
        <f>IF(ISNA(VLOOKUP($B380,'[2]1516 Exp_Rev Access'!$F$7:$FS$310,47,FALSE)),"",VLOOKUP($B380,'[2]1516 Exp_Rev Access'!$F$7:$FS$310,47,FALSE))</f>
        <v>28568.13</v>
      </c>
      <c r="BK380" s="90">
        <f>IF(ISNA(VLOOKUP($B380,'[2]1516 Exp_Rev Access'!$F$7:$FS$310,48,FALSE)),"",VLOOKUP($B380,'[2]1516 Exp_Rev Access'!$F$7:$FS$310,48,FALSE))</f>
        <v>2128241.02</v>
      </c>
      <c r="BL380" s="90">
        <f>IF(ISNA(VLOOKUP($B380,'[2]1516 Exp_Rev Access'!$F$7:$FS$310,49,FALSE)),"",VLOOKUP($B380,'[2]1516 Exp_Rev Access'!$F$7:$FS$310,49,FALSE))</f>
        <v>0</v>
      </c>
      <c r="BM380" s="90">
        <f>IF(ISNA(VLOOKUP($B380,'[2]1516 Exp_Rev Access'!$F$7:$FS$310,50,FALSE)),"",VLOOKUP($B380,'[2]1516 Exp_Rev Access'!$F$7:$FS$310,50,FALSE))</f>
        <v>0</v>
      </c>
      <c r="BN380" s="90">
        <f>IF(ISNA(VLOOKUP($B380,'[2]1516 Exp_Rev Access'!$F$7:$FS$310,51,FALSE)),"",VLOOKUP($B380,'[2]1516 Exp_Rev Access'!$F$7:$FS$310,51,FALSE))</f>
        <v>0</v>
      </c>
      <c r="BO380" s="90">
        <f>IF(ISNA(VLOOKUP($B380,'[2]1516 Exp_Rev Access'!$F$7:$FS$310,52,FALSE)),"",VLOOKUP($B380,'[2]1516 Exp_Rev Access'!$F$7:$FS$310,52,FALSE))</f>
        <v>0</v>
      </c>
      <c r="BP380" s="90">
        <f>IF(ISNA(VLOOKUP($B380,'[2]1516 Exp_Rev Access'!$F$7:$FS$310,53,FALSE)),"",VLOOKUP($B380,'[2]1516 Exp_Rev Access'!$F$7:$FS$310,53,FALSE))</f>
        <v>0</v>
      </c>
      <c r="BQ380" s="90">
        <f>IF(ISNA(VLOOKUP($B380,'[2]1516 Exp_Rev Access'!$F$7:$FS$310,54,FALSE)),"",VLOOKUP($B380,'[2]1516 Exp_Rev Access'!$F$7:$FS$310,54,FALSE))</f>
        <v>0</v>
      </c>
      <c r="BR380" s="90">
        <f>IF(ISNA(VLOOKUP($B380,'[2]1516 Exp_Rev Access'!$F$7:$FS$310,55,FALSE)),"",VLOOKUP($B380,'[2]1516 Exp_Rev Access'!$F$7:$FS$310,55,FALSE))</f>
        <v>0</v>
      </c>
      <c r="BS380" s="90">
        <f>IF(ISNA(VLOOKUP($B380,'[2]1516 Exp_Rev Access'!$F$7:$FS$310,56,FALSE)),"",VLOOKUP($B380,'[2]1516 Exp_Rev Access'!$F$7:$FS$310,56,FALSE))</f>
        <v>0</v>
      </c>
      <c r="BT380" s="90">
        <f>IF(ISNA(VLOOKUP($B380,'[2]1516 Exp_Rev Access'!$F$7:$FS$310,57,FALSE)),"",VLOOKUP($B380,'[2]1516 Exp_Rev Access'!$F$7:$FS$310,57,FALSE))</f>
        <v>0</v>
      </c>
      <c r="BU380" s="90">
        <f>IF(ISNA(VLOOKUP($B380,'[2]1516 Exp_Rev Access'!$F$7:$FS$310,58,FALSE)),"",VLOOKUP($B380,'[2]1516 Exp_Rev Access'!$F$7:$FS$310,58,FALSE))</f>
        <v>0</v>
      </c>
      <c r="BV380" s="53">
        <f t="shared" si="929"/>
        <v>8248186.6100000013</v>
      </c>
      <c r="BW380" s="92">
        <f t="shared" si="930"/>
        <v>0.14307547258539582</v>
      </c>
      <c r="BX380" s="68">
        <f t="shared" si="931"/>
        <v>1731.6445443303996</v>
      </c>
      <c r="BY380" s="90">
        <f>IF(ISNA(VLOOKUP($B380,'[2]1516 Exp_Rev Access'!$F$7:$FS$310,59,FALSE)),"",VLOOKUP($B380,'[2]1516 Exp_Rev Access'!$F$7:$FS$310,59,FALSE))</f>
        <v>0</v>
      </c>
      <c r="BZ380" s="90">
        <f>IF(ISNA(VLOOKUP($B380,'[2]1516 Exp_Rev Access'!$F$7:$FS$310,60,FALSE)),"",VLOOKUP($B380,'[2]1516 Exp_Rev Access'!$F$7:$FS$310,60,FALSE))</f>
        <v>219330.25</v>
      </c>
      <c r="CA380" s="90">
        <f>IF(ISNA(VLOOKUP($B380,'[2]1516 Exp_Rev Access'!$F$7:$FS$310,61,FALSE)),"",VLOOKUP($B380,'[2]1516 Exp_Rev Access'!$F$7:$FS$310,61,FALSE))</f>
        <v>109039.64</v>
      </c>
      <c r="CB380" s="90">
        <f>IF(ISNA(VLOOKUP($B380,'[2]1516 Exp_Rev Access'!$F$7:$FS$310,62,FALSE)),"",VLOOKUP($B380,'[2]1516 Exp_Rev Access'!$F$7:$FS$310,62,FALSE))</f>
        <v>0</v>
      </c>
      <c r="CC380" s="90">
        <f>IF(ISNA(VLOOKUP($B380,'[2]1516 Exp_Rev Access'!$F$7:$FS$310,63,FALSE)),"",VLOOKUP($B380,'[2]1516 Exp_Rev Access'!$F$7:$FS$310,63,FALSE))</f>
        <v>78720.86</v>
      </c>
      <c r="CD380" s="90">
        <f>IF(ISNA(VLOOKUP($B380,'[2]1516 Exp_Rev Access'!$F$7:$FS$310,64,FALSE)),"",VLOOKUP($B380,'[2]1516 Exp_Rev Access'!$F$7:$FS$310,64,FALSE))</f>
        <v>0</v>
      </c>
      <c r="CE380" s="53">
        <f t="shared" si="932"/>
        <v>407090.75</v>
      </c>
      <c r="CF380" s="92">
        <f t="shared" si="933"/>
        <v>7.0615159665250605E-3</v>
      </c>
      <c r="CG380" s="94">
        <f t="shared" si="934"/>
        <v>85.465631370441372</v>
      </c>
      <c r="CH380" s="90">
        <f>IF(ISNA(VLOOKUP($B380,'[2]1516 Exp_Rev Access'!$F$7:$FS$310,65,FALSE)),"",VLOOKUP($B380,'[2]1516 Exp_Rev Access'!$F$7:$FS$310,65,FALSE))</f>
        <v>0</v>
      </c>
      <c r="CI380" s="90">
        <f>IF(ISNA(VLOOKUP($B380,'[2]1516 Exp_Rev Access'!$F$7:$FS$310,66,FALSE)),"",VLOOKUP($B380,'[2]1516 Exp_Rev Access'!$F$7:$FS$310,66,FALSE))</f>
        <v>0</v>
      </c>
      <c r="CJ380" s="90">
        <f>IF(ISNA(VLOOKUP($B380,'[2]1516 Exp_Rev Access'!$F$7:$FS$310,67,FALSE)),"",VLOOKUP($B380,'[2]1516 Exp_Rev Access'!$F$7:$FS$310,67,FALSE))</f>
        <v>0</v>
      </c>
      <c r="CK380" s="90">
        <f>IF(ISNA(VLOOKUP($B380,'[2]1516 Exp_Rev Access'!$F$7:$FS$310,68,FALSE)),"",VLOOKUP($B380,'[2]1516 Exp_Rev Access'!$F$7:$FS$310,68,FALSE))</f>
        <v>0</v>
      </c>
      <c r="CL380" s="90">
        <f>IF(ISNA(VLOOKUP($B380,'[2]1516 Exp_Rev Access'!$F$7:$FS$310,69,FALSE)),"",VLOOKUP($B380,'[2]1516 Exp_Rev Access'!$F$7:$FS$310,69,FALSE))</f>
        <v>0</v>
      </c>
      <c r="CM380" s="90">
        <f>IF(ISNA(VLOOKUP($B380,'[2]1516 Exp_Rev Access'!$F$7:$FS$310,70,FALSE)),"",VLOOKUP($B380,'[2]1516 Exp_Rev Access'!$F$7:$FS$310,70,FALSE))</f>
        <v>0</v>
      </c>
      <c r="CN380" s="90">
        <f>IF(ISNA(VLOOKUP($B380,'[2]1516 Exp_Rev Access'!$F$7:$FS$310,71,FALSE)),"",VLOOKUP($B380,'[2]1516 Exp_Rev Access'!$F$7:$FS$310,71,FALSE))</f>
        <v>0</v>
      </c>
      <c r="CO380" s="90">
        <f>IF(ISNA(VLOOKUP($B380,'[2]1516 Exp_Rev Access'!$F$7:$FS$310,72,FALSE)),"",VLOOKUP($B380,'[2]1516 Exp_Rev Access'!$F$7:$FS$310,72,FALSE))</f>
        <v>0</v>
      </c>
      <c r="CP380" s="90">
        <f>IF(ISNA(VLOOKUP($B380,'[2]1516 Exp_Rev Access'!$F$7:$FS$310,73,FALSE)),"",VLOOKUP($B380,'[2]1516 Exp_Rev Access'!$F$7:$FS$310,73,FALSE))</f>
        <v>0</v>
      </c>
      <c r="CQ380" s="90">
        <f>IF(ISNA(VLOOKUP($B380,'[2]1516 Exp_Rev Access'!$F$7:$FS$310,74,FALSE)),"",VLOOKUP($B380,'[2]1516 Exp_Rev Access'!$F$7:$FS$310,74,FALSE))</f>
        <v>990894.98</v>
      </c>
      <c r="CR380" s="90">
        <f>IF(ISNA(VLOOKUP($B380,'[2]1516 Exp_Rev Access'!$F$7:$FS$310,75,FALSE)),"",VLOOKUP($B380,'[2]1516 Exp_Rev Access'!$F$7:$FS$310,75,FALSE))</f>
        <v>0</v>
      </c>
      <c r="CS380" s="90">
        <f>IF(ISNA(VLOOKUP($B380,'[2]1516 Exp_Rev Access'!$F$7:$FS$310,76,FALSE)),"",VLOOKUP($B380,'[2]1516 Exp_Rev Access'!$F$7:$FS$310,76,FALSE))</f>
        <v>32064.05</v>
      </c>
      <c r="CT380" s="90">
        <f>IF(ISNA(VLOOKUP($B380,'[2]1516 Exp_Rev Access'!$F$7:$FS$310,77,FALSE)),"",VLOOKUP($B380,'[2]1516 Exp_Rev Access'!$F$7:$FS$310,77,FALSE))</f>
        <v>0</v>
      </c>
      <c r="CU380" s="90">
        <f>IF(ISNA(VLOOKUP($B380,'[2]1516 Exp_Rev Access'!$F$7:$FS$310,78,FALSE)),"",VLOOKUP($B380,'[2]1516 Exp_Rev Access'!$F$7:$FS$310,78,FALSE))</f>
        <v>1128129.6299999999</v>
      </c>
      <c r="CV380" s="90">
        <f>IF(ISNA(VLOOKUP($B380,'[2]1516 Exp_Rev Access'!$F$7:$FS$310,79,FALSE)),"",VLOOKUP($B380,'[2]1516 Exp_Rev Access'!$F$7:$FS$310,79,FALSE))</f>
        <v>181982.75</v>
      </c>
      <c r="CW380" s="90">
        <f>IF(ISNA(VLOOKUP($B380,'[2]1516 Exp_Rev Access'!$F$7:$FS$310,80,FALSE)),"",VLOOKUP($B380,'[2]1516 Exp_Rev Access'!$F$7:$FS$310,80,FALSE))</f>
        <v>0</v>
      </c>
      <c r="CX380" s="90">
        <f>IF(ISNA(VLOOKUP($B380,'[2]1516 Exp_Rev Access'!$F$7:$FS$310,81,FALSE)),"",VLOOKUP($B380,'[2]1516 Exp_Rev Access'!$F$7:$FS$310,81,FALSE))</f>
        <v>0</v>
      </c>
      <c r="CY380" s="90">
        <f>IF(ISNA(VLOOKUP($B380,'[2]1516 Exp_Rev Access'!$F$7:$FS$310,82,FALSE)),"",VLOOKUP($B380,'[2]1516 Exp_Rev Access'!$F$7:$FS$310,82,FALSE))</f>
        <v>0</v>
      </c>
      <c r="CZ380" s="90">
        <f>IF(ISNA(VLOOKUP($B380,'[2]1516 Exp_Rev Access'!$F$7:$FS$310,83,FALSE)),"",VLOOKUP($B380,'[2]1516 Exp_Rev Access'!$F$7:$FS$310,83,FALSE))</f>
        <v>0</v>
      </c>
      <c r="DA380" s="90">
        <f>IF(ISNA(VLOOKUP($B380,'[2]1516 Exp_Rev Access'!$F$7:$FS$310,84,FALSE)),"",VLOOKUP($B380,'[2]1516 Exp_Rev Access'!$F$7:$FS$310,84,FALSE))</f>
        <v>0</v>
      </c>
      <c r="DB380" s="90">
        <f>IF(ISNA(VLOOKUP($B380,'[2]1516 Exp_Rev Access'!$F$7:$FS$310,85,FALSE)),"",VLOOKUP($B380,'[2]1516 Exp_Rev Access'!$F$7:$FS$310,85,FALSE))</f>
        <v>0</v>
      </c>
      <c r="DC380" s="90">
        <f>IF(ISNA(VLOOKUP($B380,'[2]1516 Exp_Rev Access'!$F$7:$FS$310,86,FALSE)),"",VLOOKUP($B380,'[2]1516 Exp_Rev Access'!$F$7:$FS$310,86,FALSE))</f>
        <v>0</v>
      </c>
      <c r="DD380" s="90">
        <f>IF(ISNA(VLOOKUP($B380,'[2]1516 Exp_Rev Access'!$F$7:$FS$310,87,FALSE)),"",VLOOKUP($B380,'[2]1516 Exp_Rev Access'!$F$7:$FS$310,87,FALSE))</f>
        <v>0</v>
      </c>
      <c r="DE380" s="90">
        <f>IF(ISNA(VLOOKUP($B380,'[2]1516 Exp_Rev Access'!$F$7:$FS$310,88,FALSE)),"",VLOOKUP($B380,'[2]1516 Exp_Rev Access'!$F$7:$FS$310,88,FALSE))</f>
        <v>0</v>
      </c>
      <c r="DF380" s="90">
        <f>IF(ISNA(VLOOKUP($B380,'[2]1516 Exp_Rev Access'!$F$7:$FS$310,89,FALSE)),"",VLOOKUP($B380,'[2]1516 Exp_Rev Access'!$F$7:$FS$310,89,FALSE))</f>
        <v>0</v>
      </c>
      <c r="DG380" s="90">
        <f>IF(ISNA(VLOOKUP($B380,'[2]1516 Exp_Rev Access'!$F$7:$FS$310,90,FALSE)),"",VLOOKUP($B380,'[2]1516 Exp_Rev Access'!$F$7:$FS$310,90,FALSE))</f>
        <v>0</v>
      </c>
      <c r="DH380" s="90">
        <f>IF(ISNA(VLOOKUP($B380,'[2]1516 Exp_Rev Access'!$F$7:$FS$310,91,FALSE)),"",VLOOKUP($B380,'[2]1516 Exp_Rev Access'!$F$7:$FS$310,91,FALSE))</f>
        <v>0</v>
      </c>
      <c r="DI380" s="90">
        <f>IF(ISNA(VLOOKUP($B380,'[2]1516 Exp_Rev Access'!$F$7:$FS$310,92,FALSE)),"",VLOOKUP($B380,'[2]1516 Exp_Rev Access'!$F$7:$FS$310,92,FALSE))</f>
        <v>911244.51</v>
      </c>
      <c r="DJ380" s="90">
        <f>IF(ISNA(VLOOKUP($B380,'[2]1516 Exp_Rev Access'!$F$7:$FS$310,93,FALSE)),"",VLOOKUP($B380,'[2]1516 Exp_Rev Access'!$F$7:$FS$310,93,FALSE))</f>
        <v>0</v>
      </c>
      <c r="DK380" s="90">
        <f>IF(ISNA(VLOOKUP($B380,'[2]1516 Exp_Rev Access'!$F$7:$FS$310,94,FALSE)),"",VLOOKUP($B380,'[2]1516 Exp_Rev Access'!$F$7:$FS$310,94,FALSE))</f>
        <v>87374.92</v>
      </c>
      <c r="DL380" s="90">
        <f>IF(ISNA(VLOOKUP($B380,'[2]1516 Exp_Rev Access'!$F$7:$FS$310,95,FALSE)),"",VLOOKUP($B380,'[2]1516 Exp_Rev Access'!$F$7:$FS$310,95,FALSE))</f>
        <v>0</v>
      </c>
      <c r="DM380" s="90">
        <f>IF(ISNA(VLOOKUP($B380,'[2]1516 Exp_Rev Access'!$F$7:$FS$310,96,FALSE)),"",VLOOKUP($B380,'[2]1516 Exp_Rev Access'!$F$7:$FS$310,96,FALSE))</f>
        <v>0</v>
      </c>
      <c r="DN380" s="90">
        <f>IF(ISNA(VLOOKUP($B380,'[2]1516 Exp_Rev Access'!$F$7:$FS$310,97,FALSE)),"",VLOOKUP($B380,'[2]1516 Exp_Rev Access'!$F$7:$FS$310,97,FALSE))</f>
        <v>0</v>
      </c>
      <c r="DO380" s="90">
        <f>IF(ISNA(VLOOKUP($B380,'[2]1516 Exp_Rev Access'!$F$7:$FS$310,98,FALSE)),"",VLOOKUP($B380,'[2]1516 Exp_Rev Access'!$F$7:$FS$310,98,FALSE))</f>
        <v>0</v>
      </c>
      <c r="DP380" s="90">
        <f>IF(ISNA(VLOOKUP($B380,'[2]1516 Exp_Rev Access'!$F$7:$FS$310,99,FALSE)),"",VLOOKUP($B380,'[2]1516 Exp_Rev Access'!$F$7:$FS$310,99,FALSE))</f>
        <v>0</v>
      </c>
      <c r="DQ380" s="90">
        <f>IF(ISNA(VLOOKUP($B380,'[2]1516 Exp_Rev Access'!$F$7:$FS$310,100,FALSE)),"",VLOOKUP($B380,'[2]1516 Exp_Rev Access'!$F$7:$FS$310,100,FALSE))</f>
        <v>0</v>
      </c>
      <c r="DR380" s="90">
        <f>IF(ISNA(VLOOKUP($B380,'[2]1516 Exp_Rev Access'!$F$7:$FS$310,101,FALSE)),"",VLOOKUP($B380,'[2]1516 Exp_Rev Access'!$F$7:$FS$310,101,FALSE))</f>
        <v>0</v>
      </c>
      <c r="DS380" s="90">
        <f>IF(ISNA(VLOOKUP($B380,'[2]1516 Exp_Rev Access'!$F$7:$FS$310,102,FALSE)),"",VLOOKUP($B380,'[2]1516 Exp_Rev Access'!$F$7:$FS$310,102,FALSE))</f>
        <v>0</v>
      </c>
      <c r="DT380" s="90">
        <f>IF(ISNA(VLOOKUP($B380,'[2]1516 Exp_Rev Access'!$F$7:$FS$310,103,FALSE)),"",VLOOKUP($B380,'[2]1516 Exp_Rev Access'!$F$7:$FS$310,103,FALSE))</f>
        <v>0</v>
      </c>
      <c r="DU380" s="90">
        <f>IF(ISNA(VLOOKUP($B380,'[2]1516 Exp_Rev Access'!$F$7:$FS$310,104,FALSE)),"",VLOOKUP($B380,'[2]1516 Exp_Rev Access'!$F$7:$FS$310,104,FALSE))</f>
        <v>0</v>
      </c>
      <c r="DV380" s="90">
        <f>IF(ISNA(VLOOKUP($B380,'[2]1516 Exp_Rev Access'!$F$7:$FS$310,104,FALSE)),"",VLOOKUP($B380,'[2]1516 Exp_Rev Access'!$F$7:$FS$310,104,FALSE))</f>
        <v>0</v>
      </c>
      <c r="DW380" s="90">
        <f>IF(ISNA(VLOOKUP($B380,'[2]1516 Exp_Rev Access'!$F$7:$FS$310,104,FALSE)),"",VLOOKUP($B380,'[2]1516 Exp_Rev Access'!$F$7:$FS$310,104,FALSE))</f>
        <v>0</v>
      </c>
      <c r="DX380" s="90">
        <f>IF(ISNA(VLOOKUP($B380,'[2]1516 Exp_Rev Access'!$F$7:$FS$310,104,FALSE)),"",VLOOKUP($B380,'[2]1516 Exp_Rev Access'!$F$7:$FS$310,104,FALSE))</f>
        <v>0</v>
      </c>
      <c r="DY380" s="90">
        <f>IF(ISNA(VLOOKUP($B380,'[2]1516 Exp_Rev Access'!$F$7:$FS$310,104,FALSE)),"",VLOOKUP($B380,'[2]1516 Exp_Rev Access'!$F$7:$FS$310,104,FALSE))</f>
        <v>0</v>
      </c>
      <c r="DZ380" s="90">
        <f>IF(ISNA(VLOOKUP($B380,'[2]1516 Exp_Rev Access'!$F$7:$FS$310,109,FALSE)),"",VLOOKUP($B380,'[2]1516 Exp_Rev Access'!$F$7:$FS$310,109,FALSE))</f>
        <v>0</v>
      </c>
      <c r="EA380" s="90">
        <f>IF(ISNA(VLOOKUP($B380,'[2]1516 Exp_Rev Access'!$F$7:$FS$310,110,FALSE)),"",VLOOKUP($B380,'[2]1516 Exp_Rev Access'!$F$7:$FS$310,110,FALSE))</f>
        <v>0</v>
      </c>
      <c r="EB380" s="90">
        <f>IF(ISNA(VLOOKUP($B380,'[2]1516 Exp_Rev Access'!$F$7:$FS$310,111,FALSE)),"",VLOOKUP($B380,'[2]1516 Exp_Rev Access'!$F$7:$FS$310,111,FALSE))</f>
        <v>0</v>
      </c>
      <c r="EC380" s="90">
        <f>IF(ISNA(VLOOKUP($B380,'[2]1516 Exp_Rev Access'!$F$7:$FS$310,112,FALSE)),"",VLOOKUP($B380,'[2]1516 Exp_Rev Access'!$F$7:$FS$310,112,FALSE))</f>
        <v>0</v>
      </c>
      <c r="ED380" s="90">
        <f>IF(ISNA(VLOOKUP($B380,'[2]1516 Exp_Rev Access'!$F$7:$FS$310,113,FALSE)),"",VLOOKUP($B380,'[2]1516 Exp_Rev Access'!$F$7:$FS$310,113,FALSE))</f>
        <v>0</v>
      </c>
      <c r="EE380" s="90">
        <f>IF(ISNA(VLOOKUP($B380,'[2]1516 Exp_Rev Access'!$F$7:$FS$310,114,FALSE)),"",VLOOKUP($B380,'[2]1516 Exp_Rev Access'!$F$7:$FS$310,114,FALSE))</f>
        <v>0</v>
      </c>
      <c r="EF380" s="90">
        <f>IF(ISNA(VLOOKUP($B380,'[2]1516 Exp_Rev Access'!$F$7:$FS$310,115,FALSE)),"",VLOOKUP($B380,'[2]1516 Exp_Rev Access'!$F$7:$FS$310,115,FALSE))</f>
        <v>0</v>
      </c>
      <c r="EG380" s="90">
        <f>IF(ISNA(VLOOKUP($B380,'[2]1516 Exp_Rev Access'!$F$7:$FS$310,116,FALSE)),"",VLOOKUP($B380,'[2]1516 Exp_Rev Access'!$F$7:$FS$310,116,FALSE))</f>
        <v>114602.38</v>
      </c>
      <c r="EH380" s="90">
        <f>IF(ISNA(VLOOKUP($B380,'[2]1516 Exp_Rev Access'!$F$7:$FS$310,117,FALSE)),"",VLOOKUP($B380,'[2]1516 Exp_Rev Access'!$F$7:$FS$310,117,FALSE))</f>
        <v>0</v>
      </c>
      <c r="EI380" s="90">
        <f>IF(ISNA(VLOOKUP($B380,'[2]1516 Exp_Rev Access'!$F$7:$FS$310,118,FALSE)),"",VLOOKUP($B380,'[2]1516 Exp_Rev Access'!$F$7:$FS$310,118,FALSE))</f>
        <v>0</v>
      </c>
      <c r="EJ380" s="90">
        <f>IF(ISNA(VLOOKUP($B380,'[2]1516 Exp_Rev Access'!$F$7:$FS$310,119,FALSE)),"",VLOOKUP($B380,'[2]1516 Exp_Rev Access'!$F$7:$FS$310,119,FALSE))</f>
        <v>0</v>
      </c>
      <c r="EK380" s="90">
        <f>IF(ISNA(VLOOKUP($B380,'[2]1516 Exp_Rev Access'!$F$7:$FS$310,120,FALSE)),"",VLOOKUP($B380,'[2]1516 Exp_Rev Access'!$F$7:$FS$310,120,FALSE))</f>
        <v>0</v>
      </c>
      <c r="EL380" s="90">
        <f>IF(ISNA(VLOOKUP($B380,'[2]1516 Exp_Rev Access'!$F$7:$FS$310,121,FALSE)),"",VLOOKUP($B380,'[2]1516 Exp_Rev Access'!$F$7:$FS$310,121,FALSE))</f>
        <v>0</v>
      </c>
      <c r="EM380" s="90">
        <f>IF(ISNA(VLOOKUP($B380,'[2]1516 Exp_Rev Access'!$F$7:$FS$310,122,FALSE)),"",VLOOKUP($B380,'[2]1516 Exp_Rev Access'!$F$7:$FS$310,122,FALSE))</f>
        <v>0</v>
      </c>
      <c r="EN380" s="90">
        <f>IF(ISNA(VLOOKUP($B380,'[2]1516 Exp_Rev Access'!$F$7:$FS$310,123,FALSE)),"",VLOOKUP($B380,'[2]1516 Exp_Rev Access'!$F$7:$FS$310,123,FALSE))</f>
        <v>0</v>
      </c>
      <c r="EO380" s="90">
        <f>IF(ISNA(VLOOKUP($B380,'[2]1516 Exp_Rev Access'!$F$7:$FS$310,124,FALSE)),"",VLOOKUP($B380,'[2]1516 Exp_Rev Access'!$F$7:$FS$310,124,FALSE))</f>
        <v>0</v>
      </c>
      <c r="EP380" s="90">
        <f>IF(ISNA(VLOOKUP($B380,'[2]1516 Exp_Rev Access'!$F$7:$FS$310,125,FALSE)),"",VLOOKUP($B380,'[2]1516 Exp_Rev Access'!$F$7:$FS$310,125,FALSE))</f>
        <v>0</v>
      </c>
      <c r="EQ380" s="90">
        <f>IF(ISNA(VLOOKUP($B380,'[2]1516 Exp_Rev Access'!$F$7:$FS$310,126,FALSE)),"",VLOOKUP($B380,'[2]1516 Exp_Rev Access'!$F$7:$FS$310,126,FALSE))</f>
        <v>0</v>
      </c>
      <c r="ER380" s="90">
        <f>IF(ISNA(VLOOKUP($B380,'[2]1516 Exp_Rev Access'!$F$7:$FS$310,127,FALSE)),"",VLOOKUP($B380,'[2]1516 Exp_Rev Access'!$F$7:$FS$310,127,FALSE))</f>
        <v>0</v>
      </c>
      <c r="ES380" s="90">
        <f>IF(ISNA(VLOOKUP($B380,'[2]1516 Exp_Rev Access'!$F$7:$FS$310,128,FALSE)),"",VLOOKUP($B380,'[2]1516 Exp_Rev Access'!$F$7:$FS$310,128,FALSE))</f>
        <v>0</v>
      </c>
      <c r="ET380" s="90">
        <f>IF(ISNA(VLOOKUP($B380,'[2]1516 Exp_Rev Access'!$F$7:$FS$310,129,FALSE)),"",VLOOKUP($B380,'[2]1516 Exp_Rev Access'!$F$7:$FS$310,129,FALSE))</f>
        <v>0</v>
      </c>
      <c r="EU380" s="90">
        <f>IF(ISNA(VLOOKUP($B380,'[2]1516 Exp_Rev Access'!$F$7:$FS$310,130,FALSE)),"",VLOOKUP($B380,'[2]1516 Exp_Rev Access'!$F$7:$FS$310,130,FALSE))</f>
        <v>0</v>
      </c>
      <c r="EV380" s="90">
        <f>IF(ISNA(VLOOKUP($B380,'[2]1516 Exp_Rev Access'!$F$7:$FS$310,131,FALSE)),"",VLOOKUP($B380,'[2]1516 Exp_Rev Access'!$F$7:$FS$310,131,FALSE))</f>
        <v>0</v>
      </c>
      <c r="EW380" s="90">
        <f>IF(ISNA(VLOOKUP($B380,'[2]1516 Exp_Rev Access'!$F$7:$FS$310,132,FALSE)),"",VLOOKUP($B380,'[2]1516 Exp_Rev Access'!$F$7:$FS$310,132,FALSE))</f>
        <v>0</v>
      </c>
      <c r="EX380" s="90">
        <f>IF(ISNA(VLOOKUP($B380,'[2]1516 Exp_Rev Access'!$F$7:$FS$310,133,FALSE)),"",VLOOKUP($B380,'[2]1516 Exp_Rev Access'!$F$7:$FS$310,133,FALSE))</f>
        <v>0</v>
      </c>
      <c r="EY380" s="90">
        <f>IF(ISNA(VLOOKUP($B380,'[2]1516 Exp_Rev Access'!$F$7:$FS$310,134,FALSE)),"",VLOOKUP($B380,'[2]1516 Exp_Rev Access'!$F$7:$FS$310,134,FALSE))</f>
        <v>0</v>
      </c>
      <c r="EZ380" s="90">
        <f>IF(ISNA(VLOOKUP($B380,'[2]1516 Exp_Rev Access'!$F$7:$FS$310,135,FALSE)),"",VLOOKUP($B380,'[2]1516 Exp_Rev Access'!$F$7:$FS$310,135,FALSE))</f>
        <v>0</v>
      </c>
      <c r="FA380" s="90">
        <f>IF(ISNA(VLOOKUP($B380,'[2]1516 Exp_Rev Access'!$F$7:$FS$310,136,FALSE)),"",VLOOKUP($B380,'[2]1516 Exp_Rev Access'!$F$7:$FS$310,136,FALSE))</f>
        <v>0</v>
      </c>
      <c r="FB380" s="90">
        <f>IF(ISNA(VLOOKUP($B380,'[2]1516 Exp_Rev Access'!$F$7:$FS$310,137,FALSE)),"",VLOOKUP($B380,'[2]1516 Exp_Rev Access'!$F$7:$FS$310,137,FALSE))</f>
        <v>0</v>
      </c>
      <c r="FC380" s="90">
        <f>IF(ISNA(VLOOKUP($B380,'[2]1516 Exp_Rev Access'!$F$7:$FS$310,138,FALSE)),"",VLOOKUP($B380,'[2]1516 Exp_Rev Access'!$F$7:$FS$310,138,FALSE))</f>
        <v>0</v>
      </c>
      <c r="FD380" s="90">
        <f>IF(ISNA(VLOOKUP($B380,'[2]1516 Exp_Rev Access'!$F$7:$FS$310,139,FALSE)),"",VLOOKUP($B380,'[2]1516 Exp_Rev Access'!$F$7:$FS$310,139,FALSE))</f>
        <v>0</v>
      </c>
      <c r="FE380" s="90">
        <f>IF(ISNA(VLOOKUP($B380,'[2]1516 Exp_Rev Access'!$F$7:$FS$310,140,FALSE)),"",VLOOKUP($B380,'[2]1516 Exp_Rev Access'!$F$7:$FS$310,140,FALSE))</f>
        <v>0</v>
      </c>
      <c r="FF380" s="90">
        <f>IF(ISNA(VLOOKUP($B380,'[2]1516 Exp_Rev Access'!$F$7:$FS$310,141,FALSE)),"",VLOOKUP($B380,'[2]1516 Exp_Rev Access'!$F$7:$FS$310,141,FALSE))</f>
        <v>0</v>
      </c>
      <c r="FG380" s="90">
        <f>IF(ISNA(VLOOKUP($B380,'[2]1516 Exp_Rev Access'!$F$7:$FS$310,142,FALSE)),"",VLOOKUP($B380,'[2]1516 Exp_Rev Access'!$F$7:$FS$310,142,FALSE))</f>
        <v>0</v>
      </c>
      <c r="FH380" s="90">
        <f>IF(ISNA(VLOOKUP($B380,'[2]1516 Exp_Rev Access'!$F$7:$FS$310,143,FALSE)),"",VLOOKUP($B380,'[2]1516 Exp_Rev Access'!$F$7:$FS$310,143,FALSE))</f>
        <v>0</v>
      </c>
      <c r="FI380" s="90">
        <f>IF(ISNA(VLOOKUP($B380,'[2]1516 Exp_Rev Access'!$F$7:$FS$310,144,FALSE)),"",VLOOKUP($B380,'[2]1516 Exp_Rev Access'!$F$7:$FS$310,144,FALSE))</f>
        <v>0</v>
      </c>
      <c r="FJ380" s="90">
        <f>IF(ISNA(VLOOKUP($B380,'[2]1516 Exp_Rev Access'!$F$7:$FS$310,145,FALSE)),"",VLOOKUP($B380,'[2]1516 Exp_Rev Access'!$F$7:$FS$310,145,FALSE))</f>
        <v>0</v>
      </c>
      <c r="FK380" s="90">
        <f>IF(ISNA(VLOOKUP($B380,'[2]1516 Exp_Rev Access'!$F$7:$FS$310,146,FALSE)),"",VLOOKUP($B380,'[2]1516 Exp_Rev Access'!$F$7:$FS$310,146,FALSE))</f>
        <v>0</v>
      </c>
      <c r="FL380" s="90">
        <f>IF(ISNA(VLOOKUP($B380,'[2]1516 Exp_Rev Access'!$F$7:$FS$310,1147,FALSE)),"",VLOOKUP($B380,'[2]1516 Exp_Rev Access'!$F$7:$FS$310,147,FALSE))</f>
        <v>0</v>
      </c>
      <c r="FM380" s="90">
        <f>IF(ISNA(VLOOKUP($B380,'[2]1516 Exp_Rev Access'!$F$7:$FS$310,148,FALSE)),"",VLOOKUP($B380,'[2]1516 Exp_Rev Access'!$F$7:$FS$310,148,FALSE))</f>
        <v>0</v>
      </c>
      <c r="FN380" s="90">
        <f>IF(ISNA(VLOOKUP($B380,'[2]1516 Exp_Rev Access'!$F$7:$FS$310,149,FALSE)),"",VLOOKUP($B380,'[2]1516 Exp_Rev Access'!$F$7:$FS$310,149,FALSE))</f>
        <v>0</v>
      </c>
      <c r="FO380" s="90">
        <f>IF(ISNA(VLOOKUP($B380,'[2]1516 Exp_Rev Access'!$F$7:$FS$310,150,FALSE)),"",VLOOKUP($B380,'[2]1516 Exp_Rev Access'!$F$7:$FS$310,150,FALSE))</f>
        <v>0</v>
      </c>
      <c r="FP380" s="90">
        <f>IF(ISNA(VLOOKUP($B380,'[2]1516 Exp_Rev Access'!$F$7:$FS$310,151,FALSE)),"",VLOOKUP($B380,'[2]1516 Exp_Rev Access'!$F$7:$FS$310,151,FALSE))</f>
        <v>0</v>
      </c>
      <c r="FQ380" s="90">
        <f>IF(ISNA(VLOOKUP($B380,'[2]1516 Exp_Rev Access'!$F$7:$FS$310,152,FALSE)),"",VLOOKUP($B380,'[2]1516 Exp_Rev Access'!$F$7:$FS$310,152,FALSE))</f>
        <v>0</v>
      </c>
      <c r="FR380" s="90">
        <f>IF(ISNA(VLOOKUP($B380,'[2]1516 Exp_Rev Access'!$F$7:$FS$310,153,FALSE)),"",VLOOKUP($B380,'[2]1516 Exp_Rev Access'!$F$7:$FS$310,153,FALSE))</f>
        <v>126526</v>
      </c>
      <c r="FS380" s="53">
        <f t="shared" si="935"/>
        <v>3572819.2199999997</v>
      </c>
      <c r="FT380" s="92">
        <f t="shared" si="936"/>
        <v>6.1975173760488569E-2</v>
      </c>
      <c r="FU380" s="116">
        <f t="shared" si="937"/>
        <v>750.08643750747933</v>
      </c>
      <c r="FV380" s="90">
        <f>IF(ISNA(VLOOKUP($B380,'[2]1516 Exp_Rev Access'!$F$7:$FS$310,154,FALSE)),"",VLOOKUP($B380,'[2]1516 Exp_Rev Access'!$F$7:$FS$310,154,FALSE))</f>
        <v>0</v>
      </c>
      <c r="FW380" s="90">
        <f>IF(ISNA(VLOOKUP($B380,'[2]1516 Exp_Rev Access'!$F$7:$FS$310,155,FALSE)),"",VLOOKUP($B380,'[2]1516 Exp_Rev Access'!$F$7:$FS$310,155,FALSE))</f>
        <v>0</v>
      </c>
      <c r="FX380" s="90">
        <f>IF(ISNA(VLOOKUP($B380,'[2]1516 Exp_Rev Access'!$F$7:$FS$310,156,FALSE)),"",VLOOKUP($B380,'[2]1516 Exp_Rev Access'!$F$7:$FS$310,156,FALSE))</f>
        <v>0</v>
      </c>
      <c r="FY380" s="90">
        <f>IF(ISNA(VLOOKUP($B380,'[2]1516 Exp_Rev Access'!$F$7:$FS$310,157,FALSE)),"",VLOOKUP($B380,'[2]1516 Exp_Rev Access'!$F$7:$FS$310,157,FALSE))</f>
        <v>0</v>
      </c>
      <c r="FZ380" s="90">
        <f>IF(ISNA(VLOOKUP($B380,'[2]1516 Exp_Rev Access'!$F$7:$FS$310,158,FALSE)),"",VLOOKUP($B380,'[2]1516 Exp_Rev Access'!$F$7:$FS$310,158,FALSE))</f>
        <v>0</v>
      </c>
      <c r="GA380" s="90">
        <f>IF(ISNA(VLOOKUP($B380,'[2]1516 Exp_Rev Access'!$F$7:$FS$310,159,FALSE)),"",VLOOKUP($B380,'[2]1516 Exp_Rev Access'!$F$7:$FS$310,159,FALSE))</f>
        <v>0</v>
      </c>
      <c r="GB380" s="90">
        <f>IF(ISNA(VLOOKUP($B380,'[2]1516 Exp_Rev Access'!$F$7:$FS$310,160,FALSE)),"",VLOOKUP($B380,'[2]1516 Exp_Rev Access'!$F$7:$FS$310,160,FALSE))</f>
        <v>0</v>
      </c>
      <c r="GC380" s="90">
        <f>IF(ISNA(VLOOKUP($B380,'[2]1516 Exp_Rev Access'!$F$7:$FS$310,161,FALSE)),"",VLOOKUP($B380,'[2]1516 Exp_Rev Access'!$F$7:$FS$310,161,FALSE))</f>
        <v>0</v>
      </c>
      <c r="GD380" s="90">
        <f>IF(ISNA(VLOOKUP($B380,'[2]1516 Exp_Rev Access'!$F$7:$FS$310,162,FALSE)),"",VLOOKUP($B380,'[2]1516 Exp_Rev Access'!$F$7:$FS$310,162,FALSE))</f>
        <v>0</v>
      </c>
      <c r="GE380" s="90">
        <f>IF(ISNA(VLOOKUP($B380,'[2]1516 Exp_Rev Access'!$F$7:$FS$310,163,FALSE)),"",VLOOKUP($B380,'[2]1516 Exp_Rev Access'!$F$7:$FS$310,163,FALSE))</f>
        <v>0</v>
      </c>
      <c r="GF380" s="90">
        <f>IF(ISNA(VLOOKUP($B380,'[2]1516 Exp_Rev Access'!$F$7:$FS$310,164,FALSE)),"",VLOOKUP($B380,'[2]1516 Exp_Rev Access'!$F$7:$FS$310,164,FALSE))</f>
        <v>98435.520000000004</v>
      </c>
      <c r="GG380" s="90">
        <f>IF(ISNA(VLOOKUP($B380,'[2]1516 Exp_Rev Access'!$F$7:$FS$310,165,FALSE)),"",VLOOKUP($B380,'[2]1516 Exp_Rev Access'!$F$7:$FS$310,165,FALSE))</f>
        <v>0</v>
      </c>
      <c r="GH380" s="90">
        <f>IF(ISNA(VLOOKUP($B380,'[2]1516 Exp_Rev Access'!$F$7:$FS$310,166,FALSE)),"",VLOOKUP($B380,'[2]1516 Exp_Rev Access'!$F$7:$FS$310,166,FALSE))</f>
        <v>0</v>
      </c>
      <c r="GI380" s="90">
        <f>IF(ISNA(VLOOKUP($B380,'[2]1516 Exp_Rev Access'!$F$7:$FS$310,167,FALSE)),"",VLOOKUP($B380,'[2]1516 Exp_Rev Access'!$F$7:$FS$310,167,FALSE))</f>
        <v>0</v>
      </c>
      <c r="GJ380" s="90">
        <f>IF(ISNA(VLOOKUP($B380,'[2]1516 Exp_Rev Access'!$F$7:$FS$310,168,FALSE)),"",VLOOKUP($B380,'[2]1516 Exp_Rev Access'!$F$7:$FS$310,168,FALSE))</f>
        <v>0</v>
      </c>
      <c r="GK380" s="90">
        <f>IF(ISNA(VLOOKUP($B380,'[2]1516 Exp_Rev Access'!$F$7:$FS$310,169,FALSE)),"",VLOOKUP($B380,'[2]1516 Exp_Rev Access'!$F$7:$FS$310,169,FALSE))</f>
        <v>1999.9</v>
      </c>
      <c r="GL380" s="90">
        <f>IF(ISNA(VLOOKUP($B380,'[2]1516 Exp_Rev Access'!$F$7:$FS$310,170,FALSE)),"",VLOOKUP($B380,'[2]1516 Exp_Rev Access'!$F$7:$FS$310,170,FALSE))</f>
        <v>0</v>
      </c>
      <c r="GM380" s="90">
        <f>IF(ISNA(VLOOKUP($B380,'[2]1516 Exp_Rev Access'!$F$7:$FT$310,171,FALSE)),"",VLOOKUP($B380,'[2]1516 Exp_Rev Access'!$F$7:$FT$310,171,FALSE))</f>
        <v>0</v>
      </c>
      <c r="GN380" s="90">
        <f>IF(ISNA(VLOOKUP($B380,'[2]1516 Exp_Rev Access'!$F$7:$FU$310,172,FALSE)),"",VLOOKUP($B380,'[2]1516 Exp_Rev Access'!$F$7:$FU$310,172,FALSE))</f>
        <v>0</v>
      </c>
      <c r="GO380" s="90">
        <f>IF(ISNA(VLOOKUP($B380,'[2]1516 Exp_Rev Access'!$F$7:$FV$310,173,FALSE)),"",VLOOKUP($B380,'[2]1516 Exp_Rev Access'!$F$7:$FV$310,173,FALSE))</f>
        <v>0</v>
      </c>
      <c r="GP380" s="90">
        <f>IF(ISNA(VLOOKUP($B380,'[2]1516 Exp_Rev Access'!$F$7:$GA$310,174,FALSE)),"",VLOOKUP($B380,'[2]1516 Exp_Rev Access'!$F$7:$GA$310,174,FALSE))</f>
        <v>0</v>
      </c>
      <c r="GQ380" s="90">
        <f>IF(ISNA(VLOOKUP($B380,'[2]1516 Exp_Rev Access'!$F$7:$GA$310,175,FALSE)),"",VLOOKUP($B380,'[2]1516 Exp_Rev Access'!$F$7:$GA$310,175,FALSE))</f>
        <v>2688.06</v>
      </c>
      <c r="GR380" s="90">
        <f>IF(ISNA(VLOOKUP($B380,'[2]1516 Exp_Rev Access'!$F$7:$GA$310,176,FALSE)),"",VLOOKUP($B380,'[2]1516 Exp_Rev Access'!$F$7:$GA$310,176,FALSE))</f>
        <v>0</v>
      </c>
      <c r="GS380" s="90">
        <f>IF(ISNA(VLOOKUP($B380,'[2]1516 Exp_Rev Access'!$F$7:$GA$310,177,FALSE)),"",VLOOKUP($B380,'[2]1516 Exp_Rev Access'!$F$7:$GA$310,177,FALSE))</f>
        <v>0</v>
      </c>
      <c r="GT380" s="90">
        <f>IF(ISNA(VLOOKUP($B380,'[2]1516 Exp_Rev Access'!$F$7:$GA$310,178,FALSE)),"",VLOOKUP($B380,'[2]1516 Exp_Rev Access'!$F$7:$GA$310,178,FALSE))</f>
        <v>0</v>
      </c>
      <c r="GU380" s="53">
        <f t="shared" si="938"/>
        <v>103123.48</v>
      </c>
      <c r="GV380" s="92">
        <f t="shared" si="939"/>
        <v>1.7888102359084007E-3</v>
      </c>
      <c r="GW380" s="114">
        <f t="shared" si="940"/>
        <v>21.649996535949498</v>
      </c>
    </row>
    <row r="381" spans="1:222" x14ac:dyDescent="0.2">
      <c r="B381" s="87" t="s">
        <v>740</v>
      </c>
      <c r="C381" s="87" t="s">
        <v>741</v>
      </c>
      <c r="D381" s="88">
        <f>IF(ISNA(VLOOKUP($B381,'[2]1516 enrollment_Rev_Exp by size'!$A$6:$C$325,3,FALSE)),"",VLOOKUP($B381,'[2]1516 enrollment_Rev_Exp by size'!$A$6:$C$325,3,FALSE))</f>
        <v>2120.9499999999998</v>
      </c>
      <c r="E381" s="89">
        <v>25688488.77</v>
      </c>
      <c r="F381" s="67">
        <f t="shared" si="918"/>
        <v>25688488.77</v>
      </c>
      <c r="G381" s="67">
        <f t="shared" si="919"/>
        <v>0</v>
      </c>
      <c r="H381" s="90">
        <f>IF(ISNA(VLOOKUP($B381,'[2]1516 Exp_Rev Access'!$F$7:$FS$310,2,FALSE)),"",VLOOKUP($B381,'[2]1516 Exp_Rev Access'!$F$7:$FS$310,2,FALSE))</f>
        <v>6527319.9299999997</v>
      </c>
      <c r="I381" s="90">
        <f>IF(ISNA(VLOOKUP($B381,'[2]1516 Exp_Rev Access'!$F$7:$FS$310,3,FALSE)),"",VLOOKUP($B381,'[2]1516 Exp_Rev Access'!$F$7:$FS$310,3,FALSE))</f>
        <v>0</v>
      </c>
      <c r="J381" s="90">
        <f>IF(ISNA(VLOOKUP($B381,'[2]1516 Exp_Rev Access'!$F$7:$FS$310,4,FALSE)),"",VLOOKUP($B381,'[2]1516 Exp_Rev Access'!$F$7:$FS$310,4,FALSE))</f>
        <v>0</v>
      </c>
      <c r="K381" s="90">
        <f>IF(ISNA(VLOOKUP($B381,'[2]1516 Exp_Rev Access'!$F$7:$FS$310,5,FALSE)),"-",VLOOKUP($B381,'[2]1516 Exp_Rev Access'!$F$7:$FS$310,5,FALSE))</f>
        <v>339.01</v>
      </c>
      <c r="L381" s="90">
        <f>IF(ISNA(VLOOKUP($B381,'[2]1516 Exp_Rev Access'!$F$7:$FS$310,6,FALSE)),"",VLOOKUP($B381,'[2]1516 Exp_Rev Access'!$F$7:$FS$310,6,FALSE))</f>
        <v>0</v>
      </c>
      <c r="M381" s="90">
        <f>IF(ISNA(VLOOKUP($B381,'[2]1516 Exp_Rev Access'!$F$7:$FS$310,7,FALSE)),"",VLOOKUP($B381,'[2]1516 Exp_Rev Access'!$F$7:$FS$310,7,FALSE))</f>
        <v>0</v>
      </c>
      <c r="N381" s="53">
        <f t="shared" si="920"/>
        <v>6527658.9399999995</v>
      </c>
      <c r="O381" s="91">
        <f t="shared" si="921"/>
        <v>0.25410832838182562</v>
      </c>
      <c r="P381" s="53">
        <f t="shared" si="922"/>
        <v>3077.7052452910252</v>
      </c>
      <c r="Q381" s="90">
        <f>IF(ISNA(VLOOKUP($B381,'[2]1516 Exp_Rev Access'!$F$7:$FS$310,8,FALSE)),"",VLOOKUP($B381,'[2]1516 Exp_Rev Access'!$F$7:$FS$310,8,FALSE))</f>
        <v>141596.46</v>
      </c>
      <c r="R381" s="90">
        <f>IF(ISNA(VLOOKUP($B381,'[2]1516 Exp_Rev Access'!$F$7:$FS$310,9,FALSE)),"",VLOOKUP($B381,'[2]1516 Exp_Rev Access'!$F$7:$FS$310,9,FALSE))</f>
        <v>0</v>
      </c>
      <c r="S381" s="90">
        <f>IF(ISNA(VLOOKUP($B381,'[2]1516 Exp_Rev Access'!$F$7:$FS$310,10,FALSE)),"",VLOOKUP($B381,'[2]1516 Exp_Rev Access'!$F$7:$FS$310,10,FALSE))</f>
        <v>0</v>
      </c>
      <c r="T381" s="90">
        <f>IF(ISNA(VLOOKUP($B381,'[2]1516 Exp_Rev Access'!$F$7:$FS$310,11,FALSE)),"",VLOOKUP($B381,'[2]1516 Exp_Rev Access'!$F$7:$FS$310,11,FALSE))</f>
        <v>0</v>
      </c>
      <c r="U381" s="90">
        <f>IF(ISNA(VLOOKUP($B381,'[2]1516 Exp_Rev Access'!$F$7:$FS$310,12,FALSE)),"",VLOOKUP($B381,'[2]1516 Exp_Rev Access'!$F$7:$FS$310,12,FALSE))</f>
        <v>0</v>
      </c>
      <c r="V381" s="90">
        <f>IF(ISNA(VLOOKUP($B381,'[2]1516 Exp_Rev Access'!$F$7:$FS$310,13,FALSE)),"",VLOOKUP($B381,'[2]1516 Exp_Rev Access'!$F$7:$FS$310,13,FALSE))</f>
        <v>2155</v>
      </c>
      <c r="W381" s="90">
        <f>IF(ISNA(VLOOKUP($B381,'[2]1516 Exp_Rev Access'!$F$7:$FS$310,14,FALSE)),"",VLOOKUP($B381,'[2]1516 Exp_Rev Access'!$F$7:$FS$310,14,FALSE))</f>
        <v>0</v>
      </c>
      <c r="X381" s="90">
        <f>IF(ISNA(VLOOKUP($B381,'[2]1516 Exp_Rev Access'!$F$7:$FS$310,15,FALSE)),"",VLOOKUP($B381,'[2]1516 Exp_Rev Access'!$F$7:$FS$310,15,FALSE))</f>
        <v>0</v>
      </c>
      <c r="Y381" s="90">
        <f>IF(ISNA(VLOOKUP($B381,'[2]1516 Exp_Rev Access'!$F$7:$FS$310,16,FALSE)),"",VLOOKUP($B381,'[2]1516 Exp_Rev Access'!$F$7:$FS$310,16,FALSE))</f>
        <v>13762.48</v>
      </c>
      <c r="Z381" s="90">
        <f>IF(ISNA(VLOOKUP($B381,'[2]1516 Exp_Rev Access'!$F$7:$FS$310,17,FALSE)),"",VLOOKUP($B381,'[2]1516 Exp_Rev Access'!$F$7:$FS$310,17,FALSE))</f>
        <v>0</v>
      </c>
      <c r="AA381" s="90">
        <f>IF(ISNA(VLOOKUP($B381,'[2]1516 Exp_Rev Access'!$F$7:$FS$310,18,FALSE)),"",VLOOKUP($B381,'[2]1516 Exp_Rev Access'!$F$7:$FS$310,18,FALSE))</f>
        <v>0</v>
      </c>
      <c r="AB381" s="90">
        <f>IF(ISNA(VLOOKUP($B381,'[2]1516 Exp_Rev Access'!$F$7:$FS$310,19,FALSE)),"",VLOOKUP($B381,'[2]1516 Exp_Rev Access'!$F$7:$FS$310,19,FALSE))</f>
        <v>0</v>
      </c>
      <c r="AC381" s="90">
        <f>IF(ISNA(VLOOKUP($B381,'[2]1516 Exp_Rev Access'!$F$7:$FS$310,20,FALSE)),"",VLOOKUP($B381,'[2]1516 Exp_Rev Access'!$F$7:$FS$310,20,FALSE))</f>
        <v>1470</v>
      </c>
      <c r="AD381" s="90">
        <f>IF(ISNA(VLOOKUP($B381,'[2]1516 Exp_Rev Access'!$F$7:$FS$310,21,FALSE)),"",VLOOKUP($B381,'[2]1516 Exp_Rev Access'!$F$7:$FS$310,21,FALSE))</f>
        <v>229334.66</v>
      </c>
      <c r="AE381" s="90">
        <f>IF(ISNA(VLOOKUP($B381,'[2]1516 Exp_Rev Access'!$F$7:$FS$310,22,FALSE)),"",VLOOKUP($B381,'[2]1516 Exp_Rev Access'!$F$7:$FS$310,22,FALSE))</f>
        <v>18604.009999999998</v>
      </c>
      <c r="AF381" s="90">
        <f>IF(ISNA(VLOOKUP($B381,'[2]1516 Exp_Rev Access'!$F$7:$FS$310,23,FALSE)),"",VLOOKUP($B381,'[2]1516 Exp_Rev Access'!$F$7:$FS$310,23,FALSE))</f>
        <v>0</v>
      </c>
      <c r="AG381" s="90">
        <f>IF(ISNA(VLOOKUP($B381,'[2]1516 Exp_Rev Access'!$F$7:$FS$310,24,FALSE)),"",VLOOKUP($B381,'[2]1516 Exp_Rev Access'!$F$7:$FS$310,24,FALSE))</f>
        <v>70312.539999999994</v>
      </c>
      <c r="AH381" s="90">
        <f>IF(ISNA(VLOOKUP($B381,'[2]1516 Exp_Rev Access'!$F$7:$FS$310,25,FALSE)),"",VLOOKUP($B381,'[2]1516 Exp_Rev Access'!$F$7:$FS$310,25,FALSE))</f>
        <v>2178.2800000000002</v>
      </c>
      <c r="AI381" s="90">
        <f>IF(ISNA(VLOOKUP($B381,'[2]1516 Exp_Rev Access'!$F$7:$FS$310,26,FALSE)),"",VLOOKUP($B381,'[2]1516 Exp_Rev Access'!$F$7:$FS$310,26,FALSE))</f>
        <v>17260.98</v>
      </c>
      <c r="AJ381" s="90">
        <f>IF(ISNA(VLOOKUP($B381,'[2]1516 Exp_Rev Access'!$F$7:$FS$310,27,FALSE)),"",VLOOKUP($B381,'[2]1516 Exp_Rev Access'!$F$7:$FS$310,27,FALSE))</f>
        <v>1000</v>
      </c>
      <c r="AK381" s="90">
        <f>IF(ISNA(VLOOKUP($B381,'[2]1516 Exp_Rev Access'!$F$7:$FS$310,28,FALSE)),"",VLOOKUP($B381,'[2]1516 Exp_Rev Access'!$F$7:$FS$310,28,FALSE))</f>
        <v>104301.15</v>
      </c>
      <c r="AL381" s="90">
        <f>IF(ISNA(VLOOKUP($B381,'[2]1516 Exp_Rev Access'!$F$7:$FS$310,29,FALSE)),"",VLOOKUP($B381,'[2]1516 Exp_Rev Access'!$F$7:$FS$310,29,FALSE))</f>
        <v>233.02</v>
      </c>
      <c r="AM381" s="53">
        <f t="shared" si="923"/>
        <v>602208.57999999996</v>
      </c>
      <c r="AN381" s="92">
        <f t="shared" si="924"/>
        <v>2.3442740652898281E-2</v>
      </c>
      <c r="AO381" s="68">
        <f t="shared" si="925"/>
        <v>283.93341662934063</v>
      </c>
      <c r="AP381" s="90">
        <f>IF(ISNA(VLOOKUP($B381,'[2]1516 Exp_Rev Access'!$F$7:$FS$310,30,FALSE)),"",VLOOKUP($B381,'[2]1516 Exp_Rev Access'!$F$7:$FS$310,30,FALSE))</f>
        <v>12777748.73</v>
      </c>
      <c r="AQ381" s="90">
        <f>IF(ISNA(VLOOKUP($B381,'[2]1516 Exp_Rev Access'!$F$7:$FS$310,31,FALSE)),"",VLOOKUP($B381,'[2]1516 Exp_Rev Access'!$F$7:$FS$310,31,FALSE))</f>
        <v>350077.05</v>
      </c>
      <c r="AR381" s="90">
        <f>IF(ISNA(VLOOKUP($B381,'[2]1516 Exp_Rev Access'!$F$7:$FS$310,32,FALSE)),"",VLOOKUP($B381,'[2]1516 Exp_Rev Access'!$F$7:$FS$310,32,FALSE))</f>
        <v>0</v>
      </c>
      <c r="AS381" s="90">
        <f>IF(ISNA(VLOOKUP($B381,'[2]1516 Exp_Rev Access'!$F$7:$FS$310,33,FALSE)),"",VLOOKUP($B381,'[2]1516 Exp_Rev Access'!$F$7:$FS$310,33,FALSE))</f>
        <v>0</v>
      </c>
      <c r="AT381" s="90">
        <f>IF(ISNA(VLOOKUP($B381,'[2]1516 Exp_Rev Access'!$F$7:$FS$310,34,FALSE)),"",VLOOKUP($B381,'[2]1516 Exp_Rev Access'!$F$7:$FS$310,34,FALSE))</f>
        <v>0</v>
      </c>
      <c r="AU381" s="53">
        <f t="shared" si="926"/>
        <v>13127825.780000001</v>
      </c>
      <c r="AV381" s="93">
        <f t="shared" si="927"/>
        <v>0.51103924008683521</v>
      </c>
      <c r="AW381" s="53">
        <f t="shared" si="928"/>
        <v>6189.5970107734756</v>
      </c>
      <c r="AX381" s="90">
        <f>IF(ISNA(VLOOKUP($B381,'[2]1516 Exp_Rev Access'!$F$7:$FS$310,35,FALSE)),"",VLOOKUP($B381,'[2]1516 Exp_Rev Access'!$F$7:$FS$310,35,FALSE))</f>
        <v>0</v>
      </c>
      <c r="AY381" s="90">
        <f>IF(ISNA(VLOOKUP($B381,'[2]1516 Exp_Rev Access'!$F$7:$FS$310,36,FALSE)),"",VLOOKUP($B381,'[2]1516 Exp_Rev Access'!$F$7:$FS$310,36,FALSE))</f>
        <v>1926635.88</v>
      </c>
      <c r="AZ381" s="90">
        <f>IF(ISNA(VLOOKUP($B381,'[2]1516 Exp_Rev Access'!$F$7:$FS$310,37,FALSE)),"",VLOOKUP($B381,'[2]1516 Exp_Rev Access'!$F$7:$FS$310,37,FALSE))</f>
        <v>114108.95</v>
      </c>
      <c r="BA381" s="90">
        <f>IF(ISNA(VLOOKUP($B381,'[2]1516 Exp_Rev Access'!$F$7:$FS$310,38,FALSE)),"",VLOOKUP($B381,'[2]1516 Exp_Rev Access'!$F$7:$FS$310,38,FALSE))</f>
        <v>0</v>
      </c>
      <c r="BB381" s="90">
        <f>IF(ISNA(VLOOKUP($B381,'[2]1516 Exp_Rev Access'!$F$7:$FS$310,39,FALSE)),"",VLOOKUP($B381,'[2]1516 Exp_Rev Access'!$F$7:$FS$310,39,FALSE))</f>
        <v>0</v>
      </c>
      <c r="BC381" s="90">
        <f>IF(ISNA(VLOOKUP($B381,'[2]1516 Exp_Rev Access'!$F$7:$FS$310,40,FALSE)),"",VLOOKUP($B381,'[2]1516 Exp_Rev Access'!$F$7:$FS$310,40,FALSE))</f>
        <v>465027.31</v>
      </c>
      <c r="BD381" s="90">
        <f>IF(ISNA(VLOOKUP($B381,'[2]1516 Exp_Rev Access'!$F$7:$FS$310,41,FALSE)),"",VLOOKUP($B381,'[2]1516 Exp_Rev Access'!$F$7:$FS$310,41,FALSE))</f>
        <v>0</v>
      </c>
      <c r="BE381" s="90">
        <f>IF(ISNA(VLOOKUP($B381,'[2]1516 Exp_Rev Access'!$F$7:$FS$310,42,FALSE)),"",VLOOKUP($B381,'[2]1516 Exp_Rev Access'!$F$7:$FS$310,42,FALSE))</f>
        <v>130279.38</v>
      </c>
      <c r="BF381" s="90">
        <f>IF(ISNA(VLOOKUP($B381,'[2]1516 Exp_Rev Access'!$F$7:$FS$310,43,FALSE)),"",VLOOKUP($B381,'[2]1516 Exp_Rev Access'!$F$7:$FS$310,43,FALSE))</f>
        <v>0</v>
      </c>
      <c r="BG381" s="90">
        <f>IF(ISNA(VLOOKUP($B381,'[2]1516 Exp_Rev Access'!$F$7:$FS$310,44,FALSE)),"",VLOOKUP($B381,'[2]1516 Exp_Rev Access'!$F$7:$FS$310,44,FALSE))</f>
        <v>99528.48</v>
      </c>
      <c r="BH381" s="90">
        <f>IF(ISNA(VLOOKUP($B381,'[2]1516 Exp_Rev Access'!$F$7:$FS$310,45,FALSE)),"",VLOOKUP($B381,'[2]1516 Exp_Rev Access'!$F$7:$FS$310,45,FALSE))</f>
        <v>21172.73</v>
      </c>
      <c r="BI381" s="90">
        <f>IF(ISNA(VLOOKUP($B381,'[2]1516 Exp_Rev Access'!$F$7:$FS$310,46,FALSE)),"",VLOOKUP($B381,'[2]1516 Exp_Rev Access'!$F$7:$FS$310,46,FALSE))</f>
        <v>0</v>
      </c>
      <c r="BJ381" s="90">
        <f>IF(ISNA(VLOOKUP($B381,'[2]1516 Exp_Rev Access'!$F$7:$FS$310,47,FALSE)),"",VLOOKUP($B381,'[2]1516 Exp_Rev Access'!$F$7:$FS$310,47,FALSE))</f>
        <v>14086.68</v>
      </c>
      <c r="BK381" s="90">
        <f>IF(ISNA(VLOOKUP($B381,'[2]1516 Exp_Rev Access'!$F$7:$FS$310,48,FALSE)),"",VLOOKUP($B381,'[2]1516 Exp_Rev Access'!$F$7:$FS$310,48,FALSE))</f>
        <v>922644.51</v>
      </c>
      <c r="BL381" s="90">
        <f>IF(ISNA(VLOOKUP($B381,'[2]1516 Exp_Rev Access'!$F$7:$FS$310,49,FALSE)),"",VLOOKUP($B381,'[2]1516 Exp_Rev Access'!$F$7:$FS$310,49,FALSE))</f>
        <v>42</v>
      </c>
      <c r="BM381" s="90">
        <f>IF(ISNA(VLOOKUP($B381,'[2]1516 Exp_Rev Access'!$F$7:$FS$310,50,FALSE)),"",VLOOKUP($B381,'[2]1516 Exp_Rev Access'!$F$7:$FS$310,50,FALSE))</f>
        <v>0</v>
      </c>
      <c r="BN381" s="90">
        <f>IF(ISNA(VLOOKUP($B381,'[2]1516 Exp_Rev Access'!$F$7:$FS$310,51,FALSE)),"",VLOOKUP($B381,'[2]1516 Exp_Rev Access'!$F$7:$FS$310,51,FALSE))</f>
        <v>0</v>
      </c>
      <c r="BO381" s="90">
        <f>IF(ISNA(VLOOKUP($B381,'[2]1516 Exp_Rev Access'!$F$7:$FS$310,52,FALSE)),"",VLOOKUP($B381,'[2]1516 Exp_Rev Access'!$F$7:$FS$310,52,FALSE))</f>
        <v>0</v>
      </c>
      <c r="BP381" s="90">
        <f>IF(ISNA(VLOOKUP($B381,'[2]1516 Exp_Rev Access'!$F$7:$FS$310,53,FALSE)),"",VLOOKUP($B381,'[2]1516 Exp_Rev Access'!$F$7:$FS$310,53,FALSE))</f>
        <v>0</v>
      </c>
      <c r="BQ381" s="90">
        <f>IF(ISNA(VLOOKUP($B381,'[2]1516 Exp_Rev Access'!$F$7:$FS$310,54,FALSE)),"",VLOOKUP($B381,'[2]1516 Exp_Rev Access'!$F$7:$FS$310,54,FALSE))</f>
        <v>0</v>
      </c>
      <c r="BR381" s="90">
        <f>IF(ISNA(VLOOKUP($B381,'[2]1516 Exp_Rev Access'!$F$7:$FS$310,55,FALSE)),"",VLOOKUP($B381,'[2]1516 Exp_Rev Access'!$F$7:$FS$310,55,FALSE))</f>
        <v>0</v>
      </c>
      <c r="BS381" s="90">
        <f>IF(ISNA(VLOOKUP($B381,'[2]1516 Exp_Rev Access'!$F$7:$FS$310,56,FALSE)),"",VLOOKUP($B381,'[2]1516 Exp_Rev Access'!$F$7:$FS$310,56,FALSE))</f>
        <v>0</v>
      </c>
      <c r="BT381" s="90">
        <f>IF(ISNA(VLOOKUP($B381,'[2]1516 Exp_Rev Access'!$F$7:$FS$310,57,FALSE)),"",VLOOKUP($B381,'[2]1516 Exp_Rev Access'!$F$7:$FS$310,57,FALSE))</f>
        <v>0</v>
      </c>
      <c r="BU381" s="90">
        <f>IF(ISNA(VLOOKUP($B381,'[2]1516 Exp_Rev Access'!$F$7:$FS$310,58,FALSE)),"",VLOOKUP($B381,'[2]1516 Exp_Rev Access'!$F$7:$FS$310,58,FALSE))</f>
        <v>0</v>
      </c>
      <c r="BV381" s="53">
        <f t="shared" si="929"/>
        <v>3693525.92</v>
      </c>
      <c r="BW381" s="92">
        <f t="shared" si="930"/>
        <v>0.14378136265896033</v>
      </c>
      <c r="BX381" s="68">
        <f t="shared" si="931"/>
        <v>1741.4488413211063</v>
      </c>
      <c r="BY381" s="90">
        <f>IF(ISNA(VLOOKUP($B381,'[2]1516 Exp_Rev Access'!$F$7:$FS$310,59,FALSE)),"",VLOOKUP($B381,'[2]1516 Exp_Rev Access'!$F$7:$FS$310,59,FALSE))</f>
        <v>0</v>
      </c>
      <c r="BZ381" s="90">
        <f>IF(ISNA(VLOOKUP($B381,'[2]1516 Exp_Rev Access'!$F$7:$FS$310,60,FALSE)),"",VLOOKUP($B381,'[2]1516 Exp_Rev Access'!$F$7:$FS$310,60,FALSE))</f>
        <v>0</v>
      </c>
      <c r="CA381" s="90">
        <f>IF(ISNA(VLOOKUP($B381,'[2]1516 Exp_Rev Access'!$F$7:$FS$310,61,FALSE)),"",VLOOKUP($B381,'[2]1516 Exp_Rev Access'!$F$7:$FS$310,61,FALSE))</f>
        <v>0</v>
      </c>
      <c r="CB381" s="90">
        <f>IF(ISNA(VLOOKUP($B381,'[2]1516 Exp_Rev Access'!$F$7:$FS$310,62,FALSE)),"",VLOOKUP($B381,'[2]1516 Exp_Rev Access'!$F$7:$FS$310,62,FALSE))</f>
        <v>0</v>
      </c>
      <c r="CC381" s="90">
        <f>IF(ISNA(VLOOKUP($B381,'[2]1516 Exp_Rev Access'!$F$7:$FS$310,63,FALSE)),"",VLOOKUP($B381,'[2]1516 Exp_Rev Access'!$F$7:$FS$310,63,FALSE))</f>
        <v>34650.660000000003</v>
      </c>
      <c r="CD381" s="90">
        <f>IF(ISNA(VLOOKUP($B381,'[2]1516 Exp_Rev Access'!$F$7:$FS$310,64,FALSE)),"",VLOOKUP($B381,'[2]1516 Exp_Rev Access'!$F$7:$FS$310,64,FALSE))</f>
        <v>0</v>
      </c>
      <c r="CE381" s="53">
        <f t="shared" si="932"/>
        <v>34650.660000000003</v>
      </c>
      <c r="CF381" s="92">
        <f t="shared" si="933"/>
        <v>1.3488788815193508E-3</v>
      </c>
      <c r="CG381" s="94">
        <f t="shared" si="934"/>
        <v>16.337329970060591</v>
      </c>
      <c r="CH381" s="90">
        <f>IF(ISNA(VLOOKUP($B381,'[2]1516 Exp_Rev Access'!$F$7:$FS$310,65,FALSE)),"",VLOOKUP($B381,'[2]1516 Exp_Rev Access'!$F$7:$FS$310,65,FALSE))</f>
        <v>0</v>
      </c>
      <c r="CI381" s="90">
        <f>IF(ISNA(VLOOKUP($B381,'[2]1516 Exp_Rev Access'!$F$7:$FS$310,66,FALSE)),"",VLOOKUP($B381,'[2]1516 Exp_Rev Access'!$F$7:$FS$310,66,FALSE))</f>
        <v>0</v>
      </c>
      <c r="CJ381" s="90">
        <f>IF(ISNA(VLOOKUP($B381,'[2]1516 Exp_Rev Access'!$F$7:$FS$310,67,FALSE)),"",VLOOKUP($B381,'[2]1516 Exp_Rev Access'!$F$7:$FS$310,67,FALSE))</f>
        <v>0</v>
      </c>
      <c r="CK381" s="90">
        <f>IF(ISNA(VLOOKUP($B381,'[2]1516 Exp_Rev Access'!$F$7:$FS$310,68,FALSE)),"",VLOOKUP($B381,'[2]1516 Exp_Rev Access'!$F$7:$FS$310,68,FALSE))</f>
        <v>0</v>
      </c>
      <c r="CL381" s="90">
        <f>IF(ISNA(VLOOKUP($B381,'[2]1516 Exp_Rev Access'!$F$7:$FS$310,69,FALSE)),"",VLOOKUP($B381,'[2]1516 Exp_Rev Access'!$F$7:$FS$310,69,FALSE))</f>
        <v>0</v>
      </c>
      <c r="CM381" s="90">
        <f>IF(ISNA(VLOOKUP($B381,'[2]1516 Exp_Rev Access'!$F$7:$FS$310,70,FALSE)),"",VLOOKUP($B381,'[2]1516 Exp_Rev Access'!$F$7:$FS$310,70,FALSE))</f>
        <v>0</v>
      </c>
      <c r="CN381" s="90">
        <f>IF(ISNA(VLOOKUP($B381,'[2]1516 Exp_Rev Access'!$F$7:$FS$310,71,FALSE)),"",VLOOKUP($B381,'[2]1516 Exp_Rev Access'!$F$7:$FS$310,71,FALSE))</f>
        <v>0</v>
      </c>
      <c r="CO381" s="90">
        <f>IF(ISNA(VLOOKUP($B381,'[2]1516 Exp_Rev Access'!$F$7:$FS$310,72,FALSE)),"",VLOOKUP($B381,'[2]1516 Exp_Rev Access'!$F$7:$FS$310,72,FALSE))</f>
        <v>0</v>
      </c>
      <c r="CP381" s="90">
        <f>IF(ISNA(VLOOKUP($B381,'[2]1516 Exp_Rev Access'!$F$7:$FS$310,73,FALSE)),"",VLOOKUP($B381,'[2]1516 Exp_Rev Access'!$F$7:$FS$310,73,FALSE))</f>
        <v>0</v>
      </c>
      <c r="CQ381" s="90">
        <f>IF(ISNA(VLOOKUP($B381,'[2]1516 Exp_Rev Access'!$F$7:$FS$310,74,FALSE)),"",VLOOKUP($B381,'[2]1516 Exp_Rev Access'!$F$7:$FS$310,74,FALSE))</f>
        <v>471617.64</v>
      </c>
      <c r="CR381" s="90">
        <f>IF(ISNA(VLOOKUP($B381,'[2]1516 Exp_Rev Access'!$F$7:$FS$310,75,FALSE)),"",VLOOKUP($B381,'[2]1516 Exp_Rev Access'!$F$7:$FS$310,75,FALSE))</f>
        <v>0</v>
      </c>
      <c r="CS381" s="90">
        <f>IF(ISNA(VLOOKUP($B381,'[2]1516 Exp_Rev Access'!$F$7:$FS$310,76,FALSE)),"",VLOOKUP($B381,'[2]1516 Exp_Rev Access'!$F$7:$FS$310,76,FALSE))</f>
        <v>18227.87</v>
      </c>
      <c r="CT381" s="90">
        <f>IF(ISNA(VLOOKUP($B381,'[2]1516 Exp_Rev Access'!$F$7:$FS$310,77,FALSE)),"",VLOOKUP($B381,'[2]1516 Exp_Rev Access'!$F$7:$FS$310,77,FALSE))</f>
        <v>0</v>
      </c>
      <c r="CU381" s="90">
        <f>IF(ISNA(VLOOKUP($B381,'[2]1516 Exp_Rev Access'!$F$7:$FS$310,78,FALSE)),"",VLOOKUP($B381,'[2]1516 Exp_Rev Access'!$F$7:$FS$310,78,FALSE))</f>
        <v>420273.93</v>
      </c>
      <c r="CV381" s="90">
        <f>IF(ISNA(VLOOKUP($B381,'[2]1516 Exp_Rev Access'!$F$7:$FS$310,79,FALSE)),"",VLOOKUP($B381,'[2]1516 Exp_Rev Access'!$F$7:$FS$310,79,FALSE))</f>
        <v>50536.75</v>
      </c>
      <c r="CW381" s="90">
        <f>IF(ISNA(VLOOKUP($B381,'[2]1516 Exp_Rev Access'!$F$7:$FS$310,80,FALSE)),"",VLOOKUP($B381,'[2]1516 Exp_Rev Access'!$F$7:$FS$310,80,FALSE))</f>
        <v>0</v>
      </c>
      <c r="CX381" s="90">
        <f>IF(ISNA(VLOOKUP($B381,'[2]1516 Exp_Rev Access'!$F$7:$FS$310,81,FALSE)),"",VLOOKUP($B381,'[2]1516 Exp_Rev Access'!$F$7:$FS$310,81,FALSE))</f>
        <v>0</v>
      </c>
      <c r="CY381" s="90">
        <f>IF(ISNA(VLOOKUP($B381,'[2]1516 Exp_Rev Access'!$F$7:$FS$310,82,FALSE)),"",VLOOKUP($B381,'[2]1516 Exp_Rev Access'!$F$7:$FS$310,82,FALSE))</f>
        <v>0</v>
      </c>
      <c r="CZ381" s="90">
        <f>IF(ISNA(VLOOKUP($B381,'[2]1516 Exp_Rev Access'!$F$7:$FS$310,83,FALSE)),"",VLOOKUP($B381,'[2]1516 Exp_Rev Access'!$F$7:$FS$310,83,FALSE))</f>
        <v>0</v>
      </c>
      <c r="DA381" s="90">
        <f>IF(ISNA(VLOOKUP($B381,'[2]1516 Exp_Rev Access'!$F$7:$FS$310,84,FALSE)),"",VLOOKUP($B381,'[2]1516 Exp_Rev Access'!$F$7:$FS$310,84,FALSE))</f>
        <v>0</v>
      </c>
      <c r="DB381" s="90">
        <f>IF(ISNA(VLOOKUP($B381,'[2]1516 Exp_Rev Access'!$F$7:$FS$310,85,FALSE)),"",VLOOKUP($B381,'[2]1516 Exp_Rev Access'!$F$7:$FS$310,85,FALSE))</f>
        <v>7839.12</v>
      </c>
      <c r="DC381" s="90">
        <f>IF(ISNA(VLOOKUP($B381,'[2]1516 Exp_Rev Access'!$F$7:$FS$310,86,FALSE)),"",VLOOKUP($B381,'[2]1516 Exp_Rev Access'!$F$7:$FS$310,86,FALSE))</f>
        <v>0</v>
      </c>
      <c r="DD381" s="90">
        <f>IF(ISNA(VLOOKUP($B381,'[2]1516 Exp_Rev Access'!$F$7:$FS$310,87,FALSE)),"",VLOOKUP($B381,'[2]1516 Exp_Rev Access'!$F$7:$FS$310,87,FALSE))</f>
        <v>0</v>
      </c>
      <c r="DE381" s="90">
        <f>IF(ISNA(VLOOKUP($B381,'[2]1516 Exp_Rev Access'!$F$7:$FS$310,88,FALSE)),"",VLOOKUP($B381,'[2]1516 Exp_Rev Access'!$F$7:$FS$310,88,FALSE))</f>
        <v>0</v>
      </c>
      <c r="DF381" s="90">
        <f>IF(ISNA(VLOOKUP($B381,'[2]1516 Exp_Rev Access'!$F$7:$FS$310,89,FALSE)),"",VLOOKUP($B381,'[2]1516 Exp_Rev Access'!$F$7:$FS$310,89,FALSE))</f>
        <v>0</v>
      </c>
      <c r="DG381" s="90">
        <f>IF(ISNA(VLOOKUP($B381,'[2]1516 Exp_Rev Access'!$F$7:$FS$310,90,FALSE)),"",VLOOKUP($B381,'[2]1516 Exp_Rev Access'!$F$7:$FS$310,90,FALSE))</f>
        <v>0</v>
      </c>
      <c r="DH381" s="90">
        <f>IF(ISNA(VLOOKUP($B381,'[2]1516 Exp_Rev Access'!$F$7:$FS$310,91,FALSE)),"",VLOOKUP($B381,'[2]1516 Exp_Rev Access'!$F$7:$FS$310,91,FALSE))</f>
        <v>0</v>
      </c>
      <c r="DI381" s="90">
        <f>IF(ISNA(VLOOKUP($B381,'[2]1516 Exp_Rev Access'!$F$7:$FS$310,92,FALSE)),"",VLOOKUP($B381,'[2]1516 Exp_Rev Access'!$F$7:$FS$310,92,FALSE))</f>
        <v>497962.73</v>
      </c>
      <c r="DJ381" s="90">
        <f>IF(ISNA(VLOOKUP($B381,'[2]1516 Exp_Rev Access'!$F$7:$FS$310,93,FALSE)),"",VLOOKUP($B381,'[2]1516 Exp_Rev Access'!$F$7:$FS$310,93,FALSE))</f>
        <v>0</v>
      </c>
      <c r="DK381" s="90">
        <f>IF(ISNA(VLOOKUP($B381,'[2]1516 Exp_Rev Access'!$F$7:$FS$310,94,FALSE)),"",VLOOKUP($B381,'[2]1516 Exp_Rev Access'!$F$7:$FS$310,94,FALSE))</f>
        <v>0</v>
      </c>
      <c r="DL381" s="90">
        <f>IF(ISNA(VLOOKUP($B381,'[2]1516 Exp_Rev Access'!$F$7:$FS$310,95,FALSE)),"",VLOOKUP($B381,'[2]1516 Exp_Rev Access'!$F$7:$FS$310,95,FALSE))</f>
        <v>0</v>
      </c>
      <c r="DM381" s="90">
        <f>IF(ISNA(VLOOKUP($B381,'[2]1516 Exp_Rev Access'!$F$7:$FS$310,96,FALSE)),"",VLOOKUP($B381,'[2]1516 Exp_Rev Access'!$F$7:$FS$310,96,FALSE))</f>
        <v>0</v>
      </c>
      <c r="DN381" s="90">
        <f>IF(ISNA(VLOOKUP($B381,'[2]1516 Exp_Rev Access'!$F$7:$FS$310,97,FALSE)),"",VLOOKUP($B381,'[2]1516 Exp_Rev Access'!$F$7:$FS$310,97,FALSE))</f>
        <v>0</v>
      </c>
      <c r="DO381" s="90">
        <f>IF(ISNA(VLOOKUP($B381,'[2]1516 Exp_Rev Access'!$F$7:$FS$310,98,FALSE)),"",VLOOKUP($B381,'[2]1516 Exp_Rev Access'!$F$7:$FS$310,98,FALSE))</f>
        <v>0</v>
      </c>
      <c r="DP381" s="90">
        <f>IF(ISNA(VLOOKUP($B381,'[2]1516 Exp_Rev Access'!$F$7:$FS$310,99,FALSE)),"",VLOOKUP($B381,'[2]1516 Exp_Rev Access'!$F$7:$FS$310,99,FALSE))</f>
        <v>0</v>
      </c>
      <c r="DQ381" s="90">
        <f>IF(ISNA(VLOOKUP($B381,'[2]1516 Exp_Rev Access'!$F$7:$FS$310,100,FALSE)),"",VLOOKUP($B381,'[2]1516 Exp_Rev Access'!$F$7:$FS$310,100,FALSE))</f>
        <v>0</v>
      </c>
      <c r="DR381" s="90">
        <f>IF(ISNA(VLOOKUP($B381,'[2]1516 Exp_Rev Access'!$F$7:$FS$310,101,FALSE)),"",VLOOKUP($B381,'[2]1516 Exp_Rev Access'!$F$7:$FS$310,101,FALSE))</f>
        <v>0</v>
      </c>
      <c r="DS381" s="90">
        <f>IF(ISNA(VLOOKUP($B381,'[2]1516 Exp_Rev Access'!$F$7:$FS$310,102,FALSE)),"",VLOOKUP($B381,'[2]1516 Exp_Rev Access'!$F$7:$FS$310,102,FALSE))</f>
        <v>0</v>
      </c>
      <c r="DT381" s="90">
        <f>IF(ISNA(VLOOKUP($B381,'[2]1516 Exp_Rev Access'!$F$7:$FS$310,103,FALSE)),"",VLOOKUP($B381,'[2]1516 Exp_Rev Access'!$F$7:$FS$310,103,FALSE))</f>
        <v>0</v>
      </c>
      <c r="DU381" s="90">
        <f>IF(ISNA(VLOOKUP($B381,'[2]1516 Exp_Rev Access'!$F$7:$FS$310,104,FALSE)),"",VLOOKUP($B381,'[2]1516 Exp_Rev Access'!$F$7:$FS$310,104,FALSE))</f>
        <v>0</v>
      </c>
      <c r="DV381" s="90">
        <f>IF(ISNA(VLOOKUP($B381,'[2]1516 Exp_Rev Access'!$F$7:$FS$310,104,FALSE)),"",VLOOKUP($B381,'[2]1516 Exp_Rev Access'!$F$7:$FS$310,104,FALSE))</f>
        <v>0</v>
      </c>
      <c r="DW381" s="90">
        <f>IF(ISNA(VLOOKUP($B381,'[2]1516 Exp_Rev Access'!$F$7:$FS$310,104,FALSE)),"",VLOOKUP($B381,'[2]1516 Exp_Rev Access'!$F$7:$FS$310,104,FALSE))</f>
        <v>0</v>
      </c>
      <c r="DX381" s="90">
        <f>IF(ISNA(VLOOKUP($B381,'[2]1516 Exp_Rev Access'!$F$7:$FS$310,104,FALSE)),"",VLOOKUP($B381,'[2]1516 Exp_Rev Access'!$F$7:$FS$310,104,FALSE))</f>
        <v>0</v>
      </c>
      <c r="DY381" s="90">
        <f>IF(ISNA(VLOOKUP($B381,'[2]1516 Exp_Rev Access'!$F$7:$FS$310,104,FALSE)),"",VLOOKUP($B381,'[2]1516 Exp_Rev Access'!$F$7:$FS$310,104,FALSE))</f>
        <v>0</v>
      </c>
      <c r="DZ381" s="90">
        <f>IF(ISNA(VLOOKUP($B381,'[2]1516 Exp_Rev Access'!$F$7:$FS$310,109,FALSE)),"",VLOOKUP($B381,'[2]1516 Exp_Rev Access'!$F$7:$FS$310,109,FALSE))</f>
        <v>0</v>
      </c>
      <c r="EA381" s="90">
        <f>IF(ISNA(VLOOKUP($B381,'[2]1516 Exp_Rev Access'!$F$7:$FS$310,110,FALSE)),"",VLOOKUP($B381,'[2]1516 Exp_Rev Access'!$F$7:$FS$310,110,FALSE))</f>
        <v>0</v>
      </c>
      <c r="EB381" s="90">
        <f>IF(ISNA(VLOOKUP($B381,'[2]1516 Exp_Rev Access'!$F$7:$FS$310,111,FALSE)),"",VLOOKUP($B381,'[2]1516 Exp_Rev Access'!$F$7:$FS$310,111,FALSE))</f>
        <v>0</v>
      </c>
      <c r="EC381" s="90">
        <f>IF(ISNA(VLOOKUP($B381,'[2]1516 Exp_Rev Access'!$F$7:$FS$310,112,FALSE)),"",VLOOKUP($B381,'[2]1516 Exp_Rev Access'!$F$7:$FS$310,112,FALSE))</f>
        <v>0</v>
      </c>
      <c r="ED381" s="90">
        <f>IF(ISNA(VLOOKUP($B381,'[2]1516 Exp_Rev Access'!$F$7:$FS$310,113,FALSE)),"",VLOOKUP($B381,'[2]1516 Exp_Rev Access'!$F$7:$FS$310,113,FALSE))</f>
        <v>0</v>
      </c>
      <c r="EE381" s="90">
        <f>IF(ISNA(VLOOKUP($B381,'[2]1516 Exp_Rev Access'!$F$7:$FS$310,114,FALSE)),"",VLOOKUP($B381,'[2]1516 Exp_Rev Access'!$F$7:$FS$310,114,FALSE))</f>
        <v>0</v>
      </c>
      <c r="EF381" s="90">
        <f>IF(ISNA(VLOOKUP($B381,'[2]1516 Exp_Rev Access'!$F$7:$FS$310,115,FALSE)),"",VLOOKUP($B381,'[2]1516 Exp_Rev Access'!$F$7:$FS$310,115,FALSE))</f>
        <v>0</v>
      </c>
      <c r="EG381" s="90">
        <f>IF(ISNA(VLOOKUP($B381,'[2]1516 Exp_Rev Access'!$F$7:$FS$310,116,FALSE)),"",VLOOKUP($B381,'[2]1516 Exp_Rev Access'!$F$7:$FS$310,116,FALSE))</f>
        <v>0</v>
      </c>
      <c r="EH381" s="90">
        <f>IF(ISNA(VLOOKUP($B381,'[2]1516 Exp_Rev Access'!$F$7:$FS$310,117,FALSE)),"",VLOOKUP($B381,'[2]1516 Exp_Rev Access'!$F$7:$FS$310,117,FALSE))</f>
        <v>0</v>
      </c>
      <c r="EI381" s="90">
        <f>IF(ISNA(VLOOKUP($B381,'[2]1516 Exp_Rev Access'!$F$7:$FS$310,118,FALSE)),"",VLOOKUP($B381,'[2]1516 Exp_Rev Access'!$F$7:$FS$310,118,FALSE))</f>
        <v>0</v>
      </c>
      <c r="EJ381" s="90">
        <f>IF(ISNA(VLOOKUP($B381,'[2]1516 Exp_Rev Access'!$F$7:$FS$310,119,FALSE)),"",VLOOKUP($B381,'[2]1516 Exp_Rev Access'!$F$7:$FS$310,119,FALSE))</f>
        <v>0</v>
      </c>
      <c r="EK381" s="90">
        <f>IF(ISNA(VLOOKUP($B381,'[2]1516 Exp_Rev Access'!$F$7:$FS$310,120,FALSE)),"",VLOOKUP($B381,'[2]1516 Exp_Rev Access'!$F$7:$FS$310,120,FALSE))</f>
        <v>0</v>
      </c>
      <c r="EL381" s="90">
        <f>IF(ISNA(VLOOKUP($B381,'[2]1516 Exp_Rev Access'!$F$7:$FS$310,121,FALSE)),"",VLOOKUP($B381,'[2]1516 Exp_Rev Access'!$F$7:$FS$310,121,FALSE))</f>
        <v>0</v>
      </c>
      <c r="EM381" s="90">
        <f>IF(ISNA(VLOOKUP($B381,'[2]1516 Exp_Rev Access'!$F$7:$FS$310,122,FALSE)),"",VLOOKUP($B381,'[2]1516 Exp_Rev Access'!$F$7:$FS$310,122,FALSE))</f>
        <v>0</v>
      </c>
      <c r="EN381" s="90">
        <f>IF(ISNA(VLOOKUP($B381,'[2]1516 Exp_Rev Access'!$F$7:$FS$310,123,FALSE)),"",VLOOKUP($B381,'[2]1516 Exp_Rev Access'!$F$7:$FS$310,123,FALSE))</f>
        <v>124679.27</v>
      </c>
      <c r="EO381" s="90">
        <f>IF(ISNA(VLOOKUP($B381,'[2]1516 Exp_Rev Access'!$F$7:$FS$310,124,FALSE)),"",VLOOKUP($B381,'[2]1516 Exp_Rev Access'!$F$7:$FS$310,124,FALSE))</f>
        <v>0</v>
      </c>
      <c r="EP381" s="90">
        <f>IF(ISNA(VLOOKUP($B381,'[2]1516 Exp_Rev Access'!$F$7:$FS$310,125,FALSE)),"",VLOOKUP($B381,'[2]1516 Exp_Rev Access'!$F$7:$FS$310,125,FALSE))</f>
        <v>0</v>
      </c>
      <c r="EQ381" s="90">
        <f>IF(ISNA(VLOOKUP($B381,'[2]1516 Exp_Rev Access'!$F$7:$FS$310,126,FALSE)),"",VLOOKUP($B381,'[2]1516 Exp_Rev Access'!$F$7:$FS$310,126,FALSE))</f>
        <v>0</v>
      </c>
      <c r="ER381" s="90">
        <f>IF(ISNA(VLOOKUP($B381,'[2]1516 Exp_Rev Access'!$F$7:$FS$310,127,FALSE)),"",VLOOKUP($B381,'[2]1516 Exp_Rev Access'!$F$7:$FS$310,127,FALSE))</f>
        <v>0</v>
      </c>
      <c r="ES381" s="90">
        <f>IF(ISNA(VLOOKUP($B381,'[2]1516 Exp_Rev Access'!$F$7:$FS$310,128,FALSE)),"",VLOOKUP($B381,'[2]1516 Exp_Rev Access'!$F$7:$FS$310,128,FALSE))</f>
        <v>0</v>
      </c>
      <c r="ET381" s="90">
        <f>IF(ISNA(VLOOKUP($B381,'[2]1516 Exp_Rev Access'!$F$7:$FS$310,129,FALSE)),"",VLOOKUP($B381,'[2]1516 Exp_Rev Access'!$F$7:$FS$310,129,FALSE))</f>
        <v>0</v>
      </c>
      <c r="EU381" s="90">
        <f>IF(ISNA(VLOOKUP($B381,'[2]1516 Exp_Rev Access'!$F$7:$FS$310,130,FALSE)),"",VLOOKUP($B381,'[2]1516 Exp_Rev Access'!$F$7:$FS$310,130,FALSE))</f>
        <v>0</v>
      </c>
      <c r="EV381" s="90">
        <f>IF(ISNA(VLOOKUP($B381,'[2]1516 Exp_Rev Access'!$F$7:$FS$310,131,FALSE)),"",VLOOKUP($B381,'[2]1516 Exp_Rev Access'!$F$7:$FS$310,131,FALSE))</f>
        <v>0</v>
      </c>
      <c r="EW381" s="90">
        <f>IF(ISNA(VLOOKUP($B381,'[2]1516 Exp_Rev Access'!$F$7:$FS$310,132,FALSE)),"",VLOOKUP($B381,'[2]1516 Exp_Rev Access'!$F$7:$FS$310,132,FALSE))</f>
        <v>0</v>
      </c>
      <c r="EX381" s="90">
        <f>IF(ISNA(VLOOKUP($B381,'[2]1516 Exp_Rev Access'!$F$7:$FS$310,133,FALSE)),"",VLOOKUP($B381,'[2]1516 Exp_Rev Access'!$F$7:$FS$310,133,FALSE))</f>
        <v>0</v>
      </c>
      <c r="EY381" s="90">
        <f>IF(ISNA(VLOOKUP($B381,'[2]1516 Exp_Rev Access'!$F$7:$FS$310,134,FALSE)),"",VLOOKUP($B381,'[2]1516 Exp_Rev Access'!$F$7:$FS$310,134,FALSE))</f>
        <v>0</v>
      </c>
      <c r="EZ381" s="90">
        <f>IF(ISNA(VLOOKUP($B381,'[2]1516 Exp_Rev Access'!$F$7:$FS$310,135,FALSE)),"",VLOOKUP($B381,'[2]1516 Exp_Rev Access'!$F$7:$FS$310,135,FALSE))</f>
        <v>0</v>
      </c>
      <c r="FA381" s="90">
        <f>IF(ISNA(VLOOKUP($B381,'[2]1516 Exp_Rev Access'!$F$7:$FS$310,136,FALSE)),"",VLOOKUP($B381,'[2]1516 Exp_Rev Access'!$F$7:$FS$310,136,FALSE))</f>
        <v>0</v>
      </c>
      <c r="FB381" s="90">
        <f>IF(ISNA(VLOOKUP($B381,'[2]1516 Exp_Rev Access'!$F$7:$FS$310,137,FALSE)),"",VLOOKUP($B381,'[2]1516 Exp_Rev Access'!$F$7:$FS$310,137,FALSE))</f>
        <v>3710</v>
      </c>
      <c r="FC381" s="90">
        <f>IF(ISNA(VLOOKUP($B381,'[2]1516 Exp_Rev Access'!$F$7:$FS$310,138,FALSE)),"",VLOOKUP($B381,'[2]1516 Exp_Rev Access'!$F$7:$FS$310,138,FALSE))</f>
        <v>0</v>
      </c>
      <c r="FD381" s="90">
        <f>IF(ISNA(VLOOKUP($B381,'[2]1516 Exp_Rev Access'!$F$7:$FS$310,139,FALSE)),"",VLOOKUP($B381,'[2]1516 Exp_Rev Access'!$F$7:$FS$310,139,FALSE))</f>
        <v>0</v>
      </c>
      <c r="FE381" s="90">
        <f>IF(ISNA(VLOOKUP($B381,'[2]1516 Exp_Rev Access'!$F$7:$FS$310,140,FALSE)),"",VLOOKUP($B381,'[2]1516 Exp_Rev Access'!$F$7:$FS$310,140,FALSE))</f>
        <v>0</v>
      </c>
      <c r="FF381" s="90">
        <f>IF(ISNA(VLOOKUP($B381,'[2]1516 Exp_Rev Access'!$F$7:$FS$310,141,FALSE)),"",VLOOKUP($B381,'[2]1516 Exp_Rev Access'!$F$7:$FS$310,141,FALSE))</f>
        <v>0</v>
      </c>
      <c r="FG381" s="90">
        <f>IF(ISNA(VLOOKUP($B381,'[2]1516 Exp_Rev Access'!$F$7:$FS$310,142,FALSE)),"",VLOOKUP($B381,'[2]1516 Exp_Rev Access'!$F$7:$FS$310,142,FALSE))</f>
        <v>0</v>
      </c>
      <c r="FH381" s="90">
        <f>IF(ISNA(VLOOKUP($B381,'[2]1516 Exp_Rev Access'!$F$7:$FS$310,143,FALSE)),"",VLOOKUP($B381,'[2]1516 Exp_Rev Access'!$F$7:$FS$310,143,FALSE))</f>
        <v>0</v>
      </c>
      <c r="FI381" s="90">
        <f>IF(ISNA(VLOOKUP($B381,'[2]1516 Exp_Rev Access'!$F$7:$FS$310,144,FALSE)),"",VLOOKUP($B381,'[2]1516 Exp_Rev Access'!$F$7:$FS$310,144,FALSE))</f>
        <v>0</v>
      </c>
      <c r="FJ381" s="90">
        <f>IF(ISNA(VLOOKUP($B381,'[2]1516 Exp_Rev Access'!$F$7:$FS$310,145,FALSE)),"",VLOOKUP($B381,'[2]1516 Exp_Rev Access'!$F$7:$FS$310,145,FALSE))</f>
        <v>0</v>
      </c>
      <c r="FK381" s="90">
        <f>IF(ISNA(VLOOKUP($B381,'[2]1516 Exp_Rev Access'!$F$7:$FS$310,146,FALSE)),"",VLOOKUP($B381,'[2]1516 Exp_Rev Access'!$F$7:$FS$310,146,FALSE))</f>
        <v>0</v>
      </c>
      <c r="FL381" s="90">
        <f>IF(ISNA(VLOOKUP($B381,'[2]1516 Exp_Rev Access'!$F$7:$FS$310,1147,FALSE)),"",VLOOKUP($B381,'[2]1516 Exp_Rev Access'!$F$7:$FS$310,147,FALSE))</f>
        <v>0</v>
      </c>
      <c r="FM381" s="90">
        <f>IF(ISNA(VLOOKUP($B381,'[2]1516 Exp_Rev Access'!$F$7:$FS$310,148,FALSE)),"",VLOOKUP($B381,'[2]1516 Exp_Rev Access'!$F$7:$FS$310,148,FALSE))</f>
        <v>0</v>
      </c>
      <c r="FN381" s="90">
        <f>IF(ISNA(VLOOKUP($B381,'[2]1516 Exp_Rev Access'!$F$7:$FS$310,149,FALSE)),"",VLOOKUP($B381,'[2]1516 Exp_Rev Access'!$F$7:$FS$310,149,FALSE))</f>
        <v>0</v>
      </c>
      <c r="FO381" s="90">
        <f>IF(ISNA(VLOOKUP($B381,'[2]1516 Exp_Rev Access'!$F$7:$FS$310,150,FALSE)),"",VLOOKUP($B381,'[2]1516 Exp_Rev Access'!$F$7:$FS$310,150,FALSE))</f>
        <v>0</v>
      </c>
      <c r="FP381" s="90">
        <f>IF(ISNA(VLOOKUP($B381,'[2]1516 Exp_Rev Access'!$F$7:$FS$310,151,FALSE)),"",VLOOKUP($B381,'[2]1516 Exp_Rev Access'!$F$7:$FS$310,151,FALSE))</f>
        <v>0</v>
      </c>
      <c r="FQ381" s="90">
        <f>IF(ISNA(VLOOKUP($B381,'[2]1516 Exp_Rev Access'!$F$7:$FS$310,152,FALSE)),"",VLOOKUP($B381,'[2]1516 Exp_Rev Access'!$F$7:$FS$310,152,FALSE))</f>
        <v>0</v>
      </c>
      <c r="FR381" s="90">
        <f>IF(ISNA(VLOOKUP($B381,'[2]1516 Exp_Rev Access'!$F$7:$FS$310,153,FALSE)),"",VLOOKUP($B381,'[2]1516 Exp_Rev Access'!$F$7:$FS$310,153,FALSE))</f>
        <v>37412.870000000003</v>
      </c>
      <c r="FS381" s="53">
        <f t="shared" si="935"/>
        <v>1632260.1800000002</v>
      </c>
      <c r="FT381" s="92">
        <f t="shared" si="936"/>
        <v>6.3540529558368419E-2</v>
      </c>
      <c r="FU381" s="116">
        <f t="shared" si="937"/>
        <v>769.58918409203443</v>
      </c>
      <c r="FV381" s="90">
        <f>IF(ISNA(VLOOKUP($B381,'[2]1516 Exp_Rev Access'!$F$7:$FS$310,154,FALSE)),"",VLOOKUP($B381,'[2]1516 Exp_Rev Access'!$F$7:$FS$310,154,FALSE))</f>
        <v>0</v>
      </c>
      <c r="FW381" s="90">
        <f>IF(ISNA(VLOOKUP($B381,'[2]1516 Exp_Rev Access'!$F$7:$FS$310,155,FALSE)),"",VLOOKUP($B381,'[2]1516 Exp_Rev Access'!$F$7:$FS$310,155,FALSE))</f>
        <v>0</v>
      </c>
      <c r="FX381" s="90">
        <f>IF(ISNA(VLOOKUP($B381,'[2]1516 Exp_Rev Access'!$F$7:$FS$310,156,FALSE)),"",VLOOKUP($B381,'[2]1516 Exp_Rev Access'!$F$7:$FS$310,156,FALSE))</f>
        <v>0</v>
      </c>
      <c r="FY381" s="90">
        <f>IF(ISNA(VLOOKUP($B381,'[2]1516 Exp_Rev Access'!$F$7:$FS$310,157,FALSE)),"",VLOOKUP($B381,'[2]1516 Exp_Rev Access'!$F$7:$FS$310,157,FALSE))</f>
        <v>0</v>
      </c>
      <c r="FZ381" s="90">
        <f>IF(ISNA(VLOOKUP($B381,'[2]1516 Exp_Rev Access'!$F$7:$FS$310,158,FALSE)),"",VLOOKUP($B381,'[2]1516 Exp_Rev Access'!$F$7:$FS$310,158,FALSE))</f>
        <v>0</v>
      </c>
      <c r="GA381" s="90">
        <f>IF(ISNA(VLOOKUP($B381,'[2]1516 Exp_Rev Access'!$F$7:$FS$310,159,FALSE)),"",VLOOKUP($B381,'[2]1516 Exp_Rev Access'!$F$7:$FS$310,159,FALSE))</f>
        <v>0</v>
      </c>
      <c r="GB381" s="90">
        <f>IF(ISNA(VLOOKUP($B381,'[2]1516 Exp_Rev Access'!$F$7:$FS$310,160,FALSE)),"",VLOOKUP($B381,'[2]1516 Exp_Rev Access'!$F$7:$FS$310,160,FALSE))</f>
        <v>0</v>
      </c>
      <c r="GC381" s="90">
        <f>IF(ISNA(VLOOKUP($B381,'[2]1516 Exp_Rev Access'!$F$7:$FS$310,161,FALSE)),"",VLOOKUP($B381,'[2]1516 Exp_Rev Access'!$F$7:$FS$310,161,FALSE))</f>
        <v>0</v>
      </c>
      <c r="GD381" s="90">
        <f>IF(ISNA(VLOOKUP($B381,'[2]1516 Exp_Rev Access'!$F$7:$FS$310,162,FALSE)),"",VLOOKUP($B381,'[2]1516 Exp_Rev Access'!$F$7:$FS$310,162,FALSE))</f>
        <v>0</v>
      </c>
      <c r="GE381" s="90">
        <f>IF(ISNA(VLOOKUP($B381,'[2]1516 Exp_Rev Access'!$F$7:$FS$310,163,FALSE)),"",VLOOKUP($B381,'[2]1516 Exp_Rev Access'!$F$7:$FS$310,163,FALSE))</f>
        <v>0</v>
      </c>
      <c r="GF381" s="90">
        <f>IF(ISNA(VLOOKUP($B381,'[2]1516 Exp_Rev Access'!$F$7:$FS$310,164,FALSE)),"",VLOOKUP($B381,'[2]1516 Exp_Rev Access'!$F$7:$FS$310,164,FALSE))</f>
        <v>70358.710000000006</v>
      </c>
      <c r="GG381" s="90">
        <f>IF(ISNA(VLOOKUP($B381,'[2]1516 Exp_Rev Access'!$F$7:$FS$310,165,FALSE)),"",VLOOKUP($B381,'[2]1516 Exp_Rev Access'!$F$7:$FS$310,165,FALSE))</f>
        <v>0</v>
      </c>
      <c r="GH381" s="90">
        <f>IF(ISNA(VLOOKUP($B381,'[2]1516 Exp_Rev Access'!$F$7:$FS$310,166,FALSE)),"",VLOOKUP($B381,'[2]1516 Exp_Rev Access'!$F$7:$FS$310,166,FALSE))</f>
        <v>0</v>
      </c>
      <c r="GI381" s="90">
        <f>IF(ISNA(VLOOKUP($B381,'[2]1516 Exp_Rev Access'!$F$7:$FS$310,167,FALSE)),"",VLOOKUP($B381,'[2]1516 Exp_Rev Access'!$F$7:$FS$310,167,FALSE))</f>
        <v>0</v>
      </c>
      <c r="GJ381" s="90">
        <f>IF(ISNA(VLOOKUP($B381,'[2]1516 Exp_Rev Access'!$F$7:$FS$310,168,FALSE)),"",VLOOKUP($B381,'[2]1516 Exp_Rev Access'!$F$7:$FS$310,168,FALSE))</f>
        <v>0</v>
      </c>
      <c r="GK381" s="90">
        <f>IF(ISNA(VLOOKUP($B381,'[2]1516 Exp_Rev Access'!$F$7:$FS$310,169,FALSE)),"",VLOOKUP($B381,'[2]1516 Exp_Rev Access'!$F$7:$FS$310,169,FALSE))</f>
        <v>0</v>
      </c>
      <c r="GL381" s="90">
        <f>IF(ISNA(VLOOKUP($B381,'[2]1516 Exp_Rev Access'!$F$7:$FS$310,170,FALSE)),"",VLOOKUP($B381,'[2]1516 Exp_Rev Access'!$F$7:$FS$310,170,FALSE))</f>
        <v>0</v>
      </c>
      <c r="GM381" s="90">
        <f>IF(ISNA(VLOOKUP($B381,'[2]1516 Exp_Rev Access'!$F$7:$FT$310,171,FALSE)),"",VLOOKUP($B381,'[2]1516 Exp_Rev Access'!$F$7:$FT$310,171,FALSE))</f>
        <v>0</v>
      </c>
      <c r="GN381" s="90">
        <f>IF(ISNA(VLOOKUP($B381,'[2]1516 Exp_Rev Access'!$F$7:$FU$310,172,FALSE)),"",VLOOKUP($B381,'[2]1516 Exp_Rev Access'!$F$7:$FU$310,172,FALSE))</f>
        <v>0</v>
      </c>
      <c r="GO381" s="90">
        <f>IF(ISNA(VLOOKUP($B381,'[2]1516 Exp_Rev Access'!$F$7:$FV$310,173,FALSE)),"",VLOOKUP($B381,'[2]1516 Exp_Rev Access'!$F$7:$FV$310,173,FALSE))</f>
        <v>0</v>
      </c>
      <c r="GP381" s="90">
        <f>IF(ISNA(VLOOKUP($B381,'[2]1516 Exp_Rev Access'!$F$7:$GA$310,174,FALSE)),"",VLOOKUP($B381,'[2]1516 Exp_Rev Access'!$F$7:$GA$310,174,FALSE))</f>
        <v>0</v>
      </c>
      <c r="GQ381" s="90">
        <f>IF(ISNA(VLOOKUP($B381,'[2]1516 Exp_Rev Access'!$F$7:$GA$310,175,FALSE)),"",VLOOKUP($B381,'[2]1516 Exp_Rev Access'!$F$7:$GA$310,175,FALSE))</f>
        <v>0</v>
      </c>
      <c r="GR381" s="90">
        <f>IF(ISNA(VLOOKUP($B381,'[2]1516 Exp_Rev Access'!$F$7:$GA$310,176,FALSE)),"",VLOOKUP($B381,'[2]1516 Exp_Rev Access'!$F$7:$GA$310,176,FALSE))</f>
        <v>0</v>
      </c>
      <c r="GS381" s="90">
        <f>IF(ISNA(VLOOKUP($B381,'[2]1516 Exp_Rev Access'!$F$7:$GA$310,177,FALSE)),"",VLOOKUP($B381,'[2]1516 Exp_Rev Access'!$F$7:$GA$310,177,FALSE))</f>
        <v>0</v>
      </c>
      <c r="GT381" s="90">
        <f>IF(ISNA(VLOOKUP($B381,'[2]1516 Exp_Rev Access'!$F$7:$GA$310,178,FALSE)),"",VLOOKUP($B381,'[2]1516 Exp_Rev Access'!$F$7:$GA$310,178,FALSE))</f>
        <v>0</v>
      </c>
      <c r="GU381" s="53">
        <f t="shared" si="938"/>
        <v>70358.710000000006</v>
      </c>
      <c r="GV381" s="92">
        <f t="shared" si="939"/>
        <v>2.7389197795927803E-3</v>
      </c>
      <c r="GW381" s="114">
        <f t="shared" si="940"/>
        <v>33.173205403239123</v>
      </c>
      <c r="HE381" s="97"/>
      <c r="HF381" s="97"/>
      <c r="HG381" s="97"/>
      <c r="HH381" s="97"/>
      <c r="HI381" s="97"/>
      <c r="HJ381" s="97"/>
      <c r="HK381" s="97"/>
      <c r="HL381" s="97"/>
      <c r="HM381" s="97"/>
      <c r="HN381" s="97"/>
    </row>
    <row r="382" spans="1:222" x14ac:dyDescent="0.2">
      <c r="B382" s="87" t="s">
        <v>742</v>
      </c>
      <c r="C382" s="87" t="s">
        <v>743</v>
      </c>
      <c r="D382" s="88">
        <f>IF(ISNA(VLOOKUP($B382,'[2]1516 enrollment_Rev_Exp by size'!$A$6:$C$325,3,FALSE)),"",VLOOKUP($B382,'[2]1516 enrollment_Rev_Exp by size'!$A$6:$C$325,3,FALSE))</f>
        <v>3063.5699999999997</v>
      </c>
      <c r="E382" s="89">
        <v>32845253.559999999</v>
      </c>
      <c r="F382" s="67">
        <f t="shared" si="918"/>
        <v>32845253.559999995</v>
      </c>
      <c r="G382" s="67">
        <f t="shared" si="919"/>
        <v>0</v>
      </c>
      <c r="H382" s="90">
        <f>IF(ISNA(VLOOKUP($B382,'[2]1516 Exp_Rev Access'!$F$7:$FS$310,2,FALSE)),"",VLOOKUP($B382,'[2]1516 Exp_Rev Access'!$F$7:$FS$310,2,FALSE))</f>
        <v>5611910.2400000002</v>
      </c>
      <c r="I382" s="90">
        <f>IF(ISNA(VLOOKUP($B382,'[2]1516 Exp_Rev Access'!$F$7:$FS$310,3,FALSE)),"",VLOOKUP($B382,'[2]1516 Exp_Rev Access'!$F$7:$FS$310,3,FALSE))</f>
        <v>0</v>
      </c>
      <c r="J382" s="90">
        <f>IF(ISNA(VLOOKUP($B382,'[2]1516 Exp_Rev Access'!$F$7:$FS$310,4,FALSE)),"",VLOOKUP($B382,'[2]1516 Exp_Rev Access'!$F$7:$FS$310,4,FALSE))</f>
        <v>0</v>
      </c>
      <c r="K382" s="90">
        <f>IF(ISNA(VLOOKUP($B382,'[2]1516 Exp_Rev Access'!$F$7:$FS$310,5,FALSE)),"-",VLOOKUP($B382,'[2]1516 Exp_Rev Access'!$F$7:$FS$310,5,FALSE))</f>
        <v>373.56</v>
      </c>
      <c r="L382" s="90">
        <f>IF(ISNA(VLOOKUP($B382,'[2]1516 Exp_Rev Access'!$F$7:$FS$310,6,FALSE)),"",VLOOKUP($B382,'[2]1516 Exp_Rev Access'!$F$7:$FS$310,6,FALSE))</f>
        <v>0</v>
      </c>
      <c r="M382" s="90">
        <f>IF(ISNA(VLOOKUP($B382,'[2]1516 Exp_Rev Access'!$F$7:$FS$310,7,FALSE)),"",VLOOKUP($B382,'[2]1516 Exp_Rev Access'!$F$7:$FS$310,7,FALSE))</f>
        <v>0</v>
      </c>
      <c r="N382" s="53">
        <f t="shared" si="920"/>
        <v>5612283.7999999998</v>
      </c>
      <c r="O382" s="91">
        <f t="shared" si="921"/>
        <v>0.17087046655760388</v>
      </c>
      <c r="P382" s="53">
        <f t="shared" si="922"/>
        <v>1831.9424070610432</v>
      </c>
      <c r="Q382" s="90">
        <f>IF(ISNA(VLOOKUP($B382,'[2]1516 Exp_Rev Access'!$F$7:$FS$310,8,FALSE)),"",VLOOKUP($B382,'[2]1516 Exp_Rev Access'!$F$7:$FS$310,8,FALSE))</f>
        <v>89371.61</v>
      </c>
      <c r="R382" s="90">
        <f>IF(ISNA(VLOOKUP($B382,'[2]1516 Exp_Rev Access'!$F$7:$FS$310,9,FALSE)),"",VLOOKUP($B382,'[2]1516 Exp_Rev Access'!$F$7:$FS$310,9,FALSE))</f>
        <v>0</v>
      </c>
      <c r="S382" s="90">
        <f>IF(ISNA(VLOOKUP($B382,'[2]1516 Exp_Rev Access'!$F$7:$FS$310,10,FALSE)),"",VLOOKUP($B382,'[2]1516 Exp_Rev Access'!$F$7:$FS$310,10,FALSE))</f>
        <v>1050</v>
      </c>
      <c r="T382" s="90">
        <f>IF(ISNA(VLOOKUP($B382,'[2]1516 Exp_Rev Access'!$F$7:$FS$310,11,FALSE)),"",VLOOKUP($B382,'[2]1516 Exp_Rev Access'!$F$7:$FS$310,11,FALSE))</f>
        <v>0</v>
      </c>
      <c r="U382" s="90">
        <f>IF(ISNA(VLOOKUP($B382,'[2]1516 Exp_Rev Access'!$F$7:$FS$310,12,FALSE)),"",VLOOKUP($B382,'[2]1516 Exp_Rev Access'!$F$7:$FS$310,12,FALSE))</f>
        <v>0</v>
      </c>
      <c r="V382" s="90">
        <f>IF(ISNA(VLOOKUP($B382,'[2]1516 Exp_Rev Access'!$F$7:$FS$310,13,FALSE)),"",VLOOKUP($B382,'[2]1516 Exp_Rev Access'!$F$7:$FS$310,13,FALSE))</f>
        <v>0</v>
      </c>
      <c r="W382" s="90">
        <f>IF(ISNA(VLOOKUP($B382,'[2]1516 Exp_Rev Access'!$F$7:$FS$310,14,FALSE)),"",VLOOKUP($B382,'[2]1516 Exp_Rev Access'!$F$7:$FS$310,14,FALSE))</f>
        <v>0</v>
      </c>
      <c r="X382" s="90">
        <f>IF(ISNA(VLOOKUP($B382,'[2]1516 Exp_Rev Access'!$F$7:$FS$310,15,FALSE)),"",VLOOKUP($B382,'[2]1516 Exp_Rev Access'!$F$7:$FS$310,15,FALSE))</f>
        <v>0</v>
      </c>
      <c r="Y382" s="90">
        <f>IF(ISNA(VLOOKUP($B382,'[2]1516 Exp_Rev Access'!$F$7:$FS$310,16,FALSE)),"",VLOOKUP($B382,'[2]1516 Exp_Rev Access'!$F$7:$FS$310,16,FALSE))</f>
        <v>30371.29</v>
      </c>
      <c r="Z382" s="90">
        <f>IF(ISNA(VLOOKUP($B382,'[2]1516 Exp_Rev Access'!$F$7:$FS$310,17,FALSE)),"",VLOOKUP($B382,'[2]1516 Exp_Rev Access'!$F$7:$FS$310,17,FALSE))</f>
        <v>17526.849999999999</v>
      </c>
      <c r="AA382" s="90">
        <f>IF(ISNA(VLOOKUP($B382,'[2]1516 Exp_Rev Access'!$F$7:$FS$310,18,FALSE)),"",VLOOKUP($B382,'[2]1516 Exp_Rev Access'!$F$7:$FS$310,18,FALSE))</f>
        <v>0</v>
      </c>
      <c r="AB382" s="90">
        <f>IF(ISNA(VLOOKUP($B382,'[2]1516 Exp_Rev Access'!$F$7:$FS$310,19,FALSE)),"",VLOOKUP($B382,'[2]1516 Exp_Rev Access'!$F$7:$FS$310,19,FALSE))</f>
        <v>0</v>
      </c>
      <c r="AC382" s="90">
        <f>IF(ISNA(VLOOKUP($B382,'[2]1516 Exp_Rev Access'!$F$7:$FS$310,20,FALSE)),"",VLOOKUP($B382,'[2]1516 Exp_Rev Access'!$F$7:$FS$310,20,FALSE))</f>
        <v>4488.78</v>
      </c>
      <c r="AD382" s="90">
        <f>IF(ISNA(VLOOKUP($B382,'[2]1516 Exp_Rev Access'!$F$7:$FS$310,21,FALSE)),"",VLOOKUP($B382,'[2]1516 Exp_Rev Access'!$F$7:$FS$310,21,FALSE))</f>
        <v>306287.98</v>
      </c>
      <c r="AE382" s="90">
        <f>IF(ISNA(VLOOKUP($B382,'[2]1516 Exp_Rev Access'!$F$7:$FS$310,22,FALSE)),"",VLOOKUP($B382,'[2]1516 Exp_Rev Access'!$F$7:$FS$310,22,FALSE))</f>
        <v>19456.61</v>
      </c>
      <c r="AF382" s="90">
        <f>IF(ISNA(VLOOKUP($B382,'[2]1516 Exp_Rev Access'!$F$7:$FS$310,23,FALSE)),"",VLOOKUP($B382,'[2]1516 Exp_Rev Access'!$F$7:$FS$310,23,FALSE))</f>
        <v>0</v>
      </c>
      <c r="AG382" s="90">
        <f>IF(ISNA(VLOOKUP($B382,'[2]1516 Exp_Rev Access'!$F$7:$FS$310,24,FALSE)),"",VLOOKUP($B382,'[2]1516 Exp_Rev Access'!$F$7:$FS$310,24,FALSE))</f>
        <v>142972.67000000001</v>
      </c>
      <c r="AH382" s="90">
        <f>IF(ISNA(VLOOKUP($B382,'[2]1516 Exp_Rev Access'!$F$7:$FS$310,25,FALSE)),"",VLOOKUP($B382,'[2]1516 Exp_Rev Access'!$F$7:$FS$310,25,FALSE))</f>
        <v>880.63</v>
      </c>
      <c r="AI382" s="90">
        <f>IF(ISNA(VLOOKUP($B382,'[2]1516 Exp_Rev Access'!$F$7:$FS$310,26,FALSE)),"",VLOOKUP($B382,'[2]1516 Exp_Rev Access'!$F$7:$FS$310,26,FALSE))</f>
        <v>-13</v>
      </c>
      <c r="AJ382" s="90">
        <f>IF(ISNA(VLOOKUP($B382,'[2]1516 Exp_Rev Access'!$F$7:$FS$310,27,FALSE)),"",VLOOKUP($B382,'[2]1516 Exp_Rev Access'!$F$7:$FS$310,27,FALSE))</f>
        <v>32432.9</v>
      </c>
      <c r="AK382" s="90">
        <f>IF(ISNA(VLOOKUP($B382,'[2]1516 Exp_Rev Access'!$F$7:$FS$310,28,FALSE)),"",VLOOKUP($B382,'[2]1516 Exp_Rev Access'!$F$7:$FS$310,28,FALSE))</f>
        <v>9661.15</v>
      </c>
      <c r="AL382" s="90">
        <f>IF(ISNA(VLOOKUP($B382,'[2]1516 Exp_Rev Access'!$F$7:$FS$310,29,FALSE)),"",VLOOKUP($B382,'[2]1516 Exp_Rev Access'!$F$7:$FS$310,29,FALSE))</f>
        <v>23661.040000000001</v>
      </c>
      <c r="AM382" s="53">
        <f t="shared" si="923"/>
        <v>678148.51000000013</v>
      </c>
      <c r="AN382" s="92">
        <f t="shared" si="924"/>
        <v>2.0646773475540194E-2</v>
      </c>
      <c r="AO382" s="68">
        <f t="shared" si="925"/>
        <v>221.35890807130249</v>
      </c>
      <c r="AP382" s="90">
        <f>IF(ISNA(VLOOKUP($B382,'[2]1516 Exp_Rev Access'!$F$7:$FS$310,30,FALSE)),"",VLOOKUP($B382,'[2]1516 Exp_Rev Access'!$F$7:$FS$310,30,FALSE))</f>
        <v>18386897.899999999</v>
      </c>
      <c r="AQ382" s="90">
        <f>IF(ISNA(VLOOKUP($B382,'[2]1516 Exp_Rev Access'!$F$7:$FS$310,31,FALSE)),"",VLOOKUP($B382,'[2]1516 Exp_Rev Access'!$F$7:$FS$310,31,FALSE))</f>
        <v>554612.5</v>
      </c>
      <c r="AR382" s="90">
        <f>IF(ISNA(VLOOKUP($B382,'[2]1516 Exp_Rev Access'!$F$7:$FS$310,32,FALSE)),"",VLOOKUP($B382,'[2]1516 Exp_Rev Access'!$F$7:$FS$310,32,FALSE))</f>
        <v>306639.71999999997</v>
      </c>
      <c r="AS382" s="90">
        <f>IF(ISNA(VLOOKUP($B382,'[2]1516 Exp_Rev Access'!$F$7:$FS$310,33,FALSE)),"",VLOOKUP($B382,'[2]1516 Exp_Rev Access'!$F$7:$FS$310,33,FALSE))</f>
        <v>0</v>
      </c>
      <c r="AT382" s="90">
        <f>IF(ISNA(VLOOKUP($B382,'[2]1516 Exp_Rev Access'!$F$7:$FS$310,34,FALSE)),"",VLOOKUP($B382,'[2]1516 Exp_Rev Access'!$F$7:$FS$310,34,FALSE))</f>
        <v>0</v>
      </c>
      <c r="AU382" s="53">
        <f t="shared" si="926"/>
        <v>19248150.119999997</v>
      </c>
      <c r="AV382" s="93">
        <f t="shared" si="927"/>
        <v>0.58602531671245828</v>
      </c>
      <c r="AW382" s="53">
        <f t="shared" si="928"/>
        <v>6282.915069673616</v>
      </c>
      <c r="AX382" s="90">
        <f>IF(ISNA(VLOOKUP($B382,'[2]1516 Exp_Rev Access'!$F$7:$FS$310,35,FALSE)),"",VLOOKUP($B382,'[2]1516 Exp_Rev Access'!$F$7:$FS$310,35,FALSE))</f>
        <v>0</v>
      </c>
      <c r="AY382" s="90">
        <f>IF(ISNA(VLOOKUP($B382,'[2]1516 Exp_Rev Access'!$F$7:$FS$310,36,FALSE)),"",VLOOKUP($B382,'[2]1516 Exp_Rev Access'!$F$7:$FS$310,36,FALSE))</f>
        <v>2664745.9700000002</v>
      </c>
      <c r="AZ382" s="90">
        <f>IF(ISNA(VLOOKUP($B382,'[2]1516 Exp_Rev Access'!$F$7:$FS$310,37,FALSE)),"",VLOOKUP($B382,'[2]1516 Exp_Rev Access'!$F$7:$FS$310,37,FALSE))</f>
        <v>153117.45000000001</v>
      </c>
      <c r="BA382" s="90">
        <f>IF(ISNA(VLOOKUP($B382,'[2]1516 Exp_Rev Access'!$F$7:$FS$310,38,FALSE)),"",VLOOKUP($B382,'[2]1516 Exp_Rev Access'!$F$7:$FS$310,38,FALSE))</f>
        <v>0</v>
      </c>
      <c r="BB382" s="90">
        <f>IF(ISNA(VLOOKUP($B382,'[2]1516 Exp_Rev Access'!$F$7:$FS$310,39,FALSE)),"",VLOOKUP($B382,'[2]1516 Exp_Rev Access'!$F$7:$FS$310,39,FALSE))</f>
        <v>0</v>
      </c>
      <c r="BC382" s="90">
        <f>IF(ISNA(VLOOKUP($B382,'[2]1516 Exp_Rev Access'!$F$7:$FS$310,40,FALSE)),"",VLOOKUP($B382,'[2]1516 Exp_Rev Access'!$F$7:$FS$310,40,FALSE))</f>
        <v>516135.87</v>
      </c>
      <c r="BD382" s="90">
        <f>IF(ISNA(VLOOKUP($B382,'[2]1516 Exp_Rev Access'!$F$7:$FS$310,41,FALSE)),"",VLOOKUP($B382,'[2]1516 Exp_Rev Access'!$F$7:$FS$310,41,FALSE))</f>
        <v>0</v>
      </c>
      <c r="BE382" s="90">
        <f>IF(ISNA(VLOOKUP($B382,'[2]1516 Exp_Rev Access'!$F$7:$FS$310,42,FALSE)),"",VLOOKUP($B382,'[2]1516 Exp_Rev Access'!$F$7:$FS$310,42,FALSE))</f>
        <v>159265.92000000001</v>
      </c>
      <c r="BF382" s="90">
        <f>IF(ISNA(VLOOKUP($B382,'[2]1516 Exp_Rev Access'!$F$7:$FS$310,43,FALSE)),"",VLOOKUP($B382,'[2]1516 Exp_Rev Access'!$F$7:$FS$310,43,FALSE))</f>
        <v>0</v>
      </c>
      <c r="BG382" s="90">
        <f>IF(ISNA(VLOOKUP($B382,'[2]1516 Exp_Rev Access'!$F$7:$FS$310,44,FALSE)),"",VLOOKUP($B382,'[2]1516 Exp_Rev Access'!$F$7:$FS$310,44,FALSE))</f>
        <v>321319.13</v>
      </c>
      <c r="BH382" s="90">
        <f>IF(ISNA(VLOOKUP($B382,'[2]1516 Exp_Rev Access'!$F$7:$FS$310,45,FALSE)),"",VLOOKUP($B382,'[2]1516 Exp_Rev Access'!$F$7:$FS$310,45,FALSE))</f>
        <v>30604.39</v>
      </c>
      <c r="BI382" s="90">
        <f>IF(ISNA(VLOOKUP($B382,'[2]1516 Exp_Rev Access'!$F$7:$FS$310,46,FALSE)),"",VLOOKUP($B382,'[2]1516 Exp_Rev Access'!$F$7:$FS$310,46,FALSE))</f>
        <v>0</v>
      </c>
      <c r="BJ382" s="90">
        <f>IF(ISNA(VLOOKUP($B382,'[2]1516 Exp_Rev Access'!$F$7:$FS$310,47,FALSE)),"",VLOOKUP($B382,'[2]1516 Exp_Rev Access'!$F$7:$FS$310,47,FALSE))</f>
        <v>16834.32</v>
      </c>
      <c r="BK382" s="90">
        <f>IF(ISNA(VLOOKUP($B382,'[2]1516 Exp_Rev Access'!$F$7:$FS$310,48,FALSE)),"",VLOOKUP($B382,'[2]1516 Exp_Rev Access'!$F$7:$FS$310,48,FALSE))</f>
        <v>1107091.25</v>
      </c>
      <c r="BL382" s="90">
        <f>IF(ISNA(VLOOKUP($B382,'[2]1516 Exp_Rev Access'!$F$7:$FS$310,49,FALSE)),"",VLOOKUP($B382,'[2]1516 Exp_Rev Access'!$F$7:$FS$310,49,FALSE))</f>
        <v>2017.07</v>
      </c>
      <c r="BM382" s="90">
        <f>IF(ISNA(VLOOKUP($B382,'[2]1516 Exp_Rev Access'!$F$7:$FS$310,50,FALSE)),"",VLOOKUP($B382,'[2]1516 Exp_Rev Access'!$F$7:$FS$310,50,FALSE))</f>
        <v>18000.009999999998</v>
      </c>
      <c r="BN382" s="90">
        <f>IF(ISNA(VLOOKUP($B382,'[2]1516 Exp_Rev Access'!$F$7:$FS$310,51,FALSE)),"",VLOOKUP($B382,'[2]1516 Exp_Rev Access'!$F$7:$FS$310,51,FALSE))</f>
        <v>0</v>
      </c>
      <c r="BO382" s="90">
        <f>IF(ISNA(VLOOKUP($B382,'[2]1516 Exp_Rev Access'!$F$7:$FS$310,52,FALSE)),"",VLOOKUP($B382,'[2]1516 Exp_Rev Access'!$F$7:$FS$310,52,FALSE))</f>
        <v>0</v>
      </c>
      <c r="BP382" s="90">
        <f>IF(ISNA(VLOOKUP($B382,'[2]1516 Exp_Rev Access'!$F$7:$FS$310,53,FALSE)),"",VLOOKUP($B382,'[2]1516 Exp_Rev Access'!$F$7:$FS$310,53,FALSE))</f>
        <v>0</v>
      </c>
      <c r="BQ382" s="90">
        <f>IF(ISNA(VLOOKUP($B382,'[2]1516 Exp_Rev Access'!$F$7:$FS$310,54,FALSE)),"",VLOOKUP($B382,'[2]1516 Exp_Rev Access'!$F$7:$FS$310,54,FALSE))</f>
        <v>0</v>
      </c>
      <c r="BR382" s="90">
        <f>IF(ISNA(VLOOKUP($B382,'[2]1516 Exp_Rev Access'!$F$7:$FS$310,55,FALSE)),"",VLOOKUP($B382,'[2]1516 Exp_Rev Access'!$F$7:$FS$310,55,FALSE))</f>
        <v>0</v>
      </c>
      <c r="BS382" s="90">
        <f>IF(ISNA(VLOOKUP($B382,'[2]1516 Exp_Rev Access'!$F$7:$FS$310,56,FALSE)),"",VLOOKUP($B382,'[2]1516 Exp_Rev Access'!$F$7:$FS$310,56,FALSE))</f>
        <v>0</v>
      </c>
      <c r="BT382" s="90">
        <f>IF(ISNA(VLOOKUP($B382,'[2]1516 Exp_Rev Access'!$F$7:$FS$310,57,FALSE)),"",VLOOKUP($B382,'[2]1516 Exp_Rev Access'!$F$7:$FS$310,57,FALSE))</f>
        <v>0</v>
      </c>
      <c r="BU382" s="90">
        <f>IF(ISNA(VLOOKUP($B382,'[2]1516 Exp_Rev Access'!$F$7:$FS$310,58,FALSE)),"",VLOOKUP($B382,'[2]1516 Exp_Rev Access'!$F$7:$FS$310,58,FALSE))</f>
        <v>0</v>
      </c>
      <c r="BV382" s="53">
        <f t="shared" si="929"/>
        <v>4989131.3800000008</v>
      </c>
      <c r="BW382" s="92">
        <f t="shared" si="930"/>
        <v>0.15189809300409618</v>
      </c>
      <c r="BX382" s="68">
        <f t="shared" si="931"/>
        <v>1628.5351338471135</v>
      </c>
      <c r="BY382" s="90">
        <f>IF(ISNA(VLOOKUP($B382,'[2]1516 Exp_Rev Access'!$F$7:$FS$310,59,FALSE)),"",VLOOKUP($B382,'[2]1516 Exp_Rev Access'!$F$7:$FS$310,59,FALSE))</f>
        <v>0</v>
      </c>
      <c r="BZ382" s="90">
        <f>IF(ISNA(VLOOKUP($B382,'[2]1516 Exp_Rev Access'!$F$7:$FS$310,60,FALSE)),"",VLOOKUP($B382,'[2]1516 Exp_Rev Access'!$F$7:$FS$310,60,FALSE))</f>
        <v>0</v>
      </c>
      <c r="CA382" s="90">
        <f>IF(ISNA(VLOOKUP($B382,'[2]1516 Exp_Rev Access'!$F$7:$FS$310,61,FALSE)),"",VLOOKUP($B382,'[2]1516 Exp_Rev Access'!$F$7:$FS$310,61,FALSE))</f>
        <v>0</v>
      </c>
      <c r="CB382" s="90">
        <f>IF(ISNA(VLOOKUP($B382,'[2]1516 Exp_Rev Access'!$F$7:$FS$310,62,FALSE)),"",VLOOKUP($B382,'[2]1516 Exp_Rev Access'!$F$7:$FS$310,62,FALSE))</f>
        <v>0</v>
      </c>
      <c r="CC382" s="90">
        <f>IF(ISNA(VLOOKUP($B382,'[2]1516 Exp_Rev Access'!$F$7:$FS$310,63,FALSE)),"",VLOOKUP($B382,'[2]1516 Exp_Rev Access'!$F$7:$FS$310,63,FALSE))</f>
        <v>49988.35</v>
      </c>
      <c r="CD382" s="90">
        <f>IF(ISNA(VLOOKUP($B382,'[2]1516 Exp_Rev Access'!$F$7:$FS$310,64,FALSE)),"",VLOOKUP($B382,'[2]1516 Exp_Rev Access'!$F$7:$FS$310,64,FALSE))</f>
        <v>0</v>
      </c>
      <c r="CE382" s="53">
        <f t="shared" si="932"/>
        <v>49988.35</v>
      </c>
      <c r="CF382" s="92">
        <f t="shared" si="933"/>
        <v>1.5219352747173616E-3</v>
      </c>
      <c r="CG382" s="94">
        <f t="shared" si="934"/>
        <v>16.317025561681309</v>
      </c>
      <c r="CH382" s="90">
        <f>IF(ISNA(VLOOKUP($B382,'[2]1516 Exp_Rev Access'!$F$7:$FS$310,65,FALSE)),"",VLOOKUP($B382,'[2]1516 Exp_Rev Access'!$F$7:$FS$310,65,FALSE))</f>
        <v>0</v>
      </c>
      <c r="CI382" s="90">
        <f>IF(ISNA(VLOOKUP($B382,'[2]1516 Exp_Rev Access'!$F$7:$FS$310,66,FALSE)),"",VLOOKUP($B382,'[2]1516 Exp_Rev Access'!$F$7:$FS$310,66,FALSE))</f>
        <v>0</v>
      </c>
      <c r="CJ382" s="90">
        <f>IF(ISNA(VLOOKUP($B382,'[2]1516 Exp_Rev Access'!$F$7:$FS$310,67,FALSE)),"",VLOOKUP($B382,'[2]1516 Exp_Rev Access'!$F$7:$FS$310,67,FALSE))</f>
        <v>0</v>
      </c>
      <c r="CK382" s="90">
        <f>IF(ISNA(VLOOKUP($B382,'[2]1516 Exp_Rev Access'!$F$7:$FS$310,68,FALSE)),"",VLOOKUP($B382,'[2]1516 Exp_Rev Access'!$F$7:$FS$310,68,FALSE))</f>
        <v>0</v>
      </c>
      <c r="CL382" s="90">
        <f>IF(ISNA(VLOOKUP($B382,'[2]1516 Exp_Rev Access'!$F$7:$FS$310,69,FALSE)),"",VLOOKUP($B382,'[2]1516 Exp_Rev Access'!$F$7:$FS$310,69,FALSE))</f>
        <v>0</v>
      </c>
      <c r="CM382" s="90">
        <f>IF(ISNA(VLOOKUP($B382,'[2]1516 Exp_Rev Access'!$F$7:$FS$310,70,FALSE)),"",VLOOKUP($B382,'[2]1516 Exp_Rev Access'!$F$7:$FS$310,70,FALSE))</f>
        <v>0</v>
      </c>
      <c r="CN382" s="90">
        <f>IF(ISNA(VLOOKUP($B382,'[2]1516 Exp_Rev Access'!$F$7:$FS$310,71,FALSE)),"",VLOOKUP($B382,'[2]1516 Exp_Rev Access'!$F$7:$FS$310,71,FALSE))</f>
        <v>0</v>
      </c>
      <c r="CO382" s="90">
        <f>IF(ISNA(VLOOKUP($B382,'[2]1516 Exp_Rev Access'!$F$7:$FS$310,72,FALSE)),"",VLOOKUP($B382,'[2]1516 Exp_Rev Access'!$F$7:$FS$310,72,FALSE))</f>
        <v>0</v>
      </c>
      <c r="CP382" s="90">
        <f>IF(ISNA(VLOOKUP($B382,'[2]1516 Exp_Rev Access'!$F$7:$FS$310,73,FALSE)),"",VLOOKUP($B382,'[2]1516 Exp_Rev Access'!$F$7:$FS$310,73,FALSE))</f>
        <v>0</v>
      </c>
      <c r="CQ382" s="90">
        <f>IF(ISNA(VLOOKUP($B382,'[2]1516 Exp_Rev Access'!$F$7:$FS$310,74,FALSE)),"",VLOOKUP($B382,'[2]1516 Exp_Rev Access'!$F$7:$FS$310,74,FALSE))</f>
        <v>736177.19</v>
      </c>
      <c r="CR382" s="90">
        <f>IF(ISNA(VLOOKUP($B382,'[2]1516 Exp_Rev Access'!$F$7:$FS$310,75,FALSE)),"",VLOOKUP($B382,'[2]1516 Exp_Rev Access'!$F$7:$FS$310,75,FALSE))</f>
        <v>0</v>
      </c>
      <c r="CS382" s="90">
        <f>IF(ISNA(VLOOKUP($B382,'[2]1516 Exp_Rev Access'!$F$7:$FS$310,76,FALSE)),"",VLOOKUP($B382,'[2]1516 Exp_Rev Access'!$F$7:$FS$310,76,FALSE))</f>
        <v>24252.02</v>
      </c>
      <c r="CT382" s="90">
        <f>IF(ISNA(VLOOKUP($B382,'[2]1516 Exp_Rev Access'!$F$7:$FS$310,77,FALSE)),"",VLOOKUP($B382,'[2]1516 Exp_Rev Access'!$F$7:$FS$310,77,FALSE))</f>
        <v>0</v>
      </c>
      <c r="CU382" s="90">
        <f>IF(ISNA(VLOOKUP($B382,'[2]1516 Exp_Rev Access'!$F$7:$FS$310,78,FALSE)),"",VLOOKUP($B382,'[2]1516 Exp_Rev Access'!$F$7:$FS$310,78,FALSE))</f>
        <v>373824.97</v>
      </c>
      <c r="CV382" s="90">
        <f>IF(ISNA(VLOOKUP($B382,'[2]1516 Exp_Rev Access'!$F$7:$FS$310,79,FALSE)),"",VLOOKUP($B382,'[2]1516 Exp_Rev Access'!$F$7:$FS$310,79,FALSE))</f>
        <v>100148.63</v>
      </c>
      <c r="CW382" s="90">
        <f>IF(ISNA(VLOOKUP($B382,'[2]1516 Exp_Rev Access'!$F$7:$FS$310,80,FALSE)),"",VLOOKUP($B382,'[2]1516 Exp_Rev Access'!$F$7:$FS$310,80,FALSE))</f>
        <v>35160.85</v>
      </c>
      <c r="CX382" s="90">
        <f>IF(ISNA(VLOOKUP($B382,'[2]1516 Exp_Rev Access'!$F$7:$FS$310,81,FALSE)),"",VLOOKUP($B382,'[2]1516 Exp_Rev Access'!$F$7:$FS$310,81,FALSE))</f>
        <v>0</v>
      </c>
      <c r="CY382" s="90">
        <f>IF(ISNA(VLOOKUP($B382,'[2]1516 Exp_Rev Access'!$F$7:$FS$310,82,FALSE)),"",VLOOKUP($B382,'[2]1516 Exp_Rev Access'!$F$7:$FS$310,82,FALSE))</f>
        <v>0</v>
      </c>
      <c r="CZ382" s="90">
        <f>IF(ISNA(VLOOKUP($B382,'[2]1516 Exp_Rev Access'!$F$7:$FS$310,83,FALSE)),"",VLOOKUP($B382,'[2]1516 Exp_Rev Access'!$F$7:$FS$310,83,FALSE))</f>
        <v>0</v>
      </c>
      <c r="DA382" s="90">
        <f>IF(ISNA(VLOOKUP($B382,'[2]1516 Exp_Rev Access'!$F$7:$FS$310,84,FALSE)),"",VLOOKUP($B382,'[2]1516 Exp_Rev Access'!$F$7:$FS$310,84,FALSE))</f>
        <v>0</v>
      </c>
      <c r="DB382" s="90">
        <f>IF(ISNA(VLOOKUP($B382,'[2]1516 Exp_Rev Access'!$F$7:$FS$310,85,FALSE)),"",VLOOKUP($B382,'[2]1516 Exp_Rev Access'!$F$7:$FS$310,85,FALSE))</f>
        <v>35700</v>
      </c>
      <c r="DC382" s="90">
        <f>IF(ISNA(VLOOKUP($B382,'[2]1516 Exp_Rev Access'!$F$7:$FS$310,86,FALSE)),"",VLOOKUP($B382,'[2]1516 Exp_Rev Access'!$F$7:$FS$310,86,FALSE))</f>
        <v>0</v>
      </c>
      <c r="DD382" s="90">
        <f>IF(ISNA(VLOOKUP($B382,'[2]1516 Exp_Rev Access'!$F$7:$FS$310,87,FALSE)),"",VLOOKUP($B382,'[2]1516 Exp_Rev Access'!$F$7:$FS$310,87,FALSE))</f>
        <v>0</v>
      </c>
      <c r="DE382" s="90">
        <f>IF(ISNA(VLOOKUP($B382,'[2]1516 Exp_Rev Access'!$F$7:$FS$310,88,FALSE)),"",VLOOKUP($B382,'[2]1516 Exp_Rev Access'!$F$7:$FS$310,88,FALSE))</f>
        <v>0</v>
      </c>
      <c r="DF382" s="90">
        <f>IF(ISNA(VLOOKUP($B382,'[2]1516 Exp_Rev Access'!$F$7:$FS$310,89,FALSE)),"",VLOOKUP($B382,'[2]1516 Exp_Rev Access'!$F$7:$FS$310,89,FALSE))</f>
        <v>0</v>
      </c>
      <c r="DG382" s="90">
        <f>IF(ISNA(VLOOKUP($B382,'[2]1516 Exp_Rev Access'!$F$7:$FS$310,90,FALSE)),"",VLOOKUP($B382,'[2]1516 Exp_Rev Access'!$F$7:$FS$310,90,FALSE))</f>
        <v>0</v>
      </c>
      <c r="DH382" s="90">
        <f>IF(ISNA(VLOOKUP($B382,'[2]1516 Exp_Rev Access'!$F$7:$FS$310,91,FALSE)),"",VLOOKUP($B382,'[2]1516 Exp_Rev Access'!$F$7:$FS$310,91,FALSE))</f>
        <v>0</v>
      </c>
      <c r="DI382" s="90">
        <f>IF(ISNA(VLOOKUP($B382,'[2]1516 Exp_Rev Access'!$F$7:$FS$310,92,FALSE)),"",VLOOKUP($B382,'[2]1516 Exp_Rev Access'!$F$7:$FS$310,92,FALSE))</f>
        <v>530478.23</v>
      </c>
      <c r="DJ382" s="90">
        <f>IF(ISNA(VLOOKUP($B382,'[2]1516 Exp_Rev Access'!$F$7:$FS$310,93,FALSE)),"",VLOOKUP($B382,'[2]1516 Exp_Rev Access'!$F$7:$FS$310,93,FALSE))</f>
        <v>0</v>
      </c>
      <c r="DK382" s="90">
        <f>IF(ISNA(VLOOKUP($B382,'[2]1516 Exp_Rev Access'!$F$7:$FS$310,94,FALSE)),"",VLOOKUP($B382,'[2]1516 Exp_Rev Access'!$F$7:$FS$310,94,FALSE))</f>
        <v>0</v>
      </c>
      <c r="DL382" s="90">
        <f>IF(ISNA(VLOOKUP($B382,'[2]1516 Exp_Rev Access'!$F$7:$FS$310,95,FALSE)),"",VLOOKUP($B382,'[2]1516 Exp_Rev Access'!$F$7:$FS$310,95,FALSE))</f>
        <v>0</v>
      </c>
      <c r="DM382" s="90">
        <f>IF(ISNA(VLOOKUP($B382,'[2]1516 Exp_Rev Access'!$F$7:$FS$310,96,FALSE)),"",VLOOKUP($B382,'[2]1516 Exp_Rev Access'!$F$7:$FS$310,96,FALSE))</f>
        <v>0</v>
      </c>
      <c r="DN382" s="90">
        <f>IF(ISNA(VLOOKUP($B382,'[2]1516 Exp_Rev Access'!$F$7:$FS$310,97,FALSE)),"",VLOOKUP($B382,'[2]1516 Exp_Rev Access'!$F$7:$FS$310,97,FALSE))</f>
        <v>0</v>
      </c>
      <c r="DO382" s="90">
        <f>IF(ISNA(VLOOKUP($B382,'[2]1516 Exp_Rev Access'!$F$7:$FS$310,98,FALSE)),"",VLOOKUP($B382,'[2]1516 Exp_Rev Access'!$F$7:$FS$310,98,FALSE))</f>
        <v>0</v>
      </c>
      <c r="DP382" s="90">
        <f>IF(ISNA(VLOOKUP($B382,'[2]1516 Exp_Rev Access'!$F$7:$FS$310,99,FALSE)),"",VLOOKUP($B382,'[2]1516 Exp_Rev Access'!$F$7:$FS$310,99,FALSE))</f>
        <v>0</v>
      </c>
      <c r="DQ382" s="90">
        <f>IF(ISNA(VLOOKUP($B382,'[2]1516 Exp_Rev Access'!$F$7:$FS$310,100,FALSE)),"",VLOOKUP($B382,'[2]1516 Exp_Rev Access'!$F$7:$FS$310,100,FALSE))</f>
        <v>0</v>
      </c>
      <c r="DR382" s="90">
        <f>IF(ISNA(VLOOKUP($B382,'[2]1516 Exp_Rev Access'!$F$7:$FS$310,101,FALSE)),"",VLOOKUP($B382,'[2]1516 Exp_Rev Access'!$F$7:$FS$310,101,FALSE))</f>
        <v>0</v>
      </c>
      <c r="DS382" s="90">
        <f>IF(ISNA(VLOOKUP($B382,'[2]1516 Exp_Rev Access'!$F$7:$FS$310,102,FALSE)),"",VLOOKUP($B382,'[2]1516 Exp_Rev Access'!$F$7:$FS$310,102,FALSE))</f>
        <v>0</v>
      </c>
      <c r="DT382" s="90">
        <f>IF(ISNA(VLOOKUP($B382,'[2]1516 Exp_Rev Access'!$F$7:$FS$310,103,FALSE)),"",VLOOKUP($B382,'[2]1516 Exp_Rev Access'!$F$7:$FS$310,103,FALSE))</f>
        <v>0</v>
      </c>
      <c r="DU382" s="90">
        <f>IF(ISNA(VLOOKUP($B382,'[2]1516 Exp_Rev Access'!$F$7:$FS$310,104,FALSE)),"",VLOOKUP($B382,'[2]1516 Exp_Rev Access'!$F$7:$FS$310,104,FALSE))</f>
        <v>0</v>
      </c>
      <c r="DV382" s="90">
        <f>IF(ISNA(VLOOKUP($B382,'[2]1516 Exp_Rev Access'!$F$7:$FS$310,104,FALSE)),"",VLOOKUP($B382,'[2]1516 Exp_Rev Access'!$F$7:$FS$310,104,FALSE))</f>
        <v>0</v>
      </c>
      <c r="DW382" s="90">
        <f>IF(ISNA(VLOOKUP($B382,'[2]1516 Exp_Rev Access'!$F$7:$FS$310,104,FALSE)),"",VLOOKUP($B382,'[2]1516 Exp_Rev Access'!$F$7:$FS$310,104,FALSE))</f>
        <v>0</v>
      </c>
      <c r="DX382" s="90">
        <f>IF(ISNA(VLOOKUP($B382,'[2]1516 Exp_Rev Access'!$F$7:$FS$310,104,FALSE)),"",VLOOKUP($B382,'[2]1516 Exp_Rev Access'!$F$7:$FS$310,104,FALSE))</f>
        <v>0</v>
      </c>
      <c r="DY382" s="90">
        <f>IF(ISNA(VLOOKUP($B382,'[2]1516 Exp_Rev Access'!$F$7:$FS$310,104,FALSE)),"",VLOOKUP($B382,'[2]1516 Exp_Rev Access'!$F$7:$FS$310,104,FALSE))</f>
        <v>0</v>
      </c>
      <c r="DZ382" s="90">
        <f>IF(ISNA(VLOOKUP($B382,'[2]1516 Exp_Rev Access'!$F$7:$FS$310,109,FALSE)),"",VLOOKUP($B382,'[2]1516 Exp_Rev Access'!$F$7:$FS$310,109,FALSE))</f>
        <v>0</v>
      </c>
      <c r="EA382" s="90">
        <f>IF(ISNA(VLOOKUP($B382,'[2]1516 Exp_Rev Access'!$F$7:$FS$310,110,FALSE)),"",VLOOKUP($B382,'[2]1516 Exp_Rev Access'!$F$7:$FS$310,110,FALSE))</f>
        <v>0</v>
      </c>
      <c r="EB382" s="90">
        <f>IF(ISNA(VLOOKUP($B382,'[2]1516 Exp_Rev Access'!$F$7:$FS$310,111,FALSE)),"",VLOOKUP($B382,'[2]1516 Exp_Rev Access'!$F$7:$FS$310,111,FALSE))</f>
        <v>0</v>
      </c>
      <c r="EC382" s="90">
        <f>IF(ISNA(VLOOKUP($B382,'[2]1516 Exp_Rev Access'!$F$7:$FS$310,112,FALSE)),"",VLOOKUP($B382,'[2]1516 Exp_Rev Access'!$F$7:$FS$310,112,FALSE))</f>
        <v>0</v>
      </c>
      <c r="ED382" s="90">
        <f>IF(ISNA(VLOOKUP($B382,'[2]1516 Exp_Rev Access'!$F$7:$FS$310,113,FALSE)),"",VLOOKUP($B382,'[2]1516 Exp_Rev Access'!$F$7:$FS$310,113,FALSE))</f>
        <v>0</v>
      </c>
      <c r="EE382" s="90">
        <f>IF(ISNA(VLOOKUP($B382,'[2]1516 Exp_Rev Access'!$F$7:$FS$310,114,FALSE)),"",VLOOKUP($B382,'[2]1516 Exp_Rev Access'!$F$7:$FS$310,114,FALSE))</f>
        <v>0</v>
      </c>
      <c r="EF382" s="90">
        <f>IF(ISNA(VLOOKUP($B382,'[2]1516 Exp_Rev Access'!$F$7:$FS$310,115,FALSE)),"",VLOOKUP($B382,'[2]1516 Exp_Rev Access'!$F$7:$FS$310,115,FALSE))</f>
        <v>0</v>
      </c>
      <c r="EG382" s="90">
        <f>IF(ISNA(VLOOKUP($B382,'[2]1516 Exp_Rev Access'!$F$7:$FS$310,116,FALSE)),"",VLOOKUP($B382,'[2]1516 Exp_Rev Access'!$F$7:$FS$310,116,FALSE))</f>
        <v>0</v>
      </c>
      <c r="EH382" s="90">
        <f>IF(ISNA(VLOOKUP($B382,'[2]1516 Exp_Rev Access'!$F$7:$FS$310,117,FALSE)),"",VLOOKUP($B382,'[2]1516 Exp_Rev Access'!$F$7:$FS$310,117,FALSE))</f>
        <v>0</v>
      </c>
      <c r="EI382" s="90">
        <f>IF(ISNA(VLOOKUP($B382,'[2]1516 Exp_Rev Access'!$F$7:$FS$310,118,FALSE)),"",VLOOKUP($B382,'[2]1516 Exp_Rev Access'!$F$7:$FS$310,118,FALSE))</f>
        <v>0</v>
      </c>
      <c r="EJ382" s="90">
        <f>IF(ISNA(VLOOKUP($B382,'[2]1516 Exp_Rev Access'!$F$7:$FS$310,119,FALSE)),"",VLOOKUP($B382,'[2]1516 Exp_Rev Access'!$F$7:$FS$310,119,FALSE))</f>
        <v>0</v>
      </c>
      <c r="EK382" s="90">
        <f>IF(ISNA(VLOOKUP($B382,'[2]1516 Exp_Rev Access'!$F$7:$FS$310,120,FALSE)),"",VLOOKUP($B382,'[2]1516 Exp_Rev Access'!$F$7:$FS$310,120,FALSE))</f>
        <v>0</v>
      </c>
      <c r="EL382" s="90">
        <f>IF(ISNA(VLOOKUP($B382,'[2]1516 Exp_Rev Access'!$F$7:$FS$310,121,FALSE)),"",VLOOKUP($B382,'[2]1516 Exp_Rev Access'!$F$7:$FS$310,121,FALSE))</f>
        <v>0</v>
      </c>
      <c r="EM382" s="90">
        <f>IF(ISNA(VLOOKUP($B382,'[2]1516 Exp_Rev Access'!$F$7:$FS$310,122,FALSE)),"",VLOOKUP($B382,'[2]1516 Exp_Rev Access'!$F$7:$FS$310,122,FALSE))</f>
        <v>0</v>
      </c>
      <c r="EN382" s="90">
        <f>IF(ISNA(VLOOKUP($B382,'[2]1516 Exp_Rev Access'!$F$7:$FS$310,123,FALSE)),"",VLOOKUP($B382,'[2]1516 Exp_Rev Access'!$F$7:$FS$310,123,FALSE))</f>
        <v>6178.16</v>
      </c>
      <c r="EO382" s="90">
        <f>IF(ISNA(VLOOKUP($B382,'[2]1516 Exp_Rev Access'!$F$7:$FS$310,124,FALSE)),"",VLOOKUP($B382,'[2]1516 Exp_Rev Access'!$F$7:$FS$310,124,FALSE))</f>
        <v>0</v>
      </c>
      <c r="EP382" s="90">
        <f>IF(ISNA(VLOOKUP($B382,'[2]1516 Exp_Rev Access'!$F$7:$FS$310,125,FALSE)),"",VLOOKUP($B382,'[2]1516 Exp_Rev Access'!$F$7:$FS$310,125,FALSE))</f>
        <v>0</v>
      </c>
      <c r="EQ382" s="90">
        <f>IF(ISNA(VLOOKUP($B382,'[2]1516 Exp_Rev Access'!$F$7:$FS$310,126,FALSE)),"",VLOOKUP($B382,'[2]1516 Exp_Rev Access'!$F$7:$FS$310,126,FALSE))</f>
        <v>0</v>
      </c>
      <c r="ER382" s="90">
        <f>IF(ISNA(VLOOKUP($B382,'[2]1516 Exp_Rev Access'!$F$7:$FS$310,127,FALSE)),"",VLOOKUP($B382,'[2]1516 Exp_Rev Access'!$F$7:$FS$310,127,FALSE))</f>
        <v>0</v>
      </c>
      <c r="ES382" s="90">
        <f>IF(ISNA(VLOOKUP($B382,'[2]1516 Exp_Rev Access'!$F$7:$FS$310,128,FALSE)),"",VLOOKUP($B382,'[2]1516 Exp_Rev Access'!$F$7:$FS$310,128,FALSE))</f>
        <v>0</v>
      </c>
      <c r="ET382" s="90">
        <f>IF(ISNA(VLOOKUP($B382,'[2]1516 Exp_Rev Access'!$F$7:$FS$310,129,FALSE)),"",VLOOKUP($B382,'[2]1516 Exp_Rev Access'!$F$7:$FS$310,129,FALSE))</f>
        <v>0</v>
      </c>
      <c r="EU382" s="90">
        <f>IF(ISNA(VLOOKUP($B382,'[2]1516 Exp_Rev Access'!$F$7:$FS$310,130,FALSE)),"",VLOOKUP($B382,'[2]1516 Exp_Rev Access'!$F$7:$FS$310,130,FALSE))</f>
        <v>0</v>
      </c>
      <c r="EV382" s="90">
        <f>IF(ISNA(VLOOKUP($B382,'[2]1516 Exp_Rev Access'!$F$7:$FS$310,131,FALSE)),"",VLOOKUP($B382,'[2]1516 Exp_Rev Access'!$F$7:$FS$310,131,FALSE))</f>
        <v>45000.02</v>
      </c>
      <c r="EW382" s="90">
        <f>IF(ISNA(VLOOKUP($B382,'[2]1516 Exp_Rev Access'!$F$7:$FS$310,132,FALSE)),"",VLOOKUP($B382,'[2]1516 Exp_Rev Access'!$F$7:$FS$310,132,FALSE))</f>
        <v>0</v>
      </c>
      <c r="EX382" s="90">
        <f>IF(ISNA(VLOOKUP($B382,'[2]1516 Exp_Rev Access'!$F$7:$FS$310,133,FALSE)),"",VLOOKUP($B382,'[2]1516 Exp_Rev Access'!$F$7:$FS$310,133,FALSE))</f>
        <v>0</v>
      </c>
      <c r="EY382" s="90">
        <f>IF(ISNA(VLOOKUP($B382,'[2]1516 Exp_Rev Access'!$F$7:$FS$310,134,FALSE)),"",VLOOKUP($B382,'[2]1516 Exp_Rev Access'!$F$7:$FS$310,134,FALSE))</f>
        <v>0</v>
      </c>
      <c r="EZ382" s="90">
        <f>IF(ISNA(VLOOKUP($B382,'[2]1516 Exp_Rev Access'!$F$7:$FS$310,135,FALSE)),"",VLOOKUP($B382,'[2]1516 Exp_Rev Access'!$F$7:$FS$310,135,FALSE))</f>
        <v>0</v>
      </c>
      <c r="FA382" s="90">
        <f>IF(ISNA(VLOOKUP($B382,'[2]1516 Exp_Rev Access'!$F$7:$FS$310,136,FALSE)),"",VLOOKUP($B382,'[2]1516 Exp_Rev Access'!$F$7:$FS$310,136,FALSE))</f>
        <v>0</v>
      </c>
      <c r="FB382" s="90">
        <f>IF(ISNA(VLOOKUP($B382,'[2]1516 Exp_Rev Access'!$F$7:$FS$310,137,FALSE)),"",VLOOKUP($B382,'[2]1516 Exp_Rev Access'!$F$7:$FS$310,137,FALSE))</f>
        <v>3874.88</v>
      </c>
      <c r="FC382" s="90">
        <f>IF(ISNA(VLOOKUP($B382,'[2]1516 Exp_Rev Access'!$F$7:$FS$310,138,FALSE)),"",VLOOKUP($B382,'[2]1516 Exp_Rev Access'!$F$7:$FS$310,138,FALSE))</f>
        <v>0</v>
      </c>
      <c r="FD382" s="90">
        <f>IF(ISNA(VLOOKUP($B382,'[2]1516 Exp_Rev Access'!$F$7:$FS$310,139,FALSE)),"",VLOOKUP($B382,'[2]1516 Exp_Rev Access'!$F$7:$FS$310,139,FALSE))</f>
        <v>0</v>
      </c>
      <c r="FE382" s="90">
        <f>IF(ISNA(VLOOKUP($B382,'[2]1516 Exp_Rev Access'!$F$7:$FS$310,140,FALSE)),"",VLOOKUP($B382,'[2]1516 Exp_Rev Access'!$F$7:$FS$310,140,FALSE))</f>
        <v>0</v>
      </c>
      <c r="FF382" s="90">
        <f>IF(ISNA(VLOOKUP($B382,'[2]1516 Exp_Rev Access'!$F$7:$FS$310,141,FALSE)),"",VLOOKUP($B382,'[2]1516 Exp_Rev Access'!$F$7:$FS$310,141,FALSE))</f>
        <v>0</v>
      </c>
      <c r="FG382" s="90">
        <f>IF(ISNA(VLOOKUP($B382,'[2]1516 Exp_Rev Access'!$F$7:$FS$310,142,FALSE)),"",VLOOKUP($B382,'[2]1516 Exp_Rev Access'!$F$7:$FS$310,142,FALSE))</f>
        <v>0</v>
      </c>
      <c r="FH382" s="90">
        <f>IF(ISNA(VLOOKUP($B382,'[2]1516 Exp_Rev Access'!$F$7:$FS$310,143,FALSE)),"",VLOOKUP($B382,'[2]1516 Exp_Rev Access'!$F$7:$FS$310,143,FALSE))</f>
        <v>0</v>
      </c>
      <c r="FI382" s="90">
        <f>IF(ISNA(VLOOKUP($B382,'[2]1516 Exp_Rev Access'!$F$7:$FS$310,144,FALSE)),"",VLOOKUP($B382,'[2]1516 Exp_Rev Access'!$F$7:$FS$310,144,FALSE))</f>
        <v>0</v>
      </c>
      <c r="FJ382" s="90">
        <f>IF(ISNA(VLOOKUP($B382,'[2]1516 Exp_Rev Access'!$F$7:$FS$310,145,FALSE)),"",VLOOKUP($B382,'[2]1516 Exp_Rev Access'!$F$7:$FS$310,145,FALSE))</f>
        <v>0</v>
      </c>
      <c r="FK382" s="90">
        <f>IF(ISNA(VLOOKUP($B382,'[2]1516 Exp_Rev Access'!$F$7:$FS$310,146,FALSE)),"",VLOOKUP($B382,'[2]1516 Exp_Rev Access'!$F$7:$FS$310,146,FALSE))</f>
        <v>0</v>
      </c>
      <c r="FL382" s="90">
        <f>IF(ISNA(VLOOKUP($B382,'[2]1516 Exp_Rev Access'!$F$7:$FS$310,1147,FALSE)),"",VLOOKUP($B382,'[2]1516 Exp_Rev Access'!$F$7:$FS$310,147,FALSE))</f>
        <v>0</v>
      </c>
      <c r="FM382" s="90">
        <f>IF(ISNA(VLOOKUP($B382,'[2]1516 Exp_Rev Access'!$F$7:$FS$310,148,FALSE)),"",VLOOKUP($B382,'[2]1516 Exp_Rev Access'!$F$7:$FS$310,148,FALSE))</f>
        <v>0</v>
      </c>
      <c r="FN382" s="90">
        <f>IF(ISNA(VLOOKUP($B382,'[2]1516 Exp_Rev Access'!$F$7:$FS$310,149,FALSE)),"",VLOOKUP($B382,'[2]1516 Exp_Rev Access'!$F$7:$FS$310,149,FALSE))</f>
        <v>0</v>
      </c>
      <c r="FO382" s="90">
        <f>IF(ISNA(VLOOKUP($B382,'[2]1516 Exp_Rev Access'!$F$7:$FS$310,150,FALSE)),"",VLOOKUP($B382,'[2]1516 Exp_Rev Access'!$F$7:$FS$310,150,FALSE))</f>
        <v>0</v>
      </c>
      <c r="FP382" s="90">
        <f>IF(ISNA(VLOOKUP($B382,'[2]1516 Exp_Rev Access'!$F$7:$FS$310,151,FALSE)),"",VLOOKUP($B382,'[2]1516 Exp_Rev Access'!$F$7:$FS$310,151,FALSE))</f>
        <v>0</v>
      </c>
      <c r="FQ382" s="90">
        <f>IF(ISNA(VLOOKUP($B382,'[2]1516 Exp_Rev Access'!$F$7:$FS$310,152,FALSE)),"",VLOOKUP($B382,'[2]1516 Exp_Rev Access'!$F$7:$FS$310,152,FALSE))</f>
        <v>0</v>
      </c>
      <c r="FR382" s="90">
        <f>IF(ISNA(VLOOKUP($B382,'[2]1516 Exp_Rev Access'!$F$7:$FS$310,153,FALSE)),"",VLOOKUP($B382,'[2]1516 Exp_Rev Access'!$F$7:$FS$310,153,FALSE))</f>
        <v>68518.14</v>
      </c>
      <c r="FS382" s="53">
        <f t="shared" si="935"/>
        <v>1959313.0899999999</v>
      </c>
      <c r="FT382" s="92">
        <f t="shared" si="936"/>
        <v>5.9652853232532631E-2</v>
      </c>
      <c r="FU382" s="116">
        <f t="shared" si="937"/>
        <v>639.5522511318494</v>
      </c>
      <c r="FV382" s="90">
        <f>IF(ISNA(VLOOKUP($B382,'[2]1516 Exp_Rev Access'!$F$7:$FS$310,154,FALSE)),"",VLOOKUP($B382,'[2]1516 Exp_Rev Access'!$F$7:$FS$310,154,FALSE))</f>
        <v>0</v>
      </c>
      <c r="FW382" s="90">
        <f>IF(ISNA(VLOOKUP($B382,'[2]1516 Exp_Rev Access'!$F$7:$FS$310,155,FALSE)),"",VLOOKUP($B382,'[2]1516 Exp_Rev Access'!$F$7:$FS$310,155,FALSE))</f>
        <v>0</v>
      </c>
      <c r="FX382" s="90">
        <f>IF(ISNA(VLOOKUP($B382,'[2]1516 Exp_Rev Access'!$F$7:$FS$310,156,FALSE)),"",VLOOKUP($B382,'[2]1516 Exp_Rev Access'!$F$7:$FS$310,156,FALSE))</f>
        <v>0</v>
      </c>
      <c r="FY382" s="90">
        <f>IF(ISNA(VLOOKUP($B382,'[2]1516 Exp_Rev Access'!$F$7:$FS$310,157,FALSE)),"",VLOOKUP($B382,'[2]1516 Exp_Rev Access'!$F$7:$FS$310,157,FALSE))</f>
        <v>0</v>
      </c>
      <c r="FZ382" s="90">
        <f>IF(ISNA(VLOOKUP($B382,'[2]1516 Exp_Rev Access'!$F$7:$FS$310,158,FALSE)),"",VLOOKUP($B382,'[2]1516 Exp_Rev Access'!$F$7:$FS$310,158,FALSE))</f>
        <v>0</v>
      </c>
      <c r="GA382" s="90">
        <f>IF(ISNA(VLOOKUP($B382,'[2]1516 Exp_Rev Access'!$F$7:$FS$310,159,FALSE)),"",VLOOKUP($B382,'[2]1516 Exp_Rev Access'!$F$7:$FS$310,159,FALSE))</f>
        <v>0</v>
      </c>
      <c r="GB382" s="90">
        <f>IF(ISNA(VLOOKUP($B382,'[2]1516 Exp_Rev Access'!$F$7:$FS$310,160,FALSE)),"",VLOOKUP($B382,'[2]1516 Exp_Rev Access'!$F$7:$FS$310,160,FALSE))</f>
        <v>0</v>
      </c>
      <c r="GC382" s="90">
        <f>IF(ISNA(VLOOKUP($B382,'[2]1516 Exp_Rev Access'!$F$7:$FS$310,161,FALSE)),"",VLOOKUP($B382,'[2]1516 Exp_Rev Access'!$F$7:$FS$310,161,FALSE))</f>
        <v>0</v>
      </c>
      <c r="GD382" s="90">
        <f>IF(ISNA(VLOOKUP($B382,'[2]1516 Exp_Rev Access'!$F$7:$FS$310,162,FALSE)),"",VLOOKUP($B382,'[2]1516 Exp_Rev Access'!$F$7:$FS$310,162,FALSE))</f>
        <v>0</v>
      </c>
      <c r="GE382" s="90">
        <f>IF(ISNA(VLOOKUP($B382,'[2]1516 Exp_Rev Access'!$F$7:$FS$310,163,FALSE)),"",VLOOKUP($B382,'[2]1516 Exp_Rev Access'!$F$7:$FS$310,163,FALSE))</f>
        <v>0</v>
      </c>
      <c r="GF382" s="90">
        <f>IF(ISNA(VLOOKUP($B382,'[2]1516 Exp_Rev Access'!$F$7:$FS$310,164,FALSE)),"",VLOOKUP($B382,'[2]1516 Exp_Rev Access'!$F$7:$FS$310,164,FALSE))</f>
        <v>92500</v>
      </c>
      <c r="GG382" s="90">
        <f>IF(ISNA(VLOOKUP($B382,'[2]1516 Exp_Rev Access'!$F$7:$FS$310,165,FALSE)),"",VLOOKUP($B382,'[2]1516 Exp_Rev Access'!$F$7:$FS$310,165,FALSE))</f>
        <v>0</v>
      </c>
      <c r="GH382" s="90">
        <f>IF(ISNA(VLOOKUP($B382,'[2]1516 Exp_Rev Access'!$F$7:$FS$310,166,FALSE)),"",VLOOKUP($B382,'[2]1516 Exp_Rev Access'!$F$7:$FS$310,166,FALSE))</f>
        <v>0</v>
      </c>
      <c r="GI382" s="90">
        <f>IF(ISNA(VLOOKUP($B382,'[2]1516 Exp_Rev Access'!$F$7:$FS$310,167,FALSE)),"",VLOOKUP($B382,'[2]1516 Exp_Rev Access'!$F$7:$FS$310,167,FALSE))</f>
        <v>0</v>
      </c>
      <c r="GJ382" s="90">
        <f>IF(ISNA(VLOOKUP($B382,'[2]1516 Exp_Rev Access'!$F$7:$FS$310,168,FALSE)),"",VLOOKUP($B382,'[2]1516 Exp_Rev Access'!$F$7:$FS$310,168,FALSE))</f>
        <v>0</v>
      </c>
      <c r="GK382" s="90">
        <f>IF(ISNA(VLOOKUP($B382,'[2]1516 Exp_Rev Access'!$F$7:$FS$310,169,FALSE)),"",VLOOKUP($B382,'[2]1516 Exp_Rev Access'!$F$7:$FS$310,169,FALSE))</f>
        <v>2400</v>
      </c>
      <c r="GL382" s="90">
        <f>IF(ISNA(VLOOKUP($B382,'[2]1516 Exp_Rev Access'!$F$7:$FS$310,170,FALSE)),"",VLOOKUP($B382,'[2]1516 Exp_Rev Access'!$F$7:$FS$310,170,FALSE))</f>
        <v>0</v>
      </c>
      <c r="GM382" s="90">
        <f>IF(ISNA(VLOOKUP($B382,'[2]1516 Exp_Rev Access'!$F$7:$FT$310,171,FALSE)),"",VLOOKUP($B382,'[2]1516 Exp_Rev Access'!$F$7:$FT$310,171,FALSE))</f>
        <v>0</v>
      </c>
      <c r="GN382" s="90">
        <f>IF(ISNA(VLOOKUP($B382,'[2]1516 Exp_Rev Access'!$F$7:$FU$310,172,FALSE)),"",VLOOKUP($B382,'[2]1516 Exp_Rev Access'!$F$7:$FU$310,172,FALSE))</f>
        <v>0</v>
      </c>
      <c r="GO382" s="90">
        <f>IF(ISNA(VLOOKUP($B382,'[2]1516 Exp_Rev Access'!$F$7:$FV$310,173,FALSE)),"",VLOOKUP($B382,'[2]1516 Exp_Rev Access'!$F$7:$FV$310,173,FALSE))</f>
        <v>0</v>
      </c>
      <c r="GP382" s="90">
        <f>IF(ISNA(VLOOKUP($B382,'[2]1516 Exp_Rev Access'!$F$7:$GA$310,174,FALSE)),"",VLOOKUP($B382,'[2]1516 Exp_Rev Access'!$F$7:$GA$310,174,FALSE))</f>
        <v>0</v>
      </c>
      <c r="GQ382" s="90">
        <f>IF(ISNA(VLOOKUP($B382,'[2]1516 Exp_Rev Access'!$F$7:$GA$310,175,FALSE)),"",VLOOKUP($B382,'[2]1516 Exp_Rev Access'!$F$7:$GA$310,175,FALSE))</f>
        <v>13338.31</v>
      </c>
      <c r="GR382" s="90">
        <f>IF(ISNA(VLOOKUP($B382,'[2]1516 Exp_Rev Access'!$F$7:$GA$310,176,FALSE)),"",VLOOKUP($B382,'[2]1516 Exp_Rev Access'!$F$7:$GA$310,176,FALSE))</f>
        <v>0</v>
      </c>
      <c r="GS382" s="90">
        <f>IF(ISNA(VLOOKUP($B382,'[2]1516 Exp_Rev Access'!$F$7:$GA$310,177,FALSE)),"",VLOOKUP($B382,'[2]1516 Exp_Rev Access'!$F$7:$GA$310,177,FALSE))</f>
        <v>200000</v>
      </c>
      <c r="GT382" s="90">
        <f>IF(ISNA(VLOOKUP($B382,'[2]1516 Exp_Rev Access'!$F$7:$GA$310,178,FALSE)),"",VLOOKUP($B382,'[2]1516 Exp_Rev Access'!$F$7:$GA$310,178,FALSE))</f>
        <v>0</v>
      </c>
      <c r="GU382" s="53">
        <f t="shared" si="938"/>
        <v>308238.31</v>
      </c>
      <c r="GV382" s="92">
        <f t="shared" si="939"/>
        <v>9.384561743051436E-3</v>
      </c>
      <c r="GW382" s="114">
        <f t="shared" si="940"/>
        <v>100.61409075033377</v>
      </c>
    </row>
    <row r="383" spans="1:222" x14ac:dyDescent="0.2">
      <c r="B383" s="87" t="s">
        <v>744</v>
      </c>
      <c r="C383" s="87" t="s">
        <v>745</v>
      </c>
      <c r="D383" s="88">
        <f>IF(ISNA(VLOOKUP($B383,'[2]1516 enrollment_Rev_Exp by size'!$A$6:$C$325,3,FALSE)),"",VLOOKUP($B383,'[2]1516 enrollment_Rev_Exp by size'!$A$6:$C$325,3,FALSE))</f>
        <v>1739.1299999999999</v>
      </c>
      <c r="E383" s="89">
        <v>19666723.859999999</v>
      </c>
      <c r="F383" s="67">
        <f t="shared" si="918"/>
        <v>19666723.859999999</v>
      </c>
      <c r="G383" s="67">
        <f t="shared" si="919"/>
        <v>0</v>
      </c>
      <c r="H383" s="90">
        <f>IF(ISNA(VLOOKUP($B383,'[2]1516 Exp_Rev Access'!$F$7:$FS$310,2,FALSE)),"",VLOOKUP($B383,'[2]1516 Exp_Rev Access'!$F$7:$FS$310,2,FALSE))</f>
        <v>3998452.88</v>
      </c>
      <c r="I383" s="90">
        <f>IF(ISNA(VLOOKUP($B383,'[2]1516 Exp_Rev Access'!$F$7:$FS$310,3,FALSE)),"",VLOOKUP($B383,'[2]1516 Exp_Rev Access'!$F$7:$FS$310,3,FALSE))</f>
        <v>0</v>
      </c>
      <c r="J383" s="90">
        <f>IF(ISNA(VLOOKUP($B383,'[2]1516 Exp_Rev Access'!$F$7:$FS$310,4,FALSE)),"",VLOOKUP($B383,'[2]1516 Exp_Rev Access'!$F$7:$FS$310,4,FALSE))</f>
        <v>0</v>
      </c>
      <c r="K383" s="90">
        <f>IF(ISNA(VLOOKUP($B383,'[2]1516 Exp_Rev Access'!$F$7:$FS$310,5,FALSE)),"-",VLOOKUP($B383,'[2]1516 Exp_Rev Access'!$F$7:$FS$310,5,FALSE))</f>
        <v>276.81</v>
      </c>
      <c r="L383" s="90">
        <f>IF(ISNA(VLOOKUP($B383,'[2]1516 Exp_Rev Access'!$F$7:$FS$310,6,FALSE)),"",VLOOKUP($B383,'[2]1516 Exp_Rev Access'!$F$7:$FS$310,6,FALSE))</f>
        <v>0</v>
      </c>
      <c r="M383" s="90">
        <f>IF(ISNA(VLOOKUP($B383,'[2]1516 Exp_Rev Access'!$F$7:$FS$310,7,FALSE)),"",VLOOKUP($B383,'[2]1516 Exp_Rev Access'!$F$7:$FS$310,7,FALSE))</f>
        <v>0</v>
      </c>
      <c r="N383" s="53">
        <f t="shared" si="920"/>
        <v>3998729.69</v>
      </c>
      <c r="O383" s="91">
        <f t="shared" si="921"/>
        <v>0.20332464717893284</v>
      </c>
      <c r="P383" s="53">
        <f t="shared" si="922"/>
        <v>2299.2701465675368</v>
      </c>
      <c r="Q383" s="90">
        <f>IF(ISNA(VLOOKUP($B383,'[2]1516 Exp_Rev Access'!$F$7:$FS$310,8,FALSE)),"",VLOOKUP($B383,'[2]1516 Exp_Rev Access'!$F$7:$FS$310,8,FALSE))</f>
        <v>254.16</v>
      </c>
      <c r="R383" s="90">
        <f>IF(ISNA(VLOOKUP($B383,'[2]1516 Exp_Rev Access'!$F$7:$FS$310,9,FALSE)),"",VLOOKUP($B383,'[2]1516 Exp_Rev Access'!$F$7:$FS$310,9,FALSE))</f>
        <v>0</v>
      </c>
      <c r="S383" s="90">
        <f>IF(ISNA(VLOOKUP($B383,'[2]1516 Exp_Rev Access'!$F$7:$FS$310,10,FALSE)),"",VLOOKUP($B383,'[2]1516 Exp_Rev Access'!$F$7:$FS$310,10,FALSE))</f>
        <v>0</v>
      </c>
      <c r="T383" s="90">
        <f>IF(ISNA(VLOOKUP($B383,'[2]1516 Exp_Rev Access'!$F$7:$FS$310,11,FALSE)),"",VLOOKUP($B383,'[2]1516 Exp_Rev Access'!$F$7:$FS$310,11,FALSE))</f>
        <v>0</v>
      </c>
      <c r="U383" s="90">
        <f>IF(ISNA(VLOOKUP($B383,'[2]1516 Exp_Rev Access'!$F$7:$FS$310,12,FALSE)),"",VLOOKUP($B383,'[2]1516 Exp_Rev Access'!$F$7:$FS$310,12,FALSE))</f>
        <v>0</v>
      </c>
      <c r="V383" s="90">
        <f>IF(ISNA(VLOOKUP($B383,'[2]1516 Exp_Rev Access'!$F$7:$FS$310,13,FALSE)),"",VLOOKUP($B383,'[2]1516 Exp_Rev Access'!$F$7:$FS$310,13,FALSE))</f>
        <v>1550</v>
      </c>
      <c r="W383" s="90">
        <f>IF(ISNA(VLOOKUP($B383,'[2]1516 Exp_Rev Access'!$F$7:$FS$310,14,FALSE)),"",VLOOKUP($B383,'[2]1516 Exp_Rev Access'!$F$7:$FS$310,14,FALSE))</f>
        <v>0</v>
      </c>
      <c r="X383" s="90">
        <f>IF(ISNA(VLOOKUP($B383,'[2]1516 Exp_Rev Access'!$F$7:$FS$310,15,FALSE)),"",VLOOKUP($B383,'[2]1516 Exp_Rev Access'!$F$7:$FS$310,15,FALSE))</f>
        <v>0</v>
      </c>
      <c r="Y383" s="90">
        <f>IF(ISNA(VLOOKUP($B383,'[2]1516 Exp_Rev Access'!$F$7:$FS$310,16,FALSE)),"",VLOOKUP($B383,'[2]1516 Exp_Rev Access'!$F$7:$FS$310,16,FALSE))</f>
        <v>8130.74</v>
      </c>
      <c r="Z383" s="90">
        <f>IF(ISNA(VLOOKUP($B383,'[2]1516 Exp_Rev Access'!$F$7:$FS$310,17,FALSE)),"",VLOOKUP($B383,'[2]1516 Exp_Rev Access'!$F$7:$FS$310,17,FALSE))</f>
        <v>9310.69</v>
      </c>
      <c r="AA383" s="90">
        <f>IF(ISNA(VLOOKUP($B383,'[2]1516 Exp_Rev Access'!$F$7:$FS$310,18,FALSE)),"",VLOOKUP($B383,'[2]1516 Exp_Rev Access'!$F$7:$FS$310,18,FALSE))</f>
        <v>0</v>
      </c>
      <c r="AB383" s="90">
        <f>IF(ISNA(VLOOKUP($B383,'[2]1516 Exp_Rev Access'!$F$7:$FS$310,19,FALSE)),"",VLOOKUP($B383,'[2]1516 Exp_Rev Access'!$F$7:$FS$310,19,FALSE))</f>
        <v>0</v>
      </c>
      <c r="AC383" s="90">
        <f>IF(ISNA(VLOOKUP($B383,'[2]1516 Exp_Rev Access'!$F$7:$FS$310,20,FALSE)),"",VLOOKUP($B383,'[2]1516 Exp_Rev Access'!$F$7:$FS$310,20,FALSE))</f>
        <v>0</v>
      </c>
      <c r="AD383" s="90">
        <f>IF(ISNA(VLOOKUP($B383,'[2]1516 Exp_Rev Access'!$F$7:$FS$310,21,FALSE)),"",VLOOKUP($B383,'[2]1516 Exp_Rev Access'!$F$7:$FS$310,21,FALSE))</f>
        <v>136806.17000000001</v>
      </c>
      <c r="AE383" s="90">
        <f>IF(ISNA(VLOOKUP($B383,'[2]1516 Exp_Rev Access'!$F$7:$FS$310,22,FALSE)),"",VLOOKUP($B383,'[2]1516 Exp_Rev Access'!$F$7:$FS$310,22,FALSE))</f>
        <v>19702.28</v>
      </c>
      <c r="AF383" s="90">
        <f>IF(ISNA(VLOOKUP($B383,'[2]1516 Exp_Rev Access'!$F$7:$FS$310,23,FALSE)),"",VLOOKUP($B383,'[2]1516 Exp_Rev Access'!$F$7:$FS$310,23,FALSE))</f>
        <v>0</v>
      </c>
      <c r="AG383" s="90">
        <f>IF(ISNA(VLOOKUP($B383,'[2]1516 Exp_Rev Access'!$F$7:$FS$310,24,FALSE)),"",VLOOKUP($B383,'[2]1516 Exp_Rev Access'!$F$7:$FS$310,24,FALSE))</f>
        <v>14827.39</v>
      </c>
      <c r="AH383" s="90">
        <f>IF(ISNA(VLOOKUP($B383,'[2]1516 Exp_Rev Access'!$F$7:$FS$310,25,FALSE)),"",VLOOKUP($B383,'[2]1516 Exp_Rev Access'!$F$7:$FS$310,25,FALSE))</f>
        <v>2358.14</v>
      </c>
      <c r="AI383" s="90">
        <f>IF(ISNA(VLOOKUP($B383,'[2]1516 Exp_Rev Access'!$F$7:$FS$310,26,FALSE)),"",VLOOKUP($B383,'[2]1516 Exp_Rev Access'!$F$7:$FS$310,26,FALSE))</f>
        <v>38910.51</v>
      </c>
      <c r="AJ383" s="90">
        <f>IF(ISNA(VLOOKUP($B383,'[2]1516 Exp_Rev Access'!$F$7:$FS$310,27,FALSE)),"",VLOOKUP($B383,'[2]1516 Exp_Rev Access'!$F$7:$FS$310,27,FALSE))</f>
        <v>8363.07</v>
      </c>
      <c r="AK383" s="90">
        <f>IF(ISNA(VLOOKUP($B383,'[2]1516 Exp_Rev Access'!$F$7:$FS$310,28,FALSE)),"",VLOOKUP($B383,'[2]1516 Exp_Rev Access'!$F$7:$FS$310,28,FALSE))</f>
        <v>88443.91</v>
      </c>
      <c r="AL383" s="90">
        <f>IF(ISNA(VLOOKUP($B383,'[2]1516 Exp_Rev Access'!$F$7:$FS$310,29,FALSE)),"",VLOOKUP($B383,'[2]1516 Exp_Rev Access'!$F$7:$FS$310,29,FALSE))</f>
        <v>107646.92</v>
      </c>
      <c r="AM383" s="53">
        <f t="shared" si="923"/>
        <v>436303.98000000004</v>
      </c>
      <c r="AN383" s="92">
        <f t="shared" si="924"/>
        <v>2.2184883618943538E-2</v>
      </c>
      <c r="AO383" s="68">
        <f t="shared" si="925"/>
        <v>250.87485121871285</v>
      </c>
      <c r="AP383" s="90">
        <f>IF(ISNA(VLOOKUP($B383,'[2]1516 Exp_Rev Access'!$F$7:$FS$310,30,FALSE)),"",VLOOKUP($B383,'[2]1516 Exp_Rev Access'!$F$7:$FS$310,30,FALSE))</f>
        <v>10623184.82</v>
      </c>
      <c r="AQ383" s="90">
        <f>IF(ISNA(VLOOKUP($B383,'[2]1516 Exp_Rev Access'!$F$7:$FS$310,31,FALSE)),"",VLOOKUP($B383,'[2]1516 Exp_Rev Access'!$F$7:$FS$310,31,FALSE))</f>
        <v>284866.05</v>
      </c>
      <c r="AR383" s="90">
        <f>IF(ISNA(VLOOKUP($B383,'[2]1516 Exp_Rev Access'!$F$7:$FS$310,32,FALSE)),"",VLOOKUP($B383,'[2]1516 Exp_Rev Access'!$F$7:$FS$310,32,FALSE))</f>
        <v>443466.16</v>
      </c>
      <c r="AS383" s="90">
        <f>IF(ISNA(VLOOKUP($B383,'[2]1516 Exp_Rev Access'!$F$7:$FS$310,33,FALSE)),"",VLOOKUP($B383,'[2]1516 Exp_Rev Access'!$F$7:$FS$310,33,FALSE))</f>
        <v>0</v>
      </c>
      <c r="AT383" s="90">
        <f>IF(ISNA(VLOOKUP($B383,'[2]1516 Exp_Rev Access'!$F$7:$FS$310,34,FALSE)),"",VLOOKUP($B383,'[2]1516 Exp_Rev Access'!$F$7:$FS$310,34,FALSE))</f>
        <v>0</v>
      </c>
      <c r="AU383" s="53">
        <f t="shared" si="926"/>
        <v>11351517.030000001</v>
      </c>
      <c r="AV383" s="93">
        <f t="shared" si="927"/>
        <v>0.57719410262772675</v>
      </c>
      <c r="AW383" s="53">
        <f t="shared" si="928"/>
        <v>6527.1239240309824</v>
      </c>
      <c r="AX383" s="90">
        <f>IF(ISNA(VLOOKUP($B383,'[2]1516 Exp_Rev Access'!$F$7:$FS$310,35,FALSE)),"",VLOOKUP($B383,'[2]1516 Exp_Rev Access'!$F$7:$FS$310,35,FALSE))</f>
        <v>0</v>
      </c>
      <c r="AY383" s="90">
        <f>IF(ISNA(VLOOKUP($B383,'[2]1516 Exp_Rev Access'!$F$7:$FS$310,36,FALSE)),"",VLOOKUP($B383,'[2]1516 Exp_Rev Access'!$F$7:$FS$310,36,FALSE))</f>
        <v>1244460.8500000001</v>
      </c>
      <c r="AZ383" s="90">
        <f>IF(ISNA(VLOOKUP($B383,'[2]1516 Exp_Rev Access'!$F$7:$FS$310,37,FALSE)),"",VLOOKUP($B383,'[2]1516 Exp_Rev Access'!$F$7:$FS$310,37,FALSE))</f>
        <v>39659.99</v>
      </c>
      <c r="BA383" s="90">
        <f>IF(ISNA(VLOOKUP($B383,'[2]1516 Exp_Rev Access'!$F$7:$FS$310,38,FALSE)),"",VLOOKUP($B383,'[2]1516 Exp_Rev Access'!$F$7:$FS$310,38,FALSE))</f>
        <v>0</v>
      </c>
      <c r="BB383" s="90">
        <f>IF(ISNA(VLOOKUP($B383,'[2]1516 Exp_Rev Access'!$F$7:$FS$310,39,FALSE)),"",VLOOKUP($B383,'[2]1516 Exp_Rev Access'!$F$7:$FS$310,39,FALSE))</f>
        <v>0</v>
      </c>
      <c r="BC383" s="90">
        <f>IF(ISNA(VLOOKUP($B383,'[2]1516 Exp_Rev Access'!$F$7:$FS$310,40,FALSE)),"",VLOOKUP($B383,'[2]1516 Exp_Rev Access'!$F$7:$FS$310,40,FALSE))</f>
        <v>310465.01</v>
      </c>
      <c r="BD383" s="90">
        <f>IF(ISNA(VLOOKUP($B383,'[2]1516 Exp_Rev Access'!$F$7:$FS$310,41,FALSE)),"",VLOOKUP($B383,'[2]1516 Exp_Rev Access'!$F$7:$FS$310,41,FALSE))</f>
        <v>0</v>
      </c>
      <c r="BE383" s="90">
        <f>IF(ISNA(VLOOKUP($B383,'[2]1516 Exp_Rev Access'!$F$7:$FS$310,42,FALSE)),"",VLOOKUP($B383,'[2]1516 Exp_Rev Access'!$F$7:$FS$310,42,FALSE))</f>
        <v>74878.42</v>
      </c>
      <c r="BF383" s="90">
        <f>IF(ISNA(VLOOKUP($B383,'[2]1516 Exp_Rev Access'!$F$7:$FS$310,43,FALSE)),"",VLOOKUP($B383,'[2]1516 Exp_Rev Access'!$F$7:$FS$310,43,FALSE))</f>
        <v>0</v>
      </c>
      <c r="BG383" s="90">
        <f>IF(ISNA(VLOOKUP($B383,'[2]1516 Exp_Rev Access'!$F$7:$FS$310,44,FALSE)),"",VLOOKUP($B383,'[2]1516 Exp_Rev Access'!$F$7:$FS$310,44,FALSE))</f>
        <v>161515.18</v>
      </c>
      <c r="BH383" s="90">
        <f>IF(ISNA(VLOOKUP($B383,'[2]1516 Exp_Rev Access'!$F$7:$FS$310,45,FALSE)),"",VLOOKUP($B383,'[2]1516 Exp_Rev Access'!$F$7:$FS$310,45,FALSE))</f>
        <v>17191.330000000002</v>
      </c>
      <c r="BI383" s="90">
        <f>IF(ISNA(VLOOKUP($B383,'[2]1516 Exp_Rev Access'!$F$7:$FS$310,46,FALSE)),"",VLOOKUP($B383,'[2]1516 Exp_Rev Access'!$F$7:$FS$310,46,FALSE))</f>
        <v>0</v>
      </c>
      <c r="BJ383" s="90">
        <f>IF(ISNA(VLOOKUP($B383,'[2]1516 Exp_Rev Access'!$F$7:$FS$310,47,FALSE)),"",VLOOKUP($B383,'[2]1516 Exp_Rev Access'!$F$7:$FS$310,47,FALSE))</f>
        <v>9648.17</v>
      </c>
      <c r="BK383" s="90">
        <f>IF(ISNA(VLOOKUP($B383,'[2]1516 Exp_Rev Access'!$F$7:$FS$310,48,FALSE)),"",VLOOKUP($B383,'[2]1516 Exp_Rev Access'!$F$7:$FS$310,48,FALSE))</f>
        <v>756482.37</v>
      </c>
      <c r="BL383" s="90">
        <f>IF(ISNA(VLOOKUP($B383,'[2]1516 Exp_Rev Access'!$F$7:$FS$310,49,FALSE)),"",VLOOKUP($B383,'[2]1516 Exp_Rev Access'!$F$7:$FS$310,49,FALSE))</f>
        <v>0</v>
      </c>
      <c r="BM383" s="90">
        <f>IF(ISNA(VLOOKUP($B383,'[2]1516 Exp_Rev Access'!$F$7:$FS$310,50,FALSE)),"",VLOOKUP($B383,'[2]1516 Exp_Rev Access'!$F$7:$FS$310,50,FALSE))</f>
        <v>0</v>
      </c>
      <c r="BN383" s="90">
        <f>IF(ISNA(VLOOKUP($B383,'[2]1516 Exp_Rev Access'!$F$7:$FS$310,51,FALSE)),"",VLOOKUP($B383,'[2]1516 Exp_Rev Access'!$F$7:$FS$310,51,FALSE))</f>
        <v>0</v>
      </c>
      <c r="BO383" s="90">
        <f>IF(ISNA(VLOOKUP($B383,'[2]1516 Exp_Rev Access'!$F$7:$FS$310,52,FALSE)),"",VLOOKUP($B383,'[2]1516 Exp_Rev Access'!$F$7:$FS$310,52,FALSE))</f>
        <v>0</v>
      </c>
      <c r="BP383" s="90">
        <f>IF(ISNA(VLOOKUP($B383,'[2]1516 Exp_Rev Access'!$F$7:$FS$310,53,FALSE)),"",VLOOKUP($B383,'[2]1516 Exp_Rev Access'!$F$7:$FS$310,53,FALSE))</f>
        <v>0</v>
      </c>
      <c r="BQ383" s="90">
        <f>IF(ISNA(VLOOKUP($B383,'[2]1516 Exp_Rev Access'!$F$7:$FS$310,54,FALSE)),"",VLOOKUP($B383,'[2]1516 Exp_Rev Access'!$F$7:$FS$310,54,FALSE))</f>
        <v>0</v>
      </c>
      <c r="BR383" s="90">
        <f>IF(ISNA(VLOOKUP($B383,'[2]1516 Exp_Rev Access'!$F$7:$FS$310,55,FALSE)),"",VLOOKUP($B383,'[2]1516 Exp_Rev Access'!$F$7:$FS$310,55,FALSE))</f>
        <v>0</v>
      </c>
      <c r="BS383" s="90">
        <f>IF(ISNA(VLOOKUP($B383,'[2]1516 Exp_Rev Access'!$F$7:$FS$310,56,FALSE)),"",VLOOKUP($B383,'[2]1516 Exp_Rev Access'!$F$7:$FS$310,56,FALSE))</f>
        <v>0</v>
      </c>
      <c r="BT383" s="90">
        <f>IF(ISNA(VLOOKUP($B383,'[2]1516 Exp_Rev Access'!$F$7:$FS$310,57,FALSE)),"",VLOOKUP($B383,'[2]1516 Exp_Rev Access'!$F$7:$FS$310,57,FALSE))</f>
        <v>0</v>
      </c>
      <c r="BU383" s="90">
        <f>IF(ISNA(VLOOKUP($B383,'[2]1516 Exp_Rev Access'!$F$7:$FS$310,58,FALSE)),"",VLOOKUP($B383,'[2]1516 Exp_Rev Access'!$F$7:$FS$310,58,FALSE))</f>
        <v>0</v>
      </c>
      <c r="BV383" s="53">
        <f t="shared" si="929"/>
        <v>2614301.3199999998</v>
      </c>
      <c r="BW383" s="92">
        <f t="shared" si="930"/>
        <v>0.13293018901420625</v>
      </c>
      <c r="BX383" s="68">
        <f t="shared" si="931"/>
        <v>1503.2236348059087</v>
      </c>
      <c r="BY383" s="90">
        <f>IF(ISNA(VLOOKUP($B383,'[2]1516 Exp_Rev Access'!$F$7:$FS$310,59,FALSE)),"",VLOOKUP($B383,'[2]1516 Exp_Rev Access'!$F$7:$FS$310,59,FALSE))</f>
        <v>0</v>
      </c>
      <c r="BZ383" s="90">
        <f>IF(ISNA(VLOOKUP($B383,'[2]1516 Exp_Rev Access'!$F$7:$FS$310,60,FALSE)),"",VLOOKUP($B383,'[2]1516 Exp_Rev Access'!$F$7:$FS$310,60,FALSE))</f>
        <v>0</v>
      </c>
      <c r="CA383" s="90">
        <f>IF(ISNA(VLOOKUP($B383,'[2]1516 Exp_Rev Access'!$F$7:$FS$310,61,FALSE)),"",VLOOKUP($B383,'[2]1516 Exp_Rev Access'!$F$7:$FS$310,61,FALSE))</f>
        <v>0</v>
      </c>
      <c r="CB383" s="90">
        <f>IF(ISNA(VLOOKUP($B383,'[2]1516 Exp_Rev Access'!$F$7:$FS$310,62,FALSE)),"",VLOOKUP($B383,'[2]1516 Exp_Rev Access'!$F$7:$FS$310,62,FALSE))</f>
        <v>0</v>
      </c>
      <c r="CC383" s="90">
        <f>IF(ISNA(VLOOKUP($B383,'[2]1516 Exp_Rev Access'!$F$7:$FS$310,63,FALSE)),"",VLOOKUP($B383,'[2]1516 Exp_Rev Access'!$F$7:$FS$310,63,FALSE))</f>
        <v>26135</v>
      </c>
      <c r="CD383" s="90">
        <f>IF(ISNA(VLOOKUP($B383,'[2]1516 Exp_Rev Access'!$F$7:$FS$310,64,FALSE)),"",VLOOKUP($B383,'[2]1516 Exp_Rev Access'!$F$7:$FS$310,64,FALSE))</f>
        <v>0</v>
      </c>
      <c r="CE383" s="53">
        <f t="shared" si="932"/>
        <v>26135</v>
      </c>
      <c r="CF383" s="92">
        <f t="shared" si="933"/>
        <v>1.3288944404795239E-3</v>
      </c>
      <c r="CG383" s="94">
        <f t="shared" si="934"/>
        <v>15.027628756907191</v>
      </c>
      <c r="CH383" s="90">
        <f>IF(ISNA(VLOOKUP($B383,'[2]1516 Exp_Rev Access'!$F$7:$FS$310,65,FALSE)),"",VLOOKUP($B383,'[2]1516 Exp_Rev Access'!$F$7:$FS$310,65,FALSE))</f>
        <v>0</v>
      </c>
      <c r="CI383" s="90">
        <f>IF(ISNA(VLOOKUP($B383,'[2]1516 Exp_Rev Access'!$F$7:$FS$310,66,FALSE)),"",VLOOKUP($B383,'[2]1516 Exp_Rev Access'!$F$7:$FS$310,66,FALSE))</f>
        <v>0</v>
      </c>
      <c r="CJ383" s="90">
        <f>IF(ISNA(VLOOKUP($B383,'[2]1516 Exp_Rev Access'!$F$7:$FS$310,67,FALSE)),"",VLOOKUP($B383,'[2]1516 Exp_Rev Access'!$F$7:$FS$310,67,FALSE))</f>
        <v>0</v>
      </c>
      <c r="CK383" s="90">
        <f>IF(ISNA(VLOOKUP($B383,'[2]1516 Exp_Rev Access'!$F$7:$FS$310,68,FALSE)),"",VLOOKUP($B383,'[2]1516 Exp_Rev Access'!$F$7:$FS$310,68,FALSE))</f>
        <v>0</v>
      </c>
      <c r="CL383" s="90">
        <f>IF(ISNA(VLOOKUP($B383,'[2]1516 Exp_Rev Access'!$F$7:$FS$310,69,FALSE)),"",VLOOKUP($B383,'[2]1516 Exp_Rev Access'!$F$7:$FS$310,69,FALSE))</f>
        <v>0</v>
      </c>
      <c r="CM383" s="90">
        <f>IF(ISNA(VLOOKUP($B383,'[2]1516 Exp_Rev Access'!$F$7:$FS$310,70,FALSE)),"",VLOOKUP($B383,'[2]1516 Exp_Rev Access'!$F$7:$FS$310,70,FALSE))</f>
        <v>0</v>
      </c>
      <c r="CN383" s="90">
        <f>IF(ISNA(VLOOKUP($B383,'[2]1516 Exp_Rev Access'!$F$7:$FS$310,71,FALSE)),"",VLOOKUP($B383,'[2]1516 Exp_Rev Access'!$F$7:$FS$310,71,FALSE))</f>
        <v>0</v>
      </c>
      <c r="CO383" s="90">
        <f>IF(ISNA(VLOOKUP($B383,'[2]1516 Exp_Rev Access'!$F$7:$FS$310,72,FALSE)),"",VLOOKUP($B383,'[2]1516 Exp_Rev Access'!$F$7:$FS$310,72,FALSE))</f>
        <v>0</v>
      </c>
      <c r="CP383" s="90">
        <f>IF(ISNA(VLOOKUP($B383,'[2]1516 Exp_Rev Access'!$F$7:$FS$310,73,FALSE)),"",VLOOKUP($B383,'[2]1516 Exp_Rev Access'!$F$7:$FS$310,73,FALSE))</f>
        <v>0</v>
      </c>
      <c r="CQ383" s="90">
        <f>IF(ISNA(VLOOKUP($B383,'[2]1516 Exp_Rev Access'!$F$7:$FS$310,74,FALSE)),"",VLOOKUP($B383,'[2]1516 Exp_Rev Access'!$F$7:$FS$310,74,FALSE))</f>
        <v>319644</v>
      </c>
      <c r="CR383" s="90">
        <f>IF(ISNA(VLOOKUP($B383,'[2]1516 Exp_Rev Access'!$F$7:$FS$310,75,FALSE)),"",VLOOKUP($B383,'[2]1516 Exp_Rev Access'!$F$7:$FS$310,75,FALSE))</f>
        <v>0</v>
      </c>
      <c r="CS383" s="90">
        <f>IF(ISNA(VLOOKUP($B383,'[2]1516 Exp_Rev Access'!$F$7:$FS$310,76,FALSE)),"",VLOOKUP($B383,'[2]1516 Exp_Rev Access'!$F$7:$FS$310,76,FALSE))</f>
        <v>7291</v>
      </c>
      <c r="CT383" s="90">
        <f>IF(ISNA(VLOOKUP($B383,'[2]1516 Exp_Rev Access'!$F$7:$FS$310,77,FALSE)),"",VLOOKUP($B383,'[2]1516 Exp_Rev Access'!$F$7:$FS$310,77,FALSE))</f>
        <v>0</v>
      </c>
      <c r="CU383" s="90">
        <f>IF(ISNA(VLOOKUP($B383,'[2]1516 Exp_Rev Access'!$F$7:$FS$310,78,FALSE)),"",VLOOKUP($B383,'[2]1516 Exp_Rev Access'!$F$7:$FS$310,78,FALSE))</f>
        <v>300917.74</v>
      </c>
      <c r="CV383" s="90">
        <f>IF(ISNA(VLOOKUP($B383,'[2]1516 Exp_Rev Access'!$F$7:$FS$310,79,FALSE)),"",VLOOKUP($B383,'[2]1516 Exp_Rev Access'!$F$7:$FS$310,79,FALSE))</f>
        <v>68413.289999999994</v>
      </c>
      <c r="CW383" s="90">
        <f>IF(ISNA(VLOOKUP($B383,'[2]1516 Exp_Rev Access'!$F$7:$FS$310,80,FALSE)),"",VLOOKUP($B383,'[2]1516 Exp_Rev Access'!$F$7:$FS$310,80,FALSE))</f>
        <v>0</v>
      </c>
      <c r="CX383" s="90">
        <f>IF(ISNA(VLOOKUP($B383,'[2]1516 Exp_Rev Access'!$F$7:$FS$310,81,FALSE)),"",VLOOKUP($B383,'[2]1516 Exp_Rev Access'!$F$7:$FS$310,81,FALSE))</f>
        <v>0</v>
      </c>
      <c r="CY383" s="90">
        <f>IF(ISNA(VLOOKUP($B383,'[2]1516 Exp_Rev Access'!$F$7:$FS$310,82,FALSE)),"",VLOOKUP($B383,'[2]1516 Exp_Rev Access'!$F$7:$FS$310,82,FALSE))</f>
        <v>0</v>
      </c>
      <c r="CZ383" s="90">
        <f>IF(ISNA(VLOOKUP($B383,'[2]1516 Exp_Rev Access'!$F$7:$FS$310,83,FALSE)),"",VLOOKUP($B383,'[2]1516 Exp_Rev Access'!$F$7:$FS$310,83,FALSE))</f>
        <v>0</v>
      </c>
      <c r="DA383" s="90">
        <f>IF(ISNA(VLOOKUP($B383,'[2]1516 Exp_Rev Access'!$F$7:$FS$310,84,FALSE)),"",VLOOKUP($B383,'[2]1516 Exp_Rev Access'!$F$7:$FS$310,84,FALSE))</f>
        <v>0</v>
      </c>
      <c r="DB383" s="90">
        <f>IF(ISNA(VLOOKUP($B383,'[2]1516 Exp_Rev Access'!$F$7:$FS$310,85,FALSE)),"",VLOOKUP($B383,'[2]1516 Exp_Rev Access'!$F$7:$FS$310,85,FALSE))</f>
        <v>16726</v>
      </c>
      <c r="DC383" s="90">
        <f>IF(ISNA(VLOOKUP($B383,'[2]1516 Exp_Rev Access'!$F$7:$FS$310,86,FALSE)),"",VLOOKUP($B383,'[2]1516 Exp_Rev Access'!$F$7:$FS$310,86,FALSE))</f>
        <v>0</v>
      </c>
      <c r="DD383" s="90">
        <f>IF(ISNA(VLOOKUP($B383,'[2]1516 Exp_Rev Access'!$F$7:$FS$310,87,FALSE)),"",VLOOKUP($B383,'[2]1516 Exp_Rev Access'!$F$7:$FS$310,87,FALSE))</f>
        <v>0</v>
      </c>
      <c r="DE383" s="90">
        <f>IF(ISNA(VLOOKUP($B383,'[2]1516 Exp_Rev Access'!$F$7:$FS$310,88,FALSE)),"",VLOOKUP($B383,'[2]1516 Exp_Rev Access'!$F$7:$FS$310,88,FALSE))</f>
        <v>0</v>
      </c>
      <c r="DF383" s="90">
        <f>IF(ISNA(VLOOKUP($B383,'[2]1516 Exp_Rev Access'!$F$7:$FS$310,89,FALSE)),"",VLOOKUP($B383,'[2]1516 Exp_Rev Access'!$F$7:$FS$310,89,FALSE))</f>
        <v>0</v>
      </c>
      <c r="DG383" s="90">
        <f>IF(ISNA(VLOOKUP($B383,'[2]1516 Exp_Rev Access'!$F$7:$FS$310,90,FALSE)),"",VLOOKUP($B383,'[2]1516 Exp_Rev Access'!$F$7:$FS$310,90,FALSE))</f>
        <v>0</v>
      </c>
      <c r="DH383" s="90">
        <f>IF(ISNA(VLOOKUP($B383,'[2]1516 Exp_Rev Access'!$F$7:$FS$310,91,FALSE)),"",VLOOKUP($B383,'[2]1516 Exp_Rev Access'!$F$7:$FS$310,91,FALSE))</f>
        <v>0</v>
      </c>
      <c r="DI383" s="90">
        <f>IF(ISNA(VLOOKUP($B383,'[2]1516 Exp_Rev Access'!$F$7:$FS$310,92,FALSE)),"",VLOOKUP($B383,'[2]1516 Exp_Rev Access'!$F$7:$FS$310,92,FALSE))</f>
        <v>339975.08</v>
      </c>
      <c r="DJ383" s="90">
        <f>IF(ISNA(VLOOKUP($B383,'[2]1516 Exp_Rev Access'!$F$7:$FS$310,93,FALSE)),"",VLOOKUP($B383,'[2]1516 Exp_Rev Access'!$F$7:$FS$310,93,FALSE))</f>
        <v>0</v>
      </c>
      <c r="DK383" s="90">
        <f>IF(ISNA(VLOOKUP($B383,'[2]1516 Exp_Rev Access'!$F$7:$FS$310,94,FALSE)),"",VLOOKUP($B383,'[2]1516 Exp_Rev Access'!$F$7:$FS$310,94,FALSE))</f>
        <v>0</v>
      </c>
      <c r="DL383" s="90">
        <f>IF(ISNA(VLOOKUP($B383,'[2]1516 Exp_Rev Access'!$F$7:$FS$310,95,FALSE)),"",VLOOKUP($B383,'[2]1516 Exp_Rev Access'!$F$7:$FS$310,95,FALSE))</f>
        <v>0</v>
      </c>
      <c r="DM383" s="90">
        <f>IF(ISNA(VLOOKUP($B383,'[2]1516 Exp_Rev Access'!$F$7:$FS$310,96,FALSE)),"",VLOOKUP($B383,'[2]1516 Exp_Rev Access'!$F$7:$FS$310,96,FALSE))</f>
        <v>0</v>
      </c>
      <c r="DN383" s="90">
        <f>IF(ISNA(VLOOKUP($B383,'[2]1516 Exp_Rev Access'!$F$7:$FS$310,97,FALSE)),"",VLOOKUP($B383,'[2]1516 Exp_Rev Access'!$F$7:$FS$310,97,FALSE))</f>
        <v>0</v>
      </c>
      <c r="DO383" s="90">
        <f>IF(ISNA(VLOOKUP($B383,'[2]1516 Exp_Rev Access'!$F$7:$FS$310,98,FALSE)),"",VLOOKUP($B383,'[2]1516 Exp_Rev Access'!$F$7:$FS$310,98,FALSE))</f>
        <v>0</v>
      </c>
      <c r="DP383" s="90">
        <f>IF(ISNA(VLOOKUP($B383,'[2]1516 Exp_Rev Access'!$F$7:$FS$310,99,FALSE)),"",VLOOKUP($B383,'[2]1516 Exp_Rev Access'!$F$7:$FS$310,99,FALSE))</f>
        <v>0</v>
      </c>
      <c r="DQ383" s="90">
        <f>IF(ISNA(VLOOKUP($B383,'[2]1516 Exp_Rev Access'!$F$7:$FS$310,100,FALSE)),"",VLOOKUP($B383,'[2]1516 Exp_Rev Access'!$F$7:$FS$310,100,FALSE))</f>
        <v>0</v>
      </c>
      <c r="DR383" s="90">
        <f>IF(ISNA(VLOOKUP($B383,'[2]1516 Exp_Rev Access'!$F$7:$FS$310,101,FALSE)),"",VLOOKUP($B383,'[2]1516 Exp_Rev Access'!$F$7:$FS$310,101,FALSE))</f>
        <v>0</v>
      </c>
      <c r="DS383" s="90">
        <f>IF(ISNA(VLOOKUP($B383,'[2]1516 Exp_Rev Access'!$F$7:$FS$310,102,FALSE)),"",VLOOKUP($B383,'[2]1516 Exp_Rev Access'!$F$7:$FS$310,102,FALSE))</f>
        <v>0</v>
      </c>
      <c r="DT383" s="90">
        <f>IF(ISNA(VLOOKUP($B383,'[2]1516 Exp_Rev Access'!$F$7:$FS$310,103,FALSE)),"",VLOOKUP($B383,'[2]1516 Exp_Rev Access'!$F$7:$FS$310,103,FALSE))</f>
        <v>0</v>
      </c>
      <c r="DU383" s="90">
        <f>IF(ISNA(VLOOKUP($B383,'[2]1516 Exp_Rev Access'!$F$7:$FS$310,104,FALSE)),"",VLOOKUP($B383,'[2]1516 Exp_Rev Access'!$F$7:$FS$310,104,FALSE))</f>
        <v>0</v>
      </c>
      <c r="DV383" s="90">
        <f>IF(ISNA(VLOOKUP($B383,'[2]1516 Exp_Rev Access'!$F$7:$FS$310,104,FALSE)),"",VLOOKUP($B383,'[2]1516 Exp_Rev Access'!$F$7:$FS$310,104,FALSE))</f>
        <v>0</v>
      </c>
      <c r="DW383" s="90">
        <f>IF(ISNA(VLOOKUP($B383,'[2]1516 Exp_Rev Access'!$F$7:$FS$310,104,FALSE)),"",VLOOKUP($B383,'[2]1516 Exp_Rev Access'!$F$7:$FS$310,104,FALSE))</f>
        <v>0</v>
      </c>
      <c r="DX383" s="90">
        <f>IF(ISNA(VLOOKUP($B383,'[2]1516 Exp_Rev Access'!$F$7:$FS$310,104,FALSE)),"",VLOOKUP($B383,'[2]1516 Exp_Rev Access'!$F$7:$FS$310,104,FALSE))</f>
        <v>0</v>
      </c>
      <c r="DY383" s="90">
        <f>IF(ISNA(VLOOKUP($B383,'[2]1516 Exp_Rev Access'!$F$7:$FS$310,104,FALSE)),"",VLOOKUP($B383,'[2]1516 Exp_Rev Access'!$F$7:$FS$310,104,FALSE))</f>
        <v>0</v>
      </c>
      <c r="DZ383" s="90">
        <f>IF(ISNA(VLOOKUP($B383,'[2]1516 Exp_Rev Access'!$F$7:$FS$310,109,FALSE)),"",VLOOKUP($B383,'[2]1516 Exp_Rev Access'!$F$7:$FS$310,109,FALSE))</f>
        <v>0</v>
      </c>
      <c r="EA383" s="90">
        <f>IF(ISNA(VLOOKUP($B383,'[2]1516 Exp_Rev Access'!$F$7:$FS$310,110,FALSE)),"",VLOOKUP($B383,'[2]1516 Exp_Rev Access'!$F$7:$FS$310,110,FALSE))</f>
        <v>0</v>
      </c>
      <c r="EB383" s="90">
        <f>IF(ISNA(VLOOKUP($B383,'[2]1516 Exp_Rev Access'!$F$7:$FS$310,111,FALSE)),"",VLOOKUP($B383,'[2]1516 Exp_Rev Access'!$F$7:$FS$310,111,FALSE))</f>
        <v>0</v>
      </c>
      <c r="EC383" s="90">
        <f>IF(ISNA(VLOOKUP($B383,'[2]1516 Exp_Rev Access'!$F$7:$FS$310,112,FALSE)),"",VLOOKUP($B383,'[2]1516 Exp_Rev Access'!$F$7:$FS$310,112,FALSE))</f>
        <v>0</v>
      </c>
      <c r="ED383" s="90">
        <f>IF(ISNA(VLOOKUP($B383,'[2]1516 Exp_Rev Access'!$F$7:$FS$310,113,FALSE)),"",VLOOKUP($B383,'[2]1516 Exp_Rev Access'!$F$7:$FS$310,113,FALSE))</f>
        <v>0</v>
      </c>
      <c r="EE383" s="90">
        <f>IF(ISNA(VLOOKUP($B383,'[2]1516 Exp_Rev Access'!$F$7:$FS$310,114,FALSE)),"",VLOOKUP($B383,'[2]1516 Exp_Rev Access'!$F$7:$FS$310,114,FALSE))</f>
        <v>0</v>
      </c>
      <c r="EF383" s="90">
        <f>IF(ISNA(VLOOKUP($B383,'[2]1516 Exp_Rev Access'!$F$7:$FS$310,115,FALSE)),"",VLOOKUP($B383,'[2]1516 Exp_Rev Access'!$F$7:$FS$310,115,FALSE))</f>
        <v>0</v>
      </c>
      <c r="EG383" s="90">
        <f>IF(ISNA(VLOOKUP($B383,'[2]1516 Exp_Rev Access'!$F$7:$FS$310,116,FALSE)),"",VLOOKUP($B383,'[2]1516 Exp_Rev Access'!$F$7:$FS$310,116,FALSE))</f>
        <v>0</v>
      </c>
      <c r="EH383" s="90">
        <f>IF(ISNA(VLOOKUP($B383,'[2]1516 Exp_Rev Access'!$F$7:$FS$310,117,FALSE)),"",VLOOKUP($B383,'[2]1516 Exp_Rev Access'!$F$7:$FS$310,117,FALSE))</f>
        <v>0</v>
      </c>
      <c r="EI383" s="90">
        <f>IF(ISNA(VLOOKUP($B383,'[2]1516 Exp_Rev Access'!$F$7:$FS$310,118,FALSE)),"",VLOOKUP($B383,'[2]1516 Exp_Rev Access'!$F$7:$FS$310,118,FALSE))</f>
        <v>0</v>
      </c>
      <c r="EJ383" s="90">
        <f>IF(ISNA(VLOOKUP($B383,'[2]1516 Exp_Rev Access'!$F$7:$FS$310,119,FALSE)),"",VLOOKUP($B383,'[2]1516 Exp_Rev Access'!$F$7:$FS$310,119,FALSE))</f>
        <v>0</v>
      </c>
      <c r="EK383" s="90">
        <f>IF(ISNA(VLOOKUP($B383,'[2]1516 Exp_Rev Access'!$F$7:$FS$310,120,FALSE)),"",VLOOKUP($B383,'[2]1516 Exp_Rev Access'!$F$7:$FS$310,120,FALSE))</f>
        <v>0</v>
      </c>
      <c r="EL383" s="90">
        <f>IF(ISNA(VLOOKUP($B383,'[2]1516 Exp_Rev Access'!$F$7:$FS$310,121,FALSE)),"",VLOOKUP($B383,'[2]1516 Exp_Rev Access'!$F$7:$FS$310,121,FALSE))</f>
        <v>0</v>
      </c>
      <c r="EM383" s="90">
        <f>IF(ISNA(VLOOKUP($B383,'[2]1516 Exp_Rev Access'!$F$7:$FS$310,122,FALSE)),"",VLOOKUP($B383,'[2]1516 Exp_Rev Access'!$F$7:$FS$310,122,FALSE))</f>
        <v>0</v>
      </c>
      <c r="EN383" s="90">
        <f>IF(ISNA(VLOOKUP($B383,'[2]1516 Exp_Rev Access'!$F$7:$FS$310,123,FALSE)),"",VLOOKUP($B383,'[2]1516 Exp_Rev Access'!$F$7:$FS$310,123,FALSE))</f>
        <v>0</v>
      </c>
      <c r="EO383" s="90">
        <f>IF(ISNA(VLOOKUP($B383,'[2]1516 Exp_Rev Access'!$F$7:$FS$310,124,FALSE)),"",VLOOKUP($B383,'[2]1516 Exp_Rev Access'!$F$7:$FS$310,124,FALSE))</f>
        <v>0</v>
      </c>
      <c r="EP383" s="90">
        <f>IF(ISNA(VLOOKUP($B383,'[2]1516 Exp_Rev Access'!$F$7:$FS$310,125,FALSE)),"",VLOOKUP($B383,'[2]1516 Exp_Rev Access'!$F$7:$FS$310,125,FALSE))</f>
        <v>0</v>
      </c>
      <c r="EQ383" s="90">
        <f>IF(ISNA(VLOOKUP($B383,'[2]1516 Exp_Rev Access'!$F$7:$FS$310,126,FALSE)),"",VLOOKUP($B383,'[2]1516 Exp_Rev Access'!$F$7:$FS$310,126,FALSE))</f>
        <v>0</v>
      </c>
      <c r="ER383" s="90">
        <f>IF(ISNA(VLOOKUP($B383,'[2]1516 Exp_Rev Access'!$F$7:$FS$310,127,FALSE)),"",VLOOKUP($B383,'[2]1516 Exp_Rev Access'!$F$7:$FS$310,127,FALSE))</f>
        <v>0</v>
      </c>
      <c r="ES383" s="90">
        <f>IF(ISNA(VLOOKUP($B383,'[2]1516 Exp_Rev Access'!$F$7:$FS$310,128,FALSE)),"",VLOOKUP($B383,'[2]1516 Exp_Rev Access'!$F$7:$FS$310,128,FALSE))</f>
        <v>0</v>
      </c>
      <c r="ET383" s="90">
        <f>IF(ISNA(VLOOKUP($B383,'[2]1516 Exp_Rev Access'!$F$7:$FS$310,129,FALSE)),"",VLOOKUP($B383,'[2]1516 Exp_Rev Access'!$F$7:$FS$310,129,FALSE))</f>
        <v>0</v>
      </c>
      <c r="EU383" s="90">
        <f>IF(ISNA(VLOOKUP($B383,'[2]1516 Exp_Rev Access'!$F$7:$FS$310,130,FALSE)),"",VLOOKUP($B383,'[2]1516 Exp_Rev Access'!$F$7:$FS$310,130,FALSE))</f>
        <v>0</v>
      </c>
      <c r="EV383" s="90">
        <f>IF(ISNA(VLOOKUP($B383,'[2]1516 Exp_Rev Access'!$F$7:$FS$310,131,FALSE)),"",VLOOKUP($B383,'[2]1516 Exp_Rev Access'!$F$7:$FS$310,131,FALSE))</f>
        <v>0</v>
      </c>
      <c r="EW383" s="90">
        <f>IF(ISNA(VLOOKUP($B383,'[2]1516 Exp_Rev Access'!$F$7:$FS$310,132,FALSE)),"",VLOOKUP($B383,'[2]1516 Exp_Rev Access'!$F$7:$FS$310,132,FALSE))</f>
        <v>0</v>
      </c>
      <c r="EX383" s="90">
        <f>IF(ISNA(VLOOKUP($B383,'[2]1516 Exp_Rev Access'!$F$7:$FS$310,133,FALSE)),"",VLOOKUP($B383,'[2]1516 Exp_Rev Access'!$F$7:$FS$310,133,FALSE))</f>
        <v>0</v>
      </c>
      <c r="EY383" s="90">
        <f>IF(ISNA(VLOOKUP($B383,'[2]1516 Exp_Rev Access'!$F$7:$FS$310,134,FALSE)),"",VLOOKUP($B383,'[2]1516 Exp_Rev Access'!$F$7:$FS$310,134,FALSE))</f>
        <v>0</v>
      </c>
      <c r="EZ383" s="90">
        <f>IF(ISNA(VLOOKUP($B383,'[2]1516 Exp_Rev Access'!$F$7:$FS$310,135,FALSE)),"",VLOOKUP($B383,'[2]1516 Exp_Rev Access'!$F$7:$FS$310,135,FALSE))</f>
        <v>0</v>
      </c>
      <c r="FA383" s="90">
        <f>IF(ISNA(VLOOKUP($B383,'[2]1516 Exp_Rev Access'!$F$7:$FS$310,136,FALSE)),"",VLOOKUP($B383,'[2]1516 Exp_Rev Access'!$F$7:$FS$310,136,FALSE))</f>
        <v>0</v>
      </c>
      <c r="FB383" s="90">
        <f>IF(ISNA(VLOOKUP($B383,'[2]1516 Exp_Rev Access'!$F$7:$FS$310,137,FALSE)),"",VLOOKUP($B383,'[2]1516 Exp_Rev Access'!$F$7:$FS$310,137,FALSE))</f>
        <v>0</v>
      </c>
      <c r="FC383" s="90">
        <f>IF(ISNA(VLOOKUP($B383,'[2]1516 Exp_Rev Access'!$F$7:$FS$310,138,FALSE)),"",VLOOKUP($B383,'[2]1516 Exp_Rev Access'!$F$7:$FS$310,138,FALSE))</f>
        <v>0</v>
      </c>
      <c r="FD383" s="90">
        <f>IF(ISNA(VLOOKUP($B383,'[2]1516 Exp_Rev Access'!$F$7:$FS$310,139,FALSE)),"",VLOOKUP($B383,'[2]1516 Exp_Rev Access'!$F$7:$FS$310,139,FALSE))</f>
        <v>0</v>
      </c>
      <c r="FE383" s="90">
        <f>IF(ISNA(VLOOKUP($B383,'[2]1516 Exp_Rev Access'!$F$7:$FS$310,140,FALSE)),"",VLOOKUP($B383,'[2]1516 Exp_Rev Access'!$F$7:$FS$310,140,FALSE))</f>
        <v>0</v>
      </c>
      <c r="FF383" s="90">
        <f>IF(ISNA(VLOOKUP($B383,'[2]1516 Exp_Rev Access'!$F$7:$FS$310,141,FALSE)),"",VLOOKUP($B383,'[2]1516 Exp_Rev Access'!$F$7:$FS$310,141,FALSE))</f>
        <v>0</v>
      </c>
      <c r="FG383" s="90">
        <f>IF(ISNA(VLOOKUP($B383,'[2]1516 Exp_Rev Access'!$F$7:$FS$310,142,FALSE)),"",VLOOKUP($B383,'[2]1516 Exp_Rev Access'!$F$7:$FS$310,142,FALSE))</f>
        <v>0</v>
      </c>
      <c r="FH383" s="90">
        <f>IF(ISNA(VLOOKUP($B383,'[2]1516 Exp_Rev Access'!$F$7:$FS$310,143,FALSE)),"",VLOOKUP($B383,'[2]1516 Exp_Rev Access'!$F$7:$FS$310,143,FALSE))</f>
        <v>0</v>
      </c>
      <c r="FI383" s="90">
        <f>IF(ISNA(VLOOKUP($B383,'[2]1516 Exp_Rev Access'!$F$7:$FS$310,144,FALSE)),"",VLOOKUP($B383,'[2]1516 Exp_Rev Access'!$F$7:$FS$310,144,FALSE))</f>
        <v>0</v>
      </c>
      <c r="FJ383" s="90">
        <f>IF(ISNA(VLOOKUP($B383,'[2]1516 Exp_Rev Access'!$F$7:$FS$310,145,FALSE)),"",VLOOKUP($B383,'[2]1516 Exp_Rev Access'!$F$7:$FS$310,145,FALSE))</f>
        <v>0</v>
      </c>
      <c r="FK383" s="90">
        <f>IF(ISNA(VLOOKUP($B383,'[2]1516 Exp_Rev Access'!$F$7:$FS$310,146,FALSE)),"",VLOOKUP($B383,'[2]1516 Exp_Rev Access'!$F$7:$FS$310,146,FALSE))</f>
        <v>0</v>
      </c>
      <c r="FL383" s="90">
        <f>IF(ISNA(VLOOKUP($B383,'[2]1516 Exp_Rev Access'!$F$7:$FS$310,1147,FALSE)),"",VLOOKUP($B383,'[2]1516 Exp_Rev Access'!$F$7:$FS$310,147,FALSE))</f>
        <v>0</v>
      </c>
      <c r="FM383" s="90">
        <f>IF(ISNA(VLOOKUP($B383,'[2]1516 Exp_Rev Access'!$F$7:$FS$310,148,FALSE)),"",VLOOKUP($B383,'[2]1516 Exp_Rev Access'!$F$7:$FS$310,148,FALSE))</f>
        <v>0</v>
      </c>
      <c r="FN383" s="90">
        <f>IF(ISNA(VLOOKUP($B383,'[2]1516 Exp_Rev Access'!$F$7:$FS$310,149,FALSE)),"",VLOOKUP($B383,'[2]1516 Exp_Rev Access'!$F$7:$FS$310,149,FALSE))</f>
        <v>0</v>
      </c>
      <c r="FO383" s="90">
        <f>IF(ISNA(VLOOKUP($B383,'[2]1516 Exp_Rev Access'!$F$7:$FS$310,150,FALSE)),"",VLOOKUP($B383,'[2]1516 Exp_Rev Access'!$F$7:$FS$310,150,FALSE))</f>
        <v>0</v>
      </c>
      <c r="FP383" s="90">
        <f>IF(ISNA(VLOOKUP($B383,'[2]1516 Exp_Rev Access'!$F$7:$FS$310,151,FALSE)),"",VLOOKUP($B383,'[2]1516 Exp_Rev Access'!$F$7:$FS$310,151,FALSE))</f>
        <v>0</v>
      </c>
      <c r="FQ383" s="90">
        <f>IF(ISNA(VLOOKUP($B383,'[2]1516 Exp_Rev Access'!$F$7:$FS$310,152,FALSE)),"",VLOOKUP($B383,'[2]1516 Exp_Rev Access'!$F$7:$FS$310,152,FALSE))</f>
        <v>0</v>
      </c>
      <c r="FR383" s="90">
        <f>IF(ISNA(VLOOKUP($B383,'[2]1516 Exp_Rev Access'!$F$7:$FS$310,153,FALSE)),"",VLOOKUP($B383,'[2]1516 Exp_Rev Access'!$F$7:$FS$310,153,FALSE))</f>
        <v>39693.660000000003</v>
      </c>
      <c r="FS383" s="53">
        <f t="shared" si="935"/>
        <v>1092660.77</v>
      </c>
      <c r="FT383" s="92">
        <f t="shared" si="936"/>
        <v>5.5558860630689717E-2</v>
      </c>
      <c r="FU383" s="116">
        <f t="shared" si="937"/>
        <v>628.28009982002504</v>
      </c>
      <c r="FV383" s="90">
        <f>IF(ISNA(VLOOKUP($B383,'[2]1516 Exp_Rev Access'!$F$7:$FS$310,154,FALSE)),"",VLOOKUP($B383,'[2]1516 Exp_Rev Access'!$F$7:$FS$310,154,FALSE))</f>
        <v>60567.53</v>
      </c>
      <c r="FW383" s="90">
        <f>IF(ISNA(VLOOKUP($B383,'[2]1516 Exp_Rev Access'!$F$7:$FS$310,155,FALSE)),"",VLOOKUP($B383,'[2]1516 Exp_Rev Access'!$F$7:$FS$310,155,FALSE))</f>
        <v>0</v>
      </c>
      <c r="FX383" s="90">
        <f>IF(ISNA(VLOOKUP($B383,'[2]1516 Exp_Rev Access'!$F$7:$FS$310,156,FALSE)),"",VLOOKUP($B383,'[2]1516 Exp_Rev Access'!$F$7:$FS$310,156,FALSE))</f>
        <v>0</v>
      </c>
      <c r="FY383" s="90">
        <f>IF(ISNA(VLOOKUP($B383,'[2]1516 Exp_Rev Access'!$F$7:$FS$310,157,FALSE)),"",VLOOKUP($B383,'[2]1516 Exp_Rev Access'!$F$7:$FS$310,157,FALSE))</f>
        <v>0</v>
      </c>
      <c r="FZ383" s="90">
        <f>IF(ISNA(VLOOKUP($B383,'[2]1516 Exp_Rev Access'!$F$7:$FS$310,158,FALSE)),"",VLOOKUP($B383,'[2]1516 Exp_Rev Access'!$F$7:$FS$310,158,FALSE))</f>
        <v>0</v>
      </c>
      <c r="GA383" s="90">
        <f>IF(ISNA(VLOOKUP($B383,'[2]1516 Exp_Rev Access'!$F$7:$FS$310,159,FALSE)),"",VLOOKUP($B383,'[2]1516 Exp_Rev Access'!$F$7:$FS$310,159,FALSE))</f>
        <v>0</v>
      </c>
      <c r="GB383" s="90">
        <f>IF(ISNA(VLOOKUP($B383,'[2]1516 Exp_Rev Access'!$F$7:$FS$310,160,FALSE)),"",VLOOKUP($B383,'[2]1516 Exp_Rev Access'!$F$7:$FS$310,160,FALSE))</f>
        <v>0</v>
      </c>
      <c r="GC383" s="90">
        <f>IF(ISNA(VLOOKUP($B383,'[2]1516 Exp_Rev Access'!$F$7:$FS$310,161,FALSE)),"",VLOOKUP($B383,'[2]1516 Exp_Rev Access'!$F$7:$FS$310,161,FALSE))</f>
        <v>0</v>
      </c>
      <c r="GD383" s="90">
        <f>IF(ISNA(VLOOKUP($B383,'[2]1516 Exp_Rev Access'!$F$7:$FS$310,162,FALSE)),"",VLOOKUP($B383,'[2]1516 Exp_Rev Access'!$F$7:$FS$310,162,FALSE))</f>
        <v>396.61</v>
      </c>
      <c r="GE383" s="90">
        <f>IF(ISNA(VLOOKUP($B383,'[2]1516 Exp_Rev Access'!$F$7:$FS$310,163,FALSE)),"",VLOOKUP($B383,'[2]1516 Exp_Rev Access'!$F$7:$FS$310,163,FALSE))</f>
        <v>0</v>
      </c>
      <c r="GF383" s="90">
        <f>IF(ISNA(VLOOKUP($B383,'[2]1516 Exp_Rev Access'!$F$7:$FS$310,164,FALSE)),"",VLOOKUP($B383,'[2]1516 Exp_Rev Access'!$F$7:$FS$310,164,FALSE))</f>
        <v>82819.05</v>
      </c>
      <c r="GG383" s="90">
        <f>IF(ISNA(VLOOKUP($B383,'[2]1516 Exp_Rev Access'!$F$7:$FS$310,165,FALSE)),"",VLOOKUP($B383,'[2]1516 Exp_Rev Access'!$F$7:$FS$310,165,FALSE))</f>
        <v>0</v>
      </c>
      <c r="GH383" s="90">
        <f>IF(ISNA(VLOOKUP($B383,'[2]1516 Exp_Rev Access'!$F$7:$FS$310,166,FALSE)),"",VLOOKUP($B383,'[2]1516 Exp_Rev Access'!$F$7:$FS$310,166,FALSE))</f>
        <v>0</v>
      </c>
      <c r="GI383" s="90">
        <f>IF(ISNA(VLOOKUP($B383,'[2]1516 Exp_Rev Access'!$F$7:$FS$310,167,FALSE)),"",VLOOKUP($B383,'[2]1516 Exp_Rev Access'!$F$7:$FS$310,167,FALSE))</f>
        <v>0</v>
      </c>
      <c r="GJ383" s="90">
        <f>IF(ISNA(VLOOKUP($B383,'[2]1516 Exp_Rev Access'!$F$7:$FS$310,168,FALSE)),"",VLOOKUP($B383,'[2]1516 Exp_Rev Access'!$F$7:$FS$310,168,FALSE))</f>
        <v>0</v>
      </c>
      <c r="GK383" s="90">
        <f>IF(ISNA(VLOOKUP($B383,'[2]1516 Exp_Rev Access'!$F$7:$FS$310,169,FALSE)),"",VLOOKUP($B383,'[2]1516 Exp_Rev Access'!$F$7:$FS$310,169,FALSE))</f>
        <v>3292.88</v>
      </c>
      <c r="GL383" s="90">
        <f>IF(ISNA(VLOOKUP($B383,'[2]1516 Exp_Rev Access'!$F$7:$FS$310,170,FALSE)),"",VLOOKUP($B383,'[2]1516 Exp_Rev Access'!$F$7:$FS$310,170,FALSE))</f>
        <v>0</v>
      </c>
      <c r="GM383" s="90">
        <f>IF(ISNA(VLOOKUP($B383,'[2]1516 Exp_Rev Access'!$F$7:$FT$310,171,FALSE)),"",VLOOKUP($B383,'[2]1516 Exp_Rev Access'!$F$7:$FT$310,171,FALSE))</f>
        <v>0</v>
      </c>
      <c r="GN383" s="90">
        <f>IF(ISNA(VLOOKUP($B383,'[2]1516 Exp_Rev Access'!$F$7:$FU$310,172,FALSE)),"",VLOOKUP($B383,'[2]1516 Exp_Rev Access'!$F$7:$FU$310,172,FALSE))</f>
        <v>0</v>
      </c>
      <c r="GO383" s="90">
        <f>IF(ISNA(VLOOKUP($B383,'[2]1516 Exp_Rev Access'!$F$7:$FV$310,173,FALSE)),"",VLOOKUP($B383,'[2]1516 Exp_Rev Access'!$F$7:$FV$310,173,FALSE))</f>
        <v>0</v>
      </c>
      <c r="GP383" s="90">
        <f>IF(ISNA(VLOOKUP($B383,'[2]1516 Exp_Rev Access'!$F$7:$GA$310,174,FALSE)),"",VLOOKUP($B383,'[2]1516 Exp_Rev Access'!$F$7:$GA$310,174,FALSE))</f>
        <v>0</v>
      </c>
      <c r="GQ383" s="90">
        <f>IF(ISNA(VLOOKUP($B383,'[2]1516 Exp_Rev Access'!$F$7:$GA$310,175,FALSE)),"",VLOOKUP($B383,'[2]1516 Exp_Rev Access'!$F$7:$GA$310,175,FALSE))</f>
        <v>0</v>
      </c>
      <c r="GR383" s="90">
        <f>IF(ISNA(VLOOKUP($B383,'[2]1516 Exp_Rev Access'!$F$7:$GA$310,176,FALSE)),"",VLOOKUP($B383,'[2]1516 Exp_Rev Access'!$F$7:$GA$310,176,FALSE))</f>
        <v>0</v>
      </c>
      <c r="GS383" s="90">
        <f>IF(ISNA(VLOOKUP($B383,'[2]1516 Exp_Rev Access'!$F$7:$GA$310,177,FALSE)),"",VLOOKUP($B383,'[2]1516 Exp_Rev Access'!$F$7:$GA$310,177,FALSE))</f>
        <v>0</v>
      </c>
      <c r="GT383" s="90">
        <f>IF(ISNA(VLOOKUP($B383,'[2]1516 Exp_Rev Access'!$F$7:$GA$310,178,FALSE)),"",VLOOKUP($B383,'[2]1516 Exp_Rev Access'!$F$7:$GA$310,178,FALSE))</f>
        <v>0</v>
      </c>
      <c r="GU383" s="53">
        <f t="shared" si="938"/>
        <v>147076.07</v>
      </c>
      <c r="GV383" s="92">
        <f t="shared" si="939"/>
        <v>7.4784224890215144E-3</v>
      </c>
      <c r="GW383" s="125">
        <f t="shared" si="940"/>
        <v>84.568761392190353</v>
      </c>
    </row>
    <row r="384" spans="1:222" s="97" customFormat="1" x14ac:dyDescent="0.2">
      <c r="A384" s="86"/>
      <c r="B384" s="87" t="s">
        <v>746</v>
      </c>
      <c r="C384" s="87" t="s">
        <v>747</v>
      </c>
      <c r="D384" s="88">
        <f>IF(ISNA(VLOOKUP($B384,'[2]1516 enrollment_Rev_Exp by size'!$A$6:$C$325,3,FALSE)),"",VLOOKUP($B384,'[2]1516 enrollment_Rev_Exp by size'!$A$6:$C$325,3,FALSE))</f>
        <v>1631.4</v>
      </c>
      <c r="E384" s="89">
        <v>20171062.609999999</v>
      </c>
      <c r="F384" s="67">
        <f t="shared" si="918"/>
        <v>20171062.609999999</v>
      </c>
      <c r="G384" s="67">
        <f t="shared" si="919"/>
        <v>0</v>
      </c>
      <c r="H384" s="90">
        <f>IF(ISNA(VLOOKUP($B384,'[2]1516 Exp_Rev Access'!$F$7:$FS$310,2,FALSE)),"",VLOOKUP($B384,'[2]1516 Exp_Rev Access'!$F$7:$FS$310,2,FALSE))</f>
        <v>3697336.05</v>
      </c>
      <c r="I384" s="90">
        <f>IF(ISNA(VLOOKUP($B384,'[2]1516 Exp_Rev Access'!$F$7:$FS$310,3,FALSE)),"",VLOOKUP($B384,'[2]1516 Exp_Rev Access'!$F$7:$FS$310,3,FALSE))</f>
        <v>0</v>
      </c>
      <c r="J384" s="90">
        <f>IF(ISNA(VLOOKUP($B384,'[2]1516 Exp_Rev Access'!$F$7:$FS$310,4,FALSE)),"",VLOOKUP($B384,'[2]1516 Exp_Rev Access'!$F$7:$FS$310,4,FALSE))</f>
        <v>0</v>
      </c>
      <c r="K384" s="90">
        <f>IF(ISNA(VLOOKUP($B384,'[2]1516 Exp_Rev Access'!$F$7:$FS$310,5,FALSE)),"-",VLOOKUP($B384,'[2]1516 Exp_Rev Access'!$F$7:$FS$310,5,FALSE))</f>
        <v>12229.69</v>
      </c>
      <c r="L384" s="90">
        <f>IF(ISNA(VLOOKUP($B384,'[2]1516 Exp_Rev Access'!$F$7:$FS$310,6,FALSE)),"",VLOOKUP($B384,'[2]1516 Exp_Rev Access'!$F$7:$FS$310,6,FALSE))</f>
        <v>0</v>
      </c>
      <c r="M384" s="90">
        <f>IF(ISNA(VLOOKUP($B384,'[2]1516 Exp_Rev Access'!$F$7:$FS$310,7,FALSE)),"",VLOOKUP($B384,'[2]1516 Exp_Rev Access'!$F$7:$FS$310,7,FALSE))</f>
        <v>0</v>
      </c>
      <c r="N384" s="53">
        <f t="shared" si="920"/>
        <v>3709565.7399999998</v>
      </c>
      <c r="O384" s="91">
        <f t="shared" si="921"/>
        <v>0.18390532079162486</v>
      </c>
      <c r="P384" s="53">
        <f t="shared" si="922"/>
        <v>2273.8541988476154</v>
      </c>
      <c r="Q384" s="90">
        <f>IF(ISNA(VLOOKUP($B384,'[2]1516 Exp_Rev Access'!$F$7:$FS$310,8,FALSE)),"",VLOOKUP($B384,'[2]1516 Exp_Rev Access'!$F$7:$FS$310,8,FALSE))</f>
        <v>1651</v>
      </c>
      <c r="R384" s="90">
        <f>IF(ISNA(VLOOKUP($B384,'[2]1516 Exp_Rev Access'!$F$7:$FS$310,9,FALSE)),"",VLOOKUP($B384,'[2]1516 Exp_Rev Access'!$F$7:$FS$310,9,FALSE))</f>
        <v>0</v>
      </c>
      <c r="S384" s="90">
        <f>IF(ISNA(VLOOKUP($B384,'[2]1516 Exp_Rev Access'!$F$7:$FS$310,10,FALSE)),"",VLOOKUP($B384,'[2]1516 Exp_Rev Access'!$F$7:$FS$310,10,FALSE))</f>
        <v>0</v>
      </c>
      <c r="T384" s="90">
        <f>IF(ISNA(VLOOKUP($B384,'[2]1516 Exp_Rev Access'!$F$7:$FS$310,11,FALSE)),"",VLOOKUP($B384,'[2]1516 Exp_Rev Access'!$F$7:$FS$310,11,FALSE))</f>
        <v>0</v>
      </c>
      <c r="U384" s="90">
        <f>IF(ISNA(VLOOKUP($B384,'[2]1516 Exp_Rev Access'!$F$7:$FS$310,12,FALSE)),"",VLOOKUP($B384,'[2]1516 Exp_Rev Access'!$F$7:$FS$310,12,FALSE))</f>
        <v>0</v>
      </c>
      <c r="V384" s="90">
        <f>IF(ISNA(VLOOKUP($B384,'[2]1516 Exp_Rev Access'!$F$7:$FS$310,13,FALSE)),"",VLOOKUP($B384,'[2]1516 Exp_Rev Access'!$F$7:$FS$310,13,FALSE))</f>
        <v>0</v>
      </c>
      <c r="W384" s="90">
        <f>IF(ISNA(VLOOKUP($B384,'[2]1516 Exp_Rev Access'!$F$7:$FS$310,14,FALSE)),"",VLOOKUP($B384,'[2]1516 Exp_Rev Access'!$F$7:$FS$310,14,FALSE))</f>
        <v>0</v>
      </c>
      <c r="X384" s="90">
        <f>IF(ISNA(VLOOKUP($B384,'[2]1516 Exp_Rev Access'!$F$7:$FS$310,15,FALSE)),"",VLOOKUP($B384,'[2]1516 Exp_Rev Access'!$F$7:$FS$310,15,FALSE))</f>
        <v>0</v>
      </c>
      <c r="Y384" s="90">
        <f>IF(ISNA(VLOOKUP($B384,'[2]1516 Exp_Rev Access'!$F$7:$FS$310,16,FALSE)),"",VLOOKUP($B384,'[2]1516 Exp_Rev Access'!$F$7:$FS$310,16,FALSE))</f>
        <v>4869.3</v>
      </c>
      <c r="Z384" s="90">
        <f>IF(ISNA(VLOOKUP($B384,'[2]1516 Exp_Rev Access'!$F$7:$FS$310,17,FALSE)),"",VLOOKUP($B384,'[2]1516 Exp_Rev Access'!$F$7:$FS$310,17,FALSE))</f>
        <v>7219.38</v>
      </c>
      <c r="AA384" s="90">
        <f>IF(ISNA(VLOOKUP($B384,'[2]1516 Exp_Rev Access'!$F$7:$FS$310,18,FALSE)),"",VLOOKUP($B384,'[2]1516 Exp_Rev Access'!$F$7:$FS$310,18,FALSE))</f>
        <v>0</v>
      </c>
      <c r="AB384" s="90">
        <f>IF(ISNA(VLOOKUP($B384,'[2]1516 Exp_Rev Access'!$F$7:$FS$310,19,FALSE)),"",VLOOKUP($B384,'[2]1516 Exp_Rev Access'!$F$7:$FS$310,19,FALSE))</f>
        <v>0</v>
      </c>
      <c r="AC384" s="90">
        <f>IF(ISNA(VLOOKUP($B384,'[2]1516 Exp_Rev Access'!$F$7:$FS$310,20,FALSE)),"",VLOOKUP($B384,'[2]1516 Exp_Rev Access'!$F$7:$FS$310,20,FALSE))</f>
        <v>0</v>
      </c>
      <c r="AD384" s="90">
        <f>IF(ISNA(VLOOKUP($B384,'[2]1516 Exp_Rev Access'!$F$7:$FS$310,21,FALSE)),"",VLOOKUP($B384,'[2]1516 Exp_Rev Access'!$F$7:$FS$310,21,FALSE))</f>
        <v>124691.08</v>
      </c>
      <c r="AE384" s="90">
        <f>IF(ISNA(VLOOKUP($B384,'[2]1516 Exp_Rev Access'!$F$7:$FS$310,22,FALSE)),"",VLOOKUP($B384,'[2]1516 Exp_Rev Access'!$F$7:$FS$310,22,FALSE))</f>
        <v>19553.900000000001</v>
      </c>
      <c r="AF384" s="90">
        <f>IF(ISNA(VLOOKUP($B384,'[2]1516 Exp_Rev Access'!$F$7:$FS$310,23,FALSE)),"",VLOOKUP($B384,'[2]1516 Exp_Rev Access'!$F$7:$FS$310,23,FALSE))</f>
        <v>0</v>
      </c>
      <c r="AG384" s="90">
        <f>IF(ISNA(VLOOKUP($B384,'[2]1516 Exp_Rev Access'!$F$7:$FS$310,24,FALSE)),"",VLOOKUP($B384,'[2]1516 Exp_Rev Access'!$F$7:$FS$310,24,FALSE))</f>
        <v>17237.55</v>
      </c>
      <c r="AH384" s="90">
        <f>IF(ISNA(VLOOKUP($B384,'[2]1516 Exp_Rev Access'!$F$7:$FS$310,25,FALSE)),"",VLOOKUP($B384,'[2]1516 Exp_Rev Access'!$F$7:$FS$310,25,FALSE))</f>
        <v>3299</v>
      </c>
      <c r="AI384" s="90">
        <f>IF(ISNA(VLOOKUP($B384,'[2]1516 Exp_Rev Access'!$F$7:$FS$310,26,FALSE)),"",VLOOKUP($B384,'[2]1516 Exp_Rev Access'!$F$7:$FS$310,26,FALSE))</f>
        <v>3845</v>
      </c>
      <c r="AJ384" s="90">
        <f>IF(ISNA(VLOOKUP($B384,'[2]1516 Exp_Rev Access'!$F$7:$FS$310,27,FALSE)),"",VLOOKUP($B384,'[2]1516 Exp_Rev Access'!$F$7:$FS$310,27,FALSE))</f>
        <v>0</v>
      </c>
      <c r="AK384" s="90">
        <f>IF(ISNA(VLOOKUP($B384,'[2]1516 Exp_Rev Access'!$F$7:$FS$310,28,FALSE)),"",VLOOKUP($B384,'[2]1516 Exp_Rev Access'!$F$7:$FS$310,28,FALSE))</f>
        <v>11579.61</v>
      </c>
      <c r="AL384" s="90">
        <f>IF(ISNA(VLOOKUP($B384,'[2]1516 Exp_Rev Access'!$F$7:$FS$310,29,FALSE)),"",VLOOKUP($B384,'[2]1516 Exp_Rev Access'!$F$7:$FS$310,29,FALSE))</f>
        <v>46187.71</v>
      </c>
      <c r="AM384" s="53">
        <f t="shared" si="923"/>
        <v>240133.53</v>
      </c>
      <c r="AN384" s="92">
        <f t="shared" si="924"/>
        <v>1.1904852740923597E-2</v>
      </c>
      <c r="AO384" s="68">
        <f t="shared" si="925"/>
        <v>147.19475910261124</v>
      </c>
      <c r="AP384" s="90">
        <f>IF(ISNA(VLOOKUP($B384,'[2]1516 Exp_Rev Access'!$F$7:$FS$310,30,FALSE)),"",VLOOKUP($B384,'[2]1516 Exp_Rev Access'!$F$7:$FS$310,30,FALSE))</f>
        <v>9834478.3900000006</v>
      </c>
      <c r="AQ384" s="90">
        <f>IF(ISNA(VLOOKUP($B384,'[2]1516 Exp_Rev Access'!$F$7:$FS$310,31,FALSE)),"",VLOOKUP($B384,'[2]1516 Exp_Rev Access'!$F$7:$FS$310,31,FALSE))</f>
        <v>343058.99</v>
      </c>
      <c r="AR384" s="90">
        <f>IF(ISNA(VLOOKUP($B384,'[2]1516 Exp_Rev Access'!$F$7:$FS$310,32,FALSE)),"",VLOOKUP($B384,'[2]1516 Exp_Rev Access'!$F$7:$FS$310,32,FALSE))</f>
        <v>776259.28</v>
      </c>
      <c r="AS384" s="90">
        <f>IF(ISNA(VLOOKUP($B384,'[2]1516 Exp_Rev Access'!$F$7:$FS$310,33,FALSE)),"",VLOOKUP($B384,'[2]1516 Exp_Rev Access'!$F$7:$FS$310,33,FALSE))</f>
        <v>0</v>
      </c>
      <c r="AT384" s="90">
        <f>IF(ISNA(VLOOKUP($B384,'[2]1516 Exp_Rev Access'!$F$7:$FS$310,34,FALSE)),"",VLOOKUP($B384,'[2]1516 Exp_Rev Access'!$F$7:$FS$310,34,FALSE))</f>
        <v>0</v>
      </c>
      <c r="AU384" s="53">
        <f t="shared" si="926"/>
        <v>10953796.66</v>
      </c>
      <c r="AV384" s="93">
        <f t="shared" si="927"/>
        <v>0.54304509741442919</v>
      </c>
      <c r="AW384" s="53">
        <f t="shared" si="928"/>
        <v>6714.3537207306608</v>
      </c>
      <c r="AX384" s="90">
        <f>IF(ISNA(VLOOKUP($B384,'[2]1516 Exp_Rev Access'!$F$7:$FS$310,35,FALSE)),"",VLOOKUP($B384,'[2]1516 Exp_Rev Access'!$F$7:$FS$310,35,FALSE))</f>
        <v>0</v>
      </c>
      <c r="AY384" s="90">
        <f>IF(ISNA(VLOOKUP($B384,'[2]1516 Exp_Rev Access'!$F$7:$FS$310,36,FALSE)),"",VLOOKUP($B384,'[2]1516 Exp_Rev Access'!$F$7:$FS$310,36,FALSE))</f>
        <v>1454092.87</v>
      </c>
      <c r="AZ384" s="90">
        <f>IF(ISNA(VLOOKUP($B384,'[2]1516 Exp_Rev Access'!$F$7:$FS$310,37,FALSE)),"",VLOOKUP($B384,'[2]1516 Exp_Rev Access'!$F$7:$FS$310,37,FALSE))</f>
        <v>123154.55</v>
      </c>
      <c r="BA384" s="90">
        <f>IF(ISNA(VLOOKUP($B384,'[2]1516 Exp_Rev Access'!$F$7:$FS$310,38,FALSE)),"",VLOOKUP($B384,'[2]1516 Exp_Rev Access'!$F$7:$FS$310,38,FALSE))</f>
        <v>0</v>
      </c>
      <c r="BB384" s="90">
        <f>IF(ISNA(VLOOKUP($B384,'[2]1516 Exp_Rev Access'!$F$7:$FS$310,39,FALSE)),"",VLOOKUP($B384,'[2]1516 Exp_Rev Access'!$F$7:$FS$310,39,FALSE))</f>
        <v>0</v>
      </c>
      <c r="BC384" s="90">
        <f>IF(ISNA(VLOOKUP($B384,'[2]1516 Exp_Rev Access'!$F$7:$FS$310,40,FALSE)),"",VLOOKUP($B384,'[2]1516 Exp_Rev Access'!$F$7:$FS$310,40,FALSE))</f>
        <v>434828.96</v>
      </c>
      <c r="BD384" s="90">
        <f>IF(ISNA(VLOOKUP($B384,'[2]1516 Exp_Rev Access'!$F$7:$FS$310,41,FALSE)),"",VLOOKUP($B384,'[2]1516 Exp_Rev Access'!$F$7:$FS$310,41,FALSE))</f>
        <v>0</v>
      </c>
      <c r="BE384" s="90">
        <f>IF(ISNA(VLOOKUP($B384,'[2]1516 Exp_Rev Access'!$F$7:$FS$310,42,FALSE)),"",VLOOKUP($B384,'[2]1516 Exp_Rev Access'!$F$7:$FS$310,42,FALSE))</f>
        <v>133436.29999999999</v>
      </c>
      <c r="BF384" s="90">
        <f>IF(ISNA(VLOOKUP($B384,'[2]1516 Exp_Rev Access'!$F$7:$FS$310,43,FALSE)),"",VLOOKUP($B384,'[2]1516 Exp_Rev Access'!$F$7:$FS$310,43,FALSE))</f>
        <v>0</v>
      </c>
      <c r="BG384" s="90">
        <f>IF(ISNA(VLOOKUP($B384,'[2]1516 Exp_Rev Access'!$F$7:$FS$310,44,FALSE)),"",VLOOKUP($B384,'[2]1516 Exp_Rev Access'!$F$7:$FS$310,44,FALSE))</f>
        <v>238183.75</v>
      </c>
      <c r="BH384" s="90">
        <f>IF(ISNA(VLOOKUP($B384,'[2]1516 Exp_Rev Access'!$F$7:$FS$310,45,FALSE)),"",VLOOKUP($B384,'[2]1516 Exp_Rev Access'!$F$7:$FS$310,45,FALSE))</f>
        <v>15504.04</v>
      </c>
      <c r="BI384" s="90">
        <f>IF(ISNA(VLOOKUP($B384,'[2]1516 Exp_Rev Access'!$F$7:$FS$310,46,FALSE)),"",VLOOKUP($B384,'[2]1516 Exp_Rev Access'!$F$7:$FS$310,46,FALSE))</f>
        <v>0</v>
      </c>
      <c r="BJ384" s="90">
        <f>IF(ISNA(VLOOKUP($B384,'[2]1516 Exp_Rev Access'!$F$7:$FS$310,47,FALSE)),"",VLOOKUP($B384,'[2]1516 Exp_Rev Access'!$F$7:$FS$310,47,FALSE))</f>
        <v>17790.29</v>
      </c>
      <c r="BK384" s="90">
        <f>IF(ISNA(VLOOKUP($B384,'[2]1516 Exp_Rev Access'!$F$7:$FS$310,48,FALSE)),"",VLOOKUP($B384,'[2]1516 Exp_Rev Access'!$F$7:$FS$310,48,FALSE))</f>
        <v>780682.85</v>
      </c>
      <c r="BL384" s="90">
        <f>IF(ISNA(VLOOKUP($B384,'[2]1516 Exp_Rev Access'!$F$7:$FS$310,49,FALSE)),"",VLOOKUP($B384,'[2]1516 Exp_Rev Access'!$F$7:$FS$310,49,FALSE))</f>
        <v>0</v>
      </c>
      <c r="BM384" s="90">
        <f>IF(ISNA(VLOOKUP($B384,'[2]1516 Exp_Rev Access'!$F$7:$FS$310,50,FALSE)),"",VLOOKUP($B384,'[2]1516 Exp_Rev Access'!$F$7:$FS$310,50,FALSE))</f>
        <v>6941.66</v>
      </c>
      <c r="BN384" s="90">
        <f>IF(ISNA(VLOOKUP($B384,'[2]1516 Exp_Rev Access'!$F$7:$FS$310,51,FALSE)),"",VLOOKUP($B384,'[2]1516 Exp_Rev Access'!$F$7:$FS$310,51,FALSE))</f>
        <v>0</v>
      </c>
      <c r="BO384" s="90">
        <f>IF(ISNA(VLOOKUP($B384,'[2]1516 Exp_Rev Access'!$F$7:$FS$310,52,FALSE)),"",VLOOKUP($B384,'[2]1516 Exp_Rev Access'!$F$7:$FS$310,52,FALSE))</f>
        <v>0</v>
      </c>
      <c r="BP384" s="90">
        <f>IF(ISNA(VLOOKUP($B384,'[2]1516 Exp_Rev Access'!$F$7:$FS$310,53,FALSE)),"",VLOOKUP($B384,'[2]1516 Exp_Rev Access'!$F$7:$FS$310,53,FALSE))</f>
        <v>0</v>
      </c>
      <c r="BQ384" s="90">
        <f>IF(ISNA(VLOOKUP($B384,'[2]1516 Exp_Rev Access'!$F$7:$FS$310,54,FALSE)),"",VLOOKUP($B384,'[2]1516 Exp_Rev Access'!$F$7:$FS$310,54,FALSE))</f>
        <v>500</v>
      </c>
      <c r="BR384" s="90">
        <f>IF(ISNA(VLOOKUP($B384,'[2]1516 Exp_Rev Access'!$F$7:$FS$310,55,FALSE)),"",VLOOKUP($B384,'[2]1516 Exp_Rev Access'!$F$7:$FS$310,55,FALSE))</f>
        <v>0</v>
      </c>
      <c r="BS384" s="90">
        <f>IF(ISNA(VLOOKUP($B384,'[2]1516 Exp_Rev Access'!$F$7:$FS$310,56,FALSE)),"",VLOOKUP($B384,'[2]1516 Exp_Rev Access'!$F$7:$FS$310,56,FALSE))</f>
        <v>6087.04</v>
      </c>
      <c r="BT384" s="90">
        <f>IF(ISNA(VLOOKUP($B384,'[2]1516 Exp_Rev Access'!$F$7:$FS$310,57,FALSE)),"",VLOOKUP($B384,'[2]1516 Exp_Rev Access'!$F$7:$FS$310,57,FALSE))</f>
        <v>0</v>
      </c>
      <c r="BU384" s="90">
        <f>IF(ISNA(VLOOKUP($B384,'[2]1516 Exp_Rev Access'!$F$7:$FS$310,58,FALSE)),"",VLOOKUP($B384,'[2]1516 Exp_Rev Access'!$F$7:$FS$310,58,FALSE))</f>
        <v>0</v>
      </c>
      <c r="BV384" s="53">
        <f t="shared" si="929"/>
        <v>3211202.3100000005</v>
      </c>
      <c r="BW384" s="92">
        <f t="shared" si="930"/>
        <v>0.15919847020890293</v>
      </c>
      <c r="BX384" s="68">
        <f t="shared" si="931"/>
        <v>1968.3721404928285</v>
      </c>
      <c r="BY384" s="90">
        <f>IF(ISNA(VLOOKUP($B384,'[2]1516 Exp_Rev Access'!$F$7:$FS$310,59,FALSE)),"",VLOOKUP($B384,'[2]1516 Exp_Rev Access'!$F$7:$FS$310,59,FALSE))</f>
        <v>0</v>
      </c>
      <c r="BZ384" s="90">
        <f>IF(ISNA(VLOOKUP($B384,'[2]1516 Exp_Rev Access'!$F$7:$FS$310,60,FALSE)),"",VLOOKUP($B384,'[2]1516 Exp_Rev Access'!$F$7:$FS$310,60,FALSE))</f>
        <v>28487.3</v>
      </c>
      <c r="CA384" s="90">
        <f>IF(ISNA(VLOOKUP($B384,'[2]1516 Exp_Rev Access'!$F$7:$FS$310,61,FALSE)),"",VLOOKUP($B384,'[2]1516 Exp_Rev Access'!$F$7:$FS$310,61,FALSE))</f>
        <v>17694.560000000001</v>
      </c>
      <c r="CB384" s="90">
        <f>IF(ISNA(VLOOKUP($B384,'[2]1516 Exp_Rev Access'!$F$7:$FS$310,62,FALSE)),"",VLOOKUP($B384,'[2]1516 Exp_Rev Access'!$F$7:$FS$310,62,FALSE))</f>
        <v>0</v>
      </c>
      <c r="CC384" s="90">
        <f>IF(ISNA(VLOOKUP($B384,'[2]1516 Exp_Rev Access'!$F$7:$FS$310,63,FALSE)),"",VLOOKUP($B384,'[2]1516 Exp_Rev Access'!$F$7:$FS$310,63,FALSE))</f>
        <v>26671.54</v>
      </c>
      <c r="CD384" s="90">
        <f>IF(ISNA(VLOOKUP($B384,'[2]1516 Exp_Rev Access'!$F$7:$FS$310,64,FALSE)),"",VLOOKUP($B384,'[2]1516 Exp_Rev Access'!$F$7:$FS$310,64,FALSE))</f>
        <v>0</v>
      </c>
      <c r="CE384" s="53">
        <f t="shared" si="932"/>
        <v>72853.399999999994</v>
      </c>
      <c r="CF384" s="92">
        <f t="shared" si="933"/>
        <v>3.6117779915016582E-3</v>
      </c>
      <c r="CG384" s="94">
        <f t="shared" si="934"/>
        <v>44.656981733480443</v>
      </c>
      <c r="CH384" s="90">
        <f>IF(ISNA(VLOOKUP($B384,'[2]1516 Exp_Rev Access'!$F$7:$FS$310,65,FALSE)),"",VLOOKUP($B384,'[2]1516 Exp_Rev Access'!$F$7:$FS$310,65,FALSE))</f>
        <v>0</v>
      </c>
      <c r="CI384" s="90">
        <f>IF(ISNA(VLOOKUP($B384,'[2]1516 Exp_Rev Access'!$F$7:$FS$310,66,FALSE)),"",VLOOKUP($B384,'[2]1516 Exp_Rev Access'!$F$7:$FS$310,66,FALSE))</f>
        <v>0</v>
      </c>
      <c r="CJ384" s="90">
        <f>IF(ISNA(VLOOKUP($B384,'[2]1516 Exp_Rev Access'!$F$7:$FS$310,67,FALSE)),"",VLOOKUP($B384,'[2]1516 Exp_Rev Access'!$F$7:$FS$310,67,FALSE))</f>
        <v>0</v>
      </c>
      <c r="CK384" s="90">
        <f>IF(ISNA(VLOOKUP($B384,'[2]1516 Exp_Rev Access'!$F$7:$FS$310,68,FALSE)),"",VLOOKUP($B384,'[2]1516 Exp_Rev Access'!$F$7:$FS$310,68,FALSE))</f>
        <v>0</v>
      </c>
      <c r="CL384" s="90">
        <f>IF(ISNA(VLOOKUP($B384,'[2]1516 Exp_Rev Access'!$F$7:$FS$310,69,FALSE)),"",VLOOKUP($B384,'[2]1516 Exp_Rev Access'!$F$7:$FS$310,69,FALSE))</f>
        <v>0</v>
      </c>
      <c r="CM384" s="90">
        <f>IF(ISNA(VLOOKUP($B384,'[2]1516 Exp_Rev Access'!$F$7:$FS$310,70,FALSE)),"",VLOOKUP($B384,'[2]1516 Exp_Rev Access'!$F$7:$FS$310,70,FALSE))</f>
        <v>0</v>
      </c>
      <c r="CN384" s="90">
        <f>IF(ISNA(VLOOKUP($B384,'[2]1516 Exp_Rev Access'!$F$7:$FS$310,71,FALSE)),"",VLOOKUP($B384,'[2]1516 Exp_Rev Access'!$F$7:$FS$310,71,FALSE))</f>
        <v>0</v>
      </c>
      <c r="CO384" s="90">
        <f>IF(ISNA(VLOOKUP($B384,'[2]1516 Exp_Rev Access'!$F$7:$FS$310,72,FALSE)),"",VLOOKUP($B384,'[2]1516 Exp_Rev Access'!$F$7:$FS$310,72,FALSE))</f>
        <v>0</v>
      </c>
      <c r="CP384" s="90">
        <f>IF(ISNA(VLOOKUP($B384,'[2]1516 Exp_Rev Access'!$F$7:$FS$310,73,FALSE)),"",VLOOKUP($B384,'[2]1516 Exp_Rev Access'!$F$7:$FS$310,73,FALSE))</f>
        <v>0</v>
      </c>
      <c r="CQ384" s="90">
        <f>IF(ISNA(VLOOKUP($B384,'[2]1516 Exp_Rev Access'!$F$7:$FS$310,74,FALSE)),"",VLOOKUP($B384,'[2]1516 Exp_Rev Access'!$F$7:$FS$310,74,FALSE))</f>
        <v>325959</v>
      </c>
      <c r="CR384" s="90">
        <f>IF(ISNA(VLOOKUP($B384,'[2]1516 Exp_Rev Access'!$F$7:$FS$310,75,FALSE)),"",VLOOKUP($B384,'[2]1516 Exp_Rev Access'!$F$7:$FS$310,75,FALSE))</f>
        <v>0</v>
      </c>
      <c r="CS384" s="90">
        <f>IF(ISNA(VLOOKUP($B384,'[2]1516 Exp_Rev Access'!$F$7:$FS$310,76,FALSE)),"",VLOOKUP($B384,'[2]1516 Exp_Rev Access'!$F$7:$FS$310,76,FALSE))</f>
        <v>11124</v>
      </c>
      <c r="CT384" s="90">
        <f>IF(ISNA(VLOOKUP($B384,'[2]1516 Exp_Rev Access'!$F$7:$FS$310,77,FALSE)),"",VLOOKUP($B384,'[2]1516 Exp_Rev Access'!$F$7:$FS$310,77,FALSE))</f>
        <v>0</v>
      </c>
      <c r="CU384" s="90">
        <f>IF(ISNA(VLOOKUP($B384,'[2]1516 Exp_Rev Access'!$F$7:$FS$310,78,FALSE)),"",VLOOKUP($B384,'[2]1516 Exp_Rev Access'!$F$7:$FS$310,78,FALSE))</f>
        <v>322514.42</v>
      </c>
      <c r="CV384" s="90">
        <f>IF(ISNA(VLOOKUP($B384,'[2]1516 Exp_Rev Access'!$F$7:$FS$310,79,FALSE)),"",VLOOKUP($B384,'[2]1516 Exp_Rev Access'!$F$7:$FS$310,79,FALSE))</f>
        <v>81017</v>
      </c>
      <c r="CW384" s="90">
        <f>IF(ISNA(VLOOKUP($B384,'[2]1516 Exp_Rev Access'!$F$7:$FS$310,80,FALSE)),"",VLOOKUP($B384,'[2]1516 Exp_Rev Access'!$F$7:$FS$310,80,FALSE))</f>
        <v>74456.070000000007</v>
      </c>
      <c r="CX384" s="90">
        <f>IF(ISNA(VLOOKUP($B384,'[2]1516 Exp_Rev Access'!$F$7:$FS$310,81,FALSE)),"",VLOOKUP($B384,'[2]1516 Exp_Rev Access'!$F$7:$FS$310,81,FALSE))</f>
        <v>0</v>
      </c>
      <c r="CY384" s="90">
        <f>IF(ISNA(VLOOKUP($B384,'[2]1516 Exp_Rev Access'!$F$7:$FS$310,82,FALSE)),"",VLOOKUP($B384,'[2]1516 Exp_Rev Access'!$F$7:$FS$310,82,FALSE))</f>
        <v>0</v>
      </c>
      <c r="CZ384" s="90">
        <f>IF(ISNA(VLOOKUP($B384,'[2]1516 Exp_Rev Access'!$F$7:$FS$310,83,FALSE)),"",VLOOKUP($B384,'[2]1516 Exp_Rev Access'!$F$7:$FS$310,83,FALSE))</f>
        <v>0</v>
      </c>
      <c r="DA384" s="90">
        <f>IF(ISNA(VLOOKUP($B384,'[2]1516 Exp_Rev Access'!$F$7:$FS$310,84,FALSE)),"",VLOOKUP($B384,'[2]1516 Exp_Rev Access'!$F$7:$FS$310,84,FALSE))</f>
        <v>0</v>
      </c>
      <c r="DB384" s="90">
        <f>IF(ISNA(VLOOKUP($B384,'[2]1516 Exp_Rev Access'!$F$7:$FS$310,85,FALSE)),"",VLOOKUP($B384,'[2]1516 Exp_Rev Access'!$F$7:$FS$310,85,FALSE))</f>
        <v>59068.85</v>
      </c>
      <c r="DC384" s="90">
        <f>IF(ISNA(VLOOKUP($B384,'[2]1516 Exp_Rev Access'!$F$7:$FS$310,86,FALSE)),"",VLOOKUP($B384,'[2]1516 Exp_Rev Access'!$F$7:$FS$310,86,FALSE))</f>
        <v>0</v>
      </c>
      <c r="DD384" s="90">
        <f>IF(ISNA(VLOOKUP($B384,'[2]1516 Exp_Rev Access'!$F$7:$FS$310,87,FALSE)),"",VLOOKUP($B384,'[2]1516 Exp_Rev Access'!$F$7:$FS$310,87,FALSE))</f>
        <v>0</v>
      </c>
      <c r="DE384" s="90">
        <f>IF(ISNA(VLOOKUP($B384,'[2]1516 Exp_Rev Access'!$F$7:$FS$310,88,FALSE)),"",VLOOKUP($B384,'[2]1516 Exp_Rev Access'!$F$7:$FS$310,88,FALSE))</f>
        <v>0</v>
      </c>
      <c r="DF384" s="90">
        <f>IF(ISNA(VLOOKUP($B384,'[2]1516 Exp_Rev Access'!$F$7:$FS$310,89,FALSE)),"",VLOOKUP($B384,'[2]1516 Exp_Rev Access'!$F$7:$FS$310,89,FALSE))</f>
        <v>0</v>
      </c>
      <c r="DG384" s="90">
        <f>IF(ISNA(VLOOKUP($B384,'[2]1516 Exp_Rev Access'!$F$7:$FS$310,90,FALSE)),"",VLOOKUP($B384,'[2]1516 Exp_Rev Access'!$F$7:$FS$310,90,FALSE))</f>
        <v>0</v>
      </c>
      <c r="DH384" s="90">
        <f>IF(ISNA(VLOOKUP($B384,'[2]1516 Exp_Rev Access'!$F$7:$FS$310,91,FALSE)),"",VLOOKUP($B384,'[2]1516 Exp_Rev Access'!$F$7:$FS$310,91,FALSE))</f>
        <v>0</v>
      </c>
      <c r="DI384" s="90">
        <f>IF(ISNA(VLOOKUP($B384,'[2]1516 Exp_Rev Access'!$F$7:$FS$310,92,FALSE)),"",VLOOKUP($B384,'[2]1516 Exp_Rev Access'!$F$7:$FS$310,92,FALSE))</f>
        <v>549554.09</v>
      </c>
      <c r="DJ384" s="90">
        <f>IF(ISNA(VLOOKUP($B384,'[2]1516 Exp_Rev Access'!$F$7:$FS$310,93,FALSE)),"",VLOOKUP($B384,'[2]1516 Exp_Rev Access'!$F$7:$FS$310,93,FALSE))</f>
        <v>0</v>
      </c>
      <c r="DK384" s="90">
        <f>IF(ISNA(VLOOKUP($B384,'[2]1516 Exp_Rev Access'!$F$7:$FS$310,94,FALSE)),"",VLOOKUP($B384,'[2]1516 Exp_Rev Access'!$F$7:$FS$310,94,FALSE))</f>
        <v>0</v>
      </c>
      <c r="DL384" s="90">
        <f>IF(ISNA(VLOOKUP($B384,'[2]1516 Exp_Rev Access'!$F$7:$FS$310,95,FALSE)),"",VLOOKUP($B384,'[2]1516 Exp_Rev Access'!$F$7:$FS$310,95,FALSE))</f>
        <v>0</v>
      </c>
      <c r="DM384" s="90">
        <f>IF(ISNA(VLOOKUP($B384,'[2]1516 Exp_Rev Access'!$F$7:$FS$310,96,FALSE)),"",VLOOKUP($B384,'[2]1516 Exp_Rev Access'!$F$7:$FS$310,96,FALSE))</f>
        <v>0</v>
      </c>
      <c r="DN384" s="90">
        <f>IF(ISNA(VLOOKUP($B384,'[2]1516 Exp_Rev Access'!$F$7:$FS$310,97,FALSE)),"",VLOOKUP($B384,'[2]1516 Exp_Rev Access'!$F$7:$FS$310,97,FALSE))</f>
        <v>0</v>
      </c>
      <c r="DO384" s="90">
        <f>IF(ISNA(VLOOKUP($B384,'[2]1516 Exp_Rev Access'!$F$7:$FS$310,98,FALSE)),"",VLOOKUP($B384,'[2]1516 Exp_Rev Access'!$F$7:$FS$310,98,FALSE))</f>
        <v>0</v>
      </c>
      <c r="DP384" s="90">
        <f>IF(ISNA(VLOOKUP($B384,'[2]1516 Exp_Rev Access'!$F$7:$FS$310,99,FALSE)),"",VLOOKUP($B384,'[2]1516 Exp_Rev Access'!$F$7:$FS$310,99,FALSE))</f>
        <v>0</v>
      </c>
      <c r="DQ384" s="90">
        <f>IF(ISNA(VLOOKUP($B384,'[2]1516 Exp_Rev Access'!$F$7:$FS$310,100,FALSE)),"",VLOOKUP($B384,'[2]1516 Exp_Rev Access'!$F$7:$FS$310,100,FALSE))</f>
        <v>0</v>
      </c>
      <c r="DR384" s="90">
        <f>IF(ISNA(VLOOKUP($B384,'[2]1516 Exp_Rev Access'!$F$7:$FS$310,101,FALSE)),"",VLOOKUP($B384,'[2]1516 Exp_Rev Access'!$F$7:$FS$310,101,FALSE))</f>
        <v>0</v>
      </c>
      <c r="DS384" s="90">
        <f>IF(ISNA(VLOOKUP($B384,'[2]1516 Exp_Rev Access'!$F$7:$FS$310,102,FALSE)),"",VLOOKUP($B384,'[2]1516 Exp_Rev Access'!$F$7:$FS$310,102,FALSE))</f>
        <v>0</v>
      </c>
      <c r="DT384" s="90">
        <f>IF(ISNA(VLOOKUP($B384,'[2]1516 Exp_Rev Access'!$F$7:$FS$310,103,FALSE)),"",VLOOKUP($B384,'[2]1516 Exp_Rev Access'!$F$7:$FS$310,103,FALSE))</f>
        <v>0</v>
      </c>
      <c r="DU384" s="90">
        <f>IF(ISNA(VLOOKUP($B384,'[2]1516 Exp_Rev Access'!$F$7:$FS$310,104,FALSE)),"",VLOOKUP($B384,'[2]1516 Exp_Rev Access'!$F$7:$FS$310,104,FALSE))</f>
        <v>0</v>
      </c>
      <c r="DV384" s="90">
        <f>IF(ISNA(VLOOKUP($B384,'[2]1516 Exp_Rev Access'!$F$7:$FS$310,104,FALSE)),"",VLOOKUP($B384,'[2]1516 Exp_Rev Access'!$F$7:$FS$310,104,FALSE))</f>
        <v>0</v>
      </c>
      <c r="DW384" s="90">
        <f>IF(ISNA(VLOOKUP($B384,'[2]1516 Exp_Rev Access'!$F$7:$FS$310,104,FALSE)),"",VLOOKUP($B384,'[2]1516 Exp_Rev Access'!$F$7:$FS$310,104,FALSE))</f>
        <v>0</v>
      </c>
      <c r="DX384" s="90">
        <f>IF(ISNA(VLOOKUP($B384,'[2]1516 Exp_Rev Access'!$F$7:$FS$310,104,FALSE)),"",VLOOKUP($B384,'[2]1516 Exp_Rev Access'!$F$7:$FS$310,104,FALSE))</f>
        <v>0</v>
      </c>
      <c r="DY384" s="90">
        <f>IF(ISNA(VLOOKUP($B384,'[2]1516 Exp_Rev Access'!$F$7:$FS$310,104,FALSE)),"",VLOOKUP($B384,'[2]1516 Exp_Rev Access'!$F$7:$FS$310,104,FALSE))</f>
        <v>0</v>
      </c>
      <c r="DZ384" s="90">
        <f>IF(ISNA(VLOOKUP($B384,'[2]1516 Exp_Rev Access'!$F$7:$FS$310,109,FALSE)),"",VLOOKUP($B384,'[2]1516 Exp_Rev Access'!$F$7:$FS$310,109,FALSE))</f>
        <v>0</v>
      </c>
      <c r="EA384" s="90">
        <f>IF(ISNA(VLOOKUP($B384,'[2]1516 Exp_Rev Access'!$F$7:$FS$310,110,FALSE)),"",VLOOKUP($B384,'[2]1516 Exp_Rev Access'!$F$7:$FS$310,110,FALSE))</f>
        <v>0</v>
      </c>
      <c r="EB384" s="90">
        <f>IF(ISNA(VLOOKUP($B384,'[2]1516 Exp_Rev Access'!$F$7:$FS$310,111,FALSE)),"",VLOOKUP($B384,'[2]1516 Exp_Rev Access'!$F$7:$FS$310,111,FALSE))</f>
        <v>0</v>
      </c>
      <c r="EC384" s="90">
        <f>IF(ISNA(VLOOKUP($B384,'[2]1516 Exp_Rev Access'!$F$7:$FS$310,112,FALSE)),"",VLOOKUP($B384,'[2]1516 Exp_Rev Access'!$F$7:$FS$310,112,FALSE))</f>
        <v>0</v>
      </c>
      <c r="ED384" s="90">
        <f>IF(ISNA(VLOOKUP($B384,'[2]1516 Exp_Rev Access'!$F$7:$FS$310,113,FALSE)),"",VLOOKUP($B384,'[2]1516 Exp_Rev Access'!$F$7:$FS$310,113,FALSE))</f>
        <v>0</v>
      </c>
      <c r="EE384" s="90">
        <f>IF(ISNA(VLOOKUP($B384,'[2]1516 Exp_Rev Access'!$F$7:$FS$310,114,FALSE)),"",VLOOKUP($B384,'[2]1516 Exp_Rev Access'!$F$7:$FS$310,114,FALSE))</f>
        <v>0</v>
      </c>
      <c r="EF384" s="90">
        <f>IF(ISNA(VLOOKUP($B384,'[2]1516 Exp_Rev Access'!$F$7:$FS$310,115,FALSE)),"",VLOOKUP($B384,'[2]1516 Exp_Rev Access'!$F$7:$FS$310,115,FALSE))</f>
        <v>0</v>
      </c>
      <c r="EG384" s="90">
        <f>IF(ISNA(VLOOKUP($B384,'[2]1516 Exp_Rev Access'!$F$7:$FS$310,116,FALSE)),"",VLOOKUP($B384,'[2]1516 Exp_Rev Access'!$F$7:$FS$310,116,FALSE))</f>
        <v>20492</v>
      </c>
      <c r="EH384" s="90">
        <f>IF(ISNA(VLOOKUP($B384,'[2]1516 Exp_Rev Access'!$F$7:$FS$310,117,FALSE)),"",VLOOKUP($B384,'[2]1516 Exp_Rev Access'!$F$7:$FS$310,117,FALSE))</f>
        <v>0</v>
      </c>
      <c r="EI384" s="90">
        <f>IF(ISNA(VLOOKUP($B384,'[2]1516 Exp_Rev Access'!$F$7:$FS$310,118,FALSE)),"",VLOOKUP($B384,'[2]1516 Exp_Rev Access'!$F$7:$FS$310,118,FALSE))</f>
        <v>0</v>
      </c>
      <c r="EJ384" s="90">
        <f>IF(ISNA(VLOOKUP($B384,'[2]1516 Exp_Rev Access'!$F$7:$FS$310,119,FALSE)),"",VLOOKUP($B384,'[2]1516 Exp_Rev Access'!$F$7:$FS$310,119,FALSE))</f>
        <v>0</v>
      </c>
      <c r="EK384" s="90">
        <f>IF(ISNA(VLOOKUP($B384,'[2]1516 Exp_Rev Access'!$F$7:$FS$310,120,FALSE)),"",VLOOKUP($B384,'[2]1516 Exp_Rev Access'!$F$7:$FS$310,120,FALSE))</f>
        <v>0</v>
      </c>
      <c r="EL384" s="90">
        <f>IF(ISNA(VLOOKUP($B384,'[2]1516 Exp_Rev Access'!$F$7:$FS$310,121,FALSE)),"",VLOOKUP($B384,'[2]1516 Exp_Rev Access'!$F$7:$FS$310,121,FALSE))</f>
        <v>0</v>
      </c>
      <c r="EM384" s="90">
        <f>IF(ISNA(VLOOKUP($B384,'[2]1516 Exp_Rev Access'!$F$7:$FS$310,122,FALSE)),"",VLOOKUP($B384,'[2]1516 Exp_Rev Access'!$F$7:$FS$310,122,FALSE))</f>
        <v>0</v>
      </c>
      <c r="EN384" s="90">
        <f>IF(ISNA(VLOOKUP($B384,'[2]1516 Exp_Rev Access'!$F$7:$FS$310,123,FALSE)),"",VLOOKUP($B384,'[2]1516 Exp_Rev Access'!$F$7:$FS$310,123,FALSE))</f>
        <v>0</v>
      </c>
      <c r="EO384" s="90">
        <f>IF(ISNA(VLOOKUP($B384,'[2]1516 Exp_Rev Access'!$F$7:$FS$310,124,FALSE)),"",VLOOKUP($B384,'[2]1516 Exp_Rev Access'!$F$7:$FS$310,124,FALSE))</f>
        <v>0</v>
      </c>
      <c r="EP384" s="90">
        <f>IF(ISNA(VLOOKUP($B384,'[2]1516 Exp_Rev Access'!$F$7:$FS$310,125,FALSE)),"",VLOOKUP($B384,'[2]1516 Exp_Rev Access'!$F$7:$FS$310,125,FALSE))</f>
        <v>0</v>
      </c>
      <c r="EQ384" s="90">
        <f>IF(ISNA(VLOOKUP($B384,'[2]1516 Exp_Rev Access'!$F$7:$FS$310,126,FALSE)),"",VLOOKUP($B384,'[2]1516 Exp_Rev Access'!$F$7:$FS$310,126,FALSE))</f>
        <v>0</v>
      </c>
      <c r="ER384" s="90">
        <f>IF(ISNA(VLOOKUP($B384,'[2]1516 Exp_Rev Access'!$F$7:$FS$310,127,FALSE)),"",VLOOKUP($B384,'[2]1516 Exp_Rev Access'!$F$7:$FS$310,127,FALSE))</f>
        <v>0</v>
      </c>
      <c r="ES384" s="90">
        <f>IF(ISNA(VLOOKUP($B384,'[2]1516 Exp_Rev Access'!$F$7:$FS$310,128,FALSE)),"",VLOOKUP($B384,'[2]1516 Exp_Rev Access'!$F$7:$FS$310,128,FALSE))</f>
        <v>0</v>
      </c>
      <c r="ET384" s="90">
        <f>IF(ISNA(VLOOKUP($B384,'[2]1516 Exp_Rev Access'!$F$7:$FS$310,129,FALSE)),"",VLOOKUP($B384,'[2]1516 Exp_Rev Access'!$F$7:$FS$310,129,FALSE))</f>
        <v>0</v>
      </c>
      <c r="EU384" s="90">
        <f>IF(ISNA(VLOOKUP($B384,'[2]1516 Exp_Rev Access'!$F$7:$FS$310,130,FALSE)),"",VLOOKUP($B384,'[2]1516 Exp_Rev Access'!$F$7:$FS$310,130,FALSE))</f>
        <v>0</v>
      </c>
      <c r="EV384" s="90">
        <f>IF(ISNA(VLOOKUP($B384,'[2]1516 Exp_Rev Access'!$F$7:$FS$310,131,FALSE)),"",VLOOKUP($B384,'[2]1516 Exp_Rev Access'!$F$7:$FS$310,131,FALSE))</f>
        <v>15139.54</v>
      </c>
      <c r="EW384" s="90">
        <f>IF(ISNA(VLOOKUP($B384,'[2]1516 Exp_Rev Access'!$F$7:$FS$310,132,FALSE)),"",VLOOKUP($B384,'[2]1516 Exp_Rev Access'!$F$7:$FS$310,132,FALSE))</f>
        <v>0</v>
      </c>
      <c r="EX384" s="90">
        <f>IF(ISNA(VLOOKUP($B384,'[2]1516 Exp_Rev Access'!$F$7:$FS$310,133,FALSE)),"",VLOOKUP($B384,'[2]1516 Exp_Rev Access'!$F$7:$FS$310,133,FALSE))</f>
        <v>0</v>
      </c>
      <c r="EY384" s="90">
        <f>IF(ISNA(VLOOKUP($B384,'[2]1516 Exp_Rev Access'!$F$7:$FS$310,134,FALSE)),"",VLOOKUP($B384,'[2]1516 Exp_Rev Access'!$F$7:$FS$310,134,FALSE))</f>
        <v>0</v>
      </c>
      <c r="EZ384" s="90">
        <f>IF(ISNA(VLOOKUP($B384,'[2]1516 Exp_Rev Access'!$F$7:$FS$310,135,FALSE)),"",VLOOKUP($B384,'[2]1516 Exp_Rev Access'!$F$7:$FS$310,135,FALSE))</f>
        <v>0</v>
      </c>
      <c r="FA384" s="90">
        <f>IF(ISNA(VLOOKUP($B384,'[2]1516 Exp_Rev Access'!$F$7:$FS$310,136,FALSE)),"",VLOOKUP($B384,'[2]1516 Exp_Rev Access'!$F$7:$FS$310,136,FALSE))</f>
        <v>0</v>
      </c>
      <c r="FB384" s="90">
        <f>IF(ISNA(VLOOKUP($B384,'[2]1516 Exp_Rev Access'!$F$7:$FS$310,137,FALSE)),"",VLOOKUP($B384,'[2]1516 Exp_Rev Access'!$F$7:$FS$310,137,FALSE))</f>
        <v>3861</v>
      </c>
      <c r="FC384" s="90">
        <f>IF(ISNA(VLOOKUP($B384,'[2]1516 Exp_Rev Access'!$F$7:$FS$310,138,FALSE)),"",VLOOKUP($B384,'[2]1516 Exp_Rev Access'!$F$7:$FS$310,138,FALSE))</f>
        <v>0</v>
      </c>
      <c r="FD384" s="90">
        <f>IF(ISNA(VLOOKUP($B384,'[2]1516 Exp_Rev Access'!$F$7:$FS$310,139,FALSE)),"",VLOOKUP($B384,'[2]1516 Exp_Rev Access'!$F$7:$FS$310,139,FALSE))</f>
        <v>0</v>
      </c>
      <c r="FE384" s="90">
        <f>IF(ISNA(VLOOKUP($B384,'[2]1516 Exp_Rev Access'!$F$7:$FS$310,140,FALSE)),"",VLOOKUP($B384,'[2]1516 Exp_Rev Access'!$F$7:$FS$310,140,FALSE))</f>
        <v>0</v>
      </c>
      <c r="FF384" s="90">
        <f>IF(ISNA(VLOOKUP($B384,'[2]1516 Exp_Rev Access'!$F$7:$FS$310,141,FALSE)),"",VLOOKUP($B384,'[2]1516 Exp_Rev Access'!$F$7:$FS$310,141,FALSE))</f>
        <v>0</v>
      </c>
      <c r="FG384" s="90">
        <f>IF(ISNA(VLOOKUP($B384,'[2]1516 Exp_Rev Access'!$F$7:$FS$310,142,FALSE)),"",VLOOKUP($B384,'[2]1516 Exp_Rev Access'!$F$7:$FS$310,142,FALSE))</f>
        <v>0</v>
      </c>
      <c r="FH384" s="90">
        <f>IF(ISNA(VLOOKUP($B384,'[2]1516 Exp_Rev Access'!$F$7:$FS$310,143,FALSE)),"",VLOOKUP($B384,'[2]1516 Exp_Rev Access'!$F$7:$FS$310,143,FALSE))</f>
        <v>0</v>
      </c>
      <c r="FI384" s="90">
        <f>IF(ISNA(VLOOKUP($B384,'[2]1516 Exp_Rev Access'!$F$7:$FS$310,144,FALSE)),"",VLOOKUP($B384,'[2]1516 Exp_Rev Access'!$F$7:$FS$310,144,FALSE))</f>
        <v>0</v>
      </c>
      <c r="FJ384" s="90">
        <f>IF(ISNA(VLOOKUP($B384,'[2]1516 Exp_Rev Access'!$F$7:$FS$310,145,FALSE)),"",VLOOKUP($B384,'[2]1516 Exp_Rev Access'!$F$7:$FS$310,145,FALSE))</f>
        <v>0</v>
      </c>
      <c r="FK384" s="90">
        <f>IF(ISNA(VLOOKUP($B384,'[2]1516 Exp_Rev Access'!$F$7:$FS$310,146,FALSE)),"",VLOOKUP($B384,'[2]1516 Exp_Rev Access'!$F$7:$FS$310,146,FALSE))</f>
        <v>0</v>
      </c>
      <c r="FL384" s="90">
        <f>IF(ISNA(VLOOKUP($B384,'[2]1516 Exp_Rev Access'!$F$7:$FS$310,1147,FALSE)),"",VLOOKUP($B384,'[2]1516 Exp_Rev Access'!$F$7:$FS$310,147,FALSE))</f>
        <v>0</v>
      </c>
      <c r="FM384" s="90">
        <f>IF(ISNA(VLOOKUP($B384,'[2]1516 Exp_Rev Access'!$F$7:$FS$310,148,FALSE)),"",VLOOKUP($B384,'[2]1516 Exp_Rev Access'!$F$7:$FS$310,148,FALSE))</f>
        <v>0</v>
      </c>
      <c r="FN384" s="90">
        <f>IF(ISNA(VLOOKUP($B384,'[2]1516 Exp_Rev Access'!$F$7:$FS$310,149,FALSE)),"",VLOOKUP($B384,'[2]1516 Exp_Rev Access'!$F$7:$FS$310,149,FALSE))</f>
        <v>0</v>
      </c>
      <c r="FO384" s="90">
        <f>IF(ISNA(VLOOKUP($B384,'[2]1516 Exp_Rev Access'!$F$7:$FS$310,150,FALSE)),"",VLOOKUP($B384,'[2]1516 Exp_Rev Access'!$F$7:$FS$310,150,FALSE))</f>
        <v>0</v>
      </c>
      <c r="FP384" s="90">
        <f>IF(ISNA(VLOOKUP($B384,'[2]1516 Exp_Rev Access'!$F$7:$FS$310,151,FALSE)),"",VLOOKUP($B384,'[2]1516 Exp_Rev Access'!$F$7:$FS$310,151,FALSE))</f>
        <v>0</v>
      </c>
      <c r="FQ384" s="90">
        <f>IF(ISNA(VLOOKUP($B384,'[2]1516 Exp_Rev Access'!$F$7:$FS$310,152,FALSE)),"",VLOOKUP($B384,'[2]1516 Exp_Rev Access'!$F$7:$FS$310,152,FALSE))</f>
        <v>0</v>
      </c>
      <c r="FR384" s="90">
        <f>IF(ISNA(VLOOKUP($B384,'[2]1516 Exp_Rev Access'!$F$7:$FS$310,153,FALSE)),"",VLOOKUP($B384,'[2]1516 Exp_Rev Access'!$F$7:$FS$310,153,FALSE))</f>
        <v>60289.8</v>
      </c>
      <c r="FS384" s="53">
        <f t="shared" si="935"/>
        <v>1523475.77</v>
      </c>
      <c r="FT384" s="92">
        <f t="shared" si="936"/>
        <v>7.5527789460368949E-2</v>
      </c>
      <c r="FU384" s="116">
        <f t="shared" si="937"/>
        <v>933.8456356503616</v>
      </c>
      <c r="FV384" s="90">
        <f>IF(ISNA(VLOOKUP($B384,'[2]1516 Exp_Rev Access'!$F$7:$FS$310,154,FALSE)),"",VLOOKUP($B384,'[2]1516 Exp_Rev Access'!$F$7:$FS$310,154,FALSE))</f>
        <v>0</v>
      </c>
      <c r="FW384" s="90">
        <f>IF(ISNA(VLOOKUP($B384,'[2]1516 Exp_Rev Access'!$F$7:$FS$310,155,FALSE)),"",VLOOKUP($B384,'[2]1516 Exp_Rev Access'!$F$7:$FS$310,155,FALSE))</f>
        <v>0</v>
      </c>
      <c r="FX384" s="90">
        <f>IF(ISNA(VLOOKUP($B384,'[2]1516 Exp_Rev Access'!$F$7:$FS$310,156,FALSE)),"",VLOOKUP($B384,'[2]1516 Exp_Rev Access'!$F$7:$FS$310,156,FALSE))</f>
        <v>0</v>
      </c>
      <c r="FY384" s="90">
        <f>IF(ISNA(VLOOKUP($B384,'[2]1516 Exp_Rev Access'!$F$7:$FS$310,157,FALSE)),"",VLOOKUP($B384,'[2]1516 Exp_Rev Access'!$F$7:$FS$310,157,FALSE))</f>
        <v>0</v>
      </c>
      <c r="FZ384" s="90">
        <f>IF(ISNA(VLOOKUP($B384,'[2]1516 Exp_Rev Access'!$F$7:$FS$310,158,FALSE)),"",VLOOKUP($B384,'[2]1516 Exp_Rev Access'!$F$7:$FS$310,158,FALSE))</f>
        <v>0</v>
      </c>
      <c r="GA384" s="90">
        <f>IF(ISNA(VLOOKUP($B384,'[2]1516 Exp_Rev Access'!$F$7:$FS$310,159,FALSE)),"",VLOOKUP($B384,'[2]1516 Exp_Rev Access'!$F$7:$FS$310,159,FALSE))</f>
        <v>0</v>
      </c>
      <c r="GB384" s="90">
        <f>IF(ISNA(VLOOKUP($B384,'[2]1516 Exp_Rev Access'!$F$7:$FS$310,160,FALSE)),"",VLOOKUP($B384,'[2]1516 Exp_Rev Access'!$F$7:$FS$310,160,FALSE))</f>
        <v>0</v>
      </c>
      <c r="GC384" s="90">
        <f>IF(ISNA(VLOOKUP($B384,'[2]1516 Exp_Rev Access'!$F$7:$FS$310,161,FALSE)),"",VLOOKUP($B384,'[2]1516 Exp_Rev Access'!$F$7:$FS$310,161,FALSE))</f>
        <v>0</v>
      </c>
      <c r="GD384" s="90">
        <f>IF(ISNA(VLOOKUP($B384,'[2]1516 Exp_Rev Access'!$F$7:$FS$310,162,FALSE)),"",VLOOKUP($B384,'[2]1516 Exp_Rev Access'!$F$7:$FS$310,162,FALSE))</f>
        <v>0</v>
      </c>
      <c r="GE384" s="90">
        <f>IF(ISNA(VLOOKUP($B384,'[2]1516 Exp_Rev Access'!$F$7:$FS$310,163,FALSE)),"",VLOOKUP($B384,'[2]1516 Exp_Rev Access'!$F$7:$FS$310,163,FALSE))</f>
        <v>0</v>
      </c>
      <c r="GF384" s="90">
        <f>IF(ISNA(VLOOKUP($B384,'[2]1516 Exp_Rev Access'!$F$7:$FS$310,164,FALSE)),"",VLOOKUP($B384,'[2]1516 Exp_Rev Access'!$F$7:$FS$310,164,FALSE))</f>
        <v>2000</v>
      </c>
      <c r="GG384" s="90">
        <f>IF(ISNA(VLOOKUP($B384,'[2]1516 Exp_Rev Access'!$F$7:$FS$310,165,FALSE)),"",VLOOKUP($B384,'[2]1516 Exp_Rev Access'!$F$7:$FS$310,165,FALSE))</f>
        <v>0</v>
      </c>
      <c r="GH384" s="90">
        <f>IF(ISNA(VLOOKUP($B384,'[2]1516 Exp_Rev Access'!$F$7:$FS$310,166,FALSE)),"",VLOOKUP($B384,'[2]1516 Exp_Rev Access'!$F$7:$FS$310,166,FALSE))</f>
        <v>455041.2</v>
      </c>
      <c r="GI384" s="90">
        <f>IF(ISNA(VLOOKUP($B384,'[2]1516 Exp_Rev Access'!$F$7:$FS$310,167,FALSE)),"",VLOOKUP($B384,'[2]1516 Exp_Rev Access'!$F$7:$FS$310,167,FALSE))</f>
        <v>0</v>
      </c>
      <c r="GJ384" s="90">
        <f>IF(ISNA(VLOOKUP($B384,'[2]1516 Exp_Rev Access'!$F$7:$FS$310,168,FALSE)),"",VLOOKUP($B384,'[2]1516 Exp_Rev Access'!$F$7:$FS$310,168,FALSE))</f>
        <v>0</v>
      </c>
      <c r="GK384" s="90">
        <f>IF(ISNA(VLOOKUP($B384,'[2]1516 Exp_Rev Access'!$F$7:$FS$310,169,FALSE)),"",VLOOKUP($B384,'[2]1516 Exp_Rev Access'!$F$7:$FS$310,169,FALSE))</f>
        <v>0</v>
      </c>
      <c r="GL384" s="90">
        <f>IF(ISNA(VLOOKUP($B384,'[2]1516 Exp_Rev Access'!$F$7:$FS$310,170,FALSE)),"",VLOOKUP($B384,'[2]1516 Exp_Rev Access'!$F$7:$FS$310,170,FALSE))</f>
        <v>2994</v>
      </c>
      <c r="GM384" s="90">
        <f>IF(ISNA(VLOOKUP($B384,'[2]1516 Exp_Rev Access'!$F$7:$FT$310,171,FALSE)),"",VLOOKUP($B384,'[2]1516 Exp_Rev Access'!$F$7:$FT$310,171,FALSE))</f>
        <v>0</v>
      </c>
      <c r="GN384" s="90">
        <f>IF(ISNA(VLOOKUP($B384,'[2]1516 Exp_Rev Access'!$F$7:$FU$310,172,FALSE)),"",VLOOKUP($B384,'[2]1516 Exp_Rev Access'!$F$7:$FU$310,172,FALSE))</f>
        <v>0</v>
      </c>
      <c r="GO384" s="90">
        <f>IF(ISNA(VLOOKUP($B384,'[2]1516 Exp_Rev Access'!$F$7:$FV$310,173,FALSE)),"",VLOOKUP($B384,'[2]1516 Exp_Rev Access'!$F$7:$FV$310,173,FALSE))</f>
        <v>0</v>
      </c>
      <c r="GP384" s="90">
        <f>IF(ISNA(VLOOKUP($B384,'[2]1516 Exp_Rev Access'!$F$7:$GA$310,174,FALSE)),"",VLOOKUP($B384,'[2]1516 Exp_Rev Access'!$F$7:$GA$310,174,FALSE))</f>
        <v>0</v>
      </c>
      <c r="GQ384" s="90">
        <f>IF(ISNA(VLOOKUP($B384,'[2]1516 Exp_Rev Access'!$F$7:$GA$310,175,FALSE)),"",VLOOKUP($B384,'[2]1516 Exp_Rev Access'!$F$7:$GA$310,175,FALSE))</f>
        <v>0</v>
      </c>
      <c r="GR384" s="90">
        <f>IF(ISNA(VLOOKUP($B384,'[2]1516 Exp_Rev Access'!$F$7:$GA$310,176,FALSE)),"",VLOOKUP($B384,'[2]1516 Exp_Rev Access'!$F$7:$GA$310,176,FALSE))</f>
        <v>0</v>
      </c>
      <c r="GS384" s="90">
        <f>IF(ISNA(VLOOKUP($B384,'[2]1516 Exp_Rev Access'!$F$7:$GA$310,177,FALSE)),"",VLOOKUP($B384,'[2]1516 Exp_Rev Access'!$F$7:$GA$310,177,FALSE))</f>
        <v>0</v>
      </c>
      <c r="GT384" s="90">
        <f>IF(ISNA(VLOOKUP($B384,'[2]1516 Exp_Rev Access'!$F$7:$GA$310,178,FALSE)),"",VLOOKUP($B384,'[2]1516 Exp_Rev Access'!$F$7:$GA$310,178,FALSE))</f>
        <v>0</v>
      </c>
      <c r="GU384" s="53">
        <f t="shared" si="938"/>
        <v>460035.2</v>
      </c>
      <c r="GV384" s="92">
        <f t="shared" si="939"/>
        <v>2.2806691392248869E-2</v>
      </c>
      <c r="GW384" s="114">
        <f t="shared" si="940"/>
        <v>281.98798577908542</v>
      </c>
      <c r="HE384" s="38"/>
      <c r="HF384" s="38"/>
      <c r="HG384" s="38"/>
      <c r="HH384" s="38"/>
      <c r="HI384" s="38"/>
      <c r="HJ384" s="38"/>
      <c r="HK384" s="38"/>
      <c r="HL384" s="38"/>
      <c r="HM384" s="38"/>
      <c r="HN384" s="38"/>
    </row>
    <row r="385" spans="1:222" x14ac:dyDescent="0.2">
      <c r="B385" s="87" t="s">
        <v>748</v>
      </c>
      <c r="C385" s="87" t="s">
        <v>749</v>
      </c>
      <c r="D385" s="88">
        <f>IF(ISNA(VLOOKUP($B385,'[2]1516 enrollment_Rev_Exp by size'!$A$6:$C$325,3,FALSE)),"",VLOOKUP($B385,'[2]1516 enrollment_Rev_Exp by size'!$A$6:$C$325,3,FALSE))</f>
        <v>1895.8999999999999</v>
      </c>
      <c r="E385" s="89">
        <v>24101277.760000002</v>
      </c>
      <c r="F385" s="67">
        <f t="shared" si="918"/>
        <v>24101277.759999998</v>
      </c>
      <c r="G385" s="67">
        <f t="shared" si="919"/>
        <v>0</v>
      </c>
      <c r="H385" s="90">
        <f>IF(ISNA(VLOOKUP($B385,'[2]1516 Exp_Rev Access'!$F$7:$FS$310,2,FALSE)),"",VLOOKUP($B385,'[2]1516 Exp_Rev Access'!$F$7:$FS$310,2,FALSE))</f>
        <v>5382518.4699999997</v>
      </c>
      <c r="I385" s="90">
        <f>IF(ISNA(VLOOKUP($B385,'[2]1516 Exp_Rev Access'!$F$7:$FS$310,3,FALSE)),"",VLOOKUP($B385,'[2]1516 Exp_Rev Access'!$F$7:$FS$310,3,FALSE))</f>
        <v>0</v>
      </c>
      <c r="J385" s="90">
        <f>IF(ISNA(VLOOKUP($B385,'[2]1516 Exp_Rev Access'!$F$7:$FS$310,4,FALSE)),"",VLOOKUP($B385,'[2]1516 Exp_Rev Access'!$F$7:$FS$310,4,FALSE))</f>
        <v>0</v>
      </c>
      <c r="K385" s="90">
        <f>IF(ISNA(VLOOKUP($B385,'[2]1516 Exp_Rev Access'!$F$7:$FS$310,5,FALSE)),"-",VLOOKUP($B385,'[2]1516 Exp_Rev Access'!$F$7:$FS$310,5,FALSE))</f>
        <v>135506.97</v>
      </c>
      <c r="L385" s="90">
        <f>IF(ISNA(VLOOKUP($B385,'[2]1516 Exp_Rev Access'!$F$7:$FS$310,6,FALSE)),"",VLOOKUP($B385,'[2]1516 Exp_Rev Access'!$F$7:$FS$310,6,FALSE))</f>
        <v>0</v>
      </c>
      <c r="M385" s="90">
        <f>IF(ISNA(VLOOKUP($B385,'[2]1516 Exp_Rev Access'!$F$7:$FS$310,7,FALSE)),"",VLOOKUP($B385,'[2]1516 Exp_Rev Access'!$F$7:$FS$310,7,FALSE))</f>
        <v>0</v>
      </c>
      <c r="N385" s="53">
        <f t="shared" si="920"/>
        <v>5518025.4399999995</v>
      </c>
      <c r="O385" s="91">
        <f t="shared" si="921"/>
        <v>0.22895157239995226</v>
      </c>
      <c r="P385" s="53">
        <f t="shared" si="922"/>
        <v>2910.5044780842873</v>
      </c>
      <c r="Q385" s="90">
        <f>IF(ISNA(VLOOKUP($B385,'[2]1516 Exp_Rev Access'!$F$7:$FS$310,8,FALSE)),"",VLOOKUP($B385,'[2]1516 Exp_Rev Access'!$F$7:$FS$310,8,FALSE))</f>
        <v>27572.04</v>
      </c>
      <c r="R385" s="90">
        <f>IF(ISNA(VLOOKUP($B385,'[2]1516 Exp_Rev Access'!$F$7:$FS$310,9,FALSE)),"",VLOOKUP($B385,'[2]1516 Exp_Rev Access'!$F$7:$FS$310,9,FALSE))</f>
        <v>0</v>
      </c>
      <c r="S385" s="90">
        <f>IF(ISNA(VLOOKUP($B385,'[2]1516 Exp_Rev Access'!$F$7:$FS$310,10,FALSE)),"",VLOOKUP($B385,'[2]1516 Exp_Rev Access'!$F$7:$FS$310,10,FALSE))</f>
        <v>2878.08</v>
      </c>
      <c r="T385" s="90">
        <f>IF(ISNA(VLOOKUP($B385,'[2]1516 Exp_Rev Access'!$F$7:$FS$310,11,FALSE)),"",VLOOKUP($B385,'[2]1516 Exp_Rev Access'!$F$7:$FS$310,11,FALSE))</f>
        <v>0</v>
      </c>
      <c r="U385" s="90">
        <f>IF(ISNA(VLOOKUP($B385,'[2]1516 Exp_Rev Access'!$F$7:$FS$310,12,FALSE)),"",VLOOKUP($B385,'[2]1516 Exp_Rev Access'!$F$7:$FS$310,12,FALSE))</f>
        <v>0</v>
      </c>
      <c r="V385" s="90">
        <f>IF(ISNA(VLOOKUP($B385,'[2]1516 Exp_Rev Access'!$F$7:$FS$310,13,FALSE)),"",VLOOKUP($B385,'[2]1516 Exp_Rev Access'!$F$7:$FS$310,13,FALSE))</f>
        <v>4955</v>
      </c>
      <c r="W385" s="90">
        <f>IF(ISNA(VLOOKUP($B385,'[2]1516 Exp_Rev Access'!$F$7:$FS$310,14,FALSE)),"",VLOOKUP($B385,'[2]1516 Exp_Rev Access'!$F$7:$FS$310,14,FALSE))</f>
        <v>0</v>
      </c>
      <c r="X385" s="90">
        <f>IF(ISNA(VLOOKUP($B385,'[2]1516 Exp_Rev Access'!$F$7:$FS$310,15,FALSE)),"",VLOOKUP($B385,'[2]1516 Exp_Rev Access'!$F$7:$FS$310,15,FALSE))</f>
        <v>0</v>
      </c>
      <c r="Y385" s="90">
        <f>IF(ISNA(VLOOKUP($B385,'[2]1516 Exp_Rev Access'!$F$7:$FS$310,16,FALSE)),"",VLOOKUP($B385,'[2]1516 Exp_Rev Access'!$F$7:$FS$310,16,FALSE))</f>
        <v>566</v>
      </c>
      <c r="Z385" s="90">
        <f>IF(ISNA(VLOOKUP($B385,'[2]1516 Exp_Rev Access'!$F$7:$FS$310,17,FALSE)),"",VLOOKUP($B385,'[2]1516 Exp_Rev Access'!$F$7:$FS$310,17,FALSE))</f>
        <v>14670.5</v>
      </c>
      <c r="AA385" s="90">
        <f>IF(ISNA(VLOOKUP($B385,'[2]1516 Exp_Rev Access'!$F$7:$FS$310,18,FALSE)),"",VLOOKUP($B385,'[2]1516 Exp_Rev Access'!$F$7:$FS$310,18,FALSE))</f>
        <v>0</v>
      </c>
      <c r="AB385" s="90">
        <f>IF(ISNA(VLOOKUP($B385,'[2]1516 Exp_Rev Access'!$F$7:$FS$310,19,FALSE)),"",VLOOKUP($B385,'[2]1516 Exp_Rev Access'!$F$7:$FS$310,19,FALSE))</f>
        <v>0</v>
      </c>
      <c r="AC385" s="90">
        <f>IF(ISNA(VLOOKUP($B385,'[2]1516 Exp_Rev Access'!$F$7:$FS$310,20,FALSE)),"",VLOOKUP($B385,'[2]1516 Exp_Rev Access'!$F$7:$FS$310,20,FALSE))</f>
        <v>0</v>
      </c>
      <c r="AD385" s="90">
        <f>IF(ISNA(VLOOKUP($B385,'[2]1516 Exp_Rev Access'!$F$7:$FS$310,21,FALSE)),"",VLOOKUP($B385,'[2]1516 Exp_Rev Access'!$F$7:$FS$310,21,FALSE))</f>
        <v>171647.01</v>
      </c>
      <c r="AE385" s="90">
        <f>IF(ISNA(VLOOKUP($B385,'[2]1516 Exp_Rev Access'!$F$7:$FS$310,22,FALSE)),"",VLOOKUP($B385,'[2]1516 Exp_Rev Access'!$F$7:$FS$310,22,FALSE))</f>
        <v>22361.93</v>
      </c>
      <c r="AF385" s="90">
        <f>IF(ISNA(VLOOKUP($B385,'[2]1516 Exp_Rev Access'!$F$7:$FS$310,23,FALSE)),"",VLOOKUP($B385,'[2]1516 Exp_Rev Access'!$F$7:$FS$310,23,FALSE))</f>
        <v>0</v>
      </c>
      <c r="AG385" s="90">
        <f>IF(ISNA(VLOOKUP($B385,'[2]1516 Exp_Rev Access'!$F$7:$FS$310,24,FALSE)),"",VLOOKUP($B385,'[2]1516 Exp_Rev Access'!$F$7:$FS$310,24,FALSE))</f>
        <v>7441.9</v>
      </c>
      <c r="AH385" s="90">
        <f>IF(ISNA(VLOOKUP($B385,'[2]1516 Exp_Rev Access'!$F$7:$FS$310,25,FALSE)),"",VLOOKUP($B385,'[2]1516 Exp_Rev Access'!$F$7:$FS$310,25,FALSE))</f>
        <v>1007.21</v>
      </c>
      <c r="AI385" s="90">
        <f>IF(ISNA(VLOOKUP($B385,'[2]1516 Exp_Rev Access'!$F$7:$FS$310,26,FALSE)),"",VLOOKUP($B385,'[2]1516 Exp_Rev Access'!$F$7:$FS$310,26,FALSE))</f>
        <v>16262.52</v>
      </c>
      <c r="AJ385" s="90">
        <f>IF(ISNA(VLOOKUP($B385,'[2]1516 Exp_Rev Access'!$F$7:$FS$310,27,FALSE)),"",VLOOKUP($B385,'[2]1516 Exp_Rev Access'!$F$7:$FS$310,27,FALSE))</f>
        <v>0</v>
      </c>
      <c r="AK385" s="90">
        <f>IF(ISNA(VLOOKUP($B385,'[2]1516 Exp_Rev Access'!$F$7:$FS$310,28,FALSE)),"",VLOOKUP($B385,'[2]1516 Exp_Rev Access'!$F$7:$FS$310,28,FALSE))</f>
        <v>24187.81</v>
      </c>
      <c r="AL385" s="90">
        <f>IF(ISNA(VLOOKUP($B385,'[2]1516 Exp_Rev Access'!$F$7:$FS$310,29,FALSE)),"",VLOOKUP($B385,'[2]1516 Exp_Rev Access'!$F$7:$FS$310,29,FALSE))</f>
        <v>41947.14</v>
      </c>
      <c r="AM385" s="53">
        <f t="shared" si="923"/>
        <v>335497.14</v>
      </c>
      <c r="AN385" s="92">
        <f t="shared" si="924"/>
        <v>1.3920305111657283E-2</v>
      </c>
      <c r="AO385" s="68">
        <f t="shared" si="925"/>
        <v>176.95930165093097</v>
      </c>
      <c r="AP385" s="90">
        <f>IF(ISNA(VLOOKUP($B385,'[2]1516 Exp_Rev Access'!$F$7:$FS$310,30,FALSE)),"",VLOOKUP($B385,'[2]1516 Exp_Rev Access'!$F$7:$FS$310,30,FALSE))</f>
        <v>10078085.859999999</v>
      </c>
      <c r="AQ385" s="90">
        <f>IF(ISNA(VLOOKUP($B385,'[2]1516 Exp_Rev Access'!$F$7:$FS$310,31,FALSE)),"",VLOOKUP($B385,'[2]1516 Exp_Rev Access'!$F$7:$FS$310,31,FALSE))</f>
        <v>439315.96</v>
      </c>
      <c r="AR385" s="90">
        <f>IF(ISNA(VLOOKUP($B385,'[2]1516 Exp_Rev Access'!$F$7:$FS$310,32,FALSE)),"",VLOOKUP($B385,'[2]1516 Exp_Rev Access'!$F$7:$FS$310,32,FALSE))</f>
        <v>79693.16</v>
      </c>
      <c r="AS385" s="90">
        <f>IF(ISNA(VLOOKUP($B385,'[2]1516 Exp_Rev Access'!$F$7:$FS$310,33,FALSE)),"",VLOOKUP($B385,'[2]1516 Exp_Rev Access'!$F$7:$FS$310,33,FALSE))</f>
        <v>1091485.78</v>
      </c>
      <c r="AT385" s="90">
        <f>IF(ISNA(VLOOKUP($B385,'[2]1516 Exp_Rev Access'!$F$7:$FS$310,34,FALSE)),"",VLOOKUP($B385,'[2]1516 Exp_Rev Access'!$F$7:$FS$310,34,FALSE))</f>
        <v>0</v>
      </c>
      <c r="AU385" s="53">
        <f t="shared" si="926"/>
        <v>11688580.76</v>
      </c>
      <c r="AV385" s="93">
        <f t="shared" si="927"/>
        <v>0.48497763796569759</v>
      </c>
      <c r="AW385" s="53">
        <f t="shared" si="928"/>
        <v>6165.1884382087665</v>
      </c>
      <c r="AX385" s="90">
        <f>IF(ISNA(VLOOKUP($B385,'[2]1516 Exp_Rev Access'!$F$7:$FS$310,35,FALSE)),"",VLOOKUP($B385,'[2]1516 Exp_Rev Access'!$F$7:$FS$310,35,FALSE))</f>
        <v>0</v>
      </c>
      <c r="AY385" s="90">
        <f>IF(ISNA(VLOOKUP($B385,'[2]1516 Exp_Rev Access'!$F$7:$FS$310,36,FALSE)),"",VLOOKUP($B385,'[2]1516 Exp_Rev Access'!$F$7:$FS$310,36,FALSE))</f>
        <v>1592260.85</v>
      </c>
      <c r="AZ385" s="90">
        <f>IF(ISNA(VLOOKUP($B385,'[2]1516 Exp_Rev Access'!$F$7:$FS$310,37,FALSE)),"",VLOOKUP($B385,'[2]1516 Exp_Rev Access'!$F$7:$FS$310,37,FALSE))</f>
        <v>77853.789999999994</v>
      </c>
      <c r="BA385" s="90">
        <f>IF(ISNA(VLOOKUP($B385,'[2]1516 Exp_Rev Access'!$F$7:$FS$310,38,FALSE)),"",VLOOKUP($B385,'[2]1516 Exp_Rev Access'!$F$7:$FS$310,38,FALSE))</f>
        <v>0</v>
      </c>
      <c r="BB385" s="90">
        <f>IF(ISNA(VLOOKUP($B385,'[2]1516 Exp_Rev Access'!$F$7:$FS$310,39,FALSE)),"",VLOOKUP($B385,'[2]1516 Exp_Rev Access'!$F$7:$FS$310,39,FALSE))</f>
        <v>0</v>
      </c>
      <c r="BC385" s="90">
        <f>IF(ISNA(VLOOKUP($B385,'[2]1516 Exp_Rev Access'!$F$7:$FS$310,40,FALSE)),"",VLOOKUP($B385,'[2]1516 Exp_Rev Access'!$F$7:$FS$310,40,FALSE))</f>
        <v>481916.08</v>
      </c>
      <c r="BD385" s="90">
        <f>IF(ISNA(VLOOKUP($B385,'[2]1516 Exp_Rev Access'!$F$7:$FS$310,41,FALSE)),"",VLOOKUP($B385,'[2]1516 Exp_Rev Access'!$F$7:$FS$310,41,FALSE))</f>
        <v>0</v>
      </c>
      <c r="BE385" s="90">
        <f>IF(ISNA(VLOOKUP($B385,'[2]1516 Exp_Rev Access'!$F$7:$FS$310,42,FALSE)),"",VLOOKUP($B385,'[2]1516 Exp_Rev Access'!$F$7:$FS$310,42,FALSE))</f>
        <v>408851.84</v>
      </c>
      <c r="BF385" s="90">
        <f>IF(ISNA(VLOOKUP($B385,'[2]1516 Exp_Rev Access'!$F$7:$FS$310,43,FALSE)),"",VLOOKUP($B385,'[2]1516 Exp_Rev Access'!$F$7:$FS$310,43,FALSE))</f>
        <v>0</v>
      </c>
      <c r="BG385" s="90">
        <f>IF(ISNA(VLOOKUP($B385,'[2]1516 Exp_Rev Access'!$F$7:$FS$310,44,FALSE)),"",VLOOKUP($B385,'[2]1516 Exp_Rev Access'!$F$7:$FS$310,44,FALSE))</f>
        <v>88868.58</v>
      </c>
      <c r="BH385" s="90">
        <f>IF(ISNA(VLOOKUP($B385,'[2]1516 Exp_Rev Access'!$F$7:$FS$310,45,FALSE)),"",VLOOKUP($B385,'[2]1516 Exp_Rev Access'!$F$7:$FS$310,45,FALSE))</f>
        <v>11217.95</v>
      </c>
      <c r="BI385" s="90">
        <f>IF(ISNA(VLOOKUP($B385,'[2]1516 Exp_Rev Access'!$F$7:$FS$310,46,FALSE)),"",VLOOKUP($B385,'[2]1516 Exp_Rev Access'!$F$7:$FS$310,46,FALSE))</f>
        <v>0</v>
      </c>
      <c r="BJ385" s="90">
        <f>IF(ISNA(VLOOKUP($B385,'[2]1516 Exp_Rev Access'!$F$7:$FS$310,47,FALSE)),"",VLOOKUP($B385,'[2]1516 Exp_Rev Access'!$F$7:$FS$310,47,FALSE))</f>
        <v>22605.3</v>
      </c>
      <c r="BK385" s="90">
        <f>IF(ISNA(VLOOKUP($B385,'[2]1516 Exp_Rev Access'!$F$7:$FS$310,48,FALSE)),"",VLOOKUP($B385,'[2]1516 Exp_Rev Access'!$F$7:$FS$310,48,FALSE))</f>
        <v>1332308.6000000001</v>
      </c>
      <c r="BL385" s="90">
        <f>IF(ISNA(VLOOKUP($B385,'[2]1516 Exp_Rev Access'!$F$7:$FS$310,49,FALSE)),"",VLOOKUP($B385,'[2]1516 Exp_Rev Access'!$F$7:$FS$310,49,FALSE))</f>
        <v>0</v>
      </c>
      <c r="BM385" s="90">
        <f>IF(ISNA(VLOOKUP($B385,'[2]1516 Exp_Rev Access'!$F$7:$FS$310,50,FALSE)),"",VLOOKUP($B385,'[2]1516 Exp_Rev Access'!$F$7:$FS$310,50,FALSE))</f>
        <v>0</v>
      </c>
      <c r="BN385" s="90">
        <f>IF(ISNA(VLOOKUP($B385,'[2]1516 Exp_Rev Access'!$F$7:$FS$310,51,FALSE)),"",VLOOKUP($B385,'[2]1516 Exp_Rev Access'!$F$7:$FS$310,51,FALSE))</f>
        <v>0</v>
      </c>
      <c r="BO385" s="90">
        <f>IF(ISNA(VLOOKUP($B385,'[2]1516 Exp_Rev Access'!$F$7:$FS$310,52,FALSE)),"",VLOOKUP($B385,'[2]1516 Exp_Rev Access'!$F$7:$FS$310,52,FALSE))</f>
        <v>0</v>
      </c>
      <c r="BP385" s="90">
        <f>IF(ISNA(VLOOKUP($B385,'[2]1516 Exp_Rev Access'!$F$7:$FS$310,53,FALSE)),"",VLOOKUP($B385,'[2]1516 Exp_Rev Access'!$F$7:$FS$310,53,FALSE))</f>
        <v>0</v>
      </c>
      <c r="BQ385" s="90">
        <f>IF(ISNA(VLOOKUP($B385,'[2]1516 Exp_Rev Access'!$F$7:$FS$310,54,FALSE)),"",VLOOKUP($B385,'[2]1516 Exp_Rev Access'!$F$7:$FS$310,54,FALSE))</f>
        <v>0</v>
      </c>
      <c r="BR385" s="90">
        <f>IF(ISNA(VLOOKUP($B385,'[2]1516 Exp_Rev Access'!$F$7:$FS$310,55,FALSE)),"",VLOOKUP($B385,'[2]1516 Exp_Rev Access'!$F$7:$FS$310,55,FALSE))</f>
        <v>0</v>
      </c>
      <c r="BS385" s="90">
        <f>IF(ISNA(VLOOKUP($B385,'[2]1516 Exp_Rev Access'!$F$7:$FS$310,56,FALSE)),"",VLOOKUP($B385,'[2]1516 Exp_Rev Access'!$F$7:$FS$310,56,FALSE))</f>
        <v>0</v>
      </c>
      <c r="BT385" s="90">
        <f>IF(ISNA(VLOOKUP($B385,'[2]1516 Exp_Rev Access'!$F$7:$FS$310,57,FALSE)),"",VLOOKUP($B385,'[2]1516 Exp_Rev Access'!$F$7:$FS$310,57,FALSE))</f>
        <v>0</v>
      </c>
      <c r="BU385" s="90">
        <f>IF(ISNA(VLOOKUP($B385,'[2]1516 Exp_Rev Access'!$F$7:$FS$310,58,FALSE)),"",VLOOKUP($B385,'[2]1516 Exp_Rev Access'!$F$7:$FS$310,58,FALSE))</f>
        <v>0</v>
      </c>
      <c r="BV385" s="53">
        <f t="shared" si="929"/>
        <v>4015882.99</v>
      </c>
      <c r="BW385" s="92">
        <f t="shared" si="930"/>
        <v>0.16662531464057945</v>
      </c>
      <c r="BX385" s="68">
        <f t="shared" si="931"/>
        <v>2118.1934648451925</v>
      </c>
      <c r="BY385" s="90">
        <f>IF(ISNA(VLOOKUP($B385,'[2]1516 Exp_Rev Access'!$F$7:$FS$310,59,FALSE)),"",VLOOKUP($B385,'[2]1516 Exp_Rev Access'!$F$7:$FS$310,59,FALSE))</f>
        <v>0</v>
      </c>
      <c r="BZ385" s="90">
        <f>IF(ISNA(VLOOKUP($B385,'[2]1516 Exp_Rev Access'!$F$7:$FS$310,60,FALSE)),"",VLOOKUP($B385,'[2]1516 Exp_Rev Access'!$F$7:$FS$310,60,FALSE))</f>
        <v>86116.86</v>
      </c>
      <c r="CA385" s="90">
        <f>IF(ISNA(VLOOKUP($B385,'[2]1516 Exp_Rev Access'!$F$7:$FS$310,61,FALSE)),"",VLOOKUP($B385,'[2]1516 Exp_Rev Access'!$F$7:$FS$310,61,FALSE))</f>
        <v>0</v>
      </c>
      <c r="CB385" s="90">
        <f>IF(ISNA(VLOOKUP($B385,'[2]1516 Exp_Rev Access'!$F$7:$FS$310,62,FALSE)),"",VLOOKUP($B385,'[2]1516 Exp_Rev Access'!$F$7:$FS$310,62,FALSE))</f>
        <v>0</v>
      </c>
      <c r="CC385" s="90">
        <f>IF(ISNA(VLOOKUP($B385,'[2]1516 Exp_Rev Access'!$F$7:$FS$310,63,FALSE)),"",VLOOKUP($B385,'[2]1516 Exp_Rev Access'!$F$7:$FS$310,63,FALSE))</f>
        <v>31416.94</v>
      </c>
      <c r="CD385" s="90">
        <f>IF(ISNA(VLOOKUP($B385,'[2]1516 Exp_Rev Access'!$F$7:$FS$310,64,FALSE)),"",VLOOKUP($B385,'[2]1516 Exp_Rev Access'!$F$7:$FS$310,64,FALSE))</f>
        <v>0</v>
      </c>
      <c r="CE385" s="53">
        <f t="shared" si="932"/>
        <v>117533.8</v>
      </c>
      <c r="CF385" s="92">
        <f t="shared" si="933"/>
        <v>4.8766626056261008E-3</v>
      </c>
      <c r="CG385" s="94">
        <f t="shared" si="934"/>
        <v>61.993670552244325</v>
      </c>
      <c r="CH385" s="90">
        <f>IF(ISNA(VLOOKUP($B385,'[2]1516 Exp_Rev Access'!$F$7:$FS$310,65,FALSE)),"",VLOOKUP($B385,'[2]1516 Exp_Rev Access'!$F$7:$FS$310,65,FALSE))</f>
        <v>0</v>
      </c>
      <c r="CI385" s="90">
        <f>IF(ISNA(VLOOKUP($B385,'[2]1516 Exp_Rev Access'!$F$7:$FS$310,66,FALSE)),"",VLOOKUP($B385,'[2]1516 Exp_Rev Access'!$F$7:$FS$310,66,FALSE))</f>
        <v>0</v>
      </c>
      <c r="CJ385" s="90">
        <f>IF(ISNA(VLOOKUP($B385,'[2]1516 Exp_Rev Access'!$F$7:$FS$310,67,FALSE)),"",VLOOKUP($B385,'[2]1516 Exp_Rev Access'!$F$7:$FS$310,67,FALSE))</f>
        <v>0</v>
      </c>
      <c r="CK385" s="90">
        <f>IF(ISNA(VLOOKUP($B385,'[2]1516 Exp_Rev Access'!$F$7:$FS$310,68,FALSE)),"",VLOOKUP($B385,'[2]1516 Exp_Rev Access'!$F$7:$FS$310,68,FALSE))</f>
        <v>0</v>
      </c>
      <c r="CL385" s="90">
        <f>IF(ISNA(VLOOKUP($B385,'[2]1516 Exp_Rev Access'!$F$7:$FS$310,69,FALSE)),"",VLOOKUP($B385,'[2]1516 Exp_Rev Access'!$F$7:$FS$310,69,FALSE))</f>
        <v>0</v>
      </c>
      <c r="CM385" s="90">
        <f>IF(ISNA(VLOOKUP($B385,'[2]1516 Exp_Rev Access'!$F$7:$FS$310,70,FALSE)),"",VLOOKUP($B385,'[2]1516 Exp_Rev Access'!$F$7:$FS$310,70,FALSE))</f>
        <v>0</v>
      </c>
      <c r="CN385" s="90">
        <f>IF(ISNA(VLOOKUP($B385,'[2]1516 Exp_Rev Access'!$F$7:$FS$310,71,FALSE)),"",VLOOKUP($B385,'[2]1516 Exp_Rev Access'!$F$7:$FS$310,71,FALSE))</f>
        <v>0</v>
      </c>
      <c r="CO385" s="90">
        <f>IF(ISNA(VLOOKUP($B385,'[2]1516 Exp_Rev Access'!$F$7:$FS$310,72,FALSE)),"",VLOOKUP($B385,'[2]1516 Exp_Rev Access'!$F$7:$FS$310,72,FALSE))</f>
        <v>0</v>
      </c>
      <c r="CP385" s="90">
        <f>IF(ISNA(VLOOKUP($B385,'[2]1516 Exp_Rev Access'!$F$7:$FS$310,73,FALSE)),"",VLOOKUP($B385,'[2]1516 Exp_Rev Access'!$F$7:$FS$310,73,FALSE))</f>
        <v>0</v>
      </c>
      <c r="CQ385" s="90">
        <f>IF(ISNA(VLOOKUP($B385,'[2]1516 Exp_Rev Access'!$F$7:$FS$310,74,FALSE)),"",VLOOKUP($B385,'[2]1516 Exp_Rev Access'!$F$7:$FS$310,74,FALSE))</f>
        <v>379088</v>
      </c>
      <c r="CR385" s="90">
        <f>IF(ISNA(VLOOKUP($B385,'[2]1516 Exp_Rev Access'!$F$7:$FS$310,75,FALSE)),"",VLOOKUP($B385,'[2]1516 Exp_Rev Access'!$F$7:$FS$310,75,FALSE))</f>
        <v>0</v>
      </c>
      <c r="CS385" s="90">
        <f>IF(ISNA(VLOOKUP($B385,'[2]1516 Exp_Rev Access'!$F$7:$FS$310,76,FALSE)),"",VLOOKUP($B385,'[2]1516 Exp_Rev Access'!$F$7:$FS$310,76,FALSE))</f>
        <v>19128</v>
      </c>
      <c r="CT385" s="90">
        <f>IF(ISNA(VLOOKUP($B385,'[2]1516 Exp_Rev Access'!$F$7:$FS$310,77,FALSE)),"",VLOOKUP($B385,'[2]1516 Exp_Rev Access'!$F$7:$FS$310,77,FALSE))</f>
        <v>0</v>
      </c>
      <c r="CU385" s="90">
        <f>IF(ISNA(VLOOKUP($B385,'[2]1516 Exp_Rev Access'!$F$7:$FS$310,78,FALSE)),"",VLOOKUP($B385,'[2]1516 Exp_Rev Access'!$F$7:$FS$310,78,FALSE))</f>
        <v>679358.12</v>
      </c>
      <c r="CV385" s="90">
        <f>IF(ISNA(VLOOKUP($B385,'[2]1516 Exp_Rev Access'!$F$7:$FS$310,79,FALSE)),"",VLOOKUP($B385,'[2]1516 Exp_Rev Access'!$F$7:$FS$310,79,FALSE))</f>
        <v>138922.57999999999</v>
      </c>
      <c r="CW385" s="90">
        <f>IF(ISNA(VLOOKUP($B385,'[2]1516 Exp_Rev Access'!$F$7:$FS$310,80,FALSE)),"",VLOOKUP($B385,'[2]1516 Exp_Rev Access'!$F$7:$FS$310,80,FALSE))</f>
        <v>0</v>
      </c>
      <c r="CX385" s="90">
        <f>IF(ISNA(VLOOKUP($B385,'[2]1516 Exp_Rev Access'!$F$7:$FS$310,81,FALSE)),"",VLOOKUP($B385,'[2]1516 Exp_Rev Access'!$F$7:$FS$310,81,FALSE))</f>
        <v>0</v>
      </c>
      <c r="CY385" s="90">
        <f>IF(ISNA(VLOOKUP($B385,'[2]1516 Exp_Rev Access'!$F$7:$FS$310,82,FALSE)),"",VLOOKUP($B385,'[2]1516 Exp_Rev Access'!$F$7:$FS$310,82,FALSE))</f>
        <v>0</v>
      </c>
      <c r="CZ385" s="90">
        <f>IF(ISNA(VLOOKUP($B385,'[2]1516 Exp_Rev Access'!$F$7:$FS$310,83,FALSE)),"",VLOOKUP($B385,'[2]1516 Exp_Rev Access'!$F$7:$FS$310,83,FALSE))</f>
        <v>0</v>
      </c>
      <c r="DA385" s="90">
        <f>IF(ISNA(VLOOKUP($B385,'[2]1516 Exp_Rev Access'!$F$7:$FS$310,84,FALSE)),"",VLOOKUP($B385,'[2]1516 Exp_Rev Access'!$F$7:$FS$310,84,FALSE))</f>
        <v>0</v>
      </c>
      <c r="DB385" s="90">
        <f>IF(ISNA(VLOOKUP($B385,'[2]1516 Exp_Rev Access'!$F$7:$FS$310,85,FALSE)),"",VLOOKUP($B385,'[2]1516 Exp_Rev Access'!$F$7:$FS$310,85,FALSE))</f>
        <v>7816.88</v>
      </c>
      <c r="DC385" s="90">
        <f>IF(ISNA(VLOOKUP($B385,'[2]1516 Exp_Rev Access'!$F$7:$FS$310,86,FALSE)),"",VLOOKUP($B385,'[2]1516 Exp_Rev Access'!$F$7:$FS$310,86,FALSE))</f>
        <v>0</v>
      </c>
      <c r="DD385" s="90">
        <f>IF(ISNA(VLOOKUP($B385,'[2]1516 Exp_Rev Access'!$F$7:$FS$310,87,FALSE)),"",VLOOKUP($B385,'[2]1516 Exp_Rev Access'!$F$7:$FS$310,87,FALSE))</f>
        <v>0</v>
      </c>
      <c r="DE385" s="90">
        <f>IF(ISNA(VLOOKUP($B385,'[2]1516 Exp_Rev Access'!$F$7:$FS$310,88,FALSE)),"",VLOOKUP($B385,'[2]1516 Exp_Rev Access'!$F$7:$FS$310,88,FALSE))</f>
        <v>0</v>
      </c>
      <c r="DF385" s="90">
        <f>IF(ISNA(VLOOKUP($B385,'[2]1516 Exp_Rev Access'!$F$7:$FS$310,89,FALSE)),"",VLOOKUP($B385,'[2]1516 Exp_Rev Access'!$F$7:$FS$310,89,FALSE))</f>
        <v>0</v>
      </c>
      <c r="DG385" s="90">
        <f>IF(ISNA(VLOOKUP($B385,'[2]1516 Exp_Rev Access'!$F$7:$FS$310,90,FALSE)),"",VLOOKUP($B385,'[2]1516 Exp_Rev Access'!$F$7:$FS$310,90,FALSE))</f>
        <v>40715.33</v>
      </c>
      <c r="DH385" s="90">
        <f>IF(ISNA(VLOOKUP($B385,'[2]1516 Exp_Rev Access'!$F$7:$FS$310,91,FALSE)),"",VLOOKUP($B385,'[2]1516 Exp_Rev Access'!$F$7:$FS$310,91,FALSE))</f>
        <v>9949.7800000000007</v>
      </c>
      <c r="DI385" s="90">
        <f>IF(ISNA(VLOOKUP($B385,'[2]1516 Exp_Rev Access'!$F$7:$FS$310,92,FALSE)),"",VLOOKUP($B385,'[2]1516 Exp_Rev Access'!$F$7:$FS$310,92,FALSE))</f>
        <v>584272.26</v>
      </c>
      <c r="DJ385" s="90">
        <f>IF(ISNA(VLOOKUP($B385,'[2]1516 Exp_Rev Access'!$F$7:$FS$310,93,FALSE)),"",VLOOKUP($B385,'[2]1516 Exp_Rev Access'!$F$7:$FS$310,93,FALSE))</f>
        <v>0</v>
      </c>
      <c r="DK385" s="90">
        <f>IF(ISNA(VLOOKUP($B385,'[2]1516 Exp_Rev Access'!$F$7:$FS$310,94,FALSE)),"",VLOOKUP($B385,'[2]1516 Exp_Rev Access'!$F$7:$FS$310,94,FALSE))</f>
        <v>0</v>
      </c>
      <c r="DL385" s="90">
        <f>IF(ISNA(VLOOKUP($B385,'[2]1516 Exp_Rev Access'!$F$7:$FS$310,95,FALSE)),"",VLOOKUP($B385,'[2]1516 Exp_Rev Access'!$F$7:$FS$310,95,FALSE))</f>
        <v>0</v>
      </c>
      <c r="DM385" s="90">
        <f>IF(ISNA(VLOOKUP($B385,'[2]1516 Exp_Rev Access'!$F$7:$FS$310,96,FALSE)),"",VLOOKUP($B385,'[2]1516 Exp_Rev Access'!$F$7:$FS$310,96,FALSE))</f>
        <v>0</v>
      </c>
      <c r="DN385" s="90">
        <f>IF(ISNA(VLOOKUP($B385,'[2]1516 Exp_Rev Access'!$F$7:$FS$310,97,FALSE)),"",VLOOKUP($B385,'[2]1516 Exp_Rev Access'!$F$7:$FS$310,97,FALSE))</f>
        <v>0</v>
      </c>
      <c r="DO385" s="90">
        <f>IF(ISNA(VLOOKUP($B385,'[2]1516 Exp_Rev Access'!$F$7:$FS$310,98,FALSE)),"",VLOOKUP($B385,'[2]1516 Exp_Rev Access'!$F$7:$FS$310,98,FALSE))</f>
        <v>0</v>
      </c>
      <c r="DP385" s="90">
        <f>IF(ISNA(VLOOKUP($B385,'[2]1516 Exp_Rev Access'!$F$7:$FS$310,99,FALSE)),"",VLOOKUP($B385,'[2]1516 Exp_Rev Access'!$F$7:$FS$310,99,FALSE))</f>
        <v>0</v>
      </c>
      <c r="DQ385" s="90">
        <f>IF(ISNA(VLOOKUP($B385,'[2]1516 Exp_Rev Access'!$F$7:$FS$310,100,FALSE)),"",VLOOKUP($B385,'[2]1516 Exp_Rev Access'!$F$7:$FS$310,100,FALSE))</f>
        <v>0</v>
      </c>
      <c r="DR385" s="90">
        <f>IF(ISNA(VLOOKUP($B385,'[2]1516 Exp_Rev Access'!$F$7:$FS$310,101,FALSE)),"",VLOOKUP($B385,'[2]1516 Exp_Rev Access'!$F$7:$FS$310,101,FALSE))</f>
        <v>0</v>
      </c>
      <c r="DS385" s="90">
        <f>IF(ISNA(VLOOKUP($B385,'[2]1516 Exp_Rev Access'!$F$7:$FS$310,102,FALSE)),"",VLOOKUP($B385,'[2]1516 Exp_Rev Access'!$F$7:$FS$310,102,FALSE))</f>
        <v>0</v>
      </c>
      <c r="DT385" s="90">
        <f>IF(ISNA(VLOOKUP($B385,'[2]1516 Exp_Rev Access'!$F$7:$FS$310,103,FALSE)),"",VLOOKUP($B385,'[2]1516 Exp_Rev Access'!$F$7:$FS$310,103,FALSE))</f>
        <v>0</v>
      </c>
      <c r="DU385" s="90">
        <f>IF(ISNA(VLOOKUP($B385,'[2]1516 Exp_Rev Access'!$F$7:$FS$310,104,FALSE)),"",VLOOKUP($B385,'[2]1516 Exp_Rev Access'!$F$7:$FS$310,104,FALSE))</f>
        <v>0</v>
      </c>
      <c r="DV385" s="90">
        <f>IF(ISNA(VLOOKUP($B385,'[2]1516 Exp_Rev Access'!$F$7:$FS$310,104,FALSE)),"",VLOOKUP($B385,'[2]1516 Exp_Rev Access'!$F$7:$FS$310,104,FALSE))</f>
        <v>0</v>
      </c>
      <c r="DW385" s="90">
        <f>IF(ISNA(VLOOKUP($B385,'[2]1516 Exp_Rev Access'!$F$7:$FS$310,104,FALSE)),"",VLOOKUP($B385,'[2]1516 Exp_Rev Access'!$F$7:$FS$310,104,FALSE))</f>
        <v>0</v>
      </c>
      <c r="DX385" s="90">
        <f>IF(ISNA(VLOOKUP($B385,'[2]1516 Exp_Rev Access'!$F$7:$FS$310,104,FALSE)),"",VLOOKUP($B385,'[2]1516 Exp_Rev Access'!$F$7:$FS$310,104,FALSE))</f>
        <v>0</v>
      </c>
      <c r="DY385" s="90">
        <f>IF(ISNA(VLOOKUP($B385,'[2]1516 Exp_Rev Access'!$F$7:$FS$310,104,FALSE)),"",VLOOKUP($B385,'[2]1516 Exp_Rev Access'!$F$7:$FS$310,104,FALSE))</f>
        <v>0</v>
      </c>
      <c r="DZ385" s="90">
        <f>IF(ISNA(VLOOKUP($B385,'[2]1516 Exp_Rev Access'!$F$7:$FS$310,109,FALSE)),"",VLOOKUP($B385,'[2]1516 Exp_Rev Access'!$F$7:$FS$310,109,FALSE))</f>
        <v>0</v>
      </c>
      <c r="EA385" s="90">
        <f>IF(ISNA(VLOOKUP($B385,'[2]1516 Exp_Rev Access'!$F$7:$FS$310,110,FALSE)),"",VLOOKUP($B385,'[2]1516 Exp_Rev Access'!$F$7:$FS$310,110,FALSE))</f>
        <v>0</v>
      </c>
      <c r="EB385" s="90">
        <f>IF(ISNA(VLOOKUP($B385,'[2]1516 Exp_Rev Access'!$F$7:$FS$310,111,FALSE)),"",VLOOKUP($B385,'[2]1516 Exp_Rev Access'!$F$7:$FS$310,111,FALSE))</f>
        <v>0</v>
      </c>
      <c r="EC385" s="90">
        <f>IF(ISNA(VLOOKUP($B385,'[2]1516 Exp_Rev Access'!$F$7:$FS$310,112,FALSE)),"",VLOOKUP($B385,'[2]1516 Exp_Rev Access'!$F$7:$FS$310,112,FALSE))</f>
        <v>0</v>
      </c>
      <c r="ED385" s="90">
        <f>IF(ISNA(VLOOKUP($B385,'[2]1516 Exp_Rev Access'!$F$7:$FS$310,113,FALSE)),"",VLOOKUP($B385,'[2]1516 Exp_Rev Access'!$F$7:$FS$310,113,FALSE))</f>
        <v>0</v>
      </c>
      <c r="EE385" s="90">
        <f>IF(ISNA(VLOOKUP($B385,'[2]1516 Exp_Rev Access'!$F$7:$FS$310,114,FALSE)),"",VLOOKUP($B385,'[2]1516 Exp_Rev Access'!$F$7:$FS$310,114,FALSE))</f>
        <v>0</v>
      </c>
      <c r="EF385" s="90">
        <f>IF(ISNA(VLOOKUP($B385,'[2]1516 Exp_Rev Access'!$F$7:$FS$310,115,FALSE)),"",VLOOKUP($B385,'[2]1516 Exp_Rev Access'!$F$7:$FS$310,115,FALSE))</f>
        <v>0</v>
      </c>
      <c r="EG385" s="90">
        <f>IF(ISNA(VLOOKUP($B385,'[2]1516 Exp_Rev Access'!$F$7:$FS$310,116,FALSE)),"",VLOOKUP($B385,'[2]1516 Exp_Rev Access'!$F$7:$FS$310,116,FALSE))</f>
        <v>21971</v>
      </c>
      <c r="EH385" s="90">
        <f>IF(ISNA(VLOOKUP($B385,'[2]1516 Exp_Rev Access'!$F$7:$FS$310,117,FALSE)),"",VLOOKUP($B385,'[2]1516 Exp_Rev Access'!$F$7:$FS$310,117,FALSE))</f>
        <v>0</v>
      </c>
      <c r="EI385" s="90">
        <f>IF(ISNA(VLOOKUP($B385,'[2]1516 Exp_Rev Access'!$F$7:$FS$310,118,FALSE)),"",VLOOKUP($B385,'[2]1516 Exp_Rev Access'!$F$7:$FS$310,118,FALSE))</f>
        <v>0</v>
      </c>
      <c r="EJ385" s="90">
        <f>IF(ISNA(VLOOKUP($B385,'[2]1516 Exp_Rev Access'!$F$7:$FS$310,119,FALSE)),"",VLOOKUP($B385,'[2]1516 Exp_Rev Access'!$F$7:$FS$310,119,FALSE))</f>
        <v>0</v>
      </c>
      <c r="EK385" s="90">
        <f>IF(ISNA(VLOOKUP($B385,'[2]1516 Exp_Rev Access'!$F$7:$FS$310,120,FALSE)),"",VLOOKUP($B385,'[2]1516 Exp_Rev Access'!$F$7:$FS$310,120,FALSE))</f>
        <v>0</v>
      </c>
      <c r="EL385" s="90">
        <f>IF(ISNA(VLOOKUP($B385,'[2]1516 Exp_Rev Access'!$F$7:$FS$310,121,FALSE)),"",VLOOKUP($B385,'[2]1516 Exp_Rev Access'!$F$7:$FS$310,121,FALSE))</f>
        <v>0</v>
      </c>
      <c r="EM385" s="90">
        <f>IF(ISNA(VLOOKUP($B385,'[2]1516 Exp_Rev Access'!$F$7:$FS$310,122,FALSE)),"",VLOOKUP($B385,'[2]1516 Exp_Rev Access'!$F$7:$FS$310,122,FALSE))</f>
        <v>0</v>
      </c>
      <c r="EN385" s="90">
        <f>IF(ISNA(VLOOKUP($B385,'[2]1516 Exp_Rev Access'!$F$7:$FS$310,123,FALSE)),"",VLOOKUP($B385,'[2]1516 Exp_Rev Access'!$F$7:$FS$310,123,FALSE))</f>
        <v>0</v>
      </c>
      <c r="EO385" s="90">
        <f>IF(ISNA(VLOOKUP($B385,'[2]1516 Exp_Rev Access'!$F$7:$FS$310,124,FALSE)),"",VLOOKUP($B385,'[2]1516 Exp_Rev Access'!$F$7:$FS$310,124,FALSE))</f>
        <v>0</v>
      </c>
      <c r="EP385" s="90">
        <f>IF(ISNA(VLOOKUP($B385,'[2]1516 Exp_Rev Access'!$F$7:$FS$310,125,FALSE)),"",VLOOKUP($B385,'[2]1516 Exp_Rev Access'!$F$7:$FS$310,125,FALSE))</f>
        <v>0</v>
      </c>
      <c r="EQ385" s="90">
        <f>IF(ISNA(VLOOKUP($B385,'[2]1516 Exp_Rev Access'!$F$7:$FS$310,126,FALSE)),"",VLOOKUP($B385,'[2]1516 Exp_Rev Access'!$F$7:$FS$310,126,FALSE))</f>
        <v>0</v>
      </c>
      <c r="ER385" s="90">
        <f>IF(ISNA(VLOOKUP($B385,'[2]1516 Exp_Rev Access'!$F$7:$FS$310,127,FALSE)),"",VLOOKUP($B385,'[2]1516 Exp_Rev Access'!$F$7:$FS$310,127,FALSE))</f>
        <v>0</v>
      </c>
      <c r="ES385" s="90">
        <f>IF(ISNA(VLOOKUP($B385,'[2]1516 Exp_Rev Access'!$F$7:$FS$310,128,FALSE)),"",VLOOKUP($B385,'[2]1516 Exp_Rev Access'!$F$7:$FS$310,128,FALSE))</f>
        <v>0</v>
      </c>
      <c r="ET385" s="90">
        <f>IF(ISNA(VLOOKUP($B385,'[2]1516 Exp_Rev Access'!$F$7:$FS$310,129,FALSE)),"",VLOOKUP($B385,'[2]1516 Exp_Rev Access'!$F$7:$FS$310,129,FALSE))</f>
        <v>0</v>
      </c>
      <c r="EU385" s="90">
        <f>IF(ISNA(VLOOKUP($B385,'[2]1516 Exp_Rev Access'!$F$7:$FS$310,130,FALSE)),"",VLOOKUP($B385,'[2]1516 Exp_Rev Access'!$F$7:$FS$310,130,FALSE))</f>
        <v>0</v>
      </c>
      <c r="EV385" s="90">
        <f>IF(ISNA(VLOOKUP($B385,'[2]1516 Exp_Rev Access'!$F$7:$FS$310,131,FALSE)),"",VLOOKUP($B385,'[2]1516 Exp_Rev Access'!$F$7:$FS$310,131,FALSE))</f>
        <v>74372.34</v>
      </c>
      <c r="EW385" s="90">
        <f>IF(ISNA(VLOOKUP($B385,'[2]1516 Exp_Rev Access'!$F$7:$FS$310,132,FALSE)),"",VLOOKUP($B385,'[2]1516 Exp_Rev Access'!$F$7:$FS$310,132,FALSE))</f>
        <v>0</v>
      </c>
      <c r="EX385" s="90">
        <f>IF(ISNA(VLOOKUP($B385,'[2]1516 Exp_Rev Access'!$F$7:$FS$310,133,FALSE)),"",VLOOKUP($B385,'[2]1516 Exp_Rev Access'!$F$7:$FS$310,133,FALSE))</f>
        <v>0</v>
      </c>
      <c r="EY385" s="90">
        <f>IF(ISNA(VLOOKUP($B385,'[2]1516 Exp_Rev Access'!$F$7:$FS$310,134,FALSE)),"",VLOOKUP($B385,'[2]1516 Exp_Rev Access'!$F$7:$FS$310,134,FALSE))</f>
        <v>0</v>
      </c>
      <c r="EZ385" s="90">
        <f>IF(ISNA(VLOOKUP($B385,'[2]1516 Exp_Rev Access'!$F$7:$FS$310,135,FALSE)),"",VLOOKUP($B385,'[2]1516 Exp_Rev Access'!$F$7:$FS$310,135,FALSE))</f>
        <v>0</v>
      </c>
      <c r="FA385" s="90">
        <f>IF(ISNA(VLOOKUP($B385,'[2]1516 Exp_Rev Access'!$F$7:$FS$310,136,FALSE)),"",VLOOKUP($B385,'[2]1516 Exp_Rev Access'!$F$7:$FS$310,136,FALSE))</f>
        <v>0</v>
      </c>
      <c r="FB385" s="90">
        <f>IF(ISNA(VLOOKUP($B385,'[2]1516 Exp_Rev Access'!$F$7:$FS$310,137,FALSE)),"",VLOOKUP($B385,'[2]1516 Exp_Rev Access'!$F$7:$FS$310,137,FALSE))</f>
        <v>3680</v>
      </c>
      <c r="FC385" s="90">
        <f>IF(ISNA(VLOOKUP($B385,'[2]1516 Exp_Rev Access'!$F$7:$FS$310,138,FALSE)),"",VLOOKUP($B385,'[2]1516 Exp_Rev Access'!$F$7:$FS$310,138,FALSE))</f>
        <v>0</v>
      </c>
      <c r="FD385" s="90">
        <f>IF(ISNA(VLOOKUP($B385,'[2]1516 Exp_Rev Access'!$F$7:$FS$310,139,FALSE)),"",VLOOKUP($B385,'[2]1516 Exp_Rev Access'!$F$7:$FS$310,139,FALSE))</f>
        <v>0</v>
      </c>
      <c r="FE385" s="90">
        <f>IF(ISNA(VLOOKUP($B385,'[2]1516 Exp_Rev Access'!$F$7:$FS$310,140,FALSE)),"",VLOOKUP($B385,'[2]1516 Exp_Rev Access'!$F$7:$FS$310,140,FALSE))</f>
        <v>0</v>
      </c>
      <c r="FF385" s="90">
        <f>IF(ISNA(VLOOKUP($B385,'[2]1516 Exp_Rev Access'!$F$7:$FS$310,141,FALSE)),"",VLOOKUP($B385,'[2]1516 Exp_Rev Access'!$F$7:$FS$310,141,FALSE))</f>
        <v>0</v>
      </c>
      <c r="FG385" s="90">
        <f>IF(ISNA(VLOOKUP($B385,'[2]1516 Exp_Rev Access'!$F$7:$FS$310,142,FALSE)),"",VLOOKUP($B385,'[2]1516 Exp_Rev Access'!$F$7:$FS$310,142,FALSE))</f>
        <v>0</v>
      </c>
      <c r="FH385" s="90">
        <f>IF(ISNA(VLOOKUP($B385,'[2]1516 Exp_Rev Access'!$F$7:$FS$310,143,FALSE)),"",VLOOKUP($B385,'[2]1516 Exp_Rev Access'!$F$7:$FS$310,143,FALSE))</f>
        <v>0</v>
      </c>
      <c r="FI385" s="90">
        <f>IF(ISNA(VLOOKUP($B385,'[2]1516 Exp_Rev Access'!$F$7:$FS$310,144,FALSE)),"",VLOOKUP($B385,'[2]1516 Exp_Rev Access'!$F$7:$FS$310,144,FALSE))</f>
        <v>0</v>
      </c>
      <c r="FJ385" s="90">
        <f>IF(ISNA(VLOOKUP($B385,'[2]1516 Exp_Rev Access'!$F$7:$FS$310,145,FALSE)),"",VLOOKUP($B385,'[2]1516 Exp_Rev Access'!$F$7:$FS$310,145,FALSE))</f>
        <v>0</v>
      </c>
      <c r="FK385" s="90">
        <f>IF(ISNA(VLOOKUP($B385,'[2]1516 Exp_Rev Access'!$F$7:$FS$310,146,FALSE)),"",VLOOKUP($B385,'[2]1516 Exp_Rev Access'!$F$7:$FS$310,146,FALSE))</f>
        <v>0</v>
      </c>
      <c r="FL385" s="90">
        <f>IF(ISNA(VLOOKUP($B385,'[2]1516 Exp_Rev Access'!$F$7:$FS$310,1147,FALSE)),"",VLOOKUP($B385,'[2]1516 Exp_Rev Access'!$F$7:$FS$310,147,FALSE))</f>
        <v>0</v>
      </c>
      <c r="FM385" s="90">
        <f>IF(ISNA(VLOOKUP($B385,'[2]1516 Exp_Rev Access'!$F$7:$FS$310,148,FALSE)),"",VLOOKUP($B385,'[2]1516 Exp_Rev Access'!$F$7:$FS$310,148,FALSE))</f>
        <v>0</v>
      </c>
      <c r="FN385" s="90">
        <f>IF(ISNA(VLOOKUP($B385,'[2]1516 Exp_Rev Access'!$F$7:$FS$310,149,FALSE)),"",VLOOKUP($B385,'[2]1516 Exp_Rev Access'!$F$7:$FS$310,149,FALSE))</f>
        <v>0</v>
      </c>
      <c r="FO385" s="90">
        <f>IF(ISNA(VLOOKUP($B385,'[2]1516 Exp_Rev Access'!$F$7:$FS$310,150,FALSE)),"",VLOOKUP($B385,'[2]1516 Exp_Rev Access'!$F$7:$FS$310,150,FALSE))</f>
        <v>0</v>
      </c>
      <c r="FP385" s="90">
        <f>IF(ISNA(VLOOKUP($B385,'[2]1516 Exp_Rev Access'!$F$7:$FS$310,151,FALSE)),"",VLOOKUP($B385,'[2]1516 Exp_Rev Access'!$F$7:$FS$310,151,FALSE))</f>
        <v>0</v>
      </c>
      <c r="FQ385" s="90">
        <f>IF(ISNA(VLOOKUP($B385,'[2]1516 Exp_Rev Access'!$F$7:$FS$310,152,FALSE)),"",VLOOKUP($B385,'[2]1516 Exp_Rev Access'!$F$7:$FS$310,152,FALSE))</f>
        <v>0</v>
      </c>
      <c r="FR385" s="90">
        <f>IF(ISNA(VLOOKUP($B385,'[2]1516 Exp_Rev Access'!$F$7:$FS$310,153,FALSE)),"",VLOOKUP($B385,'[2]1516 Exp_Rev Access'!$F$7:$FS$310,153,FALSE))</f>
        <v>67718.820000000007</v>
      </c>
      <c r="FS385" s="53">
        <f t="shared" si="935"/>
        <v>2026993.1100000003</v>
      </c>
      <c r="FT385" s="92">
        <f t="shared" si="936"/>
        <v>8.4103138853663842E-2</v>
      </c>
      <c r="FU385" s="116">
        <f t="shared" si="937"/>
        <v>1069.1455825729208</v>
      </c>
      <c r="FV385" s="90">
        <f>IF(ISNA(VLOOKUP($B385,'[2]1516 Exp_Rev Access'!$F$7:$FS$310,154,FALSE)),"",VLOOKUP($B385,'[2]1516 Exp_Rev Access'!$F$7:$FS$310,154,FALSE))</f>
        <v>0</v>
      </c>
      <c r="FW385" s="90">
        <f>IF(ISNA(VLOOKUP($B385,'[2]1516 Exp_Rev Access'!$F$7:$FS$310,155,FALSE)),"",VLOOKUP($B385,'[2]1516 Exp_Rev Access'!$F$7:$FS$310,155,FALSE))</f>
        <v>0</v>
      </c>
      <c r="FX385" s="90">
        <f>IF(ISNA(VLOOKUP($B385,'[2]1516 Exp_Rev Access'!$F$7:$FS$310,156,FALSE)),"",VLOOKUP($B385,'[2]1516 Exp_Rev Access'!$F$7:$FS$310,156,FALSE))</f>
        <v>0</v>
      </c>
      <c r="FY385" s="90">
        <f>IF(ISNA(VLOOKUP($B385,'[2]1516 Exp_Rev Access'!$F$7:$FS$310,157,FALSE)),"",VLOOKUP($B385,'[2]1516 Exp_Rev Access'!$F$7:$FS$310,157,FALSE))</f>
        <v>0</v>
      </c>
      <c r="FZ385" s="90">
        <f>IF(ISNA(VLOOKUP($B385,'[2]1516 Exp_Rev Access'!$F$7:$FS$310,158,FALSE)),"",VLOOKUP($B385,'[2]1516 Exp_Rev Access'!$F$7:$FS$310,158,FALSE))</f>
        <v>0</v>
      </c>
      <c r="GA385" s="90">
        <f>IF(ISNA(VLOOKUP($B385,'[2]1516 Exp_Rev Access'!$F$7:$FS$310,159,FALSE)),"",VLOOKUP($B385,'[2]1516 Exp_Rev Access'!$F$7:$FS$310,159,FALSE))</f>
        <v>0</v>
      </c>
      <c r="GB385" s="90">
        <f>IF(ISNA(VLOOKUP($B385,'[2]1516 Exp_Rev Access'!$F$7:$FS$310,160,FALSE)),"",VLOOKUP($B385,'[2]1516 Exp_Rev Access'!$F$7:$FS$310,160,FALSE))</f>
        <v>0</v>
      </c>
      <c r="GC385" s="90">
        <f>IF(ISNA(VLOOKUP($B385,'[2]1516 Exp_Rev Access'!$F$7:$FS$310,161,FALSE)),"",VLOOKUP($B385,'[2]1516 Exp_Rev Access'!$F$7:$FS$310,161,FALSE))</f>
        <v>0</v>
      </c>
      <c r="GD385" s="90">
        <f>IF(ISNA(VLOOKUP($B385,'[2]1516 Exp_Rev Access'!$F$7:$FS$310,162,FALSE)),"",VLOOKUP($B385,'[2]1516 Exp_Rev Access'!$F$7:$FS$310,162,FALSE))</f>
        <v>0</v>
      </c>
      <c r="GE385" s="90">
        <f>IF(ISNA(VLOOKUP($B385,'[2]1516 Exp_Rev Access'!$F$7:$FS$310,163,FALSE)),"",VLOOKUP($B385,'[2]1516 Exp_Rev Access'!$F$7:$FS$310,163,FALSE))</f>
        <v>0</v>
      </c>
      <c r="GF385" s="90">
        <f>IF(ISNA(VLOOKUP($B385,'[2]1516 Exp_Rev Access'!$F$7:$FS$310,164,FALSE)),"",VLOOKUP($B385,'[2]1516 Exp_Rev Access'!$F$7:$FS$310,164,FALSE))</f>
        <v>123781.52</v>
      </c>
      <c r="GG385" s="90">
        <f>IF(ISNA(VLOOKUP($B385,'[2]1516 Exp_Rev Access'!$F$7:$FS$310,165,FALSE)),"",VLOOKUP($B385,'[2]1516 Exp_Rev Access'!$F$7:$FS$310,165,FALSE))</f>
        <v>0</v>
      </c>
      <c r="GH385" s="90">
        <f>IF(ISNA(VLOOKUP($B385,'[2]1516 Exp_Rev Access'!$F$7:$FS$310,166,FALSE)),"",VLOOKUP($B385,'[2]1516 Exp_Rev Access'!$F$7:$FS$310,166,FALSE))</f>
        <v>0</v>
      </c>
      <c r="GI385" s="90">
        <f>IF(ISNA(VLOOKUP($B385,'[2]1516 Exp_Rev Access'!$F$7:$FS$310,167,FALSE)),"",VLOOKUP($B385,'[2]1516 Exp_Rev Access'!$F$7:$FS$310,167,FALSE))</f>
        <v>0</v>
      </c>
      <c r="GJ385" s="90">
        <f>IF(ISNA(VLOOKUP($B385,'[2]1516 Exp_Rev Access'!$F$7:$FS$310,168,FALSE)),"",VLOOKUP($B385,'[2]1516 Exp_Rev Access'!$F$7:$FS$310,168,FALSE))</f>
        <v>0</v>
      </c>
      <c r="GK385" s="90">
        <f>IF(ISNA(VLOOKUP($B385,'[2]1516 Exp_Rev Access'!$F$7:$FS$310,169,FALSE)),"",VLOOKUP($B385,'[2]1516 Exp_Rev Access'!$F$7:$FS$310,169,FALSE))</f>
        <v>0</v>
      </c>
      <c r="GL385" s="90">
        <f>IF(ISNA(VLOOKUP($B385,'[2]1516 Exp_Rev Access'!$F$7:$FS$310,170,FALSE)),"",VLOOKUP($B385,'[2]1516 Exp_Rev Access'!$F$7:$FS$310,170,FALSE))</f>
        <v>0</v>
      </c>
      <c r="GM385" s="90">
        <f>IF(ISNA(VLOOKUP($B385,'[2]1516 Exp_Rev Access'!$F$7:$FT$310,171,FALSE)),"",VLOOKUP($B385,'[2]1516 Exp_Rev Access'!$F$7:$FT$310,171,FALSE))</f>
        <v>0</v>
      </c>
      <c r="GN385" s="90">
        <f>IF(ISNA(VLOOKUP($B385,'[2]1516 Exp_Rev Access'!$F$7:$FU$310,172,FALSE)),"",VLOOKUP($B385,'[2]1516 Exp_Rev Access'!$F$7:$FU$310,172,FALSE))</f>
        <v>0</v>
      </c>
      <c r="GO385" s="90">
        <f>IF(ISNA(VLOOKUP($B385,'[2]1516 Exp_Rev Access'!$F$7:$FV$310,173,FALSE)),"",VLOOKUP($B385,'[2]1516 Exp_Rev Access'!$F$7:$FV$310,173,FALSE))</f>
        <v>0</v>
      </c>
      <c r="GP385" s="90">
        <f>IF(ISNA(VLOOKUP($B385,'[2]1516 Exp_Rev Access'!$F$7:$GA$310,174,FALSE)),"",VLOOKUP($B385,'[2]1516 Exp_Rev Access'!$F$7:$GA$310,174,FALSE))</f>
        <v>0</v>
      </c>
      <c r="GQ385" s="90">
        <f>IF(ISNA(VLOOKUP($B385,'[2]1516 Exp_Rev Access'!$F$7:$GA$310,175,FALSE)),"",VLOOKUP($B385,'[2]1516 Exp_Rev Access'!$F$7:$GA$310,175,FALSE))</f>
        <v>0</v>
      </c>
      <c r="GR385" s="90">
        <f>IF(ISNA(VLOOKUP($B385,'[2]1516 Exp_Rev Access'!$F$7:$GA$310,176,FALSE)),"",VLOOKUP($B385,'[2]1516 Exp_Rev Access'!$F$7:$GA$310,176,FALSE))</f>
        <v>0</v>
      </c>
      <c r="GS385" s="90">
        <f>IF(ISNA(VLOOKUP($B385,'[2]1516 Exp_Rev Access'!$F$7:$GA$310,177,FALSE)),"",VLOOKUP($B385,'[2]1516 Exp_Rev Access'!$F$7:$GA$310,177,FALSE))</f>
        <v>0</v>
      </c>
      <c r="GT385" s="90">
        <f>IF(ISNA(VLOOKUP($B385,'[2]1516 Exp_Rev Access'!$F$7:$GA$310,178,FALSE)),"",VLOOKUP($B385,'[2]1516 Exp_Rev Access'!$F$7:$GA$310,178,FALSE))</f>
        <v>274983</v>
      </c>
      <c r="GU385" s="53">
        <f t="shared" si="938"/>
        <v>398764.52</v>
      </c>
      <c r="GV385" s="92">
        <f t="shared" si="939"/>
        <v>1.6545368422823406E-2</v>
      </c>
      <c r="GW385" s="114">
        <f t="shared" si="940"/>
        <v>210.3299330133446</v>
      </c>
    </row>
    <row r="386" spans="1:222" x14ac:dyDescent="0.2">
      <c r="B386" s="130" t="s">
        <v>750</v>
      </c>
      <c r="C386" s="87" t="s">
        <v>751</v>
      </c>
      <c r="D386" s="88">
        <f>IF(ISNA(VLOOKUP($B386,'[2]1516 enrollment_Rev_Exp by size'!$A$6:$C$325,3,FALSE)),"",VLOOKUP($B386,'[2]1516 enrollment_Rev_Exp by size'!$A$6:$C$325,3,FALSE))</f>
        <v>300.88</v>
      </c>
      <c r="E386" s="89">
        <v>2978228.91</v>
      </c>
      <c r="F386" s="67">
        <f t="shared" si="918"/>
        <v>2978228.91</v>
      </c>
      <c r="G386" s="67">
        <f t="shared" si="919"/>
        <v>0</v>
      </c>
      <c r="H386" s="90">
        <f>IF(ISNA(VLOOKUP($B386,'[2]1516 Exp_Rev Access'!$F$7:$FS$310,2,FALSE)),"",VLOOKUP($B386,'[2]1516 Exp_Rev Access'!$F$7:$FS$310,2,FALSE))</f>
        <v>0</v>
      </c>
      <c r="I386" s="90">
        <f>IF(ISNA(VLOOKUP($B386,'[2]1516 Exp_Rev Access'!$F$7:$FS$310,3,FALSE)),"",VLOOKUP($B386,'[2]1516 Exp_Rev Access'!$F$7:$FS$310,3,FALSE))</f>
        <v>0</v>
      </c>
      <c r="J386" s="90">
        <f>IF(ISNA(VLOOKUP($B386,'[2]1516 Exp_Rev Access'!$F$7:$FS$310,4,FALSE)),"",VLOOKUP($B386,'[2]1516 Exp_Rev Access'!$F$7:$FS$310,4,FALSE))</f>
        <v>0</v>
      </c>
      <c r="K386" s="90">
        <f>IF(ISNA(VLOOKUP($B386,'[2]1516 Exp_Rev Access'!$F$7:$FS$310,5,FALSE)),"-",VLOOKUP($B386,'[2]1516 Exp_Rev Access'!$F$7:$FS$310,5,FALSE))</f>
        <v>0</v>
      </c>
      <c r="L386" s="90">
        <f>IF(ISNA(VLOOKUP($B386,'[2]1516 Exp_Rev Access'!$F$7:$FS$310,6,FALSE)),"",VLOOKUP($B386,'[2]1516 Exp_Rev Access'!$F$7:$FS$310,6,FALSE))</f>
        <v>0</v>
      </c>
      <c r="M386" s="90">
        <f>IF(ISNA(VLOOKUP($B386,'[2]1516 Exp_Rev Access'!$F$7:$FS$310,7,FALSE)),"",VLOOKUP($B386,'[2]1516 Exp_Rev Access'!$F$7:$FS$310,7,FALSE))</f>
        <v>0</v>
      </c>
      <c r="N386" s="53">
        <f t="shared" si="920"/>
        <v>0</v>
      </c>
      <c r="O386" s="91"/>
      <c r="P386" s="53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53"/>
      <c r="AN386" s="92"/>
      <c r="AO386" s="68"/>
      <c r="AP386" s="90">
        <f>IF(ISNA(VLOOKUP($B386,'[2]1516 Exp_Rev Access'!$F$7:$FS$310,30,FALSE)),"",VLOOKUP($B386,'[2]1516 Exp_Rev Access'!$F$7:$FS$310,30,FALSE))</f>
        <v>1976933.95</v>
      </c>
      <c r="AQ386" s="90">
        <f>IF(ISNA(VLOOKUP($B386,'[2]1516 Exp_Rev Access'!$F$7:$FS$310,31,FALSE)),"",VLOOKUP($B386,'[2]1516 Exp_Rev Access'!$F$7:$FS$310,31,FALSE))</f>
        <v>116959.03</v>
      </c>
      <c r="AR386" s="90">
        <f>IF(ISNA(VLOOKUP($B386,'[2]1516 Exp_Rev Access'!$F$7:$FS$310,32,FALSE)),"",VLOOKUP($B386,'[2]1516 Exp_Rev Access'!$F$7:$FS$310,32,FALSE))</f>
        <v>0</v>
      </c>
      <c r="AS386" s="90">
        <f>IF(ISNA(VLOOKUP($B386,'[2]1516 Exp_Rev Access'!$F$7:$FS$310,33,FALSE)),"",VLOOKUP($B386,'[2]1516 Exp_Rev Access'!$F$7:$FS$310,33,FALSE))</f>
        <v>0</v>
      </c>
      <c r="AT386" s="90">
        <f>IF(ISNA(VLOOKUP($B386,'[2]1516 Exp_Rev Access'!$F$7:$FS$310,34,FALSE)),"",VLOOKUP($B386,'[2]1516 Exp_Rev Access'!$F$7:$FS$310,34,FALSE))</f>
        <v>0</v>
      </c>
      <c r="AU386" s="53">
        <f t="shared" si="926"/>
        <v>2093892.98</v>
      </c>
      <c r="AV386" s="93">
        <f t="shared" si="927"/>
        <v>0.70306650135902415</v>
      </c>
      <c r="AW386" s="53">
        <f t="shared" si="928"/>
        <v>6959.2295267216168</v>
      </c>
      <c r="AX386" s="90">
        <f>IF(ISNA(VLOOKUP($B386,'[2]1516 Exp_Rev Access'!$F$7:$FS$310,35,FALSE)),"",VLOOKUP($B386,'[2]1516 Exp_Rev Access'!$F$7:$FS$310,35,FALSE))</f>
        <v>0</v>
      </c>
      <c r="AY386" s="90">
        <f>IF(ISNA(VLOOKUP($B386,'[2]1516 Exp_Rev Access'!$F$7:$FS$310,36,FALSE)),"",VLOOKUP($B386,'[2]1516 Exp_Rev Access'!$F$7:$FS$310,36,FALSE))</f>
        <v>274100.38</v>
      </c>
      <c r="AZ386" s="90">
        <f>IF(ISNA(VLOOKUP($B386,'[2]1516 Exp_Rev Access'!$F$7:$FS$310,37,FALSE)),"",VLOOKUP($B386,'[2]1516 Exp_Rev Access'!$F$7:$FS$310,37,FALSE))</f>
        <v>81689.14</v>
      </c>
      <c r="BA386" s="90">
        <f>IF(ISNA(VLOOKUP($B386,'[2]1516 Exp_Rev Access'!$F$7:$FS$310,38,FALSE)),"",VLOOKUP($B386,'[2]1516 Exp_Rev Access'!$F$7:$FS$310,38,FALSE))</f>
        <v>0</v>
      </c>
      <c r="BB386" s="90">
        <f>IF(ISNA(VLOOKUP($B386,'[2]1516 Exp_Rev Access'!$F$7:$FS$310,39,FALSE)),"",VLOOKUP($B386,'[2]1516 Exp_Rev Access'!$F$7:$FS$310,39,FALSE))</f>
        <v>0</v>
      </c>
      <c r="BC386" s="90">
        <f>IF(ISNA(VLOOKUP($B386,'[2]1516 Exp_Rev Access'!$F$7:$FS$310,40,FALSE)),"",VLOOKUP($B386,'[2]1516 Exp_Rev Access'!$F$7:$FS$310,40,FALSE))</f>
        <v>98731.19</v>
      </c>
      <c r="BD386" s="90">
        <f>IF(ISNA(VLOOKUP($B386,'[2]1516 Exp_Rev Access'!$F$7:$FS$310,41,FALSE)),"",VLOOKUP($B386,'[2]1516 Exp_Rev Access'!$F$7:$FS$310,41,FALSE))</f>
        <v>0</v>
      </c>
      <c r="BE386" s="90">
        <f>IF(ISNA(VLOOKUP($B386,'[2]1516 Exp_Rev Access'!$F$7:$FS$310,42,FALSE)),"",VLOOKUP($B386,'[2]1516 Exp_Rev Access'!$F$7:$FS$310,42,FALSE))</f>
        <v>800</v>
      </c>
      <c r="BF386" s="90">
        <f>IF(ISNA(VLOOKUP($B386,'[2]1516 Exp_Rev Access'!$F$7:$FS$310,43,FALSE)),"",VLOOKUP($B386,'[2]1516 Exp_Rev Access'!$F$7:$FS$310,43,FALSE))</f>
        <v>0</v>
      </c>
      <c r="BG386" s="90">
        <f>IF(ISNA(VLOOKUP($B386,'[2]1516 Exp_Rev Access'!$F$7:$FS$310,44,FALSE)),"",VLOOKUP($B386,'[2]1516 Exp_Rev Access'!$F$7:$FS$310,44,FALSE))</f>
        <v>0</v>
      </c>
      <c r="BH386" s="90">
        <f>IF(ISNA(VLOOKUP($B386,'[2]1516 Exp_Rev Access'!$F$7:$FS$310,45,FALSE)),"",VLOOKUP($B386,'[2]1516 Exp_Rev Access'!$F$7:$FS$310,45,FALSE))</f>
        <v>0</v>
      </c>
      <c r="BI386" s="90">
        <f>IF(ISNA(VLOOKUP($B386,'[2]1516 Exp_Rev Access'!$F$7:$FS$310,46,FALSE)),"",VLOOKUP($B386,'[2]1516 Exp_Rev Access'!$F$7:$FS$310,46,FALSE))</f>
        <v>0</v>
      </c>
      <c r="BJ386" s="90">
        <f>IF(ISNA(VLOOKUP($B386,'[2]1516 Exp_Rev Access'!$F$7:$FS$310,47,FALSE)),"",VLOOKUP($B386,'[2]1516 Exp_Rev Access'!$F$7:$FS$310,47,FALSE))</f>
        <v>4463.71</v>
      </c>
      <c r="BK386" s="90">
        <f>IF(ISNA(VLOOKUP($B386,'[2]1516 Exp_Rev Access'!$F$7:$FS$310,48,FALSE)),"",VLOOKUP($B386,'[2]1516 Exp_Rev Access'!$F$7:$FS$310,48,FALSE))</f>
        <v>194077.62</v>
      </c>
      <c r="BL386" s="90">
        <f>IF(ISNA(VLOOKUP($B386,'[2]1516 Exp_Rev Access'!$F$7:$FS$310,49,FALSE)),"",VLOOKUP($B386,'[2]1516 Exp_Rev Access'!$F$7:$FS$310,49,FALSE))</f>
        <v>0</v>
      </c>
      <c r="BM386" s="90">
        <f>IF(ISNA(VLOOKUP($B386,'[2]1516 Exp_Rev Access'!$F$7:$FS$310,50,FALSE)),"",VLOOKUP($B386,'[2]1516 Exp_Rev Access'!$F$7:$FS$310,50,FALSE))</f>
        <v>0</v>
      </c>
      <c r="BN386" s="90">
        <f>IF(ISNA(VLOOKUP($B386,'[2]1516 Exp_Rev Access'!$F$7:$FS$310,51,FALSE)),"",VLOOKUP($B386,'[2]1516 Exp_Rev Access'!$F$7:$FS$310,51,FALSE))</f>
        <v>0</v>
      </c>
      <c r="BO386" s="90">
        <f>IF(ISNA(VLOOKUP($B386,'[2]1516 Exp_Rev Access'!$F$7:$FS$310,52,FALSE)),"",VLOOKUP($B386,'[2]1516 Exp_Rev Access'!$F$7:$FS$310,52,FALSE))</f>
        <v>0</v>
      </c>
      <c r="BP386" s="90">
        <f>IF(ISNA(VLOOKUP($B386,'[2]1516 Exp_Rev Access'!$F$7:$FS$310,53,FALSE)),"",VLOOKUP($B386,'[2]1516 Exp_Rev Access'!$F$7:$FS$310,53,FALSE))</f>
        <v>0</v>
      </c>
      <c r="BQ386" s="90">
        <f>IF(ISNA(VLOOKUP($B386,'[2]1516 Exp_Rev Access'!$F$7:$FS$310,54,FALSE)),"",VLOOKUP($B386,'[2]1516 Exp_Rev Access'!$F$7:$FS$310,54,FALSE))</f>
        <v>0</v>
      </c>
      <c r="BR386" s="90">
        <f>IF(ISNA(VLOOKUP($B386,'[2]1516 Exp_Rev Access'!$F$7:$FS$310,55,FALSE)),"",VLOOKUP($B386,'[2]1516 Exp_Rev Access'!$F$7:$FS$310,55,FALSE))</f>
        <v>0</v>
      </c>
      <c r="BS386" s="90">
        <f>IF(ISNA(VLOOKUP($B386,'[2]1516 Exp_Rev Access'!$F$7:$FS$310,56,FALSE)),"",VLOOKUP($B386,'[2]1516 Exp_Rev Access'!$F$7:$FS$310,56,FALSE))</f>
        <v>0</v>
      </c>
      <c r="BT386" s="90">
        <f>IF(ISNA(VLOOKUP($B386,'[2]1516 Exp_Rev Access'!$F$7:$FS$310,57,FALSE)),"",VLOOKUP($B386,'[2]1516 Exp_Rev Access'!$F$7:$FS$310,57,FALSE))</f>
        <v>0</v>
      </c>
      <c r="BU386" s="90">
        <f>IF(ISNA(VLOOKUP($B386,'[2]1516 Exp_Rev Access'!$F$7:$FS$310,58,FALSE)),"",VLOOKUP($B386,'[2]1516 Exp_Rev Access'!$F$7:$FS$310,58,FALSE))</f>
        <v>0</v>
      </c>
      <c r="BV386" s="53">
        <f t="shared" si="929"/>
        <v>653862.04</v>
      </c>
      <c r="BW386" s="92">
        <f t="shared" si="930"/>
        <v>0.2195472744907308</v>
      </c>
      <c r="BX386" s="68">
        <f t="shared" si="931"/>
        <v>2173.1655144908273</v>
      </c>
      <c r="BY386" s="90">
        <f>IF(ISNA(VLOOKUP($B386,'[2]1516 Exp_Rev Access'!$F$7:$FS$310,59,FALSE)),"",VLOOKUP($B386,'[2]1516 Exp_Rev Access'!$F$7:$FS$310,59,FALSE))</f>
        <v>0</v>
      </c>
      <c r="BZ386" s="90">
        <f>IF(ISNA(VLOOKUP($B386,'[2]1516 Exp_Rev Access'!$F$7:$FS$310,60,FALSE)),"",VLOOKUP($B386,'[2]1516 Exp_Rev Access'!$F$7:$FS$310,60,FALSE))</f>
        <v>0</v>
      </c>
      <c r="CA386" s="90">
        <f>IF(ISNA(VLOOKUP($B386,'[2]1516 Exp_Rev Access'!$F$7:$FS$310,61,FALSE)),"",VLOOKUP($B386,'[2]1516 Exp_Rev Access'!$F$7:$FS$310,61,FALSE))</f>
        <v>0</v>
      </c>
      <c r="CB386" s="90">
        <f>IF(ISNA(VLOOKUP($B386,'[2]1516 Exp_Rev Access'!$F$7:$FS$310,62,FALSE)),"",VLOOKUP($B386,'[2]1516 Exp_Rev Access'!$F$7:$FS$310,62,FALSE))</f>
        <v>0</v>
      </c>
      <c r="CC386" s="90">
        <f>IF(ISNA(VLOOKUP($B386,'[2]1516 Exp_Rev Access'!$F$7:$FS$310,63,FALSE)),"",VLOOKUP($B386,'[2]1516 Exp_Rev Access'!$F$7:$FS$310,63,FALSE))</f>
        <v>0</v>
      </c>
      <c r="CD386" s="90">
        <f>IF(ISNA(VLOOKUP($B386,'[2]1516 Exp_Rev Access'!$F$7:$FS$310,64,FALSE)),"",VLOOKUP($B386,'[2]1516 Exp_Rev Access'!$F$7:$FS$310,64,FALSE))</f>
        <v>0</v>
      </c>
      <c r="CE386" s="53">
        <f t="shared" si="932"/>
        <v>0</v>
      </c>
      <c r="CF386" s="92"/>
      <c r="CG386" s="94">
        <f t="shared" si="934"/>
        <v>0</v>
      </c>
      <c r="CH386" s="90">
        <f>IF(ISNA(VLOOKUP($B386,'[2]1516 Exp_Rev Access'!$F$7:$FS$310,65,FALSE)),"",VLOOKUP($B386,'[2]1516 Exp_Rev Access'!$F$7:$FS$310,65,FALSE))</f>
        <v>0</v>
      </c>
      <c r="CI386" s="90">
        <f>IF(ISNA(VLOOKUP($B386,'[2]1516 Exp_Rev Access'!$F$7:$FS$310,66,FALSE)),"",VLOOKUP($B386,'[2]1516 Exp_Rev Access'!$F$7:$FS$310,66,FALSE))</f>
        <v>0</v>
      </c>
      <c r="CJ386" s="90">
        <f>IF(ISNA(VLOOKUP($B386,'[2]1516 Exp_Rev Access'!$F$7:$FS$310,67,FALSE)),"",VLOOKUP($B386,'[2]1516 Exp_Rev Access'!$F$7:$FS$310,67,FALSE))</f>
        <v>0</v>
      </c>
      <c r="CK386" s="90">
        <f>IF(ISNA(VLOOKUP($B386,'[2]1516 Exp_Rev Access'!$F$7:$FS$310,68,FALSE)),"",VLOOKUP($B386,'[2]1516 Exp_Rev Access'!$F$7:$FS$310,68,FALSE))</f>
        <v>0</v>
      </c>
      <c r="CL386" s="90">
        <f>IF(ISNA(VLOOKUP($B386,'[2]1516 Exp_Rev Access'!$F$7:$FS$310,69,FALSE)),"",VLOOKUP($B386,'[2]1516 Exp_Rev Access'!$F$7:$FS$310,69,FALSE))</f>
        <v>0</v>
      </c>
      <c r="CM386" s="90">
        <f>IF(ISNA(VLOOKUP($B386,'[2]1516 Exp_Rev Access'!$F$7:$FS$310,70,FALSE)),"",VLOOKUP($B386,'[2]1516 Exp_Rev Access'!$F$7:$FS$310,70,FALSE))</f>
        <v>0</v>
      </c>
      <c r="CN386" s="90">
        <f>IF(ISNA(VLOOKUP($B386,'[2]1516 Exp_Rev Access'!$F$7:$FS$310,71,FALSE)),"",VLOOKUP($B386,'[2]1516 Exp_Rev Access'!$F$7:$FS$310,71,FALSE))</f>
        <v>0</v>
      </c>
      <c r="CO386" s="90">
        <f>IF(ISNA(VLOOKUP($B386,'[2]1516 Exp_Rev Access'!$F$7:$FS$310,72,FALSE)),"",VLOOKUP($B386,'[2]1516 Exp_Rev Access'!$F$7:$FS$310,72,FALSE))</f>
        <v>0</v>
      </c>
      <c r="CP386" s="90">
        <f>IF(ISNA(VLOOKUP($B386,'[2]1516 Exp_Rev Access'!$F$7:$FS$310,73,FALSE)),"",VLOOKUP($B386,'[2]1516 Exp_Rev Access'!$F$7:$FS$310,73,FALSE))</f>
        <v>0</v>
      </c>
      <c r="CQ386" s="90">
        <f>IF(ISNA(VLOOKUP($B386,'[2]1516 Exp_Rev Access'!$F$7:$FS$310,74,FALSE)),"",VLOOKUP($B386,'[2]1516 Exp_Rev Access'!$F$7:$FS$310,74,FALSE))</f>
        <v>0</v>
      </c>
      <c r="CR386" s="90">
        <f>IF(ISNA(VLOOKUP($B386,'[2]1516 Exp_Rev Access'!$F$7:$FS$310,75,FALSE)),"",VLOOKUP($B386,'[2]1516 Exp_Rev Access'!$F$7:$FS$310,75,FALSE))</f>
        <v>0</v>
      </c>
      <c r="CS386" s="90">
        <f>IF(ISNA(VLOOKUP($B386,'[2]1516 Exp_Rev Access'!$F$7:$FS$310,76,FALSE)),"",VLOOKUP($B386,'[2]1516 Exp_Rev Access'!$F$7:$FS$310,76,FALSE))</f>
        <v>0</v>
      </c>
      <c r="CT386" s="90">
        <f>IF(ISNA(VLOOKUP($B386,'[2]1516 Exp_Rev Access'!$F$7:$FS$310,77,FALSE)),"",VLOOKUP($B386,'[2]1516 Exp_Rev Access'!$F$7:$FS$310,77,FALSE))</f>
        <v>0</v>
      </c>
      <c r="CU386" s="90">
        <f>IF(ISNA(VLOOKUP($B386,'[2]1516 Exp_Rev Access'!$F$7:$FS$310,78,FALSE)),"",VLOOKUP($B386,'[2]1516 Exp_Rev Access'!$F$7:$FS$310,78,FALSE))</f>
        <v>0</v>
      </c>
      <c r="CV386" s="90">
        <f>IF(ISNA(VLOOKUP($B386,'[2]1516 Exp_Rev Access'!$F$7:$FS$310,79,FALSE)),"",VLOOKUP($B386,'[2]1516 Exp_Rev Access'!$F$7:$FS$310,79,FALSE))</f>
        <v>0</v>
      </c>
      <c r="CW386" s="90">
        <f>IF(ISNA(VLOOKUP($B386,'[2]1516 Exp_Rev Access'!$F$7:$FS$310,80,FALSE)),"",VLOOKUP($B386,'[2]1516 Exp_Rev Access'!$F$7:$FS$310,80,FALSE))</f>
        <v>0</v>
      </c>
      <c r="CX386" s="90">
        <f>IF(ISNA(VLOOKUP($B386,'[2]1516 Exp_Rev Access'!$F$7:$FS$310,81,FALSE)),"",VLOOKUP($B386,'[2]1516 Exp_Rev Access'!$F$7:$FS$310,81,FALSE))</f>
        <v>0</v>
      </c>
      <c r="CY386" s="90">
        <f>IF(ISNA(VLOOKUP($B386,'[2]1516 Exp_Rev Access'!$F$7:$FS$310,82,FALSE)),"",VLOOKUP($B386,'[2]1516 Exp_Rev Access'!$F$7:$FS$310,82,FALSE))</f>
        <v>0</v>
      </c>
      <c r="CZ386" s="90">
        <f>IF(ISNA(VLOOKUP($B386,'[2]1516 Exp_Rev Access'!$F$7:$FS$310,83,FALSE)),"",VLOOKUP($B386,'[2]1516 Exp_Rev Access'!$F$7:$FS$310,83,FALSE))</f>
        <v>0</v>
      </c>
      <c r="DA386" s="90">
        <f>IF(ISNA(VLOOKUP($B386,'[2]1516 Exp_Rev Access'!$F$7:$FS$310,84,FALSE)),"",VLOOKUP($B386,'[2]1516 Exp_Rev Access'!$F$7:$FS$310,84,FALSE))</f>
        <v>0</v>
      </c>
      <c r="DB386" s="90">
        <f>IF(ISNA(VLOOKUP($B386,'[2]1516 Exp_Rev Access'!$F$7:$FS$310,85,FALSE)),"",VLOOKUP($B386,'[2]1516 Exp_Rev Access'!$F$7:$FS$310,85,FALSE))</f>
        <v>0</v>
      </c>
      <c r="DC386" s="90">
        <f>IF(ISNA(VLOOKUP($B386,'[2]1516 Exp_Rev Access'!$F$7:$FS$310,86,FALSE)),"",VLOOKUP($B386,'[2]1516 Exp_Rev Access'!$F$7:$FS$310,86,FALSE))</f>
        <v>0</v>
      </c>
      <c r="DD386" s="90">
        <f>IF(ISNA(VLOOKUP($B386,'[2]1516 Exp_Rev Access'!$F$7:$FS$310,87,FALSE)),"",VLOOKUP($B386,'[2]1516 Exp_Rev Access'!$F$7:$FS$310,87,FALSE))</f>
        <v>0</v>
      </c>
      <c r="DE386" s="90">
        <f>IF(ISNA(VLOOKUP($B386,'[2]1516 Exp_Rev Access'!$F$7:$FS$310,88,FALSE)),"",VLOOKUP($B386,'[2]1516 Exp_Rev Access'!$F$7:$FS$310,88,FALSE))</f>
        <v>0</v>
      </c>
      <c r="DF386" s="90">
        <f>IF(ISNA(VLOOKUP($B386,'[2]1516 Exp_Rev Access'!$F$7:$FS$310,89,FALSE)),"",VLOOKUP($B386,'[2]1516 Exp_Rev Access'!$F$7:$FS$310,89,FALSE))</f>
        <v>0</v>
      </c>
      <c r="DG386" s="90">
        <f>IF(ISNA(VLOOKUP($B386,'[2]1516 Exp_Rev Access'!$F$7:$FS$310,90,FALSE)),"",VLOOKUP($B386,'[2]1516 Exp_Rev Access'!$F$7:$FS$310,90,FALSE))</f>
        <v>0</v>
      </c>
      <c r="DH386" s="90">
        <f>IF(ISNA(VLOOKUP($B386,'[2]1516 Exp_Rev Access'!$F$7:$FS$310,91,FALSE)),"",VLOOKUP($B386,'[2]1516 Exp_Rev Access'!$F$7:$FS$310,91,FALSE))</f>
        <v>0</v>
      </c>
      <c r="DI386" s="90">
        <f>IF(ISNA(VLOOKUP($B386,'[2]1516 Exp_Rev Access'!$F$7:$FS$310,92,FALSE)),"",VLOOKUP($B386,'[2]1516 Exp_Rev Access'!$F$7:$FS$310,92,FALSE))</f>
        <v>230473.89</v>
      </c>
      <c r="DJ386" s="90">
        <f>IF(ISNA(VLOOKUP($B386,'[2]1516 Exp_Rev Access'!$F$7:$FS$310,93,FALSE)),"",VLOOKUP($B386,'[2]1516 Exp_Rev Access'!$F$7:$FS$310,93,FALSE))</f>
        <v>0</v>
      </c>
      <c r="DK386" s="90">
        <f>IF(ISNA(VLOOKUP($B386,'[2]1516 Exp_Rev Access'!$F$7:$FS$310,94,FALSE)),"",VLOOKUP($B386,'[2]1516 Exp_Rev Access'!$F$7:$FS$310,94,FALSE))</f>
        <v>0</v>
      </c>
      <c r="DL386" s="90">
        <f>IF(ISNA(VLOOKUP($B386,'[2]1516 Exp_Rev Access'!$F$7:$FS$310,95,FALSE)),"",VLOOKUP($B386,'[2]1516 Exp_Rev Access'!$F$7:$FS$310,95,FALSE))</f>
        <v>0</v>
      </c>
      <c r="DM386" s="90">
        <f>IF(ISNA(VLOOKUP($B386,'[2]1516 Exp_Rev Access'!$F$7:$FS$310,96,FALSE)),"",VLOOKUP($B386,'[2]1516 Exp_Rev Access'!$F$7:$FS$310,96,FALSE))</f>
        <v>0</v>
      </c>
      <c r="DN386" s="90">
        <f>IF(ISNA(VLOOKUP($B386,'[2]1516 Exp_Rev Access'!$F$7:$FS$310,97,FALSE)),"",VLOOKUP($B386,'[2]1516 Exp_Rev Access'!$F$7:$FS$310,97,FALSE))</f>
        <v>0</v>
      </c>
      <c r="DO386" s="90">
        <f>IF(ISNA(VLOOKUP($B386,'[2]1516 Exp_Rev Access'!$F$7:$FS$310,98,FALSE)),"",VLOOKUP($B386,'[2]1516 Exp_Rev Access'!$F$7:$FS$310,98,FALSE))</f>
        <v>0</v>
      </c>
      <c r="DP386" s="90">
        <f>IF(ISNA(VLOOKUP($B386,'[2]1516 Exp_Rev Access'!$F$7:$FS$310,99,FALSE)),"",VLOOKUP($B386,'[2]1516 Exp_Rev Access'!$F$7:$FS$310,99,FALSE))</f>
        <v>0</v>
      </c>
      <c r="DQ386" s="90">
        <f>IF(ISNA(VLOOKUP($B386,'[2]1516 Exp_Rev Access'!$F$7:$FS$310,100,FALSE)),"",VLOOKUP($B386,'[2]1516 Exp_Rev Access'!$F$7:$FS$310,100,FALSE))</f>
        <v>0</v>
      </c>
      <c r="DR386" s="90">
        <f>IF(ISNA(VLOOKUP($B386,'[2]1516 Exp_Rev Access'!$F$7:$FS$310,101,FALSE)),"",VLOOKUP($B386,'[2]1516 Exp_Rev Access'!$F$7:$FS$310,101,FALSE))</f>
        <v>0</v>
      </c>
      <c r="DS386" s="90">
        <f>IF(ISNA(VLOOKUP($B386,'[2]1516 Exp_Rev Access'!$F$7:$FS$310,102,FALSE)),"",VLOOKUP($B386,'[2]1516 Exp_Rev Access'!$F$7:$FS$310,102,FALSE))</f>
        <v>0</v>
      </c>
      <c r="DT386" s="90">
        <f>IF(ISNA(VLOOKUP($B386,'[2]1516 Exp_Rev Access'!$F$7:$FS$310,103,FALSE)),"",VLOOKUP($B386,'[2]1516 Exp_Rev Access'!$F$7:$FS$310,103,FALSE))</f>
        <v>0</v>
      </c>
      <c r="DU386" s="90">
        <f>IF(ISNA(VLOOKUP($B386,'[2]1516 Exp_Rev Access'!$F$7:$FS$310,104,FALSE)),"",VLOOKUP($B386,'[2]1516 Exp_Rev Access'!$F$7:$FS$310,104,FALSE))</f>
        <v>0</v>
      </c>
      <c r="DV386" s="90">
        <f>IF(ISNA(VLOOKUP($B386,'[2]1516 Exp_Rev Access'!$F$7:$FS$310,104,FALSE)),"",VLOOKUP($B386,'[2]1516 Exp_Rev Access'!$F$7:$FS$310,104,FALSE))</f>
        <v>0</v>
      </c>
      <c r="DW386" s="90">
        <f>IF(ISNA(VLOOKUP($B386,'[2]1516 Exp_Rev Access'!$F$7:$FS$310,104,FALSE)),"",VLOOKUP($B386,'[2]1516 Exp_Rev Access'!$F$7:$FS$310,104,FALSE))</f>
        <v>0</v>
      </c>
      <c r="DX386" s="90">
        <f>IF(ISNA(VLOOKUP($B386,'[2]1516 Exp_Rev Access'!$F$7:$FS$310,104,FALSE)),"",VLOOKUP($B386,'[2]1516 Exp_Rev Access'!$F$7:$FS$310,104,FALSE))</f>
        <v>0</v>
      </c>
      <c r="DY386" s="90">
        <f>IF(ISNA(VLOOKUP($B386,'[2]1516 Exp_Rev Access'!$F$7:$FS$310,104,FALSE)),"",VLOOKUP($B386,'[2]1516 Exp_Rev Access'!$F$7:$FS$310,104,FALSE))</f>
        <v>0</v>
      </c>
      <c r="DZ386" s="90">
        <f>IF(ISNA(VLOOKUP($B386,'[2]1516 Exp_Rev Access'!$F$7:$FS$310,109,FALSE)),"",VLOOKUP($B386,'[2]1516 Exp_Rev Access'!$F$7:$FS$310,109,FALSE))</f>
        <v>0</v>
      </c>
      <c r="EA386" s="90">
        <f>IF(ISNA(VLOOKUP($B386,'[2]1516 Exp_Rev Access'!$F$7:$FS$310,110,FALSE)),"",VLOOKUP($B386,'[2]1516 Exp_Rev Access'!$F$7:$FS$310,110,FALSE))</f>
        <v>0</v>
      </c>
      <c r="EB386" s="90">
        <f>IF(ISNA(VLOOKUP($B386,'[2]1516 Exp_Rev Access'!$F$7:$FS$310,111,FALSE)),"",VLOOKUP($B386,'[2]1516 Exp_Rev Access'!$F$7:$FS$310,111,FALSE))</f>
        <v>0</v>
      </c>
      <c r="EC386" s="90">
        <f>IF(ISNA(VLOOKUP($B386,'[2]1516 Exp_Rev Access'!$F$7:$FS$310,112,FALSE)),"",VLOOKUP($B386,'[2]1516 Exp_Rev Access'!$F$7:$FS$310,112,FALSE))</f>
        <v>0</v>
      </c>
      <c r="ED386" s="90">
        <f>IF(ISNA(VLOOKUP($B386,'[2]1516 Exp_Rev Access'!$F$7:$FS$310,113,FALSE)),"",VLOOKUP($B386,'[2]1516 Exp_Rev Access'!$F$7:$FS$310,113,FALSE))</f>
        <v>0</v>
      </c>
      <c r="EE386" s="90">
        <f>IF(ISNA(VLOOKUP($B386,'[2]1516 Exp_Rev Access'!$F$7:$FS$310,114,FALSE)),"",VLOOKUP($B386,'[2]1516 Exp_Rev Access'!$F$7:$FS$310,114,FALSE))</f>
        <v>0</v>
      </c>
      <c r="EF386" s="90">
        <f>IF(ISNA(VLOOKUP($B386,'[2]1516 Exp_Rev Access'!$F$7:$FS$310,115,FALSE)),"",VLOOKUP($B386,'[2]1516 Exp_Rev Access'!$F$7:$FS$310,115,FALSE))</f>
        <v>0</v>
      </c>
      <c r="EG386" s="90">
        <f>IF(ISNA(VLOOKUP($B386,'[2]1516 Exp_Rev Access'!$F$7:$FS$310,116,FALSE)),"",VLOOKUP($B386,'[2]1516 Exp_Rev Access'!$F$7:$FS$310,116,FALSE))</f>
        <v>0</v>
      </c>
      <c r="EH386" s="90">
        <f>IF(ISNA(VLOOKUP($B386,'[2]1516 Exp_Rev Access'!$F$7:$FS$310,117,FALSE)),"",VLOOKUP($B386,'[2]1516 Exp_Rev Access'!$F$7:$FS$310,117,FALSE))</f>
        <v>0</v>
      </c>
      <c r="EI386" s="90">
        <f>IF(ISNA(VLOOKUP($B386,'[2]1516 Exp_Rev Access'!$F$7:$FS$310,118,FALSE)),"",VLOOKUP($B386,'[2]1516 Exp_Rev Access'!$F$7:$FS$310,118,FALSE))</f>
        <v>0</v>
      </c>
      <c r="EJ386" s="90">
        <f>IF(ISNA(VLOOKUP($B386,'[2]1516 Exp_Rev Access'!$F$7:$FS$310,119,FALSE)),"",VLOOKUP($B386,'[2]1516 Exp_Rev Access'!$F$7:$FS$310,119,FALSE))</f>
        <v>0</v>
      </c>
      <c r="EK386" s="90">
        <f>IF(ISNA(VLOOKUP($B386,'[2]1516 Exp_Rev Access'!$F$7:$FS$310,120,FALSE)),"",VLOOKUP($B386,'[2]1516 Exp_Rev Access'!$F$7:$FS$310,120,FALSE))</f>
        <v>0</v>
      </c>
      <c r="EL386" s="90">
        <f>IF(ISNA(VLOOKUP($B386,'[2]1516 Exp_Rev Access'!$F$7:$FS$310,121,FALSE)),"",VLOOKUP($B386,'[2]1516 Exp_Rev Access'!$F$7:$FS$310,121,FALSE))</f>
        <v>0</v>
      </c>
      <c r="EM386" s="90">
        <f>IF(ISNA(VLOOKUP($B386,'[2]1516 Exp_Rev Access'!$F$7:$FS$310,122,FALSE)),"",VLOOKUP($B386,'[2]1516 Exp_Rev Access'!$F$7:$FS$310,122,FALSE))</f>
        <v>0</v>
      </c>
      <c r="EN386" s="90">
        <f>IF(ISNA(VLOOKUP($B386,'[2]1516 Exp_Rev Access'!$F$7:$FS$310,123,FALSE)),"",VLOOKUP($B386,'[2]1516 Exp_Rev Access'!$F$7:$FS$310,123,FALSE))</f>
        <v>0</v>
      </c>
      <c r="EO386" s="90">
        <f>IF(ISNA(VLOOKUP($B386,'[2]1516 Exp_Rev Access'!$F$7:$FS$310,124,FALSE)),"",VLOOKUP($B386,'[2]1516 Exp_Rev Access'!$F$7:$FS$310,124,FALSE))</f>
        <v>0</v>
      </c>
      <c r="EP386" s="90">
        <f>IF(ISNA(VLOOKUP($B386,'[2]1516 Exp_Rev Access'!$F$7:$FS$310,125,FALSE)),"",VLOOKUP($B386,'[2]1516 Exp_Rev Access'!$F$7:$FS$310,125,FALSE))</f>
        <v>0</v>
      </c>
      <c r="EQ386" s="90">
        <f>IF(ISNA(VLOOKUP($B386,'[2]1516 Exp_Rev Access'!$F$7:$FS$310,126,FALSE)),"",VLOOKUP($B386,'[2]1516 Exp_Rev Access'!$F$7:$FS$310,126,FALSE))</f>
        <v>0</v>
      </c>
      <c r="ER386" s="90">
        <f>IF(ISNA(VLOOKUP($B386,'[2]1516 Exp_Rev Access'!$F$7:$FS$310,127,FALSE)),"",VLOOKUP($B386,'[2]1516 Exp_Rev Access'!$F$7:$FS$310,127,FALSE))</f>
        <v>0</v>
      </c>
      <c r="ES386" s="90">
        <f>IF(ISNA(VLOOKUP($B386,'[2]1516 Exp_Rev Access'!$F$7:$FS$310,128,FALSE)),"",VLOOKUP($B386,'[2]1516 Exp_Rev Access'!$F$7:$FS$310,128,FALSE))</f>
        <v>0</v>
      </c>
      <c r="ET386" s="90">
        <f>IF(ISNA(VLOOKUP($B386,'[2]1516 Exp_Rev Access'!$F$7:$FS$310,129,FALSE)),"",VLOOKUP($B386,'[2]1516 Exp_Rev Access'!$F$7:$FS$310,129,FALSE))</f>
        <v>0</v>
      </c>
      <c r="EU386" s="90">
        <f>IF(ISNA(VLOOKUP($B386,'[2]1516 Exp_Rev Access'!$F$7:$FS$310,130,FALSE)),"",VLOOKUP($B386,'[2]1516 Exp_Rev Access'!$F$7:$FS$310,130,FALSE))</f>
        <v>0</v>
      </c>
      <c r="EV386" s="90">
        <f>IF(ISNA(VLOOKUP($B386,'[2]1516 Exp_Rev Access'!$F$7:$FS$310,131,FALSE)),"",VLOOKUP($B386,'[2]1516 Exp_Rev Access'!$F$7:$FS$310,131,FALSE))</f>
        <v>0</v>
      </c>
      <c r="EW386" s="90">
        <f>IF(ISNA(VLOOKUP($B386,'[2]1516 Exp_Rev Access'!$F$7:$FS$310,132,FALSE)),"",VLOOKUP($B386,'[2]1516 Exp_Rev Access'!$F$7:$FS$310,132,FALSE))</f>
        <v>0</v>
      </c>
      <c r="EX386" s="90">
        <f>IF(ISNA(VLOOKUP($B386,'[2]1516 Exp_Rev Access'!$F$7:$FS$310,133,FALSE)),"",VLOOKUP($B386,'[2]1516 Exp_Rev Access'!$F$7:$FS$310,133,FALSE))</f>
        <v>0</v>
      </c>
      <c r="EY386" s="90">
        <f>IF(ISNA(VLOOKUP($B386,'[2]1516 Exp_Rev Access'!$F$7:$FS$310,134,FALSE)),"",VLOOKUP($B386,'[2]1516 Exp_Rev Access'!$F$7:$FS$310,134,FALSE))</f>
        <v>0</v>
      </c>
      <c r="EZ386" s="90">
        <f>IF(ISNA(VLOOKUP($B386,'[2]1516 Exp_Rev Access'!$F$7:$FS$310,135,FALSE)),"",VLOOKUP($B386,'[2]1516 Exp_Rev Access'!$F$7:$FS$310,135,FALSE))</f>
        <v>0</v>
      </c>
      <c r="FA386" s="90">
        <f>IF(ISNA(VLOOKUP($B386,'[2]1516 Exp_Rev Access'!$F$7:$FS$310,136,FALSE)),"",VLOOKUP($B386,'[2]1516 Exp_Rev Access'!$F$7:$FS$310,136,FALSE))</f>
        <v>0</v>
      </c>
      <c r="FB386" s="90">
        <f>IF(ISNA(VLOOKUP($B386,'[2]1516 Exp_Rev Access'!$F$7:$FS$310,137,FALSE)),"",VLOOKUP($B386,'[2]1516 Exp_Rev Access'!$F$7:$FS$310,137,FALSE))</f>
        <v>0</v>
      </c>
      <c r="FC386" s="90">
        <f>IF(ISNA(VLOOKUP($B386,'[2]1516 Exp_Rev Access'!$F$7:$FS$310,138,FALSE)),"",VLOOKUP($B386,'[2]1516 Exp_Rev Access'!$F$7:$FS$310,138,FALSE))</f>
        <v>0</v>
      </c>
      <c r="FD386" s="90">
        <f>IF(ISNA(VLOOKUP($B386,'[2]1516 Exp_Rev Access'!$F$7:$FS$310,139,FALSE)),"",VLOOKUP($B386,'[2]1516 Exp_Rev Access'!$F$7:$FS$310,139,FALSE))</f>
        <v>0</v>
      </c>
      <c r="FE386" s="90">
        <f>IF(ISNA(VLOOKUP($B386,'[2]1516 Exp_Rev Access'!$F$7:$FS$310,140,FALSE)),"",VLOOKUP($B386,'[2]1516 Exp_Rev Access'!$F$7:$FS$310,140,FALSE))</f>
        <v>0</v>
      </c>
      <c r="FF386" s="90">
        <f>IF(ISNA(VLOOKUP($B386,'[2]1516 Exp_Rev Access'!$F$7:$FS$310,141,FALSE)),"",VLOOKUP($B386,'[2]1516 Exp_Rev Access'!$F$7:$FS$310,141,FALSE))</f>
        <v>0</v>
      </c>
      <c r="FG386" s="90">
        <f>IF(ISNA(VLOOKUP($B386,'[2]1516 Exp_Rev Access'!$F$7:$FS$310,142,FALSE)),"",VLOOKUP($B386,'[2]1516 Exp_Rev Access'!$F$7:$FS$310,142,FALSE))</f>
        <v>0</v>
      </c>
      <c r="FH386" s="90">
        <f>IF(ISNA(VLOOKUP($B386,'[2]1516 Exp_Rev Access'!$F$7:$FS$310,143,FALSE)),"",VLOOKUP($B386,'[2]1516 Exp_Rev Access'!$F$7:$FS$310,143,FALSE))</f>
        <v>0</v>
      </c>
      <c r="FI386" s="90">
        <f>IF(ISNA(VLOOKUP($B386,'[2]1516 Exp_Rev Access'!$F$7:$FS$310,144,FALSE)),"",VLOOKUP($B386,'[2]1516 Exp_Rev Access'!$F$7:$FS$310,144,FALSE))</f>
        <v>0</v>
      </c>
      <c r="FJ386" s="90">
        <f>IF(ISNA(VLOOKUP($B386,'[2]1516 Exp_Rev Access'!$F$7:$FS$310,145,FALSE)),"",VLOOKUP($B386,'[2]1516 Exp_Rev Access'!$F$7:$FS$310,145,FALSE))</f>
        <v>0</v>
      </c>
      <c r="FK386" s="90">
        <f>IF(ISNA(VLOOKUP($B386,'[2]1516 Exp_Rev Access'!$F$7:$FS$310,146,FALSE)),"",VLOOKUP($B386,'[2]1516 Exp_Rev Access'!$F$7:$FS$310,146,FALSE))</f>
        <v>0</v>
      </c>
      <c r="FL386" s="90">
        <f>IF(ISNA(VLOOKUP($B386,'[2]1516 Exp_Rev Access'!$F$7:$FS$310,1147,FALSE)),"",VLOOKUP($B386,'[2]1516 Exp_Rev Access'!$F$7:$FS$310,147,FALSE))</f>
        <v>0</v>
      </c>
      <c r="FM386" s="90">
        <f>IF(ISNA(VLOOKUP($B386,'[2]1516 Exp_Rev Access'!$F$7:$FS$310,148,FALSE)),"",VLOOKUP($B386,'[2]1516 Exp_Rev Access'!$F$7:$FS$310,148,FALSE))</f>
        <v>0</v>
      </c>
      <c r="FN386" s="90">
        <f>IF(ISNA(VLOOKUP($B386,'[2]1516 Exp_Rev Access'!$F$7:$FS$310,149,FALSE)),"",VLOOKUP($B386,'[2]1516 Exp_Rev Access'!$F$7:$FS$310,149,FALSE))</f>
        <v>0</v>
      </c>
      <c r="FO386" s="90">
        <f>IF(ISNA(VLOOKUP($B386,'[2]1516 Exp_Rev Access'!$F$7:$FS$310,150,FALSE)),"",VLOOKUP($B386,'[2]1516 Exp_Rev Access'!$F$7:$FS$310,150,FALSE))</f>
        <v>0</v>
      </c>
      <c r="FP386" s="90">
        <f>IF(ISNA(VLOOKUP($B386,'[2]1516 Exp_Rev Access'!$F$7:$FS$310,151,FALSE)),"",VLOOKUP($B386,'[2]1516 Exp_Rev Access'!$F$7:$FS$310,151,FALSE))</f>
        <v>0</v>
      </c>
      <c r="FQ386" s="90">
        <f>IF(ISNA(VLOOKUP($B386,'[2]1516 Exp_Rev Access'!$F$7:$FS$310,152,FALSE)),"",VLOOKUP($B386,'[2]1516 Exp_Rev Access'!$F$7:$FS$310,152,FALSE))</f>
        <v>0</v>
      </c>
      <c r="FR386" s="90">
        <f>IF(ISNA(VLOOKUP($B386,'[2]1516 Exp_Rev Access'!$F$7:$FS$310,153,FALSE)),"",VLOOKUP($B386,'[2]1516 Exp_Rev Access'!$F$7:$FS$310,153,FALSE))</f>
        <v>0</v>
      </c>
      <c r="FS386" s="53">
        <f t="shared" si="935"/>
        <v>230473.89</v>
      </c>
      <c r="FT386" s="92">
        <f t="shared" si="936"/>
        <v>7.7386224150245056E-2</v>
      </c>
      <c r="FU386" s="116">
        <f t="shared" si="937"/>
        <v>765.999368519011</v>
      </c>
      <c r="FV386" s="90">
        <f>IF(ISNA(VLOOKUP($B386,'[2]1516 Exp_Rev Access'!$F$7:$FS$310,154,FALSE)),"",VLOOKUP($B386,'[2]1516 Exp_Rev Access'!$F$7:$FS$310,154,FALSE))</f>
        <v>0</v>
      </c>
      <c r="FW386" s="90">
        <f>IF(ISNA(VLOOKUP($B386,'[2]1516 Exp_Rev Access'!$F$7:$FS$310,155,FALSE)),"",VLOOKUP($B386,'[2]1516 Exp_Rev Access'!$F$7:$FS$310,155,FALSE))</f>
        <v>0</v>
      </c>
      <c r="FX386" s="90">
        <f>IF(ISNA(VLOOKUP($B386,'[2]1516 Exp_Rev Access'!$F$7:$FS$310,156,FALSE)),"",VLOOKUP($B386,'[2]1516 Exp_Rev Access'!$F$7:$FS$310,156,FALSE))</f>
        <v>0</v>
      </c>
      <c r="FY386" s="90">
        <f>IF(ISNA(VLOOKUP($B386,'[2]1516 Exp_Rev Access'!$F$7:$FS$310,157,FALSE)),"",VLOOKUP($B386,'[2]1516 Exp_Rev Access'!$F$7:$FS$310,157,FALSE))</f>
        <v>0</v>
      </c>
      <c r="FZ386" s="90">
        <f>IF(ISNA(VLOOKUP($B386,'[2]1516 Exp_Rev Access'!$F$7:$FS$310,158,FALSE)),"",VLOOKUP($B386,'[2]1516 Exp_Rev Access'!$F$7:$FS$310,158,FALSE))</f>
        <v>0</v>
      </c>
      <c r="GA386" s="90">
        <f>IF(ISNA(VLOOKUP($B386,'[2]1516 Exp_Rev Access'!$F$7:$FS$310,159,FALSE)),"",VLOOKUP($B386,'[2]1516 Exp_Rev Access'!$F$7:$FS$310,159,FALSE))</f>
        <v>0</v>
      </c>
      <c r="GB386" s="90">
        <f>IF(ISNA(VLOOKUP($B386,'[2]1516 Exp_Rev Access'!$F$7:$FS$310,160,FALSE)),"",VLOOKUP($B386,'[2]1516 Exp_Rev Access'!$F$7:$FS$310,160,FALSE))</f>
        <v>0</v>
      </c>
      <c r="GC386" s="90">
        <f>IF(ISNA(VLOOKUP($B386,'[2]1516 Exp_Rev Access'!$F$7:$FS$310,161,FALSE)),"",VLOOKUP($B386,'[2]1516 Exp_Rev Access'!$F$7:$FS$310,161,FALSE))</f>
        <v>0</v>
      </c>
      <c r="GD386" s="90">
        <f>IF(ISNA(VLOOKUP($B386,'[2]1516 Exp_Rev Access'!$F$7:$FS$310,162,FALSE)),"",VLOOKUP($B386,'[2]1516 Exp_Rev Access'!$F$7:$FS$310,162,FALSE))</f>
        <v>0</v>
      </c>
      <c r="GE386" s="90">
        <f>IF(ISNA(VLOOKUP($B386,'[2]1516 Exp_Rev Access'!$F$7:$FS$310,163,FALSE)),"",VLOOKUP($B386,'[2]1516 Exp_Rev Access'!$F$7:$FS$310,163,FALSE))</f>
        <v>0</v>
      </c>
      <c r="GF386" s="90">
        <f>IF(ISNA(VLOOKUP($B386,'[2]1516 Exp_Rev Access'!$F$7:$FS$310,164,FALSE)),"",VLOOKUP($B386,'[2]1516 Exp_Rev Access'!$F$7:$FS$310,164,FALSE))</f>
        <v>0</v>
      </c>
      <c r="GG386" s="90">
        <f>IF(ISNA(VLOOKUP($B386,'[2]1516 Exp_Rev Access'!$F$7:$FS$310,165,FALSE)),"",VLOOKUP($B386,'[2]1516 Exp_Rev Access'!$F$7:$FS$310,165,FALSE))</f>
        <v>0</v>
      </c>
      <c r="GH386" s="90">
        <f>IF(ISNA(VLOOKUP($B386,'[2]1516 Exp_Rev Access'!$F$7:$FS$310,166,FALSE)),"",VLOOKUP($B386,'[2]1516 Exp_Rev Access'!$F$7:$FS$310,166,FALSE))</f>
        <v>0</v>
      </c>
      <c r="GI386" s="90">
        <f>IF(ISNA(VLOOKUP($B386,'[2]1516 Exp_Rev Access'!$F$7:$FS$310,167,FALSE)),"",VLOOKUP($B386,'[2]1516 Exp_Rev Access'!$F$7:$FS$310,167,FALSE))</f>
        <v>0</v>
      </c>
      <c r="GJ386" s="90">
        <f>IF(ISNA(VLOOKUP($B386,'[2]1516 Exp_Rev Access'!$F$7:$FS$310,168,FALSE)),"",VLOOKUP($B386,'[2]1516 Exp_Rev Access'!$F$7:$FS$310,168,FALSE))</f>
        <v>0</v>
      </c>
      <c r="GK386" s="90">
        <f>IF(ISNA(VLOOKUP($B386,'[2]1516 Exp_Rev Access'!$F$7:$FS$310,169,FALSE)),"",VLOOKUP($B386,'[2]1516 Exp_Rev Access'!$F$7:$FS$310,169,FALSE))</f>
        <v>0</v>
      </c>
      <c r="GL386" s="90">
        <f>IF(ISNA(VLOOKUP($B386,'[2]1516 Exp_Rev Access'!$F$7:$FS$310,170,FALSE)),"",VLOOKUP($B386,'[2]1516 Exp_Rev Access'!$F$7:$FS$310,170,FALSE))</f>
        <v>0</v>
      </c>
      <c r="GM386" s="90">
        <f>IF(ISNA(VLOOKUP($B386,'[2]1516 Exp_Rev Access'!$F$7:$FT$310,171,FALSE)),"",VLOOKUP($B386,'[2]1516 Exp_Rev Access'!$F$7:$FT$310,171,FALSE))</f>
        <v>0</v>
      </c>
      <c r="GN386" s="90">
        <f>IF(ISNA(VLOOKUP($B386,'[2]1516 Exp_Rev Access'!$F$7:$FU$310,172,FALSE)),"",VLOOKUP($B386,'[2]1516 Exp_Rev Access'!$F$7:$FU$310,172,FALSE))</f>
        <v>0</v>
      </c>
      <c r="GO386" s="90">
        <f>IF(ISNA(VLOOKUP($B386,'[2]1516 Exp_Rev Access'!$F$7:$FV$310,173,FALSE)),"",VLOOKUP($B386,'[2]1516 Exp_Rev Access'!$F$7:$FV$310,173,FALSE))</f>
        <v>0</v>
      </c>
      <c r="GP386" s="90">
        <f>IF(ISNA(VLOOKUP($B386,'[2]1516 Exp_Rev Access'!$F$7:$GA$310,174,FALSE)),"",VLOOKUP($B386,'[2]1516 Exp_Rev Access'!$F$7:$GA$310,174,FALSE))</f>
        <v>0</v>
      </c>
      <c r="GQ386" s="90">
        <f>IF(ISNA(VLOOKUP($B386,'[2]1516 Exp_Rev Access'!$F$7:$GA$310,175,FALSE)),"",VLOOKUP($B386,'[2]1516 Exp_Rev Access'!$F$7:$GA$310,175,FALSE))</f>
        <v>0</v>
      </c>
      <c r="GR386" s="90">
        <f>IF(ISNA(VLOOKUP($B386,'[2]1516 Exp_Rev Access'!$F$7:$GA$310,176,FALSE)),"",VLOOKUP($B386,'[2]1516 Exp_Rev Access'!$F$7:$GA$310,176,FALSE))</f>
        <v>0</v>
      </c>
      <c r="GS386" s="90">
        <f>IF(ISNA(VLOOKUP($B386,'[2]1516 Exp_Rev Access'!$F$7:$GA$310,177,FALSE)),"",VLOOKUP($B386,'[2]1516 Exp_Rev Access'!$F$7:$GA$310,177,FALSE))</f>
        <v>0</v>
      </c>
      <c r="GT386" s="90">
        <f>IF(ISNA(VLOOKUP($B386,'[2]1516 Exp_Rev Access'!$F$7:$GA$310,178,FALSE)),"",VLOOKUP($B386,'[2]1516 Exp_Rev Access'!$F$7:$GA$310,178,FALSE))</f>
        <v>0</v>
      </c>
      <c r="GU386" s="53">
        <f t="shared" si="938"/>
        <v>0</v>
      </c>
      <c r="GV386" s="92"/>
      <c r="GW386" s="114">
        <f t="shared" si="940"/>
        <v>0</v>
      </c>
    </row>
    <row r="387" spans="1:222" x14ac:dyDescent="0.2">
      <c r="A387" s="99"/>
      <c r="B387" s="100"/>
      <c r="C387" s="100" t="s">
        <v>185</v>
      </c>
      <c r="D387" s="101">
        <f>SUM(D379:D386)</f>
        <v>26577.120000000003</v>
      </c>
      <c r="E387" s="102">
        <f>SUM(E379:E386)</f>
        <v>315023906.51000005</v>
      </c>
      <c r="F387" s="103">
        <f>SUM(F379:F386)</f>
        <v>315023906.51000005</v>
      </c>
      <c r="G387" s="70">
        <f>F387-E387</f>
        <v>0</v>
      </c>
      <c r="H387" s="103">
        <f>SUM(H379:H386)</f>
        <v>70466417.840000004</v>
      </c>
      <c r="I387" s="103">
        <f t="shared" ref="I387:N387" si="941">SUM(I379:I386)</f>
        <v>386.33</v>
      </c>
      <c r="J387" s="103">
        <f t="shared" si="941"/>
        <v>0</v>
      </c>
      <c r="K387" s="103">
        <f t="shared" si="941"/>
        <v>158347.68</v>
      </c>
      <c r="L387" s="103">
        <f t="shared" si="941"/>
        <v>0</v>
      </c>
      <c r="M387" s="103">
        <f t="shared" si="941"/>
        <v>0</v>
      </c>
      <c r="N387" s="103">
        <f t="shared" si="941"/>
        <v>70625151.849999994</v>
      </c>
      <c r="O387" s="69">
        <f>N387/E387</f>
        <v>0.22418981667906554</v>
      </c>
      <c r="P387" s="103">
        <f>N387/D387</f>
        <v>2657.366631523656</v>
      </c>
      <c r="Q387" s="103">
        <f t="shared" ref="Q387:AM387" si="942">SUM(Q379:Q386)</f>
        <v>651068.96000000008</v>
      </c>
      <c r="R387" s="103">
        <f t="shared" si="942"/>
        <v>0</v>
      </c>
      <c r="S387" s="103">
        <f t="shared" si="942"/>
        <v>3928.08</v>
      </c>
      <c r="T387" s="103">
        <f t="shared" si="942"/>
        <v>0</v>
      </c>
      <c r="U387" s="103">
        <f t="shared" si="942"/>
        <v>121285</v>
      </c>
      <c r="V387" s="103">
        <f t="shared" si="942"/>
        <v>8660</v>
      </c>
      <c r="W387" s="103">
        <f t="shared" si="942"/>
        <v>0</v>
      </c>
      <c r="X387" s="103">
        <f t="shared" si="942"/>
        <v>23945</v>
      </c>
      <c r="Y387" s="103">
        <f t="shared" si="942"/>
        <v>136714.15999999997</v>
      </c>
      <c r="Z387" s="103">
        <f t="shared" si="942"/>
        <v>67939.63</v>
      </c>
      <c r="AA387" s="103">
        <f t="shared" si="942"/>
        <v>0</v>
      </c>
      <c r="AB387" s="103">
        <f t="shared" si="942"/>
        <v>0</v>
      </c>
      <c r="AC387" s="103">
        <f t="shared" si="942"/>
        <v>85775.13</v>
      </c>
      <c r="AD387" s="103">
        <f t="shared" si="942"/>
        <v>2214093.21</v>
      </c>
      <c r="AE387" s="103">
        <f t="shared" si="942"/>
        <v>218983.87</v>
      </c>
      <c r="AF387" s="103">
        <f t="shared" si="942"/>
        <v>0</v>
      </c>
      <c r="AG387" s="103">
        <f t="shared" si="942"/>
        <v>591373.02</v>
      </c>
      <c r="AH387" s="103">
        <f t="shared" si="942"/>
        <v>30667.78</v>
      </c>
      <c r="AI387" s="103">
        <f t="shared" si="942"/>
        <v>215746.18000000002</v>
      </c>
      <c r="AJ387" s="103">
        <f t="shared" si="942"/>
        <v>44803.9</v>
      </c>
      <c r="AK387" s="103">
        <f t="shared" si="942"/>
        <v>3621116.61</v>
      </c>
      <c r="AL387" s="103">
        <f>SUM(AL379:AL386)</f>
        <v>379802.60000000003</v>
      </c>
      <c r="AM387" s="103">
        <f t="shared" si="942"/>
        <v>8415903.1300000008</v>
      </c>
      <c r="AN387" s="71">
        <f t="shared" si="924"/>
        <v>2.671512528441345E-2</v>
      </c>
      <c r="AO387" s="70">
        <f t="shared" si="925"/>
        <v>316.65971068347511</v>
      </c>
      <c r="AP387" s="103">
        <f t="shared" ref="AP387:AU387" si="943">SUM(AP379:AP386)</f>
        <v>159298877.43000001</v>
      </c>
      <c r="AQ387" s="103">
        <f t="shared" si="943"/>
        <v>5294448.6100000003</v>
      </c>
      <c r="AR387" s="103">
        <f t="shared" si="943"/>
        <v>1989966.16</v>
      </c>
      <c r="AS387" s="103">
        <f t="shared" si="943"/>
        <v>1097513.1400000001</v>
      </c>
      <c r="AT387" s="103">
        <f t="shared" si="943"/>
        <v>0</v>
      </c>
      <c r="AU387" s="103">
        <f t="shared" si="943"/>
        <v>167680805.33999997</v>
      </c>
      <c r="AV387" s="73">
        <f t="shared" si="927"/>
        <v>0.53227962029185605</v>
      </c>
      <c r="AW387" s="103">
        <f t="shared" si="928"/>
        <v>6309.2165494229603</v>
      </c>
      <c r="AX387" s="103">
        <f t="shared" ref="AX387:BV387" si="944">SUM(AX379:AX386)</f>
        <v>2236</v>
      </c>
      <c r="AY387" s="103">
        <f t="shared" si="944"/>
        <v>22394840.200000003</v>
      </c>
      <c r="AZ387" s="103">
        <f t="shared" si="944"/>
        <v>1481961.5499999998</v>
      </c>
      <c r="BA387" s="103">
        <f t="shared" si="944"/>
        <v>0</v>
      </c>
      <c r="BB387" s="103">
        <f t="shared" si="944"/>
        <v>0</v>
      </c>
      <c r="BC387" s="103">
        <f t="shared" si="944"/>
        <v>5446275.3500000006</v>
      </c>
      <c r="BD387" s="103">
        <f t="shared" si="944"/>
        <v>0</v>
      </c>
      <c r="BE387" s="103">
        <f t="shared" si="944"/>
        <v>2194196.94</v>
      </c>
      <c r="BF387" s="103">
        <f t="shared" si="944"/>
        <v>0</v>
      </c>
      <c r="BG387" s="103">
        <f t="shared" si="944"/>
        <v>2013781.64</v>
      </c>
      <c r="BH387" s="103">
        <f t="shared" si="944"/>
        <v>252598.45000000004</v>
      </c>
      <c r="BI387" s="103">
        <f t="shared" si="944"/>
        <v>0</v>
      </c>
      <c r="BJ387" s="103">
        <f t="shared" si="944"/>
        <v>193832.36000000002</v>
      </c>
      <c r="BK387" s="103">
        <f t="shared" si="944"/>
        <v>10637606.469999999</v>
      </c>
      <c r="BL387" s="103">
        <f t="shared" si="944"/>
        <v>82432.290000000008</v>
      </c>
      <c r="BM387" s="103">
        <f t="shared" si="944"/>
        <v>24941.67</v>
      </c>
      <c r="BN387" s="103">
        <f t="shared" si="944"/>
        <v>0</v>
      </c>
      <c r="BO387" s="103">
        <f t="shared" si="944"/>
        <v>0</v>
      </c>
      <c r="BP387" s="103">
        <f t="shared" si="944"/>
        <v>0</v>
      </c>
      <c r="BQ387" s="103">
        <f t="shared" si="944"/>
        <v>500</v>
      </c>
      <c r="BR387" s="103">
        <f t="shared" si="944"/>
        <v>0</v>
      </c>
      <c r="BS387" s="103">
        <f t="shared" si="944"/>
        <v>6087.04</v>
      </c>
      <c r="BT387" s="103">
        <f t="shared" si="944"/>
        <v>0</v>
      </c>
      <c r="BU387" s="103">
        <f t="shared" si="944"/>
        <v>0</v>
      </c>
      <c r="BV387" s="103">
        <f t="shared" si="944"/>
        <v>44731289.960000008</v>
      </c>
      <c r="BW387" s="71">
        <f t="shared" si="930"/>
        <v>0.14199331871525778</v>
      </c>
      <c r="BX387" s="70">
        <f t="shared" si="931"/>
        <v>1683.0751398195141</v>
      </c>
      <c r="BY387" s="103">
        <f t="shared" ref="BY387:CE387" si="945">SUM(BY379:BY386)</f>
        <v>0</v>
      </c>
      <c r="BZ387" s="103">
        <f t="shared" si="945"/>
        <v>333934.40999999997</v>
      </c>
      <c r="CA387" s="103">
        <f t="shared" si="945"/>
        <v>126734.2</v>
      </c>
      <c r="CB387" s="103">
        <f t="shared" si="945"/>
        <v>0</v>
      </c>
      <c r="CC387" s="103">
        <f t="shared" si="945"/>
        <v>428314</v>
      </c>
      <c r="CD387" s="103">
        <f t="shared" si="945"/>
        <v>0</v>
      </c>
      <c r="CE387" s="103">
        <f t="shared" si="945"/>
        <v>888982.6100000001</v>
      </c>
      <c r="CF387" s="71">
        <f t="shared" si="933"/>
        <v>2.8219528474794672E-3</v>
      </c>
      <c r="CG387" s="72">
        <f t="shared" si="934"/>
        <v>33.449170188492957</v>
      </c>
      <c r="CH387" s="103">
        <f t="shared" ref="CH387:ES387" si="946">SUM(CH379:CH386)</f>
        <v>29493.119999999999</v>
      </c>
      <c r="CI387" s="103">
        <f t="shared" si="946"/>
        <v>0</v>
      </c>
      <c r="CJ387" s="103">
        <f t="shared" si="946"/>
        <v>0</v>
      </c>
      <c r="CK387" s="103">
        <f t="shared" si="946"/>
        <v>0</v>
      </c>
      <c r="CL387" s="103">
        <f t="shared" si="946"/>
        <v>0</v>
      </c>
      <c r="CM387" s="103">
        <f t="shared" si="946"/>
        <v>0</v>
      </c>
      <c r="CN387" s="103">
        <f t="shared" si="946"/>
        <v>0</v>
      </c>
      <c r="CO387" s="103">
        <f t="shared" si="946"/>
        <v>0</v>
      </c>
      <c r="CP387" s="103">
        <f t="shared" si="946"/>
        <v>0</v>
      </c>
      <c r="CQ387" s="103">
        <f t="shared" si="946"/>
        <v>5402805.4399999995</v>
      </c>
      <c r="CR387" s="103">
        <f t="shared" si="946"/>
        <v>0</v>
      </c>
      <c r="CS387" s="103">
        <f t="shared" si="946"/>
        <v>176405.94</v>
      </c>
      <c r="CT387" s="103">
        <f t="shared" si="946"/>
        <v>0</v>
      </c>
      <c r="CU387" s="103">
        <f t="shared" si="946"/>
        <v>5198545.32</v>
      </c>
      <c r="CV387" s="103">
        <f t="shared" si="946"/>
        <v>1241552.04</v>
      </c>
      <c r="CW387" s="103">
        <f t="shared" si="946"/>
        <v>154065.92000000001</v>
      </c>
      <c r="CX387" s="103">
        <f t="shared" si="946"/>
        <v>0</v>
      </c>
      <c r="CY387" s="103">
        <f t="shared" si="946"/>
        <v>0</v>
      </c>
      <c r="CZ387" s="103">
        <f t="shared" si="946"/>
        <v>0</v>
      </c>
      <c r="DA387" s="103">
        <f t="shared" si="946"/>
        <v>0</v>
      </c>
      <c r="DB387" s="103">
        <f t="shared" si="946"/>
        <v>218893.07</v>
      </c>
      <c r="DC387" s="103">
        <f t="shared" si="946"/>
        <v>0</v>
      </c>
      <c r="DD387" s="103">
        <f t="shared" si="946"/>
        <v>0</v>
      </c>
      <c r="DE387" s="103">
        <f t="shared" si="946"/>
        <v>0</v>
      </c>
      <c r="DF387" s="103">
        <f t="shared" si="946"/>
        <v>0</v>
      </c>
      <c r="DG387" s="103">
        <f t="shared" si="946"/>
        <v>88273.86</v>
      </c>
      <c r="DH387" s="103">
        <f t="shared" si="946"/>
        <v>46831.229999999996</v>
      </c>
      <c r="DI387" s="103">
        <f t="shared" si="946"/>
        <v>5821340.9299999997</v>
      </c>
      <c r="DJ387" s="103">
        <f t="shared" si="946"/>
        <v>0</v>
      </c>
      <c r="DK387" s="103">
        <f t="shared" si="946"/>
        <v>87374.92</v>
      </c>
      <c r="DL387" s="103">
        <f t="shared" si="946"/>
        <v>0</v>
      </c>
      <c r="DM387" s="103">
        <f t="shared" si="946"/>
        <v>0</v>
      </c>
      <c r="DN387" s="103">
        <f t="shared" si="946"/>
        <v>0</v>
      </c>
      <c r="DO387" s="103">
        <f t="shared" si="946"/>
        <v>0</v>
      </c>
      <c r="DP387" s="103">
        <f t="shared" si="946"/>
        <v>0</v>
      </c>
      <c r="DQ387" s="103">
        <f t="shared" si="946"/>
        <v>0</v>
      </c>
      <c r="DR387" s="103">
        <f t="shared" si="946"/>
        <v>0</v>
      </c>
      <c r="DS387" s="103">
        <f t="shared" si="946"/>
        <v>0</v>
      </c>
      <c r="DT387" s="103">
        <f t="shared" si="946"/>
        <v>0</v>
      </c>
      <c r="DU387" s="103">
        <f t="shared" si="946"/>
        <v>0</v>
      </c>
      <c r="DV387" s="103">
        <f t="shared" si="946"/>
        <v>0</v>
      </c>
      <c r="DW387" s="103">
        <f t="shared" si="946"/>
        <v>0</v>
      </c>
      <c r="DX387" s="103">
        <f t="shared" si="946"/>
        <v>0</v>
      </c>
      <c r="DY387" s="103">
        <f t="shared" si="946"/>
        <v>0</v>
      </c>
      <c r="DZ387" s="103">
        <f t="shared" si="946"/>
        <v>0</v>
      </c>
      <c r="EA387" s="103">
        <f t="shared" si="946"/>
        <v>0</v>
      </c>
      <c r="EB387" s="103">
        <f t="shared" si="946"/>
        <v>0</v>
      </c>
      <c r="EC387" s="103">
        <f t="shared" si="946"/>
        <v>0</v>
      </c>
      <c r="ED387" s="103">
        <f t="shared" si="946"/>
        <v>0</v>
      </c>
      <c r="EE387" s="103">
        <f t="shared" si="946"/>
        <v>0</v>
      </c>
      <c r="EF387" s="103">
        <f t="shared" si="946"/>
        <v>0</v>
      </c>
      <c r="EG387" s="103">
        <f t="shared" si="946"/>
        <v>157065.38</v>
      </c>
      <c r="EH387" s="103">
        <f t="shared" si="946"/>
        <v>0</v>
      </c>
      <c r="EI387" s="103">
        <f t="shared" si="946"/>
        <v>0</v>
      </c>
      <c r="EJ387" s="103">
        <f t="shared" si="946"/>
        <v>0</v>
      </c>
      <c r="EK387" s="103">
        <f t="shared" si="946"/>
        <v>0</v>
      </c>
      <c r="EL387" s="103">
        <f t="shared" si="946"/>
        <v>0</v>
      </c>
      <c r="EM387" s="103">
        <f t="shared" si="946"/>
        <v>0</v>
      </c>
      <c r="EN387" s="103">
        <f t="shared" si="946"/>
        <v>131857.43</v>
      </c>
      <c r="EO387" s="103">
        <f t="shared" si="946"/>
        <v>0</v>
      </c>
      <c r="EP387" s="103">
        <f t="shared" si="946"/>
        <v>0</v>
      </c>
      <c r="EQ387" s="103">
        <f t="shared" si="946"/>
        <v>0</v>
      </c>
      <c r="ER387" s="103">
        <f t="shared" si="946"/>
        <v>0</v>
      </c>
      <c r="ES387" s="103">
        <f t="shared" si="946"/>
        <v>0</v>
      </c>
      <c r="ET387" s="103">
        <f t="shared" ref="ET387:FR387" si="947">SUM(ET379:ET386)</f>
        <v>0</v>
      </c>
      <c r="EU387" s="103">
        <f t="shared" si="947"/>
        <v>0</v>
      </c>
      <c r="EV387" s="103">
        <f t="shared" si="947"/>
        <v>134511.9</v>
      </c>
      <c r="EW387" s="103">
        <f t="shared" si="947"/>
        <v>0</v>
      </c>
      <c r="EX387" s="103">
        <f t="shared" si="947"/>
        <v>0</v>
      </c>
      <c r="EY387" s="103">
        <f t="shared" si="947"/>
        <v>0</v>
      </c>
      <c r="EZ387" s="103">
        <f t="shared" si="947"/>
        <v>0</v>
      </c>
      <c r="FA387" s="103">
        <f t="shared" si="947"/>
        <v>0</v>
      </c>
      <c r="FB387" s="103">
        <f t="shared" si="947"/>
        <v>15125.880000000001</v>
      </c>
      <c r="FC387" s="103">
        <f t="shared" si="947"/>
        <v>0</v>
      </c>
      <c r="FD387" s="103">
        <f t="shared" si="947"/>
        <v>0</v>
      </c>
      <c r="FE387" s="103">
        <f t="shared" si="947"/>
        <v>0</v>
      </c>
      <c r="FF387" s="103">
        <f t="shared" si="947"/>
        <v>0</v>
      </c>
      <c r="FG387" s="103">
        <f t="shared" si="947"/>
        <v>0</v>
      </c>
      <c r="FH387" s="103">
        <f t="shared" si="947"/>
        <v>0</v>
      </c>
      <c r="FI387" s="103">
        <f t="shared" si="947"/>
        <v>0</v>
      </c>
      <c r="FJ387" s="103">
        <f t="shared" si="947"/>
        <v>0</v>
      </c>
      <c r="FK387" s="103">
        <f t="shared" si="947"/>
        <v>0</v>
      </c>
      <c r="FL387" s="103">
        <f t="shared" si="947"/>
        <v>0</v>
      </c>
      <c r="FM387" s="103">
        <f t="shared" si="947"/>
        <v>0</v>
      </c>
      <c r="FN387" s="103">
        <f t="shared" si="947"/>
        <v>0</v>
      </c>
      <c r="FO387" s="103">
        <f t="shared" si="947"/>
        <v>0</v>
      </c>
      <c r="FP387" s="103">
        <f t="shared" si="947"/>
        <v>0</v>
      </c>
      <c r="FQ387" s="103">
        <f t="shared" si="947"/>
        <v>0</v>
      </c>
      <c r="FR387" s="103">
        <f t="shared" si="947"/>
        <v>672463.01</v>
      </c>
      <c r="FS387" s="103">
        <f>SUM(FS379:FS386)</f>
        <v>19576605.390000001</v>
      </c>
      <c r="FT387" s="71">
        <f t="shared" si="936"/>
        <v>6.214323733992095E-2</v>
      </c>
      <c r="FU387" s="119">
        <f t="shared" si="937"/>
        <v>736.59619213820008</v>
      </c>
      <c r="FV387" s="103">
        <f t="shared" ref="FV387:GU387" si="948">SUM(FV379:FV386)</f>
        <v>60567.53</v>
      </c>
      <c r="FW387" s="103">
        <f t="shared" si="948"/>
        <v>133017.20000000001</v>
      </c>
      <c r="FX387" s="103">
        <f t="shared" si="948"/>
        <v>0</v>
      </c>
      <c r="FY387" s="103">
        <f t="shared" si="948"/>
        <v>0</v>
      </c>
      <c r="FZ387" s="103">
        <f t="shared" si="948"/>
        <v>0</v>
      </c>
      <c r="GA387" s="103">
        <f>SUM(GA379:GA386)</f>
        <v>0</v>
      </c>
      <c r="GB387" s="103">
        <f t="shared" si="948"/>
        <v>0</v>
      </c>
      <c r="GC387" s="103">
        <f t="shared" si="948"/>
        <v>0</v>
      </c>
      <c r="GD387" s="103">
        <f t="shared" si="948"/>
        <v>396.61</v>
      </c>
      <c r="GE387" s="103">
        <f t="shared" si="948"/>
        <v>0</v>
      </c>
      <c r="GF387" s="103">
        <f t="shared" si="948"/>
        <v>678845.9</v>
      </c>
      <c r="GG387" s="103">
        <f t="shared" si="948"/>
        <v>0</v>
      </c>
      <c r="GH387" s="103">
        <f t="shared" si="948"/>
        <v>455041.2</v>
      </c>
      <c r="GI387" s="103">
        <f t="shared" si="948"/>
        <v>0</v>
      </c>
      <c r="GJ387" s="103">
        <f t="shared" si="948"/>
        <v>0</v>
      </c>
      <c r="GK387" s="103">
        <f t="shared" si="948"/>
        <v>104718.31</v>
      </c>
      <c r="GL387" s="103">
        <f t="shared" si="948"/>
        <v>2994</v>
      </c>
      <c r="GM387" s="103">
        <f t="shared" si="948"/>
        <v>0</v>
      </c>
      <c r="GN387" s="103">
        <f t="shared" si="948"/>
        <v>0</v>
      </c>
      <c r="GO387" s="103">
        <f t="shared" si="948"/>
        <v>0</v>
      </c>
      <c r="GP387" s="103">
        <f t="shared" si="948"/>
        <v>0</v>
      </c>
      <c r="GQ387" s="103">
        <f t="shared" si="948"/>
        <v>49966.509999999995</v>
      </c>
      <c r="GR387" s="103">
        <f t="shared" si="948"/>
        <v>0</v>
      </c>
      <c r="GS387" s="103">
        <f t="shared" si="948"/>
        <v>200000</v>
      </c>
      <c r="GT387" s="103">
        <f t="shared" si="948"/>
        <v>1419620.97</v>
      </c>
      <c r="GU387" s="103">
        <f t="shared" si="948"/>
        <v>3105168.23</v>
      </c>
      <c r="GV387" s="71">
        <f t="shared" si="939"/>
        <v>9.8569288420065678E-3</v>
      </c>
      <c r="GW387" s="107">
        <f t="shared" si="940"/>
        <v>116.83614439788809</v>
      </c>
    </row>
    <row r="388" spans="1:222" ht="4.5" customHeight="1" x14ac:dyDescent="0.2">
      <c r="B388" s="87"/>
      <c r="C388" s="100"/>
      <c r="D388" s="120"/>
      <c r="E388" s="121"/>
      <c r="F388" s="81"/>
      <c r="G388" s="81"/>
      <c r="H388" s="81"/>
      <c r="I388" s="81"/>
      <c r="J388" s="81"/>
      <c r="K388" s="81"/>
      <c r="L388" s="81"/>
      <c r="M388" s="81"/>
      <c r="N388" s="81"/>
      <c r="O388" s="92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92"/>
      <c r="AO388" s="81"/>
      <c r="AP388" s="81"/>
      <c r="AQ388" s="81"/>
      <c r="AR388" s="81"/>
      <c r="AS388" s="81"/>
      <c r="AT388" s="81"/>
      <c r="AU388" s="81"/>
      <c r="AV388" s="92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1"/>
      <c r="BO388" s="81"/>
      <c r="BP388" s="81"/>
      <c r="BQ388" s="81"/>
      <c r="BR388" s="81"/>
      <c r="BS388" s="81"/>
      <c r="BT388" s="81"/>
      <c r="BU388" s="81"/>
      <c r="BV388" s="81"/>
      <c r="BW388" s="92"/>
      <c r="BX388" s="81"/>
      <c r="BY388" s="81"/>
      <c r="BZ388" s="81"/>
      <c r="CA388" s="81"/>
      <c r="CB388" s="81"/>
      <c r="CC388" s="81"/>
      <c r="CD388" s="81"/>
      <c r="CE388" s="81"/>
      <c r="CF388" s="126"/>
      <c r="CG388" s="81"/>
      <c r="CH388" s="81"/>
      <c r="CI388" s="81"/>
      <c r="CJ388" s="81"/>
      <c r="CK388" s="81"/>
      <c r="CL388" s="81"/>
      <c r="CM388" s="81"/>
      <c r="CN388" s="81"/>
      <c r="CO388" s="81"/>
      <c r="CP388" s="81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1"/>
      <c r="DH388" s="81"/>
      <c r="DI388" s="81"/>
      <c r="DJ388" s="81"/>
      <c r="DK388" s="81"/>
      <c r="DL388" s="81"/>
      <c r="DM388" s="81"/>
      <c r="DN388" s="81"/>
      <c r="DO388" s="81"/>
      <c r="DP388" s="81"/>
      <c r="DQ388" s="81"/>
      <c r="DR388" s="81"/>
      <c r="DS388" s="81"/>
      <c r="DT388" s="81"/>
      <c r="DU388" s="81"/>
      <c r="DV388" s="81"/>
      <c r="DW388" s="81"/>
      <c r="DX388" s="81"/>
      <c r="DY388" s="81"/>
      <c r="DZ388" s="81"/>
      <c r="EA388" s="81"/>
      <c r="EB388" s="81"/>
      <c r="EC388" s="81"/>
      <c r="ED388" s="81"/>
      <c r="EE388" s="81"/>
      <c r="EF388" s="81"/>
      <c r="EG388" s="81"/>
      <c r="EH388" s="81"/>
      <c r="EI388" s="81"/>
      <c r="EJ388" s="81"/>
      <c r="EK388" s="81"/>
      <c r="EL388" s="81"/>
      <c r="EM388" s="81"/>
      <c r="EN388" s="81"/>
      <c r="EO388" s="81"/>
      <c r="EP388" s="81"/>
      <c r="EQ388" s="81"/>
      <c r="ER388" s="81"/>
      <c r="ES388" s="81"/>
      <c r="ET388" s="81"/>
      <c r="EU388" s="81"/>
      <c r="EV388" s="81"/>
      <c r="EW388" s="81"/>
      <c r="EX388" s="81"/>
      <c r="EY388" s="81"/>
      <c r="EZ388" s="81"/>
      <c r="FA388" s="81"/>
      <c r="FB388" s="81"/>
      <c r="FC388" s="81"/>
      <c r="FD388" s="81"/>
      <c r="FE388" s="81"/>
      <c r="FF388" s="81"/>
      <c r="FG388" s="81"/>
      <c r="FH388" s="81"/>
      <c r="FI388" s="81"/>
      <c r="FJ388" s="81"/>
      <c r="FK388" s="81"/>
      <c r="FL388" s="81"/>
      <c r="FM388" s="81"/>
      <c r="FN388" s="81"/>
      <c r="FO388" s="81"/>
      <c r="FP388" s="81"/>
      <c r="FQ388" s="81"/>
      <c r="FR388" s="81"/>
      <c r="FS388" s="77"/>
      <c r="FT388" s="77"/>
      <c r="FU388" s="77"/>
      <c r="FV388" s="77"/>
      <c r="FW388" s="77"/>
      <c r="FX388" s="77"/>
      <c r="FY388" s="77"/>
      <c r="FZ388" s="77"/>
      <c r="GA388" s="77"/>
      <c r="GB388" s="77"/>
      <c r="GC388" s="77"/>
      <c r="GD388" s="77"/>
      <c r="GE388" s="77"/>
      <c r="GF388" s="77"/>
      <c r="GG388" s="77"/>
      <c r="GH388" s="77"/>
      <c r="GI388" s="77"/>
      <c r="GJ388" s="77"/>
      <c r="GK388" s="77"/>
      <c r="GL388" s="77"/>
      <c r="GM388" s="77"/>
      <c r="GN388" s="77"/>
      <c r="GO388" s="77"/>
      <c r="GP388" s="77"/>
      <c r="GQ388" s="77"/>
      <c r="GR388" s="77"/>
      <c r="GS388" s="77"/>
      <c r="GT388" s="77"/>
      <c r="GU388" s="77"/>
      <c r="GV388" s="77"/>
      <c r="GW388" s="108"/>
    </row>
    <row r="389" spans="1:222" ht="12.75" x14ac:dyDescent="0.2">
      <c r="A389" s="99" t="s">
        <v>752</v>
      </c>
      <c r="B389" s="87"/>
      <c r="C389" s="100"/>
      <c r="D389" s="120"/>
      <c r="E389" s="121"/>
      <c r="F389" s="81"/>
      <c r="G389" s="81"/>
      <c r="H389" s="81"/>
      <c r="I389" s="81"/>
      <c r="J389" s="81"/>
      <c r="K389" s="81"/>
      <c r="L389" s="81"/>
      <c r="M389" s="81"/>
      <c r="N389" s="81"/>
      <c r="O389" s="92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92"/>
      <c r="AO389" s="81"/>
      <c r="AP389" s="81"/>
      <c r="AQ389" s="81"/>
      <c r="AR389" s="81"/>
      <c r="AS389" s="81"/>
      <c r="AT389" s="81"/>
      <c r="AU389" s="81"/>
      <c r="AV389" s="92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1"/>
      <c r="BO389" s="81"/>
      <c r="BP389" s="81"/>
      <c r="BQ389" s="81"/>
      <c r="BR389" s="81"/>
      <c r="BS389" s="81"/>
      <c r="BT389" s="81"/>
      <c r="BU389" s="81"/>
      <c r="BV389" s="81"/>
      <c r="BW389" s="92"/>
      <c r="BX389" s="81"/>
      <c r="BY389" s="81"/>
      <c r="BZ389" s="81"/>
      <c r="CA389" s="81"/>
      <c r="CB389" s="81"/>
      <c r="CC389" s="81"/>
      <c r="CD389" s="81"/>
      <c r="CE389" s="81"/>
      <c r="CF389" s="126"/>
      <c r="CG389" s="138"/>
      <c r="CH389" s="81"/>
      <c r="CI389" s="81"/>
      <c r="CJ389" s="81"/>
      <c r="CK389" s="81"/>
      <c r="CL389" s="81"/>
      <c r="CM389" s="81"/>
      <c r="CN389" s="81"/>
      <c r="CO389" s="81"/>
      <c r="CP389" s="81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1"/>
      <c r="DH389" s="81"/>
      <c r="DI389" s="81"/>
      <c r="DJ389" s="81"/>
      <c r="DK389" s="81"/>
      <c r="DL389" s="81"/>
      <c r="DM389" s="81"/>
      <c r="DN389" s="81"/>
      <c r="DO389" s="81"/>
      <c r="DP389" s="81"/>
      <c r="DQ389" s="81"/>
      <c r="DR389" s="81"/>
      <c r="DS389" s="81"/>
      <c r="DT389" s="81"/>
      <c r="DU389" s="81"/>
      <c r="DV389" s="81"/>
      <c r="DW389" s="81"/>
      <c r="DX389" s="81"/>
      <c r="DY389" s="81"/>
      <c r="DZ389" s="81"/>
      <c r="EA389" s="81"/>
      <c r="EB389" s="81"/>
      <c r="EC389" s="81"/>
      <c r="ED389" s="81"/>
      <c r="EE389" s="81"/>
      <c r="EF389" s="81"/>
      <c r="EG389" s="81"/>
      <c r="EH389" s="81"/>
      <c r="EI389" s="81"/>
      <c r="EJ389" s="81"/>
      <c r="EK389" s="81"/>
      <c r="EL389" s="81"/>
      <c r="EM389" s="81"/>
      <c r="EN389" s="81"/>
      <c r="EO389" s="81"/>
      <c r="EP389" s="81"/>
      <c r="EQ389" s="81"/>
      <c r="ER389" s="81"/>
      <c r="ES389" s="81"/>
      <c r="ET389" s="81"/>
      <c r="EU389" s="81"/>
      <c r="EV389" s="81"/>
      <c r="EW389" s="81"/>
      <c r="EX389" s="81"/>
      <c r="EY389" s="81"/>
      <c r="EZ389" s="81"/>
      <c r="FA389" s="81"/>
      <c r="FB389" s="81"/>
      <c r="FC389" s="81"/>
      <c r="FD389" s="81"/>
      <c r="FE389" s="81"/>
      <c r="FF389" s="81"/>
      <c r="FG389" s="81"/>
      <c r="FH389" s="81"/>
      <c r="FI389" s="81"/>
      <c r="FJ389" s="81"/>
      <c r="FK389" s="81"/>
      <c r="FL389" s="81"/>
      <c r="FM389" s="81"/>
      <c r="FN389" s="81"/>
      <c r="FO389" s="81"/>
      <c r="FP389" s="81"/>
      <c r="FQ389" s="81"/>
      <c r="FR389" s="81"/>
      <c r="FS389" s="77"/>
      <c r="FT389" s="77"/>
      <c r="FU389" s="77"/>
      <c r="FV389" s="77"/>
      <c r="FW389" s="77"/>
      <c r="FX389" s="77"/>
      <c r="FY389" s="77"/>
      <c r="FZ389" s="77"/>
      <c r="GA389" s="77"/>
      <c r="GB389" s="77"/>
      <c r="GC389" s="77"/>
      <c r="GD389" s="77"/>
      <c r="GE389" s="77"/>
      <c r="GF389" s="77"/>
      <c r="GG389" s="77"/>
      <c r="GH389" s="77"/>
      <c r="GI389" s="77"/>
      <c r="GJ389" s="77"/>
      <c r="GK389" s="77"/>
      <c r="GL389" s="77"/>
      <c r="GM389" s="77"/>
      <c r="GN389" s="77"/>
      <c r="GO389" s="77"/>
      <c r="GP389" s="77"/>
      <c r="GQ389" s="77"/>
      <c r="GR389" s="77"/>
      <c r="GS389" s="77"/>
      <c r="GT389" s="77"/>
      <c r="GU389" s="77"/>
      <c r="GV389" s="77"/>
      <c r="GW389" s="108"/>
    </row>
    <row r="390" spans="1:222" x14ac:dyDescent="0.2">
      <c r="B390" s="87" t="s">
        <v>753</v>
      </c>
      <c r="C390" s="87" t="s">
        <v>754</v>
      </c>
      <c r="D390" s="88">
        <f>IF(ISNA(VLOOKUP($B390,'[2]1516 enrollment_Rev_Exp by size'!$A$6:$C$325,3,FALSE)),"",VLOOKUP($B390,'[2]1516 enrollment_Rev_Exp by size'!$A$6:$C$325,3,FALSE))</f>
        <v>68.63</v>
      </c>
      <c r="E390" s="89">
        <v>2374176.94</v>
      </c>
      <c r="F390" s="67">
        <f t="shared" ref="F390:F402" si="949">N390+AM390+AU390+BV390+CE390+FS390+GU390</f>
        <v>2374176.94</v>
      </c>
      <c r="G390" s="67">
        <f t="shared" ref="G390:G402" si="950">F390-E390</f>
        <v>0</v>
      </c>
      <c r="H390" s="90">
        <f>IF(ISNA(VLOOKUP($B390,'[2]1516 Exp_Rev Access'!$F$7:$FS$310,2,FALSE)),"",VLOOKUP($B390,'[2]1516 Exp_Rev Access'!$F$7:$FS$310,2,FALSE))</f>
        <v>543423.18000000005</v>
      </c>
      <c r="I390" s="90">
        <f>IF(ISNA(VLOOKUP($B390,'[2]1516 Exp_Rev Access'!$F$7:$FS$310,3,FALSE)),"",VLOOKUP($B390,'[2]1516 Exp_Rev Access'!$F$7:$FS$310,3,FALSE))</f>
        <v>0</v>
      </c>
      <c r="J390" s="90">
        <f>IF(ISNA(VLOOKUP($B390,'[2]1516 Exp_Rev Access'!$F$7:$FS$310,4,FALSE)),"",VLOOKUP($B390,'[2]1516 Exp_Rev Access'!$F$7:$FS$310,4,FALSE))</f>
        <v>0</v>
      </c>
      <c r="K390" s="90">
        <f>IF(ISNA(VLOOKUP($B390,'[2]1516 Exp_Rev Access'!$F$7:$FS$310,5,FALSE)),"-",VLOOKUP($B390,'[2]1516 Exp_Rev Access'!$F$7:$FS$310,5,FALSE))</f>
        <v>0</v>
      </c>
      <c r="L390" s="90">
        <f>IF(ISNA(VLOOKUP($B390,'[2]1516 Exp_Rev Access'!$F$7:$FS$310,6,FALSE)),"",VLOOKUP($B390,'[2]1516 Exp_Rev Access'!$F$7:$FS$310,6,FALSE))</f>
        <v>0</v>
      </c>
      <c r="M390" s="90">
        <f>IF(ISNA(VLOOKUP($B390,'[2]1516 Exp_Rev Access'!$F$7:$FS$310,7,FALSE)),"",VLOOKUP($B390,'[2]1516 Exp_Rev Access'!$F$7:$FS$310,7,FALSE))</f>
        <v>0</v>
      </c>
      <c r="N390" s="53">
        <f t="shared" ref="N390:N402" si="951">SUM(H390:M390)</f>
        <v>543423.18000000005</v>
      </c>
      <c r="O390" s="91">
        <f t="shared" ref="O390:O402" si="952">N390/E390</f>
        <v>0.22888908187272683</v>
      </c>
      <c r="P390" s="53">
        <f t="shared" ref="P390:P402" si="953">N390/D390</f>
        <v>7918.1579484190597</v>
      </c>
      <c r="Q390" s="90">
        <f>IF(ISNA(VLOOKUP($B390,'[2]1516 Exp_Rev Access'!$F$7:$FS$310,8,FALSE)),"",VLOOKUP($B390,'[2]1516 Exp_Rev Access'!$F$7:$FS$310,8,FALSE))</f>
        <v>1180</v>
      </c>
      <c r="R390" s="90">
        <f>IF(ISNA(VLOOKUP($B390,'[2]1516 Exp_Rev Access'!$F$7:$FS$310,9,FALSE)),"",VLOOKUP($B390,'[2]1516 Exp_Rev Access'!$F$7:$FS$310,9,FALSE))</f>
        <v>0</v>
      </c>
      <c r="S390" s="90">
        <f>IF(ISNA(VLOOKUP($B390,'[2]1516 Exp_Rev Access'!$F$7:$FS$310,10,FALSE)),"",VLOOKUP($B390,'[2]1516 Exp_Rev Access'!$F$7:$FS$310,10,FALSE))</f>
        <v>0</v>
      </c>
      <c r="T390" s="90">
        <f>IF(ISNA(VLOOKUP($B390,'[2]1516 Exp_Rev Access'!$F$7:$FS$310,11,FALSE)),"",VLOOKUP($B390,'[2]1516 Exp_Rev Access'!$F$7:$FS$310,11,FALSE))</f>
        <v>0</v>
      </c>
      <c r="U390" s="90">
        <f>IF(ISNA(VLOOKUP($B390,'[2]1516 Exp_Rev Access'!$F$7:$FS$310,12,FALSE)),"",VLOOKUP($B390,'[2]1516 Exp_Rev Access'!$F$7:$FS$310,12,FALSE))</f>
        <v>3600</v>
      </c>
      <c r="V390" s="90">
        <f>IF(ISNA(VLOOKUP($B390,'[2]1516 Exp_Rev Access'!$F$7:$FS$310,13,FALSE)),"",VLOOKUP($B390,'[2]1516 Exp_Rev Access'!$F$7:$FS$310,13,FALSE))</f>
        <v>0</v>
      </c>
      <c r="W390" s="90">
        <f>IF(ISNA(VLOOKUP($B390,'[2]1516 Exp_Rev Access'!$F$7:$FS$310,14,FALSE)),"",VLOOKUP($B390,'[2]1516 Exp_Rev Access'!$F$7:$FS$310,14,FALSE))</f>
        <v>0</v>
      </c>
      <c r="X390" s="90">
        <f>IF(ISNA(VLOOKUP($B390,'[2]1516 Exp_Rev Access'!$F$7:$FS$310,15,FALSE)),"",VLOOKUP($B390,'[2]1516 Exp_Rev Access'!$F$7:$FS$310,15,FALSE))</f>
        <v>0</v>
      </c>
      <c r="Y390" s="90">
        <f>IF(ISNA(VLOOKUP($B390,'[2]1516 Exp_Rev Access'!$F$7:$FS$310,16,FALSE)),"",VLOOKUP($B390,'[2]1516 Exp_Rev Access'!$F$7:$FS$310,16,FALSE))</f>
        <v>394.61</v>
      </c>
      <c r="Z390" s="90">
        <f>IF(ISNA(VLOOKUP($B390,'[2]1516 Exp_Rev Access'!$F$7:$FS$310,17,FALSE)),"",VLOOKUP($B390,'[2]1516 Exp_Rev Access'!$F$7:$FS$310,17,FALSE))</f>
        <v>0</v>
      </c>
      <c r="AA390" s="90">
        <f>IF(ISNA(VLOOKUP($B390,'[2]1516 Exp_Rev Access'!$F$7:$FS$310,18,FALSE)),"",VLOOKUP($B390,'[2]1516 Exp_Rev Access'!$F$7:$FS$310,18,FALSE))</f>
        <v>0</v>
      </c>
      <c r="AB390" s="90">
        <f>IF(ISNA(VLOOKUP($B390,'[2]1516 Exp_Rev Access'!$F$7:$FS$310,19,FALSE)),"",VLOOKUP($B390,'[2]1516 Exp_Rev Access'!$F$7:$FS$310,19,FALSE))</f>
        <v>0</v>
      </c>
      <c r="AC390" s="90">
        <f>IF(ISNA(VLOOKUP($B390,'[2]1516 Exp_Rev Access'!$F$7:$FS$310,20,FALSE)),"",VLOOKUP($B390,'[2]1516 Exp_Rev Access'!$F$7:$FS$310,20,FALSE))</f>
        <v>0</v>
      </c>
      <c r="AD390" s="90">
        <f>IF(ISNA(VLOOKUP($B390,'[2]1516 Exp_Rev Access'!$F$7:$FS$310,21,FALSE)),"",VLOOKUP($B390,'[2]1516 Exp_Rev Access'!$F$7:$FS$310,21,FALSE))</f>
        <v>23280.78</v>
      </c>
      <c r="AE390" s="90">
        <f>IF(ISNA(VLOOKUP($B390,'[2]1516 Exp_Rev Access'!$F$7:$FS$310,22,FALSE)),"",VLOOKUP($B390,'[2]1516 Exp_Rev Access'!$F$7:$FS$310,22,FALSE))</f>
        <v>1998.97</v>
      </c>
      <c r="AF390" s="90">
        <f>IF(ISNA(VLOOKUP($B390,'[2]1516 Exp_Rev Access'!$F$7:$FS$310,23,FALSE)),"",VLOOKUP($B390,'[2]1516 Exp_Rev Access'!$F$7:$FS$310,23,FALSE))</f>
        <v>0</v>
      </c>
      <c r="AG390" s="90">
        <f>IF(ISNA(VLOOKUP($B390,'[2]1516 Exp_Rev Access'!$F$7:$FS$310,24,FALSE)),"",VLOOKUP($B390,'[2]1516 Exp_Rev Access'!$F$7:$FS$310,24,FALSE))</f>
        <v>0</v>
      </c>
      <c r="AH390" s="90">
        <f>IF(ISNA(VLOOKUP($B390,'[2]1516 Exp_Rev Access'!$F$7:$FS$310,25,FALSE)),"",VLOOKUP($B390,'[2]1516 Exp_Rev Access'!$F$7:$FS$310,25,FALSE))</f>
        <v>46.5</v>
      </c>
      <c r="AI390" s="90">
        <f>IF(ISNA(VLOOKUP($B390,'[2]1516 Exp_Rev Access'!$F$7:$FS$310,26,FALSE)),"",VLOOKUP($B390,'[2]1516 Exp_Rev Access'!$F$7:$FS$310,26,FALSE))</f>
        <v>4200</v>
      </c>
      <c r="AJ390" s="90">
        <f>IF(ISNA(VLOOKUP($B390,'[2]1516 Exp_Rev Access'!$F$7:$FS$310,27,FALSE)),"",VLOOKUP($B390,'[2]1516 Exp_Rev Access'!$F$7:$FS$310,27,FALSE))</f>
        <v>0</v>
      </c>
      <c r="AK390" s="90">
        <f>IF(ISNA(VLOOKUP($B390,'[2]1516 Exp_Rev Access'!$F$7:$FS$310,28,FALSE)),"",VLOOKUP($B390,'[2]1516 Exp_Rev Access'!$F$7:$FS$310,28,FALSE))</f>
        <v>55357.58</v>
      </c>
      <c r="AL390" s="90">
        <f>IF(ISNA(VLOOKUP($B390,'[2]1516 Exp_Rev Access'!$F$7:$FS$310,29,FALSE)),"",VLOOKUP($B390,'[2]1516 Exp_Rev Access'!$F$7:$FS$310,29,FALSE))</f>
        <v>0</v>
      </c>
      <c r="AM390" s="53">
        <f t="shared" ref="AM390:AM402" si="954">SUM(Q390:AL390)</f>
        <v>90058.44</v>
      </c>
      <c r="AN390" s="92">
        <f t="shared" ref="AN390:AN403" si="955">AM390/E390</f>
        <v>3.7932488721754663E-2</v>
      </c>
      <c r="AO390" s="68">
        <f t="shared" ref="AO390:AO403" si="956">AM390/D390</f>
        <v>1312.2313856913888</v>
      </c>
      <c r="AP390" s="90">
        <f>IF(ISNA(VLOOKUP($B390,'[2]1516 Exp_Rev Access'!$F$7:$FS$310,30,FALSE)),"",VLOOKUP($B390,'[2]1516 Exp_Rev Access'!$F$7:$FS$310,30,FALSE))</f>
        <v>1464163.88</v>
      </c>
      <c r="AQ390" s="90">
        <f>IF(ISNA(VLOOKUP($B390,'[2]1516 Exp_Rev Access'!$F$7:$FS$310,31,FALSE)),"",VLOOKUP($B390,'[2]1516 Exp_Rev Access'!$F$7:$FS$310,31,FALSE))</f>
        <v>9865.8799999999992</v>
      </c>
      <c r="AR390" s="90">
        <f>IF(ISNA(VLOOKUP($B390,'[2]1516 Exp_Rev Access'!$F$7:$FS$310,32,FALSE)),"",VLOOKUP($B390,'[2]1516 Exp_Rev Access'!$F$7:$FS$310,32,FALSE))</f>
        <v>1641.6</v>
      </c>
      <c r="AS390" s="90">
        <f>IF(ISNA(VLOOKUP($B390,'[2]1516 Exp_Rev Access'!$F$7:$FS$310,33,FALSE)),"",VLOOKUP($B390,'[2]1516 Exp_Rev Access'!$F$7:$FS$310,33,FALSE))</f>
        <v>0</v>
      </c>
      <c r="AT390" s="90">
        <f>IF(ISNA(VLOOKUP($B390,'[2]1516 Exp_Rev Access'!$F$7:$FS$310,34,FALSE)),"",VLOOKUP($B390,'[2]1516 Exp_Rev Access'!$F$7:$FS$310,34,FALSE))</f>
        <v>0</v>
      </c>
      <c r="AU390" s="53">
        <f t="shared" ref="AU390:AU402" si="957">SUM(AP390:AT390)</f>
        <v>1475671.3599999999</v>
      </c>
      <c r="AV390" s="93">
        <f t="shared" ref="AV390:AV403" si="958">AU390/E390</f>
        <v>0.62155070885323316</v>
      </c>
      <c r="AW390" s="53">
        <f t="shared" ref="AW390:AW403" si="959">AU390/D390</f>
        <v>21501.8411773277</v>
      </c>
      <c r="AX390" s="90">
        <f>IF(ISNA(VLOOKUP($B390,'[2]1516 Exp_Rev Access'!$F$7:$FS$310,35,FALSE)),"",VLOOKUP($B390,'[2]1516 Exp_Rev Access'!$F$7:$FS$310,35,FALSE))</f>
        <v>0</v>
      </c>
      <c r="AY390" s="90">
        <f>IF(ISNA(VLOOKUP($B390,'[2]1516 Exp_Rev Access'!$F$7:$FS$310,36,FALSE)),"",VLOOKUP($B390,'[2]1516 Exp_Rev Access'!$F$7:$FS$310,36,FALSE))</f>
        <v>49789.18</v>
      </c>
      <c r="AZ390" s="90">
        <f>IF(ISNA(VLOOKUP($B390,'[2]1516 Exp_Rev Access'!$F$7:$FS$310,37,FALSE)),"",VLOOKUP($B390,'[2]1516 Exp_Rev Access'!$F$7:$FS$310,37,FALSE))</f>
        <v>0</v>
      </c>
      <c r="BA390" s="90">
        <f>IF(ISNA(VLOOKUP($B390,'[2]1516 Exp_Rev Access'!$F$7:$FS$310,38,FALSE)),"",VLOOKUP($B390,'[2]1516 Exp_Rev Access'!$F$7:$FS$310,38,FALSE))</f>
        <v>0</v>
      </c>
      <c r="BB390" s="90">
        <f>IF(ISNA(VLOOKUP($B390,'[2]1516 Exp_Rev Access'!$F$7:$FS$310,39,FALSE)),"",VLOOKUP($B390,'[2]1516 Exp_Rev Access'!$F$7:$FS$310,39,FALSE))</f>
        <v>0</v>
      </c>
      <c r="BC390" s="90">
        <f>IF(ISNA(VLOOKUP($B390,'[2]1516 Exp_Rev Access'!$F$7:$FS$310,40,FALSE)),"",VLOOKUP($B390,'[2]1516 Exp_Rev Access'!$F$7:$FS$310,40,FALSE))</f>
        <v>7526.24</v>
      </c>
      <c r="BD390" s="90">
        <f>IF(ISNA(VLOOKUP($B390,'[2]1516 Exp_Rev Access'!$F$7:$FS$310,41,FALSE)),"",VLOOKUP($B390,'[2]1516 Exp_Rev Access'!$F$7:$FS$310,41,FALSE))</f>
        <v>0</v>
      </c>
      <c r="BE390" s="90">
        <f>IF(ISNA(VLOOKUP($B390,'[2]1516 Exp_Rev Access'!$F$7:$FS$310,42,FALSE)),"",VLOOKUP($B390,'[2]1516 Exp_Rev Access'!$F$7:$FS$310,42,FALSE))</f>
        <v>6221.37</v>
      </c>
      <c r="BF390" s="90">
        <f>IF(ISNA(VLOOKUP($B390,'[2]1516 Exp_Rev Access'!$F$7:$FS$310,43,FALSE)),"",VLOOKUP($B390,'[2]1516 Exp_Rev Access'!$F$7:$FS$310,43,FALSE))</f>
        <v>0</v>
      </c>
      <c r="BG390" s="90">
        <f>IF(ISNA(VLOOKUP($B390,'[2]1516 Exp_Rev Access'!$F$7:$FS$310,44,FALSE)),"",VLOOKUP($B390,'[2]1516 Exp_Rev Access'!$F$7:$FS$310,44,FALSE))</f>
        <v>0</v>
      </c>
      <c r="BH390" s="90">
        <f>IF(ISNA(VLOOKUP($B390,'[2]1516 Exp_Rev Access'!$F$7:$FS$310,45,FALSE)),"",VLOOKUP($B390,'[2]1516 Exp_Rev Access'!$F$7:$FS$310,45,FALSE))</f>
        <v>0</v>
      </c>
      <c r="BI390" s="90">
        <f>IF(ISNA(VLOOKUP($B390,'[2]1516 Exp_Rev Access'!$F$7:$FS$310,46,FALSE)),"",VLOOKUP($B390,'[2]1516 Exp_Rev Access'!$F$7:$FS$310,46,FALSE))</f>
        <v>0</v>
      </c>
      <c r="BJ390" s="90">
        <f>IF(ISNA(VLOOKUP($B390,'[2]1516 Exp_Rev Access'!$F$7:$FS$310,47,FALSE)),"",VLOOKUP($B390,'[2]1516 Exp_Rev Access'!$F$7:$FS$310,47,FALSE))</f>
        <v>0</v>
      </c>
      <c r="BK390" s="90">
        <f>IF(ISNA(VLOOKUP($B390,'[2]1516 Exp_Rev Access'!$F$7:$FS$310,48,FALSE)),"",VLOOKUP($B390,'[2]1516 Exp_Rev Access'!$F$7:$FS$310,48,FALSE))</f>
        <v>161008.89000000001</v>
      </c>
      <c r="BL390" s="90">
        <f>IF(ISNA(VLOOKUP($B390,'[2]1516 Exp_Rev Access'!$F$7:$FS$310,49,FALSE)),"",VLOOKUP($B390,'[2]1516 Exp_Rev Access'!$F$7:$FS$310,49,FALSE))</f>
        <v>0</v>
      </c>
      <c r="BM390" s="90">
        <f>IF(ISNA(VLOOKUP($B390,'[2]1516 Exp_Rev Access'!$F$7:$FS$310,50,FALSE)),"",VLOOKUP($B390,'[2]1516 Exp_Rev Access'!$F$7:$FS$310,50,FALSE))</f>
        <v>0</v>
      </c>
      <c r="BN390" s="90">
        <f>IF(ISNA(VLOOKUP($B390,'[2]1516 Exp_Rev Access'!$F$7:$FS$310,51,FALSE)),"",VLOOKUP($B390,'[2]1516 Exp_Rev Access'!$F$7:$FS$310,51,FALSE))</f>
        <v>0</v>
      </c>
      <c r="BO390" s="90">
        <f>IF(ISNA(VLOOKUP($B390,'[2]1516 Exp_Rev Access'!$F$7:$FS$310,52,FALSE)),"",VLOOKUP($B390,'[2]1516 Exp_Rev Access'!$F$7:$FS$310,52,FALSE))</f>
        <v>0</v>
      </c>
      <c r="BP390" s="90">
        <f>IF(ISNA(VLOOKUP($B390,'[2]1516 Exp_Rev Access'!$F$7:$FS$310,53,FALSE)),"",VLOOKUP($B390,'[2]1516 Exp_Rev Access'!$F$7:$FS$310,53,FALSE))</f>
        <v>0</v>
      </c>
      <c r="BQ390" s="90">
        <f>IF(ISNA(VLOOKUP($B390,'[2]1516 Exp_Rev Access'!$F$7:$FS$310,54,FALSE)),"",VLOOKUP($B390,'[2]1516 Exp_Rev Access'!$F$7:$FS$310,54,FALSE))</f>
        <v>0</v>
      </c>
      <c r="BR390" s="90">
        <f>IF(ISNA(VLOOKUP($B390,'[2]1516 Exp_Rev Access'!$F$7:$FS$310,55,FALSE)),"",VLOOKUP($B390,'[2]1516 Exp_Rev Access'!$F$7:$FS$310,55,FALSE))</f>
        <v>0</v>
      </c>
      <c r="BS390" s="90">
        <f>IF(ISNA(VLOOKUP($B390,'[2]1516 Exp_Rev Access'!$F$7:$FS$310,56,FALSE)),"",VLOOKUP($B390,'[2]1516 Exp_Rev Access'!$F$7:$FS$310,56,FALSE))</f>
        <v>0</v>
      </c>
      <c r="BT390" s="90">
        <f>IF(ISNA(VLOOKUP($B390,'[2]1516 Exp_Rev Access'!$F$7:$FS$310,57,FALSE)),"",VLOOKUP($B390,'[2]1516 Exp_Rev Access'!$F$7:$FS$310,57,FALSE))</f>
        <v>0</v>
      </c>
      <c r="BU390" s="90">
        <f>IF(ISNA(VLOOKUP($B390,'[2]1516 Exp_Rev Access'!$F$7:$FS$310,58,FALSE)),"",VLOOKUP($B390,'[2]1516 Exp_Rev Access'!$F$7:$FS$310,58,FALSE))</f>
        <v>0</v>
      </c>
      <c r="BV390" s="53">
        <f t="shared" ref="BV390:BV402" si="960">SUM(AX390:BU390)</f>
        <v>224545.68000000002</v>
      </c>
      <c r="BW390" s="92">
        <f t="shared" ref="BW390:BW403" si="961">BV390/E390</f>
        <v>9.4578325741804248E-2</v>
      </c>
      <c r="BX390" s="68">
        <f t="shared" ref="BX390:BX403" si="962">BV390/D390</f>
        <v>3271.8298120355535</v>
      </c>
      <c r="BY390" s="90">
        <f>IF(ISNA(VLOOKUP($B390,'[2]1516 Exp_Rev Access'!$F$7:$FS$310,59,FALSE)),"",VLOOKUP($B390,'[2]1516 Exp_Rev Access'!$F$7:$FS$310,59,FALSE))</f>
        <v>0</v>
      </c>
      <c r="BZ390" s="90">
        <f>IF(ISNA(VLOOKUP($B390,'[2]1516 Exp_Rev Access'!$F$7:$FS$310,60,FALSE)),"",VLOOKUP($B390,'[2]1516 Exp_Rev Access'!$F$7:$FS$310,60,FALSE))</f>
        <v>0</v>
      </c>
      <c r="CA390" s="90">
        <f>IF(ISNA(VLOOKUP($B390,'[2]1516 Exp_Rev Access'!$F$7:$FS$310,61,FALSE)),"",VLOOKUP($B390,'[2]1516 Exp_Rev Access'!$F$7:$FS$310,61,FALSE))</f>
        <v>0</v>
      </c>
      <c r="CB390" s="90">
        <f>IF(ISNA(VLOOKUP($B390,'[2]1516 Exp_Rev Access'!$F$7:$FS$310,62,FALSE)),"",VLOOKUP($B390,'[2]1516 Exp_Rev Access'!$F$7:$FS$310,62,FALSE))</f>
        <v>0</v>
      </c>
      <c r="CC390" s="90">
        <f>IF(ISNA(VLOOKUP($B390,'[2]1516 Exp_Rev Access'!$F$7:$FS$310,63,FALSE)),"",VLOOKUP($B390,'[2]1516 Exp_Rev Access'!$F$7:$FS$310,63,FALSE))</f>
        <v>0</v>
      </c>
      <c r="CD390" s="90">
        <f>IF(ISNA(VLOOKUP($B390,'[2]1516 Exp_Rev Access'!$F$7:$FS$310,64,FALSE)),"",VLOOKUP($B390,'[2]1516 Exp_Rev Access'!$F$7:$FS$310,64,FALSE))</f>
        <v>0</v>
      </c>
      <c r="CE390" s="53">
        <f t="shared" ref="CE390:CE402" si="963">SUM(BY390:CD390)</f>
        <v>0</v>
      </c>
      <c r="CF390" s="92"/>
      <c r="CG390" s="94">
        <f t="shared" ref="CG390" si="964">CE390/D390</f>
        <v>0</v>
      </c>
      <c r="CH390" s="90">
        <f>IF(ISNA(VLOOKUP($B390,'[2]1516 Exp_Rev Access'!$F$7:$FS$310,65,FALSE)),"",VLOOKUP($B390,'[2]1516 Exp_Rev Access'!$F$7:$FS$310,65,FALSE))</f>
        <v>0</v>
      </c>
      <c r="CI390" s="90">
        <f>IF(ISNA(VLOOKUP($B390,'[2]1516 Exp_Rev Access'!$F$7:$FS$310,66,FALSE)),"",VLOOKUP($B390,'[2]1516 Exp_Rev Access'!$F$7:$FS$310,66,FALSE))</f>
        <v>0</v>
      </c>
      <c r="CJ390" s="90">
        <f>IF(ISNA(VLOOKUP($B390,'[2]1516 Exp_Rev Access'!$F$7:$FS$310,67,FALSE)),"",VLOOKUP($B390,'[2]1516 Exp_Rev Access'!$F$7:$FS$310,67,FALSE))</f>
        <v>0</v>
      </c>
      <c r="CK390" s="90">
        <f>IF(ISNA(VLOOKUP($B390,'[2]1516 Exp_Rev Access'!$F$7:$FS$310,68,FALSE)),"",VLOOKUP($B390,'[2]1516 Exp_Rev Access'!$F$7:$FS$310,68,FALSE))</f>
        <v>0</v>
      </c>
      <c r="CL390" s="90">
        <f>IF(ISNA(VLOOKUP($B390,'[2]1516 Exp_Rev Access'!$F$7:$FS$310,69,FALSE)),"",VLOOKUP($B390,'[2]1516 Exp_Rev Access'!$F$7:$FS$310,69,FALSE))</f>
        <v>0</v>
      </c>
      <c r="CM390" s="90">
        <f>IF(ISNA(VLOOKUP($B390,'[2]1516 Exp_Rev Access'!$F$7:$FS$310,70,FALSE)),"",VLOOKUP($B390,'[2]1516 Exp_Rev Access'!$F$7:$FS$310,70,FALSE))</f>
        <v>0</v>
      </c>
      <c r="CN390" s="90">
        <f>IF(ISNA(VLOOKUP($B390,'[2]1516 Exp_Rev Access'!$F$7:$FS$310,71,FALSE)),"",VLOOKUP($B390,'[2]1516 Exp_Rev Access'!$F$7:$FS$310,71,FALSE))</f>
        <v>0</v>
      </c>
      <c r="CO390" s="90">
        <f>IF(ISNA(VLOOKUP($B390,'[2]1516 Exp_Rev Access'!$F$7:$FS$310,72,FALSE)),"",VLOOKUP($B390,'[2]1516 Exp_Rev Access'!$F$7:$FS$310,72,FALSE))</f>
        <v>0</v>
      </c>
      <c r="CP390" s="90">
        <f>IF(ISNA(VLOOKUP($B390,'[2]1516 Exp_Rev Access'!$F$7:$FS$310,73,FALSE)),"",VLOOKUP($B390,'[2]1516 Exp_Rev Access'!$F$7:$FS$310,73,FALSE))</f>
        <v>0</v>
      </c>
      <c r="CQ390" s="90">
        <f>IF(ISNA(VLOOKUP($B390,'[2]1516 Exp_Rev Access'!$F$7:$FS$310,74,FALSE)),"",VLOOKUP($B390,'[2]1516 Exp_Rev Access'!$F$7:$FS$310,74,FALSE))</f>
        <v>16430.84</v>
      </c>
      <c r="CR390" s="90">
        <f>IF(ISNA(VLOOKUP($B390,'[2]1516 Exp_Rev Access'!$F$7:$FS$310,75,FALSE)),"",VLOOKUP($B390,'[2]1516 Exp_Rev Access'!$F$7:$FS$310,75,FALSE))</f>
        <v>0</v>
      </c>
      <c r="CS390" s="90">
        <f>IF(ISNA(VLOOKUP($B390,'[2]1516 Exp_Rev Access'!$F$7:$FS$310,76,FALSE)),"",VLOOKUP($B390,'[2]1516 Exp_Rev Access'!$F$7:$FS$310,76,FALSE))</f>
        <v>0</v>
      </c>
      <c r="CT390" s="90">
        <f>IF(ISNA(VLOOKUP($B390,'[2]1516 Exp_Rev Access'!$F$7:$FS$310,77,FALSE)),"",VLOOKUP($B390,'[2]1516 Exp_Rev Access'!$F$7:$FS$310,77,FALSE))</f>
        <v>0</v>
      </c>
      <c r="CU390" s="90">
        <f>IF(ISNA(VLOOKUP($B390,'[2]1516 Exp_Rev Access'!$F$7:$FS$310,78,FALSE)),"",VLOOKUP($B390,'[2]1516 Exp_Rev Access'!$F$7:$FS$310,78,FALSE))</f>
        <v>16010.78</v>
      </c>
      <c r="CV390" s="90">
        <f>IF(ISNA(VLOOKUP($B390,'[2]1516 Exp_Rev Access'!$F$7:$FS$310,79,FALSE)),"",VLOOKUP($B390,'[2]1516 Exp_Rev Access'!$F$7:$FS$310,79,FALSE))</f>
        <v>8036.66</v>
      </c>
      <c r="CW390" s="90">
        <f>IF(ISNA(VLOOKUP($B390,'[2]1516 Exp_Rev Access'!$F$7:$FS$310,80,FALSE)),"",VLOOKUP($B390,'[2]1516 Exp_Rev Access'!$F$7:$FS$310,80,FALSE))</f>
        <v>0</v>
      </c>
      <c r="CX390" s="90">
        <f>IF(ISNA(VLOOKUP($B390,'[2]1516 Exp_Rev Access'!$F$7:$FS$310,81,FALSE)),"",VLOOKUP($B390,'[2]1516 Exp_Rev Access'!$F$7:$FS$310,81,FALSE))</f>
        <v>0</v>
      </c>
      <c r="CY390" s="90">
        <f>IF(ISNA(VLOOKUP($B390,'[2]1516 Exp_Rev Access'!$F$7:$FS$310,82,FALSE)),"",VLOOKUP($B390,'[2]1516 Exp_Rev Access'!$F$7:$FS$310,82,FALSE))</f>
        <v>0</v>
      </c>
      <c r="CZ390" s="90">
        <f>IF(ISNA(VLOOKUP($B390,'[2]1516 Exp_Rev Access'!$F$7:$FS$310,83,FALSE)),"",VLOOKUP($B390,'[2]1516 Exp_Rev Access'!$F$7:$FS$310,83,FALSE))</f>
        <v>0</v>
      </c>
      <c r="DA390" s="90">
        <f>IF(ISNA(VLOOKUP($B390,'[2]1516 Exp_Rev Access'!$F$7:$FS$310,84,FALSE)),"",VLOOKUP($B390,'[2]1516 Exp_Rev Access'!$F$7:$FS$310,84,FALSE))</f>
        <v>0</v>
      </c>
      <c r="DB390" s="90">
        <f>IF(ISNA(VLOOKUP($B390,'[2]1516 Exp_Rev Access'!$F$7:$FS$310,85,FALSE)),"",VLOOKUP($B390,'[2]1516 Exp_Rev Access'!$F$7:$FS$310,85,FALSE))</f>
        <v>0</v>
      </c>
      <c r="DC390" s="90">
        <f>IF(ISNA(VLOOKUP($B390,'[2]1516 Exp_Rev Access'!$F$7:$FS$310,86,FALSE)),"",VLOOKUP($B390,'[2]1516 Exp_Rev Access'!$F$7:$FS$310,86,FALSE))</f>
        <v>0</v>
      </c>
      <c r="DD390" s="90">
        <f>IF(ISNA(VLOOKUP($B390,'[2]1516 Exp_Rev Access'!$F$7:$FS$310,87,FALSE)),"",VLOOKUP($B390,'[2]1516 Exp_Rev Access'!$F$7:$FS$310,87,FALSE))</f>
        <v>0</v>
      </c>
      <c r="DE390" s="90">
        <f>IF(ISNA(VLOOKUP($B390,'[2]1516 Exp_Rev Access'!$F$7:$FS$310,88,FALSE)),"",VLOOKUP($B390,'[2]1516 Exp_Rev Access'!$F$7:$FS$310,88,FALSE))</f>
        <v>0</v>
      </c>
      <c r="DF390" s="90">
        <f>IF(ISNA(VLOOKUP($B390,'[2]1516 Exp_Rev Access'!$F$7:$FS$310,89,FALSE)),"",VLOOKUP($B390,'[2]1516 Exp_Rev Access'!$F$7:$FS$310,89,FALSE))</f>
        <v>0</v>
      </c>
      <c r="DG390" s="90">
        <f>IF(ISNA(VLOOKUP($B390,'[2]1516 Exp_Rev Access'!$F$7:$FS$310,90,FALSE)),"",VLOOKUP($B390,'[2]1516 Exp_Rev Access'!$F$7:$FS$310,90,FALSE))</f>
        <v>0</v>
      </c>
      <c r="DH390" s="90">
        <f>IF(ISNA(VLOOKUP($B390,'[2]1516 Exp_Rev Access'!$F$7:$FS$310,91,FALSE)),"",VLOOKUP($B390,'[2]1516 Exp_Rev Access'!$F$7:$FS$310,91,FALSE))</f>
        <v>0</v>
      </c>
      <c r="DI390" s="90">
        <f>IF(ISNA(VLOOKUP($B390,'[2]1516 Exp_Rev Access'!$F$7:$FS$310,92,FALSE)),"",VLOOKUP($B390,'[2]1516 Exp_Rev Access'!$F$7:$FS$310,92,FALSE))</f>
        <v>0</v>
      </c>
      <c r="DJ390" s="90">
        <f>IF(ISNA(VLOOKUP($B390,'[2]1516 Exp_Rev Access'!$F$7:$FS$310,93,FALSE)),"",VLOOKUP($B390,'[2]1516 Exp_Rev Access'!$F$7:$FS$310,93,FALSE))</f>
        <v>0</v>
      </c>
      <c r="DK390" s="90">
        <f>IF(ISNA(VLOOKUP($B390,'[2]1516 Exp_Rev Access'!$F$7:$FS$310,94,FALSE)),"",VLOOKUP($B390,'[2]1516 Exp_Rev Access'!$F$7:$FS$310,94,FALSE))</f>
        <v>0</v>
      </c>
      <c r="DL390" s="90">
        <f>IF(ISNA(VLOOKUP($B390,'[2]1516 Exp_Rev Access'!$F$7:$FS$310,95,FALSE)),"",VLOOKUP($B390,'[2]1516 Exp_Rev Access'!$F$7:$FS$310,95,FALSE))</f>
        <v>0</v>
      </c>
      <c r="DM390" s="90">
        <f>IF(ISNA(VLOOKUP($B390,'[2]1516 Exp_Rev Access'!$F$7:$FS$310,96,FALSE)),"",VLOOKUP($B390,'[2]1516 Exp_Rev Access'!$F$7:$FS$310,96,FALSE))</f>
        <v>0</v>
      </c>
      <c r="DN390" s="90">
        <f>IF(ISNA(VLOOKUP($B390,'[2]1516 Exp_Rev Access'!$F$7:$FS$310,97,FALSE)),"",VLOOKUP($B390,'[2]1516 Exp_Rev Access'!$F$7:$FS$310,97,FALSE))</f>
        <v>0</v>
      </c>
      <c r="DO390" s="90">
        <f>IF(ISNA(VLOOKUP($B390,'[2]1516 Exp_Rev Access'!$F$7:$FS$310,98,FALSE)),"",VLOOKUP($B390,'[2]1516 Exp_Rev Access'!$F$7:$FS$310,98,FALSE))</f>
        <v>0</v>
      </c>
      <c r="DP390" s="90">
        <f>IF(ISNA(VLOOKUP($B390,'[2]1516 Exp_Rev Access'!$F$7:$FS$310,99,FALSE)),"",VLOOKUP($B390,'[2]1516 Exp_Rev Access'!$F$7:$FS$310,99,FALSE))</f>
        <v>0</v>
      </c>
      <c r="DQ390" s="90">
        <f>IF(ISNA(VLOOKUP($B390,'[2]1516 Exp_Rev Access'!$F$7:$FS$310,100,FALSE)),"",VLOOKUP($B390,'[2]1516 Exp_Rev Access'!$F$7:$FS$310,100,FALSE))</f>
        <v>0</v>
      </c>
      <c r="DR390" s="90">
        <f>IF(ISNA(VLOOKUP($B390,'[2]1516 Exp_Rev Access'!$F$7:$FS$310,101,FALSE)),"",VLOOKUP($B390,'[2]1516 Exp_Rev Access'!$F$7:$FS$310,101,FALSE))</f>
        <v>0</v>
      </c>
      <c r="DS390" s="90">
        <f>IF(ISNA(VLOOKUP($B390,'[2]1516 Exp_Rev Access'!$F$7:$FS$310,102,FALSE)),"",VLOOKUP($B390,'[2]1516 Exp_Rev Access'!$F$7:$FS$310,102,FALSE))</f>
        <v>0</v>
      </c>
      <c r="DT390" s="90">
        <f>IF(ISNA(VLOOKUP($B390,'[2]1516 Exp_Rev Access'!$F$7:$FS$310,103,FALSE)),"",VLOOKUP($B390,'[2]1516 Exp_Rev Access'!$F$7:$FS$310,103,FALSE))</f>
        <v>0</v>
      </c>
      <c r="DU390" s="90">
        <f>IF(ISNA(VLOOKUP($B390,'[2]1516 Exp_Rev Access'!$F$7:$FS$310,104,FALSE)),"",VLOOKUP($B390,'[2]1516 Exp_Rev Access'!$F$7:$FS$310,104,FALSE))</f>
        <v>0</v>
      </c>
      <c r="DV390" s="90">
        <f>IF(ISNA(VLOOKUP($B390,'[2]1516 Exp_Rev Access'!$F$7:$FS$310,105,FALSE)),"",VLOOKUP($B390,'[2]1516 Exp_Rev Access'!$F$7:$FS$310,105,FALSE))</f>
        <v>0</v>
      </c>
      <c r="DW390" s="90">
        <f>IF(ISNA(VLOOKUP($B390,'[2]1516 Exp_Rev Access'!$F$7:$FS$310,106,FALSE)),"",VLOOKUP($B390,'[2]1516 Exp_Rev Access'!$F$7:$FS$310,106,FALSE))</f>
        <v>0</v>
      </c>
      <c r="DX390" s="90">
        <f>IF(ISNA(VLOOKUP($B390,'[2]1516 Exp_Rev Access'!$F$7:$FS$310,107,FALSE)),"",VLOOKUP($B390,'[2]1516 Exp_Rev Access'!$F$7:$FS$310,107,FALSE))</f>
        <v>0</v>
      </c>
      <c r="DY390" s="90">
        <f>IF(ISNA(VLOOKUP($B390,'[2]1516 Exp_Rev Access'!$F$7:$FS$310,108,FALSE)),"",VLOOKUP($B390,'[2]1516 Exp_Rev Access'!$F$7:$FS$310,108,FALSE))</f>
        <v>0</v>
      </c>
      <c r="DZ390" s="90">
        <f>IF(ISNA(VLOOKUP($B390,'[2]1516 Exp_Rev Access'!$F$7:$FS$310,109,FALSE)),"",VLOOKUP($B390,'[2]1516 Exp_Rev Access'!$F$7:$FS$310,109,FALSE))</f>
        <v>0</v>
      </c>
      <c r="EA390" s="90">
        <f>IF(ISNA(VLOOKUP($B390,'[2]1516 Exp_Rev Access'!$F$7:$FS$310,110,FALSE)),"",VLOOKUP($B390,'[2]1516 Exp_Rev Access'!$F$7:$FS$310,110,FALSE))</f>
        <v>0</v>
      </c>
      <c r="EB390" s="90">
        <f>IF(ISNA(VLOOKUP($B390,'[2]1516 Exp_Rev Access'!$F$7:$FS$310,111,FALSE)),"",VLOOKUP($B390,'[2]1516 Exp_Rev Access'!$F$7:$FS$310,111,FALSE))</f>
        <v>0</v>
      </c>
      <c r="EC390" s="90">
        <f>IF(ISNA(VLOOKUP($B390,'[2]1516 Exp_Rev Access'!$F$7:$FS$310,112,FALSE)),"",VLOOKUP($B390,'[2]1516 Exp_Rev Access'!$F$7:$FS$310,112,FALSE))</f>
        <v>0</v>
      </c>
      <c r="ED390" s="90">
        <f>IF(ISNA(VLOOKUP($B390,'[2]1516 Exp_Rev Access'!$F$7:$FS$310,113,FALSE)),"",VLOOKUP($B390,'[2]1516 Exp_Rev Access'!$F$7:$FS$310,113,FALSE))</f>
        <v>0</v>
      </c>
      <c r="EE390" s="90">
        <f>IF(ISNA(VLOOKUP($B390,'[2]1516 Exp_Rev Access'!$F$7:$FS$310,114,FALSE)),"",VLOOKUP($B390,'[2]1516 Exp_Rev Access'!$F$7:$FS$310,114,FALSE))</f>
        <v>0</v>
      </c>
      <c r="EF390" s="90">
        <f>IF(ISNA(VLOOKUP($B390,'[2]1516 Exp_Rev Access'!$F$7:$FS$310,115,FALSE)),"",VLOOKUP($B390,'[2]1516 Exp_Rev Access'!$F$7:$FS$310,115,FALSE))</f>
        <v>0</v>
      </c>
      <c r="EG390" s="90">
        <f>IF(ISNA(VLOOKUP($B390,'[2]1516 Exp_Rev Access'!$F$7:$FS$310,116,FALSE)),"",VLOOKUP($B390,'[2]1516 Exp_Rev Access'!$F$7:$FS$310,116,FALSE))</f>
        <v>0</v>
      </c>
      <c r="EH390" s="90">
        <f>IF(ISNA(VLOOKUP($B390,'[2]1516 Exp_Rev Access'!$F$7:$FS$310,117,FALSE)),"",VLOOKUP($B390,'[2]1516 Exp_Rev Access'!$F$7:$FS$310,117,FALSE))</f>
        <v>0</v>
      </c>
      <c r="EI390" s="90">
        <f>IF(ISNA(VLOOKUP($B390,'[2]1516 Exp_Rev Access'!$F$7:$FS$310,118,FALSE)),"",VLOOKUP($B390,'[2]1516 Exp_Rev Access'!$F$7:$FS$310,118,FALSE))</f>
        <v>0</v>
      </c>
      <c r="EJ390" s="90">
        <f>IF(ISNA(VLOOKUP($B390,'[2]1516 Exp_Rev Access'!$F$7:$FS$310,119,FALSE)),"",VLOOKUP($B390,'[2]1516 Exp_Rev Access'!$F$7:$FS$310,119,FALSE))</f>
        <v>0</v>
      </c>
      <c r="EK390" s="90">
        <f>IF(ISNA(VLOOKUP($B390,'[2]1516 Exp_Rev Access'!$F$7:$FS$310,120,FALSE)),"",VLOOKUP($B390,'[2]1516 Exp_Rev Access'!$F$7:$FS$310,120,FALSE))</f>
        <v>0</v>
      </c>
      <c r="EL390" s="90">
        <f>IF(ISNA(VLOOKUP($B390,'[2]1516 Exp_Rev Access'!$F$7:$FS$310,121,FALSE)),"",VLOOKUP($B390,'[2]1516 Exp_Rev Access'!$F$7:$FS$310,121,FALSE))</f>
        <v>0</v>
      </c>
      <c r="EM390" s="90">
        <f>IF(ISNA(VLOOKUP($B390,'[2]1516 Exp_Rev Access'!$F$7:$FS$310,122,FALSE)),"",VLOOKUP($B390,'[2]1516 Exp_Rev Access'!$F$7:$FS$310,122,FALSE))</f>
        <v>0</v>
      </c>
      <c r="EN390" s="90">
        <f>IF(ISNA(VLOOKUP($B390,'[2]1516 Exp_Rev Access'!$F$7:$FS$310,123,FALSE)),"",VLOOKUP($B390,'[2]1516 Exp_Rev Access'!$F$7:$FS$310,123,FALSE))</f>
        <v>0</v>
      </c>
      <c r="EO390" s="90">
        <f>IF(ISNA(VLOOKUP($B390,'[2]1516 Exp_Rev Access'!$F$7:$FS$310,124,FALSE)),"",VLOOKUP($B390,'[2]1516 Exp_Rev Access'!$F$7:$FS$310,124,FALSE))</f>
        <v>0</v>
      </c>
      <c r="EP390" s="90">
        <f>IF(ISNA(VLOOKUP($B390,'[2]1516 Exp_Rev Access'!$F$7:$FS$310,125,FALSE)),"",VLOOKUP($B390,'[2]1516 Exp_Rev Access'!$F$7:$FS$310,125,FALSE))</f>
        <v>0</v>
      </c>
      <c r="EQ390" s="90">
        <f>IF(ISNA(VLOOKUP($B390,'[2]1516 Exp_Rev Access'!$F$7:$FS$310,126,FALSE)),"",VLOOKUP($B390,'[2]1516 Exp_Rev Access'!$F$7:$FS$310,126,FALSE))</f>
        <v>0</v>
      </c>
      <c r="ER390" s="90">
        <f>IF(ISNA(VLOOKUP($B390,'[2]1516 Exp_Rev Access'!$F$7:$FS$310,127,FALSE)),"",VLOOKUP($B390,'[2]1516 Exp_Rev Access'!$F$7:$FS$310,127,FALSE))</f>
        <v>0</v>
      </c>
      <c r="ES390" s="90">
        <f>IF(ISNA(VLOOKUP($B390,'[2]1516 Exp_Rev Access'!$F$7:$FS$310,128,FALSE)),"",VLOOKUP($B390,'[2]1516 Exp_Rev Access'!$F$7:$FS$310,128,FALSE))</f>
        <v>0</v>
      </c>
      <c r="ET390" s="90">
        <f>IF(ISNA(VLOOKUP($B390,'[2]1516 Exp_Rev Access'!$F$7:$FS$310,129,FALSE)),"",VLOOKUP($B390,'[2]1516 Exp_Rev Access'!$F$7:$FS$310,129,FALSE))</f>
        <v>0</v>
      </c>
      <c r="EU390" s="90">
        <f>IF(ISNA(VLOOKUP($B390,'[2]1516 Exp_Rev Access'!$F$7:$FS$310,130,FALSE)),"",VLOOKUP($B390,'[2]1516 Exp_Rev Access'!$F$7:$FS$310,130,FALSE))</f>
        <v>0</v>
      </c>
      <c r="EV390" s="90">
        <f>IF(ISNA(VLOOKUP($B390,'[2]1516 Exp_Rev Access'!$F$7:$FS$310,131,FALSE)),"",VLOOKUP($B390,'[2]1516 Exp_Rev Access'!$F$7:$FS$310,131,FALSE))</f>
        <v>0</v>
      </c>
      <c r="EW390" s="90">
        <f>IF(ISNA(VLOOKUP($B390,'[2]1516 Exp_Rev Access'!$F$7:$FS$310,132,FALSE)),"",VLOOKUP($B390,'[2]1516 Exp_Rev Access'!$F$7:$FS$310,132,FALSE))</f>
        <v>0</v>
      </c>
      <c r="EX390" s="90">
        <f>IF(ISNA(VLOOKUP($B390,'[2]1516 Exp_Rev Access'!$F$7:$FS$310,133,FALSE)),"",VLOOKUP($B390,'[2]1516 Exp_Rev Access'!$F$7:$FS$310,133,FALSE))</f>
        <v>0</v>
      </c>
      <c r="EY390" s="90">
        <f>IF(ISNA(VLOOKUP($B390,'[2]1516 Exp_Rev Access'!$F$7:$FS$310,134,FALSE)),"",VLOOKUP($B390,'[2]1516 Exp_Rev Access'!$F$7:$FS$310,134,FALSE))</f>
        <v>0</v>
      </c>
      <c r="EZ390" s="90">
        <f>IF(ISNA(VLOOKUP($B390,'[2]1516 Exp_Rev Access'!$F$7:$FS$310,135,FALSE)),"",VLOOKUP($B390,'[2]1516 Exp_Rev Access'!$F$7:$FS$310,135,FALSE))</f>
        <v>0</v>
      </c>
      <c r="FA390" s="90">
        <f>IF(ISNA(VLOOKUP($B390,'[2]1516 Exp_Rev Access'!$F$7:$FS$310,136,FALSE)),"",VLOOKUP($B390,'[2]1516 Exp_Rev Access'!$F$7:$FS$310,136,FALSE))</f>
        <v>0</v>
      </c>
      <c r="FB390" s="90">
        <f>IF(ISNA(VLOOKUP($B390,'[2]1516 Exp_Rev Access'!$F$7:$FS$310,137,FALSE)),"",VLOOKUP($B390,'[2]1516 Exp_Rev Access'!$F$7:$FS$310,137,FALSE))</f>
        <v>0</v>
      </c>
      <c r="FC390" s="90">
        <f>IF(ISNA(VLOOKUP($B390,'[2]1516 Exp_Rev Access'!$F$7:$FS$310,138,FALSE)),"",VLOOKUP($B390,'[2]1516 Exp_Rev Access'!$F$7:$FS$310,138,FALSE))</f>
        <v>0</v>
      </c>
      <c r="FD390" s="90">
        <f>IF(ISNA(VLOOKUP($B390,'[2]1516 Exp_Rev Access'!$F$7:$FS$310,139,FALSE)),"",VLOOKUP($B390,'[2]1516 Exp_Rev Access'!$F$7:$FS$310,139,FALSE))</f>
        <v>0</v>
      </c>
      <c r="FE390" s="90">
        <f>IF(ISNA(VLOOKUP($B390,'[2]1516 Exp_Rev Access'!$F$7:$FS$310,140,FALSE)),"",VLOOKUP($B390,'[2]1516 Exp_Rev Access'!$F$7:$FS$310,140,FALSE))</f>
        <v>0</v>
      </c>
      <c r="FF390" s="90">
        <f>IF(ISNA(VLOOKUP($B390,'[2]1516 Exp_Rev Access'!$F$7:$FS$310,141,FALSE)),"",VLOOKUP($B390,'[2]1516 Exp_Rev Access'!$F$7:$FS$310,141,FALSE))</f>
        <v>0</v>
      </c>
      <c r="FG390" s="90">
        <f>IF(ISNA(VLOOKUP($B390,'[2]1516 Exp_Rev Access'!$F$7:$FS$310,142,FALSE)),"",VLOOKUP($B390,'[2]1516 Exp_Rev Access'!$F$7:$FS$310,142,FALSE))</f>
        <v>0</v>
      </c>
      <c r="FH390" s="90">
        <f>IF(ISNA(VLOOKUP($B390,'[2]1516 Exp_Rev Access'!$F$7:$FS$310,143,FALSE)),"",VLOOKUP($B390,'[2]1516 Exp_Rev Access'!$F$7:$FS$310,143,FALSE))</f>
        <v>0</v>
      </c>
      <c r="FI390" s="90">
        <f>IF(ISNA(VLOOKUP($B390,'[2]1516 Exp_Rev Access'!$F$7:$FS$310,144,FALSE)),"",VLOOKUP($B390,'[2]1516 Exp_Rev Access'!$F$7:$FS$310,144,FALSE))</f>
        <v>0</v>
      </c>
      <c r="FJ390" s="90">
        <f>IF(ISNA(VLOOKUP($B390,'[2]1516 Exp_Rev Access'!$F$7:$FS$310,145,FALSE)),"",VLOOKUP($B390,'[2]1516 Exp_Rev Access'!$F$7:$FS$310,145,FALSE))</f>
        <v>0</v>
      </c>
      <c r="FK390" s="90">
        <f>IF(ISNA(VLOOKUP($B390,'[2]1516 Exp_Rev Access'!$F$7:$FS$310,146,FALSE)),"",VLOOKUP($B390,'[2]1516 Exp_Rev Access'!$F$7:$FS$310,146,FALSE))</f>
        <v>0</v>
      </c>
      <c r="FL390" s="90">
        <f>IF(ISNA(VLOOKUP($B390,'[2]1516 Exp_Rev Access'!$F$7:$FS$310,1147,FALSE)),"",VLOOKUP($B390,'[2]1516 Exp_Rev Access'!$F$7:$FS$310,147,FALSE))</f>
        <v>0</v>
      </c>
      <c r="FM390" s="90">
        <f>IF(ISNA(VLOOKUP($B390,'[2]1516 Exp_Rev Access'!$F$7:$FS$310,148,FALSE)),"",VLOOKUP($B390,'[2]1516 Exp_Rev Access'!$F$7:$FS$310,148,FALSE))</f>
        <v>0</v>
      </c>
      <c r="FN390" s="90">
        <f>IF(ISNA(VLOOKUP($B390,'[2]1516 Exp_Rev Access'!$F$7:$FS$310,149,FALSE)),"",VLOOKUP($B390,'[2]1516 Exp_Rev Access'!$F$7:$FS$310,149,FALSE))</f>
        <v>0</v>
      </c>
      <c r="FO390" s="90">
        <f>IF(ISNA(VLOOKUP($B390,'[2]1516 Exp_Rev Access'!$F$7:$FS$310,150,FALSE)),"",VLOOKUP($B390,'[2]1516 Exp_Rev Access'!$F$7:$FS$310,150,FALSE))</f>
        <v>0</v>
      </c>
      <c r="FP390" s="90">
        <f>IF(ISNA(VLOOKUP($B390,'[2]1516 Exp_Rev Access'!$F$7:$FS$310,151,FALSE)),"",VLOOKUP($B390,'[2]1516 Exp_Rev Access'!$F$7:$FS$310,151,FALSE))</f>
        <v>0</v>
      </c>
      <c r="FQ390" s="90">
        <f>IF(ISNA(VLOOKUP($B390,'[2]1516 Exp_Rev Access'!$F$7:$FS$310,152,FALSE)),"",VLOOKUP($B390,'[2]1516 Exp_Rev Access'!$F$7:$FS$310,152,FALSE))</f>
        <v>0</v>
      </c>
      <c r="FR390" s="90">
        <f>IF(ISNA(VLOOKUP($B390,'[2]1516 Exp_Rev Access'!$F$7:$FS$310,153,FALSE)),"",VLOOKUP($B390,'[2]1516 Exp_Rev Access'!$F$7:$FS$310,153,FALSE))</f>
        <v>0</v>
      </c>
      <c r="FS390" s="53">
        <f t="shared" ref="FS390:FS402" si="965">SUM(CH390:FR390)</f>
        <v>40478.28</v>
      </c>
      <c r="FT390" s="92">
        <f t="shared" ref="FT390:FT403" si="966">FS390/E390</f>
        <v>1.7049394810481143E-2</v>
      </c>
      <c r="FU390" s="116">
        <f t="shared" ref="FU390:FU403" si="967">FS390/D390</f>
        <v>589.80445869153436</v>
      </c>
      <c r="FV390" s="90">
        <f>IF(ISNA(VLOOKUP($B390,'[2]1516 Exp_Rev Access'!$F$7:$FS$310,154,FALSE)),"",VLOOKUP($B390,'[2]1516 Exp_Rev Access'!$F$7:$FS$310,154,FALSE))</f>
        <v>0</v>
      </c>
      <c r="FW390" s="90">
        <f>IF(ISNA(VLOOKUP($B390,'[2]1516 Exp_Rev Access'!$F$7:$FS$310,155,FALSE)),"",VLOOKUP($B390,'[2]1516 Exp_Rev Access'!$F$7:$FS$310,155,FALSE))</f>
        <v>0</v>
      </c>
      <c r="FX390" s="90">
        <f>IF(ISNA(VLOOKUP($B390,'[2]1516 Exp_Rev Access'!$F$7:$FS$310,156,FALSE)),"",VLOOKUP($B390,'[2]1516 Exp_Rev Access'!$F$7:$FS$310,156,FALSE))</f>
        <v>0</v>
      </c>
      <c r="FY390" s="90">
        <f>IF(ISNA(VLOOKUP($B390,'[2]1516 Exp_Rev Access'!$F$7:$FS$310,157,FALSE)),"",VLOOKUP($B390,'[2]1516 Exp_Rev Access'!$F$7:$FS$310,157,FALSE))</f>
        <v>0</v>
      </c>
      <c r="FZ390" s="90">
        <f>IF(ISNA(VLOOKUP($B390,'[2]1516 Exp_Rev Access'!$F$7:$FS$310,158,FALSE)),"",VLOOKUP($B390,'[2]1516 Exp_Rev Access'!$F$7:$FS$310,158,FALSE))</f>
        <v>0</v>
      </c>
      <c r="GA390" s="90">
        <f>IF(ISNA(VLOOKUP($B390,'[2]1516 Exp_Rev Access'!$F$7:$FS$310,159,FALSE)),"",VLOOKUP($B390,'[2]1516 Exp_Rev Access'!$F$7:$FS$310,159,FALSE))</f>
        <v>0</v>
      </c>
      <c r="GB390" s="90">
        <f>IF(ISNA(VLOOKUP($B390,'[2]1516 Exp_Rev Access'!$F$7:$FS$310,160,FALSE)),"",VLOOKUP($B390,'[2]1516 Exp_Rev Access'!$F$7:$FS$310,160,FALSE))</f>
        <v>0</v>
      </c>
      <c r="GC390" s="90">
        <f>IF(ISNA(VLOOKUP($B390,'[2]1516 Exp_Rev Access'!$F$7:$FS$310,161,FALSE)),"",VLOOKUP($B390,'[2]1516 Exp_Rev Access'!$F$7:$FS$310,161,FALSE))</f>
        <v>0</v>
      </c>
      <c r="GD390" s="90">
        <f>IF(ISNA(VLOOKUP($B390,'[2]1516 Exp_Rev Access'!$F$7:$FS$310,162,FALSE)),"",VLOOKUP($B390,'[2]1516 Exp_Rev Access'!$F$7:$FS$310,162,FALSE))</f>
        <v>0</v>
      </c>
      <c r="GE390" s="90">
        <f>IF(ISNA(VLOOKUP($B390,'[2]1516 Exp_Rev Access'!$F$7:$FS$310,163,FALSE)),"",VLOOKUP($B390,'[2]1516 Exp_Rev Access'!$F$7:$FS$310,163,FALSE))</f>
        <v>0</v>
      </c>
      <c r="GF390" s="90">
        <f>IF(ISNA(VLOOKUP($B390,'[2]1516 Exp_Rev Access'!$F$7:$FS$310,164,FALSE)),"",VLOOKUP($B390,'[2]1516 Exp_Rev Access'!$F$7:$FS$310,164,FALSE))</f>
        <v>0</v>
      </c>
      <c r="GG390" s="90">
        <f>IF(ISNA(VLOOKUP($B390,'[2]1516 Exp_Rev Access'!$F$7:$FS$310,165,FALSE)),"",VLOOKUP($B390,'[2]1516 Exp_Rev Access'!$F$7:$FS$310,165,FALSE))</f>
        <v>0</v>
      </c>
      <c r="GH390" s="90">
        <f>IF(ISNA(VLOOKUP($B390,'[2]1516 Exp_Rev Access'!$F$7:$FS$310,166,FALSE)),"",VLOOKUP($B390,'[2]1516 Exp_Rev Access'!$F$7:$FS$310,166,FALSE))</f>
        <v>0</v>
      </c>
      <c r="GI390" s="90">
        <f>IF(ISNA(VLOOKUP($B390,'[2]1516 Exp_Rev Access'!$F$7:$FS$310,167,FALSE)),"",VLOOKUP($B390,'[2]1516 Exp_Rev Access'!$F$7:$FS$310,167,FALSE))</f>
        <v>0</v>
      </c>
      <c r="GJ390" s="90">
        <f>IF(ISNA(VLOOKUP($B390,'[2]1516 Exp_Rev Access'!$F$7:$FS$310,168,FALSE)),"",VLOOKUP($B390,'[2]1516 Exp_Rev Access'!$F$7:$FS$310,168,FALSE))</f>
        <v>0</v>
      </c>
      <c r="GK390" s="90">
        <f>IF(ISNA(VLOOKUP($B390,'[2]1516 Exp_Rev Access'!$F$7:$FS$310,169,FALSE)),"",VLOOKUP($B390,'[2]1516 Exp_Rev Access'!$F$7:$FS$310,169,FALSE))</f>
        <v>0</v>
      </c>
      <c r="GL390" s="90">
        <f>IF(ISNA(VLOOKUP($B390,'[2]1516 Exp_Rev Access'!$F$7:$FS$310,170,FALSE)),"",VLOOKUP($B390,'[2]1516 Exp_Rev Access'!$F$7:$FS$310,170,FALSE))</f>
        <v>0</v>
      </c>
      <c r="GM390" s="90">
        <f>IF(ISNA(VLOOKUP($B390,'[2]1516 Exp_Rev Access'!$F$7:$FT$310,171,FALSE)),"",VLOOKUP($B390,'[2]1516 Exp_Rev Access'!$F$7:$FT$310,171,FALSE))</f>
        <v>0</v>
      </c>
      <c r="GN390" s="90">
        <f>IF(ISNA(VLOOKUP($B390,'[2]1516 Exp_Rev Access'!$F$7:$FU$310,172,FALSE)),"",VLOOKUP($B390,'[2]1516 Exp_Rev Access'!$F$7:$FU$310,172,FALSE))</f>
        <v>0</v>
      </c>
      <c r="GO390" s="90">
        <f>IF(ISNA(VLOOKUP($B390,'[2]1516 Exp_Rev Access'!$F$7:$FV$310,173,FALSE)),"",VLOOKUP($B390,'[2]1516 Exp_Rev Access'!$F$7:$FV$310,173,FALSE))</f>
        <v>0</v>
      </c>
      <c r="GP390" s="90">
        <f>IF(ISNA(VLOOKUP($B390,'[2]1516 Exp_Rev Access'!$F$7:$GA$310,174,FALSE)),"",VLOOKUP($B390,'[2]1516 Exp_Rev Access'!$F$7:$GA$310,174,FALSE))</f>
        <v>0</v>
      </c>
      <c r="GQ390" s="90">
        <f>IF(ISNA(VLOOKUP($B390,'[2]1516 Exp_Rev Access'!$F$7:$GA$310,175,FALSE)),"",VLOOKUP($B390,'[2]1516 Exp_Rev Access'!$F$7:$GA$310,175,FALSE))</f>
        <v>0</v>
      </c>
      <c r="GR390" s="90">
        <f>IF(ISNA(VLOOKUP($B390,'[2]1516 Exp_Rev Access'!$F$7:$GA$310,176,FALSE)),"",VLOOKUP($B390,'[2]1516 Exp_Rev Access'!$F$7:$GA$310,176,FALSE))</f>
        <v>0</v>
      </c>
      <c r="GS390" s="90">
        <f>IF(ISNA(VLOOKUP($B390,'[2]1516 Exp_Rev Access'!$F$7:$GA$310,177,FALSE)),"",VLOOKUP($B390,'[2]1516 Exp_Rev Access'!$F$7:$GA$310,177,FALSE))</f>
        <v>0</v>
      </c>
      <c r="GT390" s="90">
        <f>IF(ISNA(VLOOKUP($B390,'[2]1516 Exp_Rev Access'!$F$7:$GA$310,178,FALSE)),"",VLOOKUP($B390,'[2]1516 Exp_Rev Access'!$F$7:$GA$310,178,FALSE))</f>
        <v>0</v>
      </c>
      <c r="GU390" s="53">
        <f t="shared" ref="GU390:GU402" si="968">SUM(FV390:GT390)</f>
        <v>0</v>
      </c>
      <c r="GV390" s="92"/>
      <c r="GW390" s="114">
        <f t="shared" ref="GW390:GW403" si="969">GU390/D390</f>
        <v>0</v>
      </c>
    </row>
    <row r="391" spans="1:222" x14ac:dyDescent="0.2">
      <c r="B391" s="87" t="s">
        <v>755</v>
      </c>
      <c r="C391" s="87" t="s">
        <v>756</v>
      </c>
      <c r="D391" s="88">
        <f>IF(ISNA(VLOOKUP($B391,'[2]1516 enrollment_Rev_Exp by size'!$A$6:$C$325,3,FALSE)),"",VLOOKUP($B391,'[2]1516 enrollment_Rev_Exp by size'!$A$6:$C$325,3,FALSE))</f>
        <v>31.1</v>
      </c>
      <c r="E391" s="89">
        <v>773284.81</v>
      </c>
      <c r="F391" s="67">
        <f t="shared" si="949"/>
        <v>773284.81000000017</v>
      </c>
      <c r="G391" s="67">
        <f t="shared" si="950"/>
        <v>0</v>
      </c>
      <c r="H391" s="90">
        <f>IF(ISNA(VLOOKUP($B391,'[2]1516 Exp_Rev Access'!$F$7:$FS$310,2,FALSE)),"",VLOOKUP($B391,'[2]1516 Exp_Rev Access'!$F$7:$FS$310,2,FALSE))</f>
        <v>145802.79</v>
      </c>
      <c r="I391" s="90">
        <f>IF(ISNA(VLOOKUP($B391,'[2]1516 Exp_Rev Access'!$F$7:$FS$310,3,FALSE)),"",VLOOKUP($B391,'[2]1516 Exp_Rev Access'!$F$7:$FS$310,3,FALSE))</f>
        <v>0</v>
      </c>
      <c r="J391" s="90">
        <f>IF(ISNA(VLOOKUP($B391,'[2]1516 Exp_Rev Access'!$F$7:$FS$310,4,FALSE)),"",VLOOKUP($B391,'[2]1516 Exp_Rev Access'!$F$7:$FS$310,4,FALSE))</f>
        <v>0</v>
      </c>
      <c r="K391" s="90">
        <f>IF(ISNA(VLOOKUP($B391,'[2]1516 Exp_Rev Access'!$F$7:$FS$310,5,FALSE)),"-",VLOOKUP($B391,'[2]1516 Exp_Rev Access'!$F$7:$FS$310,5,FALSE))</f>
        <v>0</v>
      </c>
      <c r="L391" s="90">
        <f>IF(ISNA(VLOOKUP($B391,'[2]1516 Exp_Rev Access'!$F$7:$FS$310,6,FALSE)),"",VLOOKUP($B391,'[2]1516 Exp_Rev Access'!$F$7:$FS$310,6,FALSE))</f>
        <v>0</v>
      </c>
      <c r="M391" s="90">
        <f>IF(ISNA(VLOOKUP($B391,'[2]1516 Exp_Rev Access'!$F$7:$FS$310,7,FALSE)),"",VLOOKUP($B391,'[2]1516 Exp_Rev Access'!$F$7:$FS$310,7,FALSE))</f>
        <v>0</v>
      </c>
      <c r="N391" s="53">
        <f t="shared" si="951"/>
        <v>145802.79</v>
      </c>
      <c r="O391" s="91">
        <f t="shared" si="952"/>
        <v>0.18854992121208225</v>
      </c>
      <c r="P391" s="53">
        <f t="shared" si="953"/>
        <v>4688.192604501608</v>
      </c>
      <c r="Q391" s="90">
        <f>IF(ISNA(VLOOKUP($B391,'[2]1516 Exp_Rev Access'!$F$7:$FS$310,8,FALSE)),"",VLOOKUP($B391,'[2]1516 Exp_Rev Access'!$F$7:$FS$310,8,FALSE))</f>
        <v>200</v>
      </c>
      <c r="R391" s="90">
        <f>IF(ISNA(VLOOKUP($B391,'[2]1516 Exp_Rev Access'!$F$7:$FS$310,9,FALSE)),"",VLOOKUP($B391,'[2]1516 Exp_Rev Access'!$F$7:$FS$310,9,FALSE))</f>
        <v>0</v>
      </c>
      <c r="S391" s="90">
        <f>IF(ISNA(VLOOKUP($B391,'[2]1516 Exp_Rev Access'!$F$7:$FS$310,10,FALSE)),"",VLOOKUP($B391,'[2]1516 Exp_Rev Access'!$F$7:$FS$310,10,FALSE))</f>
        <v>0</v>
      </c>
      <c r="T391" s="90">
        <f>IF(ISNA(VLOOKUP($B391,'[2]1516 Exp_Rev Access'!$F$7:$FS$310,11,FALSE)),"",VLOOKUP($B391,'[2]1516 Exp_Rev Access'!$F$7:$FS$310,11,FALSE))</f>
        <v>0</v>
      </c>
      <c r="U391" s="90">
        <f>IF(ISNA(VLOOKUP($B391,'[2]1516 Exp_Rev Access'!$F$7:$FS$310,12,FALSE)),"",VLOOKUP($B391,'[2]1516 Exp_Rev Access'!$F$7:$FS$310,12,FALSE))</f>
        <v>0</v>
      </c>
      <c r="V391" s="90">
        <f>IF(ISNA(VLOOKUP($B391,'[2]1516 Exp_Rev Access'!$F$7:$FS$310,13,FALSE)),"",VLOOKUP($B391,'[2]1516 Exp_Rev Access'!$F$7:$FS$310,13,FALSE))</f>
        <v>0</v>
      </c>
      <c r="W391" s="90">
        <f>IF(ISNA(VLOOKUP($B391,'[2]1516 Exp_Rev Access'!$F$7:$FS$310,14,FALSE)),"",VLOOKUP($B391,'[2]1516 Exp_Rev Access'!$F$7:$FS$310,14,FALSE))</f>
        <v>0</v>
      </c>
      <c r="X391" s="90">
        <f>IF(ISNA(VLOOKUP($B391,'[2]1516 Exp_Rev Access'!$F$7:$FS$310,15,FALSE)),"",VLOOKUP($B391,'[2]1516 Exp_Rev Access'!$F$7:$FS$310,15,FALSE))</f>
        <v>0</v>
      </c>
      <c r="Y391" s="90">
        <f>IF(ISNA(VLOOKUP($B391,'[2]1516 Exp_Rev Access'!$F$7:$FS$310,16,FALSE)),"",VLOOKUP($B391,'[2]1516 Exp_Rev Access'!$F$7:$FS$310,16,FALSE))</f>
        <v>235.9</v>
      </c>
      <c r="Z391" s="90">
        <f>IF(ISNA(VLOOKUP($B391,'[2]1516 Exp_Rev Access'!$F$7:$FS$310,17,FALSE)),"",VLOOKUP($B391,'[2]1516 Exp_Rev Access'!$F$7:$FS$310,17,FALSE))</f>
        <v>0</v>
      </c>
      <c r="AA391" s="90">
        <f>IF(ISNA(VLOOKUP($B391,'[2]1516 Exp_Rev Access'!$F$7:$FS$310,18,FALSE)),"",VLOOKUP($B391,'[2]1516 Exp_Rev Access'!$F$7:$FS$310,18,FALSE))</f>
        <v>0</v>
      </c>
      <c r="AB391" s="90">
        <f>IF(ISNA(VLOOKUP($B391,'[2]1516 Exp_Rev Access'!$F$7:$FS$310,19,FALSE)),"",VLOOKUP($B391,'[2]1516 Exp_Rev Access'!$F$7:$FS$310,19,FALSE))</f>
        <v>0</v>
      </c>
      <c r="AC391" s="90">
        <f>IF(ISNA(VLOOKUP($B391,'[2]1516 Exp_Rev Access'!$F$7:$FS$310,20,FALSE)),"",VLOOKUP($B391,'[2]1516 Exp_Rev Access'!$F$7:$FS$310,20,FALSE))</f>
        <v>0</v>
      </c>
      <c r="AD391" s="90">
        <f>IF(ISNA(VLOOKUP($B391,'[2]1516 Exp_Rev Access'!$F$7:$FS$310,21,FALSE)),"",VLOOKUP($B391,'[2]1516 Exp_Rev Access'!$F$7:$FS$310,21,FALSE))</f>
        <v>7177.2</v>
      </c>
      <c r="AE391" s="90">
        <f>IF(ISNA(VLOOKUP($B391,'[2]1516 Exp_Rev Access'!$F$7:$FS$310,22,FALSE)),"",VLOOKUP($B391,'[2]1516 Exp_Rev Access'!$F$7:$FS$310,22,FALSE))</f>
        <v>151.87</v>
      </c>
      <c r="AF391" s="90">
        <f>IF(ISNA(VLOOKUP($B391,'[2]1516 Exp_Rev Access'!$F$7:$FS$310,23,FALSE)),"",VLOOKUP($B391,'[2]1516 Exp_Rev Access'!$F$7:$FS$310,23,FALSE))</f>
        <v>0</v>
      </c>
      <c r="AG391" s="90">
        <f>IF(ISNA(VLOOKUP($B391,'[2]1516 Exp_Rev Access'!$F$7:$FS$310,24,FALSE)),"",VLOOKUP($B391,'[2]1516 Exp_Rev Access'!$F$7:$FS$310,24,FALSE))</f>
        <v>0</v>
      </c>
      <c r="AH391" s="90">
        <f>IF(ISNA(VLOOKUP($B391,'[2]1516 Exp_Rev Access'!$F$7:$FS$310,25,FALSE)),"",VLOOKUP($B391,'[2]1516 Exp_Rev Access'!$F$7:$FS$310,25,FALSE))</f>
        <v>19.95</v>
      </c>
      <c r="AI391" s="90">
        <f>IF(ISNA(VLOOKUP($B391,'[2]1516 Exp_Rev Access'!$F$7:$FS$310,26,FALSE)),"",VLOOKUP($B391,'[2]1516 Exp_Rev Access'!$F$7:$FS$310,26,FALSE))</f>
        <v>0</v>
      </c>
      <c r="AJ391" s="90">
        <f>IF(ISNA(VLOOKUP($B391,'[2]1516 Exp_Rev Access'!$F$7:$FS$310,27,FALSE)),"",VLOOKUP($B391,'[2]1516 Exp_Rev Access'!$F$7:$FS$310,27,FALSE))</f>
        <v>0</v>
      </c>
      <c r="AK391" s="90">
        <f>IF(ISNA(VLOOKUP($B391,'[2]1516 Exp_Rev Access'!$F$7:$FS$310,28,FALSE)),"",VLOOKUP($B391,'[2]1516 Exp_Rev Access'!$F$7:$FS$310,28,FALSE))</f>
        <v>260.02</v>
      </c>
      <c r="AL391" s="90">
        <f>IF(ISNA(VLOOKUP($B391,'[2]1516 Exp_Rev Access'!$F$7:$FS$310,29,FALSE)),"",VLOOKUP($B391,'[2]1516 Exp_Rev Access'!$F$7:$FS$310,29,FALSE))</f>
        <v>3016.03</v>
      </c>
      <c r="AM391" s="53">
        <f t="shared" si="954"/>
        <v>11060.97</v>
      </c>
      <c r="AN391" s="92">
        <f t="shared" si="955"/>
        <v>1.4303875954837389E-2</v>
      </c>
      <c r="AO391" s="68">
        <f t="shared" si="956"/>
        <v>355.65819935691314</v>
      </c>
      <c r="AP391" s="90">
        <f>IF(ISNA(VLOOKUP($B391,'[2]1516 Exp_Rev Access'!$F$7:$FS$310,30,FALSE)),"",VLOOKUP($B391,'[2]1516 Exp_Rev Access'!$F$7:$FS$310,30,FALSE))</f>
        <v>415495.46</v>
      </c>
      <c r="AQ391" s="90">
        <f>IF(ISNA(VLOOKUP($B391,'[2]1516 Exp_Rev Access'!$F$7:$FS$310,31,FALSE)),"",VLOOKUP($B391,'[2]1516 Exp_Rev Access'!$F$7:$FS$310,31,FALSE))</f>
        <v>4154.33</v>
      </c>
      <c r="AR391" s="90">
        <f>IF(ISNA(VLOOKUP($B391,'[2]1516 Exp_Rev Access'!$F$7:$FS$310,32,FALSE)),"",VLOOKUP($B391,'[2]1516 Exp_Rev Access'!$F$7:$FS$310,32,FALSE))</f>
        <v>49706.8</v>
      </c>
      <c r="AS391" s="90">
        <f>IF(ISNA(VLOOKUP($B391,'[2]1516 Exp_Rev Access'!$F$7:$FS$310,33,FALSE)),"",VLOOKUP($B391,'[2]1516 Exp_Rev Access'!$F$7:$FS$310,33,FALSE))</f>
        <v>0</v>
      </c>
      <c r="AT391" s="90">
        <f>IF(ISNA(VLOOKUP($B391,'[2]1516 Exp_Rev Access'!$F$7:$FS$310,34,FALSE)),"",VLOOKUP($B391,'[2]1516 Exp_Rev Access'!$F$7:$FS$310,34,FALSE))</f>
        <v>0</v>
      </c>
      <c r="AU391" s="53">
        <f t="shared" si="957"/>
        <v>469356.59</v>
      </c>
      <c r="AV391" s="93">
        <f t="shared" si="958"/>
        <v>0.60696470941928882</v>
      </c>
      <c r="AW391" s="53">
        <f t="shared" si="959"/>
        <v>15091.851768488747</v>
      </c>
      <c r="AX391" s="90">
        <f>IF(ISNA(VLOOKUP($B391,'[2]1516 Exp_Rev Access'!$F$7:$FS$310,35,FALSE)),"",VLOOKUP($B391,'[2]1516 Exp_Rev Access'!$F$7:$FS$310,35,FALSE))</f>
        <v>0</v>
      </c>
      <c r="AY391" s="90">
        <f>IF(ISNA(VLOOKUP($B391,'[2]1516 Exp_Rev Access'!$F$7:$FS$310,36,FALSE)),"",VLOOKUP($B391,'[2]1516 Exp_Rev Access'!$F$7:$FS$310,36,FALSE))</f>
        <v>20708.12</v>
      </c>
      <c r="AZ391" s="90">
        <f>IF(ISNA(VLOOKUP($B391,'[2]1516 Exp_Rev Access'!$F$7:$FS$310,37,FALSE)),"",VLOOKUP($B391,'[2]1516 Exp_Rev Access'!$F$7:$FS$310,37,FALSE))</f>
        <v>0</v>
      </c>
      <c r="BA391" s="90">
        <f>IF(ISNA(VLOOKUP($B391,'[2]1516 Exp_Rev Access'!$F$7:$FS$310,38,FALSE)),"",VLOOKUP($B391,'[2]1516 Exp_Rev Access'!$F$7:$FS$310,38,FALSE))</f>
        <v>0</v>
      </c>
      <c r="BB391" s="90">
        <f>IF(ISNA(VLOOKUP($B391,'[2]1516 Exp_Rev Access'!$F$7:$FS$310,39,FALSE)),"",VLOOKUP($B391,'[2]1516 Exp_Rev Access'!$F$7:$FS$310,39,FALSE))</f>
        <v>0</v>
      </c>
      <c r="BC391" s="90">
        <f>IF(ISNA(VLOOKUP($B391,'[2]1516 Exp_Rev Access'!$F$7:$FS$310,40,FALSE)),"",VLOOKUP($B391,'[2]1516 Exp_Rev Access'!$F$7:$FS$310,40,FALSE))</f>
        <v>6831.86</v>
      </c>
      <c r="BD391" s="90">
        <f>IF(ISNA(VLOOKUP($B391,'[2]1516 Exp_Rev Access'!$F$7:$FS$310,41,FALSE)),"",VLOOKUP($B391,'[2]1516 Exp_Rev Access'!$F$7:$FS$310,41,FALSE))</f>
        <v>0</v>
      </c>
      <c r="BE391" s="90">
        <f>IF(ISNA(VLOOKUP($B391,'[2]1516 Exp_Rev Access'!$F$7:$FS$310,42,FALSE)),"",VLOOKUP($B391,'[2]1516 Exp_Rev Access'!$F$7:$FS$310,42,FALSE))</f>
        <v>0</v>
      </c>
      <c r="BF391" s="90">
        <f>IF(ISNA(VLOOKUP($B391,'[2]1516 Exp_Rev Access'!$F$7:$FS$310,43,FALSE)),"",VLOOKUP($B391,'[2]1516 Exp_Rev Access'!$F$7:$FS$310,43,FALSE))</f>
        <v>0</v>
      </c>
      <c r="BG391" s="90">
        <f>IF(ISNA(VLOOKUP($B391,'[2]1516 Exp_Rev Access'!$F$7:$FS$310,44,FALSE)),"",VLOOKUP($B391,'[2]1516 Exp_Rev Access'!$F$7:$FS$310,44,FALSE))</f>
        <v>0</v>
      </c>
      <c r="BH391" s="90">
        <f>IF(ISNA(VLOOKUP($B391,'[2]1516 Exp_Rev Access'!$F$7:$FS$310,45,FALSE)),"",VLOOKUP($B391,'[2]1516 Exp_Rev Access'!$F$7:$FS$310,45,FALSE))</f>
        <v>276.02999999999997</v>
      </c>
      <c r="BI391" s="90">
        <f>IF(ISNA(VLOOKUP($B391,'[2]1516 Exp_Rev Access'!$F$7:$FS$310,46,FALSE)),"",VLOOKUP($B391,'[2]1516 Exp_Rev Access'!$F$7:$FS$310,46,FALSE))</f>
        <v>0</v>
      </c>
      <c r="BJ391" s="90">
        <f>IF(ISNA(VLOOKUP($B391,'[2]1516 Exp_Rev Access'!$F$7:$FS$310,47,FALSE)),"",VLOOKUP($B391,'[2]1516 Exp_Rev Access'!$F$7:$FS$310,47,FALSE))</f>
        <v>398.42</v>
      </c>
      <c r="BK391" s="90">
        <f>IF(ISNA(VLOOKUP($B391,'[2]1516 Exp_Rev Access'!$F$7:$FS$310,48,FALSE)),"",VLOOKUP($B391,'[2]1516 Exp_Rev Access'!$F$7:$FS$310,48,FALSE))</f>
        <v>65450.21</v>
      </c>
      <c r="BL391" s="90">
        <f>IF(ISNA(VLOOKUP($B391,'[2]1516 Exp_Rev Access'!$F$7:$FS$310,49,FALSE)),"",VLOOKUP($B391,'[2]1516 Exp_Rev Access'!$F$7:$FS$310,49,FALSE))</f>
        <v>1125</v>
      </c>
      <c r="BM391" s="90">
        <f>IF(ISNA(VLOOKUP($B391,'[2]1516 Exp_Rev Access'!$F$7:$FS$310,50,FALSE)),"",VLOOKUP($B391,'[2]1516 Exp_Rev Access'!$F$7:$FS$310,50,FALSE))</f>
        <v>0</v>
      </c>
      <c r="BN391" s="90">
        <f>IF(ISNA(VLOOKUP($B391,'[2]1516 Exp_Rev Access'!$F$7:$FS$310,51,FALSE)),"",VLOOKUP($B391,'[2]1516 Exp_Rev Access'!$F$7:$FS$310,51,FALSE))</f>
        <v>0</v>
      </c>
      <c r="BO391" s="90">
        <f>IF(ISNA(VLOOKUP($B391,'[2]1516 Exp_Rev Access'!$F$7:$FS$310,52,FALSE)),"",VLOOKUP($B391,'[2]1516 Exp_Rev Access'!$F$7:$FS$310,52,FALSE))</f>
        <v>0</v>
      </c>
      <c r="BP391" s="90">
        <f>IF(ISNA(VLOOKUP($B391,'[2]1516 Exp_Rev Access'!$F$7:$FS$310,53,FALSE)),"",VLOOKUP($B391,'[2]1516 Exp_Rev Access'!$F$7:$FS$310,53,FALSE))</f>
        <v>0</v>
      </c>
      <c r="BQ391" s="90">
        <f>IF(ISNA(VLOOKUP($B391,'[2]1516 Exp_Rev Access'!$F$7:$FS$310,54,FALSE)),"",VLOOKUP($B391,'[2]1516 Exp_Rev Access'!$F$7:$FS$310,54,FALSE))</f>
        <v>0</v>
      </c>
      <c r="BR391" s="90">
        <f>IF(ISNA(VLOOKUP($B391,'[2]1516 Exp_Rev Access'!$F$7:$FS$310,55,FALSE)),"",VLOOKUP($B391,'[2]1516 Exp_Rev Access'!$F$7:$FS$310,55,FALSE))</f>
        <v>0</v>
      </c>
      <c r="BS391" s="90">
        <f>IF(ISNA(VLOOKUP($B391,'[2]1516 Exp_Rev Access'!$F$7:$FS$310,56,FALSE)),"",VLOOKUP($B391,'[2]1516 Exp_Rev Access'!$F$7:$FS$310,56,FALSE))</f>
        <v>0</v>
      </c>
      <c r="BT391" s="90">
        <f>IF(ISNA(VLOOKUP($B391,'[2]1516 Exp_Rev Access'!$F$7:$FS$310,57,FALSE)),"",VLOOKUP($B391,'[2]1516 Exp_Rev Access'!$F$7:$FS$310,57,FALSE))</f>
        <v>0</v>
      </c>
      <c r="BU391" s="90">
        <f>IF(ISNA(VLOOKUP($B391,'[2]1516 Exp_Rev Access'!$F$7:$FS$310,58,FALSE)),"",VLOOKUP($B391,'[2]1516 Exp_Rev Access'!$F$7:$FS$310,58,FALSE))</f>
        <v>0</v>
      </c>
      <c r="BV391" s="53">
        <f t="shared" si="960"/>
        <v>94789.64</v>
      </c>
      <c r="BW391" s="92">
        <f t="shared" si="961"/>
        <v>0.12258050174294771</v>
      </c>
      <c r="BX391" s="68">
        <f t="shared" si="962"/>
        <v>3047.898392282958</v>
      </c>
      <c r="BY391" s="90">
        <f>IF(ISNA(VLOOKUP($B391,'[2]1516 Exp_Rev Access'!$F$7:$FS$310,59,FALSE)),"",VLOOKUP($B391,'[2]1516 Exp_Rev Access'!$F$7:$FS$310,59,FALSE))</f>
        <v>0</v>
      </c>
      <c r="BZ391" s="90">
        <f>IF(ISNA(VLOOKUP($B391,'[2]1516 Exp_Rev Access'!$F$7:$FS$310,60,FALSE)),"",VLOOKUP($B391,'[2]1516 Exp_Rev Access'!$F$7:$FS$310,60,FALSE))</f>
        <v>0</v>
      </c>
      <c r="CA391" s="90">
        <f>IF(ISNA(VLOOKUP($B391,'[2]1516 Exp_Rev Access'!$F$7:$FS$310,61,FALSE)),"",VLOOKUP($B391,'[2]1516 Exp_Rev Access'!$F$7:$FS$310,61,FALSE))</f>
        <v>0</v>
      </c>
      <c r="CB391" s="90">
        <f>IF(ISNA(VLOOKUP($B391,'[2]1516 Exp_Rev Access'!$F$7:$FS$310,62,FALSE)),"",VLOOKUP($B391,'[2]1516 Exp_Rev Access'!$F$7:$FS$310,62,FALSE))</f>
        <v>0</v>
      </c>
      <c r="CC391" s="90">
        <f>IF(ISNA(VLOOKUP($B391,'[2]1516 Exp_Rev Access'!$F$7:$FS$310,63,FALSE)),"",VLOOKUP($B391,'[2]1516 Exp_Rev Access'!$F$7:$FS$310,63,FALSE))</f>
        <v>0</v>
      </c>
      <c r="CD391" s="90">
        <f>IF(ISNA(VLOOKUP($B391,'[2]1516 Exp_Rev Access'!$F$7:$FS$310,64,FALSE)),"",VLOOKUP($B391,'[2]1516 Exp_Rev Access'!$F$7:$FS$310,64,FALSE))</f>
        <v>0</v>
      </c>
      <c r="CE391" s="53">
        <f t="shared" si="963"/>
        <v>0</v>
      </c>
      <c r="CF391" s="92"/>
      <c r="CG391" s="94"/>
      <c r="CH391" s="90">
        <f>IF(ISNA(VLOOKUP($B391,'[2]1516 Exp_Rev Access'!$F$7:$FS$310,65,FALSE)),"",VLOOKUP($B391,'[2]1516 Exp_Rev Access'!$F$7:$FS$310,65,FALSE))</f>
        <v>0</v>
      </c>
      <c r="CI391" s="90">
        <f>IF(ISNA(VLOOKUP($B391,'[2]1516 Exp_Rev Access'!$F$7:$FS$310,66,FALSE)),"",VLOOKUP($B391,'[2]1516 Exp_Rev Access'!$F$7:$FS$310,66,FALSE))</f>
        <v>0</v>
      </c>
      <c r="CJ391" s="90">
        <f>IF(ISNA(VLOOKUP($B391,'[2]1516 Exp_Rev Access'!$F$7:$FS$310,67,FALSE)),"",VLOOKUP($B391,'[2]1516 Exp_Rev Access'!$F$7:$FS$310,67,FALSE))</f>
        <v>0</v>
      </c>
      <c r="CK391" s="90">
        <f>IF(ISNA(VLOOKUP($B391,'[2]1516 Exp_Rev Access'!$F$7:$FS$310,68,FALSE)),"",VLOOKUP($B391,'[2]1516 Exp_Rev Access'!$F$7:$FS$310,68,FALSE))</f>
        <v>0</v>
      </c>
      <c r="CL391" s="90">
        <f>IF(ISNA(VLOOKUP($B391,'[2]1516 Exp_Rev Access'!$F$7:$FS$310,69,FALSE)),"",VLOOKUP($B391,'[2]1516 Exp_Rev Access'!$F$7:$FS$310,69,FALSE))</f>
        <v>0</v>
      </c>
      <c r="CM391" s="90">
        <f>IF(ISNA(VLOOKUP($B391,'[2]1516 Exp_Rev Access'!$F$7:$FS$310,70,FALSE)),"",VLOOKUP($B391,'[2]1516 Exp_Rev Access'!$F$7:$FS$310,70,FALSE))</f>
        <v>0</v>
      </c>
      <c r="CN391" s="90">
        <f>IF(ISNA(VLOOKUP($B391,'[2]1516 Exp_Rev Access'!$F$7:$FS$310,71,FALSE)),"",VLOOKUP($B391,'[2]1516 Exp_Rev Access'!$F$7:$FS$310,71,FALSE))</f>
        <v>0</v>
      </c>
      <c r="CO391" s="90">
        <f>IF(ISNA(VLOOKUP($B391,'[2]1516 Exp_Rev Access'!$F$7:$FS$310,72,FALSE)),"",VLOOKUP($B391,'[2]1516 Exp_Rev Access'!$F$7:$FS$310,72,FALSE))</f>
        <v>0</v>
      </c>
      <c r="CP391" s="90">
        <f>IF(ISNA(VLOOKUP($B391,'[2]1516 Exp_Rev Access'!$F$7:$FS$310,73,FALSE)),"",VLOOKUP($B391,'[2]1516 Exp_Rev Access'!$F$7:$FS$310,73,FALSE))</f>
        <v>0</v>
      </c>
      <c r="CQ391" s="90">
        <f>IF(ISNA(VLOOKUP($B391,'[2]1516 Exp_Rev Access'!$F$7:$FS$310,74,FALSE)),"",VLOOKUP($B391,'[2]1516 Exp_Rev Access'!$F$7:$FS$310,74,FALSE))</f>
        <v>9643.06</v>
      </c>
      <c r="CR391" s="90">
        <f>IF(ISNA(VLOOKUP($B391,'[2]1516 Exp_Rev Access'!$F$7:$FS$310,75,FALSE)),"",VLOOKUP($B391,'[2]1516 Exp_Rev Access'!$F$7:$FS$310,75,FALSE))</f>
        <v>0</v>
      </c>
      <c r="CS391" s="90">
        <f>IF(ISNA(VLOOKUP($B391,'[2]1516 Exp_Rev Access'!$F$7:$FS$310,76,FALSE)),"",VLOOKUP($B391,'[2]1516 Exp_Rev Access'!$F$7:$FS$310,76,FALSE))</f>
        <v>0</v>
      </c>
      <c r="CT391" s="90">
        <f>IF(ISNA(VLOOKUP($B391,'[2]1516 Exp_Rev Access'!$F$7:$FS$310,77,FALSE)),"",VLOOKUP($B391,'[2]1516 Exp_Rev Access'!$F$7:$FS$310,77,FALSE))</f>
        <v>0</v>
      </c>
      <c r="CU391" s="90">
        <f>IF(ISNA(VLOOKUP($B391,'[2]1516 Exp_Rev Access'!$F$7:$FS$310,78,FALSE)),"",VLOOKUP($B391,'[2]1516 Exp_Rev Access'!$F$7:$FS$310,78,FALSE))</f>
        <v>4551</v>
      </c>
      <c r="CV391" s="90">
        <f>IF(ISNA(VLOOKUP($B391,'[2]1516 Exp_Rev Access'!$F$7:$FS$310,79,FALSE)),"",VLOOKUP($B391,'[2]1516 Exp_Rev Access'!$F$7:$FS$310,79,FALSE))</f>
        <v>19848.36</v>
      </c>
      <c r="CW391" s="90">
        <f>IF(ISNA(VLOOKUP($B391,'[2]1516 Exp_Rev Access'!$F$7:$FS$310,80,FALSE)),"",VLOOKUP($B391,'[2]1516 Exp_Rev Access'!$F$7:$FS$310,80,FALSE))</f>
        <v>0</v>
      </c>
      <c r="CX391" s="90">
        <f>IF(ISNA(VLOOKUP($B391,'[2]1516 Exp_Rev Access'!$F$7:$FS$310,81,FALSE)),"",VLOOKUP($B391,'[2]1516 Exp_Rev Access'!$F$7:$FS$310,81,FALSE))</f>
        <v>0</v>
      </c>
      <c r="CY391" s="90">
        <f>IF(ISNA(VLOOKUP($B391,'[2]1516 Exp_Rev Access'!$F$7:$FS$310,82,FALSE)),"",VLOOKUP($B391,'[2]1516 Exp_Rev Access'!$F$7:$FS$310,82,FALSE))</f>
        <v>0</v>
      </c>
      <c r="CZ391" s="90">
        <f>IF(ISNA(VLOOKUP($B391,'[2]1516 Exp_Rev Access'!$F$7:$FS$310,83,FALSE)),"",VLOOKUP($B391,'[2]1516 Exp_Rev Access'!$F$7:$FS$310,83,FALSE))</f>
        <v>0</v>
      </c>
      <c r="DA391" s="90">
        <f>IF(ISNA(VLOOKUP($B391,'[2]1516 Exp_Rev Access'!$F$7:$FS$310,84,FALSE)),"",VLOOKUP($B391,'[2]1516 Exp_Rev Access'!$F$7:$FS$310,84,FALSE))</f>
        <v>0</v>
      </c>
      <c r="DB391" s="90">
        <f>IF(ISNA(VLOOKUP($B391,'[2]1516 Exp_Rev Access'!$F$7:$FS$310,85,FALSE)),"",VLOOKUP($B391,'[2]1516 Exp_Rev Access'!$F$7:$FS$310,85,FALSE))</f>
        <v>0</v>
      </c>
      <c r="DC391" s="90">
        <f>IF(ISNA(VLOOKUP($B391,'[2]1516 Exp_Rev Access'!$F$7:$FS$310,86,FALSE)),"",VLOOKUP($B391,'[2]1516 Exp_Rev Access'!$F$7:$FS$310,86,FALSE))</f>
        <v>0</v>
      </c>
      <c r="DD391" s="90">
        <f>IF(ISNA(VLOOKUP($B391,'[2]1516 Exp_Rev Access'!$F$7:$FS$310,87,FALSE)),"",VLOOKUP($B391,'[2]1516 Exp_Rev Access'!$F$7:$FS$310,87,FALSE))</f>
        <v>0</v>
      </c>
      <c r="DE391" s="90">
        <f>IF(ISNA(VLOOKUP($B391,'[2]1516 Exp_Rev Access'!$F$7:$FS$310,88,FALSE)),"",VLOOKUP($B391,'[2]1516 Exp_Rev Access'!$F$7:$FS$310,88,FALSE))</f>
        <v>0</v>
      </c>
      <c r="DF391" s="90">
        <f>IF(ISNA(VLOOKUP($B391,'[2]1516 Exp_Rev Access'!$F$7:$FS$310,89,FALSE)),"",VLOOKUP($B391,'[2]1516 Exp_Rev Access'!$F$7:$FS$310,89,FALSE))</f>
        <v>0</v>
      </c>
      <c r="DG391" s="90">
        <f>IF(ISNA(VLOOKUP($B391,'[2]1516 Exp_Rev Access'!$F$7:$FS$310,90,FALSE)),"",VLOOKUP($B391,'[2]1516 Exp_Rev Access'!$F$7:$FS$310,90,FALSE))</f>
        <v>0</v>
      </c>
      <c r="DH391" s="90">
        <f>IF(ISNA(VLOOKUP($B391,'[2]1516 Exp_Rev Access'!$F$7:$FS$310,91,FALSE)),"",VLOOKUP($B391,'[2]1516 Exp_Rev Access'!$F$7:$FS$310,91,FALSE))</f>
        <v>0</v>
      </c>
      <c r="DI391" s="90">
        <f>IF(ISNA(VLOOKUP($B391,'[2]1516 Exp_Rev Access'!$F$7:$FS$310,92,FALSE)),"",VLOOKUP($B391,'[2]1516 Exp_Rev Access'!$F$7:$FS$310,92,FALSE))</f>
        <v>13359.8</v>
      </c>
      <c r="DJ391" s="90">
        <f>IF(ISNA(VLOOKUP($B391,'[2]1516 Exp_Rev Access'!$F$7:$FS$310,93,FALSE)),"",VLOOKUP($B391,'[2]1516 Exp_Rev Access'!$F$7:$FS$310,93,FALSE))</f>
        <v>0</v>
      </c>
      <c r="DK391" s="90">
        <f>IF(ISNA(VLOOKUP($B391,'[2]1516 Exp_Rev Access'!$F$7:$FS$310,94,FALSE)),"",VLOOKUP($B391,'[2]1516 Exp_Rev Access'!$F$7:$FS$310,94,FALSE))</f>
        <v>0</v>
      </c>
      <c r="DL391" s="90">
        <f>IF(ISNA(VLOOKUP($B391,'[2]1516 Exp_Rev Access'!$F$7:$FS$310,95,FALSE)),"",VLOOKUP($B391,'[2]1516 Exp_Rev Access'!$F$7:$FS$310,95,FALSE))</f>
        <v>0</v>
      </c>
      <c r="DM391" s="90">
        <f>IF(ISNA(VLOOKUP($B391,'[2]1516 Exp_Rev Access'!$F$7:$FS$310,96,FALSE)),"",VLOOKUP($B391,'[2]1516 Exp_Rev Access'!$F$7:$FS$310,96,FALSE))</f>
        <v>0</v>
      </c>
      <c r="DN391" s="90">
        <f>IF(ISNA(VLOOKUP($B391,'[2]1516 Exp_Rev Access'!$F$7:$FS$310,97,FALSE)),"",VLOOKUP($B391,'[2]1516 Exp_Rev Access'!$F$7:$FS$310,97,FALSE))</f>
        <v>0</v>
      </c>
      <c r="DO391" s="90">
        <f>IF(ISNA(VLOOKUP($B391,'[2]1516 Exp_Rev Access'!$F$7:$FS$310,98,FALSE)),"",VLOOKUP($B391,'[2]1516 Exp_Rev Access'!$F$7:$FS$310,98,FALSE))</f>
        <v>0</v>
      </c>
      <c r="DP391" s="90">
        <f>IF(ISNA(VLOOKUP($B391,'[2]1516 Exp_Rev Access'!$F$7:$FS$310,99,FALSE)),"",VLOOKUP($B391,'[2]1516 Exp_Rev Access'!$F$7:$FS$310,99,FALSE))</f>
        <v>0</v>
      </c>
      <c r="DQ391" s="90">
        <f>IF(ISNA(VLOOKUP($B391,'[2]1516 Exp_Rev Access'!$F$7:$FS$310,100,FALSE)),"",VLOOKUP($B391,'[2]1516 Exp_Rev Access'!$F$7:$FS$310,100,FALSE))</f>
        <v>0</v>
      </c>
      <c r="DR391" s="90">
        <f>IF(ISNA(VLOOKUP($B391,'[2]1516 Exp_Rev Access'!$F$7:$FS$310,101,FALSE)),"",VLOOKUP($B391,'[2]1516 Exp_Rev Access'!$F$7:$FS$310,101,FALSE))</f>
        <v>0</v>
      </c>
      <c r="DS391" s="90">
        <f>IF(ISNA(VLOOKUP($B391,'[2]1516 Exp_Rev Access'!$F$7:$FS$310,102,FALSE)),"",VLOOKUP($B391,'[2]1516 Exp_Rev Access'!$F$7:$FS$310,102,FALSE))</f>
        <v>0</v>
      </c>
      <c r="DT391" s="90">
        <f>IF(ISNA(VLOOKUP($B391,'[2]1516 Exp_Rev Access'!$F$7:$FS$310,103,FALSE)),"",VLOOKUP($B391,'[2]1516 Exp_Rev Access'!$F$7:$FS$310,103,FALSE))</f>
        <v>0</v>
      </c>
      <c r="DU391" s="90">
        <f>IF(ISNA(VLOOKUP($B391,'[2]1516 Exp_Rev Access'!$F$7:$FS$310,104,FALSE)),"",VLOOKUP($B391,'[2]1516 Exp_Rev Access'!$F$7:$FS$310,104,FALSE))</f>
        <v>0</v>
      </c>
      <c r="DV391" s="90">
        <f>IF(ISNA(VLOOKUP($B391,'[2]1516 Exp_Rev Access'!$F$7:$FS$310,105,FALSE)),"",VLOOKUP($B391,'[2]1516 Exp_Rev Access'!$F$7:$FS$310,105,FALSE))</f>
        <v>0</v>
      </c>
      <c r="DW391" s="90">
        <f>IF(ISNA(VLOOKUP($B391,'[2]1516 Exp_Rev Access'!$F$7:$FS$310,106,FALSE)),"",VLOOKUP($B391,'[2]1516 Exp_Rev Access'!$F$7:$FS$310,106,FALSE))</f>
        <v>0</v>
      </c>
      <c r="DX391" s="90">
        <f>IF(ISNA(VLOOKUP($B391,'[2]1516 Exp_Rev Access'!$F$7:$FS$310,107,FALSE)),"",VLOOKUP($B391,'[2]1516 Exp_Rev Access'!$F$7:$FS$310,107,FALSE))</f>
        <v>0</v>
      </c>
      <c r="DY391" s="90">
        <f>IF(ISNA(VLOOKUP($B391,'[2]1516 Exp_Rev Access'!$F$7:$FS$310,108,FALSE)),"",VLOOKUP($B391,'[2]1516 Exp_Rev Access'!$F$7:$FS$310,108,FALSE))</f>
        <v>0</v>
      </c>
      <c r="DZ391" s="90">
        <f>IF(ISNA(VLOOKUP($B391,'[2]1516 Exp_Rev Access'!$F$7:$FS$310,109,FALSE)),"",VLOOKUP($B391,'[2]1516 Exp_Rev Access'!$F$7:$FS$310,109,FALSE))</f>
        <v>0</v>
      </c>
      <c r="EA391" s="90">
        <f>IF(ISNA(VLOOKUP($B391,'[2]1516 Exp_Rev Access'!$F$7:$FS$310,110,FALSE)),"",VLOOKUP($B391,'[2]1516 Exp_Rev Access'!$F$7:$FS$310,110,FALSE))</f>
        <v>0</v>
      </c>
      <c r="EB391" s="90">
        <f>IF(ISNA(VLOOKUP($B391,'[2]1516 Exp_Rev Access'!$F$7:$FS$310,111,FALSE)),"",VLOOKUP($B391,'[2]1516 Exp_Rev Access'!$F$7:$FS$310,111,FALSE))</f>
        <v>0</v>
      </c>
      <c r="EC391" s="90">
        <f>IF(ISNA(VLOOKUP($B391,'[2]1516 Exp_Rev Access'!$F$7:$FS$310,112,FALSE)),"",VLOOKUP($B391,'[2]1516 Exp_Rev Access'!$F$7:$FS$310,112,FALSE))</f>
        <v>0</v>
      </c>
      <c r="ED391" s="90">
        <f>IF(ISNA(VLOOKUP($B391,'[2]1516 Exp_Rev Access'!$F$7:$FS$310,113,FALSE)),"",VLOOKUP($B391,'[2]1516 Exp_Rev Access'!$F$7:$FS$310,113,FALSE))</f>
        <v>0</v>
      </c>
      <c r="EE391" s="90">
        <f>IF(ISNA(VLOOKUP($B391,'[2]1516 Exp_Rev Access'!$F$7:$FS$310,114,FALSE)),"",VLOOKUP($B391,'[2]1516 Exp_Rev Access'!$F$7:$FS$310,114,FALSE))</f>
        <v>0</v>
      </c>
      <c r="EF391" s="90">
        <f>IF(ISNA(VLOOKUP($B391,'[2]1516 Exp_Rev Access'!$F$7:$FS$310,115,FALSE)),"",VLOOKUP($B391,'[2]1516 Exp_Rev Access'!$F$7:$FS$310,115,FALSE))</f>
        <v>0</v>
      </c>
      <c r="EG391" s="90">
        <f>IF(ISNA(VLOOKUP($B391,'[2]1516 Exp_Rev Access'!$F$7:$FS$310,116,FALSE)),"",VLOOKUP($B391,'[2]1516 Exp_Rev Access'!$F$7:$FS$310,116,FALSE))</f>
        <v>0</v>
      </c>
      <c r="EH391" s="90">
        <f>IF(ISNA(VLOOKUP($B391,'[2]1516 Exp_Rev Access'!$F$7:$FS$310,117,FALSE)),"",VLOOKUP($B391,'[2]1516 Exp_Rev Access'!$F$7:$FS$310,117,FALSE))</f>
        <v>0</v>
      </c>
      <c r="EI391" s="90">
        <f>IF(ISNA(VLOOKUP($B391,'[2]1516 Exp_Rev Access'!$F$7:$FS$310,118,FALSE)),"",VLOOKUP($B391,'[2]1516 Exp_Rev Access'!$F$7:$FS$310,118,FALSE))</f>
        <v>0</v>
      </c>
      <c r="EJ391" s="90">
        <f>IF(ISNA(VLOOKUP($B391,'[2]1516 Exp_Rev Access'!$F$7:$FS$310,119,FALSE)),"",VLOOKUP($B391,'[2]1516 Exp_Rev Access'!$F$7:$FS$310,119,FALSE))</f>
        <v>0</v>
      </c>
      <c r="EK391" s="90">
        <f>IF(ISNA(VLOOKUP($B391,'[2]1516 Exp_Rev Access'!$F$7:$FS$310,120,FALSE)),"",VLOOKUP($B391,'[2]1516 Exp_Rev Access'!$F$7:$FS$310,120,FALSE))</f>
        <v>0</v>
      </c>
      <c r="EL391" s="90">
        <f>IF(ISNA(VLOOKUP($B391,'[2]1516 Exp_Rev Access'!$F$7:$FS$310,121,FALSE)),"",VLOOKUP($B391,'[2]1516 Exp_Rev Access'!$F$7:$FS$310,121,FALSE))</f>
        <v>0</v>
      </c>
      <c r="EM391" s="90">
        <f>IF(ISNA(VLOOKUP($B391,'[2]1516 Exp_Rev Access'!$F$7:$FS$310,122,FALSE)),"",VLOOKUP($B391,'[2]1516 Exp_Rev Access'!$F$7:$FS$310,122,FALSE))</f>
        <v>0</v>
      </c>
      <c r="EN391" s="90">
        <f>IF(ISNA(VLOOKUP($B391,'[2]1516 Exp_Rev Access'!$F$7:$FS$310,123,FALSE)),"",VLOOKUP($B391,'[2]1516 Exp_Rev Access'!$F$7:$FS$310,123,FALSE))</f>
        <v>0</v>
      </c>
      <c r="EO391" s="90">
        <f>IF(ISNA(VLOOKUP($B391,'[2]1516 Exp_Rev Access'!$F$7:$FS$310,124,FALSE)),"",VLOOKUP($B391,'[2]1516 Exp_Rev Access'!$F$7:$FS$310,124,FALSE))</f>
        <v>0</v>
      </c>
      <c r="EP391" s="90">
        <f>IF(ISNA(VLOOKUP($B391,'[2]1516 Exp_Rev Access'!$F$7:$FS$310,125,FALSE)),"",VLOOKUP($B391,'[2]1516 Exp_Rev Access'!$F$7:$FS$310,125,FALSE))</f>
        <v>0</v>
      </c>
      <c r="EQ391" s="90">
        <f>IF(ISNA(VLOOKUP($B391,'[2]1516 Exp_Rev Access'!$F$7:$FS$310,126,FALSE)),"",VLOOKUP($B391,'[2]1516 Exp_Rev Access'!$F$7:$FS$310,126,FALSE))</f>
        <v>0</v>
      </c>
      <c r="ER391" s="90">
        <f>IF(ISNA(VLOOKUP($B391,'[2]1516 Exp_Rev Access'!$F$7:$FS$310,127,FALSE)),"",VLOOKUP($B391,'[2]1516 Exp_Rev Access'!$F$7:$FS$310,127,FALSE))</f>
        <v>0</v>
      </c>
      <c r="ES391" s="90">
        <f>IF(ISNA(VLOOKUP($B391,'[2]1516 Exp_Rev Access'!$F$7:$FS$310,128,FALSE)),"",VLOOKUP($B391,'[2]1516 Exp_Rev Access'!$F$7:$FS$310,128,FALSE))</f>
        <v>0</v>
      </c>
      <c r="ET391" s="90">
        <f>IF(ISNA(VLOOKUP($B391,'[2]1516 Exp_Rev Access'!$F$7:$FS$310,129,FALSE)),"",VLOOKUP($B391,'[2]1516 Exp_Rev Access'!$F$7:$FS$310,129,FALSE))</f>
        <v>0</v>
      </c>
      <c r="EU391" s="90">
        <f>IF(ISNA(VLOOKUP($B391,'[2]1516 Exp_Rev Access'!$F$7:$FS$310,130,FALSE)),"",VLOOKUP($B391,'[2]1516 Exp_Rev Access'!$F$7:$FS$310,130,FALSE))</f>
        <v>0</v>
      </c>
      <c r="EV391" s="90">
        <f>IF(ISNA(VLOOKUP($B391,'[2]1516 Exp_Rev Access'!$F$7:$FS$310,131,FALSE)),"",VLOOKUP($B391,'[2]1516 Exp_Rev Access'!$F$7:$FS$310,131,FALSE))</f>
        <v>0</v>
      </c>
      <c r="EW391" s="90">
        <f>IF(ISNA(VLOOKUP($B391,'[2]1516 Exp_Rev Access'!$F$7:$FS$310,132,FALSE)),"",VLOOKUP($B391,'[2]1516 Exp_Rev Access'!$F$7:$FS$310,132,FALSE))</f>
        <v>0</v>
      </c>
      <c r="EX391" s="90">
        <f>IF(ISNA(VLOOKUP($B391,'[2]1516 Exp_Rev Access'!$F$7:$FS$310,133,FALSE)),"",VLOOKUP($B391,'[2]1516 Exp_Rev Access'!$F$7:$FS$310,133,FALSE))</f>
        <v>0</v>
      </c>
      <c r="EY391" s="90">
        <f>IF(ISNA(VLOOKUP($B391,'[2]1516 Exp_Rev Access'!$F$7:$FS$310,134,FALSE)),"",VLOOKUP($B391,'[2]1516 Exp_Rev Access'!$F$7:$FS$310,134,FALSE))</f>
        <v>0</v>
      </c>
      <c r="EZ391" s="90">
        <f>IF(ISNA(VLOOKUP($B391,'[2]1516 Exp_Rev Access'!$F$7:$FS$310,135,FALSE)),"",VLOOKUP($B391,'[2]1516 Exp_Rev Access'!$F$7:$FS$310,135,FALSE))</f>
        <v>0</v>
      </c>
      <c r="FA391" s="90">
        <f>IF(ISNA(VLOOKUP($B391,'[2]1516 Exp_Rev Access'!$F$7:$FS$310,136,FALSE)),"",VLOOKUP($B391,'[2]1516 Exp_Rev Access'!$F$7:$FS$310,136,FALSE))</f>
        <v>0</v>
      </c>
      <c r="FB391" s="90">
        <f>IF(ISNA(VLOOKUP($B391,'[2]1516 Exp_Rev Access'!$F$7:$FS$310,137,FALSE)),"",VLOOKUP($B391,'[2]1516 Exp_Rev Access'!$F$7:$FS$310,137,FALSE))</f>
        <v>0</v>
      </c>
      <c r="FC391" s="90">
        <f>IF(ISNA(VLOOKUP($B391,'[2]1516 Exp_Rev Access'!$F$7:$FS$310,138,FALSE)),"",VLOOKUP($B391,'[2]1516 Exp_Rev Access'!$F$7:$FS$310,138,FALSE))</f>
        <v>1000</v>
      </c>
      <c r="FD391" s="90">
        <f>IF(ISNA(VLOOKUP($B391,'[2]1516 Exp_Rev Access'!$F$7:$FS$310,139,FALSE)),"",VLOOKUP($B391,'[2]1516 Exp_Rev Access'!$F$7:$FS$310,139,FALSE))</f>
        <v>0</v>
      </c>
      <c r="FE391" s="90">
        <f>IF(ISNA(VLOOKUP($B391,'[2]1516 Exp_Rev Access'!$F$7:$FS$310,140,FALSE)),"",VLOOKUP($B391,'[2]1516 Exp_Rev Access'!$F$7:$FS$310,140,FALSE))</f>
        <v>0</v>
      </c>
      <c r="FF391" s="90">
        <f>IF(ISNA(VLOOKUP($B391,'[2]1516 Exp_Rev Access'!$F$7:$FS$310,141,FALSE)),"",VLOOKUP($B391,'[2]1516 Exp_Rev Access'!$F$7:$FS$310,141,FALSE))</f>
        <v>0</v>
      </c>
      <c r="FG391" s="90">
        <f>IF(ISNA(VLOOKUP($B391,'[2]1516 Exp_Rev Access'!$F$7:$FS$310,142,FALSE)),"",VLOOKUP($B391,'[2]1516 Exp_Rev Access'!$F$7:$FS$310,142,FALSE))</f>
        <v>0</v>
      </c>
      <c r="FH391" s="90">
        <f>IF(ISNA(VLOOKUP($B391,'[2]1516 Exp_Rev Access'!$F$7:$FS$310,143,FALSE)),"",VLOOKUP($B391,'[2]1516 Exp_Rev Access'!$F$7:$FS$310,143,FALSE))</f>
        <v>0</v>
      </c>
      <c r="FI391" s="90">
        <f>IF(ISNA(VLOOKUP($B391,'[2]1516 Exp_Rev Access'!$F$7:$FS$310,144,FALSE)),"",VLOOKUP($B391,'[2]1516 Exp_Rev Access'!$F$7:$FS$310,144,FALSE))</f>
        <v>0</v>
      </c>
      <c r="FJ391" s="90">
        <f>IF(ISNA(VLOOKUP($B391,'[2]1516 Exp_Rev Access'!$F$7:$FS$310,145,FALSE)),"",VLOOKUP($B391,'[2]1516 Exp_Rev Access'!$F$7:$FS$310,145,FALSE))</f>
        <v>0</v>
      </c>
      <c r="FK391" s="90">
        <f>IF(ISNA(VLOOKUP($B391,'[2]1516 Exp_Rev Access'!$F$7:$FS$310,146,FALSE)),"",VLOOKUP($B391,'[2]1516 Exp_Rev Access'!$F$7:$FS$310,146,FALSE))</f>
        <v>0</v>
      </c>
      <c r="FL391" s="90">
        <f>IF(ISNA(VLOOKUP($B391,'[2]1516 Exp_Rev Access'!$F$7:$FS$310,1147,FALSE)),"",VLOOKUP($B391,'[2]1516 Exp_Rev Access'!$F$7:$FS$310,147,FALSE))</f>
        <v>0</v>
      </c>
      <c r="FM391" s="90">
        <f>IF(ISNA(VLOOKUP($B391,'[2]1516 Exp_Rev Access'!$F$7:$FS$310,148,FALSE)),"",VLOOKUP($B391,'[2]1516 Exp_Rev Access'!$F$7:$FS$310,148,FALSE))</f>
        <v>0</v>
      </c>
      <c r="FN391" s="90">
        <f>IF(ISNA(VLOOKUP($B391,'[2]1516 Exp_Rev Access'!$F$7:$FS$310,149,FALSE)),"",VLOOKUP($B391,'[2]1516 Exp_Rev Access'!$F$7:$FS$310,149,FALSE))</f>
        <v>0</v>
      </c>
      <c r="FO391" s="90">
        <f>IF(ISNA(VLOOKUP($B391,'[2]1516 Exp_Rev Access'!$F$7:$FS$310,150,FALSE)),"",VLOOKUP($B391,'[2]1516 Exp_Rev Access'!$F$7:$FS$310,150,FALSE))</f>
        <v>0</v>
      </c>
      <c r="FP391" s="90">
        <f>IF(ISNA(VLOOKUP($B391,'[2]1516 Exp_Rev Access'!$F$7:$FS$310,151,FALSE)),"",VLOOKUP($B391,'[2]1516 Exp_Rev Access'!$F$7:$FS$310,151,FALSE))</f>
        <v>0</v>
      </c>
      <c r="FQ391" s="90">
        <f>IF(ISNA(VLOOKUP($B391,'[2]1516 Exp_Rev Access'!$F$7:$FS$310,152,FALSE)),"",VLOOKUP($B391,'[2]1516 Exp_Rev Access'!$F$7:$FS$310,152,FALSE))</f>
        <v>0</v>
      </c>
      <c r="FR391" s="90">
        <f>IF(ISNA(VLOOKUP($B391,'[2]1516 Exp_Rev Access'!$F$7:$FS$310,153,FALSE)),"",VLOOKUP($B391,'[2]1516 Exp_Rev Access'!$F$7:$FS$310,153,FALSE))</f>
        <v>3698.44</v>
      </c>
      <c r="FS391" s="53">
        <f t="shared" si="965"/>
        <v>52100.66</v>
      </c>
      <c r="FT391" s="92">
        <f t="shared" si="966"/>
        <v>6.7375770642643301E-2</v>
      </c>
      <c r="FU391" s="116">
        <f t="shared" si="967"/>
        <v>1675.2623794212218</v>
      </c>
      <c r="FV391" s="90">
        <f>IF(ISNA(VLOOKUP($B391,'[2]1516 Exp_Rev Access'!$F$7:$FS$310,154,FALSE)),"",VLOOKUP($B391,'[2]1516 Exp_Rev Access'!$F$7:$FS$310,154,FALSE))</f>
        <v>0</v>
      </c>
      <c r="FW391" s="90">
        <f>IF(ISNA(VLOOKUP($B391,'[2]1516 Exp_Rev Access'!$F$7:$FS$310,155,FALSE)),"",VLOOKUP($B391,'[2]1516 Exp_Rev Access'!$F$7:$FS$310,155,FALSE))</f>
        <v>0</v>
      </c>
      <c r="FX391" s="90">
        <f>IF(ISNA(VLOOKUP($B391,'[2]1516 Exp_Rev Access'!$F$7:$FS$310,156,FALSE)),"",VLOOKUP($B391,'[2]1516 Exp_Rev Access'!$F$7:$FS$310,156,FALSE))</f>
        <v>0</v>
      </c>
      <c r="FY391" s="90">
        <f>IF(ISNA(VLOOKUP($B391,'[2]1516 Exp_Rev Access'!$F$7:$FS$310,157,FALSE)),"",VLOOKUP($B391,'[2]1516 Exp_Rev Access'!$F$7:$FS$310,157,FALSE))</f>
        <v>0</v>
      </c>
      <c r="FZ391" s="90">
        <f>IF(ISNA(VLOOKUP($B391,'[2]1516 Exp_Rev Access'!$F$7:$FS$310,158,FALSE)),"",VLOOKUP($B391,'[2]1516 Exp_Rev Access'!$F$7:$FS$310,158,FALSE))</f>
        <v>0</v>
      </c>
      <c r="GA391" s="90">
        <f>IF(ISNA(VLOOKUP($B391,'[2]1516 Exp_Rev Access'!$F$7:$FS$310,159,FALSE)),"",VLOOKUP($B391,'[2]1516 Exp_Rev Access'!$F$7:$FS$310,159,FALSE))</f>
        <v>0</v>
      </c>
      <c r="GB391" s="90">
        <f>IF(ISNA(VLOOKUP($B391,'[2]1516 Exp_Rev Access'!$F$7:$FS$310,160,FALSE)),"",VLOOKUP($B391,'[2]1516 Exp_Rev Access'!$F$7:$FS$310,160,FALSE))</f>
        <v>91.34</v>
      </c>
      <c r="GC391" s="90">
        <f>IF(ISNA(VLOOKUP($B391,'[2]1516 Exp_Rev Access'!$F$7:$FS$310,161,FALSE)),"",VLOOKUP($B391,'[2]1516 Exp_Rev Access'!$F$7:$FS$310,161,FALSE))</f>
        <v>22.44</v>
      </c>
      <c r="GD391" s="90">
        <f>IF(ISNA(VLOOKUP($B391,'[2]1516 Exp_Rev Access'!$F$7:$FS$310,162,FALSE)),"",VLOOKUP($B391,'[2]1516 Exp_Rev Access'!$F$7:$FS$310,162,FALSE))</f>
        <v>0</v>
      </c>
      <c r="GE391" s="90">
        <f>IF(ISNA(VLOOKUP($B391,'[2]1516 Exp_Rev Access'!$F$7:$FS$310,163,FALSE)),"",VLOOKUP($B391,'[2]1516 Exp_Rev Access'!$F$7:$FS$310,163,FALSE))</f>
        <v>0</v>
      </c>
      <c r="GF391" s="90">
        <f>IF(ISNA(VLOOKUP($B391,'[2]1516 Exp_Rev Access'!$F$7:$FS$310,164,FALSE)),"",VLOOKUP($B391,'[2]1516 Exp_Rev Access'!$F$7:$FS$310,164,FALSE))</f>
        <v>0</v>
      </c>
      <c r="GG391" s="90">
        <f>IF(ISNA(VLOOKUP($B391,'[2]1516 Exp_Rev Access'!$F$7:$FS$310,165,FALSE)),"",VLOOKUP($B391,'[2]1516 Exp_Rev Access'!$F$7:$FS$310,165,FALSE))</f>
        <v>0</v>
      </c>
      <c r="GH391" s="90">
        <f>IF(ISNA(VLOOKUP($B391,'[2]1516 Exp_Rev Access'!$F$7:$FS$310,166,FALSE)),"",VLOOKUP($B391,'[2]1516 Exp_Rev Access'!$F$7:$FS$310,166,FALSE))</f>
        <v>0</v>
      </c>
      <c r="GI391" s="90">
        <f>IF(ISNA(VLOOKUP($B391,'[2]1516 Exp_Rev Access'!$F$7:$FS$310,167,FALSE)),"",VLOOKUP($B391,'[2]1516 Exp_Rev Access'!$F$7:$FS$310,167,FALSE))</f>
        <v>0</v>
      </c>
      <c r="GJ391" s="90">
        <f>IF(ISNA(VLOOKUP($B391,'[2]1516 Exp_Rev Access'!$F$7:$FS$310,168,FALSE)),"",VLOOKUP($B391,'[2]1516 Exp_Rev Access'!$F$7:$FS$310,168,FALSE))</f>
        <v>0</v>
      </c>
      <c r="GK391" s="90">
        <f>IF(ISNA(VLOOKUP($B391,'[2]1516 Exp_Rev Access'!$F$7:$FS$310,169,FALSE)),"",VLOOKUP($B391,'[2]1516 Exp_Rev Access'!$F$7:$FS$310,169,FALSE))</f>
        <v>0</v>
      </c>
      <c r="GL391" s="90">
        <f>IF(ISNA(VLOOKUP($B391,'[2]1516 Exp_Rev Access'!$F$7:$FS$310,170,FALSE)),"",VLOOKUP($B391,'[2]1516 Exp_Rev Access'!$F$7:$FS$310,170,FALSE))</f>
        <v>60.38</v>
      </c>
      <c r="GM391" s="90">
        <f>IF(ISNA(VLOOKUP($B391,'[2]1516 Exp_Rev Access'!$F$7:$FT$310,171,FALSE)),"",VLOOKUP($B391,'[2]1516 Exp_Rev Access'!$F$7:$FT$310,171,FALSE))</f>
        <v>0</v>
      </c>
      <c r="GN391" s="90">
        <f>IF(ISNA(VLOOKUP($B391,'[2]1516 Exp_Rev Access'!$F$7:$FU$310,172,FALSE)),"",VLOOKUP($B391,'[2]1516 Exp_Rev Access'!$F$7:$FU$310,172,FALSE))</f>
        <v>0</v>
      </c>
      <c r="GO391" s="90">
        <f>IF(ISNA(VLOOKUP($B391,'[2]1516 Exp_Rev Access'!$F$7:$FV$310,173,FALSE)),"",VLOOKUP($B391,'[2]1516 Exp_Rev Access'!$F$7:$FV$310,173,FALSE))</f>
        <v>0</v>
      </c>
      <c r="GP391" s="90">
        <f>IF(ISNA(VLOOKUP($B391,'[2]1516 Exp_Rev Access'!$F$7:$GA$310,174,FALSE)),"",VLOOKUP($B391,'[2]1516 Exp_Rev Access'!$F$7:$GA$310,174,FALSE))</f>
        <v>0</v>
      </c>
      <c r="GQ391" s="90">
        <f>IF(ISNA(VLOOKUP($B391,'[2]1516 Exp_Rev Access'!$F$7:$GA$310,175,FALSE)),"",VLOOKUP($B391,'[2]1516 Exp_Rev Access'!$F$7:$GA$310,175,FALSE))</f>
        <v>0</v>
      </c>
      <c r="GR391" s="90">
        <f>IF(ISNA(VLOOKUP($B391,'[2]1516 Exp_Rev Access'!$F$7:$GA$310,176,FALSE)),"",VLOOKUP($B391,'[2]1516 Exp_Rev Access'!$F$7:$GA$310,176,FALSE))</f>
        <v>0</v>
      </c>
      <c r="GS391" s="90">
        <f>IF(ISNA(VLOOKUP($B391,'[2]1516 Exp_Rev Access'!$F$7:$GA$310,177,FALSE)),"",VLOOKUP($B391,'[2]1516 Exp_Rev Access'!$F$7:$GA$310,177,FALSE))</f>
        <v>0</v>
      </c>
      <c r="GT391" s="90">
        <f>IF(ISNA(VLOOKUP($B391,'[2]1516 Exp_Rev Access'!$F$7:$GA$310,178,FALSE)),"",VLOOKUP($B391,'[2]1516 Exp_Rev Access'!$F$7:$GA$310,178,FALSE))</f>
        <v>0</v>
      </c>
      <c r="GU391" s="53">
        <f t="shared" si="968"/>
        <v>174.16</v>
      </c>
      <c r="GV391" s="92">
        <f t="shared" ref="GV391:GV403" si="970">GU391/E391</f>
        <v>2.252210282004634E-4</v>
      </c>
      <c r="GW391" s="96">
        <f t="shared" si="969"/>
        <v>5.6</v>
      </c>
    </row>
    <row r="392" spans="1:222" x14ac:dyDescent="0.2">
      <c r="B392" s="87" t="s">
        <v>757</v>
      </c>
      <c r="C392" s="87" t="s">
        <v>758</v>
      </c>
      <c r="D392" s="88">
        <f>IF(ISNA(VLOOKUP($B392,'[2]1516 enrollment_Rev_Exp by size'!$A$6:$C$325,3,FALSE)),"",VLOOKUP($B392,'[2]1516 enrollment_Rev_Exp by size'!$A$6:$C$325,3,FALSE))</f>
        <v>214.68000000000004</v>
      </c>
      <c r="E392" s="89">
        <v>3454940.7</v>
      </c>
      <c r="F392" s="67">
        <f t="shared" si="949"/>
        <v>3454940.6999999997</v>
      </c>
      <c r="G392" s="67">
        <f t="shared" si="950"/>
        <v>0</v>
      </c>
      <c r="H392" s="90">
        <f>IF(ISNA(VLOOKUP($B392,'[2]1516 Exp_Rev Access'!$F$7:$FS$310,2,FALSE)),"",VLOOKUP($B392,'[2]1516 Exp_Rev Access'!$F$7:$FS$310,2,FALSE))</f>
        <v>335798</v>
      </c>
      <c r="I392" s="90">
        <f>IF(ISNA(VLOOKUP($B392,'[2]1516 Exp_Rev Access'!$F$7:$FS$310,3,FALSE)),"",VLOOKUP($B392,'[2]1516 Exp_Rev Access'!$F$7:$FS$310,3,FALSE))</f>
        <v>0</v>
      </c>
      <c r="J392" s="90">
        <f>IF(ISNA(VLOOKUP($B392,'[2]1516 Exp_Rev Access'!$F$7:$FS$310,4,FALSE)),"",VLOOKUP($B392,'[2]1516 Exp_Rev Access'!$F$7:$FS$310,4,FALSE))</f>
        <v>0</v>
      </c>
      <c r="K392" s="90">
        <f>IF(ISNA(VLOOKUP($B392,'[2]1516 Exp_Rev Access'!$F$7:$FS$310,5,FALSE)),"-",VLOOKUP($B392,'[2]1516 Exp_Rev Access'!$F$7:$FS$310,5,FALSE))</f>
        <v>0</v>
      </c>
      <c r="L392" s="90">
        <f>IF(ISNA(VLOOKUP($B392,'[2]1516 Exp_Rev Access'!$F$7:$FS$310,6,FALSE)),"",VLOOKUP($B392,'[2]1516 Exp_Rev Access'!$F$7:$FS$310,6,FALSE))</f>
        <v>0</v>
      </c>
      <c r="M392" s="90">
        <f>IF(ISNA(VLOOKUP($B392,'[2]1516 Exp_Rev Access'!$F$7:$FS$310,7,FALSE)),"",VLOOKUP($B392,'[2]1516 Exp_Rev Access'!$F$7:$FS$310,7,FALSE))</f>
        <v>0</v>
      </c>
      <c r="N392" s="53">
        <f t="shared" si="951"/>
        <v>335798</v>
      </c>
      <c r="O392" s="91">
        <f t="shared" si="952"/>
        <v>9.7193563987943404E-2</v>
      </c>
      <c r="P392" s="53">
        <f t="shared" si="953"/>
        <v>1564.1792435252466</v>
      </c>
      <c r="Q392" s="90">
        <f>IF(ISNA(VLOOKUP($B392,'[2]1516 Exp_Rev Access'!$F$7:$FS$310,8,FALSE)),"",VLOOKUP($B392,'[2]1516 Exp_Rev Access'!$F$7:$FS$310,8,FALSE))</f>
        <v>0</v>
      </c>
      <c r="R392" s="90">
        <f>IF(ISNA(VLOOKUP($B392,'[2]1516 Exp_Rev Access'!$F$7:$FS$310,9,FALSE)),"",VLOOKUP($B392,'[2]1516 Exp_Rev Access'!$F$7:$FS$310,9,FALSE))</f>
        <v>0</v>
      </c>
      <c r="S392" s="90">
        <f>IF(ISNA(VLOOKUP($B392,'[2]1516 Exp_Rev Access'!$F$7:$FS$310,10,FALSE)),"",VLOOKUP($B392,'[2]1516 Exp_Rev Access'!$F$7:$FS$310,10,FALSE))</f>
        <v>0</v>
      </c>
      <c r="T392" s="90">
        <f>IF(ISNA(VLOOKUP($B392,'[2]1516 Exp_Rev Access'!$F$7:$FS$310,11,FALSE)),"",VLOOKUP($B392,'[2]1516 Exp_Rev Access'!$F$7:$FS$310,11,FALSE))</f>
        <v>0</v>
      </c>
      <c r="U392" s="90">
        <f>IF(ISNA(VLOOKUP($B392,'[2]1516 Exp_Rev Access'!$F$7:$FS$310,12,FALSE)),"",VLOOKUP($B392,'[2]1516 Exp_Rev Access'!$F$7:$FS$310,12,FALSE))</f>
        <v>0</v>
      </c>
      <c r="V392" s="90">
        <f>IF(ISNA(VLOOKUP($B392,'[2]1516 Exp_Rev Access'!$F$7:$FS$310,13,FALSE)),"",VLOOKUP($B392,'[2]1516 Exp_Rev Access'!$F$7:$FS$310,13,FALSE))</f>
        <v>0</v>
      </c>
      <c r="W392" s="90">
        <f>IF(ISNA(VLOOKUP($B392,'[2]1516 Exp_Rev Access'!$F$7:$FS$310,14,FALSE)),"",VLOOKUP($B392,'[2]1516 Exp_Rev Access'!$F$7:$FS$310,14,FALSE))</f>
        <v>0</v>
      </c>
      <c r="X392" s="90">
        <f>IF(ISNA(VLOOKUP($B392,'[2]1516 Exp_Rev Access'!$F$7:$FS$310,15,FALSE)),"",VLOOKUP($B392,'[2]1516 Exp_Rev Access'!$F$7:$FS$310,15,FALSE))</f>
        <v>14530</v>
      </c>
      <c r="Y392" s="90">
        <f>IF(ISNA(VLOOKUP($B392,'[2]1516 Exp_Rev Access'!$F$7:$FS$310,16,FALSE)),"",VLOOKUP($B392,'[2]1516 Exp_Rev Access'!$F$7:$FS$310,16,FALSE))</f>
        <v>676</v>
      </c>
      <c r="Z392" s="90">
        <f>IF(ISNA(VLOOKUP($B392,'[2]1516 Exp_Rev Access'!$F$7:$FS$310,17,FALSE)),"",VLOOKUP($B392,'[2]1516 Exp_Rev Access'!$F$7:$FS$310,17,FALSE))</f>
        <v>0</v>
      </c>
      <c r="AA392" s="90">
        <f>IF(ISNA(VLOOKUP($B392,'[2]1516 Exp_Rev Access'!$F$7:$FS$310,18,FALSE)),"",VLOOKUP($B392,'[2]1516 Exp_Rev Access'!$F$7:$FS$310,18,FALSE))</f>
        <v>0</v>
      </c>
      <c r="AB392" s="90">
        <f>IF(ISNA(VLOOKUP($B392,'[2]1516 Exp_Rev Access'!$F$7:$FS$310,19,FALSE)),"",VLOOKUP($B392,'[2]1516 Exp_Rev Access'!$F$7:$FS$310,19,FALSE))</f>
        <v>0</v>
      </c>
      <c r="AC392" s="90">
        <f>IF(ISNA(VLOOKUP($B392,'[2]1516 Exp_Rev Access'!$F$7:$FS$310,20,FALSE)),"",VLOOKUP($B392,'[2]1516 Exp_Rev Access'!$F$7:$FS$310,20,FALSE))</f>
        <v>1706.6</v>
      </c>
      <c r="AD392" s="90">
        <f>IF(ISNA(VLOOKUP($B392,'[2]1516 Exp_Rev Access'!$F$7:$FS$310,21,FALSE)),"",VLOOKUP($B392,'[2]1516 Exp_Rev Access'!$F$7:$FS$310,21,FALSE))</f>
        <v>24806.2</v>
      </c>
      <c r="AE392" s="90">
        <f>IF(ISNA(VLOOKUP($B392,'[2]1516 Exp_Rev Access'!$F$7:$FS$310,22,FALSE)),"",VLOOKUP($B392,'[2]1516 Exp_Rev Access'!$F$7:$FS$310,22,FALSE))</f>
        <v>652.72</v>
      </c>
      <c r="AF392" s="90">
        <f>IF(ISNA(VLOOKUP($B392,'[2]1516 Exp_Rev Access'!$F$7:$FS$310,23,FALSE)),"",VLOOKUP($B392,'[2]1516 Exp_Rev Access'!$F$7:$FS$310,23,FALSE))</f>
        <v>0</v>
      </c>
      <c r="AG392" s="90">
        <f>IF(ISNA(VLOOKUP($B392,'[2]1516 Exp_Rev Access'!$F$7:$FS$310,24,FALSE)),"",VLOOKUP($B392,'[2]1516 Exp_Rev Access'!$F$7:$FS$310,24,FALSE))</f>
        <v>16615</v>
      </c>
      <c r="AH392" s="90">
        <f>IF(ISNA(VLOOKUP($B392,'[2]1516 Exp_Rev Access'!$F$7:$FS$310,25,FALSE)),"",VLOOKUP($B392,'[2]1516 Exp_Rev Access'!$F$7:$FS$310,25,FALSE))</f>
        <v>70.3</v>
      </c>
      <c r="AI392" s="90">
        <f>IF(ISNA(VLOOKUP($B392,'[2]1516 Exp_Rev Access'!$F$7:$FS$310,26,FALSE)),"",VLOOKUP($B392,'[2]1516 Exp_Rev Access'!$F$7:$FS$310,26,FALSE))</f>
        <v>180</v>
      </c>
      <c r="AJ392" s="90">
        <f>IF(ISNA(VLOOKUP($B392,'[2]1516 Exp_Rev Access'!$F$7:$FS$310,27,FALSE)),"",VLOOKUP($B392,'[2]1516 Exp_Rev Access'!$F$7:$FS$310,27,FALSE))</f>
        <v>0</v>
      </c>
      <c r="AK392" s="90">
        <f>IF(ISNA(VLOOKUP($B392,'[2]1516 Exp_Rev Access'!$F$7:$FS$310,28,FALSE)),"",VLOOKUP($B392,'[2]1516 Exp_Rev Access'!$F$7:$FS$310,28,FALSE))</f>
        <v>0</v>
      </c>
      <c r="AL392" s="90">
        <f>IF(ISNA(VLOOKUP($B392,'[2]1516 Exp_Rev Access'!$F$7:$FS$310,29,FALSE)),"",VLOOKUP($B392,'[2]1516 Exp_Rev Access'!$F$7:$FS$310,29,FALSE))</f>
        <v>7296</v>
      </c>
      <c r="AM392" s="53">
        <f t="shared" si="954"/>
        <v>66532.820000000007</v>
      </c>
      <c r="AN392" s="92">
        <f t="shared" si="955"/>
        <v>1.9257297238126258E-2</v>
      </c>
      <c r="AO392" s="68">
        <f t="shared" si="956"/>
        <v>309.91624743804732</v>
      </c>
      <c r="AP392" s="90">
        <f>IF(ISNA(VLOOKUP($B392,'[2]1516 Exp_Rev Access'!$F$7:$FS$310,30,FALSE)),"",VLOOKUP($B392,'[2]1516 Exp_Rev Access'!$F$7:$FS$310,30,FALSE))</f>
        <v>2031515.19</v>
      </c>
      <c r="AQ392" s="90">
        <f>IF(ISNA(VLOOKUP($B392,'[2]1516 Exp_Rev Access'!$F$7:$FS$310,31,FALSE)),"",VLOOKUP($B392,'[2]1516 Exp_Rev Access'!$F$7:$FS$310,31,FALSE))</f>
        <v>41219.26</v>
      </c>
      <c r="AR392" s="90">
        <f>IF(ISNA(VLOOKUP($B392,'[2]1516 Exp_Rev Access'!$F$7:$FS$310,32,FALSE)),"",VLOOKUP($B392,'[2]1516 Exp_Rev Access'!$F$7:$FS$310,32,FALSE))</f>
        <v>275681.76</v>
      </c>
      <c r="AS392" s="90">
        <f>IF(ISNA(VLOOKUP($B392,'[2]1516 Exp_Rev Access'!$F$7:$FS$310,33,FALSE)),"",VLOOKUP($B392,'[2]1516 Exp_Rev Access'!$F$7:$FS$310,33,FALSE))</f>
        <v>0</v>
      </c>
      <c r="AT392" s="90">
        <f>IF(ISNA(VLOOKUP($B392,'[2]1516 Exp_Rev Access'!$F$7:$FS$310,34,FALSE)),"",VLOOKUP($B392,'[2]1516 Exp_Rev Access'!$F$7:$FS$310,34,FALSE))</f>
        <v>0</v>
      </c>
      <c r="AU392" s="53">
        <f t="shared" si="957"/>
        <v>2348416.21</v>
      </c>
      <c r="AV392" s="93">
        <f t="shared" si="958"/>
        <v>0.67972692266469281</v>
      </c>
      <c r="AW392" s="53">
        <f t="shared" si="959"/>
        <v>10939.147615054964</v>
      </c>
      <c r="AX392" s="90">
        <f>IF(ISNA(VLOOKUP($B392,'[2]1516 Exp_Rev Access'!$F$7:$FS$310,35,FALSE)),"",VLOOKUP($B392,'[2]1516 Exp_Rev Access'!$F$7:$FS$310,35,FALSE))</f>
        <v>0</v>
      </c>
      <c r="AY392" s="90">
        <f>IF(ISNA(VLOOKUP($B392,'[2]1516 Exp_Rev Access'!$F$7:$FS$310,36,FALSE)),"",VLOOKUP($B392,'[2]1516 Exp_Rev Access'!$F$7:$FS$310,36,FALSE))</f>
        <v>177676.27</v>
      </c>
      <c r="AZ392" s="90">
        <f>IF(ISNA(VLOOKUP($B392,'[2]1516 Exp_Rev Access'!$F$7:$FS$310,37,FALSE)),"",VLOOKUP($B392,'[2]1516 Exp_Rev Access'!$F$7:$FS$310,37,FALSE))</f>
        <v>3014.64</v>
      </c>
      <c r="BA392" s="90">
        <f>IF(ISNA(VLOOKUP($B392,'[2]1516 Exp_Rev Access'!$F$7:$FS$310,38,FALSE)),"",VLOOKUP($B392,'[2]1516 Exp_Rev Access'!$F$7:$FS$310,38,FALSE))</f>
        <v>0</v>
      </c>
      <c r="BB392" s="90">
        <f>IF(ISNA(VLOOKUP($B392,'[2]1516 Exp_Rev Access'!$F$7:$FS$310,39,FALSE)),"",VLOOKUP($B392,'[2]1516 Exp_Rev Access'!$F$7:$FS$310,39,FALSE))</f>
        <v>0</v>
      </c>
      <c r="BC392" s="90">
        <f>IF(ISNA(VLOOKUP($B392,'[2]1516 Exp_Rev Access'!$F$7:$FS$310,40,FALSE)),"",VLOOKUP($B392,'[2]1516 Exp_Rev Access'!$F$7:$FS$310,40,FALSE))</f>
        <v>54009.02</v>
      </c>
      <c r="BD392" s="90">
        <f>IF(ISNA(VLOOKUP($B392,'[2]1516 Exp_Rev Access'!$F$7:$FS$310,41,FALSE)),"",VLOOKUP($B392,'[2]1516 Exp_Rev Access'!$F$7:$FS$310,41,FALSE))</f>
        <v>0</v>
      </c>
      <c r="BE392" s="90">
        <f>IF(ISNA(VLOOKUP($B392,'[2]1516 Exp_Rev Access'!$F$7:$FS$310,42,FALSE)),"",VLOOKUP($B392,'[2]1516 Exp_Rev Access'!$F$7:$FS$310,42,FALSE))</f>
        <v>159944.01</v>
      </c>
      <c r="BF392" s="90">
        <f>IF(ISNA(VLOOKUP($B392,'[2]1516 Exp_Rev Access'!$F$7:$FS$310,43,FALSE)),"",VLOOKUP($B392,'[2]1516 Exp_Rev Access'!$F$7:$FS$310,43,FALSE))</f>
        <v>0</v>
      </c>
      <c r="BG392" s="90">
        <f>IF(ISNA(VLOOKUP($B392,'[2]1516 Exp_Rev Access'!$F$7:$FS$310,44,FALSE)),"",VLOOKUP($B392,'[2]1516 Exp_Rev Access'!$F$7:$FS$310,44,FALSE))</f>
        <v>1307.77</v>
      </c>
      <c r="BH392" s="90">
        <f>IF(ISNA(VLOOKUP($B392,'[2]1516 Exp_Rev Access'!$F$7:$FS$310,45,FALSE)),"",VLOOKUP($B392,'[2]1516 Exp_Rev Access'!$F$7:$FS$310,45,FALSE))</f>
        <v>2179.04</v>
      </c>
      <c r="BI392" s="90">
        <f>IF(ISNA(VLOOKUP($B392,'[2]1516 Exp_Rev Access'!$F$7:$FS$310,46,FALSE)),"",VLOOKUP($B392,'[2]1516 Exp_Rev Access'!$F$7:$FS$310,46,FALSE))</f>
        <v>33540</v>
      </c>
      <c r="BJ392" s="90">
        <f>IF(ISNA(VLOOKUP($B392,'[2]1516 Exp_Rev Access'!$F$7:$FS$310,47,FALSE)),"",VLOOKUP($B392,'[2]1516 Exp_Rev Access'!$F$7:$FS$310,47,FALSE))</f>
        <v>1757.54</v>
      </c>
      <c r="BK392" s="90">
        <f>IF(ISNA(VLOOKUP($B392,'[2]1516 Exp_Rev Access'!$F$7:$FS$310,48,FALSE)),"",VLOOKUP($B392,'[2]1516 Exp_Rev Access'!$F$7:$FS$310,48,FALSE))</f>
        <v>110200.57</v>
      </c>
      <c r="BL392" s="90">
        <f>IF(ISNA(VLOOKUP($B392,'[2]1516 Exp_Rev Access'!$F$7:$FS$310,49,FALSE)),"",VLOOKUP($B392,'[2]1516 Exp_Rev Access'!$F$7:$FS$310,49,FALSE))</f>
        <v>0</v>
      </c>
      <c r="BM392" s="90">
        <f>IF(ISNA(VLOOKUP($B392,'[2]1516 Exp_Rev Access'!$F$7:$FS$310,50,FALSE)),"",VLOOKUP($B392,'[2]1516 Exp_Rev Access'!$F$7:$FS$310,50,FALSE))</f>
        <v>0</v>
      </c>
      <c r="BN392" s="90">
        <f>IF(ISNA(VLOOKUP($B392,'[2]1516 Exp_Rev Access'!$F$7:$FS$310,51,FALSE)),"",VLOOKUP($B392,'[2]1516 Exp_Rev Access'!$F$7:$FS$310,51,FALSE))</f>
        <v>0</v>
      </c>
      <c r="BO392" s="90">
        <f>IF(ISNA(VLOOKUP($B392,'[2]1516 Exp_Rev Access'!$F$7:$FS$310,52,FALSE)),"",VLOOKUP($B392,'[2]1516 Exp_Rev Access'!$F$7:$FS$310,52,FALSE))</f>
        <v>0</v>
      </c>
      <c r="BP392" s="90">
        <f>IF(ISNA(VLOOKUP($B392,'[2]1516 Exp_Rev Access'!$F$7:$FS$310,53,FALSE)),"",VLOOKUP($B392,'[2]1516 Exp_Rev Access'!$F$7:$FS$310,53,FALSE))</f>
        <v>0</v>
      </c>
      <c r="BQ392" s="90">
        <f>IF(ISNA(VLOOKUP($B392,'[2]1516 Exp_Rev Access'!$F$7:$FS$310,54,FALSE)),"",VLOOKUP($B392,'[2]1516 Exp_Rev Access'!$F$7:$FS$310,54,FALSE))</f>
        <v>0</v>
      </c>
      <c r="BR392" s="90">
        <f>IF(ISNA(VLOOKUP($B392,'[2]1516 Exp_Rev Access'!$F$7:$FS$310,55,FALSE)),"",VLOOKUP($B392,'[2]1516 Exp_Rev Access'!$F$7:$FS$310,55,FALSE))</f>
        <v>0</v>
      </c>
      <c r="BS392" s="90">
        <f>IF(ISNA(VLOOKUP($B392,'[2]1516 Exp_Rev Access'!$F$7:$FS$310,56,FALSE)),"",VLOOKUP($B392,'[2]1516 Exp_Rev Access'!$F$7:$FS$310,56,FALSE))</f>
        <v>0</v>
      </c>
      <c r="BT392" s="90">
        <f>IF(ISNA(VLOOKUP($B392,'[2]1516 Exp_Rev Access'!$F$7:$FS$310,57,FALSE)),"",VLOOKUP($B392,'[2]1516 Exp_Rev Access'!$F$7:$FS$310,57,FALSE))</f>
        <v>0</v>
      </c>
      <c r="BU392" s="90">
        <f>IF(ISNA(VLOOKUP($B392,'[2]1516 Exp_Rev Access'!$F$7:$FS$310,58,FALSE)),"",VLOOKUP($B392,'[2]1516 Exp_Rev Access'!$F$7:$FS$310,58,FALSE))</f>
        <v>0</v>
      </c>
      <c r="BV392" s="53">
        <f t="shared" si="960"/>
        <v>543628.86</v>
      </c>
      <c r="BW392" s="92">
        <f t="shared" si="961"/>
        <v>0.15734824623762717</v>
      </c>
      <c r="BX392" s="68">
        <f t="shared" si="962"/>
        <v>2532.275293460033</v>
      </c>
      <c r="BY392" s="90">
        <f>IF(ISNA(VLOOKUP($B392,'[2]1516 Exp_Rev Access'!$F$7:$FS$310,59,FALSE)),"",VLOOKUP($B392,'[2]1516 Exp_Rev Access'!$F$7:$FS$310,59,FALSE))</f>
        <v>0</v>
      </c>
      <c r="BZ392" s="90">
        <f>IF(ISNA(VLOOKUP($B392,'[2]1516 Exp_Rev Access'!$F$7:$FS$310,60,FALSE)),"",VLOOKUP($B392,'[2]1516 Exp_Rev Access'!$F$7:$FS$310,60,FALSE))</f>
        <v>0</v>
      </c>
      <c r="CA392" s="90">
        <f>IF(ISNA(VLOOKUP($B392,'[2]1516 Exp_Rev Access'!$F$7:$FS$310,61,FALSE)),"",VLOOKUP($B392,'[2]1516 Exp_Rev Access'!$F$7:$FS$310,61,FALSE))</f>
        <v>0</v>
      </c>
      <c r="CB392" s="90">
        <f>IF(ISNA(VLOOKUP($B392,'[2]1516 Exp_Rev Access'!$F$7:$FS$310,62,FALSE)),"",VLOOKUP($B392,'[2]1516 Exp_Rev Access'!$F$7:$FS$310,62,FALSE))</f>
        <v>0</v>
      </c>
      <c r="CC392" s="90">
        <f>IF(ISNA(VLOOKUP($B392,'[2]1516 Exp_Rev Access'!$F$7:$FS$310,63,FALSE)),"",VLOOKUP($B392,'[2]1516 Exp_Rev Access'!$F$7:$FS$310,63,FALSE))</f>
        <v>0</v>
      </c>
      <c r="CD392" s="90">
        <f>IF(ISNA(VLOOKUP($B392,'[2]1516 Exp_Rev Access'!$F$7:$FS$310,64,FALSE)),"",VLOOKUP($B392,'[2]1516 Exp_Rev Access'!$F$7:$FS$310,64,FALSE))</f>
        <v>0</v>
      </c>
      <c r="CE392" s="53">
        <f t="shared" si="963"/>
        <v>0</v>
      </c>
      <c r="CF392" s="92"/>
      <c r="CG392" s="94"/>
      <c r="CH392" s="90">
        <f>IF(ISNA(VLOOKUP($B392,'[2]1516 Exp_Rev Access'!$F$7:$FS$310,65,FALSE)),"",VLOOKUP($B392,'[2]1516 Exp_Rev Access'!$F$7:$FS$310,65,FALSE))</f>
        <v>0</v>
      </c>
      <c r="CI392" s="90">
        <f>IF(ISNA(VLOOKUP($B392,'[2]1516 Exp_Rev Access'!$F$7:$FS$310,66,FALSE)),"",VLOOKUP($B392,'[2]1516 Exp_Rev Access'!$F$7:$FS$310,66,FALSE))</f>
        <v>0</v>
      </c>
      <c r="CJ392" s="90">
        <f>IF(ISNA(VLOOKUP($B392,'[2]1516 Exp_Rev Access'!$F$7:$FS$310,67,FALSE)),"",VLOOKUP($B392,'[2]1516 Exp_Rev Access'!$F$7:$FS$310,67,FALSE))</f>
        <v>0</v>
      </c>
      <c r="CK392" s="90">
        <f>IF(ISNA(VLOOKUP($B392,'[2]1516 Exp_Rev Access'!$F$7:$FS$310,68,FALSE)),"",VLOOKUP($B392,'[2]1516 Exp_Rev Access'!$F$7:$FS$310,68,FALSE))</f>
        <v>0</v>
      </c>
      <c r="CL392" s="90">
        <f>IF(ISNA(VLOOKUP($B392,'[2]1516 Exp_Rev Access'!$F$7:$FS$310,69,FALSE)),"",VLOOKUP($B392,'[2]1516 Exp_Rev Access'!$F$7:$FS$310,69,FALSE))</f>
        <v>0</v>
      </c>
      <c r="CM392" s="90">
        <f>IF(ISNA(VLOOKUP($B392,'[2]1516 Exp_Rev Access'!$F$7:$FS$310,70,FALSE)),"",VLOOKUP($B392,'[2]1516 Exp_Rev Access'!$F$7:$FS$310,70,FALSE))</f>
        <v>0</v>
      </c>
      <c r="CN392" s="90">
        <f>IF(ISNA(VLOOKUP($B392,'[2]1516 Exp_Rev Access'!$F$7:$FS$310,71,FALSE)),"",VLOOKUP($B392,'[2]1516 Exp_Rev Access'!$F$7:$FS$310,71,FALSE))</f>
        <v>0</v>
      </c>
      <c r="CO392" s="90">
        <f>IF(ISNA(VLOOKUP($B392,'[2]1516 Exp_Rev Access'!$F$7:$FS$310,72,FALSE)),"",VLOOKUP($B392,'[2]1516 Exp_Rev Access'!$F$7:$FS$310,72,FALSE))</f>
        <v>0</v>
      </c>
      <c r="CP392" s="90">
        <f>IF(ISNA(VLOOKUP($B392,'[2]1516 Exp_Rev Access'!$F$7:$FS$310,73,FALSE)),"",VLOOKUP($B392,'[2]1516 Exp_Rev Access'!$F$7:$FS$310,73,FALSE))</f>
        <v>0</v>
      </c>
      <c r="CQ392" s="90">
        <f>IF(ISNA(VLOOKUP($B392,'[2]1516 Exp_Rev Access'!$F$7:$FS$310,74,FALSE)),"",VLOOKUP($B392,'[2]1516 Exp_Rev Access'!$F$7:$FS$310,74,FALSE))</f>
        <v>31960</v>
      </c>
      <c r="CR392" s="90">
        <f>IF(ISNA(VLOOKUP($B392,'[2]1516 Exp_Rev Access'!$F$7:$FS$310,75,FALSE)),"",VLOOKUP($B392,'[2]1516 Exp_Rev Access'!$F$7:$FS$310,75,FALSE))</f>
        <v>0</v>
      </c>
      <c r="CS392" s="90">
        <f>IF(ISNA(VLOOKUP($B392,'[2]1516 Exp_Rev Access'!$F$7:$FS$310,76,FALSE)),"",VLOOKUP($B392,'[2]1516 Exp_Rev Access'!$F$7:$FS$310,76,FALSE))</f>
        <v>679.13</v>
      </c>
      <c r="CT392" s="90">
        <f>IF(ISNA(VLOOKUP($B392,'[2]1516 Exp_Rev Access'!$F$7:$FS$310,77,FALSE)),"",VLOOKUP($B392,'[2]1516 Exp_Rev Access'!$F$7:$FS$310,77,FALSE))</f>
        <v>0</v>
      </c>
      <c r="CU392" s="90">
        <f>IF(ISNA(VLOOKUP($B392,'[2]1516 Exp_Rev Access'!$F$7:$FS$310,78,FALSE)),"",VLOOKUP($B392,'[2]1516 Exp_Rev Access'!$F$7:$FS$310,78,FALSE))</f>
        <v>29597.4</v>
      </c>
      <c r="CV392" s="90">
        <f>IF(ISNA(VLOOKUP($B392,'[2]1516 Exp_Rev Access'!$F$7:$FS$310,79,FALSE)),"",VLOOKUP($B392,'[2]1516 Exp_Rev Access'!$F$7:$FS$310,79,FALSE))</f>
        <v>12366.15</v>
      </c>
      <c r="CW392" s="90">
        <f>IF(ISNA(VLOOKUP($B392,'[2]1516 Exp_Rev Access'!$F$7:$FS$310,80,FALSE)),"",VLOOKUP($B392,'[2]1516 Exp_Rev Access'!$F$7:$FS$310,80,FALSE))</f>
        <v>0</v>
      </c>
      <c r="CX392" s="90">
        <f>IF(ISNA(VLOOKUP($B392,'[2]1516 Exp_Rev Access'!$F$7:$FS$310,81,FALSE)),"",VLOOKUP($B392,'[2]1516 Exp_Rev Access'!$F$7:$FS$310,81,FALSE))</f>
        <v>0</v>
      </c>
      <c r="CY392" s="90">
        <f>IF(ISNA(VLOOKUP($B392,'[2]1516 Exp_Rev Access'!$F$7:$FS$310,82,FALSE)),"",VLOOKUP($B392,'[2]1516 Exp_Rev Access'!$F$7:$FS$310,82,FALSE))</f>
        <v>0</v>
      </c>
      <c r="CZ392" s="90">
        <f>IF(ISNA(VLOOKUP($B392,'[2]1516 Exp_Rev Access'!$F$7:$FS$310,83,FALSE)),"",VLOOKUP($B392,'[2]1516 Exp_Rev Access'!$F$7:$FS$310,83,FALSE))</f>
        <v>0</v>
      </c>
      <c r="DA392" s="90">
        <f>IF(ISNA(VLOOKUP($B392,'[2]1516 Exp_Rev Access'!$F$7:$FS$310,84,FALSE)),"",VLOOKUP($B392,'[2]1516 Exp_Rev Access'!$F$7:$FS$310,84,FALSE))</f>
        <v>0</v>
      </c>
      <c r="DB392" s="90">
        <f>IF(ISNA(VLOOKUP($B392,'[2]1516 Exp_Rev Access'!$F$7:$FS$310,85,FALSE)),"",VLOOKUP($B392,'[2]1516 Exp_Rev Access'!$F$7:$FS$310,85,FALSE))</f>
        <v>0</v>
      </c>
      <c r="DC392" s="90">
        <f>IF(ISNA(VLOOKUP($B392,'[2]1516 Exp_Rev Access'!$F$7:$FS$310,86,FALSE)),"",VLOOKUP($B392,'[2]1516 Exp_Rev Access'!$F$7:$FS$310,86,FALSE))</f>
        <v>0</v>
      </c>
      <c r="DD392" s="90">
        <f>IF(ISNA(VLOOKUP($B392,'[2]1516 Exp_Rev Access'!$F$7:$FS$310,87,FALSE)),"",VLOOKUP($B392,'[2]1516 Exp_Rev Access'!$F$7:$FS$310,87,FALSE))</f>
        <v>0</v>
      </c>
      <c r="DE392" s="90">
        <f>IF(ISNA(VLOOKUP($B392,'[2]1516 Exp_Rev Access'!$F$7:$FS$310,88,FALSE)),"",VLOOKUP($B392,'[2]1516 Exp_Rev Access'!$F$7:$FS$310,88,FALSE))</f>
        <v>0</v>
      </c>
      <c r="DF392" s="90">
        <f>IF(ISNA(VLOOKUP($B392,'[2]1516 Exp_Rev Access'!$F$7:$FS$310,89,FALSE)),"",VLOOKUP($B392,'[2]1516 Exp_Rev Access'!$F$7:$FS$310,89,FALSE))</f>
        <v>0</v>
      </c>
      <c r="DG392" s="90">
        <f>IF(ISNA(VLOOKUP($B392,'[2]1516 Exp_Rev Access'!$F$7:$FS$310,90,FALSE)),"",VLOOKUP($B392,'[2]1516 Exp_Rev Access'!$F$7:$FS$310,90,FALSE))</f>
        <v>0</v>
      </c>
      <c r="DH392" s="90">
        <f>IF(ISNA(VLOOKUP($B392,'[2]1516 Exp_Rev Access'!$F$7:$FS$310,91,FALSE)),"",VLOOKUP($B392,'[2]1516 Exp_Rev Access'!$F$7:$FS$310,91,FALSE))</f>
        <v>0</v>
      </c>
      <c r="DI392" s="90">
        <f>IF(ISNA(VLOOKUP($B392,'[2]1516 Exp_Rev Access'!$F$7:$FS$310,92,FALSE)),"",VLOOKUP($B392,'[2]1516 Exp_Rev Access'!$F$7:$FS$310,92,FALSE))</f>
        <v>60086.49</v>
      </c>
      <c r="DJ392" s="90">
        <f>IF(ISNA(VLOOKUP($B392,'[2]1516 Exp_Rev Access'!$F$7:$FS$310,93,FALSE)),"",VLOOKUP($B392,'[2]1516 Exp_Rev Access'!$F$7:$FS$310,93,FALSE))</f>
        <v>0</v>
      </c>
      <c r="DK392" s="90">
        <f>IF(ISNA(VLOOKUP($B392,'[2]1516 Exp_Rev Access'!$F$7:$FS$310,94,FALSE)),"",VLOOKUP($B392,'[2]1516 Exp_Rev Access'!$F$7:$FS$310,94,FALSE))</f>
        <v>0</v>
      </c>
      <c r="DL392" s="90">
        <f>IF(ISNA(VLOOKUP($B392,'[2]1516 Exp_Rev Access'!$F$7:$FS$310,95,FALSE)),"",VLOOKUP($B392,'[2]1516 Exp_Rev Access'!$F$7:$FS$310,95,FALSE))</f>
        <v>0</v>
      </c>
      <c r="DM392" s="90">
        <f>IF(ISNA(VLOOKUP($B392,'[2]1516 Exp_Rev Access'!$F$7:$FS$310,96,FALSE)),"",VLOOKUP($B392,'[2]1516 Exp_Rev Access'!$F$7:$FS$310,96,FALSE))</f>
        <v>0</v>
      </c>
      <c r="DN392" s="90">
        <f>IF(ISNA(VLOOKUP($B392,'[2]1516 Exp_Rev Access'!$F$7:$FS$310,97,FALSE)),"",VLOOKUP($B392,'[2]1516 Exp_Rev Access'!$F$7:$FS$310,97,FALSE))</f>
        <v>0</v>
      </c>
      <c r="DO392" s="90">
        <f>IF(ISNA(VLOOKUP($B392,'[2]1516 Exp_Rev Access'!$F$7:$FS$310,98,FALSE)),"",VLOOKUP($B392,'[2]1516 Exp_Rev Access'!$F$7:$FS$310,98,FALSE))</f>
        <v>0</v>
      </c>
      <c r="DP392" s="90">
        <f>IF(ISNA(VLOOKUP($B392,'[2]1516 Exp_Rev Access'!$F$7:$FS$310,99,FALSE)),"",VLOOKUP($B392,'[2]1516 Exp_Rev Access'!$F$7:$FS$310,99,FALSE))</f>
        <v>0</v>
      </c>
      <c r="DQ392" s="90">
        <f>IF(ISNA(VLOOKUP($B392,'[2]1516 Exp_Rev Access'!$F$7:$FS$310,100,FALSE)),"",VLOOKUP($B392,'[2]1516 Exp_Rev Access'!$F$7:$FS$310,100,FALSE))</f>
        <v>0</v>
      </c>
      <c r="DR392" s="90">
        <f>IF(ISNA(VLOOKUP($B392,'[2]1516 Exp_Rev Access'!$F$7:$FS$310,101,FALSE)),"",VLOOKUP($B392,'[2]1516 Exp_Rev Access'!$F$7:$FS$310,101,FALSE))</f>
        <v>0</v>
      </c>
      <c r="DS392" s="90">
        <f>IF(ISNA(VLOOKUP($B392,'[2]1516 Exp_Rev Access'!$F$7:$FS$310,102,FALSE)),"",VLOOKUP($B392,'[2]1516 Exp_Rev Access'!$F$7:$FS$310,102,FALSE))</f>
        <v>0</v>
      </c>
      <c r="DT392" s="90">
        <f>IF(ISNA(VLOOKUP($B392,'[2]1516 Exp_Rev Access'!$F$7:$FS$310,103,FALSE)),"",VLOOKUP($B392,'[2]1516 Exp_Rev Access'!$F$7:$FS$310,103,FALSE))</f>
        <v>0</v>
      </c>
      <c r="DU392" s="90">
        <f>IF(ISNA(VLOOKUP($B392,'[2]1516 Exp_Rev Access'!$F$7:$FS$310,104,FALSE)),"",VLOOKUP($B392,'[2]1516 Exp_Rev Access'!$F$7:$FS$310,104,FALSE))</f>
        <v>0</v>
      </c>
      <c r="DV392" s="90">
        <f>IF(ISNA(VLOOKUP($B392,'[2]1516 Exp_Rev Access'!$F$7:$FS$310,105,FALSE)),"",VLOOKUP($B392,'[2]1516 Exp_Rev Access'!$F$7:$FS$310,105,FALSE))</f>
        <v>0</v>
      </c>
      <c r="DW392" s="90">
        <f>IF(ISNA(VLOOKUP($B392,'[2]1516 Exp_Rev Access'!$F$7:$FS$310,106,FALSE)),"",VLOOKUP($B392,'[2]1516 Exp_Rev Access'!$F$7:$FS$310,106,FALSE))</f>
        <v>0</v>
      </c>
      <c r="DX392" s="90">
        <f>IF(ISNA(VLOOKUP($B392,'[2]1516 Exp_Rev Access'!$F$7:$FS$310,107,FALSE)),"",VLOOKUP($B392,'[2]1516 Exp_Rev Access'!$F$7:$FS$310,107,FALSE))</f>
        <v>0</v>
      </c>
      <c r="DY392" s="90">
        <f>IF(ISNA(VLOOKUP($B392,'[2]1516 Exp_Rev Access'!$F$7:$FS$310,108,FALSE)),"",VLOOKUP($B392,'[2]1516 Exp_Rev Access'!$F$7:$FS$310,108,FALSE))</f>
        <v>15918.43</v>
      </c>
      <c r="DZ392" s="90">
        <f>IF(ISNA(VLOOKUP($B392,'[2]1516 Exp_Rev Access'!$F$7:$FS$310,109,FALSE)),"",VLOOKUP($B392,'[2]1516 Exp_Rev Access'!$F$7:$FS$310,109,FALSE))</f>
        <v>0</v>
      </c>
      <c r="EA392" s="90">
        <f>IF(ISNA(VLOOKUP($B392,'[2]1516 Exp_Rev Access'!$F$7:$FS$310,110,FALSE)),"",VLOOKUP($B392,'[2]1516 Exp_Rev Access'!$F$7:$FS$310,110,FALSE))</f>
        <v>0</v>
      </c>
      <c r="EB392" s="90">
        <f>IF(ISNA(VLOOKUP($B392,'[2]1516 Exp_Rev Access'!$F$7:$FS$310,111,FALSE)),"",VLOOKUP($B392,'[2]1516 Exp_Rev Access'!$F$7:$FS$310,111,FALSE))</f>
        <v>0</v>
      </c>
      <c r="EC392" s="90">
        <f>IF(ISNA(VLOOKUP($B392,'[2]1516 Exp_Rev Access'!$F$7:$FS$310,112,FALSE)),"",VLOOKUP($B392,'[2]1516 Exp_Rev Access'!$F$7:$FS$310,112,FALSE))</f>
        <v>0</v>
      </c>
      <c r="ED392" s="90">
        <f>IF(ISNA(VLOOKUP($B392,'[2]1516 Exp_Rev Access'!$F$7:$FS$310,113,FALSE)),"",VLOOKUP($B392,'[2]1516 Exp_Rev Access'!$F$7:$FS$310,113,FALSE))</f>
        <v>0</v>
      </c>
      <c r="EE392" s="90">
        <f>IF(ISNA(VLOOKUP($B392,'[2]1516 Exp_Rev Access'!$F$7:$FS$310,114,FALSE)),"",VLOOKUP($B392,'[2]1516 Exp_Rev Access'!$F$7:$FS$310,114,FALSE))</f>
        <v>0</v>
      </c>
      <c r="EF392" s="90">
        <f>IF(ISNA(VLOOKUP($B392,'[2]1516 Exp_Rev Access'!$F$7:$FS$310,115,FALSE)),"",VLOOKUP($B392,'[2]1516 Exp_Rev Access'!$F$7:$FS$310,115,FALSE))</f>
        <v>0</v>
      </c>
      <c r="EG392" s="90">
        <f>IF(ISNA(VLOOKUP($B392,'[2]1516 Exp_Rev Access'!$F$7:$FS$310,116,FALSE)),"",VLOOKUP($B392,'[2]1516 Exp_Rev Access'!$F$7:$FS$310,116,FALSE))</f>
        <v>0</v>
      </c>
      <c r="EH392" s="90">
        <f>IF(ISNA(VLOOKUP($B392,'[2]1516 Exp_Rev Access'!$F$7:$FS$310,117,FALSE)),"",VLOOKUP($B392,'[2]1516 Exp_Rev Access'!$F$7:$FS$310,117,FALSE))</f>
        <v>0</v>
      </c>
      <c r="EI392" s="90">
        <f>IF(ISNA(VLOOKUP($B392,'[2]1516 Exp_Rev Access'!$F$7:$FS$310,118,FALSE)),"",VLOOKUP($B392,'[2]1516 Exp_Rev Access'!$F$7:$FS$310,118,FALSE))</f>
        <v>0</v>
      </c>
      <c r="EJ392" s="90">
        <f>IF(ISNA(VLOOKUP($B392,'[2]1516 Exp_Rev Access'!$F$7:$FS$310,119,FALSE)),"",VLOOKUP($B392,'[2]1516 Exp_Rev Access'!$F$7:$FS$310,119,FALSE))</f>
        <v>0</v>
      </c>
      <c r="EK392" s="90">
        <f>IF(ISNA(VLOOKUP($B392,'[2]1516 Exp_Rev Access'!$F$7:$FS$310,120,FALSE)),"",VLOOKUP($B392,'[2]1516 Exp_Rev Access'!$F$7:$FS$310,120,FALSE))</f>
        <v>0</v>
      </c>
      <c r="EL392" s="90">
        <f>IF(ISNA(VLOOKUP($B392,'[2]1516 Exp_Rev Access'!$F$7:$FS$310,121,FALSE)),"",VLOOKUP($B392,'[2]1516 Exp_Rev Access'!$F$7:$FS$310,121,FALSE))</f>
        <v>0</v>
      </c>
      <c r="EM392" s="90">
        <f>IF(ISNA(VLOOKUP($B392,'[2]1516 Exp_Rev Access'!$F$7:$FS$310,122,FALSE)),"",VLOOKUP($B392,'[2]1516 Exp_Rev Access'!$F$7:$FS$310,122,FALSE))</f>
        <v>0</v>
      </c>
      <c r="EN392" s="90">
        <f>IF(ISNA(VLOOKUP($B392,'[2]1516 Exp_Rev Access'!$F$7:$FS$310,123,FALSE)),"",VLOOKUP($B392,'[2]1516 Exp_Rev Access'!$F$7:$FS$310,123,FALSE))</f>
        <v>0</v>
      </c>
      <c r="EO392" s="90">
        <f>IF(ISNA(VLOOKUP($B392,'[2]1516 Exp_Rev Access'!$F$7:$FS$310,124,FALSE)),"",VLOOKUP($B392,'[2]1516 Exp_Rev Access'!$F$7:$FS$310,124,FALSE))</f>
        <v>0</v>
      </c>
      <c r="EP392" s="90">
        <f>IF(ISNA(VLOOKUP($B392,'[2]1516 Exp_Rev Access'!$F$7:$FS$310,125,FALSE)),"",VLOOKUP($B392,'[2]1516 Exp_Rev Access'!$F$7:$FS$310,125,FALSE))</f>
        <v>0</v>
      </c>
      <c r="EQ392" s="90">
        <f>IF(ISNA(VLOOKUP($B392,'[2]1516 Exp_Rev Access'!$F$7:$FS$310,126,FALSE)),"",VLOOKUP($B392,'[2]1516 Exp_Rev Access'!$F$7:$FS$310,126,FALSE))</f>
        <v>0</v>
      </c>
      <c r="ER392" s="90">
        <f>IF(ISNA(VLOOKUP($B392,'[2]1516 Exp_Rev Access'!$F$7:$FS$310,127,FALSE)),"",VLOOKUP($B392,'[2]1516 Exp_Rev Access'!$F$7:$FS$310,127,FALSE))</f>
        <v>0</v>
      </c>
      <c r="ES392" s="90">
        <f>IF(ISNA(VLOOKUP($B392,'[2]1516 Exp_Rev Access'!$F$7:$FS$310,128,FALSE)),"",VLOOKUP($B392,'[2]1516 Exp_Rev Access'!$F$7:$FS$310,128,FALSE))</f>
        <v>0</v>
      </c>
      <c r="ET392" s="90">
        <f>IF(ISNA(VLOOKUP($B392,'[2]1516 Exp_Rev Access'!$F$7:$FS$310,129,FALSE)),"",VLOOKUP($B392,'[2]1516 Exp_Rev Access'!$F$7:$FS$310,129,FALSE))</f>
        <v>0</v>
      </c>
      <c r="EU392" s="90">
        <f>IF(ISNA(VLOOKUP($B392,'[2]1516 Exp_Rev Access'!$F$7:$FS$310,130,FALSE)),"",VLOOKUP($B392,'[2]1516 Exp_Rev Access'!$F$7:$FS$310,130,FALSE))</f>
        <v>0</v>
      </c>
      <c r="EV392" s="90">
        <f>IF(ISNA(VLOOKUP($B392,'[2]1516 Exp_Rev Access'!$F$7:$FS$310,131,FALSE)),"",VLOOKUP($B392,'[2]1516 Exp_Rev Access'!$F$7:$FS$310,131,FALSE))</f>
        <v>0</v>
      </c>
      <c r="EW392" s="90">
        <f>IF(ISNA(VLOOKUP($B392,'[2]1516 Exp_Rev Access'!$F$7:$FS$310,132,FALSE)),"",VLOOKUP($B392,'[2]1516 Exp_Rev Access'!$F$7:$FS$310,132,FALSE))</f>
        <v>0</v>
      </c>
      <c r="EX392" s="90">
        <f>IF(ISNA(VLOOKUP($B392,'[2]1516 Exp_Rev Access'!$F$7:$FS$310,133,FALSE)),"",VLOOKUP($B392,'[2]1516 Exp_Rev Access'!$F$7:$FS$310,133,FALSE))</f>
        <v>0</v>
      </c>
      <c r="EY392" s="90">
        <f>IF(ISNA(VLOOKUP($B392,'[2]1516 Exp_Rev Access'!$F$7:$FS$310,134,FALSE)),"",VLOOKUP($B392,'[2]1516 Exp_Rev Access'!$F$7:$FS$310,134,FALSE))</f>
        <v>0</v>
      </c>
      <c r="EZ392" s="90">
        <f>IF(ISNA(VLOOKUP($B392,'[2]1516 Exp_Rev Access'!$F$7:$FS$310,135,FALSE)),"",VLOOKUP($B392,'[2]1516 Exp_Rev Access'!$F$7:$FS$310,135,FALSE))</f>
        <v>0</v>
      </c>
      <c r="FA392" s="90">
        <f>IF(ISNA(VLOOKUP($B392,'[2]1516 Exp_Rev Access'!$F$7:$FS$310,136,FALSE)),"",VLOOKUP($B392,'[2]1516 Exp_Rev Access'!$F$7:$FS$310,136,FALSE))</f>
        <v>0</v>
      </c>
      <c r="FB392" s="90">
        <f>IF(ISNA(VLOOKUP($B392,'[2]1516 Exp_Rev Access'!$F$7:$FS$310,137,FALSE)),"",VLOOKUP($B392,'[2]1516 Exp_Rev Access'!$F$7:$FS$310,137,FALSE))</f>
        <v>0</v>
      </c>
      <c r="FC392" s="90">
        <f>IF(ISNA(VLOOKUP($B392,'[2]1516 Exp_Rev Access'!$F$7:$FS$310,138,FALSE)),"",VLOOKUP($B392,'[2]1516 Exp_Rev Access'!$F$7:$FS$310,138,FALSE))</f>
        <v>0</v>
      </c>
      <c r="FD392" s="90">
        <f>IF(ISNA(VLOOKUP($B392,'[2]1516 Exp_Rev Access'!$F$7:$FS$310,139,FALSE)),"",VLOOKUP($B392,'[2]1516 Exp_Rev Access'!$F$7:$FS$310,139,FALSE))</f>
        <v>0</v>
      </c>
      <c r="FE392" s="90">
        <f>IF(ISNA(VLOOKUP($B392,'[2]1516 Exp_Rev Access'!$F$7:$FS$310,140,FALSE)),"",VLOOKUP($B392,'[2]1516 Exp_Rev Access'!$F$7:$FS$310,140,FALSE))</f>
        <v>0</v>
      </c>
      <c r="FF392" s="90">
        <f>IF(ISNA(VLOOKUP($B392,'[2]1516 Exp_Rev Access'!$F$7:$FS$310,141,FALSE)),"",VLOOKUP($B392,'[2]1516 Exp_Rev Access'!$F$7:$FS$310,141,FALSE))</f>
        <v>0</v>
      </c>
      <c r="FG392" s="90">
        <f>IF(ISNA(VLOOKUP($B392,'[2]1516 Exp_Rev Access'!$F$7:$FS$310,142,FALSE)),"",VLOOKUP($B392,'[2]1516 Exp_Rev Access'!$F$7:$FS$310,142,FALSE))</f>
        <v>0</v>
      </c>
      <c r="FH392" s="90">
        <f>IF(ISNA(VLOOKUP($B392,'[2]1516 Exp_Rev Access'!$F$7:$FS$310,143,FALSE)),"",VLOOKUP($B392,'[2]1516 Exp_Rev Access'!$F$7:$FS$310,143,FALSE))</f>
        <v>0</v>
      </c>
      <c r="FI392" s="90">
        <f>IF(ISNA(VLOOKUP($B392,'[2]1516 Exp_Rev Access'!$F$7:$FS$310,144,FALSE)),"",VLOOKUP($B392,'[2]1516 Exp_Rev Access'!$F$7:$FS$310,144,FALSE))</f>
        <v>0</v>
      </c>
      <c r="FJ392" s="90">
        <f>IF(ISNA(VLOOKUP($B392,'[2]1516 Exp_Rev Access'!$F$7:$FS$310,145,FALSE)),"",VLOOKUP($B392,'[2]1516 Exp_Rev Access'!$F$7:$FS$310,145,FALSE))</f>
        <v>0</v>
      </c>
      <c r="FK392" s="90">
        <f>IF(ISNA(VLOOKUP($B392,'[2]1516 Exp_Rev Access'!$F$7:$FS$310,146,FALSE)),"",VLOOKUP($B392,'[2]1516 Exp_Rev Access'!$F$7:$FS$310,146,FALSE))</f>
        <v>0</v>
      </c>
      <c r="FL392" s="90">
        <f>IF(ISNA(VLOOKUP($B392,'[2]1516 Exp_Rev Access'!$F$7:$FS$310,1147,FALSE)),"",VLOOKUP($B392,'[2]1516 Exp_Rev Access'!$F$7:$FS$310,147,FALSE))</f>
        <v>0</v>
      </c>
      <c r="FM392" s="90">
        <f>IF(ISNA(VLOOKUP($B392,'[2]1516 Exp_Rev Access'!$F$7:$FS$310,148,FALSE)),"",VLOOKUP($B392,'[2]1516 Exp_Rev Access'!$F$7:$FS$310,148,FALSE))</f>
        <v>0</v>
      </c>
      <c r="FN392" s="90">
        <f>IF(ISNA(VLOOKUP($B392,'[2]1516 Exp_Rev Access'!$F$7:$FS$310,149,FALSE)),"",VLOOKUP($B392,'[2]1516 Exp_Rev Access'!$F$7:$FS$310,149,FALSE))</f>
        <v>0</v>
      </c>
      <c r="FO392" s="90">
        <f>IF(ISNA(VLOOKUP($B392,'[2]1516 Exp_Rev Access'!$F$7:$FS$310,150,FALSE)),"",VLOOKUP($B392,'[2]1516 Exp_Rev Access'!$F$7:$FS$310,150,FALSE))</f>
        <v>0</v>
      </c>
      <c r="FP392" s="90">
        <f>IF(ISNA(VLOOKUP($B392,'[2]1516 Exp_Rev Access'!$F$7:$FS$310,151,FALSE)),"",VLOOKUP($B392,'[2]1516 Exp_Rev Access'!$F$7:$FS$310,151,FALSE))</f>
        <v>0</v>
      </c>
      <c r="FQ392" s="90">
        <f>IF(ISNA(VLOOKUP($B392,'[2]1516 Exp_Rev Access'!$F$7:$FS$310,152,FALSE)),"",VLOOKUP($B392,'[2]1516 Exp_Rev Access'!$F$7:$FS$310,152,FALSE))</f>
        <v>0</v>
      </c>
      <c r="FR392" s="90">
        <f>IF(ISNA(VLOOKUP($B392,'[2]1516 Exp_Rev Access'!$F$7:$FS$310,153,FALSE)),"",VLOOKUP($B392,'[2]1516 Exp_Rev Access'!$F$7:$FS$310,153,FALSE))</f>
        <v>9957.2099999999991</v>
      </c>
      <c r="FS392" s="53">
        <f t="shared" si="965"/>
        <v>160564.80999999997</v>
      </c>
      <c r="FT392" s="92">
        <f t="shared" si="966"/>
        <v>4.6473969871610232E-2</v>
      </c>
      <c r="FU392" s="116">
        <f t="shared" si="967"/>
        <v>747.92626234395357</v>
      </c>
      <c r="FV392" s="90">
        <f>IF(ISNA(VLOOKUP($B392,'[2]1516 Exp_Rev Access'!$F$7:$FS$310,154,FALSE)),"",VLOOKUP($B392,'[2]1516 Exp_Rev Access'!$F$7:$FS$310,154,FALSE))</f>
        <v>0</v>
      </c>
      <c r="FW392" s="90">
        <f>IF(ISNA(VLOOKUP($B392,'[2]1516 Exp_Rev Access'!$F$7:$FS$310,155,FALSE)),"",VLOOKUP($B392,'[2]1516 Exp_Rev Access'!$F$7:$FS$310,155,FALSE))</f>
        <v>0</v>
      </c>
      <c r="FX392" s="90">
        <f>IF(ISNA(VLOOKUP($B392,'[2]1516 Exp_Rev Access'!$F$7:$FS$310,156,FALSE)),"",VLOOKUP($B392,'[2]1516 Exp_Rev Access'!$F$7:$FS$310,156,FALSE))</f>
        <v>0</v>
      </c>
      <c r="FY392" s="90">
        <f>IF(ISNA(VLOOKUP($B392,'[2]1516 Exp_Rev Access'!$F$7:$FS$310,157,FALSE)),"",VLOOKUP($B392,'[2]1516 Exp_Rev Access'!$F$7:$FS$310,157,FALSE))</f>
        <v>0</v>
      </c>
      <c r="FZ392" s="90">
        <f>IF(ISNA(VLOOKUP($B392,'[2]1516 Exp_Rev Access'!$F$7:$FS$310,158,FALSE)),"",VLOOKUP($B392,'[2]1516 Exp_Rev Access'!$F$7:$FS$310,158,FALSE))</f>
        <v>0</v>
      </c>
      <c r="GA392" s="90">
        <f>IF(ISNA(VLOOKUP($B392,'[2]1516 Exp_Rev Access'!$F$7:$FS$310,159,FALSE)),"",VLOOKUP($B392,'[2]1516 Exp_Rev Access'!$F$7:$FS$310,159,FALSE))</f>
        <v>0</v>
      </c>
      <c r="GB392" s="90">
        <f>IF(ISNA(VLOOKUP($B392,'[2]1516 Exp_Rev Access'!$F$7:$FS$310,160,FALSE)),"",VLOOKUP($B392,'[2]1516 Exp_Rev Access'!$F$7:$FS$310,160,FALSE))</f>
        <v>0</v>
      </c>
      <c r="GC392" s="90">
        <f>IF(ISNA(VLOOKUP($B392,'[2]1516 Exp_Rev Access'!$F$7:$FS$310,161,FALSE)),"",VLOOKUP($B392,'[2]1516 Exp_Rev Access'!$F$7:$FS$310,161,FALSE))</f>
        <v>0</v>
      </c>
      <c r="GD392" s="90">
        <f>IF(ISNA(VLOOKUP($B392,'[2]1516 Exp_Rev Access'!$F$7:$FS$310,162,FALSE)),"",VLOOKUP($B392,'[2]1516 Exp_Rev Access'!$F$7:$FS$310,162,FALSE))</f>
        <v>0</v>
      </c>
      <c r="GE392" s="90">
        <f>IF(ISNA(VLOOKUP($B392,'[2]1516 Exp_Rev Access'!$F$7:$FS$310,163,FALSE)),"",VLOOKUP($B392,'[2]1516 Exp_Rev Access'!$F$7:$FS$310,163,FALSE))</f>
        <v>0</v>
      </c>
      <c r="GF392" s="90">
        <f>IF(ISNA(VLOOKUP($B392,'[2]1516 Exp_Rev Access'!$F$7:$FS$310,164,FALSE)),"",VLOOKUP($B392,'[2]1516 Exp_Rev Access'!$F$7:$FS$310,164,FALSE))</f>
        <v>0</v>
      </c>
      <c r="GG392" s="90">
        <f>IF(ISNA(VLOOKUP($B392,'[2]1516 Exp_Rev Access'!$F$7:$FS$310,165,FALSE)),"",VLOOKUP($B392,'[2]1516 Exp_Rev Access'!$F$7:$FS$310,165,FALSE))</f>
        <v>0</v>
      </c>
      <c r="GH392" s="90">
        <f>IF(ISNA(VLOOKUP($B392,'[2]1516 Exp_Rev Access'!$F$7:$FS$310,166,FALSE)),"",VLOOKUP($B392,'[2]1516 Exp_Rev Access'!$F$7:$FS$310,166,FALSE))</f>
        <v>0</v>
      </c>
      <c r="GI392" s="90">
        <f>IF(ISNA(VLOOKUP($B392,'[2]1516 Exp_Rev Access'!$F$7:$FS$310,167,FALSE)),"",VLOOKUP($B392,'[2]1516 Exp_Rev Access'!$F$7:$FS$310,167,FALSE))</f>
        <v>0</v>
      </c>
      <c r="GJ392" s="90">
        <f>IF(ISNA(VLOOKUP($B392,'[2]1516 Exp_Rev Access'!$F$7:$FS$310,168,FALSE)),"",VLOOKUP($B392,'[2]1516 Exp_Rev Access'!$F$7:$FS$310,168,FALSE))</f>
        <v>0</v>
      </c>
      <c r="GK392" s="90">
        <f>IF(ISNA(VLOOKUP($B392,'[2]1516 Exp_Rev Access'!$F$7:$FS$310,169,FALSE)),"",VLOOKUP($B392,'[2]1516 Exp_Rev Access'!$F$7:$FS$310,169,FALSE))</f>
        <v>0</v>
      </c>
      <c r="GL392" s="90">
        <f>IF(ISNA(VLOOKUP($B392,'[2]1516 Exp_Rev Access'!$F$7:$FS$310,170,FALSE)),"",VLOOKUP($B392,'[2]1516 Exp_Rev Access'!$F$7:$FS$310,170,FALSE))</f>
        <v>0</v>
      </c>
      <c r="GM392" s="90">
        <f>IF(ISNA(VLOOKUP($B392,'[2]1516 Exp_Rev Access'!$F$7:$FT$310,171,FALSE)),"",VLOOKUP($B392,'[2]1516 Exp_Rev Access'!$F$7:$FT$310,171,FALSE))</f>
        <v>0</v>
      </c>
      <c r="GN392" s="90">
        <f>IF(ISNA(VLOOKUP($B392,'[2]1516 Exp_Rev Access'!$F$7:$FU$310,172,FALSE)),"",VLOOKUP($B392,'[2]1516 Exp_Rev Access'!$F$7:$FU$310,172,FALSE))</f>
        <v>0</v>
      </c>
      <c r="GO392" s="90">
        <f>IF(ISNA(VLOOKUP($B392,'[2]1516 Exp_Rev Access'!$F$7:$FV$310,173,FALSE)),"",VLOOKUP($B392,'[2]1516 Exp_Rev Access'!$F$7:$FV$310,173,FALSE))</f>
        <v>0</v>
      </c>
      <c r="GP392" s="90">
        <f>IF(ISNA(VLOOKUP($B392,'[2]1516 Exp_Rev Access'!$F$7:$GA$310,174,FALSE)),"",VLOOKUP($B392,'[2]1516 Exp_Rev Access'!$F$7:$GA$310,174,FALSE))</f>
        <v>0</v>
      </c>
      <c r="GQ392" s="90">
        <f>IF(ISNA(VLOOKUP($B392,'[2]1516 Exp_Rev Access'!$F$7:$GA$310,175,FALSE)),"",VLOOKUP($B392,'[2]1516 Exp_Rev Access'!$F$7:$GA$310,175,FALSE))</f>
        <v>0</v>
      </c>
      <c r="GR392" s="90">
        <f>IF(ISNA(VLOOKUP($B392,'[2]1516 Exp_Rev Access'!$F$7:$GA$310,176,FALSE)),"",VLOOKUP($B392,'[2]1516 Exp_Rev Access'!$F$7:$GA$310,176,FALSE))</f>
        <v>0</v>
      </c>
      <c r="GS392" s="90">
        <f>IF(ISNA(VLOOKUP($B392,'[2]1516 Exp_Rev Access'!$F$7:$GA$310,177,FALSE)),"",VLOOKUP($B392,'[2]1516 Exp_Rev Access'!$F$7:$GA$310,177,FALSE))</f>
        <v>0</v>
      </c>
      <c r="GT392" s="90">
        <f>IF(ISNA(VLOOKUP($B392,'[2]1516 Exp_Rev Access'!$F$7:$GA$310,178,FALSE)),"",VLOOKUP($B392,'[2]1516 Exp_Rev Access'!$F$7:$GA$310,178,FALSE))</f>
        <v>0</v>
      </c>
      <c r="GU392" s="53">
        <f t="shared" si="968"/>
        <v>0</v>
      </c>
      <c r="GV392" s="92"/>
      <c r="GW392" s="96">
        <f t="shared" si="969"/>
        <v>0</v>
      </c>
    </row>
    <row r="393" spans="1:222" x14ac:dyDescent="0.2">
      <c r="B393" s="87" t="s">
        <v>759</v>
      </c>
      <c r="C393" s="87" t="s">
        <v>760</v>
      </c>
      <c r="D393" s="88">
        <f>IF(ISNA(VLOOKUP($B393,'[2]1516 enrollment_Rev_Exp by size'!$A$6:$C$325,3,FALSE)),"",VLOOKUP($B393,'[2]1516 enrollment_Rev_Exp by size'!$A$6:$C$325,3,FALSE))</f>
        <v>2727.79</v>
      </c>
      <c r="E393" s="89">
        <v>27100610.510000002</v>
      </c>
      <c r="F393" s="67">
        <f t="shared" si="949"/>
        <v>27100610.509999998</v>
      </c>
      <c r="G393" s="67">
        <f t="shared" si="950"/>
        <v>0</v>
      </c>
      <c r="H393" s="90">
        <f>IF(ISNA(VLOOKUP($B393,'[2]1516 Exp_Rev Access'!$F$7:$FS$310,2,FALSE)),"",VLOOKUP($B393,'[2]1516 Exp_Rev Access'!$F$7:$FS$310,2,FALSE))</f>
        <v>5346755.63</v>
      </c>
      <c r="I393" s="90">
        <f>IF(ISNA(VLOOKUP($B393,'[2]1516 Exp_Rev Access'!$F$7:$FS$310,3,FALSE)),"",VLOOKUP($B393,'[2]1516 Exp_Rev Access'!$F$7:$FS$310,3,FALSE))</f>
        <v>0</v>
      </c>
      <c r="J393" s="90">
        <f>IF(ISNA(VLOOKUP($B393,'[2]1516 Exp_Rev Access'!$F$7:$FS$310,4,FALSE)),"",VLOOKUP($B393,'[2]1516 Exp_Rev Access'!$F$7:$FS$310,4,FALSE))</f>
        <v>0</v>
      </c>
      <c r="K393" s="90">
        <f>IF(ISNA(VLOOKUP($B393,'[2]1516 Exp_Rev Access'!$F$7:$FS$310,5,FALSE)),"-",VLOOKUP($B393,'[2]1516 Exp_Rev Access'!$F$7:$FS$310,5,FALSE))</f>
        <v>0</v>
      </c>
      <c r="L393" s="90">
        <f>IF(ISNA(VLOOKUP($B393,'[2]1516 Exp_Rev Access'!$F$7:$FS$310,6,FALSE)),"",VLOOKUP($B393,'[2]1516 Exp_Rev Access'!$F$7:$FS$310,6,FALSE))</f>
        <v>0</v>
      </c>
      <c r="M393" s="90">
        <f>IF(ISNA(VLOOKUP($B393,'[2]1516 Exp_Rev Access'!$F$7:$FS$310,7,FALSE)),"",VLOOKUP($B393,'[2]1516 Exp_Rev Access'!$F$7:$FS$310,7,FALSE))</f>
        <v>0</v>
      </c>
      <c r="N393" s="53">
        <f t="shared" si="951"/>
        <v>5346755.63</v>
      </c>
      <c r="O393" s="91">
        <f t="shared" si="952"/>
        <v>0.19729281109837254</v>
      </c>
      <c r="P393" s="53">
        <f t="shared" si="953"/>
        <v>1960.1052976952037</v>
      </c>
      <c r="Q393" s="90">
        <f>IF(ISNA(VLOOKUP($B393,'[2]1516 Exp_Rev Access'!$F$7:$FS$310,8,FALSE)),"",VLOOKUP($B393,'[2]1516 Exp_Rev Access'!$F$7:$FS$310,8,FALSE))</f>
        <v>36966.6</v>
      </c>
      <c r="R393" s="90">
        <f>IF(ISNA(VLOOKUP($B393,'[2]1516 Exp_Rev Access'!$F$7:$FS$310,9,FALSE)),"",VLOOKUP($B393,'[2]1516 Exp_Rev Access'!$F$7:$FS$310,9,FALSE))</f>
        <v>0</v>
      </c>
      <c r="S393" s="90">
        <f>IF(ISNA(VLOOKUP($B393,'[2]1516 Exp_Rev Access'!$F$7:$FS$310,10,FALSE)),"",VLOOKUP($B393,'[2]1516 Exp_Rev Access'!$F$7:$FS$310,10,FALSE))</f>
        <v>2145</v>
      </c>
      <c r="T393" s="90">
        <f>IF(ISNA(VLOOKUP($B393,'[2]1516 Exp_Rev Access'!$F$7:$FS$310,11,FALSE)),"",VLOOKUP($B393,'[2]1516 Exp_Rev Access'!$F$7:$FS$310,11,FALSE))</f>
        <v>0</v>
      </c>
      <c r="U393" s="90">
        <f>IF(ISNA(VLOOKUP($B393,'[2]1516 Exp_Rev Access'!$F$7:$FS$310,12,FALSE)),"",VLOOKUP($B393,'[2]1516 Exp_Rev Access'!$F$7:$FS$310,12,FALSE))</f>
        <v>0</v>
      </c>
      <c r="V393" s="90">
        <f>IF(ISNA(VLOOKUP($B393,'[2]1516 Exp_Rev Access'!$F$7:$FS$310,13,FALSE)),"",VLOOKUP($B393,'[2]1516 Exp_Rev Access'!$F$7:$FS$310,13,FALSE))</f>
        <v>2375</v>
      </c>
      <c r="W393" s="90">
        <f>IF(ISNA(VLOOKUP($B393,'[2]1516 Exp_Rev Access'!$F$7:$FS$310,14,FALSE)),"",VLOOKUP($B393,'[2]1516 Exp_Rev Access'!$F$7:$FS$310,14,FALSE))</f>
        <v>0</v>
      </c>
      <c r="X393" s="90">
        <f>IF(ISNA(VLOOKUP($B393,'[2]1516 Exp_Rev Access'!$F$7:$FS$310,15,FALSE)),"",VLOOKUP($B393,'[2]1516 Exp_Rev Access'!$F$7:$FS$310,15,FALSE))</f>
        <v>0</v>
      </c>
      <c r="Y393" s="90">
        <f>IF(ISNA(VLOOKUP($B393,'[2]1516 Exp_Rev Access'!$F$7:$FS$310,16,FALSE)),"",VLOOKUP($B393,'[2]1516 Exp_Rev Access'!$F$7:$FS$310,16,FALSE))</f>
        <v>1528</v>
      </c>
      <c r="Z393" s="90">
        <f>IF(ISNA(VLOOKUP($B393,'[2]1516 Exp_Rev Access'!$F$7:$FS$310,17,FALSE)),"",VLOOKUP($B393,'[2]1516 Exp_Rev Access'!$F$7:$FS$310,17,FALSE))</f>
        <v>1575.07</v>
      </c>
      <c r="AA393" s="90">
        <f>IF(ISNA(VLOOKUP($B393,'[2]1516 Exp_Rev Access'!$F$7:$FS$310,18,FALSE)),"",VLOOKUP($B393,'[2]1516 Exp_Rev Access'!$F$7:$FS$310,18,FALSE))</f>
        <v>0</v>
      </c>
      <c r="AB393" s="90">
        <f>IF(ISNA(VLOOKUP($B393,'[2]1516 Exp_Rev Access'!$F$7:$FS$310,19,FALSE)),"",VLOOKUP($B393,'[2]1516 Exp_Rev Access'!$F$7:$FS$310,19,FALSE))</f>
        <v>0</v>
      </c>
      <c r="AC393" s="90">
        <f>IF(ISNA(VLOOKUP($B393,'[2]1516 Exp_Rev Access'!$F$7:$FS$310,20,FALSE)),"",VLOOKUP($B393,'[2]1516 Exp_Rev Access'!$F$7:$FS$310,20,FALSE))</f>
        <v>10523.86</v>
      </c>
      <c r="AD393" s="90">
        <f>IF(ISNA(VLOOKUP($B393,'[2]1516 Exp_Rev Access'!$F$7:$FS$310,21,FALSE)),"",VLOOKUP($B393,'[2]1516 Exp_Rev Access'!$F$7:$FS$310,21,FALSE))</f>
        <v>386546.75</v>
      </c>
      <c r="AE393" s="90">
        <f>IF(ISNA(VLOOKUP($B393,'[2]1516 Exp_Rev Access'!$F$7:$FS$310,22,FALSE)),"",VLOOKUP($B393,'[2]1516 Exp_Rev Access'!$F$7:$FS$310,22,FALSE))</f>
        <v>9526.85</v>
      </c>
      <c r="AF393" s="90">
        <f>IF(ISNA(VLOOKUP($B393,'[2]1516 Exp_Rev Access'!$F$7:$FS$310,23,FALSE)),"",VLOOKUP($B393,'[2]1516 Exp_Rev Access'!$F$7:$FS$310,23,FALSE))</f>
        <v>0</v>
      </c>
      <c r="AG393" s="90">
        <f>IF(ISNA(VLOOKUP($B393,'[2]1516 Exp_Rev Access'!$F$7:$FS$310,24,FALSE)),"",VLOOKUP($B393,'[2]1516 Exp_Rev Access'!$F$7:$FS$310,24,FALSE))</f>
        <v>37017.11</v>
      </c>
      <c r="AH393" s="90">
        <f>IF(ISNA(VLOOKUP($B393,'[2]1516 Exp_Rev Access'!$F$7:$FS$310,25,FALSE)),"",VLOOKUP($B393,'[2]1516 Exp_Rev Access'!$F$7:$FS$310,25,FALSE))</f>
        <v>7581.76</v>
      </c>
      <c r="AI393" s="90">
        <f>IF(ISNA(VLOOKUP($B393,'[2]1516 Exp_Rev Access'!$F$7:$FS$310,26,FALSE)),"",VLOOKUP($B393,'[2]1516 Exp_Rev Access'!$F$7:$FS$310,26,FALSE))</f>
        <v>19334.5</v>
      </c>
      <c r="AJ393" s="90">
        <f>IF(ISNA(VLOOKUP($B393,'[2]1516 Exp_Rev Access'!$F$7:$FS$310,27,FALSE)),"",VLOOKUP($B393,'[2]1516 Exp_Rev Access'!$F$7:$FS$310,27,FALSE))</f>
        <v>0</v>
      </c>
      <c r="AK393" s="90">
        <f>IF(ISNA(VLOOKUP($B393,'[2]1516 Exp_Rev Access'!$F$7:$FS$310,28,FALSE)),"",VLOOKUP($B393,'[2]1516 Exp_Rev Access'!$F$7:$FS$310,28,FALSE))</f>
        <v>19745.57</v>
      </c>
      <c r="AL393" s="90">
        <f>IF(ISNA(VLOOKUP($B393,'[2]1516 Exp_Rev Access'!$F$7:$FS$310,29,FALSE)),"",VLOOKUP($B393,'[2]1516 Exp_Rev Access'!$F$7:$FS$310,29,FALSE))</f>
        <v>43822.11</v>
      </c>
      <c r="AM393" s="53">
        <f t="shared" si="954"/>
        <v>578688.17999999993</v>
      </c>
      <c r="AN393" s="92">
        <f t="shared" si="955"/>
        <v>2.1353326331392669E-2</v>
      </c>
      <c r="AO393" s="68">
        <f t="shared" si="956"/>
        <v>212.14542908361713</v>
      </c>
      <c r="AP393" s="90">
        <f>IF(ISNA(VLOOKUP($B393,'[2]1516 Exp_Rev Access'!$F$7:$FS$310,30,FALSE)),"",VLOOKUP($B393,'[2]1516 Exp_Rev Access'!$F$7:$FS$310,30,FALSE))</f>
        <v>15921599.75</v>
      </c>
      <c r="AQ393" s="90">
        <f>IF(ISNA(VLOOKUP($B393,'[2]1516 Exp_Rev Access'!$F$7:$FS$310,31,FALSE)),"",VLOOKUP($B393,'[2]1516 Exp_Rev Access'!$F$7:$FS$310,31,FALSE))</f>
        <v>250731.77</v>
      </c>
      <c r="AR393" s="90">
        <f>IF(ISNA(VLOOKUP($B393,'[2]1516 Exp_Rev Access'!$F$7:$FS$310,32,FALSE)),"",VLOOKUP($B393,'[2]1516 Exp_Rev Access'!$F$7:$FS$310,32,FALSE))</f>
        <v>0</v>
      </c>
      <c r="AS393" s="90">
        <f>IF(ISNA(VLOOKUP($B393,'[2]1516 Exp_Rev Access'!$F$7:$FS$310,33,FALSE)),"",VLOOKUP($B393,'[2]1516 Exp_Rev Access'!$F$7:$FS$310,33,FALSE))</f>
        <v>0</v>
      </c>
      <c r="AT393" s="90">
        <f>IF(ISNA(VLOOKUP($B393,'[2]1516 Exp_Rev Access'!$F$7:$FS$310,34,FALSE)),"",VLOOKUP($B393,'[2]1516 Exp_Rev Access'!$F$7:$FS$310,34,FALSE))</f>
        <v>0</v>
      </c>
      <c r="AU393" s="53">
        <f t="shared" si="957"/>
        <v>16172331.52</v>
      </c>
      <c r="AV393" s="93">
        <f t="shared" si="958"/>
        <v>0.59675155709250471</v>
      </c>
      <c r="AW393" s="53">
        <f t="shared" si="959"/>
        <v>5928.730408132591</v>
      </c>
      <c r="AX393" s="90">
        <f>IF(ISNA(VLOOKUP($B393,'[2]1516 Exp_Rev Access'!$F$7:$FS$310,35,FALSE)),"",VLOOKUP($B393,'[2]1516 Exp_Rev Access'!$F$7:$FS$310,35,FALSE))</f>
        <v>61</v>
      </c>
      <c r="AY393" s="90">
        <f>IF(ISNA(VLOOKUP($B393,'[2]1516 Exp_Rev Access'!$F$7:$FS$310,36,FALSE)),"",VLOOKUP($B393,'[2]1516 Exp_Rev Access'!$F$7:$FS$310,36,FALSE))</f>
        <v>1720252.02</v>
      </c>
      <c r="AZ393" s="90">
        <f>IF(ISNA(VLOOKUP($B393,'[2]1516 Exp_Rev Access'!$F$7:$FS$310,37,FALSE)),"",VLOOKUP($B393,'[2]1516 Exp_Rev Access'!$F$7:$FS$310,37,FALSE))</f>
        <v>154019.25</v>
      </c>
      <c r="BA393" s="90">
        <f>IF(ISNA(VLOOKUP($B393,'[2]1516 Exp_Rev Access'!$F$7:$FS$310,38,FALSE)),"",VLOOKUP($B393,'[2]1516 Exp_Rev Access'!$F$7:$FS$310,38,FALSE))</f>
        <v>0</v>
      </c>
      <c r="BB393" s="90">
        <f>IF(ISNA(VLOOKUP($B393,'[2]1516 Exp_Rev Access'!$F$7:$FS$310,39,FALSE)),"",VLOOKUP($B393,'[2]1516 Exp_Rev Access'!$F$7:$FS$310,39,FALSE))</f>
        <v>0</v>
      </c>
      <c r="BC393" s="90">
        <f>IF(ISNA(VLOOKUP($B393,'[2]1516 Exp_Rev Access'!$F$7:$FS$310,40,FALSE)),"",VLOOKUP($B393,'[2]1516 Exp_Rev Access'!$F$7:$FS$310,40,FALSE))</f>
        <v>371725.32</v>
      </c>
      <c r="BD393" s="90">
        <f>IF(ISNA(VLOOKUP($B393,'[2]1516 Exp_Rev Access'!$F$7:$FS$310,41,FALSE)),"",VLOOKUP($B393,'[2]1516 Exp_Rev Access'!$F$7:$FS$310,41,FALSE))</f>
        <v>0</v>
      </c>
      <c r="BE393" s="90">
        <f>IF(ISNA(VLOOKUP($B393,'[2]1516 Exp_Rev Access'!$F$7:$FS$310,42,FALSE)),"",VLOOKUP($B393,'[2]1516 Exp_Rev Access'!$F$7:$FS$310,42,FALSE))</f>
        <v>129483.2</v>
      </c>
      <c r="BF393" s="90">
        <f>IF(ISNA(VLOOKUP($B393,'[2]1516 Exp_Rev Access'!$F$7:$FS$310,43,FALSE)),"",VLOOKUP($B393,'[2]1516 Exp_Rev Access'!$F$7:$FS$310,43,FALSE))</f>
        <v>0</v>
      </c>
      <c r="BG393" s="90">
        <f>IF(ISNA(VLOOKUP($B393,'[2]1516 Exp_Rev Access'!$F$7:$FS$310,44,FALSE)),"",VLOOKUP($B393,'[2]1516 Exp_Rev Access'!$F$7:$FS$310,44,FALSE))</f>
        <v>186254.97</v>
      </c>
      <c r="BH393" s="90">
        <f>IF(ISNA(VLOOKUP($B393,'[2]1516 Exp_Rev Access'!$F$7:$FS$310,45,FALSE)),"",VLOOKUP($B393,'[2]1516 Exp_Rev Access'!$F$7:$FS$310,45,FALSE))</f>
        <v>26067.67</v>
      </c>
      <c r="BI393" s="90">
        <f>IF(ISNA(VLOOKUP($B393,'[2]1516 Exp_Rev Access'!$F$7:$FS$310,46,FALSE)),"",VLOOKUP($B393,'[2]1516 Exp_Rev Access'!$F$7:$FS$310,46,FALSE))</f>
        <v>0</v>
      </c>
      <c r="BJ393" s="90">
        <f>IF(ISNA(VLOOKUP($B393,'[2]1516 Exp_Rev Access'!$F$7:$FS$310,47,FALSE)),"",VLOOKUP($B393,'[2]1516 Exp_Rev Access'!$F$7:$FS$310,47,FALSE))</f>
        <v>15510.06</v>
      </c>
      <c r="BK393" s="90">
        <f>IF(ISNA(VLOOKUP($B393,'[2]1516 Exp_Rev Access'!$F$7:$FS$310,48,FALSE)),"",VLOOKUP($B393,'[2]1516 Exp_Rev Access'!$F$7:$FS$310,48,FALSE))</f>
        <v>877793.02</v>
      </c>
      <c r="BL393" s="90">
        <f>IF(ISNA(VLOOKUP($B393,'[2]1516 Exp_Rev Access'!$F$7:$FS$310,49,FALSE)),"",VLOOKUP($B393,'[2]1516 Exp_Rev Access'!$F$7:$FS$310,49,FALSE))</f>
        <v>1050</v>
      </c>
      <c r="BM393" s="90">
        <f>IF(ISNA(VLOOKUP($B393,'[2]1516 Exp_Rev Access'!$F$7:$FS$310,50,FALSE)),"",VLOOKUP($B393,'[2]1516 Exp_Rev Access'!$F$7:$FS$310,50,FALSE))</f>
        <v>10433.24</v>
      </c>
      <c r="BN393" s="90">
        <f>IF(ISNA(VLOOKUP($B393,'[2]1516 Exp_Rev Access'!$F$7:$FS$310,51,FALSE)),"",VLOOKUP($B393,'[2]1516 Exp_Rev Access'!$F$7:$FS$310,51,FALSE))</f>
        <v>0</v>
      </c>
      <c r="BO393" s="90">
        <f>IF(ISNA(VLOOKUP($B393,'[2]1516 Exp_Rev Access'!$F$7:$FS$310,52,FALSE)),"",VLOOKUP($B393,'[2]1516 Exp_Rev Access'!$F$7:$FS$310,52,FALSE))</f>
        <v>0</v>
      </c>
      <c r="BP393" s="90">
        <f>IF(ISNA(VLOOKUP($B393,'[2]1516 Exp_Rev Access'!$F$7:$FS$310,53,FALSE)),"",VLOOKUP($B393,'[2]1516 Exp_Rev Access'!$F$7:$FS$310,53,FALSE))</f>
        <v>0</v>
      </c>
      <c r="BQ393" s="90">
        <f>IF(ISNA(VLOOKUP($B393,'[2]1516 Exp_Rev Access'!$F$7:$FS$310,54,FALSE)),"",VLOOKUP($B393,'[2]1516 Exp_Rev Access'!$F$7:$FS$310,54,FALSE))</f>
        <v>8728</v>
      </c>
      <c r="BR393" s="90">
        <f>IF(ISNA(VLOOKUP($B393,'[2]1516 Exp_Rev Access'!$F$7:$FS$310,55,FALSE)),"",VLOOKUP($B393,'[2]1516 Exp_Rev Access'!$F$7:$FS$310,55,FALSE))</f>
        <v>0</v>
      </c>
      <c r="BS393" s="90">
        <f>IF(ISNA(VLOOKUP($B393,'[2]1516 Exp_Rev Access'!$F$7:$FS$310,56,FALSE)),"",VLOOKUP($B393,'[2]1516 Exp_Rev Access'!$F$7:$FS$310,56,FALSE))</f>
        <v>0</v>
      </c>
      <c r="BT393" s="90">
        <f>IF(ISNA(VLOOKUP($B393,'[2]1516 Exp_Rev Access'!$F$7:$FS$310,57,FALSE)),"",VLOOKUP($B393,'[2]1516 Exp_Rev Access'!$F$7:$FS$310,57,FALSE))</f>
        <v>0</v>
      </c>
      <c r="BU393" s="90">
        <f>IF(ISNA(VLOOKUP($B393,'[2]1516 Exp_Rev Access'!$F$7:$FS$310,58,FALSE)),"",VLOOKUP($B393,'[2]1516 Exp_Rev Access'!$F$7:$FS$310,58,FALSE))</f>
        <v>0</v>
      </c>
      <c r="BV393" s="53">
        <f t="shared" si="960"/>
        <v>3501377.7500000005</v>
      </c>
      <c r="BW393" s="92">
        <f t="shared" si="961"/>
        <v>0.12919922039055201</v>
      </c>
      <c r="BX393" s="68">
        <f t="shared" si="962"/>
        <v>1283.595053138255</v>
      </c>
      <c r="BY393" s="90">
        <f>IF(ISNA(VLOOKUP($B393,'[2]1516 Exp_Rev Access'!$F$7:$FS$310,59,FALSE)),"",VLOOKUP($B393,'[2]1516 Exp_Rev Access'!$F$7:$FS$310,59,FALSE))</f>
        <v>0</v>
      </c>
      <c r="BZ393" s="90">
        <f>IF(ISNA(VLOOKUP($B393,'[2]1516 Exp_Rev Access'!$F$7:$FS$310,60,FALSE)),"",VLOOKUP($B393,'[2]1516 Exp_Rev Access'!$F$7:$FS$310,60,FALSE))</f>
        <v>0</v>
      </c>
      <c r="CA393" s="90">
        <f>IF(ISNA(VLOOKUP($B393,'[2]1516 Exp_Rev Access'!$F$7:$FS$310,61,FALSE)),"",VLOOKUP($B393,'[2]1516 Exp_Rev Access'!$F$7:$FS$310,61,FALSE))</f>
        <v>0</v>
      </c>
      <c r="CB393" s="90">
        <f>IF(ISNA(VLOOKUP($B393,'[2]1516 Exp_Rev Access'!$F$7:$FS$310,62,FALSE)),"",VLOOKUP($B393,'[2]1516 Exp_Rev Access'!$F$7:$FS$310,62,FALSE))</f>
        <v>0</v>
      </c>
      <c r="CC393" s="90">
        <f>IF(ISNA(VLOOKUP($B393,'[2]1516 Exp_Rev Access'!$F$7:$FS$310,63,FALSE)),"",VLOOKUP($B393,'[2]1516 Exp_Rev Access'!$F$7:$FS$310,63,FALSE))</f>
        <v>0</v>
      </c>
      <c r="CD393" s="90">
        <f>IF(ISNA(VLOOKUP($B393,'[2]1516 Exp_Rev Access'!$F$7:$FS$310,64,FALSE)),"",VLOOKUP($B393,'[2]1516 Exp_Rev Access'!$F$7:$FS$310,64,FALSE))</f>
        <v>0</v>
      </c>
      <c r="CE393" s="53">
        <f t="shared" si="963"/>
        <v>0</v>
      </c>
      <c r="CF393" s="92"/>
      <c r="CG393" s="94"/>
      <c r="CH393" s="90">
        <f>IF(ISNA(VLOOKUP($B393,'[2]1516 Exp_Rev Access'!$F$7:$FS$310,65,FALSE)),"",VLOOKUP($B393,'[2]1516 Exp_Rev Access'!$F$7:$FS$310,65,FALSE))</f>
        <v>0</v>
      </c>
      <c r="CI393" s="90">
        <f>IF(ISNA(VLOOKUP($B393,'[2]1516 Exp_Rev Access'!$F$7:$FS$310,66,FALSE)),"",VLOOKUP($B393,'[2]1516 Exp_Rev Access'!$F$7:$FS$310,66,FALSE))</f>
        <v>0</v>
      </c>
      <c r="CJ393" s="90">
        <f>IF(ISNA(VLOOKUP($B393,'[2]1516 Exp_Rev Access'!$F$7:$FS$310,67,FALSE)),"",VLOOKUP($B393,'[2]1516 Exp_Rev Access'!$F$7:$FS$310,67,FALSE))</f>
        <v>0</v>
      </c>
      <c r="CK393" s="90">
        <f>IF(ISNA(VLOOKUP($B393,'[2]1516 Exp_Rev Access'!$F$7:$FS$310,68,FALSE)),"",VLOOKUP($B393,'[2]1516 Exp_Rev Access'!$F$7:$FS$310,68,FALSE))</f>
        <v>0</v>
      </c>
      <c r="CL393" s="90">
        <f>IF(ISNA(VLOOKUP($B393,'[2]1516 Exp_Rev Access'!$F$7:$FS$310,69,FALSE)),"",VLOOKUP($B393,'[2]1516 Exp_Rev Access'!$F$7:$FS$310,69,FALSE))</f>
        <v>0</v>
      </c>
      <c r="CM393" s="90">
        <f>IF(ISNA(VLOOKUP($B393,'[2]1516 Exp_Rev Access'!$F$7:$FS$310,70,FALSE)),"",VLOOKUP($B393,'[2]1516 Exp_Rev Access'!$F$7:$FS$310,70,FALSE))</f>
        <v>0</v>
      </c>
      <c r="CN393" s="90">
        <f>IF(ISNA(VLOOKUP($B393,'[2]1516 Exp_Rev Access'!$F$7:$FS$310,71,FALSE)),"",VLOOKUP($B393,'[2]1516 Exp_Rev Access'!$F$7:$FS$310,71,FALSE))</f>
        <v>0</v>
      </c>
      <c r="CO393" s="90">
        <f>IF(ISNA(VLOOKUP($B393,'[2]1516 Exp_Rev Access'!$F$7:$FS$310,72,FALSE)),"",VLOOKUP($B393,'[2]1516 Exp_Rev Access'!$F$7:$FS$310,72,FALSE))</f>
        <v>0</v>
      </c>
      <c r="CP393" s="90">
        <f>IF(ISNA(VLOOKUP($B393,'[2]1516 Exp_Rev Access'!$F$7:$FS$310,73,FALSE)),"",VLOOKUP($B393,'[2]1516 Exp_Rev Access'!$F$7:$FS$310,73,FALSE))</f>
        <v>0</v>
      </c>
      <c r="CQ393" s="90">
        <f>IF(ISNA(VLOOKUP($B393,'[2]1516 Exp_Rev Access'!$F$7:$FS$310,74,FALSE)),"",VLOOKUP($B393,'[2]1516 Exp_Rev Access'!$F$7:$FS$310,74,FALSE))</f>
        <v>411433.48</v>
      </c>
      <c r="CR393" s="90">
        <f>IF(ISNA(VLOOKUP($B393,'[2]1516 Exp_Rev Access'!$F$7:$FS$310,75,FALSE)),"",VLOOKUP($B393,'[2]1516 Exp_Rev Access'!$F$7:$FS$310,75,FALSE))</f>
        <v>0</v>
      </c>
      <c r="CS393" s="90">
        <f>IF(ISNA(VLOOKUP($B393,'[2]1516 Exp_Rev Access'!$F$7:$FS$310,76,FALSE)),"",VLOOKUP($B393,'[2]1516 Exp_Rev Access'!$F$7:$FS$310,76,FALSE))</f>
        <v>14351</v>
      </c>
      <c r="CT393" s="90">
        <f>IF(ISNA(VLOOKUP($B393,'[2]1516 Exp_Rev Access'!$F$7:$FS$310,77,FALSE)),"",VLOOKUP($B393,'[2]1516 Exp_Rev Access'!$F$7:$FS$310,77,FALSE))</f>
        <v>0</v>
      </c>
      <c r="CU393" s="90">
        <f>IF(ISNA(VLOOKUP($B393,'[2]1516 Exp_Rev Access'!$F$7:$FS$310,78,FALSE)),"",VLOOKUP($B393,'[2]1516 Exp_Rev Access'!$F$7:$FS$310,78,FALSE))</f>
        <v>387671.68</v>
      </c>
      <c r="CV393" s="90">
        <f>IF(ISNA(VLOOKUP($B393,'[2]1516 Exp_Rev Access'!$F$7:$FS$310,79,FALSE)),"",VLOOKUP($B393,'[2]1516 Exp_Rev Access'!$F$7:$FS$310,79,FALSE))</f>
        <v>83779.92</v>
      </c>
      <c r="CW393" s="90">
        <f>IF(ISNA(VLOOKUP($B393,'[2]1516 Exp_Rev Access'!$F$7:$FS$310,80,FALSE)),"",VLOOKUP($B393,'[2]1516 Exp_Rev Access'!$F$7:$FS$310,80,FALSE))</f>
        <v>0</v>
      </c>
      <c r="CX393" s="90">
        <f>IF(ISNA(VLOOKUP($B393,'[2]1516 Exp_Rev Access'!$F$7:$FS$310,81,FALSE)),"",VLOOKUP($B393,'[2]1516 Exp_Rev Access'!$F$7:$FS$310,81,FALSE))</f>
        <v>0</v>
      </c>
      <c r="CY393" s="90">
        <f>IF(ISNA(VLOOKUP($B393,'[2]1516 Exp_Rev Access'!$F$7:$FS$310,82,FALSE)),"",VLOOKUP($B393,'[2]1516 Exp_Rev Access'!$F$7:$FS$310,82,FALSE))</f>
        <v>0</v>
      </c>
      <c r="CZ393" s="90">
        <f>IF(ISNA(VLOOKUP($B393,'[2]1516 Exp_Rev Access'!$F$7:$FS$310,83,FALSE)),"",VLOOKUP($B393,'[2]1516 Exp_Rev Access'!$F$7:$FS$310,83,FALSE))</f>
        <v>0</v>
      </c>
      <c r="DA393" s="90">
        <f>IF(ISNA(VLOOKUP($B393,'[2]1516 Exp_Rev Access'!$F$7:$FS$310,84,FALSE)),"",VLOOKUP($B393,'[2]1516 Exp_Rev Access'!$F$7:$FS$310,84,FALSE))</f>
        <v>0</v>
      </c>
      <c r="DB393" s="90">
        <f>IF(ISNA(VLOOKUP($B393,'[2]1516 Exp_Rev Access'!$F$7:$FS$310,85,FALSE)),"",VLOOKUP($B393,'[2]1516 Exp_Rev Access'!$F$7:$FS$310,85,FALSE))</f>
        <v>13135.67</v>
      </c>
      <c r="DC393" s="90">
        <f>IF(ISNA(VLOOKUP($B393,'[2]1516 Exp_Rev Access'!$F$7:$FS$310,86,FALSE)),"",VLOOKUP($B393,'[2]1516 Exp_Rev Access'!$F$7:$FS$310,86,FALSE))</f>
        <v>0</v>
      </c>
      <c r="DD393" s="90">
        <f>IF(ISNA(VLOOKUP($B393,'[2]1516 Exp_Rev Access'!$F$7:$FS$310,87,FALSE)),"",VLOOKUP($B393,'[2]1516 Exp_Rev Access'!$F$7:$FS$310,87,FALSE))</f>
        <v>0</v>
      </c>
      <c r="DE393" s="90">
        <f>IF(ISNA(VLOOKUP($B393,'[2]1516 Exp_Rev Access'!$F$7:$FS$310,88,FALSE)),"",VLOOKUP($B393,'[2]1516 Exp_Rev Access'!$F$7:$FS$310,88,FALSE))</f>
        <v>0</v>
      </c>
      <c r="DF393" s="90">
        <f>IF(ISNA(VLOOKUP($B393,'[2]1516 Exp_Rev Access'!$F$7:$FS$310,89,FALSE)),"",VLOOKUP($B393,'[2]1516 Exp_Rev Access'!$F$7:$FS$310,89,FALSE))</f>
        <v>0</v>
      </c>
      <c r="DG393" s="90">
        <f>IF(ISNA(VLOOKUP($B393,'[2]1516 Exp_Rev Access'!$F$7:$FS$310,90,FALSE)),"",VLOOKUP($B393,'[2]1516 Exp_Rev Access'!$F$7:$FS$310,90,FALSE))</f>
        <v>0</v>
      </c>
      <c r="DH393" s="90">
        <f>IF(ISNA(VLOOKUP($B393,'[2]1516 Exp_Rev Access'!$F$7:$FS$310,91,FALSE)),"",VLOOKUP($B393,'[2]1516 Exp_Rev Access'!$F$7:$FS$310,91,FALSE))</f>
        <v>0</v>
      </c>
      <c r="DI393" s="90">
        <f>IF(ISNA(VLOOKUP($B393,'[2]1516 Exp_Rev Access'!$F$7:$FS$310,92,FALSE)),"",VLOOKUP($B393,'[2]1516 Exp_Rev Access'!$F$7:$FS$310,92,FALSE))</f>
        <v>443124.12</v>
      </c>
      <c r="DJ393" s="90">
        <f>IF(ISNA(VLOOKUP($B393,'[2]1516 Exp_Rev Access'!$F$7:$FS$310,93,FALSE)),"",VLOOKUP($B393,'[2]1516 Exp_Rev Access'!$F$7:$FS$310,93,FALSE))</f>
        <v>0</v>
      </c>
      <c r="DK393" s="90">
        <f>IF(ISNA(VLOOKUP($B393,'[2]1516 Exp_Rev Access'!$F$7:$FS$310,94,FALSE)),"",VLOOKUP($B393,'[2]1516 Exp_Rev Access'!$F$7:$FS$310,94,FALSE))</f>
        <v>0</v>
      </c>
      <c r="DL393" s="90">
        <f>IF(ISNA(VLOOKUP($B393,'[2]1516 Exp_Rev Access'!$F$7:$FS$310,95,FALSE)),"",VLOOKUP($B393,'[2]1516 Exp_Rev Access'!$F$7:$FS$310,95,FALSE))</f>
        <v>0</v>
      </c>
      <c r="DM393" s="90">
        <f>IF(ISNA(VLOOKUP($B393,'[2]1516 Exp_Rev Access'!$F$7:$FS$310,96,FALSE)),"",VLOOKUP($B393,'[2]1516 Exp_Rev Access'!$F$7:$FS$310,96,FALSE))</f>
        <v>0</v>
      </c>
      <c r="DN393" s="90">
        <f>IF(ISNA(VLOOKUP($B393,'[2]1516 Exp_Rev Access'!$F$7:$FS$310,97,FALSE)),"",VLOOKUP($B393,'[2]1516 Exp_Rev Access'!$F$7:$FS$310,97,FALSE))</f>
        <v>0</v>
      </c>
      <c r="DO393" s="90">
        <f>IF(ISNA(VLOOKUP($B393,'[2]1516 Exp_Rev Access'!$F$7:$FS$310,98,FALSE)),"",VLOOKUP($B393,'[2]1516 Exp_Rev Access'!$F$7:$FS$310,98,FALSE))</f>
        <v>0</v>
      </c>
      <c r="DP393" s="90">
        <f>IF(ISNA(VLOOKUP($B393,'[2]1516 Exp_Rev Access'!$F$7:$FS$310,99,FALSE)),"",VLOOKUP($B393,'[2]1516 Exp_Rev Access'!$F$7:$FS$310,99,FALSE))</f>
        <v>0</v>
      </c>
      <c r="DQ393" s="90">
        <f>IF(ISNA(VLOOKUP($B393,'[2]1516 Exp_Rev Access'!$F$7:$FS$310,100,FALSE)),"",VLOOKUP($B393,'[2]1516 Exp_Rev Access'!$F$7:$FS$310,100,FALSE))</f>
        <v>0</v>
      </c>
      <c r="DR393" s="90">
        <f>IF(ISNA(VLOOKUP($B393,'[2]1516 Exp_Rev Access'!$F$7:$FS$310,101,FALSE)),"",VLOOKUP($B393,'[2]1516 Exp_Rev Access'!$F$7:$FS$310,101,FALSE))</f>
        <v>0</v>
      </c>
      <c r="DS393" s="90">
        <f>IF(ISNA(VLOOKUP($B393,'[2]1516 Exp_Rev Access'!$F$7:$FS$310,102,FALSE)),"",VLOOKUP($B393,'[2]1516 Exp_Rev Access'!$F$7:$FS$310,102,FALSE))</f>
        <v>0</v>
      </c>
      <c r="DT393" s="90">
        <f>IF(ISNA(VLOOKUP($B393,'[2]1516 Exp_Rev Access'!$F$7:$FS$310,103,FALSE)),"",VLOOKUP($B393,'[2]1516 Exp_Rev Access'!$F$7:$FS$310,103,FALSE))</f>
        <v>0</v>
      </c>
      <c r="DU393" s="90">
        <f>IF(ISNA(VLOOKUP($B393,'[2]1516 Exp_Rev Access'!$F$7:$FS$310,104,FALSE)),"",VLOOKUP($B393,'[2]1516 Exp_Rev Access'!$F$7:$FS$310,104,FALSE))</f>
        <v>0</v>
      </c>
      <c r="DV393" s="90">
        <f>IF(ISNA(VLOOKUP($B393,'[2]1516 Exp_Rev Access'!$F$7:$FS$310,105,FALSE)),"",VLOOKUP($B393,'[2]1516 Exp_Rev Access'!$F$7:$FS$310,105,FALSE))</f>
        <v>0</v>
      </c>
      <c r="DW393" s="90">
        <f>IF(ISNA(VLOOKUP($B393,'[2]1516 Exp_Rev Access'!$F$7:$FS$310,106,FALSE)),"",VLOOKUP($B393,'[2]1516 Exp_Rev Access'!$F$7:$FS$310,106,FALSE))</f>
        <v>0</v>
      </c>
      <c r="DX393" s="90">
        <f>IF(ISNA(VLOOKUP($B393,'[2]1516 Exp_Rev Access'!$F$7:$FS$310,107,FALSE)),"",VLOOKUP($B393,'[2]1516 Exp_Rev Access'!$F$7:$FS$310,107,FALSE))</f>
        <v>0</v>
      </c>
      <c r="DY393" s="90">
        <f>IF(ISNA(VLOOKUP($B393,'[2]1516 Exp_Rev Access'!$F$7:$FS$310,108,FALSE)),"",VLOOKUP($B393,'[2]1516 Exp_Rev Access'!$F$7:$FS$310,108,FALSE))</f>
        <v>0</v>
      </c>
      <c r="DZ393" s="90">
        <f>IF(ISNA(VLOOKUP($B393,'[2]1516 Exp_Rev Access'!$F$7:$FS$310,109,FALSE)),"",VLOOKUP($B393,'[2]1516 Exp_Rev Access'!$F$7:$FS$310,109,FALSE))</f>
        <v>0</v>
      </c>
      <c r="EA393" s="90">
        <f>IF(ISNA(VLOOKUP($B393,'[2]1516 Exp_Rev Access'!$F$7:$FS$310,110,FALSE)),"",VLOOKUP($B393,'[2]1516 Exp_Rev Access'!$F$7:$FS$310,110,FALSE))</f>
        <v>0</v>
      </c>
      <c r="EB393" s="90">
        <f>IF(ISNA(VLOOKUP($B393,'[2]1516 Exp_Rev Access'!$F$7:$FS$310,111,FALSE)),"",VLOOKUP($B393,'[2]1516 Exp_Rev Access'!$F$7:$FS$310,111,FALSE))</f>
        <v>0</v>
      </c>
      <c r="EC393" s="90">
        <f>IF(ISNA(VLOOKUP($B393,'[2]1516 Exp_Rev Access'!$F$7:$FS$310,112,FALSE)),"",VLOOKUP($B393,'[2]1516 Exp_Rev Access'!$F$7:$FS$310,112,FALSE))</f>
        <v>0</v>
      </c>
      <c r="ED393" s="90">
        <f>IF(ISNA(VLOOKUP($B393,'[2]1516 Exp_Rev Access'!$F$7:$FS$310,113,FALSE)),"",VLOOKUP($B393,'[2]1516 Exp_Rev Access'!$F$7:$FS$310,113,FALSE))</f>
        <v>0</v>
      </c>
      <c r="EE393" s="90">
        <f>IF(ISNA(VLOOKUP($B393,'[2]1516 Exp_Rev Access'!$F$7:$FS$310,114,FALSE)),"",VLOOKUP($B393,'[2]1516 Exp_Rev Access'!$F$7:$FS$310,114,FALSE))</f>
        <v>0</v>
      </c>
      <c r="EF393" s="90">
        <f>IF(ISNA(VLOOKUP($B393,'[2]1516 Exp_Rev Access'!$F$7:$FS$310,115,FALSE)),"",VLOOKUP($B393,'[2]1516 Exp_Rev Access'!$F$7:$FS$310,115,FALSE))</f>
        <v>0</v>
      </c>
      <c r="EG393" s="90">
        <f>IF(ISNA(VLOOKUP($B393,'[2]1516 Exp_Rev Access'!$F$7:$FS$310,116,FALSE)),"",VLOOKUP($B393,'[2]1516 Exp_Rev Access'!$F$7:$FS$310,116,FALSE))</f>
        <v>0</v>
      </c>
      <c r="EH393" s="90">
        <f>IF(ISNA(VLOOKUP($B393,'[2]1516 Exp_Rev Access'!$F$7:$FS$310,117,FALSE)),"",VLOOKUP($B393,'[2]1516 Exp_Rev Access'!$F$7:$FS$310,117,FALSE))</f>
        <v>0</v>
      </c>
      <c r="EI393" s="90">
        <f>IF(ISNA(VLOOKUP($B393,'[2]1516 Exp_Rev Access'!$F$7:$FS$310,118,FALSE)),"",VLOOKUP($B393,'[2]1516 Exp_Rev Access'!$F$7:$FS$310,118,FALSE))</f>
        <v>0</v>
      </c>
      <c r="EJ393" s="90">
        <f>IF(ISNA(VLOOKUP($B393,'[2]1516 Exp_Rev Access'!$F$7:$FS$310,119,FALSE)),"",VLOOKUP($B393,'[2]1516 Exp_Rev Access'!$F$7:$FS$310,119,FALSE))</f>
        <v>0</v>
      </c>
      <c r="EK393" s="90">
        <f>IF(ISNA(VLOOKUP($B393,'[2]1516 Exp_Rev Access'!$F$7:$FS$310,120,FALSE)),"",VLOOKUP($B393,'[2]1516 Exp_Rev Access'!$F$7:$FS$310,120,FALSE))</f>
        <v>0</v>
      </c>
      <c r="EL393" s="90">
        <f>IF(ISNA(VLOOKUP($B393,'[2]1516 Exp_Rev Access'!$F$7:$FS$310,121,FALSE)),"",VLOOKUP($B393,'[2]1516 Exp_Rev Access'!$F$7:$FS$310,121,FALSE))</f>
        <v>0</v>
      </c>
      <c r="EM393" s="90">
        <f>IF(ISNA(VLOOKUP($B393,'[2]1516 Exp_Rev Access'!$F$7:$FS$310,122,FALSE)),"",VLOOKUP($B393,'[2]1516 Exp_Rev Access'!$F$7:$FS$310,122,FALSE))</f>
        <v>0</v>
      </c>
      <c r="EN393" s="90">
        <f>IF(ISNA(VLOOKUP($B393,'[2]1516 Exp_Rev Access'!$F$7:$FS$310,123,FALSE)),"",VLOOKUP($B393,'[2]1516 Exp_Rev Access'!$F$7:$FS$310,123,FALSE))</f>
        <v>0</v>
      </c>
      <c r="EO393" s="90">
        <f>IF(ISNA(VLOOKUP($B393,'[2]1516 Exp_Rev Access'!$F$7:$FS$310,124,FALSE)),"",VLOOKUP($B393,'[2]1516 Exp_Rev Access'!$F$7:$FS$310,124,FALSE))</f>
        <v>0</v>
      </c>
      <c r="EP393" s="90">
        <f>IF(ISNA(VLOOKUP($B393,'[2]1516 Exp_Rev Access'!$F$7:$FS$310,125,FALSE)),"",VLOOKUP($B393,'[2]1516 Exp_Rev Access'!$F$7:$FS$310,125,FALSE))</f>
        <v>0</v>
      </c>
      <c r="EQ393" s="90">
        <f>IF(ISNA(VLOOKUP($B393,'[2]1516 Exp_Rev Access'!$F$7:$FS$310,126,FALSE)),"",VLOOKUP($B393,'[2]1516 Exp_Rev Access'!$F$7:$FS$310,126,FALSE))</f>
        <v>0</v>
      </c>
      <c r="ER393" s="90">
        <f>IF(ISNA(VLOOKUP($B393,'[2]1516 Exp_Rev Access'!$F$7:$FS$310,127,FALSE)),"",VLOOKUP($B393,'[2]1516 Exp_Rev Access'!$F$7:$FS$310,127,FALSE))</f>
        <v>0</v>
      </c>
      <c r="ES393" s="90">
        <f>IF(ISNA(VLOOKUP($B393,'[2]1516 Exp_Rev Access'!$F$7:$FS$310,128,FALSE)),"",VLOOKUP($B393,'[2]1516 Exp_Rev Access'!$F$7:$FS$310,128,FALSE))</f>
        <v>0</v>
      </c>
      <c r="ET393" s="90">
        <f>IF(ISNA(VLOOKUP($B393,'[2]1516 Exp_Rev Access'!$F$7:$FS$310,129,FALSE)),"",VLOOKUP($B393,'[2]1516 Exp_Rev Access'!$F$7:$FS$310,129,FALSE))</f>
        <v>0</v>
      </c>
      <c r="EU393" s="90">
        <f>IF(ISNA(VLOOKUP($B393,'[2]1516 Exp_Rev Access'!$F$7:$FS$310,130,FALSE)),"",VLOOKUP($B393,'[2]1516 Exp_Rev Access'!$F$7:$FS$310,130,FALSE))</f>
        <v>0</v>
      </c>
      <c r="EV393" s="90">
        <f>IF(ISNA(VLOOKUP($B393,'[2]1516 Exp_Rev Access'!$F$7:$FS$310,131,FALSE)),"",VLOOKUP($B393,'[2]1516 Exp_Rev Access'!$F$7:$FS$310,131,FALSE))</f>
        <v>26084.93</v>
      </c>
      <c r="EW393" s="90">
        <f>IF(ISNA(VLOOKUP($B393,'[2]1516 Exp_Rev Access'!$F$7:$FS$310,132,FALSE)),"",VLOOKUP($B393,'[2]1516 Exp_Rev Access'!$F$7:$FS$310,132,FALSE))</f>
        <v>0</v>
      </c>
      <c r="EX393" s="90">
        <f>IF(ISNA(VLOOKUP($B393,'[2]1516 Exp_Rev Access'!$F$7:$FS$310,133,FALSE)),"",VLOOKUP($B393,'[2]1516 Exp_Rev Access'!$F$7:$FS$310,133,FALSE))</f>
        <v>0</v>
      </c>
      <c r="EY393" s="90">
        <f>IF(ISNA(VLOOKUP($B393,'[2]1516 Exp_Rev Access'!$F$7:$FS$310,134,FALSE)),"",VLOOKUP($B393,'[2]1516 Exp_Rev Access'!$F$7:$FS$310,134,FALSE))</f>
        <v>0</v>
      </c>
      <c r="EZ393" s="90">
        <f>IF(ISNA(VLOOKUP($B393,'[2]1516 Exp_Rev Access'!$F$7:$FS$310,135,FALSE)),"",VLOOKUP($B393,'[2]1516 Exp_Rev Access'!$F$7:$FS$310,135,FALSE))</f>
        <v>0</v>
      </c>
      <c r="FA393" s="90">
        <f>IF(ISNA(VLOOKUP($B393,'[2]1516 Exp_Rev Access'!$F$7:$FS$310,136,FALSE)),"",VLOOKUP($B393,'[2]1516 Exp_Rev Access'!$F$7:$FS$310,136,FALSE))</f>
        <v>0</v>
      </c>
      <c r="FB393" s="90">
        <f>IF(ISNA(VLOOKUP($B393,'[2]1516 Exp_Rev Access'!$F$7:$FS$310,137,FALSE)),"",VLOOKUP($B393,'[2]1516 Exp_Rev Access'!$F$7:$FS$310,137,FALSE))</f>
        <v>0</v>
      </c>
      <c r="FC393" s="90">
        <f>IF(ISNA(VLOOKUP($B393,'[2]1516 Exp_Rev Access'!$F$7:$FS$310,138,FALSE)),"",VLOOKUP($B393,'[2]1516 Exp_Rev Access'!$F$7:$FS$310,138,FALSE))</f>
        <v>0</v>
      </c>
      <c r="FD393" s="90">
        <f>IF(ISNA(VLOOKUP($B393,'[2]1516 Exp_Rev Access'!$F$7:$FS$310,139,FALSE)),"",VLOOKUP($B393,'[2]1516 Exp_Rev Access'!$F$7:$FS$310,139,FALSE))</f>
        <v>0</v>
      </c>
      <c r="FE393" s="90">
        <f>IF(ISNA(VLOOKUP($B393,'[2]1516 Exp_Rev Access'!$F$7:$FS$310,140,FALSE)),"",VLOOKUP($B393,'[2]1516 Exp_Rev Access'!$F$7:$FS$310,140,FALSE))</f>
        <v>0</v>
      </c>
      <c r="FF393" s="90">
        <f>IF(ISNA(VLOOKUP($B393,'[2]1516 Exp_Rev Access'!$F$7:$FS$310,141,FALSE)),"",VLOOKUP($B393,'[2]1516 Exp_Rev Access'!$F$7:$FS$310,141,FALSE))</f>
        <v>0</v>
      </c>
      <c r="FG393" s="90">
        <f>IF(ISNA(VLOOKUP($B393,'[2]1516 Exp_Rev Access'!$F$7:$FS$310,142,FALSE)),"",VLOOKUP($B393,'[2]1516 Exp_Rev Access'!$F$7:$FS$310,142,FALSE))</f>
        <v>0</v>
      </c>
      <c r="FH393" s="90">
        <f>IF(ISNA(VLOOKUP($B393,'[2]1516 Exp_Rev Access'!$F$7:$FS$310,143,FALSE)),"",VLOOKUP($B393,'[2]1516 Exp_Rev Access'!$F$7:$FS$310,143,FALSE))</f>
        <v>0</v>
      </c>
      <c r="FI393" s="90">
        <f>IF(ISNA(VLOOKUP($B393,'[2]1516 Exp_Rev Access'!$F$7:$FS$310,144,FALSE)),"",VLOOKUP($B393,'[2]1516 Exp_Rev Access'!$F$7:$FS$310,144,FALSE))</f>
        <v>0</v>
      </c>
      <c r="FJ393" s="90">
        <f>IF(ISNA(VLOOKUP($B393,'[2]1516 Exp_Rev Access'!$F$7:$FS$310,145,FALSE)),"",VLOOKUP($B393,'[2]1516 Exp_Rev Access'!$F$7:$FS$310,145,FALSE))</f>
        <v>0</v>
      </c>
      <c r="FK393" s="90">
        <f>IF(ISNA(VLOOKUP($B393,'[2]1516 Exp_Rev Access'!$F$7:$FS$310,146,FALSE)),"",VLOOKUP($B393,'[2]1516 Exp_Rev Access'!$F$7:$FS$310,146,FALSE))</f>
        <v>0</v>
      </c>
      <c r="FL393" s="90">
        <f>IF(ISNA(VLOOKUP($B393,'[2]1516 Exp_Rev Access'!$F$7:$FS$310,1147,FALSE)),"",VLOOKUP($B393,'[2]1516 Exp_Rev Access'!$F$7:$FS$310,147,FALSE))</f>
        <v>0</v>
      </c>
      <c r="FM393" s="90">
        <f>IF(ISNA(VLOOKUP($B393,'[2]1516 Exp_Rev Access'!$F$7:$FS$310,148,FALSE)),"",VLOOKUP($B393,'[2]1516 Exp_Rev Access'!$F$7:$FS$310,148,FALSE))</f>
        <v>0</v>
      </c>
      <c r="FN393" s="90">
        <f>IF(ISNA(VLOOKUP($B393,'[2]1516 Exp_Rev Access'!$F$7:$FS$310,149,FALSE)),"",VLOOKUP($B393,'[2]1516 Exp_Rev Access'!$F$7:$FS$310,149,FALSE))</f>
        <v>0</v>
      </c>
      <c r="FO393" s="90">
        <f>IF(ISNA(VLOOKUP($B393,'[2]1516 Exp_Rev Access'!$F$7:$FS$310,150,FALSE)),"",VLOOKUP($B393,'[2]1516 Exp_Rev Access'!$F$7:$FS$310,150,FALSE))</f>
        <v>0</v>
      </c>
      <c r="FP393" s="90">
        <f>IF(ISNA(VLOOKUP($B393,'[2]1516 Exp_Rev Access'!$F$7:$FS$310,151,FALSE)),"",VLOOKUP($B393,'[2]1516 Exp_Rev Access'!$F$7:$FS$310,151,FALSE))</f>
        <v>0</v>
      </c>
      <c r="FQ393" s="90">
        <f>IF(ISNA(VLOOKUP($B393,'[2]1516 Exp_Rev Access'!$F$7:$FS$310,152,FALSE)),"",VLOOKUP($B393,'[2]1516 Exp_Rev Access'!$F$7:$FS$310,152,FALSE))</f>
        <v>0</v>
      </c>
      <c r="FR393" s="90">
        <f>IF(ISNA(VLOOKUP($B393,'[2]1516 Exp_Rev Access'!$F$7:$FS$310,153,FALSE)),"",VLOOKUP($B393,'[2]1516 Exp_Rev Access'!$F$7:$FS$310,153,FALSE))</f>
        <v>68873.259999999995</v>
      </c>
      <c r="FS393" s="53">
        <f t="shared" si="965"/>
        <v>1448454.06</v>
      </c>
      <c r="FT393" s="92">
        <f t="shared" si="966"/>
        <v>5.3447285236084517E-2</v>
      </c>
      <c r="FU393" s="116">
        <f t="shared" si="967"/>
        <v>530.99910916896101</v>
      </c>
      <c r="FV393" s="90">
        <f>IF(ISNA(VLOOKUP($B393,'[2]1516 Exp_Rev Access'!$F$7:$FS$310,154,FALSE)),"",VLOOKUP($B393,'[2]1516 Exp_Rev Access'!$F$7:$FS$310,154,FALSE))</f>
        <v>0</v>
      </c>
      <c r="FW393" s="90">
        <f>IF(ISNA(VLOOKUP($B393,'[2]1516 Exp_Rev Access'!$F$7:$FS$310,155,FALSE)),"",VLOOKUP($B393,'[2]1516 Exp_Rev Access'!$F$7:$FS$310,155,FALSE))</f>
        <v>32299.03</v>
      </c>
      <c r="FX393" s="90">
        <f>IF(ISNA(VLOOKUP($B393,'[2]1516 Exp_Rev Access'!$F$7:$FS$310,156,FALSE)),"",VLOOKUP($B393,'[2]1516 Exp_Rev Access'!$F$7:$FS$310,156,FALSE))</f>
        <v>0</v>
      </c>
      <c r="FY393" s="90">
        <f>IF(ISNA(VLOOKUP($B393,'[2]1516 Exp_Rev Access'!$F$7:$FS$310,157,FALSE)),"",VLOOKUP($B393,'[2]1516 Exp_Rev Access'!$F$7:$FS$310,157,FALSE))</f>
        <v>0</v>
      </c>
      <c r="FZ393" s="90">
        <f>IF(ISNA(VLOOKUP($B393,'[2]1516 Exp_Rev Access'!$F$7:$FS$310,158,FALSE)),"",VLOOKUP($B393,'[2]1516 Exp_Rev Access'!$F$7:$FS$310,158,FALSE))</f>
        <v>0</v>
      </c>
      <c r="GA393" s="90">
        <f>IF(ISNA(VLOOKUP($B393,'[2]1516 Exp_Rev Access'!$F$7:$FS$310,159,FALSE)),"",VLOOKUP($B393,'[2]1516 Exp_Rev Access'!$F$7:$FS$310,159,FALSE))</f>
        <v>0</v>
      </c>
      <c r="GB393" s="90">
        <f>IF(ISNA(VLOOKUP($B393,'[2]1516 Exp_Rev Access'!$F$7:$FS$310,160,FALSE)),"",VLOOKUP($B393,'[2]1516 Exp_Rev Access'!$F$7:$FS$310,160,FALSE))</f>
        <v>0</v>
      </c>
      <c r="GC393" s="90">
        <f>IF(ISNA(VLOOKUP($B393,'[2]1516 Exp_Rev Access'!$F$7:$FS$310,161,FALSE)),"",VLOOKUP($B393,'[2]1516 Exp_Rev Access'!$F$7:$FS$310,161,FALSE))</f>
        <v>0</v>
      </c>
      <c r="GD393" s="90">
        <f>IF(ISNA(VLOOKUP($B393,'[2]1516 Exp_Rev Access'!$F$7:$FS$310,162,FALSE)),"",VLOOKUP($B393,'[2]1516 Exp_Rev Access'!$F$7:$FS$310,162,FALSE))</f>
        <v>0</v>
      </c>
      <c r="GE393" s="90">
        <f>IF(ISNA(VLOOKUP($B393,'[2]1516 Exp_Rev Access'!$F$7:$FS$310,163,FALSE)),"",VLOOKUP($B393,'[2]1516 Exp_Rev Access'!$F$7:$FS$310,163,FALSE))</f>
        <v>0</v>
      </c>
      <c r="GF393" s="90">
        <f>IF(ISNA(VLOOKUP($B393,'[2]1516 Exp_Rev Access'!$F$7:$FS$310,164,FALSE)),"",VLOOKUP($B393,'[2]1516 Exp_Rev Access'!$F$7:$FS$310,164,FALSE))</f>
        <v>0</v>
      </c>
      <c r="GG393" s="90">
        <f>IF(ISNA(VLOOKUP($B393,'[2]1516 Exp_Rev Access'!$F$7:$FS$310,165,FALSE)),"",VLOOKUP($B393,'[2]1516 Exp_Rev Access'!$F$7:$FS$310,165,FALSE))</f>
        <v>0</v>
      </c>
      <c r="GH393" s="90">
        <f>IF(ISNA(VLOOKUP($B393,'[2]1516 Exp_Rev Access'!$F$7:$FS$310,166,FALSE)),"",VLOOKUP($B393,'[2]1516 Exp_Rev Access'!$F$7:$FS$310,166,FALSE))</f>
        <v>0</v>
      </c>
      <c r="GI393" s="90">
        <f>IF(ISNA(VLOOKUP($B393,'[2]1516 Exp_Rev Access'!$F$7:$FS$310,167,FALSE)),"",VLOOKUP($B393,'[2]1516 Exp_Rev Access'!$F$7:$FS$310,167,FALSE))</f>
        <v>11091.8</v>
      </c>
      <c r="GJ393" s="90">
        <f>IF(ISNA(VLOOKUP($B393,'[2]1516 Exp_Rev Access'!$F$7:$FS$310,168,FALSE)),"",VLOOKUP($B393,'[2]1516 Exp_Rev Access'!$F$7:$FS$310,168,FALSE))</f>
        <v>0</v>
      </c>
      <c r="GK393" s="90">
        <f>IF(ISNA(VLOOKUP($B393,'[2]1516 Exp_Rev Access'!$F$7:$FS$310,169,FALSE)),"",VLOOKUP($B393,'[2]1516 Exp_Rev Access'!$F$7:$FS$310,169,FALSE))</f>
        <v>9612.5400000000009</v>
      </c>
      <c r="GL393" s="90">
        <f>IF(ISNA(VLOOKUP($B393,'[2]1516 Exp_Rev Access'!$F$7:$FS$310,170,FALSE)),"",VLOOKUP($B393,'[2]1516 Exp_Rev Access'!$F$7:$FS$310,170,FALSE))</f>
        <v>0</v>
      </c>
      <c r="GM393" s="90">
        <f>IF(ISNA(VLOOKUP($B393,'[2]1516 Exp_Rev Access'!$F$7:$FT$310,171,FALSE)),"",VLOOKUP($B393,'[2]1516 Exp_Rev Access'!$F$7:$FT$310,171,FALSE))</f>
        <v>0</v>
      </c>
      <c r="GN393" s="90">
        <f>IF(ISNA(VLOOKUP($B393,'[2]1516 Exp_Rev Access'!$F$7:$FU$310,172,FALSE)),"",VLOOKUP($B393,'[2]1516 Exp_Rev Access'!$F$7:$FU$310,172,FALSE))</f>
        <v>0</v>
      </c>
      <c r="GO393" s="90">
        <f>IF(ISNA(VLOOKUP($B393,'[2]1516 Exp_Rev Access'!$F$7:$FV$310,173,FALSE)),"",VLOOKUP($B393,'[2]1516 Exp_Rev Access'!$F$7:$FV$310,173,FALSE))</f>
        <v>0</v>
      </c>
      <c r="GP393" s="90">
        <f>IF(ISNA(VLOOKUP($B393,'[2]1516 Exp_Rev Access'!$F$7:$GA$310,174,FALSE)),"",VLOOKUP($B393,'[2]1516 Exp_Rev Access'!$F$7:$GA$310,174,FALSE))</f>
        <v>0</v>
      </c>
      <c r="GQ393" s="90">
        <f>IF(ISNA(VLOOKUP($B393,'[2]1516 Exp_Rev Access'!$F$7:$GA$310,175,FALSE)),"",VLOOKUP($B393,'[2]1516 Exp_Rev Access'!$F$7:$GA$310,175,FALSE))</f>
        <v>0</v>
      </c>
      <c r="GR393" s="90">
        <f>IF(ISNA(VLOOKUP($B393,'[2]1516 Exp_Rev Access'!$F$7:$GA$310,176,FALSE)),"",VLOOKUP($B393,'[2]1516 Exp_Rev Access'!$F$7:$GA$310,176,FALSE))</f>
        <v>0</v>
      </c>
      <c r="GS393" s="90">
        <f>IF(ISNA(VLOOKUP($B393,'[2]1516 Exp_Rev Access'!$F$7:$GA$310,177,FALSE)),"",VLOOKUP($B393,'[2]1516 Exp_Rev Access'!$F$7:$GA$310,177,FALSE))</f>
        <v>0</v>
      </c>
      <c r="GT393" s="90">
        <f>IF(ISNA(VLOOKUP($B393,'[2]1516 Exp_Rev Access'!$F$7:$GA$310,178,FALSE)),"",VLOOKUP($B393,'[2]1516 Exp_Rev Access'!$F$7:$GA$310,178,FALSE))</f>
        <v>0</v>
      </c>
      <c r="GU393" s="53">
        <f t="shared" si="968"/>
        <v>53003.37</v>
      </c>
      <c r="GV393" s="92">
        <f t="shared" si="970"/>
        <v>1.9557998510934651E-3</v>
      </c>
      <c r="GW393" s="114">
        <f t="shared" si="969"/>
        <v>19.43088360907548</v>
      </c>
    </row>
    <row r="394" spans="1:222" x14ac:dyDescent="0.2">
      <c r="B394" s="87" t="s">
        <v>761</v>
      </c>
      <c r="C394" s="87" t="s">
        <v>762</v>
      </c>
      <c r="D394" s="88">
        <f>IF(ISNA(VLOOKUP($B394,'[2]1516 enrollment_Rev_Exp by size'!$A$6:$C$325,3,FALSE)),"",VLOOKUP($B394,'[2]1516 enrollment_Rev_Exp by size'!$A$6:$C$325,3,FALSE))</f>
        <v>596.71999999999991</v>
      </c>
      <c r="E394" s="89">
        <v>6964375.8399999999</v>
      </c>
      <c r="F394" s="67">
        <f t="shared" si="949"/>
        <v>6964375.8399999999</v>
      </c>
      <c r="G394" s="67">
        <f t="shared" si="950"/>
        <v>0</v>
      </c>
      <c r="H394" s="90">
        <f>IF(ISNA(VLOOKUP($B394,'[2]1516 Exp_Rev Access'!$F$7:$FS$310,2,FALSE)),"",VLOOKUP($B394,'[2]1516 Exp_Rev Access'!$F$7:$FS$310,2,FALSE))</f>
        <v>1193715.93</v>
      </c>
      <c r="I394" s="90">
        <f>IF(ISNA(VLOOKUP($B394,'[2]1516 Exp_Rev Access'!$F$7:$FS$310,3,FALSE)),"",VLOOKUP($B394,'[2]1516 Exp_Rev Access'!$F$7:$FS$310,3,FALSE))</f>
        <v>0</v>
      </c>
      <c r="J394" s="90">
        <f>IF(ISNA(VLOOKUP($B394,'[2]1516 Exp_Rev Access'!$F$7:$FS$310,4,FALSE)),"",VLOOKUP($B394,'[2]1516 Exp_Rev Access'!$F$7:$FS$310,4,FALSE))</f>
        <v>0</v>
      </c>
      <c r="K394" s="90">
        <f>IF(ISNA(VLOOKUP($B394,'[2]1516 Exp_Rev Access'!$F$7:$FS$310,5,FALSE)),"-",VLOOKUP($B394,'[2]1516 Exp_Rev Access'!$F$7:$FS$310,5,FALSE))</f>
        <v>0</v>
      </c>
      <c r="L394" s="90">
        <f>IF(ISNA(VLOOKUP($B394,'[2]1516 Exp_Rev Access'!$F$7:$FS$310,6,FALSE)),"",VLOOKUP($B394,'[2]1516 Exp_Rev Access'!$F$7:$FS$310,6,FALSE))</f>
        <v>0</v>
      </c>
      <c r="M394" s="90">
        <f>IF(ISNA(VLOOKUP($B394,'[2]1516 Exp_Rev Access'!$F$7:$FS$310,7,FALSE)),"",VLOOKUP($B394,'[2]1516 Exp_Rev Access'!$F$7:$FS$310,7,FALSE))</f>
        <v>0</v>
      </c>
      <c r="N394" s="53">
        <f t="shared" si="951"/>
        <v>1193715.93</v>
      </c>
      <c r="O394" s="91">
        <f t="shared" si="952"/>
        <v>0.1714031461576031</v>
      </c>
      <c r="P394" s="53">
        <f t="shared" si="953"/>
        <v>2000.4624111811236</v>
      </c>
      <c r="Q394" s="90">
        <f>IF(ISNA(VLOOKUP($B394,'[2]1516 Exp_Rev Access'!$F$7:$FS$310,8,FALSE)),"",VLOOKUP($B394,'[2]1516 Exp_Rev Access'!$F$7:$FS$310,8,FALSE))</f>
        <v>0</v>
      </c>
      <c r="R394" s="90">
        <f>IF(ISNA(VLOOKUP($B394,'[2]1516 Exp_Rev Access'!$F$7:$FS$310,9,FALSE)),"",VLOOKUP($B394,'[2]1516 Exp_Rev Access'!$F$7:$FS$310,9,FALSE))</f>
        <v>0</v>
      </c>
      <c r="S394" s="90">
        <f>IF(ISNA(VLOOKUP($B394,'[2]1516 Exp_Rev Access'!$F$7:$FS$310,10,FALSE)),"",VLOOKUP($B394,'[2]1516 Exp_Rev Access'!$F$7:$FS$310,10,FALSE))</f>
        <v>0</v>
      </c>
      <c r="T394" s="90">
        <f>IF(ISNA(VLOOKUP($B394,'[2]1516 Exp_Rev Access'!$F$7:$FS$310,11,FALSE)),"",VLOOKUP($B394,'[2]1516 Exp_Rev Access'!$F$7:$FS$310,11,FALSE))</f>
        <v>0</v>
      </c>
      <c r="U394" s="90">
        <f>IF(ISNA(VLOOKUP($B394,'[2]1516 Exp_Rev Access'!$F$7:$FS$310,12,FALSE)),"",VLOOKUP($B394,'[2]1516 Exp_Rev Access'!$F$7:$FS$310,12,FALSE))</f>
        <v>20175</v>
      </c>
      <c r="V394" s="90">
        <f>IF(ISNA(VLOOKUP($B394,'[2]1516 Exp_Rev Access'!$F$7:$FS$310,13,FALSE)),"",VLOOKUP($B394,'[2]1516 Exp_Rev Access'!$F$7:$FS$310,13,FALSE))</f>
        <v>400</v>
      </c>
      <c r="W394" s="90">
        <f>IF(ISNA(VLOOKUP($B394,'[2]1516 Exp_Rev Access'!$F$7:$FS$310,14,FALSE)),"",VLOOKUP($B394,'[2]1516 Exp_Rev Access'!$F$7:$FS$310,14,FALSE))</f>
        <v>0</v>
      </c>
      <c r="X394" s="90">
        <f>IF(ISNA(VLOOKUP($B394,'[2]1516 Exp_Rev Access'!$F$7:$FS$310,15,FALSE)),"",VLOOKUP($B394,'[2]1516 Exp_Rev Access'!$F$7:$FS$310,15,FALSE))</f>
        <v>0</v>
      </c>
      <c r="Y394" s="90">
        <f>IF(ISNA(VLOOKUP($B394,'[2]1516 Exp_Rev Access'!$F$7:$FS$310,16,FALSE)),"",VLOOKUP($B394,'[2]1516 Exp_Rev Access'!$F$7:$FS$310,16,FALSE))</f>
        <v>1011.51</v>
      </c>
      <c r="Z394" s="90">
        <f>IF(ISNA(VLOOKUP($B394,'[2]1516 Exp_Rev Access'!$F$7:$FS$310,17,FALSE)),"",VLOOKUP($B394,'[2]1516 Exp_Rev Access'!$F$7:$FS$310,17,FALSE))</f>
        <v>0</v>
      </c>
      <c r="AA394" s="90">
        <f>IF(ISNA(VLOOKUP($B394,'[2]1516 Exp_Rev Access'!$F$7:$FS$310,18,FALSE)),"",VLOOKUP($B394,'[2]1516 Exp_Rev Access'!$F$7:$FS$310,18,FALSE))</f>
        <v>0</v>
      </c>
      <c r="AB394" s="90">
        <f>IF(ISNA(VLOOKUP($B394,'[2]1516 Exp_Rev Access'!$F$7:$FS$310,19,FALSE)),"",VLOOKUP($B394,'[2]1516 Exp_Rev Access'!$F$7:$FS$310,19,FALSE))</f>
        <v>0</v>
      </c>
      <c r="AC394" s="90">
        <f>IF(ISNA(VLOOKUP($B394,'[2]1516 Exp_Rev Access'!$F$7:$FS$310,20,FALSE)),"",VLOOKUP($B394,'[2]1516 Exp_Rev Access'!$F$7:$FS$310,20,FALSE))</f>
        <v>0</v>
      </c>
      <c r="AD394" s="90">
        <f>IF(ISNA(VLOOKUP($B394,'[2]1516 Exp_Rev Access'!$F$7:$FS$310,21,FALSE)),"",VLOOKUP($B394,'[2]1516 Exp_Rev Access'!$F$7:$FS$310,21,FALSE))</f>
        <v>124256.08</v>
      </c>
      <c r="AE394" s="90">
        <f>IF(ISNA(VLOOKUP($B394,'[2]1516 Exp_Rev Access'!$F$7:$FS$310,22,FALSE)),"",VLOOKUP($B394,'[2]1516 Exp_Rev Access'!$F$7:$FS$310,22,FALSE))</f>
        <v>3480.27</v>
      </c>
      <c r="AF394" s="90">
        <f>IF(ISNA(VLOOKUP($B394,'[2]1516 Exp_Rev Access'!$F$7:$FS$310,23,FALSE)),"",VLOOKUP($B394,'[2]1516 Exp_Rev Access'!$F$7:$FS$310,23,FALSE))</f>
        <v>0</v>
      </c>
      <c r="AG394" s="90">
        <f>IF(ISNA(VLOOKUP($B394,'[2]1516 Exp_Rev Access'!$F$7:$FS$310,24,FALSE)),"",VLOOKUP($B394,'[2]1516 Exp_Rev Access'!$F$7:$FS$310,24,FALSE))</f>
        <v>69865</v>
      </c>
      <c r="AH394" s="90">
        <f>IF(ISNA(VLOOKUP($B394,'[2]1516 Exp_Rev Access'!$F$7:$FS$310,25,FALSE)),"",VLOOKUP($B394,'[2]1516 Exp_Rev Access'!$F$7:$FS$310,25,FALSE))</f>
        <v>463.74</v>
      </c>
      <c r="AI394" s="90">
        <f>IF(ISNA(VLOOKUP($B394,'[2]1516 Exp_Rev Access'!$F$7:$FS$310,26,FALSE)),"",VLOOKUP($B394,'[2]1516 Exp_Rev Access'!$F$7:$FS$310,26,FALSE))</f>
        <v>2275</v>
      </c>
      <c r="AJ394" s="90">
        <f>IF(ISNA(VLOOKUP($B394,'[2]1516 Exp_Rev Access'!$F$7:$FS$310,27,FALSE)),"",VLOOKUP($B394,'[2]1516 Exp_Rev Access'!$F$7:$FS$310,27,FALSE))</f>
        <v>32565.09</v>
      </c>
      <c r="AK394" s="90">
        <f>IF(ISNA(VLOOKUP($B394,'[2]1516 Exp_Rev Access'!$F$7:$FS$310,28,FALSE)),"",VLOOKUP($B394,'[2]1516 Exp_Rev Access'!$F$7:$FS$310,28,FALSE))</f>
        <v>13567.49</v>
      </c>
      <c r="AL394" s="90">
        <f>IF(ISNA(VLOOKUP($B394,'[2]1516 Exp_Rev Access'!$F$7:$FS$310,29,FALSE)),"",VLOOKUP($B394,'[2]1516 Exp_Rev Access'!$F$7:$FS$310,29,FALSE))</f>
        <v>1485.93</v>
      </c>
      <c r="AM394" s="53">
        <f t="shared" si="954"/>
        <v>269545.11</v>
      </c>
      <c r="AN394" s="92">
        <f t="shared" si="955"/>
        <v>3.8703412364947842E-2</v>
      </c>
      <c r="AO394" s="68">
        <f t="shared" si="956"/>
        <v>451.71120458506505</v>
      </c>
      <c r="AP394" s="90">
        <f>IF(ISNA(VLOOKUP($B394,'[2]1516 Exp_Rev Access'!$F$7:$FS$310,30,FALSE)),"",VLOOKUP($B394,'[2]1516 Exp_Rev Access'!$F$7:$FS$310,30,FALSE))</f>
        <v>3869991.91</v>
      </c>
      <c r="AQ394" s="90">
        <f>IF(ISNA(VLOOKUP($B394,'[2]1516 Exp_Rev Access'!$F$7:$FS$310,31,FALSE)),"",VLOOKUP($B394,'[2]1516 Exp_Rev Access'!$F$7:$FS$310,31,FALSE))</f>
        <v>78678.69</v>
      </c>
      <c r="AR394" s="90">
        <f>IF(ISNA(VLOOKUP($B394,'[2]1516 Exp_Rev Access'!$F$7:$FS$310,32,FALSE)),"",VLOOKUP($B394,'[2]1516 Exp_Rev Access'!$F$7:$FS$310,32,FALSE))</f>
        <v>133871.88</v>
      </c>
      <c r="AS394" s="90">
        <f>IF(ISNA(VLOOKUP($B394,'[2]1516 Exp_Rev Access'!$F$7:$FS$310,33,FALSE)),"",VLOOKUP($B394,'[2]1516 Exp_Rev Access'!$F$7:$FS$310,33,FALSE))</f>
        <v>0</v>
      </c>
      <c r="AT394" s="90">
        <f>IF(ISNA(VLOOKUP($B394,'[2]1516 Exp_Rev Access'!$F$7:$FS$310,34,FALSE)),"",VLOOKUP($B394,'[2]1516 Exp_Rev Access'!$F$7:$FS$310,34,FALSE))</f>
        <v>0</v>
      </c>
      <c r="AU394" s="53">
        <f t="shared" si="957"/>
        <v>4082542.48</v>
      </c>
      <c r="AV394" s="93">
        <f t="shared" si="958"/>
        <v>0.58620364176095352</v>
      </c>
      <c r="AW394" s="53">
        <f t="shared" si="959"/>
        <v>6841.6384233811514</v>
      </c>
      <c r="AX394" s="90">
        <f>IF(ISNA(VLOOKUP($B394,'[2]1516 Exp_Rev Access'!$F$7:$FS$310,35,FALSE)),"",VLOOKUP($B394,'[2]1516 Exp_Rev Access'!$F$7:$FS$310,35,FALSE))</f>
        <v>0</v>
      </c>
      <c r="AY394" s="90">
        <f>IF(ISNA(VLOOKUP($B394,'[2]1516 Exp_Rev Access'!$F$7:$FS$310,36,FALSE)),"",VLOOKUP($B394,'[2]1516 Exp_Rev Access'!$F$7:$FS$310,36,FALSE))</f>
        <v>455533.87</v>
      </c>
      <c r="AZ394" s="90">
        <f>IF(ISNA(VLOOKUP($B394,'[2]1516 Exp_Rev Access'!$F$7:$FS$310,37,FALSE)),"",VLOOKUP($B394,'[2]1516 Exp_Rev Access'!$F$7:$FS$310,37,FALSE))</f>
        <v>12033.41</v>
      </c>
      <c r="BA394" s="90">
        <f>IF(ISNA(VLOOKUP($B394,'[2]1516 Exp_Rev Access'!$F$7:$FS$310,38,FALSE)),"",VLOOKUP($B394,'[2]1516 Exp_Rev Access'!$F$7:$FS$310,38,FALSE))</f>
        <v>0</v>
      </c>
      <c r="BB394" s="90">
        <f>IF(ISNA(VLOOKUP($B394,'[2]1516 Exp_Rev Access'!$F$7:$FS$310,39,FALSE)),"",VLOOKUP($B394,'[2]1516 Exp_Rev Access'!$F$7:$FS$310,39,FALSE))</f>
        <v>0</v>
      </c>
      <c r="BC394" s="90">
        <f>IF(ISNA(VLOOKUP($B394,'[2]1516 Exp_Rev Access'!$F$7:$FS$310,40,FALSE)),"",VLOOKUP($B394,'[2]1516 Exp_Rev Access'!$F$7:$FS$310,40,FALSE))</f>
        <v>95030.96</v>
      </c>
      <c r="BD394" s="90">
        <f>IF(ISNA(VLOOKUP($B394,'[2]1516 Exp_Rev Access'!$F$7:$FS$310,41,FALSE)),"",VLOOKUP($B394,'[2]1516 Exp_Rev Access'!$F$7:$FS$310,41,FALSE))</f>
        <v>0</v>
      </c>
      <c r="BE394" s="90">
        <f>IF(ISNA(VLOOKUP($B394,'[2]1516 Exp_Rev Access'!$F$7:$FS$310,42,FALSE)),"",VLOOKUP($B394,'[2]1516 Exp_Rev Access'!$F$7:$FS$310,42,FALSE))</f>
        <v>22529.57</v>
      </c>
      <c r="BF394" s="90">
        <f>IF(ISNA(VLOOKUP($B394,'[2]1516 Exp_Rev Access'!$F$7:$FS$310,43,FALSE)),"",VLOOKUP($B394,'[2]1516 Exp_Rev Access'!$F$7:$FS$310,43,FALSE))</f>
        <v>0</v>
      </c>
      <c r="BG394" s="90">
        <f>IF(ISNA(VLOOKUP($B394,'[2]1516 Exp_Rev Access'!$F$7:$FS$310,44,FALSE)),"",VLOOKUP($B394,'[2]1516 Exp_Rev Access'!$F$7:$FS$310,44,FALSE))</f>
        <v>0</v>
      </c>
      <c r="BH394" s="90">
        <f>IF(ISNA(VLOOKUP($B394,'[2]1516 Exp_Rev Access'!$F$7:$FS$310,45,FALSE)),"",VLOOKUP($B394,'[2]1516 Exp_Rev Access'!$F$7:$FS$310,45,FALSE))</f>
        <v>6112.42</v>
      </c>
      <c r="BI394" s="90">
        <f>IF(ISNA(VLOOKUP($B394,'[2]1516 Exp_Rev Access'!$F$7:$FS$310,46,FALSE)),"",VLOOKUP($B394,'[2]1516 Exp_Rev Access'!$F$7:$FS$310,46,FALSE))</f>
        <v>0</v>
      </c>
      <c r="BJ394" s="90">
        <f>IF(ISNA(VLOOKUP($B394,'[2]1516 Exp_Rev Access'!$F$7:$FS$310,47,FALSE)),"",VLOOKUP($B394,'[2]1516 Exp_Rev Access'!$F$7:$FS$310,47,FALSE))</f>
        <v>3580.06</v>
      </c>
      <c r="BK394" s="90">
        <f>IF(ISNA(VLOOKUP($B394,'[2]1516 Exp_Rev Access'!$F$7:$FS$310,48,FALSE)),"",VLOOKUP($B394,'[2]1516 Exp_Rev Access'!$F$7:$FS$310,48,FALSE))</f>
        <v>421683.03</v>
      </c>
      <c r="BL394" s="90">
        <f>IF(ISNA(VLOOKUP($B394,'[2]1516 Exp_Rev Access'!$F$7:$FS$310,49,FALSE)),"",VLOOKUP($B394,'[2]1516 Exp_Rev Access'!$F$7:$FS$310,49,FALSE))</f>
        <v>6760</v>
      </c>
      <c r="BM394" s="90">
        <f>IF(ISNA(VLOOKUP($B394,'[2]1516 Exp_Rev Access'!$F$7:$FS$310,50,FALSE)),"",VLOOKUP($B394,'[2]1516 Exp_Rev Access'!$F$7:$FS$310,50,FALSE))</f>
        <v>0</v>
      </c>
      <c r="BN394" s="90">
        <f>IF(ISNA(VLOOKUP($B394,'[2]1516 Exp_Rev Access'!$F$7:$FS$310,51,FALSE)),"",VLOOKUP($B394,'[2]1516 Exp_Rev Access'!$F$7:$FS$310,51,FALSE))</f>
        <v>0</v>
      </c>
      <c r="BO394" s="90">
        <f>IF(ISNA(VLOOKUP($B394,'[2]1516 Exp_Rev Access'!$F$7:$FS$310,52,FALSE)),"",VLOOKUP($B394,'[2]1516 Exp_Rev Access'!$F$7:$FS$310,52,FALSE))</f>
        <v>168</v>
      </c>
      <c r="BP394" s="90">
        <f>IF(ISNA(VLOOKUP($B394,'[2]1516 Exp_Rev Access'!$F$7:$FS$310,53,FALSE)),"",VLOOKUP($B394,'[2]1516 Exp_Rev Access'!$F$7:$FS$310,53,FALSE))</f>
        <v>0</v>
      </c>
      <c r="BQ394" s="90">
        <f>IF(ISNA(VLOOKUP($B394,'[2]1516 Exp_Rev Access'!$F$7:$FS$310,54,FALSE)),"",VLOOKUP($B394,'[2]1516 Exp_Rev Access'!$F$7:$FS$310,54,FALSE))</f>
        <v>0</v>
      </c>
      <c r="BR394" s="90">
        <f>IF(ISNA(VLOOKUP($B394,'[2]1516 Exp_Rev Access'!$F$7:$FS$310,55,FALSE)),"",VLOOKUP($B394,'[2]1516 Exp_Rev Access'!$F$7:$FS$310,55,FALSE))</f>
        <v>0</v>
      </c>
      <c r="BS394" s="90">
        <f>IF(ISNA(VLOOKUP($B394,'[2]1516 Exp_Rev Access'!$F$7:$FS$310,56,FALSE)),"",VLOOKUP($B394,'[2]1516 Exp_Rev Access'!$F$7:$FS$310,56,FALSE))</f>
        <v>0</v>
      </c>
      <c r="BT394" s="90">
        <f>IF(ISNA(VLOOKUP($B394,'[2]1516 Exp_Rev Access'!$F$7:$FS$310,57,FALSE)),"",VLOOKUP($B394,'[2]1516 Exp_Rev Access'!$F$7:$FS$310,57,FALSE))</f>
        <v>0</v>
      </c>
      <c r="BU394" s="90">
        <f>IF(ISNA(VLOOKUP($B394,'[2]1516 Exp_Rev Access'!$F$7:$FS$310,58,FALSE)),"",VLOOKUP($B394,'[2]1516 Exp_Rev Access'!$F$7:$FS$310,58,FALSE))</f>
        <v>0</v>
      </c>
      <c r="BV394" s="53">
        <f t="shared" si="960"/>
        <v>1023431.3200000001</v>
      </c>
      <c r="BW394" s="92">
        <f t="shared" si="961"/>
        <v>0.14695233909145261</v>
      </c>
      <c r="BX394" s="68">
        <f t="shared" si="962"/>
        <v>1715.0947177905889</v>
      </c>
      <c r="BY394" s="90">
        <f>IF(ISNA(VLOOKUP($B394,'[2]1516 Exp_Rev Access'!$F$7:$FS$310,59,FALSE)),"",VLOOKUP($B394,'[2]1516 Exp_Rev Access'!$F$7:$FS$310,59,FALSE))</f>
        <v>0</v>
      </c>
      <c r="BZ394" s="90">
        <f>IF(ISNA(VLOOKUP($B394,'[2]1516 Exp_Rev Access'!$F$7:$FS$310,60,FALSE)),"",VLOOKUP($B394,'[2]1516 Exp_Rev Access'!$F$7:$FS$310,60,FALSE))</f>
        <v>0</v>
      </c>
      <c r="CA394" s="90">
        <f>IF(ISNA(VLOOKUP($B394,'[2]1516 Exp_Rev Access'!$F$7:$FS$310,61,FALSE)),"",VLOOKUP($B394,'[2]1516 Exp_Rev Access'!$F$7:$FS$310,61,FALSE))</f>
        <v>0</v>
      </c>
      <c r="CB394" s="90">
        <f>IF(ISNA(VLOOKUP($B394,'[2]1516 Exp_Rev Access'!$F$7:$FS$310,62,FALSE)),"",VLOOKUP($B394,'[2]1516 Exp_Rev Access'!$F$7:$FS$310,62,FALSE))</f>
        <v>0</v>
      </c>
      <c r="CC394" s="90">
        <f>IF(ISNA(VLOOKUP($B394,'[2]1516 Exp_Rev Access'!$F$7:$FS$310,63,FALSE)),"",VLOOKUP($B394,'[2]1516 Exp_Rev Access'!$F$7:$FS$310,63,FALSE))</f>
        <v>0</v>
      </c>
      <c r="CD394" s="90">
        <f>IF(ISNA(VLOOKUP($B394,'[2]1516 Exp_Rev Access'!$F$7:$FS$310,64,FALSE)),"",VLOOKUP($B394,'[2]1516 Exp_Rev Access'!$F$7:$FS$310,64,FALSE))</f>
        <v>0</v>
      </c>
      <c r="CE394" s="53">
        <f t="shared" si="963"/>
        <v>0</v>
      </c>
      <c r="CF394" s="92"/>
      <c r="CG394" s="94"/>
      <c r="CH394" s="90">
        <f>IF(ISNA(VLOOKUP($B394,'[2]1516 Exp_Rev Access'!$F$7:$FS$310,65,FALSE)),"",VLOOKUP($B394,'[2]1516 Exp_Rev Access'!$F$7:$FS$310,65,FALSE))</f>
        <v>0</v>
      </c>
      <c r="CI394" s="90">
        <f>IF(ISNA(VLOOKUP($B394,'[2]1516 Exp_Rev Access'!$F$7:$FS$310,66,FALSE)),"",VLOOKUP($B394,'[2]1516 Exp_Rev Access'!$F$7:$FS$310,66,FALSE))</f>
        <v>0</v>
      </c>
      <c r="CJ394" s="90">
        <f>IF(ISNA(VLOOKUP($B394,'[2]1516 Exp_Rev Access'!$F$7:$FS$310,67,FALSE)),"",VLOOKUP($B394,'[2]1516 Exp_Rev Access'!$F$7:$FS$310,67,FALSE))</f>
        <v>0</v>
      </c>
      <c r="CK394" s="90">
        <f>IF(ISNA(VLOOKUP($B394,'[2]1516 Exp_Rev Access'!$F$7:$FS$310,68,FALSE)),"",VLOOKUP($B394,'[2]1516 Exp_Rev Access'!$F$7:$FS$310,68,FALSE))</f>
        <v>0</v>
      </c>
      <c r="CL394" s="90">
        <f>IF(ISNA(VLOOKUP($B394,'[2]1516 Exp_Rev Access'!$F$7:$FS$310,69,FALSE)),"",VLOOKUP($B394,'[2]1516 Exp_Rev Access'!$F$7:$FS$310,69,FALSE))</f>
        <v>0</v>
      </c>
      <c r="CM394" s="90">
        <f>IF(ISNA(VLOOKUP($B394,'[2]1516 Exp_Rev Access'!$F$7:$FS$310,70,FALSE)),"",VLOOKUP($B394,'[2]1516 Exp_Rev Access'!$F$7:$FS$310,70,FALSE))</f>
        <v>0</v>
      </c>
      <c r="CN394" s="90">
        <f>IF(ISNA(VLOOKUP($B394,'[2]1516 Exp_Rev Access'!$F$7:$FS$310,71,FALSE)),"",VLOOKUP($B394,'[2]1516 Exp_Rev Access'!$F$7:$FS$310,71,FALSE))</f>
        <v>0</v>
      </c>
      <c r="CO394" s="90">
        <f>IF(ISNA(VLOOKUP($B394,'[2]1516 Exp_Rev Access'!$F$7:$FS$310,72,FALSE)),"",VLOOKUP($B394,'[2]1516 Exp_Rev Access'!$F$7:$FS$310,72,FALSE))</f>
        <v>0</v>
      </c>
      <c r="CP394" s="90">
        <f>IF(ISNA(VLOOKUP($B394,'[2]1516 Exp_Rev Access'!$F$7:$FS$310,73,FALSE)),"",VLOOKUP($B394,'[2]1516 Exp_Rev Access'!$F$7:$FS$310,73,FALSE))</f>
        <v>0</v>
      </c>
      <c r="CQ394" s="90">
        <f>IF(ISNA(VLOOKUP($B394,'[2]1516 Exp_Rev Access'!$F$7:$FS$310,74,FALSE)),"",VLOOKUP($B394,'[2]1516 Exp_Rev Access'!$F$7:$FS$310,74,FALSE))</f>
        <v>97894.36</v>
      </c>
      <c r="CR394" s="90">
        <f>IF(ISNA(VLOOKUP($B394,'[2]1516 Exp_Rev Access'!$F$7:$FS$310,75,FALSE)),"",VLOOKUP($B394,'[2]1516 Exp_Rev Access'!$F$7:$FS$310,75,FALSE))</f>
        <v>0</v>
      </c>
      <c r="CS394" s="90">
        <f>IF(ISNA(VLOOKUP($B394,'[2]1516 Exp_Rev Access'!$F$7:$FS$310,76,FALSE)),"",VLOOKUP($B394,'[2]1516 Exp_Rev Access'!$F$7:$FS$310,76,FALSE))</f>
        <v>6635.61</v>
      </c>
      <c r="CT394" s="90">
        <f>IF(ISNA(VLOOKUP($B394,'[2]1516 Exp_Rev Access'!$F$7:$FS$310,77,FALSE)),"",VLOOKUP($B394,'[2]1516 Exp_Rev Access'!$F$7:$FS$310,77,FALSE))</f>
        <v>0</v>
      </c>
      <c r="CU394" s="90">
        <f>IF(ISNA(VLOOKUP($B394,'[2]1516 Exp_Rev Access'!$F$7:$FS$310,78,FALSE)),"",VLOOKUP($B394,'[2]1516 Exp_Rev Access'!$F$7:$FS$310,78,FALSE))</f>
        <v>87039.96</v>
      </c>
      <c r="CV394" s="90">
        <f>IF(ISNA(VLOOKUP($B394,'[2]1516 Exp_Rev Access'!$F$7:$FS$310,79,FALSE)),"",VLOOKUP($B394,'[2]1516 Exp_Rev Access'!$F$7:$FS$310,79,FALSE))</f>
        <v>12914.3</v>
      </c>
      <c r="CW394" s="90">
        <f>IF(ISNA(VLOOKUP($B394,'[2]1516 Exp_Rev Access'!$F$7:$FS$310,80,FALSE)),"",VLOOKUP($B394,'[2]1516 Exp_Rev Access'!$F$7:$FS$310,80,FALSE))</f>
        <v>0</v>
      </c>
      <c r="CX394" s="90">
        <f>IF(ISNA(VLOOKUP($B394,'[2]1516 Exp_Rev Access'!$F$7:$FS$310,81,FALSE)),"",VLOOKUP($B394,'[2]1516 Exp_Rev Access'!$F$7:$FS$310,81,FALSE))</f>
        <v>0</v>
      </c>
      <c r="CY394" s="90">
        <f>IF(ISNA(VLOOKUP($B394,'[2]1516 Exp_Rev Access'!$F$7:$FS$310,82,FALSE)),"",VLOOKUP($B394,'[2]1516 Exp_Rev Access'!$F$7:$FS$310,82,FALSE))</f>
        <v>0</v>
      </c>
      <c r="CZ394" s="90">
        <f>IF(ISNA(VLOOKUP($B394,'[2]1516 Exp_Rev Access'!$F$7:$FS$310,83,FALSE)),"",VLOOKUP($B394,'[2]1516 Exp_Rev Access'!$F$7:$FS$310,83,FALSE))</f>
        <v>0</v>
      </c>
      <c r="DA394" s="90">
        <f>IF(ISNA(VLOOKUP($B394,'[2]1516 Exp_Rev Access'!$F$7:$FS$310,84,FALSE)),"",VLOOKUP($B394,'[2]1516 Exp_Rev Access'!$F$7:$FS$310,84,FALSE))</f>
        <v>0</v>
      </c>
      <c r="DB394" s="90">
        <f>IF(ISNA(VLOOKUP($B394,'[2]1516 Exp_Rev Access'!$F$7:$FS$310,85,FALSE)),"",VLOOKUP($B394,'[2]1516 Exp_Rev Access'!$F$7:$FS$310,85,FALSE))</f>
        <v>0</v>
      </c>
      <c r="DC394" s="90">
        <f>IF(ISNA(VLOOKUP($B394,'[2]1516 Exp_Rev Access'!$F$7:$FS$310,86,FALSE)),"",VLOOKUP($B394,'[2]1516 Exp_Rev Access'!$F$7:$FS$310,86,FALSE))</f>
        <v>0</v>
      </c>
      <c r="DD394" s="90">
        <f>IF(ISNA(VLOOKUP($B394,'[2]1516 Exp_Rev Access'!$F$7:$FS$310,87,FALSE)),"",VLOOKUP($B394,'[2]1516 Exp_Rev Access'!$F$7:$FS$310,87,FALSE))</f>
        <v>0</v>
      </c>
      <c r="DE394" s="90">
        <f>IF(ISNA(VLOOKUP($B394,'[2]1516 Exp_Rev Access'!$F$7:$FS$310,88,FALSE)),"",VLOOKUP($B394,'[2]1516 Exp_Rev Access'!$F$7:$FS$310,88,FALSE))</f>
        <v>0</v>
      </c>
      <c r="DF394" s="90">
        <f>IF(ISNA(VLOOKUP($B394,'[2]1516 Exp_Rev Access'!$F$7:$FS$310,89,FALSE)),"",VLOOKUP($B394,'[2]1516 Exp_Rev Access'!$F$7:$FS$310,89,FALSE))</f>
        <v>0</v>
      </c>
      <c r="DG394" s="90">
        <f>IF(ISNA(VLOOKUP($B394,'[2]1516 Exp_Rev Access'!$F$7:$FS$310,90,FALSE)),"",VLOOKUP($B394,'[2]1516 Exp_Rev Access'!$F$7:$FS$310,90,FALSE))</f>
        <v>0</v>
      </c>
      <c r="DH394" s="90">
        <f>IF(ISNA(VLOOKUP($B394,'[2]1516 Exp_Rev Access'!$F$7:$FS$310,91,FALSE)),"",VLOOKUP($B394,'[2]1516 Exp_Rev Access'!$F$7:$FS$310,91,FALSE))</f>
        <v>0</v>
      </c>
      <c r="DI394" s="90">
        <f>IF(ISNA(VLOOKUP($B394,'[2]1516 Exp_Rev Access'!$F$7:$FS$310,92,FALSE)),"",VLOOKUP($B394,'[2]1516 Exp_Rev Access'!$F$7:$FS$310,92,FALSE))</f>
        <v>113685.79</v>
      </c>
      <c r="DJ394" s="90">
        <f>IF(ISNA(VLOOKUP($B394,'[2]1516 Exp_Rev Access'!$F$7:$FS$310,93,FALSE)),"",VLOOKUP($B394,'[2]1516 Exp_Rev Access'!$F$7:$FS$310,93,FALSE))</f>
        <v>0</v>
      </c>
      <c r="DK394" s="90">
        <f>IF(ISNA(VLOOKUP($B394,'[2]1516 Exp_Rev Access'!$F$7:$FS$310,94,FALSE)),"",VLOOKUP($B394,'[2]1516 Exp_Rev Access'!$F$7:$FS$310,94,FALSE))</f>
        <v>0</v>
      </c>
      <c r="DL394" s="90">
        <f>IF(ISNA(VLOOKUP($B394,'[2]1516 Exp_Rev Access'!$F$7:$FS$310,95,FALSE)),"",VLOOKUP($B394,'[2]1516 Exp_Rev Access'!$F$7:$FS$310,95,FALSE))</f>
        <v>0</v>
      </c>
      <c r="DM394" s="90">
        <f>IF(ISNA(VLOOKUP($B394,'[2]1516 Exp_Rev Access'!$F$7:$FS$310,96,FALSE)),"",VLOOKUP($B394,'[2]1516 Exp_Rev Access'!$F$7:$FS$310,96,FALSE))</f>
        <v>0</v>
      </c>
      <c r="DN394" s="90">
        <f>IF(ISNA(VLOOKUP($B394,'[2]1516 Exp_Rev Access'!$F$7:$FS$310,97,FALSE)),"",VLOOKUP($B394,'[2]1516 Exp_Rev Access'!$F$7:$FS$310,97,FALSE))</f>
        <v>0</v>
      </c>
      <c r="DO394" s="90">
        <f>IF(ISNA(VLOOKUP($B394,'[2]1516 Exp_Rev Access'!$F$7:$FS$310,98,FALSE)),"",VLOOKUP($B394,'[2]1516 Exp_Rev Access'!$F$7:$FS$310,98,FALSE))</f>
        <v>0</v>
      </c>
      <c r="DP394" s="90">
        <f>IF(ISNA(VLOOKUP($B394,'[2]1516 Exp_Rev Access'!$F$7:$FS$310,99,FALSE)),"",VLOOKUP($B394,'[2]1516 Exp_Rev Access'!$F$7:$FS$310,99,FALSE))</f>
        <v>0</v>
      </c>
      <c r="DQ394" s="90">
        <f>IF(ISNA(VLOOKUP($B394,'[2]1516 Exp_Rev Access'!$F$7:$FS$310,100,FALSE)),"",VLOOKUP($B394,'[2]1516 Exp_Rev Access'!$F$7:$FS$310,100,FALSE))</f>
        <v>0</v>
      </c>
      <c r="DR394" s="90">
        <f>IF(ISNA(VLOOKUP($B394,'[2]1516 Exp_Rev Access'!$F$7:$FS$310,101,FALSE)),"",VLOOKUP($B394,'[2]1516 Exp_Rev Access'!$F$7:$FS$310,101,FALSE))</f>
        <v>0</v>
      </c>
      <c r="DS394" s="90">
        <f>IF(ISNA(VLOOKUP($B394,'[2]1516 Exp_Rev Access'!$F$7:$FS$310,102,FALSE)),"",VLOOKUP($B394,'[2]1516 Exp_Rev Access'!$F$7:$FS$310,102,FALSE))</f>
        <v>0</v>
      </c>
      <c r="DT394" s="90">
        <f>IF(ISNA(VLOOKUP($B394,'[2]1516 Exp_Rev Access'!$F$7:$FS$310,103,FALSE)),"",VLOOKUP($B394,'[2]1516 Exp_Rev Access'!$F$7:$FS$310,103,FALSE))</f>
        <v>0</v>
      </c>
      <c r="DU394" s="90">
        <f>IF(ISNA(VLOOKUP($B394,'[2]1516 Exp_Rev Access'!$F$7:$FS$310,104,FALSE)),"",VLOOKUP($B394,'[2]1516 Exp_Rev Access'!$F$7:$FS$310,104,FALSE))</f>
        <v>0</v>
      </c>
      <c r="DV394" s="90">
        <f>IF(ISNA(VLOOKUP($B394,'[2]1516 Exp_Rev Access'!$F$7:$FS$310,105,FALSE)),"",VLOOKUP($B394,'[2]1516 Exp_Rev Access'!$F$7:$FS$310,105,FALSE))</f>
        <v>0</v>
      </c>
      <c r="DW394" s="90">
        <f>IF(ISNA(VLOOKUP($B394,'[2]1516 Exp_Rev Access'!$F$7:$FS$310,106,FALSE)),"",VLOOKUP($B394,'[2]1516 Exp_Rev Access'!$F$7:$FS$310,106,FALSE))</f>
        <v>0</v>
      </c>
      <c r="DX394" s="90">
        <f>IF(ISNA(VLOOKUP($B394,'[2]1516 Exp_Rev Access'!$F$7:$FS$310,107,FALSE)),"",VLOOKUP($B394,'[2]1516 Exp_Rev Access'!$F$7:$FS$310,107,FALSE))</f>
        <v>0</v>
      </c>
      <c r="DY394" s="90">
        <f>IF(ISNA(VLOOKUP($B394,'[2]1516 Exp_Rev Access'!$F$7:$FS$310,108,FALSE)),"",VLOOKUP($B394,'[2]1516 Exp_Rev Access'!$F$7:$FS$310,108,FALSE))</f>
        <v>27158.52</v>
      </c>
      <c r="DZ394" s="90">
        <f>IF(ISNA(VLOOKUP($B394,'[2]1516 Exp_Rev Access'!$F$7:$FS$310,109,FALSE)),"",VLOOKUP($B394,'[2]1516 Exp_Rev Access'!$F$7:$FS$310,109,FALSE))</f>
        <v>0</v>
      </c>
      <c r="EA394" s="90">
        <f>IF(ISNA(VLOOKUP($B394,'[2]1516 Exp_Rev Access'!$F$7:$FS$310,110,FALSE)),"",VLOOKUP($B394,'[2]1516 Exp_Rev Access'!$F$7:$FS$310,110,FALSE))</f>
        <v>0</v>
      </c>
      <c r="EB394" s="90">
        <f>IF(ISNA(VLOOKUP($B394,'[2]1516 Exp_Rev Access'!$F$7:$FS$310,111,FALSE)),"",VLOOKUP($B394,'[2]1516 Exp_Rev Access'!$F$7:$FS$310,111,FALSE))</f>
        <v>0</v>
      </c>
      <c r="EC394" s="90">
        <f>IF(ISNA(VLOOKUP($B394,'[2]1516 Exp_Rev Access'!$F$7:$FS$310,112,FALSE)),"",VLOOKUP($B394,'[2]1516 Exp_Rev Access'!$F$7:$FS$310,112,FALSE))</f>
        <v>0</v>
      </c>
      <c r="ED394" s="90">
        <f>IF(ISNA(VLOOKUP($B394,'[2]1516 Exp_Rev Access'!$F$7:$FS$310,113,FALSE)),"",VLOOKUP($B394,'[2]1516 Exp_Rev Access'!$F$7:$FS$310,113,FALSE))</f>
        <v>0</v>
      </c>
      <c r="EE394" s="90">
        <f>IF(ISNA(VLOOKUP($B394,'[2]1516 Exp_Rev Access'!$F$7:$FS$310,114,FALSE)),"",VLOOKUP($B394,'[2]1516 Exp_Rev Access'!$F$7:$FS$310,114,FALSE))</f>
        <v>0</v>
      </c>
      <c r="EF394" s="90">
        <f>IF(ISNA(VLOOKUP($B394,'[2]1516 Exp_Rev Access'!$F$7:$FS$310,115,FALSE)),"",VLOOKUP($B394,'[2]1516 Exp_Rev Access'!$F$7:$FS$310,115,FALSE))</f>
        <v>0</v>
      </c>
      <c r="EG394" s="90">
        <f>IF(ISNA(VLOOKUP($B394,'[2]1516 Exp_Rev Access'!$F$7:$FS$310,116,FALSE)),"",VLOOKUP($B394,'[2]1516 Exp_Rev Access'!$F$7:$FS$310,116,FALSE))</f>
        <v>0</v>
      </c>
      <c r="EH394" s="90">
        <f>IF(ISNA(VLOOKUP($B394,'[2]1516 Exp_Rev Access'!$F$7:$FS$310,117,FALSE)),"",VLOOKUP($B394,'[2]1516 Exp_Rev Access'!$F$7:$FS$310,117,FALSE))</f>
        <v>0</v>
      </c>
      <c r="EI394" s="90">
        <f>IF(ISNA(VLOOKUP($B394,'[2]1516 Exp_Rev Access'!$F$7:$FS$310,118,FALSE)),"",VLOOKUP($B394,'[2]1516 Exp_Rev Access'!$F$7:$FS$310,118,FALSE))</f>
        <v>0</v>
      </c>
      <c r="EJ394" s="90">
        <f>IF(ISNA(VLOOKUP($B394,'[2]1516 Exp_Rev Access'!$F$7:$FS$310,119,FALSE)),"",VLOOKUP($B394,'[2]1516 Exp_Rev Access'!$F$7:$FS$310,119,FALSE))</f>
        <v>0</v>
      </c>
      <c r="EK394" s="90">
        <f>IF(ISNA(VLOOKUP($B394,'[2]1516 Exp_Rev Access'!$F$7:$FS$310,120,FALSE)),"",VLOOKUP($B394,'[2]1516 Exp_Rev Access'!$F$7:$FS$310,120,FALSE))</f>
        <v>0</v>
      </c>
      <c r="EL394" s="90">
        <f>IF(ISNA(VLOOKUP($B394,'[2]1516 Exp_Rev Access'!$F$7:$FS$310,121,FALSE)),"",VLOOKUP($B394,'[2]1516 Exp_Rev Access'!$F$7:$FS$310,121,FALSE))</f>
        <v>0</v>
      </c>
      <c r="EM394" s="90">
        <f>IF(ISNA(VLOOKUP($B394,'[2]1516 Exp_Rev Access'!$F$7:$FS$310,122,FALSE)),"",VLOOKUP($B394,'[2]1516 Exp_Rev Access'!$F$7:$FS$310,122,FALSE))</f>
        <v>0</v>
      </c>
      <c r="EN394" s="90">
        <f>IF(ISNA(VLOOKUP($B394,'[2]1516 Exp_Rev Access'!$F$7:$FS$310,123,FALSE)),"",VLOOKUP($B394,'[2]1516 Exp_Rev Access'!$F$7:$FS$310,123,FALSE))</f>
        <v>0</v>
      </c>
      <c r="EO394" s="90">
        <f>IF(ISNA(VLOOKUP($B394,'[2]1516 Exp_Rev Access'!$F$7:$FS$310,124,FALSE)),"",VLOOKUP($B394,'[2]1516 Exp_Rev Access'!$F$7:$FS$310,124,FALSE))</f>
        <v>0</v>
      </c>
      <c r="EP394" s="90">
        <f>IF(ISNA(VLOOKUP($B394,'[2]1516 Exp_Rev Access'!$F$7:$FS$310,125,FALSE)),"",VLOOKUP($B394,'[2]1516 Exp_Rev Access'!$F$7:$FS$310,125,FALSE))</f>
        <v>0</v>
      </c>
      <c r="EQ394" s="90">
        <f>IF(ISNA(VLOOKUP($B394,'[2]1516 Exp_Rev Access'!$F$7:$FS$310,126,FALSE)),"",VLOOKUP($B394,'[2]1516 Exp_Rev Access'!$F$7:$FS$310,126,FALSE))</f>
        <v>0</v>
      </c>
      <c r="ER394" s="90">
        <f>IF(ISNA(VLOOKUP($B394,'[2]1516 Exp_Rev Access'!$F$7:$FS$310,127,FALSE)),"",VLOOKUP($B394,'[2]1516 Exp_Rev Access'!$F$7:$FS$310,127,FALSE))</f>
        <v>0</v>
      </c>
      <c r="ES394" s="90">
        <f>IF(ISNA(VLOOKUP($B394,'[2]1516 Exp_Rev Access'!$F$7:$FS$310,128,FALSE)),"",VLOOKUP($B394,'[2]1516 Exp_Rev Access'!$F$7:$FS$310,128,FALSE))</f>
        <v>0</v>
      </c>
      <c r="ET394" s="90">
        <f>IF(ISNA(VLOOKUP($B394,'[2]1516 Exp_Rev Access'!$F$7:$FS$310,129,FALSE)),"",VLOOKUP($B394,'[2]1516 Exp_Rev Access'!$F$7:$FS$310,129,FALSE))</f>
        <v>0</v>
      </c>
      <c r="EU394" s="90">
        <f>IF(ISNA(VLOOKUP($B394,'[2]1516 Exp_Rev Access'!$F$7:$FS$310,130,FALSE)),"",VLOOKUP($B394,'[2]1516 Exp_Rev Access'!$F$7:$FS$310,130,FALSE))</f>
        <v>0</v>
      </c>
      <c r="EV394" s="90">
        <f>IF(ISNA(VLOOKUP($B394,'[2]1516 Exp_Rev Access'!$F$7:$FS$310,131,FALSE)),"",VLOOKUP($B394,'[2]1516 Exp_Rev Access'!$F$7:$FS$310,131,FALSE))</f>
        <v>0</v>
      </c>
      <c r="EW394" s="90">
        <f>IF(ISNA(VLOOKUP($B394,'[2]1516 Exp_Rev Access'!$F$7:$FS$310,132,FALSE)),"",VLOOKUP($B394,'[2]1516 Exp_Rev Access'!$F$7:$FS$310,132,FALSE))</f>
        <v>0</v>
      </c>
      <c r="EX394" s="90">
        <f>IF(ISNA(VLOOKUP($B394,'[2]1516 Exp_Rev Access'!$F$7:$FS$310,133,FALSE)),"",VLOOKUP($B394,'[2]1516 Exp_Rev Access'!$F$7:$FS$310,133,FALSE))</f>
        <v>0</v>
      </c>
      <c r="EY394" s="90">
        <f>IF(ISNA(VLOOKUP($B394,'[2]1516 Exp_Rev Access'!$F$7:$FS$310,134,FALSE)),"",VLOOKUP($B394,'[2]1516 Exp_Rev Access'!$F$7:$FS$310,134,FALSE))</f>
        <v>0</v>
      </c>
      <c r="EZ394" s="90">
        <f>IF(ISNA(VLOOKUP($B394,'[2]1516 Exp_Rev Access'!$F$7:$FS$310,135,FALSE)),"",VLOOKUP($B394,'[2]1516 Exp_Rev Access'!$F$7:$FS$310,135,FALSE))</f>
        <v>0</v>
      </c>
      <c r="FA394" s="90">
        <f>IF(ISNA(VLOOKUP($B394,'[2]1516 Exp_Rev Access'!$F$7:$FS$310,136,FALSE)),"",VLOOKUP($B394,'[2]1516 Exp_Rev Access'!$F$7:$FS$310,136,FALSE))</f>
        <v>0</v>
      </c>
      <c r="FB394" s="90">
        <f>IF(ISNA(VLOOKUP($B394,'[2]1516 Exp_Rev Access'!$F$7:$FS$310,137,FALSE)),"",VLOOKUP($B394,'[2]1516 Exp_Rev Access'!$F$7:$FS$310,137,FALSE))</f>
        <v>0</v>
      </c>
      <c r="FC394" s="90">
        <f>IF(ISNA(VLOOKUP($B394,'[2]1516 Exp_Rev Access'!$F$7:$FS$310,138,FALSE)),"",VLOOKUP($B394,'[2]1516 Exp_Rev Access'!$F$7:$FS$310,138,FALSE))</f>
        <v>0</v>
      </c>
      <c r="FD394" s="90">
        <f>IF(ISNA(VLOOKUP($B394,'[2]1516 Exp_Rev Access'!$F$7:$FS$310,139,FALSE)),"",VLOOKUP($B394,'[2]1516 Exp_Rev Access'!$F$7:$FS$310,139,FALSE))</f>
        <v>0</v>
      </c>
      <c r="FE394" s="90">
        <f>IF(ISNA(VLOOKUP($B394,'[2]1516 Exp_Rev Access'!$F$7:$FS$310,140,FALSE)),"",VLOOKUP($B394,'[2]1516 Exp_Rev Access'!$F$7:$FS$310,140,FALSE))</f>
        <v>0</v>
      </c>
      <c r="FF394" s="90">
        <f>IF(ISNA(VLOOKUP($B394,'[2]1516 Exp_Rev Access'!$F$7:$FS$310,141,FALSE)),"",VLOOKUP($B394,'[2]1516 Exp_Rev Access'!$F$7:$FS$310,141,FALSE))</f>
        <v>0</v>
      </c>
      <c r="FG394" s="90">
        <f>IF(ISNA(VLOOKUP($B394,'[2]1516 Exp_Rev Access'!$F$7:$FS$310,142,FALSE)),"",VLOOKUP($B394,'[2]1516 Exp_Rev Access'!$F$7:$FS$310,142,FALSE))</f>
        <v>0</v>
      </c>
      <c r="FH394" s="90">
        <f>IF(ISNA(VLOOKUP($B394,'[2]1516 Exp_Rev Access'!$F$7:$FS$310,143,FALSE)),"",VLOOKUP($B394,'[2]1516 Exp_Rev Access'!$F$7:$FS$310,143,FALSE))</f>
        <v>0</v>
      </c>
      <c r="FI394" s="90">
        <f>IF(ISNA(VLOOKUP($B394,'[2]1516 Exp_Rev Access'!$F$7:$FS$310,144,FALSE)),"",VLOOKUP($B394,'[2]1516 Exp_Rev Access'!$F$7:$FS$310,144,FALSE))</f>
        <v>0</v>
      </c>
      <c r="FJ394" s="90">
        <f>IF(ISNA(VLOOKUP($B394,'[2]1516 Exp_Rev Access'!$F$7:$FS$310,145,FALSE)),"",VLOOKUP($B394,'[2]1516 Exp_Rev Access'!$F$7:$FS$310,145,FALSE))</f>
        <v>0</v>
      </c>
      <c r="FK394" s="90">
        <f>IF(ISNA(VLOOKUP($B394,'[2]1516 Exp_Rev Access'!$F$7:$FS$310,146,FALSE)),"",VLOOKUP($B394,'[2]1516 Exp_Rev Access'!$F$7:$FS$310,146,FALSE))</f>
        <v>0</v>
      </c>
      <c r="FL394" s="90">
        <f>IF(ISNA(VLOOKUP($B394,'[2]1516 Exp_Rev Access'!$F$7:$FS$310,1147,FALSE)),"",VLOOKUP($B394,'[2]1516 Exp_Rev Access'!$F$7:$FS$310,147,FALSE))</f>
        <v>0</v>
      </c>
      <c r="FM394" s="90">
        <f>IF(ISNA(VLOOKUP($B394,'[2]1516 Exp_Rev Access'!$F$7:$FS$310,148,FALSE)),"",VLOOKUP($B394,'[2]1516 Exp_Rev Access'!$F$7:$FS$310,148,FALSE))</f>
        <v>0</v>
      </c>
      <c r="FN394" s="90">
        <f>IF(ISNA(VLOOKUP($B394,'[2]1516 Exp_Rev Access'!$F$7:$FS$310,149,FALSE)),"",VLOOKUP($B394,'[2]1516 Exp_Rev Access'!$F$7:$FS$310,149,FALSE))</f>
        <v>0</v>
      </c>
      <c r="FO394" s="90">
        <f>IF(ISNA(VLOOKUP($B394,'[2]1516 Exp_Rev Access'!$F$7:$FS$310,150,FALSE)),"",VLOOKUP($B394,'[2]1516 Exp_Rev Access'!$F$7:$FS$310,150,FALSE))</f>
        <v>0</v>
      </c>
      <c r="FP394" s="90">
        <f>IF(ISNA(VLOOKUP($B394,'[2]1516 Exp_Rev Access'!$F$7:$FS$310,151,FALSE)),"",VLOOKUP($B394,'[2]1516 Exp_Rev Access'!$F$7:$FS$310,151,FALSE))</f>
        <v>0</v>
      </c>
      <c r="FQ394" s="90">
        <f>IF(ISNA(VLOOKUP($B394,'[2]1516 Exp_Rev Access'!$F$7:$FS$310,152,FALSE)),"",VLOOKUP($B394,'[2]1516 Exp_Rev Access'!$F$7:$FS$310,152,FALSE))</f>
        <v>0</v>
      </c>
      <c r="FR394" s="90">
        <f>IF(ISNA(VLOOKUP($B394,'[2]1516 Exp_Rev Access'!$F$7:$FS$310,153,FALSE)),"",VLOOKUP($B394,'[2]1516 Exp_Rev Access'!$F$7:$FS$310,153,FALSE))</f>
        <v>16370.58</v>
      </c>
      <c r="FS394" s="53">
        <f t="shared" si="965"/>
        <v>361699.12</v>
      </c>
      <c r="FT394" s="92">
        <f t="shared" si="966"/>
        <v>5.1935611792025285E-2</v>
      </c>
      <c r="FU394" s="116">
        <f t="shared" si="967"/>
        <v>606.145461858158</v>
      </c>
      <c r="FV394" s="90">
        <f>IF(ISNA(VLOOKUP($B394,'[2]1516 Exp_Rev Access'!$F$7:$FS$310,154,FALSE)),"",VLOOKUP($B394,'[2]1516 Exp_Rev Access'!$F$7:$FS$310,154,FALSE))</f>
        <v>0</v>
      </c>
      <c r="FW394" s="90">
        <f>IF(ISNA(VLOOKUP($B394,'[2]1516 Exp_Rev Access'!$F$7:$FS$310,155,FALSE)),"",VLOOKUP($B394,'[2]1516 Exp_Rev Access'!$F$7:$FS$310,155,FALSE))</f>
        <v>12105.98</v>
      </c>
      <c r="FX394" s="90">
        <f>IF(ISNA(VLOOKUP($B394,'[2]1516 Exp_Rev Access'!$F$7:$FS$310,156,FALSE)),"",VLOOKUP($B394,'[2]1516 Exp_Rev Access'!$F$7:$FS$310,156,FALSE))</f>
        <v>0</v>
      </c>
      <c r="FY394" s="90">
        <f>IF(ISNA(VLOOKUP($B394,'[2]1516 Exp_Rev Access'!$F$7:$FS$310,157,FALSE)),"",VLOOKUP($B394,'[2]1516 Exp_Rev Access'!$F$7:$FS$310,157,FALSE))</f>
        <v>0</v>
      </c>
      <c r="FZ394" s="90">
        <f>IF(ISNA(VLOOKUP($B394,'[2]1516 Exp_Rev Access'!$F$7:$FS$310,158,FALSE)),"",VLOOKUP($B394,'[2]1516 Exp_Rev Access'!$F$7:$FS$310,158,FALSE))</f>
        <v>0</v>
      </c>
      <c r="GA394" s="90">
        <f>IF(ISNA(VLOOKUP($B394,'[2]1516 Exp_Rev Access'!$F$7:$FS$310,159,FALSE)),"",VLOOKUP($B394,'[2]1516 Exp_Rev Access'!$F$7:$FS$310,159,FALSE))</f>
        <v>0</v>
      </c>
      <c r="GB394" s="90">
        <f>IF(ISNA(VLOOKUP($B394,'[2]1516 Exp_Rev Access'!$F$7:$FS$310,160,FALSE)),"",VLOOKUP($B394,'[2]1516 Exp_Rev Access'!$F$7:$FS$310,160,FALSE))</f>
        <v>0</v>
      </c>
      <c r="GC394" s="90">
        <f>IF(ISNA(VLOOKUP($B394,'[2]1516 Exp_Rev Access'!$F$7:$FS$310,161,FALSE)),"",VLOOKUP($B394,'[2]1516 Exp_Rev Access'!$F$7:$FS$310,161,FALSE))</f>
        <v>0</v>
      </c>
      <c r="GD394" s="90">
        <f>IF(ISNA(VLOOKUP($B394,'[2]1516 Exp_Rev Access'!$F$7:$FS$310,162,FALSE)),"",VLOOKUP($B394,'[2]1516 Exp_Rev Access'!$F$7:$FS$310,162,FALSE))</f>
        <v>0</v>
      </c>
      <c r="GE394" s="90">
        <f>IF(ISNA(VLOOKUP($B394,'[2]1516 Exp_Rev Access'!$F$7:$FS$310,163,FALSE)),"",VLOOKUP($B394,'[2]1516 Exp_Rev Access'!$F$7:$FS$310,163,FALSE))</f>
        <v>20935.900000000001</v>
      </c>
      <c r="GF394" s="90">
        <f>IF(ISNA(VLOOKUP($B394,'[2]1516 Exp_Rev Access'!$F$7:$FS$310,164,FALSE)),"",VLOOKUP($B394,'[2]1516 Exp_Rev Access'!$F$7:$FS$310,164,FALSE))</f>
        <v>0</v>
      </c>
      <c r="GG394" s="90">
        <f>IF(ISNA(VLOOKUP($B394,'[2]1516 Exp_Rev Access'!$F$7:$FS$310,165,FALSE)),"",VLOOKUP($B394,'[2]1516 Exp_Rev Access'!$F$7:$FS$310,165,FALSE))</f>
        <v>0</v>
      </c>
      <c r="GH394" s="90">
        <f>IF(ISNA(VLOOKUP($B394,'[2]1516 Exp_Rev Access'!$F$7:$FS$310,166,FALSE)),"",VLOOKUP($B394,'[2]1516 Exp_Rev Access'!$F$7:$FS$310,166,FALSE))</f>
        <v>0</v>
      </c>
      <c r="GI394" s="90">
        <f>IF(ISNA(VLOOKUP($B394,'[2]1516 Exp_Rev Access'!$F$7:$FS$310,167,FALSE)),"",VLOOKUP($B394,'[2]1516 Exp_Rev Access'!$F$7:$FS$310,167,FALSE))</f>
        <v>0</v>
      </c>
      <c r="GJ394" s="90">
        <f>IF(ISNA(VLOOKUP($B394,'[2]1516 Exp_Rev Access'!$F$7:$FS$310,168,FALSE)),"",VLOOKUP($B394,'[2]1516 Exp_Rev Access'!$F$7:$FS$310,168,FALSE))</f>
        <v>0</v>
      </c>
      <c r="GK394" s="90">
        <f>IF(ISNA(VLOOKUP($B394,'[2]1516 Exp_Rev Access'!$F$7:$FS$310,169,FALSE)),"",VLOOKUP($B394,'[2]1516 Exp_Rev Access'!$F$7:$FS$310,169,FALSE))</f>
        <v>400</v>
      </c>
      <c r="GL394" s="90">
        <f>IF(ISNA(VLOOKUP($B394,'[2]1516 Exp_Rev Access'!$F$7:$FS$310,170,FALSE)),"",VLOOKUP($B394,'[2]1516 Exp_Rev Access'!$F$7:$FS$310,170,FALSE))</f>
        <v>0</v>
      </c>
      <c r="GM394" s="90">
        <f>IF(ISNA(VLOOKUP($B394,'[2]1516 Exp_Rev Access'!$F$7:$FT$310,171,FALSE)),"",VLOOKUP($B394,'[2]1516 Exp_Rev Access'!$F$7:$FT$310,171,FALSE))</f>
        <v>0</v>
      </c>
      <c r="GN394" s="90">
        <f>IF(ISNA(VLOOKUP($B394,'[2]1516 Exp_Rev Access'!$F$7:$FU$310,172,FALSE)),"",VLOOKUP($B394,'[2]1516 Exp_Rev Access'!$F$7:$FU$310,172,FALSE))</f>
        <v>0</v>
      </c>
      <c r="GO394" s="90">
        <f>IF(ISNA(VLOOKUP($B394,'[2]1516 Exp_Rev Access'!$F$7:$FV$310,173,FALSE)),"",VLOOKUP($B394,'[2]1516 Exp_Rev Access'!$F$7:$FV$310,173,FALSE))</f>
        <v>0</v>
      </c>
      <c r="GP394" s="90">
        <f>IF(ISNA(VLOOKUP($B394,'[2]1516 Exp_Rev Access'!$F$7:$GA$310,174,FALSE)),"",VLOOKUP($B394,'[2]1516 Exp_Rev Access'!$F$7:$GA$310,174,FALSE))</f>
        <v>0</v>
      </c>
      <c r="GQ394" s="90">
        <f>IF(ISNA(VLOOKUP($B394,'[2]1516 Exp_Rev Access'!$F$7:$GA$310,175,FALSE)),"",VLOOKUP($B394,'[2]1516 Exp_Rev Access'!$F$7:$GA$310,175,FALSE))</f>
        <v>0</v>
      </c>
      <c r="GR394" s="90">
        <f>IF(ISNA(VLOOKUP($B394,'[2]1516 Exp_Rev Access'!$F$7:$GA$310,176,FALSE)),"",VLOOKUP($B394,'[2]1516 Exp_Rev Access'!$F$7:$GA$310,176,FALSE))</f>
        <v>0</v>
      </c>
      <c r="GS394" s="90">
        <f>IF(ISNA(VLOOKUP($B394,'[2]1516 Exp_Rev Access'!$F$7:$GA$310,177,FALSE)),"",VLOOKUP($B394,'[2]1516 Exp_Rev Access'!$F$7:$GA$310,177,FALSE))</f>
        <v>0</v>
      </c>
      <c r="GT394" s="90">
        <f>IF(ISNA(VLOOKUP($B394,'[2]1516 Exp_Rev Access'!$F$7:$GA$310,178,FALSE)),"",VLOOKUP($B394,'[2]1516 Exp_Rev Access'!$F$7:$GA$310,178,FALSE))</f>
        <v>0</v>
      </c>
      <c r="GU394" s="53">
        <f t="shared" si="968"/>
        <v>33441.880000000005</v>
      </c>
      <c r="GV394" s="92">
        <f t="shared" si="970"/>
        <v>4.8018488330176055E-3</v>
      </c>
      <c r="GW394" s="114">
        <f t="shared" si="969"/>
        <v>56.042834160075095</v>
      </c>
    </row>
    <row r="395" spans="1:222" x14ac:dyDescent="0.2">
      <c r="B395" s="87" t="s">
        <v>763</v>
      </c>
      <c r="C395" s="87" t="s">
        <v>764</v>
      </c>
      <c r="D395" s="88">
        <f>IF(ISNA(VLOOKUP($B395,'[2]1516 enrollment_Rev_Exp by size'!$A$6:$C$325,3,FALSE)),"",VLOOKUP($B395,'[2]1516 enrollment_Rev_Exp by size'!$A$6:$C$325,3,FALSE))</f>
        <v>180.95</v>
      </c>
      <c r="E395" s="89">
        <v>2991907.46</v>
      </c>
      <c r="F395" s="67">
        <f t="shared" si="949"/>
        <v>2991907.4600000004</v>
      </c>
      <c r="G395" s="67">
        <f t="shared" si="950"/>
        <v>0</v>
      </c>
      <c r="H395" s="90">
        <f>IF(ISNA(VLOOKUP($B395,'[2]1516 Exp_Rev Access'!$F$7:$FS$310,2,FALSE)),"",VLOOKUP($B395,'[2]1516 Exp_Rev Access'!$F$7:$FS$310,2,FALSE))</f>
        <v>461602.48</v>
      </c>
      <c r="I395" s="90">
        <f>IF(ISNA(VLOOKUP($B395,'[2]1516 Exp_Rev Access'!$F$7:$FS$310,3,FALSE)),"",VLOOKUP($B395,'[2]1516 Exp_Rev Access'!$F$7:$FS$310,3,FALSE))</f>
        <v>0</v>
      </c>
      <c r="J395" s="90">
        <f>IF(ISNA(VLOOKUP($B395,'[2]1516 Exp_Rev Access'!$F$7:$FS$310,4,FALSE)),"",VLOOKUP($B395,'[2]1516 Exp_Rev Access'!$F$7:$FS$310,4,FALSE))</f>
        <v>0</v>
      </c>
      <c r="K395" s="90">
        <f>IF(ISNA(VLOOKUP($B395,'[2]1516 Exp_Rev Access'!$F$7:$FS$310,5,FALSE)),"-",VLOOKUP($B395,'[2]1516 Exp_Rev Access'!$F$7:$FS$310,5,FALSE))</f>
        <v>0</v>
      </c>
      <c r="L395" s="90">
        <f>IF(ISNA(VLOOKUP($B395,'[2]1516 Exp_Rev Access'!$F$7:$FS$310,6,FALSE)),"",VLOOKUP($B395,'[2]1516 Exp_Rev Access'!$F$7:$FS$310,6,FALSE))</f>
        <v>0</v>
      </c>
      <c r="M395" s="90">
        <f>IF(ISNA(VLOOKUP($B395,'[2]1516 Exp_Rev Access'!$F$7:$FS$310,7,FALSE)),"",VLOOKUP($B395,'[2]1516 Exp_Rev Access'!$F$7:$FS$310,7,FALSE))</f>
        <v>0</v>
      </c>
      <c r="N395" s="53">
        <f t="shared" si="951"/>
        <v>461602.48</v>
      </c>
      <c r="O395" s="91">
        <f t="shared" si="952"/>
        <v>0.15428367560539455</v>
      </c>
      <c r="P395" s="53">
        <f t="shared" si="953"/>
        <v>2550.9946394031499</v>
      </c>
      <c r="Q395" s="90">
        <f>IF(ISNA(VLOOKUP($B395,'[2]1516 Exp_Rev Access'!$F$7:$FS$310,8,FALSE)),"",VLOOKUP($B395,'[2]1516 Exp_Rev Access'!$F$7:$FS$310,8,FALSE))</f>
        <v>6272.48</v>
      </c>
      <c r="R395" s="90">
        <f>IF(ISNA(VLOOKUP($B395,'[2]1516 Exp_Rev Access'!$F$7:$FS$310,9,FALSE)),"",VLOOKUP($B395,'[2]1516 Exp_Rev Access'!$F$7:$FS$310,9,FALSE))</f>
        <v>0</v>
      </c>
      <c r="S395" s="90">
        <f>IF(ISNA(VLOOKUP($B395,'[2]1516 Exp_Rev Access'!$F$7:$FS$310,10,FALSE)),"",VLOOKUP($B395,'[2]1516 Exp_Rev Access'!$F$7:$FS$310,10,FALSE))</f>
        <v>0</v>
      </c>
      <c r="T395" s="90">
        <f>IF(ISNA(VLOOKUP($B395,'[2]1516 Exp_Rev Access'!$F$7:$FS$310,11,FALSE)),"",VLOOKUP($B395,'[2]1516 Exp_Rev Access'!$F$7:$FS$310,11,FALSE))</f>
        <v>0</v>
      </c>
      <c r="U395" s="90">
        <f>IF(ISNA(VLOOKUP($B395,'[2]1516 Exp_Rev Access'!$F$7:$FS$310,12,FALSE)),"",VLOOKUP($B395,'[2]1516 Exp_Rev Access'!$F$7:$FS$310,12,FALSE))</f>
        <v>0</v>
      </c>
      <c r="V395" s="90">
        <f>IF(ISNA(VLOOKUP($B395,'[2]1516 Exp_Rev Access'!$F$7:$FS$310,13,FALSE)),"",VLOOKUP($B395,'[2]1516 Exp_Rev Access'!$F$7:$FS$310,13,FALSE))</f>
        <v>0</v>
      </c>
      <c r="W395" s="90">
        <f>IF(ISNA(VLOOKUP($B395,'[2]1516 Exp_Rev Access'!$F$7:$FS$310,14,FALSE)),"",VLOOKUP($B395,'[2]1516 Exp_Rev Access'!$F$7:$FS$310,14,FALSE))</f>
        <v>0</v>
      </c>
      <c r="X395" s="90">
        <f>IF(ISNA(VLOOKUP($B395,'[2]1516 Exp_Rev Access'!$F$7:$FS$310,15,FALSE)),"",VLOOKUP($B395,'[2]1516 Exp_Rev Access'!$F$7:$FS$310,15,FALSE))</f>
        <v>0</v>
      </c>
      <c r="Y395" s="90">
        <f>IF(ISNA(VLOOKUP($B395,'[2]1516 Exp_Rev Access'!$F$7:$FS$310,16,FALSE)),"",VLOOKUP($B395,'[2]1516 Exp_Rev Access'!$F$7:$FS$310,16,FALSE))</f>
        <v>1816.19</v>
      </c>
      <c r="Z395" s="90">
        <f>IF(ISNA(VLOOKUP($B395,'[2]1516 Exp_Rev Access'!$F$7:$FS$310,17,FALSE)),"",VLOOKUP($B395,'[2]1516 Exp_Rev Access'!$F$7:$FS$310,17,FALSE))</f>
        <v>0</v>
      </c>
      <c r="AA395" s="90">
        <f>IF(ISNA(VLOOKUP($B395,'[2]1516 Exp_Rev Access'!$F$7:$FS$310,18,FALSE)),"",VLOOKUP($B395,'[2]1516 Exp_Rev Access'!$F$7:$FS$310,18,FALSE))</f>
        <v>0</v>
      </c>
      <c r="AB395" s="90">
        <f>IF(ISNA(VLOOKUP($B395,'[2]1516 Exp_Rev Access'!$F$7:$FS$310,19,FALSE)),"",VLOOKUP($B395,'[2]1516 Exp_Rev Access'!$F$7:$FS$310,19,FALSE))</f>
        <v>0</v>
      </c>
      <c r="AC395" s="90">
        <f>IF(ISNA(VLOOKUP($B395,'[2]1516 Exp_Rev Access'!$F$7:$FS$310,20,FALSE)),"",VLOOKUP($B395,'[2]1516 Exp_Rev Access'!$F$7:$FS$310,20,FALSE))</f>
        <v>11738.8</v>
      </c>
      <c r="AD395" s="90">
        <f>IF(ISNA(VLOOKUP($B395,'[2]1516 Exp_Rev Access'!$F$7:$FS$310,21,FALSE)),"",VLOOKUP($B395,'[2]1516 Exp_Rev Access'!$F$7:$FS$310,21,FALSE))</f>
        <v>22827.35</v>
      </c>
      <c r="AE395" s="90">
        <f>IF(ISNA(VLOOKUP($B395,'[2]1516 Exp_Rev Access'!$F$7:$FS$310,22,FALSE)),"",VLOOKUP($B395,'[2]1516 Exp_Rev Access'!$F$7:$FS$310,22,FALSE))</f>
        <v>1016.09</v>
      </c>
      <c r="AF395" s="90">
        <f>IF(ISNA(VLOOKUP($B395,'[2]1516 Exp_Rev Access'!$F$7:$FS$310,23,FALSE)),"",VLOOKUP($B395,'[2]1516 Exp_Rev Access'!$F$7:$FS$310,23,FALSE))</f>
        <v>0</v>
      </c>
      <c r="AG395" s="90">
        <f>IF(ISNA(VLOOKUP($B395,'[2]1516 Exp_Rev Access'!$F$7:$FS$310,24,FALSE)),"",VLOOKUP($B395,'[2]1516 Exp_Rev Access'!$F$7:$FS$310,24,FALSE))</f>
        <v>96764.97</v>
      </c>
      <c r="AH395" s="90">
        <f>IF(ISNA(VLOOKUP($B395,'[2]1516 Exp_Rev Access'!$F$7:$FS$310,25,FALSE)),"",VLOOKUP($B395,'[2]1516 Exp_Rev Access'!$F$7:$FS$310,25,FALSE))</f>
        <v>184.01</v>
      </c>
      <c r="AI395" s="90">
        <f>IF(ISNA(VLOOKUP($B395,'[2]1516 Exp_Rev Access'!$F$7:$FS$310,26,FALSE)),"",VLOOKUP($B395,'[2]1516 Exp_Rev Access'!$F$7:$FS$310,26,FALSE))</f>
        <v>0</v>
      </c>
      <c r="AJ395" s="90">
        <f>IF(ISNA(VLOOKUP($B395,'[2]1516 Exp_Rev Access'!$F$7:$FS$310,27,FALSE)),"",VLOOKUP($B395,'[2]1516 Exp_Rev Access'!$F$7:$FS$310,27,FALSE))</f>
        <v>0</v>
      </c>
      <c r="AK395" s="90">
        <f>IF(ISNA(VLOOKUP($B395,'[2]1516 Exp_Rev Access'!$F$7:$FS$310,28,FALSE)),"",VLOOKUP($B395,'[2]1516 Exp_Rev Access'!$F$7:$FS$310,28,FALSE))</f>
        <v>15041.75</v>
      </c>
      <c r="AL395" s="90">
        <f>IF(ISNA(VLOOKUP($B395,'[2]1516 Exp_Rev Access'!$F$7:$FS$310,29,FALSE)),"",VLOOKUP($B395,'[2]1516 Exp_Rev Access'!$F$7:$FS$310,29,FALSE))</f>
        <v>12918.29</v>
      </c>
      <c r="AM395" s="53">
        <f t="shared" si="954"/>
        <v>168579.93000000002</v>
      </c>
      <c r="AN395" s="92">
        <f t="shared" si="955"/>
        <v>5.63453022039659E-2</v>
      </c>
      <c r="AO395" s="68">
        <f t="shared" si="956"/>
        <v>931.6381873445705</v>
      </c>
      <c r="AP395" s="90">
        <f>IF(ISNA(VLOOKUP($B395,'[2]1516 Exp_Rev Access'!$F$7:$FS$310,30,FALSE)),"",VLOOKUP($B395,'[2]1516 Exp_Rev Access'!$F$7:$FS$310,30,FALSE))</f>
        <v>1830911.87</v>
      </c>
      <c r="AQ395" s="90">
        <f>IF(ISNA(VLOOKUP($B395,'[2]1516 Exp_Rev Access'!$F$7:$FS$310,31,FALSE)),"",VLOOKUP($B395,'[2]1516 Exp_Rev Access'!$F$7:$FS$310,31,FALSE))</f>
        <v>12940.83</v>
      </c>
      <c r="AR395" s="90">
        <f>IF(ISNA(VLOOKUP($B395,'[2]1516 Exp_Rev Access'!$F$7:$FS$310,32,FALSE)),"",VLOOKUP($B395,'[2]1516 Exp_Rev Access'!$F$7:$FS$310,32,FALSE))</f>
        <v>132870.6</v>
      </c>
      <c r="AS395" s="90">
        <f>IF(ISNA(VLOOKUP($B395,'[2]1516 Exp_Rev Access'!$F$7:$FS$310,33,FALSE)),"",VLOOKUP($B395,'[2]1516 Exp_Rev Access'!$F$7:$FS$310,33,FALSE))</f>
        <v>0</v>
      </c>
      <c r="AT395" s="90">
        <f>IF(ISNA(VLOOKUP($B395,'[2]1516 Exp_Rev Access'!$F$7:$FS$310,34,FALSE)),"",VLOOKUP($B395,'[2]1516 Exp_Rev Access'!$F$7:$FS$310,34,FALSE))</f>
        <v>0</v>
      </c>
      <c r="AU395" s="53">
        <f t="shared" si="957"/>
        <v>1976723.3000000003</v>
      </c>
      <c r="AV395" s="93">
        <f t="shared" si="958"/>
        <v>0.66068998671503043</v>
      </c>
      <c r="AW395" s="53">
        <f t="shared" si="959"/>
        <v>10924.140922906883</v>
      </c>
      <c r="AX395" s="90">
        <f>IF(ISNA(VLOOKUP($B395,'[2]1516 Exp_Rev Access'!$F$7:$FS$310,35,FALSE)),"",VLOOKUP($B395,'[2]1516 Exp_Rev Access'!$F$7:$FS$310,35,FALSE))</f>
        <v>0</v>
      </c>
      <c r="AY395" s="90">
        <f>IF(ISNA(VLOOKUP($B395,'[2]1516 Exp_Rev Access'!$F$7:$FS$310,36,FALSE)),"",VLOOKUP($B395,'[2]1516 Exp_Rev Access'!$F$7:$FS$310,36,FALSE))</f>
        <v>148708.19</v>
      </c>
      <c r="AZ395" s="90">
        <f>IF(ISNA(VLOOKUP($B395,'[2]1516 Exp_Rev Access'!$F$7:$FS$310,37,FALSE)),"",VLOOKUP($B395,'[2]1516 Exp_Rev Access'!$F$7:$FS$310,37,FALSE))</f>
        <v>4870.26</v>
      </c>
      <c r="BA395" s="90">
        <f>IF(ISNA(VLOOKUP($B395,'[2]1516 Exp_Rev Access'!$F$7:$FS$310,38,FALSE)),"",VLOOKUP($B395,'[2]1516 Exp_Rev Access'!$F$7:$FS$310,38,FALSE))</f>
        <v>0</v>
      </c>
      <c r="BB395" s="90">
        <f>IF(ISNA(VLOOKUP($B395,'[2]1516 Exp_Rev Access'!$F$7:$FS$310,39,FALSE)),"",VLOOKUP($B395,'[2]1516 Exp_Rev Access'!$F$7:$FS$310,39,FALSE))</f>
        <v>0</v>
      </c>
      <c r="BC395" s="90">
        <f>IF(ISNA(VLOOKUP($B395,'[2]1516 Exp_Rev Access'!$F$7:$FS$310,40,FALSE)),"",VLOOKUP($B395,'[2]1516 Exp_Rev Access'!$F$7:$FS$310,40,FALSE))</f>
        <v>30192.67</v>
      </c>
      <c r="BD395" s="90">
        <f>IF(ISNA(VLOOKUP($B395,'[2]1516 Exp_Rev Access'!$F$7:$FS$310,41,FALSE)),"",VLOOKUP($B395,'[2]1516 Exp_Rev Access'!$F$7:$FS$310,41,FALSE))</f>
        <v>0</v>
      </c>
      <c r="BE395" s="90">
        <f>IF(ISNA(VLOOKUP($B395,'[2]1516 Exp_Rev Access'!$F$7:$FS$310,42,FALSE)),"",VLOOKUP($B395,'[2]1516 Exp_Rev Access'!$F$7:$FS$310,42,FALSE))</f>
        <v>12000</v>
      </c>
      <c r="BF395" s="90">
        <f>IF(ISNA(VLOOKUP($B395,'[2]1516 Exp_Rev Access'!$F$7:$FS$310,43,FALSE)),"",VLOOKUP($B395,'[2]1516 Exp_Rev Access'!$F$7:$FS$310,43,FALSE))</f>
        <v>0</v>
      </c>
      <c r="BG395" s="90">
        <f>IF(ISNA(VLOOKUP($B395,'[2]1516 Exp_Rev Access'!$F$7:$FS$310,44,FALSE)),"",VLOOKUP($B395,'[2]1516 Exp_Rev Access'!$F$7:$FS$310,44,FALSE))</f>
        <v>0</v>
      </c>
      <c r="BH395" s="90">
        <f>IF(ISNA(VLOOKUP($B395,'[2]1516 Exp_Rev Access'!$F$7:$FS$310,45,FALSE)),"",VLOOKUP($B395,'[2]1516 Exp_Rev Access'!$F$7:$FS$310,45,FALSE))</f>
        <v>0</v>
      </c>
      <c r="BI395" s="90">
        <f>IF(ISNA(VLOOKUP($B395,'[2]1516 Exp_Rev Access'!$F$7:$FS$310,46,FALSE)),"",VLOOKUP($B395,'[2]1516 Exp_Rev Access'!$F$7:$FS$310,46,FALSE))</f>
        <v>0</v>
      </c>
      <c r="BJ395" s="90">
        <f>IF(ISNA(VLOOKUP($B395,'[2]1516 Exp_Rev Access'!$F$7:$FS$310,47,FALSE)),"",VLOOKUP($B395,'[2]1516 Exp_Rev Access'!$F$7:$FS$310,47,FALSE))</f>
        <v>1493.53</v>
      </c>
      <c r="BK395" s="90">
        <f>IF(ISNA(VLOOKUP($B395,'[2]1516 Exp_Rev Access'!$F$7:$FS$310,48,FALSE)),"",VLOOKUP($B395,'[2]1516 Exp_Rev Access'!$F$7:$FS$310,48,FALSE))</f>
        <v>0</v>
      </c>
      <c r="BL395" s="90">
        <f>IF(ISNA(VLOOKUP($B395,'[2]1516 Exp_Rev Access'!$F$7:$FS$310,49,FALSE)),"",VLOOKUP($B395,'[2]1516 Exp_Rev Access'!$F$7:$FS$310,49,FALSE))</f>
        <v>22410</v>
      </c>
      <c r="BM395" s="90">
        <f>IF(ISNA(VLOOKUP($B395,'[2]1516 Exp_Rev Access'!$F$7:$FS$310,50,FALSE)),"",VLOOKUP($B395,'[2]1516 Exp_Rev Access'!$F$7:$FS$310,50,FALSE))</f>
        <v>0</v>
      </c>
      <c r="BN395" s="90">
        <f>IF(ISNA(VLOOKUP($B395,'[2]1516 Exp_Rev Access'!$F$7:$FS$310,51,FALSE)),"",VLOOKUP($B395,'[2]1516 Exp_Rev Access'!$F$7:$FS$310,51,FALSE))</f>
        <v>0</v>
      </c>
      <c r="BO395" s="90">
        <f>IF(ISNA(VLOOKUP($B395,'[2]1516 Exp_Rev Access'!$F$7:$FS$310,52,FALSE)),"",VLOOKUP($B395,'[2]1516 Exp_Rev Access'!$F$7:$FS$310,52,FALSE))</f>
        <v>0</v>
      </c>
      <c r="BP395" s="90">
        <f>IF(ISNA(VLOOKUP($B395,'[2]1516 Exp_Rev Access'!$F$7:$FS$310,53,FALSE)),"",VLOOKUP($B395,'[2]1516 Exp_Rev Access'!$F$7:$FS$310,53,FALSE))</f>
        <v>0</v>
      </c>
      <c r="BQ395" s="90">
        <f>IF(ISNA(VLOOKUP($B395,'[2]1516 Exp_Rev Access'!$F$7:$FS$310,54,FALSE)),"",VLOOKUP($B395,'[2]1516 Exp_Rev Access'!$F$7:$FS$310,54,FALSE))</f>
        <v>0</v>
      </c>
      <c r="BR395" s="90">
        <f>IF(ISNA(VLOOKUP($B395,'[2]1516 Exp_Rev Access'!$F$7:$FS$310,55,FALSE)),"",VLOOKUP($B395,'[2]1516 Exp_Rev Access'!$F$7:$FS$310,55,FALSE))</f>
        <v>0</v>
      </c>
      <c r="BS395" s="90">
        <f>IF(ISNA(VLOOKUP($B395,'[2]1516 Exp_Rev Access'!$F$7:$FS$310,56,FALSE)),"",VLOOKUP($B395,'[2]1516 Exp_Rev Access'!$F$7:$FS$310,56,FALSE))</f>
        <v>0</v>
      </c>
      <c r="BT395" s="90">
        <f>IF(ISNA(VLOOKUP($B395,'[2]1516 Exp_Rev Access'!$F$7:$FS$310,57,FALSE)),"",VLOOKUP($B395,'[2]1516 Exp_Rev Access'!$F$7:$FS$310,57,FALSE))</f>
        <v>0</v>
      </c>
      <c r="BU395" s="90">
        <f>IF(ISNA(VLOOKUP($B395,'[2]1516 Exp_Rev Access'!$F$7:$FS$310,58,FALSE)),"",VLOOKUP($B395,'[2]1516 Exp_Rev Access'!$F$7:$FS$310,58,FALSE))</f>
        <v>0</v>
      </c>
      <c r="BV395" s="53">
        <f t="shared" si="960"/>
        <v>219674.65</v>
      </c>
      <c r="BW395" s="92">
        <f t="shared" si="961"/>
        <v>7.3422942700239802E-2</v>
      </c>
      <c r="BX395" s="68">
        <f t="shared" si="962"/>
        <v>1214.0074606244818</v>
      </c>
      <c r="BY395" s="90">
        <f>IF(ISNA(VLOOKUP($B395,'[2]1516 Exp_Rev Access'!$F$7:$FS$310,59,FALSE)),"",VLOOKUP($B395,'[2]1516 Exp_Rev Access'!$F$7:$FS$310,59,FALSE))</f>
        <v>0</v>
      </c>
      <c r="BZ395" s="90">
        <f>IF(ISNA(VLOOKUP($B395,'[2]1516 Exp_Rev Access'!$F$7:$FS$310,60,FALSE)),"",VLOOKUP($B395,'[2]1516 Exp_Rev Access'!$F$7:$FS$310,60,FALSE))</f>
        <v>0</v>
      </c>
      <c r="CA395" s="90">
        <f>IF(ISNA(VLOOKUP($B395,'[2]1516 Exp_Rev Access'!$F$7:$FS$310,61,FALSE)),"",VLOOKUP($B395,'[2]1516 Exp_Rev Access'!$F$7:$FS$310,61,FALSE))</f>
        <v>0</v>
      </c>
      <c r="CB395" s="90">
        <f>IF(ISNA(VLOOKUP($B395,'[2]1516 Exp_Rev Access'!$F$7:$FS$310,62,FALSE)),"",VLOOKUP($B395,'[2]1516 Exp_Rev Access'!$F$7:$FS$310,62,FALSE))</f>
        <v>0</v>
      </c>
      <c r="CC395" s="90">
        <f>IF(ISNA(VLOOKUP($B395,'[2]1516 Exp_Rev Access'!$F$7:$FS$310,63,FALSE)),"",VLOOKUP($B395,'[2]1516 Exp_Rev Access'!$F$7:$FS$310,63,FALSE))</f>
        <v>0</v>
      </c>
      <c r="CD395" s="90">
        <f>IF(ISNA(VLOOKUP($B395,'[2]1516 Exp_Rev Access'!$F$7:$FS$310,64,FALSE)),"",VLOOKUP($B395,'[2]1516 Exp_Rev Access'!$F$7:$FS$310,64,FALSE))</f>
        <v>0</v>
      </c>
      <c r="CE395" s="53">
        <f t="shared" si="963"/>
        <v>0</v>
      </c>
      <c r="CF395" s="92"/>
      <c r="CG395" s="94"/>
      <c r="CH395" s="90">
        <f>IF(ISNA(VLOOKUP($B395,'[2]1516 Exp_Rev Access'!$F$7:$FS$310,65,FALSE)),"",VLOOKUP($B395,'[2]1516 Exp_Rev Access'!$F$7:$FS$310,65,FALSE))</f>
        <v>0</v>
      </c>
      <c r="CI395" s="90">
        <f>IF(ISNA(VLOOKUP($B395,'[2]1516 Exp_Rev Access'!$F$7:$FS$310,66,FALSE)),"",VLOOKUP($B395,'[2]1516 Exp_Rev Access'!$F$7:$FS$310,66,FALSE))</f>
        <v>0</v>
      </c>
      <c r="CJ395" s="90">
        <f>IF(ISNA(VLOOKUP($B395,'[2]1516 Exp_Rev Access'!$F$7:$FS$310,67,FALSE)),"",VLOOKUP($B395,'[2]1516 Exp_Rev Access'!$F$7:$FS$310,67,FALSE))</f>
        <v>0</v>
      </c>
      <c r="CK395" s="90">
        <f>IF(ISNA(VLOOKUP($B395,'[2]1516 Exp_Rev Access'!$F$7:$FS$310,68,FALSE)),"",VLOOKUP($B395,'[2]1516 Exp_Rev Access'!$F$7:$FS$310,68,FALSE))</f>
        <v>0</v>
      </c>
      <c r="CL395" s="90">
        <f>IF(ISNA(VLOOKUP($B395,'[2]1516 Exp_Rev Access'!$F$7:$FS$310,69,FALSE)),"",VLOOKUP($B395,'[2]1516 Exp_Rev Access'!$F$7:$FS$310,69,FALSE))</f>
        <v>0</v>
      </c>
      <c r="CM395" s="90">
        <f>IF(ISNA(VLOOKUP($B395,'[2]1516 Exp_Rev Access'!$F$7:$FS$310,70,FALSE)),"",VLOOKUP($B395,'[2]1516 Exp_Rev Access'!$F$7:$FS$310,70,FALSE))</f>
        <v>0</v>
      </c>
      <c r="CN395" s="90">
        <f>IF(ISNA(VLOOKUP($B395,'[2]1516 Exp_Rev Access'!$F$7:$FS$310,71,FALSE)),"",VLOOKUP($B395,'[2]1516 Exp_Rev Access'!$F$7:$FS$310,71,FALSE))</f>
        <v>0</v>
      </c>
      <c r="CO395" s="90">
        <f>IF(ISNA(VLOOKUP($B395,'[2]1516 Exp_Rev Access'!$F$7:$FS$310,72,FALSE)),"",VLOOKUP($B395,'[2]1516 Exp_Rev Access'!$F$7:$FS$310,72,FALSE))</f>
        <v>0</v>
      </c>
      <c r="CP395" s="90">
        <f>IF(ISNA(VLOOKUP($B395,'[2]1516 Exp_Rev Access'!$F$7:$FS$310,73,FALSE)),"",VLOOKUP($B395,'[2]1516 Exp_Rev Access'!$F$7:$FS$310,73,FALSE))</f>
        <v>0</v>
      </c>
      <c r="CQ395" s="90">
        <f>IF(ISNA(VLOOKUP($B395,'[2]1516 Exp_Rev Access'!$F$7:$FS$310,74,FALSE)),"",VLOOKUP($B395,'[2]1516 Exp_Rev Access'!$F$7:$FS$310,74,FALSE))</f>
        <v>42530</v>
      </c>
      <c r="CR395" s="90">
        <f>IF(ISNA(VLOOKUP($B395,'[2]1516 Exp_Rev Access'!$F$7:$FS$310,75,FALSE)),"",VLOOKUP($B395,'[2]1516 Exp_Rev Access'!$F$7:$FS$310,75,FALSE))</f>
        <v>0</v>
      </c>
      <c r="CS395" s="90">
        <f>IF(ISNA(VLOOKUP($B395,'[2]1516 Exp_Rev Access'!$F$7:$FS$310,76,FALSE)),"",VLOOKUP($B395,'[2]1516 Exp_Rev Access'!$F$7:$FS$310,76,FALSE))</f>
        <v>2721</v>
      </c>
      <c r="CT395" s="90">
        <f>IF(ISNA(VLOOKUP($B395,'[2]1516 Exp_Rev Access'!$F$7:$FS$310,77,FALSE)),"",VLOOKUP($B395,'[2]1516 Exp_Rev Access'!$F$7:$FS$310,77,FALSE))</f>
        <v>0</v>
      </c>
      <c r="CU395" s="90">
        <f>IF(ISNA(VLOOKUP($B395,'[2]1516 Exp_Rev Access'!$F$7:$FS$310,78,FALSE)),"",VLOOKUP($B395,'[2]1516 Exp_Rev Access'!$F$7:$FS$310,78,FALSE))</f>
        <v>52939</v>
      </c>
      <c r="CV395" s="90">
        <f>IF(ISNA(VLOOKUP($B395,'[2]1516 Exp_Rev Access'!$F$7:$FS$310,79,FALSE)),"",VLOOKUP($B395,'[2]1516 Exp_Rev Access'!$F$7:$FS$310,79,FALSE))</f>
        <v>5948</v>
      </c>
      <c r="CW395" s="90">
        <f>IF(ISNA(VLOOKUP($B395,'[2]1516 Exp_Rev Access'!$F$7:$FS$310,80,FALSE)),"",VLOOKUP($B395,'[2]1516 Exp_Rev Access'!$F$7:$FS$310,80,FALSE))</f>
        <v>0</v>
      </c>
      <c r="CX395" s="90">
        <f>IF(ISNA(VLOOKUP($B395,'[2]1516 Exp_Rev Access'!$F$7:$FS$310,81,FALSE)),"",VLOOKUP($B395,'[2]1516 Exp_Rev Access'!$F$7:$FS$310,81,FALSE))</f>
        <v>0</v>
      </c>
      <c r="CY395" s="90">
        <f>IF(ISNA(VLOOKUP($B395,'[2]1516 Exp_Rev Access'!$F$7:$FS$310,82,FALSE)),"",VLOOKUP($B395,'[2]1516 Exp_Rev Access'!$F$7:$FS$310,82,FALSE))</f>
        <v>0</v>
      </c>
      <c r="CZ395" s="90">
        <f>IF(ISNA(VLOOKUP($B395,'[2]1516 Exp_Rev Access'!$F$7:$FS$310,83,FALSE)),"",VLOOKUP($B395,'[2]1516 Exp_Rev Access'!$F$7:$FS$310,83,FALSE))</f>
        <v>0</v>
      </c>
      <c r="DA395" s="90">
        <f>IF(ISNA(VLOOKUP($B395,'[2]1516 Exp_Rev Access'!$F$7:$FS$310,84,FALSE)),"",VLOOKUP($B395,'[2]1516 Exp_Rev Access'!$F$7:$FS$310,84,FALSE))</f>
        <v>0</v>
      </c>
      <c r="DB395" s="90">
        <f>IF(ISNA(VLOOKUP($B395,'[2]1516 Exp_Rev Access'!$F$7:$FS$310,85,FALSE)),"",VLOOKUP($B395,'[2]1516 Exp_Rev Access'!$F$7:$FS$310,85,FALSE))</f>
        <v>0</v>
      </c>
      <c r="DC395" s="90">
        <f>IF(ISNA(VLOOKUP($B395,'[2]1516 Exp_Rev Access'!$F$7:$FS$310,86,FALSE)),"",VLOOKUP($B395,'[2]1516 Exp_Rev Access'!$F$7:$FS$310,86,FALSE))</f>
        <v>0</v>
      </c>
      <c r="DD395" s="90">
        <f>IF(ISNA(VLOOKUP($B395,'[2]1516 Exp_Rev Access'!$F$7:$FS$310,87,FALSE)),"",VLOOKUP($B395,'[2]1516 Exp_Rev Access'!$F$7:$FS$310,87,FALSE))</f>
        <v>0</v>
      </c>
      <c r="DE395" s="90">
        <f>IF(ISNA(VLOOKUP($B395,'[2]1516 Exp_Rev Access'!$F$7:$FS$310,88,FALSE)),"",VLOOKUP($B395,'[2]1516 Exp_Rev Access'!$F$7:$FS$310,88,FALSE))</f>
        <v>0</v>
      </c>
      <c r="DF395" s="90">
        <f>IF(ISNA(VLOOKUP($B395,'[2]1516 Exp_Rev Access'!$F$7:$FS$310,89,FALSE)),"",VLOOKUP($B395,'[2]1516 Exp_Rev Access'!$F$7:$FS$310,89,FALSE))</f>
        <v>0</v>
      </c>
      <c r="DG395" s="90">
        <f>IF(ISNA(VLOOKUP($B395,'[2]1516 Exp_Rev Access'!$F$7:$FS$310,90,FALSE)),"",VLOOKUP($B395,'[2]1516 Exp_Rev Access'!$F$7:$FS$310,90,FALSE))</f>
        <v>0</v>
      </c>
      <c r="DH395" s="90">
        <f>IF(ISNA(VLOOKUP($B395,'[2]1516 Exp_Rev Access'!$F$7:$FS$310,91,FALSE)),"",VLOOKUP($B395,'[2]1516 Exp_Rev Access'!$F$7:$FS$310,91,FALSE))</f>
        <v>0</v>
      </c>
      <c r="DI395" s="90">
        <f>IF(ISNA(VLOOKUP($B395,'[2]1516 Exp_Rev Access'!$F$7:$FS$310,92,FALSE)),"",VLOOKUP($B395,'[2]1516 Exp_Rev Access'!$F$7:$FS$310,92,FALSE))</f>
        <v>32786.75</v>
      </c>
      <c r="DJ395" s="90">
        <f>IF(ISNA(VLOOKUP($B395,'[2]1516 Exp_Rev Access'!$F$7:$FS$310,93,FALSE)),"",VLOOKUP($B395,'[2]1516 Exp_Rev Access'!$F$7:$FS$310,93,FALSE))</f>
        <v>0</v>
      </c>
      <c r="DK395" s="90">
        <f>IF(ISNA(VLOOKUP($B395,'[2]1516 Exp_Rev Access'!$F$7:$FS$310,94,FALSE)),"",VLOOKUP($B395,'[2]1516 Exp_Rev Access'!$F$7:$FS$310,94,FALSE))</f>
        <v>0</v>
      </c>
      <c r="DL395" s="90">
        <f>IF(ISNA(VLOOKUP($B395,'[2]1516 Exp_Rev Access'!$F$7:$FS$310,95,FALSE)),"",VLOOKUP($B395,'[2]1516 Exp_Rev Access'!$F$7:$FS$310,95,FALSE))</f>
        <v>0</v>
      </c>
      <c r="DM395" s="90">
        <f>IF(ISNA(VLOOKUP($B395,'[2]1516 Exp_Rev Access'!$F$7:$FS$310,96,FALSE)),"",VLOOKUP($B395,'[2]1516 Exp_Rev Access'!$F$7:$FS$310,96,FALSE))</f>
        <v>0</v>
      </c>
      <c r="DN395" s="90">
        <f>IF(ISNA(VLOOKUP($B395,'[2]1516 Exp_Rev Access'!$F$7:$FS$310,97,FALSE)),"",VLOOKUP($B395,'[2]1516 Exp_Rev Access'!$F$7:$FS$310,97,FALSE))</f>
        <v>0</v>
      </c>
      <c r="DO395" s="90">
        <f>IF(ISNA(VLOOKUP($B395,'[2]1516 Exp_Rev Access'!$F$7:$FS$310,98,FALSE)),"",VLOOKUP($B395,'[2]1516 Exp_Rev Access'!$F$7:$FS$310,98,FALSE))</f>
        <v>0</v>
      </c>
      <c r="DP395" s="90">
        <f>IF(ISNA(VLOOKUP($B395,'[2]1516 Exp_Rev Access'!$F$7:$FS$310,99,FALSE)),"",VLOOKUP($B395,'[2]1516 Exp_Rev Access'!$F$7:$FS$310,99,FALSE))</f>
        <v>0</v>
      </c>
      <c r="DQ395" s="90">
        <f>IF(ISNA(VLOOKUP($B395,'[2]1516 Exp_Rev Access'!$F$7:$FS$310,100,FALSE)),"",VLOOKUP($B395,'[2]1516 Exp_Rev Access'!$F$7:$FS$310,100,FALSE))</f>
        <v>0</v>
      </c>
      <c r="DR395" s="90">
        <f>IF(ISNA(VLOOKUP($B395,'[2]1516 Exp_Rev Access'!$F$7:$FS$310,101,FALSE)),"",VLOOKUP($B395,'[2]1516 Exp_Rev Access'!$F$7:$FS$310,101,FALSE))</f>
        <v>0</v>
      </c>
      <c r="DS395" s="90">
        <f>IF(ISNA(VLOOKUP($B395,'[2]1516 Exp_Rev Access'!$F$7:$FS$310,102,FALSE)),"",VLOOKUP($B395,'[2]1516 Exp_Rev Access'!$F$7:$FS$310,102,FALSE))</f>
        <v>0</v>
      </c>
      <c r="DT395" s="90">
        <f>IF(ISNA(VLOOKUP($B395,'[2]1516 Exp_Rev Access'!$F$7:$FS$310,103,FALSE)),"",VLOOKUP($B395,'[2]1516 Exp_Rev Access'!$F$7:$FS$310,103,FALSE))</f>
        <v>0</v>
      </c>
      <c r="DU395" s="90">
        <f>IF(ISNA(VLOOKUP($B395,'[2]1516 Exp_Rev Access'!$F$7:$FS$310,104,FALSE)),"",VLOOKUP($B395,'[2]1516 Exp_Rev Access'!$F$7:$FS$310,104,FALSE))</f>
        <v>0</v>
      </c>
      <c r="DV395" s="90">
        <f>IF(ISNA(VLOOKUP($B395,'[2]1516 Exp_Rev Access'!$F$7:$FS$310,105,FALSE)),"",VLOOKUP($B395,'[2]1516 Exp_Rev Access'!$F$7:$FS$310,105,FALSE))</f>
        <v>0</v>
      </c>
      <c r="DW395" s="90">
        <f>IF(ISNA(VLOOKUP($B395,'[2]1516 Exp_Rev Access'!$F$7:$FS$310,106,FALSE)),"",VLOOKUP($B395,'[2]1516 Exp_Rev Access'!$F$7:$FS$310,106,FALSE))</f>
        <v>0</v>
      </c>
      <c r="DX395" s="90">
        <f>IF(ISNA(VLOOKUP($B395,'[2]1516 Exp_Rev Access'!$F$7:$FS$310,107,FALSE)),"",VLOOKUP($B395,'[2]1516 Exp_Rev Access'!$F$7:$FS$310,107,FALSE))</f>
        <v>0</v>
      </c>
      <c r="DY395" s="90">
        <f>IF(ISNA(VLOOKUP($B395,'[2]1516 Exp_Rev Access'!$F$7:$FS$310,108,FALSE)),"",VLOOKUP($B395,'[2]1516 Exp_Rev Access'!$F$7:$FS$310,108,FALSE))</f>
        <v>0</v>
      </c>
      <c r="DZ395" s="90">
        <f>IF(ISNA(VLOOKUP($B395,'[2]1516 Exp_Rev Access'!$F$7:$FS$310,109,FALSE)),"",VLOOKUP($B395,'[2]1516 Exp_Rev Access'!$F$7:$FS$310,109,FALSE))</f>
        <v>0</v>
      </c>
      <c r="EA395" s="90">
        <f>IF(ISNA(VLOOKUP($B395,'[2]1516 Exp_Rev Access'!$F$7:$FS$310,110,FALSE)),"",VLOOKUP($B395,'[2]1516 Exp_Rev Access'!$F$7:$FS$310,110,FALSE))</f>
        <v>0</v>
      </c>
      <c r="EB395" s="90">
        <f>IF(ISNA(VLOOKUP($B395,'[2]1516 Exp_Rev Access'!$F$7:$FS$310,111,FALSE)),"",VLOOKUP($B395,'[2]1516 Exp_Rev Access'!$F$7:$FS$310,111,FALSE))</f>
        <v>0</v>
      </c>
      <c r="EC395" s="90">
        <f>IF(ISNA(VLOOKUP($B395,'[2]1516 Exp_Rev Access'!$F$7:$FS$310,112,FALSE)),"",VLOOKUP($B395,'[2]1516 Exp_Rev Access'!$F$7:$FS$310,112,FALSE))</f>
        <v>0</v>
      </c>
      <c r="ED395" s="90">
        <f>IF(ISNA(VLOOKUP($B395,'[2]1516 Exp_Rev Access'!$F$7:$FS$310,113,FALSE)),"",VLOOKUP($B395,'[2]1516 Exp_Rev Access'!$F$7:$FS$310,113,FALSE))</f>
        <v>0</v>
      </c>
      <c r="EE395" s="90">
        <f>IF(ISNA(VLOOKUP($B395,'[2]1516 Exp_Rev Access'!$F$7:$FS$310,114,FALSE)),"",VLOOKUP($B395,'[2]1516 Exp_Rev Access'!$F$7:$FS$310,114,FALSE))</f>
        <v>0</v>
      </c>
      <c r="EF395" s="90">
        <f>IF(ISNA(VLOOKUP($B395,'[2]1516 Exp_Rev Access'!$F$7:$FS$310,115,FALSE)),"",VLOOKUP($B395,'[2]1516 Exp_Rev Access'!$F$7:$FS$310,115,FALSE))</f>
        <v>0</v>
      </c>
      <c r="EG395" s="90">
        <f>IF(ISNA(VLOOKUP($B395,'[2]1516 Exp_Rev Access'!$F$7:$FS$310,116,FALSE)),"",VLOOKUP($B395,'[2]1516 Exp_Rev Access'!$F$7:$FS$310,116,FALSE))</f>
        <v>0</v>
      </c>
      <c r="EH395" s="90">
        <f>IF(ISNA(VLOOKUP($B395,'[2]1516 Exp_Rev Access'!$F$7:$FS$310,117,FALSE)),"",VLOOKUP($B395,'[2]1516 Exp_Rev Access'!$F$7:$FS$310,117,FALSE))</f>
        <v>0</v>
      </c>
      <c r="EI395" s="90">
        <f>IF(ISNA(VLOOKUP($B395,'[2]1516 Exp_Rev Access'!$F$7:$FS$310,118,FALSE)),"",VLOOKUP($B395,'[2]1516 Exp_Rev Access'!$F$7:$FS$310,118,FALSE))</f>
        <v>0</v>
      </c>
      <c r="EJ395" s="90">
        <f>IF(ISNA(VLOOKUP($B395,'[2]1516 Exp_Rev Access'!$F$7:$FS$310,119,FALSE)),"",VLOOKUP($B395,'[2]1516 Exp_Rev Access'!$F$7:$FS$310,119,FALSE))</f>
        <v>0</v>
      </c>
      <c r="EK395" s="90">
        <f>IF(ISNA(VLOOKUP($B395,'[2]1516 Exp_Rev Access'!$F$7:$FS$310,120,FALSE)),"",VLOOKUP($B395,'[2]1516 Exp_Rev Access'!$F$7:$FS$310,120,FALSE))</f>
        <v>0</v>
      </c>
      <c r="EL395" s="90">
        <f>IF(ISNA(VLOOKUP($B395,'[2]1516 Exp_Rev Access'!$F$7:$FS$310,121,FALSE)),"",VLOOKUP($B395,'[2]1516 Exp_Rev Access'!$F$7:$FS$310,121,FALSE))</f>
        <v>0</v>
      </c>
      <c r="EM395" s="90">
        <f>IF(ISNA(VLOOKUP($B395,'[2]1516 Exp_Rev Access'!$F$7:$FS$310,122,FALSE)),"",VLOOKUP($B395,'[2]1516 Exp_Rev Access'!$F$7:$FS$310,122,FALSE))</f>
        <v>0</v>
      </c>
      <c r="EN395" s="90">
        <f>IF(ISNA(VLOOKUP($B395,'[2]1516 Exp_Rev Access'!$F$7:$FS$310,123,FALSE)),"",VLOOKUP($B395,'[2]1516 Exp_Rev Access'!$F$7:$FS$310,123,FALSE))</f>
        <v>0</v>
      </c>
      <c r="EO395" s="90">
        <f>IF(ISNA(VLOOKUP($B395,'[2]1516 Exp_Rev Access'!$F$7:$FS$310,124,FALSE)),"",VLOOKUP($B395,'[2]1516 Exp_Rev Access'!$F$7:$FS$310,124,FALSE))</f>
        <v>0</v>
      </c>
      <c r="EP395" s="90">
        <f>IF(ISNA(VLOOKUP($B395,'[2]1516 Exp_Rev Access'!$F$7:$FS$310,125,FALSE)),"",VLOOKUP($B395,'[2]1516 Exp_Rev Access'!$F$7:$FS$310,125,FALSE))</f>
        <v>0</v>
      </c>
      <c r="EQ395" s="90">
        <f>IF(ISNA(VLOOKUP($B395,'[2]1516 Exp_Rev Access'!$F$7:$FS$310,126,FALSE)),"",VLOOKUP($B395,'[2]1516 Exp_Rev Access'!$F$7:$FS$310,126,FALSE))</f>
        <v>0</v>
      </c>
      <c r="ER395" s="90">
        <f>IF(ISNA(VLOOKUP($B395,'[2]1516 Exp_Rev Access'!$F$7:$FS$310,127,FALSE)),"",VLOOKUP($B395,'[2]1516 Exp_Rev Access'!$F$7:$FS$310,127,FALSE))</f>
        <v>0</v>
      </c>
      <c r="ES395" s="90">
        <f>IF(ISNA(VLOOKUP($B395,'[2]1516 Exp_Rev Access'!$F$7:$FS$310,128,FALSE)),"",VLOOKUP($B395,'[2]1516 Exp_Rev Access'!$F$7:$FS$310,128,FALSE))</f>
        <v>0</v>
      </c>
      <c r="ET395" s="90">
        <f>IF(ISNA(VLOOKUP($B395,'[2]1516 Exp_Rev Access'!$F$7:$FS$310,129,FALSE)),"",VLOOKUP($B395,'[2]1516 Exp_Rev Access'!$F$7:$FS$310,129,FALSE))</f>
        <v>0</v>
      </c>
      <c r="EU395" s="90">
        <f>IF(ISNA(VLOOKUP($B395,'[2]1516 Exp_Rev Access'!$F$7:$FS$310,130,FALSE)),"",VLOOKUP($B395,'[2]1516 Exp_Rev Access'!$F$7:$FS$310,130,FALSE))</f>
        <v>0</v>
      </c>
      <c r="EV395" s="90">
        <f>IF(ISNA(VLOOKUP($B395,'[2]1516 Exp_Rev Access'!$F$7:$FS$310,131,FALSE)),"",VLOOKUP($B395,'[2]1516 Exp_Rev Access'!$F$7:$FS$310,131,FALSE))</f>
        <v>0</v>
      </c>
      <c r="EW395" s="90">
        <f>IF(ISNA(VLOOKUP($B395,'[2]1516 Exp_Rev Access'!$F$7:$FS$310,132,FALSE)),"",VLOOKUP($B395,'[2]1516 Exp_Rev Access'!$F$7:$FS$310,132,FALSE))</f>
        <v>0</v>
      </c>
      <c r="EX395" s="90">
        <f>IF(ISNA(VLOOKUP($B395,'[2]1516 Exp_Rev Access'!$F$7:$FS$310,133,FALSE)),"",VLOOKUP($B395,'[2]1516 Exp_Rev Access'!$F$7:$FS$310,133,FALSE))</f>
        <v>0</v>
      </c>
      <c r="EY395" s="90">
        <f>IF(ISNA(VLOOKUP($B395,'[2]1516 Exp_Rev Access'!$F$7:$FS$310,134,FALSE)),"",VLOOKUP($B395,'[2]1516 Exp_Rev Access'!$F$7:$FS$310,134,FALSE))</f>
        <v>0</v>
      </c>
      <c r="EZ395" s="90">
        <f>IF(ISNA(VLOOKUP($B395,'[2]1516 Exp_Rev Access'!$F$7:$FS$310,135,FALSE)),"",VLOOKUP($B395,'[2]1516 Exp_Rev Access'!$F$7:$FS$310,135,FALSE))</f>
        <v>0</v>
      </c>
      <c r="FA395" s="90">
        <f>IF(ISNA(VLOOKUP($B395,'[2]1516 Exp_Rev Access'!$F$7:$FS$310,136,FALSE)),"",VLOOKUP($B395,'[2]1516 Exp_Rev Access'!$F$7:$FS$310,136,FALSE))</f>
        <v>0</v>
      </c>
      <c r="FB395" s="90">
        <f>IF(ISNA(VLOOKUP($B395,'[2]1516 Exp_Rev Access'!$F$7:$FS$310,137,FALSE)),"",VLOOKUP($B395,'[2]1516 Exp_Rev Access'!$F$7:$FS$310,137,FALSE))</f>
        <v>0</v>
      </c>
      <c r="FC395" s="90">
        <f>IF(ISNA(VLOOKUP($B395,'[2]1516 Exp_Rev Access'!$F$7:$FS$310,138,FALSE)),"",VLOOKUP($B395,'[2]1516 Exp_Rev Access'!$F$7:$FS$310,138,FALSE))</f>
        <v>0</v>
      </c>
      <c r="FD395" s="90">
        <f>IF(ISNA(VLOOKUP($B395,'[2]1516 Exp_Rev Access'!$F$7:$FS$310,139,FALSE)),"",VLOOKUP($B395,'[2]1516 Exp_Rev Access'!$F$7:$FS$310,139,FALSE))</f>
        <v>0</v>
      </c>
      <c r="FE395" s="90">
        <f>IF(ISNA(VLOOKUP($B395,'[2]1516 Exp_Rev Access'!$F$7:$FS$310,140,FALSE)),"",VLOOKUP($B395,'[2]1516 Exp_Rev Access'!$F$7:$FS$310,140,FALSE))</f>
        <v>0</v>
      </c>
      <c r="FF395" s="90">
        <f>IF(ISNA(VLOOKUP($B395,'[2]1516 Exp_Rev Access'!$F$7:$FS$310,141,FALSE)),"",VLOOKUP($B395,'[2]1516 Exp_Rev Access'!$F$7:$FS$310,141,FALSE))</f>
        <v>0</v>
      </c>
      <c r="FG395" s="90">
        <f>IF(ISNA(VLOOKUP($B395,'[2]1516 Exp_Rev Access'!$F$7:$FS$310,142,FALSE)),"",VLOOKUP($B395,'[2]1516 Exp_Rev Access'!$F$7:$FS$310,142,FALSE))</f>
        <v>0</v>
      </c>
      <c r="FH395" s="90">
        <f>IF(ISNA(VLOOKUP($B395,'[2]1516 Exp_Rev Access'!$F$7:$FS$310,143,FALSE)),"",VLOOKUP($B395,'[2]1516 Exp_Rev Access'!$F$7:$FS$310,143,FALSE))</f>
        <v>0</v>
      </c>
      <c r="FI395" s="90">
        <f>IF(ISNA(VLOOKUP($B395,'[2]1516 Exp_Rev Access'!$F$7:$FS$310,144,FALSE)),"",VLOOKUP($B395,'[2]1516 Exp_Rev Access'!$F$7:$FS$310,144,FALSE))</f>
        <v>0</v>
      </c>
      <c r="FJ395" s="90">
        <f>IF(ISNA(VLOOKUP($B395,'[2]1516 Exp_Rev Access'!$F$7:$FS$310,145,FALSE)),"",VLOOKUP($B395,'[2]1516 Exp_Rev Access'!$F$7:$FS$310,145,FALSE))</f>
        <v>0</v>
      </c>
      <c r="FK395" s="90">
        <f>IF(ISNA(VLOOKUP($B395,'[2]1516 Exp_Rev Access'!$F$7:$FS$310,146,FALSE)),"",VLOOKUP($B395,'[2]1516 Exp_Rev Access'!$F$7:$FS$310,146,FALSE))</f>
        <v>0</v>
      </c>
      <c r="FL395" s="90">
        <f>IF(ISNA(VLOOKUP($B395,'[2]1516 Exp_Rev Access'!$F$7:$FS$310,1147,FALSE)),"",VLOOKUP($B395,'[2]1516 Exp_Rev Access'!$F$7:$FS$310,147,FALSE))</f>
        <v>0</v>
      </c>
      <c r="FM395" s="90">
        <f>IF(ISNA(VLOOKUP($B395,'[2]1516 Exp_Rev Access'!$F$7:$FS$310,148,FALSE)),"",VLOOKUP($B395,'[2]1516 Exp_Rev Access'!$F$7:$FS$310,148,FALSE))</f>
        <v>0</v>
      </c>
      <c r="FN395" s="90">
        <f>IF(ISNA(VLOOKUP($B395,'[2]1516 Exp_Rev Access'!$F$7:$FS$310,149,FALSE)),"",VLOOKUP($B395,'[2]1516 Exp_Rev Access'!$F$7:$FS$310,149,FALSE))</f>
        <v>0</v>
      </c>
      <c r="FO395" s="90">
        <f>IF(ISNA(VLOOKUP($B395,'[2]1516 Exp_Rev Access'!$F$7:$FS$310,150,FALSE)),"",VLOOKUP($B395,'[2]1516 Exp_Rev Access'!$F$7:$FS$310,150,FALSE))</f>
        <v>0</v>
      </c>
      <c r="FP395" s="90">
        <f>IF(ISNA(VLOOKUP($B395,'[2]1516 Exp_Rev Access'!$F$7:$FS$310,151,FALSE)),"",VLOOKUP($B395,'[2]1516 Exp_Rev Access'!$F$7:$FS$310,151,FALSE))</f>
        <v>0</v>
      </c>
      <c r="FQ395" s="90">
        <f>IF(ISNA(VLOOKUP($B395,'[2]1516 Exp_Rev Access'!$F$7:$FS$310,152,FALSE)),"",VLOOKUP($B395,'[2]1516 Exp_Rev Access'!$F$7:$FS$310,152,FALSE))</f>
        <v>0</v>
      </c>
      <c r="FR395" s="90">
        <f>IF(ISNA(VLOOKUP($B395,'[2]1516 Exp_Rev Access'!$F$7:$FS$310,153,FALSE)),"",VLOOKUP($B395,'[2]1516 Exp_Rev Access'!$F$7:$FS$310,153,FALSE))</f>
        <v>0</v>
      </c>
      <c r="FS395" s="53">
        <f t="shared" si="965"/>
        <v>136924.75</v>
      </c>
      <c r="FT395" s="92">
        <f t="shared" si="966"/>
        <v>4.5765035125785607E-2</v>
      </c>
      <c r="FU395" s="116">
        <f t="shared" si="967"/>
        <v>756.69936446532199</v>
      </c>
      <c r="FV395" s="90">
        <f>IF(ISNA(VLOOKUP($B395,'[2]1516 Exp_Rev Access'!$F$7:$FS$310,154,FALSE)),"",VLOOKUP($B395,'[2]1516 Exp_Rev Access'!$F$7:$FS$310,154,FALSE))</f>
        <v>23831.55</v>
      </c>
      <c r="FW395" s="90">
        <f>IF(ISNA(VLOOKUP($B395,'[2]1516 Exp_Rev Access'!$F$7:$FS$310,155,FALSE)),"",VLOOKUP($B395,'[2]1516 Exp_Rev Access'!$F$7:$FS$310,155,FALSE))</f>
        <v>0</v>
      </c>
      <c r="FX395" s="90">
        <f>IF(ISNA(VLOOKUP($B395,'[2]1516 Exp_Rev Access'!$F$7:$FS$310,156,FALSE)),"",VLOOKUP($B395,'[2]1516 Exp_Rev Access'!$F$7:$FS$310,156,FALSE))</f>
        <v>0</v>
      </c>
      <c r="FY395" s="90">
        <f>IF(ISNA(VLOOKUP($B395,'[2]1516 Exp_Rev Access'!$F$7:$FS$310,157,FALSE)),"",VLOOKUP($B395,'[2]1516 Exp_Rev Access'!$F$7:$FS$310,157,FALSE))</f>
        <v>0</v>
      </c>
      <c r="FZ395" s="90">
        <f>IF(ISNA(VLOOKUP($B395,'[2]1516 Exp_Rev Access'!$F$7:$FS$310,158,FALSE)),"",VLOOKUP($B395,'[2]1516 Exp_Rev Access'!$F$7:$FS$310,158,FALSE))</f>
        <v>0</v>
      </c>
      <c r="GA395" s="90">
        <f>IF(ISNA(VLOOKUP($B395,'[2]1516 Exp_Rev Access'!$F$7:$FS$310,159,FALSE)),"",VLOOKUP($B395,'[2]1516 Exp_Rev Access'!$F$7:$FS$310,159,FALSE))</f>
        <v>0</v>
      </c>
      <c r="GB395" s="90">
        <f>IF(ISNA(VLOOKUP($B395,'[2]1516 Exp_Rev Access'!$F$7:$FS$310,160,FALSE)),"",VLOOKUP($B395,'[2]1516 Exp_Rev Access'!$F$7:$FS$310,160,FALSE))</f>
        <v>0</v>
      </c>
      <c r="GC395" s="90">
        <f>IF(ISNA(VLOOKUP($B395,'[2]1516 Exp_Rev Access'!$F$7:$FS$310,161,FALSE)),"",VLOOKUP($B395,'[2]1516 Exp_Rev Access'!$F$7:$FS$310,161,FALSE))</f>
        <v>0</v>
      </c>
      <c r="GD395" s="90">
        <f>IF(ISNA(VLOOKUP($B395,'[2]1516 Exp_Rev Access'!$F$7:$FS$310,162,FALSE)),"",VLOOKUP($B395,'[2]1516 Exp_Rev Access'!$F$7:$FS$310,162,FALSE))</f>
        <v>0</v>
      </c>
      <c r="GE395" s="90">
        <f>IF(ISNA(VLOOKUP($B395,'[2]1516 Exp_Rev Access'!$F$7:$FS$310,163,FALSE)),"",VLOOKUP($B395,'[2]1516 Exp_Rev Access'!$F$7:$FS$310,163,FALSE))</f>
        <v>0</v>
      </c>
      <c r="GF395" s="90">
        <f>IF(ISNA(VLOOKUP($B395,'[2]1516 Exp_Rev Access'!$F$7:$FS$310,164,FALSE)),"",VLOOKUP($B395,'[2]1516 Exp_Rev Access'!$F$7:$FS$310,164,FALSE))</f>
        <v>0</v>
      </c>
      <c r="GG395" s="90">
        <f>IF(ISNA(VLOOKUP($B395,'[2]1516 Exp_Rev Access'!$F$7:$FS$310,165,FALSE)),"",VLOOKUP($B395,'[2]1516 Exp_Rev Access'!$F$7:$FS$310,165,FALSE))</f>
        <v>0</v>
      </c>
      <c r="GH395" s="90">
        <f>IF(ISNA(VLOOKUP($B395,'[2]1516 Exp_Rev Access'!$F$7:$FS$310,166,FALSE)),"",VLOOKUP($B395,'[2]1516 Exp_Rev Access'!$F$7:$FS$310,166,FALSE))</f>
        <v>0</v>
      </c>
      <c r="GI395" s="90">
        <f>IF(ISNA(VLOOKUP($B395,'[2]1516 Exp_Rev Access'!$F$7:$FS$310,167,FALSE)),"",VLOOKUP($B395,'[2]1516 Exp_Rev Access'!$F$7:$FS$310,167,FALSE))</f>
        <v>0</v>
      </c>
      <c r="GJ395" s="90">
        <f>IF(ISNA(VLOOKUP($B395,'[2]1516 Exp_Rev Access'!$F$7:$FS$310,168,FALSE)),"",VLOOKUP($B395,'[2]1516 Exp_Rev Access'!$F$7:$FS$310,168,FALSE))</f>
        <v>0</v>
      </c>
      <c r="GK395" s="90">
        <f>IF(ISNA(VLOOKUP($B395,'[2]1516 Exp_Rev Access'!$F$7:$FS$310,169,FALSE)),"",VLOOKUP($B395,'[2]1516 Exp_Rev Access'!$F$7:$FS$310,169,FALSE))</f>
        <v>0</v>
      </c>
      <c r="GL395" s="90">
        <f>IF(ISNA(VLOOKUP($B395,'[2]1516 Exp_Rev Access'!$F$7:$FS$310,170,FALSE)),"",VLOOKUP($B395,'[2]1516 Exp_Rev Access'!$F$7:$FS$310,170,FALSE))</f>
        <v>4570.8</v>
      </c>
      <c r="GM395" s="90">
        <f>IF(ISNA(VLOOKUP($B395,'[2]1516 Exp_Rev Access'!$F$7:$FT$310,171,FALSE)),"",VLOOKUP($B395,'[2]1516 Exp_Rev Access'!$F$7:$FT$310,171,FALSE))</f>
        <v>0</v>
      </c>
      <c r="GN395" s="90">
        <f>IF(ISNA(VLOOKUP($B395,'[2]1516 Exp_Rev Access'!$F$7:$FU$310,172,FALSE)),"",VLOOKUP($B395,'[2]1516 Exp_Rev Access'!$F$7:$FU$310,172,FALSE))</f>
        <v>0</v>
      </c>
      <c r="GO395" s="90">
        <f>IF(ISNA(VLOOKUP($B395,'[2]1516 Exp_Rev Access'!$F$7:$FV$310,173,FALSE)),"",VLOOKUP($B395,'[2]1516 Exp_Rev Access'!$F$7:$FV$310,173,FALSE))</f>
        <v>0</v>
      </c>
      <c r="GP395" s="90">
        <f>IF(ISNA(VLOOKUP($B395,'[2]1516 Exp_Rev Access'!$F$7:$GA$310,174,FALSE)),"",VLOOKUP($B395,'[2]1516 Exp_Rev Access'!$F$7:$GA$310,174,FALSE))</f>
        <v>0</v>
      </c>
      <c r="GQ395" s="90">
        <f>IF(ISNA(VLOOKUP($B395,'[2]1516 Exp_Rev Access'!$F$7:$GA$310,175,FALSE)),"",VLOOKUP($B395,'[2]1516 Exp_Rev Access'!$F$7:$GA$310,175,FALSE))</f>
        <v>0</v>
      </c>
      <c r="GR395" s="90">
        <f>IF(ISNA(VLOOKUP($B395,'[2]1516 Exp_Rev Access'!$F$7:$GA$310,176,FALSE)),"",VLOOKUP($B395,'[2]1516 Exp_Rev Access'!$F$7:$GA$310,176,FALSE))</f>
        <v>0</v>
      </c>
      <c r="GS395" s="90">
        <f>IF(ISNA(VLOOKUP($B395,'[2]1516 Exp_Rev Access'!$F$7:$GA$310,177,FALSE)),"",VLOOKUP($B395,'[2]1516 Exp_Rev Access'!$F$7:$GA$310,177,FALSE))</f>
        <v>0</v>
      </c>
      <c r="GT395" s="90">
        <f>IF(ISNA(VLOOKUP($B395,'[2]1516 Exp_Rev Access'!$F$7:$GA$310,178,FALSE)),"",VLOOKUP($B395,'[2]1516 Exp_Rev Access'!$F$7:$GA$310,178,FALSE))</f>
        <v>0</v>
      </c>
      <c r="GU395" s="53">
        <f t="shared" si="968"/>
        <v>28402.35</v>
      </c>
      <c r="GV395" s="92">
        <f t="shared" si="970"/>
        <v>9.4930576495838546E-3</v>
      </c>
      <c r="GW395" s="114">
        <f t="shared" si="969"/>
        <v>156.96242055816523</v>
      </c>
    </row>
    <row r="396" spans="1:222" x14ac:dyDescent="0.2">
      <c r="B396" s="87" t="s">
        <v>765</v>
      </c>
      <c r="C396" s="87" t="s">
        <v>766</v>
      </c>
      <c r="D396" s="88">
        <f>IF(ISNA(VLOOKUP($B396,'[2]1516 enrollment_Rev_Exp by size'!$A$6:$C$325,3,FALSE)),"",VLOOKUP($B396,'[2]1516 enrollment_Rev_Exp by size'!$A$6:$C$325,3,FALSE))</f>
        <v>108.96</v>
      </c>
      <c r="E396" s="89">
        <v>2561235.66</v>
      </c>
      <c r="F396" s="67">
        <f t="shared" si="949"/>
        <v>2561235.66</v>
      </c>
      <c r="G396" s="67">
        <f t="shared" si="950"/>
        <v>0</v>
      </c>
      <c r="H396" s="90">
        <f>IF(ISNA(VLOOKUP($B396,'[2]1516 Exp_Rev Access'!$F$7:$FS$310,2,FALSE)),"",VLOOKUP($B396,'[2]1516 Exp_Rev Access'!$F$7:$FS$310,2,FALSE))</f>
        <v>253771.15</v>
      </c>
      <c r="I396" s="90">
        <f>IF(ISNA(VLOOKUP($B396,'[2]1516 Exp_Rev Access'!$F$7:$FS$310,3,FALSE)),"",VLOOKUP($B396,'[2]1516 Exp_Rev Access'!$F$7:$FS$310,3,FALSE))</f>
        <v>0</v>
      </c>
      <c r="J396" s="90">
        <f>IF(ISNA(VLOOKUP($B396,'[2]1516 Exp_Rev Access'!$F$7:$FS$310,4,FALSE)),"",VLOOKUP($B396,'[2]1516 Exp_Rev Access'!$F$7:$FS$310,4,FALSE))</f>
        <v>0</v>
      </c>
      <c r="K396" s="90">
        <f>IF(ISNA(VLOOKUP($B396,'[2]1516 Exp_Rev Access'!$F$7:$FS$310,5,FALSE)),"-",VLOOKUP($B396,'[2]1516 Exp_Rev Access'!$F$7:$FS$310,5,FALSE))</f>
        <v>0</v>
      </c>
      <c r="L396" s="90">
        <f>IF(ISNA(VLOOKUP($B396,'[2]1516 Exp_Rev Access'!$F$7:$FS$310,6,FALSE)),"",VLOOKUP($B396,'[2]1516 Exp_Rev Access'!$F$7:$FS$310,6,FALSE))</f>
        <v>0</v>
      </c>
      <c r="M396" s="90">
        <f>IF(ISNA(VLOOKUP($B396,'[2]1516 Exp_Rev Access'!$F$7:$FS$310,7,FALSE)),"",VLOOKUP($B396,'[2]1516 Exp_Rev Access'!$F$7:$FS$310,7,FALSE))</f>
        <v>0</v>
      </c>
      <c r="N396" s="53">
        <f t="shared" si="951"/>
        <v>253771.15</v>
      </c>
      <c r="O396" s="91">
        <f t="shared" si="952"/>
        <v>9.9081530826413675E-2</v>
      </c>
      <c r="P396" s="53">
        <f t="shared" si="953"/>
        <v>2329.0303781204111</v>
      </c>
      <c r="Q396" s="90">
        <f>IF(ISNA(VLOOKUP($B396,'[2]1516 Exp_Rev Access'!$F$7:$FS$310,8,FALSE)),"",VLOOKUP($B396,'[2]1516 Exp_Rev Access'!$F$7:$FS$310,8,FALSE))</f>
        <v>14618</v>
      </c>
      <c r="R396" s="90">
        <f>IF(ISNA(VLOOKUP($B396,'[2]1516 Exp_Rev Access'!$F$7:$FS$310,9,FALSE)),"",VLOOKUP($B396,'[2]1516 Exp_Rev Access'!$F$7:$FS$310,9,FALSE))</f>
        <v>0</v>
      </c>
      <c r="S396" s="90">
        <f>IF(ISNA(VLOOKUP($B396,'[2]1516 Exp_Rev Access'!$F$7:$FS$310,10,FALSE)),"",VLOOKUP($B396,'[2]1516 Exp_Rev Access'!$F$7:$FS$310,10,FALSE))</f>
        <v>0</v>
      </c>
      <c r="T396" s="90">
        <f>IF(ISNA(VLOOKUP($B396,'[2]1516 Exp_Rev Access'!$F$7:$FS$310,11,FALSE)),"",VLOOKUP($B396,'[2]1516 Exp_Rev Access'!$F$7:$FS$310,11,FALSE))</f>
        <v>0</v>
      </c>
      <c r="U396" s="90">
        <f>IF(ISNA(VLOOKUP($B396,'[2]1516 Exp_Rev Access'!$F$7:$FS$310,12,FALSE)),"",VLOOKUP($B396,'[2]1516 Exp_Rev Access'!$F$7:$FS$310,12,FALSE))</f>
        <v>0</v>
      </c>
      <c r="V396" s="90">
        <f>IF(ISNA(VLOOKUP($B396,'[2]1516 Exp_Rev Access'!$F$7:$FS$310,13,FALSE)),"",VLOOKUP($B396,'[2]1516 Exp_Rev Access'!$F$7:$FS$310,13,FALSE))</f>
        <v>0</v>
      </c>
      <c r="W396" s="90">
        <f>IF(ISNA(VLOOKUP($B396,'[2]1516 Exp_Rev Access'!$F$7:$FS$310,14,FALSE)),"",VLOOKUP($B396,'[2]1516 Exp_Rev Access'!$F$7:$FS$310,14,FALSE))</f>
        <v>0</v>
      </c>
      <c r="X396" s="90">
        <f>IF(ISNA(VLOOKUP($B396,'[2]1516 Exp_Rev Access'!$F$7:$FS$310,15,FALSE)),"",VLOOKUP($B396,'[2]1516 Exp_Rev Access'!$F$7:$FS$310,15,FALSE))</f>
        <v>0</v>
      </c>
      <c r="Y396" s="90">
        <f>IF(ISNA(VLOOKUP($B396,'[2]1516 Exp_Rev Access'!$F$7:$FS$310,16,FALSE)),"",VLOOKUP($B396,'[2]1516 Exp_Rev Access'!$F$7:$FS$310,16,FALSE))</f>
        <v>4869.51</v>
      </c>
      <c r="Z396" s="90">
        <f>IF(ISNA(VLOOKUP($B396,'[2]1516 Exp_Rev Access'!$F$7:$FS$310,17,FALSE)),"",VLOOKUP($B396,'[2]1516 Exp_Rev Access'!$F$7:$FS$310,17,FALSE))</f>
        <v>0</v>
      </c>
      <c r="AA396" s="90">
        <f>IF(ISNA(VLOOKUP($B396,'[2]1516 Exp_Rev Access'!$F$7:$FS$310,18,FALSE)),"",VLOOKUP($B396,'[2]1516 Exp_Rev Access'!$F$7:$FS$310,18,FALSE))</f>
        <v>0</v>
      </c>
      <c r="AB396" s="90">
        <f>IF(ISNA(VLOOKUP($B396,'[2]1516 Exp_Rev Access'!$F$7:$FS$310,19,FALSE)),"",VLOOKUP($B396,'[2]1516 Exp_Rev Access'!$F$7:$FS$310,19,FALSE))</f>
        <v>0</v>
      </c>
      <c r="AC396" s="90">
        <f>IF(ISNA(VLOOKUP($B396,'[2]1516 Exp_Rev Access'!$F$7:$FS$310,20,FALSE)),"",VLOOKUP($B396,'[2]1516 Exp_Rev Access'!$F$7:$FS$310,20,FALSE))</f>
        <v>7950</v>
      </c>
      <c r="AD396" s="90">
        <f>IF(ISNA(VLOOKUP($B396,'[2]1516 Exp_Rev Access'!$F$7:$FS$310,21,FALSE)),"",VLOOKUP($B396,'[2]1516 Exp_Rev Access'!$F$7:$FS$310,21,FALSE))</f>
        <v>16479.73</v>
      </c>
      <c r="AE396" s="90">
        <f>IF(ISNA(VLOOKUP($B396,'[2]1516 Exp_Rev Access'!$F$7:$FS$310,22,FALSE)),"",VLOOKUP($B396,'[2]1516 Exp_Rev Access'!$F$7:$FS$310,22,FALSE))</f>
        <v>2491.7399999999998</v>
      </c>
      <c r="AF396" s="90">
        <f>IF(ISNA(VLOOKUP($B396,'[2]1516 Exp_Rev Access'!$F$7:$FS$310,23,FALSE)),"",VLOOKUP($B396,'[2]1516 Exp_Rev Access'!$F$7:$FS$310,23,FALSE))</f>
        <v>0</v>
      </c>
      <c r="AG396" s="90">
        <f>IF(ISNA(VLOOKUP($B396,'[2]1516 Exp_Rev Access'!$F$7:$FS$310,24,FALSE)),"",VLOOKUP($B396,'[2]1516 Exp_Rev Access'!$F$7:$FS$310,24,FALSE))</f>
        <v>1943.67</v>
      </c>
      <c r="AH396" s="90">
        <f>IF(ISNA(VLOOKUP($B396,'[2]1516 Exp_Rev Access'!$F$7:$FS$310,25,FALSE)),"",VLOOKUP($B396,'[2]1516 Exp_Rev Access'!$F$7:$FS$310,25,FALSE))</f>
        <v>259.82</v>
      </c>
      <c r="AI396" s="90">
        <f>IF(ISNA(VLOOKUP($B396,'[2]1516 Exp_Rev Access'!$F$7:$FS$310,26,FALSE)),"",VLOOKUP($B396,'[2]1516 Exp_Rev Access'!$F$7:$FS$310,26,FALSE))</f>
        <v>1150</v>
      </c>
      <c r="AJ396" s="90">
        <f>IF(ISNA(VLOOKUP($B396,'[2]1516 Exp_Rev Access'!$F$7:$FS$310,27,FALSE)),"",VLOOKUP($B396,'[2]1516 Exp_Rev Access'!$F$7:$FS$310,27,FALSE))</f>
        <v>1056.47</v>
      </c>
      <c r="AK396" s="90">
        <f>IF(ISNA(VLOOKUP($B396,'[2]1516 Exp_Rev Access'!$F$7:$FS$310,28,FALSE)),"",VLOOKUP($B396,'[2]1516 Exp_Rev Access'!$F$7:$FS$310,28,FALSE))</f>
        <v>13836.86</v>
      </c>
      <c r="AL396" s="90">
        <f>IF(ISNA(VLOOKUP($B396,'[2]1516 Exp_Rev Access'!$F$7:$FS$310,29,FALSE)),"",VLOOKUP($B396,'[2]1516 Exp_Rev Access'!$F$7:$FS$310,29,FALSE))</f>
        <v>16601.349999999999</v>
      </c>
      <c r="AM396" s="53">
        <f t="shared" si="954"/>
        <v>81257.149999999994</v>
      </c>
      <c r="AN396" s="92">
        <f t="shared" si="955"/>
        <v>3.1725760838422809E-2</v>
      </c>
      <c r="AO396" s="68">
        <f t="shared" si="956"/>
        <v>745.75211086637296</v>
      </c>
      <c r="AP396" s="90">
        <f>IF(ISNA(VLOOKUP($B396,'[2]1516 Exp_Rev Access'!$F$7:$FS$310,30,FALSE)),"",VLOOKUP($B396,'[2]1516 Exp_Rev Access'!$F$7:$FS$310,30,FALSE))</f>
        <v>1465437</v>
      </c>
      <c r="AQ396" s="90">
        <f>IF(ISNA(VLOOKUP($B396,'[2]1516 Exp_Rev Access'!$F$7:$FS$310,31,FALSE)),"",VLOOKUP($B396,'[2]1516 Exp_Rev Access'!$F$7:$FS$310,31,FALSE))</f>
        <v>19970.07</v>
      </c>
      <c r="AR396" s="90">
        <f>IF(ISNA(VLOOKUP($B396,'[2]1516 Exp_Rev Access'!$F$7:$FS$310,32,FALSE)),"",VLOOKUP($B396,'[2]1516 Exp_Rev Access'!$F$7:$FS$310,32,FALSE))</f>
        <v>190381.16</v>
      </c>
      <c r="AS396" s="90">
        <f>IF(ISNA(VLOOKUP($B396,'[2]1516 Exp_Rev Access'!$F$7:$FS$310,33,FALSE)),"",VLOOKUP($B396,'[2]1516 Exp_Rev Access'!$F$7:$FS$310,33,FALSE))</f>
        <v>0</v>
      </c>
      <c r="AT396" s="90">
        <f>IF(ISNA(VLOOKUP($B396,'[2]1516 Exp_Rev Access'!$F$7:$FS$310,34,FALSE)),"",VLOOKUP($B396,'[2]1516 Exp_Rev Access'!$F$7:$FS$310,34,FALSE))</f>
        <v>0</v>
      </c>
      <c r="AU396" s="53">
        <f t="shared" si="957"/>
        <v>1675788.23</v>
      </c>
      <c r="AV396" s="93">
        <f t="shared" si="958"/>
        <v>0.65428896535041992</v>
      </c>
      <c r="AW396" s="53">
        <f t="shared" si="959"/>
        <v>15379.847925844348</v>
      </c>
      <c r="AX396" s="90">
        <f>IF(ISNA(VLOOKUP($B396,'[2]1516 Exp_Rev Access'!$F$7:$FS$310,35,FALSE)),"",VLOOKUP($B396,'[2]1516 Exp_Rev Access'!$F$7:$FS$310,35,FALSE))</f>
        <v>0</v>
      </c>
      <c r="AY396" s="90">
        <f>IF(ISNA(VLOOKUP($B396,'[2]1516 Exp_Rev Access'!$F$7:$FS$310,36,FALSE)),"",VLOOKUP($B396,'[2]1516 Exp_Rev Access'!$F$7:$FS$310,36,FALSE))</f>
        <v>82376.37</v>
      </c>
      <c r="AZ396" s="90">
        <f>IF(ISNA(VLOOKUP($B396,'[2]1516 Exp_Rev Access'!$F$7:$FS$310,37,FALSE)),"",VLOOKUP($B396,'[2]1516 Exp_Rev Access'!$F$7:$FS$310,37,FALSE))</f>
        <v>0</v>
      </c>
      <c r="BA396" s="90">
        <f>IF(ISNA(VLOOKUP($B396,'[2]1516 Exp_Rev Access'!$F$7:$FS$310,38,FALSE)),"",VLOOKUP($B396,'[2]1516 Exp_Rev Access'!$F$7:$FS$310,38,FALSE))</f>
        <v>0</v>
      </c>
      <c r="BB396" s="90">
        <f>IF(ISNA(VLOOKUP($B396,'[2]1516 Exp_Rev Access'!$F$7:$FS$310,39,FALSE)),"",VLOOKUP($B396,'[2]1516 Exp_Rev Access'!$F$7:$FS$310,39,FALSE))</f>
        <v>0</v>
      </c>
      <c r="BC396" s="90">
        <f>IF(ISNA(VLOOKUP($B396,'[2]1516 Exp_Rev Access'!$F$7:$FS$310,40,FALSE)),"",VLOOKUP($B396,'[2]1516 Exp_Rev Access'!$F$7:$FS$310,40,FALSE))</f>
        <v>24318.98</v>
      </c>
      <c r="BD396" s="90">
        <f>IF(ISNA(VLOOKUP($B396,'[2]1516 Exp_Rev Access'!$F$7:$FS$310,41,FALSE)),"",VLOOKUP($B396,'[2]1516 Exp_Rev Access'!$F$7:$FS$310,41,FALSE))</f>
        <v>0</v>
      </c>
      <c r="BE396" s="90">
        <f>IF(ISNA(VLOOKUP($B396,'[2]1516 Exp_Rev Access'!$F$7:$FS$310,42,FALSE)),"",VLOOKUP($B396,'[2]1516 Exp_Rev Access'!$F$7:$FS$310,42,FALSE))</f>
        <v>12000</v>
      </c>
      <c r="BF396" s="90">
        <f>IF(ISNA(VLOOKUP($B396,'[2]1516 Exp_Rev Access'!$F$7:$FS$310,43,FALSE)),"",VLOOKUP($B396,'[2]1516 Exp_Rev Access'!$F$7:$FS$310,43,FALSE))</f>
        <v>0</v>
      </c>
      <c r="BG396" s="90">
        <f>IF(ISNA(VLOOKUP($B396,'[2]1516 Exp_Rev Access'!$F$7:$FS$310,44,FALSE)),"",VLOOKUP($B396,'[2]1516 Exp_Rev Access'!$F$7:$FS$310,44,FALSE))</f>
        <v>0</v>
      </c>
      <c r="BH396" s="90">
        <f>IF(ISNA(VLOOKUP($B396,'[2]1516 Exp_Rev Access'!$F$7:$FS$310,45,FALSE)),"",VLOOKUP($B396,'[2]1516 Exp_Rev Access'!$F$7:$FS$310,45,FALSE))</f>
        <v>0</v>
      </c>
      <c r="BI396" s="90">
        <f>IF(ISNA(VLOOKUP($B396,'[2]1516 Exp_Rev Access'!$F$7:$FS$310,46,FALSE)),"",VLOOKUP($B396,'[2]1516 Exp_Rev Access'!$F$7:$FS$310,46,FALSE))</f>
        <v>0</v>
      </c>
      <c r="BJ396" s="90">
        <f>IF(ISNA(VLOOKUP($B396,'[2]1516 Exp_Rev Access'!$F$7:$FS$310,47,FALSE)),"",VLOOKUP($B396,'[2]1516 Exp_Rev Access'!$F$7:$FS$310,47,FALSE))</f>
        <v>1543.98</v>
      </c>
      <c r="BK396" s="90">
        <f>IF(ISNA(VLOOKUP($B396,'[2]1516 Exp_Rev Access'!$F$7:$FS$310,48,FALSE)),"",VLOOKUP($B396,'[2]1516 Exp_Rev Access'!$F$7:$FS$310,48,FALSE))</f>
        <v>244876.79999999999</v>
      </c>
      <c r="BL396" s="90">
        <f>IF(ISNA(VLOOKUP($B396,'[2]1516 Exp_Rev Access'!$F$7:$FS$310,49,FALSE)),"",VLOOKUP($B396,'[2]1516 Exp_Rev Access'!$F$7:$FS$310,49,FALSE))</f>
        <v>15830</v>
      </c>
      <c r="BM396" s="90">
        <f>IF(ISNA(VLOOKUP($B396,'[2]1516 Exp_Rev Access'!$F$7:$FS$310,50,FALSE)),"",VLOOKUP($B396,'[2]1516 Exp_Rev Access'!$F$7:$FS$310,50,FALSE))</f>
        <v>0</v>
      </c>
      <c r="BN396" s="90">
        <f>IF(ISNA(VLOOKUP($B396,'[2]1516 Exp_Rev Access'!$F$7:$FS$310,51,FALSE)),"",VLOOKUP($B396,'[2]1516 Exp_Rev Access'!$F$7:$FS$310,51,FALSE))</f>
        <v>0</v>
      </c>
      <c r="BO396" s="90">
        <f>IF(ISNA(VLOOKUP($B396,'[2]1516 Exp_Rev Access'!$F$7:$FS$310,52,FALSE)),"",VLOOKUP($B396,'[2]1516 Exp_Rev Access'!$F$7:$FS$310,52,FALSE))</f>
        <v>0</v>
      </c>
      <c r="BP396" s="90">
        <f>IF(ISNA(VLOOKUP($B396,'[2]1516 Exp_Rev Access'!$F$7:$FS$310,53,FALSE)),"",VLOOKUP($B396,'[2]1516 Exp_Rev Access'!$F$7:$FS$310,53,FALSE))</f>
        <v>0</v>
      </c>
      <c r="BQ396" s="90">
        <f>IF(ISNA(VLOOKUP($B396,'[2]1516 Exp_Rev Access'!$F$7:$FS$310,54,FALSE)),"",VLOOKUP($B396,'[2]1516 Exp_Rev Access'!$F$7:$FS$310,54,FALSE))</f>
        <v>0</v>
      </c>
      <c r="BR396" s="90">
        <f>IF(ISNA(VLOOKUP($B396,'[2]1516 Exp_Rev Access'!$F$7:$FS$310,55,FALSE)),"",VLOOKUP($B396,'[2]1516 Exp_Rev Access'!$F$7:$FS$310,55,FALSE))</f>
        <v>0</v>
      </c>
      <c r="BS396" s="90">
        <f>IF(ISNA(VLOOKUP($B396,'[2]1516 Exp_Rev Access'!$F$7:$FS$310,56,FALSE)),"",VLOOKUP($B396,'[2]1516 Exp_Rev Access'!$F$7:$FS$310,56,FALSE))</f>
        <v>0</v>
      </c>
      <c r="BT396" s="90">
        <f>IF(ISNA(VLOOKUP($B396,'[2]1516 Exp_Rev Access'!$F$7:$FS$310,57,FALSE)),"",VLOOKUP($B396,'[2]1516 Exp_Rev Access'!$F$7:$FS$310,57,FALSE))</f>
        <v>0</v>
      </c>
      <c r="BU396" s="90">
        <f>IF(ISNA(VLOOKUP($B396,'[2]1516 Exp_Rev Access'!$F$7:$FS$310,58,FALSE)),"",VLOOKUP($B396,'[2]1516 Exp_Rev Access'!$F$7:$FS$310,58,FALSE))</f>
        <v>0</v>
      </c>
      <c r="BV396" s="53">
        <f t="shared" si="960"/>
        <v>380946.13</v>
      </c>
      <c r="BW396" s="92">
        <f t="shared" si="961"/>
        <v>0.14873529052769785</v>
      </c>
      <c r="BX396" s="68">
        <f t="shared" si="962"/>
        <v>3496.2016336270194</v>
      </c>
      <c r="BY396" s="90">
        <f>IF(ISNA(VLOOKUP($B396,'[2]1516 Exp_Rev Access'!$F$7:$FS$310,59,FALSE)),"",VLOOKUP($B396,'[2]1516 Exp_Rev Access'!$F$7:$FS$310,59,FALSE))</f>
        <v>0</v>
      </c>
      <c r="BZ396" s="90">
        <f>IF(ISNA(VLOOKUP($B396,'[2]1516 Exp_Rev Access'!$F$7:$FS$310,60,FALSE)),"",VLOOKUP($B396,'[2]1516 Exp_Rev Access'!$F$7:$FS$310,60,FALSE))</f>
        <v>0</v>
      </c>
      <c r="CA396" s="90">
        <f>IF(ISNA(VLOOKUP($B396,'[2]1516 Exp_Rev Access'!$F$7:$FS$310,61,FALSE)),"",VLOOKUP($B396,'[2]1516 Exp_Rev Access'!$F$7:$FS$310,61,FALSE))</f>
        <v>0</v>
      </c>
      <c r="CB396" s="90">
        <f>IF(ISNA(VLOOKUP($B396,'[2]1516 Exp_Rev Access'!$F$7:$FS$310,62,FALSE)),"",VLOOKUP($B396,'[2]1516 Exp_Rev Access'!$F$7:$FS$310,62,FALSE))</f>
        <v>0</v>
      </c>
      <c r="CC396" s="90">
        <f>IF(ISNA(VLOOKUP($B396,'[2]1516 Exp_Rev Access'!$F$7:$FS$310,63,FALSE)),"",VLOOKUP($B396,'[2]1516 Exp_Rev Access'!$F$7:$FS$310,63,FALSE))</f>
        <v>0</v>
      </c>
      <c r="CD396" s="90">
        <f>IF(ISNA(VLOOKUP($B396,'[2]1516 Exp_Rev Access'!$F$7:$FS$310,64,FALSE)),"",VLOOKUP($B396,'[2]1516 Exp_Rev Access'!$F$7:$FS$310,64,FALSE))</f>
        <v>0</v>
      </c>
      <c r="CE396" s="53">
        <f t="shared" si="963"/>
        <v>0</v>
      </c>
      <c r="CF396" s="92"/>
      <c r="CG396" s="94"/>
      <c r="CH396" s="90">
        <f>IF(ISNA(VLOOKUP($B396,'[2]1516 Exp_Rev Access'!$F$7:$FS$310,65,FALSE)),"",VLOOKUP($B396,'[2]1516 Exp_Rev Access'!$F$7:$FS$310,65,FALSE))</f>
        <v>0</v>
      </c>
      <c r="CI396" s="90">
        <f>IF(ISNA(VLOOKUP($B396,'[2]1516 Exp_Rev Access'!$F$7:$FS$310,66,FALSE)),"",VLOOKUP($B396,'[2]1516 Exp_Rev Access'!$F$7:$FS$310,66,FALSE))</f>
        <v>0</v>
      </c>
      <c r="CJ396" s="90">
        <f>IF(ISNA(VLOOKUP($B396,'[2]1516 Exp_Rev Access'!$F$7:$FS$310,67,FALSE)),"",VLOOKUP($B396,'[2]1516 Exp_Rev Access'!$F$7:$FS$310,67,FALSE))</f>
        <v>0</v>
      </c>
      <c r="CK396" s="90">
        <f>IF(ISNA(VLOOKUP($B396,'[2]1516 Exp_Rev Access'!$F$7:$FS$310,68,FALSE)),"",VLOOKUP($B396,'[2]1516 Exp_Rev Access'!$F$7:$FS$310,68,FALSE))</f>
        <v>0</v>
      </c>
      <c r="CL396" s="90">
        <f>IF(ISNA(VLOOKUP($B396,'[2]1516 Exp_Rev Access'!$F$7:$FS$310,69,FALSE)),"",VLOOKUP($B396,'[2]1516 Exp_Rev Access'!$F$7:$FS$310,69,FALSE))</f>
        <v>0</v>
      </c>
      <c r="CM396" s="90">
        <f>IF(ISNA(VLOOKUP($B396,'[2]1516 Exp_Rev Access'!$F$7:$FS$310,70,FALSE)),"",VLOOKUP($B396,'[2]1516 Exp_Rev Access'!$F$7:$FS$310,70,FALSE))</f>
        <v>0</v>
      </c>
      <c r="CN396" s="90">
        <f>IF(ISNA(VLOOKUP($B396,'[2]1516 Exp_Rev Access'!$F$7:$FS$310,71,FALSE)),"",VLOOKUP($B396,'[2]1516 Exp_Rev Access'!$F$7:$FS$310,71,FALSE))</f>
        <v>0</v>
      </c>
      <c r="CO396" s="90">
        <f>IF(ISNA(VLOOKUP($B396,'[2]1516 Exp_Rev Access'!$F$7:$FS$310,72,FALSE)),"",VLOOKUP($B396,'[2]1516 Exp_Rev Access'!$F$7:$FS$310,72,FALSE))</f>
        <v>0</v>
      </c>
      <c r="CP396" s="90">
        <f>IF(ISNA(VLOOKUP($B396,'[2]1516 Exp_Rev Access'!$F$7:$FS$310,73,FALSE)),"",VLOOKUP($B396,'[2]1516 Exp_Rev Access'!$F$7:$FS$310,73,FALSE))</f>
        <v>0</v>
      </c>
      <c r="CQ396" s="90">
        <f>IF(ISNA(VLOOKUP($B396,'[2]1516 Exp_Rev Access'!$F$7:$FS$310,74,FALSE)),"",VLOOKUP($B396,'[2]1516 Exp_Rev Access'!$F$7:$FS$310,74,FALSE))</f>
        <v>29018</v>
      </c>
      <c r="CR396" s="90">
        <f>IF(ISNA(VLOOKUP($B396,'[2]1516 Exp_Rev Access'!$F$7:$FS$310,75,FALSE)),"",VLOOKUP($B396,'[2]1516 Exp_Rev Access'!$F$7:$FS$310,75,FALSE))</f>
        <v>0</v>
      </c>
      <c r="CS396" s="90">
        <f>IF(ISNA(VLOOKUP($B396,'[2]1516 Exp_Rev Access'!$F$7:$FS$310,76,FALSE)),"",VLOOKUP($B396,'[2]1516 Exp_Rev Access'!$F$7:$FS$310,76,FALSE))</f>
        <v>1006</v>
      </c>
      <c r="CT396" s="90">
        <f>IF(ISNA(VLOOKUP($B396,'[2]1516 Exp_Rev Access'!$F$7:$FS$310,77,FALSE)),"",VLOOKUP($B396,'[2]1516 Exp_Rev Access'!$F$7:$FS$310,77,FALSE))</f>
        <v>0</v>
      </c>
      <c r="CU396" s="90">
        <f>IF(ISNA(VLOOKUP($B396,'[2]1516 Exp_Rev Access'!$F$7:$FS$310,78,FALSE)),"",VLOOKUP($B396,'[2]1516 Exp_Rev Access'!$F$7:$FS$310,78,FALSE))</f>
        <v>69889.649999999994</v>
      </c>
      <c r="CV396" s="90">
        <f>IF(ISNA(VLOOKUP($B396,'[2]1516 Exp_Rev Access'!$F$7:$FS$310,79,FALSE)),"",VLOOKUP($B396,'[2]1516 Exp_Rev Access'!$F$7:$FS$310,79,FALSE))</f>
        <v>0</v>
      </c>
      <c r="CW396" s="90">
        <f>IF(ISNA(VLOOKUP($B396,'[2]1516 Exp_Rev Access'!$F$7:$FS$310,80,FALSE)),"",VLOOKUP($B396,'[2]1516 Exp_Rev Access'!$F$7:$FS$310,80,FALSE))</f>
        <v>0</v>
      </c>
      <c r="CX396" s="90">
        <f>IF(ISNA(VLOOKUP($B396,'[2]1516 Exp_Rev Access'!$F$7:$FS$310,81,FALSE)),"",VLOOKUP($B396,'[2]1516 Exp_Rev Access'!$F$7:$FS$310,81,FALSE))</f>
        <v>0</v>
      </c>
      <c r="CY396" s="90">
        <f>IF(ISNA(VLOOKUP($B396,'[2]1516 Exp_Rev Access'!$F$7:$FS$310,82,FALSE)),"",VLOOKUP($B396,'[2]1516 Exp_Rev Access'!$F$7:$FS$310,82,FALSE))</f>
        <v>0</v>
      </c>
      <c r="CZ396" s="90">
        <f>IF(ISNA(VLOOKUP($B396,'[2]1516 Exp_Rev Access'!$F$7:$FS$310,83,FALSE)),"",VLOOKUP($B396,'[2]1516 Exp_Rev Access'!$F$7:$FS$310,83,FALSE))</f>
        <v>0</v>
      </c>
      <c r="DA396" s="90">
        <f>IF(ISNA(VLOOKUP($B396,'[2]1516 Exp_Rev Access'!$F$7:$FS$310,84,FALSE)),"",VLOOKUP($B396,'[2]1516 Exp_Rev Access'!$F$7:$FS$310,84,FALSE))</f>
        <v>0</v>
      </c>
      <c r="DB396" s="90">
        <f>IF(ISNA(VLOOKUP($B396,'[2]1516 Exp_Rev Access'!$F$7:$FS$310,85,FALSE)),"",VLOOKUP($B396,'[2]1516 Exp_Rev Access'!$F$7:$FS$310,85,FALSE))</f>
        <v>0</v>
      </c>
      <c r="DC396" s="90">
        <f>IF(ISNA(VLOOKUP($B396,'[2]1516 Exp_Rev Access'!$F$7:$FS$310,86,FALSE)),"",VLOOKUP($B396,'[2]1516 Exp_Rev Access'!$F$7:$FS$310,86,FALSE))</f>
        <v>0</v>
      </c>
      <c r="DD396" s="90">
        <f>IF(ISNA(VLOOKUP($B396,'[2]1516 Exp_Rev Access'!$F$7:$FS$310,87,FALSE)),"",VLOOKUP($B396,'[2]1516 Exp_Rev Access'!$F$7:$FS$310,87,FALSE))</f>
        <v>0</v>
      </c>
      <c r="DE396" s="90">
        <f>IF(ISNA(VLOOKUP($B396,'[2]1516 Exp_Rev Access'!$F$7:$FS$310,88,FALSE)),"",VLOOKUP($B396,'[2]1516 Exp_Rev Access'!$F$7:$FS$310,88,FALSE))</f>
        <v>0</v>
      </c>
      <c r="DF396" s="90">
        <f>IF(ISNA(VLOOKUP($B396,'[2]1516 Exp_Rev Access'!$F$7:$FS$310,89,FALSE)),"",VLOOKUP($B396,'[2]1516 Exp_Rev Access'!$F$7:$FS$310,89,FALSE))</f>
        <v>0</v>
      </c>
      <c r="DG396" s="90">
        <f>IF(ISNA(VLOOKUP($B396,'[2]1516 Exp_Rev Access'!$F$7:$FS$310,90,FALSE)),"",VLOOKUP($B396,'[2]1516 Exp_Rev Access'!$F$7:$FS$310,90,FALSE))</f>
        <v>0</v>
      </c>
      <c r="DH396" s="90">
        <f>IF(ISNA(VLOOKUP($B396,'[2]1516 Exp_Rev Access'!$F$7:$FS$310,91,FALSE)),"",VLOOKUP($B396,'[2]1516 Exp_Rev Access'!$F$7:$FS$310,91,FALSE))</f>
        <v>0</v>
      </c>
      <c r="DI396" s="90">
        <f>IF(ISNA(VLOOKUP($B396,'[2]1516 Exp_Rev Access'!$F$7:$FS$310,92,FALSE)),"",VLOOKUP($B396,'[2]1516 Exp_Rev Access'!$F$7:$FS$310,92,FALSE))</f>
        <v>30206.560000000001</v>
      </c>
      <c r="DJ396" s="90">
        <f>IF(ISNA(VLOOKUP($B396,'[2]1516 Exp_Rev Access'!$F$7:$FS$310,93,FALSE)),"",VLOOKUP($B396,'[2]1516 Exp_Rev Access'!$F$7:$FS$310,93,FALSE))</f>
        <v>0</v>
      </c>
      <c r="DK396" s="90">
        <f>IF(ISNA(VLOOKUP($B396,'[2]1516 Exp_Rev Access'!$F$7:$FS$310,94,FALSE)),"",VLOOKUP($B396,'[2]1516 Exp_Rev Access'!$F$7:$FS$310,94,FALSE))</f>
        <v>0</v>
      </c>
      <c r="DL396" s="90">
        <f>IF(ISNA(VLOOKUP($B396,'[2]1516 Exp_Rev Access'!$F$7:$FS$310,95,FALSE)),"",VLOOKUP($B396,'[2]1516 Exp_Rev Access'!$F$7:$FS$310,95,FALSE))</f>
        <v>0</v>
      </c>
      <c r="DM396" s="90">
        <f>IF(ISNA(VLOOKUP($B396,'[2]1516 Exp_Rev Access'!$F$7:$FS$310,96,FALSE)),"",VLOOKUP($B396,'[2]1516 Exp_Rev Access'!$F$7:$FS$310,96,FALSE))</f>
        <v>0</v>
      </c>
      <c r="DN396" s="90">
        <f>IF(ISNA(VLOOKUP($B396,'[2]1516 Exp_Rev Access'!$F$7:$FS$310,97,FALSE)),"",VLOOKUP($B396,'[2]1516 Exp_Rev Access'!$F$7:$FS$310,97,FALSE))</f>
        <v>0</v>
      </c>
      <c r="DO396" s="90">
        <f>IF(ISNA(VLOOKUP($B396,'[2]1516 Exp_Rev Access'!$F$7:$FS$310,98,FALSE)),"",VLOOKUP($B396,'[2]1516 Exp_Rev Access'!$F$7:$FS$310,98,FALSE))</f>
        <v>0</v>
      </c>
      <c r="DP396" s="90">
        <f>IF(ISNA(VLOOKUP($B396,'[2]1516 Exp_Rev Access'!$F$7:$FS$310,99,FALSE)),"",VLOOKUP($B396,'[2]1516 Exp_Rev Access'!$F$7:$FS$310,99,FALSE))</f>
        <v>0</v>
      </c>
      <c r="DQ396" s="90">
        <f>IF(ISNA(VLOOKUP($B396,'[2]1516 Exp_Rev Access'!$F$7:$FS$310,100,FALSE)),"",VLOOKUP($B396,'[2]1516 Exp_Rev Access'!$F$7:$FS$310,100,FALSE))</f>
        <v>0</v>
      </c>
      <c r="DR396" s="90">
        <f>IF(ISNA(VLOOKUP($B396,'[2]1516 Exp_Rev Access'!$F$7:$FS$310,101,FALSE)),"",VLOOKUP($B396,'[2]1516 Exp_Rev Access'!$F$7:$FS$310,101,FALSE))</f>
        <v>0</v>
      </c>
      <c r="DS396" s="90">
        <f>IF(ISNA(VLOOKUP($B396,'[2]1516 Exp_Rev Access'!$F$7:$FS$310,102,FALSE)),"",VLOOKUP($B396,'[2]1516 Exp_Rev Access'!$F$7:$FS$310,102,FALSE))</f>
        <v>0</v>
      </c>
      <c r="DT396" s="90">
        <f>IF(ISNA(VLOOKUP($B396,'[2]1516 Exp_Rev Access'!$F$7:$FS$310,103,FALSE)),"",VLOOKUP($B396,'[2]1516 Exp_Rev Access'!$F$7:$FS$310,103,FALSE))</f>
        <v>0</v>
      </c>
      <c r="DU396" s="90">
        <f>IF(ISNA(VLOOKUP($B396,'[2]1516 Exp_Rev Access'!$F$7:$FS$310,104,FALSE)),"",VLOOKUP($B396,'[2]1516 Exp_Rev Access'!$F$7:$FS$310,104,FALSE))</f>
        <v>0</v>
      </c>
      <c r="DV396" s="90">
        <f>IF(ISNA(VLOOKUP($B396,'[2]1516 Exp_Rev Access'!$F$7:$FS$310,105,FALSE)),"",VLOOKUP($B396,'[2]1516 Exp_Rev Access'!$F$7:$FS$310,105,FALSE))</f>
        <v>0</v>
      </c>
      <c r="DW396" s="90">
        <f>IF(ISNA(VLOOKUP($B396,'[2]1516 Exp_Rev Access'!$F$7:$FS$310,106,FALSE)),"",VLOOKUP($B396,'[2]1516 Exp_Rev Access'!$F$7:$FS$310,106,FALSE))</f>
        <v>0</v>
      </c>
      <c r="DX396" s="90">
        <f>IF(ISNA(VLOOKUP($B396,'[2]1516 Exp_Rev Access'!$F$7:$FS$310,107,FALSE)),"",VLOOKUP($B396,'[2]1516 Exp_Rev Access'!$F$7:$FS$310,107,FALSE))</f>
        <v>0</v>
      </c>
      <c r="DY396" s="90">
        <f>IF(ISNA(VLOOKUP($B396,'[2]1516 Exp_Rev Access'!$F$7:$FS$310,108,FALSE)),"",VLOOKUP($B396,'[2]1516 Exp_Rev Access'!$F$7:$FS$310,108,FALSE))</f>
        <v>16059</v>
      </c>
      <c r="DZ396" s="90">
        <f>IF(ISNA(VLOOKUP($B396,'[2]1516 Exp_Rev Access'!$F$7:$FS$310,109,FALSE)),"",VLOOKUP($B396,'[2]1516 Exp_Rev Access'!$F$7:$FS$310,109,FALSE))</f>
        <v>0</v>
      </c>
      <c r="EA396" s="90">
        <f>IF(ISNA(VLOOKUP($B396,'[2]1516 Exp_Rev Access'!$F$7:$FS$310,110,FALSE)),"",VLOOKUP($B396,'[2]1516 Exp_Rev Access'!$F$7:$FS$310,110,FALSE))</f>
        <v>0</v>
      </c>
      <c r="EB396" s="90">
        <f>IF(ISNA(VLOOKUP($B396,'[2]1516 Exp_Rev Access'!$F$7:$FS$310,111,FALSE)),"",VLOOKUP($B396,'[2]1516 Exp_Rev Access'!$F$7:$FS$310,111,FALSE))</f>
        <v>0</v>
      </c>
      <c r="EC396" s="90">
        <f>IF(ISNA(VLOOKUP($B396,'[2]1516 Exp_Rev Access'!$F$7:$FS$310,112,FALSE)),"",VLOOKUP($B396,'[2]1516 Exp_Rev Access'!$F$7:$FS$310,112,FALSE))</f>
        <v>0</v>
      </c>
      <c r="ED396" s="90">
        <f>IF(ISNA(VLOOKUP($B396,'[2]1516 Exp_Rev Access'!$F$7:$FS$310,113,FALSE)),"",VLOOKUP($B396,'[2]1516 Exp_Rev Access'!$F$7:$FS$310,113,FALSE))</f>
        <v>0</v>
      </c>
      <c r="EE396" s="90">
        <f>IF(ISNA(VLOOKUP($B396,'[2]1516 Exp_Rev Access'!$F$7:$FS$310,114,FALSE)),"",VLOOKUP($B396,'[2]1516 Exp_Rev Access'!$F$7:$FS$310,114,FALSE))</f>
        <v>0</v>
      </c>
      <c r="EF396" s="90">
        <f>IF(ISNA(VLOOKUP($B396,'[2]1516 Exp_Rev Access'!$F$7:$FS$310,115,FALSE)),"",VLOOKUP($B396,'[2]1516 Exp_Rev Access'!$F$7:$FS$310,115,FALSE))</f>
        <v>0</v>
      </c>
      <c r="EG396" s="90">
        <f>IF(ISNA(VLOOKUP($B396,'[2]1516 Exp_Rev Access'!$F$7:$FS$310,116,FALSE)),"",VLOOKUP($B396,'[2]1516 Exp_Rev Access'!$F$7:$FS$310,116,FALSE))</f>
        <v>0</v>
      </c>
      <c r="EH396" s="90">
        <f>IF(ISNA(VLOOKUP($B396,'[2]1516 Exp_Rev Access'!$F$7:$FS$310,117,FALSE)),"",VLOOKUP($B396,'[2]1516 Exp_Rev Access'!$F$7:$FS$310,117,FALSE))</f>
        <v>0</v>
      </c>
      <c r="EI396" s="90">
        <f>IF(ISNA(VLOOKUP($B396,'[2]1516 Exp_Rev Access'!$F$7:$FS$310,118,FALSE)),"",VLOOKUP($B396,'[2]1516 Exp_Rev Access'!$F$7:$FS$310,118,FALSE))</f>
        <v>0</v>
      </c>
      <c r="EJ396" s="90">
        <f>IF(ISNA(VLOOKUP($B396,'[2]1516 Exp_Rev Access'!$F$7:$FS$310,119,FALSE)),"",VLOOKUP($B396,'[2]1516 Exp_Rev Access'!$F$7:$FS$310,119,FALSE))</f>
        <v>0</v>
      </c>
      <c r="EK396" s="90">
        <f>IF(ISNA(VLOOKUP($B396,'[2]1516 Exp_Rev Access'!$F$7:$FS$310,120,FALSE)),"",VLOOKUP($B396,'[2]1516 Exp_Rev Access'!$F$7:$FS$310,120,FALSE))</f>
        <v>0</v>
      </c>
      <c r="EL396" s="90">
        <f>IF(ISNA(VLOOKUP($B396,'[2]1516 Exp_Rev Access'!$F$7:$FS$310,121,FALSE)),"",VLOOKUP($B396,'[2]1516 Exp_Rev Access'!$F$7:$FS$310,121,FALSE))</f>
        <v>0</v>
      </c>
      <c r="EM396" s="90">
        <f>IF(ISNA(VLOOKUP($B396,'[2]1516 Exp_Rev Access'!$F$7:$FS$310,122,FALSE)),"",VLOOKUP($B396,'[2]1516 Exp_Rev Access'!$F$7:$FS$310,122,FALSE))</f>
        <v>0</v>
      </c>
      <c r="EN396" s="90">
        <f>IF(ISNA(VLOOKUP($B396,'[2]1516 Exp_Rev Access'!$F$7:$FS$310,123,FALSE)),"",VLOOKUP($B396,'[2]1516 Exp_Rev Access'!$F$7:$FS$310,123,FALSE))</f>
        <v>0</v>
      </c>
      <c r="EO396" s="90">
        <f>IF(ISNA(VLOOKUP($B396,'[2]1516 Exp_Rev Access'!$F$7:$FS$310,124,FALSE)),"",VLOOKUP($B396,'[2]1516 Exp_Rev Access'!$F$7:$FS$310,124,FALSE))</f>
        <v>0</v>
      </c>
      <c r="EP396" s="90">
        <f>IF(ISNA(VLOOKUP($B396,'[2]1516 Exp_Rev Access'!$F$7:$FS$310,125,FALSE)),"",VLOOKUP($B396,'[2]1516 Exp_Rev Access'!$F$7:$FS$310,125,FALSE))</f>
        <v>0</v>
      </c>
      <c r="EQ396" s="90">
        <f>IF(ISNA(VLOOKUP($B396,'[2]1516 Exp_Rev Access'!$F$7:$FS$310,126,FALSE)),"",VLOOKUP($B396,'[2]1516 Exp_Rev Access'!$F$7:$FS$310,126,FALSE))</f>
        <v>0</v>
      </c>
      <c r="ER396" s="90">
        <f>IF(ISNA(VLOOKUP($B396,'[2]1516 Exp_Rev Access'!$F$7:$FS$310,127,FALSE)),"",VLOOKUP($B396,'[2]1516 Exp_Rev Access'!$F$7:$FS$310,127,FALSE))</f>
        <v>0</v>
      </c>
      <c r="ES396" s="90">
        <f>IF(ISNA(VLOOKUP($B396,'[2]1516 Exp_Rev Access'!$F$7:$FS$310,128,FALSE)),"",VLOOKUP($B396,'[2]1516 Exp_Rev Access'!$F$7:$FS$310,128,FALSE))</f>
        <v>0</v>
      </c>
      <c r="ET396" s="90">
        <f>IF(ISNA(VLOOKUP($B396,'[2]1516 Exp_Rev Access'!$F$7:$FS$310,129,FALSE)),"",VLOOKUP($B396,'[2]1516 Exp_Rev Access'!$F$7:$FS$310,129,FALSE))</f>
        <v>0</v>
      </c>
      <c r="EU396" s="90">
        <f>IF(ISNA(VLOOKUP($B396,'[2]1516 Exp_Rev Access'!$F$7:$FS$310,130,FALSE)),"",VLOOKUP($B396,'[2]1516 Exp_Rev Access'!$F$7:$FS$310,130,FALSE))</f>
        <v>0</v>
      </c>
      <c r="EV396" s="90">
        <f>IF(ISNA(VLOOKUP($B396,'[2]1516 Exp_Rev Access'!$F$7:$FS$310,131,FALSE)),"",VLOOKUP($B396,'[2]1516 Exp_Rev Access'!$F$7:$FS$310,131,FALSE))</f>
        <v>0</v>
      </c>
      <c r="EW396" s="90">
        <f>IF(ISNA(VLOOKUP($B396,'[2]1516 Exp_Rev Access'!$F$7:$FS$310,132,FALSE)),"",VLOOKUP($B396,'[2]1516 Exp_Rev Access'!$F$7:$FS$310,132,FALSE))</f>
        <v>0</v>
      </c>
      <c r="EX396" s="90">
        <f>IF(ISNA(VLOOKUP($B396,'[2]1516 Exp_Rev Access'!$F$7:$FS$310,133,FALSE)),"",VLOOKUP($B396,'[2]1516 Exp_Rev Access'!$F$7:$FS$310,133,FALSE))</f>
        <v>0</v>
      </c>
      <c r="EY396" s="90">
        <f>IF(ISNA(VLOOKUP($B396,'[2]1516 Exp_Rev Access'!$F$7:$FS$310,134,FALSE)),"",VLOOKUP($B396,'[2]1516 Exp_Rev Access'!$F$7:$FS$310,134,FALSE))</f>
        <v>0</v>
      </c>
      <c r="EZ396" s="90">
        <f>IF(ISNA(VLOOKUP($B396,'[2]1516 Exp_Rev Access'!$F$7:$FS$310,135,FALSE)),"",VLOOKUP($B396,'[2]1516 Exp_Rev Access'!$F$7:$FS$310,135,FALSE))</f>
        <v>0</v>
      </c>
      <c r="FA396" s="90">
        <f>IF(ISNA(VLOOKUP($B396,'[2]1516 Exp_Rev Access'!$F$7:$FS$310,136,FALSE)),"",VLOOKUP($B396,'[2]1516 Exp_Rev Access'!$F$7:$FS$310,136,FALSE))</f>
        <v>0</v>
      </c>
      <c r="FB396" s="90">
        <f>IF(ISNA(VLOOKUP($B396,'[2]1516 Exp_Rev Access'!$F$7:$FS$310,137,FALSE)),"",VLOOKUP($B396,'[2]1516 Exp_Rev Access'!$F$7:$FS$310,137,FALSE))</f>
        <v>0</v>
      </c>
      <c r="FC396" s="90">
        <f>IF(ISNA(VLOOKUP($B396,'[2]1516 Exp_Rev Access'!$F$7:$FS$310,138,FALSE)),"",VLOOKUP($B396,'[2]1516 Exp_Rev Access'!$F$7:$FS$310,138,FALSE))</f>
        <v>0</v>
      </c>
      <c r="FD396" s="90">
        <f>IF(ISNA(VLOOKUP($B396,'[2]1516 Exp_Rev Access'!$F$7:$FS$310,139,FALSE)),"",VLOOKUP($B396,'[2]1516 Exp_Rev Access'!$F$7:$FS$310,139,FALSE))</f>
        <v>0</v>
      </c>
      <c r="FE396" s="90">
        <f>IF(ISNA(VLOOKUP($B396,'[2]1516 Exp_Rev Access'!$F$7:$FS$310,140,FALSE)),"",VLOOKUP($B396,'[2]1516 Exp_Rev Access'!$F$7:$FS$310,140,FALSE))</f>
        <v>0</v>
      </c>
      <c r="FF396" s="90">
        <f>IF(ISNA(VLOOKUP($B396,'[2]1516 Exp_Rev Access'!$F$7:$FS$310,141,FALSE)),"",VLOOKUP($B396,'[2]1516 Exp_Rev Access'!$F$7:$FS$310,141,FALSE))</f>
        <v>0</v>
      </c>
      <c r="FG396" s="90">
        <f>IF(ISNA(VLOOKUP($B396,'[2]1516 Exp_Rev Access'!$F$7:$FS$310,142,FALSE)),"",VLOOKUP($B396,'[2]1516 Exp_Rev Access'!$F$7:$FS$310,142,FALSE))</f>
        <v>0</v>
      </c>
      <c r="FH396" s="90">
        <f>IF(ISNA(VLOOKUP($B396,'[2]1516 Exp_Rev Access'!$F$7:$FS$310,143,FALSE)),"",VLOOKUP($B396,'[2]1516 Exp_Rev Access'!$F$7:$FS$310,143,FALSE))</f>
        <v>0</v>
      </c>
      <c r="FI396" s="90">
        <f>IF(ISNA(VLOOKUP($B396,'[2]1516 Exp_Rev Access'!$F$7:$FS$310,144,FALSE)),"",VLOOKUP($B396,'[2]1516 Exp_Rev Access'!$F$7:$FS$310,144,FALSE))</f>
        <v>0</v>
      </c>
      <c r="FJ396" s="90">
        <f>IF(ISNA(VLOOKUP($B396,'[2]1516 Exp_Rev Access'!$F$7:$FS$310,145,FALSE)),"",VLOOKUP($B396,'[2]1516 Exp_Rev Access'!$F$7:$FS$310,145,FALSE))</f>
        <v>0</v>
      </c>
      <c r="FK396" s="90">
        <f>IF(ISNA(VLOOKUP($B396,'[2]1516 Exp_Rev Access'!$F$7:$FS$310,146,FALSE)),"",VLOOKUP($B396,'[2]1516 Exp_Rev Access'!$F$7:$FS$310,146,FALSE))</f>
        <v>0</v>
      </c>
      <c r="FL396" s="90">
        <f>IF(ISNA(VLOOKUP($B396,'[2]1516 Exp_Rev Access'!$F$7:$FS$310,1147,FALSE)),"",VLOOKUP($B396,'[2]1516 Exp_Rev Access'!$F$7:$FS$310,147,FALSE))</f>
        <v>0</v>
      </c>
      <c r="FM396" s="90">
        <f>IF(ISNA(VLOOKUP($B396,'[2]1516 Exp_Rev Access'!$F$7:$FS$310,148,FALSE)),"",VLOOKUP($B396,'[2]1516 Exp_Rev Access'!$F$7:$FS$310,148,FALSE))</f>
        <v>0</v>
      </c>
      <c r="FN396" s="90">
        <f>IF(ISNA(VLOOKUP($B396,'[2]1516 Exp_Rev Access'!$F$7:$FS$310,149,FALSE)),"",VLOOKUP($B396,'[2]1516 Exp_Rev Access'!$F$7:$FS$310,149,FALSE))</f>
        <v>0</v>
      </c>
      <c r="FO396" s="90">
        <f>IF(ISNA(VLOOKUP($B396,'[2]1516 Exp_Rev Access'!$F$7:$FS$310,150,FALSE)),"",VLOOKUP($B396,'[2]1516 Exp_Rev Access'!$F$7:$FS$310,150,FALSE))</f>
        <v>0</v>
      </c>
      <c r="FP396" s="90">
        <f>IF(ISNA(VLOOKUP($B396,'[2]1516 Exp_Rev Access'!$F$7:$FS$310,151,FALSE)),"",VLOOKUP($B396,'[2]1516 Exp_Rev Access'!$F$7:$FS$310,151,FALSE))</f>
        <v>0</v>
      </c>
      <c r="FQ396" s="90">
        <f>IF(ISNA(VLOOKUP($B396,'[2]1516 Exp_Rev Access'!$F$7:$FS$310,152,FALSE)),"",VLOOKUP($B396,'[2]1516 Exp_Rev Access'!$F$7:$FS$310,152,FALSE))</f>
        <v>0</v>
      </c>
      <c r="FR396" s="90">
        <f>IF(ISNA(VLOOKUP($B396,'[2]1516 Exp_Rev Access'!$F$7:$FS$310,153,FALSE)),"",VLOOKUP($B396,'[2]1516 Exp_Rev Access'!$F$7:$FS$310,153,FALSE))</f>
        <v>7443.95</v>
      </c>
      <c r="FS396" s="53">
        <f t="shared" si="965"/>
        <v>153623.16</v>
      </c>
      <c r="FT396" s="92">
        <f t="shared" si="966"/>
        <v>5.9980095701150746E-2</v>
      </c>
      <c r="FU396" s="116">
        <f t="shared" si="967"/>
        <v>1409.9041850220265</v>
      </c>
      <c r="FV396" s="90">
        <f>IF(ISNA(VLOOKUP($B396,'[2]1516 Exp_Rev Access'!$F$7:$FS$310,154,FALSE)),"",VLOOKUP($B396,'[2]1516 Exp_Rev Access'!$F$7:$FS$310,154,FALSE))</f>
        <v>15733.64</v>
      </c>
      <c r="FW396" s="90">
        <f>IF(ISNA(VLOOKUP($B396,'[2]1516 Exp_Rev Access'!$F$7:$FS$310,155,FALSE)),"",VLOOKUP($B396,'[2]1516 Exp_Rev Access'!$F$7:$FS$310,155,FALSE))</f>
        <v>0</v>
      </c>
      <c r="FX396" s="90">
        <f>IF(ISNA(VLOOKUP($B396,'[2]1516 Exp_Rev Access'!$F$7:$FS$310,156,FALSE)),"",VLOOKUP($B396,'[2]1516 Exp_Rev Access'!$F$7:$FS$310,156,FALSE))</f>
        <v>0</v>
      </c>
      <c r="FY396" s="90">
        <f>IF(ISNA(VLOOKUP($B396,'[2]1516 Exp_Rev Access'!$F$7:$FS$310,157,FALSE)),"",VLOOKUP($B396,'[2]1516 Exp_Rev Access'!$F$7:$FS$310,157,FALSE))</f>
        <v>0</v>
      </c>
      <c r="FZ396" s="90">
        <f>IF(ISNA(VLOOKUP($B396,'[2]1516 Exp_Rev Access'!$F$7:$FS$310,158,FALSE)),"",VLOOKUP($B396,'[2]1516 Exp_Rev Access'!$F$7:$FS$310,158,FALSE))</f>
        <v>0</v>
      </c>
      <c r="GA396" s="90">
        <f>IF(ISNA(VLOOKUP($B396,'[2]1516 Exp_Rev Access'!$F$7:$FS$310,159,FALSE)),"",VLOOKUP($B396,'[2]1516 Exp_Rev Access'!$F$7:$FS$310,159,FALSE))</f>
        <v>0</v>
      </c>
      <c r="GB396" s="90">
        <f>IF(ISNA(VLOOKUP($B396,'[2]1516 Exp_Rev Access'!$F$7:$FS$310,160,FALSE)),"",VLOOKUP($B396,'[2]1516 Exp_Rev Access'!$F$7:$FS$310,160,FALSE))</f>
        <v>0</v>
      </c>
      <c r="GC396" s="90">
        <f>IF(ISNA(VLOOKUP($B396,'[2]1516 Exp_Rev Access'!$F$7:$FS$310,161,FALSE)),"",VLOOKUP($B396,'[2]1516 Exp_Rev Access'!$F$7:$FS$310,161,FALSE))</f>
        <v>0</v>
      </c>
      <c r="GD396" s="90">
        <f>IF(ISNA(VLOOKUP($B396,'[2]1516 Exp_Rev Access'!$F$7:$FS$310,162,FALSE)),"",VLOOKUP($B396,'[2]1516 Exp_Rev Access'!$F$7:$FS$310,162,FALSE))</f>
        <v>0</v>
      </c>
      <c r="GE396" s="90">
        <f>IF(ISNA(VLOOKUP($B396,'[2]1516 Exp_Rev Access'!$F$7:$FS$310,163,FALSE)),"",VLOOKUP($B396,'[2]1516 Exp_Rev Access'!$F$7:$FS$310,163,FALSE))</f>
        <v>0</v>
      </c>
      <c r="GF396" s="90">
        <f>IF(ISNA(VLOOKUP($B396,'[2]1516 Exp_Rev Access'!$F$7:$FS$310,164,FALSE)),"",VLOOKUP($B396,'[2]1516 Exp_Rev Access'!$F$7:$FS$310,164,FALSE))</f>
        <v>0</v>
      </c>
      <c r="GG396" s="90">
        <f>IF(ISNA(VLOOKUP($B396,'[2]1516 Exp_Rev Access'!$F$7:$FS$310,165,FALSE)),"",VLOOKUP($B396,'[2]1516 Exp_Rev Access'!$F$7:$FS$310,165,FALSE))</f>
        <v>0</v>
      </c>
      <c r="GH396" s="90">
        <f>IF(ISNA(VLOOKUP($B396,'[2]1516 Exp_Rev Access'!$F$7:$FS$310,166,FALSE)),"",VLOOKUP($B396,'[2]1516 Exp_Rev Access'!$F$7:$FS$310,166,FALSE))</f>
        <v>0</v>
      </c>
      <c r="GI396" s="90">
        <f>IF(ISNA(VLOOKUP($B396,'[2]1516 Exp_Rev Access'!$F$7:$FS$310,167,FALSE)),"",VLOOKUP($B396,'[2]1516 Exp_Rev Access'!$F$7:$FS$310,167,FALSE))</f>
        <v>0</v>
      </c>
      <c r="GJ396" s="90">
        <f>IF(ISNA(VLOOKUP($B396,'[2]1516 Exp_Rev Access'!$F$7:$FS$310,168,FALSE)),"",VLOOKUP($B396,'[2]1516 Exp_Rev Access'!$F$7:$FS$310,168,FALSE))</f>
        <v>0</v>
      </c>
      <c r="GK396" s="90">
        <f>IF(ISNA(VLOOKUP($B396,'[2]1516 Exp_Rev Access'!$F$7:$FS$310,169,FALSE)),"",VLOOKUP($B396,'[2]1516 Exp_Rev Access'!$F$7:$FS$310,169,FALSE))</f>
        <v>0</v>
      </c>
      <c r="GL396" s="90">
        <f>IF(ISNA(VLOOKUP($B396,'[2]1516 Exp_Rev Access'!$F$7:$FS$310,170,FALSE)),"",VLOOKUP($B396,'[2]1516 Exp_Rev Access'!$F$7:$FS$310,170,FALSE))</f>
        <v>116.2</v>
      </c>
      <c r="GM396" s="90">
        <f>IF(ISNA(VLOOKUP($B396,'[2]1516 Exp_Rev Access'!$F$7:$FT$310,171,FALSE)),"",VLOOKUP($B396,'[2]1516 Exp_Rev Access'!$F$7:$FT$310,171,FALSE))</f>
        <v>0</v>
      </c>
      <c r="GN396" s="90">
        <f>IF(ISNA(VLOOKUP($B396,'[2]1516 Exp_Rev Access'!$F$7:$FU$310,172,FALSE)),"",VLOOKUP($B396,'[2]1516 Exp_Rev Access'!$F$7:$FU$310,172,FALSE))</f>
        <v>0</v>
      </c>
      <c r="GO396" s="90">
        <f>IF(ISNA(VLOOKUP($B396,'[2]1516 Exp_Rev Access'!$F$7:$FV$310,173,FALSE)),"",VLOOKUP($B396,'[2]1516 Exp_Rev Access'!$F$7:$FV$310,173,FALSE))</f>
        <v>0</v>
      </c>
      <c r="GP396" s="90">
        <f>IF(ISNA(VLOOKUP($B396,'[2]1516 Exp_Rev Access'!$F$7:$GA$310,174,FALSE)),"",VLOOKUP($B396,'[2]1516 Exp_Rev Access'!$F$7:$GA$310,174,FALSE))</f>
        <v>0</v>
      </c>
      <c r="GQ396" s="90">
        <f>IF(ISNA(VLOOKUP($B396,'[2]1516 Exp_Rev Access'!$F$7:$GA$310,175,FALSE)),"",VLOOKUP($B396,'[2]1516 Exp_Rev Access'!$F$7:$GA$310,175,FALSE))</f>
        <v>0</v>
      </c>
      <c r="GR396" s="90">
        <f>IF(ISNA(VLOOKUP($B396,'[2]1516 Exp_Rev Access'!$F$7:$GA$310,176,FALSE)),"",VLOOKUP($B396,'[2]1516 Exp_Rev Access'!$F$7:$GA$310,176,FALSE))</f>
        <v>0</v>
      </c>
      <c r="GS396" s="90">
        <f>IF(ISNA(VLOOKUP($B396,'[2]1516 Exp_Rev Access'!$F$7:$GA$310,177,FALSE)),"",VLOOKUP($B396,'[2]1516 Exp_Rev Access'!$F$7:$GA$310,177,FALSE))</f>
        <v>0</v>
      </c>
      <c r="GT396" s="90">
        <f>IF(ISNA(VLOOKUP($B396,'[2]1516 Exp_Rev Access'!$F$7:$GA$310,178,FALSE)),"",VLOOKUP($B396,'[2]1516 Exp_Rev Access'!$F$7:$GA$310,178,FALSE))</f>
        <v>0</v>
      </c>
      <c r="GU396" s="53">
        <f t="shared" si="968"/>
        <v>15849.84</v>
      </c>
      <c r="GV396" s="92">
        <f t="shared" si="970"/>
        <v>6.1883567558949255E-3</v>
      </c>
      <c r="GW396" s="114">
        <f t="shared" si="969"/>
        <v>145.4647577092511</v>
      </c>
    </row>
    <row r="397" spans="1:222" x14ac:dyDescent="0.2">
      <c r="B397" s="87" t="s">
        <v>767</v>
      </c>
      <c r="C397" s="87" t="s">
        <v>768</v>
      </c>
      <c r="D397" s="88">
        <f>IF(ISNA(VLOOKUP($B397,'[2]1516 enrollment_Rev_Exp by size'!$A$6:$C$325,3,FALSE)),"",VLOOKUP($B397,'[2]1516 enrollment_Rev_Exp by size'!$A$6:$C$325,3,FALSE))</f>
        <v>40.209999999999994</v>
      </c>
      <c r="E397" s="89">
        <v>723803.64</v>
      </c>
      <c r="F397" s="67">
        <f t="shared" si="949"/>
        <v>723803.6399999999</v>
      </c>
      <c r="G397" s="67">
        <f t="shared" si="950"/>
        <v>0</v>
      </c>
      <c r="H397" s="90">
        <f>IF(ISNA(VLOOKUP($B397,'[2]1516 Exp_Rev Access'!$F$7:$FS$310,2,FALSE)),"",VLOOKUP($B397,'[2]1516 Exp_Rev Access'!$F$7:$FS$310,2,FALSE))</f>
        <v>110858.77</v>
      </c>
      <c r="I397" s="90">
        <f>IF(ISNA(VLOOKUP($B397,'[2]1516 Exp_Rev Access'!$F$7:$FS$310,3,FALSE)),"",VLOOKUP($B397,'[2]1516 Exp_Rev Access'!$F$7:$FS$310,3,FALSE))</f>
        <v>0</v>
      </c>
      <c r="J397" s="90">
        <f>IF(ISNA(VLOOKUP($B397,'[2]1516 Exp_Rev Access'!$F$7:$FS$310,4,FALSE)),"",VLOOKUP($B397,'[2]1516 Exp_Rev Access'!$F$7:$FS$310,4,FALSE))</f>
        <v>0</v>
      </c>
      <c r="K397" s="90">
        <f>IF(ISNA(VLOOKUP($B397,'[2]1516 Exp_Rev Access'!$F$7:$FS$310,5,FALSE)),"-",VLOOKUP($B397,'[2]1516 Exp_Rev Access'!$F$7:$FS$310,5,FALSE))</f>
        <v>0</v>
      </c>
      <c r="L397" s="90">
        <f>IF(ISNA(VLOOKUP($B397,'[2]1516 Exp_Rev Access'!$F$7:$FS$310,6,FALSE)),"",VLOOKUP($B397,'[2]1516 Exp_Rev Access'!$F$7:$FS$310,6,FALSE))</f>
        <v>0</v>
      </c>
      <c r="M397" s="90">
        <f>IF(ISNA(VLOOKUP($B397,'[2]1516 Exp_Rev Access'!$F$7:$FS$310,7,FALSE)),"",VLOOKUP($B397,'[2]1516 Exp_Rev Access'!$F$7:$FS$310,7,FALSE))</f>
        <v>0</v>
      </c>
      <c r="N397" s="53">
        <f t="shared" si="951"/>
        <v>110858.77</v>
      </c>
      <c r="O397" s="91">
        <f t="shared" si="952"/>
        <v>0.15316138780401822</v>
      </c>
      <c r="P397" s="53">
        <f t="shared" si="953"/>
        <v>2756.9950261129079</v>
      </c>
      <c r="Q397" s="90">
        <f>IF(ISNA(VLOOKUP($B397,'[2]1516 Exp_Rev Access'!$F$7:$FS$310,8,FALSE)),"",VLOOKUP($B397,'[2]1516 Exp_Rev Access'!$F$7:$FS$310,8,FALSE))</f>
        <v>0</v>
      </c>
      <c r="R397" s="90">
        <f>IF(ISNA(VLOOKUP($B397,'[2]1516 Exp_Rev Access'!$F$7:$FS$310,9,FALSE)),"",VLOOKUP($B397,'[2]1516 Exp_Rev Access'!$F$7:$FS$310,9,FALSE))</f>
        <v>0</v>
      </c>
      <c r="S397" s="90">
        <f>IF(ISNA(VLOOKUP($B397,'[2]1516 Exp_Rev Access'!$F$7:$FS$310,10,FALSE)),"",VLOOKUP($B397,'[2]1516 Exp_Rev Access'!$F$7:$FS$310,10,FALSE))</f>
        <v>0</v>
      </c>
      <c r="T397" s="90">
        <f>IF(ISNA(VLOOKUP($B397,'[2]1516 Exp_Rev Access'!$F$7:$FS$310,11,FALSE)),"",VLOOKUP($B397,'[2]1516 Exp_Rev Access'!$F$7:$FS$310,11,FALSE))</f>
        <v>0</v>
      </c>
      <c r="U397" s="90">
        <f>IF(ISNA(VLOOKUP($B397,'[2]1516 Exp_Rev Access'!$F$7:$FS$310,12,FALSE)),"",VLOOKUP($B397,'[2]1516 Exp_Rev Access'!$F$7:$FS$310,12,FALSE))</f>
        <v>0</v>
      </c>
      <c r="V397" s="90">
        <f>IF(ISNA(VLOOKUP($B397,'[2]1516 Exp_Rev Access'!$F$7:$FS$310,13,FALSE)),"",VLOOKUP($B397,'[2]1516 Exp_Rev Access'!$F$7:$FS$310,13,FALSE))</f>
        <v>0</v>
      </c>
      <c r="W397" s="90">
        <f>IF(ISNA(VLOOKUP($B397,'[2]1516 Exp_Rev Access'!$F$7:$FS$310,14,FALSE)),"",VLOOKUP($B397,'[2]1516 Exp_Rev Access'!$F$7:$FS$310,14,FALSE))</f>
        <v>0</v>
      </c>
      <c r="X397" s="90">
        <f>IF(ISNA(VLOOKUP($B397,'[2]1516 Exp_Rev Access'!$F$7:$FS$310,15,FALSE)),"",VLOOKUP($B397,'[2]1516 Exp_Rev Access'!$F$7:$FS$310,15,FALSE))</f>
        <v>23427.45</v>
      </c>
      <c r="Y397" s="90">
        <f>IF(ISNA(VLOOKUP($B397,'[2]1516 Exp_Rev Access'!$F$7:$FS$310,16,FALSE)),"",VLOOKUP($B397,'[2]1516 Exp_Rev Access'!$F$7:$FS$310,16,FALSE))</f>
        <v>0</v>
      </c>
      <c r="Z397" s="90">
        <f>IF(ISNA(VLOOKUP($B397,'[2]1516 Exp_Rev Access'!$F$7:$FS$310,17,FALSE)),"",VLOOKUP($B397,'[2]1516 Exp_Rev Access'!$F$7:$FS$310,17,FALSE))</f>
        <v>0</v>
      </c>
      <c r="AA397" s="90">
        <f>IF(ISNA(VLOOKUP($B397,'[2]1516 Exp_Rev Access'!$F$7:$FS$310,18,FALSE)),"",VLOOKUP($B397,'[2]1516 Exp_Rev Access'!$F$7:$FS$310,18,FALSE))</f>
        <v>0</v>
      </c>
      <c r="AB397" s="90">
        <f>IF(ISNA(VLOOKUP($B397,'[2]1516 Exp_Rev Access'!$F$7:$FS$310,19,FALSE)),"",VLOOKUP($B397,'[2]1516 Exp_Rev Access'!$F$7:$FS$310,19,FALSE))</f>
        <v>0</v>
      </c>
      <c r="AC397" s="90">
        <f>IF(ISNA(VLOOKUP($B397,'[2]1516 Exp_Rev Access'!$F$7:$FS$310,20,FALSE)),"",VLOOKUP($B397,'[2]1516 Exp_Rev Access'!$F$7:$FS$310,20,FALSE))</f>
        <v>114.5</v>
      </c>
      <c r="AD397" s="90">
        <f>IF(ISNA(VLOOKUP($B397,'[2]1516 Exp_Rev Access'!$F$7:$FS$310,21,FALSE)),"",VLOOKUP($B397,'[2]1516 Exp_Rev Access'!$F$7:$FS$310,21,FALSE))</f>
        <v>0</v>
      </c>
      <c r="AE397" s="90">
        <f>IF(ISNA(VLOOKUP($B397,'[2]1516 Exp_Rev Access'!$F$7:$FS$310,22,FALSE)),"",VLOOKUP($B397,'[2]1516 Exp_Rev Access'!$F$7:$FS$310,22,FALSE))</f>
        <v>649.1</v>
      </c>
      <c r="AF397" s="90">
        <f>IF(ISNA(VLOOKUP($B397,'[2]1516 Exp_Rev Access'!$F$7:$FS$310,23,FALSE)),"",VLOOKUP($B397,'[2]1516 Exp_Rev Access'!$F$7:$FS$310,23,FALSE))</f>
        <v>0</v>
      </c>
      <c r="AG397" s="90">
        <f>IF(ISNA(VLOOKUP($B397,'[2]1516 Exp_Rev Access'!$F$7:$FS$310,24,FALSE)),"",VLOOKUP($B397,'[2]1516 Exp_Rev Access'!$F$7:$FS$310,24,FALSE))</f>
        <v>0</v>
      </c>
      <c r="AH397" s="90">
        <f>IF(ISNA(VLOOKUP($B397,'[2]1516 Exp_Rev Access'!$F$7:$FS$310,25,FALSE)),"",VLOOKUP($B397,'[2]1516 Exp_Rev Access'!$F$7:$FS$310,25,FALSE))</f>
        <v>0</v>
      </c>
      <c r="AI397" s="90">
        <f>IF(ISNA(VLOOKUP($B397,'[2]1516 Exp_Rev Access'!$F$7:$FS$310,26,FALSE)),"",VLOOKUP($B397,'[2]1516 Exp_Rev Access'!$F$7:$FS$310,26,FALSE))</f>
        <v>0</v>
      </c>
      <c r="AJ397" s="90">
        <f>IF(ISNA(VLOOKUP($B397,'[2]1516 Exp_Rev Access'!$F$7:$FS$310,27,FALSE)),"",VLOOKUP($B397,'[2]1516 Exp_Rev Access'!$F$7:$FS$310,27,FALSE))</f>
        <v>0</v>
      </c>
      <c r="AK397" s="90">
        <f>IF(ISNA(VLOOKUP($B397,'[2]1516 Exp_Rev Access'!$F$7:$FS$310,28,FALSE)),"",VLOOKUP($B397,'[2]1516 Exp_Rev Access'!$F$7:$FS$310,28,FALSE))</f>
        <v>3695.17</v>
      </c>
      <c r="AL397" s="90">
        <f>IF(ISNA(VLOOKUP($B397,'[2]1516 Exp_Rev Access'!$F$7:$FS$310,29,FALSE)),"",VLOOKUP($B397,'[2]1516 Exp_Rev Access'!$F$7:$FS$310,29,FALSE))</f>
        <v>0</v>
      </c>
      <c r="AM397" s="53">
        <f t="shared" si="954"/>
        <v>27886.22</v>
      </c>
      <c r="AN397" s="92">
        <f t="shared" si="955"/>
        <v>3.8527327660303007E-2</v>
      </c>
      <c r="AO397" s="68">
        <f t="shared" si="956"/>
        <v>693.51454861974651</v>
      </c>
      <c r="AP397" s="90">
        <f>IF(ISNA(VLOOKUP($B397,'[2]1516 Exp_Rev Access'!$F$7:$FS$310,30,FALSE)),"",VLOOKUP($B397,'[2]1516 Exp_Rev Access'!$F$7:$FS$310,30,FALSE))</f>
        <v>445044.16</v>
      </c>
      <c r="AQ397" s="90">
        <f>IF(ISNA(VLOOKUP($B397,'[2]1516 Exp_Rev Access'!$F$7:$FS$310,31,FALSE)),"",VLOOKUP($B397,'[2]1516 Exp_Rev Access'!$F$7:$FS$310,31,FALSE))</f>
        <v>1411.45</v>
      </c>
      <c r="AR397" s="90">
        <f>IF(ISNA(VLOOKUP($B397,'[2]1516 Exp_Rev Access'!$F$7:$FS$310,32,FALSE)),"",VLOOKUP($B397,'[2]1516 Exp_Rev Access'!$F$7:$FS$310,32,FALSE))</f>
        <v>32395.040000000001</v>
      </c>
      <c r="AS397" s="90">
        <f>IF(ISNA(VLOOKUP($B397,'[2]1516 Exp_Rev Access'!$F$7:$FS$310,33,FALSE)),"",VLOOKUP($B397,'[2]1516 Exp_Rev Access'!$F$7:$FS$310,33,FALSE))</f>
        <v>0</v>
      </c>
      <c r="AT397" s="90">
        <f>IF(ISNA(VLOOKUP($B397,'[2]1516 Exp_Rev Access'!$F$7:$FS$310,34,FALSE)),"",VLOOKUP($B397,'[2]1516 Exp_Rev Access'!$F$7:$FS$310,34,FALSE))</f>
        <v>0</v>
      </c>
      <c r="AU397" s="53">
        <f t="shared" si="957"/>
        <v>478850.64999999997</v>
      </c>
      <c r="AV397" s="93">
        <f t="shared" si="958"/>
        <v>0.66157535488492425</v>
      </c>
      <c r="AW397" s="53">
        <f t="shared" si="959"/>
        <v>11908.745336980852</v>
      </c>
      <c r="AX397" s="90">
        <f>IF(ISNA(VLOOKUP($B397,'[2]1516 Exp_Rev Access'!$F$7:$FS$310,35,FALSE)),"",VLOOKUP($B397,'[2]1516 Exp_Rev Access'!$F$7:$FS$310,35,FALSE))</f>
        <v>0</v>
      </c>
      <c r="AY397" s="90">
        <f>IF(ISNA(VLOOKUP($B397,'[2]1516 Exp_Rev Access'!$F$7:$FS$310,36,FALSE)),"",VLOOKUP($B397,'[2]1516 Exp_Rev Access'!$F$7:$FS$310,36,FALSE))</f>
        <v>15878.03</v>
      </c>
      <c r="AZ397" s="90">
        <f>IF(ISNA(VLOOKUP($B397,'[2]1516 Exp_Rev Access'!$F$7:$FS$310,37,FALSE)),"",VLOOKUP($B397,'[2]1516 Exp_Rev Access'!$F$7:$FS$310,37,FALSE))</f>
        <v>778.88</v>
      </c>
      <c r="BA397" s="90">
        <f>IF(ISNA(VLOOKUP($B397,'[2]1516 Exp_Rev Access'!$F$7:$FS$310,38,FALSE)),"",VLOOKUP($B397,'[2]1516 Exp_Rev Access'!$F$7:$FS$310,38,FALSE))</f>
        <v>0</v>
      </c>
      <c r="BB397" s="90">
        <f>IF(ISNA(VLOOKUP($B397,'[2]1516 Exp_Rev Access'!$F$7:$FS$310,39,FALSE)),"",VLOOKUP($B397,'[2]1516 Exp_Rev Access'!$F$7:$FS$310,39,FALSE))</f>
        <v>0</v>
      </c>
      <c r="BC397" s="90">
        <f>IF(ISNA(VLOOKUP($B397,'[2]1516 Exp_Rev Access'!$F$7:$FS$310,40,FALSE)),"",VLOOKUP($B397,'[2]1516 Exp_Rev Access'!$F$7:$FS$310,40,FALSE))</f>
        <v>4718.8999999999996</v>
      </c>
      <c r="BD397" s="90">
        <f>IF(ISNA(VLOOKUP($B397,'[2]1516 Exp_Rev Access'!$F$7:$FS$310,41,FALSE)),"",VLOOKUP($B397,'[2]1516 Exp_Rev Access'!$F$7:$FS$310,41,FALSE))</f>
        <v>0</v>
      </c>
      <c r="BE397" s="90">
        <f>IF(ISNA(VLOOKUP($B397,'[2]1516 Exp_Rev Access'!$F$7:$FS$310,42,FALSE)),"",VLOOKUP($B397,'[2]1516 Exp_Rev Access'!$F$7:$FS$310,42,FALSE))</f>
        <v>0</v>
      </c>
      <c r="BF397" s="90">
        <f>IF(ISNA(VLOOKUP($B397,'[2]1516 Exp_Rev Access'!$F$7:$FS$310,43,FALSE)),"",VLOOKUP($B397,'[2]1516 Exp_Rev Access'!$F$7:$FS$310,43,FALSE))</f>
        <v>0</v>
      </c>
      <c r="BG397" s="90">
        <f>IF(ISNA(VLOOKUP($B397,'[2]1516 Exp_Rev Access'!$F$7:$FS$310,44,FALSE)),"",VLOOKUP($B397,'[2]1516 Exp_Rev Access'!$F$7:$FS$310,44,FALSE))</f>
        <v>0</v>
      </c>
      <c r="BH397" s="90">
        <f>IF(ISNA(VLOOKUP($B397,'[2]1516 Exp_Rev Access'!$F$7:$FS$310,45,FALSE)),"",VLOOKUP($B397,'[2]1516 Exp_Rev Access'!$F$7:$FS$310,45,FALSE))</f>
        <v>0</v>
      </c>
      <c r="BI397" s="90">
        <f>IF(ISNA(VLOOKUP($B397,'[2]1516 Exp_Rev Access'!$F$7:$FS$310,46,FALSE)),"",VLOOKUP($B397,'[2]1516 Exp_Rev Access'!$F$7:$FS$310,46,FALSE))</f>
        <v>0</v>
      </c>
      <c r="BJ397" s="90">
        <f>IF(ISNA(VLOOKUP($B397,'[2]1516 Exp_Rev Access'!$F$7:$FS$310,47,FALSE)),"",VLOOKUP($B397,'[2]1516 Exp_Rev Access'!$F$7:$FS$310,47,FALSE))</f>
        <v>0</v>
      </c>
      <c r="BK397" s="90">
        <f>IF(ISNA(VLOOKUP($B397,'[2]1516 Exp_Rev Access'!$F$7:$FS$310,48,FALSE)),"",VLOOKUP($B397,'[2]1516 Exp_Rev Access'!$F$7:$FS$310,48,FALSE))</f>
        <v>66732.09</v>
      </c>
      <c r="BL397" s="90">
        <f>IF(ISNA(VLOOKUP($B397,'[2]1516 Exp_Rev Access'!$F$7:$FS$310,49,FALSE)),"",VLOOKUP($B397,'[2]1516 Exp_Rev Access'!$F$7:$FS$310,49,FALSE))</f>
        <v>0</v>
      </c>
      <c r="BM397" s="90">
        <f>IF(ISNA(VLOOKUP($B397,'[2]1516 Exp_Rev Access'!$F$7:$FS$310,50,FALSE)),"",VLOOKUP($B397,'[2]1516 Exp_Rev Access'!$F$7:$FS$310,50,FALSE))</f>
        <v>0</v>
      </c>
      <c r="BN397" s="90">
        <f>IF(ISNA(VLOOKUP($B397,'[2]1516 Exp_Rev Access'!$F$7:$FS$310,51,FALSE)),"",VLOOKUP($B397,'[2]1516 Exp_Rev Access'!$F$7:$FS$310,51,FALSE))</f>
        <v>0</v>
      </c>
      <c r="BO397" s="90">
        <f>IF(ISNA(VLOOKUP($B397,'[2]1516 Exp_Rev Access'!$F$7:$FS$310,52,FALSE)),"",VLOOKUP($B397,'[2]1516 Exp_Rev Access'!$F$7:$FS$310,52,FALSE))</f>
        <v>0</v>
      </c>
      <c r="BP397" s="90">
        <f>IF(ISNA(VLOOKUP($B397,'[2]1516 Exp_Rev Access'!$F$7:$FS$310,53,FALSE)),"",VLOOKUP($B397,'[2]1516 Exp_Rev Access'!$F$7:$FS$310,53,FALSE))</f>
        <v>0</v>
      </c>
      <c r="BQ397" s="90">
        <f>IF(ISNA(VLOOKUP($B397,'[2]1516 Exp_Rev Access'!$F$7:$FS$310,54,FALSE)),"",VLOOKUP($B397,'[2]1516 Exp_Rev Access'!$F$7:$FS$310,54,FALSE))</f>
        <v>0</v>
      </c>
      <c r="BR397" s="90">
        <f>IF(ISNA(VLOOKUP($B397,'[2]1516 Exp_Rev Access'!$F$7:$FS$310,55,FALSE)),"",VLOOKUP($B397,'[2]1516 Exp_Rev Access'!$F$7:$FS$310,55,FALSE))</f>
        <v>0</v>
      </c>
      <c r="BS397" s="90">
        <f>IF(ISNA(VLOOKUP($B397,'[2]1516 Exp_Rev Access'!$F$7:$FS$310,56,FALSE)),"",VLOOKUP($B397,'[2]1516 Exp_Rev Access'!$F$7:$FS$310,56,FALSE))</f>
        <v>0</v>
      </c>
      <c r="BT397" s="90">
        <f>IF(ISNA(VLOOKUP($B397,'[2]1516 Exp_Rev Access'!$F$7:$FS$310,57,FALSE)),"",VLOOKUP($B397,'[2]1516 Exp_Rev Access'!$F$7:$FS$310,57,FALSE))</f>
        <v>0</v>
      </c>
      <c r="BU397" s="90">
        <f>IF(ISNA(VLOOKUP($B397,'[2]1516 Exp_Rev Access'!$F$7:$FS$310,58,FALSE)),"",VLOOKUP($B397,'[2]1516 Exp_Rev Access'!$F$7:$FS$310,58,FALSE))</f>
        <v>0</v>
      </c>
      <c r="BV397" s="53">
        <f t="shared" si="960"/>
        <v>88107.9</v>
      </c>
      <c r="BW397" s="92">
        <f t="shared" si="961"/>
        <v>0.12172900926555162</v>
      </c>
      <c r="BX397" s="68">
        <f t="shared" si="962"/>
        <v>2191.1937329022635</v>
      </c>
      <c r="BY397" s="90">
        <f>IF(ISNA(VLOOKUP($B397,'[2]1516 Exp_Rev Access'!$F$7:$FS$310,59,FALSE)),"",VLOOKUP($B397,'[2]1516 Exp_Rev Access'!$F$7:$FS$310,59,FALSE))</f>
        <v>0</v>
      </c>
      <c r="BZ397" s="90">
        <f>IF(ISNA(VLOOKUP($B397,'[2]1516 Exp_Rev Access'!$F$7:$FS$310,60,FALSE)),"",VLOOKUP($B397,'[2]1516 Exp_Rev Access'!$F$7:$FS$310,60,FALSE))</f>
        <v>0</v>
      </c>
      <c r="CA397" s="90">
        <f>IF(ISNA(VLOOKUP($B397,'[2]1516 Exp_Rev Access'!$F$7:$FS$310,61,FALSE)),"",VLOOKUP($B397,'[2]1516 Exp_Rev Access'!$F$7:$FS$310,61,FALSE))</f>
        <v>0</v>
      </c>
      <c r="CB397" s="90">
        <f>IF(ISNA(VLOOKUP($B397,'[2]1516 Exp_Rev Access'!$F$7:$FS$310,62,FALSE)),"",VLOOKUP($B397,'[2]1516 Exp_Rev Access'!$F$7:$FS$310,62,FALSE))</f>
        <v>0</v>
      </c>
      <c r="CC397" s="90">
        <f>IF(ISNA(VLOOKUP($B397,'[2]1516 Exp_Rev Access'!$F$7:$FS$310,63,FALSE)),"",VLOOKUP($B397,'[2]1516 Exp_Rev Access'!$F$7:$FS$310,63,FALSE))</f>
        <v>0</v>
      </c>
      <c r="CD397" s="90">
        <f>IF(ISNA(VLOOKUP($B397,'[2]1516 Exp_Rev Access'!$F$7:$FS$310,64,FALSE)),"",VLOOKUP($B397,'[2]1516 Exp_Rev Access'!$F$7:$FS$310,64,FALSE))</f>
        <v>0</v>
      </c>
      <c r="CE397" s="53">
        <f t="shared" si="963"/>
        <v>0</v>
      </c>
      <c r="CF397" s="92"/>
      <c r="CG397" s="94"/>
      <c r="CH397" s="90">
        <f>IF(ISNA(VLOOKUP($B397,'[2]1516 Exp_Rev Access'!$F$7:$FS$310,65,FALSE)),"",VLOOKUP($B397,'[2]1516 Exp_Rev Access'!$F$7:$FS$310,65,FALSE))</f>
        <v>0</v>
      </c>
      <c r="CI397" s="90">
        <f>IF(ISNA(VLOOKUP($B397,'[2]1516 Exp_Rev Access'!$F$7:$FS$310,66,FALSE)),"",VLOOKUP($B397,'[2]1516 Exp_Rev Access'!$F$7:$FS$310,66,FALSE))</f>
        <v>0</v>
      </c>
      <c r="CJ397" s="90">
        <f>IF(ISNA(VLOOKUP($B397,'[2]1516 Exp_Rev Access'!$F$7:$FS$310,67,FALSE)),"",VLOOKUP($B397,'[2]1516 Exp_Rev Access'!$F$7:$FS$310,67,FALSE))</f>
        <v>0</v>
      </c>
      <c r="CK397" s="90">
        <f>IF(ISNA(VLOOKUP($B397,'[2]1516 Exp_Rev Access'!$F$7:$FS$310,68,FALSE)),"",VLOOKUP($B397,'[2]1516 Exp_Rev Access'!$F$7:$FS$310,68,FALSE))</f>
        <v>0</v>
      </c>
      <c r="CL397" s="90">
        <f>IF(ISNA(VLOOKUP($B397,'[2]1516 Exp_Rev Access'!$F$7:$FS$310,69,FALSE)),"",VLOOKUP($B397,'[2]1516 Exp_Rev Access'!$F$7:$FS$310,69,FALSE))</f>
        <v>0</v>
      </c>
      <c r="CM397" s="90">
        <f>IF(ISNA(VLOOKUP($B397,'[2]1516 Exp_Rev Access'!$F$7:$FS$310,70,FALSE)),"",VLOOKUP($B397,'[2]1516 Exp_Rev Access'!$F$7:$FS$310,70,FALSE))</f>
        <v>0</v>
      </c>
      <c r="CN397" s="90">
        <f>IF(ISNA(VLOOKUP($B397,'[2]1516 Exp_Rev Access'!$F$7:$FS$310,71,FALSE)),"",VLOOKUP($B397,'[2]1516 Exp_Rev Access'!$F$7:$FS$310,71,FALSE))</f>
        <v>0</v>
      </c>
      <c r="CO397" s="90">
        <f>IF(ISNA(VLOOKUP($B397,'[2]1516 Exp_Rev Access'!$F$7:$FS$310,72,FALSE)),"",VLOOKUP($B397,'[2]1516 Exp_Rev Access'!$F$7:$FS$310,72,FALSE))</f>
        <v>0</v>
      </c>
      <c r="CP397" s="90">
        <f>IF(ISNA(VLOOKUP($B397,'[2]1516 Exp_Rev Access'!$F$7:$FS$310,73,FALSE)),"",VLOOKUP($B397,'[2]1516 Exp_Rev Access'!$F$7:$FS$310,73,FALSE))</f>
        <v>0</v>
      </c>
      <c r="CQ397" s="90">
        <f>IF(ISNA(VLOOKUP($B397,'[2]1516 Exp_Rev Access'!$F$7:$FS$310,74,FALSE)),"",VLOOKUP($B397,'[2]1516 Exp_Rev Access'!$F$7:$FS$310,74,FALSE))</f>
        <v>6938</v>
      </c>
      <c r="CR397" s="90">
        <f>IF(ISNA(VLOOKUP($B397,'[2]1516 Exp_Rev Access'!$F$7:$FS$310,75,FALSE)),"",VLOOKUP($B397,'[2]1516 Exp_Rev Access'!$F$7:$FS$310,75,FALSE))</f>
        <v>0</v>
      </c>
      <c r="CS397" s="90">
        <f>IF(ISNA(VLOOKUP($B397,'[2]1516 Exp_Rev Access'!$F$7:$FS$310,76,FALSE)),"",VLOOKUP($B397,'[2]1516 Exp_Rev Access'!$F$7:$FS$310,76,FALSE))</f>
        <v>0</v>
      </c>
      <c r="CT397" s="90">
        <f>IF(ISNA(VLOOKUP($B397,'[2]1516 Exp_Rev Access'!$F$7:$FS$310,77,FALSE)),"",VLOOKUP($B397,'[2]1516 Exp_Rev Access'!$F$7:$FS$310,77,FALSE))</f>
        <v>0</v>
      </c>
      <c r="CU397" s="90">
        <f>IF(ISNA(VLOOKUP($B397,'[2]1516 Exp_Rev Access'!$F$7:$FS$310,78,FALSE)),"",VLOOKUP($B397,'[2]1516 Exp_Rev Access'!$F$7:$FS$310,78,FALSE))</f>
        <v>0</v>
      </c>
      <c r="CV397" s="90">
        <f>IF(ISNA(VLOOKUP($B397,'[2]1516 Exp_Rev Access'!$F$7:$FS$310,79,FALSE)),"",VLOOKUP($B397,'[2]1516 Exp_Rev Access'!$F$7:$FS$310,79,FALSE))</f>
        <v>0</v>
      </c>
      <c r="CW397" s="90">
        <f>IF(ISNA(VLOOKUP($B397,'[2]1516 Exp_Rev Access'!$F$7:$FS$310,80,FALSE)),"",VLOOKUP($B397,'[2]1516 Exp_Rev Access'!$F$7:$FS$310,80,FALSE))</f>
        <v>0</v>
      </c>
      <c r="CX397" s="90">
        <f>IF(ISNA(VLOOKUP($B397,'[2]1516 Exp_Rev Access'!$F$7:$FS$310,81,FALSE)),"",VLOOKUP($B397,'[2]1516 Exp_Rev Access'!$F$7:$FS$310,81,FALSE))</f>
        <v>0</v>
      </c>
      <c r="CY397" s="90">
        <f>IF(ISNA(VLOOKUP($B397,'[2]1516 Exp_Rev Access'!$F$7:$FS$310,82,FALSE)),"",VLOOKUP($B397,'[2]1516 Exp_Rev Access'!$F$7:$FS$310,82,FALSE))</f>
        <v>0</v>
      </c>
      <c r="CZ397" s="90">
        <f>IF(ISNA(VLOOKUP($B397,'[2]1516 Exp_Rev Access'!$F$7:$FS$310,83,FALSE)),"",VLOOKUP($B397,'[2]1516 Exp_Rev Access'!$F$7:$FS$310,83,FALSE))</f>
        <v>0</v>
      </c>
      <c r="DA397" s="90">
        <f>IF(ISNA(VLOOKUP($B397,'[2]1516 Exp_Rev Access'!$F$7:$FS$310,84,FALSE)),"",VLOOKUP($B397,'[2]1516 Exp_Rev Access'!$F$7:$FS$310,84,FALSE))</f>
        <v>0</v>
      </c>
      <c r="DB397" s="90">
        <f>IF(ISNA(VLOOKUP($B397,'[2]1516 Exp_Rev Access'!$F$7:$FS$310,85,FALSE)),"",VLOOKUP($B397,'[2]1516 Exp_Rev Access'!$F$7:$FS$310,85,FALSE))</f>
        <v>0</v>
      </c>
      <c r="DC397" s="90">
        <f>IF(ISNA(VLOOKUP($B397,'[2]1516 Exp_Rev Access'!$F$7:$FS$310,86,FALSE)),"",VLOOKUP($B397,'[2]1516 Exp_Rev Access'!$F$7:$FS$310,86,FALSE))</f>
        <v>0</v>
      </c>
      <c r="DD397" s="90">
        <f>IF(ISNA(VLOOKUP($B397,'[2]1516 Exp_Rev Access'!$F$7:$FS$310,87,FALSE)),"",VLOOKUP($B397,'[2]1516 Exp_Rev Access'!$F$7:$FS$310,87,FALSE))</f>
        <v>0</v>
      </c>
      <c r="DE397" s="90">
        <f>IF(ISNA(VLOOKUP($B397,'[2]1516 Exp_Rev Access'!$F$7:$FS$310,88,FALSE)),"",VLOOKUP($B397,'[2]1516 Exp_Rev Access'!$F$7:$FS$310,88,FALSE))</f>
        <v>0</v>
      </c>
      <c r="DF397" s="90">
        <f>IF(ISNA(VLOOKUP($B397,'[2]1516 Exp_Rev Access'!$F$7:$FS$310,89,FALSE)),"",VLOOKUP($B397,'[2]1516 Exp_Rev Access'!$F$7:$FS$310,89,FALSE))</f>
        <v>0</v>
      </c>
      <c r="DG397" s="90">
        <f>IF(ISNA(VLOOKUP($B397,'[2]1516 Exp_Rev Access'!$F$7:$FS$310,90,FALSE)),"",VLOOKUP($B397,'[2]1516 Exp_Rev Access'!$F$7:$FS$310,90,FALSE))</f>
        <v>0</v>
      </c>
      <c r="DH397" s="90">
        <f>IF(ISNA(VLOOKUP($B397,'[2]1516 Exp_Rev Access'!$F$7:$FS$310,91,FALSE)),"",VLOOKUP($B397,'[2]1516 Exp_Rev Access'!$F$7:$FS$310,91,FALSE))</f>
        <v>0</v>
      </c>
      <c r="DI397" s="90">
        <f>IF(ISNA(VLOOKUP($B397,'[2]1516 Exp_Rev Access'!$F$7:$FS$310,92,FALSE)),"",VLOOKUP($B397,'[2]1516 Exp_Rev Access'!$F$7:$FS$310,92,FALSE))</f>
        <v>0</v>
      </c>
      <c r="DJ397" s="90">
        <f>IF(ISNA(VLOOKUP($B397,'[2]1516 Exp_Rev Access'!$F$7:$FS$310,93,FALSE)),"",VLOOKUP($B397,'[2]1516 Exp_Rev Access'!$F$7:$FS$310,93,FALSE))</f>
        <v>0</v>
      </c>
      <c r="DK397" s="90">
        <f>IF(ISNA(VLOOKUP($B397,'[2]1516 Exp_Rev Access'!$F$7:$FS$310,94,FALSE)),"",VLOOKUP($B397,'[2]1516 Exp_Rev Access'!$F$7:$FS$310,94,FALSE))</f>
        <v>0</v>
      </c>
      <c r="DL397" s="90">
        <f>IF(ISNA(VLOOKUP($B397,'[2]1516 Exp_Rev Access'!$F$7:$FS$310,95,FALSE)),"",VLOOKUP($B397,'[2]1516 Exp_Rev Access'!$F$7:$FS$310,95,FALSE))</f>
        <v>0</v>
      </c>
      <c r="DM397" s="90">
        <f>IF(ISNA(VLOOKUP($B397,'[2]1516 Exp_Rev Access'!$F$7:$FS$310,96,FALSE)),"",VLOOKUP($B397,'[2]1516 Exp_Rev Access'!$F$7:$FS$310,96,FALSE))</f>
        <v>0</v>
      </c>
      <c r="DN397" s="90">
        <f>IF(ISNA(VLOOKUP($B397,'[2]1516 Exp_Rev Access'!$F$7:$FS$310,97,FALSE)),"",VLOOKUP($B397,'[2]1516 Exp_Rev Access'!$F$7:$FS$310,97,FALSE))</f>
        <v>0</v>
      </c>
      <c r="DO397" s="90">
        <f>IF(ISNA(VLOOKUP($B397,'[2]1516 Exp_Rev Access'!$F$7:$FS$310,98,FALSE)),"",VLOOKUP($B397,'[2]1516 Exp_Rev Access'!$F$7:$FS$310,98,FALSE))</f>
        <v>0</v>
      </c>
      <c r="DP397" s="90">
        <f>IF(ISNA(VLOOKUP($B397,'[2]1516 Exp_Rev Access'!$F$7:$FS$310,99,FALSE)),"",VLOOKUP($B397,'[2]1516 Exp_Rev Access'!$F$7:$FS$310,99,FALSE))</f>
        <v>0</v>
      </c>
      <c r="DQ397" s="90">
        <f>IF(ISNA(VLOOKUP($B397,'[2]1516 Exp_Rev Access'!$F$7:$FS$310,100,FALSE)),"",VLOOKUP($B397,'[2]1516 Exp_Rev Access'!$F$7:$FS$310,100,FALSE))</f>
        <v>0</v>
      </c>
      <c r="DR397" s="90">
        <f>IF(ISNA(VLOOKUP($B397,'[2]1516 Exp_Rev Access'!$F$7:$FS$310,101,FALSE)),"",VLOOKUP($B397,'[2]1516 Exp_Rev Access'!$F$7:$FS$310,101,FALSE))</f>
        <v>0</v>
      </c>
      <c r="DS397" s="90">
        <f>IF(ISNA(VLOOKUP($B397,'[2]1516 Exp_Rev Access'!$F$7:$FS$310,102,FALSE)),"",VLOOKUP($B397,'[2]1516 Exp_Rev Access'!$F$7:$FS$310,102,FALSE))</f>
        <v>0</v>
      </c>
      <c r="DT397" s="90">
        <f>IF(ISNA(VLOOKUP($B397,'[2]1516 Exp_Rev Access'!$F$7:$FS$310,103,FALSE)),"",VLOOKUP($B397,'[2]1516 Exp_Rev Access'!$F$7:$FS$310,103,FALSE))</f>
        <v>0</v>
      </c>
      <c r="DU397" s="90">
        <f>IF(ISNA(VLOOKUP($B397,'[2]1516 Exp_Rev Access'!$F$7:$FS$310,104,FALSE)),"",VLOOKUP($B397,'[2]1516 Exp_Rev Access'!$F$7:$FS$310,104,FALSE))</f>
        <v>0</v>
      </c>
      <c r="DV397" s="90">
        <f>IF(ISNA(VLOOKUP($B397,'[2]1516 Exp_Rev Access'!$F$7:$FS$310,105,FALSE)),"",VLOOKUP($B397,'[2]1516 Exp_Rev Access'!$F$7:$FS$310,105,FALSE))</f>
        <v>0</v>
      </c>
      <c r="DW397" s="90">
        <f>IF(ISNA(VLOOKUP($B397,'[2]1516 Exp_Rev Access'!$F$7:$FS$310,106,FALSE)),"",VLOOKUP($B397,'[2]1516 Exp_Rev Access'!$F$7:$FS$310,106,FALSE))</f>
        <v>0</v>
      </c>
      <c r="DX397" s="90">
        <f>IF(ISNA(VLOOKUP($B397,'[2]1516 Exp_Rev Access'!$F$7:$FS$310,107,FALSE)),"",VLOOKUP($B397,'[2]1516 Exp_Rev Access'!$F$7:$FS$310,107,FALSE))</f>
        <v>0</v>
      </c>
      <c r="DY397" s="90">
        <f>IF(ISNA(VLOOKUP($B397,'[2]1516 Exp_Rev Access'!$F$7:$FS$310,108,FALSE)),"",VLOOKUP($B397,'[2]1516 Exp_Rev Access'!$F$7:$FS$310,108,FALSE))</f>
        <v>11162.1</v>
      </c>
      <c r="DZ397" s="90">
        <f>IF(ISNA(VLOOKUP($B397,'[2]1516 Exp_Rev Access'!$F$7:$FS$310,109,FALSE)),"",VLOOKUP($B397,'[2]1516 Exp_Rev Access'!$F$7:$FS$310,109,FALSE))</f>
        <v>0</v>
      </c>
      <c r="EA397" s="90">
        <f>IF(ISNA(VLOOKUP($B397,'[2]1516 Exp_Rev Access'!$F$7:$FS$310,110,FALSE)),"",VLOOKUP($B397,'[2]1516 Exp_Rev Access'!$F$7:$FS$310,110,FALSE))</f>
        <v>0</v>
      </c>
      <c r="EB397" s="90">
        <f>IF(ISNA(VLOOKUP($B397,'[2]1516 Exp_Rev Access'!$F$7:$FS$310,111,FALSE)),"",VLOOKUP($B397,'[2]1516 Exp_Rev Access'!$F$7:$FS$310,111,FALSE))</f>
        <v>0</v>
      </c>
      <c r="EC397" s="90">
        <f>IF(ISNA(VLOOKUP($B397,'[2]1516 Exp_Rev Access'!$F$7:$FS$310,112,FALSE)),"",VLOOKUP($B397,'[2]1516 Exp_Rev Access'!$F$7:$FS$310,112,FALSE))</f>
        <v>0</v>
      </c>
      <c r="ED397" s="90">
        <f>IF(ISNA(VLOOKUP($B397,'[2]1516 Exp_Rev Access'!$F$7:$FS$310,113,FALSE)),"",VLOOKUP($B397,'[2]1516 Exp_Rev Access'!$F$7:$FS$310,113,FALSE))</f>
        <v>0</v>
      </c>
      <c r="EE397" s="90">
        <f>IF(ISNA(VLOOKUP($B397,'[2]1516 Exp_Rev Access'!$F$7:$FS$310,114,FALSE)),"",VLOOKUP($B397,'[2]1516 Exp_Rev Access'!$F$7:$FS$310,114,FALSE))</f>
        <v>0</v>
      </c>
      <c r="EF397" s="90">
        <f>IF(ISNA(VLOOKUP($B397,'[2]1516 Exp_Rev Access'!$F$7:$FS$310,115,FALSE)),"",VLOOKUP($B397,'[2]1516 Exp_Rev Access'!$F$7:$FS$310,115,FALSE))</f>
        <v>0</v>
      </c>
      <c r="EG397" s="90">
        <f>IF(ISNA(VLOOKUP($B397,'[2]1516 Exp_Rev Access'!$F$7:$FS$310,116,FALSE)),"",VLOOKUP($B397,'[2]1516 Exp_Rev Access'!$F$7:$FS$310,116,FALSE))</f>
        <v>0</v>
      </c>
      <c r="EH397" s="90">
        <f>IF(ISNA(VLOOKUP($B397,'[2]1516 Exp_Rev Access'!$F$7:$FS$310,117,FALSE)),"",VLOOKUP($B397,'[2]1516 Exp_Rev Access'!$F$7:$FS$310,117,FALSE))</f>
        <v>0</v>
      </c>
      <c r="EI397" s="90">
        <f>IF(ISNA(VLOOKUP($B397,'[2]1516 Exp_Rev Access'!$F$7:$FS$310,118,FALSE)),"",VLOOKUP($B397,'[2]1516 Exp_Rev Access'!$F$7:$FS$310,118,FALSE))</f>
        <v>0</v>
      </c>
      <c r="EJ397" s="90">
        <f>IF(ISNA(VLOOKUP($B397,'[2]1516 Exp_Rev Access'!$F$7:$FS$310,119,FALSE)),"",VLOOKUP($B397,'[2]1516 Exp_Rev Access'!$F$7:$FS$310,119,FALSE))</f>
        <v>0</v>
      </c>
      <c r="EK397" s="90">
        <f>IF(ISNA(VLOOKUP($B397,'[2]1516 Exp_Rev Access'!$F$7:$FS$310,120,FALSE)),"",VLOOKUP($B397,'[2]1516 Exp_Rev Access'!$F$7:$FS$310,120,FALSE))</f>
        <v>0</v>
      </c>
      <c r="EL397" s="90">
        <f>IF(ISNA(VLOOKUP($B397,'[2]1516 Exp_Rev Access'!$F$7:$FS$310,121,FALSE)),"",VLOOKUP($B397,'[2]1516 Exp_Rev Access'!$F$7:$FS$310,121,FALSE))</f>
        <v>0</v>
      </c>
      <c r="EM397" s="90">
        <f>IF(ISNA(VLOOKUP($B397,'[2]1516 Exp_Rev Access'!$F$7:$FS$310,122,FALSE)),"",VLOOKUP($B397,'[2]1516 Exp_Rev Access'!$F$7:$FS$310,122,FALSE))</f>
        <v>0</v>
      </c>
      <c r="EN397" s="90">
        <f>IF(ISNA(VLOOKUP($B397,'[2]1516 Exp_Rev Access'!$F$7:$FS$310,123,FALSE)),"",VLOOKUP($B397,'[2]1516 Exp_Rev Access'!$F$7:$FS$310,123,FALSE))</f>
        <v>0</v>
      </c>
      <c r="EO397" s="90">
        <f>IF(ISNA(VLOOKUP($B397,'[2]1516 Exp_Rev Access'!$F$7:$FS$310,124,FALSE)),"",VLOOKUP($B397,'[2]1516 Exp_Rev Access'!$F$7:$FS$310,124,FALSE))</f>
        <v>0</v>
      </c>
      <c r="EP397" s="90">
        <f>IF(ISNA(VLOOKUP($B397,'[2]1516 Exp_Rev Access'!$F$7:$FS$310,125,FALSE)),"",VLOOKUP($B397,'[2]1516 Exp_Rev Access'!$F$7:$FS$310,125,FALSE))</f>
        <v>0</v>
      </c>
      <c r="EQ397" s="90">
        <f>IF(ISNA(VLOOKUP($B397,'[2]1516 Exp_Rev Access'!$F$7:$FS$310,126,FALSE)),"",VLOOKUP($B397,'[2]1516 Exp_Rev Access'!$F$7:$FS$310,126,FALSE))</f>
        <v>0</v>
      </c>
      <c r="ER397" s="90">
        <f>IF(ISNA(VLOOKUP($B397,'[2]1516 Exp_Rev Access'!$F$7:$FS$310,127,FALSE)),"",VLOOKUP($B397,'[2]1516 Exp_Rev Access'!$F$7:$FS$310,127,FALSE))</f>
        <v>0</v>
      </c>
      <c r="ES397" s="90">
        <f>IF(ISNA(VLOOKUP($B397,'[2]1516 Exp_Rev Access'!$F$7:$FS$310,128,FALSE)),"",VLOOKUP($B397,'[2]1516 Exp_Rev Access'!$F$7:$FS$310,128,FALSE))</f>
        <v>0</v>
      </c>
      <c r="ET397" s="90">
        <f>IF(ISNA(VLOOKUP($B397,'[2]1516 Exp_Rev Access'!$F$7:$FS$310,129,FALSE)),"",VLOOKUP($B397,'[2]1516 Exp_Rev Access'!$F$7:$FS$310,129,FALSE))</f>
        <v>0</v>
      </c>
      <c r="EU397" s="90">
        <f>IF(ISNA(VLOOKUP($B397,'[2]1516 Exp_Rev Access'!$F$7:$FS$310,130,FALSE)),"",VLOOKUP($B397,'[2]1516 Exp_Rev Access'!$F$7:$FS$310,130,FALSE))</f>
        <v>0</v>
      </c>
      <c r="EV397" s="90">
        <f>IF(ISNA(VLOOKUP($B397,'[2]1516 Exp_Rev Access'!$F$7:$FS$310,131,FALSE)),"",VLOOKUP($B397,'[2]1516 Exp_Rev Access'!$F$7:$FS$310,131,FALSE))</f>
        <v>0</v>
      </c>
      <c r="EW397" s="90">
        <f>IF(ISNA(VLOOKUP($B397,'[2]1516 Exp_Rev Access'!$F$7:$FS$310,132,FALSE)),"",VLOOKUP($B397,'[2]1516 Exp_Rev Access'!$F$7:$FS$310,132,FALSE))</f>
        <v>0</v>
      </c>
      <c r="EX397" s="90">
        <f>IF(ISNA(VLOOKUP($B397,'[2]1516 Exp_Rev Access'!$F$7:$FS$310,133,FALSE)),"",VLOOKUP($B397,'[2]1516 Exp_Rev Access'!$F$7:$FS$310,133,FALSE))</f>
        <v>0</v>
      </c>
      <c r="EY397" s="90">
        <f>IF(ISNA(VLOOKUP($B397,'[2]1516 Exp_Rev Access'!$F$7:$FS$310,134,FALSE)),"",VLOOKUP($B397,'[2]1516 Exp_Rev Access'!$F$7:$FS$310,134,FALSE))</f>
        <v>0</v>
      </c>
      <c r="EZ397" s="90">
        <f>IF(ISNA(VLOOKUP($B397,'[2]1516 Exp_Rev Access'!$F$7:$FS$310,135,FALSE)),"",VLOOKUP($B397,'[2]1516 Exp_Rev Access'!$F$7:$FS$310,135,FALSE))</f>
        <v>0</v>
      </c>
      <c r="FA397" s="90">
        <f>IF(ISNA(VLOOKUP($B397,'[2]1516 Exp_Rev Access'!$F$7:$FS$310,136,FALSE)),"",VLOOKUP($B397,'[2]1516 Exp_Rev Access'!$F$7:$FS$310,136,FALSE))</f>
        <v>0</v>
      </c>
      <c r="FB397" s="90">
        <f>IF(ISNA(VLOOKUP($B397,'[2]1516 Exp_Rev Access'!$F$7:$FS$310,137,FALSE)),"",VLOOKUP($B397,'[2]1516 Exp_Rev Access'!$F$7:$FS$310,137,FALSE))</f>
        <v>0</v>
      </c>
      <c r="FC397" s="90">
        <f>IF(ISNA(VLOOKUP($B397,'[2]1516 Exp_Rev Access'!$F$7:$FS$310,138,FALSE)),"",VLOOKUP($B397,'[2]1516 Exp_Rev Access'!$F$7:$FS$310,138,FALSE))</f>
        <v>0</v>
      </c>
      <c r="FD397" s="90">
        <f>IF(ISNA(VLOOKUP($B397,'[2]1516 Exp_Rev Access'!$F$7:$FS$310,139,FALSE)),"",VLOOKUP($B397,'[2]1516 Exp_Rev Access'!$F$7:$FS$310,139,FALSE))</f>
        <v>0</v>
      </c>
      <c r="FE397" s="90">
        <f>IF(ISNA(VLOOKUP($B397,'[2]1516 Exp_Rev Access'!$F$7:$FS$310,140,FALSE)),"",VLOOKUP($B397,'[2]1516 Exp_Rev Access'!$F$7:$FS$310,140,FALSE))</f>
        <v>0</v>
      </c>
      <c r="FF397" s="90">
        <f>IF(ISNA(VLOOKUP($B397,'[2]1516 Exp_Rev Access'!$F$7:$FS$310,141,FALSE)),"",VLOOKUP($B397,'[2]1516 Exp_Rev Access'!$F$7:$FS$310,141,FALSE))</f>
        <v>0</v>
      </c>
      <c r="FG397" s="90">
        <f>IF(ISNA(VLOOKUP($B397,'[2]1516 Exp_Rev Access'!$F$7:$FS$310,142,FALSE)),"",VLOOKUP($B397,'[2]1516 Exp_Rev Access'!$F$7:$FS$310,142,FALSE))</f>
        <v>0</v>
      </c>
      <c r="FH397" s="90">
        <f>IF(ISNA(VLOOKUP($B397,'[2]1516 Exp_Rev Access'!$F$7:$FS$310,143,FALSE)),"",VLOOKUP($B397,'[2]1516 Exp_Rev Access'!$F$7:$FS$310,143,FALSE))</f>
        <v>0</v>
      </c>
      <c r="FI397" s="90">
        <f>IF(ISNA(VLOOKUP($B397,'[2]1516 Exp_Rev Access'!$F$7:$FS$310,144,FALSE)),"",VLOOKUP($B397,'[2]1516 Exp_Rev Access'!$F$7:$FS$310,144,FALSE))</f>
        <v>0</v>
      </c>
      <c r="FJ397" s="90">
        <f>IF(ISNA(VLOOKUP($B397,'[2]1516 Exp_Rev Access'!$F$7:$FS$310,145,FALSE)),"",VLOOKUP($B397,'[2]1516 Exp_Rev Access'!$F$7:$FS$310,145,FALSE))</f>
        <v>0</v>
      </c>
      <c r="FK397" s="90">
        <f>IF(ISNA(VLOOKUP($B397,'[2]1516 Exp_Rev Access'!$F$7:$FS$310,146,FALSE)),"",VLOOKUP($B397,'[2]1516 Exp_Rev Access'!$F$7:$FS$310,146,FALSE))</f>
        <v>0</v>
      </c>
      <c r="FL397" s="90">
        <f>IF(ISNA(VLOOKUP($B397,'[2]1516 Exp_Rev Access'!$F$7:$FS$310,1147,FALSE)),"",VLOOKUP($B397,'[2]1516 Exp_Rev Access'!$F$7:$FS$310,147,FALSE))</f>
        <v>0</v>
      </c>
      <c r="FM397" s="90">
        <f>IF(ISNA(VLOOKUP($B397,'[2]1516 Exp_Rev Access'!$F$7:$FS$310,148,FALSE)),"",VLOOKUP($B397,'[2]1516 Exp_Rev Access'!$F$7:$FS$310,148,FALSE))</f>
        <v>0</v>
      </c>
      <c r="FN397" s="90">
        <f>IF(ISNA(VLOOKUP($B397,'[2]1516 Exp_Rev Access'!$F$7:$FS$310,149,FALSE)),"",VLOOKUP($B397,'[2]1516 Exp_Rev Access'!$F$7:$FS$310,149,FALSE))</f>
        <v>0</v>
      </c>
      <c r="FO397" s="90">
        <f>IF(ISNA(VLOOKUP($B397,'[2]1516 Exp_Rev Access'!$F$7:$FS$310,150,FALSE)),"",VLOOKUP($B397,'[2]1516 Exp_Rev Access'!$F$7:$FS$310,150,FALSE))</f>
        <v>0</v>
      </c>
      <c r="FP397" s="90">
        <f>IF(ISNA(VLOOKUP($B397,'[2]1516 Exp_Rev Access'!$F$7:$FS$310,151,FALSE)),"",VLOOKUP($B397,'[2]1516 Exp_Rev Access'!$F$7:$FS$310,151,FALSE))</f>
        <v>0</v>
      </c>
      <c r="FQ397" s="90">
        <f>IF(ISNA(VLOOKUP($B397,'[2]1516 Exp_Rev Access'!$F$7:$FS$310,152,FALSE)),"",VLOOKUP($B397,'[2]1516 Exp_Rev Access'!$F$7:$FS$310,152,FALSE))</f>
        <v>0</v>
      </c>
      <c r="FR397" s="90">
        <f>IF(ISNA(VLOOKUP($B397,'[2]1516 Exp_Rev Access'!$F$7:$FS$310,153,FALSE)),"",VLOOKUP($B397,'[2]1516 Exp_Rev Access'!$F$7:$FS$310,153,FALSE))</f>
        <v>0</v>
      </c>
      <c r="FS397" s="53">
        <f t="shared" si="965"/>
        <v>18100.099999999999</v>
      </c>
      <c r="FT397" s="92">
        <f t="shared" si="966"/>
        <v>2.5006920385202813E-2</v>
      </c>
      <c r="FU397" s="116">
        <f t="shared" si="967"/>
        <v>450.13926883859739</v>
      </c>
      <c r="FV397" s="90">
        <f>IF(ISNA(VLOOKUP($B397,'[2]1516 Exp_Rev Access'!$F$7:$FS$310,154,FALSE)),"",VLOOKUP($B397,'[2]1516 Exp_Rev Access'!$F$7:$FS$310,154,FALSE))</f>
        <v>0</v>
      </c>
      <c r="FW397" s="90">
        <f>IF(ISNA(VLOOKUP($B397,'[2]1516 Exp_Rev Access'!$F$7:$FS$310,155,FALSE)),"",VLOOKUP($B397,'[2]1516 Exp_Rev Access'!$F$7:$FS$310,155,FALSE))</f>
        <v>0</v>
      </c>
      <c r="FX397" s="90">
        <f>IF(ISNA(VLOOKUP($B397,'[2]1516 Exp_Rev Access'!$F$7:$FS$310,156,FALSE)),"",VLOOKUP($B397,'[2]1516 Exp_Rev Access'!$F$7:$FS$310,156,FALSE))</f>
        <v>0</v>
      </c>
      <c r="FY397" s="90">
        <f>IF(ISNA(VLOOKUP($B397,'[2]1516 Exp_Rev Access'!$F$7:$FS$310,157,FALSE)),"",VLOOKUP($B397,'[2]1516 Exp_Rev Access'!$F$7:$FS$310,157,FALSE))</f>
        <v>0</v>
      </c>
      <c r="FZ397" s="90">
        <f>IF(ISNA(VLOOKUP($B397,'[2]1516 Exp_Rev Access'!$F$7:$FS$310,158,FALSE)),"",VLOOKUP($B397,'[2]1516 Exp_Rev Access'!$F$7:$FS$310,158,FALSE))</f>
        <v>0</v>
      </c>
      <c r="GA397" s="90">
        <f>IF(ISNA(VLOOKUP($B397,'[2]1516 Exp_Rev Access'!$F$7:$FS$310,159,FALSE)),"",VLOOKUP($B397,'[2]1516 Exp_Rev Access'!$F$7:$FS$310,159,FALSE))</f>
        <v>0</v>
      </c>
      <c r="GB397" s="90">
        <f>IF(ISNA(VLOOKUP($B397,'[2]1516 Exp_Rev Access'!$F$7:$FS$310,160,FALSE)),"",VLOOKUP($B397,'[2]1516 Exp_Rev Access'!$F$7:$FS$310,160,FALSE))</f>
        <v>0</v>
      </c>
      <c r="GC397" s="90">
        <f>IF(ISNA(VLOOKUP($B397,'[2]1516 Exp_Rev Access'!$F$7:$FS$310,161,FALSE)),"",VLOOKUP($B397,'[2]1516 Exp_Rev Access'!$F$7:$FS$310,161,FALSE))</f>
        <v>0</v>
      </c>
      <c r="GD397" s="90">
        <f>IF(ISNA(VLOOKUP($B397,'[2]1516 Exp_Rev Access'!$F$7:$FS$310,162,FALSE)),"",VLOOKUP($B397,'[2]1516 Exp_Rev Access'!$F$7:$FS$310,162,FALSE))</f>
        <v>0</v>
      </c>
      <c r="GE397" s="90">
        <f>IF(ISNA(VLOOKUP($B397,'[2]1516 Exp_Rev Access'!$F$7:$FS$310,163,FALSE)),"",VLOOKUP($B397,'[2]1516 Exp_Rev Access'!$F$7:$FS$310,163,FALSE))</f>
        <v>0</v>
      </c>
      <c r="GF397" s="90">
        <f>IF(ISNA(VLOOKUP($B397,'[2]1516 Exp_Rev Access'!$F$7:$FS$310,164,FALSE)),"",VLOOKUP($B397,'[2]1516 Exp_Rev Access'!$F$7:$FS$310,164,FALSE))</f>
        <v>0</v>
      </c>
      <c r="GG397" s="90">
        <f>IF(ISNA(VLOOKUP($B397,'[2]1516 Exp_Rev Access'!$F$7:$FS$310,165,FALSE)),"",VLOOKUP($B397,'[2]1516 Exp_Rev Access'!$F$7:$FS$310,165,FALSE))</f>
        <v>0</v>
      </c>
      <c r="GH397" s="90">
        <f>IF(ISNA(VLOOKUP($B397,'[2]1516 Exp_Rev Access'!$F$7:$FS$310,166,FALSE)),"",VLOOKUP($B397,'[2]1516 Exp_Rev Access'!$F$7:$FS$310,166,FALSE))</f>
        <v>0</v>
      </c>
      <c r="GI397" s="90">
        <f>IF(ISNA(VLOOKUP($B397,'[2]1516 Exp_Rev Access'!$F$7:$FS$310,167,FALSE)),"",VLOOKUP($B397,'[2]1516 Exp_Rev Access'!$F$7:$FS$310,167,FALSE))</f>
        <v>0</v>
      </c>
      <c r="GJ397" s="90">
        <f>IF(ISNA(VLOOKUP($B397,'[2]1516 Exp_Rev Access'!$F$7:$FS$310,168,FALSE)),"",VLOOKUP($B397,'[2]1516 Exp_Rev Access'!$F$7:$FS$310,168,FALSE))</f>
        <v>0</v>
      </c>
      <c r="GK397" s="90">
        <f>IF(ISNA(VLOOKUP($B397,'[2]1516 Exp_Rev Access'!$F$7:$FS$310,169,FALSE)),"",VLOOKUP($B397,'[2]1516 Exp_Rev Access'!$F$7:$FS$310,169,FALSE))</f>
        <v>0</v>
      </c>
      <c r="GL397" s="90">
        <f>IF(ISNA(VLOOKUP($B397,'[2]1516 Exp_Rev Access'!$F$7:$FS$310,170,FALSE)),"",VLOOKUP($B397,'[2]1516 Exp_Rev Access'!$F$7:$FS$310,170,FALSE))</f>
        <v>0</v>
      </c>
      <c r="GM397" s="90">
        <f>IF(ISNA(VLOOKUP($B397,'[2]1516 Exp_Rev Access'!$F$7:$FT$310,171,FALSE)),"",VLOOKUP($B397,'[2]1516 Exp_Rev Access'!$F$7:$FT$310,171,FALSE))</f>
        <v>0</v>
      </c>
      <c r="GN397" s="90">
        <f>IF(ISNA(VLOOKUP($B397,'[2]1516 Exp_Rev Access'!$F$7:$FU$310,172,FALSE)),"",VLOOKUP($B397,'[2]1516 Exp_Rev Access'!$F$7:$FU$310,172,FALSE))</f>
        <v>0</v>
      </c>
      <c r="GO397" s="90">
        <f>IF(ISNA(VLOOKUP($B397,'[2]1516 Exp_Rev Access'!$F$7:$FV$310,173,FALSE)),"",VLOOKUP($B397,'[2]1516 Exp_Rev Access'!$F$7:$FV$310,173,FALSE))</f>
        <v>0</v>
      </c>
      <c r="GP397" s="90">
        <f>IF(ISNA(VLOOKUP($B397,'[2]1516 Exp_Rev Access'!$F$7:$GA$310,174,FALSE)),"",VLOOKUP($B397,'[2]1516 Exp_Rev Access'!$F$7:$GA$310,174,FALSE))</f>
        <v>0</v>
      </c>
      <c r="GQ397" s="90">
        <f>IF(ISNA(VLOOKUP($B397,'[2]1516 Exp_Rev Access'!$F$7:$GA$310,175,FALSE)),"",VLOOKUP($B397,'[2]1516 Exp_Rev Access'!$F$7:$GA$310,175,FALSE))</f>
        <v>0</v>
      </c>
      <c r="GR397" s="90">
        <f>IF(ISNA(VLOOKUP($B397,'[2]1516 Exp_Rev Access'!$F$7:$GA$310,176,FALSE)),"",VLOOKUP($B397,'[2]1516 Exp_Rev Access'!$F$7:$GA$310,176,FALSE))</f>
        <v>0</v>
      </c>
      <c r="GS397" s="90">
        <f>IF(ISNA(VLOOKUP($B397,'[2]1516 Exp_Rev Access'!$F$7:$GA$310,177,FALSE)),"",VLOOKUP($B397,'[2]1516 Exp_Rev Access'!$F$7:$GA$310,177,FALSE))</f>
        <v>0</v>
      </c>
      <c r="GT397" s="90">
        <f>IF(ISNA(VLOOKUP($B397,'[2]1516 Exp_Rev Access'!$F$7:$GA$310,178,FALSE)),"",VLOOKUP($B397,'[2]1516 Exp_Rev Access'!$F$7:$GA$310,178,FALSE))</f>
        <v>0</v>
      </c>
      <c r="GU397" s="53">
        <f t="shared" si="968"/>
        <v>0</v>
      </c>
      <c r="GV397" s="92"/>
      <c r="GW397" s="125">
        <f t="shared" si="969"/>
        <v>0</v>
      </c>
    </row>
    <row r="398" spans="1:222" x14ac:dyDescent="0.2">
      <c r="B398" s="87" t="s">
        <v>769</v>
      </c>
      <c r="C398" s="87" t="s">
        <v>770</v>
      </c>
      <c r="D398" s="88">
        <f>IF(ISNA(VLOOKUP($B398,'[2]1516 enrollment_Rev_Exp by size'!$A$6:$C$325,3,FALSE)),"",VLOOKUP($B398,'[2]1516 enrollment_Rev_Exp by size'!$A$6:$C$325,3,FALSE))</f>
        <v>141.04</v>
      </c>
      <c r="E398" s="89">
        <v>2795504.96</v>
      </c>
      <c r="F398" s="67">
        <f t="shared" si="949"/>
        <v>2795504.96</v>
      </c>
      <c r="G398" s="67">
        <f t="shared" si="950"/>
        <v>0</v>
      </c>
      <c r="H398" s="90">
        <f>IF(ISNA(VLOOKUP($B398,'[2]1516 Exp_Rev Access'!$F$7:$FS$310,2,FALSE)),"",VLOOKUP($B398,'[2]1516 Exp_Rev Access'!$F$7:$FS$310,2,FALSE))</f>
        <v>497692.94</v>
      </c>
      <c r="I398" s="90">
        <f>IF(ISNA(VLOOKUP($B398,'[2]1516 Exp_Rev Access'!$F$7:$FS$310,3,FALSE)),"",VLOOKUP($B398,'[2]1516 Exp_Rev Access'!$F$7:$FS$310,3,FALSE))</f>
        <v>0</v>
      </c>
      <c r="J398" s="90">
        <f>IF(ISNA(VLOOKUP($B398,'[2]1516 Exp_Rev Access'!$F$7:$FS$310,4,FALSE)),"",VLOOKUP($B398,'[2]1516 Exp_Rev Access'!$F$7:$FS$310,4,FALSE))</f>
        <v>0</v>
      </c>
      <c r="K398" s="90">
        <f>IF(ISNA(VLOOKUP($B398,'[2]1516 Exp_Rev Access'!$F$7:$FS$310,5,FALSE)),"-",VLOOKUP($B398,'[2]1516 Exp_Rev Access'!$F$7:$FS$310,5,FALSE))</f>
        <v>0</v>
      </c>
      <c r="L398" s="90">
        <f>IF(ISNA(VLOOKUP($B398,'[2]1516 Exp_Rev Access'!$F$7:$FS$310,6,FALSE)),"",VLOOKUP($B398,'[2]1516 Exp_Rev Access'!$F$7:$FS$310,6,FALSE))</f>
        <v>0</v>
      </c>
      <c r="M398" s="90">
        <f>IF(ISNA(VLOOKUP($B398,'[2]1516 Exp_Rev Access'!$F$7:$FS$310,7,FALSE)),"",VLOOKUP($B398,'[2]1516 Exp_Rev Access'!$F$7:$FS$310,7,FALSE))</f>
        <v>0</v>
      </c>
      <c r="N398" s="53">
        <f t="shared" si="951"/>
        <v>497692.94</v>
      </c>
      <c r="O398" s="91">
        <f t="shared" si="952"/>
        <v>0.17803328812551991</v>
      </c>
      <c r="P398" s="53">
        <f t="shared" si="953"/>
        <v>3528.7361032331255</v>
      </c>
      <c r="Q398" s="90">
        <f>IF(ISNA(VLOOKUP($B398,'[2]1516 Exp_Rev Access'!$F$7:$FS$310,8,FALSE)),"",VLOOKUP($B398,'[2]1516 Exp_Rev Access'!$F$7:$FS$310,8,FALSE))</f>
        <v>0</v>
      </c>
      <c r="R398" s="90">
        <f>IF(ISNA(VLOOKUP($B398,'[2]1516 Exp_Rev Access'!$F$7:$FS$310,9,FALSE)),"",VLOOKUP($B398,'[2]1516 Exp_Rev Access'!$F$7:$FS$310,9,FALSE))</f>
        <v>0</v>
      </c>
      <c r="S398" s="90">
        <f>IF(ISNA(VLOOKUP($B398,'[2]1516 Exp_Rev Access'!$F$7:$FS$310,10,FALSE)),"",VLOOKUP($B398,'[2]1516 Exp_Rev Access'!$F$7:$FS$310,10,FALSE))</f>
        <v>0</v>
      </c>
      <c r="T398" s="90">
        <f>IF(ISNA(VLOOKUP($B398,'[2]1516 Exp_Rev Access'!$F$7:$FS$310,11,FALSE)),"",VLOOKUP($B398,'[2]1516 Exp_Rev Access'!$F$7:$FS$310,11,FALSE))</f>
        <v>0</v>
      </c>
      <c r="U398" s="90">
        <f>IF(ISNA(VLOOKUP($B398,'[2]1516 Exp_Rev Access'!$F$7:$FS$310,12,FALSE)),"",VLOOKUP($B398,'[2]1516 Exp_Rev Access'!$F$7:$FS$310,12,FALSE))</f>
        <v>0</v>
      </c>
      <c r="V398" s="90">
        <f>IF(ISNA(VLOOKUP($B398,'[2]1516 Exp_Rev Access'!$F$7:$FS$310,13,FALSE)),"",VLOOKUP($B398,'[2]1516 Exp_Rev Access'!$F$7:$FS$310,13,FALSE))</f>
        <v>0</v>
      </c>
      <c r="W398" s="90">
        <f>IF(ISNA(VLOOKUP($B398,'[2]1516 Exp_Rev Access'!$F$7:$FS$310,14,FALSE)),"",VLOOKUP($B398,'[2]1516 Exp_Rev Access'!$F$7:$FS$310,14,FALSE))</f>
        <v>0</v>
      </c>
      <c r="X398" s="90">
        <f>IF(ISNA(VLOOKUP($B398,'[2]1516 Exp_Rev Access'!$F$7:$FS$310,15,FALSE)),"",VLOOKUP($B398,'[2]1516 Exp_Rev Access'!$F$7:$FS$310,15,FALSE))</f>
        <v>109114.85</v>
      </c>
      <c r="Y398" s="90">
        <f>IF(ISNA(VLOOKUP($B398,'[2]1516 Exp_Rev Access'!$F$7:$FS$310,16,FALSE)),"",VLOOKUP($B398,'[2]1516 Exp_Rev Access'!$F$7:$FS$310,16,FALSE))</f>
        <v>154.30000000000001</v>
      </c>
      <c r="Z398" s="90">
        <f>IF(ISNA(VLOOKUP($B398,'[2]1516 Exp_Rev Access'!$F$7:$FS$310,17,FALSE)),"",VLOOKUP($B398,'[2]1516 Exp_Rev Access'!$F$7:$FS$310,17,FALSE))</f>
        <v>0</v>
      </c>
      <c r="AA398" s="90">
        <f>IF(ISNA(VLOOKUP($B398,'[2]1516 Exp_Rev Access'!$F$7:$FS$310,18,FALSE)),"",VLOOKUP($B398,'[2]1516 Exp_Rev Access'!$F$7:$FS$310,18,FALSE))</f>
        <v>0</v>
      </c>
      <c r="AB398" s="90">
        <f>IF(ISNA(VLOOKUP($B398,'[2]1516 Exp_Rev Access'!$F$7:$FS$310,19,FALSE)),"",VLOOKUP($B398,'[2]1516 Exp_Rev Access'!$F$7:$FS$310,19,FALSE))</f>
        <v>0</v>
      </c>
      <c r="AC398" s="90">
        <f>IF(ISNA(VLOOKUP($B398,'[2]1516 Exp_Rev Access'!$F$7:$FS$310,20,FALSE)),"",VLOOKUP($B398,'[2]1516 Exp_Rev Access'!$F$7:$FS$310,20,FALSE))</f>
        <v>0</v>
      </c>
      <c r="AD398" s="90">
        <f>IF(ISNA(VLOOKUP($B398,'[2]1516 Exp_Rev Access'!$F$7:$FS$310,21,FALSE)),"",VLOOKUP($B398,'[2]1516 Exp_Rev Access'!$F$7:$FS$310,21,FALSE))</f>
        <v>17910.900000000001</v>
      </c>
      <c r="AE398" s="90">
        <f>IF(ISNA(VLOOKUP($B398,'[2]1516 Exp_Rev Access'!$F$7:$FS$310,22,FALSE)),"",VLOOKUP($B398,'[2]1516 Exp_Rev Access'!$F$7:$FS$310,22,FALSE))</f>
        <v>2959.37</v>
      </c>
      <c r="AF398" s="90">
        <f>IF(ISNA(VLOOKUP($B398,'[2]1516 Exp_Rev Access'!$F$7:$FS$310,23,FALSE)),"",VLOOKUP($B398,'[2]1516 Exp_Rev Access'!$F$7:$FS$310,23,FALSE))</f>
        <v>38.89</v>
      </c>
      <c r="AG398" s="90">
        <f>IF(ISNA(VLOOKUP($B398,'[2]1516 Exp_Rev Access'!$F$7:$FS$310,24,FALSE)),"",VLOOKUP($B398,'[2]1516 Exp_Rev Access'!$F$7:$FS$310,24,FALSE))</f>
        <v>0</v>
      </c>
      <c r="AH398" s="90">
        <f>IF(ISNA(VLOOKUP($B398,'[2]1516 Exp_Rev Access'!$F$7:$FS$310,25,FALSE)),"",VLOOKUP($B398,'[2]1516 Exp_Rev Access'!$F$7:$FS$310,25,FALSE))</f>
        <v>0</v>
      </c>
      <c r="AI398" s="90">
        <f>IF(ISNA(VLOOKUP($B398,'[2]1516 Exp_Rev Access'!$F$7:$FS$310,26,FALSE)),"",VLOOKUP($B398,'[2]1516 Exp_Rev Access'!$F$7:$FS$310,26,FALSE))</f>
        <v>1000</v>
      </c>
      <c r="AJ398" s="90">
        <f>IF(ISNA(VLOOKUP($B398,'[2]1516 Exp_Rev Access'!$F$7:$FS$310,27,FALSE)),"",VLOOKUP($B398,'[2]1516 Exp_Rev Access'!$F$7:$FS$310,27,FALSE))</f>
        <v>0</v>
      </c>
      <c r="AK398" s="90">
        <f>IF(ISNA(VLOOKUP($B398,'[2]1516 Exp_Rev Access'!$F$7:$FS$310,28,FALSE)),"",VLOOKUP($B398,'[2]1516 Exp_Rev Access'!$F$7:$FS$310,28,FALSE))</f>
        <v>8834.6</v>
      </c>
      <c r="AL398" s="90">
        <f>IF(ISNA(VLOOKUP($B398,'[2]1516 Exp_Rev Access'!$F$7:$FS$310,29,FALSE)),"",VLOOKUP($B398,'[2]1516 Exp_Rev Access'!$F$7:$FS$310,29,FALSE))</f>
        <v>7043.46</v>
      </c>
      <c r="AM398" s="53">
        <f t="shared" si="954"/>
        <v>147056.37</v>
      </c>
      <c r="AN398" s="92">
        <f t="shared" si="955"/>
        <v>5.2604582035869471E-2</v>
      </c>
      <c r="AO398" s="68">
        <f t="shared" si="956"/>
        <v>1042.6571894498015</v>
      </c>
      <c r="AP398" s="90">
        <f>IF(ISNA(VLOOKUP($B398,'[2]1516 Exp_Rev Access'!$F$7:$FS$310,30,FALSE)),"",VLOOKUP($B398,'[2]1516 Exp_Rev Access'!$F$7:$FS$310,30,FALSE))</f>
        <v>1637497.29</v>
      </c>
      <c r="AQ398" s="90">
        <f>IF(ISNA(VLOOKUP($B398,'[2]1516 Exp_Rev Access'!$F$7:$FS$310,31,FALSE)),"",VLOOKUP($B398,'[2]1516 Exp_Rev Access'!$F$7:$FS$310,31,FALSE))</f>
        <v>24085.94</v>
      </c>
      <c r="AR398" s="90">
        <f>IF(ISNA(VLOOKUP($B398,'[2]1516 Exp_Rev Access'!$F$7:$FS$310,32,FALSE)),"",VLOOKUP($B398,'[2]1516 Exp_Rev Access'!$F$7:$FS$310,32,FALSE))</f>
        <v>99519.16</v>
      </c>
      <c r="AS398" s="90">
        <f>IF(ISNA(VLOOKUP($B398,'[2]1516 Exp_Rev Access'!$F$7:$FS$310,33,FALSE)),"",VLOOKUP($B398,'[2]1516 Exp_Rev Access'!$F$7:$FS$310,33,FALSE))</f>
        <v>0</v>
      </c>
      <c r="AT398" s="90">
        <f>IF(ISNA(VLOOKUP($B398,'[2]1516 Exp_Rev Access'!$F$7:$FS$310,34,FALSE)),"",VLOOKUP($B398,'[2]1516 Exp_Rev Access'!$F$7:$FS$310,34,FALSE))</f>
        <v>0</v>
      </c>
      <c r="AU398" s="53">
        <f t="shared" si="957"/>
        <v>1761102.39</v>
      </c>
      <c r="AV398" s="93">
        <f t="shared" si="958"/>
        <v>0.62997648553626606</v>
      </c>
      <c r="AW398" s="53">
        <f t="shared" si="959"/>
        <v>12486.545589903573</v>
      </c>
      <c r="AX398" s="90">
        <f>IF(ISNA(VLOOKUP($B398,'[2]1516 Exp_Rev Access'!$F$7:$FS$310,35,FALSE)),"",VLOOKUP($B398,'[2]1516 Exp_Rev Access'!$F$7:$FS$310,35,FALSE))</f>
        <v>0</v>
      </c>
      <c r="AY398" s="90">
        <f>IF(ISNA(VLOOKUP($B398,'[2]1516 Exp_Rev Access'!$F$7:$FS$310,36,FALSE)),"",VLOOKUP($B398,'[2]1516 Exp_Rev Access'!$F$7:$FS$310,36,FALSE))</f>
        <v>129125.5</v>
      </c>
      <c r="AZ398" s="90">
        <f>IF(ISNA(VLOOKUP($B398,'[2]1516 Exp_Rev Access'!$F$7:$FS$310,37,FALSE)),"",VLOOKUP($B398,'[2]1516 Exp_Rev Access'!$F$7:$FS$310,37,FALSE))</f>
        <v>2462.6999999999998</v>
      </c>
      <c r="BA398" s="90">
        <f>IF(ISNA(VLOOKUP($B398,'[2]1516 Exp_Rev Access'!$F$7:$FS$310,38,FALSE)),"",VLOOKUP($B398,'[2]1516 Exp_Rev Access'!$F$7:$FS$310,38,FALSE))</f>
        <v>0</v>
      </c>
      <c r="BB398" s="90">
        <f>IF(ISNA(VLOOKUP($B398,'[2]1516 Exp_Rev Access'!$F$7:$FS$310,39,FALSE)),"",VLOOKUP($B398,'[2]1516 Exp_Rev Access'!$F$7:$FS$310,39,FALSE))</f>
        <v>0</v>
      </c>
      <c r="BC398" s="90">
        <f>IF(ISNA(VLOOKUP($B398,'[2]1516 Exp_Rev Access'!$F$7:$FS$310,40,FALSE)),"",VLOOKUP($B398,'[2]1516 Exp_Rev Access'!$F$7:$FS$310,40,FALSE))</f>
        <v>13758.19</v>
      </c>
      <c r="BD398" s="90">
        <f>IF(ISNA(VLOOKUP($B398,'[2]1516 Exp_Rev Access'!$F$7:$FS$310,41,FALSE)),"",VLOOKUP($B398,'[2]1516 Exp_Rev Access'!$F$7:$FS$310,41,FALSE))</f>
        <v>0</v>
      </c>
      <c r="BE398" s="90">
        <f>IF(ISNA(VLOOKUP($B398,'[2]1516 Exp_Rev Access'!$F$7:$FS$310,42,FALSE)),"",VLOOKUP($B398,'[2]1516 Exp_Rev Access'!$F$7:$FS$310,42,FALSE))</f>
        <v>20804.11</v>
      </c>
      <c r="BF398" s="90">
        <f>IF(ISNA(VLOOKUP($B398,'[2]1516 Exp_Rev Access'!$F$7:$FS$310,43,FALSE)),"",VLOOKUP($B398,'[2]1516 Exp_Rev Access'!$F$7:$FS$310,43,FALSE))</f>
        <v>0</v>
      </c>
      <c r="BG398" s="90">
        <f>IF(ISNA(VLOOKUP($B398,'[2]1516 Exp_Rev Access'!$F$7:$FS$310,44,FALSE)),"",VLOOKUP($B398,'[2]1516 Exp_Rev Access'!$F$7:$FS$310,44,FALSE))</f>
        <v>0</v>
      </c>
      <c r="BH398" s="90">
        <f>IF(ISNA(VLOOKUP($B398,'[2]1516 Exp_Rev Access'!$F$7:$FS$310,45,FALSE)),"",VLOOKUP($B398,'[2]1516 Exp_Rev Access'!$F$7:$FS$310,45,FALSE))</f>
        <v>0</v>
      </c>
      <c r="BI398" s="90">
        <f>IF(ISNA(VLOOKUP($B398,'[2]1516 Exp_Rev Access'!$F$7:$FS$310,46,FALSE)),"",VLOOKUP($B398,'[2]1516 Exp_Rev Access'!$F$7:$FS$310,46,FALSE))</f>
        <v>0</v>
      </c>
      <c r="BJ398" s="90">
        <f>IF(ISNA(VLOOKUP($B398,'[2]1516 Exp_Rev Access'!$F$7:$FS$310,47,FALSE)),"",VLOOKUP($B398,'[2]1516 Exp_Rev Access'!$F$7:$FS$310,47,FALSE))</f>
        <v>135.6</v>
      </c>
      <c r="BK398" s="90">
        <f>IF(ISNA(VLOOKUP($B398,'[2]1516 Exp_Rev Access'!$F$7:$FS$310,48,FALSE)),"",VLOOKUP($B398,'[2]1516 Exp_Rev Access'!$F$7:$FS$310,48,FALSE))</f>
        <v>120601.22</v>
      </c>
      <c r="BL398" s="90">
        <f>IF(ISNA(VLOOKUP($B398,'[2]1516 Exp_Rev Access'!$F$7:$FS$310,49,FALSE)),"",VLOOKUP($B398,'[2]1516 Exp_Rev Access'!$F$7:$FS$310,49,FALSE))</f>
        <v>3000</v>
      </c>
      <c r="BM398" s="90">
        <f>IF(ISNA(VLOOKUP($B398,'[2]1516 Exp_Rev Access'!$F$7:$FS$310,50,FALSE)),"",VLOOKUP($B398,'[2]1516 Exp_Rev Access'!$F$7:$FS$310,50,FALSE))</f>
        <v>0</v>
      </c>
      <c r="BN398" s="90">
        <f>IF(ISNA(VLOOKUP($B398,'[2]1516 Exp_Rev Access'!$F$7:$FS$310,51,FALSE)),"",VLOOKUP($B398,'[2]1516 Exp_Rev Access'!$F$7:$FS$310,51,FALSE))</f>
        <v>0</v>
      </c>
      <c r="BO398" s="90">
        <f>IF(ISNA(VLOOKUP($B398,'[2]1516 Exp_Rev Access'!$F$7:$FS$310,52,FALSE)),"",VLOOKUP($B398,'[2]1516 Exp_Rev Access'!$F$7:$FS$310,52,FALSE))</f>
        <v>0</v>
      </c>
      <c r="BP398" s="90">
        <f>IF(ISNA(VLOOKUP($B398,'[2]1516 Exp_Rev Access'!$F$7:$FS$310,53,FALSE)),"",VLOOKUP($B398,'[2]1516 Exp_Rev Access'!$F$7:$FS$310,53,FALSE))</f>
        <v>0</v>
      </c>
      <c r="BQ398" s="90">
        <f>IF(ISNA(VLOOKUP($B398,'[2]1516 Exp_Rev Access'!$F$7:$FS$310,54,FALSE)),"",VLOOKUP($B398,'[2]1516 Exp_Rev Access'!$F$7:$FS$310,54,FALSE))</f>
        <v>0</v>
      </c>
      <c r="BR398" s="90">
        <f>IF(ISNA(VLOOKUP($B398,'[2]1516 Exp_Rev Access'!$F$7:$FS$310,55,FALSE)),"",VLOOKUP($B398,'[2]1516 Exp_Rev Access'!$F$7:$FS$310,55,FALSE))</f>
        <v>0</v>
      </c>
      <c r="BS398" s="90">
        <f>IF(ISNA(VLOOKUP($B398,'[2]1516 Exp_Rev Access'!$F$7:$FS$310,56,FALSE)),"",VLOOKUP($B398,'[2]1516 Exp_Rev Access'!$F$7:$FS$310,56,FALSE))</f>
        <v>0</v>
      </c>
      <c r="BT398" s="90">
        <f>IF(ISNA(VLOOKUP($B398,'[2]1516 Exp_Rev Access'!$F$7:$FS$310,57,FALSE)),"",VLOOKUP($B398,'[2]1516 Exp_Rev Access'!$F$7:$FS$310,57,FALSE))</f>
        <v>0</v>
      </c>
      <c r="BU398" s="90">
        <f>IF(ISNA(VLOOKUP($B398,'[2]1516 Exp_Rev Access'!$F$7:$FS$310,58,FALSE)),"",VLOOKUP($B398,'[2]1516 Exp_Rev Access'!$F$7:$FS$310,58,FALSE))</f>
        <v>0</v>
      </c>
      <c r="BV398" s="53">
        <f t="shared" si="960"/>
        <v>289887.32</v>
      </c>
      <c r="BW398" s="92">
        <f t="shared" si="961"/>
        <v>0.10369765897321105</v>
      </c>
      <c r="BX398" s="68">
        <f t="shared" si="962"/>
        <v>2055.3553601815088</v>
      </c>
      <c r="BY398" s="90">
        <f>IF(ISNA(VLOOKUP($B398,'[2]1516 Exp_Rev Access'!$F$7:$FS$310,59,FALSE)),"",VLOOKUP($B398,'[2]1516 Exp_Rev Access'!$F$7:$FS$310,59,FALSE))</f>
        <v>18491</v>
      </c>
      <c r="BZ398" s="90">
        <f>IF(ISNA(VLOOKUP($B398,'[2]1516 Exp_Rev Access'!$F$7:$FS$310,60,FALSE)),"",VLOOKUP($B398,'[2]1516 Exp_Rev Access'!$F$7:$FS$310,60,FALSE))</f>
        <v>0</v>
      </c>
      <c r="CA398" s="90">
        <f>IF(ISNA(VLOOKUP($B398,'[2]1516 Exp_Rev Access'!$F$7:$FS$310,61,FALSE)),"",VLOOKUP($B398,'[2]1516 Exp_Rev Access'!$F$7:$FS$310,61,FALSE))</f>
        <v>0</v>
      </c>
      <c r="CB398" s="90">
        <f>IF(ISNA(VLOOKUP($B398,'[2]1516 Exp_Rev Access'!$F$7:$FS$310,62,FALSE)),"",VLOOKUP($B398,'[2]1516 Exp_Rev Access'!$F$7:$FS$310,62,FALSE))</f>
        <v>0</v>
      </c>
      <c r="CC398" s="90">
        <f>IF(ISNA(VLOOKUP($B398,'[2]1516 Exp_Rev Access'!$F$7:$FS$310,63,FALSE)),"",VLOOKUP($B398,'[2]1516 Exp_Rev Access'!$F$7:$FS$310,63,FALSE))</f>
        <v>0</v>
      </c>
      <c r="CD398" s="90">
        <f>IF(ISNA(VLOOKUP($B398,'[2]1516 Exp_Rev Access'!$F$7:$FS$310,64,FALSE)),"",VLOOKUP($B398,'[2]1516 Exp_Rev Access'!$F$7:$FS$310,64,FALSE))</f>
        <v>0</v>
      </c>
      <c r="CE398" s="53">
        <f t="shared" si="963"/>
        <v>18491</v>
      </c>
      <c r="CF398" s="92">
        <f>CE398/E398</f>
        <v>6.6145473768002188E-3</v>
      </c>
      <c r="CG398" s="94">
        <f t="shared" ref="CG398:CG403" si="971">CE398/D398</f>
        <v>131.1046511627907</v>
      </c>
      <c r="CH398" s="90">
        <f>IF(ISNA(VLOOKUP($B398,'[2]1516 Exp_Rev Access'!$F$7:$FS$310,65,FALSE)),"",VLOOKUP($B398,'[2]1516 Exp_Rev Access'!$F$7:$FS$310,65,FALSE))</f>
        <v>0</v>
      </c>
      <c r="CI398" s="90">
        <f>IF(ISNA(VLOOKUP($B398,'[2]1516 Exp_Rev Access'!$F$7:$FS$310,66,FALSE)),"",VLOOKUP($B398,'[2]1516 Exp_Rev Access'!$F$7:$FS$310,66,FALSE))</f>
        <v>0</v>
      </c>
      <c r="CJ398" s="90">
        <f>IF(ISNA(VLOOKUP($B398,'[2]1516 Exp_Rev Access'!$F$7:$FS$310,67,FALSE)),"",VLOOKUP($B398,'[2]1516 Exp_Rev Access'!$F$7:$FS$310,67,FALSE))</f>
        <v>0</v>
      </c>
      <c r="CK398" s="90">
        <f>IF(ISNA(VLOOKUP($B398,'[2]1516 Exp_Rev Access'!$F$7:$FS$310,68,FALSE)),"",VLOOKUP($B398,'[2]1516 Exp_Rev Access'!$F$7:$FS$310,68,FALSE))</f>
        <v>0</v>
      </c>
      <c r="CL398" s="90">
        <f>IF(ISNA(VLOOKUP($B398,'[2]1516 Exp_Rev Access'!$F$7:$FS$310,69,FALSE)),"",VLOOKUP($B398,'[2]1516 Exp_Rev Access'!$F$7:$FS$310,69,FALSE))</f>
        <v>0</v>
      </c>
      <c r="CM398" s="90">
        <f>IF(ISNA(VLOOKUP($B398,'[2]1516 Exp_Rev Access'!$F$7:$FS$310,70,FALSE)),"",VLOOKUP($B398,'[2]1516 Exp_Rev Access'!$F$7:$FS$310,70,FALSE))</f>
        <v>0</v>
      </c>
      <c r="CN398" s="90">
        <f>IF(ISNA(VLOOKUP($B398,'[2]1516 Exp_Rev Access'!$F$7:$FS$310,71,FALSE)),"",VLOOKUP($B398,'[2]1516 Exp_Rev Access'!$F$7:$FS$310,71,FALSE))</f>
        <v>0</v>
      </c>
      <c r="CO398" s="90">
        <f>IF(ISNA(VLOOKUP($B398,'[2]1516 Exp_Rev Access'!$F$7:$FS$310,72,FALSE)),"",VLOOKUP($B398,'[2]1516 Exp_Rev Access'!$F$7:$FS$310,72,FALSE))</f>
        <v>0</v>
      </c>
      <c r="CP398" s="90">
        <f>IF(ISNA(VLOOKUP($B398,'[2]1516 Exp_Rev Access'!$F$7:$FS$310,73,FALSE)),"",VLOOKUP($B398,'[2]1516 Exp_Rev Access'!$F$7:$FS$310,73,FALSE))</f>
        <v>0</v>
      </c>
      <c r="CQ398" s="90">
        <f>IF(ISNA(VLOOKUP($B398,'[2]1516 Exp_Rev Access'!$F$7:$FS$310,74,FALSE)),"",VLOOKUP($B398,'[2]1516 Exp_Rev Access'!$F$7:$FS$310,74,FALSE))</f>
        <v>35055</v>
      </c>
      <c r="CR398" s="90">
        <f>IF(ISNA(VLOOKUP($B398,'[2]1516 Exp_Rev Access'!$F$7:$FS$310,75,FALSE)),"",VLOOKUP($B398,'[2]1516 Exp_Rev Access'!$F$7:$FS$310,75,FALSE))</f>
        <v>0</v>
      </c>
      <c r="CS398" s="90">
        <f>IF(ISNA(VLOOKUP($B398,'[2]1516 Exp_Rev Access'!$F$7:$FS$310,76,FALSE)),"",VLOOKUP($B398,'[2]1516 Exp_Rev Access'!$F$7:$FS$310,76,FALSE))</f>
        <v>3627</v>
      </c>
      <c r="CT398" s="90">
        <f>IF(ISNA(VLOOKUP($B398,'[2]1516 Exp_Rev Access'!$F$7:$FS$310,77,FALSE)),"",VLOOKUP($B398,'[2]1516 Exp_Rev Access'!$F$7:$FS$310,77,FALSE))</f>
        <v>0</v>
      </c>
      <c r="CU398" s="90">
        <f>IF(ISNA(VLOOKUP($B398,'[2]1516 Exp_Rev Access'!$F$7:$FS$310,78,FALSE)),"",VLOOKUP($B398,'[2]1516 Exp_Rev Access'!$F$7:$FS$310,78,FALSE))</f>
        <v>19453</v>
      </c>
      <c r="CV398" s="90">
        <f>IF(ISNA(VLOOKUP($B398,'[2]1516 Exp_Rev Access'!$F$7:$FS$310,79,FALSE)),"",VLOOKUP($B398,'[2]1516 Exp_Rev Access'!$F$7:$FS$310,79,FALSE))</f>
        <v>5740</v>
      </c>
      <c r="CW398" s="90">
        <f>IF(ISNA(VLOOKUP($B398,'[2]1516 Exp_Rev Access'!$F$7:$FS$310,80,FALSE)),"",VLOOKUP($B398,'[2]1516 Exp_Rev Access'!$F$7:$FS$310,80,FALSE))</f>
        <v>0</v>
      </c>
      <c r="CX398" s="90">
        <f>IF(ISNA(VLOOKUP($B398,'[2]1516 Exp_Rev Access'!$F$7:$FS$310,81,FALSE)),"",VLOOKUP($B398,'[2]1516 Exp_Rev Access'!$F$7:$FS$310,81,FALSE))</f>
        <v>0</v>
      </c>
      <c r="CY398" s="90">
        <f>IF(ISNA(VLOOKUP($B398,'[2]1516 Exp_Rev Access'!$F$7:$FS$310,82,FALSE)),"",VLOOKUP($B398,'[2]1516 Exp_Rev Access'!$F$7:$FS$310,82,FALSE))</f>
        <v>0</v>
      </c>
      <c r="CZ398" s="90">
        <f>IF(ISNA(VLOOKUP($B398,'[2]1516 Exp_Rev Access'!$F$7:$FS$310,83,FALSE)),"",VLOOKUP($B398,'[2]1516 Exp_Rev Access'!$F$7:$FS$310,83,FALSE))</f>
        <v>0</v>
      </c>
      <c r="DA398" s="90">
        <f>IF(ISNA(VLOOKUP($B398,'[2]1516 Exp_Rev Access'!$F$7:$FS$310,84,FALSE)),"",VLOOKUP($B398,'[2]1516 Exp_Rev Access'!$F$7:$FS$310,84,FALSE))</f>
        <v>0</v>
      </c>
      <c r="DB398" s="90">
        <f>IF(ISNA(VLOOKUP($B398,'[2]1516 Exp_Rev Access'!$F$7:$FS$310,85,FALSE)),"",VLOOKUP($B398,'[2]1516 Exp_Rev Access'!$F$7:$FS$310,85,FALSE))</f>
        <v>0</v>
      </c>
      <c r="DC398" s="90">
        <f>IF(ISNA(VLOOKUP($B398,'[2]1516 Exp_Rev Access'!$F$7:$FS$310,86,FALSE)),"",VLOOKUP($B398,'[2]1516 Exp_Rev Access'!$F$7:$FS$310,86,FALSE))</f>
        <v>0</v>
      </c>
      <c r="DD398" s="90">
        <f>IF(ISNA(VLOOKUP($B398,'[2]1516 Exp_Rev Access'!$F$7:$FS$310,87,FALSE)),"",VLOOKUP($B398,'[2]1516 Exp_Rev Access'!$F$7:$FS$310,87,FALSE))</f>
        <v>0</v>
      </c>
      <c r="DE398" s="90">
        <f>IF(ISNA(VLOOKUP($B398,'[2]1516 Exp_Rev Access'!$F$7:$FS$310,88,FALSE)),"",VLOOKUP($B398,'[2]1516 Exp_Rev Access'!$F$7:$FS$310,88,FALSE))</f>
        <v>0</v>
      </c>
      <c r="DF398" s="90">
        <f>IF(ISNA(VLOOKUP($B398,'[2]1516 Exp_Rev Access'!$F$7:$FS$310,89,FALSE)),"",VLOOKUP($B398,'[2]1516 Exp_Rev Access'!$F$7:$FS$310,89,FALSE))</f>
        <v>0</v>
      </c>
      <c r="DG398" s="90">
        <f>IF(ISNA(VLOOKUP($B398,'[2]1516 Exp_Rev Access'!$F$7:$FS$310,90,FALSE)),"",VLOOKUP($B398,'[2]1516 Exp_Rev Access'!$F$7:$FS$310,90,FALSE))</f>
        <v>0</v>
      </c>
      <c r="DH398" s="90">
        <f>IF(ISNA(VLOOKUP($B398,'[2]1516 Exp_Rev Access'!$F$7:$FS$310,91,FALSE)),"",VLOOKUP($B398,'[2]1516 Exp_Rev Access'!$F$7:$FS$310,91,FALSE))</f>
        <v>0</v>
      </c>
      <c r="DI398" s="90">
        <f>IF(ISNA(VLOOKUP($B398,'[2]1516 Exp_Rev Access'!$F$7:$FS$310,92,FALSE)),"",VLOOKUP($B398,'[2]1516 Exp_Rev Access'!$F$7:$FS$310,92,FALSE))</f>
        <v>13613.45</v>
      </c>
      <c r="DJ398" s="90">
        <f>IF(ISNA(VLOOKUP($B398,'[2]1516 Exp_Rev Access'!$F$7:$FS$310,93,FALSE)),"",VLOOKUP($B398,'[2]1516 Exp_Rev Access'!$F$7:$FS$310,93,FALSE))</f>
        <v>0</v>
      </c>
      <c r="DK398" s="90">
        <f>IF(ISNA(VLOOKUP($B398,'[2]1516 Exp_Rev Access'!$F$7:$FS$310,94,FALSE)),"",VLOOKUP($B398,'[2]1516 Exp_Rev Access'!$F$7:$FS$310,94,FALSE))</f>
        <v>0</v>
      </c>
      <c r="DL398" s="90">
        <f>IF(ISNA(VLOOKUP($B398,'[2]1516 Exp_Rev Access'!$F$7:$FS$310,95,FALSE)),"",VLOOKUP($B398,'[2]1516 Exp_Rev Access'!$F$7:$FS$310,95,FALSE))</f>
        <v>0</v>
      </c>
      <c r="DM398" s="90">
        <f>IF(ISNA(VLOOKUP($B398,'[2]1516 Exp_Rev Access'!$F$7:$FS$310,96,FALSE)),"",VLOOKUP($B398,'[2]1516 Exp_Rev Access'!$F$7:$FS$310,96,FALSE))</f>
        <v>0</v>
      </c>
      <c r="DN398" s="90">
        <f>IF(ISNA(VLOOKUP($B398,'[2]1516 Exp_Rev Access'!$F$7:$FS$310,97,FALSE)),"",VLOOKUP($B398,'[2]1516 Exp_Rev Access'!$F$7:$FS$310,97,FALSE))</f>
        <v>0</v>
      </c>
      <c r="DO398" s="90">
        <f>IF(ISNA(VLOOKUP($B398,'[2]1516 Exp_Rev Access'!$F$7:$FS$310,98,FALSE)),"",VLOOKUP($B398,'[2]1516 Exp_Rev Access'!$F$7:$FS$310,98,FALSE))</f>
        <v>0</v>
      </c>
      <c r="DP398" s="90">
        <f>IF(ISNA(VLOOKUP($B398,'[2]1516 Exp_Rev Access'!$F$7:$FS$310,99,FALSE)),"",VLOOKUP($B398,'[2]1516 Exp_Rev Access'!$F$7:$FS$310,99,FALSE))</f>
        <v>0</v>
      </c>
      <c r="DQ398" s="90">
        <f>IF(ISNA(VLOOKUP($B398,'[2]1516 Exp_Rev Access'!$F$7:$FS$310,100,FALSE)),"",VLOOKUP($B398,'[2]1516 Exp_Rev Access'!$F$7:$FS$310,100,FALSE))</f>
        <v>0</v>
      </c>
      <c r="DR398" s="90">
        <f>IF(ISNA(VLOOKUP($B398,'[2]1516 Exp_Rev Access'!$F$7:$FS$310,101,FALSE)),"",VLOOKUP($B398,'[2]1516 Exp_Rev Access'!$F$7:$FS$310,101,FALSE))</f>
        <v>0</v>
      </c>
      <c r="DS398" s="90">
        <f>IF(ISNA(VLOOKUP($B398,'[2]1516 Exp_Rev Access'!$F$7:$FS$310,102,FALSE)),"",VLOOKUP($B398,'[2]1516 Exp_Rev Access'!$F$7:$FS$310,102,FALSE))</f>
        <v>0</v>
      </c>
      <c r="DT398" s="90">
        <f>IF(ISNA(VLOOKUP($B398,'[2]1516 Exp_Rev Access'!$F$7:$FS$310,103,FALSE)),"",VLOOKUP($B398,'[2]1516 Exp_Rev Access'!$F$7:$FS$310,103,FALSE))</f>
        <v>0</v>
      </c>
      <c r="DU398" s="90">
        <f>IF(ISNA(VLOOKUP($B398,'[2]1516 Exp_Rev Access'!$F$7:$FS$310,104,FALSE)),"",VLOOKUP($B398,'[2]1516 Exp_Rev Access'!$F$7:$FS$310,104,FALSE))</f>
        <v>0</v>
      </c>
      <c r="DV398" s="90">
        <f>IF(ISNA(VLOOKUP($B398,'[2]1516 Exp_Rev Access'!$F$7:$FS$310,105,FALSE)),"",VLOOKUP($B398,'[2]1516 Exp_Rev Access'!$F$7:$FS$310,105,FALSE))</f>
        <v>0</v>
      </c>
      <c r="DW398" s="90">
        <f>IF(ISNA(VLOOKUP($B398,'[2]1516 Exp_Rev Access'!$F$7:$FS$310,106,FALSE)),"",VLOOKUP($B398,'[2]1516 Exp_Rev Access'!$F$7:$FS$310,106,FALSE))</f>
        <v>0</v>
      </c>
      <c r="DX398" s="90">
        <f>IF(ISNA(VLOOKUP($B398,'[2]1516 Exp_Rev Access'!$F$7:$FS$310,107,FALSE)),"",VLOOKUP($B398,'[2]1516 Exp_Rev Access'!$F$7:$FS$310,107,FALSE))</f>
        <v>0</v>
      </c>
      <c r="DY398" s="90">
        <f>IF(ISNA(VLOOKUP($B398,'[2]1516 Exp_Rev Access'!$F$7:$FS$310,108,FALSE)),"",VLOOKUP($B398,'[2]1516 Exp_Rev Access'!$F$7:$FS$310,108,FALSE))</f>
        <v>0</v>
      </c>
      <c r="DZ398" s="90">
        <f>IF(ISNA(VLOOKUP($B398,'[2]1516 Exp_Rev Access'!$F$7:$FS$310,109,FALSE)),"",VLOOKUP($B398,'[2]1516 Exp_Rev Access'!$F$7:$FS$310,109,FALSE))</f>
        <v>0</v>
      </c>
      <c r="EA398" s="90">
        <f>IF(ISNA(VLOOKUP($B398,'[2]1516 Exp_Rev Access'!$F$7:$FS$310,110,FALSE)),"",VLOOKUP($B398,'[2]1516 Exp_Rev Access'!$F$7:$FS$310,110,FALSE))</f>
        <v>0</v>
      </c>
      <c r="EB398" s="90">
        <f>IF(ISNA(VLOOKUP($B398,'[2]1516 Exp_Rev Access'!$F$7:$FS$310,111,FALSE)),"",VLOOKUP($B398,'[2]1516 Exp_Rev Access'!$F$7:$FS$310,111,FALSE))</f>
        <v>0</v>
      </c>
      <c r="EC398" s="90">
        <f>IF(ISNA(VLOOKUP($B398,'[2]1516 Exp_Rev Access'!$F$7:$FS$310,112,FALSE)),"",VLOOKUP($B398,'[2]1516 Exp_Rev Access'!$F$7:$FS$310,112,FALSE))</f>
        <v>0</v>
      </c>
      <c r="ED398" s="90">
        <f>IF(ISNA(VLOOKUP($B398,'[2]1516 Exp_Rev Access'!$F$7:$FS$310,113,FALSE)),"",VLOOKUP($B398,'[2]1516 Exp_Rev Access'!$F$7:$FS$310,113,FALSE))</f>
        <v>0</v>
      </c>
      <c r="EE398" s="90">
        <f>IF(ISNA(VLOOKUP($B398,'[2]1516 Exp_Rev Access'!$F$7:$FS$310,114,FALSE)),"",VLOOKUP($B398,'[2]1516 Exp_Rev Access'!$F$7:$FS$310,114,FALSE))</f>
        <v>0</v>
      </c>
      <c r="EF398" s="90">
        <f>IF(ISNA(VLOOKUP($B398,'[2]1516 Exp_Rev Access'!$F$7:$FS$310,115,FALSE)),"",VLOOKUP($B398,'[2]1516 Exp_Rev Access'!$F$7:$FS$310,115,FALSE))</f>
        <v>0</v>
      </c>
      <c r="EG398" s="90">
        <f>IF(ISNA(VLOOKUP($B398,'[2]1516 Exp_Rev Access'!$F$7:$FS$310,116,FALSE)),"",VLOOKUP($B398,'[2]1516 Exp_Rev Access'!$F$7:$FS$310,116,FALSE))</f>
        <v>0</v>
      </c>
      <c r="EH398" s="90">
        <f>IF(ISNA(VLOOKUP($B398,'[2]1516 Exp_Rev Access'!$F$7:$FS$310,117,FALSE)),"",VLOOKUP($B398,'[2]1516 Exp_Rev Access'!$F$7:$FS$310,117,FALSE))</f>
        <v>0</v>
      </c>
      <c r="EI398" s="90">
        <f>IF(ISNA(VLOOKUP($B398,'[2]1516 Exp_Rev Access'!$F$7:$FS$310,118,FALSE)),"",VLOOKUP($B398,'[2]1516 Exp_Rev Access'!$F$7:$FS$310,118,FALSE))</f>
        <v>0</v>
      </c>
      <c r="EJ398" s="90">
        <f>IF(ISNA(VLOOKUP($B398,'[2]1516 Exp_Rev Access'!$F$7:$FS$310,119,FALSE)),"",VLOOKUP($B398,'[2]1516 Exp_Rev Access'!$F$7:$FS$310,119,FALSE))</f>
        <v>0</v>
      </c>
      <c r="EK398" s="90">
        <f>IF(ISNA(VLOOKUP($B398,'[2]1516 Exp_Rev Access'!$F$7:$FS$310,120,FALSE)),"",VLOOKUP($B398,'[2]1516 Exp_Rev Access'!$F$7:$FS$310,120,FALSE))</f>
        <v>0</v>
      </c>
      <c r="EL398" s="90">
        <f>IF(ISNA(VLOOKUP($B398,'[2]1516 Exp_Rev Access'!$F$7:$FS$310,121,FALSE)),"",VLOOKUP($B398,'[2]1516 Exp_Rev Access'!$F$7:$FS$310,121,FALSE))</f>
        <v>0</v>
      </c>
      <c r="EM398" s="90">
        <f>IF(ISNA(VLOOKUP($B398,'[2]1516 Exp_Rev Access'!$F$7:$FS$310,122,FALSE)),"",VLOOKUP($B398,'[2]1516 Exp_Rev Access'!$F$7:$FS$310,122,FALSE))</f>
        <v>0</v>
      </c>
      <c r="EN398" s="90">
        <f>IF(ISNA(VLOOKUP($B398,'[2]1516 Exp_Rev Access'!$F$7:$FS$310,123,FALSE)),"",VLOOKUP($B398,'[2]1516 Exp_Rev Access'!$F$7:$FS$310,123,FALSE))</f>
        <v>0</v>
      </c>
      <c r="EO398" s="90">
        <f>IF(ISNA(VLOOKUP($B398,'[2]1516 Exp_Rev Access'!$F$7:$FS$310,124,FALSE)),"",VLOOKUP($B398,'[2]1516 Exp_Rev Access'!$F$7:$FS$310,124,FALSE))</f>
        <v>0</v>
      </c>
      <c r="EP398" s="90">
        <f>IF(ISNA(VLOOKUP($B398,'[2]1516 Exp_Rev Access'!$F$7:$FS$310,125,FALSE)),"",VLOOKUP($B398,'[2]1516 Exp_Rev Access'!$F$7:$FS$310,125,FALSE))</f>
        <v>0</v>
      </c>
      <c r="EQ398" s="90">
        <f>IF(ISNA(VLOOKUP($B398,'[2]1516 Exp_Rev Access'!$F$7:$FS$310,126,FALSE)),"",VLOOKUP($B398,'[2]1516 Exp_Rev Access'!$F$7:$FS$310,126,FALSE))</f>
        <v>0</v>
      </c>
      <c r="ER398" s="90">
        <f>IF(ISNA(VLOOKUP($B398,'[2]1516 Exp_Rev Access'!$F$7:$FS$310,127,FALSE)),"",VLOOKUP($B398,'[2]1516 Exp_Rev Access'!$F$7:$FS$310,127,FALSE))</f>
        <v>0</v>
      </c>
      <c r="ES398" s="90">
        <f>IF(ISNA(VLOOKUP($B398,'[2]1516 Exp_Rev Access'!$F$7:$FS$310,128,FALSE)),"",VLOOKUP($B398,'[2]1516 Exp_Rev Access'!$F$7:$FS$310,128,FALSE))</f>
        <v>0</v>
      </c>
      <c r="ET398" s="90">
        <f>IF(ISNA(VLOOKUP($B398,'[2]1516 Exp_Rev Access'!$F$7:$FS$310,129,FALSE)),"",VLOOKUP($B398,'[2]1516 Exp_Rev Access'!$F$7:$FS$310,129,FALSE))</f>
        <v>0</v>
      </c>
      <c r="EU398" s="90">
        <f>IF(ISNA(VLOOKUP($B398,'[2]1516 Exp_Rev Access'!$F$7:$FS$310,130,FALSE)),"",VLOOKUP($B398,'[2]1516 Exp_Rev Access'!$F$7:$FS$310,130,FALSE))</f>
        <v>0</v>
      </c>
      <c r="EV398" s="90">
        <f>IF(ISNA(VLOOKUP($B398,'[2]1516 Exp_Rev Access'!$F$7:$FS$310,131,FALSE)),"",VLOOKUP($B398,'[2]1516 Exp_Rev Access'!$F$7:$FS$310,131,FALSE))</f>
        <v>0</v>
      </c>
      <c r="EW398" s="90">
        <f>IF(ISNA(VLOOKUP($B398,'[2]1516 Exp_Rev Access'!$F$7:$FS$310,132,FALSE)),"",VLOOKUP($B398,'[2]1516 Exp_Rev Access'!$F$7:$FS$310,132,FALSE))</f>
        <v>0</v>
      </c>
      <c r="EX398" s="90">
        <f>IF(ISNA(VLOOKUP($B398,'[2]1516 Exp_Rev Access'!$F$7:$FS$310,133,FALSE)),"",VLOOKUP($B398,'[2]1516 Exp_Rev Access'!$F$7:$FS$310,133,FALSE))</f>
        <v>0</v>
      </c>
      <c r="EY398" s="90">
        <f>IF(ISNA(VLOOKUP($B398,'[2]1516 Exp_Rev Access'!$F$7:$FS$310,134,FALSE)),"",VLOOKUP($B398,'[2]1516 Exp_Rev Access'!$F$7:$FS$310,134,FALSE))</f>
        <v>0</v>
      </c>
      <c r="EZ398" s="90">
        <f>IF(ISNA(VLOOKUP($B398,'[2]1516 Exp_Rev Access'!$F$7:$FS$310,135,FALSE)),"",VLOOKUP($B398,'[2]1516 Exp_Rev Access'!$F$7:$FS$310,135,FALSE))</f>
        <v>0</v>
      </c>
      <c r="FA398" s="90">
        <f>IF(ISNA(VLOOKUP($B398,'[2]1516 Exp_Rev Access'!$F$7:$FS$310,136,FALSE)),"",VLOOKUP($B398,'[2]1516 Exp_Rev Access'!$F$7:$FS$310,136,FALSE))</f>
        <v>0</v>
      </c>
      <c r="FB398" s="90">
        <f>IF(ISNA(VLOOKUP($B398,'[2]1516 Exp_Rev Access'!$F$7:$FS$310,137,FALSE)),"",VLOOKUP($B398,'[2]1516 Exp_Rev Access'!$F$7:$FS$310,137,FALSE))</f>
        <v>0</v>
      </c>
      <c r="FC398" s="90">
        <f>IF(ISNA(VLOOKUP($B398,'[2]1516 Exp_Rev Access'!$F$7:$FS$310,138,FALSE)),"",VLOOKUP($B398,'[2]1516 Exp_Rev Access'!$F$7:$FS$310,138,FALSE))</f>
        <v>0</v>
      </c>
      <c r="FD398" s="90">
        <f>IF(ISNA(VLOOKUP($B398,'[2]1516 Exp_Rev Access'!$F$7:$FS$310,139,FALSE)),"",VLOOKUP($B398,'[2]1516 Exp_Rev Access'!$F$7:$FS$310,139,FALSE))</f>
        <v>0</v>
      </c>
      <c r="FE398" s="90">
        <f>IF(ISNA(VLOOKUP($B398,'[2]1516 Exp_Rev Access'!$F$7:$FS$310,140,FALSE)),"",VLOOKUP($B398,'[2]1516 Exp_Rev Access'!$F$7:$FS$310,140,FALSE))</f>
        <v>0</v>
      </c>
      <c r="FF398" s="90">
        <f>IF(ISNA(VLOOKUP($B398,'[2]1516 Exp_Rev Access'!$F$7:$FS$310,141,FALSE)),"",VLOOKUP($B398,'[2]1516 Exp_Rev Access'!$F$7:$FS$310,141,FALSE))</f>
        <v>0</v>
      </c>
      <c r="FG398" s="90">
        <f>IF(ISNA(VLOOKUP($B398,'[2]1516 Exp_Rev Access'!$F$7:$FS$310,142,FALSE)),"",VLOOKUP($B398,'[2]1516 Exp_Rev Access'!$F$7:$FS$310,142,FALSE))</f>
        <v>0</v>
      </c>
      <c r="FH398" s="90">
        <f>IF(ISNA(VLOOKUP($B398,'[2]1516 Exp_Rev Access'!$F$7:$FS$310,143,FALSE)),"",VLOOKUP($B398,'[2]1516 Exp_Rev Access'!$F$7:$FS$310,143,FALSE))</f>
        <v>0</v>
      </c>
      <c r="FI398" s="90">
        <f>IF(ISNA(VLOOKUP($B398,'[2]1516 Exp_Rev Access'!$F$7:$FS$310,144,FALSE)),"",VLOOKUP($B398,'[2]1516 Exp_Rev Access'!$F$7:$FS$310,144,FALSE))</f>
        <v>0</v>
      </c>
      <c r="FJ398" s="90">
        <f>IF(ISNA(VLOOKUP($B398,'[2]1516 Exp_Rev Access'!$F$7:$FS$310,145,FALSE)),"",VLOOKUP($B398,'[2]1516 Exp_Rev Access'!$F$7:$FS$310,145,FALSE))</f>
        <v>0</v>
      </c>
      <c r="FK398" s="90">
        <f>IF(ISNA(VLOOKUP($B398,'[2]1516 Exp_Rev Access'!$F$7:$FS$310,146,FALSE)),"",VLOOKUP($B398,'[2]1516 Exp_Rev Access'!$F$7:$FS$310,146,FALSE))</f>
        <v>0</v>
      </c>
      <c r="FL398" s="90">
        <f>IF(ISNA(VLOOKUP($B398,'[2]1516 Exp_Rev Access'!$F$7:$FS$310,1147,FALSE)),"",VLOOKUP($B398,'[2]1516 Exp_Rev Access'!$F$7:$FS$310,147,FALSE))</f>
        <v>0</v>
      </c>
      <c r="FM398" s="90">
        <f>IF(ISNA(VLOOKUP($B398,'[2]1516 Exp_Rev Access'!$F$7:$FS$310,148,FALSE)),"",VLOOKUP($B398,'[2]1516 Exp_Rev Access'!$F$7:$FS$310,148,FALSE))</f>
        <v>0</v>
      </c>
      <c r="FN398" s="90">
        <f>IF(ISNA(VLOOKUP($B398,'[2]1516 Exp_Rev Access'!$F$7:$FS$310,149,FALSE)),"",VLOOKUP($B398,'[2]1516 Exp_Rev Access'!$F$7:$FS$310,149,FALSE))</f>
        <v>0</v>
      </c>
      <c r="FO398" s="90">
        <f>IF(ISNA(VLOOKUP($B398,'[2]1516 Exp_Rev Access'!$F$7:$FS$310,150,FALSE)),"",VLOOKUP($B398,'[2]1516 Exp_Rev Access'!$F$7:$FS$310,150,FALSE))</f>
        <v>0</v>
      </c>
      <c r="FP398" s="90">
        <f>IF(ISNA(VLOOKUP($B398,'[2]1516 Exp_Rev Access'!$F$7:$FS$310,151,FALSE)),"",VLOOKUP($B398,'[2]1516 Exp_Rev Access'!$F$7:$FS$310,151,FALSE))</f>
        <v>0</v>
      </c>
      <c r="FQ398" s="90">
        <f>IF(ISNA(VLOOKUP($B398,'[2]1516 Exp_Rev Access'!$F$7:$FS$310,152,FALSE)),"",VLOOKUP($B398,'[2]1516 Exp_Rev Access'!$F$7:$FS$310,152,FALSE))</f>
        <v>0</v>
      </c>
      <c r="FR398" s="90">
        <f>IF(ISNA(VLOOKUP($B398,'[2]1516 Exp_Rev Access'!$F$7:$FS$310,153,FALSE)),"",VLOOKUP($B398,'[2]1516 Exp_Rev Access'!$F$7:$FS$310,153,FALSE))</f>
        <v>3086.16</v>
      </c>
      <c r="FS398" s="53">
        <f t="shared" si="965"/>
        <v>80574.61</v>
      </c>
      <c r="FT398" s="92">
        <f t="shared" si="966"/>
        <v>2.8822917917484217E-2</v>
      </c>
      <c r="FU398" s="116">
        <f t="shared" si="967"/>
        <v>571.28906693136707</v>
      </c>
      <c r="FV398" s="90">
        <f>IF(ISNA(VLOOKUP($B398,'[2]1516 Exp_Rev Access'!$F$7:$FS$310,154,FALSE)),"",VLOOKUP($B398,'[2]1516 Exp_Rev Access'!$F$7:$FS$310,154,FALSE))</f>
        <v>0</v>
      </c>
      <c r="FW398" s="90">
        <f>IF(ISNA(VLOOKUP($B398,'[2]1516 Exp_Rev Access'!$F$7:$FS$310,155,FALSE)),"",VLOOKUP($B398,'[2]1516 Exp_Rev Access'!$F$7:$FS$310,155,FALSE))</f>
        <v>0</v>
      </c>
      <c r="FX398" s="90">
        <f>IF(ISNA(VLOOKUP($B398,'[2]1516 Exp_Rev Access'!$F$7:$FS$310,156,FALSE)),"",VLOOKUP($B398,'[2]1516 Exp_Rev Access'!$F$7:$FS$310,156,FALSE))</f>
        <v>0</v>
      </c>
      <c r="FY398" s="90">
        <f>IF(ISNA(VLOOKUP($B398,'[2]1516 Exp_Rev Access'!$F$7:$FS$310,157,FALSE)),"",VLOOKUP($B398,'[2]1516 Exp_Rev Access'!$F$7:$FS$310,157,FALSE))</f>
        <v>0</v>
      </c>
      <c r="FZ398" s="90">
        <f>IF(ISNA(VLOOKUP($B398,'[2]1516 Exp_Rev Access'!$F$7:$FS$310,158,FALSE)),"",VLOOKUP($B398,'[2]1516 Exp_Rev Access'!$F$7:$FS$310,158,FALSE))</f>
        <v>0</v>
      </c>
      <c r="GA398" s="90">
        <f>IF(ISNA(VLOOKUP($B398,'[2]1516 Exp_Rev Access'!$F$7:$FS$310,159,FALSE)),"",VLOOKUP($B398,'[2]1516 Exp_Rev Access'!$F$7:$FS$310,159,FALSE))</f>
        <v>0</v>
      </c>
      <c r="GB398" s="90">
        <f>IF(ISNA(VLOOKUP($B398,'[2]1516 Exp_Rev Access'!$F$7:$FS$310,160,FALSE)),"",VLOOKUP($B398,'[2]1516 Exp_Rev Access'!$F$7:$FS$310,160,FALSE))</f>
        <v>0</v>
      </c>
      <c r="GC398" s="90">
        <f>IF(ISNA(VLOOKUP($B398,'[2]1516 Exp_Rev Access'!$F$7:$FS$310,161,FALSE)),"",VLOOKUP($B398,'[2]1516 Exp_Rev Access'!$F$7:$FS$310,161,FALSE))</f>
        <v>0</v>
      </c>
      <c r="GD398" s="90">
        <f>IF(ISNA(VLOOKUP($B398,'[2]1516 Exp_Rev Access'!$F$7:$FS$310,162,FALSE)),"",VLOOKUP($B398,'[2]1516 Exp_Rev Access'!$F$7:$FS$310,162,FALSE))</f>
        <v>0</v>
      </c>
      <c r="GE398" s="90">
        <f>IF(ISNA(VLOOKUP($B398,'[2]1516 Exp_Rev Access'!$F$7:$FS$310,163,FALSE)),"",VLOOKUP($B398,'[2]1516 Exp_Rev Access'!$F$7:$FS$310,163,FALSE))</f>
        <v>0</v>
      </c>
      <c r="GF398" s="90">
        <f>IF(ISNA(VLOOKUP($B398,'[2]1516 Exp_Rev Access'!$F$7:$FS$310,164,FALSE)),"",VLOOKUP($B398,'[2]1516 Exp_Rev Access'!$F$7:$FS$310,164,FALSE))</f>
        <v>0</v>
      </c>
      <c r="GG398" s="90">
        <f>IF(ISNA(VLOOKUP($B398,'[2]1516 Exp_Rev Access'!$F$7:$FS$310,165,FALSE)),"",VLOOKUP($B398,'[2]1516 Exp_Rev Access'!$F$7:$FS$310,165,FALSE))</f>
        <v>0</v>
      </c>
      <c r="GH398" s="90">
        <f>IF(ISNA(VLOOKUP($B398,'[2]1516 Exp_Rev Access'!$F$7:$FS$310,166,FALSE)),"",VLOOKUP($B398,'[2]1516 Exp_Rev Access'!$F$7:$FS$310,166,FALSE))</f>
        <v>0</v>
      </c>
      <c r="GI398" s="90">
        <f>IF(ISNA(VLOOKUP($B398,'[2]1516 Exp_Rev Access'!$F$7:$FS$310,167,FALSE)),"",VLOOKUP($B398,'[2]1516 Exp_Rev Access'!$F$7:$FS$310,167,FALSE))</f>
        <v>0</v>
      </c>
      <c r="GJ398" s="90">
        <f>IF(ISNA(VLOOKUP($B398,'[2]1516 Exp_Rev Access'!$F$7:$FS$310,168,FALSE)),"",VLOOKUP($B398,'[2]1516 Exp_Rev Access'!$F$7:$FS$310,168,FALSE))</f>
        <v>0</v>
      </c>
      <c r="GK398" s="90">
        <f>IF(ISNA(VLOOKUP($B398,'[2]1516 Exp_Rev Access'!$F$7:$FS$310,169,FALSE)),"",VLOOKUP($B398,'[2]1516 Exp_Rev Access'!$F$7:$FS$310,169,FALSE))</f>
        <v>0</v>
      </c>
      <c r="GL398" s="90">
        <f>IF(ISNA(VLOOKUP($B398,'[2]1516 Exp_Rev Access'!$F$7:$FS$310,170,FALSE)),"",VLOOKUP($B398,'[2]1516 Exp_Rev Access'!$F$7:$FS$310,170,FALSE))</f>
        <v>288.33</v>
      </c>
      <c r="GM398" s="90">
        <f>IF(ISNA(VLOOKUP($B398,'[2]1516 Exp_Rev Access'!$F$7:$FT$310,171,FALSE)),"",VLOOKUP($B398,'[2]1516 Exp_Rev Access'!$F$7:$FT$310,171,FALSE))</f>
        <v>0</v>
      </c>
      <c r="GN398" s="90">
        <f>IF(ISNA(VLOOKUP($B398,'[2]1516 Exp_Rev Access'!$F$7:$FU$310,172,FALSE)),"",VLOOKUP($B398,'[2]1516 Exp_Rev Access'!$F$7:$FU$310,172,FALSE))</f>
        <v>0</v>
      </c>
      <c r="GO398" s="90">
        <f>IF(ISNA(VLOOKUP($B398,'[2]1516 Exp_Rev Access'!$F$7:$FV$310,173,FALSE)),"",VLOOKUP($B398,'[2]1516 Exp_Rev Access'!$F$7:$FV$310,173,FALSE))</f>
        <v>0</v>
      </c>
      <c r="GP398" s="90">
        <f>IF(ISNA(VLOOKUP($B398,'[2]1516 Exp_Rev Access'!$F$7:$GA$310,174,FALSE)),"",VLOOKUP($B398,'[2]1516 Exp_Rev Access'!$F$7:$GA$310,174,FALSE))</f>
        <v>0</v>
      </c>
      <c r="GQ398" s="90">
        <f>IF(ISNA(VLOOKUP($B398,'[2]1516 Exp_Rev Access'!$F$7:$GA$310,175,FALSE)),"",VLOOKUP($B398,'[2]1516 Exp_Rev Access'!$F$7:$GA$310,175,FALSE))</f>
        <v>412</v>
      </c>
      <c r="GR398" s="90">
        <f>IF(ISNA(VLOOKUP($B398,'[2]1516 Exp_Rev Access'!$F$7:$GA$310,176,FALSE)),"",VLOOKUP($B398,'[2]1516 Exp_Rev Access'!$F$7:$GA$310,176,FALSE))</f>
        <v>0</v>
      </c>
      <c r="GS398" s="90">
        <f>IF(ISNA(VLOOKUP($B398,'[2]1516 Exp_Rev Access'!$F$7:$GA$310,177,FALSE)),"",VLOOKUP($B398,'[2]1516 Exp_Rev Access'!$F$7:$GA$310,177,FALSE))</f>
        <v>0</v>
      </c>
      <c r="GT398" s="90">
        <f>IF(ISNA(VLOOKUP($B398,'[2]1516 Exp_Rev Access'!$F$7:$GA$310,178,FALSE)),"",VLOOKUP($B398,'[2]1516 Exp_Rev Access'!$F$7:$GA$310,178,FALSE))</f>
        <v>0</v>
      </c>
      <c r="GU398" s="53">
        <f t="shared" si="968"/>
        <v>700.32999999999993</v>
      </c>
      <c r="GV398" s="92">
        <f t="shared" si="970"/>
        <v>2.5052003484908857E-4</v>
      </c>
      <c r="GW398" s="114">
        <f t="shared" si="969"/>
        <v>4.9654707884288145</v>
      </c>
      <c r="HE398" s="97"/>
      <c r="HF398" s="97"/>
      <c r="HG398" s="97"/>
      <c r="HH398" s="97"/>
      <c r="HI398" s="97"/>
      <c r="HJ398" s="97"/>
      <c r="HK398" s="97"/>
      <c r="HL398" s="97"/>
      <c r="HM398" s="97"/>
      <c r="HN398" s="97"/>
    </row>
    <row r="399" spans="1:222" x14ac:dyDescent="0.2">
      <c r="B399" s="87" t="s">
        <v>771</v>
      </c>
      <c r="C399" s="87" t="s">
        <v>772</v>
      </c>
      <c r="D399" s="88">
        <f>IF(ISNA(VLOOKUP($B399,'[2]1516 enrollment_Rev_Exp by size'!$A$6:$C$325,3,FALSE)),"",VLOOKUP($B399,'[2]1516 enrollment_Rev_Exp by size'!$A$6:$C$325,3,FALSE))</f>
        <v>84.75</v>
      </c>
      <c r="E399" s="89">
        <v>2409918.21</v>
      </c>
      <c r="F399" s="67">
        <f t="shared" si="949"/>
        <v>2409918.21</v>
      </c>
      <c r="G399" s="67">
        <f t="shared" si="950"/>
        <v>0</v>
      </c>
      <c r="H399" s="90">
        <f>IF(ISNA(VLOOKUP($B399,'[2]1516 Exp_Rev Access'!$F$7:$FS$310,2,FALSE)),"",VLOOKUP($B399,'[2]1516 Exp_Rev Access'!$F$7:$FS$310,2,FALSE))</f>
        <v>332894.02</v>
      </c>
      <c r="I399" s="90">
        <f>IF(ISNA(VLOOKUP($B399,'[2]1516 Exp_Rev Access'!$F$7:$FS$310,3,FALSE)),"",VLOOKUP($B399,'[2]1516 Exp_Rev Access'!$F$7:$FS$310,3,FALSE))</f>
        <v>0</v>
      </c>
      <c r="J399" s="90">
        <f>IF(ISNA(VLOOKUP($B399,'[2]1516 Exp_Rev Access'!$F$7:$FS$310,4,FALSE)),"",VLOOKUP($B399,'[2]1516 Exp_Rev Access'!$F$7:$FS$310,4,FALSE))</f>
        <v>0</v>
      </c>
      <c r="K399" s="90">
        <f>IF(ISNA(VLOOKUP($B399,'[2]1516 Exp_Rev Access'!$F$7:$FS$310,5,FALSE)),"-",VLOOKUP($B399,'[2]1516 Exp_Rev Access'!$F$7:$FS$310,5,FALSE))</f>
        <v>0</v>
      </c>
      <c r="L399" s="90">
        <f>IF(ISNA(VLOOKUP($B399,'[2]1516 Exp_Rev Access'!$F$7:$FS$310,6,FALSE)),"",VLOOKUP($B399,'[2]1516 Exp_Rev Access'!$F$7:$FS$310,6,FALSE))</f>
        <v>0</v>
      </c>
      <c r="M399" s="90">
        <f>IF(ISNA(VLOOKUP($B399,'[2]1516 Exp_Rev Access'!$F$7:$FS$310,7,FALSE)),"",VLOOKUP($B399,'[2]1516 Exp_Rev Access'!$F$7:$FS$310,7,FALSE))</f>
        <v>0</v>
      </c>
      <c r="N399" s="53">
        <f t="shared" si="951"/>
        <v>332894.02</v>
      </c>
      <c r="O399" s="91">
        <f t="shared" si="952"/>
        <v>0.13813498674712285</v>
      </c>
      <c r="P399" s="53">
        <f t="shared" si="953"/>
        <v>3927.9530383480828</v>
      </c>
      <c r="Q399" s="90">
        <f>IF(ISNA(VLOOKUP($B399,'[2]1516 Exp_Rev Access'!$F$7:$FS$310,8,FALSE)),"",VLOOKUP($B399,'[2]1516 Exp_Rev Access'!$F$7:$FS$310,8,FALSE))</f>
        <v>3125.42</v>
      </c>
      <c r="R399" s="90">
        <f>IF(ISNA(VLOOKUP($B399,'[2]1516 Exp_Rev Access'!$F$7:$FS$310,9,FALSE)),"",VLOOKUP($B399,'[2]1516 Exp_Rev Access'!$F$7:$FS$310,9,FALSE))</f>
        <v>0</v>
      </c>
      <c r="S399" s="90">
        <f>IF(ISNA(VLOOKUP($B399,'[2]1516 Exp_Rev Access'!$F$7:$FS$310,10,FALSE)),"",VLOOKUP($B399,'[2]1516 Exp_Rev Access'!$F$7:$FS$310,10,FALSE))</f>
        <v>0</v>
      </c>
      <c r="T399" s="90">
        <f>IF(ISNA(VLOOKUP($B399,'[2]1516 Exp_Rev Access'!$F$7:$FS$310,11,FALSE)),"",VLOOKUP($B399,'[2]1516 Exp_Rev Access'!$F$7:$FS$310,11,FALSE))</f>
        <v>0</v>
      </c>
      <c r="U399" s="90">
        <f>IF(ISNA(VLOOKUP($B399,'[2]1516 Exp_Rev Access'!$F$7:$FS$310,12,FALSE)),"",VLOOKUP($B399,'[2]1516 Exp_Rev Access'!$F$7:$FS$310,12,FALSE))</f>
        <v>0</v>
      </c>
      <c r="V399" s="90">
        <f>IF(ISNA(VLOOKUP($B399,'[2]1516 Exp_Rev Access'!$F$7:$FS$310,13,FALSE)),"",VLOOKUP($B399,'[2]1516 Exp_Rev Access'!$F$7:$FS$310,13,FALSE))</f>
        <v>0</v>
      </c>
      <c r="W399" s="90">
        <f>IF(ISNA(VLOOKUP($B399,'[2]1516 Exp_Rev Access'!$F$7:$FS$310,14,FALSE)),"",VLOOKUP($B399,'[2]1516 Exp_Rev Access'!$F$7:$FS$310,14,FALSE))</f>
        <v>0</v>
      </c>
      <c r="X399" s="90">
        <f>IF(ISNA(VLOOKUP($B399,'[2]1516 Exp_Rev Access'!$F$7:$FS$310,15,FALSE)),"",VLOOKUP($B399,'[2]1516 Exp_Rev Access'!$F$7:$FS$310,15,FALSE))</f>
        <v>0</v>
      </c>
      <c r="Y399" s="90">
        <f>IF(ISNA(VLOOKUP($B399,'[2]1516 Exp_Rev Access'!$F$7:$FS$310,16,FALSE)),"",VLOOKUP($B399,'[2]1516 Exp_Rev Access'!$F$7:$FS$310,16,FALSE))</f>
        <v>0</v>
      </c>
      <c r="Z399" s="90">
        <f>IF(ISNA(VLOOKUP($B399,'[2]1516 Exp_Rev Access'!$F$7:$FS$310,17,FALSE)),"",VLOOKUP($B399,'[2]1516 Exp_Rev Access'!$F$7:$FS$310,17,FALSE))</f>
        <v>0</v>
      </c>
      <c r="AA399" s="90">
        <f>IF(ISNA(VLOOKUP($B399,'[2]1516 Exp_Rev Access'!$F$7:$FS$310,18,FALSE)),"",VLOOKUP($B399,'[2]1516 Exp_Rev Access'!$F$7:$FS$310,18,FALSE))</f>
        <v>0</v>
      </c>
      <c r="AB399" s="90">
        <f>IF(ISNA(VLOOKUP($B399,'[2]1516 Exp_Rev Access'!$F$7:$FS$310,19,FALSE)),"",VLOOKUP($B399,'[2]1516 Exp_Rev Access'!$F$7:$FS$310,19,FALSE))</f>
        <v>0</v>
      </c>
      <c r="AC399" s="90">
        <f>IF(ISNA(VLOOKUP($B399,'[2]1516 Exp_Rev Access'!$F$7:$FS$310,20,FALSE)),"",VLOOKUP($B399,'[2]1516 Exp_Rev Access'!$F$7:$FS$310,20,FALSE))</f>
        <v>0</v>
      </c>
      <c r="AD399" s="90">
        <f>IF(ISNA(VLOOKUP($B399,'[2]1516 Exp_Rev Access'!$F$7:$FS$310,21,FALSE)),"",VLOOKUP($B399,'[2]1516 Exp_Rev Access'!$F$7:$FS$310,21,FALSE))</f>
        <v>15403.41</v>
      </c>
      <c r="AE399" s="90">
        <f>IF(ISNA(VLOOKUP($B399,'[2]1516 Exp_Rev Access'!$F$7:$FS$310,22,FALSE)),"",VLOOKUP($B399,'[2]1516 Exp_Rev Access'!$F$7:$FS$310,22,FALSE))</f>
        <v>2262.6</v>
      </c>
      <c r="AF399" s="90">
        <f>IF(ISNA(VLOOKUP($B399,'[2]1516 Exp_Rev Access'!$F$7:$FS$310,23,FALSE)),"",VLOOKUP($B399,'[2]1516 Exp_Rev Access'!$F$7:$FS$310,23,FALSE))</f>
        <v>0</v>
      </c>
      <c r="AG399" s="90">
        <f>IF(ISNA(VLOOKUP($B399,'[2]1516 Exp_Rev Access'!$F$7:$FS$310,24,FALSE)),"",VLOOKUP($B399,'[2]1516 Exp_Rev Access'!$F$7:$FS$310,24,FALSE))</f>
        <v>3600</v>
      </c>
      <c r="AH399" s="90">
        <f>IF(ISNA(VLOOKUP($B399,'[2]1516 Exp_Rev Access'!$F$7:$FS$310,25,FALSE)),"",VLOOKUP($B399,'[2]1516 Exp_Rev Access'!$F$7:$FS$310,25,FALSE))</f>
        <v>181.94</v>
      </c>
      <c r="AI399" s="90">
        <f>IF(ISNA(VLOOKUP($B399,'[2]1516 Exp_Rev Access'!$F$7:$FS$310,26,FALSE)),"",VLOOKUP($B399,'[2]1516 Exp_Rev Access'!$F$7:$FS$310,26,FALSE))</f>
        <v>0</v>
      </c>
      <c r="AJ399" s="90">
        <f>IF(ISNA(VLOOKUP($B399,'[2]1516 Exp_Rev Access'!$F$7:$FS$310,27,FALSE)),"",VLOOKUP($B399,'[2]1516 Exp_Rev Access'!$F$7:$FS$310,27,FALSE))</f>
        <v>4458.82</v>
      </c>
      <c r="AK399" s="90">
        <f>IF(ISNA(VLOOKUP($B399,'[2]1516 Exp_Rev Access'!$F$7:$FS$310,28,FALSE)),"",VLOOKUP($B399,'[2]1516 Exp_Rev Access'!$F$7:$FS$310,28,FALSE))</f>
        <v>0</v>
      </c>
      <c r="AL399" s="90">
        <f>IF(ISNA(VLOOKUP($B399,'[2]1516 Exp_Rev Access'!$F$7:$FS$310,29,FALSE)),"",VLOOKUP($B399,'[2]1516 Exp_Rev Access'!$F$7:$FS$310,29,FALSE))</f>
        <v>9559.43</v>
      </c>
      <c r="AM399" s="53">
        <f t="shared" si="954"/>
        <v>38591.619999999995</v>
      </c>
      <c r="AN399" s="92">
        <f t="shared" si="955"/>
        <v>1.6013663799818334E-2</v>
      </c>
      <c r="AO399" s="68">
        <f t="shared" si="956"/>
        <v>455.3583480825958</v>
      </c>
      <c r="AP399" s="90">
        <f>IF(ISNA(VLOOKUP($B399,'[2]1516 Exp_Rev Access'!$F$7:$FS$310,30,FALSE)),"",VLOOKUP($B399,'[2]1516 Exp_Rev Access'!$F$7:$FS$310,30,FALSE))</f>
        <v>1502956.06</v>
      </c>
      <c r="AQ399" s="90">
        <f>IF(ISNA(VLOOKUP($B399,'[2]1516 Exp_Rev Access'!$F$7:$FS$310,31,FALSE)),"",VLOOKUP($B399,'[2]1516 Exp_Rev Access'!$F$7:$FS$310,31,FALSE))</f>
        <v>3724.23</v>
      </c>
      <c r="AR399" s="90">
        <f>IF(ISNA(VLOOKUP($B399,'[2]1516 Exp_Rev Access'!$F$7:$FS$310,32,FALSE)),"",VLOOKUP($B399,'[2]1516 Exp_Rev Access'!$F$7:$FS$310,32,FALSE))</f>
        <v>135556.44</v>
      </c>
      <c r="AS399" s="90">
        <f>IF(ISNA(VLOOKUP($B399,'[2]1516 Exp_Rev Access'!$F$7:$FS$310,33,FALSE)),"",VLOOKUP($B399,'[2]1516 Exp_Rev Access'!$F$7:$FS$310,33,FALSE))</f>
        <v>0</v>
      </c>
      <c r="AT399" s="90">
        <f>IF(ISNA(VLOOKUP($B399,'[2]1516 Exp_Rev Access'!$F$7:$FS$310,34,FALSE)),"",VLOOKUP($B399,'[2]1516 Exp_Rev Access'!$F$7:$FS$310,34,FALSE))</f>
        <v>0</v>
      </c>
      <c r="AU399" s="53">
        <f t="shared" si="957"/>
        <v>1642236.73</v>
      </c>
      <c r="AV399" s="93">
        <f t="shared" si="958"/>
        <v>0.68144915590309596</v>
      </c>
      <c r="AW399" s="53">
        <f t="shared" si="959"/>
        <v>19377.42454277286</v>
      </c>
      <c r="AX399" s="90">
        <f>IF(ISNA(VLOOKUP($B399,'[2]1516 Exp_Rev Access'!$F$7:$FS$310,35,FALSE)),"",VLOOKUP($B399,'[2]1516 Exp_Rev Access'!$F$7:$FS$310,35,FALSE))</f>
        <v>0</v>
      </c>
      <c r="AY399" s="90">
        <f>IF(ISNA(VLOOKUP($B399,'[2]1516 Exp_Rev Access'!$F$7:$FS$310,36,FALSE)),"",VLOOKUP($B399,'[2]1516 Exp_Rev Access'!$F$7:$FS$310,36,FALSE))</f>
        <v>42263.62</v>
      </c>
      <c r="AZ399" s="90">
        <f>IF(ISNA(VLOOKUP($B399,'[2]1516 Exp_Rev Access'!$F$7:$FS$310,37,FALSE)),"",VLOOKUP($B399,'[2]1516 Exp_Rev Access'!$F$7:$FS$310,37,FALSE))</f>
        <v>3197.1</v>
      </c>
      <c r="BA399" s="90">
        <f>IF(ISNA(VLOOKUP($B399,'[2]1516 Exp_Rev Access'!$F$7:$FS$310,38,FALSE)),"",VLOOKUP($B399,'[2]1516 Exp_Rev Access'!$F$7:$FS$310,38,FALSE))</f>
        <v>0</v>
      </c>
      <c r="BB399" s="90">
        <f>IF(ISNA(VLOOKUP($B399,'[2]1516 Exp_Rev Access'!$F$7:$FS$310,39,FALSE)),"",VLOOKUP($B399,'[2]1516 Exp_Rev Access'!$F$7:$FS$310,39,FALSE))</f>
        <v>0</v>
      </c>
      <c r="BC399" s="90">
        <f>IF(ISNA(VLOOKUP($B399,'[2]1516 Exp_Rev Access'!$F$7:$FS$310,40,FALSE)),"",VLOOKUP($B399,'[2]1516 Exp_Rev Access'!$F$7:$FS$310,40,FALSE))</f>
        <v>21738.7</v>
      </c>
      <c r="BD399" s="90">
        <f>IF(ISNA(VLOOKUP($B399,'[2]1516 Exp_Rev Access'!$F$7:$FS$310,41,FALSE)),"",VLOOKUP($B399,'[2]1516 Exp_Rev Access'!$F$7:$FS$310,41,FALSE))</f>
        <v>0</v>
      </c>
      <c r="BE399" s="90">
        <f>IF(ISNA(VLOOKUP($B399,'[2]1516 Exp_Rev Access'!$F$7:$FS$310,42,FALSE)),"",VLOOKUP($B399,'[2]1516 Exp_Rev Access'!$F$7:$FS$310,42,FALSE))</f>
        <v>13235.37</v>
      </c>
      <c r="BF399" s="90">
        <f>IF(ISNA(VLOOKUP($B399,'[2]1516 Exp_Rev Access'!$F$7:$FS$310,43,FALSE)),"",VLOOKUP($B399,'[2]1516 Exp_Rev Access'!$F$7:$FS$310,43,FALSE))</f>
        <v>0</v>
      </c>
      <c r="BG399" s="90">
        <f>IF(ISNA(VLOOKUP($B399,'[2]1516 Exp_Rev Access'!$F$7:$FS$310,44,FALSE)),"",VLOOKUP($B399,'[2]1516 Exp_Rev Access'!$F$7:$FS$310,44,FALSE))</f>
        <v>0</v>
      </c>
      <c r="BH399" s="90">
        <f>IF(ISNA(VLOOKUP($B399,'[2]1516 Exp_Rev Access'!$F$7:$FS$310,45,FALSE)),"",VLOOKUP($B399,'[2]1516 Exp_Rev Access'!$F$7:$FS$310,45,FALSE))</f>
        <v>68.03</v>
      </c>
      <c r="BI399" s="90">
        <f>IF(ISNA(VLOOKUP($B399,'[2]1516 Exp_Rev Access'!$F$7:$FS$310,46,FALSE)),"",VLOOKUP($B399,'[2]1516 Exp_Rev Access'!$F$7:$FS$310,46,FALSE))</f>
        <v>0</v>
      </c>
      <c r="BJ399" s="90">
        <f>IF(ISNA(VLOOKUP($B399,'[2]1516 Exp_Rev Access'!$F$7:$FS$310,47,FALSE)),"",VLOOKUP($B399,'[2]1516 Exp_Rev Access'!$F$7:$FS$310,47,FALSE))</f>
        <v>231.6</v>
      </c>
      <c r="BK399" s="90">
        <f>IF(ISNA(VLOOKUP($B399,'[2]1516 Exp_Rev Access'!$F$7:$FS$310,48,FALSE)),"",VLOOKUP($B399,'[2]1516 Exp_Rev Access'!$F$7:$FS$310,48,FALSE))</f>
        <v>199100.5</v>
      </c>
      <c r="BL399" s="90">
        <f>IF(ISNA(VLOOKUP($B399,'[2]1516 Exp_Rev Access'!$F$7:$FS$310,49,FALSE)),"",VLOOKUP($B399,'[2]1516 Exp_Rev Access'!$F$7:$FS$310,49,FALSE))</f>
        <v>0</v>
      </c>
      <c r="BM399" s="90">
        <f>IF(ISNA(VLOOKUP($B399,'[2]1516 Exp_Rev Access'!$F$7:$FS$310,50,FALSE)),"",VLOOKUP($B399,'[2]1516 Exp_Rev Access'!$F$7:$FS$310,50,FALSE))</f>
        <v>0</v>
      </c>
      <c r="BN399" s="90">
        <f>IF(ISNA(VLOOKUP($B399,'[2]1516 Exp_Rev Access'!$F$7:$FS$310,51,FALSE)),"",VLOOKUP($B399,'[2]1516 Exp_Rev Access'!$F$7:$FS$310,51,FALSE))</f>
        <v>0</v>
      </c>
      <c r="BO399" s="90">
        <f>IF(ISNA(VLOOKUP($B399,'[2]1516 Exp_Rev Access'!$F$7:$FS$310,52,FALSE)),"",VLOOKUP($B399,'[2]1516 Exp_Rev Access'!$F$7:$FS$310,52,FALSE))</f>
        <v>0</v>
      </c>
      <c r="BP399" s="90">
        <f>IF(ISNA(VLOOKUP($B399,'[2]1516 Exp_Rev Access'!$F$7:$FS$310,53,FALSE)),"",VLOOKUP($B399,'[2]1516 Exp_Rev Access'!$F$7:$FS$310,53,FALSE))</f>
        <v>0</v>
      </c>
      <c r="BQ399" s="90">
        <f>IF(ISNA(VLOOKUP($B399,'[2]1516 Exp_Rev Access'!$F$7:$FS$310,54,FALSE)),"",VLOOKUP($B399,'[2]1516 Exp_Rev Access'!$F$7:$FS$310,54,FALSE))</f>
        <v>0</v>
      </c>
      <c r="BR399" s="90">
        <f>IF(ISNA(VLOOKUP($B399,'[2]1516 Exp_Rev Access'!$F$7:$FS$310,55,FALSE)),"",VLOOKUP($B399,'[2]1516 Exp_Rev Access'!$F$7:$FS$310,55,FALSE))</f>
        <v>0</v>
      </c>
      <c r="BS399" s="90">
        <f>IF(ISNA(VLOOKUP($B399,'[2]1516 Exp_Rev Access'!$F$7:$FS$310,56,FALSE)),"",VLOOKUP($B399,'[2]1516 Exp_Rev Access'!$F$7:$FS$310,56,FALSE))</f>
        <v>0</v>
      </c>
      <c r="BT399" s="90">
        <f>IF(ISNA(VLOOKUP($B399,'[2]1516 Exp_Rev Access'!$F$7:$FS$310,57,FALSE)),"",VLOOKUP($B399,'[2]1516 Exp_Rev Access'!$F$7:$FS$310,57,FALSE))</f>
        <v>0</v>
      </c>
      <c r="BU399" s="90">
        <f>IF(ISNA(VLOOKUP($B399,'[2]1516 Exp_Rev Access'!$F$7:$FS$310,58,FALSE)),"",VLOOKUP($B399,'[2]1516 Exp_Rev Access'!$F$7:$FS$310,58,FALSE))</f>
        <v>0</v>
      </c>
      <c r="BV399" s="53">
        <f t="shared" si="960"/>
        <v>279834.92</v>
      </c>
      <c r="BW399" s="92">
        <f t="shared" si="961"/>
        <v>0.11611801547406042</v>
      </c>
      <c r="BX399" s="68">
        <f t="shared" si="962"/>
        <v>3301.8869616519173</v>
      </c>
      <c r="BY399" s="90">
        <f>IF(ISNA(VLOOKUP($B399,'[2]1516 Exp_Rev Access'!$F$7:$FS$310,59,FALSE)),"",VLOOKUP($B399,'[2]1516 Exp_Rev Access'!$F$7:$FS$310,59,FALSE))</f>
        <v>0</v>
      </c>
      <c r="BZ399" s="90">
        <f>IF(ISNA(VLOOKUP($B399,'[2]1516 Exp_Rev Access'!$F$7:$FS$310,60,FALSE)),"",VLOOKUP($B399,'[2]1516 Exp_Rev Access'!$F$7:$FS$310,60,FALSE))</f>
        <v>0</v>
      </c>
      <c r="CA399" s="90">
        <f>IF(ISNA(VLOOKUP($B399,'[2]1516 Exp_Rev Access'!$F$7:$FS$310,61,FALSE)),"",VLOOKUP($B399,'[2]1516 Exp_Rev Access'!$F$7:$FS$310,61,FALSE))</f>
        <v>0</v>
      </c>
      <c r="CB399" s="90">
        <f>IF(ISNA(VLOOKUP($B399,'[2]1516 Exp_Rev Access'!$F$7:$FS$310,62,FALSE)),"",VLOOKUP($B399,'[2]1516 Exp_Rev Access'!$F$7:$FS$310,62,FALSE))</f>
        <v>0</v>
      </c>
      <c r="CC399" s="90">
        <f>IF(ISNA(VLOOKUP($B399,'[2]1516 Exp_Rev Access'!$F$7:$FS$310,63,FALSE)),"",VLOOKUP($B399,'[2]1516 Exp_Rev Access'!$F$7:$FS$310,63,FALSE))</f>
        <v>0</v>
      </c>
      <c r="CD399" s="90">
        <f>IF(ISNA(VLOOKUP($B399,'[2]1516 Exp_Rev Access'!$F$7:$FS$310,64,FALSE)),"",VLOOKUP($B399,'[2]1516 Exp_Rev Access'!$F$7:$FS$310,64,FALSE))</f>
        <v>0</v>
      </c>
      <c r="CE399" s="53">
        <f t="shared" si="963"/>
        <v>0</v>
      </c>
      <c r="CF399" s="92"/>
      <c r="CG399" s="94">
        <f t="shared" si="971"/>
        <v>0</v>
      </c>
      <c r="CH399" s="90">
        <f>IF(ISNA(VLOOKUP($B399,'[2]1516 Exp_Rev Access'!$F$7:$FS$310,65,FALSE)),"",VLOOKUP($B399,'[2]1516 Exp_Rev Access'!$F$7:$FS$310,65,FALSE))</f>
        <v>0</v>
      </c>
      <c r="CI399" s="90">
        <f>IF(ISNA(VLOOKUP($B399,'[2]1516 Exp_Rev Access'!$F$7:$FS$310,66,FALSE)),"",VLOOKUP($B399,'[2]1516 Exp_Rev Access'!$F$7:$FS$310,66,FALSE))</f>
        <v>0</v>
      </c>
      <c r="CJ399" s="90">
        <f>IF(ISNA(VLOOKUP($B399,'[2]1516 Exp_Rev Access'!$F$7:$FS$310,67,FALSE)),"",VLOOKUP($B399,'[2]1516 Exp_Rev Access'!$F$7:$FS$310,67,FALSE))</f>
        <v>0</v>
      </c>
      <c r="CK399" s="90">
        <f>IF(ISNA(VLOOKUP($B399,'[2]1516 Exp_Rev Access'!$F$7:$FS$310,68,FALSE)),"",VLOOKUP($B399,'[2]1516 Exp_Rev Access'!$F$7:$FS$310,68,FALSE))</f>
        <v>0</v>
      </c>
      <c r="CL399" s="90">
        <f>IF(ISNA(VLOOKUP($B399,'[2]1516 Exp_Rev Access'!$F$7:$FS$310,69,FALSE)),"",VLOOKUP($B399,'[2]1516 Exp_Rev Access'!$F$7:$FS$310,69,FALSE))</f>
        <v>0</v>
      </c>
      <c r="CM399" s="90">
        <f>IF(ISNA(VLOOKUP($B399,'[2]1516 Exp_Rev Access'!$F$7:$FS$310,70,FALSE)),"",VLOOKUP($B399,'[2]1516 Exp_Rev Access'!$F$7:$FS$310,70,FALSE))</f>
        <v>0</v>
      </c>
      <c r="CN399" s="90">
        <f>IF(ISNA(VLOOKUP($B399,'[2]1516 Exp_Rev Access'!$F$7:$FS$310,71,FALSE)),"",VLOOKUP($B399,'[2]1516 Exp_Rev Access'!$F$7:$FS$310,71,FALSE))</f>
        <v>0</v>
      </c>
      <c r="CO399" s="90">
        <f>IF(ISNA(VLOOKUP($B399,'[2]1516 Exp_Rev Access'!$F$7:$FS$310,72,FALSE)),"",VLOOKUP($B399,'[2]1516 Exp_Rev Access'!$F$7:$FS$310,72,FALSE))</f>
        <v>0</v>
      </c>
      <c r="CP399" s="90">
        <f>IF(ISNA(VLOOKUP($B399,'[2]1516 Exp_Rev Access'!$F$7:$FS$310,73,FALSE)),"",VLOOKUP($B399,'[2]1516 Exp_Rev Access'!$F$7:$FS$310,73,FALSE))</f>
        <v>0</v>
      </c>
      <c r="CQ399" s="90">
        <f>IF(ISNA(VLOOKUP($B399,'[2]1516 Exp_Rev Access'!$F$7:$FS$310,74,FALSE)),"",VLOOKUP($B399,'[2]1516 Exp_Rev Access'!$F$7:$FS$310,74,FALSE))</f>
        <v>18634</v>
      </c>
      <c r="CR399" s="90">
        <f>IF(ISNA(VLOOKUP($B399,'[2]1516 Exp_Rev Access'!$F$7:$FS$310,75,FALSE)),"",VLOOKUP($B399,'[2]1516 Exp_Rev Access'!$F$7:$FS$310,75,FALSE))</f>
        <v>0</v>
      </c>
      <c r="CS399" s="90">
        <f>IF(ISNA(VLOOKUP($B399,'[2]1516 Exp_Rev Access'!$F$7:$FS$310,76,FALSE)),"",VLOOKUP($B399,'[2]1516 Exp_Rev Access'!$F$7:$FS$310,76,FALSE))</f>
        <v>0</v>
      </c>
      <c r="CT399" s="90">
        <f>IF(ISNA(VLOOKUP($B399,'[2]1516 Exp_Rev Access'!$F$7:$FS$310,77,FALSE)),"",VLOOKUP($B399,'[2]1516 Exp_Rev Access'!$F$7:$FS$310,77,FALSE))</f>
        <v>0</v>
      </c>
      <c r="CU399" s="90">
        <f>IF(ISNA(VLOOKUP($B399,'[2]1516 Exp_Rev Access'!$F$7:$FS$310,78,FALSE)),"",VLOOKUP($B399,'[2]1516 Exp_Rev Access'!$F$7:$FS$310,78,FALSE))</f>
        <v>0</v>
      </c>
      <c r="CV399" s="90">
        <f>IF(ISNA(VLOOKUP($B399,'[2]1516 Exp_Rev Access'!$F$7:$FS$310,79,FALSE)),"",VLOOKUP($B399,'[2]1516 Exp_Rev Access'!$F$7:$FS$310,79,FALSE))</f>
        <v>6027</v>
      </c>
      <c r="CW399" s="90">
        <f>IF(ISNA(VLOOKUP($B399,'[2]1516 Exp_Rev Access'!$F$7:$FS$310,80,FALSE)),"",VLOOKUP($B399,'[2]1516 Exp_Rev Access'!$F$7:$FS$310,80,FALSE))</f>
        <v>0</v>
      </c>
      <c r="CX399" s="90">
        <f>IF(ISNA(VLOOKUP($B399,'[2]1516 Exp_Rev Access'!$F$7:$FS$310,81,FALSE)),"",VLOOKUP($B399,'[2]1516 Exp_Rev Access'!$F$7:$FS$310,81,FALSE))</f>
        <v>0</v>
      </c>
      <c r="CY399" s="90">
        <f>IF(ISNA(VLOOKUP($B399,'[2]1516 Exp_Rev Access'!$F$7:$FS$310,82,FALSE)),"",VLOOKUP($B399,'[2]1516 Exp_Rev Access'!$F$7:$FS$310,82,FALSE))</f>
        <v>0</v>
      </c>
      <c r="CZ399" s="90">
        <f>IF(ISNA(VLOOKUP($B399,'[2]1516 Exp_Rev Access'!$F$7:$FS$310,83,FALSE)),"",VLOOKUP($B399,'[2]1516 Exp_Rev Access'!$F$7:$FS$310,83,FALSE))</f>
        <v>0</v>
      </c>
      <c r="DA399" s="90">
        <f>IF(ISNA(VLOOKUP($B399,'[2]1516 Exp_Rev Access'!$F$7:$FS$310,84,FALSE)),"",VLOOKUP($B399,'[2]1516 Exp_Rev Access'!$F$7:$FS$310,84,FALSE))</f>
        <v>0</v>
      </c>
      <c r="DB399" s="90">
        <f>IF(ISNA(VLOOKUP($B399,'[2]1516 Exp_Rev Access'!$F$7:$FS$310,85,FALSE)),"",VLOOKUP($B399,'[2]1516 Exp_Rev Access'!$F$7:$FS$310,85,FALSE))</f>
        <v>0</v>
      </c>
      <c r="DC399" s="90">
        <f>IF(ISNA(VLOOKUP($B399,'[2]1516 Exp_Rev Access'!$F$7:$FS$310,86,FALSE)),"",VLOOKUP($B399,'[2]1516 Exp_Rev Access'!$F$7:$FS$310,86,FALSE))</f>
        <v>0</v>
      </c>
      <c r="DD399" s="90">
        <f>IF(ISNA(VLOOKUP($B399,'[2]1516 Exp_Rev Access'!$F$7:$FS$310,87,FALSE)),"",VLOOKUP($B399,'[2]1516 Exp_Rev Access'!$F$7:$FS$310,87,FALSE))</f>
        <v>0</v>
      </c>
      <c r="DE399" s="90">
        <f>IF(ISNA(VLOOKUP($B399,'[2]1516 Exp_Rev Access'!$F$7:$FS$310,88,FALSE)),"",VLOOKUP($B399,'[2]1516 Exp_Rev Access'!$F$7:$FS$310,88,FALSE))</f>
        <v>0</v>
      </c>
      <c r="DF399" s="90">
        <f>IF(ISNA(VLOOKUP($B399,'[2]1516 Exp_Rev Access'!$F$7:$FS$310,89,FALSE)),"",VLOOKUP($B399,'[2]1516 Exp_Rev Access'!$F$7:$FS$310,89,FALSE))</f>
        <v>0</v>
      </c>
      <c r="DG399" s="90">
        <f>IF(ISNA(VLOOKUP($B399,'[2]1516 Exp_Rev Access'!$F$7:$FS$310,90,FALSE)),"",VLOOKUP($B399,'[2]1516 Exp_Rev Access'!$F$7:$FS$310,90,FALSE))</f>
        <v>0</v>
      </c>
      <c r="DH399" s="90">
        <f>IF(ISNA(VLOOKUP($B399,'[2]1516 Exp_Rev Access'!$F$7:$FS$310,91,FALSE)),"",VLOOKUP($B399,'[2]1516 Exp_Rev Access'!$F$7:$FS$310,91,FALSE))</f>
        <v>0</v>
      </c>
      <c r="DI399" s="90">
        <f>IF(ISNA(VLOOKUP($B399,'[2]1516 Exp_Rev Access'!$F$7:$FS$310,92,FALSE)),"",VLOOKUP($B399,'[2]1516 Exp_Rev Access'!$F$7:$FS$310,92,FALSE))</f>
        <v>35651.17</v>
      </c>
      <c r="DJ399" s="90">
        <f>IF(ISNA(VLOOKUP($B399,'[2]1516 Exp_Rev Access'!$F$7:$FS$310,93,FALSE)),"",VLOOKUP($B399,'[2]1516 Exp_Rev Access'!$F$7:$FS$310,93,FALSE))</f>
        <v>0</v>
      </c>
      <c r="DK399" s="90">
        <f>IF(ISNA(VLOOKUP($B399,'[2]1516 Exp_Rev Access'!$F$7:$FS$310,94,FALSE)),"",VLOOKUP($B399,'[2]1516 Exp_Rev Access'!$F$7:$FS$310,94,FALSE))</f>
        <v>0</v>
      </c>
      <c r="DL399" s="90">
        <f>IF(ISNA(VLOOKUP($B399,'[2]1516 Exp_Rev Access'!$F$7:$FS$310,95,FALSE)),"",VLOOKUP($B399,'[2]1516 Exp_Rev Access'!$F$7:$FS$310,95,FALSE))</f>
        <v>0</v>
      </c>
      <c r="DM399" s="90">
        <f>IF(ISNA(VLOOKUP($B399,'[2]1516 Exp_Rev Access'!$F$7:$FS$310,96,FALSE)),"",VLOOKUP($B399,'[2]1516 Exp_Rev Access'!$F$7:$FS$310,96,FALSE))</f>
        <v>0</v>
      </c>
      <c r="DN399" s="90">
        <f>IF(ISNA(VLOOKUP($B399,'[2]1516 Exp_Rev Access'!$F$7:$FS$310,97,FALSE)),"",VLOOKUP($B399,'[2]1516 Exp_Rev Access'!$F$7:$FS$310,97,FALSE))</f>
        <v>0</v>
      </c>
      <c r="DO399" s="90">
        <f>IF(ISNA(VLOOKUP($B399,'[2]1516 Exp_Rev Access'!$F$7:$FS$310,98,FALSE)),"",VLOOKUP($B399,'[2]1516 Exp_Rev Access'!$F$7:$FS$310,98,FALSE))</f>
        <v>0</v>
      </c>
      <c r="DP399" s="90">
        <f>IF(ISNA(VLOOKUP($B399,'[2]1516 Exp_Rev Access'!$F$7:$FS$310,99,FALSE)),"",VLOOKUP($B399,'[2]1516 Exp_Rev Access'!$F$7:$FS$310,99,FALSE))</f>
        <v>0</v>
      </c>
      <c r="DQ399" s="90">
        <f>IF(ISNA(VLOOKUP($B399,'[2]1516 Exp_Rev Access'!$F$7:$FS$310,100,FALSE)),"",VLOOKUP($B399,'[2]1516 Exp_Rev Access'!$F$7:$FS$310,100,FALSE))</f>
        <v>0</v>
      </c>
      <c r="DR399" s="90">
        <f>IF(ISNA(VLOOKUP($B399,'[2]1516 Exp_Rev Access'!$F$7:$FS$310,101,FALSE)),"",VLOOKUP($B399,'[2]1516 Exp_Rev Access'!$F$7:$FS$310,101,FALSE))</f>
        <v>0</v>
      </c>
      <c r="DS399" s="90">
        <f>IF(ISNA(VLOOKUP($B399,'[2]1516 Exp_Rev Access'!$F$7:$FS$310,102,FALSE)),"",VLOOKUP($B399,'[2]1516 Exp_Rev Access'!$F$7:$FS$310,102,FALSE))</f>
        <v>0</v>
      </c>
      <c r="DT399" s="90">
        <f>IF(ISNA(VLOOKUP($B399,'[2]1516 Exp_Rev Access'!$F$7:$FS$310,103,FALSE)),"",VLOOKUP($B399,'[2]1516 Exp_Rev Access'!$F$7:$FS$310,103,FALSE))</f>
        <v>0</v>
      </c>
      <c r="DU399" s="90">
        <f>IF(ISNA(VLOOKUP($B399,'[2]1516 Exp_Rev Access'!$F$7:$FS$310,104,FALSE)),"",VLOOKUP($B399,'[2]1516 Exp_Rev Access'!$F$7:$FS$310,104,FALSE))</f>
        <v>0</v>
      </c>
      <c r="DV399" s="90">
        <f>IF(ISNA(VLOOKUP($B399,'[2]1516 Exp_Rev Access'!$F$7:$FS$310,105,FALSE)),"",VLOOKUP($B399,'[2]1516 Exp_Rev Access'!$F$7:$FS$310,105,FALSE))</f>
        <v>0</v>
      </c>
      <c r="DW399" s="90">
        <f>IF(ISNA(VLOOKUP($B399,'[2]1516 Exp_Rev Access'!$F$7:$FS$310,106,FALSE)),"",VLOOKUP($B399,'[2]1516 Exp_Rev Access'!$F$7:$FS$310,106,FALSE))</f>
        <v>0</v>
      </c>
      <c r="DX399" s="90">
        <f>IF(ISNA(VLOOKUP($B399,'[2]1516 Exp_Rev Access'!$F$7:$FS$310,107,FALSE)),"",VLOOKUP($B399,'[2]1516 Exp_Rev Access'!$F$7:$FS$310,107,FALSE))</f>
        <v>0</v>
      </c>
      <c r="DY399" s="90">
        <f>IF(ISNA(VLOOKUP($B399,'[2]1516 Exp_Rev Access'!$F$7:$FS$310,108,FALSE)),"",VLOOKUP($B399,'[2]1516 Exp_Rev Access'!$F$7:$FS$310,108,FALSE))</f>
        <v>11242</v>
      </c>
      <c r="DZ399" s="90">
        <f>IF(ISNA(VLOOKUP($B399,'[2]1516 Exp_Rev Access'!$F$7:$FS$310,109,FALSE)),"",VLOOKUP($B399,'[2]1516 Exp_Rev Access'!$F$7:$FS$310,109,FALSE))</f>
        <v>0</v>
      </c>
      <c r="EA399" s="90">
        <f>IF(ISNA(VLOOKUP($B399,'[2]1516 Exp_Rev Access'!$F$7:$FS$310,110,FALSE)),"",VLOOKUP($B399,'[2]1516 Exp_Rev Access'!$F$7:$FS$310,110,FALSE))</f>
        <v>0</v>
      </c>
      <c r="EB399" s="90">
        <f>IF(ISNA(VLOOKUP($B399,'[2]1516 Exp_Rev Access'!$F$7:$FS$310,111,FALSE)),"",VLOOKUP($B399,'[2]1516 Exp_Rev Access'!$F$7:$FS$310,111,FALSE))</f>
        <v>0</v>
      </c>
      <c r="EC399" s="90">
        <f>IF(ISNA(VLOOKUP($B399,'[2]1516 Exp_Rev Access'!$F$7:$FS$310,112,FALSE)),"",VLOOKUP($B399,'[2]1516 Exp_Rev Access'!$F$7:$FS$310,112,FALSE))</f>
        <v>0</v>
      </c>
      <c r="ED399" s="90">
        <f>IF(ISNA(VLOOKUP($B399,'[2]1516 Exp_Rev Access'!$F$7:$FS$310,113,FALSE)),"",VLOOKUP($B399,'[2]1516 Exp_Rev Access'!$F$7:$FS$310,113,FALSE))</f>
        <v>0</v>
      </c>
      <c r="EE399" s="90">
        <f>IF(ISNA(VLOOKUP($B399,'[2]1516 Exp_Rev Access'!$F$7:$FS$310,114,FALSE)),"",VLOOKUP($B399,'[2]1516 Exp_Rev Access'!$F$7:$FS$310,114,FALSE))</f>
        <v>0</v>
      </c>
      <c r="EF399" s="90">
        <f>IF(ISNA(VLOOKUP($B399,'[2]1516 Exp_Rev Access'!$F$7:$FS$310,115,FALSE)),"",VLOOKUP($B399,'[2]1516 Exp_Rev Access'!$F$7:$FS$310,115,FALSE))</f>
        <v>0</v>
      </c>
      <c r="EG399" s="90">
        <f>IF(ISNA(VLOOKUP($B399,'[2]1516 Exp_Rev Access'!$F$7:$FS$310,116,FALSE)),"",VLOOKUP($B399,'[2]1516 Exp_Rev Access'!$F$7:$FS$310,116,FALSE))</f>
        <v>0</v>
      </c>
      <c r="EH399" s="90">
        <f>IF(ISNA(VLOOKUP($B399,'[2]1516 Exp_Rev Access'!$F$7:$FS$310,117,FALSE)),"",VLOOKUP($B399,'[2]1516 Exp_Rev Access'!$F$7:$FS$310,117,FALSE))</f>
        <v>0</v>
      </c>
      <c r="EI399" s="90">
        <f>IF(ISNA(VLOOKUP($B399,'[2]1516 Exp_Rev Access'!$F$7:$FS$310,118,FALSE)),"",VLOOKUP($B399,'[2]1516 Exp_Rev Access'!$F$7:$FS$310,118,FALSE))</f>
        <v>0</v>
      </c>
      <c r="EJ399" s="90">
        <f>IF(ISNA(VLOOKUP($B399,'[2]1516 Exp_Rev Access'!$F$7:$FS$310,119,FALSE)),"",VLOOKUP($B399,'[2]1516 Exp_Rev Access'!$F$7:$FS$310,119,FALSE))</f>
        <v>0</v>
      </c>
      <c r="EK399" s="90">
        <f>IF(ISNA(VLOOKUP($B399,'[2]1516 Exp_Rev Access'!$F$7:$FS$310,120,FALSE)),"",VLOOKUP($B399,'[2]1516 Exp_Rev Access'!$F$7:$FS$310,120,FALSE))</f>
        <v>0</v>
      </c>
      <c r="EL399" s="90">
        <f>IF(ISNA(VLOOKUP($B399,'[2]1516 Exp_Rev Access'!$F$7:$FS$310,121,FALSE)),"",VLOOKUP($B399,'[2]1516 Exp_Rev Access'!$F$7:$FS$310,121,FALSE))</f>
        <v>0</v>
      </c>
      <c r="EM399" s="90">
        <f>IF(ISNA(VLOOKUP($B399,'[2]1516 Exp_Rev Access'!$F$7:$FS$310,122,FALSE)),"",VLOOKUP($B399,'[2]1516 Exp_Rev Access'!$F$7:$FS$310,122,FALSE))</f>
        <v>0</v>
      </c>
      <c r="EN399" s="90">
        <f>IF(ISNA(VLOOKUP($B399,'[2]1516 Exp_Rev Access'!$F$7:$FS$310,123,FALSE)),"",VLOOKUP($B399,'[2]1516 Exp_Rev Access'!$F$7:$FS$310,123,FALSE))</f>
        <v>0</v>
      </c>
      <c r="EO399" s="90">
        <f>IF(ISNA(VLOOKUP($B399,'[2]1516 Exp_Rev Access'!$F$7:$FS$310,124,FALSE)),"",VLOOKUP($B399,'[2]1516 Exp_Rev Access'!$F$7:$FS$310,124,FALSE))</f>
        <v>0</v>
      </c>
      <c r="EP399" s="90">
        <f>IF(ISNA(VLOOKUP($B399,'[2]1516 Exp_Rev Access'!$F$7:$FS$310,125,FALSE)),"",VLOOKUP($B399,'[2]1516 Exp_Rev Access'!$F$7:$FS$310,125,FALSE))</f>
        <v>0</v>
      </c>
      <c r="EQ399" s="90">
        <f>IF(ISNA(VLOOKUP($B399,'[2]1516 Exp_Rev Access'!$F$7:$FS$310,126,FALSE)),"",VLOOKUP($B399,'[2]1516 Exp_Rev Access'!$F$7:$FS$310,126,FALSE))</f>
        <v>0</v>
      </c>
      <c r="ER399" s="90">
        <f>IF(ISNA(VLOOKUP($B399,'[2]1516 Exp_Rev Access'!$F$7:$FS$310,127,FALSE)),"",VLOOKUP($B399,'[2]1516 Exp_Rev Access'!$F$7:$FS$310,127,FALSE))</f>
        <v>0</v>
      </c>
      <c r="ES399" s="90">
        <f>IF(ISNA(VLOOKUP($B399,'[2]1516 Exp_Rev Access'!$F$7:$FS$310,128,FALSE)),"",VLOOKUP($B399,'[2]1516 Exp_Rev Access'!$F$7:$FS$310,128,FALSE))</f>
        <v>0</v>
      </c>
      <c r="ET399" s="90">
        <f>IF(ISNA(VLOOKUP($B399,'[2]1516 Exp_Rev Access'!$F$7:$FS$310,129,FALSE)),"",VLOOKUP($B399,'[2]1516 Exp_Rev Access'!$F$7:$FS$310,129,FALSE))</f>
        <v>0</v>
      </c>
      <c r="EU399" s="90">
        <f>IF(ISNA(VLOOKUP($B399,'[2]1516 Exp_Rev Access'!$F$7:$FS$310,130,FALSE)),"",VLOOKUP($B399,'[2]1516 Exp_Rev Access'!$F$7:$FS$310,130,FALSE))</f>
        <v>0</v>
      </c>
      <c r="EV399" s="90">
        <f>IF(ISNA(VLOOKUP($B399,'[2]1516 Exp_Rev Access'!$F$7:$FS$310,131,FALSE)),"",VLOOKUP($B399,'[2]1516 Exp_Rev Access'!$F$7:$FS$310,131,FALSE))</f>
        <v>0</v>
      </c>
      <c r="EW399" s="90">
        <f>IF(ISNA(VLOOKUP($B399,'[2]1516 Exp_Rev Access'!$F$7:$FS$310,132,FALSE)),"",VLOOKUP($B399,'[2]1516 Exp_Rev Access'!$F$7:$FS$310,132,FALSE))</f>
        <v>0</v>
      </c>
      <c r="EX399" s="90">
        <f>IF(ISNA(VLOOKUP($B399,'[2]1516 Exp_Rev Access'!$F$7:$FS$310,133,FALSE)),"",VLOOKUP($B399,'[2]1516 Exp_Rev Access'!$F$7:$FS$310,133,FALSE))</f>
        <v>0</v>
      </c>
      <c r="EY399" s="90">
        <f>IF(ISNA(VLOOKUP($B399,'[2]1516 Exp_Rev Access'!$F$7:$FS$310,134,FALSE)),"",VLOOKUP($B399,'[2]1516 Exp_Rev Access'!$F$7:$FS$310,134,FALSE))</f>
        <v>0</v>
      </c>
      <c r="EZ399" s="90">
        <f>IF(ISNA(VLOOKUP($B399,'[2]1516 Exp_Rev Access'!$F$7:$FS$310,135,FALSE)),"",VLOOKUP($B399,'[2]1516 Exp_Rev Access'!$F$7:$FS$310,135,FALSE))</f>
        <v>0</v>
      </c>
      <c r="FA399" s="90">
        <f>IF(ISNA(VLOOKUP($B399,'[2]1516 Exp_Rev Access'!$F$7:$FS$310,136,FALSE)),"",VLOOKUP($B399,'[2]1516 Exp_Rev Access'!$F$7:$FS$310,136,FALSE))</f>
        <v>0</v>
      </c>
      <c r="FB399" s="90">
        <f>IF(ISNA(VLOOKUP($B399,'[2]1516 Exp_Rev Access'!$F$7:$FS$310,137,FALSE)),"",VLOOKUP($B399,'[2]1516 Exp_Rev Access'!$F$7:$FS$310,137,FALSE))</f>
        <v>0</v>
      </c>
      <c r="FC399" s="90">
        <f>IF(ISNA(VLOOKUP($B399,'[2]1516 Exp_Rev Access'!$F$7:$FS$310,138,FALSE)),"",VLOOKUP($B399,'[2]1516 Exp_Rev Access'!$F$7:$FS$310,138,FALSE))</f>
        <v>0</v>
      </c>
      <c r="FD399" s="90">
        <f>IF(ISNA(VLOOKUP($B399,'[2]1516 Exp_Rev Access'!$F$7:$FS$310,139,FALSE)),"",VLOOKUP($B399,'[2]1516 Exp_Rev Access'!$F$7:$FS$310,139,FALSE))</f>
        <v>0</v>
      </c>
      <c r="FE399" s="90">
        <f>IF(ISNA(VLOOKUP($B399,'[2]1516 Exp_Rev Access'!$F$7:$FS$310,140,FALSE)),"",VLOOKUP($B399,'[2]1516 Exp_Rev Access'!$F$7:$FS$310,140,FALSE))</f>
        <v>0</v>
      </c>
      <c r="FF399" s="90">
        <f>IF(ISNA(VLOOKUP($B399,'[2]1516 Exp_Rev Access'!$F$7:$FS$310,141,FALSE)),"",VLOOKUP($B399,'[2]1516 Exp_Rev Access'!$F$7:$FS$310,141,FALSE))</f>
        <v>0</v>
      </c>
      <c r="FG399" s="90">
        <f>IF(ISNA(VLOOKUP($B399,'[2]1516 Exp_Rev Access'!$F$7:$FS$310,142,FALSE)),"",VLOOKUP($B399,'[2]1516 Exp_Rev Access'!$F$7:$FS$310,142,FALSE))</f>
        <v>0</v>
      </c>
      <c r="FH399" s="90">
        <f>IF(ISNA(VLOOKUP($B399,'[2]1516 Exp_Rev Access'!$F$7:$FS$310,143,FALSE)),"",VLOOKUP($B399,'[2]1516 Exp_Rev Access'!$F$7:$FS$310,143,FALSE))</f>
        <v>0</v>
      </c>
      <c r="FI399" s="90">
        <f>IF(ISNA(VLOOKUP($B399,'[2]1516 Exp_Rev Access'!$F$7:$FS$310,144,FALSE)),"",VLOOKUP($B399,'[2]1516 Exp_Rev Access'!$F$7:$FS$310,144,FALSE))</f>
        <v>0</v>
      </c>
      <c r="FJ399" s="90">
        <f>IF(ISNA(VLOOKUP($B399,'[2]1516 Exp_Rev Access'!$F$7:$FS$310,145,FALSE)),"",VLOOKUP($B399,'[2]1516 Exp_Rev Access'!$F$7:$FS$310,145,FALSE))</f>
        <v>0</v>
      </c>
      <c r="FK399" s="90">
        <f>IF(ISNA(VLOOKUP($B399,'[2]1516 Exp_Rev Access'!$F$7:$FS$310,146,FALSE)),"",VLOOKUP($B399,'[2]1516 Exp_Rev Access'!$F$7:$FS$310,146,FALSE))</f>
        <v>0</v>
      </c>
      <c r="FL399" s="90">
        <f>IF(ISNA(VLOOKUP($B399,'[2]1516 Exp_Rev Access'!$F$7:$FS$310,1147,FALSE)),"",VLOOKUP($B399,'[2]1516 Exp_Rev Access'!$F$7:$FS$310,147,FALSE))</f>
        <v>0</v>
      </c>
      <c r="FM399" s="90">
        <f>IF(ISNA(VLOOKUP($B399,'[2]1516 Exp_Rev Access'!$F$7:$FS$310,148,FALSE)),"",VLOOKUP($B399,'[2]1516 Exp_Rev Access'!$F$7:$FS$310,148,FALSE))</f>
        <v>0</v>
      </c>
      <c r="FN399" s="90">
        <f>IF(ISNA(VLOOKUP($B399,'[2]1516 Exp_Rev Access'!$F$7:$FS$310,149,FALSE)),"",VLOOKUP($B399,'[2]1516 Exp_Rev Access'!$F$7:$FS$310,149,FALSE))</f>
        <v>0</v>
      </c>
      <c r="FO399" s="90">
        <f>IF(ISNA(VLOOKUP($B399,'[2]1516 Exp_Rev Access'!$F$7:$FS$310,150,FALSE)),"",VLOOKUP($B399,'[2]1516 Exp_Rev Access'!$F$7:$FS$310,150,FALSE))</f>
        <v>0</v>
      </c>
      <c r="FP399" s="90">
        <f>IF(ISNA(VLOOKUP($B399,'[2]1516 Exp_Rev Access'!$F$7:$FS$310,151,FALSE)),"",VLOOKUP($B399,'[2]1516 Exp_Rev Access'!$F$7:$FS$310,151,FALSE))</f>
        <v>0</v>
      </c>
      <c r="FQ399" s="90">
        <f>IF(ISNA(VLOOKUP($B399,'[2]1516 Exp_Rev Access'!$F$7:$FS$310,152,FALSE)),"",VLOOKUP($B399,'[2]1516 Exp_Rev Access'!$F$7:$FS$310,152,FALSE))</f>
        <v>0</v>
      </c>
      <c r="FR399" s="90">
        <f>IF(ISNA(VLOOKUP($B399,'[2]1516 Exp_Rev Access'!$F$7:$FS$310,153,FALSE)),"",VLOOKUP($B399,'[2]1516 Exp_Rev Access'!$F$7:$FS$310,153,FALSE))</f>
        <v>5101.25</v>
      </c>
      <c r="FS399" s="53">
        <f t="shared" si="965"/>
        <v>76655.42</v>
      </c>
      <c r="FT399" s="92">
        <f t="shared" si="966"/>
        <v>3.1808307718459869E-2</v>
      </c>
      <c r="FU399" s="116">
        <f t="shared" si="967"/>
        <v>904.48873156342177</v>
      </c>
      <c r="FV399" s="90">
        <f>IF(ISNA(VLOOKUP($B399,'[2]1516 Exp_Rev Access'!$F$7:$FS$310,154,FALSE)),"",VLOOKUP($B399,'[2]1516 Exp_Rev Access'!$F$7:$FS$310,154,FALSE))</f>
        <v>0</v>
      </c>
      <c r="FW399" s="90">
        <f>IF(ISNA(VLOOKUP($B399,'[2]1516 Exp_Rev Access'!$F$7:$FS$310,155,FALSE)),"",VLOOKUP($B399,'[2]1516 Exp_Rev Access'!$F$7:$FS$310,155,FALSE))</f>
        <v>0</v>
      </c>
      <c r="FX399" s="90">
        <f>IF(ISNA(VLOOKUP($B399,'[2]1516 Exp_Rev Access'!$F$7:$FS$310,156,FALSE)),"",VLOOKUP($B399,'[2]1516 Exp_Rev Access'!$F$7:$FS$310,156,FALSE))</f>
        <v>0</v>
      </c>
      <c r="FY399" s="90">
        <f>IF(ISNA(VLOOKUP($B399,'[2]1516 Exp_Rev Access'!$F$7:$FS$310,157,FALSE)),"",VLOOKUP($B399,'[2]1516 Exp_Rev Access'!$F$7:$FS$310,157,FALSE))</f>
        <v>0</v>
      </c>
      <c r="FZ399" s="90">
        <f>IF(ISNA(VLOOKUP($B399,'[2]1516 Exp_Rev Access'!$F$7:$FS$310,158,FALSE)),"",VLOOKUP($B399,'[2]1516 Exp_Rev Access'!$F$7:$FS$310,158,FALSE))</f>
        <v>0</v>
      </c>
      <c r="GA399" s="90">
        <f>IF(ISNA(VLOOKUP($B399,'[2]1516 Exp_Rev Access'!$F$7:$FS$310,159,FALSE)),"",VLOOKUP($B399,'[2]1516 Exp_Rev Access'!$F$7:$FS$310,159,FALSE))</f>
        <v>0</v>
      </c>
      <c r="GB399" s="90">
        <f>IF(ISNA(VLOOKUP($B399,'[2]1516 Exp_Rev Access'!$F$7:$FS$310,160,FALSE)),"",VLOOKUP($B399,'[2]1516 Exp_Rev Access'!$F$7:$FS$310,160,FALSE))</f>
        <v>0</v>
      </c>
      <c r="GC399" s="90">
        <f>IF(ISNA(VLOOKUP($B399,'[2]1516 Exp_Rev Access'!$F$7:$FS$310,161,FALSE)),"",VLOOKUP($B399,'[2]1516 Exp_Rev Access'!$F$7:$FS$310,161,FALSE))</f>
        <v>0</v>
      </c>
      <c r="GD399" s="90">
        <f>IF(ISNA(VLOOKUP($B399,'[2]1516 Exp_Rev Access'!$F$7:$FS$310,162,FALSE)),"",VLOOKUP($B399,'[2]1516 Exp_Rev Access'!$F$7:$FS$310,162,FALSE))</f>
        <v>0</v>
      </c>
      <c r="GE399" s="90">
        <f>IF(ISNA(VLOOKUP($B399,'[2]1516 Exp_Rev Access'!$F$7:$FS$310,163,FALSE)),"",VLOOKUP($B399,'[2]1516 Exp_Rev Access'!$F$7:$FS$310,163,FALSE))</f>
        <v>0</v>
      </c>
      <c r="GF399" s="90">
        <f>IF(ISNA(VLOOKUP($B399,'[2]1516 Exp_Rev Access'!$F$7:$FS$310,164,FALSE)),"",VLOOKUP($B399,'[2]1516 Exp_Rev Access'!$F$7:$FS$310,164,FALSE))</f>
        <v>39515</v>
      </c>
      <c r="GG399" s="90">
        <f>IF(ISNA(VLOOKUP($B399,'[2]1516 Exp_Rev Access'!$F$7:$FS$310,165,FALSE)),"",VLOOKUP($B399,'[2]1516 Exp_Rev Access'!$F$7:$FS$310,165,FALSE))</f>
        <v>0</v>
      </c>
      <c r="GH399" s="90">
        <f>IF(ISNA(VLOOKUP($B399,'[2]1516 Exp_Rev Access'!$F$7:$FS$310,166,FALSE)),"",VLOOKUP($B399,'[2]1516 Exp_Rev Access'!$F$7:$FS$310,166,FALSE))</f>
        <v>0</v>
      </c>
      <c r="GI399" s="90">
        <f>IF(ISNA(VLOOKUP($B399,'[2]1516 Exp_Rev Access'!$F$7:$FS$310,167,FALSE)),"",VLOOKUP($B399,'[2]1516 Exp_Rev Access'!$F$7:$FS$310,167,FALSE))</f>
        <v>0</v>
      </c>
      <c r="GJ399" s="90">
        <f>IF(ISNA(VLOOKUP($B399,'[2]1516 Exp_Rev Access'!$F$7:$FS$310,168,FALSE)),"",VLOOKUP($B399,'[2]1516 Exp_Rev Access'!$F$7:$FS$310,168,FALSE))</f>
        <v>0</v>
      </c>
      <c r="GK399" s="90">
        <f>IF(ISNA(VLOOKUP($B399,'[2]1516 Exp_Rev Access'!$F$7:$FS$310,169,FALSE)),"",VLOOKUP($B399,'[2]1516 Exp_Rev Access'!$F$7:$FS$310,169,FALSE))</f>
        <v>0</v>
      </c>
      <c r="GL399" s="90">
        <f>IF(ISNA(VLOOKUP($B399,'[2]1516 Exp_Rev Access'!$F$7:$FS$310,170,FALSE)),"",VLOOKUP($B399,'[2]1516 Exp_Rev Access'!$F$7:$FS$310,170,FALSE))</f>
        <v>0</v>
      </c>
      <c r="GM399" s="90">
        <f>IF(ISNA(VLOOKUP($B399,'[2]1516 Exp_Rev Access'!$F$7:$FT$310,171,FALSE)),"",VLOOKUP($B399,'[2]1516 Exp_Rev Access'!$F$7:$FT$310,171,FALSE))</f>
        <v>0</v>
      </c>
      <c r="GN399" s="90">
        <f>IF(ISNA(VLOOKUP($B399,'[2]1516 Exp_Rev Access'!$F$7:$FU$310,172,FALSE)),"",VLOOKUP($B399,'[2]1516 Exp_Rev Access'!$F$7:$FU$310,172,FALSE))</f>
        <v>0</v>
      </c>
      <c r="GO399" s="90">
        <f>IF(ISNA(VLOOKUP($B399,'[2]1516 Exp_Rev Access'!$F$7:$FV$310,173,FALSE)),"",VLOOKUP($B399,'[2]1516 Exp_Rev Access'!$F$7:$FV$310,173,FALSE))</f>
        <v>0</v>
      </c>
      <c r="GP399" s="90">
        <f>IF(ISNA(VLOOKUP($B399,'[2]1516 Exp_Rev Access'!$F$7:$GA$310,174,FALSE)),"",VLOOKUP($B399,'[2]1516 Exp_Rev Access'!$F$7:$GA$310,174,FALSE))</f>
        <v>0</v>
      </c>
      <c r="GQ399" s="90">
        <f>IF(ISNA(VLOOKUP($B399,'[2]1516 Exp_Rev Access'!$F$7:$GA$310,175,FALSE)),"",VLOOKUP($B399,'[2]1516 Exp_Rev Access'!$F$7:$GA$310,175,FALSE))</f>
        <v>190.5</v>
      </c>
      <c r="GR399" s="90">
        <f>IF(ISNA(VLOOKUP($B399,'[2]1516 Exp_Rev Access'!$F$7:$GA$310,176,FALSE)),"",VLOOKUP($B399,'[2]1516 Exp_Rev Access'!$F$7:$GA$310,176,FALSE))</f>
        <v>0</v>
      </c>
      <c r="GS399" s="90">
        <f>IF(ISNA(VLOOKUP($B399,'[2]1516 Exp_Rev Access'!$F$7:$GA$310,177,FALSE)),"",VLOOKUP($B399,'[2]1516 Exp_Rev Access'!$F$7:$GA$310,177,FALSE))</f>
        <v>0</v>
      </c>
      <c r="GT399" s="90">
        <f>IF(ISNA(VLOOKUP($B399,'[2]1516 Exp_Rev Access'!$F$7:$GA$310,178,FALSE)),"",VLOOKUP($B399,'[2]1516 Exp_Rev Access'!$F$7:$GA$310,178,FALSE))</f>
        <v>0</v>
      </c>
      <c r="GU399" s="53">
        <f t="shared" si="968"/>
        <v>39705.5</v>
      </c>
      <c r="GV399" s="92">
        <f t="shared" si="970"/>
        <v>1.6475870357442544E-2</v>
      </c>
      <c r="GW399" s="96">
        <f t="shared" si="969"/>
        <v>468.50147492625371</v>
      </c>
    </row>
    <row r="400" spans="1:222" x14ac:dyDescent="0.2">
      <c r="B400" s="87" t="s">
        <v>773</v>
      </c>
      <c r="C400" s="87" t="s">
        <v>774</v>
      </c>
      <c r="D400" s="88">
        <f>IF(ISNA(VLOOKUP($B400,'[2]1516 enrollment_Rev_Exp by size'!$A$6:$C$325,3,FALSE)),"",VLOOKUP($B400,'[2]1516 enrollment_Rev_Exp by size'!$A$6:$C$325,3,FALSE))</f>
        <v>174.98</v>
      </c>
      <c r="E400" s="89">
        <v>3405143.82</v>
      </c>
      <c r="F400" s="67">
        <f t="shared" si="949"/>
        <v>3405143.82</v>
      </c>
      <c r="G400" s="67">
        <f t="shared" si="950"/>
        <v>0</v>
      </c>
      <c r="H400" s="90">
        <f>IF(ISNA(VLOOKUP($B400,'[2]1516 Exp_Rev Access'!$F$7:$FS$310,2,FALSE)),"",VLOOKUP($B400,'[2]1516 Exp_Rev Access'!$F$7:$FS$310,2,FALSE))</f>
        <v>595283.96</v>
      </c>
      <c r="I400" s="90">
        <f>IF(ISNA(VLOOKUP($B400,'[2]1516 Exp_Rev Access'!$F$7:$FS$310,3,FALSE)),"",VLOOKUP($B400,'[2]1516 Exp_Rev Access'!$F$7:$FS$310,3,FALSE))</f>
        <v>0</v>
      </c>
      <c r="J400" s="90">
        <f>IF(ISNA(VLOOKUP($B400,'[2]1516 Exp_Rev Access'!$F$7:$FS$310,4,FALSE)),"",VLOOKUP($B400,'[2]1516 Exp_Rev Access'!$F$7:$FS$310,4,FALSE))</f>
        <v>0</v>
      </c>
      <c r="K400" s="90">
        <f>IF(ISNA(VLOOKUP($B400,'[2]1516 Exp_Rev Access'!$F$7:$FS$310,5,FALSE)),"-",VLOOKUP($B400,'[2]1516 Exp_Rev Access'!$F$7:$FS$310,5,FALSE))</f>
        <v>0</v>
      </c>
      <c r="L400" s="90">
        <f>IF(ISNA(VLOOKUP($B400,'[2]1516 Exp_Rev Access'!$F$7:$FS$310,6,FALSE)),"",VLOOKUP($B400,'[2]1516 Exp_Rev Access'!$F$7:$FS$310,6,FALSE))</f>
        <v>0</v>
      </c>
      <c r="M400" s="90">
        <f>IF(ISNA(VLOOKUP($B400,'[2]1516 Exp_Rev Access'!$F$7:$FS$310,7,FALSE)),"",VLOOKUP($B400,'[2]1516 Exp_Rev Access'!$F$7:$FS$310,7,FALSE))</f>
        <v>0</v>
      </c>
      <c r="N400" s="53">
        <f t="shared" si="951"/>
        <v>595283.96</v>
      </c>
      <c r="O400" s="91">
        <f t="shared" si="952"/>
        <v>0.17481903598421283</v>
      </c>
      <c r="P400" s="53">
        <f t="shared" si="953"/>
        <v>3402.0114298777003</v>
      </c>
      <c r="Q400" s="90">
        <f>IF(ISNA(VLOOKUP($B400,'[2]1516 Exp_Rev Access'!$F$7:$FS$310,8,FALSE)),"",VLOOKUP($B400,'[2]1516 Exp_Rev Access'!$F$7:$FS$310,8,FALSE))</f>
        <v>18185</v>
      </c>
      <c r="R400" s="90">
        <f>IF(ISNA(VLOOKUP($B400,'[2]1516 Exp_Rev Access'!$F$7:$FS$310,9,FALSE)),"",VLOOKUP($B400,'[2]1516 Exp_Rev Access'!$F$7:$FS$310,9,FALSE))</f>
        <v>0</v>
      </c>
      <c r="S400" s="90">
        <f>IF(ISNA(VLOOKUP($B400,'[2]1516 Exp_Rev Access'!$F$7:$FS$310,10,FALSE)),"",VLOOKUP($B400,'[2]1516 Exp_Rev Access'!$F$7:$FS$310,10,FALSE))</f>
        <v>0</v>
      </c>
      <c r="T400" s="90">
        <f>IF(ISNA(VLOOKUP($B400,'[2]1516 Exp_Rev Access'!$F$7:$FS$310,11,FALSE)),"",VLOOKUP($B400,'[2]1516 Exp_Rev Access'!$F$7:$FS$310,11,FALSE))</f>
        <v>0</v>
      </c>
      <c r="U400" s="90">
        <f>IF(ISNA(VLOOKUP($B400,'[2]1516 Exp_Rev Access'!$F$7:$FS$310,12,FALSE)),"",VLOOKUP($B400,'[2]1516 Exp_Rev Access'!$F$7:$FS$310,12,FALSE))</f>
        <v>0</v>
      </c>
      <c r="V400" s="90">
        <f>IF(ISNA(VLOOKUP($B400,'[2]1516 Exp_Rev Access'!$F$7:$FS$310,13,FALSE)),"",VLOOKUP($B400,'[2]1516 Exp_Rev Access'!$F$7:$FS$310,13,FALSE))</f>
        <v>0</v>
      </c>
      <c r="W400" s="90">
        <f>IF(ISNA(VLOOKUP($B400,'[2]1516 Exp_Rev Access'!$F$7:$FS$310,14,FALSE)),"",VLOOKUP($B400,'[2]1516 Exp_Rev Access'!$F$7:$FS$310,14,FALSE))</f>
        <v>0</v>
      </c>
      <c r="X400" s="90">
        <f>IF(ISNA(VLOOKUP($B400,'[2]1516 Exp_Rev Access'!$F$7:$FS$310,15,FALSE)),"",VLOOKUP($B400,'[2]1516 Exp_Rev Access'!$F$7:$FS$310,15,FALSE))</f>
        <v>0</v>
      </c>
      <c r="Y400" s="90">
        <f>IF(ISNA(VLOOKUP($B400,'[2]1516 Exp_Rev Access'!$F$7:$FS$310,16,FALSE)),"",VLOOKUP($B400,'[2]1516 Exp_Rev Access'!$F$7:$FS$310,16,FALSE))</f>
        <v>673.18</v>
      </c>
      <c r="Z400" s="90">
        <f>IF(ISNA(VLOOKUP($B400,'[2]1516 Exp_Rev Access'!$F$7:$FS$310,17,FALSE)),"",VLOOKUP($B400,'[2]1516 Exp_Rev Access'!$F$7:$FS$310,17,FALSE))</f>
        <v>0</v>
      </c>
      <c r="AA400" s="90">
        <f>IF(ISNA(VLOOKUP($B400,'[2]1516 Exp_Rev Access'!$F$7:$FS$310,18,FALSE)),"",VLOOKUP($B400,'[2]1516 Exp_Rev Access'!$F$7:$FS$310,18,FALSE))</f>
        <v>0</v>
      </c>
      <c r="AB400" s="90">
        <f>IF(ISNA(VLOOKUP($B400,'[2]1516 Exp_Rev Access'!$F$7:$FS$310,19,FALSE)),"",VLOOKUP($B400,'[2]1516 Exp_Rev Access'!$F$7:$FS$310,19,FALSE))</f>
        <v>0</v>
      </c>
      <c r="AC400" s="90">
        <f>IF(ISNA(VLOOKUP($B400,'[2]1516 Exp_Rev Access'!$F$7:$FS$310,20,FALSE)),"",VLOOKUP($B400,'[2]1516 Exp_Rev Access'!$F$7:$FS$310,20,FALSE))</f>
        <v>0</v>
      </c>
      <c r="AD400" s="90">
        <f>IF(ISNA(VLOOKUP($B400,'[2]1516 Exp_Rev Access'!$F$7:$FS$310,21,FALSE)),"",VLOOKUP($B400,'[2]1516 Exp_Rev Access'!$F$7:$FS$310,21,FALSE))</f>
        <v>28064.85</v>
      </c>
      <c r="AE400" s="90">
        <f>IF(ISNA(VLOOKUP($B400,'[2]1516 Exp_Rev Access'!$F$7:$FS$310,22,FALSE)),"",VLOOKUP($B400,'[2]1516 Exp_Rev Access'!$F$7:$FS$310,22,FALSE))</f>
        <v>1332.67</v>
      </c>
      <c r="AF400" s="90">
        <f>IF(ISNA(VLOOKUP($B400,'[2]1516 Exp_Rev Access'!$F$7:$FS$310,23,FALSE)),"",VLOOKUP($B400,'[2]1516 Exp_Rev Access'!$F$7:$FS$310,23,FALSE))</f>
        <v>0</v>
      </c>
      <c r="AG400" s="90">
        <f>IF(ISNA(VLOOKUP($B400,'[2]1516 Exp_Rev Access'!$F$7:$FS$310,24,FALSE)),"",VLOOKUP($B400,'[2]1516 Exp_Rev Access'!$F$7:$FS$310,24,FALSE))</f>
        <v>3575</v>
      </c>
      <c r="AH400" s="90">
        <f>IF(ISNA(VLOOKUP($B400,'[2]1516 Exp_Rev Access'!$F$7:$FS$310,25,FALSE)),"",VLOOKUP($B400,'[2]1516 Exp_Rev Access'!$F$7:$FS$310,25,FALSE))</f>
        <v>161.54</v>
      </c>
      <c r="AI400" s="90">
        <f>IF(ISNA(VLOOKUP($B400,'[2]1516 Exp_Rev Access'!$F$7:$FS$310,26,FALSE)),"",VLOOKUP($B400,'[2]1516 Exp_Rev Access'!$F$7:$FS$310,26,FALSE))</f>
        <v>1762.5</v>
      </c>
      <c r="AJ400" s="90">
        <f>IF(ISNA(VLOOKUP($B400,'[2]1516 Exp_Rev Access'!$F$7:$FS$310,27,FALSE)),"",VLOOKUP($B400,'[2]1516 Exp_Rev Access'!$F$7:$FS$310,27,FALSE))</f>
        <v>192.99</v>
      </c>
      <c r="AK400" s="90">
        <f>IF(ISNA(VLOOKUP($B400,'[2]1516 Exp_Rev Access'!$F$7:$FS$310,28,FALSE)),"",VLOOKUP($B400,'[2]1516 Exp_Rev Access'!$F$7:$FS$310,28,FALSE))</f>
        <v>1895.67</v>
      </c>
      <c r="AL400" s="90">
        <f>IF(ISNA(VLOOKUP($B400,'[2]1516 Exp_Rev Access'!$F$7:$FS$310,29,FALSE)),"",VLOOKUP($B400,'[2]1516 Exp_Rev Access'!$F$7:$FS$310,29,FALSE))</f>
        <v>9346.2000000000007</v>
      </c>
      <c r="AM400" s="53">
        <f t="shared" si="954"/>
        <v>65189.599999999991</v>
      </c>
      <c r="AN400" s="92">
        <f t="shared" si="955"/>
        <v>1.9144448354019888E-2</v>
      </c>
      <c r="AO400" s="68">
        <f t="shared" si="956"/>
        <v>372.55457766601893</v>
      </c>
      <c r="AP400" s="90">
        <f>IF(ISNA(VLOOKUP($B400,'[2]1516 Exp_Rev Access'!$F$7:$FS$310,30,FALSE)),"",VLOOKUP($B400,'[2]1516 Exp_Rev Access'!$F$7:$FS$310,30,FALSE))</f>
        <v>1846354.16</v>
      </c>
      <c r="AQ400" s="90">
        <f>IF(ISNA(VLOOKUP($B400,'[2]1516 Exp_Rev Access'!$F$7:$FS$310,31,FALSE)),"",VLOOKUP($B400,'[2]1516 Exp_Rev Access'!$F$7:$FS$310,31,FALSE))</f>
        <v>22792.03</v>
      </c>
      <c r="AR400" s="90">
        <f>IF(ISNA(VLOOKUP($B400,'[2]1516 Exp_Rev Access'!$F$7:$FS$310,32,FALSE)),"",VLOOKUP($B400,'[2]1516 Exp_Rev Access'!$F$7:$FS$310,32,FALSE))</f>
        <v>126401.96</v>
      </c>
      <c r="AS400" s="90">
        <f>IF(ISNA(VLOOKUP($B400,'[2]1516 Exp_Rev Access'!$F$7:$FS$310,33,FALSE)),"",VLOOKUP($B400,'[2]1516 Exp_Rev Access'!$F$7:$FS$310,33,FALSE))</f>
        <v>0</v>
      </c>
      <c r="AT400" s="90">
        <f>IF(ISNA(VLOOKUP($B400,'[2]1516 Exp_Rev Access'!$F$7:$FS$310,34,FALSE)),"",VLOOKUP($B400,'[2]1516 Exp_Rev Access'!$F$7:$FS$310,34,FALSE))</f>
        <v>0</v>
      </c>
      <c r="AU400" s="53">
        <f t="shared" si="957"/>
        <v>1995548.15</v>
      </c>
      <c r="AV400" s="93">
        <f t="shared" si="958"/>
        <v>0.5860393144862821</v>
      </c>
      <c r="AW400" s="53">
        <f t="shared" si="959"/>
        <v>11404.435649788547</v>
      </c>
      <c r="AX400" s="90">
        <f>IF(ISNA(VLOOKUP($B400,'[2]1516 Exp_Rev Access'!$F$7:$FS$310,35,FALSE)),"",VLOOKUP($B400,'[2]1516 Exp_Rev Access'!$F$7:$FS$310,35,FALSE))</f>
        <v>24255</v>
      </c>
      <c r="AY400" s="90">
        <f>IF(ISNA(VLOOKUP($B400,'[2]1516 Exp_Rev Access'!$F$7:$FS$310,36,FALSE)),"",VLOOKUP($B400,'[2]1516 Exp_Rev Access'!$F$7:$FS$310,36,FALSE))</f>
        <v>125517.45</v>
      </c>
      <c r="AZ400" s="90">
        <f>IF(ISNA(VLOOKUP($B400,'[2]1516 Exp_Rev Access'!$F$7:$FS$310,37,FALSE)),"",VLOOKUP($B400,'[2]1516 Exp_Rev Access'!$F$7:$FS$310,37,FALSE))</f>
        <v>0</v>
      </c>
      <c r="BA400" s="90">
        <f>IF(ISNA(VLOOKUP($B400,'[2]1516 Exp_Rev Access'!$F$7:$FS$310,38,FALSE)),"",VLOOKUP($B400,'[2]1516 Exp_Rev Access'!$F$7:$FS$310,38,FALSE))</f>
        <v>0</v>
      </c>
      <c r="BB400" s="90">
        <f>IF(ISNA(VLOOKUP($B400,'[2]1516 Exp_Rev Access'!$F$7:$FS$310,39,FALSE)),"",VLOOKUP($B400,'[2]1516 Exp_Rev Access'!$F$7:$FS$310,39,FALSE))</f>
        <v>0</v>
      </c>
      <c r="BC400" s="90">
        <f>IF(ISNA(VLOOKUP($B400,'[2]1516 Exp_Rev Access'!$F$7:$FS$310,40,FALSE)),"",VLOOKUP($B400,'[2]1516 Exp_Rev Access'!$F$7:$FS$310,40,FALSE))</f>
        <v>64859.82</v>
      </c>
      <c r="BD400" s="90">
        <f>IF(ISNA(VLOOKUP($B400,'[2]1516 Exp_Rev Access'!$F$7:$FS$310,41,FALSE)),"",VLOOKUP($B400,'[2]1516 Exp_Rev Access'!$F$7:$FS$310,41,FALSE))</f>
        <v>0</v>
      </c>
      <c r="BE400" s="90">
        <f>IF(ISNA(VLOOKUP($B400,'[2]1516 Exp_Rev Access'!$F$7:$FS$310,42,FALSE)),"",VLOOKUP($B400,'[2]1516 Exp_Rev Access'!$F$7:$FS$310,42,FALSE))</f>
        <v>31609.24</v>
      </c>
      <c r="BF400" s="90">
        <f>IF(ISNA(VLOOKUP($B400,'[2]1516 Exp_Rev Access'!$F$7:$FS$310,43,FALSE)),"",VLOOKUP($B400,'[2]1516 Exp_Rev Access'!$F$7:$FS$310,43,FALSE))</f>
        <v>0</v>
      </c>
      <c r="BG400" s="90">
        <f>IF(ISNA(VLOOKUP($B400,'[2]1516 Exp_Rev Access'!$F$7:$FS$310,44,FALSE)),"",VLOOKUP($B400,'[2]1516 Exp_Rev Access'!$F$7:$FS$310,44,FALSE))</f>
        <v>0</v>
      </c>
      <c r="BH400" s="90">
        <f>IF(ISNA(VLOOKUP($B400,'[2]1516 Exp_Rev Access'!$F$7:$FS$310,45,FALSE)),"",VLOOKUP($B400,'[2]1516 Exp_Rev Access'!$F$7:$FS$310,45,FALSE))</f>
        <v>1788.7</v>
      </c>
      <c r="BI400" s="90">
        <f>IF(ISNA(VLOOKUP($B400,'[2]1516 Exp_Rev Access'!$F$7:$FS$310,46,FALSE)),"",VLOOKUP($B400,'[2]1516 Exp_Rev Access'!$F$7:$FS$310,46,FALSE))</f>
        <v>0</v>
      </c>
      <c r="BJ400" s="90">
        <f>IF(ISNA(VLOOKUP($B400,'[2]1516 Exp_Rev Access'!$F$7:$FS$310,47,FALSE)),"",VLOOKUP($B400,'[2]1516 Exp_Rev Access'!$F$7:$FS$310,47,FALSE))</f>
        <v>3446.91</v>
      </c>
      <c r="BK400" s="90">
        <f>IF(ISNA(VLOOKUP($B400,'[2]1516 Exp_Rev Access'!$F$7:$FS$310,48,FALSE)),"",VLOOKUP($B400,'[2]1516 Exp_Rev Access'!$F$7:$FS$310,48,FALSE))</f>
        <v>189158.68</v>
      </c>
      <c r="BL400" s="90">
        <f>IF(ISNA(VLOOKUP($B400,'[2]1516 Exp_Rev Access'!$F$7:$FS$310,49,FALSE)),"",VLOOKUP($B400,'[2]1516 Exp_Rev Access'!$F$7:$FS$310,49,FALSE))</f>
        <v>0</v>
      </c>
      <c r="BM400" s="90">
        <f>IF(ISNA(VLOOKUP($B400,'[2]1516 Exp_Rev Access'!$F$7:$FS$310,50,FALSE)),"",VLOOKUP($B400,'[2]1516 Exp_Rev Access'!$F$7:$FS$310,50,FALSE))</f>
        <v>0</v>
      </c>
      <c r="BN400" s="90">
        <f>IF(ISNA(VLOOKUP($B400,'[2]1516 Exp_Rev Access'!$F$7:$FS$310,51,FALSE)),"",VLOOKUP($B400,'[2]1516 Exp_Rev Access'!$F$7:$FS$310,51,FALSE))</f>
        <v>0</v>
      </c>
      <c r="BO400" s="90">
        <f>IF(ISNA(VLOOKUP($B400,'[2]1516 Exp_Rev Access'!$F$7:$FS$310,52,FALSE)),"",VLOOKUP($B400,'[2]1516 Exp_Rev Access'!$F$7:$FS$310,52,FALSE))</f>
        <v>0</v>
      </c>
      <c r="BP400" s="90">
        <f>IF(ISNA(VLOOKUP($B400,'[2]1516 Exp_Rev Access'!$F$7:$FS$310,53,FALSE)),"",VLOOKUP($B400,'[2]1516 Exp_Rev Access'!$F$7:$FS$310,53,FALSE))</f>
        <v>0</v>
      </c>
      <c r="BQ400" s="90">
        <f>IF(ISNA(VLOOKUP($B400,'[2]1516 Exp_Rev Access'!$F$7:$FS$310,54,FALSE)),"",VLOOKUP($B400,'[2]1516 Exp_Rev Access'!$F$7:$FS$310,54,FALSE))</f>
        <v>0</v>
      </c>
      <c r="BR400" s="90">
        <f>IF(ISNA(VLOOKUP($B400,'[2]1516 Exp_Rev Access'!$F$7:$FS$310,55,FALSE)),"",VLOOKUP($B400,'[2]1516 Exp_Rev Access'!$F$7:$FS$310,55,FALSE))</f>
        <v>0</v>
      </c>
      <c r="BS400" s="90">
        <f>IF(ISNA(VLOOKUP($B400,'[2]1516 Exp_Rev Access'!$F$7:$FS$310,56,FALSE)),"",VLOOKUP($B400,'[2]1516 Exp_Rev Access'!$F$7:$FS$310,56,FALSE))</f>
        <v>0</v>
      </c>
      <c r="BT400" s="90">
        <f>IF(ISNA(VLOOKUP($B400,'[2]1516 Exp_Rev Access'!$F$7:$FS$310,57,FALSE)),"",VLOOKUP($B400,'[2]1516 Exp_Rev Access'!$F$7:$FS$310,57,FALSE))</f>
        <v>0</v>
      </c>
      <c r="BU400" s="90">
        <f>IF(ISNA(VLOOKUP($B400,'[2]1516 Exp_Rev Access'!$F$7:$FS$310,58,FALSE)),"",VLOOKUP($B400,'[2]1516 Exp_Rev Access'!$F$7:$FS$310,58,FALSE))</f>
        <v>0</v>
      </c>
      <c r="BV400" s="53">
        <f t="shared" si="960"/>
        <v>440635.80000000005</v>
      </c>
      <c r="BW400" s="92">
        <f t="shared" si="961"/>
        <v>0.12940299244100653</v>
      </c>
      <c r="BX400" s="68">
        <f t="shared" si="962"/>
        <v>2518.2066521888219</v>
      </c>
      <c r="BY400" s="90">
        <f>IF(ISNA(VLOOKUP($B400,'[2]1516 Exp_Rev Access'!$F$7:$FS$310,59,FALSE)),"",VLOOKUP($B400,'[2]1516 Exp_Rev Access'!$F$7:$FS$310,59,FALSE))</f>
        <v>0</v>
      </c>
      <c r="BZ400" s="90">
        <f>IF(ISNA(VLOOKUP($B400,'[2]1516 Exp_Rev Access'!$F$7:$FS$310,60,FALSE)),"",VLOOKUP($B400,'[2]1516 Exp_Rev Access'!$F$7:$FS$310,60,FALSE))</f>
        <v>0</v>
      </c>
      <c r="CA400" s="90">
        <f>IF(ISNA(VLOOKUP($B400,'[2]1516 Exp_Rev Access'!$F$7:$FS$310,61,FALSE)),"",VLOOKUP($B400,'[2]1516 Exp_Rev Access'!$F$7:$FS$310,61,FALSE))</f>
        <v>0</v>
      </c>
      <c r="CB400" s="90">
        <f>IF(ISNA(VLOOKUP($B400,'[2]1516 Exp_Rev Access'!$F$7:$FS$310,62,FALSE)),"",VLOOKUP($B400,'[2]1516 Exp_Rev Access'!$F$7:$FS$310,62,FALSE))</f>
        <v>0</v>
      </c>
      <c r="CC400" s="90">
        <f>IF(ISNA(VLOOKUP($B400,'[2]1516 Exp_Rev Access'!$F$7:$FS$310,63,FALSE)),"",VLOOKUP($B400,'[2]1516 Exp_Rev Access'!$F$7:$FS$310,63,FALSE))</f>
        <v>0</v>
      </c>
      <c r="CD400" s="90">
        <f>IF(ISNA(VLOOKUP($B400,'[2]1516 Exp_Rev Access'!$F$7:$FS$310,64,FALSE)),"",VLOOKUP($B400,'[2]1516 Exp_Rev Access'!$F$7:$FS$310,64,FALSE))</f>
        <v>0</v>
      </c>
      <c r="CE400" s="53">
        <f t="shared" si="963"/>
        <v>0</v>
      </c>
      <c r="CF400" s="92"/>
      <c r="CG400" s="94">
        <f t="shared" si="971"/>
        <v>0</v>
      </c>
      <c r="CH400" s="90">
        <f>IF(ISNA(VLOOKUP($B400,'[2]1516 Exp_Rev Access'!$F$7:$FS$310,65,FALSE)),"",VLOOKUP($B400,'[2]1516 Exp_Rev Access'!$F$7:$FS$310,65,FALSE))</f>
        <v>0</v>
      </c>
      <c r="CI400" s="90">
        <f>IF(ISNA(VLOOKUP($B400,'[2]1516 Exp_Rev Access'!$F$7:$FS$310,66,FALSE)),"",VLOOKUP($B400,'[2]1516 Exp_Rev Access'!$F$7:$FS$310,66,FALSE))</f>
        <v>0</v>
      </c>
      <c r="CJ400" s="90">
        <f>IF(ISNA(VLOOKUP($B400,'[2]1516 Exp_Rev Access'!$F$7:$FS$310,67,FALSE)),"",VLOOKUP($B400,'[2]1516 Exp_Rev Access'!$F$7:$FS$310,67,FALSE))</f>
        <v>0</v>
      </c>
      <c r="CK400" s="90">
        <f>IF(ISNA(VLOOKUP($B400,'[2]1516 Exp_Rev Access'!$F$7:$FS$310,68,FALSE)),"",VLOOKUP($B400,'[2]1516 Exp_Rev Access'!$F$7:$FS$310,68,FALSE))</f>
        <v>0</v>
      </c>
      <c r="CL400" s="90">
        <f>IF(ISNA(VLOOKUP($B400,'[2]1516 Exp_Rev Access'!$F$7:$FS$310,69,FALSE)),"",VLOOKUP($B400,'[2]1516 Exp_Rev Access'!$F$7:$FS$310,69,FALSE))</f>
        <v>0</v>
      </c>
      <c r="CM400" s="90">
        <f>IF(ISNA(VLOOKUP($B400,'[2]1516 Exp_Rev Access'!$F$7:$FS$310,70,FALSE)),"",VLOOKUP($B400,'[2]1516 Exp_Rev Access'!$F$7:$FS$310,70,FALSE))</f>
        <v>0</v>
      </c>
      <c r="CN400" s="90">
        <f>IF(ISNA(VLOOKUP($B400,'[2]1516 Exp_Rev Access'!$F$7:$FS$310,71,FALSE)),"",VLOOKUP($B400,'[2]1516 Exp_Rev Access'!$F$7:$FS$310,71,FALSE))</f>
        <v>0</v>
      </c>
      <c r="CO400" s="90">
        <f>IF(ISNA(VLOOKUP($B400,'[2]1516 Exp_Rev Access'!$F$7:$FS$310,72,FALSE)),"",VLOOKUP($B400,'[2]1516 Exp_Rev Access'!$F$7:$FS$310,72,FALSE))</f>
        <v>0</v>
      </c>
      <c r="CP400" s="90">
        <f>IF(ISNA(VLOOKUP($B400,'[2]1516 Exp_Rev Access'!$F$7:$FS$310,73,FALSE)),"",VLOOKUP($B400,'[2]1516 Exp_Rev Access'!$F$7:$FS$310,73,FALSE))</f>
        <v>0</v>
      </c>
      <c r="CQ400" s="90">
        <f>IF(ISNA(VLOOKUP($B400,'[2]1516 Exp_Rev Access'!$F$7:$FS$310,74,FALSE)),"",VLOOKUP($B400,'[2]1516 Exp_Rev Access'!$F$7:$FS$310,74,FALSE))</f>
        <v>42416.55</v>
      </c>
      <c r="CR400" s="90">
        <f>IF(ISNA(VLOOKUP($B400,'[2]1516 Exp_Rev Access'!$F$7:$FS$310,75,FALSE)),"",VLOOKUP($B400,'[2]1516 Exp_Rev Access'!$F$7:$FS$310,75,FALSE))</f>
        <v>0</v>
      </c>
      <c r="CS400" s="90">
        <f>IF(ISNA(VLOOKUP($B400,'[2]1516 Exp_Rev Access'!$F$7:$FS$310,76,FALSE)),"",VLOOKUP($B400,'[2]1516 Exp_Rev Access'!$F$7:$FS$310,76,FALSE))</f>
        <v>139.06</v>
      </c>
      <c r="CT400" s="90">
        <f>IF(ISNA(VLOOKUP($B400,'[2]1516 Exp_Rev Access'!$F$7:$FS$310,77,FALSE)),"",VLOOKUP($B400,'[2]1516 Exp_Rev Access'!$F$7:$FS$310,77,FALSE))</f>
        <v>0</v>
      </c>
      <c r="CU400" s="90">
        <f>IF(ISNA(VLOOKUP($B400,'[2]1516 Exp_Rev Access'!$F$7:$FS$310,78,FALSE)),"",VLOOKUP($B400,'[2]1516 Exp_Rev Access'!$F$7:$FS$310,78,FALSE))</f>
        <v>47689.78</v>
      </c>
      <c r="CV400" s="90">
        <f>IF(ISNA(VLOOKUP($B400,'[2]1516 Exp_Rev Access'!$F$7:$FS$310,79,FALSE)),"",VLOOKUP($B400,'[2]1516 Exp_Rev Access'!$F$7:$FS$310,79,FALSE))</f>
        <v>15235.52</v>
      </c>
      <c r="CW400" s="90">
        <f>IF(ISNA(VLOOKUP($B400,'[2]1516 Exp_Rev Access'!$F$7:$FS$310,80,FALSE)),"",VLOOKUP($B400,'[2]1516 Exp_Rev Access'!$F$7:$FS$310,80,FALSE))</f>
        <v>0</v>
      </c>
      <c r="CX400" s="90">
        <f>IF(ISNA(VLOOKUP($B400,'[2]1516 Exp_Rev Access'!$F$7:$FS$310,81,FALSE)),"",VLOOKUP($B400,'[2]1516 Exp_Rev Access'!$F$7:$FS$310,81,FALSE))</f>
        <v>0</v>
      </c>
      <c r="CY400" s="90">
        <f>IF(ISNA(VLOOKUP($B400,'[2]1516 Exp_Rev Access'!$F$7:$FS$310,82,FALSE)),"",VLOOKUP($B400,'[2]1516 Exp_Rev Access'!$F$7:$FS$310,82,FALSE))</f>
        <v>0</v>
      </c>
      <c r="CZ400" s="90">
        <f>IF(ISNA(VLOOKUP($B400,'[2]1516 Exp_Rev Access'!$F$7:$FS$310,83,FALSE)),"",VLOOKUP($B400,'[2]1516 Exp_Rev Access'!$F$7:$FS$310,83,FALSE))</f>
        <v>0</v>
      </c>
      <c r="DA400" s="90">
        <f>IF(ISNA(VLOOKUP($B400,'[2]1516 Exp_Rev Access'!$F$7:$FS$310,84,FALSE)),"",VLOOKUP($B400,'[2]1516 Exp_Rev Access'!$F$7:$FS$310,84,FALSE))</f>
        <v>0</v>
      </c>
      <c r="DB400" s="90">
        <f>IF(ISNA(VLOOKUP($B400,'[2]1516 Exp_Rev Access'!$F$7:$FS$310,85,FALSE)),"",VLOOKUP($B400,'[2]1516 Exp_Rev Access'!$F$7:$FS$310,85,FALSE))</f>
        <v>0</v>
      </c>
      <c r="DC400" s="90">
        <f>IF(ISNA(VLOOKUP($B400,'[2]1516 Exp_Rev Access'!$F$7:$FS$310,86,FALSE)),"",VLOOKUP($B400,'[2]1516 Exp_Rev Access'!$F$7:$FS$310,86,FALSE))</f>
        <v>0</v>
      </c>
      <c r="DD400" s="90">
        <f>IF(ISNA(VLOOKUP($B400,'[2]1516 Exp_Rev Access'!$F$7:$FS$310,87,FALSE)),"",VLOOKUP($B400,'[2]1516 Exp_Rev Access'!$F$7:$FS$310,87,FALSE))</f>
        <v>0</v>
      </c>
      <c r="DE400" s="90">
        <f>IF(ISNA(VLOOKUP($B400,'[2]1516 Exp_Rev Access'!$F$7:$FS$310,88,FALSE)),"",VLOOKUP($B400,'[2]1516 Exp_Rev Access'!$F$7:$FS$310,88,FALSE))</f>
        <v>0</v>
      </c>
      <c r="DF400" s="90">
        <f>IF(ISNA(VLOOKUP($B400,'[2]1516 Exp_Rev Access'!$F$7:$FS$310,89,FALSE)),"",VLOOKUP($B400,'[2]1516 Exp_Rev Access'!$F$7:$FS$310,89,FALSE))</f>
        <v>0</v>
      </c>
      <c r="DG400" s="90">
        <f>IF(ISNA(VLOOKUP($B400,'[2]1516 Exp_Rev Access'!$F$7:$FS$310,90,FALSE)),"",VLOOKUP($B400,'[2]1516 Exp_Rev Access'!$F$7:$FS$310,90,FALSE))</f>
        <v>0</v>
      </c>
      <c r="DH400" s="90">
        <f>IF(ISNA(VLOOKUP($B400,'[2]1516 Exp_Rev Access'!$F$7:$FS$310,91,FALSE)),"",VLOOKUP($B400,'[2]1516 Exp_Rev Access'!$F$7:$FS$310,91,FALSE))</f>
        <v>0</v>
      </c>
      <c r="DI400" s="90">
        <f>IF(ISNA(VLOOKUP($B400,'[2]1516 Exp_Rev Access'!$F$7:$FS$310,92,FALSE)),"",VLOOKUP($B400,'[2]1516 Exp_Rev Access'!$F$7:$FS$310,92,FALSE))</f>
        <v>79786.679999999993</v>
      </c>
      <c r="DJ400" s="90">
        <f>IF(ISNA(VLOOKUP($B400,'[2]1516 Exp_Rev Access'!$F$7:$FS$310,93,FALSE)),"",VLOOKUP($B400,'[2]1516 Exp_Rev Access'!$F$7:$FS$310,93,FALSE))</f>
        <v>0</v>
      </c>
      <c r="DK400" s="90">
        <f>IF(ISNA(VLOOKUP($B400,'[2]1516 Exp_Rev Access'!$F$7:$FS$310,94,FALSE)),"",VLOOKUP($B400,'[2]1516 Exp_Rev Access'!$F$7:$FS$310,94,FALSE))</f>
        <v>61039.82</v>
      </c>
      <c r="DL400" s="90">
        <f>IF(ISNA(VLOOKUP($B400,'[2]1516 Exp_Rev Access'!$F$7:$FS$310,95,FALSE)),"",VLOOKUP($B400,'[2]1516 Exp_Rev Access'!$F$7:$FS$310,95,FALSE))</f>
        <v>0</v>
      </c>
      <c r="DM400" s="90">
        <f>IF(ISNA(VLOOKUP($B400,'[2]1516 Exp_Rev Access'!$F$7:$FS$310,96,FALSE)),"",VLOOKUP($B400,'[2]1516 Exp_Rev Access'!$F$7:$FS$310,96,FALSE))</f>
        <v>0</v>
      </c>
      <c r="DN400" s="90">
        <f>IF(ISNA(VLOOKUP($B400,'[2]1516 Exp_Rev Access'!$F$7:$FS$310,97,FALSE)),"",VLOOKUP($B400,'[2]1516 Exp_Rev Access'!$F$7:$FS$310,97,FALSE))</f>
        <v>0</v>
      </c>
      <c r="DO400" s="90">
        <f>IF(ISNA(VLOOKUP($B400,'[2]1516 Exp_Rev Access'!$F$7:$FS$310,98,FALSE)),"",VLOOKUP($B400,'[2]1516 Exp_Rev Access'!$F$7:$FS$310,98,FALSE))</f>
        <v>0</v>
      </c>
      <c r="DP400" s="90">
        <f>IF(ISNA(VLOOKUP($B400,'[2]1516 Exp_Rev Access'!$F$7:$FS$310,99,FALSE)),"",VLOOKUP($B400,'[2]1516 Exp_Rev Access'!$F$7:$FS$310,99,FALSE))</f>
        <v>0</v>
      </c>
      <c r="DQ400" s="90">
        <f>IF(ISNA(VLOOKUP($B400,'[2]1516 Exp_Rev Access'!$F$7:$FS$310,100,FALSE)),"",VLOOKUP($B400,'[2]1516 Exp_Rev Access'!$F$7:$FS$310,100,FALSE))</f>
        <v>0</v>
      </c>
      <c r="DR400" s="90">
        <f>IF(ISNA(VLOOKUP($B400,'[2]1516 Exp_Rev Access'!$F$7:$FS$310,101,FALSE)),"",VLOOKUP($B400,'[2]1516 Exp_Rev Access'!$F$7:$FS$310,101,FALSE))</f>
        <v>0</v>
      </c>
      <c r="DS400" s="90">
        <f>IF(ISNA(VLOOKUP($B400,'[2]1516 Exp_Rev Access'!$F$7:$FS$310,102,FALSE)),"",VLOOKUP($B400,'[2]1516 Exp_Rev Access'!$F$7:$FS$310,102,FALSE))</f>
        <v>0</v>
      </c>
      <c r="DT400" s="90">
        <f>IF(ISNA(VLOOKUP($B400,'[2]1516 Exp_Rev Access'!$F$7:$FS$310,103,FALSE)),"",VLOOKUP($B400,'[2]1516 Exp_Rev Access'!$F$7:$FS$310,103,FALSE))</f>
        <v>0</v>
      </c>
      <c r="DU400" s="90">
        <f>IF(ISNA(VLOOKUP($B400,'[2]1516 Exp_Rev Access'!$F$7:$FS$310,104,FALSE)),"",VLOOKUP($B400,'[2]1516 Exp_Rev Access'!$F$7:$FS$310,104,FALSE))</f>
        <v>0</v>
      </c>
      <c r="DV400" s="90">
        <f>IF(ISNA(VLOOKUP($B400,'[2]1516 Exp_Rev Access'!$F$7:$FS$310,105,FALSE)),"",VLOOKUP($B400,'[2]1516 Exp_Rev Access'!$F$7:$FS$310,105,FALSE))</f>
        <v>0</v>
      </c>
      <c r="DW400" s="90">
        <f>IF(ISNA(VLOOKUP($B400,'[2]1516 Exp_Rev Access'!$F$7:$FS$310,106,FALSE)),"",VLOOKUP($B400,'[2]1516 Exp_Rev Access'!$F$7:$FS$310,106,FALSE))</f>
        <v>0</v>
      </c>
      <c r="DX400" s="90">
        <f>IF(ISNA(VLOOKUP($B400,'[2]1516 Exp_Rev Access'!$F$7:$FS$310,107,FALSE)),"",VLOOKUP($B400,'[2]1516 Exp_Rev Access'!$F$7:$FS$310,107,FALSE))</f>
        <v>0</v>
      </c>
      <c r="DY400" s="90">
        <f>IF(ISNA(VLOOKUP($B400,'[2]1516 Exp_Rev Access'!$F$7:$FS$310,108,FALSE)),"",VLOOKUP($B400,'[2]1516 Exp_Rev Access'!$F$7:$FS$310,108,FALSE))</f>
        <v>0</v>
      </c>
      <c r="DZ400" s="90">
        <f>IF(ISNA(VLOOKUP($B400,'[2]1516 Exp_Rev Access'!$F$7:$FS$310,109,FALSE)),"",VLOOKUP($B400,'[2]1516 Exp_Rev Access'!$F$7:$FS$310,109,FALSE))</f>
        <v>0</v>
      </c>
      <c r="EA400" s="90">
        <f>IF(ISNA(VLOOKUP($B400,'[2]1516 Exp_Rev Access'!$F$7:$FS$310,110,FALSE)),"",VLOOKUP($B400,'[2]1516 Exp_Rev Access'!$F$7:$FS$310,110,FALSE))</f>
        <v>0</v>
      </c>
      <c r="EB400" s="90">
        <f>IF(ISNA(VLOOKUP($B400,'[2]1516 Exp_Rev Access'!$F$7:$FS$310,111,FALSE)),"",VLOOKUP($B400,'[2]1516 Exp_Rev Access'!$F$7:$FS$310,111,FALSE))</f>
        <v>0</v>
      </c>
      <c r="EC400" s="90">
        <f>IF(ISNA(VLOOKUP($B400,'[2]1516 Exp_Rev Access'!$F$7:$FS$310,112,FALSE)),"",VLOOKUP($B400,'[2]1516 Exp_Rev Access'!$F$7:$FS$310,112,FALSE))</f>
        <v>0</v>
      </c>
      <c r="ED400" s="90">
        <f>IF(ISNA(VLOOKUP($B400,'[2]1516 Exp_Rev Access'!$F$7:$FS$310,113,FALSE)),"",VLOOKUP($B400,'[2]1516 Exp_Rev Access'!$F$7:$FS$310,113,FALSE))</f>
        <v>0</v>
      </c>
      <c r="EE400" s="90">
        <f>IF(ISNA(VLOOKUP($B400,'[2]1516 Exp_Rev Access'!$F$7:$FS$310,114,FALSE)),"",VLOOKUP($B400,'[2]1516 Exp_Rev Access'!$F$7:$FS$310,114,FALSE))</f>
        <v>0</v>
      </c>
      <c r="EF400" s="90">
        <f>IF(ISNA(VLOOKUP($B400,'[2]1516 Exp_Rev Access'!$F$7:$FS$310,115,FALSE)),"",VLOOKUP($B400,'[2]1516 Exp_Rev Access'!$F$7:$FS$310,115,FALSE))</f>
        <v>0</v>
      </c>
      <c r="EG400" s="90">
        <f>IF(ISNA(VLOOKUP($B400,'[2]1516 Exp_Rev Access'!$F$7:$FS$310,116,FALSE)),"",VLOOKUP($B400,'[2]1516 Exp_Rev Access'!$F$7:$FS$310,116,FALSE))</f>
        <v>0</v>
      </c>
      <c r="EH400" s="90">
        <f>IF(ISNA(VLOOKUP($B400,'[2]1516 Exp_Rev Access'!$F$7:$FS$310,117,FALSE)),"",VLOOKUP($B400,'[2]1516 Exp_Rev Access'!$F$7:$FS$310,117,FALSE))</f>
        <v>0</v>
      </c>
      <c r="EI400" s="90">
        <f>IF(ISNA(VLOOKUP($B400,'[2]1516 Exp_Rev Access'!$F$7:$FS$310,118,FALSE)),"",VLOOKUP($B400,'[2]1516 Exp_Rev Access'!$F$7:$FS$310,118,FALSE))</f>
        <v>0</v>
      </c>
      <c r="EJ400" s="90">
        <f>IF(ISNA(VLOOKUP($B400,'[2]1516 Exp_Rev Access'!$F$7:$FS$310,119,FALSE)),"",VLOOKUP($B400,'[2]1516 Exp_Rev Access'!$F$7:$FS$310,119,FALSE))</f>
        <v>0</v>
      </c>
      <c r="EK400" s="90">
        <f>IF(ISNA(VLOOKUP($B400,'[2]1516 Exp_Rev Access'!$F$7:$FS$310,120,FALSE)),"",VLOOKUP($B400,'[2]1516 Exp_Rev Access'!$F$7:$FS$310,120,FALSE))</f>
        <v>0</v>
      </c>
      <c r="EL400" s="90">
        <f>IF(ISNA(VLOOKUP($B400,'[2]1516 Exp_Rev Access'!$F$7:$FS$310,121,FALSE)),"",VLOOKUP($B400,'[2]1516 Exp_Rev Access'!$F$7:$FS$310,121,FALSE))</f>
        <v>0</v>
      </c>
      <c r="EM400" s="90">
        <f>IF(ISNA(VLOOKUP($B400,'[2]1516 Exp_Rev Access'!$F$7:$FS$310,122,FALSE)),"",VLOOKUP($B400,'[2]1516 Exp_Rev Access'!$F$7:$FS$310,122,FALSE))</f>
        <v>0</v>
      </c>
      <c r="EN400" s="90">
        <f>IF(ISNA(VLOOKUP($B400,'[2]1516 Exp_Rev Access'!$F$7:$FS$310,123,FALSE)),"",VLOOKUP($B400,'[2]1516 Exp_Rev Access'!$F$7:$FS$310,123,FALSE))</f>
        <v>16787.560000000001</v>
      </c>
      <c r="EO400" s="90">
        <f>IF(ISNA(VLOOKUP($B400,'[2]1516 Exp_Rev Access'!$F$7:$FS$310,124,FALSE)),"",VLOOKUP($B400,'[2]1516 Exp_Rev Access'!$F$7:$FS$310,124,FALSE))</f>
        <v>0</v>
      </c>
      <c r="EP400" s="90">
        <f>IF(ISNA(VLOOKUP($B400,'[2]1516 Exp_Rev Access'!$F$7:$FS$310,125,FALSE)),"",VLOOKUP($B400,'[2]1516 Exp_Rev Access'!$F$7:$FS$310,125,FALSE))</f>
        <v>0</v>
      </c>
      <c r="EQ400" s="90">
        <f>IF(ISNA(VLOOKUP($B400,'[2]1516 Exp_Rev Access'!$F$7:$FS$310,126,FALSE)),"",VLOOKUP($B400,'[2]1516 Exp_Rev Access'!$F$7:$FS$310,126,FALSE))</f>
        <v>0</v>
      </c>
      <c r="ER400" s="90">
        <f>IF(ISNA(VLOOKUP($B400,'[2]1516 Exp_Rev Access'!$F$7:$FS$310,127,FALSE)),"",VLOOKUP($B400,'[2]1516 Exp_Rev Access'!$F$7:$FS$310,127,FALSE))</f>
        <v>0</v>
      </c>
      <c r="ES400" s="90">
        <f>IF(ISNA(VLOOKUP($B400,'[2]1516 Exp_Rev Access'!$F$7:$FS$310,128,FALSE)),"",VLOOKUP($B400,'[2]1516 Exp_Rev Access'!$F$7:$FS$310,128,FALSE))</f>
        <v>0</v>
      </c>
      <c r="ET400" s="90">
        <f>IF(ISNA(VLOOKUP($B400,'[2]1516 Exp_Rev Access'!$F$7:$FS$310,129,FALSE)),"",VLOOKUP($B400,'[2]1516 Exp_Rev Access'!$F$7:$FS$310,129,FALSE))</f>
        <v>0</v>
      </c>
      <c r="EU400" s="90">
        <f>IF(ISNA(VLOOKUP($B400,'[2]1516 Exp_Rev Access'!$F$7:$FS$310,130,FALSE)),"",VLOOKUP($B400,'[2]1516 Exp_Rev Access'!$F$7:$FS$310,130,FALSE))</f>
        <v>0</v>
      </c>
      <c r="EV400" s="90">
        <f>IF(ISNA(VLOOKUP($B400,'[2]1516 Exp_Rev Access'!$F$7:$FS$310,131,FALSE)),"",VLOOKUP($B400,'[2]1516 Exp_Rev Access'!$F$7:$FS$310,131,FALSE))</f>
        <v>0</v>
      </c>
      <c r="EW400" s="90">
        <f>IF(ISNA(VLOOKUP($B400,'[2]1516 Exp_Rev Access'!$F$7:$FS$310,132,FALSE)),"",VLOOKUP($B400,'[2]1516 Exp_Rev Access'!$F$7:$FS$310,132,FALSE))</f>
        <v>0</v>
      </c>
      <c r="EX400" s="90">
        <f>IF(ISNA(VLOOKUP($B400,'[2]1516 Exp_Rev Access'!$F$7:$FS$310,133,FALSE)),"",VLOOKUP($B400,'[2]1516 Exp_Rev Access'!$F$7:$FS$310,133,FALSE))</f>
        <v>0</v>
      </c>
      <c r="EY400" s="90">
        <f>IF(ISNA(VLOOKUP($B400,'[2]1516 Exp_Rev Access'!$F$7:$FS$310,134,FALSE)),"",VLOOKUP($B400,'[2]1516 Exp_Rev Access'!$F$7:$FS$310,134,FALSE))</f>
        <v>0</v>
      </c>
      <c r="EZ400" s="90">
        <f>IF(ISNA(VLOOKUP($B400,'[2]1516 Exp_Rev Access'!$F$7:$FS$310,135,FALSE)),"",VLOOKUP($B400,'[2]1516 Exp_Rev Access'!$F$7:$FS$310,135,FALSE))</f>
        <v>0</v>
      </c>
      <c r="FA400" s="90">
        <f>IF(ISNA(VLOOKUP($B400,'[2]1516 Exp_Rev Access'!$F$7:$FS$310,136,FALSE)),"",VLOOKUP($B400,'[2]1516 Exp_Rev Access'!$F$7:$FS$310,136,FALSE))</f>
        <v>0</v>
      </c>
      <c r="FB400" s="90">
        <f>IF(ISNA(VLOOKUP($B400,'[2]1516 Exp_Rev Access'!$F$7:$FS$310,137,FALSE)),"",VLOOKUP($B400,'[2]1516 Exp_Rev Access'!$F$7:$FS$310,137,FALSE))</f>
        <v>0</v>
      </c>
      <c r="FC400" s="90">
        <f>IF(ISNA(VLOOKUP($B400,'[2]1516 Exp_Rev Access'!$F$7:$FS$310,138,FALSE)),"",VLOOKUP($B400,'[2]1516 Exp_Rev Access'!$F$7:$FS$310,138,FALSE))</f>
        <v>0</v>
      </c>
      <c r="FD400" s="90">
        <f>IF(ISNA(VLOOKUP($B400,'[2]1516 Exp_Rev Access'!$F$7:$FS$310,139,FALSE)),"",VLOOKUP($B400,'[2]1516 Exp_Rev Access'!$F$7:$FS$310,139,FALSE))</f>
        <v>0</v>
      </c>
      <c r="FE400" s="90">
        <f>IF(ISNA(VLOOKUP($B400,'[2]1516 Exp_Rev Access'!$F$7:$FS$310,140,FALSE)),"",VLOOKUP($B400,'[2]1516 Exp_Rev Access'!$F$7:$FS$310,140,FALSE))</f>
        <v>0</v>
      </c>
      <c r="FF400" s="90">
        <f>IF(ISNA(VLOOKUP($B400,'[2]1516 Exp_Rev Access'!$F$7:$FS$310,141,FALSE)),"",VLOOKUP($B400,'[2]1516 Exp_Rev Access'!$F$7:$FS$310,141,FALSE))</f>
        <v>0</v>
      </c>
      <c r="FG400" s="90">
        <f>IF(ISNA(VLOOKUP($B400,'[2]1516 Exp_Rev Access'!$F$7:$FS$310,142,FALSE)),"",VLOOKUP($B400,'[2]1516 Exp_Rev Access'!$F$7:$FS$310,142,FALSE))</f>
        <v>0</v>
      </c>
      <c r="FH400" s="90">
        <f>IF(ISNA(VLOOKUP($B400,'[2]1516 Exp_Rev Access'!$F$7:$FS$310,143,FALSE)),"",VLOOKUP($B400,'[2]1516 Exp_Rev Access'!$F$7:$FS$310,143,FALSE))</f>
        <v>0</v>
      </c>
      <c r="FI400" s="90">
        <f>IF(ISNA(VLOOKUP($B400,'[2]1516 Exp_Rev Access'!$F$7:$FS$310,144,FALSE)),"",VLOOKUP($B400,'[2]1516 Exp_Rev Access'!$F$7:$FS$310,144,FALSE))</f>
        <v>0</v>
      </c>
      <c r="FJ400" s="90">
        <f>IF(ISNA(VLOOKUP($B400,'[2]1516 Exp_Rev Access'!$F$7:$FS$310,145,FALSE)),"",VLOOKUP($B400,'[2]1516 Exp_Rev Access'!$F$7:$FS$310,145,FALSE))</f>
        <v>0</v>
      </c>
      <c r="FK400" s="90">
        <f>IF(ISNA(VLOOKUP($B400,'[2]1516 Exp_Rev Access'!$F$7:$FS$310,146,FALSE)),"",VLOOKUP($B400,'[2]1516 Exp_Rev Access'!$F$7:$FS$310,146,FALSE))</f>
        <v>0</v>
      </c>
      <c r="FL400" s="90">
        <f>IF(ISNA(VLOOKUP($B400,'[2]1516 Exp_Rev Access'!$F$7:$FS$310,1147,FALSE)),"",VLOOKUP($B400,'[2]1516 Exp_Rev Access'!$F$7:$FS$310,147,FALSE))</f>
        <v>0</v>
      </c>
      <c r="FM400" s="90">
        <f>IF(ISNA(VLOOKUP($B400,'[2]1516 Exp_Rev Access'!$F$7:$FS$310,148,FALSE)),"",VLOOKUP($B400,'[2]1516 Exp_Rev Access'!$F$7:$FS$310,148,FALSE))</f>
        <v>0</v>
      </c>
      <c r="FN400" s="90">
        <f>IF(ISNA(VLOOKUP($B400,'[2]1516 Exp_Rev Access'!$F$7:$FS$310,149,FALSE)),"",VLOOKUP($B400,'[2]1516 Exp_Rev Access'!$F$7:$FS$310,149,FALSE))</f>
        <v>0</v>
      </c>
      <c r="FO400" s="90">
        <f>IF(ISNA(VLOOKUP($B400,'[2]1516 Exp_Rev Access'!$F$7:$FS$310,150,FALSE)),"",VLOOKUP($B400,'[2]1516 Exp_Rev Access'!$F$7:$FS$310,150,FALSE))</f>
        <v>0</v>
      </c>
      <c r="FP400" s="90">
        <f>IF(ISNA(VLOOKUP($B400,'[2]1516 Exp_Rev Access'!$F$7:$FS$310,151,FALSE)),"",VLOOKUP($B400,'[2]1516 Exp_Rev Access'!$F$7:$FS$310,151,FALSE))</f>
        <v>0</v>
      </c>
      <c r="FQ400" s="90">
        <f>IF(ISNA(VLOOKUP($B400,'[2]1516 Exp_Rev Access'!$F$7:$FS$310,152,FALSE)),"",VLOOKUP($B400,'[2]1516 Exp_Rev Access'!$F$7:$FS$310,152,FALSE))</f>
        <v>0</v>
      </c>
      <c r="FR400" s="90">
        <f>IF(ISNA(VLOOKUP($B400,'[2]1516 Exp_Rev Access'!$F$7:$FS$310,153,FALSE)),"",VLOOKUP($B400,'[2]1516 Exp_Rev Access'!$F$7:$FS$310,153,FALSE))</f>
        <v>8624.2999999999993</v>
      </c>
      <c r="FS400" s="53">
        <f t="shared" si="965"/>
        <v>271719.27</v>
      </c>
      <c r="FT400" s="92">
        <f t="shared" si="966"/>
        <v>7.9796708850905465E-2</v>
      </c>
      <c r="FU400" s="116">
        <f t="shared" si="967"/>
        <v>1552.8590124585669</v>
      </c>
      <c r="FV400" s="90">
        <f>IF(ISNA(VLOOKUP($B400,'[2]1516 Exp_Rev Access'!$F$7:$FS$310,154,FALSE)),"",VLOOKUP($B400,'[2]1516 Exp_Rev Access'!$F$7:$FS$310,154,FALSE))</f>
        <v>0</v>
      </c>
      <c r="FW400" s="90">
        <f>IF(ISNA(VLOOKUP($B400,'[2]1516 Exp_Rev Access'!$F$7:$FS$310,155,FALSE)),"",VLOOKUP($B400,'[2]1516 Exp_Rev Access'!$F$7:$FS$310,155,FALSE))</f>
        <v>0</v>
      </c>
      <c r="FX400" s="90">
        <f>IF(ISNA(VLOOKUP($B400,'[2]1516 Exp_Rev Access'!$F$7:$FS$310,156,FALSE)),"",VLOOKUP($B400,'[2]1516 Exp_Rev Access'!$F$7:$FS$310,156,FALSE))</f>
        <v>0</v>
      </c>
      <c r="FY400" s="90">
        <f>IF(ISNA(VLOOKUP($B400,'[2]1516 Exp_Rev Access'!$F$7:$FS$310,157,FALSE)),"",VLOOKUP($B400,'[2]1516 Exp_Rev Access'!$F$7:$FS$310,157,FALSE))</f>
        <v>0</v>
      </c>
      <c r="FZ400" s="90">
        <f>IF(ISNA(VLOOKUP($B400,'[2]1516 Exp_Rev Access'!$F$7:$FS$310,158,FALSE)),"",VLOOKUP($B400,'[2]1516 Exp_Rev Access'!$F$7:$FS$310,158,FALSE))</f>
        <v>0</v>
      </c>
      <c r="GA400" s="90">
        <f>IF(ISNA(VLOOKUP($B400,'[2]1516 Exp_Rev Access'!$F$7:$FS$310,159,FALSE)),"",VLOOKUP($B400,'[2]1516 Exp_Rev Access'!$F$7:$FS$310,159,FALSE))</f>
        <v>0</v>
      </c>
      <c r="GB400" s="90">
        <f>IF(ISNA(VLOOKUP($B400,'[2]1516 Exp_Rev Access'!$F$7:$FS$310,160,FALSE)),"",VLOOKUP($B400,'[2]1516 Exp_Rev Access'!$F$7:$FS$310,160,FALSE))</f>
        <v>36767.040000000001</v>
      </c>
      <c r="GC400" s="90">
        <f>IF(ISNA(VLOOKUP($B400,'[2]1516 Exp_Rev Access'!$F$7:$FS$310,161,FALSE)),"",VLOOKUP($B400,'[2]1516 Exp_Rev Access'!$F$7:$FS$310,161,FALSE))</f>
        <v>0</v>
      </c>
      <c r="GD400" s="90">
        <f>IF(ISNA(VLOOKUP($B400,'[2]1516 Exp_Rev Access'!$F$7:$FS$310,162,FALSE)),"",VLOOKUP($B400,'[2]1516 Exp_Rev Access'!$F$7:$FS$310,162,FALSE))</f>
        <v>0</v>
      </c>
      <c r="GE400" s="90">
        <f>IF(ISNA(VLOOKUP($B400,'[2]1516 Exp_Rev Access'!$F$7:$FS$310,163,FALSE)),"",VLOOKUP($B400,'[2]1516 Exp_Rev Access'!$F$7:$FS$310,163,FALSE))</f>
        <v>0</v>
      </c>
      <c r="GF400" s="90">
        <f>IF(ISNA(VLOOKUP($B400,'[2]1516 Exp_Rev Access'!$F$7:$FS$310,164,FALSE)),"",VLOOKUP($B400,'[2]1516 Exp_Rev Access'!$F$7:$FS$310,164,FALSE))</f>
        <v>0</v>
      </c>
      <c r="GG400" s="90">
        <f>IF(ISNA(VLOOKUP($B400,'[2]1516 Exp_Rev Access'!$F$7:$FS$310,165,FALSE)),"",VLOOKUP($B400,'[2]1516 Exp_Rev Access'!$F$7:$FS$310,165,FALSE))</f>
        <v>0</v>
      </c>
      <c r="GH400" s="90">
        <f>IF(ISNA(VLOOKUP($B400,'[2]1516 Exp_Rev Access'!$F$7:$FS$310,166,FALSE)),"",VLOOKUP($B400,'[2]1516 Exp_Rev Access'!$F$7:$FS$310,166,FALSE))</f>
        <v>0</v>
      </c>
      <c r="GI400" s="90">
        <f>IF(ISNA(VLOOKUP($B400,'[2]1516 Exp_Rev Access'!$F$7:$FS$310,167,FALSE)),"",VLOOKUP($B400,'[2]1516 Exp_Rev Access'!$F$7:$FS$310,167,FALSE))</f>
        <v>0</v>
      </c>
      <c r="GJ400" s="90">
        <f>IF(ISNA(VLOOKUP($B400,'[2]1516 Exp_Rev Access'!$F$7:$FS$310,168,FALSE)),"",VLOOKUP($B400,'[2]1516 Exp_Rev Access'!$F$7:$FS$310,168,FALSE))</f>
        <v>0</v>
      </c>
      <c r="GK400" s="90">
        <f>IF(ISNA(VLOOKUP($B400,'[2]1516 Exp_Rev Access'!$F$7:$FS$310,169,FALSE)),"",VLOOKUP($B400,'[2]1516 Exp_Rev Access'!$F$7:$FS$310,169,FALSE))</f>
        <v>0</v>
      </c>
      <c r="GL400" s="90">
        <f>IF(ISNA(VLOOKUP($B400,'[2]1516 Exp_Rev Access'!$F$7:$FS$310,170,FALSE)),"",VLOOKUP($B400,'[2]1516 Exp_Rev Access'!$F$7:$FS$310,170,FALSE))</f>
        <v>0</v>
      </c>
      <c r="GM400" s="90">
        <f>IF(ISNA(VLOOKUP($B400,'[2]1516 Exp_Rev Access'!$F$7:$FT$310,171,FALSE)),"",VLOOKUP($B400,'[2]1516 Exp_Rev Access'!$F$7:$FT$310,171,FALSE))</f>
        <v>0</v>
      </c>
      <c r="GN400" s="90">
        <f>IF(ISNA(VLOOKUP($B400,'[2]1516 Exp_Rev Access'!$F$7:$FU$310,172,FALSE)),"",VLOOKUP($B400,'[2]1516 Exp_Rev Access'!$F$7:$FU$310,172,FALSE))</f>
        <v>0</v>
      </c>
      <c r="GO400" s="90">
        <f>IF(ISNA(VLOOKUP($B400,'[2]1516 Exp_Rev Access'!$F$7:$FV$310,173,FALSE)),"",VLOOKUP($B400,'[2]1516 Exp_Rev Access'!$F$7:$FV$310,173,FALSE))</f>
        <v>0</v>
      </c>
      <c r="GP400" s="90">
        <f>IF(ISNA(VLOOKUP($B400,'[2]1516 Exp_Rev Access'!$F$7:$GA$310,174,FALSE)),"",VLOOKUP($B400,'[2]1516 Exp_Rev Access'!$F$7:$GA$310,174,FALSE))</f>
        <v>0</v>
      </c>
      <c r="GQ400" s="90">
        <f>IF(ISNA(VLOOKUP($B400,'[2]1516 Exp_Rev Access'!$F$7:$GA$310,175,FALSE)),"",VLOOKUP($B400,'[2]1516 Exp_Rev Access'!$F$7:$GA$310,175,FALSE))</f>
        <v>0</v>
      </c>
      <c r="GR400" s="90">
        <f>IF(ISNA(VLOOKUP($B400,'[2]1516 Exp_Rev Access'!$F$7:$GA$310,176,FALSE)),"",VLOOKUP($B400,'[2]1516 Exp_Rev Access'!$F$7:$GA$310,176,FALSE))</f>
        <v>0</v>
      </c>
      <c r="GS400" s="90">
        <f>IF(ISNA(VLOOKUP($B400,'[2]1516 Exp_Rev Access'!$F$7:$GA$310,177,FALSE)),"",VLOOKUP($B400,'[2]1516 Exp_Rev Access'!$F$7:$GA$310,177,FALSE))</f>
        <v>0</v>
      </c>
      <c r="GT400" s="90">
        <f>IF(ISNA(VLOOKUP($B400,'[2]1516 Exp_Rev Access'!$F$7:$GA$310,178,FALSE)),"",VLOOKUP($B400,'[2]1516 Exp_Rev Access'!$F$7:$GA$310,178,FALSE))</f>
        <v>0</v>
      </c>
      <c r="GU400" s="53">
        <f t="shared" si="968"/>
        <v>36767.040000000001</v>
      </c>
      <c r="GV400" s="92">
        <f t="shared" si="970"/>
        <v>1.0797499883573201E-2</v>
      </c>
      <c r="GW400" s="114">
        <f t="shared" si="969"/>
        <v>210.1213853011773</v>
      </c>
    </row>
    <row r="401" spans="1:222" s="97" customFormat="1" x14ac:dyDescent="0.2">
      <c r="A401" s="86"/>
      <c r="B401" s="87" t="s">
        <v>775</v>
      </c>
      <c r="C401" s="87" t="s">
        <v>776</v>
      </c>
      <c r="D401" s="88">
        <f>IF(ISNA(VLOOKUP($B401,'[2]1516 enrollment_Rev_Exp by size'!$A$6:$C$325,3,FALSE)),"",VLOOKUP($B401,'[2]1516 enrollment_Rev_Exp by size'!$A$6:$C$325,3,FALSE))</f>
        <v>175.25999999999996</v>
      </c>
      <c r="E401" s="89">
        <v>2913790.01</v>
      </c>
      <c r="F401" s="67">
        <f t="shared" si="949"/>
        <v>2913790.01</v>
      </c>
      <c r="G401" s="67">
        <f t="shared" si="950"/>
        <v>0</v>
      </c>
      <c r="H401" s="90">
        <f>IF(ISNA(VLOOKUP($B401,'[2]1516 Exp_Rev Access'!$F$7:$FS$310,2,FALSE)),"",VLOOKUP($B401,'[2]1516 Exp_Rev Access'!$F$7:$FS$310,2,FALSE))</f>
        <v>431952.35</v>
      </c>
      <c r="I401" s="90">
        <f>IF(ISNA(VLOOKUP($B401,'[2]1516 Exp_Rev Access'!$F$7:$FS$310,3,FALSE)),"",VLOOKUP($B401,'[2]1516 Exp_Rev Access'!$F$7:$FS$310,3,FALSE))</f>
        <v>0</v>
      </c>
      <c r="J401" s="90">
        <f>IF(ISNA(VLOOKUP($B401,'[2]1516 Exp_Rev Access'!$F$7:$FS$310,4,FALSE)),"",VLOOKUP($B401,'[2]1516 Exp_Rev Access'!$F$7:$FS$310,4,FALSE))</f>
        <v>0</v>
      </c>
      <c r="K401" s="90">
        <f>IF(ISNA(VLOOKUP($B401,'[2]1516 Exp_Rev Access'!$F$7:$FS$310,5,FALSE)),"-",VLOOKUP($B401,'[2]1516 Exp_Rev Access'!$F$7:$FS$310,5,FALSE))</f>
        <v>0</v>
      </c>
      <c r="L401" s="90">
        <f>IF(ISNA(VLOOKUP($B401,'[2]1516 Exp_Rev Access'!$F$7:$FS$310,6,FALSE)),"",VLOOKUP($B401,'[2]1516 Exp_Rev Access'!$F$7:$FS$310,6,FALSE))</f>
        <v>0</v>
      </c>
      <c r="M401" s="90">
        <f>IF(ISNA(VLOOKUP($B401,'[2]1516 Exp_Rev Access'!$F$7:$FS$310,7,FALSE)),"",VLOOKUP($B401,'[2]1516 Exp_Rev Access'!$F$7:$FS$310,7,FALSE))</f>
        <v>0</v>
      </c>
      <c r="N401" s="53">
        <f t="shared" si="951"/>
        <v>431952.35</v>
      </c>
      <c r="O401" s="91">
        <f t="shared" si="952"/>
        <v>0.14824415915956826</v>
      </c>
      <c r="P401" s="53">
        <f t="shared" si="953"/>
        <v>2464.6373958689951</v>
      </c>
      <c r="Q401" s="90">
        <f>IF(ISNA(VLOOKUP($B401,'[2]1516 Exp_Rev Access'!$F$7:$FS$310,8,FALSE)),"",VLOOKUP($B401,'[2]1516 Exp_Rev Access'!$F$7:$FS$310,8,FALSE))</f>
        <v>7311.05</v>
      </c>
      <c r="R401" s="90">
        <f>IF(ISNA(VLOOKUP($B401,'[2]1516 Exp_Rev Access'!$F$7:$FS$310,9,FALSE)),"",VLOOKUP($B401,'[2]1516 Exp_Rev Access'!$F$7:$FS$310,9,FALSE))</f>
        <v>0</v>
      </c>
      <c r="S401" s="90">
        <f>IF(ISNA(VLOOKUP($B401,'[2]1516 Exp_Rev Access'!$F$7:$FS$310,10,FALSE)),"",VLOOKUP($B401,'[2]1516 Exp_Rev Access'!$F$7:$FS$310,10,FALSE))</f>
        <v>0</v>
      </c>
      <c r="T401" s="90">
        <f>IF(ISNA(VLOOKUP($B401,'[2]1516 Exp_Rev Access'!$F$7:$FS$310,11,FALSE)),"",VLOOKUP($B401,'[2]1516 Exp_Rev Access'!$F$7:$FS$310,11,FALSE))</f>
        <v>0</v>
      </c>
      <c r="U401" s="90">
        <f>IF(ISNA(VLOOKUP($B401,'[2]1516 Exp_Rev Access'!$F$7:$FS$310,12,FALSE)),"",VLOOKUP($B401,'[2]1516 Exp_Rev Access'!$F$7:$FS$310,12,FALSE))</f>
        <v>4075</v>
      </c>
      <c r="V401" s="90">
        <f>IF(ISNA(VLOOKUP($B401,'[2]1516 Exp_Rev Access'!$F$7:$FS$310,13,FALSE)),"",VLOOKUP($B401,'[2]1516 Exp_Rev Access'!$F$7:$FS$310,13,FALSE))</f>
        <v>0</v>
      </c>
      <c r="W401" s="90">
        <f>IF(ISNA(VLOOKUP($B401,'[2]1516 Exp_Rev Access'!$F$7:$FS$310,14,FALSE)),"",VLOOKUP($B401,'[2]1516 Exp_Rev Access'!$F$7:$FS$310,14,FALSE))</f>
        <v>0</v>
      </c>
      <c r="X401" s="90">
        <f>IF(ISNA(VLOOKUP($B401,'[2]1516 Exp_Rev Access'!$F$7:$FS$310,15,FALSE)),"",VLOOKUP($B401,'[2]1516 Exp_Rev Access'!$F$7:$FS$310,15,FALSE))</f>
        <v>0</v>
      </c>
      <c r="Y401" s="90">
        <f>IF(ISNA(VLOOKUP($B401,'[2]1516 Exp_Rev Access'!$F$7:$FS$310,16,FALSE)),"",VLOOKUP($B401,'[2]1516 Exp_Rev Access'!$F$7:$FS$310,16,FALSE))</f>
        <v>1063.1400000000001</v>
      </c>
      <c r="Z401" s="90">
        <f>IF(ISNA(VLOOKUP($B401,'[2]1516 Exp_Rev Access'!$F$7:$FS$310,17,FALSE)),"",VLOOKUP($B401,'[2]1516 Exp_Rev Access'!$F$7:$FS$310,17,FALSE))</f>
        <v>0</v>
      </c>
      <c r="AA401" s="90">
        <f>IF(ISNA(VLOOKUP($B401,'[2]1516 Exp_Rev Access'!$F$7:$FS$310,18,FALSE)),"",VLOOKUP($B401,'[2]1516 Exp_Rev Access'!$F$7:$FS$310,18,FALSE))</f>
        <v>0</v>
      </c>
      <c r="AB401" s="90">
        <f>IF(ISNA(VLOOKUP($B401,'[2]1516 Exp_Rev Access'!$F$7:$FS$310,19,FALSE)),"",VLOOKUP($B401,'[2]1516 Exp_Rev Access'!$F$7:$FS$310,19,FALSE))</f>
        <v>0</v>
      </c>
      <c r="AC401" s="90">
        <f>IF(ISNA(VLOOKUP($B401,'[2]1516 Exp_Rev Access'!$F$7:$FS$310,20,FALSE)),"",VLOOKUP($B401,'[2]1516 Exp_Rev Access'!$F$7:$FS$310,20,FALSE))</f>
        <v>0</v>
      </c>
      <c r="AD401" s="90">
        <f>IF(ISNA(VLOOKUP($B401,'[2]1516 Exp_Rev Access'!$F$7:$FS$310,21,FALSE)),"",VLOOKUP($B401,'[2]1516 Exp_Rev Access'!$F$7:$FS$310,21,FALSE))</f>
        <v>33228.85</v>
      </c>
      <c r="AE401" s="90">
        <f>IF(ISNA(VLOOKUP($B401,'[2]1516 Exp_Rev Access'!$F$7:$FS$310,22,FALSE)),"",VLOOKUP($B401,'[2]1516 Exp_Rev Access'!$F$7:$FS$310,22,FALSE))</f>
        <v>2412.36</v>
      </c>
      <c r="AF401" s="90">
        <f>IF(ISNA(VLOOKUP($B401,'[2]1516 Exp_Rev Access'!$F$7:$FS$310,23,FALSE)),"",VLOOKUP($B401,'[2]1516 Exp_Rev Access'!$F$7:$FS$310,23,FALSE))</f>
        <v>0</v>
      </c>
      <c r="AG401" s="90">
        <f>IF(ISNA(VLOOKUP($B401,'[2]1516 Exp_Rev Access'!$F$7:$FS$310,24,FALSE)),"",VLOOKUP($B401,'[2]1516 Exp_Rev Access'!$F$7:$FS$310,24,FALSE))</f>
        <v>7965</v>
      </c>
      <c r="AH401" s="90">
        <f>IF(ISNA(VLOOKUP($B401,'[2]1516 Exp_Rev Access'!$F$7:$FS$310,25,FALSE)),"",VLOOKUP($B401,'[2]1516 Exp_Rev Access'!$F$7:$FS$310,25,FALSE))</f>
        <v>1289.0999999999999</v>
      </c>
      <c r="AI401" s="90">
        <f>IF(ISNA(VLOOKUP($B401,'[2]1516 Exp_Rev Access'!$F$7:$FS$310,26,FALSE)),"",VLOOKUP($B401,'[2]1516 Exp_Rev Access'!$F$7:$FS$310,26,FALSE))</f>
        <v>0</v>
      </c>
      <c r="AJ401" s="90">
        <f>IF(ISNA(VLOOKUP($B401,'[2]1516 Exp_Rev Access'!$F$7:$FS$310,27,FALSE)),"",VLOOKUP($B401,'[2]1516 Exp_Rev Access'!$F$7:$FS$310,27,FALSE))</f>
        <v>2452.19</v>
      </c>
      <c r="AK401" s="90">
        <f>IF(ISNA(VLOOKUP($B401,'[2]1516 Exp_Rev Access'!$F$7:$FS$310,28,FALSE)),"",VLOOKUP($B401,'[2]1516 Exp_Rev Access'!$F$7:$FS$310,28,FALSE))</f>
        <v>0</v>
      </c>
      <c r="AL401" s="90">
        <f>IF(ISNA(VLOOKUP($B401,'[2]1516 Exp_Rev Access'!$F$7:$FS$310,29,FALSE)),"",VLOOKUP($B401,'[2]1516 Exp_Rev Access'!$F$7:$FS$310,29,FALSE))</f>
        <v>4304.8100000000004</v>
      </c>
      <c r="AM401" s="53">
        <f t="shared" si="954"/>
        <v>64101.499999999993</v>
      </c>
      <c r="AN401" s="92">
        <f t="shared" si="955"/>
        <v>2.199935471671138E-2</v>
      </c>
      <c r="AO401" s="68">
        <f t="shared" si="956"/>
        <v>365.75088440031953</v>
      </c>
      <c r="AP401" s="90">
        <f>IF(ISNA(VLOOKUP($B401,'[2]1516 Exp_Rev Access'!$F$7:$FS$310,30,FALSE)),"",VLOOKUP($B401,'[2]1516 Exp_Rev Access'!$F$7:$FS$310,30,FALSE))</f>
        <v>1737613.79</v>
      </c>
      <c r="AQ401" s="90">
        <f>IF(ISNA(VLOOKUP($B401,'[2]1516 Exp_Rev Access'!$F$7:$FS$310,31,FALSE)),"",VLOOKUP($B401,'[2]1516 Exp_Rev Access'!$F$7:$FS$310,31,FALSE))</f>
        <v>17406.169999999998</v>
      </c>
      <c r="AR401" s="90">
        <f>IF(ISNA(VLOOKUP($B401,'[2]1516 Exp_Rev Access'!$F$7:$FS$310,32,FALSE)),"",VLOOKUP($B401,'[2]1516 Exp_Rev Access'!$F$7:$FS$310,32,FALSE))</f>
        <v>42778.239999999998</v>
      </c>
      <c r="AS401" s="90">
        <f>IF(ISNA(VLOOKUP($B401,'[2]1516 Exp_Rev Access'!$F$7:$FS$310,33,FALSE)),"",VLOOKUP($B401,'[2]1516 Exp_Rev Access'!$F$7:$FS$310,33,FALSE))</f>
        <v>0</v>
      </c>
      <c r="AT401" s="90">
        <f>IF(ISNA(VLOOKUP($B401,'[2]1516 Exp_Rev Access'!$F$7:$FS$310,34,FALSE)),"",VLOOKUP($B401,'[2]1516 Exp_Rev Access'!$F$7:$FS$310,34,FALSE))</f>
        <v>0</v>
      </c>
      <c r="AU401" s="53">
        <f t="shared" si="957"/>
        <v>1797798.2</v>
      </c>
      <c r="AV401" s="93">
        <f t="shared" si="958"/>
        <v>0.6169964869911817</v>
      </c>
      <c r="AW401" s="53">
        <f t="shared" si="959"/>
        <v>10257.892274335276</v>
      </c>
      <c r="AX401" s="90">
        <f>IF(ISNA(VLOOKUP($B401,'[2]1516 Exp_Rev Access'!$F$7:$FS$310,35,FALSE)),"",VLOOKUP($B401,'[2]1516 Exp_Rev Access'!$F$7:$FS$310,35,FALSE))</f>
        <v>0</v>
      </c>
      <c r="AY401" s="90">
        <f>IF(ISNA(VLOOKUP($B401,'[2]1516 Exp_Rev Access'!$F$7:$FS$310,36,FALSE)),"",VLOOKUP($B401,'[2]1516 Exp_Rev Access'!$F$7:$FS$310,36,FALSE))</f>
        <v>115802.62</v>
      </c>
      <c r="AZ401" s="90">
        <f>IF(ISNA(VLOOKUP($B401,'[2]1516 Exp_Rev Access'!$F$7:$FS$310,37,FALSE)),"",VLOOKUP($B401,'[2]1516 Exp_Rev Access'!$F$7:$FS$310,37,FALSE))</f>
        <v>0</v>
      </c>
      <c r="BA401" s="90">
        <f>IF(ISNA(VLOOKUP($B401,'[2]1516 Exp_Rev Access'!$F$7:$FS$310,38,FALSE)),"",VLOOKUP($B401,'[2]1516 Exp_Rev Access'!$F$7:$FS$310,38,FALSE))</f>
        <v>0</v>
      </c>
      <c r="BB401" s="90">
        <f>IF(ISNA(VLOOKUP($B401,'[2]1516 Exp_Rev Access'!$F$7:$FS$310,39,FALSE)),"",VLOOKUP($B401,'[2]1516 Exp_Rev Access'!$F$7:$FS$310,39,FALSE))</f>
        <v>0</v>
      </c>
      <c r="BC401" s="90">
        <f>IF(ISNA(VLOOKUP($B401,'[2]1516 Exp_Rev Access'!$F$7:$FS$310,40,FALSE)),"",VLOOKUP($B401,'[2]1516 Exp_Rev Access'!$F$7:$FS$310,40,FALSE))</f>
        <v>24268.6</v>
      </c>
      <c r="BD401" s="90">
        <f>IF(ISNA(VLOOKUP($B401,'[2]1516 Exp_Rev Access'!$F$7:$FS$310,41,FALSE)),"",VLOOKUP($B401,'[2]1516 Exp_Rev Access'!$F$7:$FS$310,41,FALSE))</f>
        <v>0</v>
      </c>
      <c r="BE401" s="90">
        <f>IF(ISNA(VLOOKUP($B401,'[2]1516 Exp_Rev Access'!$F$7:$FS$310,42,FALSE)),"",VLOOKUP($B401,'[2]1516 Exp_Rev Access'!$F$7:$FS$310,42,FALSE))</f>
        <v>0</v>
      </c>
      <c r="BF401" s="90">
        <f>IF(ISNA(VLOOKUP($B401,'[2]1516 Exp_Rev Access'!$F$7:$FS$310,43,FALSE)),"",VLOOKUP($B401,'[2]1516 Exp_Rev Access'!$F$7:$FS$310,43,FALSE))</f>
        <v>0</v>
      </c>
      <c r="BG401" s="90">
        <f>IF(ISNA(VLOOKUP($B401,'[2]1516 Exp_Rev Access'!$F$7:$FS$310,44,FALSE)),"",VLOOKUP($B401,'[2]1516 Exp_Rev Access'!$F$7:$FS$310,44,FALSE))</f>
        <v>0</v>
      </c>
      <c r="BH401" s="90">
        <f>IF(ISNA(VLOOKUP($B401,'[2]1516 Exp_Rev Access'!$F$7:$FS$310,45,FALSE)),"",VLOOKUP($B401,'[2]1516 Exp_Rev Access'!$F$7:$FS$310,45,FALSE))</f>
        <v>26.34</v>
      </c>
      <c r="BI401" s="90">
        <f>IF(ISNA(VLOOKUP($B401,'[2]1516 Exp_Rev Access'!$F$7:$FS$310,46,FALSE)),"",VLOOKUP($B401,'[2]1516 Exp_Rev Access'!$F$7:$FS$310,46,FALSE))</f>
        <v>0</v>
      </c>
      <c r="BJ401" s="90">
        <f>IF(ISNA(VLOOKUP($B401,'[2]1516 Exp_Rev Access'!$F$7:$FS$310,47,FALSE)),"",VLOOKUP($B401,'[2]1516 Exp_Rev Access'!$F$7:$FS$310,47,FALSE))</f>
        <v>190</v>
      </c>
      <c r="BK401" s="90">
        <f>IF(ISNA(VLOOKUP($B401,'[2]1516 Exp_Rev Access'!$F$7:$FS$310,48,FALSE)),"",VLOOKUP($B401,'[2]1516 Exp_Rev Access'!$F$7:$FS$310,48,FALSE))</f>
        <v>329551.53999999998</v>
      </c>
      <c r="BL401" s="90">
        <f>IF(ISNA(VLOOKUP($B401,'[2]1516 Exp_Rev Access'!$F$7:$FS$310,49,FALSE)),"",VLOOKUP($B401,'[2]1516 Exp_Rev Access'!$F$7:$FS$310,49,FALSE))</f>
        <v>0</v>
      </c>
      <c r="BM401" s="90">
        <f>IF(ISNA(VLOOKUP($B401,'[2]1516 Exp_Rev Access'!$F$7:$FS$310,50,FALSE)),"",VLOOKUP($B401,'[2]1516 Exp_Rev Access'!$F$7:$FS$310,50,FALSE))</f>
        <v>0</v>
      </c>
      <c r="BN401" s="90">
        <f>IF(ISNA(VLOOKUP($B401,'[2]1516 Exp_Rev Access'!$F$7:$FS$310,51,FALSE)),"",VLOOKUP($B401,'[2]1516 Exp_Rev Access'!$F$7:$FS$310,51,FALSE))</f>
        <v>0</v>
      </c>
      <c r="BO401" s="90">
        <f>IF(ISNA(VLOOKUP($B401,'[2]1516 Exp_Rev Access'!$F$7:$FS$310,52,FALSE)),"",VLOOKUP($B401,'[2]1516 Exp_Rev Access'!$F$7:$FS$310,52,FALSE))</f>
        <v>0</v>
      </c>
      <c r="BP401" s="90">
        <f>IF(ISNA(VLOOKUP($B401,'[2]1516 Exp_Rev Access'!$F$7:$FS$310,53,FALSE)),"",VLOOKUP($B401,'[2]1516 Exp_Rev Access'!$F$7:$FS$310,53,FALSE))</f>
        <v>0</v>
      </c>
      <c r="BQ401" s="90">
        <f>IF(ISNA(VLOOKUP($B401,'[2]1516 Exp_Rev Access'!$F$7:$FS$310,54,FALSE)),"",VLOOKUP($B401,'[2]1516 Exp_Rev Access'!$F$7:$FS$310,54,FALSE))</f>
        <v>0</v>
      </c>
      <c r="BR401" s="90">
        <f>IF(ISNA(VLOOKUP($B401,'[2]1516 Exp_Rev Access'!$F$7:$FS$310,55,FALSE)),"",VLOOKUP($B401,'[2]1516 Exp_Rev Access'!$F$7:$FS$310,55,FALSE))</f>
        <v>0</v>
      </c>
      <c r="BS401" s="90">
        <f>IF(ISNA(VLOOKUP($B401,'[2]1516 Exp_Rev Access'!$F$7:$FS$310,56,FALSE)),"",VLOOKUP($B401,'[2]1516 Exp_Rev Access'!$F$7:$FS$310,56,FALSE))</f>
        <v>0</v>
      </c>
      <c r="BT401" s="90">
        <f>IF(ISNA(VLOOKUP($B401,'[2]1516 Exp_Rev Access'!$F$7:$FS$310,57,FALSE)),"",VLOOKUP($B401,'[2]1516 Exp_Rev Access'!$F$7:$FS$310,57,FALSE))</f>
        <v>0</v>
      </c>
      <c r="BU401" s="90">
        <f>IF(ISNA(VLOOKUP($B401,'[2]1516 Exp_Rev Access'!$F$7:$FS$310,58,FALSE)),"",VLOOKUP($B401,'[2]1516 Exp_Rev Access'!$F$7:$FS$310,58,FALSE))</f>
        <v>0</v>
      </c>
      <c r="BV401" s="53">
        <f t="shared" si="960"/>
        <v>469839.1</v>
      </c>
      <c r="BW401" s="92">
        <f t="shared" si="961"/>
        <v>0.16124672621826994</v>
      </c>
      <c r="BX401" s="68">
        <f t="shared" si="962"/>
        <v>2680.8119365514099</v>
      </c>
      <c r="BY401" s="90">
        <f>IF(ISNA(VLOOKUP($B401,'[2]1516 Exp_Rev Access'!$F$7:$FS$310,59,FALSE)),"",VLOOKUP($B401,'[2]1516 Exp_Rev Access'!$F$7:$FS$310,59,FALSE))</f>
        <v>0</v>
      </c>
      <c r="BZ401" s="90">
        <f>IF(ISNA(VLOOKUP($B401,'[2]1516 Exp_Rev Access'!$F$7:$FS$310,60,FALSE)),"",VLOOKUP($B401,'[2]1516 Exp_Rev Access'!$F$7:$FS$310,60,FALSE))</f>
        <v>0</v>
      </c>
      <c r="CA401" s="90">
        <f>IF(ISNA(VLOOKUP($B401,'[2]1516 Exp_Rev Access'!$F$7:$FS$310,61,FALSE)),"",VLOOKUP($B401,'[2]1516 Exp_Rev Access'!$F$7:$FS$310,61,FALSE))</f>
        <v>0</v>
      </c>
      <c r="CB401" s="90">
        <f>IF(ISNA(VLOOKUP($B401,'[2]1516 Exp_Rev Access'!$F$7:$FS$310,62,FALSE)),"",VLOOKUP($B401,'[2]1516 Exp_Rev Access'!$F$7:$FS$310,62,FALSE))</f>
        <v>0</v>
      </c>
      <c r="CC401" s="90">
        <f>IF(ISNA(VLOOKUP($B401,'[2]1516 Exp_Rev Access'!$F$7:$FS$310,63,FALSE)),"",VLOOKUP($B401,'[2]1516 Exp_Rev Access'!$F$7:$FS$310,63,FALSE))</f>
        <v>0</v>
      </c>
      <c r="CD401" s="90">
        <f>IF(ISNA(VLOOKUP($B401,'[2]1516 Exp_Rev Access'!$F$7:$FS$310,64,FALSE)),"",VLOOKUP($B401,'[2]1516 Exp_Rev Access'!$F$7:$FS$310,64,FALSE))</f>
        <v>0</v>
      </c>
      <c r="CE401" s="53">
        <f t="shared" si="963"/>
        <v>0</v>
      </c>
      <c r="CF401" s="92"/>
      <c r="CG401" s="94">
        <f t="shared" si="971"/>
        <v>0</v>
      </c>
      <c r="CH401" s="90">
        <f>IF(ISNA(VLOOKUP($B401,'[2]1516 Exp_Rev Access'!$F$7:$FS$310,65,FALSE)),"",VLOOKUP($B401,'[2]1516 Exp_Rev Access'!$F$7:$FS$310,65,FALSE))</f>
        <v>0</v>
      </c>
      <c r="CI401" s="90">
        <f>IF(ISNA(VLOOKUP($B401,'[2]1516 Exp_Rev Access'!$F$7:$FS$310,66,FALSE)),"",VLOOKUP($B401,'[2]1516 Exp_Rev Access'!$F$7:$FS$310,66,FALSE))</f>
        <v>0</v>
      </c>
      <c r="CJ401" s="90">
        <f>IF(ISNA(VLOOKUP($B401,'[2]1516 Exp_Rev Access'!$F$7:$FS$310,67,FALSE)),"",VLOOKUP($B401,'[2]1516 Exp_Rev Access'!$F$7:$FS$310,67,FALSE))</f>
        <v>0</v>
      </c>
      <c r="CK401" s="90">
        <f>IF(ISNA(VLOOKUP($B401,'[2]1516 Exp_Rev Access'!$F$7:$FS$310,68,FALSE)),"",VLOOKUP($B401,'[2]1516 Exp_Rev Access'!$F$7:$FS$310,68,FALSE))</f>
        <v>0</v>
      </c>
      <c r="CL401" s="90">
        <f>IF(ISNA(VLOOKUP($B401,'[2]1516 Exp_Rev Access'!$F$7:$FS$310,69,FALSE)),"",VLOOKUP($B401,'[2]1516 Exp_Rev Access'!$F$7:$FS$310,69,FALSE))</f>
        <v>0</v>
      </c>
      <c r="CM401" s="90">
        <f>IF(ISNA(VLOOKUP($B401,'[2]1516 Exp_Rev Access'!$F$7:$FS$310,70,FALSE)),"",VLOOKUP($B401,'[2]1516 Exp_Rev Access'!$F$7:$FS$310,70,FALSE))</f>
        <v>0</v>
      </c>
      <c r="CN401" s="90">
        <f>IF(ISNA(VLOOKUP($B401,'[2]1516 Exp_Rev Access'!$F$7:$FS$310,71,FALSE)),"",VLOOKUP($B401,'[2]1516 Exp_Rev Access'!$F$7:$FS$310,71,FALSE))</f>
        <v>0</v>
      </c>
      <c r="CO401" s="90">
        <f>IF(ISNA(VLOOKUP($B401,'[2]1516 Exp_Rev Access'!$F$7:$FS$310,72,FALSE)),"",VLOOKUP($B401,'[2]1516 Exp_Rev Access'!$F$7:$FS$310,72,FALSE))</f>
        <v>0</v>
      </c>
      <c r="CP401" s="90">
        <f>IF(ISNA(VLOOKUP($B401,'[2]1516 Exp_Rev Access'!$F$7:$FS$310,73,FALSE)),"",VLOOKUP($B401,'[2]1516 Exp_Rev Access'!$F$7:$FS$310,73,FALSE))</f>
        <v>0</v>
      </c>
      <c r="CQ401" s="90">
        <f>IF(ISNA(VLOOKUP($B401,'[2]1516 Exp_Rev Access'!$F$7:$FS$310,74,FALSE)),"",VLOOKUP($B401,'[2]1516 Exp_Rev Access'!$F$7:$FS$310,74,FALSE))</f>
        <v>29649</v>
      </c>
      <c r="CR401" s="90">
        <f>IF(ISNA(VLOOKUP($B401,'[2]1516 Exp_Rev Access'!$F$7:$FS$310,75,FALSE)),"",VLOOKUP($B401,'[2]1516 Exp_Rev Access'!$F$7:$FS$310,75,FALSE))</f>
        <v>0</v>
      </c>
      <c r="CS401" s="90">
        <f>IF(ISNA(VLOOKUP($B401,'[2]1516 Exp_Rev Access'!$F$7:$FS$310,76,FALSE)),"",VLOOKUP($B401,'[2]1516 Exp_Rev Access'!$F$7:$FS$310,76,FALSE))</f>
        <v>0</v>
      </c>
      <c r="CT401" s="90">
        <f>IF(ISNA(VLOOKUP($B401,'[2]1516 Exp_Rev Access'!$F$7:$FS$310,77,FALSE)),"",VLOOKUP($B401,'[2]1516 Exp_Rev Access'!$F$7:$FS$310,77,FALSE))</f>
        <v>0</v>
      </c>
      <c r="CU401" s="90">
        <f>IF(ISNA(VLOOKUP($B401,'[2]1516 Exp_Rev Access'!$F$7:$FS$310,78,FALSE)),"",VLOOKUP($B401,'[2]1516 Exp_Rev Access'!$F$7:$FS$310,78,FALSE))</f>
        <v>30100</v>
      </c>
      <c r="CV401" s="90">
        <f>IF(ISNA(VLOOKUP($B401,'[2]1516 Exp_Rev Access'!$F$7:$FS$310,79,FALSE)),"",VLOOKUP($B401,'[2]1516 Exp_Rev Access'!$F$7:$FS$310,79,FALSE))</f>
        <v>6561</v>
      </c>
      <c r="CW401" s="90">
        <f>IF(ISNA(VLOOKUP($B401,'[2]1516 Exp_Rev Access'!$F$7:$FS$310,80,FALSE)),"",VLOOKUP($B401,'[2]1516 Exp_Rev Access'!$F$7:$FS$310,80,FALSE))</f>
        <v>0</v>
      </c>
      <c r="CX401" s="90">
        <f>IF(ISNA(VLOOKUP($B401,'[2]1516 Exp_Rev Access'!$F$7:$FS$310,81,FALSE)),"",VLOOKUP($B401,'[2]1516 Exp_Rev Access'!$F$7:$FS$310,81,FALSE))</f>
        <v>0</v>
      </c>
      <c r="CY401" s="90">
        <f>IF(ISNA(VLOOKUP($B401,'[2]1516 Exp_Rev Access'!$F$7:$FS$310,82,FALSE)),"",VLOOKUP($B401,'[2]1516 Exp_Rev Access'!$F$7:$FS$310,82,FALSE))</f>
        <v>0</v>
      </c>
      <c r="CZ401" s="90">
        <f>IF(ISNA(VLOOKUP($B401,'[2]1516 Exp_Rev Access'!$F$7:$FS$310,83,FALSE)),"",VLOOKUP($B401,'[2]1516 Exp_Rev Access'!$F$7:$FS$310,83,FALSE))</f>
        <v>0</v>
      </c>
      <c r="DA401" s="90">
        <f>IF(ISNA(VLOOKUP($B401,'[2]1516 Exp_Rev Access'!$F$7:$FS$310,84,FALSE)),"",VLOOKUP($B401,'[2]1516 Exp_Rev Access'!$F$7:$FS$310,84,FALSE))</f>
        <v>0</v>
      </c>
      <c r="DB401" s="90">
        <f>IF(ISNA(VLOOKUP($B401,'[2]1516 Exp_Rev Access'!$F$7:$FS$310,85,FALSE)),"",VLOOKUP($B401,'[2]1516 Exp_Rev Access'!$F$7:$FS$310,85,FALSE))</f>
        <v>0</v>
      </c>
      <c r="DC401" s="90">
        <f>IF(ISNA(VLOOKUP($B401,'[2]1516 Exp_Rev Access'!$F$7:$FS$310,86,FALSE)),"",VLOOKUP($B401,'[2]1516 Exp_Rev Access'!$F$7:$FS$310,86,FALSE))</f>
        <v>0</v>
      </c>
      <c r="DD401" s="90">
        <f>IF(ISNA(VLOOKUP($B401,'[2]1516 Exp_Rev Access'!$F$7:$FS$310,87,FALSE)),"",VLOOKUP($B401,'[2]1516 Exp_Rev Access'!$F$7:$FS$310,87,FALSE))</f>
        <v>0</v>
      </c>
      <c r="DE401" s="90">
        <f>IF(ISNA(VLOOKUP($B401,'[2]1516 Exp_Rev Access'!$F$7:$FS$310,88,FALSE)),"",VLOOKUP($B401,'[2]1516 Exp_Rev Access'!$F$7:$FS$310,88,FALSE))</f>
        <v>0</v>
      </c>
      <c r="DF401" s="90">
        <f>IF(ISNA(VLOOKUP($B401,'[2]1516 Exp_Rev Access'!$F$7:$FS$310,89,FALSE)),"",VLOOKUP($B401,'[2]1516 Exp_Rev Access'!$F$7:$FS$310,89,FALSE))</f>
        <v>0</v>
      </c>
      <c r="DG401" s="90">
        <f>IF(ISNA(VLOOKUP($B401,'[2]1516 Exp_Rev Access'!$F$7:$FS$310,90,FALSE)),"",VLOOKUP($B401,'[2]1516 Exp_Rev Access'!$F$7:$FS$310,90,FALSE))</f>
        <v>0</v>
      </c>
      <c r="DH401" s="90">
        <f>IF(ISNA(VLOOKUP($B401,'[2]1516 Exp_Rev Access'!$F$7:$FS$310,91,FALSE)),"",VLOOKUP($B401,'[2]1516 Exp_Rev Access'!$F$7:$FS$310,91,FALSE))</f>
        <v>0</v>
      </c>
      <c r="DI401" s="90">
        <f>IF(ISNA(VLOOKUP($B401,'[2]1516 Exp_Rev Access'!$F$7:$FS$310,92,FALSE)),"",VLOOKUP($B401,'[2]1516 Exp_Rev Access'!$F$7:$FS$310,92,FALSE))</f>
        <v>34264.9</v>
      </c>
      <c r="DJ401" s="90">
        <f>IF(ISNA(VLOOKUP($B401,'[2]1516 Exp_Rev Access'!$F$7:$FS$310,93,FALSE)),"",VLOOKUP($B401,'[2]1516 Exp_Rev Access'!$F$7:$FS$310,93,FALSE))</f>
        <v>0</v>
      </c>
      <c r="DK401" s="90">
        <f>IF(ISNA(VLOOKUP($B401,'[2]1516 Exp_Rev Access'!$F$7:$FS$310,94,FALSE)),"",VLOOKUP($B401,'[2]1516 Exp_Rev Access'!$F$7:$FS$310,94,FALSE))</f>
        <v>0</v>
      </c>
      <c r="DL401" s="90">
        <f>IF(ISNA(VLOOKUP($B401,'[2]1516 Exp_Rev Access'!$F$7:$FS$310,95,FALSE)),"",VLOOKUP($B401,'[2]1516 Exp_Rev Access'!$F$7:$FS$310,95,FALSE))</f>
        <v>0</v>
      </c>
      <c r="DM401" s="90">
        <f>IF(ISNA(VLOOKUP($B401,'[2]1516 Exp_Rev Access'!$F$7:$FS$310,96,FALSE)),"",VLOOKUP($B401,'[2]1516 Exp_Rev Access'!$F$7:$FS$310,96,FALSE))</f>
        <v>0</v>
      </c>
      <c r="DN401" s="90">
        <f>IF(ISNA(VLOOKUP($B401,'[2]1516 Exp_Rev Access'!$F$7:$FS$310,97,FALSE)),"",VLOOKUP($B401,'[2]1516 Exp_Rev Access'!$F$7:$FS$310,97,FALSE))</f>
        <v>0</v>
      </c>
      <c r="DO401" s="90">
        <f>IF(ISNA(VLOOKUP($B401,'[2]1516 Exp_Rev Access'!$F$7:$FS$310,98,FALSE)),"",VLOOKUP($B401,'[2]1516 Exp_Rev Access'!$F$7:$FS$310,98,FALSE))</f>
        <v>0</v>
      </c>
      <c r="DP401" s="90">
        <f>IF(ISNA(VLOOKUP($B401,'[2]1516 Exp_Rev Access'!$F$7:$FS$310,99,FALSE)),"",VLOOKUP($B401,'[2]1516 Exp_Rev Access'!$F$7:$FS$310,99,FALSE))</f>
        <v>0</v>
      </c>
      <c r="DQ401" s="90">
        <f>IF(ISNA(VLOOKUP($B401,'[2]1516 Exp_Rev Access'!$F$7:$FS$310,100,FALSE)),"",VLOOKUP($B401,'[2]1516 Exp_Rev Access'!$F$7:$FS$310,100,FALSE))</f>
        <v>0</v>
      </c>
      <c r="DR401" s="90">
        <f>IF(ISNA(VLOOKUP($B401,'[2]1516 Exp_Rev Access'!$F$7:$FS$310,101,FALSE)),"",VLOOKUP($B401,'[2]1516 Exp_Rev Access'!$F$7:$FS$310,101,FALSE))</f>
        <v>0</v>
      </c>
      <c r="DS401" s="90">
        <f>IF(ISNA(VLOOKUP($B401,'[2]1516 Exp_Rev Access'!$F$7:$FS$310,102,FALSE)),"",VLOOKUP($B401,'[2]1516 Exp_Rev Access'!$F$7:$FS$310,102,FALSE))</f>
        <v>0</v>
      </c>
      <c r="DT401" s="90">
        <f>IF(ISNA(VLOOKUP($B401,'[2]1516 Exp_Rev Access'!$F$7:$FS$310,103,FALSE)),"",VLOOKUP($B401,'[2]1516 Exp_Rev Access'!$F$7:$FS$310,103,FALSE))</f>
        <v>0</v>
      </c>
      <c r="DU401" s="90">
        <f>IF(ISNA(VLOOKUP($B401,'[2]1516 Exp_Rev Access'!$F$7:$FS$310,104,FALSE)),"",VLOOKUP($B401,'[2]1516 Exp_Rev Access'!$F$7:$FS$310,104,FALSE))</f>
        <v>0</v>
      </c>
      <c r="DV401" s="90">
        <f>IF(ISNA(VLOOKUP($B401,'[2]1516 Exp_Rev Access'!$F$7:$FS$310,105,FALSE)),"",VLOOKUP($B401,'[2]1516 Exp_Rev Access'!$F$7:$FS$310,105,FALSE))</f>
        <v>0</v>
      </c>
      <c r="DW401" s="90">
        <f>IF(ISNA(VLOOKUP($B401,'[2]1516 Exp_Rev Access'!$F$7:$FS$310,106,FALSE)),"",VLOOKUP($B401,'[2]1516 Exp_Rev Access'!$F$7:$FS$310,106,FALSE))</f>
        <v>0</v>
      </c>
      <c r="DX401" s="90">
        <f>IF(ISNA(VLOOKUP($B401,'[2]1516 Exp_Rev Access'!$F$7:$FS$310,107,FALSE)),"",VLOOKUP($B401,'[2]1516 Exp_Rev Access'!$F$7:$FS$310,107,FALSE))</f>
        <v>0</v>
      </c>
      <c r="DY401" s="90">
        <f>IF(ISNA(VLOOKUP($B401,'[2]1516 Exp_Rev Access'!$F$7:$FS$310,108,FALSE)),"",VLOOKUP($B401,'[2]1516 Exp_Rev Access'!$F$7:$FS$310,108,FALSE))</f>
        <v>34652</v>
      </c>
      <c r="DZ401" s="90">
        <f>IF(ISNA(VLOOKUP($B401,'[2]1516 Exp_Rev Access'!$F$7:$FS$310,109,FALSE)),"",VLOOKUP($B401,'[2]1516 Exp_Rev Access'!$F$7:$FS$310,109,FALSE))</f>
        <v>0</v>
      </c>
      <c r="EA401" s="90">
        <f>IF(ISNA(VLOOKUP($B401,'[2]1516 Exp_Rev Access'!$F$7:$FS$310,110,FALSE)),"",VLOOKUP($B401,'[2]1516 Exp_Rev Access'!$F$7:$FS$310,110,FALSE))</f>
        <v>0</v>
      </c>
      <c r="EB401" s="90">
        <f>IF(ISNA(VLOOKUP($B401,'[2]1516 Exp_Rev Access'!$F$7:$FS$310,111,FALSE)),"",VLOOKUP($B401,'[2]1516 Exp_Rev Access'!$F$7:$FS$310,111,FALSE))</f>
        <v>0</v>
      </c>
      <c r="EC401" s="90">
        <f>IF(ISNA(VLOOKUP($B401,'[2]1516 Exp_Rev Access'!$F$7:$FS$310,112,FALSE)),"",VLOOKUP($B401,'[2]1516 Exp_Rev Access'!$F$7:$FS$310,112,FALSE))</f>
        <v>0</v>
      </c>
      <c r="ED401" s="90">
        <f>IF(ISNA(VLOOKUP($B401,'[2]1516 Exp_Rev Access'!$F$7:$FS$310,113,FALSE)),"",VLOOKUP($B401,'[2]1516 Exp_Rev Access'!$F$7:$FS$310,113,FALSE))</f>
        <v>0</v>
      </c>
      <c r="EE401" s="90">
        <f>IF(ISNA(VLOOKUP($B401,'[2]1516 Exp_Rev Access'!$F$7:$FS$310,114,FALSE)),"",VLOOKUP($B401,'[2]1516 Exp_Rev Access'!$F$7:$FS$310,114,FALSE))</f>
        <v>0</v>
      </c>
      <c r="EF401" s="90">
        <f>IF(ISNA(VLOOKUP($B401,'[2]1516 Exp_Rev Access'!$F$7:$FS$310,115,FALSE)),"",VLOOKUP($B401,'[2]1516 Exp_Rev Access'!$F$7:$FS$310,115,FALSE))</f>
        <v>0</v>
      </c>
      <c r="EG401" s="90">
        <f>IF(ISNA(VLOOKUP($B401,'[2]1516 Exp_Rev Access'!$F$7:$FS$310,116,FALSE)),"",VLOOKUP($B401,'[2]1516 Exp_Rev Access'!$F$7:$FS$310,116,FALSE))</f>
        <v>0</v>
      </c>
      <c r="EH401" s="90">
        <f>IF(ISNA(VLOOKUP($B401,'[2]1516 Exp_Rev Access'!$F$7:$FS$310,117,FALSE)),"",VLOOKUP($B401,'[2]1516 Exp_Rev Access'!$F$7:$FS$310,117,FALSE))</f>
        <v>0</v>
      </c>
      <c r="EI401" s="90">
        <f>IF(ISNA(VLOOKUP($B401,'[2]1516 Exp_Rev Access'!$F$7:$FS$310,118,FALSE)),"",VLOOKUP($B401,'[2]1516 Exp_Rev Access'!$F$7:$FS$310,118,FALSE))</f>
        <v>0</v>
      </c>
      <c r="EJ401" s="90">
        <f>IF(ISNA(VLOOKUP($B401,'[2]1516 Exp_Rev Access'!$F$7:$FS$310,119,FALSE)),"",VLOOKUP($B401,'[2]1516 Exp_Rev Access'!$F$7:$FS$310,119,FALSE))</f>
        <v>0</v>
      </c>
      <c r="EK401" s="90">
        <f>IF(ISNA(VLOOKUP($B401,'[2]1516 Exp_Rev Access'!$F$7:$FS$310,120,FALSE)),"",VLOOKUP($B401,'[2]1516 Exp_Rev Access'!$F$7:$FS$310,120,FALSE))</f>
        <v>0</v>
      </c>
      <c r="EL401" s="90">
        <f>IF(ISNA(VLOOKUP($B401,'[2]1516 Exp_Rev Access'!$F$7:$FS$310,121,FALSE)),"",VLOOKUP($B401,'[2]1516 Exp_Rev Access'!$F$7:$FS$310,121,FALSE))</f>
        <v>0</v>
      </c>
      <c r="EM401" s="90">
        <f>IF(ISNA(VLOOKUP($B401,'[2]1516 Exp_Rev Access'!$F$7:$FS$310,122,FALSE)),"",VLOOKUP($B401,'[2]1516 Exp_Rev Access'!$F$7:$FS$310,122,FALSE))</f>
        <v>0</v>
      </c>
      <c r="EN401" s="90">
        <f>IF(ISNA(VLOOKUP($B401,'[2]1516 Exp_Rev Access'!$F$7:$FS$310,123,FALSE)),"",VLOOKUP($B401,'[2]1516 Exp_Rev Access'!$F$7:$FS$310,123,FALSE))</f>
        <v>0</v>
      </c>
      <c r="EO401" s="90">
        <f>IF(ISNA(VLOOKUP($B401,'[2]1516 Exp_Rev Access'!$F$7:$FS$310,124,FALSE)),"",VLOOKUP($B401,'[2]1516 Exp_Rev Access'!$F$7:$FS$310,124,FALSE))</f>
        <v>0</v>
      </c>
      <c r="EP401" s="90">
        <f>IF(ISNA(VLOOKUP($B401,'[2]1516 Exp_Rev Access'!$F$7:$FS$310,125,FALSE)),"",VLOOKUP($B401,'[2]1516 Exp_Rev Access'!$F$7:$FS$310,125,FALSE))</f>
        <v>0</v>
      </c>
      <c r="EQ401" s="90">
        <f>IF(ISNA(VLOOKUP($B401,'[2]1516 Exp_Rev Access'!$F$7:$FS$310,126,FALSE)),"",VLOOKUP($B401,'[2]1516 Exp_Rev Access'!$F$7:$FS$310,126,FALSE))</f>
        <v>0</v>
      </c>
      <c r="ER401" s="90">
        <f>IF(ISNA(VLOOKUP($B401,'[2]1516 Exp_Rev Access'!$F$7:$FS$310,127,FALSE)),"",VLOOKUP($B401,'[2]1516 Exp_Rev Access'!$F$7:$FS$310,127,FALSE))</f>
        <v>0</v>
      </c>
      <c r="ES401" s="90">
        <f>IF(ISNA(VLOOKUP($B401,'[2]1516 Exp_Rev Access'!$F$7:$FS$310,128,FALSE)),"",VLOOKUP($B401,'[2]1516 Exp_Rev Access'!$F$7:$FS$310,128,FALSE))</f>
        <v>0</v>
      </c>
      <c r="ET401" s="90">
        <f>IF(ISNA(VLOOKUP($B401,'[2]1516 Exp_Rev Access'!$F$7:$FS$310,129,FALSE)),"",VLOOKUP($B401,'[2]1516 Exp_Rev Access'!$F$7:$FS$310,129,FALSE))</f>
        <v>0</v>
      </c>
      <c r="EU401" s="90">
        <f>IF(ISNA(VLOOKUP($B401,'[2]1516 Exp_Rev Access'!$F$7:$FS$310,130,FALSE)),"",VLOOKUP($B401,'[2]1516 Exp_Rev Access'!$F$7:$FS$310,130,FALSE))</f>
        <v>0</v>
      </c>
      <c r="EV401" s="90">
        <f>IF(ISNA(VLOOKUP($B401,'[2]1516 Exp_Rev Access'!$F$7:$FS$310,131,FALSE)),"",VLOOKUP($B401,'[2]1516 Exp_Rev Access'!$F$7:$FS$310,131,FALSE))</f>
        <v>0</v>
      </c>
      <c r="EW401" s="90">
        <f>IF(ISNA(VLOOKUP($B401,'[2]1516 Exp_Rev Access'!$F$7:$FS$310,132,FALSE)),"",VLOOKUP($B401,'[2]1516 Exp_Rev Access'!$F$7:$FS$310,132,FALSE))</f>
        <v>0</v>
      </c>
      <c r="EX401" s="90">
        <f>IF(ISNA(VLOOKUP($B401,'[2]1516 Exp_Rev Access'!$F$7:$FS$310,133,FALSE)),"",VLOOKUP($B401,'[2]1516 Exp_Rev Access'!$F$7:$FS$310,133,FALSE))</f>
        <v>0</v>
      </c>
      <c r="EY401" s="90">
        <f>IF(ISNA(VLOOKUP($B401,'[2]1516 Exp_Rev Access'!$F$7:$FS$310,134,FALSE)),"",VLOOKUP($B401,'[2]1516 Exp_Rev Access'!$F$7:$FS$310,134,FALSE))</f>
        <v>0</v>
      </c>
      <c r="EZ401" s="90">
        <f>IF(ISNA(VLOOKUP($B401,'[2]1516 Exp_Rev Access'!$F$7:$FS$310,135,FALSE)),"",VLOOKUP($B401,'[2]1516 Exp_Rev Access'!$F$7:$FS$310,135,FALSE))</f>
        <v>0</v>
      </c>
      <c r="FA401" s="90">
        <f>IF(ISNA(VLOOKUP($B401,'[2]1516 Exp_Rev Access'!$F$7:$FS$310,136,FALSE)),"",VLOOKUP($B401,'[2]1516 Exp_Rev Access'!$F$7:$FS$310,136,FALSE))</f>
        <v>0</v>
      </c>
      <c r="FB401" s="90">
        <f>IF(ISNA(VLOOKUP($B401,'[2]1516 Exp_Rev Access'!$F$7:$FS$310,137,FALSE)),"",VLOOKUP($B401,'[2]1516 Exp_Rev Access'!$F$7:$FS$310,137,FALSE))</f>
        <v>0</v>
      </c>
      <c r="FC401" s="90">
        <f>IF(ISNA(VLOOKUP($B401,'[2]1516 Exp_Rev Access'!$F$7:$FS$310,138,FALSE)),"",VLOOKUP($B401,'[2]1516 Exp_Rev Access'!$F$7:$FS$310,138,FALSE))</f>
        <v>0</v>
      </c>
      <c r="FD401" s="90">
        <f>IF(ISNA(VLOOKUP($B401,'[2]1516 Exp_Rev Access'!$F$7:$FS$310,139,FALSE)),"",VLOOKUP($B401,'[2]1516 Exp_Rev Access'!$F$7:$FS$310,139,FALSE))</f>
        <v>0</v>
      </c>
      <c r="FE401" s="90">
        <f>IF(ISNA(VLOOKUP($B401,'[2]1516 Exp_Rev Access'!$F$7:$FS$310,140,FALSE)),"",VLOOKUP($B401,'[2]1516 Exp_Rev Access'!$F$7:$FS$310,140,FALSE))</f>
        <v>0</v>
      </c>
      <c r="FF401" s="90">
        <f>IF(ISNA(VLOOKUP($B401,'[2]1516 Exp_Rev Access'!$F$7:$FS$310,141,FALSE)),"",VLOOKUP($B401,'[2]1516 Exp_Rev Access'!$F$7:$FS$310,141,FALSE))</f>
        <v>0</v>
      </c>
      <c r="FG401" s="90">
        <f>IF(ISNA(VLOOKUP($B401,'[2]1516 Exp_Rev Access'!$F$7:$FS$310,142,FALSE)),"",VLOOKUP($B401,'[2]1516 Exp_Rev Access'!$F$7:$FS$310,142,FALSE))</f>
        <v>0</v>
      </c>
      <c r="FH401" s="90">
        <f>IF(ISNA(VLOOKUP($B401,'[2]1516 Exp_Rev Access'!$F$7:$FS$310,143,FALSE)),"",VLOOKUP($B401,'[2]1516 Exp_Rev Access'!$F$7:$FS$310,143,FALSE))</f>
        <v>0</v>
      </c>
      <c r="FI401" s="90">
        <f>IF(ISNA(VLOOKUP($B401,'[2]1516 Exp_Rev Access'!$F$7:$FS$310,144,FALSE)),"",VLOOKUP($B401,'[2]1516 Exp_Rev Access'!$F$7:$FS$310,144,FALSE))</f>
        <v>0</v>
      </c>
      <c r="FJ401" s="90">
        <f>IF(ISNA(VLOOKUP($B401,'[2]1516 Exp_Rev Access'!$F$7:$FS$310,145,FALSE)),"",VLOOKUP($B401,'[2]1516 Exp_Rev Access'!$F$7:$FS$310,145,FALSE))</f>
        <v>0</v>
      </c>
      <c r="FK401" s="90">
        <f>IF(ISNA(VLOOKUP($B401,'[2]1516 Exp_Rev Access'!$F$7:$FS$310,146,FALSE)),"",VLOOKUP($B401,'[2]1516 Exp_Rev Access'!$F$7:$FS$310,146,FALSE))</f>
        <v>0</v>
      </c>
      <c r="FL401" s="90">
        <f>IF(ISNA(VLOOKUP($B401,'[2]1516 Exp_Rev Access'!$F$7:$FS$310,1147,FALSE)),"",VLOOKUP($B401,'[2]1516 Exp_Rev Access'!$F$7:$FS$310,147,FALSE))</f>
        <v>0</v>
      </c>
      <c r="FM401" s="90">
        <f>IF(ISNA(VLOOKUP($B401,'[2]1516 Exp_Rev Access'!$F$7:$FS$310,148,FALSE)),"",VLOOKUP($B401,'[2]1516 Exp_Rev Access'!$F$7:$FS$310,148,FALSE))</f>
        <v>0</v>
      </c>
      <c r="FN401" s="90">
        <f>IF(ISNA(VLOOKUP($B401,'[2]1516 Exp_Rev Access'!$F$7:$FS$310,149,FALSE)),"",VLOOKUP($B401,'[2]1516 Exp_Rev Access'!$F$7:$FS$310,149,FALSE))</f>
        <v>0</v>
      </c>
      <c r="FO401" s="90">
        <f>IF(ISNA(VLOOKUP($B401,'[2]1516 Exp_Rev Access'!$F$7:$FS$310,150,FALSE)),"",VLOOKUP($B401,'[2]1516 Exp_Rev Access'!$F$7:$FS$310,150,FALSE))</f>
        <v>0</v>
      </c>
      <c r="FP401" s="90">
        <f>IF(ISNA(VLOOKUP($B401,'[2]1516 Exp_Rev Access'!$F$7:$FS$310,151,FALSE)),"",VLOOKUP($B401,'[2]1516 Exp_Rev Access'!$F$7:$FS$310,151,FALSE))</f>
        <v>0</v>
      </c>
      <c r="FQ401" s="90">
        <f>IF(ISNA(VLOOKUP($B401,'[2]1516 Exp_Rev Access'!$F$7:$FS$310,152,FALSE)),"",VLOOKUP($B401,'[2]1516 Exp_Rev Access'!$F$7:$FS$310,152,FALSE))</f>
        <v>0</v>
      </c>
      <c r="FR401" s="90">
        <f>IF(ISNA(VLOOKUP($B401,'[2]1516 Exp_Rev Access'!$F$7:$FS$310,153,FALSE)),"",VLOOKUP($B401,'[2]1516 Exp_Rev Access'!$F$7:$FS$310,153,FALSE))</f>
        <v>2696.45</v>
      </c>
      <c r="FS401" s="53">
        <f t="shared" si="965"/>
        <v>137923.35</v>
      </c>
      <c r="FT401" s="92">
        <f t="shared" si="966"/>
        <v>4.733469108159926E-2</v>
      </c>
      <c r="FU401" s="116">
        <f t="shared" si="967"/>
        <v>786.96422458062329</v>
      </c>
      <c r="FV401" s="90">
        <f>IF(ISNA(VLOOKUP($B401,'[2]1516 Exp_Rev Access'!$F$7:$FS$310,154,FALSE)),"",VLOOKUP($B401,'[2]1516 Exp_Rev Access'!$F$7:$FS$310,154,FALSE))</f>
        <v>0</v>
      </c>
      <c r="FW401" s="90">
        <f>IF(ISNA(VLOOKUP($B401,'[2]1516 Exp_Rev Access'!$F$7:$FS$310,155,FALSE)),"",VLOOKUP($B401,'[2]1516 Exp_Rev Access'!$F$7:$FS$310,155,FALSE))</f>
        <v>0</v>
      </c>
      <c r="FX401" s="90">
        <f>IF(ISNA(VLOOKUP($B401,'[2]1516 Exp_Rev Access'!$F$7:$FS$310,156,FALSE)),"",VLOOKUP($B401,'[2]1516 Exp_Rev Access'!$F$7:$FS$310,156,FALSE))</f>
        <v>0</v>
      </c>
      <c r="FY401" s="90">
        <f>IF(ISNA(VLOOKUP($B401,'[2]1516 Exp_Rev Access'!$F$7:$FS$310,157,FALSE)),"",VLOOKUP($B401,'[2]1516 Exp_Rev Access'!$F$7:$FS$310,157,FALSE))</f>
        <v>0</v>
      </c>
      <c r="FZ401" s="90">
        <f>IF(ISNA(VLOOKUP($B401,'[2]1516 Exp_Rev Access'!$F$7:$FS$310,158,FALSE)),"",VLOOKUP($B401,'[2]1516 Exp_Rev Access'!$F$7:$FS$310,158,FALSE))</f>
        <v>0</v>
      </c>
      <c r="GA401" s="90">
        <f>IF(ISNA(VLOOKUP($B401,'[2]1516 Exp_Rev Access'!$F$7:$FS$310,159,FALSE)),"",VLOOKUP($B401,'[2]1516 Exp_Rev Access'!$F$7:$FS$310,159,FALSE))</f>
        <v>0</v>
      </c>
      <c r="GB401" s="90">
        <f>IF(ISNA(VLOOKUP($B401,'[2]1516 Exp_Rev Access'!$F$7:$FS$310,160,FALSE)),"",VLOOKUP($B401,'[2]1516 Exp_Rev Access'!$F$7:$FS$310,160,FALSE))</f>
        <v>0</v>
      </c>
      <c r="GC401" s="90">
        <f>IF(ISNA(VLOOKUP($B401,'[2]1516 Exp_Rev Access'!$F$7:$FS$310,161,FALSE)),"",VLOOKUP($B401,'[2]1516 Exp_Rev Access'!$F$7:$FS$310,161,FALSE))</f>
        <v>0</v>
      </c>
      <c r="GD401" s="90">
        <f>IF(ISNA(VLOOKUP($B401,'[2]1516 Exp_Rev Access'!$F$7:$FS$310,162,FALSE)),"",VLOOKUP($B401,'[2]1516 Exp_Rev Access'!$F$7:$FS$310,162,FALSE))</f>
        <v>0</v>
      </c>
      <c r="GE401" s="90">
        <f>IF(ISNA(VLOOKUP($B401,'[2]1516 Exp_Rev Access'!$F$7:$FS$310,163,FALSE)),"",VLOOKUP($B401,'[2]1516 Exp_Rev Access'!$F$7:$FS$310,163,FALSE))</f>
        <v>10990.14</v>
      </c>
      <c r="GF401" s="90">
        <f>IF(ISNA(VLOOKUP($B401,'[2]1516 Exp_Rev Access'!$F$7:$FS$310,164,FALSE)),"",VLOOKUP($B401,'[2]1516 Exp_Rev Access'!$F$7:$FS$310,164,FALSE))</f>
        <v>200</v>
      </c>
      <c r="GG401" s="90">
        <f>IF(ISNA(VLOOKUP($B401,'[2]1516 Exp_Rev Access'!$F$7:$FS$310,165,FALSE)),"",VLOOKUP($B401,'[2]1516 Exp_Rev Access'!$F$7:$FS$310,165,FALSE))</f>
        <v>0</v>
      </c>
      <c r="GH401" s="90">
        <f>IF(ISNA(VLOOKUP($B401,'[2]1516 Exp_Rev Access'!$F$7:$FS$310,166,FALSE)),"",VLOOKUP($B401,'[2]1516 Exp_Rev Access'!$F$7:$FS$310,166,FALSE))</f>
        <v>0</v>
      </c>
      <c r="GI401" s="90">
        <f>IF(ISNA(VLOOKUP($B401,'[2]1516 Exp_Rev Access'!$F$7:$FS$310,167,FALSE)),"",VLOOKUP($B401,'[2]1516 Exp_Rev Access'!$F$7:$FS$310,167,FALSE))</f>
        <v>0</v>
      </c>
      <c r="GJ401" s="90">
        <f>IF(ISNA(VLOOKUP($B401,'[2]1516 Exp_Rev Access'!$F$7:$FS$310,168,FALSE)),"",VLOOKUP($B401,'[2]1516 Exp_Rev Access'!$F$7:$FS$310,168,FALSE))</f>
        <v>0</v>
      </c>
      <c r="GK401" s="90">
        <f>IF(ISNA(VLOOKUP($B401,'[2]1516 Exp_Rev Access'!$F$7:$FS$310,169,FALSE)),"",VLOOKUP($B401,'[2]1516 Exp_Rev Access'!$F$7:$FS$310,169,FALSE))</f>
        <v>0</v>
      </c>
      <c r="GL401" s="90">
        <f>IF(ISNA(VLOOKUP($B401,'[2]1516 Exp_Rev Access'!$F$7:$FS$310,170,FALSE)),"",VLOOKUP($B401,'[2]1516 Exp_Rev Access'!$F$7:$FS$310,170,FALSE))</f>
        <v>0</v>
      </c>
      <c r="GM401" s="90">
        <f>IF(ISNA(VLOOKUP($B401,'[2]1516 Exp_Rev Access'!$F$7:$FT$310,171,FALSE)),"",VLOOKUP($B401,'[2]1516 Exp_Rev Access'!$F$7:$FT$310,171,FALSE))</f>
        <v>0</v>
      </c>
      <c r="GN401" s="90">
        <f>IF(ISNA(VLOOKUP($B401,'[2]1516 Exp_Rev Access'!$F$7:$FU$310,172,FALSE)),"",VLOOKUP($B401,'[2]1516 Exp_Rev Access'!$F$7:$FU$310,172,FALSE))</f>
        <v>0</v>
      </c>
      <c r="GO401" s="90">
        <f>IF(ISNA(VLOOKUP($B401,'[2]1516 Exp_Rev Access'!$F$7:$FV$310,173,FALSE)),"",VLOOKUP($B401,'[2]1516 Exp_Rev Access'!$F$7:$FV$310,173,FALSE))</f>
        <v>0</v>
      </c>
      <c r="GP401" s="90">
        <f>IF(ISNA(VLOOKUP($B401,'[2]1516 Exp_Rev Access'!$F$7:$GA$310,174,FALSE)),"",VLOOKUP($B401,'[2]1516 Exp_Rev Access'!$F$7:$GA$310,174,FALSE))</f>
        <v>0</v>
      </c>
      <c r="GQ401" s="90">
        <f>IF(ISNA(VLOOKUP($B401,'[2]1516 Exp_Rev Access'!$F$7:$GA$310,175,FALSE)),"",VLOOKUP($B401,'[2]1516 Exp_Rev Access'!$F$7:$GA$310,175,FALSE))</f>
        <v>985.37</v>
      </c>
      <c r="GR401" s="90">
        <f>IF(ISNA(VLOOKUP($B401,'[2]1516 Exp_Rev Access'!$F$7:$GA$310,176,FALSE)),"",VLOOKUP($B401,'[2]1516 Exp_Rev Access'!$F$7:$GA$310,176,FALSE))</f>
        <v>0</v>
      </c>
      <c r="GS401" s="90">
        <f>IF(ISNA(VLOOKUP($B401,'[2]1516 Exp_Rev Access'!$F$7:$GA$310,177,FALSE)),"",VLOOKUP($B401,'[2]1516 Exp_Rev Access'!$F$7:$GA$310,177,FALSE))</f>
        <v>0</v>
      </c>
      <c r="GT401" s="90">
        <f>IF(ISNA(VLOOKUP($B401,'[2]1516 Exp_Rev Access'!$F$7:$GA$310,178,FALSE)),"",VLOOKUP($B401,'[2]1516 Exp_Rev Access'!$F$7:$GA$310,178,FALSE))</f>
        <v>0</v>
      </c>
      <c r="GU401" s="53">
        <f t="shared" si="968"/>
        <v>12175.51</v>
      </c>
      <c r="GV401" s="92">
        <f t="shared" si="970"/>
        <v>4.1785818326695416E-3</v>
      </c>
      <c r="GW401" s="114">
        <f t="shared" si="969"/>
        <v>69.471128608923905</v>
      </c>
      <c r="HE401" s="38"/>
      <c r="HF401" s="38"/>
      <c r="HG401" s="38"/>
      <c r="HH401" s="38"/>
      <c r="HI401" s="38"/>
      <c r="HJ401" s="38"/>
      <c r="HK401" s="38"/>
      <c r="HL401" s="38"/>
      <c r="HM401" s="38"/>
      <c r="HN401" s="38"/>
    </row>
    <row r="402" spans="1:222" x14ac:dyDescent="0.2">
      <c r="B402" s="87" t="s">
        <v>777</v>
      </c>
      <c r="C402" s="87" t="s">
        <v>778</v>
      </c>
      <c r="D402" s="88">
        <f>IF(ISNA(VLOOKUP($B402,'[2]1516 enrollment_Rev_Exp by size'!$A$6:$C$325,3,FALSE)),"",VLOOKUP($B402,'[2]1516 enrollment_Rev_Exp by size'!$A$6:$C$325,3,FALSE))</f>
        <v>99.379999999999981</v>
      </c>
      <c r="E402" s="89">
        <v>2609657.7599999998</v>
      </c>
      <c r="F402" s="67">
        <f t="shared" si="949"/>
        <v>2609657.7599999998</v>
      </c>
      <c r="G402" s="67">
        <f t="shared" si="950"/>
        <v>0</v>
      </c>
      <c r="H402" s="90">
        <f>IF(ISNA(VLOOKUP($B402,'[2]1516 Exp_Rev Access'!$F$7:$FS$310,2,FALSE)),"",VLOOKUP($B402,'[2]1516 Exp_Rev Access'!$F$7:$FS$310,2,FALSE))</f>
        <v>562797.38</v>
      </c>
      <c r="I402" s="90">
        <f>IF(ISNA(VLOOKUP($B402,'[2]1516 Exp_Rev Access'!$F$7:$FS$310,3,FALSE)),"",VLOOKUP($B402,'[2]1516 Exp_Rev Access'!$F$7:$FS$310,3,FALSE))</f>
        <v>0</v>
      </c>
      <c r="J402" s="90">
        <f>IF(ISNA(VLOOKUP($B402,'[2]1516 Exp_Rev Access'!$F$7:$FS$310,4,FALSE)),"",VLOOKUP($B402,'[2]1516 Exp_Rev Access'!$F$7:$FS$310,4,FALSE))</f>
        <v>0</v>
      </c>
      <c r="K402" s="90">
        <f>IF(ISNA(VLOOKUP($B402,'[2]1516 Exp_Rev Access'!$F$7:$FS$310,5,FALSE)),"-",VLOOKUP($B402,'[2]1516 Exp_Rev Access'!$F$7:$FS$310,5,FALSE))</f>
        <v>0</v>
      </c>
      <c r="L402" s="90">
        <f>IF(ISNA(VLOOKUP($B402,'[2]1516 Exp_Rev Access'!$F$7:$FS$310,6,FALSE)),"",VLOOKUP($B402,'[2]1516 Exp_Rev Access'!$F$7:$FS$310,6,FALSE))</f>
        <v>0</v>
      </c>
      <c r="M402" s="90">
        <f>IF(ISNA(VLOOKUP($B402,'[2]1516 Exp_Rev Access'!$F$7:$FS$310,7,FALSE)),"",VLOOKUP($B402,'[2]1516 Exp_Rev Access'!$F$7:$FS$310,7,FALSE))</f>
        <v>0</v>
      </c>
      <c r="N402" s="53">
        <f t="shared" si="951"/>
        <v>562797.38</v>
      </c>
      <c r="O402" s="91">
        <f t="shared" si="952"/>
        <v>0.21565945873301029</v>
      </c>
      <c r="P402" s="53">
        <f t="shared" si="953"/>
        <v>5663.0849265445777</v>
      </c>
      <c r="Q402" s="90">
        <f>IF(ISNA(VLOOKUP($B402,'[2]1516 Exp_Rev Access'!$F$7:$FS$310,8,FALSE)),"",VLOOKUP($B402,'[2]1516 Exp_Rev Access'!$F$7:$FS$310,8,FALSE))</f>
        <v>184</v>
      </c>
      <c r="R402" s="90">
        <f>IF(ISNA(VLOOKUP($B402,'[2]1516 Exp_Rev Access'!$F$7:$FS$310,9,FALSE)),"",VLOOKUP($B402,'[2]1516 Exp_Rev Access'!$F$7:$FS$310,9,FALSE))</f>
        <v>0</v>
      </c>
      <c r="S402" s="90">
        <f>IF(ISNA(VLOOKUP($B402,'[2]1516 Exp_Rev Access'!$F$7:$FS$310,10,FALSE)),"",VLOOKUP($B402,'[2]1516 Exp_Rev Access'!$F$7:$FS$310,10,FALSE))</f>
        <v>0</v>
      </c>
      <c r="T402" s="90">
        <f>IF(ISNA(VLOOKUP($B402,'[2]1516 Exp_Rev Access'!$F$7:$FS$310,11,FALSE)),"",VLOOKUP($B402,'[2]1516 Exp_Rev Access'!$F$7:$FS$310,11,FALSE))</f>
        <v>0</v>
      </c>
      <c r="U402" s="90">
        <f>IF(ISNA(VLOOKUP($B402,'[2]1516 Exp_Rev Access'!$F$7:$FS$310,12,FALSE)),"",VLOOKUP($B402,'[2]1516 Exp_Rev Access'!$F$7:$FS$310,12,FALSE))</f>
        <v>4800</v>
      </c>
      <c r="V402" s="90">
        <f>IF(ISNA(VLOOKUP($B402,'[2]1516 Exp_Rev Access'!$F$7:$FS$310,13,FALSE)),"",VLOOKUP($B402,'[2]1516 Exp_Rev Access'!$F$7:$FS$310,13,FALSE))</f>
        <v>0</v>
      </c>
      <c r="W402" s="90">
        <f>IF(ISNA(VLOOKUP($B402,'[2]1516 Exp_Rev Access'!$F$7:$FS$310,14,FALSE)),"",VLOOKUP($B402,'[2]1516 Exp_Rev Access'!$F$7:$FS$310,14,FALSE))</f>
        <v>0</v>
      </c>
      <c r="X402" s="90">
        <f>IF(ISNA(VLOOKUP($B402,'[2]1516 Exp_Rev Access'!$F$7:$FS$310,15,FALSE)),"",VLOOKUP($B402,'[2]1516 Exp_Rev Access'!$F$7:$FS$310,15,FALSE))</f>
        <v>32190.55</v>
      </c>
      <c r="Y402" s="90">
        <f>IF(ISNA(VLOOKUP($B402,'[2]1516 Exp_Rev Access'!$F$7:$FS$310,16,FALSE)),"",VLOOKUP($B402,'[2]1516 Exp_Rev Access'!$F$7:$FS$310,16,FALSE))</f>
        <v>1375.15</v>
      </c>
      <c r="Z402" s="90">
        <f>IF(ISNA(VLOOKUP($B402,'[2]1516 Exp_Rev Access'!$F$7:$FS$310,17,FALSE)),"",VLOOKUP($B402,'[2]1516 Exp_Rev Access'!$F$7:$FS$310,17,FALSE))</f>
        <v>0</v>
      </c>
      <c r="AA402" s="90">
        <f>IF(ISNA(VLOOKUP($B402,'[2]1516 Exp_Rev Access'!$F$7:$FS$310,18,FALSE)),"",VLOOKUP($B402,'[2]1516 Exp_Rev Access'!$F$7:$FS$310,18,FALSE))</f>
        <v>0</v>
      </c>
      <c r="AB402" s="90">
        <f>IF(ISNA(VLOOKUP($B402,'[2]1516 Exp_Rev Access'!$F$7:$FS$310,19,FALSE)),"",VLOOKUP($B402,'[2]1516 Exp_Rev Access'!$F$7:$FS$310,19,FALSE))</f>
        <v>0</v>
      </c>
      <c r="AC402" s="90">
        <f>IF(ISNA(VLOOKUP($B402,'[2]1516 Exp_Rev Access'!$F$7:$FS$310,20,FALSE)),"",VLOOKUP($B402,'[2]1516 Exp_Rev Access'!$F$7:$FS$310,20,FALSE))</f>
        <v>0</v>
      </c>
      <c r="AD402" s="90">
        <f>IF(ISNA(VLOOKUP($B402,'[2]1516 Exp_Rev Access'!$F$7:$FS$310,21,FALSE)),"",VLOOKUP($B402,'[2]1516 Exp_Rev Access'!$F$7:$FS$310,21,FALSE))</f>
        <v>13716.5</v>
      </c>
      <c r="AE402" s="90">
        <f>IF(ISNA(VLOOKUP($B402,'[2]1516 Exp_Rev Access'!$F$7:$FS$310,22,FALSE)),"",VLOOKUP($B402,'[2]1516 Exp_Rev Access'!$F$7:$FS$310,22,FALSE))</f>
        <v>219.69</v>
      </c>
      <c r="AF402" s="90">
        <f>IF(ISNA(VLOOKUP($B402,'[2]1516 Exp_Rev Access'!$F$7:$FS$310,23,FALSE)),"",VLOOKUP($B402,'[2]1516 Exp_Rev Access'!$F$7:$FS$310,23,FALSE))</f>
        <v>40.299999999999997</v>
      </c>
      <c r="AG402" s="90">
        <f>IF(ISNA(VLOOKUP($B402,'[2]1516 Exp_Rev Access'!$F$7:$FS$310,24,FALSE)),"",VLOOKUP($B402,'[2]1516 Exp_Rev Access'!$F$7:$FS$310,24,FALSE))</f>
        <v>588.74</v>
      </c>
      <c r="AH402" s="90">
        <f>IF(ISNA(VLOOKUP($B402,'[2]1516 Exp_Rev Access'!$F$7:$FS$310,25,FALSE)),"",VLOOKUP($B402,'[2]1516 Exp_Rev Access'!$F$7:$FS$310,25,FALSE))</f>
        <v>0</v>
      </c>
      <c r="AI402" s="90">
        <f>IF(ISNA(VLOOKUP($B402,'[2]1516 Exp_Rev Access'!$F$7:$FS$310,26,FALSE)),"",VLOOKUP($B402,'[2]1516 Exp_Rev Access'!$F$7:$FS$310,26,FALSE))</f>
        <v>0</v>
      </c>
      <c r="AJ402" s="90">
        <f>IF(ISNA(VLOOKUP($B402,'[2]1516 Exp_Rev Access'!$F$7:$FS$310,27,FALSE)),"",VLOOKUP($B402,'[2]1516 Exp_Rev Access'!$F$7:$FS$310,27,FALSE))</f>
        <v>0</v>
      </c>
      <c r="AK402" s="90">
        <f>IF(ISNA(VLOOKUP($B402,'[2]1516 Exp_Rev Access'!$F$7:$FS$310,28,FALSE)),"",VLOOKUP($B402,'[2]1516 Exp_Rev Access'!$F$7:$FS$310,28,FALSE))</f>
        <v>1000</v>
      </c>
      <c r="AL402" s="90">
        <f>IF(ISNA(VLOOKUP($B402,'[2]1516 Exp_Rev Access'!$F$7:$FS$310,29,FALSE)),"",VLOOKUP($B402,'[2]1516 Exp_Rev Access'!$F$7:$FS$310,29,FALSE))</f>
        <v>3041.77</v>
      </c>
      <c r="AM402" s="53">
        <f t="shared" si="954"/>
        <v>57156.700000000004</v>
      </c>
      <c r="AN402" s="92">
        <f t="shared" si="955"/>
        <v>2.1901990703945797E-2</v>
      </c>
      <c r="AO402" s="68">
        <f t="shared" si="956"/>
        <v>575.1328235057357</v>
      </c>
      <c r="AP402" s="90">
        <f>IF(ISNA(VLOOKUP($B402,'[2]1516 Exp_Rev Access'!$F$7:$FS$310,30,FALSE)),"",VLOOKUP($B402,'[2]1516 Exp_Rev Access'!$F$7:$FS$310,30,FALSE))</f>
        <v>1555697.76</v>
      </c>
      <c r="AQ402" s="90">
        <f>IF(ISNA(VLOOKUP($B402,'[2]1516 Exp_Rev Access'!$F$7:$FS$310,31,FALSE)),"",VLOOKUP($B402,'[2]1516 Exp_Rev Access'!$F$7:$FS$310,31,FALSE))</f>
        <v>5880.93</v>
      </c>
      <c r="AR402" s="90">
        <f>IF(ISNA(VLOOKUP($B402,'[2]1516 Exp_Rev Access'!$F$7:$FS$310,32,FALSE)),"",VLOOKUP($B402,'[2]1516 Exp_Rev Access'!$F$7:$FS$310,32,FALSE))</f>
        <v>8365.68</v>
      </c>
      <c r="AS402" s="90">
        <f>IF(ISNA(VLOOKUP($B402,'[2]1516 Exp_Rev Access'!$F$7:$FS$310,33,FALSE)),"",VLOOKUP($B402,'[2]1516 Exp_Rev Access'!$F$7:$FS$310,33,FALSE))</f>
        <v>0</v>
      </c>
      <c r="AT402" s="90">
        <f>IF(ISNA(VLOOKUP($B402,'[2]1516 Exp_Rev Access'!$F$7:$FS$310,34,FALSE)),"",VLOOKUP($B402,'[2]1516 Exp_Rev Access'!$F$7:$FS$310,34,FALSE))</f>
        <v>0</v>
      </c>
      <c r="AU402" s="53">
        <f t="shared" si="957"/>
        <v>1569944.3699999999</v>
      </c>
      <c r="AV402" s="93">
        <f t="shared" si="958"/>
        <v>0.60159013724466304</v>
      </c>
      <c r="AW402" s="53">
        <f t="shared" si="959"/>
        <v>15797.387502515598</v>
      </c>
      <c r="AX402" s="90">
        <f>IF(ISNA(VLOOKUP($B402,'[2]1516 Exp_Rev Access'!$F$7:$FS$310,35,FALSE)),"",VLOOKUP($B402,'[2]1516 Exp_Rev Access'!$F$7:$FS$310,35,FALSE))</f>
        <v>0</v>
      </c>
      <c r="AY402" s="90">
        <f>IF(ISNA(VLOOKUP($B402,'[2]1516 Exp_Rev Access'!$F$7:$FS$310,36,FALSE)),"",VLOOKUP($B402,'[2]1516 Exp_Rev Access'!$F$7:$FS$310,36,FALSE))</f>
        <v>53072.28</v>
      </c>
      <c r="AZ402" s="90">
        <f>IF(ISNA(VLOOKUP($B402,'[2]1516 Exp_Rev Access'!$F$7:$FS$310,37,FALSE)),"",VLOOKUP($B402,'[2]1516 Exp_Rev Access'!$F$7:$FS$310,37,FALSE))</f>
        <v>8898.2900000000009</v>
      </c>
      <c r="BA402" s="90">
        <f>IF(ISNA(VLOOKUP($B402,'[2]1516 Exp_Rev Access'!$F$7:$FS$310,38,FALSE)),"",VLOOKUP($B402,'[2]1516 Exp_Rev Access'!$F$7:$FS$310,38,FALSE))</f>
        <v>0</v>
      </c>
      <c r="BB402" s="90">
        <f>IF(ISNA(VLOOKUP($B402,'[2]1516 Exp_Rev Access'!$F$7:$FS$310,39,FALSE)),"",VLOOKUP($B402,'[2]1516 Exp_Rev Access'!$F$7:$FS$310,39,FALSE))</f>
        <v>0</v>
      </c>
      <c r="BC402" s="90">
        <f>IF(ISNA(VLOOKUP($B402,'[2]1516 Exp_Rev Access'!$F$7:$FS$310,40,FALSE)),"",VLOOKUP($B402,'[2]1516 Exp_Rev Access'!$F$7:$FS$310,40,FALSE))</f>
        <v>18442.060000000001</v>
      </c>
      <c r="BD402" s="90">
        <f>IF(ISNA(VLOOKUP($B402,'[2]1516 Exp_Rev Access'!$F$7:$FS$310,41,FALSE)),"",VLOOKUP($B402,'[2]1516 Exp_Rev Access'!$F$7:$FS$310,41,FALSE))</f>
        <v>0</v>
      </c>
      <c r="BE402" s="90">
        <f>IF(ISNA(VLOOKUP($B402,'[2]1516 Exp_Rev Access'!$F$7:$FS$310,42,FALSE)),"",VLOOKUP($B402,'[2]1516 Exp_Rev Access'!$F$7:$FS$310,42,FALSE))</f>
        <v>6221.37</v>
      </c>
      <c r="BF402" s="90">
        <f>IF(ISNA(VLOOKUP($B402,'[2]1516 Exp_Rev Access'!$F$7:$FS$310,43,FALSE)),"",VLOOKUP($B402,'[2]1516 Exp_Rev Access'!$F$7:$FS$310,43,FALSE))</f>
        <v>0</v>
      </c>
      <c r="BG402" s="90">
        <f>IF(ISNA(VLOOKUP($B402,'[2]1516 Exp_Rev Access'!$F$7:$FS$310,44,FALSE)),"",VLOOKUP($B402,'[2]1516 Exp_Rev Access'!$F$7:$FS$310,44,FALSE))</f>
        <v>0</v>
      </c>
      <c r="BH402" s="90">
        <f>IF(ISNA(VLOOKUP($B402,'[2]1516 Exp_Rev Access'!$F$7:$FS$310,45,FALSE)),"",VLOOKUP($B402,'[2]1516 Exp_Rev Access'!$F$7:$FS$310,45,FALSE))</f>
        <v>1411.48</v>
      </c>
      <c r="BI402" s="90">
        <f>IF(ISNA(VLOOKUP($B402,'[2]1516 Exp_Rev Access'!$F$7:$FS$310,46,FALSE)),"",VLOOKUP($B402,'[2]1516 Exp_Rev Access'!$F$7:$FS$310,46,FALSE))</f>
        <v>955.67</v>
      </c>
      <c r="BJ402" s="90">
        <f>IF(ISNA(VLOOKUP($B402,'[2]1516 Exp_Rev Access'!$F$7:$FS$310,47,FALSE)),"",VLOOKUP($B402,'[2]1516 Exp_Rev Access'!$F$7:$FS$310,47,FALSE))</f>
        <v>628.19000000000005</v>
      </c>
      <c r="BK402" s="90">
        <f>IF(ISNA(VLOOKUP($B402,'[2]1516 Exp_Rev Access'!$F$7:$FS$310,48,FALSE)),"",VLOOKUP($B402,'[2]1516 Exp_Rev Access'!$F$7:$FS$310,48,FALSE))</f>
        <v>265568.39</v>
      </c>
      <c r="BL402" s="90">
        <f>IF(ISNA(VLOOKUP($B402,'[2]1516 Exp_Rev Access'!$F$7:$FS$310,49,FALSE)),"",VLOOKUP($B402,'[2]1516 Exp_Rev Access'!$F$7:$FS$310,49,FALSE))</f>
        <v>0</v>
      </c>
      <c r="BM402" s="90">
        <f>IF(ISNA(VLOOKUP($B402,'[2]1516 Exp_Rev Access'!$F$7:$FS$310,50,FALSE)),"",VLOOKUP($B402,'[2]1516 Exp_Rev Access'!$F$7:$FS$310,50,FALSE))</f>
        <v>0</v>
      </c>
      <c r="BN402" s="90">
        <f>IF(ISNA(VLOOKUP($B402,'[2]1516 Exp_Rev Access'!$F$7:$FS$310,51,FALSE)),"",VLOOKUP($B402,'[2]1516 Exp_Rev Access'!$F$7:$FS$310,51,FALSE))</f>
        <v>0</v>
      </c>
      <c r="BO402" s="90">
        <f>IF(ISNA(VLOOKUP($B402,'[2]1516 Exp_Rev Access'!$F$7:$FS$310,52,FALSE)),"",VLOOKUP($B402,'[2]1516 Exp_Rev Access'!$F$7:$FS$310,52,FALSE))</f>
        <v>0</v>
      </c>
      <c r="BP402" s="90">
        <f>IF(ISNA(VLOOKUP($B402,'[2]1516 Exp_Rev Access'!$F$7:$FS$310,53,FALSE)),"",VLOOKUP($B402,'[2]1516 Exp_Rev Access'!$F$7:$FS$310,53,FALSE))</f>
        <v>0</v>
      </c>
      <c r="BQ402" s="90">
        <f>IF(ISNA(VLOOKUP($B402,'[2]1516 Exp_Rev Access'!$F$7:$FS$310,54,FALSE)),"",VLOOKUP($B402,'[2]1516 Exp_Rev Access'!$F$7:$FS$310,54,FALSE))</f>
        <v>0</v>
      </c>
      <c r="BR402" s="90">
        <f>IF(ISNA(VLOOKUP($B402,'[2]1516 Exp_Rev Access'!$F$7:$FS$310,55,FALSE)),"",VLOOKUP($B402,'[2]1516 Exp_Rev Access'!$F$7:$FS$310,55,FALSE))</f>
        <v>0</v>
      </c>
      <c r="BS402" s="90">
        <f>IF(ISNA(VLOOKUP($B402,'[2]1516 Exp_Rev Access'!$F$7:$FS$310,56,FALSE)),"",VLOOKUP($B402,'[2]1516 Exp_Rev Access'!$F$7:$FS$310,56,FALSE))</f>
        <v>0</v>
      </c>
      <c r="BT402" s="90">
        <f>IF(ISNA(VLOOKUP($B402,'[2]1516 Exp_Rev Access'!$F$7:$FS$310,57,FALSE)),"",VLOOKUP($B402,'[2]1516 Exp_Rev Access'!$F$7:$FS$310,57,FALSE))</f>
        <v>0</v>
      </c>
      <c r="BU402" s="90">
        <f>IF(ISNA(VLOOKUP($B402,'[2]1516 Exp_Rev Access'!$F$7:$FS$310,58,FALSE)),"",VLOOKUP($B402,'[2]1516 Exp_Rev Access'!$F$7:$FS$310,58,FALSE))</f>
        <v>0</v>
      </c>
      <c r="BV402" s="53">
        <f t="shared" si="960"/>
        <v>355197.73</v>
      </c>
      <c r="BW402" s="92">
        <f t="shared" si="961"/>
        <v>0.13610893177042496</v>
      </c>
      <c r="BX402" s="68">
        <f t="shared" si="962"/>
        <v>3574.1369490843231</v>
      </c>
      <c r="BY402" s="90">
        <f>IF(ISNA(VLOOKUP($B402,'[2]1516 Exp_Rev Access'!$F$7:$FS$310,59,FALSE)),"",VLOOKUP($B402,'[2]1516 Exp_Rev Access'!$F$7:$FS$310,59,FALSE))</f>
        <v>0</v>
      </c>
      <c r="BZ402" s="90">
        <f>IF(ISNA(VLOOKUP($B402,'[2]1516 Exp_Rev Access'!$F$7:$FS$310,60,FALSE)),"",VLOOKUP($B402,'[2]1516 Exp_Rev Access'!$F$7:$FS$310,60,FALSE))</f>
        <v>0</v>
      </c>
      <c r="CA402" s="90">
        <f>IF(ISNA(VLOOKUP($B402,'[2]1516 Exp_Rev Access'!$F$7:$FS$310,61,FALSE)),"",VLOOKUP($B402,'[2]1516 Exp_Rev Access'!$F$7:$FS$310,61,FALSE))</f>
        <v>0</v>
      </c>
      <c r="CB402" s="90">
        <f>IF(ISNA(VLOOKUP($B402,'[2]1516 Exp_Rev Access'!$F$7:$FS$310,62,FALSE)),"",VLOOKUP($B402,'[2]1516 Exp_Rev Access'!$F$7:$FS$310,62,FALSE))</f>
        <v>0</v>
      </c>
      <c r="CC402" s="90">
        <f>IF(ISNA(VLOOKUP($B402,'[2]1516 Exp_Rev Access'!$F$7:$FS$310,63,FALSE)),"",VLOOKUP($B402,'[2]1516 Exp_Rev Access'!$F$7:$FS$310,63,FALSE))</f>
        <v>0</v>
      </c>
      <c r="CD402" s="90">
        <f>IF(ISNA(VLOOKUP($B402,'[2]1516 Exp_Rev Access'!$F$7:$FS$310,64,FALSE)),"",VLOOKUP($B402,'[2]1516 Exp_Rev Access'!$F$7:$FS$310,64,FALSE))</f>
        <v>0</v>
      </c>
      <c r="CE402" s="53">
        <f t="shared" si="963"/>
        <v>0</v>
      </c>
      <c r="CF402" s="92"/>
      <c r="CG402" s="94">
        <f t="shared" si="971"/>
        <v>0</v>
      </c>
      <c r="CH402" s="90">
        <f>IF(ISNA(VLOOKUP($B402,'[2]1516 Exp_Rev Access'!$F$7:$FS$310,65,FALSE)),"",VLOOKUP($B402,'[2]1516 Exp_Rev Access'!$F$7:$FS$310,65,FALSE))</f>
        <v>0</v>
      </c>
      <c r="CI402" s="90">
        <f>IF(ISNA(VLOOKUP($B402,'[2]1516 Exp_Rev Access'!$F$7:$FS$310,66,FALSE)),"",VLOOKUP($B402,'[2]1516 Exp_Rev Access'!$F$7:$FS$310,66,FALSE))</f>
        <v>0</v>
      </c>
      <c r="CJ402" s="90">
        <f>IF(ISNA(VLOOKUP($B402,'[2]1516 Exp_Rev Access'!$F$7:$FS$310,67,FALSE)),"",VLOOKUP($B402,'[2]1516 Exp_Rev Access'!$F$7:$FS$310,67,FALSE))</f>
        <v>0</v>
      </c>
      <c r="CK402" s="90">
        <f>IF(ISNA(VLOOKUP($B402,'[2]1516 Exp_Rev Access'!$F$7:$FS$310,68,FALSE)),"",VLOOKUP($B402,'[2]1516 Exp_Rev Access'!$F$7:$FS$310,68,FALSE))</f>
        <v>0</v>
      </c>
      <c r="CL402" s="90">
        <f>IF(ISNA(VLOOKUP($B402,'[2]1516 Exp_Rev Access'!$F$7:$FS$310,69,FALSE)),"",VLOOKUP($B402,'[2]1516 Exp_Rev Access'!$F$7:$FS$310,69,FALSE))</f>
        <v>0</v>
      </c>
      <c r="CM402" s="90">
        <f>IF(ISNA(VLOOKUP($B402,'[2]1516 Exp_Rev Access'!$F$7:$FS$310,70,FALSE)),"",VLOOKUP($B402,'[2]1516 Exp_Rev Access'!$F$7:$FS$310,70,FALSE))</f>
        <v>0</v>
      </c>
      <c r="CN402" s="90">
        <f>IF(ISNA(VLOOKUP($B402,'[2]1516 Exp_Rev Access'!$F$7:$FS$310,71,FALSE)),"",VLOOKUP($B402,'[2]1516 Exp_Rev Access'!$F$7:$FS$310,71,FALSE))</f>
        <v>0</v>
      </c>
      <c r="CO402" s="90">
        <f>IF(ISNA(VLOOKUP($B402,'[2]1516 Exp_Rev Access'!$F$7:$FS$310,72,FALSE)),"",VLOOKUP($B402,'[2]1516 Exp_Rev Access'!$F$7:$FS$310,72,FALSE))</f>
        <v>0</v>
      </c>
      <c r="CP402" s="90">
        <f>IF(ISNA(VLOOKUP($B402,'[2]1516 Exp_Rev Access'!$F$7:$FS$310,73,FALSE)),"",VLOOKUP($B402,'[2]1516 Exp_Rev Access'!$F$7:$FS$310,73,FALSE))</f>
        <v>0</v>
      </c>
      <c r="CQ402" s="90">
        <f>IF(ISNA(VLOOKUP($B402,'[2]1516 Exp_Rev Access'!$F$7:$FS$310,74,FALSE)),"",VLOOKUP($B402,'[2]1516 Exp_Rev Access'!$F$7:$FS$310,74,FALSE))</f>
        <v>19195</v>
      </c>
      <c r="CR402" s="90">
        <f>IF(ISNA(VLOOKUP($B402,'[2]1516 Exp_Rev Access'!$F$7:$FS$310,75,FALSE)),"",VLOOKUP($B402,'[2]1516 Exp_Rev Access'!$F$7:$FS$310,75,FALSE))</f>
        <v>0</v>
      </c>
      <c r="CS402" s="90">
        <f>IF(ISNA(VLOOKUP($B402,'[2]1516 Exp_Rev Access'!$F$7:$FS$310,76,FALSE)),"",VLOOKUP($B402,'[2]1516 Exp_Rev Access'!$F$7:$FS$310,76,FALSE))</f>
        <v>0</v>
      </c>
      <c r="CT402" s="90">
        <f>IF(ISNA(VLOOKUP($B402,'[2]1516 Exp_Rev Access'!$F$7:$FS$310,77,FALSE)),"",VLOOKUP($B402,'[2]1516 Exp_Rev Access'!$F$7:$FS$310,77,FALSE))</f>
        <v>0</v>
      </c>
      <c r="CU402" s="90">
        <f>IF(ISNA(VLOOKUP($B402,'[2]1516 Exp_Rev Access'!$F$7:$FS$310,78,FALSE)),"",VLOOKUP($B402,'[2]1516 Exp_Rev Access'!$F$7:$FS$310,78,FALSE))</f>
        <v>19438.080000000002</v>
      </c>
      <c r="CV402" s="90">
        <f>IF(ISNA(VLOOKUP($B402,'[2]1516 Exp_Rev Access'!$F$7:$FS$310,79,FALSE)),"",VLOOKUP($B402,'[2]1516 Exp_Rev Access'!$F$7:$FS$310,79,FALSE))</f>
        <v>3073.96</v>
      </c>
      <c r="CW402" s="90">
        <f>IF(ISNA(VLOOKUP($B402,'[2]1516 Exp_Rev Access'!$F$7:$FS$310,80,FALSE)),"",VLOOKUP($B402,'[2]1516 Exp_Rev Access'!$F$7:$FS$310,80,FALSE))</f>
        <v>0</v>
      </c>
      <c r="CX402" s="90">
        <f>IF(ISNA(VLOOKUP($B402,'[2]1516 Exp_Rev Access'!$F$7:$FS$310,81,FALSE)),"",VLOOKUP($B402,'[2]1516 Exp_Rev Access'!$F$7:$FS$310,81,FALSE))</f>
        <v>0</v>
      </c>
      <c r="CY402" s="90">
        <f>IF(ISNA(VLOOKUP($B402,'[2]1516 Exp_Rev Access'!$F$7:$FS$310,82,FALSE)),"",VLOOKUP($B402,'[2]1516 Exp_Rev Access'!$F$7:$FS$310,82,FALSE))</f>
        <v>0</v>
      </c>
      <c r="CZ402" s="90">
        <f>IF(ISNA(VLOOKUP($B402,'[2]1516 Exp_Rev Access'!$F$7:$FS$310,83,FALSE)),"",VLOOKUP($B402,'[2]1516 Exp_Rev Access'!$F$7:$FS$310,83,FALSE))</f>
        <v>0</v>
      </c>
      <c r="DA402" s="90">
        <f>IF(ISNA(VLOOKUP($B402,'[2]1516 Exp_Rev Access'!$F$7:$FS$310,84,FALSE)),"",VLOOKUP($B402,'[2]1516 Exp_Rev Access'!$F$7:$FS$310,84,FALSE))</f>
        <v>0</v>
      </c>
      <c r="DB402" s="90">
        <f>IF(ISNA(VLOOKUP($B402,'[2]1516 Exp_Rev Access'!$F$7:$FS$310,85,FALSE)),"",VLOOKUP($B402,'[2]1516 Exp_Rev Access'!$F$7:$FS$310,85,FALSE))</f>
        <v>0</v>
      </c>
      <c r="DC402" s="90">
        <f>IF(ISNA(VLOOKUP($B402,'[2]1516 Exp_Rev Access'!$F$7:$FS$310,86,FALSE)),"",VLOOKUP($B402,'[2]1516 Exp_Rev Access'!$F$7:$FS$310,86,FALSE))</f>
        <v>0</v>
      </c>
      <c r="DD402" s="90">
        <f>IF(ISNA(VLOOKUP($B402,'[2]1516 Exp_Rev Access'!$F$7:$FS$310,87,FALSE)),"",VLOOKUP($B402,'[2]1516 Exp_Rev Access'!$F$7:$FS$310,87,FALSE))</f>
        <v>0</v>
      </c>
      <c r="DE402" s="90">
        <f>IF(ISNA(VLOOKUP($B402,'[2]1516 Exp_Rev Access'!$F$7:$FS$310,88,FALSE)),"",VLOOKUP($B402,'[2]1516 Exp_Rev Access'!$F$7:$FS$310,88,FALSE))</f>
        <v>0</v>
      </c>
      <c r="DF402" s="90">
        <f>IF(ISNA(VLOOKUP($B402,'[2]1516 Exp_Rev Access'!$F$7:$FS$310,89,FALSE)),"",VLOOKUP($B402,'[2]1516 Exp_Rev Access'!$F$7:$FS$310,89,FALSE))</f>
        <v>0</v>
      </c>
      <c r="DG402" s="90">
        <f>IF(ISNA(VLOOKUP($B402,'[2]1516 Exp_Rev Access'!$F$7:$FS$310,90,FALSE)),"",VLOOKUP($B402,'[2]1516 Exp_Rev Access'!$F$7:$FS$310,90,FALSE))</f>
        <v>711.87</v>
      </c>
      <c r="DH402" s="90">
        <f>IF(ISNA(VLOOKUP($B402,'[2]1516 Exp_Rev Access'!$F$7:$FS$310,91,FALSE)),"",VLOOKUP($B402,'[2]1516 Exp_Rev Access'!$F$7:$FS$310,91,FALSE))</f>
        <v>0</v>
      </c>
      <c r="DI402" s="90">
        <f>IF(ISNA(VLOOKUP($B402,'[2]1516 Exp_Rev Access'!$F$7:$FS$310,92,FALSE)),"",VLOOKUP($B402,'[2]1516 Exp_Rev Access'!$F$7:$FS$310,92,FALSE))</f>
        <v>20572.43</v>
      </c>
      <c r="DJ402" s="90">
        <f>IF(ISNA(VLOOKUP($B402,'[2]1516 Exp_Rev Access'!$F$7:$FS$310,93,FALSE)),"",VLOOKUP($B402,'[2]1516 Exp_Rev Access'!$F$7:$FS$310,93,FALSE))</f>
        <v>0</v>
      </c>
      <c r="DK402" s="90">
        <f>IF(ISNA(VLOOKUP($B402,'[2]1516 Exp_Rev Access'!$F$7:$FS$310,94,FALSE)),"",VLOOKUP($B402,'[2]1516 Exp_Rev Access'!$F$7:$FS$310,94,FALSE))</f>
        <v>0</v>
      </c>
      <c r="DL402" s="90">
        <f>IF(ISNA(VLOOKUP($B402,'[2]1516 Exp_Rev Access'!$F$7:$FS$310,95,FALSE)),"",VLOOKUP($B402,'[2]1516 Exp_Rev Access'!$F$7:$FS$310,95,FALSE))</f>
        <v>0</v>
      </c>
      <c r="DM402" s="90">
        <f>IF(ISNA(VLOOKUP($B402,'[2]1516 Exp_Rev Access'!$F$7:$FS$310,96,FALSE)),"",VLOOKUP($B402,'[2]1516 Exp_Rev Access'!$F$7:$FS$310,96,FALSE))</f>
        <v>0</v>
      </c>
      <c r="DN402" s="90">
        <f>IF(ISNA(VLOOKUP($B402,'[2]1516 Exp_Rev Access'!$F$7:$FS$310,97,FALSE)),"",VLOOKUP($B402,'[2]1516 Exp_Rev Access'!$F$7:$FS$310,97,FALSE))</f>
        <v>0</v>
      </c>
      <c r="DO402" s="90">
        <f>IF(ISNA(VLOOKUP($B402,'[2]1516 Exp_Rev Access'!$F$7:$FS$310,98,FALSE)),"",VLOOKUP($B402,'[2]1516 Exp_Rev Access'!$F$7:$FS$310,98,FALSE))</f>
        <v>0</v>
      </c>
      <c r="DP402" s="90">
        <f>IF(ISNA(VLOOKUP($B402,'[2]1516 Exp_Rev Access'!$F$7:$FS$310,99,FALSE)),"",VLOOKUP($B402,'[2]1516 Exp_Rev Access'!$F$7:$FS$310,99,FALSE))</f>
        <v>0</v>
      </c>
      <c r="DQ402" s="90">
        <f>IF(ISNA(VLOOKUP($B402,'[2]1516 Exp_Rev Access'!$F$7:$FS$310,100,FALSE)),"",VLOOKUP($B402,'[2]1516 Exp_Rev Access'!$F$7:$FS$310,100,FALSE))</f>
        <v>0</v>
      </c>
      <c r="DR402" s="90">
        <f>IF(ISNA(VLOOKUP($B402,'[2]1516 Exp_Rev Access'!$F$7:$FS$310,101,FALSE)),"",VLOOKUP($B402,'[2]1516 Exp_Rev Access'!$F$7:$FS$310,101,FALSE))</f>
        <v>0</v>
      </c>
      <c r="DS402" s="90">
        <f>IF(ISNA(VLOOKUP($B402,'[2]1516 Exp_Rev Access'!$F$7:$FS$310,102,FALSE)),"",VLOOKUP($B402,'[2]1516 Exp_Rev Access'!$F$7:$FS$310,102,FALSE))</f>
        <v>0</v>
      </c>
      <c r="DT402" s="90">
        <f>IF(ISNA(VLOOKUP($B402,'[2]1516 Exp_Rev Access'!$F$7:$FS$310,103,FALSE)),"",VLOOKUP($B402,'[2]1516 Exp_Rev Access'!$F$7:$FS$310,103,FALSE))</f>
        <v>0</v>
      </c>
      <c r="DU402" s="90">
        <f>IF(ISNA(VLOOKUP($B402,'[2]1516 Exp_Rev Access'!$F$7:$FS$310,104,FALSE)),"",VLOOKUP($B402,'[2]1516 Exp_Rev Access'!$F$7:$FS$310,104,FALSE))</f>
        <v>0</v>
      </c>
      <c r="DV402" s="90">
        <f>IF(ISNA(VLOOKUP($B402,'[2]1516 Exp_Rev Access'!$F$7:$FS$310,105,FALSE)),"",VLOOKUP($B402,'[2]1516 Exp_Rev Access'!$F$7:$FS$310,105,FALSE))</f>
        <v>0</v>
      </c>
      <c r="DW402" s="90">
        <f>IF(ISNA(VLOOKUP($B402,'[2]1516 Exp_Rev Access'!$F$7:$FS$310,106,FALSE)),"",VLOOKUP($B402,'[2]1516 Exp_Rev Access'!$F$7:$FS$310,106,FALSE))</f>
        <v>0</v>
      </c>
      <c r="DX402" s="90">
        <f>IF(ISNA(VLOOKUP($B402,'[2]1516 Exp_Rev Access'!$F$7:$FS$310,107,FALSE)),"",VLOOKUP($B402,'[2]1516 Exp_Rev Access'!$F$7:$FS$310,107,FALSE))</f>
        <v>0</v>
      </c>
      <c r="DY402" s="90">
        <f>IF(ISNA(VLOOKUP($B402,'[2]1516 Exp_Rev Access'!$F$7:$FS$310,108,FALSE)),"",VLOOKUP($B402,'[2]1516 Exp_Rev Access'!$F$7:$FS$310,108,FALSE))</f>
        <v>0</v>
      </c>
      <c r="DZ402" s="90">
        <f>IF(ISNA(VLOOKUP($B402,'[2]1516 Exp_Rev Access'!$F$7:$FS$310,109,FALSE)),"",VLOOKUP($B402,'[2]1516 Exp_Rev Access'!$F$7:$FS$310,109,FALSE))</f>
        <v>0</v>
      </c>
      <c r="EA402" s="90">
        <f>IF(ISNA(VLOOKUP($B402,'[2]1516 Exp_Rev Access'!$F$7:$FS$310,110,FALSE)),"",VLOOKUP($B402,'[2]1516 Exp_Rev Access'!$F$7:$FS$310,110,FALSE))</f>
        <v>0</v>
      </c>
      <c r="EB402" s="90">
        <f>IF(ISNA(VLOOKUP($B402,'[2]1516 Exp_Rev Access'!$F$7:$FS$310,111,FALSE)),"",VLOOKUP($B402,'[2]1516 Exp_Rev Access'!$F$7:$FS$310,111,FALSE))</f>
        <v>0</v>
      </c>
      <c r="EC402" s="90">
        <f>IF(ISNA(VLOOKUP($B402,'[2]1516 Exp_Rev Access'!$F$7:$FS$310,112,FALSE)),"",VLOOKUP($B402,'[2]1516 Exp_Rev Access'!$F$7:$FS$310,112,FALSE))</f>
        <v>0</v>
      </c>
      <c r="ED402" s="90">
        <f>IF(ISNA(VLOOKUP($B402,'[2]1516 Exp_Rev Access'!$F$7:$FS$310,113,FALSE)),"",VLOOKUP($B402,'[2]1516 Exp_Rev Access'!$F$7:$FS$310,113,FALSE))</f>
        <v>0</v>
      </c>
      <c r="EE402" s="90">
        <f>IF(ISNA(VLOOKUP($B402,'[2]1516 Exp_Rev Access'!$F$7:$FS$310,114,FALSE)),"",VLOOKUP($B402,'[2]1516 Exp_Rev Access'!$F$7:$FS$310,114,FALSE))</f>
        <v>0</v>
      </c>
      <c r="EF402" s="90">
        <f>IF(ISNA(VLOOKUP($B402,'[2]1516 Exp_Rev Access'!$F$7:$FS$310,115,FALSE)),"",VLOOKUP($B402,'[2]1516 Exp_Rev Access'!$F$7:$FS$310,115,FALSE))</f>
        <v>0</v>
      </c>
      <c r="EG402" s="90">
        <f>IF(ISNA(VLOOKUP($B402,'[2]1516 Exp_Rev Access'!$F$7:$FS$310,116,FALSE)),"",VLOOKUP($B402,'[2]1516 Exp_Rev Access'!$F$7:$FS$310,116,FALSE))</f>
        <v>0</v>
      </c>
      <c r="EH402" s="90">
        <f>IF(ISNA(VLOOKUP($B402,'[2]1516 Exp_Rev Access'!$F$7:$FS$310,117,FALSE)),"",VLOOKUP($B402,'[2]1516 Exp_Rev Access'!$F$7:$FS$310,117,FALSE))</f>
        <v>0</v>
      </c>
      <c r="EI402" s="90">
        <f>IF(ISNA(VLOOKUP($B402,'[2]1516 Exp_Rev Access'!$F$7:$FS$310,118,FALSE)),"",VLOOKUP($B402,'[2]1516 Exp_Rev Access'!$F$7:$FS$310,118,FALSE))</f>
        <v>0</v>
      </c>
      <c r="EJ402" s="90">
        <f>IF(ISNA(VLOOKUP($B402,'[2]1516 Exp_Rev Access'!$F$7:$FS$310,119,FALSE)),"",VLOOKUP($B402,'[2]1516 Exp_Rev Access'!$F$7:$FS$310,119,FALSE))</f>
        <v>0</v>
      </c>
      <c r="EK402" s="90">
        <f>IF(ISNA(VLOOKUP($B402,'[2]1516 Exp_Rev Access'!$F$7:$FS$310,120,FALSE)),"",VLOOKUP($B402,'[2]1516 Exp_Rev Access'!$F$7:$FS$310,120,FALSE))</f>
        <v>0</v>
      </c>
      <c r="EL402" s="90">
        <f>IF(ISNA(VLOOKUP($B402,'[2]1516 Exp_Rev Access'!$F$7:$FS$310,121,FALSE)),"",VLOOKUP($B402,'[2]1516 Exp_Rev Access'!$F$7:$FS$310,121,FALSE))</f>
        <v>0</v>
      </c>
      <c r="EM402" s="90">
        <f>IF(ISNA(VLOOKUP($B402,'[2]1516 Exp_Rev Access'!$F$7:$FS$310,122,FALSE)),"",VLOOKUP($B402,'[2]1516 Exp_Rev Access'!$F$7:$FS$310,122,FALSE))</f>
        <v>0</v>
      </c>
      <c r="EN402" s="90">
        <f>IF(ISNA(VLOOKUP($B402,'[2]1516 Exp_Rev Access'!$F$7:$FS$310,123,FALSE)),"",VLOOKUP($B402,'[2]1516 Exp_Rev Access'!$F$7:$FS$310,123,FALSE))</f>
        <v>0</v>
      </c>
      <c r="EO402" s="90">
        <f>IF(ISNA(VLOOKUP($B402,'[2]1516 Exp_Rev Access'!$F$7:$FS$310,124,FALSE)),"",VLOOKUP($B402,'[2]1516 Exp_Rev Access'!$F$7:$FS$310,124,FALSE))</f>
        <v>0</v>
      </c>
      <c r="EP402" s="90">
        <f>IF(ISNA(VLOOKUP($B402,'[2]1516 Exp_Rev Access'!$F$7:$FS$310,125,FALSE)),"",VLOOKUP($B402,'[2]1516 Exp_Rev Access'!$F$7:$FS$310,125,FALSE))</f>
        <v>0</v>
      </c>
      <c r="EQ402" s="90">
        <f>IF(ISNA(VLOOKUP($B402,'[2]1516 Exp_Rev Access'!$F$7:$FS$310,126,FALSE)),"",VLOOKUP($B402,'[2]1516 Exp_Rev Access'!$F$7:$FS$310,126,FALSE))</f>
        <v>0</v>
      </c>
      <c r="ER402" s="90">
        <f>IF(ISNA(VLOOKUP($B402,'[2]1516 Exp_Rev Access'!$F$7:$FS$310,127,FALSE)),"",VLOOKUP($B402,'[2]1516 Exp_Rev Access'!$F$7:$FS$310,127,FALSE))</f>
        <v>0</v>
      </c>
      <c r="ES402" s="90">
        <f>IF(ISNA(VLOOKUP($B402,'[2]1516 Exp_Rev Access'!$F$7:$FS$310,128,FALSE)),"",VLOOKUP($B402,'[2]1516 Exp_Rev Access'!$F$7:$FS$310,128,FALSE))</f>
        <v>0</v>
      </c>
      <c r="ET402" s="90">
        <f>IF(ISNA(VLOOKUP($B402,'[2]1516 Exp_Rev Access'!$F$7:$FS$310,129,FALSE)),"",VLOOKUP($B402,'[2]1516 Exp_Rev Access'!$F$7:$FS$310,129,FALSE))</f>
        <v>0</v>
      </c>
      <c r="EU402" s="90">
        <f>IF(ISNA(VLOOKUP($B402,'[2]1516 Exp_Rev Access'!$F$7:$FS$310,130,FALSE)),"",VLOOKUP($B402,'[2]1516 Exp_Rev Access'!$F$7:$FS$310,130,FALSE))</f>
        <v>0</v>
      </c>
      <c r="EV402" s="90">
        <f>IF(ISNA(VLOOKUP($B402,'[2]1516 Exp_Rev Access'!$F$7:$FS$310,131,FALSE)),"",VLOOKUP($B402,'[2]1516 Exp_Rev Access'!$F$7:$FS$310,131,FALSE))</f>
        <v>0</v>
      </c>
      <c r="EW402" s="90">
        <f>IF(ISNA(VLOOKUP($B402,'[2]1516 Exp_Rev Access'!$F$7:$FS$310,132,FALSE)),"",VLOOKUP($B402,'[2]1516 Exp_Rev Access'!$F$7:$FS$310,132,FALSE))</f>
        <v>0</v>
      </c>
      <c r="EX402" s="90">
        <f>IF(ISNA(VLOOKUP($B402,'[2]1516 Exp_Rev Access'!$F$7:$FS$310,133,FALSE)),"",VLOOKUP($B402,'[2]1516 Exp_Rev Access'!$F$7:$FS$310,133,FALSE))</f>
        <v>0</v>
      </c>
      <c r="EY402" s="90">
        <f>IF(ISNA(VLOOKUP($B402,'[2]1516 Exp_Rev Access'!$F$7:$FS$310,134,FALSE)),"",VLOOKUP($B402,'[2]1516 Exp_Rev Access'!$F$7:$FS$310,134,FALSE))</f>
        <v>0</v>
      </c>
      <c r="EZ402" s="90">
        <f>IF(ISNA(VLOOKUP($B402,'[2]1516 Exp_Rev Access'!$F$7:$FS$310,135,FALSE)),"",VLOOKUP($B402,'[2]1516 Exp_Rev Access'!$F$7:$FS$310,135,FALSE))</f>
        <v>0</v>
      </c>
      <c r="FA402" s="90">
        <f>IF(ISNA(VLOOKUP($B402,'[2]1516 Exp_Rev Access'!$F$7:$FS$310,136,FALSE)),"",VLOOKUP($B402,'[2]1516 Exp_Rev Access'!$F$7:$FS$310,136,FALSE))</f>
        <v>0</v>
      </c>
      <c r="FB402" s="90">
        <f>IF(ISNA(VLOOKUP($B402,'[2]1516 Exp_Rev Access'!$F$7:$FS$310,137,FALSE)),"",VLOOKUP($B402,'[2]1516 Exp_Rev Access'!$F$7:$FS$310,137,FALSE))</f>
        <v>0</v>
      </c>
      <c r="FC402" s="90">
        <f>IF(ISNA(VLOOKUP($B402,'[2]1516 Exp_Rev Access'!$F$7:$FS$310,138,FALSE)),"",VLOOKUP($B402,'[2]1516 Exp_Rev Access'!$F$7:$FS$310,138,FALSE))</f>
        <v>0</v>
      </c>
      <c r="FD402" s="90">
        <f>IF(ISNA(VLOOKUP($B402,'[2]1516 Exp_Rev Access'!$F$7:$FS$310,139,FALSE)),"",VLOOKUP($B402,'[2]1516 Exp_Rev Access'!$F$7:$FS$310,139,FALSE))</f>
        <v>0</v>
      </c>
      <c r="FE402" s="90">
        <f>IF(ISNA(VLOOKUP($B402,'[2]1516 Exp_Rev Access'!$F$7:$FS$310,140,FALSE)),"",VLOOKUP($B402,'[2]1516 Exp_Rev Access'!$F$7:$FS$310,140,FALSE))</f>
        <v>0</v>
      </c>
      <c r="FF402" s="90">
        <f>IF(ISNA(VLOOKUP($B402,'[2]1516 Exp_Rev Access'!$F$7:$FS$310,141,FALSE)),"",VLOOKUP($B402,'[2]1516 Exp_Rev Access'!$F$7:$FS$310,141,FALSE))</f>
        <v>0</v>
      </c>
      <c r="FG402" s="90">
        <f>IF(ISNA(VLOOKUP($B402,'[2]1516 Exp_Rev Access'!$F$7:$FS$310,142,FALSE)),"",VLOOKUP($B402,'[2]1516 Exp_Rev Access'!$F$7:$FS$310,142,FALSE))</f>
        <v>0</v>
      </c>
      <c r="FH402" s="90">
        <f>IF(ISNA(VLOOKUP($B402,'[2]1516 Exp_Rev Access'!$F$7:$FS$310,143,FALSE)),"",VLOOKUP($B402,'[2]1516 Exp_Rev Access'!$F$7:$FS$310,143,FALSE))</f>
        <v>0</v>
      </c>
      <c r="FI402" s="90">
        <f>IF(ISNA(VLOOKUP($B402,'[2]1516 Exp_Rev Access'!$F$7:$FS$310,144,FALSE)),"",VLOOKUP($B402,'[2]1516 Exp_Rev Access'!$F$7:$FS$310,144,FALSE))</f>
        <v>0</v>
      </c>
      <c r="FJ402" s="90">
        <f>IF(ISNA(VLOOKUP($B402,'[2]1516 Exp_Rev Access'!$F$7:$FS$310,145,FALSE)),"",VLOOKUP($B402,'[2]1516 Exp_Rev Access'!$F$7:$FS$310,145,FALSE))</f>
        <v>0</v>
      </c>
      <c r="FK402" s="90">
        <f>IF(ISNA(VLOOKUP($B402,'[2]1516 Exp_Rev Access'!$F$7:$FS$310,146,FALSE)),"",VLOOKUP($B402,'[2]1516 Exp_Rev Access'!$F$7:$FS$310,146,FALSE))</f>
        <v>0</v>
      </c>
      <c r="FL402" s="90">
        <f>IF(ISNA(VLOOKUP($B402,'[2]1516 Exp_Rev Access'!$F$7:$FS$310,1147,FALSE)),"",VLOOKUP($B402,'[2]1516 Exp_Rev Access'!$F$7:$FS$310,147,FALSE))</f>
        <v>0</v>
      </c>
      <c r="FM402" s="90">
        <f>IF(ISNA(VLOOKUP($B402,'[2]1516 Exp_Rev Access'!$F$7:$FS$310,148,FALSE)),"",VLOOKUP($B402,'[2]1516 Exp_Rev Access'!$F$7:$FS$310,148,FALSE))</f>
        <v>0</v>
      </c>
      <c r="FN402" s="90">
        <f>IF(ISNA(VLOOKUP($B402,'[2]1516 Exp_Rev Access'!$F$7:$FS$310,149,FALSE)),"",VLOOKUP($B402,'[2]1516 Exp_Rev Access'!$F$7:$FS$310,149,FALSE))</f>
        <v>0</v>
      </c>
      <c r="FO402" s="90">
        <f>IF(ISNA(VLOOKUP($B402,'[2]1516 Exp_Rev Access'!$F$7:$FS$310,150,FALSE)),"",VLOOKUP($B402,'[2]1516 Exp_Rev Access'!$F$7:$FS$310,150,FALSE))</f>
        <v>0</v>
      </c>
      <c r="FP402" s="90">
        <f>IF(ISNA(VLOOKUP($B402,'[2]1516 Exp_Rev Access'!$F$7:$FS$310,151,FALSE)),"",VLOOKUP($B402,'[2]1516 Exp_Rev Access'!$F$7:$FS$310,151,FALSE))</f>
        <v>0</v>
      </c>
      <c r="FQ402" s="90">
        <f>IF(ISNA(VLOOKUP($B402,'[2]1516 Exp_Rev Access'!$F$7:$FS$310,152,FALSE)),"",VLOOKUP($B402,'[2]1516 Exp_Rev Access'!$F$7:$FS$310,152,FALSE))</f>
        <v>0</v>
      </c>
      <c r="FR402" s="90">
        <f>IF(ISNA(VLOOKUP($B402,'[2]1516 Exp_Rev Access'!$F$7:$FS$310,153,FALSE)),"",VLOOKUP($B402,'[2]1516 Exp_Rev Access'!$F$7:$FS$310,153,FALSE))</f>
        <v>1570.24</v>
      </c>
      <c r="FS402" s="53">
        <f t="shared" si="965"/>
        <v>64561.58</v>
      </c>
      <c r="FT402" s="92">
        <f t="shared" si="966"/>
        <v>2.4739481547955931E-2</v>
      </c>
      <c r="FU402" s="116">
        <f t="shared" si="967"/>
        <v>649.64359025960971</v>
      </c>
      <c r="FV402" s="90">
        <f>IF(ISNA(VLOOKUP($B402,'[2]1516 Exp_Rev Access'!$F$7:$FS$310,154,FALSE)),"",VLOOKUP($B402,'[2]1516 Exp_Rev Access'!$F$7:$FS$310,154,FALSE))</f>
        <v>0</v>
      </c>
      <c r="FW402" s="90">
        <f>IF(ISNA(VLOOKUP($B402,'[2]1516 Exp_Rev Access'!$F$7:$FS$310,155,FALSE)),"",VLOOKUP($B402,'[2]1516 Exp_Rev Access'!$F$7:$FS$310,155,FALSE))</f>
        <v>0</v>
      </c>
      <c r="FX402" s="90">
        <f>IF(ISNA(VLOOKUP($B402,'[2]1516 Exp_Rev Access'!$F$7:$FS$310,156,FALSE)),"",VLOOKUP($B402,'[2]1516 Exp_Rev Access'!$F$7:$FS$310,156,FALSE))</f>
        <v>0</v>
      </c>
      <c r="FY402" s="90">
        <f>IF(ISNA(VLOOKUP($B402,'[2]1516 Exp_Rev Access'!$F$7:$FS$310,157,FALSE)),"",VLOOKUP($B402,'[2]1516 Exp_Rev Access'!$F$7:$FS$310,157,FALSE))</f>
        <v>0</v>
      </c>
      <c r="FZ402" s="90">
        <f>IF(ISNA(VLOOKUP($B402,'[2]1516 Exp_Rev Access'!$F$7:$FS$310,158,FALSE)),"",VLOOKUP($B402,'[2]1516 Exp_Rev Access'!$F$7:$FS$310,158,FALSE))</f>
        <v>0</v>
      </c>
      <c r="GA402" s="90">
        <f>IF(ISNA(VLOOKUP($B402,'[2]1516 Exp_Rev Access'!$F$7:$FS$310,159,FALSE)),"",VLOOKUP($B402,'[2]1516 Exp_Rev Access'!$F$7:$FS$310,159,FALSE))</f>
        <v>0</v>
      </c>
      <c r="GB402" s="90">
        <f>IF(ISNA(VLOOKUP($B402,'[2]1516 Exp_Rev Access'!$F$7:$FS$310,160,FALSE)),"",VLOOKUP($B402,'[2]1516 Exp_Rev Access'!$F$7:$FS$310,160,FALSE))</f>
        <v>0</v>
      </c>
      <c r="GC402" s="90">
        <f>IF(ISNA(VLOOKUP($B402,'[2]1516 Exp_Rev Access'!$F$7:$FS$310,161,FALSE)),"",VLOOKUP($B402,'[2]1516 Exp_Rev Access'!$F$7:$FS$310,161,FALSE))</f>
        <v>0</v>
      </c>
      <c r="GD402" s="90">
        <f>IF(ISNA(VLOOKUP($B402,'[2]1516 Exp_Rev Access'!$F$7:$FS$310,162,FALSE)),"",VLOOKUP($B402,'[2]1516 Exp_Rev Access'!$F$7:$FS$310,162,FALSE))</f>
        <v>0</v>
      </c>
      <c r="GE402" s="90">
        <f>IF(ISNA(VLOOKUP($B402,'[2]1516 Exp_Rev Access'!$F$7:$FS$310,163,FALSE)),"",VLOOKUP($B402,'[2]1516 Exp_Rev Access'!$F$7:$FS$310,163,FALSE))</f>
        <v>0</v>
      </c>
      <c r="GF402" s="90">
        <f>IF(ISNA(VLOOKUP($B402,'[2]1516 Exp_Rev Access'!$F$7:$FS$310,164,FALSE)),"",VLOOKUP($B402,'[2]1516 Exp_Rev Access'!$F$7:$FS$310,164,FALSE))</f>
        <v>0</v>
      </c>
      <c r="GG402" s="90">
        <f>IF(ISNA(VLOOKUP($B402,'[2]1516 Exp_Rev Access'!$F$7:$FS$310,165,FALSE)),"",VLOOKUP($B402,'[2]1516 Exp_Rev Access'!$F$7:$FS$310,165,FALSE))</f>
        <v>0</v>
      </c>
      <c r="GH402" s="90">
        <f>IF(ISNA(VLOOKUP($B402,'[2]1516 Exp_Rev Access'!$F$7:$FS$310,166,FALSE)),"",VLOOKUP($B402,'[2]1516 Exp_Rev Access'!$F$7:$FS$310,166,FALSE))</f>
        <v>0</v>
      </c>
      <c r="GI402" s="90">
        <f>IF(ISNA(VLOOKUP($B402,'[2]1516 Exp_Rev Access'!$F$7:$FS$310,167,FALSE)),"",VLOOKUP($B402,'[2]1516 Exp_Rev Access'!$F$7:$FS$310,167,FALSE))</f>
        <v>0</v>
      </c>
      <c r="GJ402" s="90">
        <f>IF(ISNA(VLOOKUP($B402,'[2]1516 Exp_Rev Access'!$F$7:$FS$310,168,FALSE)),"",VLOOKUP($B402,'[2]1516 Exp_Rev Access'!$F$7:$FS$310,168,FALSE))</f>
        <v>0</v>
      </c>
      <c r="GK402" s="90">
        <f>IF(ISNA(VLOOKUP($B402,'[2]1516 Exp_Rev Access'!$F$7:$FS$310,169,FALSE)),"",VLOOKUP($B402,'[2]1516 Exp_Rev Access'!$F$7:$FS$310,169,FALSE))</f>
        <v>0</v>
      </c>
      <c r="GL402" s="90">
        <f>IF(ISNA(VLOOKUP($B402,'[2]1516 Exp_Rev Access'!$F$7:$FS$310,170,FALSE)),"",VLOOKUP($B402,'[2]1516 Exp_Rev Access'!$F$7:$FS$310,170,FALSE))</f>
        <v>0</v>
      </c>
      <c r="GM402" s="90">
        <f>IF(ISNA(VLOOKUP($B402,'[2]1516 Exp_Rev Access'!$F$7:$FT$310,171,FALSE)),"",VLOOKUP($B402,'[2]1516 Exp_Rev Access'!$F$7:$FT$310,171,FALSE))</f>
        <v>0</v>
      </c>
      <c r="GN402" s="90">
        <f>IF(ISNA(VLOOKUP($B402,'[2]1516 Exp_Rev Access'!$F$7:$FU$310,172,FALSE)),"",VLOOKUP($B402,'[2]1516 Exp_Rev Access'!$F$7:$FU$310,172,FALSE))</f>
        <v>0</v>
      </c>
      <c r="GO402" s="90">
        <f>IF(ISNA(VLOOKUP($B402,'[2]1516 Exp_Rev Access'!$F$7:$FV$310,173,FALSE)),"",VLOOKUP($B402,'[2]1516 Exp_Rev Access'!$F$7:$FV$310,173,FALSE))</f>
        <v>0</v>
      </c>
      <c r="GP402" s="90">
        <f>IF(ISNA(VLOOKUP($B402,'[2]1516 Exp_Rev Access'!$F$7:$GA$310,174,FALSE)),"",VLOOKUP($B402,'[2]1516 Exp_Rev Access'!$F$7:$GA$310,174,FALSE))</f>
        <v>0</v>
      </c>
      <c r="GQ402" s="90">
        <f>IF(ISNA(VLOOKUP($B402,'[2]1516 Exp_Rev Access'!$F$7:$GA$310,175,FALSE)),"",VLOOKUP($B402,'[2]1516 Exp_Rev Access'!$F$7:$GA$310,175,FALSE))</f>
        <v>0</v>
      </c>
      <c r="GR402" s="90">
        <f>IF(ISNA(VLOOKUP($B402,'[2]1516 Exp_Rev Access'!$F$7:$GA$310,176,FALSE)),"",VLOOKUP($B402,'[2]1516 Exp_Rev Access'!$F$7:$GA$310,176,FALSE))</f>
        <v>0</v>
      </c>
      <c r="GS402" s="90">
        <f>IF(ISNA(VLOOKUP($B402,'[2]1516 Exp_Rev Access'!$F$7:$GA$310,177,FALSE)),"",VLOOKUP($B402,'[2]1516 Exp_Rev Access'!$F$7:$GA$310,177,FALSE))</f>
        <v>0</v>
      </c>
      <c r="GT402" s="90">
        <f>IF(ISNA(VLOOKUP($B402,'[2]1516 Exp_Rev Access'!$F$7:$GA$310,178,FALSE)),"",VLOOKUP($B402,'[2]1516 Exp_Rev Access'!$F$7:$GA$310,178,FALSE))</f>
        <v>0</v>
      </c>
      <c r="GU402" s="53">
        <f t="shared" si="968"/>
        <v>0</v>
      </c>
      <c r="GV402" s="92"/>
      <c r="GW402" s="114">
        <f t="shared" si="969"/>
        <v>0</v>
      </c>
    </row>
    <row r="403" spans="1:222" x14ac:dyDescent="0.2">
      <c r="A403" s="99"/>
      <c r="B403" s="100"/>
      <c r="C403" s="100" t="s">
        <v>185</v>
      </c>
      <c r="D403" s="101">
        <f>SUM(D390:D402)</f>
        <v>4644.45</v>
      </c>
      <c r="E403" s="102">
        <f>SUM(E390:E402)</f>
        <v>61078350.32</v>
      </c>
      <c r="F403" s="103">
        <f>SUM(F390:F402)</f>
        <v>61078350.32</v>
      </c>
      <c r="G403" s="70">
        <f>F403-E403</f>
        <v>0</v>
      </c>
      <c r="H403" s="103">
        <f>SUM(H390:H402)</f>
        <v>10812348.579999998</v>
      </c>
      <c r="I403" s="103">
        <f t="shared" ref="I403:N403" si="972">SUM(I390:I402)</f>
        <v>0</v>
      </c>
      <c r="J403" s="103">
        <f t="shared" si="972"/>
        <v>0</v>
      </c>
      <c r="K403" s="103">
        <f t="shared" si="972"/>
        <v>0</v>
      </c>
      <c r="L403" s="103">
        <f t="shared" si="972"/>
        <v>0</v>
      </c>
      <c r="M403" s="103">
        <f t="shared" si="972"/>
        <v>0</v>
      </c>
      <c r="N403" s="103">
        <f t="shared" si="972"/>
        <v>10812348.579999998</v>
      </c>
      <c r="O403" s="69">
        <f>N403/E403</f>
        <v>0.17702424055908914</v>
      </c>
      <c r="P403" s="103">
        <f>N403/D403</f>
        <v>2328.014852135344</v>
      </c>
      <c r="Q403" s="103">
        <f t="shared" ref="Q403:AM403" si="973">SUM(Q390:Q402)</f>
        <v>88042.55</v>
      </c>
      <c r="R403" s="103">
        <f t="shared" si="973"/>
        <v>0</v>
      </c>
      <c r="S403" s="103">
        <f t="shared" si="973"/>
        <v>2145</v>
      </c>
      <c r="T403" s="103">
        <f t="shared" si="973"/>
        <v>0</v>
      </c>
      <c r="U403" s="103">
        <f t="shared" si="973"/>
        <v>32650</v>
      </c>
      <c r="V403" s="103">
        <f t="shared" si="973"/>
        <v>2775</v>
      </c>
      <c r="W403" s="103">
        <f t="shared" si="973"/>
        <v>0</v>
      </c>
      <c r="X403" s="103">
        <f t="shared" si="973"/>
        <v>179262.84999999998</v>
      </c>
      <c r="Y403" s="103">
        <f t="shared" si="973"/>
        <v>13797.49</v>
      </c>
      <c r="Z403" s="103">
        <f t="shared" si="973"/>
        <v>1575.07</v>
      </c>
      <c r="AA403" s="103">
        <f t="shared" si="973"/>
        <v>0</v>
      </c>
      <c r="AB403" s="103">
        <f t="shared" si="973"/>
        <v>0</v>
      </c>
      <c r="AC403" s="103">
        <f t="shared" si="973"/>
        <v>32033.760000000002</v>
      </c>
      <c r="AD403" s="103">
        <f t="shared" si="973"/>
        <v>713698.6</v>
      </c>
      <c r="AE403" s="103">
        <f t="shared" si="973"/>
        <v>29154.3</v>
      </c>
      <c r="AF403" s="103">
        <f t="shared" si="973"/>
        <v>79.19</v>
      </c>
      <c r="AG403" s="103">
        <f t="shared" si="973"/>
        <v>237934.49000000002</v>
      </c>
      <c r="AH403" s="103">
        <f t="shared" si="973"/>
        <v>10258.660000000002</v>
      </c>
      <c r="AI403" s="103">
        <f t="shared" si="973"/>
        <v>29902</v>
      </c>
      <c r="AJ403" s="103">
        <f t="shared" si="973"/>
        <v>40725.56</v>
      </c>
      <c r="AK403" s="103">
        <f t="shared" si="973"/>
        <v>133234.71000000002</v>
      </c>
      <c r="AL403" s="103">
        <f>SUM(AL390:AL402)</f>
        <v>118435.38</v>
      </c>
      <c r="AM403" s="103">
        <f t="shared" si="973"/>
        <v>1665704.61</v>
      </c>
      <c r="AN403" s="71">
        <f t="shared" si="955"/>
        <v>2.7271604443687276E-2</v>
      </c>
      <c r="AO403" s="70">
        <f t="shared" si="956"/>
        <v>358.64410425346387</v>
      </c>
      <c r="AP403" s="103">
        <f t="shared" ref="AP403:AU403" si="974">SUM(AP390:AP402)</f>
        <v>35724278.280000001</v>
      </c>
      <c r="AQ403" s="103">
        <f t="shared" si="974"/>
        <v>492861.57999999996</v>
      </c>
      <c r="AR403" s="103">
        <f t="shared" si="974"/>
        <v>1229170.32</v>
      </c>
      <c r="AS403" s="103">
        <f t="shared" si="974"/>
        <v>0</v>
      </c>
      <c r="AT403" s="103">
        <f t="shared" si="974"/>
        <v>0</v>
      </c>
      <c r="AU403" s="103">
        <f t="shared" si="974"/>
        <v>37446310.18</v>
      </c>
      <c r="AV403" s="73">
        <f t="shared" si="958"/>
        <v>0.61308646981806691</v>
      </c>
      <c r="AW403" s="103">
        <f t="shared" si="959"/>
        <v>8062.5930260848972</v>
      </c>
      <c r="AX403" s="103">
        <f t="shared" ref="AX403:BV403" si="975">SUM(AX390:AX402)</f>
        <v>24316</v>
      </c>
      <c r="AY403" s="103">
        <f t="shared" si="975"/>
        <v>3136703.52</v>
      </c>
      <c r="AZ403" s="103">
        <f t="shared" si="975"/>
        <v>189274.53000000006</v>
      </c>
      <c r="BA403" s="103">
        <f t="shared" si="975"/>
        <v>0</v>
      </c>
      <c r="BB403" s="103">
        <f t="shared" si="975"/>
        <v>0</v>
      </c>
      <c r="BC403" s="103">
        <f t="shared" si="975"/>
        <v>737421.32</v>
      </c>
      <c r="BD403" s="103">
        <f t="shared" si="975"/>
        <v>0</v>
      </c>
      <c r="BE403" s="103">
        <f t="shared" si="975"/>
        <v>414048.24</v>
      </c>
      <c r="BF403" s="103">
        <f t="shared" si="975"/>
        <v>0</v>
      </c>
      <c r="BG403" s="103">
        <f t="shared" si="975"/>
        <v>187562.74</v>
      </c>
      <c r="BH403" s="103">
        <f t="shared" si="975"/>
        <v>37929.709999999992</v>
      </c>
      <c r="BI403" s="103">
        <f t="shared" si="975"/>
        <v>34495.67</v>
      </c>
      <c r="BJ403" s="103">
        <f t="shared" si="975"/>
        <v>28915.889999999996</v>
      </c>
      <c r="BK403" s="103">
        <f t="shared" si="975"/>
        <v>3051724.9400000004</v>
      </c>
      <c r="BL403" s="103">
        <f t="shared" si="975"/>
        <v>50175</v>
      </c>
      <c r="BM403" s="103">
        <f t="shared" si="975"/>
        <v>10433.24</v>
      </c>
      <c r="BN403" s="103">
        <f t="shared" si="975"/>
        <v>0</v>
      </c>
      <c r="BO403" s="103">
        <f t="shared" si="975"/>
        <v>168</v>
      </c>
      <c r="BP403" s="103">
        <f t="shared" si="975"/>
        <v>0</v>
      </c>
      <c r="BQ403" s="103">
        <f t="shared" si="975"/>
        <v>8728</v>
      </c>
      <c r="BR403" s="103">
        <f t="shared" si="975"/>
        <v>0</v>
      </c>
      <c r="BS403" s="103">
        <f t="shared" si="975"/>
        <v>0</v>
      </c>
      <c r="BT403" s="103">
        <f t="shared" si="975"/>
        <v>0</v>
      </c>
      <c r="BU403" s="103">
        <f t="shared" si="975"/>
        <v>0</v>
      </c>
      <c r="BV403" s="103">
        <f t="shared" si="975"/>
        <v>7911896.8000000007</v>
      </c>
      <c r="BW403" s="71">
        <f t="shared" si="961"/>
        <v>0.12953684502852827</v>
      </c>
      <c r="BX403" s="70">
        <f t="shared" si="962"/>
        <v>1703.5164120617083</v>
      </c>
      <c r="BY403" s="103">
        <f t="shared" ref="BY403:CE403" si="976">SUM(BY390:BY402)</f>
        <v>18491</v>
      </c>
      <c r="BZ403" s="103">
        <f t="shared" si="976"/>
        <v>0</v>
      </c>
      <c r="CA403" s="103">
        <f t="shared" si="976"/>
        <v>0</v>
      </c>
      <c r="CB403" s="103">
        <f t="shared" si="976"/>
        <v>0</v>
      </c>
      <c r="CC403" s="103">
        <f t="shared" si="976"/>
        <v>0</v>
      </c>
      <c r="CD403" s="103">
        <f t="shared" si="976"/>
        <v>0</v>
      </c>
      <c r="CE403" s="103">
        <f t="shared" si="976"/>
        <v>18491</v>
      </c>
      <c r="CF403" s="71">
        <f>CE403/E403</f>
        <v>3.0274229580731088E-4</v>
      </c>
      <c r="CG403" s="72">
        <f t="shared" si="971"/>
        <v>3.9813110271399199</v>
      </c>
      <c r="CH403" s="103">
        <f t="shared" ref="CH403:ES403" si="977">SUM(CH390:CH402)</f>
        <v>0</v>
      </c>
      <c r="CI403" s="103">
        <f t="shared" si="977"/>
        <v>0</v>
      </c>
      <c r="CJ403" s="103">
        <f t="shared" si="977"/>
        <v>0</v>
      </c>
      <c r="CK403" s="103">
        <f t="shared" si="977"/>
        <v>0</v>
      </c>
      <c r="CL403" s="103">
        <f t="shared" si="977"/>
        <v>0</v>
      </c>
      <c r="CM403" s="103">
        <f t="shared" si="977"/>
        <v>0</v>
      </c>
      <c r="CN403" s="103">
        <f t="shared" si="977"/>
        <v>0</v>
      </c>
      <c r="CO403" s="103">
        <f t="shared" si="977"/>
        <v>0</v>
      </c>
      <c r="CP403" s="103">
        <f t="shared" si="977"/>
        <v>0</v>
      </c>
      <c r="CQ403" s="103">
        <f t="shared" si="977"/>
        <v>790797.29</v>
      </c>
      <c r="CR403" s="103">
        <f t="shared" si="977"/>
        <v>0</v>
      </c>
      <c r="CS403" s="103">
        <f t="shared" si="977"/>
        <v>29158.799999999999</v>
      </c>
      <c r="CT403" s="103">
        <f t="shared" si="977"/>
        <v>0</v>
      </c>
      <c r="CU403" s="103">
        <f t="shared" si="977"/>
        <v>764380.33</v>
      </c>
      <c r="CV403" s="103">
        <f t="shared" si="977"/>
        <v>179530.86999999997</v>
      </c>
      <c r="CW403" s="103">
        <f t="shared" si="977"/>
        <v>0</v>
      </c>
      <c r="CX403" s="103">
        <f t="shared" si="977"/>
        <v>0</v>
      </c>
      <c r="CY403" s="103">
        <f t="shared" si="977"/>
        <v>0</v>
      </c>
      <c r="CZ403" s="103">
        <f t="shared" si="977"/>
        <v>0</v>
      </c>
      <c r="DA403" s="103">
        <f t="shared" si="977"/>
        <v>0</v>
      </c>
      <c r="DB403" s="103">
        <f t="shared" si="977"/>
        <v>13135.67</v>
      </c>
      <c r="DC403" s="103">
        <f t="shared" si="977"/>
        <v>0</v>
      </c>
      <c r="DD403" s="103">
        <f t="shared" si="977"/>
        <v>0</v>
      </c>
      <c r="DE403" s="103">
        <f t="shared" si="977"/>
        <v>0</v>
      </c>
      <c r="DF403" s="103">
        <f t="shared" si="977"/>
        <v>0</v>
      </c>
      <c r="DG403" s="103">
        <f t="shared" si="977"/>
        <v>711.87</v>
      </c>
      <c r="DH403" s="103">
        <f t="shared" si="977"/>
        <v>0</v>
      </c>
      <c r="DI403" s="103">
        <f t="shared" si="977"/>
        <v>877138.14000000013</v>
      </c>
      <c r="DJ403" s="103">
        <f t="shared" si="977"/>
        <v>0</v>
      </c>
      <c r="DK403" s="103">
        <f t="shared" si="977"/>
        <v>61039.82</v>
      </c>
      <c r="DL403" s="103">
        <f t="shared" si="977"/>
        <v>0</v>
      </c>
      <c r="DM403" s="103">
        <f t="shared" si="977"/>
        <v>0</v>
      </c>
      <c r="DN403" s="103">
        <f t="shared" si="977"/>
        <v>0</v>
      </c>
      <c r="DO403" s="103">
        <f t="shared" si="977"/>
        <v>0</v>
      </c>
      <c r="DP403" s="103">
        <f t="shared" si="977"/>
        <v>0</v>
      </c>
      <c r="DQ403" s="103">
        <f t="shared" si="977"/>
        <v>0</v>
      </c>
      <c r="DR403" s="103">
        <f t="shared" si="977"/>
        <v>0</v>
      </c>
      <c r="DS403" s="103">
        <f t="shared" si="977"/>
        <v>0</v>
      </c>
      <c r="DT403" s="103">
        <f t="shared" si="977"/>
        <v>0</v>
      </c>
      <c r="DU403" s="103">
        <f t="shared" si="977"/>
        <v>0</v>
      </c>
      <c r="DV403" s="103">
        <f t="shared" si="977"/>
        <v>0</v>
      </c>
      <c r="DW403" s="103">
        <f t="shared" si="977"/>
        <v>0</v>
      </c>
      <c r="DX403" s="103">
        <f t="shared" si="977"/>
        <v>0</v>
      </c>
      <c r="DY403" s="103">
        <f t="shared" si="977"/>
        <v>116192.05</v>
      </c>
      <c r="DZ403" s="103">
        <f t="shared" si="977"/>
        <v>0</v>
      </c>
      <c r="EA403" s="103">
        <f t="shared" si="977"/>
        <v>0</v>
      </c>
      <c r="EB403" s="103">
        <f t="shared" si="977"/>
        <v>0</v>
      </c>
      <c r="EC403" s="103">
        <f t="shared" si="977"/>
        <v>0</v>
      </c>
      <c r="ED403" s="103">
        <f t="shared" si="977"/>
        <v>0</v>
      </c>
      <c r="EE403" s="103">
        <f t="shared" si="977"/>
        <v>0</v>
      </c>
      <c r="EF403" s="103">
        <f t="shared" si="977"/>
        <v>0</v>
      </c>
      <c r="EG403" s="103">
        <f t="shared" si="977"/>
        <v>0</v>
      </c>
      <c r="EH403" s="103">
        <f t="shared" si="977"/>
        <v>0</v>
      </c>
      <c r="EI403" s="103">
        <f t="shared" si="977"/>
        <v>0</v>
      </c>
      <c r="EJ403" s="103">
        <f t="shared" si="977"/>
        <v>0</v>
      </c>
      <c r="EK403" s="103">
        <f t="shared" si="977"/>
        <v>0</v>
      </c>
      <c r="EL403" s="103">
        <f t="shared" si="977"/>
        <v>0</v>
      </c>
      <c r="EM403" s="103">
        <f t="shared" si="977"/>
        <v>0</v>
      </c>
      <c r="EN403" s="103">
        <f t="shared" si="977"/>
        <v>16787.560000000001</v>
      </c>
      <c r="EO403" s="103">
        <f t="shared" si="977"/>
        <v>0</v>
      </c>
      <c r="EP403" s="103">
        <f t="shared" si="977"/>
        <v>0</v>
      </c>
      <c r="EQ403" s="103">
        <f t="shared" si="977"/>
        <v>0</v>
      </c>
      <c r="ER403" s="103">
        <f t="shared" si="977"/>
        <v>0</v>
      </c>
      <c r="ES403" s="103">
        <f t="shared" si="977"/>
        <v>0</v>
      </c>
      <c r="ET403" s="103">
        <f t="shared" ref="ET403:FR403" si="978">SUM(ET390:ET402)</f>
        <v>0</v>
      </c>
      <c r="EU403" s="103">
        <f t="shared" si="978"/>
        <v>0</v>
      </c>
      <c r="EV403" s="103">
        <f t="shared" si="978"/>
        <v>26084.93</v>
      </c>
      <c r="EW403" s="103">
        <f t="shared" si="978"/>
        <v>0</v>
      </c>
      <c r="EX403" s="103">
        <f t="shared" si="978"/>
        <v>0</v>
      </c>
      <c r="EY403" s="103">
        <f t="shared" si="978"/>
        <v>0</v>
      </c>
      <c r="EZ403" s="103">
        <f t="shared" si="978"/>
        <v>0</v>
      </c>
      <c r="FA403" s="103">
        <f t="shared" si="978"/>
        <v>0</v>
      </c>
      <c r="FB403" s="103">
        <f t="shared" si="978"/>
        <v>0</v>
      </c>
      <c r="FC403" s="103">
        <f t="shared" si="978"/>
        <v>1000</v>
      </c>
      <c r="FD403" s="103">
        <f t="shared" si="978"/>
        <v>0</v>
      </c>
      <c r="FE403" s="103">
        <f t="shared" si="978"/>
        <v>0</v>
      </c>
      <c r="FF403" s="103">
        <f t="shared" si="978"/>
        <v>0</v>
      </c>
      <c r="FG403" s="103">
        <f t="shared" si="978"/>
        <v>0</v>
      </c>
      <c r="FH403" s="103">
        <f t="shared" si="978"/>
        <v>0</v>
      </c>
      <c r="FI403" s="103">
        <f t="shared" si="978"/>
        <v>0</v>
      </c>
      <c r="FJ403" s="103">
        <f t="shared" si="978"/>
        <v>0</v>
      </c>
      <c r="FK403" s="103">
        <f t="shared" si="978"/>
        <v>0</v>
      </c>
      <c r="FL403" s="103">
        <f t="shared" si="978"/>
        <v>0</v>
      </c>
      <c r="FM403" s="103">
        <f t="shared" si="978"/>
        <v>0</v>
      </c>
      <c r="FN403" s="103">
        <f t="shared" si="978"/>
        <v>0</v>
      </c>
      <c r="FO403" s="103">
        <f t="shared" si="978"/>
        <v>0</v>
      </c>
      <c r="FP403" s="103">
        <f t="shared" si="978"/>
        <v>0</v>
      </c>
      <c r="FQ403" s="103">
        <f t="shared" si="978"/>
        <v>0</v>
      </c>
      <c r="FR403" s="103">
        <f t="shared" si="978"/>
        <v>127421.84</v>
      </c>
      <c r="FS403" s="103">
        <f>SUM(FS390:FS402)</f>
        <v>3003379.1700000004</v>
      </c>
      <c r="FT403" s="71">
        <f t="shared" si="966"/>
        <v>4.9172565307752741E-2</v>
      </c>
      <c r="FU403" s="117">
        <f t="shared" si="967"/>
        <v>646.65981332558226</v>
      </c>
      <c r="FV403" s="103">
        <f t="shared" ref="FV403:GU403" si="979">SUM(FV390:FV402)</f>
        <v>39565.19</v>
      </c>
      <c r="FW403" s="103">
        <f t="shared" si="979"/>
        <v>44405.009999999995</v>
      </c>
      <c r="FX403" s="103">
        <f t="shared" si="979"/>
        <v>0</v>
      </c>
      <c r="FY403" s="103">
        <f t="shared" si="979"/>
        <v>0</v>
      </c>
      <c r="FZ403" s="103">
        <f t="shared" si="979"/>
        <v>0</v>
      </c>
      <c r="GA403" s="103">
        <f>SUM(GA390:GA402)</f>
        <v>0</v>
      </c>
      <c r="GB403" s="103">
        <f t="shared" si="979"/>
        <v>36858.379999999997</v>
      </c>
      <c r="GC403" s="103">
        <f t="shared" si="979"/>
        <v>22.44</v>
      </c>
      <c r="GD403" s="103">
        <f t="shared" si="979"/>
        <v>0</v>
      </c>
      <c r="GE403" s="103">
        <f t="shared" si="979"/>
        <v>31926.04</v>
      </c>
      <c r="GF403" s="103">
        <f t="shared" si="979"/>
        <v>39715</v>
      </c>
      <c r="GG403" s="103">
        <f t="shared" si="979"/>
        <v>0</v>
      </c>
      <c r="GH403" s="103">
        <f t="shared" si="979"/>
        <v>0</v>
      </c>
      <c r="GI403" s="103">
        <f t="shared" si="979"/>
        <v>11091.8</v>
      </c>
      <c r="GJ403" s="103">
        <f t="shared" si="979"/>
        <v>0</v>
      </c>
      <c r="GK403" s="103">
        <f t="shared" si="979"/>
        <v>10012.540000000001</v>
      </c>
      <c r="GL403" s="103">
        <f t="shared" si="979"/>
        <v>5035.71</v>
      </c>
      <c r="GM403" s="103">
        <f t="shared" si="979"/>
        <v>0</v>
      </c>
      <c r="GN403" s="103">
        <f t="shared" si="979"/>
        <v>0</v>
      </c>
      <c r="GO403" s="103">
        <f t="shared" si="979"/>
        <v>0</v>
      </c>
      <c r="GP403" s="103">
        <f t="shared" si="979"/>
        <v>0</v>
      </c>
      <c r="GQ403" s="103">
        <f t="shared" si="979"/>
        <v>1587.87</v>
      </c>
      <c r="GR403" s="103">
        <f t="shared" si="979"/>
        <v>0</v>
      </c>
      <c r="GS403" s="103">
        <f t="shared" si="979"/>
        <v>0</v>
      </c>
      <c r="GT403" s="103">
        <f t="shared" si="979"/>
        <v>0</v>
      </c>
      <c r="GU403" s="103">
        <f t="shared" si="979"/>
        <v>220219.98</v>
      </c>
      <c r="GV403" s="71">
        <f t="shared" si="970"/>
        <v>3.605532547068308E-3</v>
      </c>
      <c r="GW403" s="107">
        <f t="shared" si="969"/>
        <v>47.415728450085588</v>
      </c>
    </row>
    <row r="404" spans="1:222" ht="4.5" customHeight="1" x14ac:dyDescent="0.2">
      <c r="B404" s="87"/>
      <c r="C404" s="100"/>
      <c r="D404" s="120"/>
      <c r="E404" s="121"/>
      <c r="F404" s="81"/>
      <c r="G404" s="81"/>
      <c r="H404" s="81"/>
      <c r="I404" s="81"/>
      <c r="J404" s="81"/>
      <c r="K404" s="81"/>
      <c r="L404" s="81"/>
      <c r="M404" s="81"/>
      <c r="N404" s="81"/>
      <c r="O404" s="92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92"/>
      <c r="AO404" s="81"/>
      <c r="AP404" s="81"/>
      <c r="AQ404" s="81"/>
      <c r="AR404" s="81"/>
      <c r="AS404" s="81"/>
      <c r="AT404" s="81"/>
      <c r="AU404" s="81"/>
      <c r="AV404" s="92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1"/>
      <c r="BO404" s="81"/>
      <c r="BP404" s="81"/>
      <c r="BQ404" s="81"/>
      <c r="BR404" s="81"/>
      <c r="BS404" s="81"/>
      <c r="BT404" s="81"/>
      <c r="BU404" s="81"/>
      <c r="BV404" s="81"/>
      <c r="BW404" s="92"/>
      <c r="BX404" s="81"/>
      <c r="BY404" s="81"/>
      <c r="BZ404" s="81"/>
      <c r="CA404" s="81"/>
      <c r="CB404" s="81"/>
      <c r="CC404" s="81"/>
      <c r="CD404" s="81"/>
      <c r="CE404" s="81"/>
      <c r="CF404" s="92"/>
      <c r="CG404" s="81"/>
      <c r="CH404" s="81"/>
      <c r="CI404" s="81"/>
      <c r="CJ404" s="81"/>
      <c r="CK404" s="81"/>
      <c r="CL404" s="81"/>
      <c r="CM404" s="81"/>
      <c r="CN404" s="81"/>
      <c r="CO404" s="81"/>
      <c r="CP404" s="81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1"/>
      <c r="DH404" s="81"/>
      <c r="DI404" s="81"/>
      <c r="DJ404" s="81"/>
      <c r="DK404" s="81"/>
      <c r="DL404" s="81"/>
      <c r="DM404" s="81"/>
      <c r="DN404" s="81"/>
      <c r="DO404" s="81"/>
      <c r="DP404" s="81"/>
      <c r="DQ404" s="81"/>
      <c r="DR404" s="81"/>
      <c r="DS404" s="81"/>
      <c r="DT404" s="81"/>
      <c r="DU404" s="81"/>
      <c r="DV404" s="81"/>
      <c r="DW404" s="81"/>
      <c r="DX404" s="81"/>
      <c r="DY404" s="81"/>
      <c r="DZ404" s="81"/>
      <c r="EA404" s="81"/>
      <c r="EB404" s="81"/>
      <c r="EC404" s="81"/>
      <c r="ED404" s="81"/>
      <c r="EE404" s="81"/>
      <c r="EF404" s="81"/>
      <c r="EG404" s="81"/>
      <c r="EH404" s="81"/>
      <c r="EI404" s="81"/>
      <c r="EJ404" s="81"/>
      <c r="EK404" s="81"/>
      <c r="EL404" s="81"/>
      <c r="EM404" s="81"/>
      <c r="EN404" s="81"/>
      <c r="EO404" s="81"/>
      <c r="EP404" s="81"/>
      <c r="EQ404" s="81"/>
      <c r="ER404" s="81"/>
      <c r="ES404" s="81"/>
      <c r="ET404" s="81"/>
      <c r="EU404" s="81"/>
      <c r="EV404" s="81"/>
      <c r="EW404" s="81"/>
      <c r="EX404" s="81"/>
      <c r="EY404" s="81"/>
      <c r="EZ404" s="81"/>
      <c r="FA404" s="81"/>
      <c r="FB404" s="81"/>
      <c r="FC404" s="81"/>
      <c r="FD404" s="81"/>
      <c r="FE404" s="81"/>
      <c r="FF404" s="81"/>
      <c r="FG404" s="81"/>
      <c r="FH404" s="81"/>
      <c r="FI404" s="81"/>
      <c r="FJ404" s="81"/>
      <c r="FK404" s="81"/>
      <c r="FL404" s="81"/>
      <c r="FM404" s="81"/>
      <c r="FN404" s="81"/>
      <c r="FO404" s="81"/>
      <c r="FP404" s="81"/>
      <c r="FQ404" s="81"/>
      <c r="FR404" s="81"/>
      <c r="FS404" s="77"/>
      <c r="FT404" s="77"/>
      <c r="FU404" s="77"/>
      <c r="FV404" s="77"/>
      <c r="FW404" s="77"/>
      <c r="FX404" s="77"/>
      <c r="FY404" s="77"/>
      <c r="FZ404" s="77"/>
      <c r="GA404" s="77"/>
      <c r="GB404" s="77"/>
      <c r="GC404" s="77"/>
      <c r="GD404" s="77"/>
      <c r="GE404" s="77"/>
      <c r="GF404" s="77"/>
      <c r="GG404" s="77"/>
      <c r="GH404" s="77"/>
      <c r="GI404" s="77"/>
      <c r="GJ404" s="77"/>
      <c r="GK404" s="77"/>
      <c r="GL404" s="77"/>
      <c r="GM404" s="77"/>
      <c r="GN404" s="77"/>
      <c r="GO404" s="77"/>
      <c r="GP404" s="77"/>
      <c r="GQ404" s="77"/>
      <c r="GR404" s="77"/>
      <c r="GS404" s="77"/>
      <c r="GT404" s="77"/>
      <c r="GU404" s="77"/>
      <c r="GV404" s="77"/>
      <c r="GW404" s="108"/>
    </row>
    <row r="405" spans="1:222" ht="12.75" x14ac:dyDescent="0.2">
      <c r="A405" s="99" t="s">
        <v>779</v>
      </c>
      <c r="B405" s="87"/>
      <c r="C405" s="100"/>
      <c r="D405" s="120"/>
      <c r="E405" s="121"/>
      <c r="F405" s="81"/>
      <c r="G405" s="81"/>
      <c r="H405" s="81"/>
      <c r="I405" s="81"/>
      <c r="J405" s="81"/>
      <c r="K405" s="81"/>
      <c r="L405" s="81"/>
      <c r="M405" s="81"/>
      <c r="N405" s="81"/>
      <c r="O405" s="92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92"/>
      <c r="AO405" s="81"/>
      <c r="AP405" s="81"/>
      <c r="AQ405" s="81"/>
      <c r="AR405" s="81"/>
      <c r="AS405" s="81"/>
      <c r="AT405" s="81"/>
      <c r="AU405" s="81"/>
      <c r="AV405" s="92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1"/>
      <c r="BO405" s="81"/>
      <c r="BP405" s="81"/>
      <c r="BQ405" s="81"/>
      <c r="BR405" s="81"/>
      <c r="BS405" s="81"/>
      <c r="BT405" s="81"/>
      <c r="BU405" s="81"/>
      <c r="BV405" s="81"/>
      <c r="BW405" s="92"/>
      <c r="BX405" s="81"/>
      <c r="BY405" s="81"/>
      <c r="BZ405" s="81"/>
      <c r="CA405" s="81"/>
      <c r="CB405" s="81"/>
      <c r="CC405" s="81"/>
      <c r="CD405" s="81"/>
      <c r="CE405" s="81"/>
      <c r="CF405" s="92"/>
      <c r="CG405" s="81"/>
      <c r="CH405" s="81"/>
      <c r="CI405" s="81"/>
      <c r="CJ405" s="81"/>
      <c r="CK405" s="81"/>
      <c r="CL405" s="81"/>
      <c r="CM405" s="81"/>
      <c r="CN405" s="81"/>
      <c r="CO405" s="81"/>
      <c r="CP405" s="81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1"/>
      <c r="DH405" s="81"/>
      <c r="DI405" s="81"/>
      <c r="DJ405" s="81"/>
      <c r="DK405" s="81"/>
      <c r="DL405" s="81"/>
      <c r="DM405" s="81"/>
      <c r="DN405" s="81"/>
      <c r="DO405" s="81"/>
      <c r="DP405" s="81"/>
      <c r="DQ405" s="81"/>
      <c r="DR405" s="81"/>
      <c r="DS405" s="81"/>
      <c r="DT405" s="81"/>
      <c r="DU405" s="81"/>
      <c r="DV405" s="81"/>
      <c r="DW405" s="81"/>
      <c r="DX405" s="81"/>
      <c r="DY405" s="81"/>
      <c r="DZ405" s="81"/>
      <c r="EA405" s="81"/>
      <c r="EB405" s="81"/>
      <c r="EC405" s="81"/>
      <c r="ED405" s="81"/>
      <c r="EE405" s="81"/>
      <c r="EF405" s="81"/>
      <c r="EG405" s="81"/>
      <c r="EH405" s="81"/>
      <c r="EI405" s="81"/>
      <c r="EJ405" s="81"/>
      <c r="EK405" s="81"/>
      <c r="EL405" s="81"/>
      <c r="EM405" s="81"/>
      <c r="EN405" s="81"/>
      <c r="EO405" s="81"/>
      <c r="EP405" s="81"/>
      <c r="EQ405" s="81"/>
      <c r="ER405" s="81"/>
      <c r="ES405" s="81"/>
      <c r="ET405" s="81"/>
      <c r="EU405" s="81"/>
      <c r="EV405" s="81"/>
      <c r="EW405" s="81"/>
      <c r="EX405" s="81"/>
      <c r="EY405" s="81"/>
      <c r="EZ405" s="81"/>
      <c r="FA405" s="81"/>
      <c r="FB405" s="81"/>
      <c r="FC405" s="81"/>
      <c r="FD405" s="81"/>
      <c r="FE405" s="81"/>
      <c r="FF405" s="81"/>
      <c r="FG405" s="81"/>
      <c r="FH405" s="81"/>
      <c r="FI405" s="81"/>
      <c r="FJ405" s="81"/>
      <c r="FK405" s="81"/>
      <c r="FL405" s="81"/>
      <c r="FM405" s="81"/>
      <c r="FN405" s="81"/>
      <c r="FO405" s="81"/>
      <c r="FP405" s="81"/>
      <c r="FQ405" s="81"/>
      <c r="FR405" s="81"/>
      <c r="FS405" s="77"/>
      <c r="FT405" s="77"/>
      <c r="FU405" s="77"/>
      <c r="FV405" s="77"/>
      <c r="FW405" s="77"/>
      <c r="FX405" s="77"/>
      <c r="FY405" s="77"/>
      <c r="FZ405" s="77"/>
      <c r="GA405" s="77"/>
      <c r="GB405" s="77"/>
      <c r="GC405" s="77"/>
      <c r="GD405" s="77"/>
      <c r="GE405" s="77"/>
      <c r="GF405" s="77"/>
      <c r="GG405" s="77"/>
      <c r="GH405" s="77"/>
      <c r="GI405" s="77"/>
      <c r="GJ405" s="77"/>
      <c r="GK405" s="77"/>
      <c r="GL405" s="77"/>
      <c r="GM405" s="77"/>
      <c r="GN405" s="77"/>
      <c r="GO405" s="77"/>
      <c r="GP405" s="77"/>
      <c r="GQ405" s="77"/>
      <c r="GR405" s="77"/>
      <c r="GS405" s="77"/>
      <c r="GT405" s="77"/>
      <c r="GU405" s="77"/>
      <c r="GV405" s="77"/>
      <c r="GW405" s="108"/>
    </row>
    <row r="406" spans="1:222" x14ac:dyDescent="0.2">
      <c r="B406" s="87" t="s">
        <v>780</v>
      </c>
      <c r="C406" s="87" t="s">
        <v>781</v>
      </c>
      <c r="D406" s="88">
        <f>IF(ISNA(VLOOKUP($B406,'[2]1516 enrollment_Rev_Exp by size'!$A$6:$C$325,3,FALSE)),"",VLOOKUP($B406,'[2]1516 enrollment_Rev_Exp by size'!$A$6:$C$325,3,FALSE))</f>
        <v>663.76</v>
      </c>
      <c r="E406" s="89">
        <v>7847284.2400000002</v>
      </c>
      <c r="F406" s="67">
        <f t="shared" ref="F406:F420" si="980">N406+AM406+AU406+BV406+CE406+FS406+GU406</f>
        <v>7847284.2400000002</v>
      </c>
      <c r="G406" s="67">
        <f t="shared" ref="G406:G420" si="981">F406-E406</f>
        <v>0</v>
      </c>
      <c r="H406" s="90">
        <f>IF(ISNA(VLOOKUP($B406,'[2]1516 Exp_Rev Access'!$F$7:$FS$310,2,FALSE)),"",VLOOKUP($B406,'[2]1516 Exp_Rev Access'!$F$7:$FS$310,2,FALSE))</f>
        <v>983055.11</v>
      </c>
      <c r="I406" s="90">
        <f>IF(ISNA(VLOOKUP($B406,'[2]1516 Exp_Rev Access'!$F$7:$FS$310,3,FALSE)),"",VLOOKUP($B406,'[2]1516 Exp_Rev Access'!$F$7:$FS$310,3,FALSE))</f>
        <v>4.0999999999999996</v>
      </c>
      <c r="J406" s="90">
        <f>IF(ISNA(VLOOKUP($B406,'[2]1516 Exp_Rev Access'!$F$7:$FS$310,4,FALSE)),"",VLOOKUP($B406,'[2]1516 Exp_Rev Access'!$F$7:$FS$310,4,FALSE))</f>
        <v>0</v>
      </c>
      <c r="K406" s="90">
        <f>IF(ISNA(VLOOKUP($B406,'[2]1516 Exp_Rev Access'!$F$7:$FS$310,5,FALSE)),"-",VLOOKUP($B406,'[2]1516 Exp_Rev Access'!$F$7:$FS$310,5,FALSE))</f>
        <v>0</v>
      </c>
      <c r="L406" s="90">
        <f>IF(ISNA(VLOOKUP($B406,'[2]1516 Exp_Rev Access'!$F$7:$FS$310,6,FALSE)),"",VLOOKUP($B406,'[2]1516 Exp_Rev Access'!$F$7:$FS$310,6,FALSE))</f>
        <v>0</v>
      </c>
      <c r="M406" s="90">
        <f>IF(ISNA(VLOOKUP($B406,'[2]1516 Exp_Rev Access'!$F$7:$FS$310,7,FALSE)),"",VLOOKUP($B406,'[2]1516 Exp_Rev Access'!$F$7:$FS$310,7,FALSE))</f>
        <v>0</v>
      </c>
      <c r="N406" s="53">
        <f t="shared" ref="N406:N420" si="982">SUM(H406:M406)</f>
        <v>983059.21</v>
      </c>
      <c r="O406" s="91">
        <f t="shared" ref="O406:O420" si="983">N406/E406</f>
        <v>0.12527381192451872</v>
      </c>
      <c r="P406" s="53">
        <f t="shared" ref="P406:P420" si="984">N406/D406</f>
        <v>1481.0461763287935</v>
      </c>
      <c r="Q406" s="90">
        <f>IF(ISNA(VLOOKUP($B406,'[2]1516 Exp_Rev Access'!$F$7:$FS$310,8,FALSE)),"",VLOOKUP($B406,'[2]1516 Exp_Rev Access'!$F$7:$FS$310,8,FALSE))</f>
        <v>0</v>
      </c>
      <c r="R406" s="90">
        <f>IF(ISNA(VLOOKUP($B406,'[2]1516 Exp_Rev Access'!$F$7:$FS$310,9,FALSE)),"",VLOOKUP($B406,'[2]1516 Exp_Rev Access'!$F$7:$FS$310,9,FALSE))</f>
        <v>0</v>
      </c>
      <c r="S406" s="90">
        <f>IF(ISNA(VLOOKUP($B406,'[2]1516 Exp_Rev Access'!$F$7:$FS$310,10,FALSE)),"",VLOOKUP($B406,'[2]1516 Exp_Rev Access'!$F$7:$FS$310,10,FALSE))</f>
        <v>0</v>
      </c>
      <c r="T406" s="90">
        <f>IF(ISNA(VLOOKUP($B406,'[2]1516 Exp_Rev Access'!$F$7:$FS$310,11,FALSE)),"",VLOOKUP($B406,'[2]1516 Exp_Rev Access'!$F$7:$FS$310,11,FALSE))</f>
        <v>0</v>
      </c>
      <c r="U406" s="90">
        <f>IF(ISNA(VLOOKUP($B406,'[2]1516 Exp_Rev Access'!$F$7:$FS$310,12,FALSE)),"",VLOOKUP($B406,'[2]1516 Exp_Rev Access'!$F$7:$FS$310,12,FALSE))</f>
        <v>0</v>
      </c>
      <c r="V406" s="90">
        <f>IF(ISNA(VLOOKUP($B406,'[2]1516 Exp_Rev Access'!$F$7:$FS$310,13,FALSE)),"",VLOOKUP($B406,'[2]1516 Exp_Rev Access'!$F$7:$FS$310,13,FALSE))</f>
        <v>0</v>
      </c>
      <c r="W406" s="90">
        <f>IF(ISNA(VLOOKUP($B406,'[2]1516 Exp_Rev Access'!$F$7:$FS$310,14,FALSE)),"",VLOOKUP($B406,'[2]1516 Exp_Rev Access'!$F$7:$FS$310,14,FALSE))</f>
        <v>0</v>
      </c>
      <c r="X406" s="90">
        <f>IF(ISNA(VLOOKUP($B406,'[2]1516 Exp_Rev Access'!$F$7:$FS$310,15,FALSE)),"",VLOOKUP($B406,'[2]1516 Exp_Rev Access'!$F$7:$FS$310,15,FALSE))</f>
        <v>25384.36</v>
      </c>
      <c r="Y406" s="90">
        <f>IF(ISNA(VLOOKUP($B406,'[2]1516 Exp_Rev Access'!$F$7:$FS$310,16,FALSE)),"",VLOOKUP($B406,'[2]1516 Exp_Rev Access'!$F$7:$FS$310,16,FALSE))</f>
        <v>27.4</v>
      </c>
      <c r="Z406" s="90">
        <f>IF(ISNA(VLOOKUP($B406,'[2]1516 Exp_Rev Access'!$F$7:$FS$310,17,FALSE)),"",VLOOKUP($B406,'[2]1516 Exp_Rev Access'!$F$7:$FS$310,17,FALSE))</f>
        <v>0</v>
      </c>
      <c r="AA406" s="90">
        <f>IF(ISNA(VLOOKUP($B406,'[2]1516 Exp_Rev Access'!$F$7:$FS$310,18,FALSE)),"",VLOOKUP($B406,'[2]1516 Exp_Rev Access'!$F$7:$FS$310,18,FALSE))</f>
        <v>0</v>
      </c>
      <c r="AB406" s="90">
        <f>IF(ISNA(VLOOKUP($B406,'[2]1516 Exp_Rev Access'!$F$7:$FS$310,19,FALSE)),"",VLOOKUP($B406,'[2]1516 Exp_Rev Access'!$F$7:$FS$310,19,FALSE))</f>
        <v>0</v>
      </c>
      <c r="AC406" s="90">
        <f>IF(ISNA(VLOOKUP($B406,'[2]1516 Exp_Rev Access'!$F$7:$FS$310,20,FALSE)),"",VLOOKUP($B406,'[2]1516 Exp_Rev Access'!$F$7:$FS$310,20,FALSE))</f>
        <v>0</v>
      </c>
      <c r="AD406" s="90">
        <f>IF(ISNA(VLOOKUP($B406,'[2]1516 Exp_Rev Access'!$F$7:$FS$310,21,FALSE)),"",VLOOKUP($B406,'[2]1516 Exp_Rev Access'!$F$7:$FS$310,21,FALSE))</f>
        <v>13189.14</v>
      </c>
      <c r="AE406" s="90">
        <f>IF(ISNA(VLOOKUP($B406,'[2]1516 Exp_Rev Access'!$F$7:$FS$310,22,FALSE)),"",VLOOKUP($B406,'[2]1516 Exp_Rev Access'!$F$7:$FS$310,22,FALSE))</f>
        <v>24947.29</v>
      </c>
      <c r="AF406" s="90">
        <f>IF(ISNA(VLOOKUP($B406,'[2]1516 Exp_Rev Access'!$F$7:$FS$310,23,FALSE)),"",VLOOKUP($B406,'[2]1516 Exp_Rev Access'!$F$7:$FS$310,23,FALSE))</f>
        <v>0</v>
      </c>
      <c r="AG406" s="90">
        <f>IF(ISNA(VLOOKUP($B406,'[2]1516 Exp_Rev Access'!$F$7:$FS$310,24,FALSE)),"",VLOOKUP($B406,'[2]1516 Exp_Rev Access'!$F$7:$FS$310,24,FALSE))</f>
        <v>3000</v>
      </c>
      <c r="AH406" s="90">
        <f>IF(ISNA(VLOOKUP($B406,'[2]1516 Exp_Rev Access'!$F$7:$FS$310,25,FALSE)),"",VLOOKUP($B406,'[2]1516 Exp_Rev Access'!$F$7:$FS$310,25,FALSE))</f>
        <v>840.55</v>
      </c>
      <c r="AI406" s="90">
        <f>IF(ISNA(VLOOKUP($B406,'[2]1516 Exp_Rev Access'!$F$7:$FS$310,26,FALSE)),"",VLOOKUP($B406,'[2]1516 Exp_Rev Access'!$F$7:$FS$310,26,FALSE))</f>
        <v>0</v>
      </c>
      <c r="AJ406" s="90">
        <f>IF(ISNA(VLOOKUP($B406,'[2]1516 Exp_Rev Access'!$F$7:$FS$310,27,FALSE)),"",VLOOKUP($B406,'[2]1516 Exp_Rev Access'!$F$7:$FS$310,27,FALSE))</f>
        <v>0</v>
      </c>
      <c r="AK406" s="90">
        <f>IF(ISNA(VLOOKUP($B406,'[2]1516 Exp_Rev Access'!$F$7:$FS$310,28,FALSE)),"",VLOOKUP($B406,'[2]1516 Exp_Rev Access'!$F$7:$FS$310,28,FALSE))</f>
        <v>16791.88</v>
      </c>
      <c r="AL406" s="90">
        <f>IF(ISNA(VLOOKUP($B406,'[2]1516 Exp_Rev Access'!$F$7:$FS$310,29,FALSE)),"",VLOOKUP($B406,'[2]1516 Exp_Rev Access'!$F$7:$FS$310,29,FALSE))</f>
        <v>117892.59</v>
      </c>
      <c r="AM406" s="53">
        <f t="shared" ref="AM406:AM420" si="985">SUM(Q406:AL406)</f>
        <v>202073.21000000002</v>
      </c>
      <c r="AN406" s="92">
        <f t="shared" ref="AN406:AN421" si="986">AM406/E406</f>
        <v>2.5750718824478314E-2</v>
      </c>
      <c r="AO406" s="68">
        <f t="shared" ref="AO406:AO421" si="987">AM406/D406</f>
        <v>304.43716102205622</v>
      </c>
      <c r="AP406" s="90">
        <f>IF(ISNA(VLOOKUP($B406,'[2]1516 Exp_Rev Access'!$F$7:$FS$310,30,FALSE)),"",VLOOKUP($B406,'[2]1516 Exp_Rev Access'!$F$7:$FS$310,30,FALSE))</f>
        <v>3975663.7</v>
      </c>
      <c r="AQ406" s="90">
        <f>IF(ISNA(VLOOKUP($B406,'[2]1516 Exp_Rev Access'!$F$7:$FS$310,31,FALSE)),"",VLOOKUP($B406,'[2]1516 Exp_Rev Access'!$F$7:$FS$310,31,FALSE))</f>
        <v>60650.67</v>
      </c>
      <c r="AR406" s="90">
        <f>IF(ISNA(VLOOKUP($B406,'[2]1516 Exp_Rev Access'!$F$7:$FS$310,32,FALSE)),"",VLOOKUP($B406,'[2]1516 Exp_Rev Access'!$F$7:$FS$310,32,FALSE))</f>
        <v>505938.88</v>
      </c>
      <c r="AS406" s="90">
        <f>IF(ISNA(VLOOKUP($B406,'[2]1516 Exp_Rev Access'!$F$7:$FS$310,33,FALSE)),"",VLOOKUP($B406,'[2]1516 Exp_Rev Access'!$F$7:$FS$310,33,FALSE))</f>
        <v>0</v>
      </c>
      <c r="AT406" s="90">
        <f>IF(ISNA(VLOOKUP($B406,'[2]1516 Exp_Rev Access'!$F$7:$FS$310,34,FALSE)),"",VLOOKUP($B406,'[2]1516 Exp_Rev Access'!$F$7:$FS$310,34,FALSE))</f>
        <v>0</v>
      </c>
      <c r="AU406" s="53">
        <f t="shared" ref="AU406:AU420" si="988">SUM(AP406:AT406)</f>
        <v>4542253.25</v>
      </c>
      <c r="AV406" s="93">
        <f t="shared" ref="AV406:AV421" si="989">AU406/E406</f>
        <v>0.57883123779902734</v>
      </c>
      <c r="AW406" s="53">
        <f t="shared" ref="AW406:AW421" si="990">AU406/D406</f>
        <v>6843.2162980595394</v>
      </c>
      <c r="AX406" s="90">
        <f>IF(ISNA(VLOOKUP($B406,'[2]1516 Exp_Rev Access'!$F$7:$FS$310,35,FALSE)),"",VLOOKUP($B406,'[2]1516 Exp_Rev Access'!$F$7:$FS$310,35,FALSE))</f>
        <v>0</v>
      </c>
      <c r="AY406" s="90">
        <f>IF(ISNA(VLOOKUP($B406,'[2]1516 Exp_Rev Access'!$F$7:$FS$310,36,FALSE)),"",VLOOKUP($B406,'[2]1516 Exp_Rev Access'!$F$7:$FS$310,36,FALSE))</f>
        <v>437980.18</v>
      </c>
      <c r="AZ406" s="90">
        <f>IF(ISNA(VLOOKUP($B406,'[2]1516 Exp_Rev Access'!$F$7:$FS$310,37,FALSE)),"",VLOOKUP($B406,'[2]1516 Exp_Rev Access'!$F$7:$FS$310,37,FALSE))</f>
        <v>49825.55</v>
      </c>
      <c r="BA406" s="90">
        <f>IF(ISNA(VLOOKUP($B406,'[2]1516 Exp_Rev Access'!$F$7:$FS$310,38,FALSE)),"",VLOOKUP($B406,'[2]1516 Exp_Rev Access'!$F$7:$FS$310,38,FALSE))</f>
        <v>0</v>
      </c>
      <c r="BB406" s="90">
        <f>IF(ISNA(VLOOKUP($B406,'[2]1516 Exp_Rev Access'!$F$7:$FS$310,39,FALSE)),"",VLOOKUP($B406,'[2]1516 Exp_Rev Access'!$F$7:$FS$310,39,FALSE))</f>
        <v>0</v>
      </c>
      <c r="BC406" s="90">
        <f>IF(ISNA(VLOOKUP($B406,'[2]1516 Exp_Rev Access'!$F$7:$FS$310,40,FALSE)),"",VLOOKUP($B406,'[2]1516 Exp_Rev Access'!$F$7:$FS$310,40,FALSE))</f>
        <v>167482.07</v>
      </c>
      <c r="BD406" s="90">
        <f>IF(ISNA(VLOOKUP($B406,'[2]1516 Exp_Rev Access'!$F$7:$FS$310,41,FALSE)),"",VLOOKUP($B406,'[2]1516 Exp_Rev Access'!$F$7:$FS$310,41,FALSE))</f>
        <v>0</v>
      </c>
      <c r="BE406" s="90">
        <f>IF(ISNA(VLOOKUP($B406,'[2]1516 Exp_Rev Access'!$F$7:$FS$310,42,FALSE)),"",VLOOKUP($B406,'[2]1516 Exp_Rev Access'!$F$7:$FS$310,42,FALSE))</f>
        <v>33847.93</v>
      </c>
      <c r="BF406" s="90">
        <f>IF(ISNA(VLOOKUP($B406,'[2]1516 Exp_Rev Access'!$F$7:$FS$310,43,FALSE)),"",VLOOKUP($B406,'[2]1516 Exp_Rev Access'!$F$7:$FS$310,43,FALSE))</f>
        <v>0</v>
      </c>
      <c r="BG406" s="90">
        <f>IF(ISNA(VLOOKUP($B406,'[2]1516 Exp_Rev Access'!$F$7:$FS$310,44,FALSE)),"",VLOOKUP($B406,'[2]1516 Exp_Rev Access'!$F$7:$FS$310,44,FALSE))</f>
        <v>177933.09</v>
      </c>
      <c r="BH406" s="90">
        <f>IF(ISNA(VLOOKUP($B406,'[2]1516 Exp_Rev Access'!$F$7:$FS$310,45,FALSE)),"",VLOOKUP($B406,'[2]1516 Exp_Rev Access'!$F$7:$FS$310,45,FALSE))</f>
        <v>623.61</v>
      </c>
      <c r="BI406" s="90">
        <f>IF(ISNA(VLOOKUP($B406,'[2]1516 Exp_Rev Access'!$F$7:$FS$310,46,FALSE)),"",VLOOKUP($B406,'[2]1516 Exp_Rev Access'!$F$7:$FS$310,46,FALSE))</f>
        <v>0</v>
      </c>
      <c r="BJ406" s="90">
        <f>IF(ISNA(VLOOKUP($B406,'[2]1516 Exp_Rev Access'!$F$7:$FS$310,47,FALSE)),"",VLOOKUP($B406,'[2]1516 Exp_Rev Access'!$F$7:$FS$310,47,FALSE))</f>
        <v>8488.31</v>
      </c>
      <c r="BK406" s="90">
        <f>IF(ISNA(VLOOKUP($B406,'[2]1516 Exp_Rev Access'!$F$7:$FS$310,48,FALSE)),"",VLOOKUP($B406,'[2]1516 Exp_Rev Access'!$F$7:$FS$310,48,FALSE))</f>
        <v>117021.31</v>
      </c>
      <c r="BL406" s="90">
        <f>IF(ISNA(VLOOKUP($B406,'[2]1516 Exp_Rev Access'!$F$7:$FS$310,49,FALSE)),"",VLOOKUP($B406,'[2]1516 Exp_Rev Access'!$F$7:$FS$310,49,FALSE))</f>
        <v>0</v>
      </c>
      <c r="BM406" s="90">
        <f>IF(ISNA(VLOOKUP($B406,'[2]1516 Exp_Rev Access'!$F$7:$FS$310,50,FALSE)),"",VLOOKUP($B406,'[2]1516 Exp_Rev Access'!$F$7:$FS$310,50,FALSE))</f>
        <v>0</v>
      </c>
      <c r="BN406" s="90">
        <f>IF(ISNA(VLOOKUP($B406,'[2]1516 Exp_Rev Access'!$F$7:$FS$310,51,FALSE)),"",VLOOKUP($B406,'[2]1516 Exp_Rev Access'!$F$7:$FS$310,51,FALSE))</f>
        <v>0</v>
      </c>
      <c r="BO406" s="90">
        <f>IF(ISNA(VLOOKUP($B406,'[2]1516 Exp_Rev Access'!$F$7:$FS$310,52,FALSE)),"",VLOOKUP($B406,'[2]1516 Exp_Rev Access'!$F$7:$FS$310,52,FALSE))</f>
        <v>0</v>
      </c>
      <c r="BP406" s="90">
        <f>IF(ISNA(VLOOKUP($B406,'[2]1516 Exp_Rev Access'!$F$7:$FS$310,53,FALSE)),"",VLOOKUP($B406,'[2]1516 Exp_Rev Access'!$F$7:$FS$310,53,FALSE))</f>
        <v>0</v>
      </c>
      <c r="BQ406" s="90">
        <f>IF(ISNA(VLOOKUP($B406,'[2]1516 Exp_Rev Access'!$F$7:$FS$310,54,FALSE)),"",VLOOKUP($B406,'[2]1516 Exp_Rev Access'!$F$7:$FS$310,54,FALSE))</f>
        <v>0</v>
      </c>
      <c r="BR406" s="90">
        <f>IF(ISNA(VLOOKUP($B406,'[2]1516 Exp_Rev Access'!$F$7:$FS$310,55,FALSE)),"",VLOOKUP($B406,'[2]1516 Exp_Rev Access'!$F$7:$FS$310,55,FALSE))</f>
        <v>0</v>
      </c>
      <c r="BS406" s="90">
        <f>IF(ISNA(VLOOKUP($B406,'[2]1516 Exp_Rev Access'!$F$7:$FS$310,56,FALSE)),"",VLOOKUP($B406,'[2]1516 Exp_Rev Access'!$F$7:$FS$310,56,FALSE))</f>
        <v>0</v>
      </c>
      <c r="BT406" s="90">
        <f>IF(ISNA(VLOOKUP($B406,'[2]1516 Exp_Rev Access'!$F$7:$FS$310,57,FALSE)),"",VLOOKUP($B406,'[2]1516 Exp_Rev Access'!$F$7:$FS$310,57,FALSE))</f>
        <v>0</v>
      </c>
      <c r="BU406" s="90">
        <f>IF(ISNA(VLOOKUP($B406,'[2]1516 Exp_Rev Access'!$F$7:$FS$310,58,FALSE)),"",VLOOKUP($B406,'[2]1516 Exp_Rev Access'!$F$7:$FS$310,58,FALSE))</f>
        <v>0</v>
      </c>
      <c r="BV406" s="53">
        <f t="shared" ref="BV406:BV420" si="991">SUM(AX406:BU406)</f>
        <v>993202.05</v>
      </c>
      <c r="BW406" s="92">
        <f t="shared" ref="BW406:BW421" si="992">BV406/E406</f>
        <v>0.12656634061212493</v>
      </c>
      <c r="BX406" s="68">
        <f t="shared" ref="BX406:BX421" si="993">BV406/D406</f>
        <v>1496.3270609858987</v>
      </c>
      <c r="BY406" s="90">
        <f>IF(ISNA(VLOOKUP($B406,'[2]1516 Exp_Rev Access'!$F$7:$FS$310,59,FALSE)),"",VLOOKUP($B406,'[2]1516 Exp_Rev Access'!$F$7:$FS$310,59,FALSE))</f>
        <v>0</v>
      </c>
      <c r="BZ406" s="90">
        <f>IF(ISNA(VLOOKUP($B406,'[2]1516 Exp_Rev Access'!$F$7:$FS$310,60,FALSE)),"",VLOOKUP($B406,'[2]1516 Exp_Rev Access'!$F$7:$FS$310,60,FALSE))</f>
        <v>0</v>
      </c>
      <c r="CA406" s="90">
        <f>IF(ISNA(VLOOKUP($B406,'[2]1516 Exp_Rev Access'!$F$7:$FS$310,61,FALSE)),"",VLOOKUP($B406,'[2]1516 Exp_Rev Access'!$F$7:$FS$310,61,FALSE))</f>
        <v>0</v>
      </c>
      <c r="CB406" s="90">
        <f>IF(ISNA(VLOOKUP($B406,'[2]1516 Exp_Rev Access'!$F$7:$FS$310,62,FALSE)),"",VLOOKUP($B406,'[2]1516 Exp_Rev Access'!$F$7:$FS$310,62,FALSE))</f>
        <v>0</v>
      </c>
      <c r="CC406" s="90">
        <f>IF(ISNA(VLOOKUP($B406,'[2]1516 Exp_Rev Access'!$F$7:$FS$310,63,FALSE)),"",VLOOKUP($B406,'[2]1516 Exp_Rev Access'!$F$7:$FS$310,63,FALSE))</f>
        <v>7078.04</v>
      </c>
      <c r="CD406" s="90">
        <f>IF(ISNA(VLOOKUP($B406,'[2]1516 Exp_Rev Access'!$F$7:$FS$310,64,FALSE)),"",VLOOKUP($B406,'[2]1516 Exp_Rev Access'!$F$7:$FS$310,64,FALSE))</f>
        <v>0</v>
      </c>
      <c r="CE406" s="53">
        <f t="shared" ref="CE406:CE420" si="994">SUM(BY406:CD406)</f>
        <v>7078.04</v>
      </c>
      <c r="CF406" s="92">
        <f t="shared" ref="CF406:CF421" si="995">CE406/E406</f>
        <v>9.0197319015425392E-4</v>
      </c>
      <c r="CG406" s="94">
        <f t="shared" ref="CG406:CG421" si="996">CE406/D406</f>
        <v>10.663553091478848</v>
      </c>
      <c r="CH406" s="90">
        <f>IF(ISNA(VLOOKUP($B406,'[2]1516 Exp_Rev Access'!$F$7:$FS$310,65,FALSE)),"",VLOOKUP($B406,'[2]1516 Exp_Rev Access'!$F$7:$FS$310,65,FALSE))</f>
        <v>0</v>
      </c>
      <c r="CI406" s="90">
        <f>IF(ISNA(VLOOKUP($B406,'[2]1516 Exp_Rev Access'!$F$7:$FS$310,66,FALSE)),"",VLOOKUP($B406,'[2]1516 Exp_Rev Access'!$F$7:$FS$310,66,FALSE))</f>
        <v>0</v>
      </c>
      <c r="CJ406" s="90">
        <f>IF(ISNA(VLOOKUP($B406,'[2]1516 Exp_Rev Access'!$F$7:$FS$310,67,FALSE)),"",VLOOKUP($B406,'[2]1516 Exp_Rev Access'!$F$7:$FS$310,67,FALSE))</f>
        <v>0</v>
      </c>
      <c r="CK406" s="90">
        <f>IF(ISNA(VLOOKUP($B406,'[2]1516 Exp_Rev Access'!$F$7:$FS$310,68,FALSE)),"",VLOOKUP($B406,'[2]1516 Exp_Rev Access'!$F$7:$FS$310,68,FALSE))</f>
        <v>0</v>
      </c>
      <c r="CL406" s="90">
        <f>IF(ISNA(VLOOKUP($B406,'[2]1516 Exp_Rev Access'!$F$7:$FS$310,69,FALSE)),"",VLOOKUP($B406,'[2]1516 Exp_Rev Access'!$F$7:$FS$310,69,FALSE))</f>
        <v>0</v>
      </c>
      <c r="CM406" s="90">
        <f>IF(ISNA(VLOOKUP($B406,'[2]1516 Exp_Rev Access'!$F$7:$FS$310,70,FALSE)),"",VLOOKUP($B406,'[2]1516 Exp_Rev Access'!$F$7:$FS$310,70,FALSE))</f>
        <v>0</v>
      </c>
      <c r="CN406" s="90">
        <f>IF(ISNA(VLOOKUP($B406,'[2]1516 Exp_Rev Access'!$F$7:$FS$310,71,FALSE)),"",VLOOKUP($B406,'[2]1516 Exp_Rev Access'!$F$7:$FS$310,71,FALSE))</f>
        <v>0</v>
      </c>
      <c r="CO406" s="90">
        <f>IF(ISNA(VLOOKUP($B406,'[2]1516 Exp_Rev Access'!$F$7:$FS$310,73,FALSE)),"",VLOOKUP($B406,'[2]1516 Exp_Rev Access'!$F$7:$FS$310,73,FALSE))</f>
        <v>0</v>
      </c>
      <c r="CP406" s="90">
        <f>IF(ISNA(VLOOKUP($B406,'[2]1516 Exp_Rev Access'!$F$7:$FS$310,73,FALSE)),"",VLOOKUP($B406,'[2]1516 Exp_Rev Access'!$F$7:$FS$310,73,FALSE))</f>
        <v>0</v>
      </c>
      <c r="CQ406" s="90">
        <f>IF(ISNA(VLOOKUP($B406,'[2]1516 Exp_Rev Access'!$F$7:$FS$310,74,FALSE)),"",VLOOKUP($B406,'[2]1516 Exp_Rev Access'!$F$7:$FS$310,74,FALSE))</f>
        <v>157786.93</v>
      </c>
      <c r="CR406" s="90">
        <f>IF(ISNA(VLOOKUP($B406,'[2]1516 Exp_Rev Access'!$F$7:$FS$310,75,FALSE)),"",VLOOKUP($B406,'[2]1516 Exp_Rev Access'!$F$7:$FS$310,75,FALSE))</f>
        <v>0</v>
      </c>
      <c r="CS406" s="90">
        <f>IF(ISNA(VLOOKUP($B406,'[2]1516 Exp_Rev Access'!$F$7:$FS$310,76,FALSE)),"",VLOOKUP($B406,'[2]1516 Exp_Rev Access'!$F$7:$FS$310,76,FALSE))</f>
        <v>0</v>
      </c>
      <c r="CT406" s="90">
        <f>IF(ISNA(VLOOKUP($B406,'[2]1516 Exp_Rev Access'!$F$7:$FS$310,77,FALSE)),"",VLOOKUP($B406,'[2]1516 Exp_Rev Access'!$F$7:$FS$310,77,FALSE))</f>
        <v>0</v>
      </c>
      <c r="CU406" s="90">
        <f>IF(ISNA(VLOOKUP($B406,'[2]1516 Exp_Rev Access'!$F$7:$FS$310,78,FALSE)),"",VLOOKUP($B406,'[2]1516 Exp_Rev Access'!$F$7:$FS$310,78,FALSE))</f>
        <v>376331.38</v>
      </c>
      <c r="CV406" s="90">
        <f>IF(ISNA(VLOOKUP($B406,'[2]1516 Exp_Rev Access'!$F$7:$FS$310,79,FALSE)),"",VLOOKUP($B406,'[2]1516 Exp_Rev Access'!$F$7:$FS$310,79,FALSE))</f>
        <v>21647.33</v>
      </c>
      <c r="CW406" s="90">
        <f>IF(ISNA(VLOOKUP($B406,'[2]1516 Exp_Rev Access'!$F$7:$FS$310,80,FALSE)),"",VLOOKUP($B406,'[2]1516 Exp_Rev Access'!$F$7:$FS$310,80,FALSE))</f>
        <v>21188.799999999999</v>
      </c>
      <c r="CX406" s="90">
        <f>IF(ISNA(VLOOKUP($B406,'[2]1516 Exp_Rev Access'!$F$7:$FS$310,81,FALSE)),"",VLOOKUP($B406,'[2]1516 Exp_Rev Access'!$F$7:$FS$310,81,FALSE))</f>
        <v>0</v>
      </c>
      <c r="CY406" s="90">
        <f>IF(ISNA(VLOOKUP($B406,'[2]1516 Exp_Rev Access'!$F$7:$FS$310,82,FALSE)),"",VLOOKUP($B406,'[2]1516 Exp_Rev Access'!$F$7:$FS$310,82,FALSE))</f>
        <v>0</v>
      </c>
      <c r="CZ406" s="90">
        <f>IF(ISNA(VLOOKUP($B406,'[2]1516 Exp_Rev Access'!$F$7:$FS$310,83,FALSE)),"",VLOOKUP($B406,'[2]1516 Exp_Rev Access'!$F$7:$FS$310,83,FALSE))</f>
        <v>0</v>
      </c>
      <c r="DA406" s="90">
        <f>IF(ISNA(VLOOKUP($B406,'[2]1516 Exp_Rev Access'!$F$7:$FS$310,84,FALSE)),"",VLOOKUP($B406,'[2]1516 Exp_Rev Access'!$F$7:$FS$310,84,FALSE))</f>
        <v>0</v>
      </c>
      <c r="DB406" s="90">
        <f>IF(ISNA(VLOOKUP($B406,'[2]1516 Exp_Rev Access'!$F$7:$FS$310,85,FALSE)),"",VLOOKUP($B406,'[2]1516 Exp_Rev Access'!$F$7:$FS$310,85,FALSE))</f>
        <v>3149.43</v>
      </c>
      <c r="DC406" s="90">
        <f>IF(ISNA(VLOOKUP($B406,'[2]1516 Exp_Rev Access'!$F$7:$FS$310,86,FALSE)),"",VLOOKUP($B406,'[2]1516 Exp_Rev Access'!$F$7:$FS$310,86,FALSE))</f>
        <v>0</v>
      </c>
      <c r="DD406" s="90">
        <f>IF(ISNA(VLOOKUP($B406,'[2]1516 Exp_Rev Access'!$F$7:$FS$310,87,FALSE)),"",VLOOKUP($B406,'[2]1516 Exp_Rev Access'!$F$7:$FS$310,87,FALSE))</f>
        <v>0</v>
      </c>
      <c r="DE406" s="90">
        <f>IF(ISNA(VLOOKUP($B406,'[2]1516 Exp_Rev Access'!$F$7:$FS$310,88,FALSE)),"",VLOOKUP($B406,'[2]1516 Exp_Rev Access'!$F$7:$FS$310,88,FALSE))</f>
        <v>0</v>
      </c>
      <c r="DF406" s="90">
        <f>IF(ISNA(VLOOKUP($B406,'[2]1516 Exp_Rev Access'!$F$7:$FS$310,89,FALSE)),"",VLOOKUP($B406,'[2]1516 Exp_Rev Access'!$F$7:$FS$310,89,FALSE))</f>
        <v>0</v>
      </c>
      <c r="DG406" s="90">
        <f>IF(ISNA(VLOOKUP($B406,'[2]1516 Exp_Rev Access'!$F$7:$FS$310,90,FALSE)),"",VLOOKUP($B406,'[2]1516 Exp_Rev Access'!$F$7:$FS$310,90,FALSE))</f>
        <v>0</v>
      </c>
      <c r="DH406" s="90">
        <f>IF(ISNA(VLOOKUP($B406,'[2]1516 Exp_Rev Access'!$F$7:$FS$310,91,FALSE)),"",VLOOKUP($B406,'[2]1516 Exp_Rev Access'!$F$7:$FS$310,91,FALSE))</f>
        <v>9213.4</v>
      </c>
      <c r="DI406" s="90">
        <f>IF(ISNA(VLOOKUP($B406,'[2]1516 Exp_Rev Access'!$F$7:$FS$310,92,FALSE)),"",VLOOKUP($B406,'[2]1516 Exp_Rev Access'!$F$7:$FS$310,92,FALSE))</f>
        <v>462114.24</v>
      </c>
      <c r="DJ406" s="90">
        <f>IF(ISNA(VLOOKUP($B406,'[2]1516 Exp_Rev Access'!$F$7:$FS$310,93,FALSE)),"",VLOOKUP($B406,'[2]1516 Exp_Rev Access'!$F$7:$FS$310,93,FALSE))</f>
        <v>0</v>
      </c>
      <c r="DK406" s="90">
        <f>IF(ISNA(VLOOKUP($B406,'[2]1516 Exp_Rev Access'!$F$7:$FS$310,94,FALSE)),"",VLOOKUP($B406,'[2]1516 Exp_Rev Access'!$F$7:$FS$310,94,FALSE))</f>
        <v>0</v>
      </c>
      <c r="DL406" s="90">
        <f>IF(ISNA(VLOOKUP($B406,'[2]1516 Exp_Rev Access'!$F$7:$FS$310,95,FALSE)),"",VLOOKUP($B406,'[2]1516 Exp_Rev Access'!$F$7:$FS$310,95,FALSE))</f>
        <v>0</v>
      </c>
      <c r="DM406" s="90">
        <f>IF(ISNA(VLOOKUP($B406,'[2]1516 Exp_Rev Access'!$F$7:$FS$310,96,FALSE)),"",VLOOKUP($B406,'[2]1516 Exp_Rev Access'!$F$7:$FS$310,96,FALSE))</f>
        <v>0</v>
      </c>
      <c r="DN406" s="90">
        <f>IF(ISNA(VLOOKUP($B406,'[2]1516 Exp_Rev Access'!$F$7:$FS$310,97,FALSE)),"",VLOOKUP($B406,'[2]1516 Exp_Rev Access'!$F$7:$FS$310,97,FALSE))</f>
        <v>0</v>
      </c>
      <c r="DO406" s="90">
        <f>IF(ISNA(VLOOKUP($B406,'[2]1516 Exp_Rev Access'!$F$7:$FS$310,98,FALSE)),"",VLOOKUP($B406,'[2]1516 Exp_Rev Access'!$F$7:$FS$310,98,FALSE))</f>
        <v>0</v>
      </c>
      <c r="DP406" s="90">
        <f>IF(ISNA(VLOOKUP($B406,'[2]1516 Exp_Rev Access'!$F$7:$FS$310,99,FALSE)),"",VLOOKUP($B406,'[2]1516 Exp_Rev Access'!$F$7:$FS$310,99,FALSE))</f>
        <v>0</v>
      </c>
      <c r="DQ406" s="90">
        <f>IF(ISNA(VLOOKUP($B406,'[2]1516 Exp_Rev Access'!$F$7:$FS$310,100,FALSE)),"",VLOOKUP($B406,'[2]1516 Exp_Rev Access'!$F$7:$FS$310,100,FALSE))</f>
        <v>0</v>
      </c>
      <c r="DR406" s="90">
        <f>IF(ISNA(VLOOKUP($B406,'[2]1516 Exp_Rev Access'!$F$7:$FS$310,101,FALSE)),"",VLOOKUP($B406,'[2]1516 Exp_Rev Access'!$F$7:$FS$310,101,FALSE))</f>
        <v>0</v>
      </c>
      <c r="DS406" s="90">
        <f>IF(ISNA(VLOOKUP($B406,'[2]1516 Exp_Rev Access'!$F$7:$FS$310,102,FALSE)),"",VLOOKUP($B406,'[2]1516 Exp_Rev Access'!$F$7:$FS$310,102,FALSE))</f>
        <v>0</v>
      </c>
      <c r="DT406" s="90">
        <f>IF(ISNA(VLOOKUP($B406,'[2]1516 Exp_Rev Access'!$F$7:$FS$310,103,FALSE)),"",VLOOKUP($B406,'[2]1516 Exp_Rev Access'!$F$7:$FS$310,103,FALSE))</f>
        <v>0</v>
      </c>
      <c r="DU406" s="90">
        <f>IF(ISNA(VLOOKUP($B406,'[2]1516 Exp_Rev Access'!$F$7:$FS$310,104,FALSE)),"",VLOOKUP($B406,'[2]1516 Exp_Rev Access'!$F$7:$FS$310,104,FALSE))</f>
        <v>0</v>
      </c>
      <c r="DV406" s="90">
        <f>IF(ISNA(VLOOKUP($B406,'[2]1516 Exp_Rev Access'!$F$7:$FS$310,105,FALSE)),"",VLOOKUP($B406,'[2]1516 Exp_Rev Access'!$F$7:$FS$310,105,FALSE))</f>
        <v>0</v>
      </c>
      <c r="DW406" s="90">
        <f>IF(ISNA(VLOOKUP($B406,'[2]1516 Exp_Rev Access'!$F$7:$FS$310,106,FALSE)),"",VLOOKUP($B406,'[2]1516 Exp_Rev Access'!$F$7:$FS$310,106,FALSE))</f>
        <v>0</v>
      </c>
      <c r="DX406" s="90">
        <f>IF(ISNA(VLOOKUP($B406,'[2]1516 Exp_Rev Access'!$F$7:$FS$310,107,FALSE)),"",VLOOKUP($B406,'[2]1516 Exp_Rev Access'!$F$7:$FS$310,107,FALSE))</f>
        <v>0</v>
      </c>
      <c r="DY406" s="90">
        <f>IF(ISNA(VLOOKUP($B406,'[2]1516 Exp_Rev Access'!$F$7:$FS$310,108,FALSE)),"",VLOOKUP($B406,'[2]1516 Exp_Rev Access'!$F$7:$FS$310,108,FALSE))</f>
        <v>0</v>
      </c>
      <c r="DZ406" s="90">
        <f>IF(ISNA(VLOOKUP($B406,'[2]1516 Exp_Rev Access'!$F$7:$FS$310,109,FALSE)),"",VLOOKUP($B406,'[2]1516 Exp_Rev Access'!$F$7:$FS$310,109,FALSE))</f>
        <v>0</v>
      </c>
      <c r="EA406" s="90">
        <f>IF(ISNA(VLOOKUP($B406,'[2]1516 Exp_Rev Access'!$F$7:$FS$310,110,FALSE)),"",VLOOKUP($B406,'[2]1516 Exp_Rev Access'!$F$7:$FS$310,110,FALSE))</f>
        <v>0</v>
      </c>
      <c r="EB406" s="90">
        <f>IF(ISNA(VLOOKUP($B406,'[2]1516 Exp_Rev Access'!$F$7:$FS$310,111,FALSE)),"",VLOOKUP($B406,'[2]1516 Exp_Rev Access'!$F$7:$FS$310,111,FALSE))</f>
        <v>0</v>
      </c>
      <c r="EC406" s="90">
        <f>IF(ISNA(VLOOKUP($B406,'[2]1516 Exp_Rev Access'!$F$7:$FS$310,112,FALSE)),"",VLOOKUP($B406,'[2]1516 Exp_Rev Access'!$F$7:$FS$310,112,FALSE))</f>
        <v>0</v>
      </c>
      <c r="ED406" s="90">
        <f>IF(ISNA(VLOOKUP($B406,'[2]1516 Exp_Rev Access'!$F$7:$FS$310,113,FALSE)),"",VLOOKUP($B406,'[2]1516 Exp_Rev Access'!$F$7:$FS$310,113,FALSE))</f>
        <v>0</v>
      </c>
      <c r="EE406" s="90">
        <f>IF(ISNA(VLOOKUP($B406,'[2]1516 Exp_Rev Access'!$F$7:$FS$310,114,FALSE)),"",VLOOKUP($B406,'[2]1516 Exp_Rev Access'!$F$7:$FS$310,114,FALSE))</f>
        <v>0</v>
      </c>
      <c r="EF406" s="90">
        <f>IF(ISNA(VLOOKUP($B406,'[2]1516 Exp_Rev Access'!$F$7:$FS$310,115,FALSE)),"",VLOOKUP($B406,'[2]1516 Exp_Rev Access'!$F$7:$FS$310,115,FALSE))</f>
        <v>0</v>
      </c>
      <c r="EG406" s="90">
        <f>IF(ISNA(VLOOKUP($B406,'[2]1516 Exp_Rev Access'!$F$7:$FS$310,116,FALSE)),"",VLOOKUP($B406,'[2]1516 Exp_Rev Access'!$F$7:$FS$310,116,FALSE))</f>
        <v>3436.69</v>
      </c>
      <c r="EH406" s="90">
        <f>IF(ISNA(VLOOKUP($B406,'[2]1516 Exp_Rev Access'!$F$7:$FS$310,117,FALSE)),"",VLOOKUP($B406,'[2]1516 Exp_Rev Access'!$F$7:$FS$310,117,FALSE))</f>
        <v>0</v>
      </c>
      <c r="EI406" s="90">
        <f>IF(ISNA(VLOOKUP($B406,'[2]1516 Exp_Rev Access'!$F$7:$FS$310,118,FALSE)),"",VLOOKUP($B406,'[2]1516 Exp_Rev Access'!$F$7:$FS$310,118,FALSE))</f>
        <v>0</v>
      </c>
      <c r="EJ406" s="90">
        <f>IF(ISNA(VLOOKUP($B406,'[2]1516 Exp_Rev Access'!$F$7:$FS$310,119,FALSE)),"",VLOOKUP($B406,'[2]1516 Exp_Rev Access'!$F$7:$FS$310,119,FALSE))</f>
        <v>0</v>
      </c>
      <c r="EK406" s="90">
        <f>IF(ISNA(VLOOKUP($B406,'[2]1516 Exp_Rev Access'!$F$7:$FS$310,120,FALSE)),"",VLOOKUP($B406,'[2]1516 Exp_Rev Access'!$F$7:$FS$310,120,FALSE))</f>
        <v>0</v>
      </c>
      <c r="EL406" s="90">
        <f>IF(ISNA(VLOOKUP($B406,'[2]1516 Exp_Rev Access'!$F$7:$FS$310,121,FALSE)),"",VLOOKUP($B406,'[2]1516 Exp_Rev Access'!$F$7:$FS$310,121,FALSE))</f>
        <v>0</v>
      </c>
      <c r="EM406" s="90">
        <f>IF(ISNA(VLOOKUP($B406,'[2]1516 Exp_Rev Access'!$F$7:$FS$310,122,FALSE)),"",VLOOKUP($B406,'[2]1516 Exp_Rev Access'!$F$7:$FS$310,122,FALSE))</f>
        <v>0</v>
      </c>
      <c r="EN406" s="90">
        <f>IF(ISNA(VLOOKUP($B406,'[2]1516 Exp_Rev Access'!$F$7:$FS$310,123,FALSE)),"",VLOOKUP($B406,'[2]1516 Exp_Rev Access'!$F$7:$FS$310,123,FALSE))</f>
        <v>0</v>
      </c>
      <c r="EO406" s="90">
        <f>IF(ISNA(VLOOKUP($B406,'[2]1516 Exp_Rev Access'!$F$7:$FS$310,124,FALSE)),"",VLOOKUP($B406,'[2]1516 Exp_Rev Access'!$F$7:$FS$310,124,FALSE))</f>
        <v>0</v>
      </c>
      <c r="EP406" s="90">
        <f>IF(ISNA(VLOOKUP($B406,'[2]1516 Exp_Rev Access'!$F$7:$FS$310,125,FALSE)),"",VLOOKUP($B406,'[2]1516 Exp_Rev Access'!$F$7:$FS$310,125,FALSE))</f>
        <v>0</v>
      </c>
      <c r="EQ406" s="90">
        <f>IF(ISNA(VLOOKUP($B406,'[2]1516 Exp_Rev Access'!$F$7:$FS$310,126,FALSE)),"",VLOOKUP($B406,'[2]1516 Exp_Rev Access'!$F$7:$FS$310,126,FALSE))</f>
        <v>0</v>
      </c>
      <c r="ER406" s="90">
        <f>IF(ISNA(VLOOKUP($B406,'[2]1516 Exp_Rev Access'!$F$7:$FS$310,127,FALSE)),"",VLOOKUP($B406,'[2]1516 Exp_Rev Access'!$F$7:$FS$310,127,FALSE))</f>
        <v>0</v>
      </c>
      <c r="ES406" s="90">
        <f>IF(ISNA(VLOOKUP($B406,'[2]1516 Exp_Rev Access'!$F$7:$FS$310,128,FALSE)),"",VLOOKUP($B406,'[2]1516 Exp_Rev Access'!$F$7:$FS$310,128,FALSE))</f>
        <v>0</v>
      </c>
      <c r="ET406" s="90">
        <f>IF(ISNA(VLOOKUP($B406,'[2]1516 Exp_Rev Access'!$F$7:$FS$310,129,FALSE)),"",VLOOKUP($B406,'[2]1516 Exp_Rev Access'!$F$7:$FS$310,129,FALSE))</f>
        <v>0</v>
      </c>
      <c r="EU406" s="90">
        <f>IF(ISNA(VLOOKUP($B406,'[2]1516 Exp_Rev Access'!$F$7:$FS$310,130,FALSE)),"",VLOOKUP($B406,'[2]1516 Exp_Rev Access'!$F$7:$FS$310,130,FALSE))</f>
        <v>0</v>
      </c>
      <c r="EV406" s="90">
        <f>IF(ISNA(VLOOKUP($B406,'[2]1516 Exp_Rev Access'!$F$7:$FS$310,131,FALSE)),"",VLOOKUP($B406,'[2]1516 Exp_Rev Access'!$F$7:$FS$310,131,FALSE))</f>
        <v>34087.79</v>
      </c>
      <c r="EW406" s="90">
        <f>IF(ISNA(VLOOKUP($B406,'[2]1516 Exp_Rev Access'!$F$7:$FS$310,132,FALSE)),"",VLOOKUP($B406,'[2]1516 Exp_Rev Access'!$F$7:$FS$310,132,FALSE))</f>
        <v>0</v>
      </c>
      <c r="EX406" s="90">
        <f>IF(ISNA(VLOOKUP($B406,'[2]1516 Exp_Rev Access'!$F$7:$FS$310,133,FALSE)),"",VLOOKUP($B406,'[2]1516 Exp_Rev Access'!$F$7:$FS$310,133,FALSE))</f>
        <v>0</v>
      </c>
      <c r="EY406" s="90">
        <f>IF(ISNA(VLOOKUP($B406,'[2]1516 Exp_Rev Access'!$F$7:$FS$310,134,FALSE)),"",VLOOKUP($B406,'[2]1516 Exp_Rev Access'!$F$7:$FS$310,134,FALSE))</f>
        <v>0</v>
      </c>
      <c r="EZ406" s="90">
        <f>IF(ISNA(VLOOKUP($B406,'[2]1516 Exp_Rev Access'!$F$7:$FS$310,135,FALSE)),"",VLOOKUP($B406,'[2]1516 Exp_Rev Access'!$F$7:$FS$310,135,FALSE))</f>
        <v>0</v>
      </c>
      <c r="FA406" s="90">
        <f>IF(ISNA(VLOOKUP($B406,'[2]1516 Exp_Rev Access'!$F$7:$FS$310,136,FALSE)),"",VLOOKUP($B406,'[2]1516 Exp_Rev Access'!$F$7:$FS$310,136,FALSE))</f>
        <v>0</v>
      </c>
      <c r="FB406" s="90">
        <f>IF(ISNA(VLOOKUP($B406,'[2]1516 Exp_Rev Access'!$F$7:$FS$310,137,FALSE)),"",VLOOKUP($B406,'[2]1516 Exp_Rev Access'!$F$7:$FS$310,137,FALSE))</f>
        <v>0</v>
      </c>
      <c r="FC406" s="90">
        <f>IF(ISNA(VLOOKUP($B406,'[2]1516 Exp_Rev Access'!$F$7:$FS$310,138,FALSE)),"",VLOOKUP($B406,'[2]1516 Exp_Rev Access'!$F$7:$FS$310,138,FALSE))</f>
        <v>0</v>
      </c>
      <c r="FD406" s="90">
        <f>IF(ISNA(VLOOKUP($B406,'[2]1516 Exp_Rev Access'!$F$7:$FS$310,139,FALSE)),"",VLOOKUP($B406,'[2]1516 Exp_Rev Access'!$F$7:$FS$310,139,FALSE))</f>
        <v>0</v>
      </c>
      <c r="FE406" s="90">
        <f>IF(ISNA(VLOOKUP($B406,'[2]1516 Exp_Rev Access'!$F$7:$FS$310,140,FALSE)),"",VLOOKUP($B406,'[2]1516 Exp_Rev Access'!$F$7:$FS$310,140,FALSE))</f>
        <v>0</v>
      </c>
      <c r="FF406" s="90">
        <f>IF(ISNA(VLOOKUP($B406,'[2]1516 Exp_Rev Access'!$F$7:$FS$310,141,FALSE)),"",VLOOKUP($B406,'[2]1516 Exp_Rev Access'!$F$7:$FS$310,141,FALSE))</f>
        <v>0</v>
      </c>
      <c r="FG406" s="90">
        <f>IF(ISNA(VLOOKUP($B406,'[2]1516 Exp_Rev Access'!$F$7:$FS$310,142,FALSE)),"",VLOOKUP($B406,'[2]1516 Exp_Rev Access'!$F$7:$FS$310,142,FALSE))</f>
        <v>0</v>
      </c>
      <c r="FH406" s="90">
        <f>IF(ISNA(VLOOKUP($B406,'[2]1516 Exp_Rev Access'!$F$7:$FS$310,143,FALSE)),"",VLOOKUP($B406,'[2]1516 Exp_Rev Access'!$F$7:$FS$310,143,FALSE))</f>
        <v>0</v>
      </c>
      <c r="FI406" s="90">
        <f>IF(ISNA(VLOOKUP($B406,'[2]1516 Exp_Rev Access'!$F$7:$FS$310,144,FALSE)),"",VLOOKUP($B406,'[2]1516 Exp_Rev Access'!$F$7:$FS$310,144,FALSE))</f>
        <v>0</v>
      </c>
      <c r="FJ406" s="90">
        <f>IF(ISNA(VLOOKUP($B406,'[2]1516 Exp_Rev Access'!$F$7:$FS$310,145,FALSE)),"",VLOOKUP($B406,'[2]1516 Exp_Rev Access'!$F$7:$FS$310,145,FALSE))</f>
        <v>0</v>
      </c>
      <c r="FK406" s="90">
        <f>IF(ISNA(VLOOKUP($B406,'[2]1516 Exp_Rev Access'!$F$7:$FS$310,146,FALSE)),"",VLOOKUP($B406,'[2]1516 Exp_Rev Access'!$F$7:$FS$310,146,FALSE))</f>
        <v>0</v>
      </c>
      <c r="FL406" s="90">
        <f>IF(ISNA(VLOOKUP($B406,'[2]1516 Exp_Rev Access'!$F$7:$FS$310,1147,FALSE)),"",VLOOKUP($B406,'[2]1516 Exp_Rev Access'!$F$7:$FS$310,147,FALSE))</f>
        <v>0</v>
      </c>
      <c r="FM406" s="90">
        <f>IF(ISNA(VLOOKUP($B406,'[2]1516 Exp_Rev Access'!$F$7:$FS$310,148,FALSE)),"",VLOOKUP($B406,'[2]1516 Exp_Rev Access'!$F$7:$FS$310,148,FALSE))</f>
        <v>0</v>
      </c>
      <c r="FN406" s="90">
        <f>IF(ISNA(VLOOKUP($B406,'[2]1516 Exp_Rev Access'!$F$7:$FS$310,149,FALSE)),"",VLOOKUP($B406,'[2]1516 Exp_Rev Access'!$F$7:$FS$310,149,FALSE))</f>
        <v>0</v>
      </c>
      <c r="FO406" s="90">
        <f>IF(ISNA(VLOOKUP($B406,'[2]1516 Exp_Rev Access'!$F$7:$FS$310,150,FALSE)),"",VLOOKUP($B406,'[2]1516 Exp_Rev Access'!$F$7:$FS$310,150,FALSE))</f>
        <v>0</v>
      </c>
      <c r="FP406" s="90">
        <f>IF(ISNA(VLOOKUP($B406,'[2]1516 Exp_Rev Access'!$F$7:$FS$310,151,FALSE)),"",VLOOKUP($B406,'[2]1516 Exp_Rev Access'!$F$7:$FS$310,151,FALSE))</f>
        <v>0</v>
      </c>
      <c r="FQ406" s="90">
        <f>IF(ISNA(VLOOKUP($B406,'[2]1516 Exp_Rev Access'!$F$7:$FS$310,152,FALSE)),"",VLOOKUP($B406,'[2]1516 Exp_Rev Access'!$F$7:$FS$310,152,FALSE))</f>
        <v>0</v>
      </c>
      <c r="FR406" s="90">
        <f>IF(ISNA(VLOOKUP($B406,'[2]1516 Exp_Rev Access'!$F$7:$FS$310,153,FALSE)),"",VLOOKUP($B406,'[2]1516 Exp_Rev Access'!$F$7:$FS$310,153,FALSE))</f>
        <v>30662.49</v>
      </c>
      <c r="FS406" s="53">
        <f t="shared" ref="FS406:FS420" si="997">SUM(CH406:FR406)</f>
        <v>1119618.4800000002</v>
      </c>
      <c r="FT406" s="92">
        <f t="shared" ref="FT406:FT421" si="998">FS406/E406</f>
        <v>0.14267591764969637</v>
      </c>
      <c r="FU406" s="116">
        <f t="shared" ref="FU406:FU421" si="999">FS406/D406</f>
        <v>1686.7820899120168</v>
      </c>
      <c r="FV406" s="90">
        <f>IF(ISNA(VLOOKUP($B406,'[2]1516 Exp_Rev Access'!$F$7:$FS$310,154,FALSE)),"",VLOOKUP($B406,'[2]1516 Exp_Rev Access'!$F$7:$FS$310,154,FALSE))</f>
        <v>0</v>
      </c>
      <c r="FW406" s="90">
        <f>IF(ISNA(VLOOKUP($B406,'[2]1516 Exp_Rev Access'!$F$7:$FS$310,155,FALSE)),"",VLOOKUP($B406,'[2]1516 Exp_Rev Access'!$F$7:$FS$310,155,FALSE))</f>
        <v>0</v>
      </c>
      <c r="FX406" s="90">
        <f>IF(ISNA(VLOOKUP($B406,'[2]1516 Exp_Rev Access'!$F$7:$FS$310,156,FALSE)),"",VLOOKUP($B406,'[2]1516 Exp_Rev Access'!$F$7:$FS$310,156,FALSE))</f>
        <v>0</v>
      </c>
      <c r="FY406" s="90">
        <f>IF(ISNA(VLOOKUP($B406,'[2]1516 Exp_Rev Access'!$F$7:$FS$310,157,FALSE)),"",VLOOKUP($B406,'[2]1516 Exp_Rev Access'!$F$7:$FS$310,157,FALSE))</f>
        <v>0</v>
      </c>
      <c r="FZ406" s="90">
        <f>IF(ISNA(VLOOKUP($B406,'[2]1516 Exp_Rev Access'!$F$7:$FS$310,158,FALSE)),"",VLOOKUP($B406,'[2]1516 Exp_Rev Access'!$F$7:$FS$310,158,FALSE))</f>
        <v>0</v>
      </c>
      <c r="GA406" s="90">
        <f>IF(ISNA(VLOOKUP($B406,'[2]1516 Exp_Rev Access'!$F$7:$FS$310,159,FALSE)),"",VLOOKUP($B406,'[2]1516 Exp_Rev Access'!$F$7:$FS$310,159,FALSE))</f>
        <v>0</v>
      </c>
      <c r="GB406" s="90">
        <f>IF(ISNA(VLOOKUP($B406,'[2]1516 Exp_Rev Access'!$F$7:$FS$310,160,FALSE)),"",VLOOKUP($B406,'[2]1516 Exp_Rev Access'!$F$7:$FS$310,160,FALSE))</f>
        <v>0</v>
      </c>
      <c r="GC406" s="90">
        <f>IF(ISNA(VLOOKUP($B406,'[2]1516 Exp_Rev Access'!$F$7:$FS$310,161,FALSE)),"",VLOOKUP($B406,'[2]1516 Exp_Rev Access'!$F$7:$FS$310,161,FALSE))</f>
        <v>0</v>
      </c>
      <c r="GD406" s="90">
        <f>IF(ISNA(VLOOKUP($B406,'[2]1516 Exp_Rev Access'!$F$7:$FS$310,162,FALSE)),"",VLOOKUP($B406,'[2]1516 Exp_Rev Access'!$F$7:$FS$310,162,FALSE))</f>
        <v>0</v>
      </c>
      <c r="GE406" s="90">
        <f>IF(ISNA(VLOOKUP($B406,'[2]1516 Exp_Rev Access'!$F$7:$FS$310,163,FALSE)),"",VLOOKUP($B406,'[2]1516 Exp_Rev Access'!$F$7:$FS$310,163,FALSE))</f>
        <v>0</v>
      </c>
      <c r="GF406" s="90">
        <f>IF(ISNA(VLOOKUP($B406,'[2]1516 Exp_Rev Access'!$F$7:$FS$310,164,FALSE)),"",VLOOKUP($B406,'[2]1516 Exp_Rev Access'!$F$7:$FS$310,164,FALSE))</f>
        <v>0</v>
      </c>
      <c r="GG406" s="90">
        <f>IF(ISNA(VLOOKUP($B406,'[2]1516 Exp_Rev Access'!$F$7:$FS$310,165,FALSE)),"",VLOOKUP($B406,'[2]1516 Exp_Rev Access'!$F$7:$FS$310,165,FALSE))</f>
        <v>0</v>
      </c>
      <c r="GH406" s="90">
        <f>IF(ISNA(VLOOKUP($B406,'[2]1516 Exp_Rev Access'!$F$7:$FS$310,166,FALSE)),"",VLOOKUP($B406,'[2]1516 Exp_Rev Access'!$F$7:$FS$310,166,FALSE))</f>
        <v>0</v>
      </c>
      <c r="GI406" s="90">
        <f>IF(ISNA(VLOOKUP($B406,'[2]1516 Exp_Rev Access'!$F$7:$FS$310,167,FALSE)),"",VLOOKUP($B406,'[2]1516 Exp_Rev Access'!$F$7:$FS$310,167,FALSE))</f>
        <v>0</v>
      </c>
      <c r="GJ406" s="90">
        <f>IF(ISNA(VLOOKUP($B406,'[2]1516 Exp_Rev Access'!$F$7:$FS$310,168,FALSE)),"",VLOOKUP($B406,'[2]1516 Exp_Rev Access'!$F$7:$FS$310,168,FALSE))</f>
        <v>0</v>
      </c>
      <c r="GK406" s="90">
        <f>IF(ISNA(VLOOKUP($B406,'[2]1516 Exp_Rev Access'!$F$7:$FS$310,169,FALSE)),"",VLOOKUP($B406,'[2]1516 Exp_Rev Access'!$F$7:$FS$310,169,FALSE))</f>
        <v>0</v>
      </c>
      <c r="GL406" s="90">
        <f>IF(ISNA(VLOOKUP($B406,'[2]1516 Exp_Rev Access'!$F$7:$FS$310,170,FALSE)),"",VLOOKUP($B406,'[2]1516 Exp_Rev Access'!$F$7:$FS$310,170,FALSE))</f>
        <v>0</v>
      </c>
      <c r="GM406" s="90">
        <f>IF(ISNA(VLOOKUP($B406,'[2]1516 Exp_Rev Access'!$F$7:$FT$310,171,FALSE)),"",VLOOKUP($B406,'[2]1516 Exp_Rev Access'!$F$7:$FT$310,171,FALSE))</f>
        <v>0</v>
      </c>
      <c r="GN406" s="90">
        <f>IF(ISNA(VLOOKUP($B406,'[2]1516 Exp_Rev Access'!$F$7:$FU$310,172,FALSE)),"",VLOOKUP($B406,'[2]1516 Exp_Rev Access'!$F$7:$FU$310,172,FALSE))</f>
        <v>0</v>
      </c>
      <c r="GO406" s="90">
        <f>IF(ISNA(VLOOKUP($B406,'[2]1516 Exp_Rev Access'!$F$7:$FV$310,173,FALSE)),"",VLOOKUP($B406,'[2]1516 Exp_Rev Access'!$F$7:$FV$310,173,FALSE))</f>
        <v>0</v>
      </c>
      <c r="GP406" s="90">
        <f>IF(ISNA(VLOOKUP($B406,'[2]1516 Exp_Rev Access'!$F$7:$GA$310,174,FALSE)),"",VLOOKUP($B406,'[2]1516 Exp_Rev Access'!$F$7:$GA$310,174,FALSE))</f>
        <v>0</v>
      </c>
      <c r="GQ406" s="90">
        <f>IF(ISNA(VLOOKUP($B406,'[2]1516 Exp_Rev Access'!$F$7:$GA$310,175,FALSE)),"",VLOOKUP($B406,'[2]1516 Exp_Rev Access'!$F$7:$GA$310,175,FALSE))</f>
        <v>0</v>
      </c>
      <c r="GR406" s="90">
        <f>IF(ISNA(VLOOKUP($B406,'[2]1516 Exp_Rev Access'!$F$7:$GA$310,176,FALSE)),"",VLOOKUP($B406,'[2]1516 Exp_Rev Access'!$F$7:$GA$310,176,FALSE))</f>
        <v>0</v>
      </c>
      <c r="GS406" s="90">
        <f>IF(ISNA(VLOOKUP($B406,'[2]1516 Exp_Rev Access'!$F$7:$GA$310,177,FALSE)),"",VLOOKUP($B406,'[2]1516 Exp_Rev Access'!$F$7:$GA$310,177,FALSE))</f>
        <v>0</v>
      </c>
      <c r="GT406" s="90">
        <f>IF(ISNA(VLOOKUP($B406,'[2]1516 Exp_Rev Access'!$F$7:$GA$310,178,FALSE)),"",VLOOKUP($B406,'[2]1516 Exp_Rev Access'!$F$7:$GA$310,178,FALSE))</f>
        <v>0</v>
      </c>
      <c r="GU406" s="53">
        <f t="shared" ref="GU406:GU420" si="1000">SUM(FV406:GT406)</f>
        <v>0</v>
      </c>
      <c r="GV406" s="92"/>
      <c r="GW406" s="114">
        <f t="shared" ref="GW406:GW421" si="1001">GU406/D406</f>
        <v>0</v>
      </c>
    </row>
    <row r="407" spans="1:222" x14ac:dyDescent="0.2">
      <c r="B407" s="87" t="s">
        <v>782</v>
      </c>
      <c r="C407" s="87" t="s">
        <v>783</v>
      </c>
      <c r="D407" s="88">
        <f>IF(ISNA(VLOOKUP($B407,'[2]1516 enrollment_Rev_Exp by size'!$A$6:$C$325,3,FALSE)),"",VLOOKUP($B407,'[2]1516 enrollment_Rev_Exp by size'!$A$6:$C$325,3,FALSE))</f>
        <v>1317.1100000000001</v>
      </c>
      <c r="E407" s="89">
        <v>14749365.91</v>
      </c>
      <c r="F407" s="67">
        <f t="shared" si="980"/>
        <v>14749365.91</v>
      </c>
      <c r="G407" s="67">
        <f t="shared" si="981"/>
        <v>0</v>
      </c>
      <c r="H407" s="90">
        <f>IF(ISNA(VLOOKUP($B407,'[2]1516 Exp_Rev Access'!$F$7:$FS$310,2,FALSE)),"",VLOOKUP($B407,'[2]1516 Exp_Rev Access'!$F$7:$FS$310,2,FALSE))</f>
        <v>2725444.8</v>
      </c>
      <c r="I407" s="90">
        <f>IF(ISNA(VLOOKUP($B407,'[2]1516 Exp_Rev Access'!$F$7:$FS$310,3,FALSE)),"",VLOOKUP($B407,'[2]1516 Exp_Rev Access'!$F$7:$FS$310,3,FALSE))</f>
        <v>0</v>
      </c>
      <c r="J407" s="90">
        <f>IF(ISNA(VLOOKUP($B407,'[2]1516 Exp_Rev Access'!$F$7:$FS$310,4,FALSE)),"",VLOOKUP($B407,'[2]1516 Exp_Rev Access'!$F$7:$FS$310,4,FALSE))</f>
        <v>23935.78</v>
      </c>
      <c r="K407" s="90">
        <f>IF(ISNA(VLOOKUP($B407,'[2]1516 Exp_Rev Access'!$F$7:$FS$310,5,FALSE)),"-",VLOOKUP($B407,'[2]1516 Exp_Rev Access'!$F$7:$FS$310,5,FALSE))</f>
        <v>7194.08</v>
      </c>
      <c r="L407" s="90">
        <f>IF(ISNA(VLOOKUP($B407,'[2]1516 Exp_Rev Access'!$F$7:$FS$310,6,FALSE)),"",VLOOKUP($B407,'[2]1516 Exp_Rev Access'!$F$7:$FS$310,6,FALSE))</f>
        <v>0</v>
      </c>
      <c r="M407" s="90">
        <f>IF(ISNA(VLOOKUP($B407,'[2]1516 Exp_Rev Access'!$F$7:$FS$310,7,FALSE)),"",VLOOKUP($B407,'[2]1516 Exp_Rev Access'!$F$7:$FS$310,7,FALSE))</f>
        <v>2834.08</v>
      </c>
      <c r="N407" s="53">
        <f t="shared" si="982"/>
        <v>2759408.7399999998</v>
      </c>
      <c r="O407" s="91">
        <f t="shared" si="983"/>
        <v>0.18708660133851135</v>
      </c>
      <c r="P407" s="53">
        <f t="shared" si="984"/>
        <v>2095.0480521748368</v>
      </c>
      <c r="Q407" s="90">
        <f>IF(ISNA(VLOOKUP($B407,'[2]1516 Exp_Rev Access'!$F$7:$FS$310,8,FALSE)),"",VLOOKUP($B407,'[2]1516 Exp_Rev Access'!$F$7:$FS$310,8,FALSE))</f>
        <v>21586</v>
      </c>
      <c r="R407" s="90">
        <f>IF(ISNA(VLOOKUP($B407,'[2]1516 Exp_Rev Access'!$F$7:$FS$310,9,FALSE)),"",VLOOKUP($B407,'[2]1516 Exp_Rev Access'!$F$7:$FS$310,9,FALSE))</f>
        <v>0</v>
      </c>
      <c r="S407" s="90">
        <f>IF(ISNA(VLOOKUP($B407,'[2]1516 Exp_Rev Access'!$F$7:$FS$310,10,FALSE)),"",VLOOKUP($B407,'[2]1516 Exp_Rev Access'!$F$7:$FS$310,10,FALSE))</f>
        <v>0</v>
      </c>
      <c r="T407" s="90">
        <f>IF(ISNA(VLOOKUP($B407,'[2]1516 Exp_Rev Access'!$F$7:$FS$310,11,FALSE)),"",VLOOKUP($B407,'[2]1516 Exp_Rev Access'!$F$7:$FS$310,11,FALSE))</f>
        <v>0</v>
      </c>
      <c r="U407" s="90">
        <f>IF(ISNA(VLOOKUP($B407,'[2]1516 Exp_Rev Access'!$F$7:$FS$310,12,FALSE)),"",VLOOKUP($B407,'[2]1516 Exp_Rev Access'!$F$7:$FS$310,12,FALSE))</f>
        <v>0</v>
      </c>
      <c r="V407" s="90">
        <f>IF(ISNA(VLOOKUP($B407,'[2]1516 Exp_Rev Access'!$F$7:$FS$310,13,FALSE)),"",VLOOKUP($B407,'[2]1516 Exp_Rev Access'!$F$7:$FS$310,13,FALSE))</f>
        <v>2400</v>
      </c>
      <c r="W407" s="90">
        <f>IF(ISNA(VLOOKUP($B407,'[2]1516 Exp_Rev Access'!$F$7:$FS$310,14,FALSE)),"",VLOOKUP($B407,'[2]1516 Exp_Rev Access'!$F$7:$FS$310,14,FALSE))</f>
        <v>0</v>
      </c>
      <c r="X407" s="90">
        <f>IF(ISNA(VLOOKUP($B407,'[2]1516 Exp_Rev Access'!$F$7:$FS$310,15,FALSE)),"",VLOOKUP($B407,'[2]1516 Exp_Rev Access'!$F$7:$FS$310,15,FALSE))</f>
        <v>0</v>
      </c>
      <c r="Y407" s="90">
        <f>IF(ISNA(VLOOKUP($B407,'[2]1516 Exp_Rev Access'!$F$7:$FS$310,16,FALSE)),"",VLOOKUP($B407,'[2]1516 Exp_Rev Access'!$F$7:$FS$310,16,FALSE))</f>
        <v>24800.85</v>
      </c>
      <c r="Z407" s="90">
        <f>IF(ISNA(VLOOKUP($B407,'[2]1516 Exp_Rev Access'!$F$7:$FS$310,17,FALSE)),"",VLOOKUP($B407,'[2]1516 Exp_Rev Access'!$F$7:$FS$310,17,FALSE))</f>
        <v>505.2</v>
      </c>
      <c r="AA407" s="90">
        <f>IF(ISNA(VLOOKUP($B407,'[2]1516 Exp_Rev Access'!$F$7:$FS$310,18,FALSE)),"",VLOOKUP($B407,'[2]1516 Exp_Rev Access'!$F$7:$FS$310,18,FALSE))</f>
        <v>0</v>
      </c>
      <c r="AB407" s="90">
        <f>IF(ISNA(VLOOKUP($B407,'[2]1516 Exp_Rev Access'!$F$7:$FS$310,19,FALSE)),"",VLOOKUP($B407,'[2]1516 Exp_Rev Access'!$F$7:$FS$310,19,FALSE))</f>
        <v>0</v>
      </c>
      <c r="AC407" s="90">
        <f>IF(ISNA(VLOOKUP($B407,'[2]1516 Exp_Rev Access'!$F$7:$FS$310,20,FALSE)),"",VLOOKUP($B407,'[2]1516 Exp_Rev Access'!$F$7:$FS$310,20,FALSE))</f>
        <v>0</v>
      </c>
      <c r="AD407" s="90">
        <f>IF(ISNA(VLOOKUP($B407,'[2]1516 Exp_Rev Access'!$F$7:$FS$310,21,FALSE)),"",VLOOKUP($B407,'[2]1516 Exp_Rev Access'!$F$7:$FS$310,21,FALSE))</f>
        <v>139347.99</v>
      </c>
      <c r="AE407" s="90">
        <f>IF(ISNA(VLOOKUP($B407,'[2]1516 Exp_Rev Access'!$F$7:$FS$310,22,FALSE)),"",VLOOKUP($B407,'[2]1516 Exp_Rev Access'!$F$7:$FS$310,22,FALSE))</f>
        <v>11500.89</v>
      </c>
      <c r="AF407" s="90">
        <f>IF(ISNA(VLOOKUP($B407,'[2]1516 Exp_Rev Access'!$F$7:$FS$310,23,FALSE)),"",VLOOKUP($B407,'[2]1516 Exp_Rev Access'!$F$7:$FS$310,23,FALSE))</f>
        <v>0</v>
      </c>
      <c r="AG407" s="90">
        <f>IF(ISNA(VLOOKUP($B407,'[2]1516 Exp_Rev Access'!$F$7:$FS$310,24,FALSE)),"",VLOOKUP($B407,'[2]1516 Exp_Rev Access'!$F$7:$FS$310,24,FALSE))</f>
        <v>184</v>
      </c>
      <c r="AH407" s="90">
        <f>IF(ISNA(VLOOKUP($B407,'[2]1516 Exp_Rev Access'!$F$7:$FS$310,25,FALSE)),"",VLOOKUP($B407,'[2]1516 Exp_Rev Access'!$F$7:$FS$310,25,FALSE))</f>
        <v>2091.94</v>
      </c>
      <c r="AI407" s="90">
        <f>IF(ISNA(VLOOKUP($B407,'[2]1516 Exp_Rev Access'!$F$7:$FS$310,26,FALSE)),"",VLOOKUP($B407,'[2]1516 Exp_Rev Access'!$F$7:$FS$310,26,FALSE))</f>
        <v>4034</v>
      </c>
      <c r="AJ407" s="90">
        <f>IF(ISNA(VLOOKUP($B407,'[2]1516 Exp_Rev Access'!$F$7:$FS$310,27,FALSE)),"",VLOOKUP($B407,'[2]1516 Exp_Rev Access'!$F$7:$FS$310,27,FALSE))</f>
        <v>0</v>
      </c>
      <c r="AK407" s="90">
        <f>IF(ISNA(VLOOKUP($B407,'[2]1516 Exp_Rev Access'!$F$7:$FS$310,28,FALSE)),"",VLOOKUP($B407,'[2]1516 Exp_Rev Access'!$F$7:$FS$310,28,FALSE))</f>
        <v>14266.32</v>
      </c>
      <c r="AL407" s="90">
        <f>IF(ISNA(VLOOKUP($B407,'[2]1516 Exp_Rev Access'!$F$7:$FS$310,29,FALSE)),"",VLOOKUP($B407,'[2]1516 Exp_Rev Access'!$F$7:$FS$310,29,FALSE))</f>
        <v>0</v>
      </c>
      <c r="AM407" s="53">
        <f t="shared" si="985"/>
        <v>220717.19</v>
      </c>
      <c r="AN407" s="92">
        <f t="shared" si="986"/>
        <v>1.4964520600194398E-2</v>
      </c>
      <c r="AO407" s="68">
        <f t="shared" si="987"/>
        <v>167.57688423897775</v>
      </c>
      <c r="AP407" s="90">
        <f>IF(ISNA(VLOOKUP($B407,'[2]1516 Exp_Rev Access'!$F$7:$FS$310,30,FALSE)),"",VLOOKUP($B407,'[2]1516 Exp_Rev Access'!$F$7:$FS$310,30,FALSE))</f>
        <v>7981822.8399999999</v>
      </c>
      <c r="AQ407" s="90">
        <f>IF(ISNA(VLOOKUP($B407,'[2]1516 Exp_Rev Access'!$F$7:$FS$310,31,FALSE)),"",VLOOKUP($B407,'[2]1516 Exp_Rev Access'!$F$7:$FS$310,31,FALSE))</f>
        <v>178008.14</v>
      </c>
      <c r="AR407" s="90">
        <f>IF(ISNA(VLOOKUP($B407,'[2]1516 Exp_Rev Access'!$F$7:$FS$310,32,FALSE)),"",VLOOKUP($B407,'[2]1516 Exp_Rev Access'!$F$7:$FS$310,32,FALSE))</f>
        <v>503955.16</v>
      </c>
      <c r="AS407" s="90">
        <f>IF(ISNA(VLOOKUP($B407,'[2]1516 Exp_Rev Access'!$F$7:$FS$310,33,FALSE)),"",VLOOKUP($B407,'[2]1516 Exp_Rev Access'!$F$7:$FS$310,33,FALSE))</f>
        <v>0</v>
      </c>
      <c r="AT407" s="90">
        <f>IF(ISNA(VLOOKUP($B407,'[2]1516 Exp_Rev Access'!$F$7:$FS$310,34,FALSE)),"",VLOOKUP($B407,'[2]1516 Exp_Rev Access'!$F$7:$FS$310,34,FALSE))</f>
        <v>0</v>
      </c>
      <c r="AU407" s="53">
        <f t="shared" si="988"/>
        <v>8663786.1399999987</v>
      </c>
      <c r="AV407" s="93">
        <f t="shared" si="989"/>
        <v>0.58740058337870593</v>
      </c>
      <c r="AW407" s="53">
        <f t="shared" si="990"/>
        <v>6577.8759101365849</v>
      </c>
      <c r="AX407" s="90">
        <f>IF(ISNA(VLOOKUP($B407,'[2]1516 Exp_Rev Access'!$F$7:$FS$310,35,FALSE)),"",VLOOKUP($B407,'[2]1516 Exp_Rev Access'!$F$7:$FS$310,35,FALSE))</f>
        <v>0</v>
      </c>
      <c r="AY407" s="90">
        <f>IF(ISNA(VLOOKUP($B407,'[2]1516 Exp_Rev Access'!$F$7:$FS$310,36,FALSE)),"",VLOOKUP($B407,'[2]1516 Exp_Rev Access'!$F$7:$FS$310,36,FALSE))</f>
        <v>827033.97</v>
      </c>
      <c r="AZ407" s="90">
        <f>IF(ISNA(VLOOKUP($B407,'[2]1516 Exp_Rev Access'!$F$7:$FS$310,37,FALSE)),"",VLOOKUP($B407,'[2]1516 Exp_Rev Access'!$F$7:$FS$310,37,FALSE))</f>
        <v>39944.44</v>
      </c>
      <c r="BA407" s="90">
        <f>IF(ISNA(VLOOKUP($B407,'[2]1516 Exp_Rev Access'!$F$7:$FS$310,38,FALSE)),"",VLOOKUP($B407,'[2]1516 Exp_Rev Access'!$F$7:$FS$310,38,FALSE))</f>
        <v>0</v>
      </c>
      <c r="BB407" s="90">
        <f>IF(ISNA(VLOOKUP($B407,'[2]1516 Exp_Rev Access'!$F$7:$FS$310,39,FALSE)),"",VLOOKUP($B407,'[2]1516 Exp_Rev Access'!$F$7:$FS$310,39,FALSE))</f>
        <v>0</v>
      </c>
      <c r="BC407" s="90">
        <f>IF(ISNA(VLOOKUP($B407,'[2]1516 Exp_Rev Access'!$F$7:$FS$310,40,FALSE)),"",VLOOKUP($B407,'[2]1516 Exp_Rev Access'!$F$7:$FS$310,40,FALSE))</f>
        <v>282849.33</v>
      </c>
      <c r="BD407" s="90">
        <f>IF(ISNA(VLOOKUP($B407,'[2]1516 Exp_Rev Access'!$F$7:$FS$310,41,FALSE)),"",VLOOKUP($B407,'[2]1516 Exp_Rev Access'!$F$7:$FS$310,41,FALSE))</f>
        <v>0</v>
      </c>
      <c r="BE407" s="90">
        <f>IF(ISNA(VLOOKUP($B407,'[2]1516 Exp_Rev Access'!$F$7:$FS$310,42,FALSE)),"",VLOOKUP($B407,'[2]1516 Exp_Rev Access'!$F$7:$FS$310,42,FALSE))</f>
        <v>34706.85</v>
      </c>
      <c r="BF407" s="90">
        <f>IF(ISNA(VLOOKUP($B407,'[2]1516 Exp_Rev Access'!$F$7:$FS$310,43,FALSE)),"",VLOOKUP($B407,'[2]1516 Exp_Rev Access'!$F$7:$FS$310,43,FALSE))</f>
        <v>0</v>
      </c>
      <c r="BG407" s="90">
        <f>IF(ISNA(VLOOKUP($B407,'[2]1516 Exp_Rev Access'!$F$7:$FS$310,44,FALSE)),"",VLOOKUP($B407,'[2]1516 Exp_Rev Access'!$F$7:$FS$310,44,FALSE))</f>
        <v>89397.91</v>
      </c>
      <c r="BH407" s="90">
        <f>IF(ISNA(VLOOKUP($B407,'[2]1516 Exp_Rev Access'!$F$7:$FS$310,45,FALSE)),"",VLOOKUP($B407,'[2]1516 Exp_Rev Access'!$F$7:$FS$310,45,FALSE))</f>
        <v>13309.3</v>
      </c>
      <c r="BI407" s="90">
        <f>IF(ISNA(VLOOKUP($B407,'[2]1516 Exp_Rev Access'!$F$7:$FS$310,46,FALSE)),"",VLOOKUP($B407,'[2]1516 Exp_Rev Access'!$F$7:$FS$310,46,FALSE))</f>
        <v>0</v>
      </c>
      <c r="BJ407" s="90">
        <f>IF(ISNA(VLOOKUP($B407,'[2]1516 Exp_Rev Access'!$F$7:$FS$310,47,FALSE)),"",VLOOKUP($B407,'[2]1516 Exp_Rev Access'!$F$7:$FS$310,47,FALSE))</f>
        <v>8175.58</v>
      </c>
      <c r="BK407" s="90">
        <f>IF(ISNA(VLOOKUP($B407,'[2]1516 Exp_Rev Access'!$F$7:$FS$310,48,FALSE)),"",VLOOKUP($B407,'[2]1516 Exp_Rev Access'!$F$7:$FS$310,48,FALSE))</f>
        <v>747548.17</v>
      </c>
      <c r="BL407" s="90">
        <f>IF(ISNA(VLOOKUP($B407,'[2]1516 Exp_Rev Access'!$F$7:$FS$310,49,FALSE)),"",VLOOKUP($B407,'[2]1516 Exp_Rev Access'!$F$7:$FS$310,49,FALSE))</f>
        <v>2588.84</v>
      </c>
      <c r="BM407" s="90">
        <f>IF(ISNA(VLOOKUP($B407,'[2]1516 Exp_Rev Access'!$F$7:$FS$310,50,FALSE)),"",VLOOKUP($B407,'[2]1516 Exp_Rev Access'!$F$7:$FS$310,50,FALSE))</f>
        <v>0</v>
      </c>
      <c r="BN407" s="90">
        <f>IF(ISNA(VLOOKUP($B407,'[2]1516 Exp_Rev Access'!$F$7:$FS$310,51,FALSE)),"",VLOOKUP($B407,'[2]1516 Exp_Rev Access'!$F$7:$FS$310,51,FALSE))</f>
        <v>0</v>
      </c>
      <c r="BO407" s="90">
        <f>IF(ISNA(VLOOKUP($B407,'[2]1516 Exp_Rev Access'!$F$7:$FS$310,52,FALSE)),"",VLOOKUP($B407,'[2]1516 Exp_Rev Access'!$F$7:$FS$310,52,FALSE))</f>
        <v>0</v>
      </c>
      <c r="BP407" s="90">
        <f>IF(ISNA(VLOOKUP($B407,'[2]1516 Exp_Rev Access'!$F$7:$FS$310,53,FALSE)),"",VLOOKUP($B407,'[2]1516 Exp_Rev Access'!$F$7:$FS$310,53,FALSE))</f>
        <v>0</v>
      </c>
      <c r="BQ407" s="90">
        <f>IF(ISNA(VLOOKUP($B407,'[2]1516 Exp_Rev Access'!$F$7:$FS$310,54,FALSE)),"",VLOOKUP($B407,'[2]1516 Exp_Rev Access'!$F$7:$FS$310,54,FALSE))</f>
        <v>2281</v>
      </c>
      <c r="BR407" s="90">
        <f>IF(ISNA(VLOOKUP($B407,'[2]1516 Exp_Rev Access'!$F$7:$FS$310,55,FALSE)),"",VLOOKUP($B407,'[2]1516 Exp_Rev Access'!$F$7:$FS$310,55,FALSE))</f>
        <v>0</v>
      </c>
      <c r="BS407" s="90">
        <f>IF(ISNA(VLOOKUP($B407,'[2]1516 Exp_Rev Access'!$F$7:$FS$310,56,FALSE)),"",VLOOKUP($B407,'[2]1516 Exp_Rev Access'!$F$7:$FS$310,56,FALSE))</f>
        <v>0</v>
      </c>
      <c r="BT407" s="90">
        <f>IF(ISNA(VLOOKUP($B407,'[2]1516 Exp_Rev Access'!$F$7:$FS$310,57,FALSE)),"",VLOOKUP($B407,'[2]1516 Exp_Rev Access'!$F$7:$FS$310,57,FALSE))</f>
        <v>0</v>
      </c>
      <c r="BU407" s="90">
        <f>IF(ISNA(VLOOKUP($B407,'[2]1516 Exp_Rev Access'!$F$7:$FS$310,58,FALSE)),"",VLOOKUP($B407,'[2]1516 Exp_Rev Access'!$F$7:$FS$310,58,FALSE))</f>
        <v>0</v>
      </c>
      <c r="BV407" s="53">
        <f t="shared" si="991"/>
        <v>2047835.3900000004</v>
      </c>
      <c r="BW407" s="92">
        <f t="shared" si="992"/>
        <v>0.13884226633848562</v>
      </c>
      <c r="BX407" s="68">
        <f t="shared" si="993"/>
        <v>1554.7945046351483</v>
      </c>
      <c r="BY407" s="90">
        <f>IF(ISNA(VLOOKUP($B407,'[2]1516 Exp_Rev Access'!$F$7:$FS$310,59,FALSE)),"",VLOOKUP($B407,'[2]1516 Exp_Rev Access'!$F$7:$FS$310,59,FALSE))</f>
        <v>0</v>
      </c>
      <c r="BZ407" s="90">
        <f>IF(ISNA(VLOOKUP($B407,'[2]1516 Exp_Rev Access'!$F$7:$FS$310,60,FALSE)),"",VLOOKUP($B407,'[2]1516 Exp_Rev Access'!$F$7:$FS$310,60,FALSE))</f>
        <v>0</v>
      </c>
      <c r="CA407" s="90">
        <f>IF(ISNA(VLOOKUP($B407,'[2]1516 Exp_Rev Access'!$F$7:$FS$310,61,FALSE)),"",VLOOKUP($B407,'[2]1516 Exp_Rev Access'!$F$7:$FS$310,61,FALSE))</f>
        <v>0</v>
      </c>
      <c r="CB407" s="90">
        <f>IF(ISNA(VLOOKUP($B407,'[2]1516 Exp_Rev Access'!$F$7:$FS$310,62,FALSE)),"",VLOOKUP($B407,'[2]1516 Exp_Rev Access'!$F$7:$FS$310,62,FALSE))</f>
        <v>0</v>
      </c>
      <c r="CC407" s="90">
        <f>IF(ISNA(VLOOKUP($B407,'[2]1516 Exp_Rev Access'!$F$7:$FS$310,63,FALSE)),"",VLOOKUP($B407,'[2]1516 Exp_Rev Access'!$F$7:$FS$310,63,FALSE))</f>
        <v>14185.63</v>
      </c>
      <c r="CD407" s="90">
        <f>IF(ISNA(VLOOKUP($B407,'[2]1516 Exp_Rev Access'!$F$7:$FS$310,64,FALSE)),"",VLOOKUP($B407,'[2]1516 Exp_Rev Access'!$F$7:$FS$310,64,FALSE))</f>
        <v>0</v>
      </c>
      <c r="CE407" s="53">
        <f t="shared" si="994"/>
        <v>14185.63</v>
      </c>
      <c r="CF407" s="92">
        <f t="shared" si="995"/>
        <v>9.6177897318163418E-4</v>
      </c>
      <c r="CG407" s="94">
        <f t="shared" si="996"/>
        <v>10.770269757271601</v>
      </c>
      <c r="CH407" s="90">
        <f>IF(ISNA(VLOOKUP($B407,'[2]1516 Exp_Rev Access'!$F$7:$FS$310,65,FALSE)),"",VLOOKUP($B407,'[2]1516 Exp_Rev Access'!$F$7:$FS$310,65,FALSE))</f>
        <v>0</v>
      </c>
      <c r="CI407" s="90">
        <f>IF(ISNA(VLOOKUP($B407,'[2]1516 Exp_Rev Access'!$F$7:$FS$310,66,FALSE)),"",VLOOKUP($B407,'[2]1516 Exp_Rev Access'!$F$7:$FS$310,66,FALSE))</f>
        <v>0</v>
      </c>
      <c r="CJ407" s="90">
        <f>IF(ISNA(VLOOKUP($B407,'[2]1516 Exp_Rev Access'!$F$7:$FS$310,67,FALSE)),"",VLOOKUP($B407,'[2]1516 Exp_Rev Access'!$F$7:$FS$310,67,FALSE))</f>
        <v>0</v>
      </c>
      <c r="CK407" s="90">
        <f>IF(ISNA(VLOOKUP($B407,'[2]1516 Exp_Rev Access'!$F$7:$FS$310,68,FALSE)),"",VLOOKUP($B407,'[2]1516 Exp_Rev Access'!$F$7:$FS$310,68,FALSE))</f>
        <v>0</v>
      </c>
      <c r="CL407" s="90">
        <f>IF(ISNA(VLOOKUP($B407,'[2]1516 Exp_Rev Access'!$F$7:$FS$310,69,FALSE)),"",VLOOKUP($B407,'[2]1516 Exp_Rev Access'!$F$7:$FS$310,69,FALSE))</f>
        <v>0</v>
      </c>
      <c r="CM407" s="90">
        <f>IF(ISNA(VLOOKUP($B407,'[2]1516 Exp_Rev Access'!$F$7:$FS$310,70,FALSE)),"",VLOOKUP($B407,'[2]1516 Exp_Rev Access'!$F$7:$FS$310,70,FALSE))</f>
        <v>0</v>
      </c>
      <c r="CN407" s="90">
        <f>IF(ISNA(VLOOKUP($B407,'[2]1516 Exp_Rev Access'!$F$7:$FS$310,71,FALSE)),"",VLOOKUP($B407,'[2]1516 Exp_Rev Access'!$F$7:$FS$310,71,FALSE))</f>
        <v>0</v>
      </c>
      <c r="CO407" s="90">
        <f>IF(ISNA(VLOOKUP($B407,'[2]1516 Exp_Rev Access'!$F$7:$FS$310,73,FALSE)),"",VLOOKUP($B407,'[2]1516 Exp_Rev Access'!$F$7:$FS$310,73,FALSE))</f>
        <v>0</v>
      </c>
      <c r="CP407" s="90">
        <f>IF(ISNA(VLOOKUP($B407,'[2]1516 Exp_Rev Access'!$F$7:$FS$310,73,FALSE)),"",VLOOKUP($B407,'[2]1516 Exp_Rev Access'!$F$7:$FS$310,73,FALSE))</f>
        <v>0</v>
      </c>
      <c r="CQ407" s="90">
        <f>IF(ISNA(VLOOKUP($B407,'[2]1516 Exp_Rev Access'!$F$7:$FS$310,74,FALSE)),"",VLOOKUP($B407,'[2]1516 Exp_Rev Access'!$F$7:$FS$310,74,FALSE))</f>
        <v>275387</v>
      </c>
      <c r="CR407" s="90">
        <f>IF(ISNA(VLOOKUP($B407,'[2]1516 Exp_Rev Access'!$F$7:$FS$310,75,FALSE)),"",VLOOKUP($B407,'[2]1516 Exp_Rev Access'!$F$7:$FS$310,75,FALSE))</f>
        <v>0</v>
      </c>
      <c r="CS407" s="90">
        <f>IF(ISNA(VLOOKUP($B407,'[2]1516 Exp_Rev Access'!$F$7:$FS$310,76,FALSE)),"",VLOOKUP($B407,'[2]1516 Exp_Rev Access'!$F$7:$FS$310,76,FALSE))</f>
        <v>8460.83</v>
      </c>
      <c r="CT407" s="90">
        <f>IF(ISNA(VLOOKUP($B407,'[2]1516 Exp_Rev Access'!$F$7:$FS$310,77,FALSE)),"",VLOOKUP($B407,'[2]1516 Exp_Rev Access'!$F$7:$FS$310,77,FALSE))</f>
        <v>0</v>
      </c>
      <c r="CU407" s="90">
        <f>IF(ISNA(VLOOKUP($B407,'[2]1516 Exp_Rev Access'!$F$7:$FS$310,78,FALSE)),"",VLOOKUP($B407,'[2]1516 Exp_Rev Access'!$F$7:$FS$310,78,FALSE))</f>
        <v>401293.38</v>
      </c>
      <c r="CV407" s="90">
        <f>IF(ISNA(VLOOKUP($B407,'[2]1516 Exp_Rev Access'!$F$7:$FS$310,79,FALSE)),"",VLOOKUP($B407,'[2]1516 Exp_Rev Access'!$F$7:$FS$310,79,FALSE))</f>
        <v>31780.27</v>
      </c>
      <c r="CW407" s="90">
        <f>IF(ISNA(VLOOKUP($B407,'[2]1516 Exp_Rev Access'!$F$7:$FS$310,80,FALSE)),"",VLOOKUP($B407,'[2]1516 Exp_Rev Access'!$F$7:$FS$310,80,FALSE))</f>
        <v>0</v>
      </c>
      <c r="CX407" s="90">
        <f>IF(ISNA(VLOOKUP($B407,'[2]1516 Exp_Rev Access'!$F$7:$FS$310,81,FALSE)),"",VLOOKUP($B407,'[2]1516 Exp_Rev Access'!$F$7:$FS$310,81,FALSE))</f>
        <v>0</v>
      </c>
      <c r="CY407" s="90">
        <f>IF(ISNA(VLOOKUP($B407,'[2]1516 Exp_Rev Access'!$F$7:$FS$310,82,FALSE)),"",VLOOKUP($B407,'[2]1516 Exp_Rev Access'!$F$7:$FS$310,82,FALSE))</f>
        <v>0</v>
      </c>
      <c r="CZ407" s="90">
        <f>IF(ISNA(VLOOKUP($B407,'[2]1516 Exp_Rev Access'!$F$7:$FS$310,83,FALSE)),"",VLOOKUP($B407,'[2]1516 Exp_Rev Access'!$F$7:$FS$310,83,FALSE))</f>
        <v>0</v>
      </c>
      <c r="DA407" s="90">
        <f>IF(ISNA(VLOOKUP($B407,'[2]1516 Exp_Rev Access'!$F$7:$FS$310,84,FALSE)),"",VLOOKUP($B407,'[2]1516 Exp_Rev Access'!$F$7:$FS$310,84,FALSE))</f>
        <v>0</v>
      </c>
      <c r="DB407" s="90">
        <f>IF(ISNA(VLOOKUP($B407,'[2]1516 Exp_Rev Access'!$F$7:$FS$310,85,FALSE)),"",VLOOKUP($B407,'[2]1516 Exp_Rev Access'!$F$7:$FS$310,85,FALSE))</f>
        <v>0</v>
      </c>
      <c r="DC407" s="90">
        <f>IF(ISNA(VLOOKUP($B407,'[2]1516 Exp_Rev Access'!$F$7:$FS$310,86,FALSE)),"",VLOOKUP($B407,'[2]1516 Exp_Rev Access'!$F$7:$FS$310,86,FALSE))</f>
        <v>0</v>
      </c>
      <c r="DD407" s="90">
        <f>IF(ISNA(VLOOKUP($B407,'[2]1516 Exp_Rev Access'!$F$7:$FS$310,87,FALSE)),"",VLOOKUP($B407,'[2]1516 Exp_Rev Access'!$F$7:$FS$310,87,FALSE))</f>
        <v>0</v>
      </c>
      <c r="DE407" s="90">
        <f>IF(ISNA(VLOOKUP($B407,'[2]1516 Exp_Rev Access'!$F$7:$FS$310,88,FALSE)),"",VLOOKUP($B407,'[2]1516 Exp_Rev Access'!$F$7:$FS$310,88,FALSE))</f>
        <v>0</v>
      </c>
      <c r="DF407" s="90">
        <f>IF(ISNA(VLOOKUP($B407,'[2]1516 Exp_Rev Access'!$F$7:$FS$310,89,FALSE)),"",VLOOKUP($B407,'[2]1516 Exp_Rev Access'!$F$7:$FS$310,89,FALSE))</f>
        <v>0</v>
      </c>
      <c r="DG407" s="90">
        <f>IF(ISNA(VLOOKUP($B407,'[2]1516 Exp_Rev Access'!$F$7:$FS$310,90,FALSE)),"",VLOOKUP($B407,'[2]1516 Exp_Rev Access'!$F$7:$FS$310,90,FALSE))</f>
        <v>0</v>
      </c>
      <c r="DH407" s="90">
        <f>IF(ISNA(VLOOKUP($B407,'[2]1516 Exp_Rev Access'!$F$7:$FS$310,91,FALSE)),"",VLOOKUP($B407,'[2]1516 Exp_Rev Access'!$F$7:$FS$310,91,FALSE))</f>
        <v>0</v>
      </c>
      <c r="DI407" s="90">
        <f>IF(ISNA(VLOOKUP($B407,'[2]1516 Exp_Rev Access'!$F$7:$FS$310,92,FALSE)),"",VLOOKUP($B407,'[2]1516 Exp_Rev Access'!$F$7:$FS$310,92,FALSE))</f>
        <v>286061.28999999998</v>
      </c>
      <c r="DJ407" s="90">
        <f>IF(ISNA(VLOOKUP($B407,'[2]1516 Exp_Rev Access'!$F$7:$FS$310,93,FALSE)),"",VLOOKUP($B407,'[2]1516 Exp_Rev Access'!$F$7:$FS$310,93,FALSE))</f>
        <v>0</v>
      </c>
      <c r="DK407" s="90">
        <f>IF(ISNA(VLOOKUP($B407,'[2]1516 Exp_Rev Access'!$F$7:$FS$310,94,FALSE)),"",VLOOKUP($B407,'[2]1516 Exp_Rev Access'!$F$7:$FS$310,94,FALSE))</f>
        <v>0</v>
      </c>
      <c r="DL407" s="90">
        <f>IF(ISNA(VLOOKUP($B407,'[2]1516 Exp_Rev Access'!$F$7:$FS$310,95,FALSE)),"",VLOOKUP($B407,'[2]1516 Exp_Rev Access'!$F$7:$FS$310,95,FALSE))</f>
        <v>0</v>
      </c>
      <c r="DM407" s="90">
        <f>IF(ISNA(VLOOKUP($B407,'[2]1516 Exp_Rev Access'!$F$7:$FS$310,96,FALSE)),"",VLOOKUP($B407,'[2]1516 Exp_Rev Access'!$F$7:$FS$310,96,FALSE))</f>
        <v>0</v>
      </c>
      <c r="DN407" s="90">
        <f>IF(ISNA(VLOOKUP($B407,'[2]1516 Exp_Rev Access'!$F$7:$FS$310,97,FALSE)),"",VLOOKUP($B407,'[2]1516 Exp_Rev Access'!$F$7:$FS$310,97,FALSE))</f>
        <v>0</v>
      </c>
      <c r="DO407" s="90">
        <f>IF(ISNA(VLOOKUP($B407,'[2]1516 Exp_Rev Access'!$F$7:$FS$310,98,FALSE)),"",VLOOKUP($B407,'[2]1516 Exp_Rev Access'!$F$7:$FS$310,98,FALSE))</f>
        <v>0</v>
      </c>
      <c r="DP407" s="90">
        <f>IF(ISNA(VLOOKUP($B407,'[2]1516 Exp_Rev Access'!$F$7:$FS$310,99,FALSE)),"",VLOOKUP($B407,'[2]1516 Exp_Rev Access'!$F$7:$FS$310,99,FALSE))</f>
        <v>0</v>
      </c>
      <c r="DQ407" s="90">
        <f>IF(ISNA(VLOOKUP($B407,'[2]1516 Exp_Rev Access'!$F$7:$FS$310,100,FALSE)),"",VLOOKUP($B407,'[2]1516 Exp_Rev Access'!$F$7:$FS$310,100,FALSE))</f>
        <v>0</v>
      </c>
      <c r="DR407" s="90">
        <f>IF(ISNA(VLOOKUP($B407,'[2]1516 Exp_Rev Access'!$F$7:$FS$310,101,FALSE)),"",VLOOKUP($B407,'[2]1516 Exp_Rev Access'!$F$7:$FS$310,101,FALSE))</f>
        <v>0</v>
      </c>
      <c r="DS407" s="90">
        <f>IF(ISNA(VLOOKUP($B407,'[2]1516 Exp_Rev Access'!$F$7:$FS$310,102,FALSE)),"",VLOOKUP($B407,'[2]1516 Exp_Rev Access'!$F$7:$FS$310,102,FALSE))</f>
        <v>0</v>
      </c>
      <c r="DT407" s="90">
        <f>IF(ISNA(VLOOKUP($B407,'[2]1516 Exp_Rev Access'!$F$7:$FS$310,103,FALSE)),"",VLOOKUP($B407,'[2]1516 Exp_Rev Access'!$F$7:$FS$310,103,FALSE))</f>
        <v>0</v>
      </c>
      <c r="DU407" s="90">
        <f>IF(ISNA(VLOOKUP($B407,'[2]1516 Exp_Rev Access'!$F$7:$FS$310,104,FALSE)),"",VLOOKUP($B407,'[2]1516 Exp_Rev Access'!$F$7:$FS$310,104,FALSE))</f>
        <v>0</v>
      </c>
      <c r="DV407" s="90">
        <f>IF(ISNA(VLOOKUP($B407,'[2]1516 Exp_Rev Access'!$F$7:$FS$310,105,FALSE)),"",VLOOKUP($B407,'[2]1516 Exp_Rev Access'!$F$7:$FS$310,105,FALSE))</f>
        <v>0</v>
      </c>
      <c r="DW407" s="90">
        <f>IF(ISNA(VLOOKUP($B407,'[2]1516 Exp_Rev Access'!$F$7:$FS$310,106,FALSE)),"",VLOOKUP($B407,'[2]1516 Exp_Rev Access'!$F$7:$FS$310,106,FALSE))</f>
        <v>0</v>
      </c>
      <c r="DX407" s="90">
        <f>IF(ISNA(VLOOKUP($B407,'[2]1516 Exp_Rev Access'!$F$7:$FS$310,107,FALSE)),"",VLOOKUP($B407,'[2]1516 Exp_Rev Access'!$F$7:$FS$310,107,FALSE))</f>
        <v>0</v>
      </c>
      <c r="DY407" s="90">
        <f>IF(ISNA(VLOOKUP($B407,'[2]1516 Exp_Rev Access'!$F$7:$FS$310,108,FALSE)),"",VLOOKUP($B407,'[2]1516 Exp_Rev Access'!$F$7:$FS$310,108,FALSE))</f>
        <v>0</v>
      </c>
      <c r="DZ407" s="90">
        <f>IF(ISNA(VLOOKUP($B407,'[2]1516 Exp_Rev Access'!$F$7:$FS$310,109,FALSE)),"",VLOOKUP($B407,'[2]1516 Exp_Rev Access'!$F$7:$FS$310,109,FALSE))</f>
        <v>0</v>
      </c>
      <c r="EA407" s="90">
        <f>IF(ISNA(VLOOKUP($B407,'[2]1516 Exp_Rev Access'!$F$7:$FS$310,110,FALSE)),"",VLOOKUP($B407,'[2]1516 Exp_Rev Access'!$F$7:$FS$310,110,FALSE))</f>
        <v>0</v>
      </c>
      <c r="EB407" s="90">
        <f>IF(ISNA(VLOOKUP($B407,'[2]1516 Exp_Rev Access'!$F$7:$FS$310,111,FALSE)),"",VLOOKUP($B407,'[2]1516 Exp_Rev Access'!$F$7:$FS$310,111,FALSE))</f>
        <v>0</v>
      </c>
      <c r="EC407" s="90">
        <f>IF(ISNA(VLOOKUP($B407,'[2]1516 Exp_Rev Access'!$F$7:$FS$310,112,FALSE)),"",VLOOKUP($B407,'[2]1516 Exp_Rev Access'!$F$7:$FS$310,112,FALSE))</f>
        <v>0</v>
      </c>
      <c r="ED407" s="90">
        <f>IF(ISNA(VLOOKUP($B407,'[2]1516 Exp_Rev Access'!$F$7:$FS$310,113,FALSE)),"",VLOOKUP($B407,'[2]1516 Exp_Rev Access'!$F$7:$FS$310,113,FALSE))</f>
        <v>0</v>
      </c>
      <c r="EE407" s="90">
        <f>IF(ISNA(VLOOKUP($B407,'[2]1516 Exp_Rev Access'!$F$7:$FS$310,114,FALSE)),"",VLOOKUP($B407,'[2]1516 Exp_Rev Access'!$F$7:$FS$310,114,FALSE))</f>
        <v>0</v>
      </c>
      <c r="EF407" s="90">
        <f>IF(ISNA(VLOOKUP($B407,'[2]1516 Exp_Rev Access'!$F$7:$FS$310,115,FALSE)),"",VLOOKUP($B407,'[2]1516 Exp_Rev Access'!$F$7:$FS$310,115,FALSE))</f>
        <v>0</v>
      </c>
      <c r="EG407" s="90">
        <f>IF(ISNA(VLOOKUP($B407,'[2]1516 Exp_Rev Access'!$F$7:$FS$310,116,FALSE)),"",VLOOKUP($B407,'[2]1516 Exp_Rev Access'!$F$7:$FS$310,116,FALSE))</f>
        <v>0</v>
      </c>
      <c r="EH407" s="90">
        <f>IF(ISNA(VLOOKUP($B407,'[2]1516 Exp_Rev Access'!$F$7:$FS$310,117,FALSE)),"",VLOOKUP($B407,'[2]1516 Exp_Rev Access'!$F$7:$FS$310,117,FALSE))</f>
        <v>0</v>
      </c>
      <c r="EI407" s="90">
        <f>IF(ISNA(VLOOKUP($B407,'[2]1516 Exp_Rev Access'!$F$7:$FS$310,118,FALSE)),"",VLOOKUP($B407,'[2]1516 Exp_Rev Access'!$F$7:$FS$310,118,FALSE))</f>
        <v>0</v>
      </c>
      <c r="EJ407" s="90">
        <f>IF(ISNA(VLOOKUP($B407,'[2]1516 Exp_Rev Access'!$F$7:$FS$310,119,FALSE)),"",VLOOKUP($B407,'[2]1516 Exp_Rev Access'!$F$7:$FS$310,119,FALSE))</f>
        <v>0</v>
      </c>
      <c r="EK407" s="90">
        <f>IF(ISNA(VLOOKUP($B407,'[2]1516 Exp_Rev Access'!$F$7:$FS$310,120,FALSE)),"",VLOOKUP($B407,'[2]1516 Exp_Rev Access'!$F$7:$FS$310,120,FALSE))</f>
        <v>0</v>
      </c>
      <c r="EL407" s="90">
        <f>IF(ISNA(VLOOKUP($B407,'[2]1516 Exp_Rev Access'!$F$7:$FS$310,121,FALSE)),"",VLOOKUP($B407,'[2]1516 Exp_Rev Access'!$F$7:$FS$310,121,FALSE))</f>
        <v>0</v>
      </c>
      <c r="EM407" s="90">
        <f>IF(ISNA(VLOOKUP($B407,'[2]1516 Exp_Rev Access'!$F$7:$FS$310,122,FALSE)),"",VLOOKUP($B407,'[2]1516 Exp_Rev Access'!$F$7:$FS$310,122,FALSE))</f>
        <v>0</v>
      </c>
      <c r="EN407" s="90">
        <f>IF(ISNA(VLOOKUP($B407,'[2]1516 Exp_Rev Access'!$F$7:$FS$310,123,FALSE)),"",VLOOKUP($B407,'[2]1516 Exp_Rev Access'!$F$7:$FS$310,123,FALSE))</f>
        <v>0</v>
      </c>
      <c r="EO407" s="90">
        <f>IF(ISNA(VLOOKUP($B407,'[2]1516 Exp_Rev Access'!$F$7:$FS$310,124,FALSE)),"",VLOOKUP($B407,'[2]1516 Exp_Rev Access'!$F$7:$FS$310,124,FALSE))</f>
        <v>0</v>
      </c>
      <c r="EP407" s="90">
        <f>IF(ISNA(VLOOKUP($B407,'[2]1516 Exp_Rev Access'!$F$7:$FS$310,125,FALSE)),"",VLOOKUP($B407,'[2]1516 Exp_Rev Access'!$F$7:$FS$310,125,FALSE))</f>
        <v>0</v>
      </c>
      <c r="EQ407" s="90">
        <f>IF(ISNA(VLOOKUP($B407,'[2]1516 Exp_Rev Access'!$F$7:$FS$310,126,FALSE)),"",VLOOKUP($B407,'[2]1516 Exp_Rev Access'!$F$7:$FS$310,126,FALSE))</f>
        <v>0</v>
      </c>
      <c r="ER407" s="90">
        <f>IF(ISNA(VLOOKUP($B407,'[2]1516 Exp_Rev Access'!$F$7:$FS$310,127,FALSE)),"",VLOOKUP($B407,'[2]1516 Exp_Rev Access'!$F$7:$FS$310,127,FALSE))</f>
        <v>0</v>
      </c>
      <c r="ES407" s="90">
        <f>IF(ISNA(VLOOKUP($B407,'[2]1516 Exp_Rev Access'!$F$7:$FS$310,128,FALSE)),"",VLOOKUP($B407,'[2]1516 Exp_Rev Access'!$F$7:$FS$310,128,FALSE))</f>
        <v>0</v>
      </c>
      <c r="ET407" s="90">
        <f>IF(ISNA(VLOOKUP($B407,'[2]1516 Exp_Rev Access'!$F$7:$FS$310,129,FALSE)),"",VLOOKUP($B407,'[2]1516 Exp_Rev Access'!$F$7:$FS$310,129,FALSE))</f>
        <v>0</v>
      </c>
      <c r="EU407" s="90">
        <f>IF(ISNA(VLOOKUP($B407,'[2]1516 Exp_Rev Access'!$F$7:$FS$310,130,FALSE)),"",VLOOKUP($B407,'[2]1516 Exp_Rev Access'!$F$7:$FS$310,130,FALSE))</f>
        <v>0</v>
      </c>
      <c r="EV407" s="90">
        <f>IF(ISNA(VLOOKUP($B407,'[2]1516 Exp_Rev Access'!$F$7:$FS$310,131,FALSE)),"",VLOOKUP($B407,'[2]1516 Exp_Rev Access'!$F$7:$FS$310,131,FALSE))</f>
        <v>0</v>
      </c>
      <c r="EW407" s="90">
        <f>IF(ISNA(VLOOKUP($B407,'[2]1516 Exp_Rev Access'!$F$7:$FS$310,132,FALSE)),"",VLOOKUP($B407,'[2]1516 Exp_Rev Access'!$F$7:$FS$310,132,FALSE))</f>
        <v>0</v>
      </c>
      <c r="EX407" s="90">
        <f>IF(ISNA(VLOOKUP($B407,'[2]1516 Exp_Rev Access'!$F$7:$FS$310,133,FALSE)),"",VLOOKUP($B407,'[2]1516 Exp_Rev Access'!$F$7:$FS$310,133,FALSE))</f>
        <v>0</v>
      </c>
      <c r="EY407" s="90">
        <f>IF(ISNA(VLOOKUP($B407,'[2]1516 Exp_Rev Access'!$F$7:$FS$310,134,FALSE)),"",VLOOKUP($B407,'[2]1516 Exp_Rev Access'!$F$7:$FS$310,134,FALSE))</f>
        <v>0</v>
      </c>
      <c r="EZ407" s="90">
        <f>IF(ISNA(VLOOKUP($B407,'[2]1516 Exp_Rev Access'!$F$7:$FS$310,135,FALSE)),"",VLOOKUP($B407,'[2]1516 Exp_Rev Access'!$F$7:$FS$310,135,FALSE))</f>
        <v>0</v>
      </c>
      <c r="FA407" s="90">
        <f>IF(ISNA(VLOOKUP($B407,'[2]1516 Exp_Rev Access'!$F$7:$FS$310,136,FALSE)),"",VLOOKUP($B407,'[2]1516 Exp_Rev Access'!$F$7:$FS$310,136,FALSE))</f>
        <v>0</v>
      </c>
      <c r="FB407" s="90">
        <f>IF(ISNA(VLOOKUP($B407,'[2]1516 Exp_Rev Access'!$F$7:$FS$310,137,FALSE)),"",VLOOKUP($B407,'[2]1516 Exp_Rev Access'!$F$7:$FS$310,137,FALSE))</f>
        <v>0</v>
      </c>
      <c r="FC407" s="90">
        <f>IF(ISNA(VLOOKUP($B407,'[2]1516 Exp_Rev Access'!$F$7:$FS$310,138,FALSE)),"",VLOOKUP($B407,'[2]1516 Exp_Rev Access'!$F$7:$FS$310,138,FALSE))</f>
        <v>0</v>
      </c>
      <c r="FD407" s="90">
        <f>IF(ISNA(VLOOKUP($B407,'[2]1516 Exp_Rev Access'!$F$7:$FS$310,139,FALSE)),"",VLOOKUP($B407,'[2]1516 Exp_Rev Access'!$F$7:$FS$310,139,FALSE))</f>
        <v>0</v>
      </c>
      <c r="FE407" s="90">
        <f>IF(ISNA(VLOOKUP($B407,'[2]1516 Exp_Rev Access'!$F$7:$FS$310,140,FALSE)),"",VLOOKUP($B407,'[2]1516 Exp_Rev Access'!$F$7:$FS$310,140,FALSE))</f>
        <v>0</v>
      </c>
      <c r="FF407" s="90">
        <f>IF(ISNA(VLOOKUP($B407,'[2]1516 Exp_Rev Access'!$F$7:$FS$310,141,FALSE)),"",VLOOKUP($B407,'[2]1516 Exp_Rev Access'!$F$7:$FS$310,141,FALSE))</f>
        <v>0</v>
      </c>
      <c r="FG407" s="90">
        <f>IF(ISNA(VLOOKUP($B407,'[2]1516 Exp_Rev Access'!$F$7:$FS$310,142,FALSE)),"",VLOOKUP($B407,'[2]1516 Exp_Rev Access'!$F$7:$FS$310,142,FALSE))</f>
        <v>0</v>
      </c>
      <c r="FH407" s="90">
        <f>IF(ISNA(VLOOKUP($B407,'[2]1516 Exp_Rev Access'!$F$7:$FS$310,143,FALSE)),"",VLOOKUP($B407,'[2]1516 Exp_Rev Access'!$F$7:$FS$310,143,FALSE))</f>
        <v>0</v>
      </c>
      <c r="FI407" s="90">
        <f>IF(ISNA(VLOOKUP($B407,'[2]1516 Exp_Rev Access'!$F$7:$FS$310,144,FALSE)),"",VLOOKUP($B407,'[2]1516 Exp_Rev Access'!$F$7:$FS$310,144,FALSE))</f>
        <v>0</v>
      </c>
      <c r="FJ407" s="90">
        <f>IF(ISNA(VLOOKUP($B407,'[2]1516 Exp_Rev Access'!$F$7:$FS$310,145,FALSE)),"",VLOOKUP($B407,'[2]1516 Exp_Rev Access'!$F$7:$FS$310,145,FALSE))</f>
        <v>0</v>
      </c>
      <c r="FK407" s="90">
        <f>IF(ISNA(VLOOKUP($B407,'[2]1516 Exp_Rev Access'!$F$7:$FS$310,146,FALSE)),"",VLOOKUP($B407,'[2]1516 Exp_Rev Access'!$F$7:$FS$310,146,FALSE))</f>
        <v>0</v>
      </c>
      <c r="FL407" s="90">
        <f>IF(ISNA(VLOOKUP($B407,'[2]1516 Exp_Rev Access'!$F$7:$FS$310,1147,FALSE)),"",VLOOKUP($B407,'[2]1516 Exp_Rev Access'!$F$7:$FS$310,147,FALSE))</f>
        <v>0</v>
      </c>
      <c r="FM407" s="90">
        <f>IF(ISNA(VLOOKUP($B407,'[2]1516 Exp_Rev Access'!$F$7:$FS$310,148,FALSE)),"",VLOOKUP($B407,'[2]1516 Exp_Rev Access'!$F$7:$FS$310,148,FALSE))</f>
        <v>0</v>
      </c>
      <c r="FN407" s="90">
        <f>IF(ISNA(VLOOKUP($B407,'[2]1516 Exp_Rev Access'!$F$7:$FS$310,149,FALSE)),"",VLOOKUP($B407,'[2]1516 Exp_Rev Access'!$F$7:$FS$310,149,FALSE))</f>
        <v>0</v>
      </c>
      <c r="FO407" s="90">
        <f>IF(ISNA(VLOOKUP($B407,'[2]1516 Exp_Rev Access'!$F$7:$FS$310,150,FALSE)),"",VLOOKUP($B407,'[2]1516 Exp_Rev Access'!$F$7:$FS$310,150,FALSE))</f>
        <v>0</v>
      </c>
      <c r="FP407" s="90">
        <f>IF(ISNA(VLOOKUP($B407,'[2]1516 Exp_Rev Access'!$F$7:$FS$310,151,FALSE)),"",VLOOKUP($B407,'[2]1516 Exp_Rev Access'!$F$7:$FS$310,151,FALSE))</f>
        <v>0</v>
      </c>
      <c r="FQ407" s="90">
        <f>IF(ISNA(VLOOKUP($B407,'[2]1516 Exp_Rev Access'!$F$7:$FS$310,152,FALSE)),"",VLOOKUP($B407,'[2]1516 Exp_Rev Access'!$F$7:$FS$310,152,FALSE))</f>
        <v>0</v>
      </c>
      <c r="FR407" s="90">
        <f>IF(ISNA(VLOOKUP($B407,'[2]1516 Exp_Rev Access'!$F$7:$FS$310,153,FALSE)),"",VLOOKUP($B407,'[2]1516 Exp_Rev Access'!$F$7:$FS$310,153,FALSE))</f>
        <v>32580.73</v>
      </c>
      <c r="FS407" s="53">
        <f t="shared" si="997"/>
        <v>1035563.5</v>
      </c>
      <c r="FT407" s="92">
        <f t="shared" si="998"/>
        <v>7.0210713214314713E-2</v>
      </c>
      <c r="FU407" s="116">
        <f t="shared" si="999"/>
        <v>786.23919034856613</v>
      </c>
      <c r="FV407" s="90">
        <f>IF(ISNA(VLOOKUP($B407,'[2]1516 Exp_Rev Access'!$F$7:$FS$310,154,FALSE)),"",VLOOKUP($B407,'[2]1516 Exp_Rev Access'!$F$7:$FS$310,154,FALSE))</f>
        <v>0</v>
      </c>
      <c r="FW407" s="90">
        <f>IF(ISNA(VLOOKUP($B407,'[2]1516 Exp_Rev Access'!$F$7:$FS$310,155,FALSE)),"",VLOOKUP($B407,'[2]1516 Exp_Rev Access'!$F$7:$FS$310,155,FALSE))</f>
        <v>0</v>
      </c>
      <c r="FX407" s="90">
        <f>IF(ISNA(VLOOKUP($B407,'[2]1516 Exp_Rev Access'!$F$7:$FS$310,156,FALSE)),"",VLOOKUP($B407,'[2]1516 Exp_Rev Access'!$F$7:$FS$310,156,FALSE))</f>
        <v>0</v>
      </c>
      <c r="FY407" s="90">
        <f>IF(ISNA(VLOOKUP($B407,'[2]1516 Exp_Rev Access'!$F$7:$FS$310,157,FALSE)),"",VLOOKUP($B407,'[2]1516 Exp_Rev Access'!$F$7:$FS$310,157,FALSE))</f>
        <v>0</v>
      </c>
      <c r="FZ407" s="90">
        <f>IF(ISNA(VLOOKUP($B407,'[2]1516 Exp_Rev Access'!$F$7:$FS$310,158,FALSE)),"",VLOOKUP($B407,'[2]1516 Exp_Rev Access'!$F$7:$FS$310,158,FALSE))</f>
        <v>0</v>
      </c>
      <c r="GA407" s="90">
        <f>IF(ISNA(VLOOKUP($B407,'[2]1516 Exp_Rev Access'!$F$7:$FS$310,159,FALSE)),"",VLOOKUP($B407,'[2]1516 Exp_Rev Access'!$F$7:$FS$310,159,FALSE))</f>
        <v>0</v>
      </c>
      <c r="GB407" s="90">
        <f>IF(ISNA(VLOOKUP($B407,'[2]1516 Exp_Rev Access'!$F$7:$FS$310,160,FALSE)),"",VLOOKUP($B407,'[2]1516 Exp_Rev Access'!$F$7:$FS$310,160,FALSE))</f>
        <v>0</v>
      </c>
      <c r="GC407" s="90">
        <f>IF(ISNA(VLOOKUP($B407,'[2]1516 Exp_Rev Access'!$F$7:$FS$310,161,FALSE)),"",VLOOKUP($B407,'[2]1516 Exp_Rev Access'!$F$7:$FS$310,161,FALSE))</f>
        <v>0</v>
      </c>
      <c r="GD407" s="90">
        <f>IF(ISNA(VLOOKUP($B407,'[2]1516 Exp_Rev Access'!$F$7:$FS$310,162,FALSE)),"",VLOOKUP($B407,'[2]1516 Exp_Rev Access'!$F$7:$FS$310,162,FALSE))</f>
        <v>0</v>
      </c>
      <c r="GE407" s="90">
        <f>IF(ISNA(VLOOKUP($B407,'[2]1516 Exp_Rev Access'!$F$7:$FS$310,163,FALSE)),"",VLOOKUP($B407,'[2]1516 Exp_Rev Access'!$F$7:$FS$310,163,FALSE))</f>
        <v>0</v>
      </c>
      <c r="GF407" s="90">
        <f>IF(ISNA(VLOOKUP($B407,'[2]1516 Exp_Rev Access'!$F$7:$FS$310,164,FALSE)),"",VLOOKUP($B407,'[2]1516 Exp_Rev Access'!$F$7:$FS$310,164,FALSE))</f>
        <v>0</v>
      </c>
      <c r="GG407" s="90">
        <f>IF(ISNA(VLOOKUP($B407,'[2]1516 Exp_Rev Access'!$F$7:$FS$310,165,FALSE)),"",VLOOKUP($B407,'[2]1516 Exp_Rev Access'!$F$7:$FS$310,165,FALSE))</f>
        <v>0</v>
      </c>
      <c r="GH407" s="90">
        <f>IF(ISNA(VLOOKUP($B407,'[2]1516 Exp_Rev Access'!$F$7:$FS$310,166,FALSE)),"",VLOOKUP($B407,'[2]1516 Exp_Rev Access'!$F$7:$FS$310,166,FALSE))</f>
        <v>0</v>
      </c>
      <c r="GI407" s="90">
        <f>IF(ISNA(VLOOKUP($B407,'[2]1516 Exp_Rev Access'!$F$7:$FS$310,167,FALSE)),"",VLOOKUP($B407,'[2]1516 Exp_Rev Access'!$F$7:$FS$310,167,FALSE))</f>
        <v>0</v>
      </c>
      <c r="GJ407" s="90">
        <f>IF(ISNA(VLOOKUP($B407,'[2]1516 Exp_Rev Access'!$F$7:$FS$310,168,FALSE)),"",VLOOKUP($B407,'[2]1516 Exp_Rev Access'!$F$7:$FS$310,168,FALSE))</f>
        <v>0</v>
      </c>
      <c r="GK407" s="90">
        <f>IF(ISNA(VLOOKUP($B407,'[2]1516 Exp_Rev Access'!$F$7:$FS$310,169,FALSE)),"",VLOOKUP($B407,'[2]1516 Exp_Rev Access'!$F$7:$FS$310,169,FALSE))</f>
        <v>6249.32</v>
      </c>
      <c r="GL407" s="90">
        <f>IF(ISNA(VLOOKUP($B407,'[2]1516 Exp_Rev Access'!$F$7:$FS$310,170,FALSE)),"",VLOOKUP($B407,'[2]1516 Exp_Rev Access'!$F$7:$FS$310,170,FALSE))</f>
        <v>0</v>
      </c>
      <c r="GM407" s="90">
        <f>IF(ISNA(VLOOKUP($B407,'[2]1516 Exp_Rev Access'!$F$7:$FT$310,171,FALSE)),"",VLOOKUP($B407,'[2]1516 Exp_Rev Access'!$F$7:$FT$310,171,FALSE))</f>
        <v>0</v>
      </c>
      <c r="GN407" s="90">
        <f>IF(ISNA(VLOOKUP($B407,'[2]1516 Exp_Rev Access'!$F$7:$FU$310,172,FALSE)),"",VLOOKUP($B407,'[2]1516 Exp_Rev Access'!$F$7:$FU$310,172,FALSE))</f>
        <v>0</v>
      </c>
      <c r="GO407" s="90">
        <f>IF(ISNA(VLOOKUP($B407,'[2]1516 Exp_Rev Access'!$F$7:$FV$310,173,FALSE)),"",VLOOKUP($B407,'[2]1516 Exp_Rev Access'!$F$7:$FV$310,173,FALSE))</f>
        <v>0</v>
      </c>
      <c r="GP407" s="90">
        <f>IF(ISNA(VLOOKUP($B407,'[2]1516 Exp_Rev Access'!$F$7:$GA$310,174,FALSE)),"",VLOOKUP($B407,'[2]1516 Exp_Rev Access'!$F$7:$GA$310,174,FALSE))</f>
        <v>0</v>
      </c>
      <c r="GQ407" s="90">
        <f>IF(ISNA(VLOOKUP($B407,'[2]1516 Exp_Rev Access'!$F$7:$GA$310,175,FALSE)),"",VLOOKUP($B407,'[2]1516 Exp_Rev Access'!$F$7:$GA$310,175,FALSE))</f>
        <v>1620</v>
      </c>
      <c r="GR407" s="90">
        <f>IF(ISNA(VLOOKUP($B407,'[2]1516 Exp_Rev Access'!$F$7:$GA$310,176,FALSE)),"",VLOOKUP($B407,'[2]1516 Exp_Rev Access'!$F$7:$GA$310,176,FALSE))</f>
        <v>0</v>
      </c>
      <c r="GS407" s="90">
        <f>IF(ISNA(VLOOKUP($B407,'[2]1516 Exp_Rev Access'!$F$7:$GA$310,177,FALSE)),"",VLOOKUP($B407,'[2]1516 Exp_Rev Access'!$F$7:$GA$310,177,FALSE))</f>
        <v>0</v>
      </c>
      <c r="GT407" s="90">
        <f>IF(ISNA(VLOOKUP($B407,'[2]1516 Exp_Rev Access'!$F$7:$GA$310,178,FALSE)),"",VLOOKUP($B407,'[2]1516 Exp_Rev Access'!$F$7:$GA$310,178,FALSE))</f>
        <v>0</v>
      </c>
      <c r="GU407" s="53">
        <f t="shared" si="1000"/>
        <v>7869.32</v>
      </c>
      <c r="GV407" s="92">
        <f t="shared" ref="GV407:GV420" si="1002">GU407/E407</f>
        <v>5.3353615660620623E-4</v>
      </c>
      <c r="GW407" s="114">
        <f t="shared" si="1001"/>
        <v>5.9746870041226616</v>
      </c>
    </row>
    <row r="408" spans="1:222" x14ac:dyDescent="0.2">
      <c r="B408" s="87" t="s">
        <v>784</v>
      </c>
      <c r="C408" s="87" t="s">
        <v>785</v>
      </c>
      <c r="D408" s="88">
        <f>IF(ISNA(VLOOKUP($B408,'[2]1516 enrollment_Rev_Exp by size'!$A$6:$C$325,3,FALSE)),"",VLOOKUP($B408,'[2]1516 enrollment_Rev_Exp by size'!$A$6:$C$325,3,FALSE))</f>
        <v>16493.869999999995</v>
      </c>
      <c r="E408" s="89">
        <v>192490921.13999999</v>
      </c>
      <c r="F408" s="67">
        <f t="shared" si="980"/>
        <v>192490921.14000002</v>
      </c>
      <c r="G408" s="67">
        <f t="shared" si="981"/>
        <v>0</v>
      </c>
      <c r="H408" s="90">
        <f>IF(ISNA(VLOOKUP($B408,'[2]1516 Exp_Rev Access'!$F$7:$FS$310,2,FALSE)),"",VLOOKUP($B408,'[2]1516 Exp_Rev Access'!$F$7:$FS$310,2,FALSE))</f>
        <v>13949355.42</v>
      </c>
      <c r="I408" s="90">
        <f>IF(ISNA(VLOOKUP($B408,'[2]1516 Exp_Rev Access'!$F$7:$FS$310,3,FALSE)),"",VLOOKUP($B408,'[2]1516 Exp_Rev Access'!$F$7:$FS$310,3,FALSE))</f>
        <v>2928.02</v>
      </c>
      <c r="J408" s="90">
        <f>IF(ISNA(VLOOKUP($B408,'[2]1516 Exp_Rev Access'!$F$7:$FS$310,4,FALSE)),"",VLOOKUP($B408,'[2]1516 Exp_Rev Access'!$F$7:$FS$310,4,FALSE))</f>
        <v>0</v>
      </c>
      <c r="K408" s="90">
        <f>IF(ISNA(VLOOKUP($B408,'[2]1516 Exp_Rev Access'!$F$7:$FS$310,5,FALSE)),"-",VLOOKUP($B408,'[2]1516 Exp_Rev Access'!$F$7:$FS$310,5,FALSE))</f>
        <v>0</v>
      </c>
      <c r="L408" s="90">
        <f>IF(ISNA(VLOOKUP($B408,'[2]1516 Exp_Rev Access'!$F$7:$FS$310,6,FALSE)),"",VLOOKUP($B408,'[2]1516 Exp_Rev Access'!$F$7:$FS$310,6,FALSE))</f>
        <v>0</v>
      </c>
      <c r="M408" s="90">
        <f>IF(ISNA(VLOOKUP($B408,'[2]1516 Exp_Rev Access'!$F$7:$FS$310,7,FALSE)),"",VLOOKUP($B408,'[2]1516 Exp_Rev Access'!$F$7:$FS$310,7,FALSE))</f>
        <v>0</v>
      </c>
      <c r="N408" s="53">
        <f t="shared" si="982"/>
        <v>13952283.439999999</v>
      </c>
      <c r="O408" s="91">
        <f t="shared" si="983"/>
        <v>7.2482812993826376E-2</v>
      </c>
      <c r="P408" s="53">
        <f t="shared" si="984"/>
        <v>845.90720310030349</v>
      </c>
      <c r="Q408" s="90">
        <f>IF(ISNA(VLOOKUP($B408,'[2]1516 Exp_Rev Access'!$F$7:$FS$310,8,FALSE)),"",VLOOKUP($B408,'[2]1516 Exp_Rev Access'!$F$7:$FS$310,8,FALSE))</f>
        <v>141357.89000000001</v>
      </c>
      <c r="R408" s="90">
        <f>IF(ISNA(VLOOKUP($B408,'[2]1516 Exp_Rev Access'!$F$7:$FS$310,9,FALSE)),"",VLOOKUP($B408,'[2]1516 Exp_Rev Access'!$F$7:$FS$310,9,FALSE))</f>
        <v>0</v>
      </c>
      <c r="S408" s="90">
        <f>IF(ISNA(VLOOKUP($B408,'[2]1516 Exp_Rev Access'!$F$7:$FS$310,10,FALSE)),"",VLOOKUP($B408,'[2]1516 Exp_Rev Access'!$F$7:$FS$310,10,FALSE))</f>
        <v>0</v>
      </c>
      <c r="T408" s="90">
        <f>IF(ISNA(VLOOKUP($B408,'[2]1516 Exp_Rev Access'!$F$7:$FS$310,11,FALSE)),"",VLOOKUP($B408,'[2]1516 Exp_Rev Access'!$F$7:$FS$310,11,FALSE))</f>
        <v>0</v>
      </c>
      <c r="U408" s="90">
        <f>IF(ISNA(VLOOKUP($B408,'[2]1516 Exp_Rev Access'!$F$7:$FS$310,12,FALSE)),"",VLOOKUP($B408,'[2]1516 Exp_Rev Access'!$F$7:$FS$310,12,FALSE))</f>
        <v>0</v>
      </c>
      <c r="V408" s="90">
        <f>IF(ISNA(VLOOKUP($B408,'[2]1516 Exp_Rev Access'!$F$7:$FS$310,13,FALSE)),"",VLOOKUP($B408,'[2]1516 Exp_Rev Access'!$F$7:$FS$310,13,FALSE))</f>
        <v>0</v>
      </c>
      <c r="W408" s="90">
        <f>IF(ISNA(VLOOKUP($B408,'[2]1516 Exp_Rev Access'!$F$7:$FS$310,14,FALSE)),"",VLOOKUP($B408,'[2]1516 Exp_Rev Access'!$F$7:$FS$310,14,FALSE))</f>
        <v>0</v>
      </c>
      <c r="X408" s="90">
        <f>IF(ISNA(VLOOKUP($B408,'[2]1516 Exp_Rev Access'!$F$7:$FS$310,15,FALSE)),"",VLOOKUP($B408,'[2]1516 Exp_Rev Access'!$F$7:$FS$310,15,FALSE))</f>
        <v>2804</v>
      </c>
      <c r="Y408" s="90">
        <f>IF(ISNA(VLOOKUP($B408,'[2]1516 Exp_Rev Access'!$F$7:$FS$310,16,FALSE)),"",VLOOKUP($B408,'[2]1516 Exp_Rev Access'!$F$7:$FS$310,16,FALSE))</f>
        <v>26345.42</v>
      </c>
      <c r="Z408" s="90">
        <f>IF(ISNA(VLOOKUP($B408,'[2]1516 Exp_Rev Access'!$F$7:$FS$310,17,FALSE)),"",VLOOKUP($B408,'[2]1516 Exp_Rev Access'!$F$7:$FS$310,17,FALSE))</f>
        <v>0</v>
      </c>
      <c r="AA408" s="90">
        <f>IF(ISNA(VLOOKUP($B408,'[2]1516 Exp_Rev Access'!$F$7:$FS$310,18,FALSE)),"",VLOOKUP($B408,'[2]1516 Exp_Rev Access'!$F$7:$FS$310,18,FALSE))</f>
        <v>0</v>
      </c>
      <c r="AB408" s="90">
        <f>IF(ISNA(VLOOKUP($B408,'[2]1516 Exp_Rev Access'!$F$7:$FS$310,19,FALSE)),"",VLOOKUP($B408,'[2]1516 Exp_Rev Access'!$F$7:$FS$310,19,FALSE))</f>
        <v>0</v>
      </c>
      <c r="AC408" s="90">
        <f>IF(ISNA(VLOOKUP($B408,'[2]1516 Exp_Rev Access'!$F$7:$FS$310,20,FALSE)),"",VLOOKUP($B408,'[2]1516 Exp_Rev Access'!$F$7:$FS$310,20,FALSE))</f>
        <v>0</v>
      </c>
      <c r="AD408" s="90">
        <f>IF(ISNA(VLOOKUP($B408,'[2]1516 Exp_Rev Access'!$F$7:$FS$310,21,FALSE)),"",VLOOKUP($B408,'[2]1516 Exp_Rev Access'!$F$7:$FS$310,21,FALSE))</f>
        <v>86244.81</v>
      </c>
      <c r="AE408" s="90">
        <f>IF(ISNA(VLOOKUP($B408,'[2]1516 Exp_Rev Access'!$F$7:$FS$310,22,FALSE)),"",VLOOKUP($B408,'[2]1516 Exp_Rev Access'!$F$7:$FS$310,22,FALSE))</f>
        <v>156924.68</v>
      </c>
      <c r="AF408" s="90">
        <f>IF(ISNA(VLOOKUP($B408,'[2]1516 Exp_Rev Access'!$F$7:$FS$310,23,FALSE)),"",VLOOKUP($B408,'[2]1516 Exp_Rev Access'!$F$7:$FS$310,23,FALSE))</f>
        <v>0</v>
      </c>
      <c r="AG408" s="90">
        <f>IF(ISNA(VLOOKUP($B408,'[2]1516 Exp_Rev Access'!$F$7:$FS$310,24,FALSE)),"",VLOOKUP($B408,'[2]1516 Exp_Rev Access'!$F$7:$FS$310,24,FALSE))</f>
        <v>118942.33</v>
      </c>
      <c r="AH408" s="90">
        <f>IF(ISNA(VLOOKUP($B408,'[2]1516 Exp_Rev Access'!$F$7:$FS$310,25,FALSE)),"",VLOOKUP($B408,'[2]1516 Exp_Rev Access'!$F$7:$FS$310,25,FALSE))</f>
        <v>37266.78</v>
      </c>
      <c r="AI408" s="90">
        <f>IF(ISNA(VLOOKUP($B408,'[2]1516 Exp_Rev Access'!$F$7:$FS$310,26,FALSE)),"",VLOOKUP($B408,'[2]1516 Exp_Rev Access'!$F$7:$FS$310,26,FALSE))</f>
        <v>15797.27</v>
      </c>
      <c r="AJ408" s="90">
        <f>IF(ISNA(VLOOKUP($B408,'[2]1516 Exp_Rev Access'!$F$7:$FS$310,27,FALSE)),"",VLOOKUP($B408,'[2]1516 Exp_Rev Access'!$F$7:$FS$310,27,FALSE))</f>
        <v>15539.44</v>
      </c>
      <c r="AK408" s="90">
        <f>IF(ISNA(VLOOKUP($B408,'[2]1516 Exp_Rev Access'!$F$7:$FS$310,28,FALSE)),"",VLOOKUP($B408,'[2]1516 Exp_Rev Access'!$F$7:$FS$310,28,FALSE))</f>
        <v>391028.22</v>
      </c>
      <c r="AL408" s="90">
        <f>IF(ISNA(VLOOKUP($B408,'[2]1516 Exp_Rev Access'!$F$7:$FS$310,29,FALSE)),"",VLOOKUP($B408,'[2]1516 Exp_Rev Access'!$F$7:$FS$310,29,FALSE))</f>
        <v>165719.01999999999</v>
      </c>
      <c r="AM408" s="53">
        <f t="shared" si="985"/>
        <v>1157969.8599999999</v>
      </c>
      <c r="AN408" s="92">
        <f t="shared" si="986"/>
        <v>6.015711562613389E-3</v>
      </c>
      <c r="AO408" s="68">
        <f t="shared" si="987"/>
        <v>70.206074135421233</v>
      </c>
      <c r="AP408" s="90">
        <f>IF(ISNA(VLOOKUP($B408,'[2]1516 Exp_Rev Access'!$F$7:$FS$310,30,FALSE)),"",VLOOKUP($B408,'[2]1516 Exp_Rev Access'!$F$7:$FS$310,30,FALSE))</f>
        <v>99676897.799999997</v>
      </c>
      <c r="AQ408" s="90">
        <f>IF(ISNA(VLOOKUP($B408,'[2]1516 Exp_Rev Access'!$F$7:$FS$310,31,FALSE)),"",VLOOKUP($B408,'[2]1516 Exp_Rev Access'!$F$7:$FS$310,31,FALSE))</f>
        <v>3135464.43</v>
      </c>
      <c r="AR408" s="90">
        <f>IF(ISNA(VLOOKUP($B408,'[2]1516 Exp_Rev Access'!$F$7:$FS$310,32,FALSE)),"",VLOOKUP($B408,'[2]1516 Exp_Rev Access'!$F$7:$FS$310,32,FALSE))</f>
        <v>16852598.079999998</v>
      </c>
      <c r="AS408" s="90">
        <f>IF(ISNA(VLOOKUP($B408,'[2]1516 Exp_Rev Access'!$F$7:$FS$310,33,FALSE)),"",VLOOKUP($B408,'[2]1516 Exp_Rev Access'!$F$7:$FS$310,33,FALSE))</f>
        <v>0</v>
      </c>
      <c r="AT408" s="90">
        <f>IF(ISNA(VLOOKUP($B408,'[2]1516 Exp_Rev Access'!$F$7:$FS$310,34,FALSE)),"",VLOOKUP($B408,'[2]1516 Exp_Rev Access'!$F$7:$FS$310,34,FALSE))</f>
        <v>0</v>
      </c>
      <c r="AU408" s="53">
        <f t="shared" si="988"/>
        <v>119664960.31</v>
      </c>
      <c r="AV408" s="93">
        <f t="shared" si="989"/>
        <v>0.62166547700692254</v>
      </c>
      <c r="AW408" s="53">
        <f t="shared" si="990"/>
        <v>7255.1172229440417</v>
      </c>
      <c r="AX408" s="90">
        <f>IF(ISNA(VLOOKUP($B408,'[2]1516 Exp_Rev Access'!$F$7:$FS$310,35,FALSE)),"",VLOOKUP($B408,'[2]1516 Exp_Rev Access'!$F$7:$FS$310,35,FALSE))</f>
        <v>0</v>
      </c>
      <c r="AY408" s="90">
        <f>IF(ISNA(VLOOKUP($B408,'[2]1516 Exp_Rev Access'!$F$7:$FS$310,36,FALSE)),"",VLOOKUP($B408,'[2]1516 Exp_Rev Access'!$F$7:$FS$310,36,FALSE))</f>
        <v>12072510.01</v>
      </c>
      <c r="AZ408" s="90">
        <f>IF(ISNA(VLOOKUP($B408,'[2]1516 Exp_Rev Access'!$F$7:$FS$310,37,FALSE)),"",VLOOKUP($B408,'[2]1516 Exp_Rev Access'!$F$7:$FS$310,37,FALSE))</f>
        <v>941198.6</v>
      </c>
      <c r="BA408" s="90">
        <f>IF(ISNA(VLOOKUP($B408,'[2]1516 Exp_Rev Access'!$F$7:$FS$310,38,FALSE)),"",VLOOKUP($B408,'[2]1516 Exp_Rev Access'!$F$7:$FS$310,38,FALSE))</f>
        <v>0</v>
      </c>
      <c r="BB408" s="90">
        <f>IF(ISNA(VLOOKUP($B408,'[2]1516 Exp_Rev Access'!$F$7:$FS$310,39,FALSE)),"",VLOOKUP($B408,'[2]1516 Exp_Rev Access'!$F$7:$FS$310,39,FALSE))</f>
        <v>0</v>
      </c>
      <c r="BC408" s="90">
        <f>IF(ISNA(VLOOKUP($B408,'[2]1516 Exp_Rev Access'!$F$7:$FS$310,40,FALSE)),"",VLOOKUP($B408,'[2]1516 Exp_Rev Access'!$F$7:$FS$310,40,FALSE))</f>
        <v>6288643.2999999998</v>
      </c>
      <c r="BD408" s="90">
        <f>IF(ISNA(VLOOKUP($B408,'[2]1516 Exp_Rev Access'!$F$7:$FS$310,41,FALSE)),"",VLOOKUP($B408,'[2]1516 Exp_Rev Access'!$F$7:$FS$310,41,FALSE))</f>
        <v>415064.47</v>
      </c>
      <c r="BE408" s="90">
        <f>IF(ISNA(VLOOKUP($B408,'[2]1516 Exp_Rev Access'!$F$7:$FS$310,42,FALSE)),"",VLOOKUP($B408,'[2]1516 Exp_Rev Access'!$F$7:$FS$310,42,FALSE))</f>
        <v>2559278.96</v>
      </c>
      <c r="BF408" s="90">
        <f>IF(ISNA(VLOOKUP($B408,'[2]1516 Exp_Rev Access'!$F$7:$FS$310,43,FALSE)),"",VLOOKUP($B408,'[2]1516 Exp_Rev Access'!$F$7:$FS$310,43,FALSE))</f>
        <v>9488.27</v>
      </c>
      <c r="BG408" s="90">
        <f>IF(ISNA(VLOOKUP($B408,'[2]1516 Exp_Rev Access'!$F$7:$FS$310,44,FALSE)),"",VLOOKUP($B408,'[2]1516 Exp_Rev Access'!$F$7:$FS$310,44,FALSE))</f>
        <v>5640055.7000000002</v>
      </c>
      <c r="BH408" s="90">
        <f>IF(ISNA(VLOOKUP($B408,'[2]1516 Exp_Rev Access'!$F$7:$FS$310,45,FALSE)),"",VLOOKUP($B408,'[2]1516 Exp_Rev Access'!$F$7:$FS$310,45,FALSE))</f>
        <v>161321.25</v>
      </c>
      <c r="BI408" s="90">
        <f>IF(ISNA(VLOOKUP($B408,'[2]1516 Exp_Rev Access'!$F$7:$FS$310,46,FALSE)),"",VLOOKUP($B408,'[2]1516 Exp_Rev Access'!$F$7:$FS$310,46,FALSE))</f>
        <v>0</v>
      </c>
      <c r="BJ408" s="90">
        <f>IF(ISNA(VLOOKUP($B408,'[2]1516 Exp_Rev Access'!$F$7:$FS$310,47,FALSE)),"",VLOOKUP($B408,'[2]1516 Exp_Rev Access'!$F$7:$FS$310,47,FALSE))</f>
        <v>142283.39000000001</v>
      </c>
      <c r="BK408" s="90">
        <f>IF(ISNA(VLOOKUP($B408,'[2]1516 Exp_Rev Access'!$F$7:$FS$310,48,FALSE)),"",VLOOKUP($B408,'[2]1516 Exp_Rev Access'!$F$7:$FS$310,48,FALSE))</f>
        <v>2861525.47</v>
      </c>
      <c r="BL408" s="90">
        <f>IF(ISNA(VLOOKUP($B408,'[2]1516 Exp_Rev Access'!$F$7:$FS$310,49,FALSE)),"",VLOOKUP($B408,'[2]1516 Exp_Rev Access'!$F$7:$FS$310,49,FALSE))</f>
        <v>389580</v>
      </c>
      <c r="BM408" s="90">
        <f>IF(ISNA(VLOOKUP($B408,'[2]1516 Exp_Rev Access'!$F$7:$FS$310,50,FALSE)),"",VLOOKUP($B408,'[2]1516 Exp_Rev Access'!$F$7:$FS$310,50,FALSE))</f>
        <v>0</v>
      </c>
      <c r="BN408" s="90">
        <f>IF(ISNA(VLOOKUP($B408,'[2]1516 Exp_Rev Access'!$F$7:$FS$310,51,FALSE)),"",VLOOKUP($B408,'[2]1516 Exp_Rev Access'!$F$7:$FS$310,51,FALSE))</f>
        <v>0</v>
      </c>
      <c r="BO408" s="90">
        <f>IF(ISNA(VLOOKUP($B408,'[2]1516 Exp_Rev Access'!$F$7:$FS$310,52,FALSE)),"",VLOOKUP($B408,'[2]1516 Exp_Rev Access'!$F$7:$FS$310,52,FALSE))</f>
        <v>0</v>
      </c>
      <c r="BP408" s="90">
        <f>IF(ISNA(VLOOKUP($B408,'[2]1516 Exp_Rev Access'!$F$7:$FS$310,53,FALSE)),"",VLOOKUP($B408,'[2]1516 Exp_Rev Access'!$F$7:$FS$310,53,FALSE))</f>
        <v>0</v>
      </c>
      <c r="BQ408" s="90">
        <f>IF(ISNA(VLOOKUP($B408,'[2]1516 Exp_Rev Access'!$F$7:$FS$310,54,FALSE)),"",VLOOKUP($B408,'[2]1516 Exp_Rev Access'!$F$7:$FS$310,54,FALSE))</f>
        <v>0</v>
      </c>
      <c r="BR408" s="90">
        <f>IF(ISNA(VLOOKUP($B408,'[2]1516 Exp_Rev Access'!$F$7:$FS$310,55,FALSE)),"",VLOOKUP($B408,'[2]1516 Exp_Rev Access'!$F$7:$FS$310,55,FALSE))</f>
        <v>0</v>
      </c>
      <c r="BS408" s="90">
        <f>IF(ISNA(VLOOKUP($B408,'[2]1516 Exp_Rev Access'!$F$7:$FS$310,56,FALSE)),"",VLOOKUP($B408,'[2]1516 Exp_Rev Access'!$F$7:$FS$310,56,FALSE))</f>
        <v>124365.17</v>
      </c>
      <c r="BT408" s="90">
        <f>IF(ISNA(VLOOKUP($B408,'[2]1516 Exp_Rev Access'!$F$7:$FS$310,57,FALSE)),"",VLOOKUP($B408,'[2]1516 Exp_Rev Access'!$F$7:$FS$310,57,FALSE))</f>
        <v>0</v>
      </c>
      <c r="BU408" s="90">
        <f>IF(ISNA(VLOOKUP($B408,'[2]1516 Exp_Rev Access'!$F$7:$FS$310,58,FALSE)),"",VLOOKUP($B408,'[2]1516 Exp_Rev Access'!$F$7:$FS$310,58,FALSE))</f>
        <v>0</v>
      </c>
      <c r="BV408" s="53">
        <f t="shared" si="991"/>
        <v>31605314.59</v>
      </c>
      <c r="BW408" s="92">
        <f t="shared" si="992"/>
        <v>0.16419119615004199</v>
      </c>
      <c r="BX408" s="68">
        <f t="shared" si="993"/>
        <v>1916.1855034628022</v>
      </c>
      <c r="BY408" s="90">
        <f>IF(ISNA(VLOOKUP($B408,'[2]1516 Exp_Rev Access'!$F$7:$FS$310,59,FALSE)),"",VLOOKUP($B408,'[2]1516 Exp_Rev Access'!$F$7:$FS$310,59,FALSE))</f>
        <v>0</v>
      </c>
      <c r="BZ408" s="90">
        <f>IF(ISNA(VLOOKUP($B408,'[2]1516 Exp_Rev Access'!$F$7:$FS$310,60,FALSE)),"",VLOOKUP($B408,'[2]1516 Exp_Rev Access'!$F$7:$FS$310,60,FALSE))</f>
        <v>0</v>
      </c>
      <c r="CA408" s="90">
        <f>IF(ISNA(VLOOKUP($B408,'[2]1516 Exp_Rev Access'!$F$7:$FS$310,61,FALSE)),"",VLOOKUP($B408,'[2]1516 Exp_Rev Access'!$F$7:$FS$310,61,FALSE))</f>
        <v>0</v>
      </c>
      <c r="CB408" s="90">
        <f>IF(ISNA(VLOOKUP($B408,'[2]1516 Exp_Rev Access'!$F$7:$FS$310,62,FALSE)),"",VLOOKUP($B408,'[2]1516 Exp_Rev Access'!$F$7:$FS$310,62,FALSE))</f>
        <v>0</v>
      </c>
      <c r="CC408" s="90">
        <f>IF(ISNA(VLOOKUP($B408,'[2]1516 Exp_Rev Access'!$F$7:$FS$310,63,FALSE)),"",VLOOKUP($B408,'[2]1516 Exp_Rev Access'!$F$7:$FS$310,63,FALSE))</f>
        <v>178156.84</v>
      </c>
      <c r="CD408" s="90">
        <f>IF(ISNA(VLOOKUP($B408,'[2]1516 Exp_Rev Access'!$F$7:$FS$310,64,FALSE)),"",VLOOKUP($B408,'[2]1516 Exp_Rev Access'!$F$7:$FS$310,64,FALSE))</f>
        <v>0</v>
      </c>
      <c r="CE408" s="53">
        <f t="shared" si="994"/>
        <v>178156.84</v>
      </c>
      <c r="CF408" s="92">
        <f t="shared" si="995"/>
        <v>9.2553372878518929E-4</v>
      </c>
      <c r="CG408" s="94">
        <f t="shared" si="996"/>
        <v>10.801397125113757</v>
      </c>
      <c r="CH408" s="90">
        <f>IF(ISNA(VLOOKUP($B408,'[2]1516 Exp_Rev Access'!$F$7:$FS$310,65,FALSE)),"",VLOOKUP($B408,'[2]1516 Exp_Rev Access'!$F$7:$FS$310,65,FALSE))</f>
        <v>24514.560000000001</v>
      </c>
      <c r="CI408" s="90">
        <f>IF(ISNA(VLOOKUP($B408,'[2]1516 Exp_Rev Access'!$F$7:$FS$310,66,FALSE)),"",VLOOKUP($B408,'[2]1516 Exp_Rev Access'!$F$7:$FS$310,66,FALSE))</f>
        <v>0</v>
      </c>
      <c r="CJ408" s="90">
        <f>IF(ISNA(VLOOKUP($B408,'[2]1516 Exp_Rev Access'!$F$7:$FS$310,67,FALSE)),"",VLOOKUP($B408,'[2]1516 Exp_Rev Access'!$F$7:$FS$310,67,FALSE))</f>
        <v>0</v>
      </c>
      <c r="CK408" s="90">
        <f>IF(ISNA(VLOOKUP($B408,'[2]1516 Exp_Rev Access'!$F$7:$FS$310,68,FALSE)),"",VLOOKUP($B408,'[2]1516 Exp_Rev Access'!$F$7:$FS$310,68,FALSE))</f>
        <v>0</v>
      </c>
      <c r="CL408" s="90">
        <f>IF(ISNA(VLOOKUP($B408,'[2]1516 Exp_Rev Access'!$F$7:$FS$310,69,FALSE)),"",VLOOKUP($B408,'[2]1516 Exp_Rev Access'!$F$7:$FS$310,69,FALSE))</f>
        <v>0</v>
      </c>
      <c r="CM408" s="90">
        <f>IF(ISNA(VLOOKUP($B408,'[2]1516 Exp_Rev Access'!$F$7:$FS$310,70,FALSE)),"",VLOOKUP($B408,'[2]1516 Exp_Rev Access'!$F$7:$FS$310,70,FALSE))</f>
        <v>0</v>
      </c>
      <c r="CN408" s="90">
        <f>IF(ISNA(VLOOKUP($B408,'[2]1516 Exp_Rev Access'!$F$7:$FS$310,71,FALSE)),"",VLOOKUP($B408,'[2]1516 Exp_Rev Access'!$F$7:$FS$310,71,FALSE))</f>
        <v>0</v>
      </c>
      <c r="CO408" s="90">
        <f>IF(ISNA(VLOOKUP($B408,'[2]1516 Exp_Rev Access'!$F$7:$FS$310,73,FALSE)),"",VLOOKUP($B408,'[2]1516 Exp_Rev Access'!$F$7:$FS$310,73,FALSE))</f>
        <v>0</v>
      </c>
      <c r="CP408" s="90">
        <f>IF(ISNA(VLOOKUP($B408,'[2]1516 Exp_Rev Access'!$F$7:$FS$310,73,FALSE)),"",VLOOKUP($B408,'[2]1516 Exp_Rev Access'!$F$7:$FS$310,73,FALSE))</f>
        <v>0</v>
      </c>
      <c r="CQ408" s="90">
        <f>IF(ISNA(VLOOKUP($B408,'[2]1516 Exp_Rev Access'!$F$7:$FS$310,74,FALSE)),"",VLOOKUP($B408,'[2]1516 Exp_Rev Access'!$F$7:$FS$310,74,FALSE))</f>
        <v>3376331.33</v>
      </c>
      <c r="CR408" s="90">
        <f>IF(ISNA(VLOOKUP($B408,'[2]1516 Exp_Rev Access'!$F$7:$FS$310,75,FALSE)),"",VLOOKUP($B408,'[2]1516 Exp_Rev Access'!$F$7:$FS$310,75,FALSE))</f>
        <v>0</v>
      </c>
      <c r="CS408" s="90">
        <f>IF(ISNA(VLOOKUP($B408,'[2]1516 Exp_Rev Access'!$F$7:$FS$310,76,FALSE)),"",VLOOKUP($B408,'[2]1516 Exp_Rev Access'!$F$7:$FS$310,76,FALSE))</f>
        <v>123133</v>
      </c>
      <c r="CT408" s="90">
        <f>IF(ISNA(VLOOKUP($B408,'[2]1516 Exp_Rev Access'!$F$7:$FS$310,77,FALSE)),"",VLOOKUP($B408,'[2]1516 Exp_Rev Access'!$F$7:$FS$310,77,FALSE))</f>
        <v>84828.63</v>
      </c>
      <c r="CU408" s="90">
        <f>IF(ISNA(VLOOKUP($B408,'[2]1516 Exp_Rev Access'!$F$7:$FS$310,78,FALSE)),"",VLOOKUP($B408,'[2]1516 Exp_Rev Access'!$F$7:$FS$310,78,FALSE))</f>
        <v>8390716.2300000004</v>
      </c>
      <c r="CV408" s="90">
        <f>IF(ISNA(VLOOKUP($B408,'[2]1516 Exp_Rev Access'!$F$7:$FS$310,79,FALSE)),"",VLOOKUP($B408,'[2]1516 Exp_Rev Access'!$F$7:$FS$310,79,FALSE))</f>
        <v>892137.29</v>
      </c>
      <c r="CW408" s="90">
        <f>IF(ISNA(VLOOKUP($B408,'[2]1516 Exp_Rev Access'!$F$7:$FS$310,80,FALSE)),"",VLOOKUP($B408,'[2]1516 Exp_Rev Access'!$F$7:$FS$310,80,FALSE))</f>
        <v>1695845.14</v>
      </c>
      <c r="CX408" s="90">
        <f>IF(ISNA(VLOOKUP($B408,'[2]1516 Exp_Rev Access'!$F$7:$FS$310,81,FALSE)),"",VLOOKUP($B408,'[2]1516 Exp_Rev Access'!$F$7:$FS$310,81,FALSE))</f>
        <v>0</v>
      </c>
      <c r="CY408" s="90">
        <f>IF(ISNA(VLOOKUP($B408,'[2]1516 Exp_Rev Access'!$F$7:$FS$310,82,FALSE)),"",VLOOKUP($B408,'[2]1516 Exp_Rev Access'!$F$7:$FS$310,82,FALSE))</f>
        <v>0</v>
      </c>
      <c r="CZ408" s="90">
        <f>IF(ISNA(VLOOKUP($B408,'[2]1516 Exp_Rev Access'!$F$7:$FS$310,83,FALSE)),"",VLOOKUP($B408,'[2]1516 Exp_Rev Access'!$F$7:$FS$310,83,FALSE))</f>
        <v>0</v>
      </c>
      <c r="DA408" s="90">
        <f>IF(ISNA(VLOOKUP($B408,'[2]1516 Exp_Rev Access'!$F$7:$FS$310,84,FALSE)),"",VLOOKUP($B408,'[2]1516 Exp_Rev Access'!$F$7:$FS$310,84,FALSE))</f>
        <v>0</v>
      </c>
      <c r="DB408" s="90">
        <f>IF(ISNA(VLOOKUP($B408,'[2]1516 Exp_Rev Access'!$F$7:$FS$310,85,FALSE)),"",VLOOKUP($B408,'[2]1516 Exp_Rev Access'!$F$7:$FS$310,85,FALSE))</f>
        <v>839469.31</v>
      </c>
      <c r="DC408" s="90">
        <f>IF(ISNA(VLOOKUP($B408,'[2]1516 Exp_Rev Access'!$F$7:$FS$310,86,FALSE)),"",VLOOKUP($B408,'[2]1516 Exp_Rev Access'!$F$7:$FS$310,86,FALSE))</f>
        <v>0</v>
      </c>
      <c r="DD408" s="90">
        <f>IF(ISNA(VLOOKUP($B408,'[2]1516 Exp_Rev Access'!$F$7:$FS$310,87,FALSE)),"",VLOOKUP($B408,'[2]1516 Exp_Rev Access'!$F$7:$FS$310,87,FALSE))</f>
        <v>0</v>
      </c>
      <c r="DE408" s="90">
        <f>IF(ISNA(VLOOKUP($B408,'[2]1516 Exp_Rev Access'!$F$7:$FS$310,88,FALSE)),"",VLOOKUP($B408,'[2]1516 Exp_Rev Access'!$F$7:$FS$310,88,FALSE))</f>
        <v>0</v>
      </c>
      <c r="DF408" s="90">
        <f>IF(ISNA(VLOOKUP($B408,'[2]1516 Exp_Rev Access'!$F$7:$FS$310,89,FALSE)),"",VLOOKUP($B408,'[2]1516 Exp_Rev Access'!$F$7:$FS$310,89,FALSE))</f>
        <v>0</v>
      </c>
      <c r="DG408" s="90">
        <f>IF(ISNA(VLOOKUP($B408,'[2]1516 Exp_Rev Access'!$F$7:$FS$310,90,FALSE)),"",VLOOKUP($B408,'[2]1516 Exp_Rev Access'!$F$7:$FS$310,90,FALSE))</f>
        <v>0</v>
      </c>
      <c r="DH408" s="90">
        <f>IF(ISNA(VLOOKUP($B408,'[2]1516 Exp_Rev Access'!$F$7:$FS$310,91,FALSE)),"",VLOOKUP($B408,'[2]1516 Exp_Rev Access'!$F$7:$FS$310,91,FALSE))</f>
        <v>183224.95999999999</v>
      </c>
      <c r="DI408" s="90">
        <f>IF(ISNA(VLOOKUP($B408,'[2]1516 Exp_Rev Access'!$F$7:$FS$310,92,FALSE)),"",VLOOKUP($B408,'[2]1516 Exp_Rev Access'!$F$7:$FS$310,92,FALSE))</f>
        <v>8665287.2599999998</v>
      </c>
      <c r="DJ408" s="90">
        <f>IF(ISNA(VLOOKUP($B408,'[2]1516 Exp_Rev Access'!$F$7:$FS$310,93,FALSE)),"",VLOOKUP($B408,'[2]1516 Exp_Rev Access'!$F$7:$FS$310,93,FALSE))</f>
        <v>0</v>
      </c>
      <c r="DK408" s="90">
        <f>IF(ISNA(VLOOKUP($B408,'[2]1516 Exp_Rev Access'!$F$7:$FS$310,94,FALSE)),"",VLOOKUP($B408,'[2]1516 Exp_Rev Access'!$F$7:$FS$310,94,FALSE))</f>
        <v>0</v>
      </c>
      <c r="DL408" s="90">
        <f>IF(ISNA(VLOOKUP($B408,'[2]1516 Exp_Rev Access'!$F$7:$FS$310,95,FALSE)),"",VLOOKUP($B408,'[2]1516 Exp_Rev Access'!$F$7:$FS$310,95,FALSE))</f>
        <v>0</v>
      </c>
      <c r="DM408" s="90">
        <f>IF(ISNA(VLOOKUP($B408,'[2]1516 Exp_Rev Access'!$F$7:$FS$310,96,FALSE)),"",VLOOKUP($B408,'[2]1516 Exp_Rev Access'!$F$7:$FS$310,96,FALSE))</f>
        <v>0</v>
      </c>
      <c r="DN408" s="90">
        <f>IF(ISNA(VLOOKUP($B408,'[2]1516 Exp_Rev Access'!$F$7:$FS$310,97,FALSE)),"",VLOOKUP($B408,'[2]1516 Exp_Rev Access'!$F$7:$FS$310,97,FALSE))</f>
        <v>0</v>
      </c>
      <c r="DO408" s="90">
        <f>IF(ISNA(VLOOKUP($B408,'[2]1516 Exp_Rev Access'!$F$7:$FS$310,98,FALSE)),"",VLOOKUP($B408,'[2]1516 Exp_Rev Access'!$F$7:$FS$310,98,FALSE))</f>
        <v>0</v>
      </c>
      <c r="DP408" s="90">
        <f>IF(ISNA(VLOOKUP($B408,'[2]1516 Exp_Rev Access'!$F$7:$FS$310,99,FALSE)),"",VLOOKUP($B408,'[2]1516 Exp_Rev Access'!$F$7:$FS$310,99,FALSE))</f>
        <v>0</v>
      </c>
      <c r="DQ408" s="90">
        <f>IF(ISNA(VLOOKUP($B408,'[2]1516 Exp_Rev Access'!$F$7:$FS$310,100,FALSE)),"",VLOOKUP($B408,'[2]1516 Exp_Rev Access'!$F$7:$FS$310,100,FALSE))</f>
        <v>0</v>
      </c>
      <c r="DR408" s="90">
        <f>IF(ISNA(VLOOKUP($B408,'[2]1516 Exp_Rev Access'!$F$7:$FS$310,101,FALSE)),"",VLOOKUP($B408,'[2]1516 Exp_Rev Access'!$F$7:$FS$310,101,FALSE))</f>
        <v>0</v>
      </c>
      <c r="DS408" s="90">
        <f>IF(ISNA(VLOOKUP($B408,'[2]1516 Exp_Rev Access'!$F$7:$FS$310,102,FALSE)),"",VLOOKUP($B408,'[2]1516 Exp_Rev Access'!$F$7:$FS$310,102,FALSE))</f>
        <v>0</v>
      </c>
      <c r="DT408" s="90">
        <f>IF(ISNA(VLOOKUP($B408,'[2]1516 Exp_Rev Access'!$F$7:$FS$310,103,FALSE)),"",VLOOKUP($B408,'[2]1516 Exp_Rev Access'!$F$7:$FS$310,103,FALSE))</f>
        <v>0</v>
      </c>
      <c r="DU408" s="90">
        <f>IF(ISNA(VLOOKUP($B408,'[2]1516 Exp_Rev Access'!$F$7:$FS$310,104,FALSE)),"",VLOOKUP($B408,'[2]1516 Exp_Rev Access'!$F$7:$FS$310,104,FALSE))</f>
        <v>0</v>
      </c>
      <c r="DV408" s="90">
        <f>IF(ISNA(VLOOKUP($B408,'[2]1516 Exp_Rev Access'!$F$7:$FS$310,105,FALSE)),"",VLOOKUP($B408,'[2]1516 Exp_Rev Access'!$F$7:$FS$310,105,FALSE))</f>
        <v>0</v>
      </c>
      <c r="DW408" s="90">
        <f>IF(ISNA(VLOOKUP($B408,'[2]1516 Exp_Rev Access'!$F$7:$FS$310,106,FALSE)),"",VLOOKUP($B408,'[2]1516 Exp_Rev Access'!$F$7:$FS$310,106,FALSE))</f>
        <v>0</v>
      </c>
      <c r="DX408" s="90">
        <f>IF(ISNA(VLOOKUP($B408,'[2]1516 Exp_Rev Access'!$F$7:$FS$310,107,FALSE)),"",VLOOKUP($B408,'[2]1516 Exp_Rev Access'!$F$7:$FS$310,107,FALSE))</f>
        <v>0</v>
      </c>
      <c r="DY408" s="90">
        <f>IF(ISNA(VLOOKUP($B408,'[2]1516 Exp_Rev Access'!$F$7:$FS$310,108,FALSE)),"",VLOOKUP($B408,'[2]1516 Exp_Rev Access'!$F$7:$FS$310,108,FALSE))</f>
        <v>0</v>
      </c>
      <c r="DZ408" s="90">
        <f>IF(ISNA(VLOOKUP($B408,'[2]1516 Exp_Rev Access'!$F$7:$FS$310,109,FALSE)),"",VLOOKUP($B408,'[2]1516 Exp_Rev Access'!$F$7:$FS$310,109,FALSE))</f>
        <v>0</v>
      </c>
      <c r="EA408" s="90">
        <f>IF(ISNA(VLOOKUP($B408,'[2]1516 Exp_Rev Access'!$F$7:$FS$310,110,FALSE)),"",VLOOKUP($B408,'[2]1516 Exp_Rev Access'!$F$7:$FS$310,110,FALSE))</f>
        <v>0</v>
      </c>
      <c r="EB408" s="90">
        <f>IF(ISNA(VLOOKUP($B408,'[2]1516 Exp_Rev Access'!$F$7:$FS$310,111,FALSE)),"",VLOOKUP($B408,'[2]1516 Exp_Rev Access'!$F$7:$FS$310,111,FALSE))</f>
        <v>0</v>
      </c>
      <c r="EC408" s="90">
        <f>IF(ISNA(VLOOKUP($B408,'[2]1516 Exp_Rev Access'!$F$7:$FS$310,112,FALSE)),"",VLOOKUP($B408,'[2]1516 Exp_Rev Access'!$F$7:$FS$310,112,FALSE))</f>
        <v>0</v>
      </c>
      <c r="ED408" s="90">
        <f>IF(ISNA(VLOOKUP($B408,'[2]1516 Exp_Rev Access'!$F$7:$FS$310,113,FALSE)),"",VLOOKUP($B408,'[2]1516 Exp_Rev Access'!$F$7:$FS$310,113,FALSE))</f>
        <v>0</v>
      </c>
      <c r="EE408" s="90">
        <f>IF(ISNA(VLOOKUP($B408,'[2]1516 Exp_Rev Access'!$F$7:$FS$310,114,FALSE)),"",VLOOKUP($B408,'[2]1516 Exp_Rev Access'!$F$7:$FS$310,114,FALSE))</f>
        <v>0</v>
      </c>
      <c r="EF408" s="90">
        <f>IF(ISNA(VLOOKUP($B408,'[2]1516 Exp_Rev Access'!$F$7:$FS$310,115,FALSE)),"",VLOOKUP($B408,'[2]1516 Exp_Rev Access'!$F$7:$FS$310,115,FALSE))</f>
        <v>0</v>
      </c>
      <c r="EG408" s="90">
        <f>IF(ISNA(VLOOKUP($B408,'[2]1516 Exp_Rev Access'!$F$7:$FS$310,116,FALSE)),"",VLOOKUP($B408,'[2]1516 Exp_Rev Access'!$F$7:$FS$310,116,FALSE))</f>
        <v>57334.43</v>
      </c>
      <c r="EH408" s="90">
        <f>IF(ISNA(VLOOKUP($B408,'[2]1516 Exp_Rev Access'!$F$7:$FS$310,117,FALSE)),"",VLOOKUP($B408,'[2]1516 Exp_Rev Access'!$F$7:$FS$310,117,FALSE))</f>
        <v>0</v>
      </c>
      <c r="EI408" s="90">
        <f>IF(ISNA(VLOOKUP($B408,'[2]1516 Exp_Rev Access'!$F$7:$FS$310,118,FALSE)),"",VLOOKUP($B408,'[2]1516 Exp_Rev Access'!$F$7:$FS$310,118,FALSE))</f>
        <v>0</v>
      </c>
      <c r="EJ408" s="90">
        <f>IF(ISNA(VLOOKUP($B408,'[2]1516 Exp_Rev Access'!$F$7:$FS$310,119,FALSE)),"",VLOOKUP($B408,'[2]1516 Exp_Rev Access'!$F$7:$FS$310,119,FALSE))</f>
        <v>0</v>
      </c>
      <c r="EK408" s="90">
        <f>IF(ISNA(VLOOKUP($B408,'[2]1516 Exp_Rev Access'!$F$7:$FS$310,120,FALSE)),"",VLOOKUP($B408,'[2]1516 Exp_Rev Access'!$F$7:$FS$310,120,FALSE))</f>
        <v>0</v>
      </c>
      <c r="EL408" s="90">
        <f>IF(ISNA(VLOOKUP($B408,'[2]1516 Exp_Rev Access'!$F$7:$FS$310,121,FALSE)),"",VLOOKUP($B408,'[2]1516 Exp_Rev Access'!$F$7:$FS$310,121,FALSE))</f>
        <v>0</v>
      </c>
      <c r="EM408" s="90">
        <f>IF(ISNA(VLOOKUP($B408,'[2]1516 Exp_Rev Access'!$F$7:$FS$310,122,FALSE)),"",VLOOKUP($B408,'[2]1516 Exp_Rev Access'!$F$7:$FS$310,122,FALSE))</f>
        <v>0</v>
      </c>
      <c r="EN408" s="90">
        <f>IF(ISNA(VLOOKUP($B408,'[2]1516 Exp_Rev Access'!$F$7:$FS$310,123,FALSE)),"",VLOOKUP($B408,'[2]1516 Exp_Rev Access'!$F$7:$FS$310,123,FALSE))</f>
        <v>60000</v>
      </c>
      <c r="EO408" s="90">
        <f>IF(ISNA(VLOOKUP($B408,'[2]1516 Exp_Rev Access'!$F$7:$FS$310,124,FALSE)),"",VLOOKUP($B408,'[2]1516 Exp_Rev Access'!$F$7:$FS$310,124,FALSE))</f>
        <v>110464.23</v>
      </c>
      <c r="EP408" s="90">
        <f>IF(ISNA(VLOOKUP($B408,'[2]1516 Exp_Rev Access'!$F$7:$FS$310,125,FALSE)),"",VLOOKUP($B408,'[2]1516 Exp_Rev Access'!$F$7:$FS$310,125,FALSE))</f>
        <v>0</v>
      </c>
      <c r="EQ408" s="90">
        <f>IF(ISNA(VLOOKUP($B408,'[2]1516 Exp_Rev Access'!$F$7:$FS$310,126,FALSE)),"",VLOOKUP($B408,'[2]1516 Exp_Rev Access'!$F$7:$FS$310,126,FALSE))</f>
        <v>0</v>
      </c>
      <c r="ER408" s="90">
        <f>IF(ISNA(VLOOKUP($B408,'[2]1516 Exp_Rev Access'!$F$7:$FS$310,127,FALSE)),"",VLOOKUP($B408,'[2]1516 Exp_Rev Access'!$F$7:$FS$310,127,FALSE))</f>
        <v>0</v>
      </c>
      <c r="ES408" s="90">
        <f>IF(ISNA(VLOOKUP($B408,'[2]1516 Exp_Rev Access'!$F$7:$FS$310,128,FALSE)),"",VLOOKUP($B408,'[2]1516 Exp_Rev Access'!$F$7:$FS$310,128,FALSE))</f>
        <v>0</v>
      </c>
      <c r="ET408" s="90">
        <f>IF(ISNA(VLOOKUP($B408,'[2]1516 Exp_Rev Access'!$F$7:$FS$310,129,FALSE)),"",VLOOKUP($B408,'[2]1516 Exp_Rev Access'!$F$7:$FS$310,129,FALSE))</f>
        <v>0</v>
      </c>
      <c r="EU408" s="90">
        <f>IF(ISNA(VLOOKUP($B408,'[2]1516 Exp_Rev Access'!$F$7:$FS$310,130,FALSE)),"",VLOOKUP($B408,'[2]1516 Exp_Rev Access'!$F$7:$FS$310,130,FALSE))</f>
        <v>0</v>
      </c>
      <c r="EV408" s="90">
        <f>IF(ISNA(VLOOKUP($B408,'[2]1516 Exp_Rev Access'!$F$7:$FS$310,131,FALSE)),"",VLOOKUP($B408,'[2]1516 Exp_Rev Access'!$F$7:$FS$310,131,FALSE))</f>
        <v>458278.9</v>
      </c>
      <c r="EW408" s="90">
        <f>IF(ISNA(VLOOKUP($B408,'[2]1516 Exp_Rev Access'!$F$7:$FS$310,132,FALSE)),"",VLOOKUP($B408,'[2]1516 Exp_Rev Access'!$F$7:$FS$310,132,FALSE))</f>
        <v>0</v>
      </c>
      <c r="EX408" s="90">
        <f>IF(ISNA(VLOOKUP($B408,'[2]1516 Exp_Rev Access'!$F$7:$FS$310,133,FALSE)),"",VLOOKUP($B408,'[2]1516 Exp_Rev Access'!$F$7:$FS$310,133,FALSE))</f>
        <v>0</v>
      </c>
      <c r="EY408" s="90">
        <f>IF(ISNA(VLOOKUP($B408,'[2]1516 Exp_Rev Access'!$F$7:$FS$310,134,FALSE)),"",VLOOKUP($B408,'[2]1516 Exp_Rev Access'!$F$7:$FS$310,134,FALSE))</f>
        <v>0</v>
      </c>
      <c r="EZ408" s="90">
        <f>IF(ISNA(VLOOKUP($B408,'[2]1516 Exp_Rev Access'!$F$7:$FS$310,135,FALSE)),"",VLOOKUP($B408,'[2]1516 Exp_Rev Access'!$F$7:$FS$310,135,FALSE))</f>
        <v>0</v>
      </c>
      <c r="FA408" s="90">
        <f>IF(ISNA(VLOOKUP($B408,'[2]1516 Exp_Rev Access'!$F$7:$FS$310,136,FALSE)),"",VLOOKUP($B408,'[2]1516 Exp_Rev Access'!$F$7:$FS$310,136,FALSE))</f>
        <v>0</v>
      </c>
      <c r="FB408" s="90">
        <f>IF(ISNA(VLOOKUP($B408,'[2]1516 Exp_Rev Access'!$F$7:$FS$310,137,FALSE)),"",VLOOKUP($B408,'[2]1516 Exp_Rev Access'!$F$7:$FS$310,137,FALSE))</f>
        <v>0</v>
      </c>
      <c r="FC408" s="90">
        <f>IF(ISNA(VLOOKUP($B408,'[2]1516 Exp_Rev Access'!$F$7:$FS$310,138,FALSE)),"",VLOOKUP($B408,'[2]1516 Exp_Rev Access'!$F$7:$FS$310,138,FALSE))</f>
        <v>0</v>
      </c>
      <c r="FD408" s="90">
        <f>IF(ISNA(VLOOKUP($B408,'[2]1516 Exp_Rev Access'!$F$7:$FS$310,139,FALSE)),"",VLOOKUP($B408,'[2]1516 Exp_Rev Access'!$F$7:$FS$310,139,FALSE))</f>
        <v>0</v>
      </c>
      <c r="FE408" s="90">
        <f>IF(ISNA(VLOOKUP($B408,'[2]1516 Exp_Rev Access'!$F$7:$FS$310,140,FALSE)),"",VLOOKUP($B408,'[2]1516 Exp_Rev Access'!$F$7:$FS$310,140,FALSE))</f>
        <v>0</v>
      </c>
      <c r="FF408" s="90">
        <f>IF(ISNA(VLOOKUP($B408,'[2]1516 Exp_Rev Access'!$F$7:$FS$310,141,FALSE)),"",VLOOKUP($B408,'[2]1516 Exp_Rev Access'!$F$7:$FS$310,141,FALSE))</f>
        <v>0</v>
      </c>
      <c r="FG408" s="90">
        <f>IF(ISNA(VLOOKUP($B408,'[2]1516 Exp_Rev Access'!$F$7:$FS$310,142,FALSE)),"",VLOOKUP($B408,'[2]1516 Exp_Rev Access'!$F$7:$FS$310,142,FALSE))</f>
        <v>0</v>
      </c>
      <c r="FH408" s="90">
        <f>IF(ISNA(VLOOKUP($B408,'[2]1516 Exp_Rev Access'!$F$7:$FS$310,143,FALSE)),"",VLOOKUP($B408,'[2]1516 Exp_Rev Access'!$F$7:$FS$310,143,FALSE))</f>
        <v>0</v>
      </c>
      <c r="FI408" s="90">
        <f>IF(ISNA(VLOOKUP($B408,'[2]1516 Exp_Rev Access'!$F$7:$FS$310,144,FALSE)),"",VLOOKUP($B408,'[2]1516 Exp_Rev Access'!$F$7:$FS$310,144,FALSE))</f>
        <v>0</v>
      </c>
      <c r="FJ408" s="90">
        <f>IF(ISNA(VLOOKUP($B408,'[2]1516 Exp_Rev Access'!$F$7:$FS$310,145,FALSE)),"",VLOOKUP($B408,'[2]1516 Exp_Rev Access'!$F$7:$FS$310,145,FALSE))</f>
        <v>0</v>
      </c>
      <c r="FK408" s="90">
        <f>IF(ISNA(VLOOKUP($B408,'[2]1516 Exp_Rev Access'!$F$7:$FS$310,146,FALSE)),"",VLOOKUP($B408,'[2]1516 Exp_Rev Access'!$F$7:$FS$310,146,FALSE))</f>
        <v>0</v>
      </c>
      <c r="FL408" s="90">
        <f>IF(ISNA(VLOOKUP($B408,'[2]1516 Exp_Rev Access'!$F$7:$FS$310,1147,FALSE)),"",VLOOKUP($B408,'[2]1516 Exp_Rev Access'!$F$7:$FS$310,147,FALSE))</f>
        <v>0</v>
      </c>
      <c r="FM408" s="90">
        <f>IF(ISNA(VLOOKUP($B408,'[2]1516 Exp_Rev Access'!$F$7:$FS$310,148,FALSE)),"",VLOOKUP($B408,'[2]1516 Exp_Rev Access'!$F$7:$FS$310,148,FALSE))</f>
        <v>0</v>
      </c>
      <c r="FN408" s="90">
        <f>IF(ISNA(VLOOKUP($B408,'[2]1516 Exp_Rev Access'!$F$7:$FS$310,149,FALSE)),"",VLOOKUP($B408,'[2]1516 Exp_Rev Access'!$F$7:$FS$310,149,FALSE))</f>
        <v>0</v>
      </c>
      <c r="FO408" s="90">
        <f>IF(ISNA(VLOOKUP($B408,'[2]1516 Exp_Rev Access'!$F$7:$FS$310,150,FALSE)),"",VLOOKUP($B408,'[2]1516 Exp_Rev Access'!$F$7:$FS$310,150,FALSE))</f>
        <v>0</v>
      </c>
      <c r="FP408" s="90">
        <f>IF(ISNA(VLOOKUP($B408,'[2]1516 Exp_Rev Access'!$F$7:$FS$310,151,FALSE)),"",VLOOKUP($B408,'[2]1516 Exp_Rev Access'!$F$7:$FS$310,151,FALSE))</f>
        <v>0</v>
      </c>
      <c r="FQ408" s="90">
        <f>IF(ISNA(VLOOKUP($B408,'[2]1516 Exp_Rev Access'!$F$7:$FS$310,152,FALSE)),"",VLOOKUP($B408,'[2]1516 Exp_Rev Access'!$F$7:$FS$310,152,FALSE))</f>
        <v>0</v>
      </c>
      <c r="FR408" s="90">
        <f>IF(ISNA(VLOOKUP($B408,'[2]1516 Exp_Rev Access'!$F$7:$FS$310,153,FALSE)),"",VLOOKUP($B408,'[2]1516 Exp_Rev Access'!$F$7:$FS$310,153,FALSE))</f>
        <v>418053.58</v>
      </c>
      <c r="FS408" s="53">
        <f t="shared" si="997"/>
        <v>25379618.849999998</v>
      </c>
      <c r="FT408" s="92">
        <f t="shared" si="998"/>
        <v>0.13184839419798519</v>
      </c>
      <c r="FU408" s="116">
        <f t="shared" si="999"/>
        <v>1538.7303798320227</v>
      </c>
      <c r="FV408" s="90">
        <f>IF(ISNA(VLOOKUP($B408,'[2]1516 Exp_Rev Access'!$F$7:$FS$310,154,FALSE)),"",VLOOKUP($B408,'[2]1516 Exp_Rev Access'!$F$7:$FS$310,154,FALSE))</f>
        <v>294894.48</v>
      </c>
      <c r="FW408" s="90">
        <f>IF(ISNA(VLOOKUP($B408,'[2]1516 Exp_Rev Access'!$F$7:$FS$310,155,FALSE)),"",VLOOKUP($B408,'[2]1516 Exp_Rev Access'!$F$7:$FS$310,155,FALSE))</f>
        <v>0</v>
      </c>
      <c r="FX408" s="90">
        <f>IF(ISNA(VLOOKUP($B408,'[2]1516 Exp_Rev Access'!$F$7:$FS$310,156,FALSE)),"",VLOOKUP($B408,'[2]1516 Exp_Rev Access'!$F$7:$FS$310,156,FALSE))</f>
        <v>0</v>
      </c>
      <c r="FY408" s="90">
        <f>IF(ISNA(VLOOKUP($B408,'[2]1516 Exp_Rev Access'!$F$7:$FS$310,157,FALSE)),"",VLOOKUP($B408,'[2]1516 Exp_Rev Access'!$F$7:$FS$310,157,FALSE))</f>
        <v>0</v>
      </c>
      <c r="FZ408" s="90">
        <f>IF(ISNA(VLOOKUP($B408,'[2]1516 Exp_Rev Access'!$F$7:$FS$310,158,FALSE)),"",VLOOKUP($B408,'[2]1516 Exp_Rev Access'!$F$7:$FS$310,158,FALSE))</f>
        <v>88600</v>
      </c>
      <c r="GA408" s="90">
        <f>IF(ISNA(VLOOKUP($B408,'[2]1516 Exp_Rev Access'!$F$7:$FS$310,159,FALSE)),"",VLOOKUP($B408,'[2]1516 Exp_Rev Access'!$F$7:$FS$310,159,FALSE))</f>
        <v>0</v>
      </c>
      <c r="GB408" s="90">
        <f>IF(ISNA(VLOOKUP($B408,'[2]1516 Exp_Rev Access'!$F$7:$FS$310,160,FALSE)),"",VLOOKUP($B408,'[2]1516 Exp_Rev Access'!$F$7:$FS$310,160,FALSE))</f>
        <v>0</v>
      </c>
      <c r="GC408" s="90">
        <f>IF(ISNA(VLOOKUP($B408,'[2]1516 Exp_Rev Access'!$F$7:$FS$310,161,FALSE)),"",VLOOKUP($B408,'[2]1516 Exp_Rev Access'!$F$7:$FS$310,161,FALSE))</f>
        <v>0</v>
      </c>
      <c r="GD408" s="90">
        <f>IF(ISNA(VLOOKUP($B408,'[2]1516 Exp_Rev Access'!$F$7:$FS$310,162,FALSE)),"",VLOOKUP($B408,'[2]1516 Exp_Rev Access'!$F$7:$FS$310,162,FALSE))</f>
        <v>0</v>
      </c>
      <c r="GE408" s="90">
        <f>IF(ISNA(VLOOKUP($B408,'[2]1516 Exp_Rev Access'!$F$7:$FS$310,163,FALSE)),"",VLOOKUP($B408,'[2]1516 Exp_Rev Access'!$F$7:$FS$310,163,FALSE))</f>
        <v>156149.38</v>
      </c>
      <c r="GF408" s="90">
        <f>IF(ISNA(VLOOKUP($B408,'[2]1516 Exp_Rev Access'!$F$7:$FS$310,164,FALSE)),"",VLOOKUP($B408,'[2]1516 Exp_Rev Access'!$F$7:$FS$310,164,FALSE))</f>
        <v>0</v>
      </c>
      <c r="GG408" s="90">
        <f>IF(ISNA(VLOOKUP($B408,'[2]1516 Exp_Rev Access'!$F$7:$FS$310,165,FALSE)),"",VLOOKUP($B408,'[2]1516 Exp_Rev Access'!$F$7:$FS$310,165,FALSE))</f>
        <v>0</v>
      </c>
      <c r="GH408" s="90">
        <f>IF(ISNA(VLOOKUP($B408,'[2]1516 Exp_Rev Access'!$F$7:$FS$310,166,FALSE)),"",VLOOKUP($B408,'[2]1516 Exp_Rev Access'!$F$7:$FS$310,166,FALSE))</f>
        <v>0</v>
      </c>
      <c r="GI408" s="90">
        <f>IF(ISNA(VLOOKUP($B408,'[2]1516 Exp_Rev Access'!$F$7:$FS$310,167,FALSE)),"",VLOOKUP($B408,'[2]1516 Exp_Rev Access'!$F$7:$FS$310,167,FALSE))</f>
        <v>0</v>
      </c>
      <c r="GJ408" s="90">
        <f>IF(ISNA(VLOOKUP($B408,'[2]1516 Exp_Rev Access'!$F$7:$FS$310,168,FALSE)),"",VLOOKUP($B408,'[2]1516 Exp_Rev Access'!$F$7:$FS$310,168,FALSE))</f>
        <v>0</v>
      </c>
      <c r="GK408" s="90">
        <f>IF(ISNA(VLOOKUP($B408,'[2]1516 Exp_Rev Access'!$F$7:$FS$310,169,FALSE)),"",VLOOKUP($B408,'[2]1516 Exp_Rev Access'!$F$7:$FS$310,169,FALSE))</f>
        <v>12973.39</v>
      </c>
      <c r="GL408" s="90">
        <f>IF(ISNA(VLOOKUP($B408,'[2]1516 Exp_Rev Access'!$F$7:$FS$310,170,FALSE)),"",VLOOKUP($B408,'[2]1516 Exp_Rev Access'!$F$7:$FS$310,170,FALSE))</f>
        <v>0</v>
      </c>
      <c r="GM408" s="90">
        <f>IF(ISNA(VLOOKUP($B408,'[2]1516 Exp_Rev Access'!$F$7:$FT$310,171,FALSE)),"",VLOOKUP($B408,'[2]1516 Exp_Rev Access'!$F$7:$FT$310,171,FALSE))</f>
        <v>0</v>
      </c>
      <c r="GN408" s="90">
        <f>IF(ISNA(VLOOKUP($B408,'[2]1516 Exp_Rev Access'!$F$7:$FU$310,172,FALSE)),"",VLOOKUP($B408,'[2]1516 Exp_Rev Access'!$F$7:$FU$310,172,FALSE))</f>
        <v>0</v>
      </c>
      <c r="GO408" s="90">
        <f>IF(ISNA(VLOOKUP($B408,'[2]1516 Exp_Rev Access'!$F$7:$FV$310,173,FALSE)),"",VLOOKUP($B408,'[2]1516 Exp_Rev Access'!$F$7:$FV$310,173,FALSE))</f>
        <v>0</v>
      </c>
      <c r="GP408" s="90">
        <f>IF(ISNA(VLOOKUP($B408,'[2]1516 Exp_Rev Access'!$F$7:$GA$310,174,FALSE)),"",VLOOKUP($B408,'[2]1516 Exp_Rev Access'!$F$7:$GA$310,174,FALSE))</f>
        <v>0</v>
      </c>
      <c r="GQ408" s="90">
        <f>IF(ISNA(VLOOKUP($B408,'[2]1516 Exp_Rev Access'!$F$7:$GA$310,175,FALSE)),"",VLOOKUP($B408,'[2]1516 Exp_Rev Access'!$F$7:$GA$310,175,FALSE))</f>
        <v>0</v>
      </c>
      <c r="GR408" s="90">
        <f>IF(ISNA(VLOOKUP($B408,'[2]1516 Exp_Rev Access'!$F$7:$GA$310,176,FALSE)),"",VLOOKUP($B408,'[2]1516 Exp_Rev Access'!$F$7:$GA$310,176,FALSE))</f>
        <v>0</v>
      </c>
      <c r="GS408" s="90">
        <f>IF(ISNA(VLOOKUP($B408,'[2]1516 Exp_Rev Access'!$F$7:$GA$310,177,FALSE)),"",VLOOKUP($B408,'[2]1516 Exp_Rev Access'!$F$7:$GA$310,177,FALSE))</f>
        <v>0</v>
      </c>
      <c r="GT408" s="90">
        <f>IF(ISNA(VLOOKUP($B408,'[2]1516 Exp_Rev Access'!$F$7:$GA$310,178,FALSE)),"",VLOOKUP($B408,'[2]1516 Exp_Rev Access'!$F$7:$GA$310,178,FALSE))</f>
        <v>0</v>
      </c>
      <c r="GU408" s="53">
        <f t="shared" si="1000"/>
        <v>552617.25</v>
      </c>
      <c r="GV408" s="92">
        <f t="shared" si="1002"/>
        <v>2.870874359825405E-3</v>
      </c>
      <c r="GW408" s="96">
        <f t="shared" si="1001"/>
        <v>33.504401938417132</v>
      </c>
    </row>
    <row r="409" spans="1:222" x14ac:dyDescent="0.2">
      <c r="B409" s="87" t="s">
        <v>786</v>
      </c>
      <c r="C409" s="87" t="s">
        <v>668</v>
      </c>
      <c r="D409" s="88">
        <f>IF(ISNA(VLOOKUP($B409,'[2]1516 enrollment_Rev_Exp by size'!$A$6:$C$325,3,FALSE)),"",VLOOKUP($B409,'[2]1516 enrollment_Rev_Exp by size'!$A$6:$C$325,3,FALSE))</f>
        <v>3123.98</v>
      </c>
      <c r="E409" s="89">
        <v>33995019.109999999</v>
      </c>
      <c r="F409" s="67">
        <f t="shared" si="980"/>
        <v>33995019.109999999</v>
      </c>
      <c r="G409" s="67">
        <f t="shared" si="981"/>
        <v>0</v>
      </c>
      <c r="H409" s="90">
        <f>IF(ISNA(VLOOKUP($B409,'[2]1516 Exp_Rev Access'!$F$7:$FS$310,2,FALSE)),"",VLOOKUP($B409,'[2]1516 Exp_Rev Access'!$F$7:$FS$310,2,FALSE))</f>
        <v>4500244.09</v>
      </c>
      <c r="I409" s="90">
        <f>IF(ISNA(VLOOKUP($B409,'[2]1516 Exp_Rev Access'!$F$7:$FS$310,3,FALSE)),"",VLOOKUP($B409,'[2]1516 Exp_Rev Access'!$F$7:$FS$310,3,FALSE))</f>
        <v>1706.35</v>
      </c>
      <c r="J409" s="90">
        <f>IF(ISNA(VLOOKUP($B409,'[2]1516 Exp_Rev Access'!$F$7:$FS$310,4,FALSE)),"",VLOOKUP($B409,'[2]1516 Exp_Rev Access'!$F$7:$FS$310,4,FALSE))</f>
        <v>0</v>
      </c>
      <c r="K409" s="90">
        <f>IF(ISNA(VLOOKUP($B409,'[2]1516 Exp_Rev Access'!$F$7:$FS$310,5,FALSE)),"-",VLOOKUP($B409,'[2]1516 Exp_Rev Access'!$F$7:$FS$310,5,FALSE))</f>
        <v>0</v>
      </c>
      <c r="L409" s="90">
        <f>IF(ISNA(VLOOKUP($B409,'[2]1516 Exp_Rev Access'!$F$7:$FS$310,6,FALSE)),"",VLOOKUP($B409,'[2]1516 Exp_Rev Access'!$F$7:$FS$310,6,FALSE))</f>
        <v>0</v>
      </c>
      <c r="M409" s="90">
        <f>IF(ISNA(VLOOKUP($B409,'[2]1516 Exp_Rev Access'!$F$7:$FS$310,7,FALSE)),"",VLOOKUP($B409,'[2]1516 Exp_Rev Access'!$F$7:$FS$310,7,FALSE))</f>
        <v>0</v>
      </c>
      <c r="N409" s="53">
        <f t="shared" si="982"/>
        <v>4501950.4399999995</v>
      </c>
      <c r="O409" s="91">
        <f t="shared" si="983"/>
        <v>0.13242970758253531</v>
      </c>
      <c r="P409" s="53">
        <f t="shared" si="984"/>
        <v>1441.0945140493855</v>
      </c>
      <c r="Q409" s="90">
        <f>IF(ISNA(VLOOKUP($B409,'[2]1516 Exp_Rev Access'!$F$7:$FS$310,8,FALSE)),"",VLOOKUP($B409,'[2]1516 Exp_Rev Access'!$F$7:$FS$310,8,FALSE))</f>
        <v>200</v>
      </c>
      <c r="R409" s="90">
        <f>IF(ISNA(VLOOKUP($B409,'[2]1516 Exp_Rev Access'!$F$7:$FS$310,9,FALSE)),"",VLOOKUP($B409,'[2]1516 Exp_Rev Access'!$F$7:$FS$310,9,FALSE))</f>
        <v>0</v>
      </c>
      <c r="S409" s="90">
        <f>IF(ISNA(VLOOKUP($B409,'[2]1516 Exp_Rev Access'!$F$7:$FS$310,10,FALSE)),"",VLOOKUP($B409,'[2]1516 Exp_Rev Access'!$F$7:$FS$310,10,FALSE))</f>
        <v>0</v>
      </c>
      <c r="T409" s="90">
        <f>IF(ISNA(VLOOKUP($B409,'[2]1516 Exp_Rev Access'!$F$7:$FS$310,11,FALSE)),"",VLOOKUP($B409,'[2]1516 Exp_Rev Access'!$F$7:$FS$310,11,FALSE))</f>
        <v>0</v>
      </c>
      <c r="U409" s="90">
        <f>IF(ISNA(VLOOKUP($B409,'[2]1516 Exp_Rev Access'!$F$7:$FS$310,12,FALSE)),"",VLOOKUP($B409,'[2]1516 Exp_Rev Access'!$F$7:$FS$310,12,FALSE))</f>
        <v>0</v>
      </c>
      <c r="V409" s="90">
        <f>IF(ISNA(VLOOKUP($B409,'[2]1516 Exp_Rev Access'!$F$7:$FS$310,13,FALSE)),"",VLOOKUP($B409,'[2]1516 Exp_Rev Access'!$F$7:$FS$310,13,FALSE))</f>
        <v>0</v>
      </c>
      <c r="W409" s="90">
        <f>IF(ISNA(VLOOKUP($B409,'[2]1516 Exp_Rev Access'!$F$7:$FS$310,14,FALSE)),"",VLOOKUP($B409,'[2]1516 Exp_Rev Access'!$F$7:$FS$310,14,FALSE))</f>
        <v>0</v>
      </c>
      <c r="X409" s="90">
        <f>IF(ISNA(VLOOKUP($B409,'[2]1516 Exp_Rev Access'!$F$7:$FS$310,15,FALSE)),"",VLOOKUP($B409,'[2]1516 Exp_Rev Access'!$F$7:$FS$310,15,FALSE))</f>
        <v>0</v>
      </c>
      <c r="Y409" s="90">
        <f>IF(ISNA(VLOOKUP($B409,'[2]1516 Exp_Rev Access'!$F$7:$FS$310,16,FALSE)),"",VLOOKUP($B409,'[2]1516 Exp_Rev Access'!$F$7:$FS$310,16,FALSE))</f>
        <v>0</v>
      </c>
      <c r="Z409" s="90">
        <f>IF(ISNA(VLOOKUP($B409,'[2]1516 Exp_Rev Access'!$F$7:$FS$310,17,FALSE)),"",VLOOKUP($B409,'[2]1516 Exp_Rev Access'!$F$7:$FS$310,17,FALSE))</f>
        <v>0</v>
      </c>
      <c r="AA409" s="90">
        <f>IF(ISNA(VLOOKUP($B409,'[2]1516 Exp_Rev Access'!$F$7:$FS$310,18,FALSE)),"",VLOOKUP($B409,'[2]1516 Exp_Rev Access'!$F$7:$FS$310,18,FALSE))</f>
        <v>0</v>
      </c>
      <c r="AB409" s="90">
        <f>IF(ISNA(VLOOKUP($B409,'[2]1516 Exp_Rev Access'!$F$7:$FS$310,19,FALSE)),"",VLOOKUP($B409,'[2]1516 Exp_Rev Access'!$F$7:$FS$310,19,FALSE))</f>
        <v>0</v>
      </c>
      <c r="AC409" s="90">
        <f>IF(ISNA(VLOOKUP($B409,'[2]1516 Exp_Rev Access'!$F$7:$FS$310,20,FALSE)),"",VLOOKUP($B409,'[2]1516 Exp_Rev Access'!$F$7:$FS$310,20,FALSE))</f>
        <v>0</v>
      </c>
      <c r="AD409" s="90">
        <f>IF(ISNA(VLOOKUP($B409,'[2]1516 Exp_Rev Access'!$F$7:$FS$310,21,FALSE)),"",VLOOKUP($B409,'[2]1516 Exp_Rev Access'!$F$7:$FS$310,21,FALSE))</f>
        <v>312700.90000000002</v>
      </c>
      <c r="AE409" s="90">
        <f>IF(ISNA(VLOOKUP($B409,'[2]1516 Exp_Rev Access'!$F$7:$FS$310,22,FALSE)),"",VLOOKUP($B409,'[2]1516 Exp_Rev Access'!$F$7:$FS$310,22,FALSE))</f>
        <v>32833.230000000003</v>
      </c>
      <c r="AF409" s="90">
        <f>IF(ISNA(VLOOKUP($B409,'[2]1516 Exp_Rev Access'!$F$7:$FS$310,23,FALSE)),"",VLOOKUP($B409,'[2]1516 Exp_Rev Access'!$F$7:$FS$310,23,FALSE))</f>
        <v>0</v>
      </c>
      <c r="AG409" s="90">
        <f>IF(ISNA(VLOOKUP($B409,'[2]1516 Exp_Rev Access'!$F$7:$FS$310,24,FALSE)),"",VLOOKUP($B409,'[2]1516 Exp_Rev Access'!$F$7:$FS$310,24,FALSE))</f>
        <v>50385.58</v>
      </c>
      <c r="AH409" s="90">
        <f>IF(ISNA(VLOOKUP($B409,'[2]1516 Exp_Rev Access'!$F$7:$FS$310,25,FALSE)),"",VLOOKUP($B409,'[2]1516 Exp_Rev Access'!$F$7:$FS$310,25,FALSE))</f>
        <v>2522.94</v>
      </c>
      <c r="AI409" s="90">
        <f>IF(ISNA(VLOOKUP($B409,'[2]1516 Exp_Rev Access'!$F$7:$FS$310,26,FALSE)),"",VLOOKUP($B409,'[2]1516 Exp_Rev Access'!$F$7:$FS$310,26,FALSE))</f>
        <v>15335.35</v>
      </c>
      <c r="AJ409" s="90">
        <f>IF(ISNA(VLOOKUP($B409,'[2]1516 Exp_Rev Access'!$F$7:$FS$310,27,FALSE)),"",VLOOKUP($B409,'[2]1516 Exp_Rev Access'!$F$7:$FS$310,27,FALSE))</f>
        <v>0</v>
      </c>
      <c r="AK409" s="90">
        <f>IF(ISNA(VLOOKUP($B409,'[2]1516 Exp_Rev Access'!$F$7:$FS$310,28,FALSE)),"",VLOOKUP($B409,'[2]1516 Exp_Rev Access'!$F$7:$FS$310,28,FALSE))</f>
        <v>34754.949999999997</v>
      </c>
      <c r="AL409" s="90">
        <f>IF(ISNA(VLOOKUP($B409,'[2]1516 Exp_Rev Access'!$F$7:$FS$310,29,FALSE)),"",VLOOKUP($B409,'[2]1516 Exp_Rev Access'!$F$7:$FS$310,29,FALSE))</f>
        <v>89931.72</v>
      </c>
      <c r="AM409" s="53">
        <f t="shared" si="985"/>
        <v>538664.67000000004</v>
      </c>
      <c r="AN409" s="92">
        <f t="shared" si="986"/>
        <v>1.5845399829222218E-2</v>
      </c>
      <c r="AO409" s="68">
        <f t="shared" si="987"/>
        <v>172.42897521751101</v>
      </c>
      <c r="AP409" s="90">
        <f>IF(ISNA(VLOOKUP($B409,'[2]1516 Exp_Rev Access'!$F$7:$FS$310,30,FALSE)),"",VLOOKUP($B409,'[2]1516 Exp_Rev Access'!$F$7:$FS$310,30,FALSE))</f>
        <v>19053329.84</v>
      </c>
      <c r="AQ409" s="90">
        <f>IF(ISNA(VLOOKUP($B409,'[2]1516 Exp_Rev Access'!$F$7:$FS$310,31,FALSE)),"",VLOOKUP($B409,'[2]1516 Exp_Rev Access'!$F$7:$FS$310,31,FALSE))</f>
        <v>570593.11</v>
      </c>
      <c r="AR409" s="90">
        <f>IF(ISNA(VLOOKUP($B409,'[2]1516 Exp_Rev Access'!$F$7:$FS$310,32,FALSE)),"",VLOOKUP($B409,'[2]1516 Exp_Rev Access'!$F$7:$FS$310,32,FALSE))</f>
        <v>1998561.16</v>
      </c>
      <c r="AS409" s="90">
        <f>IF(ISNA(VLOOKUP($B409,'[2]1516 Exp_Rev Access'!$F$7:$FS$310,33,FALSE)),"",VLOOKUP($B409,'[2]1516 Exp_Rev Access'!$F$7:$FS$310,33,FALSE))</f>
        <v>0</v>
      </c>
      <c r="AT409" s="90">
        <f>IF(ISNA(VLOOKUP($B409,'[2]1516 Exp_Rev Access'!$F$7:$FS$310,34,FALSE)),"",VLOOKUP($B409,'[2]1516 Exp_Rev Access'!$F$7:$FS$310,34,FALSE))</f>
        <v>0</v>
      </c>
      <c r="AU409" s="53">
        <f t="shared" si="988"/>
        <v>21622484.109999999</v>
      </c>
      <c r="AV409" s="93">
        <f t="shared" si="989"/>
        <v>0.63604859406122571</v>
      </c>
      <c r="AW409" s="53">
        <f t="shared" si="990"/>
        <v>6921.4540778109977</v>
      </c>
      <c r="AX409" s="90">
        <f>IF(ISNA(VLOOKUP($B409,'[2]1516 Exp_Rev Access'!$F$7:$FS$310,35,FALSE)),"",VLOOKUP($B409,'[2]1516 Exp_Rev Access'!$F$7:$FS$310,35,FALSE))</f>
        <v>0</v>
      </c>
      <c r="AY409" s="90">
        <f>IF(ISNA(VLOOKUP($B409,'[2]1516 Exp_Rev Access'!$F$7:$FS$310,36,FALSE)),"",VLOOKUP($B409,'[2]1516 Exp_Rev Access'!$F$7:$FS$310,36,FALSE))</f>
        <v>2100316.94</v>
      </c>
      <c r="AZ409" s="90">
        <f>IF(ISNA(VLOOKUP($B409,'[2]1516 Exp_Rev Access'!$F$7:$FS$310,37,FALSE)),"",VLOOKUP($B409,'[2]1516 Exp_Rev Access'!$F$7:$FS$310,37,FALSE))</f>
        <v>170463.68</v>
      </c>
      <c r="BA409" s="90">
        <f>IF(ISNA(VLOOKUP($B409,'[2]1516 Exp_Rev Access'!$F$7:$FS$310,38,FALSE)),"",VLOOKUP($B409,'[2]1516 Exp_Rev Access'!$F$7:$FS$310,38,FALSE))</f>
        <v>0</v>
      </c>
      <c r="BB409" s="90">
        <f>IF(ISNA(VLOOKUP($B409,'[2]1516 Exp_Rev Access'!$F$7:$FS$310,39,FALSE)),"",VLOOKUP($B409,'[2]1516 Exp_Rev Access'!$F$7:$FS$310,39,FALSE))</f>
        <v>0</v>
      </c>
      <c r="BC409" s="90">
        <f>IF(ISNA(VLOOKUP($B409,'[2]1516 Exp_Rev Access'!$F$7:$FS$310,40,FALSE)),"",VLOOKUP($B409,'[2]1516 Exp_Rev Access'!$F$7:$FS$310,40,FALSE))</f>
        <v>866097.27</v>
      </c>
      <c r="BD409" s="90">
        <f>IF(ISNA(VLOOKUP($B409,'[2]1516 Exp_Rev Access'!$F$7:$FS$310,41,FALSE)),"",VLOOKUP($B409,'[2]1516 Exp_Rev Access'!$F$7:$FS$310,41,FALSE))</f>
        <v>0</v>
      </c>
      <c r="BE409" s="90">
        <f>IF(ISNA(VLOOKUP($B409,'[2]1516 Exp_Rev Access'!$F$7:$FS$310,42,FALSE)),"",VLOOKUP($B409,'[2]1516 Exp_Rev Access'!$F$7:$FS$310,42,FALSE))</f>
        <v>93669.58</v>
      </c>
      <c r="BF409" s="90">
        <f>IF(ISNA(VLOOKUP($B409,'[2]1516 Exp_Rev Access'!$F$7:$FS$310,43,FALSE)),"",VLOOKUP($B409,'[2]1516 Exp_Rev Access'!$F$7:$FS$310,43,FALSE))</f>
        <v>0</v>
      </c>
      <c r="BG409" s="90">
        <f>IF(ISNA(VLOOKUP($B409,'[2]1516 Exp_Rev Access'!$F$7:$FS$310,44,FALSE)),"",VLOOKUP($B409,'[2]1516 Exp_Rev Access'!$F$7:$FS$310,44,FALSE))</f>
        <v>383549.45</v>
      </c>
      <c r="BH409" s="90">
        <f>IF(ISNA(VLOOKUP($B409,'[2]1516 Exp_Rev Access'!$F$7:$FS$310,45,FALSE)),"",VLOOKUP($B409,'[2]1516 Exp_Rev Access'!$F$7:$FS$310,45,FALSE))</f>
        <v>30902.43</v>
      </c>
      <c r="BI409" s="90">
        <f>IF(ISNA(VLOOKUP($B409,'[2]1516 Exp_Rev Access'!$F$7:$FS$310,46,FALSE)),"",VLOOKUP($B409,'[2]1516 Exp_Rev Access'!$F$7:$FS$310,46,FALSE))</f>
        <v>0</v>
      </c>
      <c r="BJ409" s="90">
        <f>IF(ISNA(VLOOKUP($B409,'[2]1516 Exp_Rev Access'!$F$7:$FS$310,47,FALSE)),"",VLOOKUP($B409,'[2]1516 Exp_Rev Access'!$F$7:$FS$310,47,FALSE))</f>
        <v>20664.939999999999</v>
      </c>
      <c r="BK409" s="90">
        <f>IF(ISNA(VLOOKUP($B409,'[2]1516 Exp_Rev Access'!$F$7:$FS$310,48,FALSE)),"",VLOOKUP($B409,'[2]1516 Exp_Rev Access'!$F$7:$FS$310,48,FALSE))</f>
        <v>1135455.54</v>
      </c>
      <c r="BL409" s="90">
        <f>IF(ISNA(VLOOKUP($B409,'[2]1516 Exp_Rev Access'!$F$7:$FS$310,49,FALSE)),"",VLOOKUP($B409,'[2]1516 Exp_Rev Access'!$F$7:$FS$310,49,FALSE))</f>
        <v>3394.55</v>
      </c>
      <c r="BM409" s="90">
        <f>IF(ISNA(VLOOKUP($B409,'[2]1516 Exp_Rev Access'!$F$7:$FS$310,50,FALSE)),"",VLOOKUP($B409,'[2]1516 Exp_Rev Access'!$F$7:$FS$310,50,FALSE))</f>
        <v>0</v>
      </c>
      <c r="BN409" s="90">
        <f>IF(ISNA(VLOOKUP($B409,'[2]1516 Exp_Rev Access'!$F$7:$FS$310,51,FALSE)),"",VLOOKUP($B409,'[2]1516 Exp_Rev Access'!$F$7:$FS$310,51,FALSE))</f>
        <v>0</v>
      </c>
      <c r="BO409" s="90">
        <f>IF(ISNA(VLOOKUP($B409,'[2]1516 Exp_Rev Access'!$F$7:$FS$310,52,FALSE)),"",VLOOKUP($B409,'[2]1516 Exp_Rev Access'!$F$7:$FS$310,52,FALSE))</f>
        <v>0</v>
      </c>
      <c r="BP409" s="90">
        <f>IF(ISNA(VLOOKUP($B409,'[2]1516 Exp_Rev Access'!$F$7:$FS$310,53,FALSE)),"",VLOOKUP($B409,'[2]1516 Exp_Rev Access'!$F$7:$FS$310,53,FALSE))</f>
        <v>0</v>
      </c>
      <c r="BQ409" s="90">
        <f>IF(ISNA(VLOOKUP($B409,'[2]1516 Exp_Rev Access'!$F$7:$FS$310,54,FALSE)),"",VLOOKUP($B409,'[2]1516 Exp_Rev Access'!$F$7:$FS$310,54,FALSE))</f>
        <v>0</v>
      </c>
      <c r="BR409" s="90">
        <f>IF(ISNA(VLOOKUP($B409,'[2]1516 Exp_Rev Access'!$F$7:$FS$310,55,FALSE)),"",VLOOKUP($B409,'[2]1516 Exp_Rev Access'!$F$7:$FS$310,55,FALSE))</f>
        <v>0</v>
      </c>
      <c r="BS409" s="90">
        <f>IF(ISNA(VLOOKUP($B409,'[2]1516 Exp_Rev Access'!$F$7:$FS$310,56,FALSE)),"",VLOOKUP($B409,'[2]1516 Exp_Rev Access'!$F$7:$FS$310,56,FALSE))</f>
        <v>0</v>
      </c>
      <c r="BT409" s="90">
        <f>IF(ISNA(VLOOKUP($B409,'[2]1516 Exp_Rev Access'!$F$7:$FS$310,57,FALSE)),"",VLOOKUP($B409,'[2]1516 Exp_Rev Access'!$F$7:$FS$310,57,FALSE))</f>
        <v>0</v>
      </c>
      <c r="BU409" s="90">
        <f>IF(ISNA(VLOOKUP($B409,'[2]1516 Exp_Rev Access'!$F$7:$FS$310,58,FALSE)),"",VLOOKUP($B409,'[2]1516 Exp_Rev Access'!$F$7:$FS$310,58,FALSE))</f>
        <v>0</v>
      </c>
      <c r="BV409" s="53">
        <f t="shared" si="991"/>
        <v>4804514.38</v>
      </c>
      <c r="BW409" s="92">
        <f t="shared" si="992"/>
        <v>0.14132995085114397</v>
      </c>
      <c r="BX409" s="68">
        <f t="shared" si="993"/>
        <v>1537.9465873661163</v>
      </c>
      <c r="BY409" s="90">
        <f>IF(ISNA(VLOOKUP($B409,'[2]1516 Exp_Rev Access'!$F$7:$FS$310,59,FALSE)),"",VLOOKUP($B409,'[2]1516 Exp_Rev Access'!$F$7:$FS$310,59,FALSE))</f>
        <v>0</v>
      </c>
      <c r="BZ409" s="90">
        <f>IF(ISNA(VLOOKUP($B409,'[2]1516 Exp_Rev Access'!$F$7:$FS$310,60,FALSE)),"",VLOOKUP($B409,'[2]1516 Exp_Rev Access'!$F$7:$FS$310,60,FALSE))</f>
        <v>0</v>
      </c>
      <c r="CA409" s="90">
        <f>IF(ISNA(VLOOKUP($B409,'[2]1516 Exp_Rev Access'!$F$7:$FS$310,61,FALSE)),"",VLOOKUP($B409,'[2]1516 Exp_Rev Access'!$F$7:$FS$310,61,FALSE))</f>
        <v>0</v>
      </c>
      <c r="CB409" s="90">
        <f>IF(ISNA(VLOOKUP($B409,'[2]1516 Exp_Rev Access'!$F$7:$FS$310,62,FALSE)),"",VLOOKUP($B409,'[2]1516 Exp_Rev Access'!$F$7:$FS$310,62,FALSE))</f>
        <v>0</v>
      </c>
      <c r="CC409" s="90">
        <f>IF(ISNA(VLOOKUP($B409,'[2]1516 Exp_Rev Access'!$F$7:$FS$310,63,FALSE)),"",VLOOKUP($B409,'[2]1516 Exp_Rev Access'!$F$7:$FS$310,63,FALSE))</f>
        <v>33484.559999999998</v>
      </c>
      <c r="CD409" s="90">
        <f>IF(ISNA(VLOOKUP($B409,'[2]1516 Exp_Rev Access'!$F$7:$FS$310,64,FALSE)),"",VLOOKUP($B409,'[2]1516 Exp_Rev Access'!$F$7:$FS$310,64,FALSE))</f>
        <v>0</v>
      </c>
      <c r="CE409" s="53">
        <f t="shared" si="994"/>
        <v>33484.559999999998</v>
      </c>
      <c r="CF409" s="92">
        <f t="shared" si="995"/>
        <v>9.8498429701279842E-4</v>
      </c>
      <c r="CG409" s="94">
        <f t="shared" si="996"/>
        <v>10.718557737245437</v>
      </c>
      <c r="CH409" s="90">
        <f>IF(ISNA(VLOOKUP($B409,'[2]1516 Exp_Rev Access'!$F$7:$FS$310,65,FALSE)),"",VLOOKUP($B409,'[2]1516 Exp_Rev Access'!$F$7:$FS$310,65,FALSE))</f>
        <v>0</v>
      </c>
      <c r="CI409" s="90">
        <f>IF(ISNA(VLOOKUP($B409,'[2]1516 Exp_Rev Access'!$F$7:$FS$310,66,FALSE)),"",VLOOKUP($B409,'[2]1516 Exp_Rev Access'!$F$7:$FS$310,66,FALSE))</f>
        <v>0</v>
      </c>
      <c r="CJ409" s="90">
        <f>IF(ISNA(VLOOKUP($B409,'[2]1516 Exp_Rev Access'!$F$7:$FS$310,67,FALSE)),"",VLOOKUP($B409,'[2]1516 Exp_Rev Access'!$F$7:$FS$310,67,FALSE))</f>
        <v>0</v>
      </c>
      <c r="CK409" s="90">
        <f>IF(ISNA(VLOOKUP($B409,'[2]1516 Exp_Rev Access'!$F$7:$FS$310,68,FALSE)),"",VLOOKUP($B409,'[2]1516 Exp_Rev Access'!$F$7:$FS$310,68,FALSE))</f>
        <v>0</v>
      </c>
      <c r="CL409" s="90">
        <f>IF(ISNA(VLOOKUP($B409,'[2]1516 Exp_Rev Access'!$F$7:$FS$310,69,FALSE)),"",VLOOKUP($B409,'[2]1516 Exp_Rev Access'!$F$7:$FS$310,69,FALSE))</f>
        <v>0</v>
      </c>
      <c r="CM409" s="90">
        <f>IF(ISNA(VLOOKUP($B409,'[2]1516 Exp_Rev Access'!$F$7:$FS$310,70,FALSE)),"",VLOOKUP($B409,'[2]1516 Exp_Rev Access'!$F$7:$FS$310,70,FALSE))</f>
        <v>0</v>
      </c>
      <c r="CN409" s="90">
        <f>IF(ISNA(VLOOKUP($B409,'[2]1516 Exp_Rev Access'!$F$7:$FS$310,71,FALSE)),"",VLOOKUP($B409,'[2]1516 Exp_Rev Access'!$F$7:$FS$310,71,FALSE))</f>
        <v>0</v>
      </c>
      <c r="CO409" s="90">
        <f>IF(ISNA(VLOOKUP($B409,'[2]1516 Exp_Rev Access'!$F$7:$FS$310,73,FALSE)),"",VLOOKUP($B409,'[2]1516 Exp_Rev Access'!$F$7:$FS$310,73,FALSE))</f>
        <v>0</v>
      </c>
      <c r="CP409" s="90">
        <f>IF(ISNA(VLOOKUP($B409,'[2]1516 Exp_Rev Access'!$F$7:$FS$310,73,FALSE)),"",VLOOKUP($B409,'[2]1516 Exp_Rev Access'!$F$7:$FS$310,73,FALSE))</f>
        <v>0</v>
      </c>
      <c r="CQ409" s="90">
        <f>IF(ISNA(VLOOKUP($B409,'[2]1516 Exp_Rev Access'!$F$7:$FS$310,74,FALSE)),"",VLOOKUP($B409,'[2]1516 Exp_Rev Access'!$F$7:$FS$310,74,FALSE))</f>
        <v>562274</v>
      </c>
      <c r="CR409" s="90">
        <f>IF(ISNA(VLOOKUP($B409,'[2]1516 Exp_Rev Access'!$F$7:$FS$310,75,FALSE)),"",VLOOKUP($B409,'[2]1516 Exp_Rev Access'!$F$7:$FS$310,75,FALSE))</f>
        <v>0</v>
      </c>
      <c r="CS409" s="90">
        <f>IF(ISNA(VLOOKUP($B409,'[2]1516 Exp_Rev Access'!$F$7:$FS$310,76,FALSE)),"",VLOOKUP($B409,'[2]1516 Exp_Rev Access'!$F$7:$FS$310,76,FALSE))</f>
        <v>13754.79</v>
      </c>
      <c r="CT409" s="90">
        <f>IF(ISNA(VLOOKUP($B409,'[2]1516 Exp_Rev Access'!$F$7:$FS$310,77,FALSE)),"",VLOOKUP($B409,'[2]1516 Exp_Rev Access'!$F$7:$FS$310,77,FALSE))</f>
        <v>0</v>
      </c>
      <c r="CU409" s="90">
        <f>IF(ISNA(VLOOKUP($B409,'[2]1516 Exp_Rev Access'!$F$7:$FS$310,78,FALSE)),"",VLOOKUP($B409,'[2]1516 Exp_Rev Access'!$F$7:$FS$310,78,FALSE))</f>
        <v>435713.04</v>
      </c>
      <c r="CV409" s="90">
        <f>IF(ISNA(VLOOKUP($B409,'[2]1516 Exp_Rev Access'!$F$7:$FS$310,79,FALSE)),"",VLOOKUP($B409,'[2]1516 Exp_Rev Access'!$F$7:$FS$310,79,FALSE))</f>
        <v>150683.18</v>
      </c>
      <c r="CW409" s="90">
        <f>IF(ISNA(VLOOKUP($B409,'[2]1516 Exp_Rev Access'!$F$7:$FS$310,80,FALSE)),"",VLOOKUP($B409,'[2]1516 Exp_Rev Access'!$F$7:$FS$310,80,FALSE))</f>
        <v>0</v>
      </c>
      <c r="CX409" s="90">
        <f>IF(ISNA(VLOOKUP($B409,'[2]1516 Exp_Rev Access'!$F$7:$FS$310,81,FALSE)),"",VLOOKUP($B409,'[2]1516 Exp_Rev Access'!$F$7:$FS$310,81,FALSE))</f>
        <v>0</v>
      </c>
      <c r="CY409" s="90">
        <f>IF(ISNA(VLOOKUP($B409,'[2]1516 Exp_Rev Access'!$F$7:$FS$310,82,FALSE)),"",VLOOKUP($B409,'[2]1516 Exp_Rev Access'!$F$7:$FS$310,82,FALSE))</f>
        <v>0</v>
      </c>
      <c r="CZ409" s="90">
        <f>IF(ISNA(VLOOKUP($B409,'[2]1516 Exp_Rev Access'!$F$7:$FS$310,83,FALSE)),"",VLOOKUP($B409,'[2]1516 Exp_Rev Access'!$F$7:$FS$310,83,FALSE))</f>
        <v>0</v>
      </c>
      <c r="DA409" s="90">
        <f>IF(ISNA(VLOOKUP($B409,'[2]1516 Exp_Rev Access'!$F$7:$FS$310,84,FALSE)),"",VLOOKUP($B409,'[2]1516 Exp_Rev Access'!$F$7:$FS$310,84,FALSE))</f>
        <v>0</v>
      </c>
      <c r="DB409" s="90">
        <f>IF(ISNA(VLOOKUP($B409,'[2]1516 Exp_Rev Access'!$F$7:$FS$310,85,FALSE)),"",VLOOKUP($B409,'[2]1516 Exp_Rev Access'!$F$7:$FS$310,85,FALSE))</f>
        <v>74966.649999999994</v>
      </c>
      <c r="DC409" s="90">
        <f>IF(ISNA(VLOOKUP($B409,'[2]1516 Exp_Rev Access'!$F$7:$FS$310,86,FALSE)),"",VLOOKUP($B409,'[2]1516 Exp_Rev Access'!$F$7:$FS$310,86,FALSE))</f>
        <v>0</v>
      </c>
      <c r="DD409" s="90">
        <f>IF(ISNA(VLOOKUP($B409,'[2]1516 Exp_Rev Access'!$F$7:$FS$310,87,FALSE)),"",VLOOKUP($B409,'[2]1516 Exp_Rev Access'!$F$7:$FS$310,87,FALSE))</f>
        <v>0</v>
      </c>
      <c r="DE409" s="90">
        <f>IF(ISNA(VLOOKUP($B409,'[2]1516 Exp_Rev Access'!$F$7:$FS$310,88,FALSE)),"",VLOOKUP($B409,'[2]1516 Exp_Rev Access'!$F$7:$FS$310,88,FALSE))</f>
        <v>0</v>
      </c>
      <c r="DF409" s="90">
        <f>IF(ISNA(VLOOKUP($B409,'[2]1516 Exp_Rev Access'!$F$7:$FS$310,89,FALSE)),"",VLOOKUP($B409,'[2]1516 Exp_Rev Access'!$F$7:$FS$310,89,FALSE))</f>
        <v>0</v>
      </c>
      <c r="DG409" s="90">
        <f>IF(ISNA(VLOOKUP($B409,'[2]1516 Exp_Rev Access'!$F$7:$FS$310,90,FALSE)),"",VLOOKUP($B409,'[2]1516 Exp_Rev Access'!$F$7:$FS$310,90,FALSE))</f>
        <v>0</v>
      </c>
      <c r="DH409" s="90">
        <f>IF(ISNA(VLOOKUP($B409,'[2]1516 Exp_Rev Access'!$F$7:$FS$310,91,FALSE)),"",VLOOKUP($B409,'[2]1516 Exp_Rev Access'!$F$7:$FS$310,91,FALSE))</f>
        <v>0</v>
      </c>
      <c r="DI409" s="90">
        <f>IF(ISNA(VLOOKUP($B409,'[2]1516 Exp_Rev Access'!$F$7:$FS$310,92,FALSE)),"",VLOOKUP($B409,'[2]1516 Exp_Rev Access'!$F$7:$FS$310,92,FALSE))</f>
        <v>854327.31</v>
      </c>
      <c r="DJ409" s="90">
        <f>IF(ISNA(VLOOKUP($B409,'[2]1516 Exp_Rev Access'!$F$7:$FS$310,93,FALSE)),"",VLOOKUP($B409,'[2]1516 Exp_Rev Access'!$F$7:$FS$310,93,FALSE))</f>
        <v>0</v>
      </c>
      <c r="DK409" s="90">
        <f>IF(ISNA(VLOOKUP($B409,'[2]1516 Exp_Rev Access'!$F$7:$FS$310,94,FALSE)),"",VLOOKUP($B409,'[2]1516 Exp_Rev Access'!$F$7:$FS$310,94,FALSE))</f>
        <v>70699.789999999994</v>
      </c>
      <c r="DL409" s="90">
        <f>IF(ISNA(VLOOKUP($B409,'[2]1516 Exp_Rev Access'!$F$7:$FS$310,95,FALSE)),"",VLOOKUP($B409,'[2]1516 Exp_Rev Access'!$F$7:$FS$310,95,FALSE))</f>
        <v>0</v>
      </c>
      <c r="DM409" s="90">
        <f>IF(ISNA(VLOOKUP($B409,'[2]1516 Exp_Rev Access'!$F$7:$FS$310,96,FALSE)),"",VLOOKUP($B409,'[2]1516 Exp_Rev Access'!$F$7:$FS$310,96,FALSE))</f>
        <v>0</v>
      </c>
      <c r="DN409" s="90">
        <f>IF(ISNA(VLOOKUP($B409,'[2]1516 Exp_Rev Access'!$F$7:$FS$310,97,FALSE)),"",VLOOKUP($B409,'[2]1516 Exp_Rev Access'!$F$7:$FS$310,97,FALSE))</f>
        <v>0</v>
      </c>
      <c r="DO409" s="90">
        <f>IF(ISNA(VLOOKUP($B409,'[2]1516 Exp_Rev Access'!$F$7:$FS$310,98,FALSE)),"",VLOOKUP($B409,'[2]1516 Exp_Rev Access'!$F$7:$FS$310,98,FALSE))</f>
        <v>0</v>
      </c>
      <c r="DP409" s="90">
        <f>IF(ISNA(VLOOKUP($B409,'[2]1516 Exp_Rev Access'!$F$7:$FS$310,99,FALSE)),"",VLOOKUP($B409,'[2]1516 Exp_Rev Access'!$F$7:$FS$310,99,FALSE))</f>
        <v>0</v>
      </c>
      <c r="DQ409" s="90">
        <f>IF(ISNA(VLOOKUP($B409,'[2]1516 Exp_Rev Access'!$F$7:$FS$310,100,FALSE)),"",VLOOKUP($B409,'[2]1516 Exp_Rev Access'!$F$7:$FS$310,100,FALSE))</f>
        <v>0</v>
      </c>
      <c r="DR409" s="90">
        <f>IF(ISNA(VLOOKUP($B409,'[2]1516 Exp_Rev Access'!$F$7:$FS$310,101,FALSE)),"",VLOOKUP($B409,'[2]1516 Exp_Rev Access'!$F$7:$FS$310,101,FALSE))</f>
        <v>0</v>
      </c>
      <c r="DS409" s="90">
        <f>IF(ISNA(VLOOKUP($B409,'[2]1516 Exp_Rev Access'!$F$7:$FS$310,102,FALSE)),"",VLOOKUP($B409,'[2]1516 Exp_Rev Access'!$F$7:$FS$310,102,FALSE))</f>
        <v>0</v>
      </c>
      <c r="DT409" s="90">
        <f>IF(ISNA(VLOOKUP($B409,'[2]1516 Exp_Rev Access'!$F$7:$FS$310,103,FALSE)),"",VLOOKUP($B409,'[2]1516 Exp_Rev Access'!$F$7:$FS$310,103,FALSE))</f>
        <v>0</v>
      </c>
      <c r="DU409" s="90">
        <f>IF(ISNA(VLOOKUP($B409,'[2]1516 Exp_Rev Access'!$F$7:$FS$310,104,FALSE)),"",VLOOKUP($B409,'[2]1516 Exp_Rev Access'!$F$7:$FS$310,104,FALSE))</f>
        <v>0</v>
      </c>
      <c r="DV409" s="90">
        <f>IF(ISNA(VLOOKUP($B409,'[2]1516 Exp_Rev Access'!$F$7:$FS$310,105,FALSE)),"",VLOOKUP($B409,'[2]1516 Exp_Rev Access'!$F$7:$FS$310,105,FALSE))</f>
        <v>0</v>
      </c>
      <c r="DW409" s="90">
        <f>IF(ISNA(VLOOKUP($B409,'[2]1516 Exp_Rev Access'!$F$7:$FS$310,106,FALSE)),"",VLOOKUP($B409,'[2]1516 Exp_Rev Access'!$F$7:$FS$310,106,FALSE))</f>
        <v>0</v>
      </c>
      <c r="DX409" s="90">
        <f>IF(ISNA(VLOOKUP($B409,'[2]1516 Exp_Rev Access'!$F$7:$FS$310,107,FALSE)),"",VLOOKUP($B409,'[2]1516 Exp_Rev Access'!$F$7:$FS$310,107,FALSE))</f>
        <v>0</v>
      </c>
      <c r="DY409" s="90">
        <f>IF(ISNA(VLOOKUP($B409,'[2]1516 Exp_Rev Access'!$F$7:$FS$310,108,FALSE)),"",VLOOKUP($B409,'[2]1516 Exp_Rev Access'!$F$7:$FS$310,108,FALSE))</f>
        <v>0</v>
      </c>
      <c r="DZ409" s="90">
        <f>IF(ISNA(VLOOKUP($B409,'[2]1516 Exp_Rev Access'!$F$7:$FS$310,109,FALSE)),"",VLOOKUP($B409,'[2]1516 Exp_Rev Access'!$F$7:$FS$310,109,FALSE))</f>
        <v>0</v>
      </c>
      <c r="EA409" s="90">
        <f>IF(ISNA(VLOOKUP($B409,'[2]1516 Exp_Rev Access'!$F$7:$FS$310,110,FALSE)),"",VLOOKUP($B409,'[2]1516 Exp_Rev Access'!$F$7:$FS$310,110,FALSE))</f>
        <v>0</v>
      </c>
      <c r="EB409" s="90">
        <f>IF(ISNA(VLOOKUP($B409,'[2]1516 Exp_Rev Access'!$F$7:$FS$310,111,FALSE)),"",VLOOKUP($B409,'[2]1516 Exp_Rev Access'!$F$7:$FS$310,111,FALSE))</f>
        <v>0</v>
      </c>
      <c r="EC409" s="90">
        <f>IF(ISNA(VLOOKUP($B409,'[2]1516 Exp_Rev Access'!$F$7:$FS$310,112,FALSE)),"",VLOOKUP($B409,'[2]1516 Exp_Rev Access'!$F$7:$FS$310,112,FALSE))</f>
        <v>0</v>
      </c>
      <c r="ED409" s="90">
        <f>IF(ISNA(VLOOKUP($B409,'[2]1516 Exp_Rev Access'!$F$7:$FS$310,113,FALSE)),"",VLOOKUP($B409,'[2]1516 Exp_Rev Access'!$F$7:$FS$310,113,FALSE))</f>
        <v>0</v>
      </c>
      <c r="EE409" s="90">
        <f>IF(ISNA(VLOOKUP($B409,'[2]1516 Exp_Rev Access'!$F$7:$FS$310,114,FALSE)),"",VLOOKUP($B409,'[2]1516 Exp_Rev Access'!$F$7:$FS$310,114,FALSE))</f>
        <v>0</v>
      </c>
      <c r="EF409" s="90">
        <f>IF(ISNA(VLOOKUP($B409,'[2]1516 Exp_Rev Access'!$F$7:$FS$310,115,FALSE)),"",VLOOKUP($B409,'[2]1516 Exp_Rev Access'!$F$7:$FS$310,115,FALSE))</f>
        <v>0</v>
      </c>
      <c r="EG409" s="90">
        <f>IF(ISNA(VLOOKUP($B409,'[2]1516 Exp_Rev Access'!$F$7:$FS$310,116,FALSE)),"",VLOOKUP($B409,'[2]1516 Exp_Rev Access'!$F$7:$FS$310,116,FALSE))</f>
        <v>0</v>
      </c>
      <c r="EH409" s="90">
        <f>IF(ISNA(VLOOKUP($B409,'[2]1516 Exp_Rev Access'!$F$7:$FS$310,117,FALSE)),"",VLOOKUP($B409,'[2]1516 Exp_Rev Access'!$F$7:$FS$310,117,FALSE))</f>
        <v>0</v>
      </c>
      <c r="EI409" s="90">
        <f>IF(ISNA(VLOOKUP($B409,'[2]1516 Exp_Rev Access'!$F$7:$FS$310,118,FALSE)),"",VLOOKUP($B409,'[2]1516 Exp_Rev Access'!$F$7:$FS$310,118,FALSE))</f>
        <v>0</v>
      </c>
      <c r="EJ409" s="90">
        <f>IF(ISNA(VLOOKUP($B409,'[2]1516 Exp_Rev Access'!$F$7:$FS$310,119,FALSE)),"",VLOOKUP($B409,'[2]1516 Exp_Rev Access'!$F$7:$FS$310,119,FALSE))</f>
        <v>0</v>
      </c>
      <c r="EK409" s="90">
        <f>IF(ISNA(VLOOKUP($B409,'[2]1516 Exp_Rev Access'!$F$7:$FS$310,120,FALSE)),"",VLOOKUP($B409,'[2]1516 Exp_Rev Access'!$F$7:$FS$310,120,FALSE))</f>
        <v>0</v>
      </c>
      <c r="EL409" s="90">
        <f>IF(ISNA(VLOOKUP($B409,'[2]1516 Exp_Rev Access'!$F$7:$FS$310,121,FALSE)),"",VLOOKUP($B409,'[2]1516 Exp_Rev Access'!$F$7:$FS$310,121,FALSE))</f>
        <v>0</v>
      </c>
      <c r="EM409" s="90">
        <f>IF(ISNA(VLOOKUP($B409,'[2]1516 Exp_Rev Access'!$F$7:$FS$310,122,FALSE)),"",VLOOKUP($B409,'[2]1516 Exp_Rev Access'!$F$7:$FS$310,122,FALSE))</f>
        <v>0</v>
      </c>
      <c r="EN409" s="90">
        <f>IF(ISNA(VLOOKUP($B409,'[2]1516 Exp_Rev Access'!$F$7:$FS$310,123,FALSE)),"",VLOOKUP($B409,'[2]1516 Exp_Rev Access'!$F$7:$FS$310,123,FALSE))</f>
        <v>0</v>
      </c>
      <c r="EO409" s="90">
        <f>IF(ISNA(VLOOKUP($B409,'[2]1516 Exp_Rev Access'!$F$7:$FS$310,124,FALSE)),"",VLOOKUP($B409,'[2]1516 Exp_Rev Access'!$F$7:$FS$310,124,FALSE))</f>
        <v>0</v>
      </c>
      <c r="EP409" s="90">
        <f>IF(ISNA(VLOOKUP($B409,'[2]1516 Exp_Rev Access'!$F$7:$FS$310,125,FALSE)),"",VLOOKUP($B409,'[2]1516 Exp_Rev Access'!$F$7:$FS$310,125,FALSE))</f>
        <v>0</v>
      </c>
      <c r="EQ409" s="90">
        <f>IF(ISNA(VLOOKUP($B409,'[2]1516 Exp_Rev Access'!$F$7:$FS$310,126,FALSE)),"",VLOOKUP($B409,'[2]1516 Exp_Rev Access'!$F$7:$FS$310,126,FALSE))</f>
        <v>0</v>
      </c>
      <c r="ER409" s="90">
        <f>IF(ISNA(VLOOKUP($B409,'[2]1516 Exp_Rev Access'!$F$7:$FS$310,127,FALSE)),"",VLOOKUP($B409,'[2]1516 Exp_Rev Access'!$F$7:$FS$310,127,FALSE))</f>
        <v>0</v>
      </c>
      <c r="ES409" s="90">
        <f>IF(ISNA(VLOOKUP($B409,'[2]1516 Exp_Rev Access'!$F$7:$FS$310,128,FALSE)),"",VLOOKUP($B409,'[2]1516 Exp_Rev Access'!$F$7:$FS$310,128,FALSE))</f>
        <v>0</v>
      </c>
      <c r="ET409" s="90">
        <f>IF(ISNA(VLOOKUP($B409,'[2]1516 Exp_Rev Access'!$F$7:$FS$310,129,FALSE)),"",VLOOKUP($B409,'[2]1516 Exp_Rev Access'!$F$7:$FS$310,129,FALSE))</f>
        <v>0</v>
      </c>
      <c r="EU409" s="90">
        <f>IF(ISNA(VLOOKUP($B409,'[2]1516 Exp_Rev Access'!$F$7:$FS$310,130,FALSE)),"",VLOOKUP($B409,'[2]1516 Exp_Rev Access'!$F$7:$FS$310,130,FALSE))</f>
        <v>0</v>
      </c>
      <c r="EV409" s="90">
        <f>IF(ISNA(VLOOKUP($B409,'[2]1516 Exp_Rev Access'!$F$7:$FS$310,131,FALSE)),"",VLOOKUP($B409,'[2]1516 Exp_Rev Access'!$F$7:$FS$310,131,FALSE))</f>
        <v>0</v>
      </c>
      <c r="EW409" s="90">
        <f>IF(ISNA(VLOOKUP($B409,'[2]1516 Exp_Rev Access'!$F$7:$FS$310,132,FALSE)),"",VLOOKUP($B409,'[2]1516 Exp_Rev Access'!$F$7:$FS$310,132,FALSE))</f>
        <v>0</v>
      </c>
      <c r="EX409" s="90">
        <f>IF(ISNA(VLOOKUP($B409,'[2]1516 Exp_Rev Access'!$F$7:$FS$310,133,FALSE)),"",VLOOKUP($B409,'[2]1516 Exp_Rev Access'!$F$7:$FS$310,133,FALSE))</f>
        <v>0</v>
      </c>
      <c r="EY409" s="90">
        <f>IF(ISNA(VLOOKUP($B409,'[2]1516 Exp_Rev Access'!$F$7:$FS$310,134,FALSE)),"",VLOOKUP($B409,'[2]1516 Exp_Rev Access'!$F$7:$FS$310,134,FALSE))</f>
        <v>0</v>
      </c>
      <c r="EZ409" s="90">
        <f>IF(ISNA(VLOOKUP($B409,'[2]1516 Exp_Rev Access'!$F$7:$FS$310,135,FALSE)),"",VLOOKUP($B409,'[2]1516 Exp_Rev Access'!$F$7:$FS$310,135,FALSE))</f>
        <v>0</v>
      </c>
      <c r="FA409" s="90">
        <f>IF(ISNA(VLOOKUP($B409,'[2]1516 Exp_Rev Access'!$F$7:$FS$310,136,FALSE)),"",VLOOKUP($B409,'[2]1516 Exp_Rev Access'!$F$7:$FS$310,136,FALSE))</f>
        <v>0</v>
      </c>
      <c r="FB409" s="90">
        <f>IF(ISNA(VLOOKUP($B409,'[2]1516 Exp_Rev Access'!$F$7:$FS$310,137,FALSE)),"",VLOOKUP($B409,'[2]1516 Exp_Rev Access'!$F$7:$FS$310,137,FALSE))</f>
        <v>0</v>
      </c>
      <c r="FC409" s="90">
        <f>IF(ISNA(VLOOKUP($B409,'[2]1516 Exp_Rev Access'!$F$7:$FS$310,138,FALSE)),"",VLOOKUP($B409,'[2]1516 Exp_Rev Access'!$F$7:$FS$310,138,FALSE))</f>
        <v>0</v>
      </c>
      <c r="FD409" s="90">
        <f>IF(ISNA(VLOOKUP($B409,'[2]1516 Exp_Rev Access'!$F$7:$FS$310,139,FALSE)),"",VLOOKUP($B409,'[2]1516 Exp_Rev Access'!$F$7:$FS$310,139,FALSE))</f>
        <v>0</v>
      </c>
      <c r="FE409" s="90">
        <f>IF(ISNA(VLOOKUP($B409,'[2]1516 Exp_Rev Access'!$F$7:$FS$310,140,FALSE)),"",VLOOKUP($B409,'[2]1516 Exp_Rev Access'!$F$7:$FS$310,140,FALSE))</f>
        <v>0</v>
      </c>
      <c r="FF409" s="90">
        <f>IF(ISNA(VLOOKUP($B409,'[2]1516 Exp_Rev Access'!$F$7:$FS$310,141,FALSE)),"",VLOOKUP($B409,'[2]1516 Exp_Rev Access'!$F$7:$FS$310,141,FALSE))</f>
        <v>0</v>
      </c>
      <c r="FG409" s="90">
        <f>IF(ISNA(VLOOKUP($B409,'[2]1516 Exp_Rev Access'!$F$7:$FS$310,142,FALSE)),"",VLOOKUP($B409,'[2]1516 Exp_Rev Access'!$F$7:$FS$310,142,FALSE))</f>
        <v>0</v>
      </c>
      <c r="FH409" s="90">
        <f>IF(ISNA(VLOOKUP($B409,'[2]1516 Exp_Rev Access'!$F$7:$FS$310,143,FALSE)),"",VLOOKUP($B409,'[2]1516 Exp_Rev Access'!$F$7:$FS$310,143,FALSE))</f>
        <v>0</v>
      </c>
      <c r="FI409" s="90">
        <f>IF(ISNA(VLOOKUP($B409,'[2]1516 Exp_Rev Access'!$F$7:$FS$310,144,FALSE)),"",VLOOKUP($B409,'[2]1516 Exp_Rev Access'!$F$7:$FS$310,144,FALSE))</f>
        <v>0</v>
      </c>
      <c r="FJ409" s="90">
        <f>IF(ISNA(VLOOKUP($B409,'[2]1516 Exp_Rev Access'!$F$7:$FS$310,145,FALSE)),"",VLOOKUP($B409,'[2]1516 Exp_Rev Access'!$F$7:$FS$310,145,FALSE))</f>
        <v>0</v>
      </c>
      <c r="FK409" s="90">
        <f>IF(ISNA(VLOOKUP($B409,'[2]1516 Exp_Rev Access'!$F$7:$FS$310,146,FALSE)),"",VLOOKUP($B409,'[2]1516 Exp_Rev Access'!$F$7:$FS$310,146,FALSE))</f>
        <v>0</v>
      </c>
      <c r="FL409" s="90">
        <f>IF(ISNA(VLOOKUP($B409,'[2]1516 Exp_Rev Access'!$F$7:$FS$310,1147,FALSE)),"",VLOOKUP($B409,'[2]1516 Exp_Rev Access'!$F$7:$FS$310,147,FALSE))</f>
        <v>201068.14</v>
      </c>
      <c r="FM409" s="90">
        <f>IF(ISNA(VLOOKUP($B409,'[2]1516 Exp_Rev Access'!$F$7:$FS$310,148,FALSE)),"",VLOOKUP($B409,'[2]1516 Exp_Rev Access'!$F$7:$FS$310,148,FALSE))</f>
        <v>0</v>
      </c>
      <c r="FN409" s="90">
        <f>IF(ISNA(VLOOKUP($B409,'[2]1516 Exp_Rev Access'!$F$7:$FS$310,149,FALSE)),"",VLOOKUP($B409,'[2]1516 Exp_Rev Access'!$F$7:$FS$310,149,FALSE))</f>
        <v>0</v>
      </c>
      <c r="FO409" s="90">
        <f>IF(ISNA(VLOOKUP($B409,'[2]1516 Exp_Rev Access'!$F$7:$FS$310,150,FALSE)),"",VLOOKUP($B409,'[2]1516 Exp_Rev Access'!$F$7:$FS$310,150,FALSE))</f>
        <v>0</v>
      </c>
      <c r="FP409" s="90">
        <f>IF(ISNA(VLOOKUP($B409,'[2]1516 Exp_Rev Access'!$F$7:$FS$310,151,FALSE)),"",VLOOKUP($B409,'[2]1516 Exp_Rev Access'!$F$7:$FS$310,151,FALSE))</f>
        <v>0</v>
      </c>
      <c r="FQ409" s="90">
        <f>IF(ISNA(VLOOKUP($B409,'[2]1516 Exp_Rev Access'!$F$7:$FS$310,152,FALSE)),"",VLOOKUP($B409,'[2]1516 Exp_Rev Access'!$F$7:$FS$310,152,FALSE))</f>
        <v>0</v>
      </c>
      <c r="FR409" s="90">
        <f>IF(ISNA(VLOOKUP($B409,'[2]1516 Exp_Rev Access'!$F$7:$FS$310,153,FALSE)),"",VLOOKUP($B409,'[2]1516 Exp_Rev Access'!$F$7:$FS$310,153,FALSE))</f>
        <v>127952.05</v>
      </c>
      <c r="FS409" s="53">
        <f t="shared" si="997"/>
        <v>2491438.9499999997</v>
      </c>
      <c r="FT409" s="92">
        <f t="shared" si="998"/>
        <v>7.3288352683029273E-2</v>
      </c>
      <c r="FU409" s="116">
        <f t="shared" si="999"/>
        <v>797.52077478088836</v>
      </c>
      <c r="FV409" s="90">
        <f>IF(ISNA(VLOOKUP($B409,'[2]1516 Exp_Rev Access'!$F$7:$FS$310,154,FALSE)),"",VLOOKUP($B409,'[2]1516 Exp_Rev Access'!$F$7:$FS$310,154,FALSE))</f>
        <v>0</v>
      </c>
      <c r="FW409" s="90">
        <f>IF(ISNA(VLOOKUP($B409,'[2]1516 Exp_Rev Access'!$F$7:$FS$310,155,FALSE)),"",VLOOKUP($B409,'[2]1516 Exp_Rev Access'!$F$7:$FS$310,155,FALSE))</f>
        <v>0</v>
      </c>
      <c r="FX409" s="90">
        <f>IF(ISNA(VLOOKUP($B409,'[2]1516 Exp_Rev Access'!$F$7:$FS$310,156,FALSE)),"",VLOOKUP($B409,'[2]1516 Exp_Rev Access'!$F$7:$FS$310,156,FALSE))</f>
        <v>0</v>
      </c>
      <c r="FY409" s="90">
        <f>IF(ISNA(VLOOKUP($B409,'[2]1516 Exp_Rev Access'!$F$7:$FS$310,157,FALSE)),"",VLOOKUP($B409,'[2]1516 Exp_Rev Access'!$F$7:$FS$310,157,FALSE))</f>
        <v>0</v>
      </c>
      <c r="FZ409" s="90">
        <f>IF(ISNA(VLOOKUP($B409,'[2]1516 Exp_Rev Access'!$F$7:$FS$310,158,FALSE)),"",VLOOKUP($B409,'[2]1516 Exp_Rev Access'!$F$7:$FS$310,158,FALSE))</f>
        <v>0</v>
      </c>
      <c r="GA409" s="90">
        <f>IF(ISNA(VLOOKUP($B409,'[2]1516 Exp_Rev Access'!$F$7:$FS$310,159,FALSE)),"",VLOOKUP($B409,'[2]1516 Exp_Rev Access'!$F$7:$FS$310,159,FALSE))</f>
        <v>0</v>
      </c>
      <c r="GB409" s="90">
        <f>IF(ISNA(VLOOKUP($B409,'[2]1516 Exp_Rev Access'!$F$7:$FS$310,160,FALSE)),"",VLOOKUP($B409,'[2]1516 Exp_Rev Access'!$F$7:$FS$310,160,FALSE))</f>
        <v>0</v>
      </c>
      <c r="GC409" s="90">
        <f>IF(ISNA(VLOOKUP($B409,'[2]1516 Exp_Rev Access'!$F$7:$FS$310,161,FALSE)),"",VLOOKUP($B409,'[2]1516 Exp_Rev Access'!$F$7:$FS$310,161,FALSE))</f>
        <v>0</v>
      </c>
      <c r="GD409" s="90">
        <f>IF(ISNA(VLOOKUP($B409,'[2]1516 Exp_Rev Access'!$F$7:$FS$310,162,FALSE)),"",VLOOKUP($B409,'[2]1516 Exp_Rev Access'!$F$7:$FS$310,162,FALSE))</f>
        <v>0</v>
      </c>
      <c r="GE409" s="90">
        <f>IF(ISNA(VLOOKUP($B409,'[2]1516 Exp_Rev Access'!$F$7:$FS$310,163,FALSE)),"",VLOOKUP($B409,'[2]1516 Exp_Rev Access'!$F$7:$FS$310,163,FALSE))</f>
        <v>1482</v>
      </c>
      <c r="GF409" s="90">
        <f>IF(ISNA(VLOOKUP($B409,'[2]1516 Exp_Rev Access'!$F$7:$FS$310,164,FALSE)),"",VLOOKUP($B409,'[2]1516 Exp_Rev Access'!$F$7:$FS$310,164,FALSE))</f>
        <v>0</v>
      </c>
      <c r="GG409" s="90">
        <f>IF(ISNA(VLOOKUP($B409,'[2]1516 Exp_Rev Access'!$F$7:$FS$310,165,FALSE)),"",VLOOKUP($B409,'[2]1516 Exp_Rev Access'!$F$7:$FS$310,165,FALSE))</f>
        <v>0</v>
      </c>
      <c r="GH409" s="90">
        <f>IF(ISNA(VLOOKUP($B409,'[2]1516 Exp_Rev Access'!$F$7:$FS$310,166,FALSE)),"",VLOOKUP($B409,'[2]1516 Exp_Rev Access'!$F$7:$FS$310,166,FALSE))</f>
        <v>0</v>
      </c>
      <c r="GI409" s="90">
        <f>IF(ISNA(VLOOKUP($B409,'[2]1516 Exp_Rev Access'!$F$7:$FS$310,167,FALSE)),"",VLOOKUP($B409,'[2]1516 Exp_Rev Access'!$F$7:$FS$310,167,FALSE))</f>
        <v>0</v>
      </c>
      <c r="GJ409" s="90">
        <f>IF(ISNA(VLOOKUP($B409,'[2]1516 Exp_Rev Access'!$F$7:$FS$310,168,FALSE)),"",VLOOKUP($B409,'[2]1516 Exp_Rev Access'!$F$7:$FS$310,168,FALSE))</f>
        <v>0</v>
      </c>
      <c r="GK409" s="90">
        <f>IF(ISNA(VLOOKUP($B409,'[2]1516 Exp_Rev Access'!$F$7:$FS$310,169,FALSE)),"",VLOOKUP($B409,'[2]1516 Exp_Rev Access'!$F$7:$FS$310,169,FALSE))</f>
        <v>1000</v>
      </c>
      <c r="GL409" s="90">
        <f>IF(ISNA(VLOOKUP($B409,'[2]1516 Exp_Rev Access'!$F$7:$FS$310,170,FALSE)),"",VLOOKUP($B409,'[2]1516 Exp_Rev Access'!$F$7:$FS$310,170,FALSE))</f>
        <v>0</v>
      </c>
      <c r="GM409" s="90">
        <f>IF(ISNA(VLOOKUP($B409,'[2]1516 Exp_Rev Access'!$F$7:$FT$310,171,FALSE)),"",VLOOKUP($B409,'[2]1516 Exp_Rev Access'!$F$7:$FT$310,171,FALSE))</f>
        <v>0</v>
      </c>
      <c r="GN409" s="90">
        <f>IF(ISNA(VLOOKUP($B409,'[2]1516 Exp_Rev Access'!$F$7:$FU$310,172,FALSE)),"",VLOOKUP($B409,'[2]1516 Exp_Rev Access'!$F$7:$FU$310,172,FALSE))</f>
        <v>0</v>
      </c>
      <c r="GO409" s="90">
        <f>IF(ISNA(VLOOKUP($B409,'[2]1516 Exp_Rev Access'!$F$7:$FV$310,173,FALSE)),"",VLOOKUP($B409,'[2]1516 Exp_Rev Access'!$F$7:$FV$310,173,FALSE))</f>
        <v>0</v>
      </c>
      <c r="GP409" s="90">
        <f>IF(ISNA(VLOOKUP($B409,'[2]1516 Exp_Rev Access'!$F$7:$GA$310,174,FALSE)),"",VLOOKUP($B409,'[2]1516 Exp_Rev Access'!$F$7:$GA$310,174,FALSE))</f>
        <v>0</v>
      </c>
      <c r="GQ409" s="90">
        <f>IF(ISNA(VLOOKUP($B409,'[2]1516 Exp_Rev Access'!$F$7:$GA$310,175,FALSE)),"",VLOOKUP($B409,'[2]1516 Exp_Rev Access'!$F$7:$GA$310,175,FALSE))</f>
        <v>0</v>
      </c>
      <c r="GR409" s="90">
        <f>IF(ISNA(VLOOKUP($B409,'[2]1516 Exp_Rev Access'!$F$7:$GA$310,176,FALSE)),"",VLOOKUP($B409,'[2]1516 Exp_Rev Access'!$F$7:$GA$310,176,FALSE))</f>
        <v>0</v>
      </c>
      <c r="GS409" s="90">
        <f>IF(ISNA(VLOOKUP($B409,'[2]1516 Exp_Rev Access'!$F$7:$GA$310,177,FALSE)),"",VLOOKUP($B409,'[2]1516 Exp_Rev Access'!$F$7:$GA$310,177,FALSE))</f>
        <v>0</v>
      </c>
      <c r="GT409" s="90">
        <f>IF(ISNA(VLOOKUP($B409,'[2]1516 Exp_Rev Access'!$F$7:$GA$310,178,FALSE)),"",VLOOKUP($B409,'[2]1516 Exp_Rev Access'!$F$7:$GA$310,178,FALSE))</f>
        <v>0</v>
      </c>
      <c r="GU409" s="53">
        <f t="shared" si="1000"/>
        <v>2482</v>
      </c>
      <c r="GV409" s="92">
        <f t="shared" si="1002"/>
        <v>7.3010695830728127E-5</v>
      </c>
      <c r="GW409" s="125">
        <f t="shared" si="1001"/>
        <v>0.79449932457954275</v>
      </c>
    </row>
    <row r="410" spans="1:222" x14ac:dyDescent="0.2">
      <c r="B410" s="87" t="s">
        <v>787</v>
      </c>
      <c r="C410" s="87" t="s">
        <v>788</v>
      </c>
      <c r="D410" s="88">
        <f>IF(ISNA(VLOOKUP($B410,'[2]1516 enrollment_Rev_Exp by size'!$A$6:$C$325,3,FALSE)),"",VLOOKUP($B410,'[2]1516 enrollment_Rev_Exp by size'!$A$6:$C$325,3,FALSE))</f>
        <v>3599.8300000000004</v>
      </c>
      <c r="E410" s="89">
        <v>40466490</v>
      </c>
      <c r="F410" s="67">
        <f t="shared" si="980"/>
        <v>40466489.999999993</v>
      </c>
      <c r="G410" s="67">
        <f t="shared" si="981"/>
        <v>0</v>
      </c>
      <c r="H410" s="90">
        <f>IF(ISNA(VLOOKUP($B410,'[2]1516 Exp_Rev Access'!$F$7:$FS$310,2,FALSE)),"",VLOOKUP($B410,'[2]1516 Exp_Rev Access'!$F$7:$FS$310,2,FALSE))</f>
        <v>5329972.9800000004</v>
      </c>
      <c r="I410" s="90">
        <f>IF(ISNA(VLOOKUP($B410,'[2]1516 Exp_Rev Access'!$F$7:$FS$310,3,FALSE)),"",VLOOKUP($B410,'[2]1516 Exp_Rev Access'!$F$7:$FS$310,3,FALSE))</f>
        <v>554.21</v>
      </c>
      <c r="J410" s="90">
        <f>IF(ISNA(VLOOKUP($B410,'[2]1516 Exp_Rev Access'!$F$7:$FS$310,4,FALSE)),"",VLOOKUP($B410,'[2]1516 Exp_Rev Access'!$F$7:$FS$310,4,FALSE))</f>
        <v>8424.82</v>
      </c>
      <c r="K410" s="90">
        <f>IF(ISNA(VLOOKUP($B410,'[2]1516 Exp_Rev Access'!$F$7:$FS$310,5,FALSE)),"-",VLOOKUP($B410,'[2]1516 Exp_Rev Access'!$F$7:$FS$310,5,FALSE))</f>
        <v>0</v>
      </c>
      <c r="L410" s="90">
        <f>IF(ISNA(VLOOKUP($B410,'[2]1516 Exp_Rev Access'!$F$7:$FS$310,6,FALSE)),"",VLOOKUP($B410,'[2]1516 Exp_Rev Access'!$F$7:$FS$310,6,FALSE))</f>
        <v>0</v>
      </c>
      <c r="M410" s="90">
        <f>IF(ISNA(VLOOKUP($B410,'[2]1516 Exp_Rev Access'!$F$7:$FS$310,7,FALSE)),"",VLOOKUP($B410,'[2]1516 Exp_Rev Access'!$F$7:$FS$310,7,FALSE))</f>
        <v>43634.97</v>
      </c>
      <c r="N410" s="53">
        <f t="shared" si="982"/>
        <v>5382586.9800000004</v>
      </c>
      <c r="O410" s="91">
        <f t="shared" si="983"/>
        <v>0.13301343852654382</v>
      </c>
      <c r="P410" s="53">
        <f t="shared" si="984"/>
        <v>1495.2336582560843</v>
      </c>
      <c r="Q410" s="90">
        <f>IF(ISNA(VLOOKUP($B410,'[2]1516 Exp_Rev Access'!$F$7:$FS$310,8,FALSE)),"",VLOOKUP($B410,'[2]1516 Exp_Rev Access'!$F$7:$FS$310,8,FALSE))</f>
        <v>144492.4</v>
      </c>
      <c r="R410" s="90">
        <f>IF(ISNA(VLOOKUP($B410,'[2]1516 Exp_Rev Access'!$F$7:$FS$310,9,FALSE)),"",VLOOKUP($B410,'[2]1516 Exp_Rev Access'!$F$7:$FS$310,9,FALSE))</f>
        <v>0</v>
      </c>
      <c r="S410" s="90">
        <f>IF(ISNA(VLOOKUP($B410,'[2]1516 Exp_Rev Access'!$F$7:$FS$310,10,FALSE)),"",VLOOKUP($B410,'[2]1516 Exp_Rev Access'!$F$7:$FS$310,10,FALSE))</f>
        <v>0</v>
      </c>
      <c r="T410" s="90">
        <f>IF(ISNA(VLOOKUP($B410,'[2]1516 Exp_Rev Access'!$F$7:$FS$310,11,FALSE)),"",VLOOKUP($B410,'[2]1516 Exp_Rev Access'!$F$7:$FS$310,11,FALSE))</f>
        <v>0</v>
      </c>
      <c r="U410" s="90">
        <f>IF(ISNA(VLOOKUP($B410,'[2]1516 Exp_Rev Access'!$F$7:$FS$310,12,FALSE)),"",VLOOKUP($B410,'[2]1516 Exp_Rev Access'!$F$7:$FS$310,12,FALSE))</f>
        <v>0</v>
      </c>
      <c r="V410" s="90">
        <f>IF(ISNA(VLOOKUP($B410,'[2]1516 Exp_Rev Access'!$F$7:$FS$310,13,FALSE)),"",VLOOKUP($B410,'[2]1516 Exp_Rev Access'!$F$7:$FS$310,13,FALSE))</f>
        <v>0</v>
      </c>
      <c r="W410" s="90">
        <f>IF(ISNA(VLOOKUP($B410,'[2]1516 Exp_Rev Access'!$F$7:$FS$310,14,FALSE)),"",VLOOKUP($B410,'[2]1516 Exp_Rev Access'!$F$7:$FS$310,14,FALSE))</f>
        <v>33100</v>
      </c>
      <c r="X410" s="90">
        <f>IF(ISNA(VLOOKUP($B410,'[2]1516 Exp_Rev Access'!$F$7:$FS$310,15,FALSE)),"",VLOOKUP($B410,'[2]1516 Exp_Rev Access'!$F$7:$FS$310,15,FALSE))</f>
        <v>0</v>
      </c>
      <c r="Y410" s="90">
        <f>IF(ISNA(VLOOKUP($B410,'[2]1516 Exp_Rev Access'!$F$7:$FS$310,16,FALSE)),"",VLOOKUP($B410,'[2]1516 Exp_Rev Access'!$F$7:$FS$310,16,FALSE))</f>
        <v>4327.3100000000004</v>
      </c>
      <c r="Z410" s="90">
        <f>IF(ISNA(VLOOKUP($B410,'[2]1516 Exp_Rev Access'!$F$7:$FS$310,17,FALSE)),"",VLOOKUP($B410,'[2]1516 Exp_Rev Access'!$F$7:$FS$310,17,FALSE))</f>
        <v>0</v>
      </c>
      <c r="AA410" s="90">
        <f>IF(ISNA(VLOOKUP($B410,'[2]1516 Exp_Rev Access'!$F$7:$FS$310,18,FALSE)),"",VLOOKUP($B410,'[2]1516 Exp_Rev Access'!$F$7:$FS$310,18,FALSE))</f>
        <v>0</v>
      </c>
      <c r="AB410" s="90">
        <f>IF(ISNA(VLOOKUP($B410,'[2]1516 Exp_Rev Access'!$F$7:$FS$310,19,FALSE)),"",VLOOKUP($B410,'[2]1516 Exp_Rev Access'!$F$7:$FS$310,19,FALSE))</f>
        <v>0</v>
      </c>
      <c r="AC410" s="90">
        <f>IF(ISNA(VLOOKUP($B410,'[2]1516 Exp_Rev Access'!$F$7:$FS$310,20,FALSE)),"",VLOOKUP($B410,'[2]1516 Exp_Rev Access'!$F$7:$FS$310,20,FALSE))</f>
        <v>16050.09</v>
      </c>
      <c r="AD410" s="90">
        <f>IF(ISNA(VLOOKUP($B410,'[2]1516 Exp_Rev Access'!$F$7:$FS$310,21,FALSE)),"",VLOOKUP($B410,'[2]1516 Exp_Rev Access'!$F$7:$FS$310,21,FALSE))</f>
        <v>341705.56</v>
      </c>
      <c r="AE410" s="90">
        <f>IF(ISNA(VLOOKUP($B410,'[2]1516 Exp_Rev Access'!$F$7:$FS$310,22,FALSE)),"",VLOOKUP($B410,'[2]1516 Exp_Rev Access'!$F$7:$FS$310,22,FALSE))</f>
        <v>38874.519999999997</v>
      </c>
      <c r="AF410" s="90">
        <f>IF(ISNA(VLOOKUP($B410,'[2]1516 Exp_Rev Access'!$F$7:$FS$310,23,FALSE)),"",VLOOKUP($B410,'[2]1516 Exp_Rev Access'!$F$7:$FS$310,23,FALSE))</f>
        <v>0</v>
      </c>
      <c r="AG410" s="90">
        <f>IF(ISNA(VLOOKUP($B410,'[2]1516 Exp_Rev Access'!$F$7:$FS$310,24,FALSE)),"",VLOOKUP($B410,'[2]1516 Exp_Rev Access'!$F$7:$FS$310,24,FALSE))</f>
        <v>2719.73</v>
      </c>
      <c r="AH410" s="90">
        <f>IF(ISNA(VLOOKUP($B410,'[2]1516 Exp_Rev Access'!$F$7:$FS$310,25,FALSE)),"",VLOOKUP($B410,'[2]1516 Exp_Rev Access'!$F$7:$FS$310,25,FALSE))</f>
        <v>5354.54</v>
      </c>
      <c r="AI410" s="90">
        <f>IF(ISNA(VLOOKUP($B410,'[2]1516 Exp_Rev Access'!$F$7:$FS$310,26,FALSE)),"",VLOOKUP($B410,'[2]1516 Exp_Rev Access'!$F$7:$FS$310,26,FALSE))</f>
        <v>1382.5</v>
      </c>
      <c r="AJ410" s="90">
        <f>IF(ISNA(VLOOKUP($B410,'[2]1516 Exp_Rev Access'!$F$7:$FS$310,27,FALSE)),"",VLOOKUP($B410,'[2]1516 Exp_Rev Access'!$F$7:$FS$310,27,FALSE))</f>
        <v>33902.86</v>
      </c>
      <c r="AK410" s="90">
        <f>IF(ISNA(VLOOKUP($B410,'[2]1516 Exp_Rev Access'!$F$7:$FS$310,28,FALSE)),"",VLOOKUP($B410,'[2]1516 Exp_Rev Access'!$F$7:$FS$310,28,FALSE))</f>
        <v>47800.27</v>
      </c>
      <c r="AL410" s="90">
        <f>IF(ISNA(VLOOKUP($B410,'[2]1516 Exp_Rev Access'!$F$7:$FS$310,29,FALSE)),"",VLOOKUP($B410,'[2]1516 Exp_Rev Access'!$F$7:$FS$310,29,FALSE))</f>
        <v>55998.66</v>
      </c>
      <c r="AM410" s="53">
        <f t="shared" si="985"/>
        <v>725708.44000000006</v>
      </c>
      <c r="AN410" s="92">
        <f t="shared" si="986"/>
        <v>1.7933565278332765E-2</v>
      </c>
      <c r="AO410" s="68">
        <f t="shared" si="987"/>
        <v>201.59519755099547</v>
      </c>
      <c r="AP410" s="90">
        <f>IF(ISNA(VLOOKUP($B410,'[2]1516 Exp_Rev Access'!$F$7:$FS$310,30,FALSE)),"",VLOOKUP($B410,'[2]1516 Exp_Rev Access'!$F$7:$FS$310,30,FALSE))</f>
        <v>21836812.82</v>
      </c>
      <c r="AQ410" s="90">
        <f>IF(ISNA(VLOOKUP($B410,'[2]1516 Exp_Rev Access'!$F$7:$FS$310,31,FALSE)),"",VLOOKUP($B410,'[2]1516 Exp_Rev Access'!$F$7:$FS$310,31,FALSE))</f>
        <v>865720.04</v>
      </c>
      <c r="AR410" s="90">
        <f>IF(ISNA(VLOOKUP($B410,'[2]1516 Exp_Rev Access'!$F$7:$FS$310,32,FALSE)),"",VLOOKUP($B410,'[2]1516 Exp_Rev Access'!$F$7:$FS$310,32,FALSE))</f>
        <v>2546593.08</v>
      </c>
      <c r="AS410" s="90">
        <f>IF(ISNA(VLOOKUP($B410,'[2]1516 Exp_Rev Access'!$F$7:$FS$310,33,FALSE)),"",VLOOKUP($B410,'[2]1516 Exp_Rev Access'!$F$7:$FS$310,33,FALSE))</f>
        <v>0</v>
      </c>
      <c r="AT410" s="90">
        <f>IF(ISNA(VLOOKUP($B410,'[2]1516 Exp_Rev Access'!$F$7:$FS$310,34,FALSE)),"",VLOOKUP($B410,'[2]1516 Exp_Rev Access'!$F$7:$FS$310,34,FALSE))</f>
        <v>0</v>
      </c>
      <c r="AU410" s="53">
        <f t="shared" si="988"/>
        <v>25249125.939999998</v>
      </c>
      <c r="AV410" s="93">
        <f t="shared" si="989"/>
        <v>0.62395147046358601</v>
      </c>
      <c r="AW410" s="53">
        <f t="shared" si="990"/>
        <v>7013.9773100396396</v>
      </c>
      <c r="AX410" s="90">
        <f>IF(ISNA(VLOOKUP($B410,'[2]1516 Exp_Rev Access'!$F$7:$FS$310,35,FALSE)),"",VLOOKUP($B410,'[2]1516 Exp_Rev Access'!$F$7:$FS$310,35,FALSE))</f>
        <v>608.41</v>
      </c>
      <c r="AY410" s="90">
        <f>IF(ISNA(VLOOKUP($B410,'[2]1516 Exp_Rev Access'!$F$7:$FS$310,36,FALSE)),"",VLOOKUP($B410,'[2]1516 Exp_Rev Access'!$F$7:$FS$310,36,FALSE))</f>
        <v>2878292.23</v>
      </c>
      <c r="AZ410" s="90">
        <f>IF(ISNA(VLOOKUP($B410,'[2]1516 Exp_Rev Access'!$F$7:$FS$310,37,FALSE)),"",VLOOKUP($B410,'[2]1516 Exp_Rev Access'!$F$7:$FS$310,37,FALSE))</f>
        <v>109089.97</v>
      </c>
      <c r="BA410" s="90">
        <f>IF(ISNA(VLOOKUP($B410,'[2]1516 Exp_Rev Access'!$F$7:$FS$310,38,FALSE)),"",VLOOKUP($B410,'[2]1516 Exp_Rev Access'!$F$7:$FS$310,38,FALSE))</f>
        <v>119251.77</v>
      </c>
      <c r="BB410" s="90">
        <f>IF(ISNA(VLOOKUP($B410,'[2]1516 Exp_Rev Access'!$F$7:$FS$310,39,FALSE)),"",VLOOKUP($B410,'[2]1516 Exp_Rev Access'!$F$7:$FS$310,39,FALSE))</f>
        <v>0</v>
      </c>
      <c r="BC410" s="90">
        <f>IF(ISNA(VLOOKUP($B410,'[2]1516 Exp_Rev Access'!$F$7:$FS$310,40,FALSE)),"",VLOOKUP($B410,'[2]1516 Exp_Rev Access'!$F$7:$FS$310,40,FALSE))</f>
        <v>814767.46</v>
      </c>
      <c r="BD410" s="90">
        <f>IF(ISNA(VLOOKUP($B410,'[2]1516 Exp_Rev Access'!$F$7:$FS$310,41,FALSE)),"",VLOOKUP($B410,'[2]1516 Exp_Rev Access'!$F$7:$FS$310,41,FALSE))</f>
        <v>0</v>
      </c>
      <c r="BE410" s="90">
        <f>IF(ISNA(VLOOKUP($B410,'[2]1516 Exp_Rev Access'!$F$7:$FS$310,42,FALSE)),"",VLOOKUP($B410,'[2]1516 Exp_Rev Access'!$F$7:$FS$310,42,FALSE))</f>
        <v>180437.49</v>
      </c>
      <c r="BF410" s="90">
        <f>IF(ISNA(VLOOKUP($B410,'[2]1516 Exp_Rev Access'!$F$7:$FS$310,43,FALSE)),"",VLOOKUP($B410,'[2]1516 Exp_Rev Access'!$F$7:$FS$310,43,FALSE))</f>
        <v>0</v>
      </c>
      <c r="BG410" s="90">
        <f>IF(ISNA(VLOOKUP($B410,'[2]1516 Exp_Rev Access'!$F$7:$FS$310,44,FALSE)),"",VLOOKUP($B410,'[2]1516 Exp_Rev Access'!$F$7:$FS$310,44,FALSE))</f>
        <v>260048.03</v>
      </c>
      <c r="BH410" s="90">
        <f>IF(ISNA(VLOOKUP($B410,'[2]1516 Exp_Rev Access'!$F$7:$FS$310,45,FALSE)),"",VLOOKUP($B410,'[2]1516 Exp_Rev Access'!$F$7:$FS$310,45,FALSE))</f>
        <v>35778.04</v>
      </c>
      <c r="BI410" s="90">
        <f>IF(ISNA(VLOOKUP($B410,'[2]1516 Exp_Rev Access'!$F$7:$FS$310,46,FALSE)),"",VLOOKUP($B410,'[2]1516 Exp_Rev Access'!$F$7:$FS$310,46,FALSE))</f>
        <v>0</v>
      </c>
      <c r="BJ410" s="90">
        <f>IF(ISNA(VLOOKUP($B410,'[2]1516 Exp_Rev Access'!$F$7:$FS$310,47,FALSE)),"",VLOOKUP($B410,'[2]1516 Exp_Rev Access'!$F$7:$FS$310,47,FALSE))</f>
        <v>23555.06</v>
      </c>
      <c r="BK410" s="90">
        <f>IF(ISNA(VLOOKUP($B410,'[2]1516 Exp_Rev Access'!$F$7:$FS$310,48,FALSE)),"",VLOOKUP($B410,'[2]1516 Exp_Rev Access'!$F$7:$FS$310,48,FALSE))</f>
        <v>946488.51</v>
      </c>
      <c r="BL410" s="90">
        <f>IF(ISNA(VLOOKUP($B410,'[2]1516 Exp_Rev Access'!$F$7:$FS$310,49,FALSE)),"",VLOOKUP($B410,'[2]1516 Exp_Rev Access'!$F$7:$FS$310,49,FALSE))</f>
        <v>476515</v>
      </c>
      <c r="BM410" s="90">
        <f>IF(ISNA(VLOOKUP($B410,'[2]1516 Exp_Rev Access'!$F$7:$FS$310,50,FALSE)),"",VLOOKUP($B410,'[2]1516 Exp_Rev Access'!$F$7:$FS$310,50,FALSE))</f>
        <v>0</v>
      </c>
      <c r="BN410" s="90">
        <f>IF(ISNA(VLOOKUP($B410,'[2]1516 Exp_Rev Access'!$F$7:$FS$310,51,FALSE)),"",VLOOKUP($B410,'[2]1516 Exp_Rev Access'!$F$7:$FS$310,51,FALSE))</f>
        <v>0</v>
      </c>
      <c r="BO410" s="90">
        <f>IF(ISNA(VLOOKUP($B410,'[2]1516 Exp_Rev Access'!$F$7:$FS$310,52,FALSE)),"",VLOOKUP($B410,'[2]1516 Exp_Rev Access'!$F$7:$FS$310,52,FALSE))</f>
        <v>0</v>
      </c>
      <c r="BP410" s="90">
        <f>IF(ISNA(VLOOKUP($B410,'[2]1516 Exp_Rev Access'!$F$7:$FS$310,53,FALSE)),"",VLOOKUP($B410,'[2]1516 Exp_Rev Access'!$F$7:$FS$310,53,FALSE))</f>
        <v>0</v>
      </c>
      <c r="BQ410" s="90">
        <f>IF(ISNA(VLOOKUP($B410,'[2]1516 Exp_Rev Access'!$F$7:$FS$310,54,FALSE)),"",VLOOKUP($B410,'[2]1516 Exp_Rev Access'!$F$7:$FS$310,54,FALSE))</f>
        <v>0</v>
      </c>
      <c r="BR410" s="90">
        <f>IF(ISNA(VLOOKUP($B410,'[2]1516 Exp_Rev Access'!$F$7:$FS$310,55,FALSE)),"",VLOOKUP($B410,'[2]1516 Exp_Rev Access'!$F$7:$FS$310,55,FALSE))</f>
        <v>0</v>
      </c>
      <c r="BS410" s="90">
        <f>IF(ISNA(VLOOKUP($B410,'[2]1516 Exp_Rev Access'!$F$7:$FS$310,56,FALSE)),"",VLOOKUP($B410,'[2]1516 Exp_Rev Access'!$F$7:$FS$310,56,FALSE))</f>
        <v>0</v>
      </c>
      <c r="BT410" s="90">
        <f>IF(ISNA(VLOOKUP($B410,'[2]1516 Exp_Rev Access'!$F$7:$FS$310,57,FALSE)),"",VLOOKUP($B410,'[2]1516 Exp_Rev Access'!$F$7:$FS$310,57,FALSE))</f>
        <v>0</v>
      </c>
      <c r="BU410" s="90">
        <f>IF(ISNA(VLOOKUP($B410,'[2]1516 Exp_Rev Access'!$F$7:$FS$310,58,FALSE)),"",VLOOKUP($B410,'[2]1516 Exp_Rev Access'!$F$7:$FS$310,58,FALSE))</f>
        <v>0</v>
      </c>
      <c r="BV410" s="53">
        <f t="shared" si="991"/>
        <v>5844831.9699999997</v>
      </c>
      <c r="BW410" s="92">
        <f t="shared" si="992"/>
        <v>0.1444363464683989</v>
      </c>
      <c r="BX410" s="68">
        <f t="shared" si="993"/>
        <v>1623.6411080523244</v>
      </c>
      <c r="BY410" s="90">
        <f>IF(ISNA(VLOOKUP($B410,'[2]1516 Exp_Rev Access'!$F$7:$FS$310,59,FALSE)),"",VLOOKUP($B410,'[2]1516 Exp_Rev Access'!$F$7:$FS$310,59,FALSE))</f>
        <v>0</v>
      </c>
      <c r="BZ410" s="90">
        <f>IF(ISNA(VLOOKUP($B410,'[2]1516 Exp_Rev Access'!$F$7:$FS$310,60,FALSE)),"",VLOOKUP($B410,'[2]1516 Exp_Rev Access'!$F$7:$FS$310,60,FALSE))</f>
        <v>0</v>
      </c>
      <c r="CA410" s="90">
        <f>IF(ISNA(VLOOKUP($B410,'[2]1516 Exp_Rev Access'!$F$7:$FS$310,61,FALSE)),"",VLOOKUP($B410,'[2]1516 Exp_Rev Access'!$F$7:$FS$310,61,FALSE))</f>
        <v>0</v>
      </c>
      <c r="CB410" s="90">
        <f>IF(ISNA(VLOOKUP($B410,'[2]1516 Exp_Rev Access'!$F$7:$FS$310,62,FALSE)),"",VLOOKUP($B410,'[2]1516 Exp_Rev Access'!$F$7:$FS$310,62,FALSE))</f>
        <v>0</v>
      </c>
      <c r="CC410" s="90">
        <f>IF(ISNA(VLOOKUP($B410,'[2]1516 Exp_Rev Access'!$F$7:$FS$310,63,FALSE)),"",VLOOKUP($B410,'[2]1516 Exp_Rev Access'!$F$7:$FS$310,63,FALSE))</f>
        <v>38607.9</v>
      </c>
      <c r="CD410" s="90">
        <f>IF(ISNA(VLOOKUP($B410,'[2]1516 Exp_Rev Access'!$F$7:$FS$310,64,FALSE)),"",VLOOKUP($B410,'[2]1516 Exp_Rev Access'!$F$7:$FS$310,64,FALSE))</f>
        <v>0</v>
      </c>
      <c r="CE410" s="53">
        <f t="shared" si="994"/>
        <v>38607.9</v>
      </c>
      <c r="CF410" s="92">
        <f t="shared" si="995"/>
        <v>9.5407088680041197E-4</v>
      </c>
      <c r="CG410" s="94">
        <f t="shared" si="996"/>
        <v>10.724923121369619</v>
      </c>
      <c r="CH410" s="90">
        <f>IF(ISNA(VLOOKUP($B410,'[2]1516 Exp_Rev Access'!$F$7:$FS$310,65,FALSE)),"",VLOOKUP($B410,'[2]1516 Exp_Rev Access'!$F$7:$FS$310,65,FALSE))</f>
        <v>0</v>
      </c>
      <c r="CI410" s="90">
        <f>IF(ISNA(VLOOKUP($B410,'[2]1516 Exp_Rev Access'!$F$7:$FS$310,66,FALSE)),"",VLOOKUP($B410,'[2]1516 Exp_Rev Access'!$F$7:$FS$310,66,FALSE))</f>
        <v>0</v>
      </c>
      <c r="CJ410" s="90">
        <f>IF(ISNA(VLOOKUP($B410,'[2]1516 Exp_Rev Access'!$F$7:$FS$310,67,FALSE)),"",VLOOKUP($B410,'[2]1516 Exp_Rev Access'!$F$7:$FS$310,67,FALSE))</f>
        <v>0</v>
      </c>
      <c r="CK410" s="90">
        <f>IF(ISNA(VLOOKUP($B410,'[2]1516 Exp_Rev Access'!$F$7:$FS$310,68,FALSE)),"",VLOOKUP($B410,'[2]1516 Exp_Rev Access'!$F$7:$FS$310,68,FALSE))</f>
        <v>0</v>
      </c>
      <c r="CL410" s="90">
        <f>IF(ISNA(VLOOKUP($B410,'[2]1516 Exp_Rev Access'!$F$7:$FS$310,69,FALSE)),"",VLOOKUP($B410,'[2]1516 Exp_Rev Access'!$F$7:$FS$310,69,FALSE))</f>
        <v>0</v>
      </c>
      <c r="CM410" s="90">
        <f>IF(ISNA(VLOOKUP($B410,'[2]1516 Exp_Rev Access'!$F$7:$FS$310,70,FALSE)),"",VLOOKUP($B410,'[2]1516 Exp_Rev Access'!$F$7:$FS$310,70,FALSE))</f>
        <v>0</v>
      </c>
      <c r="CN410" s="90">
        <f>IF(ISNA(VLOOKUP($B410,'[2]1516 Exp_Rev Access'!$F$7:$FS$310,71,FALSE)),"",VLOOKUP($B410,'[2]1516 Exp_Rev Access'!$F$7:$FS$310,71,FALSE))</f>
        <v>0</v>
      </c>
      <c r="CO410" s="90">
        <f>IF(ISNA(VLOOKUP($B410,'[2]1516 Exp_Rev Access'!$F$7:$FS$310,73,FALSE)),"",VLOOKUP($B410,'[2]1516 Exp_Rev Access'!$F$7:$FS$310,73,FALSE))</f>
        <v>0</v>
      </c>
      <c r="CP410" s="90">
        <f>IF(ISNA(VLOOKUP($B410,'[2]1516 Exp_Rev Access'!$F$7:$FS$310,73,FALSE)),"",VLOOKUP($B410,'[2]1516 Exp_Rev Access'!$F$7:$FS$310,73,FALSE))</f>
        <v>0</v>
      </c>
      <c r="CQ410" s="90">
        <f>IF(ISNA(VLOOKUP($B410,'[2]1516 Exp_Rev Access'!$F$7:$FS$310,74,FALSE)),"",VLOOKUP($B410,'[2]1516 Exp_Rev Access'!$F$7:$FS$310,74,FALSE))</f>
        <v>702112.49</v>
      </c>
      <c r="CR410" s="90">
        <f>IF(ISNA(VLOOKUP($B410,'[2]1516 Exp_Rev Access'!$F$7:$FS$310,75,FALSE)),"",VLOOKUP($B410,'[2]1516 Exp_Rev Access'!$F$7:$FS$310,75,FALSE))</f>
        <v>0</v>
      </c>
      <c r="CS410" s="90">
        <f>IF(ISNA(VLOOKUP($B410,'[2]1516 Exp_Rev Access'!$F$7:$FS$310,76,FALSE)),"",VLOOKUP($B410,'[2]1516 Exp_Rev Access'!$F$7:$FS$310,76,FALSE))</f>
        <v>39885.4</v>
      </c>
      <c r="CT410" s="90">
        <f>IF(ISNA(VLOOKUP($B410,'[2]1516 Exp_Rev Access'!$F$7:$FS$310,77,FALSE)),"",VLOOKUP($B410,'[2]1516 Exp_Rev Access'!$F$7:$FS$310,77,FALSE))</f>
        <v>0</v>
      </c>
      <c r="CU410" s="90">
        <f>IF(ISNA(VLOOKUP($B410,'[2]1516 Exp_Rev Access'!$F$7:$FS$310,78,FALSE)),"",VLOOKUP($B410,'[2]1516 Exp_Rev Access'!$F$7:$FS$310,78,FALSE))</f>
        <v>1280942.21</v>
      </c>
      <c r="CV410" s="90">
        <f>IF(ISNA(VLOOKUP($B410,'[2]1516 Exp_Rev Access'!$F$7:$FS$310,79,FALSE)),"",VLOOKUP($B410,'[2]1516 Exp_Rev Access'!$F$7:$FS$310,79,FALSE))</f>
        <v>94170.03</v>
      </c>
      <c r="CW410" s="90">
        <f>IF(ISNA(VLOOKUP($B410,'[2]1516 Exp_Rev Access'!$F$7:$FS$310,80,FALSE)),"",VLOOKUP($B410,'[2]1516 Exp_Rev Access'!$F$7:$FS$310,80,FALSE))</f>
        <v>0</v>
      </c>
      <c r="CX410" s="90">
        <f>IF(ISNA(VLOOKUP($B410,'[2]1516 Exp_Rev Access'!$F$7:$FS$310,81,FALSE)),"",VLOOKUP($B410,'[2]1516 Exp_Rev Access'!$F$7:$FS$310,81,FALSE))</f>
        <v>0</v>
      </c>
      <c r="CY410" s="90">
        <f>IF(ISNA(VLOOKUP($B410,'[2]1516 Exp_Rev Access'!$F$7:$FS$310,82,FALSE)),"",VLOOKUP($B410,'[2]1516 Exp_Rev Access'!$F$7:$FS$310,82,FALSE))</f>
        <v>0</v>
      </c>
      <c r="CZ410" s="90">
        <f>IF(ISNA(VLOOKUP($B410,'[2]1516 Exp_Rev Access'!$F$7:$FS$310,83,FALSE)),"",VLOOKUP($B410,'[2]1516 Exp_Rev Access'!$F$7:$FS$310,83,FALSE))</f>
        <v>0</v>
      </c>
      <c r="DA410" s="90">
        <f>IF(ISNA(VLOOKUP($B410,'[2]1516 Exp_Rev Access'!$F$7:$FS$310,84,FALSE)),"",VLOOKUP($B410,'[2]1516 Exp_Rev Access'!$F$7:$FS$310,84,FALSE))</f>
        <v>0</v>
      </c>
      <c r="DB410" s="90">
        <f>IF(ISNA(VLOOKUP($B410,'[2]1516 Exp_Rev Access'!$F$7:$FS$310,85,FALSE)),"",VLOOKUP($B410,'[2]1516 Exp_Rev Access'!$F$7:$FS$310,85,FALSE))</f>
        <v>44563.98</v>
      </c>
      <c r="DC410" s="90">
        <f>IF(ISNA(VLOOKUP($B410,'[2]1516 Exp_Rev Access'!$F$7:$FS$310,86,FALSE)),"",VLOOKUP($B410,'[2]1516 Exp_Rev Access'!$F$7:$FS$310,86,FALSE))</f>
        <v>0</v>
      </c>
      <c r="DD410" s="90">
        <f>IF(ISNA(VLOOKUP($B410,'[2]1516 Exp_Rev Access'!$F$7:$FS$310,87,FALSE)),"",VLOOKUP($B410,'[2]1516 Exp_Rev Access'!$F$7:$FS$310,87,FALSE))</f>
        <v>0</v>
      </c>
      <c r="DE410" s="90">
        <f>IF(ISNA(VLOOKUP($B410,'[2]1516 Exp_Rev Access'!$F$7:$FS$310,88,FALSE)),"",VLOOKUP($B410,'[2]1516 Exp_Rev Access'!$F$7:$FS$310,88,FALSE))</f>
        <v>0</v>
      </c>
      <c r="DF410" s="90">
        <f>IF(ISNA(VLOOKUP($B410,'[2]1516 Exp_Rev Access'!$F$7:$FS$310,89,FALSE)),"",VLOOKUP($B410,'[2]1516 Exp_Rev Access'!$F$7:$FS$310,89,FALSE))</f>
        <v>0</v>
      </c>
      <c r="DG410" s="90">
        <f>IF(ISNA(VLOOKUP($B410,'[2]1516 Exp_Rev Access'!$F$7:$FS$310,90,FALSE)),"",VLOOKUP($B410,'[2]1516 Exp_Rev Access'!$F$7:$FS$310,90,FALSE))</f>
        <v>0</v>
      </c>
      <c r="DH410" s="90">
        <f>IF(ISNA(VLOOKUP($B410,'[2]1516 Exp_Rev Access'!$F$7:$FS$310,91,FALSE)),"",VLOOKUP($B410,'[2]1516 Exp_Rev Access'!$F$7:$FS$310,91,FALSE))</f>
        <v>8587.09</v>
      </c>
      <c r="DI410" s="90">
        <f>IF(ISNA(VLOOKUP($B410,'[2]1516 Exp_Rev Access'!$F$7:$FS$310,92,FALSE)),"",VLOOKUP($B410,'[2]1516 Exp_Rev Access'!$F$7:$FS$310,92,FALSE))</f>
        <v>876230.11</v>
      </c>
      <c r="DJ410" s="90">
        <f>IF(ISNA(VLOOKUP($B410,'[2]1516 Exp_Rev Access'!$F$7:$FS$310,93,FALSE)),"",VLOOKUP($B410,'[2]1516 Exp_Rev Access'!$F$7:$FS$310,93,FALSE))</f>
        <v>0</v>
      </c>
      <c r="DK410" s="90">
        <f>IF(ISNA(VLOOKUP($B410,'[2]1516 Exp_Rev Access'!$F$7:$FS$310,94,FALSE)),"",VLOOKUP($B410,'[2]1516 Exp_Rev Access'!$F$7:$FS$310,94,FALSE))</f>
        <v>0</v>
      </c>
      <c r="DL410" s="90">
        <f>IF(ISNA(VLOOKUP($B410,'[2]1516 Exp_Rev Access'!$F$7:$FS$310,95,FALSE)),"",VLOOKUP($B410,'[2]1516 Exp_Rev Access'!$F$7:$FS$310,95,FALSE))</f>
        <v>0</v>
      </c>
      <c r="DM410" s="90">
        <f>IF(ISNA(VLOOKUP($B410,'[2]1516 Exp_Rev Access'!$F$7:$FS$310,96,FALSE)),"",VLOOKUP($B410,'[2]1516 Exp_Rev Access'!$F$7:$FS$310,96,FALSE))</f>
        <v>0</v>
      </c>
      <c r="DN410" s="90">
        <f>IF(ISNA(VLOOKUP($B410,'[2]1516 Exp_Rev Access'!$F$7:$FS$310,97,FALSE)),"",VLOOKUP($B410,'[2]1516 Exp_Rev Access'!$F$7:$FS$310,97,FALSE))</f>
        <v>0</v>
      </c>
      <c r="DO410" s="90">
        <f>IF(ISNA(VLOOKUP($B410,'[2]1516 Exp_Rev Access'!$F$7:$FS$310,98,FALSE)),"",VLOOKUP($B410,'[2]1516 Exp_Rev Access'!$F$7:$FS$310,98,FALSE))</f>
        <v>0</v>
      </c>
      <c r="DP410" s="90">
        <f>IF(ISNA(VLOOKUP($B410,'[2]1516 Exp_Rev Access'!$F$7:$FS$310,99,FALSE)),"",VLOOKUP($B410,'[2]1516 Exp_Rev Access'!$F$7:$FS$310,99,FALSE))</f>
        <v>0</v>
      </c>
      <c r="DQ410" s="90">
        <f>IF(ISNA(VLOOKUP($B410,'[2]1516 Exp_Rev Access'!$F$7:$FS$310,100,FALSE)),"",VLOOKUP($B410,'[2]1516 Exp_Rev Access'!$F$7:$FS$310,100,FALSE))</f>
        <v>0</v>
      </c>
      <c r="DR410" s="90">
        <f>IF(ISNA(VLOOKUP($B410,'[2]1516 Exp_Rev Access'!$F$7:$FS$310,101,FALSE)),"",VLOOKUP($B410,'[2]1516 Exp_Rev Access'!$F$7:$FS$310,101,FALSE))</f>
        <v>0</v>
      </c>
      <c r="DS410" s="90">
        <f>IF(ISNA(VLOOKUP($B410,'[2]1516 Exp_Rev Access'!$F$7:$FS$310,102,FALSE)),"",VLOOKUP($B410,'[2]1516 Exp_Rev Access'!$F$7:$FS$310,102,FALSE))</f>
        <v>0</v>
      </c>
      <c r="DT410" s="90">
        <f>IF(ISNA(VLOOKUP($B410,'[2]1516 Exp_Rev Access'!$F$7:$FS$310,103,FALSE)),"",VLOOKUP($B410,'[2]1516 Exp_Rev Access'!$F$7:$FS$310,103,FALSE))</f>
        <v>0</v>
      </c>
      <c r="DU410" s="90">
        <f>IF(ISNA(VLOOKUP($B410,'[2]1516 Exp_Rev Access'!$F$7:$FS$310,104,FALSE)),"",VLOOKUP($B410,'[2]1516 Exp_Rev Access'!$F$7:$FS$310,104,FALSE))</f>
        <v>0</v>
      </c>
      <c r="DV410" s="90">
        <f>IF(ISNA(VLOOKUP($B410,'[2]1516 Exp_Rev Access'!$F$7:$FS$310,105,FALSE)),"",VLOOKUP($B410,'[2]1516 Exp_Rev Access'!$F$7:$FS$310,105,FALSE))</f>
        <v>0</v>
      </c>
      <c r="DW410" s="90">
        <f>IF(ISNA(VLOOKUP($B410,'[2]1516 Exp_Rev Access'!$F$7:$FS$310,106,FALSE)),"",VLOOKUP($B410,'[2]1516 Exp_Rev Access'!$F$7:$FS$310,106,FALSE))</f>
        <v>0</v>
      </c>
      <c r="DX410" s="90">
        <f>IF(ISNA(VLOOKUP($B410,'[2]1516 Exp_Rev Access'!$F$7:$FS$310,107,FALSE)),"",VLOOKUP($B410,'[2]1516 Exp_Rev Access'!$F$7:$FS$310,107,FALSE))</f>
        <v>0</v>
      </c>
      <c r="DY410" s="90">
        <f>IF(ISNA(VLOOKUP($B410,'[2]1516 Exp_Rev Access'!$F$7:$FS$310,108,FALSE)),"",VLOOKUP($B410,'[2]1516 Exp_Rev Access'!$F$7:$FS$310,108,FALSE))</f>
        <v>0</v>
      </c>
      <c r="DZ410" s="90">
        <f>IF(ISNA(VLOOKUP($B410,'[2]1516 Exp_Rev Access'!$F$7:$FS$310,109,FALSE)),"",VLOOKUP($B410,'[2]1516 Exp_Rev Access'!$F$7:$FS$310,109,FALSE))</f>
        <v>0</v>
      </c>
      <c r="EA410" s="90">
        <f>IF(ISNA(VLOOKUP($B410,'[2]1516 Exp_Rev Access'!$F$7:$FS$310,110,FALSE)),"",VLOOKUP($B410,'[2]1516 Exp_Rev Access'!$F$7:$FS$310,110,FALSE))</f>
        <v>0</v>
      </c>
      <c r="EB410" s="90">
        <f>IF(ISNA(VLOOKUP($B410,'[2]1516 Exp_Rev Access'!$F$7:$FS$310,111,FALSE)),"",VLOOKUP($B410,'[2]1516 Exp_Rev Access'!$F$7:$FS$310,111,FALSE))</f>
        <v>0</v>
      </c>
      <c r="EC410" s="90">
        <f>IF(ISNA(VLOOKUP($B410,'[2]1516 Exp_Rev Access'!$F$7:$FS$310,112,FALSE)),"",VLOOKUP($B410,'[2]1516 Exp_Rev Access'!$F$7:$FS$310,112,FALSE))</f>
        <v>0</v>
      </c>
      <c r="ED410" s="90">
        <f>IF(ISNA(VLOOKUP($B410,'[2]1516 Exp_Rev Access'!$F$7:$FS$310,113,FALSE)),"",VLOOKUP($B410,'[2]1516 Exp_Rev Access'!$F$7:$FS$310,113,FALSE))</f>
        <v>0</v>
      </c>
      <c r="EE410" s="90">
        <f>IF(ISNA(VLOOKUP($B410,'[2]1516 Exp_Rev Access'!$F$7:$FS$310,114,FALSE)),"",VLOOKUP($B410,'[2]1516 Exp_Rev Access'!$F$7:$FS$310,114,FALSE))</f>
        <v>0</v>
      </c>
      <c r="EF410" s="90">
        <f>IF(ISNA(VLOOKUP($B410,'[2]1516 Exp_Rev Access'!$F$7:$FS$310,115,FALSE)),"",VLOOKUP($B410,'[2]1516 Exp_Rev Access'!$F$7:$FS$310,115,FALSE))</f>
        <v>0</v>
      </c>
      <c r="EG410" s="90">
        <f>IF(ISNA(VLOOKUP($B410,'[2]1516 Exp_Rev Access'!$F$7:$FS$310,116,FALSE)),"",VLOOKUP($B410,'[2]1516 Exp_Rev Access'!$F$7:$FS$310,116,FALSE))</f>
        <v>0</v>
      </c>
      <c r="EH410" s="90">
        <f>IF(ISNA(VLOOKUP($B410,'[2]1516 Exp_Rev Access'!$F$7:$FS$310,117,FALSE)),"",VLOOKUP($B410,'[2]1516 Exp_Rev Access'!$F$7:$FS$310,117,FALSE))</f>
        <v>0</v>
      </c>
      <c r="EI410" s="90">
        <f>IF(ISNA(VLOOKUP($B410,'[2]1516 Exp_Rev Access'!$F$7:$FS$310,118,FALSE)),"",VLOOKUP($B410,'[2]1516 Exp_Rev Access'!$F$7:$FS$310,118,FALSE))</f>
        <v>0</v>
      </c>
      <c r="EJ410" s="90">
        <f>IF(ISNA(VLOOKUP($B410,'[2]1516 Exp_Rev Access'!$F$7:$FS$310,119,FALSE)),"",VLOOKUP($B410,'[2]1516 Exp_Rev Access'!$F$7:$FS$310,119,FALSE))</f>
        <v>0</v>
      </c>
      <c r="EK410" s="90">
        <f>IF(ISNA(VLOOKUP($B410,'[2]1516 Exp_Rev Access'!$F$7:$FS$310,120,FALSE)),"",VLOOKUP($B410,'[2]1516 Exp_Rev Access'!$F$7:$FS$310,120,FALSE))</f>
        <v>0</v>
      </c>
      <c r="EL410" s="90">
        <f>IF(ISNA(VLOOKUP($B410,'[2]1516 Exp_Rev Access'!$F$7:$FS$310,121,FALSE)),"",VLOOKUP($B410,'[2]1516 Exp_Rev Access'!$F$7:$FS$310,121,FALSE))</f>
        <v>0</v>
      </c>
      <c r="EM410" s="90">
        <f>IF(ISNA(VLOOKUP($B410,'[2]1516 Exp_Rev Access'!$F$7:$FS$310,122,FALSE)),"",VLOOKUP($B410,'[2]1516 Exp_Rev Access'!$F$7:$FS$310,122,FALSE))</f>
        <v>0</v>
      </c>
      <c r="EN410" s="90">
        <f>IF(ISNA(VLOOKUP($B410,'[2]1516 Exp_Rev Access'!$F$7:$FS$310,123,FALSE)),"",VLOOKUP($B410,'[2]1516 Exp_Rev Access'!$F$7:$FS$310,123,FALSE))</f>
        <v>0</v>
      </c>
      <c r="EO410" s="90">
        <f>IF(ISNA(VLOOKUP($B410,'[2]1516 Exp_Rev Access'!$F$7:$FS$310,124,FALSE)),"",VLOOKUP($B410,'[2]1516 Exp_Rev Access'!$F$7:$FS$310,124,FALSE))</f>
        <v>0</v>
      </c>
      <c r="EP410" s="90">
        <f>IF(ISNA(VLOOKUP($B410,'[2]1516 Exp_Rev Access'!$F$7:$FS$310,125,FALSE)),"",VLOOKUP($B410,'[2]1516 Exp_Rev Access'!$F$7:$FS$310,125,FALSE))</f>
        <v>0</v>
      </c>
      <c r="EQ410" s="90">
        <f>IF(ISNA(VLOOKUP($B410,'[2]1516 Exp_Rev Access'!$F$7:$FS$310,126,FALSE)),"",VLOOKUP($B410,'[2]1516 Exp_Rev Access'!$F$7:$FS$310,126,FALSE))</f>
        <v>0</v>
      </c>
      <c r="ER410" s="90">
        <f>IF(ISNA(VLOOKUP($B410,'[2]1516 Exp_Rev Access'!$F$7:$FS$310,127,FALSE)),"",VLOOKUP($B410,'[2]1516 Exp_Rev Access'!$F$7:$FS$310,127,FALSE))</f>
        <v>0</v>
      </c>
      <c r="ES410" s="90">
        <f>IF(ISNA(VLOOKUP($B410,'[2]1516 Exp_Rev Access'!$F$7:$FS$310,128,FALSE)),"",VLOOKUP($B410,'[2]1516 Exp_Rev Access'!$F$7:$FS$310,128,FALSE))</f>
        <v>0</v>
      </c>
      <c r="ET410" s="90">
        <f>IF(ISNA(VLOOKUP($B410,'[2]1516 Exp_Rev Access'!$F$7:$FS$310,129,FALSE)),"",VLOOKUP($B410,'[2]1516 Exp_Rev Access'!$F$7:$FS$310,129,FALSE))</f>
        <v>0</v>
      </c>
      <c r="EU410" s="90">
        <f>IF(ISNA(VLOOKUP($B410,'[2]1516 Exp_Rev Access'!$F$7:$FS$310,130,FALSE)),"",VLOOKUP($B410,'[2]1516 Exp_Rev Access'!$F$7:$FS$310,130,FALSE))</f>
        <v>0</v>
      </c>
      <c r="EV410" s="90">
        <f>IF(ISNA(VLOOKUP($B410,'[2]1516 Exp_Rev Access'!$F$7:$FS$310,131,FALSE)),"",VLOOKUP($B410,'[2]1516 Exp_Rev Access'!$F$7:$FS$310,131,FALSE))</f>
        <v>0</v>
      </c>
      <c r="EW410" s="90">
        <f>IF(ISNA(VLOOKUP($B410,'[2]1516 Exp_Rev Access'!$F$7:$FS$310,132,FALSE)),"",VLOOKUP($B410,'[2]1516 Exp_Rev Access'!$F$7:$FS$310,132,FALSE))</f>
        <v>0</v>
      </c>
      <c r="EX410" s="90">
        <f>IF(ISNA(VLOOKUP($B410,'[2]1516 Exp_Rev Access'!$F$7:$FS$310,133,FALSE)),"",VLOOKUP($B410,'[2]1516 Exp_Rev Access'!$F$7:$FS$310,133,FALSE))</f>
        <v>0</v>
      </c>
      <c r="EY410" s="90">
        <f>IF(ISNA(VLOOKUP($B410,'[2]1516 Exp_Rev Access'!$F$7:$FS$310,134,FALSE)),"",VLOOKUP($B410,'[2]1516 Exp_Rev Access'!$F$7:$FS$310,134,FALSE))</f>
        <v>0</v>
      </c>
      <c r="EZ410" s="90">
        <f>IF(ISNA(VLOOKUP($B410,'[2]1516 Exp_Rev Access'!$F$7:$FS$310,135,FALSE)),"",VLOOKUP($B410,'[2]1516 Exp_Rev Access'!$F$7:$FS$310,135,FALSE))</f>
        <v>0</v>
      </c>
      <c r="FA410" s="90">
        <f>IF(ISNA(VLOOKUP($B410,'[2]1516 Exp_Rev Access'!$F$7:$FS$310,136,FALSE)),"",VLOOKUP($B410,'[2]1516 Exp_Rev Access'!$F$7:$FS$310,136,FALSE))</f>
        <v>0</v>
      </c>
      <c r="FB410" s="90">
        <f>IF(ISNA(VLOOKUP($B410,'[2]1516 Exp_Rev Access'!$F$7:$FS$310,137,FALSE)),"",VLOOKUP($B410,'[2]1516 Exp_Rev Access'!$F$7:$FS$310,137,FALSE))</f>
        <v>0</v>
      </c>
      <c r="FC410" s="90">
        <f>IF(ISNA(VLOOKUP($B410,'[2]1516 Exp_Rev Access'!$F$7:$FS$310,138,FALSE)),"",VLOOKUP($B410,'[2]1516 Exp_Rev Access'!$F$7:$FS$310,138,FALSE))</f>
        <v>0</v>
      </c>
      <c r="FD410" s="90">
        <f>IF(ISNA(VLOOKUP($B410,'[2]1516 Exp_Rev Access'!$F$7:$FS$310,139,FALSE)),"",VLOOKUP($B410,'[2]1516 Exp_Rev Access'!$F$7:$FS$310,139,FALSE))</f>
        <v>0</v>
      </c>
      <c r="FE410" s="90">
        <f>IF(ISNA(VLOOKUP($B410,'[2]1516 Exp_Rev Access'!$F$7:$FS$310,140,FALSE)),"",VLOOKUP($B410,'[2]1516 Exp_Rev Access'!$F$7:$FS$310,140,FALSE))</f>
        <v>0</v>
      </c>
      <c r="FF410" s="90">
        <f>IF(ISNA(VLOOKUP($B410,'[2]1516 Exp_Rev Access'!$F$7:$FS$310,141,FALSE)),"",VLOOKUP($B410,'[2]1516 Exp_Rev Access'!$F$7:$FS$310,141,FALSE))</f>
        <v>0</v>
      </c>
      <c r="FG410" s="90">
        <f>IF(ISNA(VLOOKUP($B410,'[2]1516 Exp_Rev Access'!$F$7:$FS$310,142,FALSE)),"",VLOOKUP($B410,'[2]1516 Exp_Rev Access'!$F$7:$FS$310,142,FALSE))</f>
        <v>0</v>
      </c>
      <c r="FH410" s="90">
        <f>IF(ISNA(VLOOKUP($B410,'[2]1516 Exp_Rev Access'!$F$7:$FS$310,143,FALSE)),"",VLOOKUP($B410,'[2]1516 Exp_Rev Access'!$F$7:$FS$310,143,FALSE))</f>
        <v>0</v>
      </c>
      <c r="FI410" s="90">
        <f>IF(ISNA(VLOOKUP($B410,'[2]1516 Exp_Rev Access'!$F$7:$FS$310,144,FALSE)),"",VLOOKUP($B410,'[2]1516 Exp_Rev Access'!$F$7:$FS$310,144,FALSE))</f>
        <v>0</v>
      </c>
      <c r="FJ410" s="90">
        <f>IF(ISNA(VLOOKUP($B410,'[2]1516 Exp_Rev Access'!$F$7:$FS$310,145,FALSE)),"",VLOOKUP($B410,'[2]1516 Exp_Rev Access'!$F$7:$FS$310,145,FALSE))</f>
        <v>0</v>
      </c>
      <c r="FK410" s="90">
        <f>IF(ISNA(VLOOKUP($B410,'[2]1516 Exp_Rev Access'!$F$7:$FS$310,146,FALSE)),"",VLOOKUP($B410,'[2]1516 Exp_Rev Access'!$F$7:$FS$310,146,FALSE))</f>
        <v>0</v>
      </c>
      <c r="FL410" s="90">
        <f>IF(ISNA(VLOOKUP($B410,'[2]1516 Exp_Rev Access'!$F$7:$FS$310,1147,FALSE)),"",VLOOKUP($B410,'[2]1516 Exp_Rev Access'!$F$7:$FS$310,147,FALSE))</f>
        <v>0</v>
      </c>
      <c r="FM410" s="90">
        <f>IF(ISNA(VLOOKUP($B410,'[2]1516 Exp_Rev Access'!$F$7:$FS$310,148,FALSE)),"",VLOOKUP($B410,'[2]1516 Exp_Rev Access'!$F$7:$FS$310,148,FALSE))</f>
        <v>0</v>
      </c>
      <c r="FN410" s="90">
        <f>IF(ISNA(VLOOKUP($B410,'[2]1516 Exp_Rev Access'!$F$7:$FS$310,149,FALSE)),"",VLOOKUP($B410,'[2]1516 Exp_Rev Access'!$F$7:$FS$310,149,FALSE))</f>
        <v>0</v>
      </c>
      <c r="FO410" s="90">
        <f>IF(ISNA(VLOOKUP($B410,'[2]1516 Exp_Rev Access'!$F$7:$FS$310,150,FALSE)),"",VLOOKUP($B410,'[2]1516 Exp_Rev Access'!$F$7:$FS$310,150,FALSE))</f>
        <v>0</v>
      </c>
      <c r="FP410" s="90">
        <f>IF(ISNA(VLOOKUP($B410,'[2]1516 Exp_Rev Access'!$F$7:$FS$310,151,FALSE)),"",VLOOKUP($B410,'[2]1516 Exp_Rev Access'!$F$7:$FS$310,151,FALSE))</f>
        <v>0</v>
      </c>
      <c r="FQ410" s="90">
        <f>IF(ISNA(VLOOKUP($B410,'[2]1516 Exp_Rev Access'!$F$7:$FS$310,152,FALSE)),"",VLOOKUP($B410,'[2]1516 Exp_Rev Access'!$F$7:$FS$310,152,FALSE))</f>
        <v>0</v>
      </c>
      <c r="FR410" s="90">
        <f>IF(ISNA(VLOOKUP($B410,'[2]1516 Exp_Rev Access'!$F$7:$FS$310,153,FALSE)),"",VLOOKUP($B410,'[2]1516 Exp_Rev Access'!$F$7:$FS$310,153,FALSE))</f>
        <v>114175.8</v>
      </c>
      <c r="FS410" s="53">
        <f t="shared" si="997"/>
        <v>3160667.1099999994</v>
      </c>
      <c r="FT410" s="92">
        <f t="shared" si="998"/>
        <v>7.8105788517857599E-2</v>
      </c>
      <c r="FU410" s="116">
        <f t="shared" si="999"/>
        <v>878.00454743696207</v>
      </c>
      <c r="FV410" s="90">
        <f>IF(ISNA(VLOOKUP($B410,'[2]1516 Exp_Rev Access'!$F$7:$FS$310,154,FALSE)),"",VLOOKUP($B410,'[2]1516 Exp_Rev Access'!$F$7:$FS$310,154,FALSE))</f>
        <v>0</v>
      </c>
      <c r="FW410" s="90">
        <f>IF(ISNA(VLOOKUP($B410,'[2]1516 Exp_Rev Access'!$F$7:$FS$310,155,FALSE)),"",VLOOKUP($B410,'[2]1516 Exp_Rev Access'!$F$7:$FS$310,155,FALSE))</f>
        <v>0</v>
      </c>
      <c r="FX410" s="90">
        <f>IF(ISNA(VLOOKUP($B410,'[2]1516 Exp_Rev Access'!$F$7:$FS$310,156,FALSE)),"",VLOOKUP($B410,'[2]1516 Exp_Rev Access'!$F$7:$FS$310,156,FALSE))</f>
        <v>0</v>
      </c>
      <c r="FY410" s="90">
        <f>IF(ISNA(VLOOKUP($B410,'[2]1516 Exp_Rev Access'!$F$7:$FS$310,157,FALSE)),"",VLOOKUP($B410,'[2]1516 Exp_Rev Access'!$F$7:$FS$310,157,FALSE))</f>
        <v>0</v>
      </c>
      <c r="FZ410" s="90">
        <f>IF(ISNA(VLOOKUP($B410,'[2]1516 Exp_Rev Access'!$F$7:$FS$310,158,FALSE)),"",VLOOKUP($B410,'[2]1516 Exp_Rev Access'!$F$7:$FS$310,158,FALSE))</f>
        <v>0</v>
      </c>
      <c r="GA410" s="90">
        <f>IF(ISNA(VLOOKUP($B410,'[2]1516 Exp_Rev Access'!$F$7:$FS$310,159,FALSE)),"",VLOOKUP($B410,'[2]1516 Exp_Rev Access'!$F$7:$FS$310,159,FALSE))</f>
        <v>0</v>
      </c>
      <c r="GB410" s="90">
        <f>IF(ISNA(VLOOKUP($B410,'[2]1516 Exp_Rev Access'!$F$7:$FS$310,160,FALSE)),"",VLOOKUP($B410,'[2]1516 Exp_Rev Access'!$F$7:$FS$310,160,FALSE))</f>
        <v>0</v>
      </c>
      <c r="GC410" s="90">
        <f>IF(ISNA(VLOOKUP($B410,'[2]1516 Exp_Rev Access'!$F$7:$FS$310,161,FALSE)),"",VLOOKUP($B410,'[2]1516 Exp_Rev Access'!$F$7:$FS$310,161,FALSE))</f>
        <v>0</v>
      </c>
      <c r="GD410" s="90">
        <f>IF(ISNA(VLOOKUP($B410,'[2]1516 Exp_Rev Access'!$F$7:$FS$310,162,FALSE)),"",VLOOKUP($B410,'[2]1516 Exp_Rev Access'!$F$7:$FS$310,162,FALSE))</f>
        <v>0</v>
      </c>
      <c r="GE410" s="90">
        <f>IF(ISNA(VLOOKUP($B410,'[2]1516 Exp_Rev Access'!$F$7:$FS$310,163,FALSE)),"",VLOOKUP($B410,'[2]1516 Exp_Rev Access'!$F$7:$FS$310,163,FALSE))</f>
        <v>0</v>
      </c>
      <c r="GF410" s="90">
        <f>IF(ISNA(VLOOKUP($B410,'[2]1516 Exp_Rev Access'!$F$7:$FS$310,164,FALSE)),"",VLOOKUP($B410,'[2]1516 Exp_Rev Access'!$F$7:$FS$310,164,FALSE))</f>
        <v>56200</v>
      </c>
      <c r="GG410" s="90">
        <f>IF(ISNA(VLOOKUP($B410,'[2]1516 Exp_Rev Access'!$F$7:$FS$310,165,FALSE)),"",VLOOKUP($B410,'[2]1516 Exp_Rev Access'!$F$7:$FS$310,165,FALSE))</f>
        <v>0</v>
      </c>
      <c r="GH410" s="90">
        <f>IF(ISNA(VLOOKUP($B410,'[2]1516 Exp_Rev Access'!$F$7:$FS$310,166,FALSE)),"",VLOOKUP($B410,'[2]1516 Exp_Rev Access'!$F$7:$FS$310,166,FALSE))</f>
        <v>0</v>
      </c>
      <c r="GI410" s="90">
        <f>IF(ISNA(VLOOKUP($B410,'[2]1516 Exp_Rev Access'!$F$7:$FS$310,167,FALSE)),"",VLOOKUP($B410,'[2]1516 Exp_Rev Access'!$F$7:$FS$310,167,FALSE))</f>
        <v>0</v>
      </c>
      <c r="GJ410" s="90">
        <f>IF(ISNA(VLOOKUP($B410,'[2]1516 Exp_Rev Access'!$F$7:$FS$310,168,FALSE)),"",VLOOKUP($B410,'[2]1516 Exp_Rev Access'!$F$7:$FS$310,168,FALSE))</f>
        <v>0</v>
      </c>
      <c r="GK410" s="90">
        <f>IF(ISNA(VLOOKUP($B410,'[2]1516 Exp_Rev Access'!$F$7:$FS$310,169,FALSE)),"",VLOOKUP($B410,'[2]1516 Exp_Rev Access'!$F$7:$FS$310,169,FALSE))</f>
        <v>3220</v>
      </c>
      <c r="GL410" s="90">
        <f>IF(ISNA(VLOOKUP($B410,'[2]1516 Exp_Rev Access'!$F$7:$FS$310,170,FALSE)),"",VLOOKUP($B410,'[2]1516 Exp_Rev Access'!$F$7:$FS$310,170,FALSE))</f>
        <v>5541.66</v>
      </c>
      <c r="GM410" s="90">
        <f>IF(ISNA(VLOOKUP($B410,'[2]1516 Exp_Rev Access'!$F$7:$FT$310,171,FALSE)),"",VLOOKUP($B410,'[2]1516 Exp_Rev Access'!$F$7:$FT$310,171,FALSE))</f>
        <v>0</v>
      </c>
      <c r="GN410" s="90">
        <f>IF(ISNA(VLOOKUP($B410,'[2]1516 Exp_Rev Access'!$F$7:$FU$310,172,FALSE)),"",VLOOKUP($B410,'[2]1516 Exp_Rev Access'!$F$7:$FU$310,172,FALSE))</f>
        <v>0</v>
      </c>
      <c r="GO410" s="90">
        <f>IF(ISNA(VLOOKUP($B410,'[2]1516 Exp_Rev Access'!$F$7:$FV$310,173,FALSE)),"",VLOOKUP($B410,'[2]1516 Exp_Rev Access'!$F$7:$FV$310,173,FALSE))</f>
        <v>0</v>
      </c>
      <c r="GP410" s="90">
        <f>IF(ISNA(VLOOKUP($B410,'[2]1516 Exp_Rev Access'!$F$7:$GA$310,174,FALSE)),"",VLOOKUP($B410,'[2]1516 Exp_Rev Access'!$F$7:$GA$310,174,FALSE))</f>
        <v>0</v>
      </c>
      <c r="GQ410" s="90">
        <f>IF(ISNA(VLOOKUP($B410,'[2]1516 Exp_Rev Access'!$F$7:$GA$310,175,FALSE)),"",VLOOKUP($B410,'[2]1516 Exp_Rev Access'!$F$7:$GA$310,175,FALSE))</f>
        <v>0</v>
      </c>
      <c r="GR410" s="90">
        <f>IF(ISNA(VLOOKUP($B410,'[2]1516 Exp_Rev Access'!$F$7:$GA$310,176,FALSE)),"",VLOOKUP($B410,'[2]1516 Exp_Rev Access'!$F$7:$GA$310,176,FALSE))</f>
        <v>0</v>
      </c>
      <c r="GS410" s="90">
        <f>IF(ISNA(VLOOKUP($B410,'[2]1516 Exp_Rev Access'!$F$7:$GA$310,177,FALSE)),"",VLOOKUP($B410,'[2]1516 Exp_Rev Access'!$F$7:$GA$310,177,FALSE))</f>
        <v>0</v>
      </c>
      <c r="GT410" s="90">
        <f>IF(ISNA(VLOOKUP($B410,'[2]1516 Exp_Rev Access'!$F$7:$GA$310,178,FALSE)),"",VLOOKUP($B410,'[2]1516 Exp_Rev Access'!$F$7:$GA$310,178,FALSE))</f>
        <v>0</v>
      </c>
      <c r="GU410" s="53">
        <f t="shared" si="1000"/>
        <v>64961.66</v>
      </c>
      <c r="GV410" s="92">
        <f t="shared" si="1002"/>
        <v>1.6053198584804367E-3</v>
      </c>
      <c r="GW410" s="125">
        <f t="shared" si="1001"/>
        <v>18.045757716336603</v>
      </c>
    </row>
    <row r="411" spans="1:222" x14ac:dyDescent="0.2">
      <c r="B411" s="87" t="s">
        <v>789</v>
      </c>
      <c r="C411" s="87" t="s">
        <v>790</v>
      </c>
      <c r="D411" s="88">
        <f>IF(ISNA(VLOOKUP($B411,'[2]1516 enrollment_Rev_Exp by size'!$A$6:$C$325,3,FALSE)),"",VLOOKUP($B411,'[2]1516 enrollment_Rev_Exp by size'!$A$6:$C$325,3,FALSE))</f>
        <v>948.33000000000015</v>
      </c>
      <c r="E411" s="89">
        <v>11227742.380000001</v>
      </c>
      <c r="F411" s="67">
        <f t="shared" si="980"/>
        <v>11227742.380000003</v>
      </c>
      <c r="G411" s="67">
        <f>F411-E411</f>
        <v>0</v>
      </c>
      <c r="H411" s="90">
        <f>IF(ISNA(VLOOKUP($B411,'[2]1516 Exp_Rev Access'!$F$7:$FS$310,2,FALSE)),"",VLOOKUP($B411,'[2]1516 Exp_Rev Access'!$F$7:$FS$310,2,FALSE))</f>
        <v>259699.15</v>
      </c>
      <c r="I411" s="90">
        <f>IF(ISNA(VLOOKUP($B411,'[2]1516 Exp_Rev Access'!$F$7:$FS$310,3,FALSE)),"",VLOOKUP($B411,'[2]1516 Exp_Rev Access'!$F$7:$FS$310,3,FALSE))</f>
        <v>0</v>
      </c>
      <c r="J411" s="90">
        <f>IF(ISNA(VLOOKUP($B411,'[2]1516 Exp_Rev Access'!$F$7:$FS$310,4,FALSE)),"",VLOOKUP($B411,'[2]1516 Exp_Rev Access'!$F$7:$FS$310,4,FALSE))</f>
        <v>243.34</v>
      </c>
      <c r="K411" s="90">
        <f>IF(ISNA(VLOOKUP($B411,'[2]1516 Exp_Rev Access'!$F$7:$FS$310,5,FALSE)),"-",VLOOKUP($B411,'[2]1516 Exp_Rev Access'!$F$7:$FS$310,5,FALSE))</f>
        <v>0</v>
      </c>
      <c r="L411" s="90">
        <f>IF(ISNA(VLOOKUP($B411,'[2]1516 Exp_Rev Access'!$F$7:$FS$310,6,FALSE)),"",VLOOKUP($B411,'[2]1516 Exp_Rev Access'!$F$7:$FS$310,6,FALSE))</f>
        <v>0</v>
      </c>
      <c r="M411" s="90">
        <f>IF(ISNA(VLOOKUP($B411,'[2]1516 Exp_Rev Access'!$F$7:$FS$310,7,FALSE)),"",VLOOKUP($B411,'[2]1516 Exp_Rev Access'!$F$7:$FS$310,7,FALSE))</f>
        <v>0</v>
      </c>
      <c r="N411" s="53">
        <f>SUM(H411:M411)</f>
        <v>259942.49</v>
      </c>
      <c r="O411" s="91">
        <f>N411/E411</f>
        <v>2.3151803915899962E-2</v>
      </c>
      <c r="P411" s="53">
        <f>N411/D411</f>
        <v>274.10552233927001</v>
      </c>
      <c r="Q411" s="90">
        <f>IF(ISNA(VLOOKUP($B411,'[2]1516 Exp_Rev Access'!$F$7:$FS$310,8,FALSE)),"",VLOOKUP($B411,'[2]1516 Exp_Rev Access'!$F$7:$FS$310,8,FALSE))</f>
        <v>0</v>
      </c>
      <c r="R411" s="90">
        <f>IF(ISNA(VLOOKUP($B411,'[2]1516 Exp_Rev Access'!$F$7:$FS$310,9,FALSE)),"",VLOOKUP($B411,'[2]1516 Exp_Rev Access'!$F$7:$FS$310,9,FALSE))</f>
        <v>0</v>
      </c>
      <c r="S411" s="90">
        <f>IF(ISNA(VLOOKUP($B411,'[2]1516 Exp_Rev Access'!$F$7:$FS$310,10,FALSE)),"",VLOOKUP($B411,'[2]1516 Exp_Rev Access'!$F$7:$FS$310,10,FALSE))</f>
        <v>0</v>
      </c>
      <c r="T411" s="90">
        <f>IF(ISNA(VLOOKUP($B411,'[2]1516 Exp_Rev Access'!$F$7:$FS$310,11,FALSE)),"",VLOOKUP($B411,'[2]1516 Exp_Rev Access'!$F$7:$FS$310,11,FALSE))</f>
        <v>0</v>
      </c>
      <c r="U411" s="90">
        <f>IF(ISNA(VLOOKUP($B411,'[2]1516 Exp_Rev Access'!$F$7:$FS$310,12,FALSE)),"",VLOOKUP($B411,'[2]1516 Exp_Rev Access'!$F$7:$FS$310,12,FALSE))</f>
        <v>0</v>
      </c>
      <c r="V411" s="90">
        <f>IF(ISNA(VLOOKUP($B411,'[2]1516 Exp_Rev Access'!$F$7:$FS$310,13,FALSE)),"",VLOOKUP($B411,'[2]1516 Exp_Rev Access'!$F$7:$FS$310,13,FALSE))</f>
        <v>0</v>
      </c>
      <c r="W411" s="90">
        <f>IF(ISNA(VLOOKUP($B411,'[2]1516 Exp_Rev Access'!$F$7:$FS$310,14,FALSE)),"",VLOOKUP($B411,'[2]1516 Exp_Rev Access'!$F$7:$FS$310,14,FALSE))</f>
        <v>0</v>
      </c>
      <c r="X411" s="90">
        <f>IF(ISNA(VLOOKUP($B411,'[2]1516 Exp_Rev Access'!$F$7:$FS$310,15,FALSE)),"",VLOOKUP($B411,'[2]1516 Exp_Rev Access'!$F$7:$FS$310,15,FALSE))</f>
        <v>0</v>
      </c>
      <c r="Y411" s="90">
        <f>IF(ISNA(VLOOKUP($B411,'[2]1516 Exp_Rev Access'!$F$7:$FS$310,16,FALSE)),"",VLOOKUP($B411,'[2]1516 Exp_Rev Access'!$F$7:$FS$310,16,FALSE))</f>
        <v>4300.91</v>
      </c>
      <c r="Z411" s="90">
        <f>IF(ISNA(VLOOKUP($B411,'[2]1516 Exp_Rev Access'!$F$7:$FS$310,17,FALSE)),"",VLOOKUP($B411,'[2]1516 Exp_Rev Access'!$F$7:$FS$310,17,FALSE))</f>
        <v>0</v>
      </c>
      <c r="AA411" s="90">
        <f>IF(ISNA(VLOOKUP($B411,'[2]1516 Exp_Rev Access'!$F$7:$FS$310,18,FALSE)),"",VLOOKUP($B411,'[2]1516 Exp_Rev Access'!$F$7:$FS$310,18,FALSE))</f>
        <v>0</v>
      </c>
      <c r="AB411" s="90">
        <f>IF(ISNA(VLOOKUP($B411,'[2]1516 Exp_Rev Access'!$F$7:$FS$310,19,FALSE)),"",VLOOKUP($B411,'[2]1516 Exp_Rev Access'!$F$7:$FS$310,19,FALSE))</f>
        <v>0</v>
      </c>
      <c r="AC411" s="90">
        <f>IF(ISNA(VLOOKUP($B411,'[2]1516 Exp_Rev Access'!$F$7:$FS$310,20,FALSE)),"",VLOOKUP($B411,'[2]1516 Exp_Rev Access'!$F$7:$FS$310,20,FALSE))</f>
        <v>0</v>
      </c>
      <c r="AD411" s="90">
        <f>IF(ISNA(VLOOKUP($B411,'[2]1516 Exp_Rev Access'!$F$7:$FS$310,21,FALSE)),"",VLOOKUP($B411,'[2]1516 Exp_Rev Access'!$F$7:$FS$310,21,FALSE))</f>
        <v>9118.23</v>
      </c>
      <c r="AE411" s="90">
        <f>IF(ISNA(VLOOKUP($B411,'[2]1516 Exp_Rev Access'!$F$7:$FS$310,22,FALSE)),"",VLOOKUP($B411,'[2]1516 Exp_Rev Access'!$F$7:$FS$310,22,FALSE))</f>
        <v>13583.58</v>
      </c>
      <c r="AF411" s="90">
        <f>IF(ISNA(VLOOKUP($B411,'[2]1516 Exp_Rev Access'!$F$7:$FS$310,23,FALSE)),"",VLOOKUP($B411,'[2]1516 Exp_Rev Access'!$F$7:$FS$310,23,FALSE))</f>
        <v>0</v>
      </c>
      <c r="AG411" s="90">
        <f>IF(ISNA(VLOOKUP($B411,'[2]1516 Exp_Rev Access'!$F$7:$FS$310,24,FALSE)),"",VLOOKUP($B411,'[2]1516 Exp_Rev Access'!$F$7:$FS$310,24,FALSE))</f>
        <v>25781.07</v>
      </c>
      <c r="AH411" s="90">
        <f>IF(ISNA(VLOOKUP($B411,'[2]1516 Exp_Rev Access'!$F$7:$FS$310,25,FALSE)),"",VLOOKUP($B411,'[2]1516 Exp_Rev Access'!$F$7:$FS$310,25,FALSE))</f>
        <v>1729.85</v>
      </c>
      <c r="AI411" s="90">
        <f>IF(ISNA(VLOOKUP($B411,'[2]1516 Exp_Rev Access'!$F$7:$FS$310,26,FALSE)),"",VLOOKUP($B411,'[2]1516 Exp_Rev Access'!$F$7:$FS$310,26,FALSE))</f>
        <v>839.26</v>
      </c>
      <c r="AJ411" s="90">
        <f>IF(ISNA(VLOOKUP($B411,'[2]1516 Exp_Rev Access'!$F$7:$FS$310,27,FALSE)),"",VLOOKUP($B411,'[2]1516 Exp_Rev Access'!$F$7:$FS$310,27,FALSE))</f>
        <v>4321.43</v>
      </c>
      <c r="AK411" s="90">
        <f>IF(ISNA(VLOOKUP($B411,'[2]1516 Exp_Rev Access'!$F$7:$FS$310,28,FALSE)),"",VLOOKUP($B411,'[2]1516 Exp_Rev Access'!$F$7:$FS$310,28,FALSE))</f>
        <v>36429.839999999997</v>
      </c>
      <c r="AL411" s="90">
        <f>IF(ISNA(VLOOKUP($B411,'[2]1516 Exp_Rev Access'!$F$7:$FS$310,29,FALSE)),"",VLOOKUP($B411,'[2]1516 Exp_Rev Access'!$F$7:$FS$310,29,FALSE))</f>
        <v>121324.54</v>
      </c>
      <c r="AM411" s="53">
        <f>SUM(Q411:AL411)</f>
        <v>217428.71</v>
      </c>
      <c r="AN411" s="92">
        <f>AM411/E411</f>
        <v>1.936530984067698E-2</v>
      </c>
      <c r="AO411" s="68">
        <f>AM411/D411</f>
        <v>229.27536827897458</v>
      </c>
      <c r="AP411" s="90">
        <f>IF(ISNA(VLOOKUP($B411,'[2]1516 Exp_Rev Access'!$F$7:$FS$310,30,FALSE)),"",VLOOKUP($B411,'[2]1516 Exp_Rev Access'!$F$7:$FS$310,30,FALSE))</f>
        <v>6071796.6799999997</v>
      </c>
      <c r="AQ411" s="90">
        <f>IF(ISNA(VLOOKUP($B411,'[2]1516 Exp_Rev Access'!$F$7:$FS$310,31,FALSE)),"",VLOOKUP($B411,'[2]1516 Exp_Rev Access'!$F$7:$FS$310,31,FALSE))</f>
        <v>95982.79</v>
      </c>
      <c r="AR411" s="90">
        <f>IF(ISNA(VLOOKUP($B411,'[2]1516 Exp_Rev Access'!$F$7:$FS$310,32,FALSE)),"",VLOOKUP($B411,'[2]1516 Exp_Rev Access'!$F$7:$FS$310,32,FALSE))</f>
        <v>1127513.6000000001</v>
      </c>
      <c r="AS411" s="90">
        <f>IF(ISNA(VLOOKUP($B411,'[2]1516 Exp_Rev Access'!$F$7:$FS$310,33,FALSE)),"",VLOOKUP($B411,'[2]1516 Exp_Rev Access'!$F$7:$FS$310,33,FALSE))</f>
        <v>0</v>
      </c>
      <c r="AT411" s="90">
        <f>IF(ISNA(VLOOKUP($B411,'[2]1516 Exp_Rev Access'!$F$7:$FS$310,34,FALSE)),"",VLOOKUP($B411,'[2]1516 Exp_Rev Access'!$F$7:$FS$310,34,FALSE))</f>
        <v>0</v>
      </c>
      <c r="AU411" s="53">
        <f>SUM(AP411:AT411)</f>
        <v>7295293.0700000003</v>
      </c>
      <c r="AV411" s="93">
        <f>AU411/E411</f>
        <v>0.64975600820652246</v>
      </c>
      <c r="AW411" s="53">
        <f>AU411/D411</f>
        <v>7692.7789588012602</v>
      </c>
      <c r="AX411" s="90">
        <f>IF(ISNA(VLOOKUP($B411,'[2]1516 Exp_Rev Access'!$F$7:$FS$310,35,FALSE)),"",VLOOKUP($B411,'[2]1516 Exp_Rev Access'!$F$7:$FS$310,35,FALSE))</f>
        <v>0</v>
      </c>
      <c r="AY411" s="90">
        <f>IF(ISNA(VLOOKUP($B411,'[2]1516 Exp_Rev Access'!$F$7:$FS$310,36,FALSE)),"",VLOOKUP($B411,'[2]1516 Exp_Rev Access'!$F$7:$FS$310,36,FALSE))</f>
        <v>647515.99</v>
      </c>
      <c r="AZ411" s="90">
        <f>IF(ISNA(VLOOKUP($B411,'[2]1516 Exp_Rev Access'!$F$7:$FS$310,37,FALSE)),"",VLOOKUP($B411,'[2]1516 Exp_Rev Access'!$F$7:$FS$310,37,FALSE))</f>
        <v>23151.91</v>
      </c>
      <c r="BA411" s="90">
        <f>IF(ISNA(VLOOKUP($B411,'[2]1516 Exp_Rev Access'!$F$7:$FS$310,38,FALSE)),"",VLOOKUP($B411,'[2]1516 Exp_Rev Access'!$F$7:$FS$310,38,FALSE))</f>
        <v>0</v>
      </c>
      <c r="BB411" s="90">
        <f>IF(ISNA(VLOOKUP($B411,'[2]1516 Exp_Rev Access'!$F$7:$FS$310,39,FALSE)),"",VLOOKUP($B411,'[2]1516 Exp_Rev Access'!$F$7:$FS$310,39,FALSE))</f>
        <v>0</v>
      </c>
      <c r="BC411" s="90">
        <f>IF(ISNA(VLOOKUP($B411,'[2]1516 Exp_Rev Access'!$F$7:$FS$310,40,FALSE)),"",VLOOKUP($B411,'[2]1516 Exp_Rev Access'!$F$7:$FS$310,40,FALSE))</f>
        <v>392381.68</v>
      </c>
      <c r="BD411" s="90">
        <f>IF(ISNA(VLOOKUP($B411,'[2]1516 Exp_Rev Access'!$F$7:$FS$310,41,FALSE)),"",VLOOKUP($B411,'[2]1516 Exp_Rev Access'!$F$7:$FS$310,41,FALSE))</f>
        <v>0</v>
      </c>
      <c r="BE411" s="90">
        <f>IF(ISNA(VLOOKUP($B411,'[2]1516 Exp_Rev Access'!$F$7:$FS$310,42,FALSE)),"",VLOOKUP($B411,'[2]1516 Exp_Rev Access'!$F$7:$FS$310,42,FALSE))</f>
        <v>141825.38</v>
      </c>
      <c r="BF411" s="90">
        <f>IF(ISNA(VLOOKUP($B411,'[2]1516 Exp_Rev Access'!$F$7:$FS$310,43,FALSE)),"",VLOOKUP($B411,'[2]1516 Exp_Rev Access'!$F$7:$FS$310,43,FALSE))</f>
        <v>0</v>
      </c>
      <c r="BG411" s="90">
        <f>IF(ISNA(VLOOKUP($B411,'[2]1516 Exp_Rev Access'!$F$7:$FS$310,44,FALSE)),"",VLOOKUP($B411,'[2]1516 Exp_Rev Access'!$F$7:$FS$310,44,FALSE))</f>
        <v>390389.89</v>
      </c>
      <c r="BH411" s="90">
        <f>IF(ISNA(VLOOKUP($B411,'[2]1516 Exp_Rev Access'!$F$7:$FS$310,45,FALSE)),"",VLOOKUP($B411,'[2]1516 Exp_Rev Access'!$F$7:$FS$310,45,FALSE))</f>
        <v>5969.41</v>
      </c>
      <c r="BI411" s="90">
        <f>IF(ISNA(VLOOKUP($B411,'[2]1516 Exp_Rev Access'!$F$7:$FS$310,46,FALSE)),"",VLOOKUP($B411,'[2]1516 Exp_Rev Access'!$F$7:$FS$310,46,FALSE))</f>
        <v>0</v>
      </c>
      <c r="BJ411" s="90">
        <f>IF(ISNA(VLOOKUP($B411,'[2]1516 Exp_Rev Access'!$F$7:$FS$310,47,FALSE)),"",VLOOKUP($B411,'[2]1516 Exp_Rev Access'!$F$7:$FS$310,47,FALSE))</f>
        <v>13063.92</v>
      </c>
      <c r="BK411" s="90">
        <f>IF(ISNA(VLOOKUP($B411,'[2]1516 Exp_Rev Access'!$F$7:$FS$310,48,FALSE)),"",VLOOKUP($B411,'[2]1516 Exp_Rev Access'!$F$7:$FS$310,48,FALSE))</f>
        <v>153315.82999999999</v>
      </c>
      <c r="BL411" s="90">
        <f>IF(ISNA(VLOOKUP($B411,'[2]1516 Exp_Rev Access'!$F$7:$FS$310,49,FALSE)),"",VLOOKUP($B411,'[2]1516 Exp_Rev Access'!$F$7:$FS$310,49,FALSE))</f>
        <v>0</v>
      </c>
      <c r="BM411" s="90">
        <f>IF(ISNA(VLOOKUP($B411,'[2]1516 Exp_Rev Access'!$F$7:$FS$310,50,FALSE)),"",VLOOKUP($B411,'[2]1516 Exp_Rev Access'!$F$7:$FS$310,50,FALSE))</f>
        <v>0</v>
      </c>
      <c r="BN411" s="90">
        <f>IF(ISNA(VLOOKUP($B411,'[2]1516 Exp_Rev Access'!$F$7:$FS$310,51,FALSE)),"",VLOOKUP($B411,'[2]1516 Exp_Rev Access'!$F$7:$FS$310,51,FALSE))</f>
        <v>0</v>
      </c>
      <c r="BO411" s="90">
        <f>IF(ISNA(VLOOKUP($B411,'[2]1516 Exp_Rev Access'!$F$7:$FS$310,52,FALSE)),"",VLOOKUP($B411,'[2]1516 Exp_Rev Access'!$F$7:$FS$310,52,FALSE))</f>
        <v>0</v>
      </c>
      <c r="BP411" s="90">
        <f>IF(ISNA(VLOOKUP($B411,'[2]1516 Exp_Rev Access'!$F$7:$FS$310,53,FALSE)),"",VLOOKUP($B411,'[2]1516 Exp_Rev Access'!$F$7:$FS$310,53,FALSE))</f>
        <v>0</v>
      </c>
      <c r="BQ411" s="90">
        <f>IF(ISNA(VLOOKUP($B411,'[2]1516 Exp_Rev Access'!$F$7:$FS$310,54,FALSE)),"",VLOOKUP($B411,'[2]1516 Exp_Rev Access'!$F$7:$FS$310,54,FALSE))</f>
        <v>0</v>
      </c>
      <c r="BR411" s="90">
        <f>IF(ISNA(VLOOKUP($B411,'[2]1516 Exp_Rev Access'!$F$7:$FS$310,55,FALSE)),"",VLOOKUP($B411,'[2]1516 Exp_Rev Access'!$F$7:$FS$310,55,FALSE))</f>
        <v>0</v>
      </c>
      <c r="BS411" s="90">
        <f>IF(ISNA(VLOOKUP($B411,'[2]1516 Exp_Rev Access'!$F$7:$FS$310,56,FALSE)),"",VLOOKUP($B411,'[2]1516 Exp_Rev Access'!$F$7:$FS$310,56,FALSE))</f>
        <v>0</v>
      </c>
      <c r="BT411" s="90">
        <f>IF(ISNA(VLOOKUP($B411,'[2]1516 Exp_Rev Access'!$F$7:$FS$310,57,FALSE)),"",VLOOKUP($B411,'[2]1516 Exp_Rev Access'!$F$7:$FS$310,57,FALSE))</f>
        <v>0</v>
      </c>
      <c r="BU411" s="90">
        <f>IF(ISNA(VLOOKUP($B411,'[2]1516 Exp_Rev Access'!$F$7:$FS$310,58,FALSE)),"",VLOOKUP($B411,'[2]1516 Exp_Rev Access'!$F$7:$FS$310,58,FALSE))</f>
        <v>0</v>
      </c>
      <c r="BV411" s="53">
        <f t="shared" si="991"/>
        <v>1767614.01</v>
      </c>
      <c r="BW411" s="92">
        <f t="shared" si="992"/>
        <v>0.15743271890069852</v>
      </c>
      <c r="BX411" s="68">
        <f t="shared" si="993"/>
        <v>1863.9229065831512</v>
      </c>
      <c r="BY411" s="90">
        <f>IF(ISNA(VLOOKUP($B411,'[2]1516 Exp_Rev Access'!$F$7:$FS$310,59,FALSE)),"",VLOOKUP($B411,'[2]1516 Exp_Rev Access'!$F$7:$FS$310,59,FALSE))</f>
        <v>0</v>
      </c>
      <c r="BZ411" s="90">
        <f>IF(ISNA(VLOOKUP($B411,'[2]1516 Exp_Rev Access'!$F$7:$FS$310,60,FALSE)),"",VLOOKUP($B411,'[2]1516 Exp_Rev Access'!$F$7:$FS$310,60,FALSE))</f>
        <v>0</v>
      </c>
      <c r="CA411" s="90">
        <f>IF(ISNA(VLOOKUP($B411,'[2]1516 Exp_Rev Access'!$F$7:$FS$310,61,FALSE)),"",VLOOKUP($B411,'[2]1516 Exp_Rev Access'!$F$7:$FS$310,61,FALSE))</f>
        <v>0</v>
      </c>
      <c r="CB411" s="90">
        <f>IF(ISNA(VLOOKUP($B411,'[2]1516 Exp_Rev Access'!$F$7:$FS$310,62,FALSE)),"",VLOOKUP($B411,'[2]1516 Exp_Rev Access'!$F$7:$FS$310,62,FALSE))</f>
        <v>0</v>
      </c>
      <c r="CC411" s="90">
        <f>IF(ISNA(VLOOKUP($B411,'[2]1516 Exp_Rev Access'!$F$7:$FS$310,63,FALSE)),"",VLOOKUP($B411,'[2]1516 Exp_Rev Access'!$F$7:$FS$310,63,FALSE))</f>
        <v>10420.4</v>
      </c>
      <c r="CD411" s="90">
        <f>IF(ISNA(VLOOKUP($B411,'[2]1516 Exp_Rev Access'!$F$7:$FS$310,64,FALSE)),"",VLOOKUP($B411,'[2]1516 Exp_Rev Access'!$F$7:$FS$310,64,FALSE))</f>
        <v>0</v>
      </c>
      <c r="CE411" s="53">
        <f>SUM(BY411:CD411)</f>
        <v>10420.4</v>
      </c>
      <c r="CF411" s="92">
        <f t="shared" si="995"/>
        <v>9.2809397003638754E-4</v>
      </c>
      <c r="CG411" s="94">
        <f t="shared" si="996"/>
        <v>10.988158130608541</v>
      </c>
      <c r="CH411" s="90">
        <f>IF(ISNA(VLOOKUP($B411,'[2]1516 Exp_Rev Access'!$F$7:$FS$310,65,FALSE)),"",VLOOKUP($B411,'[2]1516 Exp_Rev Access'!$F$7:$FS$310,65,FALSE))</f>
        <v>1614.56</v>
      </c>
      <c r="CI411" s="90">
        <f>IF(ISNA(VLOOKUP($B411,'[2]1516 Exp_Rev Access'!$F$7:$FS$310,66,FALSE)),"",VLOOKUP($B411,'[2]1516 Exp_Rev Access'!$F$7:$FS$310,66,FALSE))</f>
        <v>0</v>
      </c>
      <c r="CJ411" s="90">
        <f>IF(ISNA(VLOOKUP($B411,'[2]1516 Exp_Rev Access'!$F$7:$FS$310,67,FALSE)),"",VLOOKUP($B411,'[2]1516 Exp_Rev Access'!$F$7:$FS$310,67,FALSE))</f>
        <v>0</v>
      </c>
      <c r="CK411" s="90">
        <f>IF(ISNA(VLOOKUP($B411,'[2]1516 Exp_Rev Access'!$F$7:$FS$310,68,FALSE)),"",VLOOKUP($B411,'[2]1516 Exp_Rev Access'!$F$7:$FS$310,68,FALSE))</f>
        <v>0</v>
      </c>
      <c r="CL411" s="90">
        <f>IF(ISNA(VLOOKUP($B411,'[2]1516 Exp_Rev Access'!$F$7:$FS$310,69,FALSE)),"",VLOOKUP($B411,'[2]1516 Exp_Rev Access'!$F$7:$FS$310,69,FALSE))</f>
        <v>0</v>
      </c>
      <c r="CM411" s="90">
        <f>IF(ISNA(VLOOKUP($B411,'[2]1516 Exp_Rev Access'!$F$7:$FS$310,70,FALSE)),"",VLOOKUP($B411,'[2]1516 Exp_Rev Access'!$F$7:$FS$310,70,FALSE))</f>
        <v>0</v>
      </c>
      <c r="CN411" s="90">
        <f>IF(ISNA(VLOOKUP($B411,'[2]1516 Exp_Rev Access'!$F$7:$FS$310,71,FALSE)),"",VLOOKUP($B411,'[2]1516 Exp_Rev Access'!$F$7:$FS$310,71,FALSE))</f>
        <v>0</v>
      </c>
      <c r="CO411" s="90">
        <f>IF(ISNA(VLOOKUP($B411,'[2]1516 Exp_Rev Access'!$F$7:$FS$310,73,FALSE)),"",VLOOKUP($B411,'[2]1516 Exp_Rev Access'!$F$7:$FS$310,73,FALSE))</f>
        <v>0</v>
      </c>
      <c r="CP411" s="90">
        <f>IF(ISNA(VLOOKUP($B411,'[2]1516 Exp_Rev Access'!$F$7:$FS$310,73,FALSE)),"",VLOOKUP($B411,'[2]1516 Exp_Rev Access'!$F$7:$FS$310,73,FALSE))</f>
        <v>0</v>
      </c>
      <c r="CQ411" s="90">
        <f>IF(ISNA(VLOOKUP($B411,'[2]1516 Exp_Rev Access'!$F$7:$FS$310,74,FALSE)),"",VLOOKUP($B411,'[2]1516 Exp_Rev Access'!$F$7:$FS$310,74,FALSE))</f>
        <v>192823</v>
      </c>
      <c r="CR411" s="90">
        <f>IF(ISNA(VLOOKUP($B411,'[2]1516 Exp_Rev Access'!$F$7:$FS$310,75,FALSE)),"",VLOOKUP($B411,'[2]1516 Exp_Rev Access'!$F$7:$FS$310,75,FALSE))</f>
        <v>0</v>
      </c>
      <c r="CS411" s="90">
        <f>IF(ISNA(VLOOKUP($B411,'[2]1516 Exp_Rev Access'!$F$7:$FS$310,76,FALSE)),"",VLOOKUP($B411,'[2]1516 Exp_Rev Access'!$F$7:$FS$310,76,FALSE))</f>
        <v>6659.77</v>
      </c>
      <c r="CT411" s="90">
        <f>IF(ISNA(VLOOKUP($B411,'[2]1516 Exp_Rev Access'!$F$7:$FS$310,77,FALSE)),"",VLOOKUP($B411,'[2]1516 Exp_Rev Access'!$F$7:$FS$310,77,FALSE))</f>
        <v>0</v>
      </c>
      <c r="CU411" s="90">
        <f>IF(ISNA(VLOOKUP($B411,'[2]1516 Exp_Rev Access'!$F$7:$FS$310,78,FALSE)),"",VLOOKUP($B411,'[2]1516 Exp_Rev Access'!$F$7:$FS$310,78,FALSE))</f>
        <v>480647.43</v>
      </c>
      <c r="CV411" s="90">
        <f>IF(ISNA(VLOOKUP($B411,'[2]1516 Exp_Rev Access'!$F$7:$FS$310,79,FALSE)),"",VLOOKUP($B411,'[2]1516 Exp_Rev Access'!$F$7:$FS$310,79,FALSE))</f>
        <v>80530</v>
      </c>
      <c r="CW411" s="90">
        <f>IF(ISNA(VLOOKUP($B411,'[2]1516 Exp_Rev Access'!$F$7:$FS$310,80,FALSE)),"",VLOOKUP($B411,'[2]1516 Exp_Rev Access'!$F$7:$FS$310,80,FALSE))</f>
        <v>114856.66</v>
      </c>
      <c r="CX411" s="90">
        <f>IF(ISNA(VLOOKUP($B411,'[2]1516 Exp_Rev Access'!$F$7:$FS$310,81,FALSE)),"",VLOOKUP($B411,'[2]1516 Exp_Rev Access'!$F$7:$FS$310,81,FALSE))</f>
        <v>0</v>
      </c>
      <c r="CY411" s="90">
        <f>IF(ISNA(VLOOKUP($B411,'[2]1516 Exp_Rev Access'!$F$7:$FS$310,82,FALSE)),"",VLOOKUP($B411,'[2]1516 Exp_Rev Access'!$F$7:$FS$310,82,FALSE))</f>
        <v>0</v>
      </c>
      <c r="CZ411" s="90">
        <f>IF(ISNA(VLOOKUP($B411,'[2]1516 Exp_Rev Access'!$F$7:$FS$310,83,FALSE)),"",VLOOKUP($B411,'[2]1516 Exp_Rev Access'!$F$7:$FS$310,83,FALSE))</f>
        <v>0</v>
      </c>
      <c r="DA411" s="90">
        <f>IF(ISNA(VLOOKUP($B411,'[2]1516 Exp_Rev Access'!$F$7:$FS$310,84,FALSE)),"",VLOOKUP($B411,'[2]1516 Exp_Rev Access'!$F$7:$FS$310,84,FALSE))</f>
        <v>0</v>
      </c>
      <c r="DB411" s="90">
        <f>IF(ISNA(VLOOKUP($B411,'[2]1516 Exp_Rev Access'!$F$7:$FS$310,85,FALSE)),"",VLOOKUP($B411,'[2]1516 Exp_Rev Access'!$F$7:$FS$310,85,FALSE))</f>
        <v>52166.7</v>
      </c>
      <c r="DC411" s="90">
        <f>IF(ISNA(VLOOKUP($B411,'[2]1516 Exp_Rev Access'!$F$7:$FS$310,86,FALSE)),"",VLOOKUP($B411,'[2]1516 Exp_Rev Access'!$F$7:$FS$310,86,FALSE))</f>
        <v>0</v>
      </c>
      <c r="DD411" s="90">
        <f>IF(ISNA(VLOOKUP($B411,'[2]1516 Exp_Rev Access'!$F$7:$FS$310,87,FALSE)),"",VLOOKUP($B411,'[2]1516 Exp_Rev Access'!$F$7:$FS$310,87,FALSE))</f>
        <v>0</v>
      </c>
      <c r="DE411" s="90">
        <f>IF(ISNA(VLOOKUP($B411,'[2]1516 Exp_Rev Access'!$F$7:$FS$310,88,FALSE)),"",VLOOKUP($B411,'[2]1516 Exp_Rev Access'!$F$7:$FS$310,88,FALSE))</f>
        <v>0</v>
      </c>
      <c r="DF411" s="90">
        <f>IF(ISNA(VLOOKUP($B411,'[2]1516 Exp_Rev Access'!$F$7:$FS$310,89,FALSE)),"",VLOOKUP($B411,'[2]1516 Exp_Rev Access'!$F$7:$FS$310,89,FALSE))</f>
        <v>0</v>
      </c>
      <c r="DG411" s="90">
        <f>IF(ISNA(VLOOKUP($B411,'[2]1516 Exp_Rev Access'!$F$7:$FS$310,90,FALSE)),"",VLOOKUP($B411,'[2]1516 Exp_Rev Access'!$F$7:$FS$310,90,FALSE))</f>
        <v>0</v>
      </c>
      <c r="DH411" s="90">
        <f>IF(ISNA(VLOOKUP($B411,'[2]1516 Exp_Rev Access'!$F$7:$FS$310,91,FALSE)),"",VLOOKUP($B411,'[2]1516 Exp_Rev Access'!$F$7:$FS$310,91,FALSE))</f>
        <v>14466.92</v>
      </c>
      <c r="DI411" s="90">
        <f>IF(ISNA(VLOOKUP($B411,'[2]1516 Exp_Rev Access'!$F$7:$FS$310,92,FALSE)),"",VLOOKUP($B411,'[2]1516 Exp_Rev Access'!$F$7:$FS$310,92,FALSE))</f>
        <v>612690.75</v>
      </c>
      <c r="DJ411" s="90">
        <f>IF(ISNA(VLOOKUP($B411,'[2]1516 Exp_Rev Access'!$F$7:$FS$310,93,FALSE)),"",VLOOKUP($B411,'[2]1516 Exp_Rev Access'!$F$7:$FS$310,93,FALSE))</f>
        <v>0</v>
      </c>
      <c r="DK411" s="90">
        <f>IF(ISNA(VLOOKUP($B411,'[2]1516 Exp_Rev Access'!$F$7:$FS$310,94,FALSE)),"",VLOOKUP($B411,'[2]1516 Exp_Rev Access'!$F$7:$FS$310,94,FALSE))</f>
        <v>0</v>
      </c>
      <c r="DL411" s="90">
        <f>IF(ISNA(VLOOKUP($B411,'[2]1516 Exp_Rev Access'!$F$7:$FS$310,95,FALSE)),"",VLOOKUP($B411,'[2]1516 Exp_Rev Access'!$F$7:$FS$310,95,FALSE))</f>
        <v>0</v>
      </c>
      <c r="DM411" s="90">
        <f>IF(ISNA(VLOOKUP($B411,'[2]1516 Exp_Rev Access'!$F$7:$FS$310,96,FALSE)),"",VLOOKUP($B411,'[2]1516 Exp_Rev Access'!$F$7:$FS$310,96,FALSE))</f>
        <v>0</v>
      </c>
      <c r="DN411" s="90">
        <f>IF(ISNA(VLOOKUP($B411,'[2]1516 Exp_Rev Access'!$F$7:$FS$310,97,FALSE)),"",VLOOKUP($B411,'[2]1516 Exp_Rev Access'!$F$7:$FS$310,97,FALSE))</f>
        <v>0</v>
      </c>
      <c r="DO411" s="90">
        <f>IF(ISNA(VLOOKUP($B411,'[2]1516 Exp_Rev Access'!$F$7:$FS$310,98,FALSE)),"",VLOOKUP($B411,'[2]1516 Exp_Rev Access'!$F$7:$FS$310,98,FALSE))</f>
        <v>0</v>
      </c>
      <c r="DP411" s="90">
        <f>IF(ISNA(VLOOKUP($B411,'[2]1516 Exp_Rev Access'!$F$7:$FS$310,99,FALSE)),"",VLOOKUP($B411,'[2]1516 Exp_Rev Access'!$F$7:$FS$310,99,FALSE))</f>
        <v>0</v>
      </c>
      <c r="DQ411" s="90">
        <f>IF(ISNA(VLOOKUP($B411,'[2]1516 Exp_Rev Access'!$F$7:$FS$310,100,FALSE)),"",VLOOKUP($B411,'[2]1516 Exp_Rev Access'!$F$7:$FS$310,100,FALSE))</f>
        <v>0</v>
      </c>
      <c r="DR411" s="90">
        <f>IF(ISNA(VLOOKUP($B411,'[2]1516 Exp_Rev Access'!$F$7:$FS$310,101,FALSE)),"",VLOOKUP($B411,'[2]1516 Exp_Rev Access'!$F$7:$FS$310,101,FALSE))</f>
        <v>0</v>
      </c>
      <c r="DS411" s="90">
        <f>IF(ISNA(VLOOKUP($B411,'[2]1516 Exp_Rev Access'!$F$7:$FS$310,102,FALSE)),"",VLOOKUP($B411,'[2]1516 Exp_Rev Access'!$F$7:$FS$310,102,FALSE))</f>
        <v>0</v>
      </c>
      <c r="DT411" s="90">
        <f>IF(ISNA(VLOOKUP($B411,'[2]1516 Exp_Rev Access'!$F$7:$FS$310,103,FALSE)),"",VLOOKUP($B411,'[2]1516 Exp_Rev Access'!$F$7:$FS$310,103,FALSE))</f>
        <v>0</v>
      </c>
      <c r="DU411" s="90">
        <f>IF(ISNA(VLOOKUP($B411,'[2]1516 Exp_Rev Access'!$F$7:$FS$310,104,FALSE)),"",VLOOKUP($B411,'[2]1516 Exp_Rev Access'!$F$7:$FS$310,104,FALSE))</f>
        <v>0</v>
      </c>
      <c r="DV411" s="90">
        <f>IF(ISNA(VLOOKUP($B411,'[2]1516 Exp_Rev Access'!$F$7:$FS$310,105,FALSE)),"",VLOOKUP($B411,'[2]1516 Exp_Rev Access'!$F$7:$FS$310,105,FALSE))</f>
        <v>0</v>
      </c>
      <c r="DW411" s="90">
        <f>IF(ISNA(VLOOKUP($B411,'[2]1516 Exp_Rev Access'!$F$7:$FS$310,106,FALSE)),"",VLOOKUP($B411,'[2]1516 Exp_Rev Access'!$F$7:$FS$310,106,FALSE))</f>
        <v>0</v>
      </c>
      <c r="DX411" s="90">
        <f>IF(ISNA(VLOOKUP($B411,'[2]1516 Exp_Rev Access'!$F$7:$FS$310,107,FALSE)),"",VLOOKUP($B411,'[2]1516 Exp_Rev Access'!$F$7:$FS$310,107,FALSE))</f>
        <v>0</v>
      </c>
      <c r="DY411" s="90">
        <f>IF(ISNA(VLOOKUP($B411,'[2]1516 Exp_Rev Access'!$F$7:$FS$310,108,FALSE)),"",VLOOKUP($B411,'[2]1516 Exp_Rev Access'!$F$7:$FS$310,108,FALSE))</f>
        <v>0</v>
      </c>
      <c r="DZ411" s="90">
        <f>IF(ISNA(VLOOKUP($B411,'[2]1516 Exp_Rev Access'!$F$7:$FS$310,109,FALSE)),"",VLOOKUP($B411,'[2]1516 Exp_Rev Access'!$F$7:$FS$310,109,FALSE))</f>
        <v>0</v>
      </c>
      <c r="EA411" s="90">
        <f>IF(ISNA(VLOOKUP($B411,'[2]1516 Exp_Rev Access'!$F$7:$FS$310,110,FALSE)),"",VLOOKUP($B411,'[2]1516 Exp_Rev Access'!$F$7:$FS$310,110,FALSE))</f>
        <v>0</v>
      </c>
      <c r="EB411" s="90">
        <f>IF(ISNA(VLOOKUP($B411,'[2]1516 Exp_Rev Access'!$F$7:$FS$310,111,FALSE)),"",VLOOKUP($B411,'[2]1516 Exp_Rev Access'!$F$7:$FS$310,111,FALSE))</f>
        <v>0</v>
      </c>
      <c r="EC411" s="90">
        <f>IF(ISNA(VLOOKUP($B411,'[2]1516 Exp_Rev Access'!$F$7:$FS$310,112,FALSE)),"",VLOOKUP($B411,'[2]1516 Exp_Rev Access'!$F$7:$FS$310,112,FALSE))</f>
        <v>0</v>
      </c>
      <c r="ED411" s="90">
        <f>IF(ISNA(VLOOKUP($B411,'[2]1516 Exp_Rev Access'!$F$7:$FS$310,113,FALSE)),"",VLOOKUP($B411,'[2]1516 Exp_Rev Access'!$F$7:$FS$310,113,FALSE))</f>
        <v>0</v>
      </c>
      <c r="EE411" s="90">
        <f>IF(ISNA(VLOOKUP($B411,'[2]1516 Exp_Rev Access'!$F$7:$FS$310,114,FALSE)),"",VLOOKUP($B411,'[2]1516 Exp_Rev Access'!$F$7:$FS$310,114,FALSE))</f>
        <v>0</v>
      </c>
      <c r="EF411" s="90">
        <f>IF(ISNA(VLOOKUP($B411,'[2]1516 Exp_Rev Access'!$F$7:$FS$310,115,FALSE)),"",VLOOKUP($B411,'[2]1516 Exp_Rev Access'!$F$7:$FS$310,115,FALSE))</f>
        <v>0</v>
      </c>
      <c r="EG411" s="90">
        <f>IF(ISNA(VLOOKUP($B411,'[2]1516 Exp_Rev Access'!$F$7:$FS$310,116,FALSE)),"",VLOOKUP($B411,'[2]1516 Exp_Rev Access'!$F$7:$FS$310,116,FALSE))</f>
        <v>0</v>
      </c>
      <c r="EH411" s="90">
        <f>IF(ISNA(VLOOKUP($B411,'[2]1516 Exp_Rev Access'!$F$7:$FS$310,117,FALSE)),"",VLOOKUP($B411,'[2]1516 Exp_Rev Access'!$F$7:$FS$310,117,FALSE))</f>
        <v>0</v>
      </c>
      <c r="EI411" s="90">
        <f>IF(ISNA(VLOOKUP($B411,'[2]1516 Exp_Rev Access'!$F$7:$FS$310,118,FALSE)),"",VLOOKUP($B411,'[2]1516 Exp_Rev Access'!$F$7:$FS$310,118,FALSE))</f>
        <v>0</v>
      </c>
      <c r="EJ411" s="90">
        <f>IF(ISNA(VLOOKUP($B411,'[2]1516 Exp_Rev Access'!$F$7:$FS$310,119,FALSE)),"",VLOOKUP($B411,'[2]1516 Exp_Rev Access'!$F$7:$FS$310,119,FALSE))</f>
        <v>0</v>
      </c>
      <c r="EK411" s="90">
        <f>IF(ISNA(VLOOKUP($B411,'[2]1516 Exp_Rev Access'!$F$7:$FS$310,120,FALSE)),"",VLOOKUP($B411,'[2]1516 Exp_Rev Access'!$F$7:$FS$310,120,FALSE))</f>
        <v>0</v>
      </c>
      <c r="EL411" s="90">
        <f>IF(ISNA(VLOOKUP($B411,'[2]1516 Exp_Rev Access'!$F$7:$FS$310,121,FALSE)),"",VLOOKUP($B411,'[2]1516 Exp_Rev Access'!$F$7:$FS$310,121,FALSE))</f>
        <v>0</v>
      </c>
      <c r="EM411" s="90">
        <f>IF(ISNA(VLOOKUP($B411,'[2]1516 Exp_Rev Access'!$F$7:$FS$310,122,FALSE)),"",VLOOKUP($B411,'[2]1516 Exp_Rev Access'!$F$7:$FS$310,122,FALSE))</f>
        <v>0</v>
      </c>
      <c r="EN411" s="90">
        <f>IF(ISNA(VLOOKUP($B411,'[2]1516 Exp_Rev Access'!$F$7:$FS$310,123,FALSE)),"",VLOOKUP($B411,'[2]1516 Exp_Rev Access'!$F$7:$FS$310,123,FALSE))</f>
        <v>74150.66</v>
      </c>
      <c r="EO411" s="90">
        <f>IF(ISNA(VLOOKUP($B411,'[2]1516 Exp_Rev Access'!$F$7:$FS$310,124,FALSE)),"",VLOOKUP($B411,'[2]1516 Exp_Rev Access'!$F$7:$FS$310,124,FALSE))</f>
        <v>0</v>
      </c>
      <c r="EP411" s="90">
        <f>IF(ISNA(VLOOKUP($B411,'[2]1516 Exp_Rev Access'!$F$7:$FS$310,125,FALSE)),"",VLOOKUP($B411,'[2]1516 Exp_Rev Access'!$F$7:$FS$310,125,FALSE))</f>
        <v>0</v>
      </c>
      <c r="EQ411" s="90">
        <f>IF(ISNA(VLOOKUP($B411,'[2]1516 Exp_Rev Access'!$F$7:$FS$310,126,FALSE)),"",VLOOKUP($B411,'[2]1516 Exp_Rev Access'!$F$7:$FS$310,126,FALSE))</f>
        <v>0</v>
      </c>
      <c r="ER411" s="90">
        <f>IF(ISNA(VLOOKUP($B411,'[2]1516 Exp_Rev Access'!$F$7:$FS$310,127,FALSE)),"",VLOOKUP($B411,'[2]1516 Exp_Rev Access'!$F$7:$FS$310,127,FALSE))</f>
        <v>0</v>
      </c>
      <c r="ES411" s="90">
        <f>IF(ISNA(VLOOKUP($B411,'[2]1516 Exp_Rev Access'!$F$7:$FS$310,128,FALSE)),"",VLOOKUP($B411,'[2]1516 Exp_Rev Access'!$F$7:$FS$310,128,FALSE))</f>
        <v>0</v>
      </c>
      <c r="ET411" s="90">
        <f>IF(ISNA(VLOOKUP($B411,'[2]1516 Exp_Rev Access'!$F$7:$FS$310,129,FALSE)),"",VLOOKUP($B411,'[2]1516 Exp_Rev Access'!$F$7:$FS$310,129,FALSE))</f>
        <v>0</v>
      </c>
      <c r="EU411" s="90">
        <f>IF(ISNA(VLOOKUP($B411,'[2]1516 Exp_Rev Access'!$F$7:$FS$310,130,FALSE)),"",VLOOKUP($B411,'[2]1516 Exp_Rev Access'!$F$7:$FS$310,130,FALSE))</f>
        <v>0</v>
      </c>
      <c r="EV411" s="90">
        <f>IF(ISNA(VLOOKUP($B411,'[2]1516 Exp_Rev Access'!$F$7:$FS$310,131,FALSE)),"",VLOOKUP($B411,'[2]1516 Exp_Rev Access'!$F$7:$FS$310,131,FALSE))</f>
        <v>0</v>
      </c>
      <c r="EW411" s="90">
        <f>IF(ISNA(VLOOKUP($B411,'[2]1516 Exp_Rev Access'!$F$7:$FS$310,132,FALSE)),"",VLOOKUP($B411,'[2]1516 Exp_Rev Access'!$F$7:$FS$310,132,FALSE))</f>
        <v>0</v>
      </c>
      <c r="EX411" s="90">
        <f>IF(ISNA(VLOOKUP($B411,'[2]1516 Exp_Rev Access'!$F$7:$FS$310,133,FALSE)),"",VLOOKUP($B411,'[2]1516 Exp_Rev Access'!$F$7:$FS$310,133,FALSE))</f>
        <v>0</v>
      </c>
      <c r="EY411" s="90">
        <f>IF(ISNA(VLOOKUP($B411,'[2]1516 Exp_Rev Access'!$F$7:$FS$310,134,FALSE)),"",VLOOKUP($B411,'[2]1516 Exp_Rev Access'!$F$7:$FS$310,134,FALSE))</f>
        <v>0</v>
      </c>
      <c r="EZ411" s="90">
        <f>IF(ISNA(VLOOKUP($B411,'[2]1516 Exp_Rev Access'!$F$7:$FS$310,135,FALSE)),"",VLOOKUP($B411,'[2]1516 Exp_Rev Access'!$F$7:$FS$310,135,FALSE))</f>
        <v>0</v>
      </c>
      <c r="FA411" s="90">
        <f>IF(ISNA(VLOOKUP($B411,'[2]1516 Exp_Rev Access'!$F$7:$FS$310,136,FALSE)),"",VLOOKUP($B411,'[2]1516 Exp_Rev Access'!$F$7:$FS$310,136,FALSE))</f>
        <v>0</v>
      </c>
      <c r="FB411" s="90">
        <f>IF(ISNA(VLOOKUP($B411,'[2]1516 Exp_Rev Access'!$F$7:$FS$310,137,FALSE)),"",VLOOKUP($B411,'[2]1516 Exp_Rev Access'!$F$7:$FS$310,137,FALSE))</f>
        <v>0</v>
      </c>
      <c r="FC411" s="90">
        <f>IF(ISNA(VLOOKUP($B411,'[2]1516 Exp_Rev Access'!$F$7:$FS$310,138,FALSE)),"",VLOOKUP($B411,'[2]1516 Exp_Rev Access'!$F$7:$FS$310,138,FALSE))</f>
        <v>0</v>
      </c>
      <c r="FD411" s="90">
        <f>IF(ISNA(VLOOKUP($B411,'[2]1516 Exp_Rev Access'!$F$7:$FS$310,139,FALSE)),"",VLOOKUP($B411,'[2]1516 Exp_Rev Access'!$F$7:$FS$310,139,FALSE))</f>
        <v>0</v>
      </c>
      <c r="FE411" s="90">
        <f>IF(ISNA(VLOOKUP($B411,'[2]1516 Exp_Rev Access'!$F$7:$FS$310,140,FALSE)),"",VLOOKUP($B411,'[2]1516 Exp_Rev Access'!$F$7:$FS$310,140,FALSE))</f>
        <v>0</v>
      </c>
      <c r="FF411" s="90">
        <f>IF(ISNA(VLOOKUP($B411,'[2]1516 Exp_Rev Access'!$F$7:$FS$310,141,FALSE)),"",VLOOKUP($B411,'[2]1516 Exp_Rev Access'!$F$7:$FS$310,141,FALSE))</f>
        <v>0</v>
      </c>
      <c r="FG411" s="90">
        <f>IF(ISNA(VLOOKUP($B411,'[2]1516 Exp_Rev Access'!$F$7:$FS$310,142,FALSE)),"",VLOOKUP($B411,'[2]1516 Exp_Rev Access'!$F$7:$FS$310,142,FALSE))</f>
        <v>0</v>
      </c>
      <c r="FH411" s="90">
        <f>IF(ISNA(VLOOKUP($B411,'[2]1516 Exp_Rev Access'!$F$7:$FS$310,143,FALSE)),"",VLOOKUP($B411,'[2]1516 Exp_Rev Access'!$F$7:$FS$310,143,FALSE))</f>
        <v>0</v>
      </c>
      <c r="FI411" s="90">
        <f>IF(ISNA(VLOOKUP($B411,'[2]1516 Exp_Rev Access'!$F$7:$FS$310,144,FALSE)),"",VLOOKUP($B411,'[2]1516 Exp_Rev Access'!$F$7:$FS$310,144,FALSE))</f>
        <v>0</v>
      </c>
      <c r="FJ411" s="90">
        <f>IF(ISNA(VLOOKUP($B411,'[2]1516 Exp_Rev Access'!$F$7:$FS$310,145,FALSE)),"",VLOOKUP($B411,'[2]1516 Exp_Rev Access'!$F$7:$FS$310,145,FALSE))</f>
        <v>0</v>
      </c>
      <c r="FK411" s="90">
        <f>IF(ISNA(VLOOKUP($B411,'[2]1516 Exp_Rev Access'!$F$7:$FS$310,146,FALSE)),"",VLOOKUP($B411,'[2]1516 Exp_Rev Access'!$F$7:$FS$310,146,FALSE))</f>
        <v>0</v>
      </c>
      <c r="FL411" s="90">
        <f>IF(ISNA(VLOOKUP($B411,'[2]1516 Exp_Rev Access'!$F$7:$FS$310,1147,FALSE)),"",VLOOKUP($B411,'[2]1516 Exp_Rev Access'!$F$7:$FS$310,147,FALSE))</f>
        <v>0</v>
      </c>
      <c r="FM411" s="90">
        <f>IF(ISNA(VLOOKUP($B411,'[2]1516 Exp_Rev Access'!$F$7:$FS$310,148,FALSE)),"",VLOOKUP($B411,'[2]1516 Exp_Rev Access'!$F$7:$FS$310,148,FALSE))</f>
        <v>0</v>
      </c>
      <c r="FN411" s="90">
        <f>IF(ISNA(VLOOKUP($B411,'[2]1516 Exp_Rev Access'!$F$7:$FS$310,149,FALSE)),"",VLOOKUP($B411,'[2]1516 Exp_Rev Access'!$F$7:$FS$310,149,FALSE))</f>
        <v>0</v>
      </c>
      <c r="FO411" s="90">
        <f>IF(ISNA(VLOOKUP($B411,'[2]1516 Exp_Rev Access'!$F$7:$FS$310,150,FALSE)),"",VLOOKUP($B411,'[2]1516 Exp_Rev Access'!$F$7:$FS$310,150,FALSE))</f>
        <v>0</v>
      </c>
      <c r="FP411" s="90">
        <f>IF(ISNA(VLOOKUP($B411,'[2]1516 Exp_Rev Access'!$F$7:$FS$310,151,FALSE)),"",VLOOKUP($B411,'[2]1516 Exp_Rev Access'!$F$7:$FS$310,151,FALSE))</f>
        <v>0</v>
      </c>
      <c r="FQ411" s="90">
        <f>IF(ISNA(VLOOKUP($B411,'[2]1516 Exp_Rev Access'!$F$7:$FS$310,152,FALSE)),"",VLOOKUP($B411,'[2]1516 Exp_Rev Access'!$F$7:$FS$310,152,FALSE))</f>
        <v>0</v>
      </c>
      <c r="FR411" s="90">
        <f>IF(ISNA(VLOOKUP($B411,'[2]1516 Exp_Rev Access'!$F$7:$FS$310,153,FALSE)),"",VLOOKUP($B411,'[2]1516 Exp_Rev Access'!$F$7:$FS$310,153,FALSE))</f>
        <v>43123.93</v>
      </c>
      <c r="FS411" s="53">
        <f t="shared" si="997"/>
        <v>1673730.38</v>
      </c>
      <c r="FT411" s="92">
        <f t="shared" si="998"/>
        <v>0.14907096398839886</v>
      </c>
      <c r="FU411" s="116">
        <f t="shared" si="999"/>
        <v>1764.9240032478142</v>
      </c>
      <c r="FV411" s="90">
        <f>IF(ISNA(VLOOKUP($B411,'[2]1516 Exp_Rev Access'!$F$7:$FS$310,154,FALSE)),"",VLOOKUP($B411,'[2]1516 Exp_Rev Access'!$F$7:$FS$310,154,FALSE))</f>
        <v>0</v>
      </c>
      <c r="FW411" s="90">
        <f>IF(ISNA(VLOOKUP($B411,'[2]1516 Exp_Rev Access'!$F$7:$FS$310,155,FALSE)),"",VLOOKUP($B411,'[2]1516 Exp_Rev Access'!$F$7:$FS$310,155,FALSE))</f>
        <v>0</v>
      </c>
      <c r="FX411" s="90">
        <f>IF(ISNA(VLOOKUP($B411,'[2]1516 Exp_Rev Access'!$F$7:$FS$310,156,FALSE)),"",VLOOKUP($B411,'[2]1516 Exp_Rev Access'!$F$7:$FS$310,156,FALSE))</f>
        <v>0</v>
      </c>
      <c r="FY411" s="90">
        <f>IF(ISNA(VLOOKUP($B411,'[2]1516 Exp_Rev Access'!$F$7:$FS$310,157,FALSE)),"",VLOOKUP($B411,'[2]1516 Exp_Rev Access'!$F$7:$FS$310,157,FALSE))</f>
        <v>0</v>
      </c>
      <c r="FZ411" s="90">
        <f>IF(ISNA(VLOOKUP($B411,'[2]1516 Exp_Rev Access'!$F$7:$FS$310,158,FALSE)),"",VLOOKUP($B411,'[2]1516 Exp_Rev Access'!$F$7:$FS$310,158,FALSE))</f>
        <v>0</v>
      </c>
      <c r="GA411" s="90">
        <f>IF(ISNA(VLOOKUP($B411,'[2]1516 Exp_Rev Access'!$F$7:$FS$310,159,FALSE)),"",VLOOKUP($B411,'[2]1516 Exp_Rev Access'!$F$7:$FS$310,159,FALSE))</f>
        <v>0</v>
      </c>
      <c r="GB411" s="90">
        <f>IF(ISNA(VLOOKUP($B411,'[2]1516 Exp_Rev Access'!$F$7:$FS$310,160,FALSE)),"",VLOOKUP($B411,'[2]1516 Exp_Rev Access'!$F$7:$FS$310,160,FALSE))</f>
        <v>0</v>
      </c>
      <c r="GC411" s="90">
        <f>IF(ISNA(VLOOKUP($B411,'[2]1516 Exp_Rev Access'!$F$7:$FS$310,161,FALSE)),"",VLOOKUP($B411,'[2]1516 Exp_Rev Access'!$F$7:$FS$310,161,FALSE))</f>
        <v>0</v>
      </c>
      <c r="GD411" s="90">
        <f>IF(ISNA(VLOOKUP($B411,'[2]1516 Exp_Rev Access'!$F$7:$FS$310,162,FALSE)),"",VLOOKUP($B411,'[2]1516 Exp_Rev Access'!$F$7:$FS$310,162,FALSE))</f>
        <v>0</v>
      </c>
      <c r="GE411" s="90">
        <f>IF(ISNA(VLOOKUP($B411,'[2]1516 Exp_Rev Access'!$F$7:$FS$310,163,FALSE)),"",VLOOKUP($B411,'[2]1516 Exp_Rev Access'!$F$7:$FS$310,163,FALSE))</f>
        <v>0</v>
      </c>
      <c r="GF411" s="90">
        <f>IF(ISNA(VLOOKUP($B411,'[2]1516 Exp_Rev Access'!$F$7:$FS$310,164,FALSE)),"",VLOOKUP($B411,'[2]1516 Exp_Rev Access'!$F$7:$FS$310,164,FALSE))</f>
        <v>0</v>
      </c>
      <c r="GG411" s="90">
        <f>IF(ISNA(VLOOKUP($B411,'[2]1516 Exp_Rev Access'!$F$7:$FS$310,165,FALSE)),"",VLOOKUP($B411,'[2]1516 Exp_Rev Access'!$F$7:$FS$310,165,FALSE))</f>
        <v>0</v>
      </c>
      <c r="GH411" s="90">
        <f>IF(ISNA(VLOOKUP($B411,'[2]1516 Exp_Rev Access'!$F$7:$FS$310,166,FALSE)),"",VLOOKUP($B411,'[2]1516 Exp_Rev Access'!$F$7:$FS$310,166,FALSE))</f>
        <v>0</v>
      </c>
      <c r="GI411" s="90">
        <f>IF(ISNA(VLOOKUP($B411,'[2]1516 Exp_Rev Access'!$F$7:$FS$310,167,FALSE)),"",VLOOKUP($B411,'[2]1516 Exp_Rev Access'!$F$7:$FS$310,167,FALSE))</f>
        <v>0</v>
      </c>
      <c r="GJ411" s="90">
        <f>IF(ISNA(VLOOKUP($B411,'[2]1516 Exp_Rev Access'!$F$7:$FS$310,168,FALSE)),"",VLOOKUP($B411,'[2]1516 Exp_Rev Access'!$F$7:$FS$310,168,FALSE))</f>
        <v>0</v>
      </c>
      <c r="GK411" s="90">
        <f>IF(ISNA(VLOOKUP($B411,'[2]1516 Exp_Rev Access'!$F$7:$FS$310,169,FALSE)),"",VLOOKUP($B411,'[2]1516 Exp_Rev Access'!$F$7:$FS$310,169,FALSE))</f>
        <v>3313.32</v>
      </c>
      <c r="GL411" s="90">
        <f>IF(ISNA(VLOOKUP($B411,'[2]1516 Exp_Rev Access'!$F$7:$FS$310,170,FALSE)),"",VLOOKUP($B411,'[2]1516 Exp_Rev Access'!$F$7:$FS$310,170,FALSE))</f>
        <v>0</v>
      </c>
      <c r="GM411" s="90">
        <f>IF(ISNA(VLOOKUP($B411,'[2]1516 Exp_Rev Access'!$F$7:$FT$310,171,FALSE)),"",VLOOKUP($B411,'[2]1516 Exp_Rev Access'!$F$7:$FT$310,171,FALSE))</f>
        <v>0</v>
      </c>
      <c r="GN411" s="90">
        <f>IF(ISNA(VLOOKUP($B411,'[2]1516 Exp_Rev Access'!$F$7:$FU$310,172,FALSE)),"",VLOOKUP($B411,'[2]1516 Exp_Rev Access'!$F$7:$FU$310,172,FALSE))</f>
        <v>0</v>
      </c>
      <c r="GO411" s="90">
        <f>IF(ISNA(VLOOKUP($B411,'[2]1516 Exp_Rev Access'!$F$7:$FV$310,173,FALSE)),"",VLOOKUP($B411,'[2]1516 Exp_Rev Access'!$F$7:$FV$310,173,FALSE))</f>
        <v>0</v>
      </c>
      <c r="GP411" s="90">
        <f>IF(ISNA(VLOOKUP($B411,'[2]1516 Exp_Rev Access'!$F$7:$GA$310,174,FALSE)),"",VLOOKUP($B411,'[2]1516 Exp_Rev Access'!$F$7:$GA$310,174,FALSE))</f>
        <v>0</v>
      </c>
      <c r="GQ411" s="90">
        <f>IF(ISNA(VLOOKUP($B411,'[2]1516 Exp_Rev Access'!$F$7:$GA$310,175,FALSE)),"",VLOOKUP($B411,'[2]1516 Exp_Rev Access'!$F$7:$GA$310,175,FALSE))</f>
        <v>0</v>
      </c>
      <c r="GR411" s="90">
        <f>IF(ISNA(VLOOKUP($B411,'[2]1516 Exp_Rev Access'!$F$7:$GA$310,176,FALSE)),"",VLOOKUP($B411,'[2]1516 Exp_Rev Access'!$F$7:$GA$310,176,FALSE))</f>
        <v>0</v>
      </c>
      <c r="GS411" s="90">
        <f>IF(ISNA(VLOOKUP($B411,'[2]1516 Exp_Rev Access'!$F$7:$GA$310,177,FALSE)),"",VLOOKUP($B411,'[2]1516 Exp_Rev Access'!$F$7:$GA$310,177,FALSE))</f>
        <v>0</v>
      </c>
      <c r="GT411" s="90">
        <f>IF(ISNA(VLOOKUP($B411,'[2]1516 Exp_Rev Access'!$F$7:$GA$310,178,FALSE)),"",VLOOKUP($B411,'[2]1516 Exp_Rev Access'!$F$7:$GA$310,178,FALSE))</f>
        <v>0</v>
      </c>
      <c r="GU411" s="53">
        <f t="shared" si="1000"/>
        <v>3313.32</v>
      </c>
      <c r="GV411" s="92">
        <f t="shared" si="1002"/>
        <v>2.9510117776678093E-4</v>
      </c>
      <c r="GW411" s="125">
        <f t="shared" si="1001"/>
        <v>3.493847078548606</v>
      </c>
    </row>
    <row r="412" spans="1:222" x14ac:dyDescent="0.2">
      <c r="B412" s="87" t="s">
        <v>791</v>
      </c>
      <c r="C412" s="87" t="s">
        <v>792</v>
      </c>
      <c r="D412" s="88">
        <f>IF(ISNA(VLOOKUP($B412,'[2]1516 enrollment_Rev_Exp by size'!$A$6:$C$325,3,FALSE)),"",VLOOKUP($B412,'[2]1516 enrollment_Rev_Exp by size'!$A$6:$C$325,3,FALSE))</f>
        <v>3694.87</v>
      </c>
      <c r="E412" s="89">
        <v>40574180.25</v>
      </c>
      <c r="F412" s="67">
        <f t="shared" si="980"/>
        <v>40574180.25</v>
      </c>
      <c r="G412" s="67">
        <f t="shared" si="981"/>
        <v>0</v>
      </c>
      <c r="H412" s="90">
        <f>IF(ISNA(VLOOKUP($B412,'[2]1516 Exp_Rev Access'!$F$7:$FS$310,2,FALSE)),"",VLOOKUP($B412,'[2]1516 Exp_Rev Access'!$F$7:$FS$310,2,FALSE))</f>
        <v>1239496.56</v>
      </c>
      <c r="I412" s="90">
        <f>IF(ISNA(VLOOKUP($B412,'[2]1516 Exp_Rev Access'!$F$7:$FS$310,3,FALSE)),"",VLOOKUP($B412,'[2]1516 Exp_Rev Access'!$F$7:$FS$310,3,FALSE))</f>
        <v>0</v>
      </c>
      <c r="J412" s="90">
        <f>IF(ISNA(VLOOKUP($B412,'[2]1516 Exp_Rev Access'!$F$7:$FS$310,4,FALSE)),"",VLOOKUP($B412,'[2]1516 Exp_Rev Access'!$F$7:$FS$310,4,FALSE))</f>
        <v>175.07</v>
      </c>
      <c r="K412" s="90">
        <f>IF(ISNA(VLOOKUP($B412,'[2]1516 Exp_Rev Access'!$F$7:$FS$310,5,FALSE)),"-",VLOOKUP($B412,'[2]1516 Exp_Rev Access'!$F$7:$FS$310,5,FALSE))</f>
        <v>0</v>
      </c>
      <c r="L412" s="90">
        <f>IF(ISNA(VLOOKUP($B412,'[2]1516 Exp_Rev Access'!$F$7:$FS$310,6,FALSE)),"",VLOOKUP($B412,'[2]1516 Exp_Rev Access'!$F$7:$FS$310,6,FALSE))</f>
        <v>0</v>
      </c>
      <c r="M412" s="90">
        <f>IF(ISNA(VLOOKUP($B412,'[2]1516 Exp_Rev Access'!$F$7:$FS$310,7,FALSE)),"",VLOOKUP($B412,'[2]1516 Exp_Rev Access'!$F$7:$FS$310,7,FALSE))</f>
        <v>113117.09</v>
      </c>
      <c r="N412" s="53">
        <f t="shared" si="982"/>
        <v>1352788.7200000002</v>
      </c>
      <c r="O412" s="91">
        <f t="shared" si="983"/>
        <v>3.3341122646587548E-2</v>
      </c>
      <c r="P412" s="53">
        <f t="shared" si="984"/>
        <v>366.12620200440074</v>
      </c>
      <c r="Q412" s="90">
        <f>IF(ISNA(VLOOKUP($B412,'[2]1516 Exp_Rev Access'!$F$7:$FS$310,8,FALSE)),"",VLOOKUP($B412,'[2]1516 Exp_Rev Access'!$F$7:$FS$310,8,FALSE))</f>
        <v>685</v>
      </c>
      <c r="R412" s="90">
        <f>IF(ISNA(VLOOKUP($B412,'[2]1516 Exp_Rev Access'!$F$7:$FS$310,9,FALSE)),"",VLOOKUP($B412,'[2]1516 Exp_Rev Access'!$F$7:$FS$310,9,FALSE))</f>
        <v>0</v>
      </c>
      <c r="S412" s="90">
        <f>IF(ISNA(VLOOKUP($B412,'[2]1516 Exp_Rev Access'!$F$7:$FS$310,10,FALSE)),"",VLOOKUP($B412,'[2]1516 Exp_Rev Access'!$F$7:$FS$310,10,FALSE))</f>
        <v>0</v>
      </c>
      <c r="T412" s="90">
        <f>IF(ISNA(VLOOKUP($B412,'[2]1516 Exp_Rev Access'!$F$7:$FS$310,11,FALSE)),"",VLOOKUP($B412,'[2]1516 Exp_Rev Access'!$F$7:$FS$310,11,FALSE))</f>
        <v>0</v>
      </c>
      <c r="U412" s="90">
        <f>IF(ISNA(VLOOKUP($B412,'[2]1516 Exp_Rev Access'!$F$7:$FS$310,12,FALSE)),"",VLOOKUP($B412,'[2]1516 Exp_Rev Access'!$F$7:$FS$310,12,FALSE))</f>
        <v>0</v>
      </c>
      <c r="V412" s="90">
        <f>IF(ISNA(VLOOKUP($B412,'[2]1516 Exp_Rev Access'!$F$7:$FS$310,13,FALSE)),"",VLOOKUP($B412,'[2]1516 Exp_Rev Access'!$F$7:$FS$310,13,FALSE))</f>
        <v>0</v>
      </c>
      <c r="W412" s="90">
        <f>IF(ISNA(VLOOKUP($B412,'[2]1516 Exp_Rev Access'!$F$7:$FS$310,14,FALSE)),"",VLOOKUP($B412,'[2]1516 Exp_Rev Access'!$F$7:$FS$310,14,FALSE))</f>
        <v>0</v>
      </c>
      <c r="X412" s="90">
        <f>IF(ISNA(VLOOKUP($B412,'[2]1516 Exp_Rev Access'!$F$7:$FS$310,15,FALSE)),"",VLOOKUP($B412,'[2]1516 Exp_Rev Access'!$F$7:$FS$310,15,FALSE))</f>
        <v>0</v>
      </c>
      <c r="Y412" s="90">
        <f>IF(ISNA(VLOOKUP($B412,'[2]1516 Exp_Rev Access'!$F$7:$FS$310,16,FALSE)),"",VLOOKUP($B412,'[2]1516 Exp_Rev Access'!$F$7:$FS$310,16,FALSE))</f>
        <v>9670</v>
      </c>
      <c r="Z412" s="90">
        <f>IF(ISNA(VLOOKUP($B412,'[2]1516 Exp_Rev Access'!$F$7:$FS$310,17,FALSE)),"",VLOOKUP($B412,'[2]1516 Exp_Rev Access'!$F$7:$FS$310,17,FALSE))</f>
        <v>41855.06</v>
      </c>
      <c r="AA412" s="90">
        <f>IF(ISNA(VLOOKUP($B412,'[2]1516 Exp_Rev Access'!$F$7:$FS$310,18,FALSE)),"",VLOOKUP($B412,'[2]1516 Exp_Rev Access'!$F$7:$FS$310,18,FALSE))</f>
        <v>0</v>
      </c>
      <c r="AB412" s="90">
        <f>IF(ISNA(VLOOKUP($B412,'[2]1516 Exp_Rev Access'!$F$7:$FS$310,19,FALSE)),"",VLOOKUP($B412,'[2]1516 Exp_Rev Access'!$F$7:$FS$310,19,FALSE))</f>
        <v>0</v>
      </c>
      <c r="AC412" s="90">
        <f>IF(ISNA(VLOOKUP($B412,'[2]1516 Exp_Rev Access'!$F$7:$FS$310,20,FALSE)),"",VLOOKUP($B412,'[2]1516 Exp_Rev Access'!$F$7:$FS$310,20,FALSE))</f>
        <v>3681.87</v>
      </c>
      <c r="AD412" s="90">
        <f>IF(ISNA(VLOOKUP($B412,'[2]1516 Exp_Rev Access'!$F$7:$FS$310,21,FALSE)),"",VLOOKUP($B412,'[2]1516 Exp_Rev Access'!$F$7:$FS$310,21,FALSE))</f>
        <v>21319.9</v>
      </c>
      <c r="AE412" s="90">
        <f>IF(ISNA(VLOOKUP($B412,'[2]1516 Exp_Rev Access'!$F$7:$FS$310,22,FALSE)),"",VLOOKUP($B412,'[2]1516 Exp_Rev Access'!$F$7:$FS$310,22,FALSE))</f>
        <v>53499.05</v>
      </c>
      <c r="AF412" s="90">
        <f>IF(ISNA(VLOOKUP($B412,'[2]1516 Exp_Rev Access'!$F$7:$FS$310,23,FALSE)),"",VLOOKUP($B412,'[2]1516 Exp_Rev Access'!$F$7:$FS$310,23,FALSE))</f>
        <v>0</v>
      </c>
      <c r="AG412" s="90">
        <f>IF(ISNA(VLOOKUP($B412,'[2]1516 Exp_Rev Access'!$F$7:$FS$310,24,FALSE)),"",VLOOKUP($B412,'[2]1516 Exp_Rev Access'!$F$7:$FS$310,24,FALSE))</f>
        <v>19724.61</v>
      </c>
      <c r="AH412" s="90">
        <f>IF(ISNA(VLOOKUP($B412,'[2]1516 Exp_Rev Access'!$F$7:$FS$310,25,FALSE)),"",VLOOKUP($B412,'[2]1516 Exp_Rev Access'!$F$7:$FS$310,25,FALSE))</f>
        <v>5159.91</v>
      </c>
      <c r="AI412" s="90">
        <f>IF(ISNA(VLOOKUP($B412,'[2]1516 Exp_Rev Access'!$F$7:$FS$310,26,FALSE)),"",VLOOKUP($B412,'[2]1516 Exp_Rev Access'!$F$7:$FS$310,26,FALSE))</f>
        <v>30569</v>
      </c>
      <c r="AJ412" s="90">
        <f>IF(ISNA(VLOOKUP($B412,'[2]1516 Exp_Rev Access'!$F$7:$FS$310,27,FALSE)),"",VLOOKUP($B412,'[2]1516 Exp_Rev Access'!$F$7:$FS$310,27,FALSE))</f>
        <v>25000</v>
      </c>
      <c r="AK412" s="90">
        <f>IF(ISNA(VLOOKUP($B412,'[2]1516 Exp_Rev Access'!$F$7:$FS$310,28,FALSE)),"",VLOOKUP($B412,'[2]1516 Exp_Rev Access'!$F$7:$FS$310,28,FALSE))</f>
        <v>92131.839999999997</v>
      </c>
      <c r="AL412" s="90">
        <f>IF(ISNA(VLOOKUP($B412,'[2]1516 Exp_Rev Access'!$F$7:$FS$310,29,FALSE)),"",VLOOKUP($B412,'[2]1516 Exp_Rev Access'!$F$7:$FS$310,29,FALSE))</f>
        <v>342714.76</v>
      </c>
      <c r="AM412" s="53">
        <f t="shared" si="985"/>
        <v>646011</v>
      </c>
      <c r="AN412" s="92">
        <f t="shared" si="986"/>
        <v>1.5921726477764145E-2</v>
      </c>
      <c r="AO412" s="68">
        <f t="shared" si="987"/>
        <v>174.83998083829744</v>
      </c>
      <c r="AP412" s="90">
        <f>IF(ISNA(VLOOKUP($B412,'[2]1516 Exp_Rev Access'!$F$7:$FS$310,30,FALSE)),"",VLOOKUP($B412,'[2]1516 Exp_Rev Access'!$F$7:$FS$310,30,FALSE))</f>
        <v>21661403.620000001</v>
      </c>
      <c r="AQ412" s="90">
        <f>IF(ISNA(VLOOKUP($B412,'[2]1516 Exp_Rev Access'!$F$7:$FS$310,31,FALSE)),"",VLOOKUP($B412,'[2]1516 Exp_Rev Access'!$F$7:$FS$310,31,FALSE))</f>
        <v>570369.32999999996</v>
      </c>
      <c r="AR412" s="90">
        <f>IF(ISNA(VLOOKUP($B412,'[2]1516 Exp_Rev Access'!$F$7:$FS$310,32,FALSE)),"",VLOOKUP($B412,'[2]1516 Exp_Rev Access'!$F$7:$FS$310,32,FALSE))</f>
        <v>4082045.92</v>
      </c>
      <c r="AS412" s="90">
        <f>IF(ISNA(VLOOKUP($B412,'[2]1516 Exp_Rev Access'!$F$7:$FS$310,33,FALSE)),"",VLOOKUP($B412,'[2]1516 Exp_Rev Access'!$F$7:$FS$310,33,FALSE))</f>
        <v>0</v>
      </c>
      <c r="AT412" s="90">
        <f>IF(ISNA(VLOOKUP($B412,'[2]1516 Exp_Rev Access'!$F$7:$FS$310,34,FALSE)),"",VLOOKUP($B412,'[2]1516 Exp_Rev Access'!$F$7:$FS$310,34,FALSE))</f>
        <v>0</v>
      </c>
      <c r="AU412" s="53">
        <f t="shared" si="988"/>
        <v>26313818.869999997</v>
      </c>
      <c r="AV412" s="93">
        <f t="shared" si="989"/>
        <v>0.64853605686833304</v>
      </c>
      <c r="AW412" s="53">
        <f t="shared" si="990"/>
        <v>7121.7171023608407</v>
      </c>
      <c r="AX412" s="90">
        <f>IF(ISNA(VLOOKUP($B412,'[2]1516 Exp_Rev Access'!$F$7:$FS$310,35,FALSE)),"",VLOOKUP($B412,'[2]1516 Exp_Rev Access'!$F$7:$FS$310,35,FALSE))</f>
        <v>0</v>
      </c>
      <c r="AY412" s="90">
        <f>IF(ISNA(VLOOKUP($B412,'[2]1516 Exp_Rev Access'!$F$7:$FS$310,36,FALSE)),"",VLOOKUP($B412,'[2]1516 Exp_Rev Access'!$F$7:$FS$310,36,FALSE))</f>
        <v>2643890.38</v>
      </c>
      <c r="AZ412" s="90">
        <f>IF(ISNA(VLOOKUP($B412,'[2]1516 Exp_Rev Access'!$F$7:$FS$310,37,FALSE)),"",VLOOKUP($B412,'[2]1516 Exp_Rev Access'!$F$7:$FS$310,37,FALSE))</f>
        <v>140463.6</v>
      </c>
      <c r="BA412" s="90">
        <f>IF(ISNA(VLOOKUP($B412,'[2]1516 Exp_Rev Access'!$F$7:$FS$310,38,FALSE)),"",VLOOKUP($B412,'[2]1516 Exp_Rev Access'!$F$7:$FS$310,38,FALSE))</f>
        <v>0</v>
      </c>
      <c r="BB412" s="90">
        <f>IF(ISNA(VLOOKUP($B412,'[2]1516 Exp_Rev Access'!$F$7:$FS$310,39,FALSE)),"",VLOOKUP($B412,'[2]1516 Exp_Rev Access'!$F$7:$FS$310,39,FALSE))</f>
        <v>0</v>
      </c>
      <c r="BC412" s="90">
        <f>IF(ISNA(VLOOKUP($B412,'[2]1516 Exp_Rev Access'!$F$7:$FS$310,40,FALSE)),"",VLOOKUP($B412,'[2]1516 Exp_Rev Access'!$F$7:$FS$310,40,FALSE))</f>
        <v>1251765.3999999999</v>
      </c>
      <c r="BD412" s="90">
        <f>IF(ISNA(VLOOKUP($B412,'[2]1516 Exp_Rev Access'!$F$7:$FS$310,41,FALSE)),"",VLOOKUP($B412,'[2]1516 Exp_Rev Access'!$F$7:$FS$310,41,FALSE))</f>
        <v>0</v>
      </c>
      <c r="BE412" s="90">
        <f>IF(ISNA(VLOOKUP($B412,'[2]1516 Exp_Rev Access'!$F$7:$FS$310,42,FALSE)),"",VLOOKUP($B412,'[2]1516 Exp_Rev Access'!$F$7:$FS$310,42,FALSE))</f>
        <v>431773.98</v>
      </c>
      <c r="BF412" s="90">
        <f>IF(ISNA(VLOOKUP($B412,'[2]1516 Exp_Rev Access'!$F$7:$FS$310,43,FALSE)),"",VLOOKUP($B412,'[2]1516 Exp_Rev Access'!$F$7:$FS$310,43,FALSE))</f>
        <v>0</v>
      </c>
      <c r="BG412" s="90">
        <f>IF(ISNA(VLOOKUP($B412,'[2]1516 Exp_Rev Access'!$F$7:$FS$310,44,FALSE)),"",VLOOKUP($B412,'[2]1516 Exp_Rev Access'!$F$7:$FS$310,44,FALSE))</f>
        <v>1252087.48</v>
      </c>
      <c r="BH412" s="90">
        <f>IF(ISNA(VLOOKUP($B412,'[2]1516 Exp_Rev Access'!$F$7:$FS$310,45,FALSE)),"",VLOOKUP($B412,'[2]1516 Exp_Rev Access'!$F$7:$FS$310,45,FALSE))</f>
        <v>33990.44</v>
      </c>
      <c r="BI412" s="90">
        <f>IF(ISNA(VLOOKUP($B412,'[2]1516 Exp_Rev Access'!$F$7:$FS$310,46,FALSE)),"",VLOOKUP($B412,'[2]1516 Exp_Rev Access'!$F$7:$FS$310,46,FALSE))</f>
        <v>0</v>
      </c>
      <c r="BJ412" s="90">
        <f>IF(ISNA(VLOOKUP($B412,'[2]1516 Exp_Rev Access'!$F$7:$FS$310,47,FALSE)),"",VLOOKUP($B412,'[2]1516 Exp_Rev Access'!$F$7:$FS$310,47,FALSE))</f>
        <v>27947.38</v>
      </c>
      <c r="BK412" s="90">
        <f>IF(ISNA(VLOOKUP($B412,'[2]1516 Exp_Rev Access'!$F$7:$FS$310,48,FALSE)),"",VLOOKUP($B412,'[2]1516 Exp_Rev Access'!$F$7:$FS$310,48,FALSE))</f>
        <v>941385.76</v>
      </c>
      <c r="BL412" s="90">
        <f>IF(ISNA(VLOOKUP($B412,'[2]1516 Exp_Rev Access'!$F$7:$FS$310,49,FALSE)),"",VLOOKUP($B412,'[2]1516 Exp_Rev Access'!$F$7:$FS$310,49,FALSE))</f>
        <v>0</v>
      </c>
      <c r="BM412" s="90">
        <f>IF(ISNA(VLOOKUP($B412,'[2]1516 Exp_Rev Access'!$F$7:$FS$310,50,FALSE)),"",VLOOKUP($B412,'[2]1516 Exp_Rev Access'!$F$7:$FS$310,50,FALSE))</f>
        <v>0</v>
      </c>
      <c r="BN412" s="90">
        <f>IF(ISNA(VLOOKUP($B412,'[2]1516 Exp_Rev Access'!$F$7:$FS$310,51,FALSE)),"",VLOOKUP($B412,'[2]1516 Exp_Rev Access'!$F$7:$FS$310,51,FALSE))</f>
        <v>0</v>
      </c>
      <c r="BO412" s="90">
        <f>IF(ISNA(VLOOKUP($B412,'[2]1516 Exp_Rev Access'!$F$7:$FS$310,52,FALSE)),"",VLOOKUP($B412,'[2]1516 Exp_Rev Access'!$F$7:$FS$310,52,FALSE))</f>
        <v>0</v>
      </c>
      <c r="BP412" s="90">
        <f>IF(ISNA(VLOOKUP($B412,'[2]1516 Exp_Rev Access'!$F$7:$FS$310,53,FALSE)),"",VLOOKUP($B412,'[2]1516 Exp_Rev Access'!$F$7:$FS$310,53,FALSE))</f>
        <v>0</v>
      </c>
      <c r="BQ412" s="90">
        <f>IF(ISNA(VLOOKUP($B412,'[2]1516 Exp_Rev Access'!$F$7:$FS$310,54,FALSE)),"",VLOOKUP($B412,'[2]1516 Exp_Rev Access'!$F$7:$FS$310,54,FALSE))</f>
        <v>0</v>
      </c>
      <c r="BR412" s="90">
        <f>IF(ISNA(VLOOKUP($B412,'[2]1516 Exp_Rev Access'!$F$7:$FS$310,55,FALSE)),"",VLOOKUP($B412,'[2]1516 Exp_Rev Access'!$F$7:$FS$310,55,FALSE))</f>
        <v>0</v>
      </c>
      <c r="BS412" s="90">
        <f>IF(ISNA(VLOOKUP($B412,'[2]1516 Exp_Rev Access'!$F$7:$FS$310,56,FALSE)),"",VLOOKUP($B412,'[2]1516 Exp_Rev Access'!$F$7:$FS$310,56,FALSE))</f>
        <v>0</v>
      </c>
      <c r="BT412" s="90">
        <f>IF(ISNA(VLOOKUP($B412,'[2]1516 Exp_Rev Access'!$F$7:$FS$310,57,FALSE)),"",VLOOKUP($B412,'[2]1516 Exp_Rev Access'!$F$7:$FS$310,57,FALSE))</f>
        <v>0</v>
      </c>
      <c r="BU412" s="90">
        <f>IF(ISNA(VLOOKUP($B412,'[2]1516 Exp_Rev Access'!$F$7:$FS$310,58,FALSE)),"",VLOOKUP($B412,'[2]1516 Exp_Rev Access'!$F$7:$FS$310,58,FALSE))</f>
        <v>0</v>
      </c>
      <c r="BV412" s="53">
        <f t="shared" si="991"/>
        <v>6723304.4199999999</v>
      </c>
      <c r="BW412" s="92">
        <f t="shared" si="992"/>
        <v>0.16570401123507603</v>
      </c>
      <c r="BX412" s="68">
        <f t="shared" si="993"/>
        <v>1819.6321981558215</v>
      </c>
      <c r="BY412" s="90">
        <f>IF(ISNA(VLOOKUP($B412,'[2]1516 Exp_Rev Access'!$F$7:$FS$310,59,FALSE)),"",VLOOKUP($B412,'[2]1516 Exp_Rev Access'!$F$7:$FS$310,59,FALSE))</f>
        <v>0</v>
      </c>
      <c r="BZ412" s="90">
        <f>IF(ISNA(VLOOKUP($B412,'[2]1516 Exp_Rev Access'!$F$7:$FS$310,60,FALSE)),"",VLOOKUP($B412,'[2]1516 Exp_Rev Access'!$F$7:$FS$310,60,FALSE))</f>
        <v>0</v>
      </c>
      <c r="CA412" s="90">
        <f>IF(ISNA(VLOOKUP($B412,'[2]1516 Exp_Rev Access'!$F$7:$FS$310,61,FALSE)),"",VLOOKUP($B412,'[2]1516 Exp_Rev Access'!$F$7:$FS$310,61,FALSE))</f>
        <v>0</v>
      </c>
      <c r="CB412" s="90">
        <f>IF(ISNA(VLOOKUP($B412,'[2]1516 Exp_Rev Access'!$F$7:$FS$310,62,FALSE)),"",VLOOKUP($B412,'[2]1516 Exp_Rev Access'!$F$7:$FS$310,62,FALSE))</f>
        <v>0</v>
      </c>
      <c r="CC412" s="90">
        <f>IF(ISNA(VLOOKUP($B412,'[2]1516 Exp_Rev Access'!$F$7:$FS$310,63,FALSE)),"",VLOOKUP($B412,'[2]1516 Exp_Rev Access'!$F$7:$FS$310,63,FALSE))</f>
        <v>39610.61</v>
      </c>
      <c r="CD412" s="90">
        <f>IF(ISNA(VLOOKUP($B412,'[2]1516 Exp_Rev Access'!$F$7:$FS$310,64,FALSE)),"",VLOOKUP($B412,'[2]1516 Exp_Rev Access'!$F$7:$FS$310,64,FALSE))</f>
        <v>0</v>
      </c>
      <c r="CE412" s="53">
        <f t="shared" si="994"/>
        <v>39610.61</v>
      </c>
      <c r="CF412" s="92">
        <f t="shared" si="995"/>
        <v>9.762516397358392E-4</v>
      </c>
      <c r="CG412" s="94">
        <f t="shared" si="996"/>
        <v>10.720434007150455</v>
      </c>
      <c r="CH412" s="90">
        <f>IF(ISNA(VLOOKUP($B412,'[2]1516 Exp_Rev Access'!$F$7:$FS$310,65,FALSE)),"",VLOOKUP($B412,'[2]1516 Exp_Rev Access'!$F$7:$FS$310,65,FALSE))</f>
        <v>0</v>
      </c>
      <c r="CI412" s="90">
        <f>IF(ISNA(VLOOKUP($B412,'[2]1516 Exp_Rev Access'!$F$7:$FS$310,66,FALSE)),"",VLOOKUP($B412,'[2]1516 Exp_Rev Access'!$F$7:$FS$310,66,FALSE))</f>
        <v>0</v>
      </c>
      <c r="CJ412" s="90">
        <f>IF(ISNA(VLOOKUP($B412,'[2]1516 Exp_Rev Access'!$F$7:$FS$310,67,FALSE)),"",VLOOKUP($B412,'[2]1516 Exp_Rev Access'!$F$7:$FS$310,67,FALSE))</f>
        <v>0</v>
      </c>
      <c r="CK412" s="90">
        <f>IF(ISNA(VLOOKUP($B412,'[2]1516 Exp_Rev Access'!$F$7:$FS$310,68,FALSE)),"",VLOOKUP($B412,'[2]1516 Exp_Rev Access'!$F$7:$FS$310,68,FALSE))</f>
        <v>0</v>
      </c>
      <c r="CL412" s="90">
        <f>IF(ISNA(VLOOKUP($B412,'[2]1516 Exp_Rev Access'!$F$7:$FS$310,69,FALSE)),"",VLOOKUP($B412,'[2]1516 Exp_Rev Access'!$F$7:$FS$310,69,FALSE))</f>
        <v>0</v>
      </c>
      <c r="CM412" s="90">
        <f>IF(ISNA(VLOOKUP($B412,'[2]1516 Exp_Rev Access'!$F$7:$FS$310,70,FALSE)),"",VLOOKUP($B412,'[2]1516 Exp_Rev Access'!$F$7:$FS$310,70,FALSE))</f>
        <v>0</v>
      </c>
      <c r="CN412" s="90">
        <f>IF(ISNA(VLOOKUP($B412,'[2]1516 Exp_Rev Access'!$F$7:$FS$310,71,FALSE)),"",VLOOKUP($B412,'[2]1516 Exp_Rev Access'!$F$7:$FS$310,71,FALSE))</f>
        <v>0</v>
      </c>
      <c r="CO412" s="90">
        <f>IF(ISNA(VLOOKUP($B412,'[2]1516 Exp_Rev Access'!$F$7:$FS$310,73,FALSE)),"",VLOOKUP($B412,'[2]1516 Exp_Rev Access'!$F$7:$FS$310,73,FALSE))</f>
        <v>0</v>
      </c>
      <c r="CP412" s="90">
        <f>IF(ISNA(VLOOKUP($B412,'[2]1516 Exp_Rev Access'!$F$7:$FS$310,73,FALSE)),"",VLOOKUP($B412,'[2]1516 Exp_Rev Access'!$F$7:$FS$310,73,FALSE))</f>
        <v>0</v>
      </c>
      <c r="CQ412" s="90">
        <f>IF(ISNA(VLOOKUP($B412,'[2]1516 Exp_Rev Access'!$F$7:$FS$310,74,FALSE)),"",VLOOKUP($B412,'[2]1516 Exp_Rev Access'!$F$7:$FS$310,74,FALSE))</f>
        <v>712016</v>
      </c>
      <c r="CR412" s="90">
        <f>IF(ISNA(VLOOKUP($B412,'[2]1516 Exp_Rev Access'!$F$7:$FS$310,75,FALSE)),"",VLOOKUP($B412,'[2]1516 Exp_Rev Access'!$F$7:$FS$310,75,FALSE))</f>
        <v>0</v>
      </c>
      <c r="CS412" s="90">
        <f>IF(ISNA(VLOOKUP($B412,'[2]1516 Exp_Rev Access'!$F$7:$FS$310,76,FALSE)),"",VLOOKUP($B412,'[2]1516 Exp_Rev Access'!$F$7:$FS$310,76,FALSE))</f>
        <v>34133</v>
      </c>
      <c r="CT412" s="90">
        <f>IF(ISNA(VLOOKUP($B412,'[2]1516 Exp_Rev Access'!$F$7:$FS$310,77,FALSE)),"",VLOOKUP($B412,'[2]1516 Exp_Rev Access'!$F$7:$FS$310,77,FALSE))</f>
        <v>0</v>
      </c>
      <c r="CU412" s="90">
        <f>IF(ISNA(VLOOKUP($B412,'[2]1516 Exp_Rev Access'!$F$7:$FS$310,78,FALSE)),"",VLOOKUP($B412,'[2]1516 Exp_Rev Access'!$F$7:$FS$310,78,FALSE))</f>
        <v>1407312</v>
      </c>
      <c r="CV412" s="90">
        <f>IF(ISNA(VLOOKUP($B412,'[2]1516 Exp_Rev Access'!$F$7:$FS$310,79,FALSE)),"",VLOOKUP($B412,'[2]1516 Exp_Rev Access'!$F$7:$FS$310,79,FALSE))</f>
        <v>189268</v>
      </c>
      <c r="CW412" s="90">
        <f>IF(ISNA(VLOOKUP($B412,'[2]1516 Exp_Rev Access'!$F$7:$FS$310,80,FALSE)),"",VLOOKUP($B412,'[2]1516 Exp_Rev Access'!$F$7:$FS$310,80,FALSE))</f>
        <v>427063</v>
      </c>
      <c r="CX412" s="90">
        <f>IF(ISNA(VLOOKUP($B412,'[2]1516 Exp_Rev Access'!$F$7:$FS$310,81,FALSE)),"",VLOOKUP($B412,'[2]1516 Exp_Rev Access'!$F$7:$FS$310,81,FALSE))</f>
        <v>0</v>
      </c>
      <c r="CY412" s="90">
        <f>IF(ISNA(VLOOKUP($B412,'[2]1516 Exp_Rev Access'!$F$7:$FS$310,82,FALSE)),"",VLOOKUP($B412,'[2]1516 Exp_Rev Access'!$F$7:$FS$310,82,FALSE))</f>
        <v>0</v>
      </c>
      <c r="CZ412" s="90">
        <f>IF(ISNA(VLOOKUP($B412,'[2]1516 Exp_Rev Access'!$F$7:$FS$310,83,FALSE)),"",VLOOKUP($B412,'[2]1516 Exp_Rev Access'!$F$7:$FS$310,83,FALSE))</f>
        <v>0</v>
      </c>
      <c r="DA412" s="90">
        <f>IF(ISNA(VLOOKUP($B412,'[2]1516 Exp_Rev Access'!$F$7:$FS$310,84,FALSE)),"",VLOOKUP($B412,'[2]1516 Exp_Rev Access'!$F$7:$FS$310,84,FALSE))</f>
        <v>0</v>
      </c>
      <c r="DB412" s="90">
        <f>IF(ISNA(VLOOKUP($B412,'[2]1516 Exp_Rev Access'!$F$7:$FS$310,85,FALSE)),"",VLOOKUP($B412,'[2]1516 Exp_Rev Access'!$F$7:$FS$310,85,FALSE))</f>
        <v>271056.7</v>
      </c>
      <c r="DC412" s="90">
        <f>IF(ISNA(VLOOKUP($B412,'[2]1516 Exp_Rev Access'!$F$7:$FS$310,86,FALSE)),"",VLOOKUP($B412,'[2]1516 Exp_Rev Access'!$F$7:$FS$310,86,FALSE))</f>
        <v>0</v>
      </c>
      <c r="DD412" s="90">
        <f>IF(ISNA(VLOOKUP($B412,'[2]1516 Exp_Rev Access'!$F$7:$FS$310,87,FALSE)),"",VLOOKUP($B412,'[2]1516 Exp_Rev Access'!$F$7:$FS$310,87,FALSE))</f>
        <v>0</v>
      </c>
      <c r="DE412" s="90">
        <f>IF(ISNA(VLOOKUP($B412,'[2]1516 Exp_Rev Access'!$F$7:$FS$310,88,FALSE)),"",VLOOKUP($B412,'[2]1516 Exp_Rev Access'!$F$7:$FS$310,88,FALSE))</f>
        <v>0</v>
      </c>
      <c r="DF412" s="90">
        <f>IF(ISNA(VLOOKUP($B412,'[2]1516 Exp_Rev Access'!$F$7:$FS$310,89,FALSE)),"",VLOOKUP($B412,'[2]1516 Exp_Rev Access'!$F$7:$FS$310,89,FALSE))</f>
        <v>0</v>
      </c>
      <c r="DG412" s="90">
        <f>IF(ISNA(VLOOKUP($B412,'[2]1516 Exp_Rev Access'!$F$7:$FS$310,90,FALSE)),"",VLOOKUP($B412,'[2]1516 Exp_Rev Access'!$F$7:$FS$310,90,FALSE))</f>
        <v>0</v>
      </c>
      <c r="DH412" s="90">
        <f>IF(ISNA(VLOOKUP($B412,'[2]1516 Exp_Rev Access'!$F$7:$FS$310,91,FALSE)),"",VLOOKUP($B412,'[2]1516 Exp_Rev Access'!$F$7:$FS$310,91,FALSE))</f>
        <v>59979.6</v>
      </c>
      <c r="DI412" s="90">
        <f>IF(ISNA(VLOOKUP($B412,'[2]1516 Exp_Rev Access'!$F$7:$FS$310,92,FALSE)),"",VLOOKUP($B412,'[2]1516 Exp_Rev Access'!$F$7:$FS$310,92,FALSE))</f>
        <v>1852496.61</v>
      </c>
      <c r="DJ412" s="90">
        <f>IF(ISNA(VLOOKUP($B412,'[2]1516 Exp_Rev Access'!$F$7:$FS$310,93,FALSE)),"",VLOOKUP($B412,'[2]1516 Exp_Rev Access'!$F$7:$FS$310,93,FALSE))</f>
        <v>0</v>
      </c>
      <c r="DK412" s="90">
        <f>IF(ISNA(VLOOKUP($B412,'[2]1516 Exp_Rev Access'!$F$7:$FS$310,94,FALSE)),"",VLOOKUP($B412,'[2]1516 Exp_Rev Access'!$F$7:$FS$310,94,FALSE))</f>
        <v>0</v>
      </c>
      <c r="DL412" s="90">
        <f>IF(ISNA(VLOOKUP($B412,'[2]1516 Exp_Rev Access'!$F$7:$FS$310,95,FALSE)),"",VLOOKUP($B412,'[2]1516 Exp_Rev Access'!$F$7:$FS$310,95,FALSE))</f>
        <v>0</v>
      </c>
      <c r="DM412" s="90">
        <f>IF(ISNA(VLOOKUP($B412,'[2]1516 Exp_Rev Access'!$F$7:$FS$310,96,FALSE)),"",VLOOKUP($B412,'[2]1516 Exp_Rev Access'!$F$7:$FS$310,96,FALSE))</f>
        <v>0</v>
      </c>
      <c r="DN412" s="90">
        <f>IF(ISNA(VLOOKUP($B412,'[2]1516 Exp_Rev Access'!$F$7:$FS$310,97,FALSE)),"",VLOOKUP($B412,'[2]1516 Exp_Rev Access'!$F$7:$FS$310,97,FALSE))</f>
        <v>0</v>
      </c>
      <c r="DO412" s="90">
        <f>IF(ISNA(VLOOKUP($B412,'[2]1516 Exp_Rev Access'!$F$7:$FS$310,98,FALSE)),"",VLOOKUP($B412,'[2]1516 Exp_Rev Access'!$F$7:$FS$310,98,FALSE))</f>
        <v>0</v>
      </c>
      <c r="DP412" s="90">
        <f>IF(ISNA(VLOOKUP($B412,'[2]1516 Exp_Rev Access'!$F$7:$FS$310,99,FALSE)),"",VLOOKUP($B412,'[2]1516 Exp_Rev Access'!$F$7:$FS$310,99,FALSE))</f>
        <v>0</v>
      </c>
      <c r="DQ412" s="90">
        <f>IF(ISNA(VLOOKUP($B412,'[2]1516 Exp_Rev Access'!$F$7:$FS$310,100,FALSE)),"",VLOOKUP($B412,'[2]1516 Exp_Rev Access'!$F$7:$FS$310,100,FALSE))</f>
        <v>0</v>
      </c>
      <c r="DR412" s="90">
        <f>IF(ISNA(VLOOKUP($B412,'[2]1516 Exp_Rev Access'!$F$7:$FS$310,101,FALSE)),"",VLOOKUP($B412,'[2]1516 Exp_Rev Access'!$F$7:$FS$310,101,FALSE))</f>
        <v>0</v>
      </c>
      <c r="DS412" s="90">
        <f>IF(ISNA(VLOOKUP($B412,'[2]1516 Exp_Rev Access'!$F$7:$FS$310,102,FALSE)),"",VLOOKUP($B412,'[2]1516 Exp_Rev Access'!$F$7:$FS$310,102,FALSE))</f>
        <v>0</v>
      </c>
      <c r="DT412" s="90">
        <f>IF(ISNA(VLOOKUP($B412,'[2]1516 Exp_Rev Access'!$F$7:$FS$310,103,FALSE)),"",VLOOKUP($B412,'[2]1516 Exp_Rev Access'!$F$7:$FS$310,103,FALSE))</f>
        <v>0</v>
      </c>
      <c r="DU412" s="90">
        <f>IF(ISNA(VLOOKUP($B412,'[2]1516 Exp_Rev Access'!$F$7:$FS$310,104,FALSE)),"",VLOOKUP($B412,'[2]1516 Exp_Rev Access'!$F$7:$FS$310,104,FALSE))</f>
        <v>0</v>
      </c>
      <c r="DV412" s="90">
        <f>IF(ISNA(VLOOKUP($B412,'[2]1516 Exp_Rev Access'!$F$7:$FS$310,105,FALSE)),"",VLOOKUP($B412,'[2]1516 Exp_Rev Access'!$F$7:$FS$310,105,FALSE))</f>
        <v>0</v>
      </c>
      <c r="DW412" s="90">
        <f>IF(ISNA(VLOOKUP($B412,'[2]1516 Exp_Rev Access'!$F$7:$FS$310,106,FALSE)),"",VLOOKUP($B412,'[2]1516 Exp_Rev Access'!$F$7:$FS$310,106,FALSE))</f>
        <v>0</v>
      </c>
      <c r="DX412" s="90">
        <f>IF(ISNA(VLOOKUP($B412,'[2]1516 Exp_Rev Access'!$F$7:$FS$310,107,FALSE)),"",VLOOKUP($B412,'[2]1516 Exp_Rev Access'!$F$7:$FS$310,107,FALSE))</f>
        <v>0</v>
      </c>
      <c r="DY412" s="90">
        <f>IF(ISNA(VLOOKUP($B412,'[2]1516 Exp_Rev Access'!$F$7:$FS$310,108,FALSE)),"",VLOOKUP($B412,'[2]1516 Exp_Rev Access'!$F$7:$FS$310,108,FALSE))</f>
        <v>0</v>
      </c>
      <c r="DZ412" s="90">
        <f>IF(ISNA(VLOOKUP($B412,'[2]1516 Exp_Rev Access'!$F$7:$FS$310,109,FALSE)),"",VLOOKUP($B412,'[2]1516 Exp_Rev Access'!$F$7:$FS$310,109,FALSE))</f>
        <v>0</v>
      </c>
      <c r="EA412" s="90">
        <f>IF(ISNA(VLOOKUP($B412,'[2]1516 Exp_Rev Access'!$F$7:$FS$310,110,FALSE)),"",VLOOKUP($B412,'[2]1516 Exp_Rev Access'!$F$7:$FS$310,110,FALSE))</f>
        <v>0</v>
      </c>
      <c r="EB412" s="90">
        <f>IF(ISNA(VLOOKUP($B412,'[2]1516 Exp_Rev Access'!$F$7:$FS$310,111,FALSE)),"",VLOOKUP($B412,'[2]1516 Exp_Rev Access'!$F$7:$FS$310,111,FALSE))</f>
        <v>0</v>
      </c>
      <c r="EC412" s="90">
        <f>IF(ISNA(VLOOKUP($B412,'[2]1516 Exp_Rev Access'!$F$7:$FS$310,112,FALSE)),"",VLOOKUP($B412,'[2]1516 Exp_Rev Access'!$F$7:$FS$310,112,FALSE))</f>
        <v>0</v>
      </c>
      <c r="ED412" s="90">
        <f>IF(ISNA(VLOOKUP($B412,'[2]1516 Exp_Rev Access'!$F$7:$FS$310,113,FALSE)),"",VLOOKUP($B412,'[2]1516 Exp_Rev Access'!$F$7:$FS$310,113,FALSE))</f>
        <v>0</v>
      </c>
      <c r="EE412" s="90">
        <f>IF(ISNA(VLOOKUP($B412,'[2]1516 Exp_Rev Access'!$F$7:$FS$310,114,FALSE)),"",VLOOKUP($B412,'[2]1516 Exp_Rev Access'!$F$7:$FS$310,114,FALSE))</f>
        <v>0</v>
      </c>
      <c r="EF412" s="90">
        <f>IF(ISNA(VLOOKUP($B412,'[2]1516 Exp_Rev Access'!$F$7:$FS$310,115,FALSE)),"",VLOOKUP($B412,'[2]1516 Exp_Rev Access'!$F$7:$FS$310,115,FALSE))</f>
        <v>0</v>
      </c>
      <c r="EG412" s="90">
        <f>IF(ISNA(VLOOKUP($B412,'[2]1516 Exp_Rev Access'!$F$7:$FS$310,116,FALSE)),"",VLOOKUP($B412,'[2]1516 Exp_Rev Access'!$F$7:$FS$310,116,FALSE))</f>
        <v>0</v>
      </c>
      <c r="EH412" s="90">
        <f>IF(ISNA(VLOOKUP($B412,'[2]1516 Exp_Rev Access'!$F$7:$FS$310,117,FALSE)),"",VLOOKUP($B412,'[2]1516 Exp_Rev Access'!$F$7:$FS$310,117,FALSE))</f>
        <v>0</v>
      </c>
      <c r="EI412" s="90">
        <f>IF(ISNA(VLOOKUP($B412,'[2]1516 Exp_Rev Access'!$F$7:$FS$310,118,FALSE)),"",VLOOKUP($B412,'[2]1516 Exp_Rev Access'!$F$7:$FS$310,118,FALSE))</f>
        <v>0</v>
      </c>
      <c r="EJ412" s="90">
        <f>IF(ISNA(VLOOKUP($B412,'[2]1516 Exp_Rev Access'!$F$7:$FS$310,119,FALSE)),"",VLOOKUP($B412,'[2]1516 Exp_Rev Access'!$F$7:$FS$310,119,FALSE))</f>
        <v>0</v>
      </c>
      <c r="EK412" s="90">
        <f>IF(ISNA(VLOOKUP($B412,'[2]1516 Exp_Rev Access'!$F$7:$FS$310,120,FALSE)),"",VLOOKUP($B412,'[2]1516 Exp_Rev Access'!$F$7:$FS$310,120,FALSE))</f>
        <v>0</v>
      </c>
      <c r="EL412" s="90">
        <f>IF(ISNA(VLOOKUP($B412,'[2]1516 Exp_Rev Access'!$F$7:$FS$310,121,FALSE)),"",VLOOKUP($B412,'[2]1516 Exp_Rev Access'!$F$7:$FS$310,121,FALSE))</f>
        <v>0</v>
      </c>
      <c r="EM412" s="90">
        <f>IF(ISNA(VLOOKUP($B412,'[2]1516 Exp_Rev Access'!$F$7:$FS$310,122,FALSE)),"",VLOOKUP($B412,'[2]1516 Exp_Rev Access'!$F$7:$FS$310,122,FALSE))</f>
        <v>0</v>
      </c>
      <c r="EN412" s="90">
        <f>IF(ISNA(VLOOKUP($B412,'[2]1516 Exp_Rev Access'!$F$7:$FS$310,123,FALSE)),"",VLOOKUP($B412,'[2]1516 Exp_Rev Access'!$F$7:$FS$310,123,FALSE))</f>
        <v>327562.99</v>
      </c>
      <c r="EO412" s="90">
        <f>IF(ISNA(VLOOKUP($B412,'[2]1516 Exp_Rev Access'!$F$7:$FS$310,124,FALSE)),"",VLOOKUP($B412,'[2]1516 Exp_Rev Access'!$F$7:$FS$310,124,FALSE))</f>
        <v>35942.870000000003</v>
      </c>
      <c r="EP412" s="90">
        <f>IF(ISNA(VLOOKUP($B412,'[2]1516 Exp_Rev Access'!$F$7:$FS$310,125,FALSE)),"",VLOOKUP($B412,'[2]1516 Exp_Rev Access'!$F$7:$FS$310,125,FALSE))</f>
        <v>0</v>
      </c>
      <c r="EQ412" s="90">
        <f>IF(ISNA(VLOOKUP($B412,'[2]1516 Exp_Rev Access'!$F$7:$FS$310,126,FALSE)),"",VLOOKUP($B412,'[2]1516 Exp_Rev Access'!$F$7:$FS$310,126,FALSE))</f>
        <v>0</v>
      </c>
      <c r="ER412" s="90">
        <f>IF(ISNA(VLOOKUP($B412,'[2]1516 Exp_Rev Access'!$F$7:$FS$310,127,FALSE)),"",VLOOKUP($B412,'[2]1516 Exp_Rev Access'!$F$7:$FS$310,127,FALSE))</f>
        <v>0</v>
      </c>
      <c r="ES412" s="90">
        <f>IF(ISNA(VLOOKUP($B412,'[2]1516 Exp_Rev Access'!$F$7:$FS$310,128,FALSE)),"",VLOOKUP($B412,'[2]1516 Exp_Rev Access'!$F$7:$FS$310,128,FALSE))</f>
        <v>0</v>
      </c>
      <c r="ET412" s="90">
        <f>IF(ISNA(VLOOKUP($B412,'[2]1516 Exp_Rev Access'!$F$7:$FS$310,129,FALSE)),"",VLOOKUP($B412,'[2]1516 Exp_Rev Access'!$F$7:$FS$310,129,FALSE))</f>
        <v>0</v>
      </c>
      <c r="EU412" s="90">
        <f>IF(ISNA(VLOOKUP($B412,'[2]1516 Exp_Rev Access'!$F$7:$FS$310,130,FALSE)),"",VLOOKUP($B412,'[2]1516 Exp_Rev Access'!$F$7:$FS$310,130,FALSE))</f>
        <v>0</v>
      </c>
      <c r="EV412" s="90">
        <f>IF(ISNA(VLOOKUP($B412,'[2]1516 Exp_Rev Access'!$F$7:$FS$310,131,FALSE)),"",VLOOKUP($B412,'[2]1516 Exp_Rev Access'!$F$7:$FS$310,131,FALSE))</f>
        <v>0</v>
      </c>
      <c r="EW412" s="90">
        <f>IF(ISNA(VLOOKUP($B412,'[2]1516 Exp_Rev Access'!$F$7:$FS$310,132,FALSE)),"",VLOOKUP($B412,'[2]1516 Exp_Rev Access'!$F$7:$FS$310,132,FALSE))</f>
        <v>0</v>
      </c>
      <c r="EX412" s="90">
        <f>IF(ISNA(VLOOKUP($B412,'[2]1516 Exp_Rev Access'!$F$7:$FS$310,133,FALSE)),"",VLOOKUP($B412,'[2]1516 Exp_Rev Access'!$F$7:$FS$310,133,FALSE))</f>
        <v>0</v>
      </c>
      <c r="EY412" s="90">
        <f>IF(ISNA(VLOOKUP($B412,'[2]1516 Exp_Rev Access'!$F$7:$FS$310,134,FALSE)),"",VLOOKUP($B412,'[2]1516 Exp_Rev Access'!$F$7:$FS$310,134,FALSE))</f>
        <v>0</v>
      </c>
      <c r="EZ412" s="90">
        <f>IF(ISNA(VLOOKUP($B412,'[2]1516 Exp_Rev Access'!$F$7:$FS$310,135,FALSE)),"",VLOOKUP($B412,'[2]1516 Exp_Rev Access'!$F$7:$FS$310,135,FALSE))</f>
        <v>0</v>
      </c>
      <c r="FA412" s="90">
        <f>IF(ISNA(VLOOKUP($B412,'[2]1516 Exp_Rev Access'!$F$7:$FS$310,136,FALSE)),"",VLOOKUP($B412,'[2]1516 Exp_Rev Access'!$F$7:$FS$310,136,FALSE))</f>
        <v>0</v>
      </c>
      <c r="FB412" s="90">
        <f>IF(ISNA(VLOOKUP($B412,'[2]1516 Exp_Rev Access'!$F$7:$FS$310,137,FALSE)),"",VLOOKUP($B412,'[2]1516 Exp_Rev Access'!$F$7:$FS$310,137,FALSE))</f>
        <v>0</v>
      </c>
      <c r="FC412" s="90">
        <f>IF(ISNA(VLOOKUP($B412,'[2]1516 Exp_Rev Access'!$F$7:$FS$310,138,FALSE)),"",VLOOKUP($B412,'[2]1516 Exp_Rev Access'!$F$7:$FS$310,138,FALSE))</f>
        <v>0</v>
      </c>
      <c r="FD412" s="90">
        <f>IF(ISNA(VLOOKUP($B412,'[2]1516 Exp_Rev Access'!$F$7:$FS$310,139,FALSE)),"",VLOOKUP($B412,'[2]1516 Exp_Rev Access'!$F$7:$FS$310,139,FALSE))</f>
        <v>0</v>
      </c>
      <c r="FE412" s="90">
        <f>IF(ISNA(VLOOKUP($B412,'[2]1516 Exp_Rev Access'!$F$7:$FS$310,140,FALSE)),"",VLOOKUP($B412,'[2]1516 Exp_Rev Access'!$F$7:$FS$310,140,FALSE))</f>
        <v>0</v>
      </c>
      <c r="FF412" s="90">
        <f>IF(ISNA(VLOOKUP($B412,'[2]1516 Exp_Rev Access'!$F$7:$FS$310,141,FALSE)),"",VLOOKUP($B412,'[2]1516 Exp_Rev Access'!$F$7:$FS$310,141,FALSE))</f>
        <v>0</v>
      </c>
      <c r="FG412" s="90">
        <f>IF(ISNA(VLOOKUP($B412,'[2]1516 Exp_Rev Access'!$F$7:$FS$310,142,FALSE)),"",VLOOKUP($B412,'[2]1516 Exp_Rev Access'!$F$7:$FS$310,142,FALSE))</f>
        <v>0</v>
      </c>
      <c r="FH412" s="90">
        <f>IF(ISNA(VLOOKUP($B412,'[2]1516 Exp_Rev Access'!$F$7:$FS$310,143,FALSE)),"",VLOOKUP($B412,'[2]1516 Exp_Rev Access'!$F$7:$FS$310,143,FALSE))</f>
        <v>0</v>
      </c>
      <c r="FI412" s="90">
        <f>IF(ISNA(VLOOKUP($B412,'[2]1516 Exp_Rev Access'!$F$7:$FS$310,144,FALSE)),"",VLOOKUP($B412,'[2]1516 Exp_Rev Access'!$F$7:$FS$310,144,FALSE))</f>
        <v>0</v>
      </c>
      <c r="FJ412" s="90">
        <f>IF(ISNA(VLOOKUP($B412,'[2]1516 Exp_Rev Access'!$F$7:$FS$310,145,FALSE)),"",VLOOKUP($B412,'[2]1516 Exp_Rev Access'!$F$7:$FS$310,145,FALSE))</f>
        <v>0</v>
      </c>
      <c r="FK412" s="90">
        <f>IF(ISNA(VLOOKUP($B412,'[2]1516 Exp_Rev Access'!$F$7:$FS$310,146,FALSE)),"",VLOOKUP($B412,'[2]1516 Exp_Rev Access'!$F$7:$FS$310,146,FALSE))</f>
        <v>0</v>
      </c>
      <c r="FL412" s="90">
        <f>IF(ISNA(VLOOKUP($B412,'[2]1516 Exp_Rev Access'!$F$7:$FS$310,1147,FALSE)),"",VLOOKUP($B412,'[2]1516 Exp_Rev Access'!$F$7:$FS$310,147,FALSE))</f>
        <v>0</v>
      </c>
      <c r="FM412" s="90">
        <f>IF(ISNA(VLOOKUP($B412,'[2]1516 Exp_Rev Access'!$F$7:$FS$310,148,FALSE)),"",VLOOKUP($B412,'[2]1516 Exp_Rev Access'!$F$7:$FS$310,148,FALSE))</f>
        <v>0</v>
      </c>
      <c r="FN412" s="90">
        <f>IF(ISNA(VLOOKUP($B412,'[2]1516 Exp_Rev Access'!$F$7:$FS$310,149,FALSE)),"",VLOOKUP($B412,'[2]1516 Exp_Rev Access'!$F$7:$FS$310,149,FALSE))</f>
        <v>0</v>
      </c>
      <c r="FO412" s="90">
        <f>IF(ISNA(VLOOKUP($B412,'[2]1516 Exp_Rev Access'!$F$7:$FS$310,150,FALSE)),"",VLOOKUP($B412,'[2]1516 Exp_Rev Access'!$F$7:$FS$310,150,FALSE))</f>
        <v>0</v>
      </c>
      <c r="FP412" s="90">
        <f>IF(ISNA(VLOOKUP($B412,'[2]1516 Exp_Rev Access'!$F$7:$FS$310,151,FALSE)),"",VLOOKUP($B412,'[2]1516 Exp_Rev Access'!$F$7:$FS$310,151,FALSE))</f>
        <v>0</v>
      </c>
      <c r="FQ412" s="90">
        <f>IF(ISNA(VLOOKUP($B412,'[2]1516 Exp_Rev Access'!$F$7:$FS$310,152,FALSE)),"",VLOOKUP($B412,'[2]1516 Exp_Rev Access'!$F$7:$FS$310,152,FALSE))</f>
        <v>0</v>
      </c>
      <c r="FR412" s="90">
        <f>IF(ISNA(VLOOKUP($B412,'[2]1516 Exp_Rev Access'!$F$7:$FS$310,153,FALSE)),"",VLOOKUP($B412,'[2]1516 Exp_Rev Access'!$F$7:$FS$310,153,FALSE))</f>
        <v>174370.23</v>
      </c>
      <c r="FS412" s="53">
        <f t="shared" si="997"/>
        <v>5491201.0000000009</v>
      </c>
      <c r="FT412" s="92">
        <f t="shared" si="998"/>
        <v>0.13533732452918754</v>
      </c>
      <c r="FU412" s="116">
        <f t="shared" si="999"/>
        <v>1486.1689315185652</v>
      </c>
      <c r="FV412" s="90">
        <f>IF(ISNA(VLOOKUP($B412,'[2]1516 Exp_Rev Access'!$F$7:$FS$310,154,FALSE)),"",VLOOKUP($B412,'[2]1516 Exp_Rev Access'!$F$7:$FS$310,154,FALSE))</f>
        <v>0</v>
      </c>
      <c r="FW412" s="90">
        <f>IF(ISNA(VLOOKUP($B412,'[2]1516 Exp_Rev Access'!$F$7:$FS$310,155,FALSE)),"",VLOOKUP($B412,'[2]1516 Exp_Rev Access'!$F$7:$FS$310,155,FALSE))</f>
        <v>0</v>
      </c>
      <c r="FX412" s="90">
        <f>IF(ISNA(VLOOKUP($B412,'[2]1516 Exp_Rev Access'!$F$7:$FS$310,156,FALSE)),"",VLOOKUP($B412,'[2]1516 Exp_Rev Access'!$F$7:$FS$310,156,FALSE))</f>
        <v>0</v>
      </c>
      <c r="FY412" s="90">
        <f>IF(ISNA(VLOOKUP($B412,'[2]1516 Exp_Rev Access'!$F$7:$FS$310,157,FALSE)),"",VLOOKUP($B412,'[2]1516 Exp_Rev Access'!$F$7:$FS$310,157,FALSE))</f>
        <v>0</v>
      </c>
      <c r="FZ412" s="90">
        <f>IF(ISNA(VLOOKUP($B412,'[2]1516 Exp_Rev Access'!$F$7:$FS$310,158,FALSE)),"",VLOOKUP($B412,'[2]1516 Exp_Rev Access'!$F$7:$FS$310,158,FALSE))</f>
        <v>0</v>
      </c>
      <c r="GA412" s="90">
        <f>IF(ISNA(VLOOKUP($B412,'[2]1516 Exp_Rev Access'!$F$7:$FS$310,159,FALSE)),"",VLOOKUP($B412,'[2]1516 Exp_Rev Access'!$F$7:$FS$310,159,FALSE))</f>
        <v>0</v>
      </c>
      <c r="GB412" s="90">
        <f>IF(ISNA(VLOOKUP($B412,'[2]1516 Exp_Rev Access'!$F$7:$FS$310,160,FALSE)),"",VLOOKUP($B412,'[2]1516 Exp_Rev Access'!$F$7:$FS$310,160,FALSE))</f>
        <v>0</v>
      </c>
      <c r="GC412" s="90">
        <f>IF(ISNA(VLOOKUP($B412,'[2]1516 Exp_Rev Access'!$F$7:$FS$310,161,FALSE)),"",VLOOKUP($B412,'[2]1516 Exp_Rev Access'!$F$7:$FS$310,161,FALSE))</f>
        <v>0</v>
      </c>
      <c r="GD412" s="90">
        <f>IF(ISNA(VLOOKUP($B412,'[2]1516 Exp_Rev Access'!$F$7:$FS$310,162,FALSE)),"",VLOOKUP($B412,'[2]1516 Exp_Rev Access'!$F$7:$FS$310,162,FALSE))</f>
        <v>0</v>
      </c>
      <c r="GE412" s="90">
        <f>IF(ISNA(VLOOKUP($B412,'[2]1516 Exp_Rev Access'!$F$7:$FS$310,163,FALSE)),"",VLOOKUP($B412,'[2]1516 Exp_Rev Access'!$F$7:$FS$310,163,FALSE))</f>
        <v>0</v>
      </c>
      <c r="GF412" s="90">
        <f>IF(ISNA(VLOOKUP($B412,'[2]1516 Exp_Rev Access'!$F$7:$FS$310,164,FALSE)),"",VLOOKUP($B412,'[2]1516 Exp_Rev Access'!$F$7:$FS$310,164,FALSE))</f>
        <v>0</v>
      </c>
      <c r="GG412" s="90">
        <f>IF(ISNA(VLOOKUP($B412,'[2]1516 Exp_Rev Access'!$F$7:$FS$310,165,FALSE)),"",VLOOKUP($B412,'[2]1516 Exp_Rev Access'!$F$7:$FS$310,165,FALSE))</f>
        <v>0</v>
      </c>
      <c r="GH412" s="90">
        <f>IF(ISNA(VLOOKUP($B412,'[2]1516 Exp_Rev Access'!$F$7:$FS$310,166,FALSE)),"",VLOOKUP($B412,'[2]1516 Exp_Rev Access'!$F$7:$FS$310,166,FALSE))</f>
        <v>0</v>
      </c>
      <c r="GI412" s="90">
        <f>IF(ISNA(VLOOKUP($B412,'[2]1516 Exp_Rev Access'!$F$7:$FS$310,167,FALSE)),"",VLOOKUP($B412,'[2]1516 Exp_Rev Access'!$F$7:$FS$310,167,FALSE))</f>
        <v>0</v>
      </c>
      <c r="GJ412" s="90">
        <f>IF(ISNA(VLOOKUP($B412,'[2]1516 Exp_Rev Access'!$F$7:$FS$310,168,FALSE)),"",VLOOKUP($B412,'[2]1516 Exp_Rev Access'!$F$7:$FS$310,168,FALSE))</f>
        <v>0</v>
      </c>
      <c r="GK412" s="90">
        <f>IF(ISNA(VLOOKUP($B412,'[2]1516 Exp_Rev Access'!$F$7:$FS$310,169,FALSE)),"",VLOOKUP($B412,'[2]1516 Exp_Rev Access'!$F$7:$FS$310,169,FALSE))</f>
        <v>7205.63</v>
      </c>
      <c r="GL412" s="90">
        <f>IF(ISNA(VLOOKUP($B412,'[2]1516 Exp_Rev Access'!$F$7:$FS$310,170,FALSE)),"",VLOOKUP($B412,'[2]1516 Exp_Rev Access'!$F$7:$FS$310,170,FALSE))</f>
        <v>240</v>
      </c>
      <c r="GM412" s="90">
        <f>IF(ISNA(VLOOKUP($B412,'[2]1516 Exp_Rev Access'!$F$7:$FT$310,171,FALSE)),"",VLOOKUP($B412,'[2]1516 Exp_Rev Access'!$F$7:$FT$310,171,FALSE))</f>
        <v>0</v>
      </c>
      <c r="GN412" s="90">
        <f>IF(ISNA(VLOOKUP($B412,'[2]1516 Exp_Rev Access'!$F$7:$FU$310,172,FALSE)),"",VLOOKUP($B412,'[2]1516 Exp_Rev Access'!$F$7:$FU$310,172,FALSE))</f>
        <v>0</v>
      </c>
      <c r="GO412" s="90">
        <f>IF(ISNA(VLOOKUP($B412,'[2]1516 Exp_Rev Access'!$F$7:$FV$310,173,FALSE)),"",VLOOKUP($B412,'[2]1516 Exp_Rev Access'!$F$7:$FV$310,173,FALSE))</f>
        <v>0</v>
      </c>
      <c r="GP412" s="90">
        <f>IF(ISNA(VLOOKUP($B412,'[2]1516 Exp_Rev Access'!$F$7:$GA$310,174,FALSE)),"",VLOOKUP($B412,'[2]1516 Exp_Rev Access'!$F$7:$GA$310,174,FALSE))</f>
        <v>0</v>
      </c>
      <c r="GQ412" s="90">
        <f>IF(ISNA(VLOOKUP($B412,'[2]1516 Exp_Rev Access'!$F$7:$GA$310,175,FALSE)),"",VLOOKUP($B412,'[2]1516 Exp_Rev Access'!$F$7:$GA$310,175,FALSE))</f>
        <v>0</v>
      </c>
      <c r="GR412" s="90">
        <f>IF(ISNA(VLOOKUP($B412,'[2]1516 Exp_Rev Access'!$F$7:$GA$310,176,FALSE)),"",VLOOKUP($B412,'[2]1516 Exp_Rev Access'!$F$7:$GA$310,176,FALSE))</f>
        <v>0</v>
      </c>
      <c r="GS412" s="90">
        <f>IF(ISNA(VLOOKUP($B412,'[2]1516 Exp_Rev Access'!$F$7:$GA$310,177,FALSE)),"",VLOOKUP($B412,'[2]1516 Exp_Rev Access'!$F$7:$GA$310,177,FALSE))</f>
        <v>0</v>
      </c>
      <c r="GT412" s="90">
        <f>IF(ISNA(VLOOKUP($B412,'[2]1516 Exp_Rev Access'!$F$7:$GA$310,178,FALSE)),"",VLOOKUP($B412,'[2]1516 Exp_Rev Access'!$F$7:$GA$310,178,FALSE))</f>
        <v>0</v>
      </c>
      <c r="GU412" s="53">
        <f t="shared" si="1000"/>
        <v>7445.63</v>
      </c>
      <c r="GV412" s="92">
        <f t="shared" si="1002"/>
        <v>1.8350660331578728E-4</v>
      </c>
      <c r="GW412" s="114">
        <f t="shared" si="1001"/>
        <v>2.0151263779239867</v>
      </c>
    </row>
    <row r="413" spans="1:222" x14ac:dyDescent="0.2">
      <c r="B413" s="87" t="s">
        <v>793</v>
      </c>
      <c r="C413" s="87" t="s">
        <v>794</v>
      </c>
      <c r="D413" s="88">
        <f>IF(ISNA(VLOOKUP($B413,'[2]1516 enrollment_Rev_Exp by size'!$A$6:$C$325,3,FALSE)),"",VLOOKUP($B413,'[2]1516 enrollment_Rev_Exp by size'!$A$6:$C$325,3,FALSE))</f>
        <v>6760.82</v>
      </c>
      <c r="E413" s="89">
        <v>79867049.420000002</v>
      </c>
      <c r="F413" s="67">
        <f t="shared" si="980"/>
        <v>79867049.420000002</v>
      </c>
      <c r="G413" s="67">
        <f t="shared" si="981"/>
        <v>0</v>
      </c>
      <c r="H413" s="90">
        <f>IF(ISNA(VLOOKUP($B413,'[2]1516 Exp_Rev Access'!$F$7:$FS$310,2,FALSE)),"",VLOOKUP($B413,'[2]1516 Exp_Rev Access'!$F$7:$FS$310,2,FALSE))</f>
        <v>2040660.01</v>
      </c>
      <c r="I413" s="90">
        <f>IF(ISNA(VLOOKUP($B413,'[2]1516 Exp_Rev Access'!$F$7:$FS$310,3,FALSE)),"",VLOOKUP($B413,'[2]1516 Exp_Rev Access'!$F$7:$FS$310,3,FALSE))</f>
        <v>0</v>
      </c>
      <c r="J413" s="90">
        <f>IF(ISNA(VLOOKUP($B413,'[2]1516 Exp_Rev Access'!$F$7:$FS$310,4,FALSE)),"",VLOOKUP($B413,'[2]1516 Exp_Rev Access'!$F$7:$FS$310,4,FALSE))</f>
        <v>566.6</v>
      </c>
      <c r="K413" s="90">
        <f>IF(ISNA(VLOOKUP($B413,'[2]1516 Exp_Rev Access'!$F$7:$FS$310,5,FALSE)),"-",VLOOKUP($B413,'[2]1516 Exp_Rev Access'!$F$7:$FS$310,5,FALSE))</f>
        <v>0</v>
      </c>
      <c r="L413" s="90">
        <f>IF(ISNA(VLOOKUP($B413,'[2]1516 Exp_Rev Access'!$F$7:$FS$310,6,FALSE)),"",VLOOKUP($B413,'[2]1516 Exp_Rev Access'!$F$7:$FS$310,6,FALSE))</f>
        <v>0</v>
      </c>
      <c r="M413" s="90">
        <f>IF(ISNA(VLOOKUP($B413,'[2]1516 Exp_Rev Access'!$F$7:$FS$310,7,FALSE)),"",VLOOKUP($B413,'[2]1516 Exp_Rev Access'!$F$7:$FS$310,7,FALSE))</f>
        <v>0</v>
      </c>
      <c r="N413" s="53">
        <f t="shared" si="982"/>
        <v>2041226.61</v>
      </c>
      <c r="O413" s="91">
        <f t="shared" si="983"/>
        <v>2.555780669028752E-2</v>
      </c>
      <c r="P413" s="53">
        <f t="shared" si="984"/>
        <v>301.91997568342305</v>
      </c>
      <c r="Q413" s="90">
        <f>IF(ISNA(VLOOKUP($B413,'[2]1516 Exp_Rev Access'!$F$7:$FS$310,8,FALSE)),"",VLOOKUP($B413,'[2]1516 Exp_Rev Access'!$F$7:$FS$310,8,FALSE))</f>
        <v>79527.23</v>
      </c>
      <c r="R413" s="90">
        <f>IF(ISNA(VLOOKUP($B413,'[2]1516 Exp_Rev Access'!$F$7:$FS$310,9,FALSE)),"",VLOOKUP($B413,'[2]1516 Exp_Rev Access'!$F$7:$FS$310,9,FALSE))</f>
        <v>0</v>
      </c>
      <c r="S413" s="90">
        <f>IF(ISNA(VLOOKUP($B413,'[2]1516 Exp_Rev Access'!$F$7:$FS$310,10,FALSE)),"",VLOOKUP($B413,'[2]1516 Exp_Rev Access'!$F$7:$FS$310,10,FALSE))</f>
        <v>0</v>
      </c>
      <c r="T413" s="90">
        <f>IF(ISNA(VLOOKUP($B413,'[2]1516 Exp_Rev Access'!$F$7:$FS$310,11,FALSE)),"",VLOOKUP($B413,'[2]1516 Exp_Rev Access'!$F$7:$FS$310,11,FALSE))</f>
        <v>0</v>
      </c>
      <c r="U413" s="90">
        <f>IF(ISNA(VLOOKUP($B413,'[2]1516 Exp_Rev Access'!$F$7:$FS$310,12,FALSE)),"",VLOOKUP($B413,'[2]1516 Exp_Rev Access'!$F$7:$FS$310,12,FALSE))</f>
        <v>29445</v>
      </c>
      <c r="V413" s="90">
        <f>IF(ISNA(VLOOKUP($B413,'[2]1516 Exp_Rev Access'!$F$7:$FS$310,13,FALSE)),"",VLOOKUP($B413,'[2]1516 Exp_Rev Access'!$F$7:$FS$310,13,FALSE))</f>
        <v>0</v>
      </c>
      <c r="W413" s="90">
        <f>IF(ISNA(VLOOKUP($B413,'[2]1516 Exp_Rev Access'!$F$7:$FS$310,14,FALSE)),"",VLOOKUP($B413,'[2]1516 Exp_Rev Access'!$F$7:$FS$310,14,FALSE))</f>
        <v>0</v>
      </c>
      <c r="X413" s="90">
        <f>IF(ISNA(VLOOKUP($B413,'[2]1516 Exp_Rev Access'!$F$7:$FS$310,15,FALSE)),"",VLOOKUP($B413,'[2]1516 Exp_Rev Access'!$F$7:$FS$310,15,FALSE))</f>
        <v>0</v>
      </c>
      <c r="Y413" s="90">
        <f>IF(ISNA(VLOOKUP($B413,'[2]1516 Exp_Rev Access'!$F$7:$FS$310,16,FALSE)),"",VLOOKUP($B413,'[2]1516 Exp_Rev Access'!$F$7:$FS$310,16,FALSE))</f>
        <v>24062.85</v>
      </c>
      <c r="Z413" s="90">
        <f>IF(ISNA(VLOOKUP($B413,'[2]1516 Exp_Rev Access'!$F$7:$FS$310,17,FALSE)),"",VLOOKUP($B413,'[2]1516 Exp_Rev Access'!$F$7:$FS$310,17,FALSE))</f>
        <v>5044</v>
      </c>
      <c r="AA413" s="90">
        <f>IF(ISNA(VLOOKUP($B413,'[2]1516 Exp_Rev Access'!$F$7:$FS$310,18,FALSE)),"",VLOOKUP($B413,'[2]1516 Exp_Rev Access'!$F$7:$FS$310,18,FALSE))</f>
        <v>0</v>
      </c>
      <c r="AB413" s="90">
        <f>IF(ISNA(VLOOKUP($B413,'[2]1516 Exp_Rev Access'!$F$7:$FS$310,19,FALSE)),"",VLOOKUP($B413,'[2]1516 Exp_Rev Access'!$F$7:$FS$310,19,FALSE))</f>
        <v>0</v>
      </c>
      <c r="AC413" s="90">
        <f>IF(ISNA(VLOOKUP($B413,'[2]1516 Exp_Rev Access'!$F$7:$FS$310,20,FALSE)),"",VLOOKUP($B413,'[2]1516 Exp_Rev Access'!$F$7:$FS$310,20,FALSE))</f>
        <v>0</v>
      </c>
      <c r="AD413" s="90">
        <f>IF(ISNA(VLOOKUP($B413,'[2]1516 Exp_Rev Access'!$F$7:$FS$310,21,FALSE)),"",VLOOKUP($B413,'[2]1516 Exp_Rev Access'!$F$7:$FS$310,21,FALSE))</f>
        <v>56366.98</v>
      </c>
      <c r="AE413" s="90">
        <f>IF(ISNA(VLOOKUP($B413,'[2]1516 Exp_Rev Access'!$F$7:$FS$310,22,FALSE)),"",VLOOKUP($B413,'[2]1516 Exp_Rev Access'!$F$7:$FS$310,22,FALSE))</f>
        <v>66100.3</v>
      </c>
      <c r="AF413" s="90">
        <f>IF(ISNA(VLOOKUP($B413,'[2]1516 Exp_Rev Access'!$F$7:$FS$310,23,FALSE)),"",VLOOKUP($B413,'[2]1516 Exp_Rev Access'!$F$7:$FS$310,23,FALSE))</f>
        <v>0</v>
      </c>
      <c r="AG413" s="90">
        <f>IF(ISNA(VLOOKUP($B413,'[2]1516 Exp_Rev Access'!$F$7:$FS$310,24,FALSE)),"",VLOOKUP($B413,'[2]1516 Exp_Rev Access'!$F$7:$FS$310,24,FALSE))</f>
        <v>18887.18</v>
      </c>
      <c r="AH413" s="90">
        <f>IF(ISNA(VLOOKUP($B413,'[2]1516 Exp_Rev Access'!$F$7:$FS$310,25,FALSE)),"",VLOOKUP($B413,'[2]1516 Exp_Rev Access'!$F$7:$FS$310,25,FALSE))</f>
        <v>4970.46</v>
      </c>
      <c r="AI413" s="90">
        <f>IF(ISNA(VLOOKUP($B413,'[2]1516 Exp_Rev Access'!$F$7:$FS$310,26,FALSE)),"",VLOOKUP($B413,'[2]1516 Exp_Rev Access'!$F$7:$FS$310,26,FALSE))</f>
        <v>51800</v>
      </c>
      <c r="AJ413" s="90">
        <f>IF(ISNA(VLOOKUP($B413,'[2]1516 Exp_Rev Access'!$F$7:$FS$310,27,FALSE)),"",VLOOKUP($B413,'[2]1516 Exp_Rev Access'!$F$7:$FS$310,27,FALSE))</f>
        <v>2485.42</v>
      </c>
      <c r="AK413" s="90">
        <f>IF(ISNA(VLOOKUP($B413,'[2]1516 Exp_Rev Access'!$F$7:$FS$310,28,FALSE)),"",VLOOKUP($B413,'[2]1516 Exp_Rev Access'!$F$7:$FS$310,28,FALSE))</f>
        <v>28049.77</v>
      </c>
      <c r="AL413" s="90">
        <f>IF(ISNA(VLOOKUP($B413,'[2]1516 Exp_Rev Access'!$F$7:$FS$310,29,FALSE)),"",VLOOKUP($B413,'[2]1516 Exp_Rev Access'!$F$7:$FS$310,29,FALSE))</f>
        <v>1125387.23</v>
      </c>
      <c r="AM413" s="53">
        <f t="shared" si="985"/>
        <v>1492126.42</v>
      </c>
      <c r="AN413" s="92">
        <f t="shared" si="986"/>
        <v>1.8682628578818479E-2</v>
      </c>
      <c r="AO413" s="68">
        <f t="shared" si="987"/>
        <v>220.70198881200801</v>
      </c>
      <c r="AP413" s="90">
        <f>IF(ISNA(VLOOKUP($B413,'[2]1516 Exp_Rev Access'!$F$7:$FS$310,30,FALSE)),"",VLOOKUP($B413,'[2]1516 Exp_Rev Access'!$F$7:$FS$310,30,FALSE))</f>
        <v>40180476.770000003</v>
      </c>
      <c r="AQ413" s="90">
        <f>IF(ISNA(VLOOKUP($B413,'[2]1516 Exp_Rev Access'!$F$7:$FS$310,31,FALSE)),"",VLOOKUP($B413,'[2]1516 Exp_Rev Access'!$F$7:$FS$310,31,FALSE))</f>
        <v>1097536.28</v>
      </c>
      <c r="AR413" s="90">
        <f>IF(ISNA(VLOOKUP($B413,'[2]1516 Exp_Rev Access'!$F$7:$FS$310,32,FALSE)),"",VLOOKUP($B413,'[2]1516 Exp_Rev Access'!$F$7:$FS$310,32,FALSE))</f>
        <v>8315817.2800000003</v>
      </c>
      <c r="AS413" s="90">
        <f>IF(ISNA(VLOOKUP($B413,'[2]1516 Exp_Rev Access'!$F$7:$FS$310,33,FALSE)),"",VLOOKUP($B413,'[2]1516 Exp_Rev Access'!$F$7:$FS$310,33,FALSE))</f>
        <v>0</v>
      </c>
      <c r="AT413" s="90">
        <f>IF(ISNA(VLOOKUP($B413,'[2]1516 Exp_Rev Access'!$F$7:$FS$310,34,FALSE)),"",VLOOKUP($B413,'[2]1516 Exp_Rev Access'!$F$7:$FS$310,34,FALSE))</f>
        <v>0</v>
      </c>
      <c r="AU413" s="53">
        <f t="shared" si="988"/>
        <v>49593830.330000006</v>
      </c>
      <c r="AV413" s="93">
        <f t="shared" si="989"/>
        <v>0.6209548329399146</v>
      </c>
      <c r="AW413" s="53">
        <f t="shared" si="990"/>
        <v>7335.4756272168179</v>
      </c>
      <c r="AX413" s="90">
        <f>IF(ISNA(VLOOKUP($B413,'[2]1516 Exp_Rev Access'!$F$7:$FS$310,35,FALSE)),"",VLOOKUP($B413,'[2]1516 Exp_Rev Access'!$F$7:$FS$310,35,FALSE))</f>
        <v>0</v>
      </c>
      <c r="AY413" s="90">
        <f>IF(ISNA(VLOOKUP($B413,'[2]1516 Exp_Rev Access'!$F$7:$FS$310,36,FALSE)),"",VLOOKUP($B413,'[2]1516 Exp_Rev Access'!$F$7:$FS$310,36,FALSE))</f>
        <v>5466514.7199999997</v>
      </c>
      <c r="AZ413" s="90">
        <f>IF(ISNA(VLOOKUP($B413,'[2]1516 Exp_Rev Access'!$F$7:$FS$310,37,FALSE)),"",VLOOKUP($B413,'[2]1516 Exp_Rev Access'!$F$7:$FS$310,37,FALSE))</f>
        <v>281576.88</v>
      </c>
      <c r="BA413" s="90">
        <f>IF(ISNA(VLOOKUP($B413,'[2]1516 Exp_Rev Access'!$F$7:$FS$310,38,FALSE)),"",VLOOKUP($B413,'[2]1516 Exp_Rev Access'!$F$7:$FS$310,38,FALSE))</f>
        <v>0</v>
      </c>
      <c r="BB413" s="90">
        <f>IF(ISNA(VLOOKUP($B413,'[2]1516 Exp_Rev Access'!$F$7:$FS$310,39,FALSE)),"",VLOOKUP($B413,'[2]1516 Exp_Rev Access'!$F$7:$FS$310,39,FALSE))</f>
        <v>0</v>
      </c>
      <c r="BC413" s="90">
        <f>IF(ISNA(VLOOKUP($B413,'[2]1516 Exp_Rev Access'!$F$7:$FS$310,40,FALSE)),"",VLOOKUP($B413,'[2]1516 Exp_Rev Access'!$F$7:$FS$310,40,FALSE))</f>
        <v>2522607.65</v>
      </c>
      <c r="BD413" s="90">
        <f>IF(ISNA(VLOOKUP($B413,'[2]1516 Exp_Rev Access'!$F$7:$FS$310,41,FALSE)),"",VLOOKUP($B413,'[2]1516 Exp_Rev Access'!$F$7:$FS$310,41,FALSE))</f>
        <v>0</v>
      </c>
      <c r="BE413" s="90">
        <f>IF(ISNA(VLOOKUP($B413,'[2]1516 Exp_Rev Access'!$F$7:$FS$310,42,FALSE)),"",VLOOKUP($B413,'[2]1516 Exp_Rev Access'!$F$7:$FS$310,42,FALSE))</f>
        <v>254966.39999999999</v>
      </c>
      <c r="BF413" s="90">
        <f>IF(ISNA(VLOOKUP($B413,'[2]1516 Exp_Rev Access'!$F$7:$FS$310,43,FALSE)),"",VLOOKUP($B413,'[2]1516 Exp_Rev Access'!$F$7:$FS$310,43,FALSE))</f>
        <v>0</v>
      </c>
      <c r="BG413" s="90">
        <f>IF(ISNA(VLOOKUP($B413,'[2]1516 Exp_Rev Access'!$F$7:$FS$310,44,FALSE)),"",VLOOKUP($B413,'[2]1516 Exp_Rev Access'!$F$7:$FS$310,44,FALSE))</f>
        <v>2102131.73</v>
      </c>
      <c r="BH413" s="90">
        <f>IF(ISNA(VLOOKUP($B413,'[2]1516 Exp_Rev Access'!$F$7:$FS$310,45,FALSE)),"",VLOOKUP($B413,'[2]1516 Exp_Rev Access'!$F$7:$FS$310,45,FALSE))</f>
        <v>64954.26</v>
      </c>
      <c r="BI413" s="90">
        <f>IF(ISNA(VLOOKUP($B413,'[2]1516 Exp_Rev Access'!$F$7:$FS$310,46,FALSE)),"",VLOOKUP($B413,'[2]1516 Exp_Rev Access'!$F$7:$FS$310,46,FALSE))</f>
        <v>0</v>
      </c>
      <c r="BJ413" s="90">
        <f>IF(ISNA(VLOOKUP($B413,'[2]1516 Exp_Rev Access'!$F$7:$FS$310,47,FALSE)),"",VLOOKUP($B413,'[2]1516 Exp_Rev Access'!$F$7:$FS$310,47,FALSE))</f>
        <v>72260.95</v>
      </c>
      <c r="BK413" s="90">
        <f>IF(ISNA(VLOOKUP($B413,'[2]1516 Exp_Rev Access'!$F$7:$FS$310,48,FALSE)),"",VLOOKUP($B413,'[2]1516 Exp_Rev Access'!$F$7:$FS$310,48,FALSE))</f>
        <v>2165012.66</v>
      </c>
      <c r="BL413" s="90">
        <f>IF(ISNA(VLOOKUP($B413,'[2]1516 Exp_Rev Access'!$F$7:$FS$310,49,FALSE)),"",VLOOKUP($B413,'[2]1516 Exp_Rev Access'!$F$7:$FS$310,49,FALSE))</f>
        <v>51620.56</v>
      </c>
      <c r="BM413" s="90">
        <f>IF(ISNA(VLOOKUP($B413,'[2]1516 Exp_Rev Access'!$F$7:$FS$310,50,FALSE)),"",VLOOKUP($B413,'[2]1516 Exp_Rev Access'!$F$7:$FS$310,50,FALSE))</f>
        <v>0</v>
      </c>
      <c r="BN413" s="90">
        <f>IF(ISNA(VLOOKUP($B413,'[2]1516 Exp_Rev Access'!$F$7:$FS$310,51,FALSE)),"",VLOOKUP($B413,'[2]1516 Exp_Rev Access'!$F$7:$FS$310,51,FALSE))</f>
        <v>0</v>
      </c>
      <c r="BO413" s="90">
        <f>IF(ISNA(VLOOKUP($B413,'[2]1516 Exp_Rev Access'!$F$7:$FS$310,52,FALSE)),"",VLOOKUP($B413,'[2]1516 Exp_Rev Access'!$F$7:$FS$310,52,FALSE))</f>
        <v>0</v>
      </c>
      <c r="BP413" s="90">
        <f>IF(ISNA(VLOOKUP($B413,'[2]1516 Exp_Rev Access'!$F$7:$FS$310,53,FALSE)),"",VLOOKUP($B413,'[2]1516 Exp_Rev Access'!$F$7:$FS$310,53,FALSE))</f>
        <v>0</v>
      </c>
      <c r="BQ413" s="90">
        <f>IF(ISNA(VLOOKUP($B413,'[2]1516 Exp_Rev Access'!$F$7:$FS$310,54,FALSE)),"",VLOOKUP($B413,'[2]1516 Exp_Rev Access'!$F$7:$FS$310,54,FALSE))</f>
        <v>0</v>
      </c>
      <c r="BR413" s="90">
        <f>IF(ISNA(VLOOKUP($B413,'[2]1516 Exp_Rev Access'!$F$7:$FS$310,55,FALSE)),"",VLOOKUP($B413,'[2]1516 Exp_Rev Access'!$F$7:$FS$310,55,FALSE))</f>
        <v>0</v>
      </c>
      <c r="BS413" s="90">
        <f>IF(ISNA(VLOOKUP($B413,'[2]1516 Exp_Rev Access'!$F$7:$FS$310,56,FALSE)),"",VLOOKUP($B413,'[2]1516 Exp_Rev Access'!$F$7:$FS$310,56,FALSE))</f>
        <v>0</v>
      </c>
      <c r="BT413" s="90">
        <f>IF(ISNA(VLOOKUP($B413,'[2]1516 Exp_Rev Access'!$F$7:$FS$310,57,FALSE)),"",VLOOKUP($B413,'[2]1516 Exp_Rev Access'!$F$7:$FS$310,57,FALSE))</f>
        <v>0</v>
      </c>
      <c r="BU413" s="90">
        <f>IF(ISNA(VLOOKUP($B413,'[2]1516 Exp_Rev Access'!$F$7:$FS$310,58,FALSE)),"",VLOOKUP($B413,'[2]1516 Exp_Rev Access'!$F$7:$FS$310,58,FALSE))</f>
        <v>0</v>
      </c>
      <c r="BV413" s="53">
        <f t="shared" si="991"/>
        <v>12981645.810000001</v>
      </c>
      <c r="BW413" s="92">
        <f t="shared" si="992"/>
        <v>0.1625406961227891</v>
      </c>
      <c r="BX413" s="68">
        <f t="shared" si="993"/>
        <v>1920.1288911700062</v>
      </c>
      <c r="BY413" s="90">
        <f>IF(ISNA(VLOOKUP($B413,'[2]1516 Exp_Rev Access'!$F$7:$FS$310,59,FALSE)),"",VLOOKUP($B413,'[2]1516 Exp_Rev Access'!$F$7:$FS$310,59,FALSE))</f>
        <v>0</v>
      </c>
      <c r="BZ413" s="90">
        <f>IF(ISNA(VLOOKUP($B413,'[2]1516 Exp_Rev Access'!$F$7:$FS$310,60,FALSE)),"",VLOOKUP($B413,'[2]1516 Exp_Rev Access'!$F$7:$FS$310,60,FALSE))</f>
        <v>4188.8</v>
      </c>
      <c r="CA413" s="90">
        <f>IF(ISNA(VLOOKUP($B413,'[2]1516 Exp_Rev Access'!$F$7:$FS$310,61,FALSE)),"",VLOOKUP($B413,'[2]1516 Exp_Rev Access'!$F$7:$FS$310,61,FALSE))</f>
        <v>0</v>
      </c>
      <c r="CB413" s="90">
        <f>IF(ISNA(VLOOKUP($B413,'[2]1516 Exp_Rev Access'!$F$7:$FS$310,62,FALSE)),"",VLOOKUP($B413,'[2]1516 Exp_Rev Access'!$F$7:$FS$310,62,FALSE))</f>
        <v>0</v>
      </c>
      <c r="CC413" s="90">
        <f>IF(ISNA(VLOOKUP($B413,'[2]1516 Exp_Rev Access'!$F$7:$FS$310,63,FALSE)),"",VLOOKUP($B413,'[2]1516 Exp_Rev Access'!$F$7:$FS$310,63,FALSE))</f>
        <v>72877.119999999995</v>
      </c>
      <c r="CD413" s="90">
        <f>IF(ISNA(VLOOKUP($B413,'[2]1516 Exp_Rev Access'!$F$7:$FS$310,64,FALSE)),"",VLOOKUP($B413,'[2]1516 Exp_Rev Access'!$F$7:$FS$310,64,FALSE))</f>
        <v>0</v>
      </c>
      <c r="CE413" s="53">
        <f t="shared" si="994"/>
        <v>77065.919999999998</v>
      </c>
      <c r="CF413" s="92">
        <f t="shared" si="995"/>
        <v>9.6492759604440131E-4</v>
      </c>
      <c r="CG413" s="94">
        <f t="shared" si="996"/>
        <v>11.398901316704187</v>
      </c>
      <c r="CH413" s="90">
        <f>IF(ISNA(VLOOKUP($B413,'[2]1516 Exp_Rev Access'!$F$7:$FS$310,65,FALSE)),"",VLOOKUP($B413,'[2]1516 Exp_Rev Access'!$F$7:$FS$310,65,FALSE))</f>
        <v>0</v>
      </c>
      <c r="CI413" s="90">
        <f>IF(ISNA(VLOOKUP($B413,'[2]1516 Exp_Rev Access'!$F$7:$FS$310,66,FALSE)),"",VLOOKUP($B413,'[2]1516 Exp_Rev Access'!$F$7:$FS$310,66,FALSE))</f>
        <v>0</v>
      </c>
      <c r="CJ413" s="90">
        <f>IF(ISNA(VLOOKUP($B413,'[2]1516 Exp_Rev Access'!$F$7:$FS$310,67,FALSE)),"",VLOOKUP($B413,'[2]1516 Exp_Rev Access'!$F$7:$FS$310,67,FALSE))</f>
        <v>0</v>
      </c>
      <c r="CK413" s="90">
        <f>IF(ISNA(VLOOKUP($B413,'[2]1516 Exp_Rev Access'!$F$7:$FS$310,68,FALSE)),"",VLOOKUP($B413,'[2]1516 Exp_Rev Access'!$F$7:$FS$310,68,FALSE))</f>
        <v>0</v>
      </c>
      <c r="CL413" s="90">
        <f>IF(ISNA(VLOOKUP($B413,'[2]1516 Exp_Rev Access'!$F$7:$FS$310,69,FALSE)),"",VLOOKUP($B413,'[2]1516 Exp_Rev Access'!$F$7:$FS$310,69,FALSE))</f>
        <v>0</v>
      </c>
      <c r="CM413" s="90">
        <f>IF(ISNA(VLOOKUP($B413,'[2]1516 Exp_Rev Access'!$F$7:$FS$310,70,FALSE)),"",VLOOKUP($B413,'[2]1516 Exp_Rev Access'!$F$7:$FS$310,70,FALSE))</f>
        <v>0</v>
      </c>
      <c r="CN413" s="90">
        <f>IF(ISNA(VLOOKUP($B413,'[2]1516 Exp_Rev Access'!$F$7:$FS$310,71,FALSE)),"",VLOOKUP($B413,'[2]1516 Exp_Rev Access'!$F$7:$FS$310,71,FALSE))</f>
        <v>0</v>
      </c>
      <c r="CO413" s="90">
        <f>IF(ISNA(VLOOKUP($B413,'[2]1516 Exp_Rev Access'!$F$7:$FS$310,73,FALSE)),"",VLOOKUP($B413,'[2]1516 Exp_Rev Access'!$F$7:$FS$310,73,FALSE))</f>
        <v>0</v>
      </c>
      <c r="CP413" s="90">
        <f>IF(ISNA(VLOOKUP($B413,'[2]1516 Exp_Rev Access'!$F$7:$FS$310,73,FALSE)),"",VLOOKUP($B413,'[2]1516 Exp_Rev Access'!$F$7:$FS$310,73,FALSE))</f>
        <v>0</v>
      </c>
      <c r="CQ413" s="90">
        <f>IF(ISNA(VLOOKUP($B413,'[2]1516 Exp_Rev Access'!$F$7:$FS$310,74,FALSE)),"",VLOOKUP($B413,'[2]1516 Exp_Rev Access'!$F$7:$FS$310,74,FALSE))</f>
        <v>1281814.3500000001</v>
      </c>
      <c r="CR413" s="90">
        <f>IF(ISNA(VLOOKUP($B413,'[2]1516 Exp_Rev Access'!$F$7:$FS$310,75,FALSE)),"",VLOOKUP($B413,'[2]1516 Exp_Rev Access'!$F$7:$FS$310,75,FALSE))</f>
        <v>0</v>
      </c>
      <c r="CS413" s="90">
        <f>IF(ISNA(VLOOKUP($B413,'[2]1516 Exp_Rev Access'!$F$7:$FS$310,76,FALSE)),"",VLOOKUP($B413,'[2]1516 Exp_Rev Access'!$F$7:$FS$310,76,FALSE))</f>
        <v>54273.65</v>
      </c>
      <c r="CT413" s="90">
        <f>IF(ISNA(VLOOKUP($B413,'[2]1516 Exp_Rev Access'!$F$7:$FS$310,77,FALSE)),"",VLOOKUP($B413,'[2]1516 Exp_Rev Access'!$F$7:$FS$310,77,FALSE))</f>
        <v>0</v>
      </c>
      <c r="CU413" s="90">
        <f>IF(ISNA(VLOOKUP($B413,'[2]1516 Exp_Rev Access'!$F$7:$FS$310,78,FALSE)),"",VLOOKUP($B413,'[2]1516 Exp_Rev Access'!$F$7:$FS$310,78,FALSE))</f>
        <v>2820760.31</v>
      </c>
      <c r="CV413" s="90">
        <f>IF(ISNA(VLOOKUP($B413,'[2]1516 Exp_Rev Access'!$F$7:$FS$310,79,FALSE)),"",VLOOKUP($B413,'[2]1516 Exp_Rev Access'!$F$7:$FS$310,79,FALSE))</f>
        <v>438884.56</v>
      </c>
      <c r="CW413" s="90">
        <f>IF(ISNA(VLOOKUP($B413,'[2]1516 Exp_Rev Access'!$F$7:$FS$310,80,FALSE)),"",VLOOKUP($B413,'[2]1516 Exp_Rev Access'!$F$7:$FS$310,80,FALSE))</f>
        <v>2940599.65</v>
      </c>
      <c r="CX413" s="90">
        <f>IF(ISNA(VLOOKUP($B413,'[2]1516 Exp_Rev Access'!$F$7:$FS$310,81,FALSE)),"",VLOOKUP($B413,'[2]1516 Exp_Rev Access'!$F$7:$FS$310,81,FALSE))</f>
        <v>0</v>
      </c>
      <c r="CY413" s="90">
        <f>IF(ISNA(VLOOKUP($B413,'[2]1516 Exp_Rev Access'!$F$7:$FS$310,82,FALSE)),"",VLOOKUP($B413,'[2]1516 Exp_Rev Access'!$F$7:$FS$310,82,FALSE))</f>
        <v>0</v>
      </c>
      <c r="CZ413" s="90">
        <f>IF(ISNA(VLOOKUP($B413,'[2]1516 Exp_Rev Access'!$F$7:$FS$310,83,FALSE)),"",VLOOKUP($B413,'[2]1516 Exp_Rev Access'!$F$7:$FS$310,83,FALSE))</f>
        <v>0</v>
      </c>
      <c r="DA413" s="90">
        <f>IF(ISNA(VLOOKUP($B413,'[2]1516 Exp_Rev Access'!$F$7:$FS$310,84,FALSE)),"",VLOOKUP($B413,'[2]1516 Exp_Rev Access'!$F$7:$FS$310,84,FALSE))</f>
        <v>0</v>
      </c>
      <c r="DB413" s="90">
        <f>IF(ISNA(VLOOKUP($B413,'[2]1516 Exp_Rev Access'!$F$7:$FS$310,85,FALSE)),"",VLOOKUP($B413,'[2]1516 Exp_Rev Access'!$F$7:$FS$310,85,FALSE))</f>
        <v>114278.44</v>
      </c>
      <c r="DC413" s="90">
        <f>IF(ISNA(VLOOKUP($B413,'[2]1516 Exp_Rev Access'!$F$7:$FS$310,86,FALSE)),"",VLOOKUP($B413,'[2]1516 Exp_Rev Access'!$F$7:$FS$310,86,FALSE))</f>
        <v>0</v>
      </c>
      <c r="DD413" s="90">
        <f>IF(ISNA(VLOOKUP($B413,'[2]1516 Exp_Rev Access'!$F$7:$FS$310,87,FALSE)),"",VLOOKUP($B413,'[2]1516 Exp_Rev Access'!$F$7:$FS$310,87,FALSE))</f>
        <v>0</v>
      </c>
      <c r="DE413" s="90">
        <f>IF(ISNA(VLOOKUP($B413,'[2]1516 Exp_Rev Access'!$F$7:$FS$310,88,FALSE)),"",VLOOKUP($B413,'[2]1516 Exp_Rev Access'!$F$7:$FS$310,88,FALSE))</f>
        <v>0</v>
      </c>
      <c r="DF413" s="90">
        <f>IF(ISNA(VLOOKUP($B413,'[2]1516 Exp_Rev Access'!$F$7:$FS$310,89,FALSE)),"",VLOOKUP($B413,'[2]1516 Exp_Rev Access'!$F$7:$FS$310,89,FALSE))</f>
        <v>0</v>
      </c>
      <c r="DG413" s="90">
        <f>IF(ISNA(VLOOKUP($B413,'[2]1516 Exp_Rev Access'!$F$7:$FS$310,90,FALSE)),"",VLOOKUP($B413,'[2]1516 Exp_Rev Access'!$F$7:$FS$310,90,FALSE))</f>
        <v>0</v>
      </c>
      <c r="DH413" s="90">
        <f>IF(ISNA(VLOOKUP($B413,'[2]1516 Exp_Rev Access'!$F$7:$FS$310,91,FALSE)),"",VLOOKUP($B413,'[2]1516 Exp_Rev Access'!$F$7:$FS$310,91,FALSE))</f>
        <v>71560.960000000006</v>
      </c>
      <c r="DI413" s="90">
        <f>IF(ISNA(VLOOKUP($B413,'[2]1516 Exp_Rev Access'!$F$7:$FS$310,92,FALSE)),"",VLOOKUP($B413,'[2]1516 Exp_Rev Access'!$F$7:$FS$310,92,FALSE))</f>
        <v>4312836.6500000004</v>
      </c>
      <c r="DJ413" s="90">
        <f>IF(ISNA(VLOOKUP($B413,'[2]1516 Exp_Rev Access'!$F$7:$FS$310,93,FALSE)),"",VLOOKUP($B413,'[2]1516 Exp_Rev Access'!$F$7:$FS$310,93,FALSE))</f>
        <v>0</v>
      </c>
      <c r="DK413" s="90">
        <f>IF(ISNA(VLOOKUP($B413,'[2]1516 Exp_Rev Access'!$F$7:$FS$310,94,FALSE)),"",VLOOKUP($B413,'[2]1516 Exp_Rev Access'!$F$7:$FS$310,94,FALSE))</f>
        <v>395886.29</v>
      </c>
      <c r="DL413" s="90">
        <f>IF(ISNA(VLOOKUP($B413,'[2]1516 Exp_Rev Access'!$F$7:$FS$310,95,FALSE)),"",VLOOKUP($B413,'[2]1516 Exp_Rev Access'!$F$7:$FS$310,95,FALSE))</f>
        <v>0</v>
      </c>
      <c r="DM413" s="90">
        <f>IF(ISNA(VLOOKUP($B413,'[2]1516 Exp_Rev Access'!$F$7:$FS$310,96,FALSE)),"",VLOOKUP($B413,'[2]1516 Exp_Rev Access'!$F$7:$FS$310,96,FALSE))</f>
        <v>0</v>
      </c>
      <c r="DN413" s="90">
        <f>IF(ISNA(VLOOKUP($B413,'[2]1516 Exp_Rev Access'!$F$7:$FS$310,97,FALSE)),"",VLOOKUP($B413,'[2]1516 Exp_Rev Access'!$F$7:$FS$310,97,FALSE))</f>
        <v>0</v>
      </c>
      <c r="DO413" s="90">
        <f>IF(ISNA(VLOOKUP($B413,'[2]1516 Exp_Rev Access'!$F$7:$FS$310,98,FALSE)),"",VLOOKUP($B413,'[2]1516 Exp_Rev Access'!$F$7:$FS$310,98,FALSE))</f>
        <v>0</v>
      </c>
      <c r="DP413" s="90">
        <f>IF(ISNA(VLOOKUP($B413,'[2]1516 Exp_Rev Access'!$F$7:$FS$310,99,FALSE)),"",VLOOKUP($B413,'[2]1516 Exp_Rev Access'!$F$7:$FS$310,99,FALSE))</f>
        <v>0</v>
      </c>
      <c r="DQ413" s="90">
        <f>IF(ISNA(VLOOKUP($B413,'[2]1516 Exp_Rev Access'!$F$7:$FS$310,100,FALSE)),"",VLOOKUP($B413,'[2]1516 Exp_Rev Access'!$F$7:$FS$310,100,FALSE))</f>
        <v>0</v>
      </c>
      <c r="DR413" s="90">
        <f>IF(ISNA(VLOOKUP($B413,'[2]1516 Exp_Rev Access'!$F$7:$FS$310,101,FALSE)),"",VLOOKUP($B413,'[2]1516 Exp_Rev Access'!$F$7:$FS$310,101,FALSE))</f>
        <v>0</v>
      </c>
      <c r="DS413" s="90">
        <f>IF(ISNA(VLOOKUP($B413,'[2]1516 Exp_Rev Access'!$F$7:$FS$310,102,FALSE)),"",VLOOKUP($B413,'[2]1516 Exp_Rev Access'!$F$7:$FS$310,102,FALSE))</f>
        <v>0</v>
      </c>
      <c r="DT413" s="90">
        <f>IF(ISNA(VLOOKUP($B413,'[2]1516 Exp_Rev Access'!$F$7:$FS$310,103,FALSE)),"",VLOOKUP($B413,'[2]1516 Exp_Rev Access'!$F$7:$FS$310,103,FALSE))</f>
        <v>0</v>
      </c>
      <c r="DU413" s="90">
        <f>IF(ISNA(VLOOKUP($B413,'[2]1516 Exp_Rev Access'!$F$7:$FS$310,104,FALSE)),"",VLOOKUP($B413,'[2]1516 Exp_Rev Access'!$F$7:$FS$310,104,FALSE))</f>
        <v>0</v>
      </c>
      <c r="DV413" s="90">
        <f>IF(ISNA(VLOOKUP($B413,'[2]1516 Exp_Rev Access'!$F$7:$FS$310,105,FALSE)),"",VLOOKUP($B413,'[2]1516 Exp_Rev Access'!$F$7:$FS$310,105,FALSE))</f>
        <v>0</v>
      </c>
      <c r="DW413" s="90">
        <f>IF(ISNA(VLOOKUP($B413,'[2]1516 Exp_Rev Access'!$F$7:$FS$310,106,FALSE)),"",VLOOKUP($B413,'[2]1516 Exp_Rev Access'!$F$7:$FS$310,106,FALSE))</f>
        <v>0</v>
      </c>
      <c r="DX413" s="90">
        <f>IF(ISNA(VLOOKUP($B413,'[2]1516 Exp_Rev Access'!$F$7:$FS$310,107,FALSE)),"",VLOOKUP($B413,'[2]1516 Exp_Rev Access'!$F$7:$FS$310,107,FALSE))</f>
        <v>0</v>
      </c>
      <c r="DY413" s="90">
        <f>IF(ISNA(VLOOKUP($B413,'[2]1516 Exp_Rev Access'!$F$7:$FS$310,108,FALSE)),"",VLOOKUP($B413,'[2]1516 Exp_Rev Access'!$F$7:$FS$310,108,FALSE))</f>
        <v>0</v>
      </c>
      <c r="DZ413" s="90">
        <f>IF(ISNA(VLOOKUP($B413,'[2]1516 Exp_Rev Access'!$F$7:$FS$310,109,FALSE)),"",VLOOKUP($B413,'[2]1516 Exp_Rev Access'!$F$7:$FS$310,109,FALSE))</f>
        <v>0</v>
      </c>
      <c r="EA413" s="90">
        <f>IF(ISNA(VLOOKUP($B413,'[2]1516 Exp_Rev Access'!$F$7:$FS$310,110,FALSE)),"",VLOOKUP($B413,'[2]1516 Exp_Rev Access'!$F$7:$FS$310,110,FALSE))</f>
        <v>0</v>
      </c>
      <c r="EB413" s="90">
        <f>IF(ISNA(VLOOKUP($B413,'[2]1516 Exp_Rev Access'!$F$7:$FS$310,111,FALSE)),"",VLOOKUP($B413,'[2]1516 Exp_Rev Access'!$F$7:$FS$310,111,FALSE))</f>
        <v>0</v>
      </c>
      <c r="EC413" s="90">
        <f>IF(ISNA(VLOOKUP($B413,'[2]1516 Exp_Rev Access'!$F$7:$FS$310,112,FALSE)),"",VLOOKUP($B413,'[2]1516 Exp_Rev Access'!$F$7:$FS$310,112,FALSE))</f>
        <v>0</v>
      </c>
      <c r="ED413" s="90">
        <f>IF(ISNA(VLOOKUP($B413,'[2]1516 Exp_Rev Access'!$F$7:$FS$310,113,FALSE)),"",VLOOKUP($B413,'[2]1516 Exp_Rev Access'!$F$7:$FS$310,113,FALSE))</f>
        <v>0</v>
      </c>
      <c r="EE413" s="90">
        <f>IF(ISNA(VLOOKUP($B413,'[2]1516 Exp_Rev Access'!$F$7:$FS$310,114,FALSE)),"",VLOOKUP($B413,'[2]1516 Exp_Rev Access'!$F$7:$FS$310,114,FALSE))</f>
        <v>0</v>
      </c>
      <c r="EF413" s="90">
        <f>IF(ISNA(VLOOKUP($B413,'[2]1516 Exp_Rev Access'!$F$7:$FS$310,115,FALSE)),"",VLOOKUP($B413,'[2]1516 Exp_Rev Access'!$F$7:$FS$310,115,FALSE))</f>
        <v>0</v>
      </c>
      <c r="EG413" s="90">
        <f>IF(ISNA(VLOOKUP($B413,'[2]1516 Exp_Rev Access'!$F$7:$FS$310,116,FALSE)),"",VLOOKUP($B413,'[2]1516 Exp_Rev Access'!$F$7:$FS$310,116,FALSE))</f>
        <v>0</v>
      </c>
      <c r="EH413" s="90">
        <f>IF(ISNA(VLOOKUP($B413,'[2]1516 Exp_Rev Access'!$F$7:$FS$310,117,FALSE)),"",VLOOKUP($B413,'[2]1516 Exp_Rev Access'!$F$7:$FS$310,117,FALSE))</f>
        <v>0</v>
      </c>
      <c r="EI413" s="90">
        <f>IF(ISNA(VLOOKUP($B413,'[2]1516 Exp_Rev Access'!$F$7:$FS$310,118,FALSE)),"",VLOOKUP($B413,'[2]1516 Exp_Rev Access'!$F$7:$FS$310,118,FALSE))</f>
        <v>0</v>
      </c>
      <c r="EJ413" s="90">
        <f>IF(ISNA(VLOOKUP($B413,'[2]1516 Exp_Rev Access'!$F$7:$FS$310,119,FALSE)),"",VLOOKUP($B413,'[2]1516 Exp_Rev Access'!$F$7:$FS$310,119,FALSE))</f>
        <v>0</v>
      </c>
      <c r="EK413" s="90">
        <f>IF(ISNA(VLOOKUP($B413,'[2]1516 Exp_Rev Access'!$F$7:$FS$310,120,FALSE)),"",VLOOKUP($B413,'[2]1516 Exp_Rev Access'!$F$7:$FS$310,120,FALSE))</f>
        <v>0</v>
      </c>
      <c r="EL413" s="90">
        <f>IF(ISNA(VLOOKUP($B413,'[2]1516 Exp_Rev Access'!$F$7:$FS$310,121,FALSE)),"",VLOOKUP($B413,'[2]1516 Exp_Rev Access'!$F$7:$FS$310,121,FALSE))</f>
        <v>0</v>
      </c>
      <c r="EM413" s="90">
        <f>IF(ISNA(VLOOKUP($B413,'[2]1516 Exp_Rev Access'!$F$7:$FS$310,122,FALSE)),"",VLOOKUP($B413,'[2]1516 Exp_Rev Access'!$F$7:$FS$310,122,FALSE))</f>
        <v>0</v>
      </c>
      <c r="EN413" s="90">
        <f>IF(ISNA(VLOOKUP($B413,'[2]1516 Exp_Rev Access'!$F$7:$FS$310,123,FALSE)),"",VLOOKUP($B413,'[2]1516 Exp_Rev Access'!$F$7:$FS$310,123,FALSE))</f>
        <v>543446.76</v>
      </c>
      <c r="EO413" s="90">
        <f>IF(ISNA(VLOOKUP($B413,'[2]1516 Exp_Rev Access'!$F$7:$FS$310,124,FALSE)),"",VLOOKUP($B413,'[2]1516 Exp_Rev Access'!$F$7:$FS$310,124,FALSE))</f>
        <v>145327.42000000001</v>
      </c>
      <c r="EP413" s="90">
        <f>IF(ISNA(VLOOKUP($B413,'[2]1516 Exp_Rev Access'!$F$7:$FS$310,125,FALSE)),"",VLOOKUP($B413,'[2]1516 Exp_Rev Access'!$F$7:$FS$310,125,FALSE))</f>
        <v>0</v>
      </c>
      <c r="EQ413" s="90">
        <f>IF(ISNA(VLOOKUP($B413,'[2]1516 Exp_Rev Access'!$F$7:$FS$310,126,FALSE)),"",VLOOKUP($B413,'[2]1516 Exp_Rev Access'!$F$7:$FS$310,126,FALSE))</f>
        <v>0</v>
      </c>
      <c r="ER413" s="90">
        <f>IF(ISNA(VLOOKUP($B413,'[2]1516 Exp_Rev Access'!$F$7:$FS$310,127,FALSE)),"",VLOOKUP($B413,'[2]1516 Exp_Rev Access'!$F$7:$FS$310,127,FALSE))</f>
        <v>0</v>
      </c>
      <c r="ES413" s="90">
        <f>IF(ISNA(VLOOKUP($B413,'[2]1516 Exp_Rev Access'!$F$7:$FS$310,128,FALSE)),"",VLOOKUP($B413,'[2]1516 Exp_Rev Access'!$F$7:$FS$310,128,FALSE))</f>
        <v>0</v>
      </c>
      <c r="ET413" s="90">
        <f>IF(ISNA(VLOOKUP($B413,'[2]1516 Exp_Rev Access'!$F$7:$FS$310,129,FALSE)),"",VLOOKUP($B413,'[2]1516 Exp_Rev Access'!$F$7:$FS$310,129,FALSE))</f>
        <v>0</v>
      </c>
      <c r="EU413" s="90">
        <f>IF(ISNA(VLOOKUP($B413,'[2]1516 Exp_Rev Access'!$F$7:$FS$310,130,FALSE)),"",VLOOKUP($B413,'[2]1516 Exp_Rev Access'!$F$7:$FS$310,130,FALSE))</f>
        <v>0</v>
      </c>
      <c r="EV413" s="90">
        <f>IF(ISNA(VLOOKUP($B413,'[2]1516 Exp_Rev Access'!$F$7:$FS$310,131,FALSE)),"",VLOOKUP($B413,'[2]1516 Exp_Rev Access'!$F$7:$FS$310,131,FALSE))</f>
        <v>21597.82</v>
      </c>
      <c r="EW413" s="90">
        <f>IF(ISNA(VLOOKUP($B413,'[2]1516 Exp_Rev Access'!$F$7:$FS$310,132,FALSE)),"",VLOOKUP($B413,'[2]1516 Exp_Rev Access'!$F$7:$FS$310,132,FALSE))</f>
        <v>0</v>
      </c>
      <c r="EX413" s="90">
        <f>IF(ISNA(VLOOKUP($B413,'[2]1516 Exp_Rev Access'!$F$7:$FS$310,133,FALSE)),"",VLOOKUP($B413,'[2]1516 Exp_Rev Access'!$F$7:$FS$310,133,FALSE))</f>
        <v>0</v>
      </c>
      <c r="EY413" s="90">
        <f>IF(ISNA(VLOOKUP($B413,'[2]1516 Exp_Rev Access'!$F$7:$FS$310,134,FALSE)),"",VLOOKUP($B413,'[2]1516 Exp_Rev Access'!$F$7:$FS$310,134,FALSE))</f>
        <v>0</v>
      </c>
      <c r="EZ413" s="90">
        <f>IF(ISNA(VLOOKUP($B413,'[2]1516 Exp_Rev Access'!$F$7:$FS$310,135,FALSE)),"",VLOOKUP($B413,'[2]1516 Exp_Rev Access'!$F$7:$FS$310,135,FALSE))</f>
        <v>0</v>
      </c>
      <c r="FA413" s="90">
        <f>IF(ISNA(VLOOKUP($B413,'[2]1516 Exp_Rev Access'!$F$7:$FS$310,136,FALSE)),"",VLOOKUP($B413,'[2]1516 Exp_Rev Access'!$F$7:$FS$310,136,FALSE))</f>
        <v>0</v>
      </c>
      <c r="FB413" s="90">
        <f>IF(ISNA(VLOOKUP($B413,'[2]1516 Exp_Rev Access'!$F$7:$FS$310,137,FALSE)),"",VLOOKUP($B413,'[2]1516 Exp_Rev Access'!$F$7:$FS$310,137,FALSE))</f>
        <v>0</v>
      </c>
      <c r="FC413" s="90">
        <f>IF(ISNA(VLOOKUP($B413,'[2]1516 Exp_Rev Access'!$F$7:$FS$310,138,FALSE)),"",VLOOKUP($B413,'[2]1516 Exp_Rev Access'!$F$7:$FS$310,138,FALSE))</f>
        <v>83931.75</v>
      </c>
      <c r="FD413" s="90">
        <f>IF(ISNA(VLOOKUP($B413,'[2]1516 Exp_Rev Access'!$F$7:$FS$310,139,FALSE)),"",VLOOKUP($B413,'[2]1516 Exp_Rev Access'!$F$7:$FS$310,139,FALSE))</f>
        <v>0</v>
      </c>
      <c r="FE413" s="90">
        <f>IF(ISNA(VLOOKUP($B413,'[2]1516 Exp_Rev Access'!$F$7:$FS$310,140,FALSE)),"",VLOOKUP($B413,'[2]1516 Exp_Rev Access'!$F$7:$FS$310,140,FALSE))</f>
        <v>0</v>
      </c>
      <c r="FF413" s="90">
        <f>IF(ISNA(VLOOKUP($B413,'[2]1516 Exp_Rev Access'!$F$7:$FS$310,141,FALSE)),"",VLOOKUP($B413,'[2]1516 Exp_Rev Access'!$F$7:$FS$310,141,FALSE))</f>
        <v>0</v>
      </c>
      <c r="FG413" s="90">
        <f>IF(ISNA(VLOOKUP($B413,'[2]1516 Exp_Rev Access'!$F$7:$FS$310,142,FALSE)),"",VLOOKUP($B413,'[2]1516 Exp_Rev Access'!$F$7:$FS$310,142,FALSE))</f>
        <v>0</v>
      </c>
      <c r="FH413" s="90">
        <f>IF(ISNA(VLOOKUP($B413,'[2]1516 Exp_Rev Access'!$F$7:$FS$310,143,FALSE)),"",VLOOKUP($B413,'[2]1516 Exp_Rev Access'!$F$7:$FS$310,143,FALSE))</f>
        <v>0</v>
      </c>
      <c r="FI413" s="90">
        <f>IF(ISNA(VLOOKUP($B413,'[2]1516 Exp_Rev Access'!$F$7:$FS$310,144,FALSE)),"",VLOOKUP($B413,'[2]1516 Exp_Rev Access'!$F$7:$FS$310,144,FALSE))</f>
        <v>0</v>
      </c>
      <c r="FJ413" s="90">
        <f>IF(ISNA(VLOOKUP($B413,'[2]1516 Exp_Rev Access'!$F$7:$FS$310,145,FALSE)),"",VLOOKUP($B413,'[2]1516 Exp_Rev Access'!$F$7:$FS$310,145,FALSE))</f>
        <v>0</v>
      </c>
      <c r="FK413" s="90">
        <f>IF(ISNA(VLOOKUP($B413,'[2]1516 Exp_Rev Access'!$F$7:$FS$310,146,FALSE)),"",VLOOKUP($B413,'[2]1516 Exp_Rev Access'!$F$7:$FS$310,146,FALSE))</f>
        <v>0</v>
      </c>
      <c r="FL413" s="90">
        <f>IF(ISNA(VLOOKUP($B413,'[2]1516 Exp_Rev Access'!$F$7:$FS$310,1147,FALSE)),"",VLOOKUP($B413,'[2]1516 Exp_Rev Access'!$F$7:$FS$310,147,FALSE))</f>
        <v>0</v>
      </c>
      <c r="FM413" s="90">
        <f>IF(ISNA(VLOOKUP($B413,'[2]1516 Exp_Rev Access'!$F$7:$FS$310,148,FALSE)),"",VLOOKUP($B413,'[2]1516 Exp_Rev Access'!$F$7:$FS$310,148,FALSE))</f>
        <v>0</v>
      </c>
      <c r="FN413" s="90">
        <f>IF(ISNA(VLOOKUP($B413,'[2]1516 Exp_Rev Access'!$F$7:$FS$310,149,FALSE)),"",VLOOKUP($B413,'[2]1516 Exp_Rev Access'!$F$7:$FS$310,149,FALSE))</f>
        <v>0</v>
      </c>
      <c r="FO413" s="90">
        <f>IF(ISNA(VLOOKUP($B413,'[2]1516 Exp_Rev Access'!$F$7:$FS$310,150,FALSE)),"",VLOOKUP($B413,'[2]1516 Exp_Rev Access'!$F$7:$FS$310,150,FALSE))</f>
        <v>0</v>
      </c>
      <c r="FP413" s="90">
        <f>IF(ISNA(VLOOKUP($B413,'[2]1516 Exp_Rev Access'!$F$7:$FS$310,151,FALSE)),"",VLOOKUP($B413,'[2]1516 Exp_Rev Access'!$F$7:$FS$310,151,FALSE))</f>
        <v>0</v>
      </c>
      <c r="FQ413" s="90">
        <f>IF(ISNA(VLOOKUP($B413,'[2]1516 Exp_Rev Access'!$F$7:$FS$310,152,FALSE)),"",VLOOKUP($B413,'[2]1516 Exp_Rev Access'!$F$7:$FS$310,152,FALSE))</f>
        <v>0</v>
      </c>
      <c r="FR413" s="90">
        <f>IF(ISNA(VLOOKUP($B413,'[2]1516 Exp_Rev Access'!$F$7:$FS$310,153,FALSE)),"",VLOOKUP($B413,'[2]1516 Exp_Rev Access'!$F$7:$FS$310,153,FALSE))</f>
        <v>245439.84</v>
      </c>
      <c r="FS413" s="53">
        <f t="shared" si="997"/>
        <v>13470638.449999999</v>
      </c>
      <c r="FT413" s="92">
        <f t="shared" si="998"/>
        <v>0.16866327913482093</v>
      </c>
      <c r="FU413" s="116">
        <f t="shared" si="999"/>
        <v>1992.4563070751772</v>
      </c>
      <c r="FV413" s="90">
        <f>IF(ISNA(VLOOKUP($B413,'[2]1516 Exp_Rev Access'!$F$7:$FS$310,154,FALSE)),"",VLOOKUP($B413,'[2]1516 Exp_Rev Access'!$F$7:$FS$310,154,FALSE))</f>
        <v>0</v>
      </c>
      <c r="FW413" s="90">
        <f>IF(ISNA(VLOOKUP($B413,'[2]1516 Exp_Rev Access'!$F$7:$FS$310,155,FALSE)),"",VLOOKUP($B413,'[2]1516 Exp_Rev Access'!$F$7:$FS$310,155,FALSE))</f>
        <v>89675.73</v>
      </c>
      <c r="FX413" s="90">
        <f>IF(ISNA(VLOOKUP($B413,'[2]1516 Exp_Rev Access'!$F$7:$FS$310,156,FALSE)),"",VLOOKUP($B413,'[2]1516 Exp_Rev Access'!$F$7:$FS$310,156,FALSE))</f>
        <v>0</v>
      </c>
      <c r="FY413" s="90">
        <f>IF(ISNA(VLOOKUP($B413,'[2]1516 Exp_Rev Access'!$F$7:$FS$310,157,FALSE)),"",VLOOKUP($B413,'[2]1516 Exp_Rev Access'!$F$7:$FS$310,157,FALSE))</f>
        <v>0</v>
      </c>
      <c r="FZ413" s="90">
        <f>IF(ISNA(VLOOKUP($B413,'[2]1516 Exp_Rev Access'!$F$7:$FS$310,158,FALSE)),"",VLOOKUP($B413,'[2]1516 Exp_Rev Access'!$F$7:$FS$310,158,FALSE))</f>
        <v>0</v>
      </c>
      <c r="GA413" s="90">
        <f>IF(ISNA(VLOOKUP($B413,'[2]1516 Exp_Rev Access'!$F$7:$FS$310,159,FALSE)),"",VLOOKUP($B413,'[2]1516 Exp_Rev Access'!$F$7:$FS$310,159,FALSE))</f>
        <v>3916.62</v>
      </c>
      <c r="GB413" s="90">
        <f>IF(ISNA(VLOOKUP($B413,'[2]1516 Exp_Rev Access'!$F$7:$FS$310,160,FALSE)),"",VLOOKUP($B413,'[2]1516 Exp_Rev Access'!$F$7:$FS$310,160,FALSE))</f>
        <v>0</v>
      </c>
      <c r="GC413" s="90">
        <f>IF(ISNA(VLOOKUP($B413,'[2]1516 Exp_Rev Access'!$F$7:$FS$310,161,FALSE)),"",VLOOKUP($B413,'[2]1516 Exp_Rev Access'!$F$7:$FS$310,161,FALSE))</f>
        <v>0</v>
      </c>
      <c r="GD413" s="90">
        <f>IF(ISNA(VLOOKUP($B413,'[2]1516 Exp_Rev Access'!$F$7:$FS$310,162,FALSE)),"",VLOOKUP($B413,'[2]1516 Exp_Rev Access'!$F$7:$FS$310,162,FALSE))</f>
        <v>17808.52</v>
      </c>
      <c r="GE413" s="90">
        <f>IF(ISNA(VLOOKUP($B413,'[2]1516 Exp_Rev Access'!$F$7:$FS$310,163,FALSE)),"",VLOOKUP($B413,'[2]1516 Exp_Rev Access'!$F$7:$FS$310,163,FALSE))</f>
        <v>0</v>
      </c>
      <c r="GF413" s="90">
        <f>IF(ISNA(VLOOKUP($B413,'[2]1516 Exp_Rev Access'!$F$7:$FS$310,164,FALSE)),"",VLOOKUP($B413,'[2]1516 Exp_Rev Access'!$F$7:$FS$310,164,FALSE))</f>
        <v>20499.77</v>
      </c>
      <c r="GG413" s="90">
        <f>IF(ISNA(VLOOKUP($B413,'[2]1516 Exp_Rev Access'!$F$7:$FS$310,165,FALSE)),"",VLOOKUP($B413,'[2]1516 Exp_Rev Access'!$F$7:$FS$310,165,FALSE))</f>
        <v>0</v>
      </c>
      <c r="GH413" s="90">
        <f>IF(ISNA(VLOOKUP($B413,'[2]1516 Exp_Rev Access'!$F$7:$FS$310,166,FALSE)),"",VLOOKUP($B413,'[2]1516 Exp_Rev Access'!$F$7:$FS$310,166,FALSE))</f>
        <v>13107.23</v>
      </c>
      <c r="GI413" s="90">
        <f>IF(ISNA(VLOOKUP($B413,'[2]1516 Exp_Rev Access'!$F$7:$FS$310,167,FALSE)),"",VLOOKUP($B413,'[2]1516 Exp_Rev Access'!$F$7:$FS$310,167,FALSE))</f>
        <v>0</v>
      </c>
      <c r="GJ413" s="90">
        <f>IF(ISNA(VLOOKUP($B413,'[2]1516 Exp_Rev Access'!$F$7:$FS$310,168,FALSE)),"",VLOOKUP($B413,'[2]1516 Exp_Rev Access'!$F$7:$FS$310,168,FALSE))</f>
        <v>39131.86</v>
      </c>
      <c r="GK413" s="90">
        <f>IF(ISNA(VLOOKUP($B413,'[2]1516 Exp_Rev Access'!$F$7:$FS$310,169,FALSE)),"",VLOOKUP($B413,'[2]1516 Exp_Rev Access'!$F$7:$FS$310,169,FALSE))</f>
        <v>25494.79</v>
      </c>
      <c r="GL413" s="90">
        <f>IF(ISNA(VLOOKUP($B413,'[2]1516 Exp_Rev Access'!$F$7:$FS$310,170,FALSE)),"",VLOOKUP($B413,'[2]1516 Exp_Rev Access'!$F$7:$FS$310,170,FALSE))</f>
        <v>881.36</v>
      </c>
      <c r="GM413" s="90">
        <f>IF(ISNA(VLOOKUP($B413,'[2]1516 Exp_Rev Access'!$F$7:$FT$310,171,FALSE)),"",VLOOKUP($B413,'[2]1516 Exp_Rev Access'!$F$7:$FT$310,171,FALSE))</f>
        <v>0</v>
      </c>
      <c r="GN413" s="90">
        <f>IF(ISNA(VLOOKUP($B413,'[2]1516 Exp_Rev Access'!$F$7:$FU$310,172,FALSE)),"",VLOOKUP($B413,'[2]1516 Exp_Rev Access'!$F$7:$FU$310,172,FALSE))</f>
        <v>0</v>
      </c>
      <c r="GO413" s="90">
        <f>IF(ISNA(VLOOKUP($B413,'[2]1516 Exp_Rev Access'!$F$7:$FV$310,173,FALSE)),"",VLOOKUP($B413,'[2]1516 Exp_Rev Access'!$F$7:$FV$310,173,FALSE))</f>
        <v>0</v>
      </c>
      <c r="GP413" s="90">
        <f>IF(ISNA(VLOOKUP($B413,'[2]1516 Exp_Rev Access'!$F$7:$GA$310,174,FALSE)),"",VLOOKUP($B413,'[2]1516 Exp_Rev Access'!$F$7:$GA$310,174,FALSE))</f>
        <v>0</v>
      </c>
      <c r="GQ413" s="90">
        <f>IF(ISNA(VLOOKUP($B413,'[2]1516 Exp_Rev Access'!$F$7:$GA$310,175,FALSE)),"",VLOOKUP($B413,'[2]1516 Exp_Rev Access'!$F$7:$GA$310,175,FALSE))</f>
        <v>0</v>
      </c>
      <c r="GR413" s="90">
        <f>IF(ISNA(VLOOKUP($B413,'[2]1516 Exp_Rev Access'!$F$7:$GA$310,176,FALSE)),"",VLOOKUP($B413,'[2]1516 Exp_Rev Access'!$F$7:$GA$310,176,FALSE))</f>
        <v>0</v>
      </c>
      <c r="GS413" s="90">
        <f>IF(ISNA(VLOOKUP($B413,'[2]1516 Exp_Rev Access'!$F$7:$GA$310,177,FALSE)),"",VLOOKUP($B413,'[2]1516 Exp_Rev Access'!$F$7:$GA$310,177,FALSE))</f>
        <v>0</v>
      </c>
      <c r="GT413" s="90">
        <f>IF(ISNA(VLOOKUP($B413,'[2]1516 Exp_Rev Access'!$F$7:$GA$310,178,FALSE)),"",VLOOKUP($B413,'[2]1516 Exp_Rev Access'!$F$7:$GA$310,178,FALSE))</f>
        <v>0</v>
      </c>
      <c r="GU413" s="53">
        <f t="shared" si="1000"/>
        <v>210515.87999999998</v>
      </c>
      <c r="GV413" s="92">
        <f t="shared" si="1002"/>
        <v>2.6358289373249765E-3</v>
      </c>
      <c r="GW413" s="114">
        <f t="shared" si="1001"/>
        <v>31.137625317638982</v>
      </c>
    </row>
    <row r="414" spans="1:222" x14ac:dyDescent="0.2">
      <c r="B414" s="87" t="s">
        <v>795</v>
      </c>
      <c r="C414" s="87" t="s">
        <v>796</v>
      </c>
      <c r="D414" s="88">
        <f>IF(ISNA(VLOOKUP($B414,'[2]1516 enrollment_Rev_Exp by size'!$A$6:$C$325,3,FALSE)),"",VLOOKUP($B414,'[2]1516 enrollment_Rev_Exp by size'!$A$6:$C$325,3,FALSE))</f>
        <v>4140.7299999999996</v>
      </c>
      <c r="E414" s="89">
        <v>45799300.539999999</v>
      </c>
      <c r="F414" s="67">
        <f t="shared" si="980"/>
        <v>45799300.539999999</v>
      </c>
      <c r="G414" s="67">
        <f t="shared" si="981"/>
        <v>0</v>
      </c>
      <c r="H414" s="90">
        <f>IF(ISNA(VLOOKUP($B414,'[2]1516 Exp_Rev Access'!$F$7:$FS$310,2,FALSE)),"",VLOOKUP($B414,'[2]1516 Exp_Rev Access'!$F$7:$FS$310,2,FALSE))</f>
        <v>1170139.03</v>
      </c>
      <c r="I414" s="90">
        <f>IF(ISNA(VLOOKUP($B414,'[2]1516 Exp_Rev Access'!$F$7:$FS$310,3,FALSE)),"",VLOOKUP($B414,'[2]1516 Exp_Rev Access'!$F$7:$FS$310,3,FALSE))</f>
        <v>49.56</v>
      </c>
      <c r="J414" s="90">
        <f>IF(ISNA(VLOOKUP($B414,'[2]1516 Exp_Rev Access'!$F$7:$FS$310,4,FALSE)),"",VLOOKUP($B414,'[2]1516 Exp_Rev Access'!$F$7:$FS$310,4,FALSE))</f>
        <v>111.61</v>
      </c>
      <c r="K414" s="90">
        <f>IF(ISNA(VLOOKUP($B414,'[2]1516 Exp_Rev Access'!$F$7:$FS$310,5,FALSE)),"-",VLOOKUP($B414,'[2]1516 Exp_Rev Access'!$F$7:$FS$310,5,FALSE))</f>
        <v>0</v>
      </c>
      <c r="L414" s="90">
        <f>IF(ISNA(VLOOKUP($B414,'[2]1516 Exp_Rev Access'!$F$7:$FS$310,6,FALSE)),"",VLOOKUP($B414,'[2]1516 Exp_Rev Access'!$F$7:$FS$310,6,FALSE))</f>
        <v>0</v>
      </c>
      <c r="M414" s="90">
        <f>IF(ISNA(VLOOKUP($B414,'[2]1516 Exp_Rev Access'!$F$7:$FS$310,7,FALSE)),"",VLOOKUP($B414,'[2]1516 Exp_Rev Access'!$F$7:$FS$310,7,FALSE))</f>
        <v>0</v>
      </c>
      <c r="N414" s="53">
        <f t="shared" si="982"/>
        <v>1170300.2000000002</v>
      </c>
      <c r="O414" s="91">
        <f t="shared" si="983"/>
        <v>2.5552796357182099E-2</v>
      </c>
      <c r="P414" s="53">
        <f t="shared" si="984"/>
        <v>282.6313717629501</v>
      </c>
      <c r="Q414" s="90">
        <f>IF(ISNA(VLOOKUP($B414,'[2]1516 Exp_Rev Access'!$F$7:$FS$310,8,FALSE)),"",VLOOKUP($B414,'[2]1516 Exp_Rev Access'!$F$7:$FS$310,8,FALSE))</f>
        <v>645</v>
      </c>
      <c r="R414" s="90">
        <f>IF(ISNA(VLOOKUP($B414,'[2]1516 Exp_Rev Access'!$F$7:$FS$310,9,FALSE)),"",VLOOKUP($B414,'[2]1516 Exp_Rev Access'!$F$7:$FS$310,9,FALSE))</f>
        <v>0</v>
      </c>
      <c r="S414" s="90">
        <f>IF(ISNA(VLOOKUP($B414,'[2]1516 Exp_Rev Access'!$F$7:$FS$310,10,FALSE)),"",VLOOKUP($B414,'[2]1516 Exp_Rev Access'!$F$7:$FS$310,10,FALSE))</f>
        <v>0</v>
      </c>
      <c r="T414" s="90">
        <f>IF(ISNA(VLOOKUP($B414,'[2]1516 Exp_Rev Access'!$F$7:$FS$310,11,FALSE)),"",VLOOKUP($B414,'[2]1516 Exp_Rev Access'!$F$7:$FS$310,11,FALSE))</f>
        <v>0</v>
      </c>
      <c r="U414" s="90">
        <f>IF(ISNA(VLOOKUP($B414,'[2]1516 Exp_Rev Access'!$F$7:$FS$310,12,FALSE)),"",VLOOKUP($B414,'[2]1516 Exp_Rev Access'!$F$7:$FS$310,12,FALSE))</f>
        <v>30800</v>
      </c>
      <c r="V414" s="90">
        <f>IF(ISNA(VLOOKUP($B414,'[2]1516 Exp_Rev Access'!$F$7:$FS$310,13,FALSE)),"",VLOOKUP($B414,'[2]1516 Exp_Rev Access'!$F$7:$FS$310,13,FALSE))</f>
        <v>0</v>
      </c>
      <c r="W414" s="90">
        <f>IF(ISNA(VLOOKUP($B414,'[2]1516 Exp_Rev Access'!$F$7:$FS$310,14,FALSE)),"",VLOOKUP($B414,'[2]1516 Exp_Rev Access'!$F$7:$FS$310,14,FALSE))</f>
        <v>0</v>
      </c>
      <c r="X414" s="90">
        <f>IF(ISNA(VLOOKUP($B414,'[2]1516 Exp_Rev Access'!$F$7:$FS$310,15,FALSE)),"",VLOOKUP($B414,'[2]1516 Exp_Rev Access'!$F$7:$FS$310,15,FALSE))</f>
        <v>0</v>
      </c>
      <c r="Y414" s="90">
        <f>IF(ISNA(VLOOKUP($B414,'[2]1516 Exp_Rev Access'!$F$7:$FS$310,16,FALSE)),"",VLOOKUP($B414,'[2]1516 Exp_Rev Access'!$F$7:$FS$310,16,FALSE))</f>
        <v>34668.06</v>
      </c>
      <c r="Z414" s="90">
        <f>IF(ISNA(VLOOKUP($B414,'[2]1516 Exp_Rev Access'!$F$7:$FS$310,17,FALSE)),"",VLOOKUP($B414,'[2]1516 Exp_Rev Access'!$F$7:$FS$310,17,FALSE))</f>
        <v>0</v>
      </c>
      <c r="AA414" s="90">
        <f>IF(ISNA(VLOOKUP($B414,'[2]1516 Exp_Rev Access'!$F$7:$FS$310,18,FALSE)),"",VLOOKUP($B414,'[2]1516 Exp_Rev Access'!$F$7:$FS$310,18,FALSE))</f>
        <v>0</v>
      </c>
      <c r="AB414" s="90">
        <f>IF(ISNA(VLOOKUP($B414,'[2]1516 Exp_Rev Access'!$F$7:$FS$310,19,FALSE)),"",VLOOKUP($B414,'[2]1516 Exp_Rev Access'!$F$7:$FS$310,19,FALSE))</f>
        <v>0</v>
      </c>
      <c r="AC414" s="90">
        <f>IF(ISNA(VLOOKUP($B414,'[2]1516 Exp_Rev Access'!$F$7:$FS$310,20,FALSE)),"",VLOOKUP($B414,'[2]1516 Exp_Rev Access'!$F$7:$FS$310,20,FALSE))</f>
        <v>9454.2999999999993</v>
      </c>
      <c r="AD414" s="90">
        <f>IF(ISNA(VLOOKUP($B414,'[2]1516 Exp_Rev Access'!$F$7:$FS$310,21,FALSE)),"",VLOOKUP($B414,'[2]1516 Exp_Rev Access'!$F$7:$FS$310,21,FALSE))</f>
        <v>30256.45</v>
      </c>
      <c r="AE414" s="90">
        <f>IF(ISNA(VLOOKUP($B414,'[2]1516 Exp_Rev Access'!$F$7:$FS$310,22,FALSE)),"",VLOOKUP($B414,'[2]1516 Exp_Rev Access'!$F$7:$FS$310,22,FALSE))</f>
        <v>44907.75</v>
      </c>
      <c r="AF414" s="90">
        <f>IF(ISNA(VLOOKUP($B414,'[2]1516 Exp_Rev Access'!$F$7:$FS$310,23,FALSE)),"",VLOOKUP($B414,'[2]1516 Exp_Rev Access'!$F$7:$FS$310,23,FALSE))</f>
        <v>0</v>
      </c>
      <c r="AG414" s="90">
        <f>IF(ISNA(VLOOKUP($B414,'[2]1516 Exp_Rev Access'!$F$7:$FS$310,24,FALSE)),"",VLOOKUP($B414,'[2]1516 Exp_Rev Access'!$F$7:$FS$310,24,FALSE))</f>
        <v>34806.94</v>
      </c>
      <c r="AH414" s="90">
        <f>IF(ISNA(VLOOKUP($B414,'[2]1516 Exp_Rev Access'!$F$7:$FS$310,25,FALSE)),"",VLOOKUP($B414,'[2]1516 Exp_Rev Access'!$F$7:$FS$310,25,FALSE))</f>
        <v>4173.6499999999996</v>
      </c>
      <c r="AI414" s="90">
        <f>IF(ISNA(VLOOKUP($B414,'[2]1516 Exp_Rev Access'!$F$7:$FS$310,26,FALSE)),"",VLOOKUP($B414,'[2]1516 Exp_Rev Access'!$F$7:$FS$310,26,FALSE))</f>
        <v>4274.16</v>
      </c>
      <c r="AJ414" s="90">
        <f>IF(ISNA(VLOOKUP($B414,'[2]1516 Exp_Rev Access'!$F$7:$FS$310,27,FALSE)),"",VLOOKUP($B414,'[2]1516 Exp_Rev Access'!$F$7:$FS$310,27,FALSE))</f>
        <v>216874.9</v>
      </c>
      <c r="AK414" s="90">
        <f>IF(ISNA(VLOOKUP($B414,'[2]1516 Exp_Rev Access'!$F$7:$FS$310,28,FALSE)),"",VLOOKUP($B414,'[2]1516 Exp_Rev Access'!$F$7:$FS$310,28,FALSE))</f>
        <v>96508.5</v>
      </c>
      <c r="AL414" s="90">
        <f>IF(ISNA(VLOOKUP($B414,'[2]1516 Exp_Rev Access'!$F$7:$FS$310,29,FALSE)),"",VLOOKUP($B414,'[2]1516 Exp_Rev Access'!$F$7:$FS$310,29,FALSE))</f>
        <v>0</v>
      </c>
      <c r="AM414" s="53">
        <f t="shared" si="985"/>
        <v>507369.70999999996</v>
      </c>
      <c r="AN414" s="92">
        <f t="shared" si="986"/>
        <v>1.1078110451858879E-2</v>
      </c>
      <c r="AO414" s="68">
        <f t="shared" si="987"/>
        <v>122.53146425871768</v>
      </c>
      <c r="AP414" s="90">
        <f>IF(ISNA(VLOOKUP($B414,'[2]1516 Exp_Rev Access'!$F$7:$FS$310,30,FALSE)),"",VLOOKUP($B414,'[2]1516 Exp_Rev Access'!$F$7:$FS$310,30,FALSE))</f>
        <v>24002690.460000001</v>
      </c>
      <c r="AQ414" s="90">
        <f>IF(ISNA(VLOOKUP($B414,'[2]1516 Exp_Rev Access'!$F$7:$FS$310,31,FALSE)),"",VLOOKUP($B414,'[2]1516 Exp_Rev Access'!$F$7:$FS$310,31,FALSE))</f>
        <v>644821.76000000001</v>
      </c>
      <c r="AR414" s="90">
        <f>IF(ISNA(VLOOKUP($B414,'[2]1516 Exp_Rev Access'!$F$7:$FS$310,32,FALSE)),"",VLOOKUP($B414,'[2]1516 Exp_Rev Access'!$F$7:$FS$310,32,FALSE))</f>
        <v>5367361.88</v>
      </c>
      <c r="AS414" s="90">
        <f>IF(ISNA(VLOOKUP($B414,'[2]1516 Exp_Rev Access'!$F$7:$FS$310,33,FALSE)),"",VLOOKUP($B414,'[2]1516 Exp_Rev Access'!$F$7:$FS$310,33,FALSE))</f>
        <v>0</v>
      </c>
      <c r="AT414" s="90">
        <f>IF(ISNA(VLOOKUP($B414,'[2]1516 Exp_Rev Access'!$F$7:$FS$310,34,FALSE)),"",VLOOKUP($B414,'[2]1516 Exp_Rev Access'!$F$7:$FS$310,34,FALSE))</f>
        <v>0</v>
      </c>
      <c r="AU414" s="53">
        <f t="shared" si="988"/>
        <v>30014874.100000001</v>
      </c>
      <c r="AV414" s="93">
        <f t="shared" si="989"/>
        <v>0.65535660471027801</v>
      </c>
      <c r="AW414" s="53">
        <f t="shared" si="990"/>
        <v>7248.691438466165</v>
      </c>
      <c r="AX414" s="90">
        <f>IF(ISNA(VLOOKUP($B414,'[2]1516 Exp_Rev Access'!$F$7:$FS$310,35,FALSE)),"",VLOOKUP($B414,'[2]1516 Exp_Rev Access'!$F$7:$FS$310,35,FALSE))</f>
        <v>0</v>
      </c>
      <c r="AY414" s="90">
        <f>IF(ISNA(VLOOKUP($B414,'[2]1516 Exp_Rev Access'!$F$7:$FS$310,36,FALSE)),"",VLOOKUP($B414,'[2]1516 Exp_Rev Access'!$F$7:$FS$310,36,FALSE))</f>
        <v>2858146.03</v>
      </c>
      <c r="AZ414" s="90">
        <f>IF(ISNA(VLOOKUP($B414,'[2]1516 Exp_Rev Access'!$F$7:$FS$310,37,FALSE)),"",VLOOKUP($B414,'[2]1516 Exp_Rev Access'!$F$7:$FS$310,37,FALSE))</f>
        <v>219513.13</v>
      </c>
      <c r="BA414" s="90">
        <f>IF(ISNA(VLOOKUP($B414,'[2]1516 Exp_Rev Access'!$F$7:$FS$310,38,FALSE)),"",VLOOKUP($B414,'[2]1516 Exp_Rev Access'!$F$7:$FS$310,38,FALSE))</f>
        <v>0</v>
      </c>
      <c r="BB414" s="90">
        <f>IF(ISNA(VLOOKUP($B414,'[2]1516 Exp_Rev Access'!$F$7:$FS$310,39,FALSE)),"",VLOOKUP($B414,'[2]1516 Exp_Rev Access'!$F$7:$FS$310,39,FALSE))</f>
        <v>0</v>
      </c>
      <c r="BC414" s="90">
        <f>IF(ISNA(VLOOKUP($B414,'[2]1516 Exp_Rev Access'!$F$7:$FS$310,40,FALSE)),"",VLOOKUP($B414,'[2]1516 Exp_Rev Access'!$F$7:$FS$310,40,FALSE))</f>
        <v>1685757.17</v>
      </c>
      <c r="BD414" s="90">
        <f>IF(ISNA(VLOOKUP($B414,'[2]1516 Exp_Rev Access'!$F$7:$FS$310,41,FALSE)),"",VLOOKUP($B414,'[2]1516 Exp_Rev Access'!$F$7:$FS$310,41,FALSE))</f>
        <v>0</v>
      </c>
      <c r="BE414" s="90">
        <f>IF(ISNA(VLOOKUP($B414,'[2]1516 Exp_Rev Access'!$F$7:$FS$310,42,FALSE)),"",VLOOKUP($B414,'[2]1516 Exp_Rev Access'!$F$7:$FS$310,42,FALSE))</f>
        <v>338314.72</v>
      </c>
      <c r="BF414" s="90">
        <f>IF(ISNA(VLOOKUP($B414,'[2]1516 Exp_Rev Access'!$F$7:$FS$310,43,FALSE)),"",VLOOKUP($B414,'[2]1516 Exp_Rev Access'!$F$7:$FS$310,43,FALSE))</f>
        <v>0</v>
      </c>
      <c r="BG414" s="90">
        <f>IF(ISNA(VLOOKUP($B414,'[2]1516 Exp_Rev Access'!$F$7:$FS$310,44,FALSE)),"",VLOOKUP($B414,'[2]1516 Exp_Rev Access'!$F$7:$FS$310,44,FALSE))</f>
        <v>1064045.76</v>
      </c>
      <c r="BH414" s="90">
        <f>IF(ISNA(VLOOKUP($B414,'[2]1516 Exp_Rev Access'!$F$7:$FS$310,45,FALSE)),"",VLOOKUP($B414,'[2]1516 Exp_Rev Access'!$F$7:$FS$310,45,FALSE))</f>
        <v>37457.440000000002</v>
      </c>
      <c r="BI414" s="90">
        <f>IF(ISNA(VLOOKUP($B414,'[2]1516 Exp_Rev Access'!$F$7:$FS$310,46,FALSE)),"",VLOOKUP($B414,'[2]1516 Exp_Rev Access'!$F$7:$FS$310,46,FALSE))</f>
        <v>0</v>
      </c>
      <c r="BJ414" s="90">
        <f>IF(ISNA(VLOOKUP($B414,'[2]1516 Exp_Rev Access'!$F$7:$FS$310,47,FALSE)),"",VLOOKUP($B414,'[2]1516 Exp_Rev Access'!$F$7:$FS$310,47,FALSE))</f>
        <v>113898.89</v>
      </c>
      <c r="BK414" s="90">
        <f>IF(ISNA(VLOOKUP($B414,'[2]1516 Exp_Rev Access'!$F$7:$FS$310,48,FALSE)),"",VLOOKUP($B414,'[2]1516 Exp_Rev Access'!$F$7:$FS$310,48,FALSE))</f>
        <v>824665.15</v>
      </c>
      <c r="BL414" s="90">
        <f>IF(ISNA(VLOOKUP($B414,'[2]1516 Exp_Rev Access'!$F$7:$FS$310,49,FALSE)),"",VLOOKUP($B414,'[2]1516 Exp_Rev Access'!$F$7:$FS$310,49,FALSE))</f>
        <v>0</v>
      </c>
      <c r="BM414" s="90">
        <f>IF(ISNA(VLOOKUP($B414,'[2]1516 Exp_Rev Access'!$F$7:$FS$310,50,FALSE)),"",VLOOKUP($B414,'[2]1516 Exp_Rev Access'!$F$7:$FS$310,50,FALSE))</f>
        <v>0</v>
      </c>
      <c r="BN414" s="90">
        <f>IF(ISNA(VLOOKUP($B414,'[2]1516 Exp_Rev Access'!$F$7:$FS$310,51,FALSE)),"",VLOOKUP($B414,'[2]1516 Exp_Rev Access'!$F$7:$FS$310,51,FALSE))</f>
        <v>0</v>
      </c>
      <c r="BO414" s="90">
        <f>IF(ISNA(VLOOKUP($B414,'[2]1516 Exp_Rev Access'!$F$7:$FS$310,52,FALSE)),"",VLOOKUP($B414,'[2]1516 Exp_Rev Access'!$F$7:$FS$310,52,FALSE))</f>
        <v>0</v>
      </c>
      <c r="BP414" s="90">
        <f>IF(ISNA(VLOOKUP($B414,'[2]1516 Exp_Rev Access'!$F$7:$FS$310,53,FALSE)),"",VLOOKUP($B414,'[2]1516 Exp_Rev Access'!$F$7:$FS$310,53,FALSE))</f>
        <v>0</v>
      </c>
      <c r="BQ414" s="90">
        <f>IF(ISNA(VLOOKUP($B414,'[2]1516 Exp_Rev Access'!$F$7:$FS$310,54,FALSE)),"",VLOOKUP($B414,'[2]1516 Exp_Rev Access'!$F$7:$FS$310,54,FALSE))</f>
        <v>78447.259999999995</v>
      </c>
      <c r="BR414" s="90">
        <f>IF(ISNA(VLOOKUP($B414,'[2]1516 Exp_Rev Access'!$F$7:$FS$310,55,FALSE)),"",VLOOKUP($B414,'[2]1516 Exp_Rev Access'!$F$7:$FS$310,55,FALSE))</f>
        <v>0</v>
      </c>
      <c r="BS414" s="90">
        <f>IF(ISNA(VLOOKUP($B414,'[2]1516 Exp_Rev Access'!$F$7:$FS$310,56,FALSE)),"",VLOOKUP($B414,'[2]1516 Exp_Rev Access'!$F$7:$FS$310,56,FALSE))</f>
        <v>0</v>
      </c>
      <c r="BT414" s="90">
        <f>IF(ISNA(VLOOKUP($B414,'[2]1516 Exp_Rev Access'!$F$7:$FS$310,57,FALSE)),"",VLOOKUP($B414,'[2]1516 Exp_Rev Access'!$F$7:$FS$310,57,FALSE))</f>
        <v>0</v>
      </c>
      <c r="BU414" s="90">
        <f>IF(ISNA(VLOOKUP($B414,'[2]1516 Exp_Rev Access'!$F$7:$FS$310,58,FALSE)),"",VLOOKUP($B414,'[2]1516 Exp_Rev Access'!$F$7:$FS$310,58,FALSE))</f>
        <v>0</v>
      </c>
      <c r="BV414" s="53">
        <f t="shared" si="991"/>
        <v>7220245.5499999998</v>
      </c>
      <c r="BW414" s="92">
        <f t="shared" si="992"/>
        <v>0.1576496903854244</v>
      </c>
      <c r="BX414" s="68">
        <f t="shared" si="993"/>
        <v>1743.7131979143776</v>
      </c>
      <c r="BY414" s="90">
        <f>IF(ISNA(VLOOKUP($B414,'[2]1516 Exp_Rev Access'!$F$7:$FS$310,59,FALSE)),"",VLOOKUP($B414,'[2]1516 Exp_Rev Access'!$F$7:$FS$310,59,FALSE))</f>
        <v>0</v>
      </c>
      <c r="BZ414" s="90">
        <f>IF(ISNA(VLOOKUP($B414,'[2]1516 Exp_Rev Access'!$F$7:$FS$310,60,FALSE)),"",VLOOKUP($B414,'[2]1516 Exp_Rev Access'!$F$7:$FS$310,60,FALSE))</f>
        <v>0</v>
      </c>
      <c r="CA414" s="90">
        <f>IF(ISNA(VLOOKUP($B414,'[2]1516 Exp_Rev Access'!$F$7:$FS$310,61,FALSE)),"",VLOOKUP($B414,'[2]1516 Exp_Rev Access'!$F$7:$FS$310,61,FALSE))</f>
        <v>61058.239999999998</v>
      </c>
      <c r="CB414" s="90">
        <f>IF(ISNA(VLOOKUP($B414,'[2]1516 Exp_Rev Access'!$F$7:$FS$310,62,FALSE)),"",VLOOKUP($B414,'[2]1516 Exp_Rev Access'!$F$7:$FS$310,62,FALSE))</f>
        <v>0</v>
      </c>
      <c r="CC414" s="90">
        <f>IF(ISNA(VLOOKUP($B414,'[2]1516 Exp_Rev Access'!$F$7:$FS$310,63,FALSE)),"",VLOOKUP($B414,'[2]1516 Exp_Rev Access'!$F$7:$FS$310,63,FALSE))</f>
        <v>41577.550000000003</v>
      </c>
      <c r="CD414" s="90">
        <f>IF(ISNA(VLOOKUP($B414,'[2]1516 Exp_Rev Access'!$F$7:$FS$310,64,FALSE)),"",VLOOKUP($B414,'[2]1516 Exp_Rev Access'!$F$7:$FS$310,64,FALSE))</f>
        <v>0</v>
      </c>
      <c r="CE414" s="53">
        <f t="shared" si="994"/>
        <v>102635.79000000001</v>
      </c>
      <c r="CF414" s="92">
        <f t="shared" si="995"/>
        <v>2.2409903380589927E-3</v>
      </c>
      <c r="CG414" s="94">
        <f t="shared" si="996"/>
        <v>24.786882989231373</v>
      </c>
      <c r="CH414" s="90">
        <f>IF(ISNA(VLOOKUP($B414,'[2]1516 Exp_Rev Access'!$F$7:$FS$310,65,FALSE)),"",VLOOKUP($B414,'[2]1516 Exp_Rev Access'!$F$7:$FS$310,65,FALSE))</f>
        <v>0</v>
      </c>
      <c r="CI414" s="90">
        <f>IF(ISNA(VLOOKUP($B414,'[2]1516 Exp_Rev Access'!$F$7:$FS$310,66,FALSE)),"",VLOOKUP($B414,'[2]1516 Exp_Rev Access'!$F$7:$FS$310,66,FALSE))</f>
        <v>0</v>
      </c>
      <c r="CJ414" s="90">
        <f>IF(ISNA(VLOOKUP($B414,'[2]1516 Exp_Rev Access'!$F$7:$FS$310,67,FALSE)),"",VLOOKUP($B414,'[2]1516 Exp_Rev Access'!$F$7:$FS$310,67,FALSE))</f>
        <v>0</v>
      </c>
      <c r="CK414" s="90">
        <f>IF(ISNA(VLOOKUP($B414,'[2]1516 Exp_Rev Access'!$F$7:$FS$310,68,FALSE)),"",VLOOKUP($B414,'[2]1516 Exp_Rev Access'!$F$7:$FS$310,68,FALSE))</f>
        <v>0</v>
      </c>
      <c r="CL414" s="90">
        <f>IF(ISNA(VLOOKUP($B414,'[2]1516 Exp_Rev Access'!$F$7:$FS$310,69,FALSE)),"",VLOOKUP($B414,'[2]1516 Exp_Rev Access'!$F$7:$FS$310,69,FALSE))</f>
        <v>0</v>
      </c>
      <c r="CM414" s="90">
        <f>IF(ISNA(VLOOKUP($B414,'[2]1516 Exp_Rev Access'!$F$7:$FS$310,70,FALSE)),"",VLOOKUP($B414,'[2]1516 Exp_Rev Access'!$F$7:$FS$310,70,FALSE))</f>
        <v>0</v>
      </c>
      <c r="CN414" s="90">
        <f>IF(ISNA(VLOOKUP($B414,'[2]1516 Exp_Rev Access'!$F$7:$FS$310,71,FALSE)),"",VLOOKUP($B414,'[2]1516 Exp_Rev Access'!$F$7:$FS$310,71,FALSE))</f>
        <v>0</v>
      </c>
      <c r="CO414" s="90">
        <f>IF(ISNA(VLOOKUP($B414,'[2]1516 Exp_Rev Access'!$F$7:$FS$310,73,FALSE)),"",VLOOKUP($B414,'[2]1516 Exp_Rev Access'!$F$7:$FS$310,73,FALSE))</f>
        <v>0</v>
      </c>
      <c r="CP414" s="90">
        <f>IF(ISNA(VLOOKUP($B414,'[2]1516 Exp_Rev Access'!$F$7:$FS$310,73,FALSE)),"",VLOOKUP($B414,'[2]1516 Exp_Rev Access'!$F$7:$FS$310,73,FALSE))</f>
        <v>0</v>
      </c>
      <c r="CQ414" s="90">
        <f>IF(ISNA(VLOOKUP($B414,'[2]1516 Exp_Rev Access'!$F$7:$FS$310,74,FALSE)),"",VLOOKUP($B414,'[2]1516 Exp_Rev Access'!$F$7:$FS$310,74,FALSE))</f>
        <v>719452.15</v>
      </c>
      <c r="CR414" s="90">
        <f>IF(ISNA(VLOOKUP($B414,'[2]1516 Exp_Rev Access'!$F$7:$FS$310,75,FALSE)),"",VLOOKUP($B414,'[2]1516 Exp_Rev Access'!$F$7:$FS$310,75,FALSE))</f>
        <v>0</v>
      </c>
      <c r="CS414" s="90">
        <f>IF(ISNA(VLOOKUP($B414,'[2]1516 Exp_Rev Access'!$F$7:$FS$310,76,FALSE)),"",VLOOKUP($B414,'[2]1516 Exp_Rev Access'!$F$7:$FS$310,76,FALSE))</f>
        <v>30996.06</v>
      </c>
      <c r="CT414" s="90">
        <f>IF(ISNA(VLOOKUP($B414,'[2]1516 Exp_Rev Access'!$F$7:$FS$310,77,FALSE)),"",VLOOKUP($B414,'[2]1516 Exp_Rev Access'!$F$7:$FS$310,77,FALSE))</f>
        <v>0</v>
      </c>
      <c r="CU414" s="90">
        <f>IF(ISNA(VLOOKUP($B414,'[2]1516 Exp_Rev Access'!$F$7:$FS$310,78,FALSE)),"",VLOOKUP($B414,'[2]1516 Exp_Rev Access'!$F$7:$FS$310,78,FALSE))</f>
        <v>1773780.05</v>
      </c>
      <c r="CV414" s="90">
        <f>IF(ISNA(VLOOKUP($B414,'[2]1516 Exp_Rev Access'!$F$7:$FS$310,79,FALSE)),"",VLOOKUP($B414,'[2]1516 Exp_Rev Access'!$F$7:$FS$310,79,FALSE))</f>
        <v>276651.71000000002</v>
      </c>
      <c r="CW414" s="90">
        <f>IF(ISNA(VLOOKUP($B414,'[2]1516 Exp_Rev Access'!$F$7:$FS$310,80,FALSE)),"",VLOOKUP($B414,'[2]1516 Exp_Rev Access'!$F$7:$FS$310,80,FALSE))</f>
        <v>447629.94</v>
      </c>
      <c r="CX414" s="90">
        <f>IF(ISNA(VLOOKUP($B414,'[2]1516 Exp_Rev Access'!$F$7:$FS$310,81,FALSE)),"",VLOOKUP($B414,'[2]1516 Exp_Rev Access'!$F$7:$FS$310,81,FALSE))</f>
        <v>0</v>
      </c>
      <c r="CY414" s="90">
        <f>IF(ISNA(VLOOKUP($B414,'[2]1516 Exp_Rev Access'!$F$7:$FS$310,82,FALSE)),"",VLOOKUP($B414,'[2]1516 Exp_Rev Access'!$F$7:$FS$310,82,FALSE))</f>
        <v>0</v>
      </c>
      <c r="CZ414" s="90">
        <f>IF(ISNA(VLOOKUP($B414,'[2]1516 Exp_Rev Access'!$F$7:$FS$310,83,FALSE)),"",VLOOKUP($B414,'[2]1516 Exp_Rev Access'!$F$7:$FS$310,83,FALSE))</f>
        <v>0</v>
      </c>
      <c r="DA414" s="90">
        <f>IF(ISNA(VLOOKUP($B414,'[2]1516 Exp_Rev Access'!$F$7:$FS$310,84,FALSE)),"",VLOOKUP($B414,'[2]1516 Exp_Rev Access'!$F$7:$FS$310,84,FALSE))</f>
        <v>0</v>
      </c>
      <c r="DB414" s="90">
        <f>IF(ISNA(VLOOKUP($B414,'[2]1516 Exp_Rev Access'!$F$7:$FS$310,85,FALSE)),"",VLOOKUP($B414,'[2]1516 Exp_Rev Access'!$F$7:$FS$310,85,FALSE))</f>
        <v>176953.9</v>
      </c>
      <c r="DC414" s="90">
        <f>IF(ISNA(VLOOKUP($B414,'[2]1516 Exp_Rev Access'!$F$7:$FS$310,86,FALSE)),"",VLOOKUP($B414,'[2]1516 Exp_Rev Access'!$F$7:$FS$310,86,FALSE))</f>
        <v>0</v>
      </c>
      <c r="DD414" s="90">
        <f>IF(ISNA(VLOOKUP($B414,'[2]1516 Exp_Rev Access'!$F$7:$FS$310,87,FALSE)),"",VLOOKUP($B414,'[2]1516 Exp_Rev Access'!$F$7:$FS$310,87,FALSE))</f>
        <v>0</v>
      </c>
      <c r="DE414" s="90">
        <f>IF(ISNA(VLOOKUP($B414,'[2]1516 Exp_Rev Access'!$F$7:$FS$310,88,FALSE)),"",VLOOKUP($B414,'[2]1516 Exp_Rev Access'!$F$7:$FS$310,88,FALSE))</f>
        <v>0</v>
      </c>
      <c r="DF414" s="90">
        <f>IF(ISNA(VLOOKUP($B414,'[2]1516 Exp_Rev Access'!$F$7:$FS$310,89,FALSE)),"",VLOOKUP($B414,'[2]1516 Exp_Rev Access'!$F$7:$FS$310,89,FALSE))</f>
        <v>0</v>
      </c>
      <c r="DG414" s="90">
        <f>IF(ISNA(VLOOKUP($B414,'[2]1516 Exp_Rev Access'!$F$7:$FS$310,90,FALSE)),"",VLOOKUP($B414,'[2]1516 Exp_Rev Access'!$F$7:$FS$310,90,FALSE))</f>
        <v>0</v>
      </c>
      <c r="DH414" s="90">
        <f>IF(ISNA(VLOOKUP($B414,'[2]1516 Exp_Rev Access'!$F$7:$FS$310,91,FALSE)),"",VLOOKUP($B414,'[2]1516 Exp_Rev Access'!$F$7:$FS$310,91,FALSE))</f>
        <v>0</v>
      </c>
      <c r="DI414" s="90">
        <f>IF(ISNA(VLOOKUP($B414,'[2]1516 Exp_Rev Access'!$F$7:$FS$310,92,FALSE)),"",VLOOKUP($B414,'[2]1516 Exp_Rev Access'!$F$7:$FS$310,92,FALSE))</f>
        <v>2287207.7400000002</v>
      </c>
      <c r="DJ414" s="90">
        <f>IF(ISNA(VLOOKUP($B414,'[2]1516 Exp_Rev Access'!$F$7:$FS$310,93,FALSE)),"",VLOOKUP($B414,'[2]1516 Exp_Rev Access'!$F$7:$FS$310,93,FALSE))</f>
        <v>0</v>
      </c>
      <c r="DK414" s="90">
        <f>IF(ISNA(VLOOKUP($B414,'[2]1516 Exp_Rev Access'!$F$7:$FS$310,94,FALSE)),"",VLOOKUP($B414,'[2]1516 Exp_Rev Access'!$F$7:$FS$310,94,FALSE))</f>
        <v>1347.24</v>
      </c>
      <c r="DL414" s="90">
        <f>IF(ISNA(VLOOKUP($B414,'[2]1516 Exp_Rev Access'!$F$7:$FS$310,95,FALSE)),"",VLOOKUP($B414,'[2]1516 Exp_Rev Access'!$F$7:$FS$310,95,FALSE))</f>
        <v>0</v>
      </c>
      <c r="DM414" s="90">
        <f>IF(ISNA(VLOOKUP($B414,'[2]1516 Exp_Rev Access'!$F$7:$FS$310,96,FALSE)),"",VLOOKUP($B414,'[2]1516 Exp_Rev Access'!$F$7:$FS$310,96,FALSE))</f>
        <v>0</v>
      </c>
      <c r="DN414" s="90">
        <f>IF(ISNA(VLOOKUP($B414,'[2]1516 Exp_Rev Access'!$F$7:$FS$310,97,FALSE)),"",VLOOKUP($B414,'[2]1516 Exp_Rev Access'!$F$7:$FS$310,97,FALSE))</f>
        <v>0</v>
      </c>
      <c r="DO414" s="90">
        <f>IF(ISNA(VLOOKUP($B414,'[2]1516 Exp_Rev Access'!$F$7:$FS$310,98,FALSE)),"",VLOOKUP($B414,'[2]1516 Exp_Rev Access'!$F$7:$FS$310,98,FALSE))</f>
        <v>0</v>
      </c>
      <c r="DP414" s="90">
        <f>IF(ISNA(VLOOKUP($B414,'[2]1516 Exp_Rev Access'!$F$7:$FS$310,99,FALSE)),"",VLOOKUP($B414,'[2]1516 Exp_Rev Access'!$F$7:$FS$310,99,FALSE))</f>
        <v>0</v>
      </c>
      <c r="DQ414" s="90">
        <f>IF(ISNA(VLOOKUP($B414,'[2]1516 Exp_Rev Access'!$F$7:$FS$310,100,FALSE)),"",VLOOKUP($B414,'[2]1516 Exp_Rev Access'!$F$7:$FS$310,100,FALSE))</f>
        <v>0</v>
      </c>
      <c r="DR414" s="90">
        <f>IF(ISNA(VLOOKUP($B414,'[2]1516 Exp_Rev Access'!$F$7:$FS$310,101,FALSE)),"",VLOOKUP($B414,'[2]1516 Exp_Rev Access'!$F$7:$FS$310,101,FALSE))</f>
        <v>0</v>
      </c>
      <c r="DS414" s="90">
        <f>IF(ISNA(VLOOKUP($B414,'[2]1516 Exp_Rev Access'!$F$7:$FS$310,102,FALSE)),"",VLOOKUP($B414,'[2]1516 Exp_Rev Access'!$F$7:$FS$310,102,FALSE))</f>
        <v>0</v>
      </c>
      <c r="DT414" s="90">
        <f>IF(ISNA(VLOOKUP($B414,'[2]1516 Exp_Rev Access'!$F$7:$FS$310,103,FALSE)),"",VLOOKUP($B414,'[2]1516 Exp_Rev Access'!$F$7:$FS$310,103,FALSE))</f>
        <v>0</v>
      </c>
      <c r="DU414" s="90">
        <f>IF(ISNA(VLOOKUP($B414,'[2]1516 Exp_Rev Access'!$F$7:$FS$310,104,FALSE)),"",VLOOKUP($B414,'[2]1516 Exp_Rev Access'!$F$7:$FS$310,104,FALSE))</f>
        <v>0</v>
      </c>
      <c r="DV414" s="90">
        <f>IF(ISNA(VLOOKUP($B414,'[2]1516 Exp_Rev Access'!$F$7:$FS$310,105,FALSE)),"",VLOOKUP($B414,'[2]1516 Exp_Rev Access'!$F$7:$FS$310,105,FALSE))</f>
        <v>0</v>
      </c>
      <c r="DW414" s="90">
        <f>IF(ISNA(VLOOKUP($B414,'[2]1516 Exp_Rev Access'!$F$7:$FS$310,106,FALSE)),"",VLOOKUP($B414,'[2]1516 Exp_Rev Access'!$F$7:$FS$310,106,FALSE))</f>
        <v>0</v>
      </c>
      <c r="DX414" s="90">
        <f>IF(ISNA(VLOOKUP($B414,'[2]1516 Exp_Rev Access'!$F$7:$FS$310,107,FALSE)),"",VLOOKUP($B414,'[2]1516 Exp_Rev Access'!$F$7:$FS$310,107,FALSE))</f>
        <v>0</v>
      </c>
      <c r="DY414" s="90">
        <f>IF(ISNA(VLOOKUP($B414,'[2]1516 Exp_Rev Access'!$F$7:$FS$310,108,FALSE)),"",VLOOKUP($B414,'[2]1516 Exp_Rev Access'!$F$7:$FS$310,108,FALSE))</f>
        <v>0</v>
      </c>
      <c r="DZ414" s="90">
        <f>IF(ISNA(VLOOKUP($B414,'[2]1516 Exp_Rev Access'!$F$7:$FS$310,109,FALSE)),"",VLOOKUP($B414,'[2]1516 Exp_Rev Access'!$F$7:$FS$310,109,FALSE))</f>
        <v>0</v>
      </c>
      <c r="EA414" s="90">
        <f>IF(ISNA(VLOOKUP($B414,'[2]1516 Exp_Rev Access'!$F$7:$FS$310,110,FALSE)),"",VLOOKUP($B414,'[2]1516 Exp_Rev Access'!$F$7:$FS$310,110,FALSE))</f>
        <v>0</v>
      </c>
      <c r="EB414" s="90">
        <f>IF(ISNA(VLOOKUP($B414,'[2]1516 Exp_Rev Access'!$F$7:$FS$310,111,FALSE)),"",VLOOKUP($B414,'[2]1516 Exp_Rev Access'!$F$7:$FS$310,111,FALSE))</f>
        <v>0</v>
      </c>
      <c r="EC414" s="90">
        <f>IF(ISNA(VLOOKUP($B414,'[2]1516 Exp_Rev Access'!$F$7:$FS$310,112,FALSE)),"",VLOOKUP($B414,'[2]1516 Exp_Rev Access'!$F$7:$FS$310,112,FALSE))</f>
        <v>0</v>
      </c>
      <c r="ED414" s="90">
        <f>IF(ISNA(VLOOKUP($B414,'[2]1516 Exp_Rev Access'!$F$7:$FS$310,113,FALSE)),"",VLOOKUP($B414,'[2]1516 Exp_Rev Access'!$F$7:$FS$310,113,FALSE))</f>
        <v>0</v>
      </c>
      <c r="EE414" s="90">
        <f>IF(ISNA(VLOOKUP($B414,'[2]1516 Exp_Rev Access'!$F$7:$FS$310,114,FALSE)),"",VLOOKUP($B414,'[2]1516 Exp_Rev Access'!$F$7:$FS$310,114,FALSE))</f>
        <v>0</v>
      </c>
      <c r="EF414" s="90">
        <f>IF(ISNA(VLOOKUP($B414,'[2]1516 Exp_Rev Access'!$F$7:$FS$310,115,FALSE)),"",VLOOKUP($B414,'[2]1516 Exp_Rev Access'!$F$7:$FS$310,115,FALSE))</f>
        <v>0</v>
      </c>
      <c r="EG414" s="90">
        <f>IF(ISNA(VLOOKUP($B414,'[2]1516 Exp_Rev Access'!$F$7:$FS$310,116,FALSE)),"",VLOOKUP($B414,'[2]1516 Exp_Rev Access'!$F$7:$FS$310,116,FALSE))</f>
        <v>117018.51</v>
      </c>
      <c r="EH414" s="90">
        <f>IF(ISNA(VLOOKUP($B414,'[2]1516 Exp_Rev Access'!$F$7:$FS$310,117,FALSE)),"",VLOOKUP($B414,'[2]1516 Exp_Rev Access'!$F$7:$FS$310,117,FALSE))</f>
        <v>0</v>
      </c>
      <c r="EI414" s="90">
        <f>IF(ISNA(VLOOKUP($B414,'[2]1516 Exp_Rev Access'!$F$7:$FS$310,118,FALSE)),"",VLOOKUP($B414,'[2]1516 Exp_Rev Access'!$F$7:$FS$310,118,FALSE))</f>
        <v>0</v>
      </c>
      <c r="EJ414" s="90">
        <f>IF(ISNA(VLOOKUP($B414,'[2]1516 Exp_Rev Access'!$F$7:$FS$310,119,FALSE)),"",VLOOKUP($B414,'[2]1516 Exp_Rev Access'!$F$7:$FS$310,119,FALSE))</f>
        <v>0</v>
      </c>
      <c r="EK414" s="90">
        <f>IF(ISNA(VLOOKUP($B414,'[2]1516 Exp_Rev Access'!$F$7:$FS$310,120,FALSE)),"",VLOOKUP($B414,'[2]1516 Exp_Rev Access'!$F$7:$FS$310,120,FALSE))</f>
        <v>0</v>
      </c>
      <c r="EL414" s="90">
        <f>IF(ISNA(VLOOKUP($B414,'[2]1516 Exp_Rev Access'!$F$7:$FS$310,121,FALSE)),"",VLOOKUP($B414,'[2]1516 Exp_Rev Access'!$F$7:$FS$310,121,FALSE))</f>
        <v>0</v>
      </c>
      <c r="EM414" s="90">
        <f>IF(ISNA(VLOOKUP($B414,'[2]1516 Exp_Rev Access'!$F$7:$FS$310,122,FALSE)),"",VLOOKUP($B414,'[2]1516 Exp_Rev Access'!$F$7:$FS$310,122,FALSE))</f>
        <v>0</v>
      </c>
      <c r="EN414" s="90">
        <f>IF(ISNA(VLOOKUP($B414,'[2]1516 Exp_Rev Access'!$F$7:$FS$310,123,FALSE)),"",VLOOKUP($B414,'[2]1516 Exp_Rev Access'!$F$7:$FS$310,123,FALSE))</f>
        <v>260690.32</v>
      </c>
      <c r="EO414" s="90">
        <f>IF(ISNA(VLOOKUP($B414,'[2]1516 Exp_Rev Access'!$F$7:$FS$310,124,FALSE)),"",VLOOKUP($B414,'[2]1516 Exp_Rev Access'!$F$7:$FS$310,124,FALSE))</f>
        <v>434371.84000000003</v>
      </c>
      <c r="EP414" s="90">
        <f>IF(ISNA(VLOOKUP($B414,'[2]1516 Exp_Rev Access'!$F$7:$FS$310,125,FALSE)),"",VLOOKUP($B414,'[2]1516 Exp_Rev Access'!$F$7:$FS$310,125,FALSE))</f>
        <v>0</v>
      </c>
      <c r="EQ414" s="90">
        <f>IF(ISNA(VLOOKUP($B414,'[2]1516 Exp_Rev Access'!$F$7:$FS$310,126,FALSE)),"",VLOOKUP($B414,'[2]1516 Exp_Rev Access'!$F$7:$FS$310,126,FALSE))</f>
        <v>0</v>
      </c>
      <c r="ER414" s="90">
        <f>IF(ISNA(VLOOKUP($B414,'[2]1516 Exp_Rev Access'!$F$7:$FS$310,127,FALSE)),"",VLOOKUP($B414,'[2]1516 Exp_Rev Access'!$F$7:$FS$310,127,FALSE))</f>
        <v>0</v>
      </c>
      <c r="ES414" s="90">
        <f>IF(ISNA(VLOOKUP($B414,'[2]1516 Exp_Rev Access'!$F$7:$FS$310,128,FALSE)),"",VLOOKUP($B414,'[2]1516 Exp_Rev Access'!$F$7:$FS$310,128,FALSE))</f>
        <v>0</v>
      </c>
      <c r="ET414" s="90">
        <f>IF(ISNA(VLOOKUP($B414,'[2]1516 Exp_Rev Access'!$F$7:$FS$310,129,FALSE)),"",VLOOKUP($B414,'[2]1516 Exp_Rev Access'!$F$7:$FS$310,129,FALSE))</f>
        <v>0</v>
      </c>
      <c r="EU414" s="90">
        <f>IF(ISNA(VLOOKUP($B414,'[2]1516 Exp_Rev Access'!$F$7:$FS$310,130,FALSE)),"",VLOOKUP($B414,'[2]1516 Exp_Rev Access'!$F$7:$FS$310,130,FALSE))</f>
        <v>0</v>
      </c>
      <c r="EV414" s="90">
        <f>IF(ISNA(VLOOKUP($B414,'[2]1516 Exp_Rev Access'!$F$7:$FS$310,131,FALSE)),"",VLOOKUP($B414,'[2]1516 Exp_Rev Access'!$F$7:$FS$310,131,FALSE))</f>
        <v>0</v>
      </c>
      <c r="EW414" s="90">
        <f>IF(ISNA(VLOOKUP($B414,'[2]1516 Exp_Rev Access'!$F$7:$FS$310,132,FALSE)),"",VLOOKUP($B414,'[2]1516 Exp_Rev Access'!$F$7:$FS$310,132,FALSE))</f>
        <v>0</v>
      </c>
      <c r="EX414" s="90">
        <f>IF(ISNA(VLOOKUP($B414,'[2]1516 Exp_Rev Access'!$F$7:$FS$310,133,FALSE)),"",VLOOKUP($B414,'[2]1516 Exp_Rev Access'!$F$7:$FS$310,133,FALSE))</f>
        <v>0</v>
      </c>
      <c r="EY414" s="90">
        <f>IF(ISNA(VLOOKUP($B414,'[2]1516 Exp_Rev Access'!$F$7:$FS$310,134,FALSE)),"",VLOOKUP($B414,'[2]1516 Exp_Rev Access'!$F$7:$FS$310,134,FALSE))</f>
        <v>0</v>
      </c>
      <c r="EZ414" s="90">
        <f>IF(ISNA(VLOOKUP($B414,'[2]1516 Exp_Rev Access'!$F$7:$FS$310,135,FALSE)),"",VLOOKUP($B414,'[2]1516 Exp_Rev Access'!$F$7:$FS$310,135,FALSE))</f>
        <v>0</v>
      </c>
      <c r="FA414" s="90">
        <f>IF(ISNA(VLOOKUP($B414,'[2]1516 Exp_Rev Access'!$F$7:$FS$310,136,FALSE)),"",VLOOKUP($B414,'[2]1516 Exp_Rev Access'!$F$7:$FS$310,136,FALSE))</f>
        <v>0</v>
      </c>
      <c r="FB414" s="90">
        <f>IF(ISNA(VLOOKUP($B414,'[2]1516 Exp_Rev Access'!$F$7:$FS$310,137,FALSE)),"",VLOOKUP($B414,'[2]1516 Exp_Rev Access'!$F$7:$FS$310,137,FALSE))</f>
        <v>0</v>
      </c>
      <c r="FC414" s="90">
        <f>IF(ISNA(VLOOKUP($B414,'[2]1516 Exp_Rev Access'!$F$7:$FS$310,138,FALSE)),"",VLOOKUP($B414,'[2]1516 Exp_Rev Access'!$F$7:$FS$310,138,FALSE))</f>
        <v>0</v>
      </c>
      <c r="FD414" s="90">
        <f>IF(ISNA(VLOOKUP($B414,'[2]1516 Exp_Rev Access'!$F$7:$FS$310,139,FALSE)),"",VLOOKUP($B414,'[2]1516 Exp_Rev Access'!$F$7:$FS$310,139,FALSE))</f>
        <v>0</v>
      </c>
      <c r="FE414" s="90">
        <f>IF(ISNA(VLOOKUP($B414,'[2]1516 Exp_Rev Access'!$F$7:$FS$310,140,FALSE)),"",VLOOKUP($B414,'[2]1516 Exp_Rev Access'!$F$7:$FS$310,140,FALSE))</f>
        <v>0</v>
      </c>
      <c r="FF414" s="90">
        <f>IF(ISNA(VLOOKUP($B414,'[2]1516 Exp_Rev Access'!$F$7:$FS$310,141,FALSE)),"",VLOOKUP($B414,'[2]1516 Exp_Rev Access'!$F$7:$FS$310,141,FALSE))</f>
        <v>0</v>
      </c>
      <c r="FG414" s="90">
        <f>IF(ISNA(VLOOKUP($B414,'[2]1516 Exp_Rev Access'!$F$7:$FS$310,142,FALSE)),"",VLOOKUP($B414,'[2]1516 Exp_Rev Access'!$F$7:$FS$310,142,FALSE))</f>
        <v>0</v>
      </c>
      <c r="FH414" s="90">
        <f>IF(ISNA(VLOOKUP($B414,'[2]1516 Exp_Rev Access'!$F$7:$FS$310,143,FALSE)),"",VLOOKUP($B414,'[2]1516 Exp_Rev Access'!$F$7:$FS$310,143,FALSE))</f>
        <v>0</v>
      </c>
      <c r="FI414" s="90">
        <f>IF(ISNA(VLOOKUP($B414,'[2]1516 Exp_Rev Access'!$F$7:$FS$310,144,FALSE)),"",VLOOKUP($B414,'[2]1516 Exp_Rev Access'!$F$7:$FS$310,144,FALSE))</f>
        <v>0</v>
      </c>
      <c r="FJ414" s="90">
        <f>IF(ISNA(VLOOKUP($B414,'[2]1516 Exp_Rev Access'!$F$7:$FS$310,145,FALSE)),"",VLOOKUP($B414,'[2]1516 Exp_Rev Access'!$F$7:$FS$310,145,FALSE))</f>
        <v>40460.089999999997</v>
      </c>
      <c r="FK414" s="90">
        <f>IF(ISNA(VLOOKUP($B414,'[2]1516 Exp_Rev Access'!$F$7:$FS$310,146,FALSE)),"",VLOOKUP($B414,'[2]1516 Exp_Rev Access'!$F$7:$FS$310,146,FALSE))</f>
        <v>0</v>
      </c>
      <c r="FL414" s="90">
        <f>IF(ISNA(VLOOKUP($B414,'[2]1516 Exp_Rev Access'!$F$7:$FS$310,1147,FALSE)),"",VLOOKUP($B414,'[2]1516 Exp_Rev Access'!$F$7:$FS$310,147,FALSE))</f>
        <v>0</v>
      </c>
      <c r="FM414" s="90">
        <f>IF(ISNA(VLOOKUP($B414,'[2]1516 Exp_Rev Access'!$F$7:$FS$310,148,FALSE)),"",VLOOKUP($B414,'[2]1516 Exp_Rev Access'!$F$7:$FS$310,148,FALSE))</f>
        <v>0</v>
      </c>
      <c r="FN414" s="90">
        <f>IF(ISNA(VLOOKUP($B414,'[2]1516 Exp_Rev Access'!$F$7:$FS$310,149,FALSE)),"",VLOOKUP($B414,'[2]1516 Exp_Rev Access'!$F$7:$FS$310,149,FALSE))</f>
        <v>0</v>
      </c>
      <c r="FO414" s="90">
        <f>IF(ISNA(VLOOKUP($B414,'[2]1516 Exp_Rev Access'!$F$7:$FS$310,150,FALSE)),"",VLOOKUP($B414,'[2]1516 Exp_Rev Access'!$F$7:$FS$310,150,FALSE))</f>
        <v>0</v>
      </c>
      <c r="FP414" s="90">
        <f>IF(ISNA(VLOOKUP($B414,'[2]1516 Exp_Rev Access'!$F$7:$FS$310,151,FALSE)),"",VLOOKUP($B414,'[2]1516 Exp_Rev Access'!$F$7:$FS$310,151,FALSE))</f>
        <v>0</v>
      </c>
      <c r="FQ414" s="90">
        <f>IF(ISNA(VLOOKUP($B414,'[2]1516 Exp_Rev Access'!$F$7:$FS$310,152,FALSE)),"",VLOOKUP($B414,'[2]1516 Exp_Rev Access'!$F$7:$FS$310,152,FALSE))</f>
        <v>0</v>
      </c>
      <c r="FR414" s="90">
        <f>IF(ISNA(VLOOKUP($B414,'[2]1516 Exp_Rev Access'!$F$7:$FS$310,153,FALSE)),"",VLOOKUP($B414,'[2]1516 Exp_Rev Access'!$F$7:$FS$310,153,FALSE))</f>
        <v>207239.6</v>
      </c>
      <c r="FS414" s="53">
        <f t="shared" si="997"/>
        <v>6773799.1500000004</v>
      </c>
      <c r="FT414" s="92">
        <f t="shared" si="998"/>
        <v>0.14790180352391907</v>
      </c>
      <c r="FU414" s="116">
        <f t="shared" si="999"/>
        <v>1635.8949146648058</v>
      </c>
      <c r="FV414" s="90">
        <f>IF(ISNA(VLOOKUP($B414,'[2]1516 Exp_Rev Access'!$F$7:$FS$310,154,FALSE)),"",VLOOKUP($B414,'[2]1516 Exp_Rev Access'!$F$7:$FS$310,154,FALSE))</f>
        <v>0</v>
      </c>
      <c r="FW414" s="90">
        <f>IF(ISNA(VLOOKUP($B414,'[2]1516 Exp_Rev Access'!$F$7:$FS$310,155,FALSE)),"",VLOOKUP($B414,'[2]1516 Exp_Rev Access'!$F$7:$FS$310,155,FALSE))</f>
        <v>0</v>
      </c>
      <c r="FX414" s="90">
        <f>IF(ISNA(VLOOKUP($B414,'[2]1516 Exp_Rev Access'!$F$7:$FS$310,156,FALSE)),"",VLOOKUP($B414,'[2]1516 Exp_Rev Access'!$F$7:$FS$310,156,FALSE))</f>
        <v>0</v>
      </c>
      <c r="FY414" s="90">
        <f>IF(ISNA(VLOOKUP($B414,'[2]1516 Exp_Rev Access'!$F$7:$FS$310,157,FALSE)),"",VLOOKUP($B414,'[2]1516 Exp_Rev Access'!$F$7:$FS$310,157,FALSE))</f>
        <v>0</v>
      </c>
      <c r="FZ414" s="90">
        <f>IF(ISNA(VLOOKUP($B414,'[2]1516 Exp_Rev Access'!$F$7:$FS$310,158,FALSE)),"",VLOOKUP($B414,'[2]1516 Exp_Rev Access'!$F$7:$FS$310,158,FALSE))</f>
        <v>0</v>
      </c>
      <c r="GA414" s="90">
        <f>IF(ISNA(VLOOKUP($B414,'[2]1516 Exp_Rev Access'!$F$7:$FS$310,159,FALSE)),"",VLOOKUP($B414,'[2]1516 Exp_Rev Access'!$F$7:$FS$310,159,FALSE))</f>
        <v>0</v>
      </c>
      <c r="GB414" s="90">
        <f>IF(ISNA(VLOOKUP($B414,'[2]1516 Exp_Rev Access'!$F$7:$FS$310,160,FALSE)),"",VLOOKUP($B414,'[2]1516 Exp_Rev Access'!$F$7:$FS$310,160,FALSE))</f>
        <v>0</v>
      </c>
      <c r="GC414" s="90">
        <f>IF(ISNA(VLOOKUP($B414,'[2]1516 Exp_Rev Access'!$F$7:$FS$310,161,FALSE)),"",VLOOKUP($B414,'[2]1516 Exp_Rev Access'!$F$7:$FS$310,161,FALSE))</f>
        <v>0</v>
      </c>
      <c r="GD414" s="90">
        <f>IF(ISNA(VLOOKUP($B414,'[2]1516 Exp_Rev Access'!$F$7:$FS$310,162,FALSE)),"",VLOOKUP($B414,'[2]1516 Exp_Rev Access'!$F$7:$FS$310,162,FALSE))</f>
        <v>0</v>
      </c>
      <c r="GE414" s="90">
        <f>IF(ISNA(VLOOKUP($B414,'[2]1516 Exp_Rev Access'!$F$7:$FS$310,163,FALSE)),"",VLOOKUP($B414,'[2]1516 Exp_Rev Access'!$F$7:$FS$310,163,FALSE))</f>
        <v>0</v>
      </c>
      <c r="GF414" s="90">
        <f>IF(ISNA(VLOOKUP($B414,'[2]1516 Exp_Rev Access'!$F$7:$FS$310,164,FALSE)),"",VLOOKUP($B414,'[2]1516 Exp_Rev Access'!$F$7:$FS$310,164,FALSE))</f>
        <v>5000</v>
      </c>
      <c r="GG414" s="90">
        <f>IF(ISNA(VLOOKUP($B414,'[2]1516 Exp_Rev Access'!$F$7:$FS$310,165,FALSE)),"",VLOOKUP($B414,'[2]1516 Exp_Rev Access'!$F$7:$FS$310,165,FALSE))</f>
        <v>0</v>
      </c>
      <c r="GH414" s="90">
        <f>IF(ISNA(VLOOKUP($B414,'[2]1516 Exp_Rev Access'!$F$7:$FS$310,166,FALSE)),"",VLOOKUP($B414,'[2]1516 Exp_Rev Access'!$F$7:$FS$310,166,FALSE))</f>
        <v>0</v>
      </c>
      <c r="GI414" s="90">
        <f>IF(ISNA(VLOOKUP($B414,'[2]1516 Exp_Rev Access'!$F$7:$FS$310,167,FALSE)),"",VLOOKUP($B414,'[2]1516 Exp_Rev Access'!$F$7:$FS$310,167,FALSE))</f>
        <v>0</v>
      </c>
      <c r="GJ414" s="90">
        <f>IF(ISNA(VLOOKUP($B414,'[2]1516 Exp_Rev Access'!$F$7:$FS$310,168,FALSE)),"",VLOOKUP($B414,'[2]1516 Exp_Rev Access'!$F$7:$FS$310,168,FALSE))</f>
        <v>0</v>
      </c>
      <c r="GK414" s="90">
        <f>IF(ISNA(VLOOKUP($B414,'[2]1516 Exp_Rev Access'!$F$7:$FS$310,169,FALSE)),"",VLOOKUP($B414,'[2]1516 Exp_Rev Access'!$F$7:$FS$310,169,FALSE))</f>
        <v>0</v>
      </c>
      <c r="GL414" s="90">
        <f>IF(ISNA(VLOOKUP($B414,'[2]1516 Exp_Rev Access'!$F$7:$FS$310,170,FALSE)),"",VLOOKUP($B414,'[2]1516 Exp_Rev Access'!$F$7:$FS$310,170,FALSE))</f>
        <v>5076.04</v>
      </c>
      <c r="GM414" s="90">
        <f>IF(ISNA(VLOOKUP($B414,'[2]1516 Exp_Rev Access'!$F$7:$FT$310,171,FALSE)),"",VLOOKUP($B414,'[2]1516 Exp_Rev Access'!$F$7:$FT$310,171,FALSE))</f>
        <v>0</v>
      </c>
      <c r="GN414" s="90">
        <f>IF(ISNA(VLOOKUP($B414,'[2]1516 Exp_Rev Access'!$F$7:$FU$310,172,FALSE)),"",VLOOKUP($B414,'[2]1516 Exp_Rev Access'!$F$7:$FU$310,172,FALSE))</f>
        <v>0</v>
      </c>
      <c r="GO414" s="90">
        <f>IF(ISNA(VLOOKUP($B414,'[2]1516 Exp_Rev Access'!$F$7:$FV$310,173,FALSE)),"",VLOOKUP($B414,'[2]1516 Exp_Rev Access'!$F$7:$FV$310,173,FALSE))</f>
        <v>0</v>
      </c>
      <c r="GP414" s="90">
        <f>IF(ISNA(VLOOKUP($B414,'[2]1516 Exp_Rev Access'!$F$7:$GA$310,174,FALSE)),"",VLOOKUP($B414,'[2]1516 Exp_Rev Access'!$F$7:$GA$310,174,FALSE))</f>
        <v>0</v>
      </c>
      <c r="GQ414" s="90">
        <f>IF(ISNA(VLOOKUP($B414,'[2]1516 Exp_Rev Access'!$F$7:$GA$310,175,FALSE)),"",VLOOKUP($B414,'[2]1516 Exp_Rev Access'!$F$7:$GA$310,175,FALSE))</f>
        <v>0</v>
      </c>
      <c r="GR414" s="90">
        <f>IF(ISNA(VLOOKUP($B414,'[2]1516 Exp_Rev Access'!$F$7:$GA$310,176,FALSE)),"",VLOOKUP($B414,'[2]1516 Exp_Rev Access'!$F$7:$GA$310,176,FALSE))</f>
        <v>0</v>
      </c>
      <c r="GS414" s="90">
        <f>IF(ISNA(VLOOKUP($B414,'[2]1516 Exp_Rev Access'!$F$7:$GA$310,177,FALSE)),"",VLOOKUP($B414,'[2]1516 Exp_Rev Access'!$F$7:$GA$310,177,FALSE))</f>
        <v>0</v>
      </c>
      <c r="GT414" s="90">
        <f>IF(ISNA(VLOOKUP($B414,'[2]1516 Exp_Rev Access'!$F$7:$GA$310,178,FALSE)),"",VLOOKUP($B414,'[2]1516 Exp_Rev Access'!$F$7:$GA$310,178,FALSE))</f>
        <v>0</v>
      </c>
      <c r="GU414" s="53">
        <f t="shared" si="1000"/>
        <v>10076.040000000001</v>
      </c>
      <c r="GV414" s="92">
        <f t="shared" si="1002"/>
        <v>2.2000423327862468E-4</v>
      </c>
      <c r="GW414" s="114">
        <f t="shared" si="1001"/>
        <v>2.4333970097060185</v>
      </c>
    </row>
    <row r="415" spans="1:222" x14ac:dyDescent="0.2">
      <c r="B415" s="87" t="s">
        <v>797</v>
      </c>
      <c r="C415" s="87" t="s">
        <v>798</v>
      </c>
      <c r="D415" s="88">
        <f>IF(ISNA(VLOOKUP($B415,'[2]1516 enrollment_Rev_Exp by size'!$A$6:$C$325,3,FALSE)),"",VLOOKUP($B415,'[2]1516 enrollment_Rev_Exp by size'!$A$6:$C$325,3,FALSE))</f>
        <v>1171.7600000000002</v>
      </c>
      <c r="E415" s="89">
        <v>14118790.279999999</v>
      </c>
      <c r="F415" s="67">
        <f t="shared" si="980"/>
        <v>14118790.280000001</v>
      </c>
      <c r="G415" s="67">
        <f t="shared" si="981"/>
        <v>0</v>
      </c>
      <c r="H415" s="90">
        <f>IF(ISNA(VLOOKUP($B415,'[2]1516 Exp_Rev Access'!$F$7:$FS$310,2,FALSE)),"",VLOOKUP($B415,'[2]1516 Exp_Rev Access'!$F$7:$FS$310,2,FALSE))</f>
        <v>1485389.19</v>
      </c>
      <c r="I415" s="90">
        <f>IF(ISNA(VLOOKUP($B415,'[2]1516 Exp_Rev Access'!$F$7:$FS$310,3,FALSE)),"",VLOOKUP($B415,'[2]1516 Exp_Rev Access'!$F$7:$FS$310,3,FALSE))</f>
        <v>0</v>
      </c>
      <c r="J415" s="90">
        <f>IF(ISNA(VLOOKUP($B415,'[2]1516 Exp_Rev Access'!$F$7:$FS$310,4,FALSE)),"",VLOOKUP($B415,'[2]1516 Exp_Rev Access'!$F$7:$FS$310,4,FALSE))</f>
        <v>3037.78</v>
      </c>
      <c r="K415" s="90">
        <f>IF(ISNA(VLOOKUP($B415,'[2]1516 Exp_Rev Access'!$F$7:$FS$310,5,FALSE)),"-",VLOOKUP($B415,'[2]1516 Exp_Rev Access'!$F$7:$FS$310,5,FALSE))</f>
        <v>481.85</v>
      </c>
      <c r="L415" s="90">
        <f>IF(ISNA(VLOOKUP($B415,'[2]1516 Exp_Rev Access'!$F$7:$FS$310,6,FALSE)),"",VLOOKUP($B415,'[2]1516 Exp_Rev Access'!$F$7:$FS$310,6,FALSE))</f>
        <v>0</v>
      </c>
      <c r="M415" s="90">
        <f>IF(ISNA(VLOOKUP($B415,'[2]1516 Exp_Rev Access'!$F$7:$FS$310,7,FALSE)),"",VLOOKUP($B415,'[2]1516 Exp_Rev Access'!$F$7:$FS$310,7,FALSE))</f>
        <v>0</v>
      </c>
      <c r="N415" s="53">
        <f t="shared" si="982"/>
        <v>1488908.82</v>
      </c>
      <c r="O415" s="91">
        <f t="shared" si="983"/>
        <v>0.1054558351298069</v>
      </c>
      <c r="P415" s="53">
        <f t="shared" si="984"/>
        <v>1270.6602205229738</v>
      </c>
      <c r="Q415" s="90">
        <f>IF(ISNA(VLOOKUP($B415,'[2]1516 Exp_Rev Access'!$F$7:$FS$310,8,FALSE)),"",VLOOKUP($B415,'[2]1516 Exp_Rev Access'!$F$7:$FS$310,8,FALSE))</f>
        <v>525</v>
      </c>
      <c r="R415" s="90">
        <f>IF(ISNA(VLOOKUP($B415,'[2]1516 Exp_Rev Access'!$F$7:$FS$310,9,FALSE)),"",VLOOKUP($B415,'[2]1516 Exp_Rev Access'!$F$7:$FS$310,9,FALSE))</f>
        <v>0</v>
      </c>
      <c r="S415" s="90">
        <f>IF(ISNA(VLOOKUP($B415,'[2]1516 Exp_Rev Access'!$F$7:$FS$310,10,FALSE)),"",VLOOKUP($B415,'[2]1516 Exp_Rev Access'!$F$7:$FS$310,10,FALSE))</f>
        <v>0</v>
      </c>
      <c r="T415" s="90">
        <f>IF(ISNA(VLOOKUP($B415,'[2]1516 Exp_Rev Access'!$F$7:$FS$310,11,FALSE)),"",VLOOKUP($B415,'[2]1516 Exp_Rev Access'!$F$7:$FS$310,11,FALSE))</f>
        <v>0</v>
      </c>
      <c r="U415" s="90">
        <f>IF(ISNA(VLOOKUP($B415,'[2]1516 Exp_Rev Access'!$F$7:$FS$310,12,FALSE)),"",VLOOKUP($B415,'[2]1516 Exp_Rev Access'!$F$7:$FS$310,12,FALSE))</f>
        <v>0</v>
      </c>
      <c r="V415" s="90">
        <f>IF(ISNA(VLOOKUP($B415,'[2]1516 Exp_Rev Access'!$F$7:$FS$310,13,FALSE)),"",VLOOKUP($B415,'[2]1516 Exp_Rev Access'!$F$7:$FS$310,13,FALSE))</f>
        <v>0</v>
      </c>
      <c r="W415" s="90">
        <f>IF(ISNA(VLOOKUP($B415,'[2]1516 Exp_Rev Access'!$F$7:$FS$310,14,FALSE)),"",VLOOKUP($B415,'[2]1516 Exp_Rev Access'!$F$7:$FS$310,14,FALSE))</f>
        <v>0</v>
      </c>
      <c r="X415" s="90">
        <f>IF(ISNA(VLOOKUP($B415,'[2]1516 Exp_Rev Access'!$F$7:$FS$310,15,FALSE)),"",VLOOKUP($B415,'[2]1516 Exp_Rev Access'!$F$7:$FS$310,15,FALSE))</f>
        <v>0</v>
      </c>
      <c r="Y415" s="90">
        <f>IF(ISNA(VLOOKUP($B415,'[2]1516 Exp_Rev Access'!$F$7:$FS$310,16,FALSE)),"",VLOOKUP($B415,'[2]1516 Exp_Rev Access'!$F$7:$FS$310,16,FALSE))</f>
        <v>468.25</v>
      </c>
      <c r="Z415" s="90">
        <f>IF(ISNA(VLOOKUP($B415,'[2]1516 Exp_Rev Access'!$F$7:$FS$310,17,FALSE)),"",VLOOKUP($B415,'[2]1516 Exp_Rev Access'!$F$7:$FS$310,17,FALSE))</f>
        <v>0</v>
      </c>
      <c r="AA415" s="90">
        <f>IF(ISNA(VLOOKUP($B415,'[2]1516 Exp_Rev Access'!$F$7:$FS$310,18,FALSE)),"",VLOOKUP($B415,'[2]1516 Exp_Rev Access'!$F$7:$FS$310,18,FALSE))</f>
        <v>0</v>
      </c>
      <c r="AB415" s="90">
        <f>IF(ISNA(VLOOKUP($B415,'[2]1516 Exp_Rev Access'!$F$7:$FS$310,19,FALSE)),"",VLOOKUP($B415,'[2]1516 Exp_Rev Access'!$F$7:$FS$310,19,FALSE))</f>
        <v>0</v>
      </c>
      <c r="AC415" s="90">
        <f>IF(ISNA(VLOOKUP($B415,'[2]1516 Exp_Rev Access'!$F$7:$FS$310,20,FALSE)),"",VLOOKUP($B415,'[2]1516 Exp_Rev Access'!$F$7:$FS$310,20,FALSE))</f>
        <v>0</v>
      </c>
      <c r="AD415" s="90">
        <f>IF(ISNA(VLOOKUP($B415,'[2]1516 Exp_Rev Access'!$F$7:$FS$310,21,FALSE)),"",VLOOKUP($B415,'[2]1516 Exp_Rev Access'!$F$7:$FS$310,21,FALSE))</f>
        <v>63549.53</v>
      </c>
      <c r="AE415" s="90">
        <f>IF(ISNA(VLOOKUP($B415,'[2]1516 Exp_Rev Access'!$F$7:$FS$310,22,FALSE)),"",VLOOKUP($B415,'[2]1516 Exp_Rev Access'!$F$7:$FS$310,22,FALSE))</f>
        <v>10155.129999999999</v>
      </c>
      <c r="AF415" s="90">
        <f>IF(ISNA(VLOOKUP($B415,'[2]1516 Exp_Rev Access'!$F$7:$FS$310,23,FALSE)),"",VLOOKUP($B415,'[2]1516 Exp_Rev Access'!$F$7:$FS$310,23,FALSE))</f>
        <v>0</v>
      </c>
      <c r="AG415" s="90">
        <f>IF(ISNA(VLOOKUP($B415,'[2]1516 Exp_Rev Access'!$F$7:$FS$310,24,FALSE)),"",VLOOKUP($B415,'[2]1516 Exp_Rev Access'!$F$7:$FS$310,24,FALSE))</f>
        <v>0</v>
      </c>
      <c r="AH415" s="90">
        <f>IF(ISNA(VLOOKUP($B415,'[2]1516 Exp_Rev Access'!$F$7:$FS$310,25,FALSE)),"",VLOOKUP($B415,'[2]1516 Exp_Rev Access'!$F$7:$FS$310,25,FALSE))</f>
        <v>899.66</v>
      </c>
      <c r="AI415" s="90">
        <f>IF(ISNA(VLOOKUP($B415,'[2]1516 Exp_Rev Access'!$F$7:$FS$310,26,FALSE)),"",VLOOKUP($B415,'[2]1516 Exp_Rev Access'!$F$7:$FS$310,26,FALSE))</f>
        <v>1815.5</v>
      </c>
      <c r="AJ415" s="90">
        <f>IF(ISNA(VLOOKUP($B415,'[2]1516 Exp_Rev Access'!$F$7:$FS$310,27,FALSE)),"",VLOOKUP($B415,'[2]1516 Exp_Rev Access'!$F$7:$FS$310,27,FALSE))</f>
        <v>23026.11</v>
      </c>
      <c r="AK415" s="90">
        <f>IF(ISNA(VLOOKUP($B415,'[2]1516 Exp_Rev Access'!$F$7:$FS$310,28,FALSE)),"",VLOOKUP($B415,'[2]1516 Exp_Rev Access'!$F$7:$FS$310,28,FALSE))</f>
        <v>48707.51</v>
      </c>
      <c r="AL415" s="90">
        <f>IF(ISNA(VLOOKUP($B415,'[2]1516 Exp_Rev Access'!$F$7:$FS$310,29,FALSE)),"",VLOOKUP($B415,'[2]1516 Exp_Rev Access'!$F$7:$FS$310,29,FALSE))</f>
        <v>64165.8</v>
      </c>
      <c r="AM415" s="53">
        <f t="shared" si="985"/>
        <v>213312.49</v>
      </c>
      <c r="AN415" s="92">
        <f t="shared" si="986"/>
        <v>1.5108411256888504E-2</v>
      </c>
      <c r="AO415" s="68">
        <f t="shared" si="987"/>
        <v>182.04452276916771</v>
      </c>
      <c r="AP415" s="90">
        <f>IF(ISNA(VLOOKUP($B415,'[2]1516 Exp_Rev Access'!$F$7:$FS$310,30,FALSE)),"",VLOOKUP($B415,'[2]1516 Exp_Rev Access'!$F$7:$FS$310,30,FALSE))</f>
        <v>7063310.0300000003</v>
      </c>
      <c r="AQ415" s="90">
        <f>IF(ISNA(VLOOKUP($B415,'[2]1516 Exp_Rev Access'!$F$7:$FS$310,31,FALSE)),"",VLOOKUP($B415,'[2]1516 Exp_Rev Access'!$F$7:$FS$310,31,FALSE))</f>
        <v>224894.71</v>
      </c>
      <c r="AR415" s="90">
        <f>IF(ISNA(VLOOKUP($B415,'[2]1516 Exp_Rev Access'!$F$7:$FS$310,32,FALSE)),"",VLOOKUP($B415,'[2]1516 Exp_Rev Access'!$F$7:$FS$310,32,FALSE))</f>
        <v>1082436.72</v>
      </c>
      <c r="AS415" s="90">
        <f>IF(ISNA(VLOOKUP($B415,'[2]1516 Exp_Rev Access'!$F$7:$FS$310,33,FALSE)),"",VLOOKUP($B415,'[2]1516 Exp_Rev Access'!$F$7:$FS$310,33,FALSE))</f>
        <v>0</v>
      </c>
      <c r="AT415" s="90">
        <f>IF(ISNA(VLOOKUP($B415,'[2]1516 Exp_Rev Access'!$F$7:$FS$310,34,FALSE)),"",VLOOKUP($B415,'[2]1516 Exp_Rev Access'!$F$7:$FS$310,34,FALSE))</f>
        <v>0</v>
      </c>
      <c r="AU415" s="53">
        <f t="shared" si="988"/>
        <v>8370641.46</v>
      </c>
      <c r="AV415" s="93">
        <f t="shared" si="989"/>
        <v>0.59287242702779208</v>
      </c>
      <c r="AW415" s="53">
        <f t="shared" si="990"/>
        <v>7143.6484092305582</v>
      </c>
      <c r="AX415" s="90">
        <f>IF(ISNA(VLOOKUP($B415,'[2]1516 Exp_Rev Access'!$F$7:$FS$310,35,FALSE)),"",VLOOKUP($B415,'[2]1516 Exp_Rev Access'!$F$7:$FS$310,35,FALSE))</f>
        <v>0</v>
      </c>
      <c r="AY415" s="90">
        <f>IF(ISNA(VLOOKUP($B415,'[2]1516 Exp_Rev Access'!$F$7:$FS$310,36,FALSE)),"",VLOOKUP($B415,'[2]1516 Exp_Rev Access'!$F$7:$FS$310,36,FALSE))</f>
        <v>909166.23</v>
      </c>
      <c r="AZ415" s="90">
        <f>IF(ISNA(VLOOKUP($B415,'[2]1516 Exp_Rev Access'!$F$7:$FS$310,37,FALSE)),"",VLOOKUP($B415,'[2]1516 Exp_Rev Access'!$F$7:$FS$310,37,FALSE))</f>
        <v>76145.08</v>
      </c>
      <c r="BA415" s="90">
        <f>IF(ISNA(VLOOKUP($B415,'[2]1516 Exp_Rev Access'!$F$7:$FS$310,38,FALSE)),"",VLOOKUP($B415,'[2]1516 Exp_Rev Access'!$F$7:$FS$310,38,FALSE))</f>
        <v>0</v>
      </c>
      <c r="BB415" s="90">
        <f>IF(ISNA(VLOOKUP($B415,'[2]1516 Exp_Rev Access'!$F$7:$FS$310,39,FALSE)),"",VLOOKUP($B415,'[2]1516 Exp_Rev Access'!$F$7:$FS$310,39,FALSE))</f>
        <v>0</v>
      </c>
      <c r="BC415" s="90">
        <f>IF(ISNA(VLOOKUP($B415,'[2]1516 Exp_Rev Access'!$F$7:$FS$310,40,FALSE)),"",VLOOKUP($B415,'[2]1516 Exp_Rev Access'!$F$7:$FS$310,40,FALSE))</f>
        <v>447978.65</v>
      </c>
      <c r="BD415" s="90">
        <f>IF(ISNA(VLOOKUP($B415,'[2]1516 Exp_Rev Access'!$F$7:$FS$310,41,FALSE)),"",VLOOKUP($B415,'[2]1516 Exp_Rev Access'!$F$7:$FS$310,41,FALSE))</f>
        <v>0</v>
      </c>
      <c r="BE415" s="90">
        <f>IF(ISNA(VLOOKUP($B415,'[2]1516 Exp_Rev Access'!$F$7:$FS$310,42,FALSE)),"",VLOOKUP($B415,'[2]1516 Exp_Rev Access'!$F$7:$FS$310,42,FALSE))</f>
        <v>127066.67</v>
      </c>
      <c r="BF415" s="90">
        <f>IF(ISNA(VLOOKUP($B415,'[2]1516 Exp_Rev Access'!$F$7:$FS$310,43,FALSE)),"",VLOOKUP($B415,'[2]1516 Exp_Rev Access'!$F$7:$FS$310,43,FALSE))</f>
        <v>0</v>
      </c>
      <c r="BG415" s="90">
        <f>IF(ISNA(VLOOKUP($B415,'[2]1516 Exp_Rev Access'!$F$7:$FS$310,44,FALSE)),"",VLOOKUP($B415,'[2]1516 Exp_Rev Access'!$F$7:$FS$310,44,FALSE))</f>
        <v>353679.6</v>
      </c>
      <c r="BH415" s="90">
        <f>IF(ISNA(VLOOKUP($B415,'[2]1516 Exp_Rev Access'!$F$7:$FS$310,45,FALSE)),"",VLOOKUP($B415,'[2]1516 Exp_Rev Access'!$F$7:$FS$310,45,FALSE))</f>
        <v>0</v>
      </c>
      <c r="BI415" s="90">
        <f>IF(ISNA(VLOOKUP($B415,'[2]1516 Exp_Rev Access'!$F$7:$FS$310,46,FALSE)),"",VLOOKUP($B415,'[2]1516 Exp_Rev Access'!$F$7:$FS$310,46,FALSE))</f>
        <v>0</v>
      </c>
      <c r="BJ415" s="90">
        <f>IF(ISNA(VLOOKUP($B415,'[2]1516 Exp_Rev Access'!$F$7:$FS$310,47,FALSE)),"",VLOOKUP($B415,'[2]1516 Exp_Rev Access'!$F$7:$FS$310,47,FALSE))</f>
        <v>14017.57</v>
      </c>
      <c r="BK415" s="90">
        <f>IF(ISNA(VLOOKUP($B415,'[2]1516 Exp_Rev Access'!$F$7:$FS$310,48,FALSE)),"",VLOOKUP($B415,'[2]1516 Exp_Rev Access'!$F$7:$FS$310,48,FALSE))</f>
        <v>554211.02</v>
      </c>
      <c r="BL415" s="90">
        <f>IF(ISNA(VLOOKUP($B415,'[2]1516 Exp_Rev Access'!$F$7:$FS$310,49,FALSE)),"",VLOOKUP($B415,'[2]1516 Exp_Rev Access'!$F$7:$FS$310,49,FALSE))</f>
        <v>0</v>
      </c>
      <c r="BM415" s="90">
        <f>IF(ISNA(VLOOKUP($B415,'[2]1516 Exp_Rev Access'!$F$7:$FS$310,50,FALSE)),"",VLOOKUP($B415,'[2]1516 Exp_Rev Access'!$F$7:$FS$310,50,FALSE))</f>
        <v>0</v>
      </c>
      <c r="BN415" s="90">
        <f>IF(ISNA(VLOOKUP($B415,'[2]1516 Exp_Rev Access'!$F$7:$FS$310,51,FALSE)),"",VLOOKUP($B415,'[2]1516 Exp_Rev Access'!$F$7:$FS$310,51,FALSE))</f>
        <v>0</v>
      </c>
      <c r="BO415" s="90">
        <f>IF(ISNA(VLOOKUP($B415,'[2]1516 Exp_Rev Access'!$F$7:$FS$310,52,FALSE)),"",VLOOKUP($B415,'[2]1516 Exp_Rev Access'!$F$7:$FS$310,52,FALSE))</f>
        <v>0</v>
      </c>
      <c r="BP415" s="90">
        <f>IF(ISNA(VLOOKUP($B415,'[2]1516 Exp_Rev Access'!$F$7:$FS$310,53,FALSE)),"",VLOOKUP($B415,'[2]1516 Exp_Rev Access'!$F$7:$FS$310,53,FALSE))</f>
        <v>0</v>
      </c>
      <c r="BQ415" s="90">
        <f>IF(ISNA(VLOOKUP($B415,'[2]1516 Exp_Rev Access'!$F$7:$FS$310,54,FALSE)),"",VLOOKUP($B415,'[2]1516 Exp_Rev Access'!$F$7:$FS$310,54,FALSE))</f>
        <v>0</v>
      </c>
      <c r="BR415" s="90">
        <f>IF(ISNA(VLOOKUP($B415,'[2]1516 Exp_Rev Access'!$F$7:$FS$310,55,FALSE)),"",VLOOKUP($B415,'[2]1516 Exp_Rev Access'!$F$7:$FS$310,55,FALSE))</f>
        <v>0</v>
      </c>
      <c r="BS415" s="90">
        <f>IF(ISNA(VLOOKUP($B415,'[2]1516 Exp_Rev Access'!$F$7:$FS$310,56,FALSE)),"",VLOOKUP($B415,'[2]1516 Exp_Rev Access'!$F$7:$FS$310,56,FALSE))</f>
        <v>0</v>
      </c>
      <c r="BT415" s="90">
        <f>IF(ISNA(VLOOKUP($B415,'[2]1516 Exp_Rev Access'!$F$7:$FS$310,57,FALSE)),"",VLOOKUP($B415,'[2]1516 Exp_Rev Access'!$F$7:$FS$310,57,FALSE))</f>
        <v>0</v>
      </c>
      <c r="BU415" s="90">
        <f>IF(ISNA(VLOOKUP($B415,'[2]1516 Exp_Rev Access'!$F$7:$FS$310,58,FALSE)),"",VLOOKUP($B415,'[2]1516 Exp_Rev Access'!$F$7:$FS$310,58,FALSE))</f>
        <v>0</v>
      </c>
      <c r="BV415" s="53">
        <f t="shared" si="991"/>
        <v>2482264.8200000003</v>
      </c>
      <c r="BW415" s="92">
        <f t="shared" si="992"/>
        <v>0.17581285441403982</v>
      </c>
      <c r="BX415" s="68">
        <f t="shared" si="993"/>
        <v>2118.4071994265037</v>
      </c>
      <c r="BY415" s="90">
        <f>IF(ISNA(VLOOKUP($B415,'[2]1516 Exp_Rev Access'!$F$7:$FS$310,59,FALSE)),"",VLOOKUP($B415,'[2]1516 Exp_Rev Access'!$F$7:$FS$310,59,FALSE))</f>
        <v>0</v>
      </c>
      <c r="BZ415" s="90">
        <f>IF(ISNA(VLOOKUP($B415,'[2]1516 Exp_Rev Access'!$F$7:$FS$310,60,FALSE)),"",VLOOKUP($B415,'[2]1516 Exp_Rev Access'!$F$7:$FS$310,60,FALSE))</f>
        <v>0</v>
      </c>
      <c r="CA415" s="90">
        <f>IF(ISNA(VLOOKUP($B415,'[2]1516 Exp_Rev Access'!$F$7:$FS$310,61,FALSE)),"",VLOOKUP($B415,'[2]1516 Exp_Rev Access'!$F$7:$FS$310,61,FALSE))</f>
        <v>0</v>
      </c>
      <c r="CB415" s="90">
        <f>IF(ISNA(VLOOKUP($B415,'[2]1516 Exp_Rev Access'!$F$7:$FS$310,62,FALSE)),"",VLOOKUP($B415,'[2]1516 Exp_Rev Access'!$F$7:$FS$310,62,FALSE))</f>
        <v>0</v>
      </c>
      <c r="CC415" s="90">
        <f>IF(ISNA(VLOOKUP($B415,'[2]1516 Exp_Rev Access'!$F$7:$FS$310,63,FALSE)),"",VLOOKUP($B415,'[2]1516 Exp_Rev Access'!$F$7:$FS$310,63,FALSE))</f>
        <v>12669.22</v>
      </c>
      <c r="CD415" s="90">
        <f>IF(ISNA(VLOOKUP($B415,'[2]1516 Exp_Rev Access'!$F$7:$FS$310,64,FALSE)),"",VLOOKUP($B415,'[2]1516 Exp_Rev Access'!$F$7:$FS$310,64,FALSE))</f>
        <v>0</v>
      </c>
      <c r="CE415" s="53">
        <f t="shared" si="994"/>
        <v>12669.22</v>
      </c>
      <c r="CF415" s="92">
        <f t="shared" si="995"/>
        <v>8.9733041916109548E-4</v>
      </c>
      <c r="CG415" s="94">
        <f t="shared" si="996"/>
        <v>10.812128763569328</v>
      </c>
      <c r="CH415" s="90">
        <f>IF(ISNA(VLOOKUP($B415,'[2]1516 Exp_Rev Access'!$F$7:$FS$310,65,FALSE)),"",VLOOKUP($B415,'[2]1516 Exp_Rev Access'!$F$7:$FS$310,65,FALSE))</f>
        <v>1878</v>
      </c>
      <c r="CI415" s="90">
        <f>IF(ISNA(VLOOKUP($B415,'[2]1516 Exp_Rev Access'!$F$7:$FS$310,66,FALSE)),"",VLOOKUP($B415,'[2]1516 Exp_Rev Access'!$F$7:$FS$310,66,FALSE))</f>
        <v>0</v>
      </c>
      <c r="CJ415" s="90">
        <f>IF(ISNA(VLOOKUP($B415,'[2]1516 Exp_Rev Access'!$F$7:$FS$310,67,FALSE)),"",VLOOKUP($B415,'[2]1516 Exp_Rev Access'!$F$7:$FS$310,67,FALSE))</f>
        <v>0</v>
      </c>
      <c r="CK415" s="90">
        <f>IF(ISNA(VLOOKUP($B415,'[2]1516 Exp_Rev Access'!$F$7:$FS$310,68,FALSE)),"",VLOOKUP($B415,'[2]1516 Exp_Rev Access'!$F$7:$FS$310,68,FALSE))</f>
        <v>0</v>
      </c>
      <c r="CL415" s="90">
        <f>IF(ISNA(VLOOKUP($B415,'[2]1516 Exp_Rev Access'!$F$7:$FS$310,69,FALSE)),"",VLOOKUP($B415,'[2]1516 Exp_Rev Access'!$F$7:$FS$310,69,FALSE))</f>
        <v>0</v>
      </c>
      <c r="CM415" s="90">
        <f>IF(ISNA(VLOOKUP($B415,'[2]1516 Exp_Rev Access'!$F$7:$FS$310,70,FALSE)),"",VLOOKUP($B415,'[2]1516 Exp_Rev Access'!$F$7:$FS$310,70,FALSE))</f>
        <v>0</v>
      </c>
      <c r="CN415" s="90">
        <f>IF(ISNA(VLOOKUP($B415,'[2]1516 Exp_Rev Access'!$F$7:$FS$310,71,FALSE)),"",VLOOKUP($B415,'[2]1516 Exp_Rev Access'!$F$7:$FS$310,71,FALSE))</f>
        <v>0</v>
      </c>
      <c r="CO415" s="90">
        <f>IF(ISNA(VLOOKUP($B415,'[2]1516 Exp_Rev Access'!$F$7:$FS$310,73,FALSE)),"",VLOOKUP($B415,'[2]1516 Exp_Rev Access'!$F$7:$FS$310,73,FALSE))</f>
        <v>0</v>
      </c>
      <c r="CP415" s="90">
        <f>IF(ISNA(VLOOKUP($B415,'[2]1516 Exp_Rev Access'!$F$7:$FS$310,73,FALSE)),"",VLOOKUP($B415,'[2]1516 Exp_Rev Access'!$F$7:$FS$310,73,FALSE))</f>
        <v>0</v>
      </c>
      <c r="CQ415" s="90">
        <f>IF(ISNA(VLOOKUP($B415,'[2]1516 Exp_Rev Access'!$F$7:$FS$310,74,FALSE)),"",VLOOKUP($B415,'[2]1516 Exp_Rev Access'!$F$7:$FS$310,74,FALSE))</f>
        <v>249799</v>
      </c>
      <c r="CR415" s="90">
        <f>IF(ISNA(VLOOKUP($B415,'[2]1516 Exp_Rev Access'!$F$7:$FS$310,75,FALSE)),"",VLOOKUP($B415,'[2]1516 Exp_Rev Access'!$F$7:$FS$310,75,FALSE))</f>
        <v>0</v>
      </c>
      <c r="CS415" s="90">
        <f>IF(ISNA(VLOOKUP($B415,'[2]1516 Exp_Rev Access'!$F$7:$FS$310,76,FALSE)),"",VLOOKUP($B415,'[2]1516 Exp_Rev Access'!$F$7:$FS$310,76,FALSE))</f>
        <v>9421</v>
      </c>
      <c r="CT415" s="90">
        <f>IF(ISNA(VLOOKUP($B415,'[2]1516 Exp_Rev Access'!$F$7:$FS$310,77,FALSE)),"",VLOOKUP($B415,'[2]1516 Exp_Rev Access'!$F$7:$FS$310,77,FALSE))</f>
        <v>0</v>
      </c>
      <c r="CU415" s="90">
        <f>IF(ISNA(VLOOKUP($B415,'[2]1516 Exp_Rev Access'!$F$7:$FS$310,78,FALSE)),"",VLOOKUP($B415,'[2]1516 Exp_Rev Access'!$F$7:$FS$310,78,FALSE))</f>
        <v>431270.01</v>
      </c>
      <c r="CV415" s="90">
        <f>IF(ISNA(VLOOKUP($B415,'[2]1516 Exp_Rev Access'!$F$7:$FS$310,79,FALSE)),"",VLOOKUP($B415,'[2]1516 Exp_Rev Access'!$F$7:$FS$310,79,FALSE))</f>
        <v>71630.23</v>
      </c>
      <c r="CW415" s="90">
        <f>IF(ISNA(VLOOKUP($B415,'[2]1516 Exp_Rev Access'!$F$7:$FS$310,80,FALSE)),"",VLOOKUP($B415,'[2]1516 Exp_Rev Access'!$F$7:$FS$310,80,FALSE))</f>
        <v>117958.39</v>
      </c>
      <c r="CX415" s="90">
        <f>IF(ISNA(VLOOKUP($B415,'[2]1516 Exp_Rev Access'!$F$7:$FS$310,81,FALSE)),"",VLOOKUP($B415,'[2]1516 Exp_Rev Access'!$F$7:$FS$310,81,FALSE))</f>
        <v>0</v>
      </c>
      <c r="CY415" s="90">
        <f>IF(ISNA(VLOOKUP($B415,'[2]1516 Exp_Rev Access'!$F$7:$FS$310,82,FALSE)),"",VLOOKUP($B415,'[2]1516 Exp_Rev Access'!$F$7:$FS$310,82,FALSE))</f>
        <v>0</v>
      </c>
      <c r="CZ415" s="90">
        <f>IF(ISNA(VLOOKUP($B415,'[2]1516 Exp_Rev Access'!$F$7:$FS$310,83,FALSE)),"",VLOOKUP($B415,'[2]1516 Exp_Rev Access'!$F$7:$FS$310,83,FALSE))</f>
        <v>0</v>
      </c>
      <c r="DA415" s="90">
        <f>IF(ISNA(VLOOKUP($B415,'[2]1516 Exp_Rev Access'!$F$7:$FS$310,84,FALSE)),"",VLOOKUP($B415,'[2]1516 Exp_Rev Access'!$F$7:$FS$310,84,FALSE))</f>
        <v>0</v>
      </c>
      <c r="DB415" s="90">
        <f>IF(ISNA(VLOOKUP($B415,'[2]1516 Exp_Rev Access'!$F$7:$FS$310,85,FALSE)),"",VLOOKUP($B415,'[2]1516 Exp_Rev Access'!$F$7:$FS$310,85,FALSE))</f>
        <v>48775</v>
      </c>
      <c r="DC415" s="90">
        <f>IF(ISNA(VLOOKUP($B415,'[2]1516 Exp_Rev Access'!$F$7:$FS$310,86,FALSE)),"",VLOOKUP($B415,'[2]1516 Exp_Rev Access'!$F$7:$FS$310,86,FALSE))</f>
        <v>0</v>
      </c>
      <c r="DD415" s="90">
        <f>IF(ISNA(VLOOKUP($B415,'[2]1516 Exp_Rev Access'!$F$7:$FS$310,87,FALSE)),"",VLOOKUP($B415,'[2]1516 Exp_Rev Access'!$F$7:$FS$310,87,FALSE))</f>
        <v>0</v>
      </c>
      <c r="DE415" s="90">
        <f>IF(ISNA(VLOOKUP($B415,'[2]1516 Exp_Rev Access'!$F$7:$FS$310,88,FALSE)),"",VLOOKUP($B415,'[2]1516 Exp_Rev Access'!$F$7:$FS$310,88,FALSE))</f>
        <v>0</v>
      </c>
      <c r="DF415" s="90">
        <f>IF(ISNA(VLOOKUP($B415,'[2]1516 Exp_Rev Access'!$F$7:$FS$310,89,FALSE)),"",VLOOKUP($B415,'[2]1516 Exp_Rev Access'!$F$7:$FS$310,89,FALSE))</f>
        <v>0</v>
      </c>
      <c r="DG415" s="90">
        <f>IF(ISNA(VLOOKUP($B415,'[2]1516 Exp_Rev Access'!$F$7:$FS$310,90,FALSE)),"",VLOOKUP($B415,'[2]1516 Exp_Rev Access'!$F$7:$FS$310,90,FALSE))</f>
        <v>0</v>
      </c>
      <c r="DH415" s="90">
        <f>IF(ISNA(VLOOKUP($B415,'[2]1516 Exp_Rev Access'!$F$7:$FS$310,91,FALSE)),"",VLOOKUP($B415,'[2]1516 Exp_Rev Access'!$F$7:$FS$310,91,FALSE))</f>
        <v>0</v>
      </c>
      <c r="DI415" s="90">
        <f>IF(ISNA(VLOOKUP($B415,'[2]1516 Exp_Rev Access'!$F$7:$FS$310,92,FALSE)),"",VLOOKUP($B415,'[2]1516 Exp_Rev Access'!$F$7:$FS$310,92,FALSE))</f>
        <v>562744.9</v>
      </c>
      <c r="DJ415" s="90">
        <f>IF(ISNA(VLOOKUP($B415,'[2]1516 Exp_Rev Access'!$F$7:$FS$310,93,FALSE)),"",VLOOKUP($B415,'[2]1516 Exp_Rev Access'!$F$7:$FS$310,93,FALSE))</f>
        <v>0</v>
      </c>
      <c r="DK415" s="90">
        <f>IF(ISNA(VLOOKUP($B415,'[2]1516 Exp_Rev Access'!$F$7:$FS$310,94,FALSE)),"",VLOOKUP($B415,'[2]1516 Exp_Rev Access'!$F$7:$FS$310,94,FALSE))</f>
        <v>0</v>
      </c>
      <c r="DL415" s="90">
        <f>IF(ISNA(VLOOKUP($B415,'[2]1516 Exp_Rev Access'!$F$7:$FS$310,95,FALSE)),"",VLOOKUP($B415,'[2]1516 Exp_Rev Access'!$F$7:$FS$310,95,FALSE))</f>
        <v>0</v>
      </c>
      <c r="DM415" s="90">
        <f>IF(ISNA(VLOOKUP($B415,'[2]1516 Exp_Rev Access'!$F$7:$FS$310,96,FALSE)),"",VLOOKUP($B415,'[2]1516 Exp_Rev Access'!$F$7:$FS$310,96,FALSE))</f>
        <v>0</v>
      </c>
      <c r="DN415" s="90">
        <f>IF(ISNA(VLOOKUP($B415,'[2]1516 Exp_Rev Access'!$F$7:$FS$310,97,FALSE)),"",VLOOKUP($B415,'[2]1516 Exp_Rev Access'!$F$7:$FS$310,97,FALSE))</f>
        <v>0</v>
      </c>
      <c r="DO415" s="90">
        <f>IF(ISNA(VLOOKUP($B415,'[2]1516 Exp_Rev Access'!$F$7:$FS$310,98,FALSE)),"",VLOOKUP($B415,'[2]1516 Exp_Rev Access'!$F$7:$FS$310,98,FALSE))</f>
        <v>0</v>
      </c>
      <c r="DP415" s="90">
        <f>IF(ISNA(VLOOKUP($B415,'[2]1516 Exp_Rev Access'!$F$7:$FS$310,99,FALSE)),"",VLOOKUP($B415,'[2]1516 Exp_Rev Access'!$F$7:$FS$310,99,FALSE))</f>
        <v>0</v>
      </c>
      <c r="DQ415" s="90">
        <f>IF(ISNA(VLOOKUP($B415,'[2]1516 Exp_Rev Access'!$F$7:$FS$310,100,FALSE)),"",VLOOKUP($B415,'[2]1516 Exp_Rev Access'!$F$7:$FS$310,100,FALSE))</f>
        <v>0</v>
      </c>
      <c r="DR415" s="90">
        <f>IF(ISNA(VLOOKUP($B415,'[2]1516 Exp_Rev Access'!$F$7:$FS$310,101,FALSE)),"",VLOOKUP($B415,'[2]1516 Exp_Rev Access'!$F$7:$FS$310,101,FALSE))</f>
        <v>0</v>
      </c>
      <c r="DS415" s="90">
        <f>IF(ISNA(VLOOKUP($B415,'[2]1516 Exp_Rev Access'!$F$7:$FS$310,102,FALSE)),"",VLOOKUP($B415,'[2]1516 Exp_Rev Access'!$F$7:$FS$310,102,FALSE))</f>
        <v>0</v>
      </c>
      <c r="DT415" s="90">
        <f>IF(ISNA(VLOOKUP($B415,'[2]1516 Exp_Rev Access'!$F$7:$FS$310,103,FALSE)),"",VLOOKUP($B415,'[2]1516 Exp_Rev Access'!$F$7:$FS$310,103,FALSE))</f>
        <v>0</v>
      </c>
      <c r="DU415" s="90">
        <f>IF(ISNA(VLOOKUP($B415,'[2]1516 Exp_Rev Access'!$F$7:$FS$310,104,FALSE)),"",VLOOKUP($B415,'[2]1516 Exp_Rev Access'!$F$7:$FS$310,104,FALSE))</f>
        <v>0</v>
      </c>
      <c r="DV415" s="90">
        <f>IF(ISNA(VLOOKUP($B415,'[2]1516 Exp_Rev Access'!$F$7:$FS$310,105,FALSE)),"",VLOOKUP($B415,'[2]1516 Exp_Rev Access'!$F$7:$FS$310,105,FALSE))</f>
        <v>0</v>
      </c>
      <c r="DW415" s="90">
        <f>IF(ISNA(VLOOKUP($B415,'[2]1516 Exp_Rev Access'!$F$7:$FS$310,106,FALSE)),"",VLOOKUP($B415,'[2]1516 Exp_Rev Access'!$F$7:$FS$310,106,FALSE))</f>
        <v>0</v>
      </c>
      <c r="DX415" s="90">
        <f>IF(ISNA(VLOOKUP($B415,'[2]1516 Exp_Rev Access'!$F$7:$FS$310,107,FALSE)),"",VLOOKUP($B415,'[2]1516 Exp_Rev Access'!$F$7:$FS$310,107,FALSE))</f>
        <v>0</v>
      </c>
      <c r="DY415" s="90">
        <f>IF(ISNA(VLOOKUP($B415,'[2]1516 Exp_Rev Access'!$F$7:$FS$310,108,FALSE)),"",VLOOKUP($B415,'[2]1516 Exp_Rev Access'!$F$7:$FS$310,108,FALSE))</f>
        <v>0</v>
      </c>
      <c r="DZ415" s="90">
        <f>IF(ISNA(VLOOKUP($B415,'[2]1516 Exp_Rev Access'!$F$7:$FS$310,109,FALSE)),"",VLOOKUP($B415,'[2]1516 Exp_Rev Access'!$F$7:$FS$310,109,FALSE))</f>
        <v>0</v>
      </c>
      <c r="EA415" s="90">
        <f>IF(ISNA(VLOOKUP($B415,'[2]1516 Exp_Rev Access'!$F$7:$FS$310,110,FALSE)),"",VLOOKUP($B415,'[2]1516 Exp_Rev Access'!$F$7:$FS$310,110,FALSE))</f>
        <v>0</v>
      </c>
      <c r="EB415" s="90">
        <f>IF(ISNA(VLOOKUP($B415,'[2]1516 Exp_Rev Access'!$F$7:$FS$310,111,FALSE)),"",VLOOKUP($B415,'[2]1516 Exp_Rev Access'!$F$7:$FS$310,111,FALSE))</f>
        <v>0</v>
      </c>
      <c r="EC415" s="90">
        <f>IF(ISNA(VLOOKUP($B415,'[2]1516 Exp_Rev Access'!$F$7:$FS$310,112,FALSE)),"",VLOOKUP($B415,'[2]1516 Exp_Rev Access'!$F$7:$FS$310,112,FALSE))</f>
        <v>0</v>
      </c>
      <c r="ED415" s="90">
        <f>IF(ISNA(VLOOKUP($B415,'[2]1516 Exp_Rev Access'!$F$7:$FS$310,113,FALSE)),"",VLOOKUP($B415,'[2]1516 Exp_Rev Access'!$F$7:$FS$310,113,FALSE))</f>
        <v>0</v>
      </c>
      <c r="EE415" s="90">
        <f>IF(ISNA(VLOOKUP($B415,'[2]1516 Exp_Rev Access'!$F$7:$FS$310,114,FALSE)),"",VLOOKUP($B415,'[2]1516 Exp_Rev Access'!$F$7:$FS$310,114,FALSE))</f>
        <v>0</v>
      </c>
      <c r="EF415" s="90">
        <f>IF(ISNA(VLOOKUP($B415,'[2]1516 Exp_Rev Access'!$F$7:$FS$310,115,FALSE)),"",VLOOKUP($B415,'[2]1516 Exp_Rev Access'!$F$7:$FS$310,115,FALSE))</f>
        <v>0</v>
      </c>
      <c r="EG415" s="90">
        <f>IF(ISNA(VLOOKUP($B415,'[2]1516 Exp_Rev Access'!$F$7:$FS$310,116,FALSE)),"",VLOOKUP($B415,'[2]1516 Exp_Rev Access'!$F$7:$FS$310,116,FALSE))</f>
        <v>0</v>
      </c>
      <c r="EH415" s="90">
        <f>IF(ISNA(VLOOKUP($B415,'[2]1516 Exp_Rev Access'!$F$7:$FS$310,117,FALSE)),"",VLOOKUP($B415,'[2]1516 Exp_Rev Access'!$F$7:$FS$310,117,FALSE))</f>
        <v>0</v>
      </c>
      <c r="EI415" s="90">
        <f>IF(ISNA(VLOOKUP($B415,'[2]1516 Exp_Rev Access'!$F$7:$FS$310,118,FALSE)),"",VLOOKUP($B415,'[2]1516 Exp_Rev Access'!$F$7:$FS$310,118,FALSE))</f>
        <v>0</v>
      </c>
      <c r="EJ415" s="90">
        <f>IF(ISNA(VLOOKUP($B415,'[2]1516 Exp_Rev Access'!$F$7:$FS$310,119,FALSE)),"",VLOOKUP($B415,'[2]1516 Exp_Rev Access'!$F$7:$FS$310,119,FALSE))</f>
        <v>0</v>
      </c>
      <c r="EK415" s="90">
        <f>IF(ISNA(VLOOKUP($B415,'[2]1516 Exp_Rev Access'!$F$7:$FS$310,120,FALSE)),"",VLOOKUP($B415,'[2]1516 Exp_Rev Access'!$F$7:$FS$310,120,FALSE))</f>
        <v>0</v>
      </c>
      <c r="EL415" s="90">
        <f>IF(ISNA(VLOOKUP($B415,'[2]1516 Exp_Rev Access'!$F$7:$FS$310,121,FALSE)),"",VLOOKUP($B415,'[2]1516 Exp_Rev Access'!$F$7:$FS$310,121,FALSE))</f>
        <v>0</v>
      </c>
      <c r="EM415" s="90">
        <f>IF(ISNA(VLOOKUP($B415,'[2]1516 Exp_Rev Access'!$F$7:$FS$310,122,FALSE)),"",VLOOKUP($B415,'[2]1516 Exp_Rev Access'!$F$7:$FS$310,122,FALSE))</f>
        <v>0</v>
      </c>
      <c r="EN415" s="90">
        <f>IF(ISNA(VLOOKUP($B415,'[2]1516 Exp_Rev Access'!$F$7:$FS$310,123,FALSE)),"",VLOOKUP($B415,'[2]1516 Exp_Rev Access'!$F$7:$FS$310,123,FALSE))</f>
        <v>2251.9299999999998</v>
      </c>
      <c r="EO415" s="90">
        <f>IF(ISNA(VLOOKUP($B415,'[2]1516 Exp_Rev Access'!$F$7:$FS$310,124,FALSE)),"",VLOOKUP($B415,'[2]1516 Exp_Rev Access'!$F$7:$FS$310,124,FALSE))</f>
        <v>0</v>
      </c>
      <c r="EP415" s="90">
        <f>IF(ISNA(VLOOKUP($B415,'[2]1516 Exp_Rev Access'!$F$7:$FS$310,125,FALSE)),"",VLOOKUP($B415,'[2]1516 Exp_Rev Access'!$F$7:$FS$310,125,FALSE))</f>
        <v>0</v>
      </c>
      <c r="EQ415" s="90">
        <f>IF(ISNA(VLOOKUP($B415,'[2]1516 Exp_Rev Access'!$F$7:$FS$310,126,FALSE)),"",VLOOKUP($B415,'[2]1516 Exp_Rev Access'!$F$7:$FS$310,126,FALSE))</f>
        <v>0</v>
      </c>
      <c r="ER415" s="90">
        <f>IF(ISNA(VLOOKUP($B415,'[2]1516 Exp_Rev Access'!$F$7:$FS$310,127,FALSE)),"",VLOOKUP($B415,'[2]1516 Exp_Rev Access'!$F$7:$FS$310,127,FALSE))</f>
        <v>0</v>
      </c>
      <c r="ES415" s="90">
        <f>IF(ISNA(VLOOKUP($B415,'[2]1516 Exp_Rev Access'!$F$7:$FS$310,128,FALSE)),"",VLOOKUP($B415,'[2]1516 Exp_Rev Access'!$F$7:$FS$310,128,FALSE))</f>
        <v>0</v>
      </c>
      <c r="ET415" s="90">
        <f>IF(ISNA(VLOOKUP($B415,'[2]1516 Exp_Rev Access'!$F$7:$FS$310,129,FALSE)),"",VLOOKUP($B415,'[2]1516 Exp_Rev Access'!$F$7:$FS$310,129,FALSE))</f>
        <v>0</v>
      </c>
      <c r="EU415" s="90">
        <f>IF(ISNA(VLOOKUP($B415,'[2]1516 Exp_Rev Access'!$F$7:$FS$310,130,FALSE)),"",VLOOKUP($B415,'[2]1516 Exp_Rev Access'!$F$7:$FS$310,130,FALSE))</f>
        <v>0</v>
      </c>
      <c r="EV415" s="90">
        <f>IF(ISNA(VLOOKUP($B415,'[2]1516 Exp_Rev Access'!$F$7:$FS$310,131,FALSE)),"",VLOOKUP($B415,'[2]1516 Exp_Rev Access'!$F$7:$FS$310,131,FALSE))</f>
        <v>0</v>
      </c>
      <c r="EW415" s="90">
        <f>IF(ISNA(VLOOKUP($B415,'[2]1516 Exp_Rev Access'!$F$7:$FS$310,132,FALSE)),"",VLOOKUP($B415,'[2]1516 Exp_Rev Access'!$F$7:$FS$310,132,FALSE))</f>
        <v>0</v>
      </c>
      <c r="EX415" s="90">
        <f>IF(ISNA(VLOOKUP($B415,'[2]1516 Exp_Rev Access'!$F$7:$FS$310,133,FALSE)),"",VLOOKUP($B415,'[2]1516 Exp_Rev Access'!$F$7:$FS$310,133,FALSE))</f>
        <v>0</v>
      </c>
      <c r="EY415" s="90">
        <f>IF(ISNA(VLOOKUP($B415,'[2]1516 Exp_Rev Access'!$F$7:$FS$310,134,FALSE)),"",VLOOKUP($B415,'[2]1516 Exp_Rev Access'!$F$7:$FS$310,134,FALSE))</f>
        <v>0</v>
      </c>
      <c r="EZ415" s="90">
        <f>IF(ISNA(VLOOKUP($B415,'[2]1516 Exp_Rev Access'!$F$7:$FS$310,135,FALSE)),"",VLOOKUP($B415,'[2]1516 Exp_Rev Access'!$F$7:$FS$310,135,FALSE))</f>
        <v>0</v>
      </c>
      <c r="FA415" s="90">
        <f>IF(ISNA(VLOOKUP($B415,'[2]1516 Exp_Rev Access'!$F$7:$FS$310,136,FALSE)),"",VLOOKUP($B415,'[2]1516 Exp_Rev Access'!$F$7:$FS$310,136,FALSE))</f>
        <v>0</v>
      </c>
      <c r="FB415" s="90">
        <f>IF(ISNA(VLOOKUP($B415,'[2]1516 Exp_Rev Access'!$F$7:$FS$310,137,FALSE)),"",VLOOKUP($B415,'[2]1516 Exp_Rev Access'!$F$7:$FS$310,137,FALSE))</f>
        <v>0</v>
      </c>
      <c r="FC415" s="90">
        <f>IF(ISNA(VLOOKUP($B415,'[2]1516 Exp_Rev Access'!$F$7:$FS$310,138,FALSE)),"",VLOOKUP($B415,'[2]1516 Exp_Rev Access'!$F$7:$FS$310,138,FALSE))</f>
        <v>0</v>
      </c>
      <c r="FD415" s="90">
        <f>IF(ISNA(VLOOKUP($B415,'[2]1516 Exp_Rev Access'!$F$7:$FS$310,139,FALSE)),"",VLOOKUP($B415,'[2]1516 Exp_Rev Access'!$F$7:$FS$310,139,FALSE))</f>
        <v>0</v>
      </c>
      <c r="FE415" s="90">
        <f>IF(ISNA(VLOOKUP($B415,'[2]1516 Exp_Rev Access'!$F$7:$FS$310,140,FALSE)),"",VLOOKUP($B415,'[2]1516 Exp_Rev Access'!$F$7:$FS$310,140,FALSE))</f>
        <v>0</v>
      </c>
      <c r="FF415" s="90">
        <f>IF(ISNA(VLOOKUP($B415,'[2]1516 Exp_Rev Access'!$F$7:$FS$310,141,FALSE)),"",VLOOKUP($B415,'[2]1516 Exp_Rev Access'!$F$7:$FS$310,141,FALSE))</f>
        <v>0</v>
      </c>
      <c r="FG415" s="90">
        <f>IF(ISNA(VLOOKUP($B415,'[2]1516 Exp_Rev Access'!$F$7:$FS$310,142,FALSE)),"",VLOOKUP($B415,'[2]1516 Exp_Rev Access'!$F$7:$FS$310,142,FALSE))</f>
        <v>0</v>
      </c>
      <c r="FH415" s="90">
        <f>IF(ISNA(VLOOKUP($B415,'[2]1516 Exp_Rev Access'!$F$7:$FS$310,143,FALSE)),"",VLOOKUP($B415,'[2]1516 Exp_Rev Access'!$F$7:$FS$310,143,FALSE))</f>
        <v>0</v>
      </c>
      <c r="FI415" s="90">
        <f>IF(ISNA(VLOOKUP($B415,'[2]1516 Exp_Rev Access'!$F$7:$FS$310,144,FALSE)),"",VLOOKUP($B415,'[2]1516 Exp_Rev Access'!$F$7:$FS$310,144,FALSE))</f>
        <v>0</v>
      </c>
      <c r="FJ415" s="90">
        <f>IF(ISNA(VLOOKUP($B415,'[2]1516 Exp_Rev Access'!$F$7:$FS$310,145,FALSE)),"",VLOOKUP($B415,'[2]1516 Exp_Rev Access'!$F$7:$FS$310,145,FALSE))</f>
        <v>0</v>
      </c>
      <c r="FK415" s="90">
        <f>IF(ISNA(VLOOKUP($B415,'[2]1516 Exp_Rev Access'!$F$7:$FS$310,146,FALSE)),"",VLOOKUP($B415,'[2]1516 Exp_Rev Access'!$F$7:$FS$310,146,FALSE))</f>
        <v>0</v>
      </c>
      <c r="FL415" s="90">
        <f>IF(ISNA(VLOOKUP($B415,'[2]1516 Exp_Rev Access'!$F$7:$FS$310,1147,FALSE)),"",VLOOKUP($B415,'[2]1516 Exp_Rev Access'!$F$7:$FS$310,147,FALSE))</f>
        <v>0</v>
      </c>
      <c r="FM415" s="90">
        <f>IF(ISNA(VLOOKUP($B415,'[2]1516 Exp_Rev Access'!$F$7:$FS$310,148,FALSE)),"",VLOOKUP($B415,'[2]1516 Exp_Rev Access'!$F$7:$FS$310,148,FALSE))</f>
        <v>0</v>
      </c>
      <c r="FN415" s="90">
        <f>IF(ISNA(VLOOKUP($B415,'[2]1516 Exp_Rev Access'!$F$7:$FS$310,149,FALSE)),"",VLOOKUP($B415,'[2]1516 Exp_Rev Access'!$F$7:$FS$310,149,FALSE))</f>
        <v>0</v>
      </c>
      <c r="FO415" s="90">
        <f>IF(ISNA(VLOOKUP($B415,'[2]1516 Exp_Rev Access'!$F$7:$FS$310,150,FALSE)),"",VLOOKUP($B415,'[2]1516 Exp_Rev Access'!$F$7:$FS$310,150,FALSE))</f>
        <v>0</v>
      </c>
      <c r="FP415" s="90">
        <f>IF(ISNA(VLOOKUP($B415,'[2]1516 Exp_Rev Access'!$F$7:$FS$310,151,FALSE)),"",VLOOKUP($B415,'[2]1516 Exp_Rev Access'!$F$7:$FS$310,151,FALSE))</f>
        <v>0</v>
      </c>
      <c r="FQ415" s="90">
        <f>IF(ISNA(VLOOKUP($B415,'[2]1516 Exp_Rev Access'!$F$7:$FS$310,152,FALSE)),"",VLOOKUP($B415,'[2]1516 Exp_Rev Access'!$F$7:$FS$310,152,FALSE))</f>
        <v>0</v>
      </c>
      <c r="FR415" s="90">
        <f>IF(ISNA(VLOOKUP($B415,'[2]1516 Exp_Rev Access'!$F$7:$FS$310,153,FALSE)),"",VLOOKUP($B415,'[2]1516 Exp_Rev Access'!$F$7:$FS$310,153,FALSE))</f>
        <v>55265.01</v>
      </c>
      <c r="FS415" s="53">
        <f t="shared" si="997"/>
        <v>1550993.47</v>
      </c>
      <c r="FT415" s="92">
        <f t="shared" si="998"/>
        <v>0.10985314175231166</v>
      </c>
      <c r="FU415" s="116">
        <f t="shared" si="999"/>
        <v>1323.644321362736</v>
      </c>
      <c r="FV415" s="90">
        <f>IF(ISNA(VLOOKUP($B415,'[2]1516 Exp_Rev Access'!$F$7:$FS$310,154,FALSE)),"",VLOOKUP($B415,'[2]1516 Exp_Rev Access'!$F$7:$FS$310,154,FALSE))</f>
        <v>0</v>
      </c>
      <c r="FW415" s="90">
        <f>IF(ISNA(VLOOKUP($B415,'[2]1516 Exp_Rev Access'!$F$7:$FS$310,155,FALSE)),"",VLOOKUP($B415,'[2]1516 Exp_Rev Access'!$F$7:$FS$310,155,FALSE))</f>
        <v>0</v>
      </c>
      <c r="FX415" s="90">
        <f>IF(ISNA(VLOOKUP($B415,'[2]1516 Exp_Rev Access'!$F$7:$FS$310,156,FALSE)),"",VLOOKUP($B415,'[2]1516 Exp_Rev Access'!$F$7:$FS$310,156,FALSE))</f>
        <v>0</v>
      </c>
      <c r="FY415" s="90">
        <f>IF(ISNA(VLOOKUP($B415,'[2]1516 Exp_Rev Access'!$F$7:$FS$310,157,FALSE)),"",VLOOKUP($B415,'[2]1516 Exp_Rev Access'!$F$7:$FS$310,157,FALSE))</f>
        <v>0</v>
      </c>
      <c r="FZ415" s="90">
        <f>IF(ISNA(VLOOKUP($B415,'[2]1516 Exp_Rev Access'!$F$7:$FS$310,158,FALSE)),"",VLOOKUP($B415,'[2]1516 Exp_Rev Access'!$F$7:$FS$310,158,FALSE))</f>
        <v>0</v>
      </c>
      <c r="GA415" s="90">
        <f>IF(ISNA(VLOOKUP($B415,'[2]1516 Exp_Rev Access'!$F$7:$FS$310,159,FALSE)),"",VLOOKUP($B415,'[2]1516 Exp_Rev Access'!$F$7:$FS$310,159,FALSE))</f>
        <v>0</v>
      </c>
      <c r="GB415" s="90">
        <f>IF(ISNA(VLOOKUP($B415,'[2]1516 Exp_Rev Access'!$F$7:$FS$310,160,FALSE)),"",VLOOKUP($B415,'[2]1516 Exp_Rev Access'!$F$7:$FS$310,160,FALSE))</f>
        <v>0</v>
      </c>
      <c r="GC415" s="90">
        <f>IF(ISNA(VLOOKUP($B415,'[2]1516 Exp_Rev Access'!$F$7:$FS$310,161,FALSE)),"",VLOOKUP($B415,'[2]1516 Exp_Rev Access'!$F$7:$FS$310,161,FALSE))</f>
        <v>0</v>
      </c>
      <c r="GD415" s="90">
        <f>IF(ISNA(VLOOKUP($B415,'[2]1516 Exp_Rev Access'!$F$7:$FS$310,162,FALSE)),"",VLOOKUP($B415,'[2]1516 Exp_Rev Access'!$F$7:$FS$310,162,FALSE))</f>
        <v>0</v>
      </c>
      <c r="GE415" s="90">
        <f>IF(ISNA(VLOOKUP($B415,'[2]1516 Exp_Rev Access'!$F$7:$FS$310,163,FALSE)),"",VLOOKUP($B415,'[2]1516 Exp_Rev Access'!$F$7:$FS$310,163,FALSE))</f>
        <v>0</v>
      </c>
      <c r="GF415" s="90">
        <f>IF(ISNA(VLOOKUP($B415,'[2]1516 Exp_Rev Access'!$F$7:$FS$310,164,FALSE)),"",VLOOKUP($B415,'[2]1516 Exp_Rev Access'!$F$7:$FS$310,164,FALSE))</f>
        <v>0</v>
      </c>
      <c r="GG415" s="90">
        <f>IF(ISNA(VLOOKUP($B415,'[2]1516 Exp_Rev Access'!$F$7:$FS$310,165,FALSE)),"",VLOOKUP($B415,'[2]1516 Exp_Rev Access'!$F$7:$FS$310,165,FALSE))</f>
        <v>0</v>
      </c>
      <c r="GH415" s="90">
        <f>IF(ISNA(VLOOKUP($B415,'[2]1516 Exp_Rev Access'!$F$7:$FS$310,166,FALSE)),"",VLOOKUP($B415,'[2]1516 Exp_Rev Access'!$F$7:$FS$310,166,FALSE))</f>
        <v>0</v>
      </c>
      <c r="GI415" s="90">
        <f>IF(ISNA(VLOOKUP($B415,'[2]1516 Exp_Rev Access'!$F$7:$FS$310,167,FALSE)),"",VLOOKUP($B415,'[2]1516 Exp_Rev Access'!$F$7:$FS$310,167,FALSE))</f>
        <v>0</v>
      </c>
      <c r="GJ415" s="90">
        <f>IF(ISNA(VLOOKUP($B415,'[2]1516 Exp_Rev Access'!$F$7:$FS$310,168,FALSE)),"",VLOOKUP($B415,'[2]1516 Exp_Rev Access'!$F$7:$FS$310,168,FALSE))</f>
        <v>0</v>
      </c>
      <c r="GK415" s="90">
        <f>IF(ISNA(VLOOKUP($B415,'[2]1516 Exp_Rev Access'!$F$7:$FS$310,169,FALSE)),"",VLOOKUP($B415,'[2]1516 Exp_Rev Access'!$F$7:$FS$310,169,FALSE))</f>
        <v>0</v>
      </c>
      <c r="GL415" s="90">
        <f>IF(ISNA(VLOOKUP($B415,'[2]1516 Exp_Rev Access'!$F$7:$FS$310,170,FALSE)),"",VLOOKUP($B415,'[2]1516 Exp_Rev Access'!$F$7:$FS$310,170,FALSE))</f>
        <v>0</v>
      </c>
      <c r="GM415" s="90">
        <f>IF(ISNA(VLOOKUP($B415,'[2]1516 Exp_Rev Access'!$F$7:$FT$310,171,FALSE)),"",VLOOKUP($B415,'[2]1516 Exp_Rev Access'!$F$7:$FT$310,171,FALSE))</f>
        <v>0</v>
      </c>
      <c r="GN415" s="90">
        <f>IF(ISNA(VLOOKUP($B415,'[2]1516 Exp_Rev Access'!$F$7:$FU$310,172,FALSE)),"",VLOOKUP($B415,'[2]1516 Exp_Rev Access'!$F$7:$FU$310,172,FALSE))</f>
        <v>0</v>
      </c>
      <c r="GO415" s="90">
        <f>IF(ISNA(VLOOKUP($B415,'[2]1516 Exp_Rev Access'!$F$7:$FV$310,173,FALSE)),"",VLOOKUP($B415,'[2]1516 Exp_Rev Access'!$F$7:$FV$310,173,FALSE))</f>
        <v>0</v>
      </c>
      <c r="GP415" s="90">
        <f>IF(ISNA(VLOOKUP($B415,'[2]1516 Exp_Rev Access'!$F$7:$GA$310,174,FALSE)),"",VLOOKUP($B415,'[2]1516 Exp_Rev Access'!$F$7:$GA$310,174,FALSE))</f>
        <v>0</v>
      </c>
      <c r="GQ415" s="90">
        <f>IF(ISNA(VLOOKUP($B415,'[2]1516 Exp_Rev Access'!$F$7:$GA$310,175,FALSE)),"",VLOOKUP($B415,'[2]1516 Exp_Rev Access'!$F$7:$GA$310,175,FALSE))</f>
        <v>0</v>
      </c>
      <c r="GR415" s="90">
        <f>IF(ISNA(VLOOKUP($B415,'[2]1516 Exp_Rev Access'!$F$7:$GA$310,176,FALSE)),"",VLOOKUP($B415,'[2]1516 Exp_Rev Access'!$F$7:$GA$310,176,FALSE))</f>
        <v>0</v>
      </c>
      <c r="GS415" s="90">
        <f>IF(ISNA(VLOOKUP($B415,'[2]1516 Exp_Rev Access'!$F$7:$GA$310,177,FALSE)),"",VLOOKUP($B415,'[2]1516 Exp_Rev Access'!$F$7:$GA$310,177,FALSE))</f>
        <v>0</v>
      </c>
      <c r="GT415" s="90">
        <f>IF(ISNA(VLOOKUP($B415,'[2]1516 Exp_Rev Access'!$F$7:$GA$310,178,FALSE)),"",VLOOKUP($B415,'[2]1516 Exp_Rev Access'!$F$7:$GA$310,178,FALSE))</f>
        <v>0</v>
      </c>
      <c r="GU415" s="53">
        <f t="shared" si="1000"/>
        <v>0</v>
      </c>
      <c r="GV415" s="92"/>
      <c r="GW415" s="114">
        <f t="shared" si="1001"/>
        <v>0</v>
      </c>
    </row>
    <row r="416" spans="1:222" x14ac:dyDescent="0.2">
      <c r="B416" s="87" t="s">
        <v>799</v>
      </c>
      <c r="C416" s="87" t="s">
        <v>800</v>
      </c>
      <c r="D416" s="88">
        <f>IF(ISNA(VLOOKUP($B416,'[2]1516 enrollment_Rev_Exp by size'!$A$6:$C$325,3,FALSE)),"",VLOOKUP($B416,'[2]1516 enrollment_Rev_Exp by size'!$A$6:$C$325,3,FALSE))</f>
        <v>1527.1800000000003</v>
      </c>
      <c r="E416" s="89">
        <v>18300688.75</v>
      </c>
      <c r="F416" s="67">
        <f t="shared" si="980"/>
        <v>18300688.75</v>
      </c>
      <c r="G416" s="67">
        <f t="shared" si="981"/>
        <v>0</v>
      </c>
      <c r="H416" s="90">
        <f>IF(ISNA(VLOOKUP($B416,'[2]1516 Exp_Rev Access'!$F$7:$FS$310,2,FALSE)),"",VLOOKUP($B416,'[2]1516 Exp_Rev Access'!$F$7:$FS$310,2,FALSE))</f>
        <v>630067.51</v>
      </c>
      <c r="I416" s="90">
        <f>IF(ISNA(VLOOKUP($B416,'[2]1516 Exp_Rev Access'!$F$7:$FS$310,3,FALSE)),"",VLOOKUP($B416,'[2]1516 Exp_Rev Access'!$F$7:$FS$310,3,FALSE))</f>
        <v>0</v>
      </c>
      <c r="J416" s="90">
        <f>IF(ISNA(VLOOKUP($B416,'[2]1516 Exp_Rev Access'!$F$7:$FS$310,4,FALSE)),"",VLOOKUP($B416,'[2]1516 Exp_Rev Access'!$F$7:$FS$310,4,FALSE))</f>
        <v>0</v>
      </c>
      <c r="K416" s="90">
        <f>IF(ISNA(VLOOKUP($B416,'[2]1516 Exp_Rev Access'!$F$7:$FS$310,5,FALSE)),"-",VLOOKUP($B416,'[2]1516 Exp_Rev Access'!$F$7:$FS$310,5,FALSE))</f>
        <v>0</v>
      </c>
      <c r="L416" s="90">
        <f>IF(ISNA(VLOOKUP($B416,'[2]1516 Exp_Rev Access'!$F$7:$FS$310,6,FALSE)),"",VLOOKUP($B416,'[2]1516 Exp_Rev Access'!$F$7:$FS$310,6,FALSE))</f>
        <v>0</v>
      </c>
      <c r="M416" s="90">
        <f>IF(ISNA(VLOOKUP($B416,'[2]1516 Exp_Rev Access'!$F$7:$FS$310,7,FALSE)),"",VLOOKUP($B416,'[2]1516 Exp_Rev Access'!$F$7:$FS$310,7,FALSE))</f>
        <v>0</v>
      </c>
      <c r="N416" s="53">
        <f t="shared" si="982"/>
        <v>630067.51</v>
      </c>
      <c r="O416" s="91">
        <f t="shared" si="983"/>
        <v>3.4428622802516108E-2</v>
      </c>
      <c r="P416" s="53">
        <f t="shared" si="984"/>
        <v>412.56925182362255</v>
      </c>
      <c r="Q416" s="90">
        <f>IF(ISNA(VLOOKUP($B416,'[2]1516 Exp_Rev Access'!$F$7:$FS$310,8,FALSE)),"",VLOOKUP($B416,'[2]1516 Exp_Rev Access'!$F$7:$FS$310,8,FALSE))</f>
        <v>0</v>
      </c>
      <c r="R416" s="90">
        <f>IF(ISNA(VLOOKUP($B416,'[2]1516 Exp_Rev Access'!$F$7:$FS$310,9,FALSE)),"",VLOOKUP($B416,'[2]1516 Exp_Rev Access'!$F$7:$FS$310,9,FALSE))</f>
        <v>0</v>
      </c>
      <c r="S416" s="90">
        <f>IF(ISNA(VLOOKUP($B416,'[2]1516 Exp_Rev Access'!$F$7:$FS$310,10,FALSE)),"",VLOOKUP($B416,'[2]1516 Exp_Rev Access'!$F$7:$FS$310,10,FALSE))</f>
        <v>0</v>
      </c>
      <c r="T416" s="90">
        <f>IF(ISNA(VLOOKUP($B416,'[2]1516 Exp_Rev Access'!$F$7:$FS$310,11,FALSE)),"",VLOOKUP($B416,'[2]1516 Exp_Rev Access'!$F$7:$FS$310,11,FALSE))</f>
        <v>0</v>
      </c>
      <c r="U416" s="90">
        <f>IF(ISNA(VLOOKUP($B416,'[2]1516 Exp_Rev Access'!$F$7:$FS$310,12,FALSE)),"",VLOOKUP($B416,'[2]1516 Exp_Rev Access'!$F$7:$FS$310,12,FALSE))</f>
        <v>0</v>
      </c>
      <c r="V416" s="90">
        <f>IF(ISNA(VLOOKUP($B416,'[2]1516 Exp_Rev Access'!$F$7:$FS$310,13,FALSE)),"",VLOOKUP($B416,'[2]1516 Exp_Rev Access'!$F$7:$FS$310,13,FALSE))</f>
        <v>0</v>
      </c>
      <c r="W416" s="90">
        <f>IF(ISNA(VLOOKUP($B416,'[2]1516 Exp_Rev Access'!$F$7:$FS$310,14,FALSE)),"",VLOOKUP($B416,'[2]1516 Exp_Rev Access'!$F$7:$FS$310,14,FALSE))</f>
        <v>0</v>
      </c>
      <c r="X416" s="90">
        <f>IF(ISNA(VLOOKUP($B416,'[2]1516 Exp_Rev Access'!$F$7:$FS$310,15,FALSE)),"",VLOOKUP($B416,'[2]1516 Exp_Rev Access'!$F$7:$FS$310,15,FALSE))</f>
        <v>0</v>
      </c>
      <c r="Y416" s="90">
        <f>IF(ISNA(VLOOKUP($B416,'[2]1516 Exp_Rev Access'!$F$7:$FS$310,16,FALSE)),"",VLOOKUP($B416,'[2]1516 Exp_Rev Access'!$F$7:$FS$310,16,FALSE))</f>
        <v>85</v>
      </c>
      <c r="Z416" s="90">
        <f>IF(ISNA(VLOOKUP($B416,'[2]1516 Exp_Rev Access'!$F$7:$FS$310,17,FALSE)),"",VLOOKUP($B416,'[2]1516 Exp_Rev Access'!$F$7:$FS$310,17,FALSE))</f>
        <v>0</v>
      </c>
      <c r="AA416" s="90">
        <f>IF(ISNA(VLOOKUP($B416,'[2]1516 Exp_Rev Access'!$F$7:$FS$310,18,FALSE)),"",VLOOKUP($B416,'[2]1516 Exp_Rev Access'!$F$7:$FS$310,18,FALSE))</f>
        <v>0</v>
      </c>
      <c r="AB416" s="90">
        <f>IF(ISNA(VLOOKUP($B416,'[2]1516 Exp_Rev Access'!$F$7:$FS$310,19,FALSE)),"",VLOOKUP($B416,'[2]1516 Exp_Rev Access'!$F$7:$FS$310,19,FALSE))</f>
        <v>0</v>
      </c>
      <c r="AC416" s="90">
        <f>IF(ISNA(VLOOKUP($B416,'[2]1516 Exp_Rev Access'!$F$7:$FS$310,20,FALSE)),"",VLOOKUP($B416,'[2]1516 Exp_Rev Access'!$F$7:$FS$310,20,FALSE))</f>
        <v>107.31</v>
      </c>
      <c r="AD416" s="90">
        <f>IF(ISNA(VLOOKUP($B416,'[2]1516 Exp_Rev Access'!$F$7:$FS$310,21,FALSE)),"",VLOOKUP($B416,'[2]1516 Exp_Rev Access'!$F$7:$FS$310,21,FALSE))</f>
        <v>15869.64</v>
      </c>
      <c r="AE416" s="90">
        <f>IF(ISNA(VLOOKUP($B416,'[2]1516 Exp_Rev Access'!$F$7:$FS$310,22,FALSE)),"",VLOOKUP($B416,'[2]1516 Exp_Rev Access'!$F$7:$FS$310,22,FALSE))</f>
        <v>10373.780000000001</v>
      </c>
      <c r="AF416" s="90">
        <f>IF(ISNA(VLOOKUP($B416,'[2]1516 Exp_Rev Access'!$F$7:$FS$310,23,FALSE)),"",VLOOKUP($B416,'[2]1516 Exp_Rev Access'!$F$7:$FS$310,23,FALSE))</f>
        <v>0</v>
      </c>
      <c r="AG416" s="90">
        <f>IF(ISNA(VLOOKUP($B416,'[2]1516 Exp_Rev Access'!$F$7:$FS$310,24,FALSE)),"",VLOOKUP($B416,'[2]1516 Exp_Rev Access'!$F$7:$FS$310,24,FALSE))</f>
        <v>11179.07</v>
      </c>
      <c r="AH416" s="90">
        <f>IF(ISNA(VLOOKUP($B416,'[2]1516 Exp_Rev Access'!$F$7:$FS$310,25,FALSE)),"",VLOOKUP($B416,'[2]1516 Exp_Rev Access'!$F$7:$FS$310,25,FALSE))</f>
        <v>0</v>
      </c>
      <c r="AI416" s="90">
        <f>IF(ISNA(VLOOKUP($B416,'[2]1516 Exp_Rev Access'!$F$7:$FS$310,26,FALSE)),"",VLOOKUP($B416,'[2]1516 Exp_Rev Access'!$F$7:$FS$310,26,FALSE))</f>
        <v>1272.5</v>
      </c>
      <c r="AJ416" s="90">
        <f>IF(ISNA(VLOOKUP($B416,'[2]1516 Exp_Rev Access'!$F$7:$FS$310,27,FALSE)),"",VLOOKUP($B416,'[2]1516 Exp_Rev Access'!$F$7:$FS$310,27,FALSE))</f>
        <v>1472.3</v>
      </c>
      <c r="AK416" s="90">
        <f>IF(ISNA(VLOOKUP($B416,'[2]1516 Exp_Rev Access'!$F$7:$FS$310,28,FALSE)),"",VLOOKUP($B416,'[2]1516 Exp_Rev Access'!$F$7:$FS$310,28,FALSE))</f>
        <v>4912.57</v>
      </c>
      <c r="AL416" s="90">
        <f>IF(ISNA(VLOOKUP($B416,'[2]1516 Exp_Rev Access'!$F$7:$FS$310,29,FALSE)),"",VLOOKUP($B416,'[2]1516 Exp_Rev Access'!$F$7:$FS$310,29,FALSE))</f>
        <v>94725.56</v>
      </c>
      <c r="AM416" s="53">
        <f t="shared" si="985"/>
        <v>139997.73000000001</v>
      </c>
      <c r="AN416" s="92">
        <f t="shared" si="986"/>
        <v>7.6498612654673998E-3</v>
      </c>
      <c r="AO416" s="68">
        <f t="shared" si="987"/>
        <v>91.670746081012055</v>
      </c>
      <c r="AP416" s="90">
        <f>IF(ISNA(VLOOKUP($B416,'[2]1516 Exp_Rev Access'!$F$7:$FS$310,30,FALSE)),"",VLOOKUP($B416,'[2]1516 Exp_Rev Access'!$F$7:$FS$310,30,FALSE))</f>
        <v>9170278.2200000007</v>
      </c>
      <c r="AQ416" s="90">
        <f>IF(ISNA(VLOOKUP($B416,'[2]1516 Exp_Rev Access'!$F$7:$FS$310,31,FALSE)),"",VLOOKUP($B416,'[2]1516 Exp_Rev Access'!$F$7:$FS$310,31,FALSE))</f>
        <v>191434.65</v>
      </c>
      <c r="AR416" s="90">
        <f>IF(ISNA(VLOOKUP($B416,'[2]1516 Exp_Rev Access'!$F$7:$FS$310,32,FALSE)),"",VLOOKUP($B416,'[2]1516 Exp_Rev Access'!$F$7:$FS$310,32,FALSE))</f>
        <v>1946294.88</v>
      </c>
      <c r="AS416" s="90">
        <f>IF(ISNA(VLOOKUP($B416,'[2]1516 Exp_Rev Access'!$F$7:$FS$310,33,FALSE)),"",VLOOKUP($B416,'[2]1516 Exp_Rev Access'!$F$7:$FS$310,33,FALSE))</f>
        <v>0</v>
      </c>
      <c r="AT416" s="90">
        <f>IF(ISNA(VLOOKUP($B416,'[2]1516 Exp_Rev Access'!$F$7:$FS$310,34,FALSE)),"",VLOOKUP($B416,'[2]1516 Exp_Rev Access'!$F$7:$FS$310,34,FALSE))</f>
        <v>0</v>
      </c>
      <c r="AU416" s="53">
        <f t="shared" si="988"/>
        <v>11308007.75</v>
      </c>
      <c r="AV416" s="93">
        <f t="shared" si="989"/>
        <v>0.6179006650774278</v>
      </c>
      <c r="AW416" s="53">
        <f t="shared" si="990"/>
        <v>7404.502252517711</v>
      </c>
      <c r="AX416" s="90">
        <f>IF(ISNA(VLOOKUP($B416,'[2]1516 Exp_Rev Access'!$F$7:$FS$310,35,FALSE)),"",VLOOKUP($B416,'[2]1516 Exp_Rev Access'!$F$7:$FS$310,35,FALSE))</f>
        <v>290</v>
      </c>
      <c r="AY416" s="90">
        <f>IF(ISNA(VLOOKUP($B416,'[2]1516 Exp_Rev Access'!$F$7:$FS$310,36,FALSE)),"",VLOOKUP($B416,'[2]1516 Exp_Rev Access'!$F$7:$FS$310,36,FALSE))</f>
        <v>1066813.1000000001</v>
      </c>
      <c r="AZ416" s="90">
        <f>IF(ISNA(VLOOKUP($B416,'[2]1516 Exp_Rev Access'!$F$7:$FS$310,37,FALSE)),"",VLOOKUP($B416,'[2]1516 Exp_Rev Access'!$F$7:$FS$310,37,FALSE))</f>
        <v>45881.87</v>
      </c>
      <c r="BA416" s="90">
        <f>IF(ISNA(VLOOKUP($B416,'[2]1516 Exp_Rev Access'!$F$7:$FS$310,38,FALSE)),"",VLOOKUP($B416,'[2]1516 Exp_Rev Access'!$F$7:$FS$310,38,FALSE))</f>
        <v>0</v>
      </c>
      <c r="BB416" s="90">
        <f>IF(ISNA(VLOOKUP($B416,'[2]1516 Exp_Rev Access'!$F$7:$FS$310,39,FALSE)),"",VLOOKUP($B416,'[2]1516 Exp_Rev Access'!$F$7:$FS$310,39,FALSE))</f>
        <v>0</v>
      </c>
      <c r="BC416" s="90">
        <f>IF(ISNA(VLOOKUP($B416,'[2]1516 Exp_Rev Access'!$F$7:$FS$310,40,FALSE)),"",VLOOKUP($B416,'[2]1516 Exp_Rev Access'!$F$7:$FS$310,40,FALSE))</f>
        <v>581468.93000000005</v>
      </c>
      <c r="BD416" s="90">
        <f>IF(ISNA(VLOOKUP($B416,'[2]1516 Exp_Rev Access'!$F$7:$FS$310,41,FALSE)),"",VLOOKUP($B416,'[2]1516 Exp_Rev Access'!$F$7:$FS$310,41,FALSE))</f>
        <v>0</v>
      </c>
      <c r="BE416" s="90">
        <f>IF(ISNA(VLOOKUP($B416,'[2]1516 Exp_Rev Access'!$F$7:$FS$310,42,FALSE)),"",VLOOKUP($B416,'[2]1516 Exp_Rev Access'!$F$7:$FS$310,42,FALSE))</f>
        <v>87502.92</v>
      </c>
      <c r="BF416" s="90">
        <f>IF(ISNA(VLOOKUP($B416,'[2]1516 Exp_Rev Access'!$F$7:$FS$310,43,FALSE)),"",VLOOKUP($B416,'[2]1516 Exp_Rev Access'!$F$7:$FS$310,43,FALSE))</f>
        <v>0</v>
      </c>
      <c r="BG416" s="90">
        <f>IF(ISNA(VLOOKUP($B416,'[2]1516 Exp_Rev Access'!$F$7:$FS$310,44,FALSE)),"",VLOOKUP($B416,'[2]1516 Exp_Rev Access'!$F$7:$FS$310,44,FALSE))</f>
        <v>451209.3</v>
      </c>
      <c r="BH416" s="90">
        <f>IF(ISNA(VLOOKUP($B416,'[2]1516 Exp_Rev Access'!$F$7:$FS$310,45,FALSE)),"",VLOOKUP($B416,'[2]1516 Exp_Rev Access'!$F$7:$FS$310,45,FALSE))</f>
        <v>10244.85</v>
      </c>
      <c r="BI416" s="90">
        <f>IF(ISNA(VLOOKUP($B416,'[2]1516 Exp_Rev Access'!$F$7:$FS$310,46,FALSE)),"",VLOOKUP($B416,'[2]1516 Exp_Rev Access'!$F$7:$FS$310,46,FALSE))</f>
        <v>0</v>
      </c>
      <c r="BJ416" s="90">
        <f>IF(ISNA(VLOOKUP($B416,'[2]1516 Exp_Rev Access'!$F$7:$FS$310,47,FALSE)),"",VLOOKUP($B416,'[2]1516 Exp_Rev Access'!$F$7:$FS$310,47,FALSE))</f>
        <v>19111.96</v>
      </c>
      <c r="BK416" s="90">
        <f>IF(ISNA(VLOOKUP($B416,'[2]1516 Exp_Rev Access'!$F$7:$FS$310,48,FALSE)),"",VLOOKUP($B416,'[2]1516 Exp_Rev Access'!$F$7:$FS$310,48,FALSE))</f>
        <v>348453.25</v>
      </c>
      <c r="BL416" s="90">
        <f>IF(ISNA(VLOOKUP($B416,'[2]1516 Exp_Rev Access'!$F$7:$FS$310,49,FALSE)),"",VLOOKUP($B416,'[2]1516 Exp_Rev Access'!$F$7:$FS$310,49,FALSE))</f>
        <v>0</v>
      </c>
      <c r="BM416" s="90">
        <f>IF(ISNA(VLOOKUP($B416,'[2]1516 Exp_Rev Access'!$F$7:$FS$310,50,FALSE)),"",VLOOKUP($B416,'[2]1516 Exp_Rev Access'!$F$7:$FS$310,50,FALSE))</f>
        <v>0</v>
      </c>
      <c r="BN416" s="90">
        <f>IF(ISNA(VLOOKUP($B416,'[2]1516 Exp_Rev Access'!$F$7:$FS$310,51,FALSE)),"",VLOOKUP($B416,'[2]1516 Exp_Rev Access'!$F$7:$FS$310,51,FALSE))</f>
        <v>0</v>
      </c>
      <c r="BO416" s="90">
        <f>IF(ISNA(VLOOKUP($B416,'[2]1516 Exp_Rev Access'!$F$7:$FS$310,52,FALSE)),"",VLOOKUP($B416,'[2]1516 Exp_Rev Access'!$F$7:$FS$310,52,FALSE))</f>
        <v>0</v>
      </c>
      <c r="BP416" s="90">
        <f>IF(ISNA(VLOOKUP($B416,'[2]1516 Exp_Rev Access'!$F$7:$FS$310,53,FALSE)),"",VLOOKUP($B416,'[2]1516 Exp_Rev Access'!$F$7:$FS$310,53,FALSE))</f>
        <v>0</v>
      </c>
      <c r="BQ416" s="90">
        <f>IF(ISNA(VLOOKUP($B416,'[2]1516 Exp_Rev Access'!$F$7:$FS$310,54,FALSE)),"",VLOOKUP($B416,'[2]1516 Exp_Rev Access'!$F$7:$FS$310,54,FALSE))</f>
        <v>520501</v>
      </c>
      <c r="BR416" s="90">
        <f>IF(ISNA(VLOOKUP($B416,'[2]1516 Exp_Rev Access'!$F$7:$FS$310,55,FALSE)),"",VLOOKUP($B416,'[2]1516 Exp_Rev Access'!$F$7:$FS$310,55,FALSE))</f>
        <v>0</v>
      </c>
      <c r="BS416" s="90">
        <f>IF(ISNA(VLOOKUP($B416,'[2]1516 Exp_Rev Access'!$F$7:$FS$310,56,FALSE)),"",VLOOKUP($B416,'[2]1516 Exp_Rev Access'!$F$7:$FS$310,56,FALSE))</f>
        <v>0</v>
      </c>
      <c r="BT416" s="90">
        <f>IF(ISNA(VLOOKUP($B416,'[2]1516 Exp_Rev Access'!$F$7:$FS$310,57,FALSE)),"",VLOOKUP($B416,'[2]1516 Exp_Rev Access'!$F$7:$FS$310,57,FALSE))</f>
        <v>0</v>
      </c>
      <c r="BU416" s="90">
        <f>IF(ISNA(VLOOKUP($B416,'[2]1516 Exp_Rev Access'!$F$7:$FS$310,58,FALSE)),"",VLOOKUP($B416,'[2]1516 Exp_Rev Access'!$F$7:$FS$310,58,FALSE))</f>
        <v>0</v>
      </c>
      <c r="BV416" s="53">
        <f t="shared" si="991"/>
        <v>3131477.18</v>
      </c>
      <c r="BW416" s="92">
        <f t="shared" si="992"/>
        <v>0.17111253148873976</v>
      </c>
      <c r="BX416" s="68">
        <f t="shared" si="993"/>
        <v>2050.496457523016</v>
      </c>
      <c r="BY416" s="90">
        <f>IF(ISNA(VLOOKUP($B416,'[2]1516 Exp_Rev Access'!$F$7:$FS$310,59,FALSE)),"",VLOOKUP($B416,'[2]1516 Exp_Rev Access'!$F$7:$FS$310,59,FALSE))</f>
        <v>0</v>
      </c>
      <c r="BZ416" s="90">
        <f>IF(ISNA(VLOOKUP($B416,'[2]1516 Exp_Rev Access'!$F$7:$FS$310,60,FALSE)),"",VLOOKUP($B416,'[2]1516 Exp_Rev Access'!$F$7:$FS$310,60,FALSE))</f>
        <v>59620.87</v>
      </c>
      <c r="CA416" s="90">
        <f>IF(ISNA(VLOOKUP($B416,'[2]1516 Exp_Rev Access'!$F$7:$FS$310,61,FALSE)),"",VLOOKUP($B416,'[2]1516 Exp_Rev Access'!$F$7:$FS$310,61,FALSE))</f>
        <v>11760.01</v>
      </c>
      <c r="CB416" s="90">
        <f>IF(ISNA(VLOOKUP($B416,'[2]1516 Exp_Rev Access'!$F$7:$FS$310,62,FALSE)),"",VLOOKUP($B416,'[2]1516 Exp_Rev Access'!$F$7:$FS$310,62,FALSE))</f>
        <v>0</v>
      </c>
      <c r="CC416" s="90">
        <f>IF(ISNA(VLOOKUP($B416,'[2]1516 Exp_Rev Access'!$F$7:$FS$310,63,FALSE)),"",VLOOKUP($B416,'[2]1516 Exp_Rev Access'!$F$7:$FS$310,63,FALSE))</f>
        <v>16325.64</v>
      </c>
      <c r="CD416" s="90">
        <f>IF(ISNA(VLOOKUP($B416,'[2]1516 Exp_Rev Access'!$F$7:$FS$310,64,FALSE)),"",VLOOKUP($B416,'[2]1516 Exp_Rev Access'!$F$7:$FS$310,64,FALSE))</f>
        <v>0</v>
      </c>
      <c r="CE416" s="53">
        <f t="shared" si="994"/>
        <v>87706.52</v>
      </c>
      <c r="CF416" s="92">
        <f t="shared" si="995"/>
        <v>4.7925256365009758E-3</v>
      </c>
      <c r="CG416" s="94">
        <f t="shared" si="996"/>
        <v>57.430374939430841</v>
      </c>
      <c r="CH416" s="90">
        <f>IF(ISNA(VLOOKUP($B416,'[2]1516 Exp_Rev Access'!$F$7:$FS$310,65,FALSE)),"",VLOOKUP($B416,'[2]1516 Exp_Rev Access'!$F$7:$FS$310,65,FALSE))</f>
        <v>0</v>
      </c>
      <c r="CI416" s="90">
        <f>IF(ISNA(VLOOKUP($B416,'[2]1516 Exp_Rev Access'!$F$7:$FS$310,66,FALSE)),"",VLOOKUP($B416,'[2]1516 Exp_Rev Access'!$F$7:$FS$310,66,FALSE))</f>
        <v>0</v>
      </c>
      <c r="CJ416" s="90">
        <f>IF(ISNA(VLOOKUP($B416,'[2]1516 Exp_Rev Access'!$F$7:$FS$310,67,FALSE)),"",VLOOKUP($B416,'[2]1516 Exp_Rev Access'!$F$7:$FS$310,67,FALSE))</f>
        <v>0</v>
      </c>
      <c r="CK416" s="90">
        <f>IF(ISNA(VLOOKUP($B416,'[2]1516 Exp_Rev Access'!$F$7:$FS$310,68,FALSE)),"",VLOOKUP($B416,'[2]1516 Exp_Rev Access'!$F$7:$FS$310,68,FALSE))</f>
        <v>0</v>
      </c>
      <c r="CL416" s="90">
        <f>IF(ISNA(VLOOKUP($B416,'[2]1516 Exp_Rev Access'!$F$7:$FS$310,69,FALSE)),"",VLOOKUP($B416,'[2]1516 Exp_Rev Access'!$F$7:$FS$310,69,FALSE))</f>
        <v>0</v>
      </c>
      <c r="CM416" s="90">
        <f>IF(ISNA(VLOOKUP($B416,'[2]1516 Exp_Rev Access'!$F$7:$FS$310,70,FALSE)),"",VLOOKUP($B416,'[2]1516 Exp_Rev Access'!$F$7:$FS$310,70,FALSE))</f>
        <v>0</v>
      </c>
      <c r="CN416" s="90">
        <f>IF(ISNA(VLOOKUP($B416,'[2]1516 Exp_Rev Access'!$F$7:$FS$310,71,FALSE)),"",VLOOKUP($B416,'[2]1516 Exp_Rev Access'!$F$7:$FS$310,71,FALSE))</f>
        <v>0</v>
      </c>
      <c r="CO416" s="90">
        <f>IF(ISNA(VLOOKUP($B416,'[2]1516 Exp_Rev Access'!$F$7:$FS$310,73,FALSE)),"",VLOOKUP($B416,'[2]1516 Exp_Rev Access'!$F$7:$FS$310,73,FALSE))</f>
        <v>0</v>
      </c>
      <c r="CP416" s="90">
        <f>IF(ISNA(VLOOKUP($B416,'[2]1516 Exp_Rev Access'!$F$7:$FS$310,73,FALSE)),"",VLOOKUP($B416,'[2]1516 Exp_Rev Access'!$F$7:$FS$310,73,FALSE))</f>
        <v>0</v>
      </c>
      <c r="CQ416" s="90">
        <f>IF(ISNA(VLOOKUP($B416,'[2]1516 Exp_Rev Access'!$F$7:$FS$310,74,FALSE)),"",VLOOKUP($B416,'[2]1516 Exp_Rev Access'!$F$7:$FS$310,74,FALSE))</f>
        <v>290443</v>
      </c>
      <c r="CR416" s="90">
        <f>IF(ISNA(VLOOKUP($B416,'[2]1516 Exp_Rev Access'!$F$7:$FS$310,75,FALSE)),"",VLOOKUP($B416,'[2]1516 Exp_Rev Access'!$F$7:$FS$310,75,FALSE))</f>
        <v>0</v>
      </c>
      <c r="CS416" s="90">
        <f>IF(ISNA(VLOOKUP($B416,'[2]1516 Exp_Rev Access'!$F$7:$FS$310,76,FALSE)),"",VLOOKUP($B416,'[2]1516 Exp_Rev Access'!$F$7:$FS$310,76,FALSE))</f>
        <v>17350</v>
      </c>
      <c r="CT416" s="90">
        <f>IF(ISNA(VLOOKUP($B416,'[2]1516 Exp_Rev Access'!$F$7:$FS$310,77,FALSE)),"",VLOOKUP($B416,'[2]1516 Exp_Rev Access'!$F$7:$FS$310,77,FALSE))</f>
        <v>0</v>
      </c>
      <c r="CU416" s="90">
        <f>IF(ISNA(VLOOKUP($B416,'[2]1516 Exp_Rev Access'!$F$7:$FS$310,78,FALSE)),"",VLOOKUP($B416,'[2]1516 Exp_Rev Access'!$F$7:$FS$310,78,FALSE))</f>
        <v>1065072.2</v>
      </c>
      <c r="CV416" s="90">
        <f>IF(ISNA(VLOOKUP($B416,'[2]1516 Exp_Rev Access'!$F$7:$FS$310,79,FALSE)),"",VLOOKUP($B416,'[2]1516 Exp_Rev Access'!$F$7:$FS$310,79,FALSE))</f>
        <v>127722.82</v>
      </c>
      <c r="CW416" s="90">
        <f>IF(ISNA(VLOOKUP($B416,'[2]1516 Exp_Rev Access'!$F$7:$FS$310,80,FALSE)),"",VLOOKUP($B416,'[2]1516 Exp_Rev Access'!$F$7:$FS$310,80,FALSE))</f>
        <v>171066.71</v>
      </c>
      <c r="CX416" s="90">
        <f>IF(ISNA(VLOOKUP($B416,'[2]1516 Exp_Rev Access'!$F$7:$FS$310,81,FALSE)),"",VLOOKUP($B416,'[2]1516 Exp_Rev Access'!$F$7:$FS$310,81,FALSE))</f>
        <v>0</v>
      </c>
      <c r="CY416" s="90">
        <f>IF(ISNA(VLOOKUP($B416,'[2]1516 Exp_Rev Access'!$F$7:$FS$310,82,FALSE)),"",VLOOKUP($B416,'[2]1516 Exp_Rev Access'!$F$7:$FS$310,82,FALSE))</f>
        <v>0</v>
      </c>
      <c r="CZ416" s="90">
        <f>IF(ISNA(VLOOKUP($B416,'[2]1516 Exp_Rev Access'!$F$7:$FS$310,83,FALSE)),"",VLOOKUP($B416,'[2]1516 Exp_Rev Access'!$F$7:$FS$310,83,FALSE))</f>
        <v>0</v>
      </c>
      <c r="DA416" s="90">
        <f>IF(ISNA(VLOOKUP($B416,'[2]1516 Exp_Rev Access'!$F$7:$FS$310,84,FALSE)),"",VLOOKUP($B416,'[2]1516 Exp_Rev Access'!$F$7:$FS$310,84,FALSE))</f>
        <v>0</v>
      </c>
      <c r="DB416" s="90">
        <f>IF(ISNA(VLOOKUP($B416,'[2]1516 Exp_Rev Access'!$F$7:$FS$310,85,FALSE)),"",VLOOKUP($B416,'[2]1516 Exp_Rev Access'!$F$7:$FS$310,85,FALSE))</f>
        <v>66422.080000000002</v>
      </c>
      <c r="DC416" s="90">
        <f>IF(ISNA(VLOOKUP($B416,'[2]1516 Exp_Rev Access'!$F$7:$FS$310,86,FALSE)),"",VLOOKUP($B416,'[2]1516 Exp_Rev Access'!$F$7:$FS$310,86,FALSE))</f>
        <v>0</v>
      </c>
      <c r="DD416" s="90">
        <f>IF(ISNA(VLOOKUP($B416,'[2]1516 Exp_Rev Access'!$F$7:$FS$310,87,FALSE)),"",VLOOKUP($B416,'[2]1516 Exp_Rev Access'!$F$7:$FS$310,87,FALSE))</f>
        <v>0</v>
      </c>
      <c r="DE416" s="90">
        <f>IF(ISNA(VLOOKUP($B416,'[2]1516 Exp_Rev Access'!$F$7:$FS$310,88,FALSE)),"",VLOOKUP($B416,'[2]1516 Exp_Rev Access'!$F$7:$FS$310,88,FALSE))</f>
        <v>0</v>
      </c>
      <c r="DF416" s="90">
        <f>IF(ISNA(VLOOKUP($B416,'[2]1516 Exp_Rev Access'!$F$7:$FS$310,89,FALSE)),"",VLOOKUP($B416,'[2]1516 Exp_Rev Access'!$F$7:$FS$310,89,FALSE))</f>
        <v>0</v>
      </c>
      <c r="DG416" s="90">
        <f>IF(ISNA(VLOOKUP($B416,'[2]1516 Exp_Rev Access'!$F$7:$FS$310,90,FALSE)),"",VLOOKUP($B416,'[2]1516 Exp_Rev Access'!$F$7:$FS$310,90,FALSE))</f>
        <v>0</v>
      </c>
      <c r="DH416" s="90">
        <f>IF(ISNA(VLOOKUP($B416,'[2]1516 Exp_Rev Access'!$F$7:$FS$310,91,FALSE)),"",VLOOKUP($B416,'[2]1516 Exp_Rev Access'!$F$7:$FS$310,91,FALSE))</f>
        <v>16473.98</v>
      </c>
      <c r="DI416" s="90">
        <f>IF(ISNA(VLOOKUP($B416,'[2]1516 Exp_Rev Access'!$F$7:$FS$310,92,FALSE)),"",VLOOKUP($B416,'[2]1516 Exp_Rev Access'!$F$7:$FS$310,92,FALSE))</f>
        <v>973199.78</v>
      </c>
      <c r="DJ416" s="90">
        <f>IF(ISNA(VLOOKUP($B416,'[2]1516 Exp_Rev Access'!$F$7:$FS$310,93,FALSE)),"",VLOOKUP($B416,'[2]1516 Exp_Rev Access'!$F$7:$FS$310,93,FALSE))</f>
        <v>0</v>
      </c>
      <c r="DK416" s="90">
        <f>IF(ISNA(VLOOKUP($B416,'[2]1516 Exp_Rev Access'!$F$7:$FS$310,94,FALSE)),"",VLOOKUP($B416,'[2]1516 Exp_Rev Access'!$F$7:$FS$310,94,FALSE))</f>
        <v>0</v>
      </c>
      <c r="DL416" s="90">
        <f>IF(ISNA(VLOOKUP($B416,'[2]1516 Exp_Rev Access'!$F$7:$FS$310,95,FALSE)),"",VLOOKUP($B416,'[2]1516 Exp_Rev Access'!$F$7:$FS$310,95,FALSE))</f>
        <v>0</v>
      </c>
      <c r="DM416" s="90">
        <f>IF(ISNA(VLOOKUP($B416,'[2]1516 Exp_Rev Access'!$F$7:$FS$310,96,FALSE)),"",VLOOKUP($B416,'[2]1516 Exp_Rev Access'!$F$7:$FS$310,96,FALSE))</f>
        <v>0</v>
      </c>
      <c r="DN416" s="90">
        <f>IF(ISNA(VLOOKUP($B416,'[2]1516 Exp_Rev Access'!$F$7:$FS$310,97,FALSE)),"",VLOOKUP($B416,'[2]1516 Exp_Rev Access'!$F$7:$FS$310,97,FALSE))</f>
        <v>0</v>
      </c>
      <c r="DO416" s="90">
        <f>IF(ISNA(VLOOKUP($B416,'[2]1516 Exp_Rev Access'!$F$7:$FS$310,98,FALSE)),"",VLOOKUP($B416,'[2]1516 Exp_Rev Access'!$F$7:$FS$310,98,FALSE))</f>
        <v>0</v>
      </c>
      <c r="DP416" s="90">
        <f>IF(ISNA(VLOOKUP($B416,'[2]1516 Exp_Rev Access'!$F$7:$FS$310,99,FALSE)),"",VLOOKUP($B416,'[2]1516 Exp_Rev Access'!$F$7:$FS$310,99,FALSE))</f>
        <v>0</v>
      </c>
      <c r="DQ416" s="90">
        <f>IF(ISNA(VLOOKUP($B416,'[2]1516 Exp_Rev Access'!$F$7:$FS$310,100,FALSE)),"",VLOOKUP($B416,'[2]1516 Exp_Rev Access'!$F$7:$FS$310,100,FALSE))</f>
        <v>0</v>
      </c>
      <c r="DR416" s="90">
        <f>IF(ISNA(VLOOKUP($B416,'[2]1516 Exp_Rev Access'!$F$7:$FS$310,101,FALSE)),"",VLOOKUP($B416,'[2]1516 Exp_Rev Access'!$F$7:$FS$310,101,FALSE))</f>
        <v>0</v>
      </c>
      <c r="DS416" s="90">
        <f>IF(ISNA(VLOOKUP($B416,'[2]1516 Exp_Rev Access'!$F$7:$FS$310,102,FALSE)),"",VLOOKUP($B416,'[2]1516 Exp_Rev Access'!$F$7:$FS$310,102,FALSE))</f>
        <v>0</v>
      </c>
      <c r="DT416" s="90">
        <f>IF(ISNA(VLOOKUP($B416,'[2]1516 Exp_Rev Access'!$F$7:$FS$310,103,FALSE)),"",VLOOKUP($B416,'[2]1516 Exp_Rev Access'!$F$7:$FS$310,103,FALSE))</f>
        <v>0</v>
      </c>
      <c r="DU416" s="90">
        <f>IF(ISNA(VLOOKUP($B416,'[2]1516 Exp_Rev Access'!$F$7:$FS$310,104,FALSE)),"",VLOOKUP($B416,'[2]1516 Exp_Rev Access'!$F$7:$FS$310,104,FALSE))</f>
        <v>0</v>
      </c>
      <c r="DV416" s="90">
        <f>IF(ISNA(VLOOKUP($B416,'[2]1516 Exp_Rev Access'!$F$7:$FS$310,105,FALSE)),"",VLOOKUP($B416,'[2]1516 Exp_Rev Access'!$F$7:$FS$310,105,FALSE))</f>
        <v>0</v>
      </c>
      <c r="DW416" s="90">
        <f>IF(ISNA(VLOOKUP($B416,'[2]1516 Exp_Rev Access'!$F$7:$FS$310,106,FALSE)),"",VLOOKUP($B416,'[2]1516 Exp_Rev Access'!$F$7:$FS$310,106,FALSE))</f>
        <v>0</v>
      </c>
      <c r="DX416" s="90">
        <f>IF(ISNA(VLOOKUP($B416,'[2]1516 Exp_Rev Access'!$F$7:$FS$310,107,FALSE)),"",VLOOKUP($B416,'[2]1516 Exp_Rev Access'!$F$7:$FS$310,107,FALSE))</f>
        <v>0</v>
      </c>
      <c r="DY416" s="90">
        <f>IF(ISNA(VLOOKUP($B416,'[2]1516 Exp_Rev Access'!$F$7:$FS$310,108,FALSE)),"",VLOOKUP($B416,'[2]1516 Exp_Rev Access'!$F$7:$FS$310,108,FALSE))</f>
        <v>0</v>
      </c>
      <c r="DZ416" s="90">
        <f>IF(ISNA(VLOOKUP($B416,'[2]1516 Exp_Rev Access'!$F$7:$FS$310,109,FALSE)),"",VLOOKUP($B416,'[2]1516 Exp_Rev Access'!$F$7:$FS$310,109,FALSE))</f>
        <v>0</v>
      </c>
      <c r="EA416" s="90">
        <f>IF(ISNA(VLOOKUP($B416,'[2]1516 Exp_Rev Access'!$F$7:$FS$310,110,FALSE)),"",VLOOKUP($B416,'[2]1516 Exp_Rev Access'!$F$7:$FS$310,110,FALSE))</f>
        <v>0</v>
      </c>
      <c r="EB416" s="90">
        <f>IF(ISNA(VLOOKUP($B416,'[2]1516 Exp_Rev Access'!$F$7:$FS$310,111,FALSE)),"",VLOOKUP($B416,'[2]1516 Exp_Rev Access'!$F$7:$FS$310,111,FALSE))</f>
        <v>0</v>
      </c>
      <c r="EC416" s="90">
        <f>IF(ISNA(VLOOKUP($B416,'[2]1516 Exp_Rev Access'!$F$7:$FS$310,112,FALSE)),"",VLOOKUP($B416,'[2]1516 Exp_Rev Access'!$F$7:$FS$310,112,FALSE))</f>
        <v>0</v>
      </c>
      <c r="ED416" s="90">
        <f>IF(ISNA(VLOOKUP($B416,'[2]1516 Exp_Rev Access'!$F$7:$FS$310,113,FALSE)),"",VLOOKUP($B416,'[2]1516 Exp_Rev Access'!$F$7:$FS$310,113,FALSE))</f>
        <v>0</v>
      </c>
      <c r="EE416" s="90">
        <f>IF(ISNA(VLOOKUP($B416,'[2]1516 Exp_Rev Access'!$F$7:$FS$310,114,FALSE)),"",VLOOKUP($B416,'[2]1516 Exp_Rev Access'!$F$7:$FS$310,114,FALSE))</f>
        <v>0</v>
      </c>
      <c r="EF416" s="90">
        <f>IF(ISNA(VLOOKUP($B416,'[2]1516 Exp_Rev Access'!$F$7:$FS$310,115,FALSE)),"",VLOOKUP($B416,'[2]1516 Exp_Rev Access'!$F$7:$FS$310,115,FALSE))</f>
        <v>651.48</v>
      </c>
      <c r="EG416" s="90">
        <f>IF(ISNA(VLOOKUP($B416,'[2]1516 Exp_Rev Access'!$F$7:$FS$310,116,FALSE)),"",VLOOKUP($B416,'[2]1516 Exp_Rev Access'!$F$7:$FS$310,116,FALSE))</f>
        <v>20915</v>
      </c>
      <c r="EH416" s="90">
        <f>IF(ISNA(VLOOKUP($B416,'[2]1516 Exp_Rev Access'!$F$7:$FS$310,117,FALSE)),"",VLOOKUP($B416,'[2]1516 Exp_Rev Access'!$F$7:$FS$310,117,FALSE))</f>
        <v>0</v>
      </c>
      <c r="EI416" s="90">
        <f>IF(ISNA(VLOOKUP($B416,'[2]1516 Exp_Rev Access'!$F$7:$FS$310,118,FALSE)),"",VLOOKUP($B416,'[2]1516 Exp_Rev Access'!$F$7:$FS$310,118,FALSE))</f>
        <v>0</v>
      </c>
      <c r="EJ416" s="90">
        <f>IF(ISNA(VLOOKUP($B416,'[2]1516 Exp_Rev Access'!$F$7:$FS$310,119,FALSE)),"",VLOOKUP($B416,'[2]1516 Exp_Rev Access'!$F$7:$FS$310,119,FALSE))</f>
        <v>0</v>
      </c>
      <c r="EK416" s="90">
        <f>IF(ISNA(VLOOKUP($B416,'[2]1516 Exp_Rev Access'!$F$7:$FS$310,120,FALSE)),"",VLOOKUP($B416,'[2]1516 Exp_Rev Access'!$F$7:$FS$310,120,FALSE))</f>
        <v>0</v>
      </c>
      <c r="EL416" s="90">
        <f>IF(ISNA(VLOOKUP($B416,'[2]1516 Exp_Rev Access'!$F$7:$FS$310,121,FALSE)),"",VLOOKUP($B416,'[2]1516 Exp_Rev Access'!$F$7:$FS$310,121,FALSE))</f>
        <v>0</v>
      </c>
      <c r="EM416" s="90">
        <f>IF(ISNA(VLOOKUP($B416,'[2]1516 Exp_Rev Access'!$F$7:$FS$310,122,FALSE)),"",VLOOKUP($B416,'[2]1516 Exp_Rev Access'!$F$7:$FS$310,122,FALSE))</f>
        <v>0</v>
      </c>
      <c r="EN416" s="90">
        <f>IF(ISNA(VLOOKUP($B416,'[2]1516 Exp_Rev Access'!$F$7:$FS$310,123,FALSE)),"",VLOOKUP($B416,'[2]1516 Exp_Rev Access'!$F$7:$FS$310,123,FALSE))</f>
        <v>240</v>
      </c>
      <c r="EO416" s="90">
        <f>IF(ISNA(VLOOKUP($B416,'[2]1516 Exp_Rev Access'!$F$7:$FS$310,124,FALSE)),"",VLOOKUP($B416,'[2]1516 Exp_Rev Access'!$F$7:$FS$310,124,FALSE))</f>
        <v>0</v>
      </c>
      <c r="EP416" s="90">
        <f>IF(ISNA(VLOOKUP($B416,'[2]1516 Exp_Rev Access'!$F$7:$FS$310,125,FALSE)),"",VLOOKUP($B416,'[2]1516 Exp_Rev Access'!$F$7:$FS$310,125,FALSE))</f>
        <v>0</v>
      </c>
      <c r="EQ416" s="90">
        <f>IF(ISNA(VLOOKUP($B416,'[2]1516 Exp_Rev Access'!$F$7:$FS$310,126,FALSE)),"",VLOOKUP($B416,'[2]1516 Exp_Rev Access'!$F$7:$FS$310,126,FALSE))</f>
        <v>0</v>
      </c>
      <c r="ER416" s="90">
        <f>IF(ISNA(VLOOKUP($B416,'[2]1516 Exp_Rev Access'!$F$7:$FS$310,127,FALSE)),"",VLOOKUP($B416,'[2]1516 Exp_Rev Access'!$F$7:$FS$310,127,FALSE))</f>
        <v>0</v>
      </c>
      <c r="ES416" s="90">
        <f>IF(ISNA(VLOOKUP($B416,'[2]1516 Exp_Rev Access'!$F$7:$FS$310,128,FALSE)),"",VLOOKUP($B416,'[2]1516 Exp_Rev Access'!$F$7:$FS$310,128,FALSE))</f>
        <v>0</v>
      </c>
      <c r="ET416" s="90">
        <f>IF(ISNA(VLOOKUP($B416,'[2]1516 Exp_Rev Access'!$F$7:$FS$310,129,FALSE)),"",VLOOKUP($B416,'[2]1516 Exp_Rev Access'!$F$7:$FS$310,129,FALSE))</f>
        <v>0</v>
      </c>
      <c r="EU416" s="90">
        <f>IF(ISNA(VLOOKUP($B416,'[2]1516 Exp_Rev Access'!$F$7:$FS$310,130,FALSE)),"",VLOOKUP($B416,'[2]1516 Exp_Rev Access'!$F$7:$FS$310,130,FALSE))</f>
        <v>0</v>
      </c>
      <c r="EV416" s="90">
        <f>IF(ISNA(VLOOKUP($B416,'[2]1516 Exp_Rev Access'!$F$7:$FS$310,131,FALSE)),"",VLOOKUP($B416,'[2]1516 Exp_Rev Access'!$F$7:$FS$310,131,FALSE))</f>
        <v>524</v>
      </c>
      <c r="EW416" s="90">
        <f>IF(ISNA(VLOOKUP($B416,'[2]1516 Exp_Rev Access'!$F$7:$FS$310,132,FALSE)),"",VLOOKUP($B416,'[2]1516 Exp_Rev Access'!$F$7:$FS$310,132,FALSE))</f>
        <v>0</v>
      </c>
      <c r="EX416" s="90">
        <f>IF(ISNA(VLOOKUP($B416,'[2]1516 Exp_Rev Access'!$F$7:$FS$310,133,FALSE)),"",VLOOKUP($B416,'[2]1516 Exp_Rev Access'!$F$7:$FS$310,133,FALSE))</f>
        <v>0</v>
      </c>
      <c r="EY416" s="90">
        <f>IF(ISNA(VLOOKUP($B416,'[2]1516 Exp_Rev Access'!$F$7:$FS$310,134,FALSE)),"",VLOOKUP($B416,'[2]1516 Exp_Rev Access'!$F$7:$FS$310,134,FALSE))</f>
        <v>0</v>
      </c>
      <c r="EZ416" s="90">
        <f>IF(ISNA(VLOOKUP($B416,'[2]1516 Exp_Rev Access'!$F$7:$FS$310,135,FALSE)),"",VLOOKUP($B416,'[2]1516 Exp_Rev Access'!$F$7:$FS$310,135,FALSE))</f>
        <v>0</v>
      </c>
      <c r="FA416" s="90">
        <f>IF(ISNA(VLOOKUP($B416,'[2]1516 Exp_Rev Access'!$F$7:$FS$310,136,FALSE)),"",VLOOKUP($B416,'[2]1516 Exp_Rev Access'!$F$7:$FS$310,136,FALSE))</f>
        <v>0</v>
      </c>
      <c r="FB416" s="90">
        <f>IF(ISNA(VLOOKUP($B416,'[2]1516 Exp_Rev Access'!$F$7:$FS$310,137,FALSE)),"",VLOOKUP($B416,'[2]1516 Exp_Rev Access'!$F$7:$FS$310,137,FALSE))</f>
        <v>0</v>
      </c>
      <c r="FC416" s="90">
        <f>IF(ISNA(VLOOKUP($B416,'[2]1516 Exp_Rev Access'!$F$7:$FS$310,138,FALSE)),"",VLOOKUP($B416,'[2]1516 Exp_Rev Access'!$F$7:$FS$310,138,FALSE))</f>
        <v>0</v>
      </c>
      <c r="FD416" s="90">
        <f>IF(ISNA(VLOOKUP($B416,'[2]1516 Exp_Rev Access'!$F$7:$FS$310,139,FALSE)),"",VLOOKUP($B416,'[2]1516 Exp_Rev Access'!$F$7:$FS$310,139,FALSE))</f>
        <v>0</v>
      </c>
      <c r="FE416" s="90">
        <f>IF(ISNA(VLOOKUP($B416,'[2]1516 Exp_Rev Access'!$F$7:$FS$310,140,FALSE)),"",VLOOKUP($B416,'[2]1516 Exp_Rev Access'!$F$7:$FS$310,140,FALSE))</f>
        <v>0</v>
      </c>
      <c r="FF416" s="90">
        <f>IF(ISNA(VLOOKUP($B416,'[2]1516 Exp_Rev Access'!$F$7:$FS$310,141,FALSE)),"",VLOOKUP($B416,'[2]1516 Exp_Rev Access'!$F$7:$FS$310,141,FALSE))</f>
        <v>0</v>
      </c>
      <c r="FG416" s="90">
        <f>IF(ISNA(VLOOKUP($B416,'[2]1516 Exp_Rev Access'!$F$7:$FS$310,142,FALSE)),"",VLOOKUP($B416,'[2]1516 Exp_Rev Access'!$F$7:$FS$310,142,FALSE))</f>
        <v>0</v>
      </c>
      <c r="FH416" s="90">
        <f>IF(ISNA(VLOOKUP($B416,'[2]1516 Exp_Rev Access'!$F$7:$FS$310,143,FALSE)),"",VLOOKUP($B416,'[2]1516 Exp_Rev Access'!$F$7:$FS$310,143,FALSE))</f>
        <v>0</v>
      </c>
      <c r="FI416" s="90">
        <f>IF(ISNA(VLOOKUP($B416,'[2]1516 Exp_Rev Access'!$F$7:$FS$310,144,FALSE)),"",VLOOKUP($B416,'[2]1516 Exp_Rev Access'!$F$7:$FS$310,144,FALSE))</f>
        <v>0</v>
      </c>
      <c r="FJ416" s="90">
        <f>IF(ISNA(VLOOKUP($B416,'[2]1516 Exp_Rev Access'!$F$7:$FS$310,145,FALSE)),"",VLOOKUP($B416,'[2]1516 Exp_Rev Access'!$F$7:$FS$310,145,FALSE))</f>
        <v>0</v>
      </c>
      <c r="FK416" s="90">
        <f>IF(ISNA(VLOOKUP($B416,'[2]1516 Exp_Rev Access'!$F$7:$FS$310,146,FALSE)),"",VLOOKUP($B416,'[2]1516 Exp_Rev Access'!$F$7:$FS$310,146,FALSE))</f>
        <v>0</v>
      </c>
      <c r="FL416" s="90">
        <f>IF(ISNA(VLOOKUP($B416,'[2]1516 Exp_Rev Access'!$F$7:$FS$310,1147,FALSE)),"",VLOOKUP($B416,'[2]1516 Exp_Rev Access'!$F$7:$FS$310,147,FALSE))</f>
        <v>141801.67000000001</v>
      </c>
      <c r="FM416" s="90">
        <f>IF(ISNA(VLOOKUP($B416,'[2]1516 Exp_Rev Access'!$F$7:$FS$310,148,FALSE)),"",VLOOKUP($B416,'[2]1516 Exp_Rev Access'!$F$7:$FS$310,148,FALSE))</f>
        <v>0</v>
      </c>
      <c r="FN416" s="90">
        <f>IF(ISNA(VLOOKUP($B416,'[2]1516 Exp_Rev Access'!$F$7:$FS$310,149,FALSE)),"",VLOOKUP($B416,'[2]1516 Exp_Rev Access'!$F$7:$FS$310,149,FALSE))</f>
        <v>0</v>
      </c>
      <c r="FO416" s="90">
        <f>IF(ISNA(VLOOKUP($B416,'[2]1516 Exp_Rev Access'!$F$7:$FS$310,150,FALSE)),"",VLOOKUP($B416,'[2]1516 Exp_Rev Access'!$F$7:$FS$310,150,FALSE))</f>
        <v>0</v>
      </c>
      <c r="FP416" s="90">
        <f>IF(ISNA(VLOOKUP($B416,'[2]1516 Exp_Rev Access'!$F$7:$FS$310,151,FALSE)),"",VLOOKUP($B416,'[2]1516 Exp_Rev Access'!$F$7:$FS$310,151,FALSE))</f>
        <v>0</v>
      </c>
      <c r="FQ416" s="90">
        <f>IF(ISNA(VLOOKUP($B416,'[2]1516 Exp_Rev Access'!$F$7:$FS$310,152,FALSE)),"",VLOOKUP($B416,'[2]1516 Exp_Rev Access'!$F$7:$FS$310,152,FALSE))</f>
        <v>0</v>
      </c>
      <c r="FR416" s="90">
        <f>IF(ISNA(VLOOKUP($B416,'[2]1516 Exp_Rev Access'!$F$7:$FS$310,153,FALSE)),"",VLOOKUP($B416,'[2]1516 Exp_Rev Access'!$F$7:$FS$310,153,FALSE))</f>
        <v>73424.66</v>
      </c>
      <c r="FS416" s="53">
        <f t="shared" si="997"/>
        <v>2965307.3800000004</v>
      </c>
      <c r="FT416" s="92">
        <f t="shared" si="998"/>
        <v>0.16203255628835284</v>
      </c>
      <c r="FU416" s="116">
        <f t="shared" si="999"/>
        <v>1941.6881965452662</v>
      </c>
      <c r="FV416" s="90">
        <f>IF(ISNA(VLOOKUP($B416,'[2]1516 Exp_Rev Access'!$F$7:$FS$310,154,FALSE)),"",VLOOKUP($B416,'[2]1516 Exp_Rev Access'!$F$7:$FS$310,154,FALSE))</f>
        <v>0</v>
      </c>
      <c r="FW416" s="90">
        <f>IF(ISNA(VLOOKUP($B416,'[2]1516 Exp_Rev Access'!$F$7:$FS$310,155,FALSE)),"",VLOOKUP($B416,'[2]1516 Exp_Rev Access'!$F$7:$FS$310,155,FALSE))</f>
        <v>0</v>
      </c>
      <c r="FX416" s="90">
        <f>IF(ISNA(VLOOKUP($B416,'[2]1516 Exp_Rev Access'!$F$7:$FS$310,156,FALSE)),"",VLOOKUP($B416,'[2]1516 Exp_Rev Access'!$F$7:$FS$310,156,FALSE))</f>
        <v>0</v>
      </c>
      <c r="FY416" s="90">
        <f>IF(ISNA(VLOOKUP($B416,'[2]1516 Exp_Rev Access'!$F$7:$FS$310,157,FALSE)),"",VLOOKUP($B416,'[2]1516 Exp_Rev Access'!$F$7:$FS$310,157,FALSE))</f>
        <v>0</v>
      </c>
      <c r="FZ416" s="90">
        <f>IF(ISNA(VLOOKUP($B416,'[2]1516 Exp_Rev Access'!$F$7:$FS$310,158,FALSE)),"",VLOOKUP($B416,'[2]1516 Exp_Rev Access'!$F$7:$FS$310,158,FALSE))</f>
        <v>0</v>
      </c>
      <c r="GA416" s="90">
        <f>IF(ISNA(VLOOKUP($B416,'[2]1516 Exp_Rev Access'!$F$7:$FS$310,159,FALSE)),"",VLOOKUP($B416,'[2]1516 Exp_Rev Access'!$F$7:$FS$310,159,FALSE))</f>
        <v>0</v>
      </c>
      <c r="GB416" s="90">
        <f>IF(ISNA(VLOOKUP($B416,'[2]1516 Exp_Rev Access'!$F$7:$FS$310,160,FALSE)),"",VLOOKUP($B416,'[2]1516 Exp_Rev Access'!$F$7:$FS$310,160,FALSE))</f>
        <v>0</v>
      </c>
      <c r="GC416" s="90">
        <f>IF(ISNA(VLOOKUP($B416,'[2]1516 Exp_Rev Access'!$F$7:$FS$310,161,FALSE)),"",VLOOKUP($B416,'[2]1516 Exp_Rev Access'!$F$7:$FS$310,161,FALSE))</f>
        <v>0</v>
      </c>
      <c r="GD416" s="90">
        <f>IF(ISNA(VLOOKUP($B416,'[2]1516 Exp_Rev Access'!$F$7:$FS$310,162,FALSE)),"",VLOOKUP($B416,'[2]1516 Exp_Rev Access'!$F$7:$FS$310,162,FALSE))</f>
        <v>0</v>
      </c>
      <c r="GE416" s="90">
        <f>IF(ISNA(VLOOKUP($B416,'[2]1516 Exp_Rev Access'!$F$7:$FS$310,163,FALSE)),"",VLOOKUP($B416,'[2]1516 Exp_Rev Access'!$F$7:$FS$310,163,FALSE))</f>
        <v>0</v>
      </c>
      <c r="GF416" s="90">
        <f>IF(ISNA(VLOOKUP($B416,'[2]1516 Exp_Rev Access'!$F$7:$FS$310,164,FALSE)),"",VLOOKUP($B416,'[2]1516 Exp_Rev Access'!$F$7:$FS$310,164,FALSE))</f>
        <v>822.5</v>
      </c>
      <c r="GG416" s="90">
        <f>IF(ISNA(VLOOKUP($B416,'[2]1516 Exp_Rev Access'!$F$7:$FS$310,165,FALSE)),"",VLOOKUP($B416,'[2]1516 Exp_Rev Access'!$F$7:$FS$310,165,FALSE))</f>
        <v>0</v>
      </c>
      <c r="GH416" s="90">
        <f>IF(ISNA(VLOOKUP($B416,'[2]1516 Exp_Rev Access'!$F$7:$FS$310,166,FALSE)),"",VLOOKUP($B416,'[2]1516 Exp_Rev Access'!$F$7:$FS$310,166,FALSE))</f>
        <v>0</v>
      </c>
      <c r="GI416" s="90">
        <f>IF(ISNA(VLOOKUP($B416,'[2]1516 Exp_Rev Access'!$F$7:$FS$310,167,FALSE)),"",VLOOKUP($B416,'[2]1516 Exp_Rev Access'!$F$7:$FS$310,167,FALSE))</f>
        <v>0</v>
      </c>
      <c r="GJ416" s="90">
        <f>IF(ISNA(VLOOKUP($B416,'[2]1516 Exp_Rev Access'!$F$7:$FS$310,168,FALSE)),"",VLOOKUP($B416,'[2]1516 Exp_Rev Access'!$F$7:$FS$310,168,FALSE))</f>
        <v>0</v>
      </c>
      <c r="GK416" s="90">
        <f>IF(ISNA(VLOOKUP($B416,'[2]1516 Exp_Rev Access'!$F$7:$FS$310,169,FALSE)),"",VLOOKUP($B416,'[2]1516 Exp_Rev Access'!$F$7:$FS$310,169,FALSE))</f>
        <v>32031.67</v>
      </c>
      <c r="GL416" s="90">
        <f>IF(ISNA(VLOOKUP($B416,'[2]1516 Exp_Rev Access'!$F$7:$FS$310,170,FALSE)),"",VLOOKUP($B416,'[2]1516 Exp_Rev Access'!$F$7:$FS$310,170,FALSE))</f>
        <v>5270.51</v>
      </c>
      <c r="GM416" s="90">
        <f>IF(ISNA(VLOOKUP($B416,'[2]1516 Exp_Rev Access'!$F$7:$FT$310,171,FALSE)),"",VLOOKUP($B416,'[2]1516 Exp_Rev Access'!$F$7:$FT$310,171,FALSE))</f>
        <v>0</v>
      </c>
      <c r="GN416" s="90">
        <f>IF(ISNA(VLOOKUP($B416,'[2]1516 Exp_Rev Access'!$F$7:$FU$310,172,FALSE)),"",VLOOKUP($B416,'[2]1516 Exp_Rev Access'!$F$7:$FU$310,172,FALSE))</f>
        <v>0</v>
      </c>
      <c r="GO416" s="90">
        <f>IF(ISNA(VLOOKUP($B416,'[2]1516 Exp_Rev Access'!$F$7:$FV$310,173,FALSE)),"",VLOOKUP($B416,'[2]1516 Exp_Rev Access'!$F$7:$FV$310,173,FALSE))</f>
        <v>0</v>
      </c>
      <c r="GP416" s="90">
        <f>IF(ISNA(VLOOKUP($B416,'[2]1516 Exp_Rev Access'!$F$7:$GA$310,174,FALSE)),"",VLOOKUP($B416,'[2]1516 Exp_Rev Access'!$F$7:$GA$310,174,FALSE))</f>
        <v>0</v>
      </c>
      <c r="GQ416" s="90">
        <f>IF(ISNA(VLOOKUP($B416,'[2]1516 Exp_Rev Access'!$F$7:$GA$310,175,FALSE)),"",VLOOKUP($B416,'[2]1516 Exp_Rev Access'!$F$7:$GA$310,175,FALSE))</f>
        <v>0</v>
      </c>
      <c r="GR416" s="90">
        <f>IF(ISNA(VLOOKUP($B416,'[2]1516 Exp_Rev Access'!$F$7:$GA$310,176,FALSE)),"",VLOOKUP($B416,'[2]1516 Exp_Rev Access'!$F$7:$GA$310,176,FALSE))</f>
        <v>0</v>
      </c>
      <c r="GS416" s="90">
        <f>IF(ISNA(VLOOKUP($B416,'[2]1516 Exp_Rev Access'!$F$7:$GA$310,177,FALSE)),"",VLOOKUP($B416,'[2]1516 Exp_Rev Access'!$F$7:$GA$310,177,FALSE))</f>
        <v>0</v>
      </c>
      <c r="GT416" s="90">
        <f>IF(ISNA(VLOOKUP($B416,'[2]1516 Exp_Rev Access'!$F$7:$GA$310,178,FALSE)),"",VLOOKUP($B416,'[2]1516 Exp_Rev Access'!$F$7:$GA$310,178,FALSE))</f>
        <v>0</v>
      </c>
      <c r="GU416" s="53">
        <f t="shared" si="1000"/>
        <v>38124.68</v>
      </c>
      <c r="GV416" s="92">
        <f t="shared" si="1002"/>
        <v>2.0832374409952194E-3</v>
      </c>
      <c r="GW416" s="114">
        <f t="shared" si="1001"/>
        <v>24.964103772967164</v>
      </c>
      <c r="HE416" s="97"/>
      <c r="HF416" s="97"/>
      <c r="HG416" s="97"/>
      <c r="HH416" s="97"/>
      <c r="HI416" s="97"/>
      <c r="HJ416" s="97"/>
      <c r="HK416" s="97"/>
      <c r="HL416" s="97"/>
      <c r="HM416" s="97"/>
      <c r="HN416" s="97"/>
    </row>
    <row r="417" spans="1:222" x14ac:dyDescent="0.2">
      <c r="B417" s="87" t="s">
        <v>801</v>
      </c>
      <c r="C417" s="87" t="s">
        <v>802</v>
      </c>
      <c r="D417" s="88">
        <f>IF(ISNA(VLOOKUP($B417,'[2]1516 enrollment_Rev_Exp by size'!$A$6:$C$325,3,FALSE)),"",VLOOKUP($B417,'[2]1516 enrollment_Rev_Exp by size'!$A$6:$C$325,3,FALSE))</f>
        <v>1324.36</v>
      </c>
      <c r="E417" s="89">
        <v>13905607.939999999</v>
      </c>
      <c r="F417" s="67">
        <f t="shared" si="980"/>
        <v>13905607.939999998</v>
      </c>
      <c r="G417" s="67">
        <f t="shared" si="981"/>
        <v>0</v>
      </c>
      <c r="H417" s="90">
        <f>IF(ISNA(VLOOKUP($B417,'[2]1516 Exp_Rev Access'!$F$7:$FS$310,2,FALSE)),"",VLOOKUP($B417,'[2]1516 Exp_Rev Access'!$F$7:$FS$310,2,FALSE))</f>
        <v>776617.81</v>
      </c>
      <c r="I417" s="90">
        <f>IF(ISNA(VLOOKUP($B417,'[2]1516 Exp_Rev Access'!$F$7:$FS$310,3,FALSE)),"",VLOOKUP($B417,'[2]1516 Exp_Rev Access'!$F$7:$FS$310,3,FALSE))</f>
        <v>0</v>
      </c>
      <c r="J417" s="90">
        <f>IF(ISNA(VLOOKUP($B417,'[2]1516 Exp_Rev Access'!$F$7:$FS$310,4,FALSE)),"",VLOOKUP($B417,'[2]1516 Exp_Rev Access'!$F$7:$FS$310,4,FALSE))</f>
        <v>23.23</v>
      </c>
      <c r="K417" s="90">
        <f>IF(ISNA(VLOOKUP($B417,'[2]1516 Exp_Rev Access'!$F$7:$FS$310,5,FALSE)),"-",VLOOKUP($B417,'[2]1516 Exp_Rev Access'!$F$7:$FS$310,5,FALSE))</f>
        <v>0</v>
      </c>
      <c r="L417" s="90">
        <f>IF(ISNA(VLOOKUP($B417,'[2]1516 Exp_Rev Access'!$F$7:$FS$310,6,FALSE)),"",VLOOKUP($B417,'[2]1516 Exp_Rev Access'!$F$7:$FS$310,6,FALSE))</f>
        <v>0</v>
      </c>
      <c r="M417" s="90">
        <f>IF(ISNA(VLOOKUP($B417,'[2]1516 Exp_Rev Access'!$F$7:$FS$310,7,FALSE)),"",VLOOKUP($B417,'[2]1516 Exp_Rev Access'!$F$7:$FS$310,7,FALSE))</f>
        <v>0</v>
      </c>
      <c r="N417" s="53">
        <f t="shared" si="982"/>
        <v>776641.04</v>
      </c>
      <c r="O417" s="91">
        <f t="shared" si="983"/>
        <v>5.5850923120445754E-2</v>
      </c>
      <c r="P417" s="53">
        <f t="shared" si="984"/>
        <v>586.42743664864543</v>
      </c>
      <c r="Q417" s="90">
        <f>IF(ISNA(VLOOKUP($B417,'[2]1516 Exp_Rev Access'!$F$7:$FS$310,8,FALSE)),"",VLOOKUP($B417,'[2]1516 Exp_Rev Access'!$F$7:$FS$310,8,FALSE))</f>
        <v>1125</v>
      </c>
      <c r="R417" s="90">
        <f>IF(ISNA(VLOOKUP($B417,'[2]1516 Exp_Rev Access'!$F$7:$FS$310,9,FALSE)),"",VLOOKUP($B417,'[2]1516 Exp_Rev Access'!$F$7:$FS$310,9,FALSE))</f>
        <v>0</v>
      </c>
      <c r="S417" s="90">
        <f>IF(ISNA(VLOOKUP($B417,'[2]1516 Exp_Rev Access'!$F$7:$FS$310,10,FALSE)),"",VLOOKUP($B417,'[2]1516 Exp_Rev Access'!$F$7:$FS$310,10,FALSE))</f>
        <v>0</v>
      </c>
      <c r="T417" s="90">
        <f>IF(ISNA(VLOOKUP($B417,'[2]1516 Exp_Rev Access'!$F$7:$FS$310,11,FALSE)),"",VLOOKUP($B417,'[2]1516 Exp_Rev Access'!$F$7:$FS$310,11,FALSE))</f>
        <v>0</v>
      </c>
      <c r="U417" s="90">
        <f>IF(ISNA(VLOOKUP($B417,'[2]1516 Exp_Rev Access'!$F$7:$FS$310,12,FALSE)),"",VLOOKUP($B417,'[2]1516 Exp_Rev Access'!$F$7:$FS$310,12,FALSE))</f>
        <v>19804</v>
      </c>
      <c r="V417" s="90">
        <f>IF(ISNA(VLOOKUP($B417,'[2]1516 Exp_Rev Access'!$F$7:$FS$310,13,FALSE)),"",VLOOKUP($B417,'[2]1516 Exp_Rev Access'!$F$7:$FS$310,13,FALSE))</f>
        <v>0</v>
      </c>
      <c r="W417" s="90">
        <f>IF(ISNA(VLOOKUP($B417,'[2]1516 Exp_Rev Access'!$F$7:$FS$310,14,FALSE)),"",VLOOKUP($B417,'[2]1516 Exp_Rev Access'!$F$7:$FS$310,14,FALSE))</f>
        <v>0</v>
      </c>
      <c r="X417" s="90">
        <f>IF(ISNA(VLOOKUP($B417,'[2]1516 Exp_Rev Access'!$F$7:$FS$310,15,FALSE)),"",VLOOKUP($B417,'[2]1516 Exp_Rev Access'!$F$7:$FS$310,15,FALSE))</f>
        <v>0</v>
      </c>
      <c r="Y417" s="90">
        <f>IF(ISNA(VLOOKUP($B417,'[2]1516 Exp_Rev Access'!$F$7:$FS$310,16,FALSE)),"",VLOOKUP($B417,'[2]1516 Exp_Rev Access'!$F$7:$FS$310,16,FALSE))</f>
        <v>8.49</v>
      </c>
      <c r="Z417" s="90">
        <f>IF(ISNA(VLOOKUP($B417,'[2]1516 Exp_Rev Access'!$F$7:$FS$310,17,FALSE)),"",VLOOKUP($B417,'[2]1516 Exp_Rev Access'!$F$7:$FS$310,17,FALSE))</f>
        <v>0</v>
      </c>
      <c r="AA417" s="90">
        <f>IF(ISNA(VLOOKUP($B417,'[2]1516 Exp_Rev Access'!$F$7:$FS$310,18,FALSE)),"",VLOOKUP($B417,'[2]1516 Exp_Rev Access'!$F$7:$FS$310,18,FALSE))</f>
        <v>0</v>
      </c>
      <c r="AB417" s="90">
        <f>IF(ISNA(VLOOKUP($B417,'[2]1516 Exp_Rev Access'!$F$7:$FS$310,19,FALSE)),"",VLOOKUP($B417,'[2]1516 Exp_Rev Access'!$F$7:$FS$310,19,FALSE))</f>
        <v>0</v>
      </c>
      <c r="AC417" s="90">
        <f>IF(ISNA(VLOOKUP($B417,'[2]1516 Exp_Rev Access'!$F$7:$FS$310,20,FALSE)),"",VLOOKUP($B417,'[2]1516 Exp_Rev Access'!$F$7:$FS$310,20,FALSE))</f>
        <v>0</v>
      </c>
      <c r="AD417" s="90">
        <f>IF(ISNA(VLOOKUP($B417,'[2]1516 Exp_Rev Access'!$F$7:$FS$310,21,FALSE)),"",VLOOKUP($B417,'[2]1516 Exp_Rev Access'!$F$7:$FS$310,21,FALSE))</f>
        <v>154893.96</v>
      </c>
      <c r="AE417" s="90">
        <f>IF(ISNA(VLOOKUP($B417,'[2]1516 Exp_Rev Access'!$F$7:$FS$310,22,FALSE)),"",VLOOKUP($B417,'[2]1516 Exp_Rev Access'!$F$7:$FS$310,22,FALSE))</f>
        <v>21283.51</v>
      </c>
      <c r="AF417" s="90">
        <f>IF(ISNA(VLOOKUP($B417,'[2]1516 Exp_Rev Access'!$F$7:$FS$310,23,FALSE)),"",VLOOKUP($B417,'[2]1516 Exp_Rev Access'!$F$7:$FS$310,23,FALSE))</f>
        <v>0</v>
      </c>
      <c r="AG417" s="90">
        <f>IF(ISNA(VLOOKUP($B417,'[2]1516 Exp_Rev Access'!$F$7:$FS$310,24,FALSE)),"",VLOOKUP($B417,'[2]1516 Exp_Rev Access'!$F$7:$FS$310,24,FALSE))</f>
        <v>15915</v>
      </c>
      <c r="AH417" s="90">
        <f>IF(ISNA(VLOOKUP($B417,'[2]1516 Exp_Rev Access'!$F$7:$FS$310,25,FALSE)),"",VLOOKUP($B417,'[2]1516 Exp_Rev Access'!$F$7:$FS$310,25,FALSE))</f>
        <v>1025</v>
      </c>
      <c r="AI417" s="90">
        <f>IF(ISNA(VLOOKUP($B417,'[2]1516 Exp_Rev Access'!$F$7:$FS$310,26,FALSE)),"",VLOOKUP($B417,'[2]1516 Exp_Rev Access'!$F$7:$FS$310,26,FALSE))</f>
        <v>3447.5</v>
      </c>
      <c r="AJ417" s="90">
        <f>IF(ISNA(VLOOKUP($B417,'[2]1516 Exp_Rev Access'!$F$7:$FS$310,27,FALSE)),"",VLOOKUP($B417,'[2]1516 Exp_Rev Access'!$F$7:$FS$310,27,FALSE))</f>
        <v>10000</v>
      </c>
      <c r="AK417" s="90">
        <f>IF(ISNA(VLOOKUP($B417,'[2]1516 Exp_Rev Access'!$F$7:$FS$310,28,FALSE)),"",VLOOKUP($B417,'[2]1516 Exp_Rev Access'!$F$7:$FS$310,28,FALSE))</f>
        <v>25215.78</v>
      </c>
      <c r="AL417" s="90">
        <f>IF(ISNA(VLOOKUP($B417,'[2]1516 Exp_Rev Access'!$F$7:$FS$310,29,FALSE)),"",VLOOKUP($B417,'[2]1516 Exp_Rev Access'!$F$7:$FS$310,29,FALSE))</f>
        <v>60617.35</v>
      </c>
      <c r="AM417" s="53">
        <f t="shared" si="985"/>
        <v>313335.58999999997</v>
      </c>
      <c r="AN417" s="92">
        <f t="shared" si="986"/>
        <v>2.25330378471752E-2</v>
      </c>
      <c r="AO417" s="68">
        <f t="shared" si="987"/>
        <v>236.59396991754508</v>
      </c>
      <c r="AP417" s="90">
        <f>IF(ISNA(VLOOKUP($B417,'[2]1516 Exp_Rev Access'!$F$7:$FS$310,30,FALSE)),"",VLOOKUP($B417,'[2]1516 Exp_Rev Access'!$F$7:$FS$310,30,FALSE))</f>
        <v>8397906.0800000001</v>
      </c>
      <c r="AQ417" s="90">
        <f>IF(ISNA(VLOOKUP($B417,'[2]1516 Exp_Rev Access'!$F$7:$FS$310,31,FALSE)),"",VLOOKUP($B417,'[2]1516 Exp_Rev Access'!$F$7:$FS$310,31,FALSE))</f>
        <v>166086.24</v>
      </c>
      <c r="AR417" s="90">
        <f>IF(ISNA(VLOOKUP($B417,'[2]1516 Exp_Rev Access'!$F$7:$FS$310,32,FALSE)),"",VLOOKUP($B417,'[2]1516 Exp_Rev Access'!$F$7:$FS$310,32,FALSE))</f>
        <v>1192650.1200000001</v>
      </c>
      <c r="AS417" s="90">
        <f>IF(ISNA(VLOOKUP($B417,'[2]1516 Exp_Rev Access'!$F$7:$FS$310,33,FALSE)),"",VLOOKUP($B417,'[2]1516 Exp_Rev Access'!$F$7:$FS$310,33,FALSE))</f>
        <v>0</v>
      </c>
      <c r="AT417" s="90">
        <f>IF(ISNA(VLOOKUP($B417,'[2]1516 Exp_Rev Access'!$F$7:$FS$310,34,FALSE)),"",VLOOKUP($B417,'[2]1516 Exp_Rev Access'!$F$7:$FS$310,34,FALSE))</f>
        <v>0</v>
      </c>
      <c r="AU417" s="53">
        <f t="shared" si="988"/>
        <v>9756642.4400000013</v>
      </c>
      <c r="AV417" s="93">
        <f t="shared" si="989"/>
        <v>0.70163364896364266</v>
      </c>
      <c r="AW417" s="53">
        <f t="shared" si="990"/>
        <v>7367.0621583255324</v>
      </c>
      <c r="AX417" s="90">
        <f>IF(ISNA(VLOOKUP($B417,'[2]1516 Exp_Rev Access'!$F$7:$FS$310,35,FALSE)),"",VLOOKUP($B417,'[2]1516 Exp_Rev Access'!$F$7:$FS$310,35,FALSE))</f>
        <v>4297</v>
      </c>
      <c r="AY417" s="90">
        <f>IF(ISNA(VLOOKUP($B417,'[2]1516 Exp_Rev Access'!$F$7:$FS$310,36,FALSE)),"",VLOOKUP($B417,'[2]1516 Exp_Rev Access'!$F$7:$FS$310,36,FALSE))</f>
        <v>847558.26</v>
      </c>
      <c r="AZ417" s="90">
        <f>IF(ISNA(VLOOKUP($B417,'[2]1516 Exp_Rev Access'!$F$7:$FS$310,37,FALSE)),"",VLOOKUP($B417,'[2]1516 Exp_Rev Access'!$F$7:$FS$310,37,FALSE))</f>
        <v>19899.7</v>
      </c>
      <c r="BA417" s="90">
        <f>IF(ISNA(VLOOKUP($B417,'[2]1516 Exp_Rev Access'!$F$7:$FS$310,38,FALSE)),"",VLOOKUP($B417,'[2]1516 Exp_Rev Access'!$F$7:$FS$310,38,FALSE))</f>
        <v>0</v>
      </c>
      <c r="BB417" s="90">
        <f>IF(ISNA(VLOOKUP($B417,'[2]1516 Exp_Rev Access'!$F$7:$FS$310,39,FALSE)),"",VLOOKUP($B417,'[2]1516 Exp_Rev Access'!$F$7:$FS$310,39,FALSE))</f>
        <v>0</v>
      </c>
      <c r="BC417" s="90">
        <f>IF(ISNA(VLOOKUP($B417,'[2]1516 Exp_Rev Access'!$F$7:$FS$310,40,FALSE)),"",VLOOKUP($B417,'[2]1516 Exp_Rev Access'!$F$7:$FS$310,40,FALSE))</f>
        <v>370039.13</v>
      </c>
      <c r="BD417" s="90">
        <f>IF(ISNA(VLOOKUP($B417,'[2]1516 Exp_Rev Access'!$F$7:$FS$310,41,FALSE)),"",VLOOKUP($B417,'[2]1516 Exp_Rev Access'!$F$7:$FS$310,41,FALSE))</f>
        <v>0</v>
      </c>
      <c r="BE417" s="90">
        <f>IF(ISNA(VLOOKUP($B417,'[2]1516 Exp_Rev Access'!$F$7:$FS$310,42,FALSE)),"",VLOOKUP($B417,'[2]1516 Exp_Rev Access'!$F$7:$FS$310,42,FALSE))</f>
        <v>64806.400000000001</v>
      </c>
      <c r="BF417" s="90">
        <f>IF(ISNA(VLOOKUP($B417,'[2]1516 Exp_Rev Access'!$F$7:$FS$310,43,FALSE)),"",VLOOKUP($B417,'[2]1516 Exp_Rev Access'!$F$7:$FS$310,43,FALSE))</f>
        <v>0</v>
      </c>
      <c r="BG417" s="90">
        <f>IF(ISNA(VLOOKUP($B417,'[2]1516 Exp_Rev Access'!$F$7:$FS$310,44,FALSE)),"",VLOOKUP($B417,'[2]1516 Exp_Rev Access'!$F$7:$FS$310,44,FALSE))</f>
        <v>151759.38</v>
      </c>
      <c r="BH417" s="90">
        <f>IF(ISNA(VLOOKUP($B417,'[2]1516 Exp_Rev Access'!$F$7:$FS$310,45,FALSE)),"",VLOOKUP($B417,'[2]1516 Exp_Rev Access'!$F$7:$FS$310,45,FALSE))</f>
        <v>8396.52</v>
      </c>
      <c r="BI417" s="90">
        <f>IF(ISNA(VLOOKUP($B417,'[2]1516 Exp_Rev Access'!$F$7:$FS$310,46,FALSE)),"",VLOOKUP($B417,'[2]1516 Exp_Rev Access'!$F$7:$FS$310,46,FALSE))</f>
        <v>0</v>
      </c>
      <c r="BJ417" s="90">
        <f>IF(ISNA(VLOOKUP($B417,'[2]1516 Exp_Rev Access'!$F$7:$FS$310,47,FALSE)),"",VLOOKUP($B417,'[2]1516 Exp_Rev Access'!$F$7:$FS$310,47,FALSE))</f>
        <v>12967.15</v>
      </c>
      <c r="BK417" s="90">
        <f>IF(ISNA(VLOOKUP($B417,'[2]1516 Exp_Rev Access'!$F$7:$FS$310,48,FALSE)),"",VLOOKUP($B417,'[2]1516 Exp_Rev Access'!$F$7:$FS$310,48,FALSE))</f>
        <v>333224.58</v>
      </c>
      <c r="BL417" s="90">
        <f>IF(ISNA(VLOOKUP($B417,'[2]1516 Exp_Rev Access'!$F$7:$FS$310,49,FALSE)),"",VLOOKUP($B417,'[2]1516 Exp_Rev Access'!$F$7:$FS$310,49,FALSE))</f>
        <v>0</v>
      </c>
      <c r="BM417" s="90">
        <f>IF(ISNA(VLOOKUP($B417,'[2]1516 Exp_Rev Access'!$F$7:$FS$310,50,FALSE)),"",VLOOKUP($B417,'[2]1516 Exp_Rev Access'!$F$7:$FS$310,50,FALSE))</f>
        <v>0</v>
      </c>
      <c r="BN417" s="90">
        <f>IF(ISNA(VLOOKUP($B417,'[2]1516 Exp_Rev Access'!$F$7:$FS$310,51,FALSE)),"",VLOOKUP($B417,'[2]1516 Exp_Rev Access'!$F$7:$FS$310,51,FALSE))</f>
        <v>0</v>
      </c>
      <c r="BO417" s="90">
        <f>IF(ISNA(VLOOKUP($B417,'[2]1516 Exp_Rev Access'!$F$7:$FS$310,52,FALSE)),"",VLOOKUP($B417,'[2]1516 Exp_Rev Access'!$F$7:$FS$310,52,FALSE))</f>
        <v>0</v>
      </c>
      <c r="BP417" s="90">
        <f>IF(ISNA(VLOOKUP($B417,'[2]1516 Exp_Rev Access'!$F$7:$FS$310,53,FALSE)),"",VLOOKUP($B417,'[2]1516 Exp_Rev Access'!$F$7:$FS$310,53,FALSE))</f>
        <v>0</v>
      </c>
      <c r="BQ417" s="90">
        <f>IF(ISNA(VLOOKUP($B417,'[2]1516 Exp_Rev Access'!$F$7:$FS$310,54,FALSE)),"",VLOOKUP($B417,'[2]1516 Exp_Rev Access'!$F$7:$FS$310,54,FALSE))</f>
        <v>0</v>
      </c>
      <c r="BR417" s="90">
        <f>IF(ISNA(VLOOKUP($B417,'[2]1516 Exp_Rev Access'!$F$7:$FS$310,55,FALSE)),"",VLOOKUP($B417,'[2]1516 Exp_Rev Access'!$F$7:$FS$310,55,FALSE))</f>
        <v>0</v>
      </c>
      <c r="BS417" s="90">
        <f>IF(ISNA(VLOOKUP($B417,'[2]1516 Exp_Rev Access'!$F$7:$FS$310,56,FALSE)),"",VLOOKUP($B417,'[2]1516 Exp_Rev Access'!$F$7:$FS$310,56,FALSE))</f>
        <v>0</v>
      </c>
      <c r="BT417" s="90">
        <f>IF(ISNA(VLOOKUP($B417,'[2]1516 Exp_Rev Access'!$F$7:$FS$310,57,FALSE)),"",VLOOKUP($B417,'[2]1516 Exp_Rev Access'!$F$7:$FS$310,57,FALSE))</f>
        <v>0</v>
      </c>
      <c r="BU417" s="90">
        <f>IF(ISNA(VLOOKUP($B417,'[2]1516 Exp_Rev Access'!$F$7:$FS$310,58,FALSE)),"",VLOOKUP($B417,'[2]1516 Exp_Rev Access'!$F$7:$FS$310,58,FALSE))</f>
        <v>0</v>
      </c>
      <c r="BV417" s="53">
        <f t="shared" si="991"/>
        <v>1812948.1199999996</v>
      </c>
      <c r="BW417" s="92">
        <f t="shared" si="992"/>
        <v>0.13037532251898076</v>
      </c>
      <c r="BX417" s="68">
        <f t="shared" si="993"/>
        <v>1368.923948171192</v>
      </c>
      <c r="BY417" s="90">
        <f>IF(ISNA(VLOOKUP($B417,'[2]1516 Exp_Rev Access'!$F$7:$FS$310,59,FALSE)),"",VLOOKUP($B417,'[2]1516 Exp_Rev Access'!$F$7:$FS$310,59,FALSE))</f>
        <v>0</v>
      </c>
      <c r="BZ417" s="90">
        <f>IF(ISNA(VLOOKUP($B417,'[2]1516 Exp_Rev Access'!$F$7:$FS$310,60,FALSE)),"",VLOOKUP($B417,'[2]1516 Exp_Rev Access'!$F$7:$FS$310,60,FALSE))</f>
        <v>0</v>
      </c>
      <c r="CA417" s="90">
        <f>IF(ISNA(VLOOKUP($B417,'[2]1516 Exp_Rev Access'!$F$7:$FS$310,61,FALSE)),"",VLOOKUP($B417,'[2]1516 Exp_Rev Access'!$F$7:$FS$310,61,FALSE))</f>
        <v>0</v>
      </c>
      <c r="CB417" s="90">
        <f>IF(ISNA(VLOOKUP($B417,'[2]1516 Exp_Rev Access'!$F$7:$FS$310,62,FALSE)),"",VLOOKUP($B417,'[2]1516 Exp_Rev Access'!$F$7:$FS$310,62,FALSE))</f>
        <v>0</v>
      </c>
      <c r="CC417" s="90">
        <f>IF(ISNA(VLOOKUP($B417,'[2]1516 Exp_Rev Access'!$F$7:$FS$310,63,FALSE)),"",VLOOKUP($B417,'[2]1516 Exp_Rev Access'!$F$7:$FS$310,63,FALSE))</f>
        <v>14416.79</v>
      </c>
      <c r="CD417" s="90">
        <f>IF(ISNA(VLOOKUP($B417,'[2]1516 Exp_Rev Access'!$F$7:$FS$310,64,FALSE)),"",VLOOKUP($B417,'[2]1516 Exp_Rev Access'!$F$7:$FS$310,64,FALSE))</f>
        <v>0</v>
      </c>
      <c r="CE417" s="53">
        <f t="shared" si="994"/>
        <v>14416.79</v>
      </c>
      <c r="CF417" s="92">
        <f t="shared" si="995"/>
        <v>1.0367608566418422E-3</v>
      </c>
      <c r="CG417" s="94">
        <f t="shared" si="996"/>
        <v>10.8858542994352</v>
      </c>
      <c r="CH417" s="90">
        <f>IF(ISNA(VLOOKUP($B417,'[2]1516 Exp_Rev Access'!$F$7:$FS$310,65,FALSE)),"",VLOOKUP($B417,'[2]1516 Exp_Rev Access'!$F$7:$FS$310,65,FALSE))</f>
        <v>0</v>
      </c>
      <c r="CI417" s="90">
        <f>IF(ISNA(VLOOKUP($B417,'[2]1516 Exp_Rev Access'!$F$7:$FS$310,66,FALSE)),"",VLOOKUP($B417,'[2]1516 Exp_Rev Access'!$F$7:$FS$310,66,FALSE))</f>
        <v>0</v>
      </c>
      <c r="CJ417" s="90">
        <f>IF(ISNA(VLOOKUP($B417,'[2]1516 Exp_Rev Access'!$F$7:$FS$310,67,FALSE)),"",VLOOKUP($B417,'[2]1516 Exp_Rev Access'!$F$7:$FS$310,67,FALSE))</f>
        <v>0</v>
      </c>
      <c r="CK417" s="90">
        <f>IF(ISNA(VLOOKUP($B417,'[2]1516 Exp_Rev Access'!$F$7:$FS$310,68,FALSE)),"",VLOOKUP($B417,'[2]1516 Exp_Rev Access'!$F$7:$FS$310,68,FALSE))</f>
        <v>0</v>
      </c>
      <c r="CL417" s="90">
        <f>IF(ISNA(VLOOKUP($B417,'[2]1516 Exp_Rev Access'!$F$7:$FS$310,69,FALSE)),"",VLOOKUP($B417,'[2]1516 Exp_Rev Access'!$F$7:$FS$310,69,FALSE))</f>
        <v>0</v>
      </c>
      <c r="CM417" s="90">
        <f>IF(ISNA(VLOOKUP($B417,'[2]1516 Exp_Rev Access'!$F$7:$FS$310,70,FALSE)),"",VLOOKUP($B417,'[2]1516 Exp_Rev Access'!$F$7:$FS$310,70,FALSE))</f>
        <v>0</v>
      </c>
      <c r="CN417" s="90">
        <f>IF(ISNA(VLOOKUP($B417,'[2]1516 Exp_Rev Access'!$F$7:$FS$310,71,FALSE)),"",VLOOKUP($B417,'[2]1516 Exp_Rev Access'!$F$7:$FS$310,71,FALSE))</f>
        <v>0</v>
      </c>
      <c r="CO417" s="90">
        <f>IF(ISNA(VLOOKUP($B417,'[2]1516 Exp_Rev Access'!$F$7:$FS$310,73,FALSE)),"",VLOOKUP($B417,'[2]1516 Exp_Rev Access'!$F$7:$FS$310,73,FALSE))</f>
        <v>0</v>
      </c>
      <c r="CP417" s="90">
        <f>IF(ISNA(VLOOKUP($B417,'[2]1516 Exp_Rev Access'!$F$7:$FS$310,73,FALSE)),"",VLOOKUP($B417,'[2]1516 Exp_Rev Access'!$F$7:$FS$310,73,FALSE))</f>
        <v>0</v>
      </c>
      <c r="CQ417" s="90">
        <f>IF(ISNA(VLOOKUP($B417,'[2]1516 Exp_Rev Access'!$F$7:$FS$310,74,FALSE)),"",VLOOKUP($B417,'[2]1516 Exp_Rev Access'!$F$7:$FS$310,74,FALSE))</f>
        <v>224745.09</v>
      </c>
      <c r="CR417" s="90">
        <f>IF(ISNA(VLOOKUP($B417,'[2]1516 Exp_Rev Access'!$F$7:$FS$310,75,FALSE)),"",VLOOKUP($B417,'[2]1516 Exp_Rev Access'!$F$7:$FS$310,75,FALSE))</f>
        <v>0</v>
      </c>
      <c r="CS417" s="90">
        <f>IF(ISNA(VLOOKUP($B417,'[2]1516 Exp_Rev Access'!$F$7:$FS$310,76,FALSE)),"",VLOOKUP($B417,'[2]1516 Exp_Rev Access'!$F$7:$FS$310,76,FALSE))</f>
        <v>4413.7700000000004</v>
      </c>
      <c r="CT417" s="90">
        <f>IF(ISNA(VLOOKUP($B417,'[2]1516 Exp_Rev Access'!$F$7:$FS$310,77,FALSE)),"",VLOOKUP($B417,'[2]1516 Exp_Rev Access'!$F$7:$FS$310,77,FALSE))</f>
        <v>0</v>
      </c>
      <c r="CU417" s="90">
        <f>IF(ISNA(VLOOKUP($B417,'[2]1516 Exp_Rev Access'!$F$7:$FS$310,78,FALSE)),"",VLOOKUP($B417,'[2]1516 Exp_Rev Access'!$F$7:$FS$310,78,FALSE))</f>
        <v>294380.55</v>
      </c>
      <c r="CV417" s="90">
        <f>IF(ISNA(VLOOKUP($B417,'[2]1516 Exp_Rev Access'!$F$7:$FS$310,79,FALSE)),"",VLOOKUP($B417,'[2]1516 Exp_Rev Access'!$F$7:$FS$310,79,FALSE))</f>
        <v>43711</v>
      </c>
      <c r="CW417" s="90">
        <f>IF(ISNA(VLOOKUP($B417,'[2]1516 Exp_Rev Access'!$F$7:$FS$310,80,FALSE)),"",VLOOKUP($B417,'[2]1516 Exp_Rev Access'!$F$7:$FS$310,80,FALSE))</f>
        <v>42475</v>
      </c>
      <c r="CX417" s="90">
        <f>IF(ISNA(VLOOKUP($B417,'[2]1516 Exp_Rev Access'!$F$7:$FS$310,81,FALSE)),"",VLOOKUP($B417,'[2]1516 Exp_Rev Access'!$F$7:$FS$310,81,FALSE))</f>
        <v>0</v>
      </c>
      <c r="CY417" s="90">
        <f>IF(ISNA(VLOOKUP($B417,'[2]1516 Exp_Rev Access'!$F$7:$FS$310,82,FALSE)),"",VLOOKUP($B417,'[2]1516 Exp_Rev Access'!$F$7:$FS$310,82,FALSE))</f>
        <v>0</v>
      </c>
      <c r="CZ417" s="90">
        <f>IF(ISNA(VLOOKUP($B417,'[2]1516 Exp_Rev Access'!$F$7:$FS$310,83,FALSE)),"",VLOOKUP($B417,'[2]1516 Exp_Rev Access'!$F$7:$FS$310,83,FALSE))</f>
        <v>0</v>
      </c>
      <c r="DA417" s="90">
        <f>IF(ISNA(VLOOKUP($B417,'[2]1516 Exp_Rev Access'!$F$7:$FS$310,84,FALSE)),"",VLOOKUP($B417,'[2]1516 Exp_Rev Access'!$F$7:$FS$310,84,FALSE))</f>
        <v>0</v>
      </c>
      <c r="DB417" s="90">
        <f>IF(ISNA(VLOOKUP($B417,'[2]1516 Exp_Rev Access'!$F$7:$FS$310,85,FALSE)),"",VLOOKUP($B417,'[2]1516 Exp_Rev Access'!$F$7:$FS$310,85,FALSE))</f>
        <v>24989</v>
      </c>
      <c r="DC417" s="90">
        <f>IF(ISNA(VLOOKUP($B417,'[2]1516 Exp_Rev Access'!$F$7:$FS$310,86,FALSE)),"",VLOOKUP($B417,'[2]1516 Exp_Rev Access'!$F$7:$FS$310,86,FALSE))</f>
        <v>0</v>
      </c>
      <c r="DD417" s="90">
        <f>IF(ISNA(VLOOKUP($B417,'[2]1516 Exp_Rev Access'!$F$7:$FS$310,87,FALSE)),"",VLOOKUP($B417,'[2]1516 Exp_Rev Access'!$F$7:$FS$310,87,FALSE))</f>
        <v>0</v>
      </c>
      <c r="DE417" s="90">
        <f>IF(ISNA(VLOOKUP($B417,'[2]1516 Exp_Rev Access'!$F$7:$FS$310,88,FALSE)),"",VLOOKUP($B417,'[2]1516 Exp_Rev Access'!$F$7:$FS$310,88,FALSE))</f>
        <v>0</v>
      </c>
      <c r="DF417" s="90">
        <f>IF(ISNA(VLOOKUP($B417,'[2]1516 Exp_Rev Access'!$F$7:$FS$310,89,FALSE)),"",VLOOKUP($B417,'[2]1516 Exp_Rev Access'!$F$7:$FS$310,89,FALSE))</f>
        <v>0</v>
      </c>
      <c r="DG417" s="90">
        <f>IF(ISNA(VLOOKUP($B417,'[2]1516 Exp_Rev Access'!$F$7:$FS$310,90,FALSE)),"",VLOOKUP($B417,'[2]1516 Exp_Rev Access'!$F$7:$FS$310,90,FALSE))</f>
        <v>0</v>
      </c>
      <c r="DH417" s="90">
        <f>IF(ISNA(VLOOKUP($B417,'[2]1516 Exp_Rev Access'!$F$7:$FS$310,91,FALSE)),"",VLOOKUP($B417,'[2]1516 Exp_Rev Access'!$F$7:$FS$310,91,FALSE))</f>
        <v>0</v>
      </c>
      <c r="DI417" s="90">
        <f>IF(ISNA(VLOOKUP($B417,'[2]1516 Exp_Rev Access'!$F$7:$FS$310,92,FALSE)),"",VLOOKUP($B417,'[2]1516 Exp_Rev Access'!$F$7:$FS$310,92,FALSE))</f>
        <v>449500.76</v>
      </c>
      <c r="DJ417" s="90">
        <f>IF(ISNA(VLOOKUP($B417,'[2]1516 Exp_Rev Access'!$F$7:$FS$310,93,FALSE)),"",VLOOKUP($B417,'[2]1516 Exp_Rev Access'!$F$7:$FS$310,93,FALSE))</f>
        <v>0</v>
      </c>
      <c r="DK417" s="90">
        <f>IF(ISNA(VLOOKUP($B417,'[2]1516 Exp_Rev Access'!$F$7:$FS$310,94,FALSE)),"",VLOOKUP($B417,'[2]1516 Exp_Rev Access'!$F$7:$FS$310,94,FALSE))</f>
        <v>0</v>
      </c>
      <c r="DL417" s="90">
        <f>IF(ISNA(VLOOKUP($B417,'[2]1516 Exp_Rev Access'!$F$7:$FS$310,95,FALSE)),"",VLOOKUP($B417,'[2]1516 Exp_Rev Access'!$F$7:$FS$310,95,FALSE))</f>
        <v>0</v>
      </c>
      <c r="DM417" s="90">
        <f>IF(ISNA(VLOOKUP($B417,'[2]1516 Exp_Rev Access'!$F$7:$FS$310,96,FALSE)),"",VLOOKUP($B417,'[2]1516 Exp_Rev Access'!$F$7:$FS$310,96,FALSE))</f>
        <v>0</v>
      </c>
      <c r="DN417" s="90">
        <f>IF(ISNA(VLOOKUP($B417,'[2]1516 Exp_Rev Access'!$F$7:$FS$310,97,FALSE)),"",VLOOKUP($B417,'[2]1516 Exp_Rev Access'!$F$7:$FS$310,97,FALSE))</f>
        <v>0</v>
      </c>
      <c r="DO417" s="90">
        <f>IF(ISNA(VLOOKUP($B417,'[2]1516 Exp_Rev Access'!$F$7:$FS$310,98,FALSE)),"",VLOOKUP($B417,'[2]1516 Exp_Rev Access'!$F$7:$FS$310,98,FALSE))</f>
        <v>0</v>
      </c>
      <c r="DP417" s="90">
        <f>IF(ISNA(VLOOKUP($B417,'[2]1516 Exp_Rev Access'!$F$7:$FS$310,99,FALSE)),"",VLOOKUP($B417,'[2]1516 Exp_Rev Access'!$F$7:$FS$310,99,FALSE))</f>
        <v>0</v>
      </c>
      <c r="DQ417" s="90">
        <f>IF(ISNA(VLOOKUP($B417,'[2]1516 Exp_Rev Access'!$F$7:$FS$310,100,FALSE)),"",VLOOKUP($B417,'[2]1516 Exp_Rev Access'!$F$7:$FS$310,100,FALSE))</f>
        <v>0</v>
      </c>
      <c r="DR417" s="90">
        <f>IF(ISNA(VLOOKUP($B417,'[2]1516 Exp_Rev Access'!$F$7:$FS$310,101,FALSE)),"",VLOOKUP($B417,'[2]1516 Exp_Rev Access'!$F$7:$FS$310,101,FALSE))</f>
        <v>0</v>
      </c>
      <c r="DS417" s="90">
        <f>IF(ISNA(VLOOKUP($B417,'[2]1516 Exp_Rev Access'!$F$7:$FS$310,102,FALSE)),"",VLOOKUP($B417,'[2]1516 Exp_Rev Access'!$F$7:$FS$310,102,FALSE))</f>
        <v>0</v>
      </c>
      <c r="DT417" s="90">
        <f>IF(ISNA(VLOOKUP($B417,'[2]1516 Exp_Rev Access'!$F$7:$FS$310,103,FALSE)),"",VLOOKUP($B417,'[2]1516 Exp_Rev Access'!$F$7:$FS$310,103,FALSE))</f>
        <v>0</v>
      </c>
      <c r="DU417" s="90">
        <f>IF(ISNA(VLOOKUP($B417,'[2]1516 Exp_Rev Access'!$F$7:$FS$310,104,FALSE)),"",VLOOKUP($B417,'[2]1516 Exp_Rev Access'!$F$7:$FS$310,104,FALSE))</f>
        <v>0</v>
      </c>
      <c r="DV417" s="90">
        <f>IF(ISNA(VLOOKUP($B417,'[2]1516 Exp_Rev Access'!$F$7:$FS$310,105,FALSE)),"",VLOOKUP($B417,'[2]1516 Exp_Rev Access'!$F$7:$FS$310,105,FALSE))</f>
        <v>0</v>
      </c>
      <c r="DW417" s="90">
        <f>IF(ISNA(VLOOKUP($B417,'[2]1516 Exp_Rev Access'!$F$7:$FS$310,106,FALSE)),"",VLOOKUP($B417,'[2]1516 Exp_Rev Access'!$F$7:$FS$310,106,FALSE))</f>
        <v>0</v>
      </c>
      <c r="DX417" s="90">
        <f>IF(ISNA(VLOOKUP($B417,'[2]1516 Exp_Rev Access'!$F$7:$FS$310,107,FALSE)),"",VLOOKUP($B417,'[2]1516 Exp_Rev Access'!$F$7:$FS$310,107,FALSE))</f>
        <v>0</v>
      </c>
      <c r="DY417" s="90">
        <f>IF(ISNA(VLOOKUP($B417,'[2]1516 Exp_Rev Access'!$F$7:$FS$310,108,FALSE)),"",VLOOKUP($B417,'[2]1516 Exp_Rev Access'!$F$7:$FS$310,108,FALSE))</f>
        <v>0</v>
      </c>
      <c r="DZ417" s="90">
        <f>IF(ISNA(VLOOKUP($B417,'[2]1516 Exp_Rev Access'!$F$7:$FS$310,109,FALSE)),"",VLOOKUP($B417,'[2]1516 Exp_Rev Access'!$F$7:$FS$310,109,FALSE))</f>
        <v>0</v>
      </c>
      <c r="EA417" s="90">
        <f>IF(ISNA(VLOOKUP($B417,'[2]1516 Exp_Rev Access'!$F$7:$FS$310,110,FALSE)),"",VLOOKUP($B417,'[2]1516 Exp_Rev Access'!$F$7:$FS$310,110,FALSE))</f>
        <v>0</v>
      </c>
      <c r="EB417" s="90">
        <f>IF(ISNA(VLOOKUP($B417,'[2]1516 Exp_Rev Access'!$F$7:$FS$310,111,FALSE)),"",VLOOKUP($B417,'[2]1516 Exp_Rev Access'!$F$7:$FS$310,111,FALSE))</f>
        <v>0</v>
      </c>
      <c r="EC417" s="90">
        <f>IF(ISNA(VLOOKUP($B417,'[2]1516 Exp_Rev Access'!$F$7:$FS$310,112,FALSE)),"",VLOOKUP($B417,'[2]1516 Exp_Rev Access'!$F$7:$FS$310,112,FALSE))</f>
        <v>0</v>
      </c>
      <c r="ED417" s="90">
        <f>IF(ISNA(VLOOKUP($B417,'[2]1516 Exp_Rev Access'!$F$7:$FS$310,113,FALSE)),"",VLOOKUP($B417,'[2]1516 Exp_Rev Access'!$F$7:$FS$310,113,FALSE))</f>
        <v>0</v>
      </c>
      <c r="EE417" s="90">
        <f>IF(ISNA(VLOOKUP($B417,'[2]1516 Exp_Rev Access'!$F$7:$FS$310,114,FALSE)),"",VLOOKUP($B417,'[2]1516 Exp_Rev Access'!$F$7:$FS$310,114,FALSE))</f>
        <v>0</v>
      </c>
      <c r="EF417" s="90">
        <f>IF(ISNA(VLOOKUP($B417,'[2]1516 Exp_Rev Access'!$F$7:$FS$310,115,FALSE)),"",VLOOKUP($B417,'[2]1516 Exp_Rev Access'!$F$7:$FS$310,115,FALSE))</f>
        <v>0</v>
      </c>
      <c r="EG417" s="90">
        <f>IF(ISNA(VLOOKUP($B417,'[2]1516 Exp_Rev Access'!$F$7:$FS$310,116,FALSE)),"",VLOOKUP($B417,'[2]1516 Exp_Rev Access'!$F$7:$FS$310,116,FALSE))</f>
        <v>0</v>
      </c>
      <c r="EH417" s="90">
        <f>IF(ISNA(VLOOKUP($B417,'[2]1516 Exp_Rev Access'!$F$7:$FS$310,117,FALSE)),"",VLOOKUP($B417,'[2]1516 Exp_Rev Access'!$F$7:$FS$310,117,FALSE))</f>
        <v>0</v>
      </c>
      <c r="EI417" s="90">
        <f>IF(ISNA(VLOOKUP($B417,'[2]1516 Exp_Rev Access'!$F$7:$FS$310,118,FALSE)),"",VLOOKUP($B417,'[2]1516 Exp_Rev Access'!$F$7:$FS$310,118,FALSE))</f>
        <v>0</v>
      </c>
      <c r="EJ417" s="90">
        <f>IF(ISNA(VLOOKUP($B417,'[2]1516 Exp_Rev Access'!$F$7:$FS$310,119,FALSE)),"",VLOOKUP($B417,'[2]1516 Exp_Rev Access'!$F$7:$FS$310,119,FALSE))</f>
        <v>0</v>
      </c>
      <c r="EK417" s="90">
        <f>IF(ISNA(VLOOKUP($B417,'[2]1516 Exp_Rev Access'!$F$7:$FS$310,120,FALSE)),"",VLOOKUP($B417,'[2]1516 Exp_Rev Access'!$F$7:$FS$310,120,FALSE))</f>
        <v>0</v>
      </c>
      <c r="EL417" s="90">
        <f>IF(ISNA(VLOOKUP($B417,'[2]1516 Exp_Rev Access'!$F$7:$FS$310,121,FALSE)),"",VLOOKUP($B417,'[2]1516 Exp_Rev Access'!$F$7:$FS$310,121,FALSE))</f>
        <v>0</v>
      </c>
      <c r="EM417" s="90">
        <f>IF(ISNA(VLOOKUP($B417,'[2]1516 Exp_Rev Access'!$F$7:$FS$310,122,FALSE)),"",VLOOKUP($B417,'[2]1516 Exp_Rev Access'!$F$7:$FS$310,122,FALSE))</f>
        <v>0</v>
      </c>
      <c r="EN417" s="90">
        <f>IF(ISNA(VLOOKUP($B417,'[2]1516 Exp_Rev Access'!$F$7:$FS$310,123,FALSE)),"",VLOOKUP($B417,'[2]1516 Exp_Rev Access'!$F$7:$FS$310,123,FALSE))</f>
        <v>147408.79</v>
      </c>
      <c r="EO417" s="90">
        <f>IF(ISNA(VLOOKUP($B417,'[2]1516 Exp_Rev Access'!$F$7:$FS$310,124,FALSE)),"",VLOOKUP($B417,'[2]1516 Exp_Rev Access'!$F$7:$FS$310,124,FALSE))</f>
        <v>0</v>
      </c>
      <c r="EP417" s="90">
        <f>IF(ISNA(VLOOKUP($B417,'[2]1516 Exp_Rev Access'!$F$7:$FS$310,125,FALSE)),"",VLOOKUP($B417,'[2]1516 Exp_Rev Access'!$F$7:$FS$310,125,FALSE))</f>
        <v>0</v>
      </c>
      <c r="EQ417" s="90">
        <f>IF(ISNA(VLOOKUP($B417,'[2]1516 Exp_Rev Access'!$F$7:$FS$310,126,FALSE)),"",VLOOKUP($B417,'[2]1516 Exp_Rev Access'!$F$7:$FS$310,126,FALSE))</f>
        <v>0</v>
      </c>
      <c r="ER417" s="90">
        <f>IF(ISNA(VLOOKUP($B417,'[2]1516 Exp_Rev Access'!$F$7:$FS$310,127,FALSE)),"",VLOOKUP($B417,'[2]1516 Exp_Rev Access'!$F$7:$FS$310,127,FALSE))</f>
        <v>0</v>
      </c>
      <c r="ES417" s="90">
        <f>IF(ISNA(VLOOKUP($B417,'[2]1516 Exp_Rev Access'!$F$7:$FS$310,128,FALSE)),"",VLOOKUP($B417,'[2]1516 Exp_Rev Access'!$F$7:$FS$310,128,FALSE))</f>
        <v>0</v>
      </c>
      <c r="ET417" s="90">
        <f>IF(ISNA(VLOOKUP($B417,'[2]1516 Exp_Rev Access'!$F$7:$FS$310,129,FALSE)),"",VLOOKUP($B417,'[2]1516 Exp_Rev Access'!$F$7:$FS$310,129,FALSE))</f>
        <v>0</v>
      </c>
      <c r="EU417" s="90">
        <f>IF(ISNA(VLOOKUP($B417,'[2]1516 Exp_Rev Access'!$F$7:$FS$310,130,FALSE)),"",VLOOKUP($B417,'[2]1516 Exp_Rev Access'!$F$7:$FS$310,130,FALSE))</f>
        <v>0</v>
      </c>
      <c r="EV417" s="90">
        <f>IF(ISNA(VLOOKUP($B417,'[2]1516 Exp_Rev Access'!$F$7:$FS$310,131,FALSE)),"",VLOOKUP($B417,'[2]1516 Exp_Rev Access'!$F$7:$FS$310,131,FALSE))</f>
        <v>0</v>
      </c>
      <c r="EW417" s="90">
        <f>IF(ISNA(VLOOKUP($B417,'[2]1516 Exp_Rev Access'!$F$7:$FS$310,132,FALSE)),"",VLOOKUP($B417,'[2]1516 Exp_Rev Access'!$F$7:$FS$310,132,FALSE))</f>
        <v>0</v>
      </c>
      <c r="EX417" s="90">
        <f>IF(ISNA(VLOOKUP($B417,'[2]1516 Exp_Rev Access'!$F$7:$FS$310,133,FALSE)),"",VLOOKUP($B417,'[2]1516 Exp_Rev Access'!$F$7:$FS$310,133,FALSE))</f>
        <v>0</v>
      </c>
      <c r="EY417" s="90">
        <f>IF(ISNA(VLOOKUP($B417,'[2]1516 Exp_Rev Access'!$F$7:$FS$310,134,FALSE)),"",VLOOKUP($B417,'[2]1516 Exp_Rev Access'!$F$7:$FS$310,134,FALSE))</f>
        <v>0</v>
      </c>
      <c r="EZ417" s="90">
        <f>IF(ISNA(VLOOKUP($B417,'[2]1516 Exp_Rev Access'!$F$7:$FS$310,135,FALSE)),"",VLOOKUP($B417,'[2]1516 Exp_Rev Access'!$F$7:$FS$310,135,FALSE))</f>
        <v>0</v>
      </c>
      <c r="FA417" s="90">
        <f>IF(ISNA(VLOOKUP($B417,'[2]1516 Exp_Rev Access'!$F$7:$FS$310,136,FALSE)),"",VLOOKUP($B417,'[2]1516 Exp_Rev Access'!$F$7:$FS$310,136,FALSE))</f>
        <v>0</v>
      </c>
      <c r="FB417" s="90">
        <f>IF(ISNA(VLOOKUP($B417,'[2]1516 Exp_Rev Access'!$F$7:$FS$310,137,FALSE)),"",VLOOKUP($B417,'[2]1516 Exp_Rev Access'!$F$7:$FS$310,137,FALSE))</f>
        <v>0</v>
      </c>
      <c r="FC417" s="90">
        <f>IF(ISNA(VLOOKUP($B417,'[2]1516 Exp_Rev Access'!$F$7:$FS$310,138,FALSE)),"",VLOOKUP($B417,'[2]1516 Exp_Rev Access'!$F$7:$FS$310,138,FALSE))</f>
        <v>0</v>
      </c>
      <c r="FD417" s="90">
        <f>IF(ISNA(VLOOKUP($B417,'[2]1516 Exp_Rev Access'!$F$7:$FS$310,139,FALSE)),"",VLOOKUP($B417,'[2]1516 Exp_Rev Access'!$F$7:$FS$310,139,FALSE))</f>
        <v>0</v>
      </c>
      <c r="FE417" s="90">
        <f>IF(ISNA(VLOOKUP($B417,'[2]1516 Exp_Rev Access'!$F$7:$FS$310,140,FALSE)),"",VLOOKUP($B417,'[2]1516 Exp_Rev Access'!$F$7:$FS$310,140,FALSE))</f>
        <v>0</v>
      </c>
      <c r="FF417" s="90">
        <f>IF(ISNA(VLOOKUP($B417,'[2]1516 Exp_Rev Access'!$F$7:$FS$310,141,FALSE)),"",VLOOKUP($B417,'[2]1516 Exp_Rev Access'!$F$7:$FS$310,141,FALSE))</f>
        <v>0</v>
      </c>
      <c r="FG417" s="90">
        <f>IF(ISNA(VLOOKUP($B417,'[2]1516 Exp_Rev Access'!$F$7:$FS$310,142,FALSE)),"",VLOOKUP($B417,'[2]1516 Exp_Rev Access'!$F$7:$FS$310,142,FALSE))</f>
        <v>0</v>
      </c>
      <c r="FH417" s="90">
        <f>IF(ISNA(VLOOKUP($B417,'[2]1516 Exp_Rev Access'!$F$7:$FS$310,143,FALSE)),"",VLOOKUP($B417,'[2]1516 Exp_Rev Access'!$F$7:$FS$310,143,FALSE))</f>
        <v>0</v>
      </c>
      <c r="FI417" s="90">
        <f>IF(ISNA(VLOOKUP($B417,'[2]1516 Exp_Rev Access'!$F$7:$FS$310,144,FALSE)),"",VLOOKUP($B417,'[2]1516 Exp_Rev Access'!$F$7:$FS$310,144,FALSE))</f>
        <v>0</v>
      </c>
      <c r="FJ417" s="90">
        <f>IF(ISNA(VLOOKUP($B417,'[2]1516 Exp_Rev Access'!$F$7:$FS$310,145,FALSE)),"",VLOOKUP($B417,'[2]1516 Exp_Rev Access'!$F$7:$FS$310,145,FALSE))</f>
        <v>0</v>
      </c>
      <c r="FK417" s="90">
        <f>IF(ISNA(VLOOKUP($B417,'[2]1516 Exp_Rev Access'!$F$7:$FS$310,146,FALSE)),"",VLOOKUP($B417,'[2]1516 Exp_Rev Access'!$F$7:$FS$310,146,FALSE))</f>
        <v>0</v>
      </c>
      <c r="FL417" s="90">
        <f>IF(ISNA(VLOOKUP($B417,'[2]1516 Exp_Rev Access'!$F$7:$FS$310,1147,FALSE)),"",VLOOKUP($B417,'[2]1516 Exp_Rev Access'!$F$7:$FS$310,147,FALSE))</f>
        <v>0</v>
      </c>
      <c r="FM417" s="90">
        <f>IF(ISNA(VLOOKUP($B417,'[2]1516 Exp_Rev Access'!$F$7:$FS$310,148,FALSE)),"",VLOOKUP($B417,'[2]1516 Exp_Rev Access'!$F$7:$FS$310,148,FALSE))</f>
        <v>0</v>
      </c>
      <c r="FN417" s="90">
        <f>IF(ISNA(VLOOKUP($B417,'[2]1516 Exp_Rev Access'!$F$7:$FS$310,149,FALSE)),"",VLOOKUP($B417,'[2]1516 Exp_Rev Access'!$F$7:$FS$310,149,FALSE))</f>
        <v>0</v>
      </c>
      <c r="FO417" s="90">
        <f>IF(ISNA(VLOOKUP($B417,'[2]1516 Exp_Rev Access'!$F$7:$FS$310,150,FALSE)),"",VLOOKUP($B417,'[2]1516 Exp_Rev Access'!$F$7:$FS$310,150,FALSE))</f>
        <v>0</v>
      </c>
      <c r="FP417" s="90">
        <f>IF(ISNA(VLOOKUP($B417,'[2]1516 Exp_Rev Access'!$F$7:$FS$310,151,FALSE)),"",VLOOKUP($B417,'[2]1516 Exp_Rev Access'!$F$7:$FS$310,151,FALSE))</f>
        <v>0</v>
      </c>
      <c r="FQ417" s="90">
        <f>IF(ISNA(VLOOKUP($B417,'[2]1516 Exp_Rev Access'!$F$7:$FS$310,152,FALSE)),"",VLOOKUP($B417,'[2]1516 Exp_Rev Access'!$F$7:$FS$310,152,FALSE))</f>
        <v>0</v>
      </c>
      <c r="FR417" s="90">
        <f>IF(ISNA(VLOOKUP($B417,'[2]1516 Exp_Rev Access'!$F$7:$FS$310,153,FALSE)),"",VLOOKUP($B417,'[2]1516 Exp_Rev Access'!$F$7:$FS$310,153,FALSE))</f>
        <v>0</v>
      </c>
      <c r="FS417" s="53">
        <f t="shared" si="997"/>
        <v>1231623.96</v>
      </c>
      <c r="FT417" s="92">
        <f t="shared" si="998"/>
        <v>8.8570306693113915E-2</v>
      </c>
      <c r="FU417" s="116">
        <f t="shared" si="999"/>
        <v>929.976713280377</v>
      </c>
      <c r="FV417" s="90">
        <f>IF(ISNA(VLOOKUP($B417,'[2]1516 Exp_Rev Access'!$F$7:$FS$310,154,FALSE)),"",VLOOKUP($B417,'[2]1516 Exp_Rev Access'!$F$7:$FS$310,154,FALSE))</f>
        <v>0</v>
      </c>
      <c r="FW417" s="90">
        <f>IF(ISNA(VLOOKUP($B417,'[2]1516 Exp_Rev Access'!$F$7:$FS$310,155,FALSE)),"",VLOOKUP($B417,'[2]1516 Exp_Rev Access'!$F$7:$FS$310,155,FALSE))</f>
        <v>0</v>
      </c>
      <c r="FX417" s="90">
        <f>IF(ISNA(VLOOKUP($B417,'[2]1516 Exp_Rev Access'!$F$7:$FS$310,156,FALSE)),"",VLOOKUP($B417,'[2]1516 Exp_Rev Access'!$F$7:$FS$310,156,FALSE))</f>
        <v>0</v>
      </c>
      <c r="FY417" s="90">
        <f>IF(ISNA(VLOOKUP($B417,'[2]1516 Exp_Rev Access'!$F$7:$FS$310,157,FALSE)),"",VLOOKUP($B417,'[2]1516 Exp_Rev Access'!$F$7:$FS$310,157,FALSE))</f>
        <v>0</v>
      </c>
      <c r="FZ417" s="90">
        <f>IF(ISNA(VLOOKUP($B417,'[2]1516 Exp_Rev Access'!$F$7:$FS$310,158,FALSE)),"",VLOOKUP($B417,'[2]1516 Exp_Rev Access'!$F$7:$FS$310,158,FALSE))</f>
        <v>0</v>
      </c>
      <c r="GA417" s="90">
        <f>IF(ISNA(VLOOKUP($B417,'[2]1516 Exp_Rev Access'!$F$7:$FS$310,159,FALSE)),"",VLOOKUP($B417,'[2]1516 Exp_Rev Access'!$F$7:$FS$310,159,FALSE))</f>
        <v>0</v>
      </c>
      <c r="GB417" s="90">
        <f>IF(ISNA(VLOOKUP($B417,'[2]1516 Exp_Rev Access'!$F$7:$FS$310,160,FALSE)),"",VLOOKUP($B417,'[2]1516 Exp_Rev Access'!$F$7:$FS$310,160,FALSE))</f>
        <v>0</v>
      </c>
      <c r="GC417" s="90">
        <f>IF(ISNA(VLOOKUP($B417,'[2]1516 Exp_Rev Access'!$F$7:$FS$310,161,FALSE)),"",VLOOKUP($B417,'[2]1516 Exp_Rev Access'!$F$7:$FS$310,161,FALSE))</f>
        <v>0</v>
      </c>
      <c r="GD417" s="90">
        <f>IF(ISNA(VLOOKUP($B417,'[2]1516 Exp_Rev Access'!$F$7:$FS$310,162,FALSE)),"",VLOOKUP($B417,'[2]1516 Exp_Rev Access'!$F$7:$FS$310,162,FALSE))</f>
        <v>0</v>
      </c>
      <c r="GE417" s="90">
        <f>IF(ISNA(VLOOKUP($B417,'[2]1516 Exp_Rev Access'!$F$7:$FS$310,163,FALSE)),"",VLOOKUP($B417,'[2]1516 Exp_Rev Access'!$F$7:$FS$310,163,FALSE))</f>
        <v>0</v>
      </c>
      <c r="GF417" s="90">
        <f>IF(ISNA(VLOOKUP($B417,'[2]1516 Exp_Rev Access'!$F$7:$FS$310,164,FALSE)),"",VLOOKUP($B417,'[2]1516 Exp_Rev Access'!$F$7:$FS$310,164,FALSE))</f>
        <v>0</v>
      </c>
      <c r="GG417" s="90">
        <f>IF(ISNA(VLOOKUP($B417,'[2]1516 Exp_Rev Access'!$F$7:$FS$310,165,FALSE)),"",VLOOKUP($B417,'[2]1516 Exp_Rev Access'!$F$7:$FS$310,165,FALSE))</f>
        <v>0</v>
      </c>
      <c r="GH417" s="90">
        <f>IF(ISNA(VLOOKUP($B417,'[2]1516 Exp_Rev Access'!$F$7:$FS$310,166,FALSE)),"",VLOOKUP($B417,'[2]1516 Exp_Rev Access'!$F$7:$FS$310,166,FALSE))</f>
        <v>0</v>
      </c>
      <c r="GI417" s="90">
        <f>IF(ISNA(VLOOKUP($B417,'[2]1516 Exp_Rev Access'!$F$7:$FS$310,167,FALSE)),"",VLOOKUP($B417,'[2]1516 Exp_Rev Access'!$F$7:$FS$310,167,FALSE))</f>
        <v>0</v>
      </c>
      <c r="GJ417" s="90">
        <f>IF(ISNA(VLOOKUP($B417,'[2]1516 Exp_Rev Access'!$F$7:$FS$310,168,FALSE)),"",VLOOKUP($B417,'[2]1516 Exp_Rev Access'!$F$7:$FS$310,168,FALSE))</f>
        <v>0</v>
      </c>
      <c r="GK417" s="90">
        <f>IF(ISNA(VLOOKUP($B417,'[2]1516 Exp_Rev Access'!$F$7:$FS$310,169,FALSE)),"",VLOOKUP($B417,'[2]1516 Exp_Rev Access'!$F$7:$FS$310,169,FALSE))</f>
        <v>0</v>
      </c>
      <c r="GL417" s="90">
        <f>IF(ISNA(VLOOKUP($B417,'[2]1516 Exp_Rev Access'!$F$7:$FS$310,170,FALSE)),"",VLOOKUP($B417,'[2]1516 Exp_Rev Access'!$F$7:$FS$310,170,FALSE))</f>
        <v>0</v>
      </c>
      <c r="GM417" s="90">
        <f>IF(ISNA(VLOOKUP($B417,'[2]1516 Exp_Rev Access'!$F$7:$FT$310,171,FALSE)),"",VLOOKUP($B417,'[2]1516 Exp_Rev Access'!$F$7:$FT$310,171,FALSE))</f>
        <v>0</v>
      </c>
      <c r="GN417" s="90">
        <f>IF(ISNA(VLOOKUP($B417,'[2]1516 Exp_Rev Access'!$F$7:$FU$310,172,FALSE)),"",VLOOKUP($B417,'[2]1516 Exp_Rev Access'!$F$7:$FU$310,172,FALSE))</f>
        <v>0</v>
      </c>
      <c r="GO417" s="90">
        <f>IF(ISNA(VLOOKUP($B417,'[2]1516 Exp_Rev Access'!$F$7:$FV$310,173,FALSE)),"",VLOOKUP($B417,'[2]1516 Exp_Rev Access'!$F$7:$FV$310,173,FALSE))</f>
        <v>0</v>
      </c>
      <c r="GP417" s="90">
        <f>IF(ISNA(VLOOKUP($B417,'[2]1516 Exp_Rev Access'!$F$7:$GA$310,174,FALSE)),"",VLOOKUP($B417,'[2]1516 Exp_Rev Access'!$F$7:$GA$310,174,FALSE))</f>
        <v>0</v>
      </c>
      <c r="GQ417" s="90">
        <f>IF(ISNA(VLOOKUP($B417,'[2]1516 Exp_Rev Access'!$F$7:$GA$310,175,FALSE)),"",VLOOKUP($B417,'[2]1516 Exp_Rev Access'!$F$7:$GA$310,175,FALSE))</f>
        <v>0</v>
      </c>
      <c r="GR417" s="90">
        <f>IF(ISNA(VLOOKUP($B417,'[2]1516 Exp_Rev Access'!$F$7:$GA$310,176,FALSE)),"",VLOOKUP($B417,'[2]1516 Exp_Rev Access'!$F$7:$GA$310,176,FALSE))</f>
        <v>0</v>
      </c>
      <c r="GS417" s="90">
        <f>IF(ISNA(VLOOKUP($B417,'[2]1516 Exp_Rev Access'!$F$7:$GA$310,177,FALSE)),"",VLOOKUP($B417,'[2]1516 Exp_Rev Access'!$F$7:$GA$310,177,FALSE))</f>
        <v>0</v>
      </c>
      <c r="GT417" s="90">
        <f>IF(ISNA(VLOOKUP($B417,'[2]1516 Exp_Rev Access'!$F$7:$GA$310,178,FALSE)),"",VLOOKUP($B417,'[2]1516 Exp_Rev Access'!$F$7:$GA$310,178,FALSE))</f>
        <v>0</v>
      </c>
      <c r="GU417" s="53">
        <f t="shared" si="1000"/>
        <v>0</v>
      </c>
      <c r="GV417" s="92"/>
      <c r="GW417" s="114">
        <f t="shared" si="1001"/>
        <v>0</v>
      </c>
    </row>
    <row r="418" spans="1:222" x14ac:dyDescent="0.2">
      <c r="B418" s="87" t="s">
        <v>803</v>
      </c>
      <c r="C418" s="87" t="s">
        <v>804</v>
      </c>
      <c r="D418" s="88">
        <f>IF(ISNA(VLOOKUP($B418,'[2]1516 enrollment_Rev_Exp by size'!$A$6:$C$325,3,FALSE)),"",VLOOKUP($B418,'[2]1516 enrollment_Rev_Exp by size'!$A$6:$C$325,3,FALSE))</f>
        <v>3421.0600000000004</v>
      </c>
      <c r="E418" s="89">
        <v>40292713.770000003</v>
      </c>
      <c r="F418" s="67">
        <f t="shared" si="980"/>
        <v>40292713.770000003</v>
      </c>
      <c r="G418" s="67">
        <f t="shared" si="981"/>
        <v>0</v>
      </c>
      <c r="H418" s="90">
        <f>IF(ISNA(VLOOKUP($B418,'[2]1516 Exp_Rev Access'!$F$7:$FS$310,2,FALSE)),"",VLOOKUP($B418,'[2]1516 Exp_Rev Access'!$F$7:$FS$310,2,FALSE))</f>
        <v>951443.63</v>
      </c>
      <c r="I418" s="90">
        <f>IF(ISNA(VLOOKUP($B418,'[2]1516 Exp_Rev Access'!$F$7:$FS$310,3,FALSE)),"",VLOOKUP($B418,'[2]1516 Exp_Rev Access'!$F$7:$FS$310,3,FALSE))</f>
        <v>0</v>
      </c>
      <c r="J418" s="90">
        <f>IF(ISNA(VLOOKUP($B418,'[2]1516 Exp_Rev Access'!$F$7:$FS$310,4,FALSE)),"",VLOOKUP($B418,'[2]1516 Exp_Rev Access'!$F$7:$FS$310,4,FALSE))</f>
        <v>81.48</v>
      </c>
      <c r="K418" s="90">
        <f>IF(ISNA(VLOOKUP($B418,'[2]1516 Exp_Rev Access'!$F$7:$FS$310,5,FALSE)),"-",VLOOKUP($B418,'[2]1516 Exp_Rev Access'!$F$7:$FS$310,5,FALSE))</f>
        <v>0</v>
      </c>
      <c r="L418" s="90">
        <f>IF(ISNA(VLOOKUP($B418,'[2]1516 Exp_Rev Access'!$F$7:$FS$310,6,FALSE)),"",VLOOKUP($B418,'[2]1516 Exp_Rev Access'!$F$7:$FS$310,6,FALSE))</f>
        <v>0</v>
      </c>
      <c r="M418" s="90">
        <f>IF(ISNA(VLOOKUP($B418,'[2]1516 Exp_Rev Access'!$F$7:$FS$310,7,FALSE)),"",VLOOKUP($B418,'[2]1516 Exp_Rev Access'!$F$7:$FS$310,7,FALSE))</f>
        <v>0</v>
      </c>
      <c r="N418" s="53">
        <f t="shared" si="982"/>
        <v>951525.11</v>
      </c>
      <c r="O418" s="91">
        <f t="shared" si="983"/>
        <v>2.3615314556163239E-2</v>
      </c>
      <c r="P418" s="53">
        <f t="shared" si="984"/>
        <v>278.13751001151684</v>
      </c>
      <c r="Q418" s="90">
        <f>IF(ISNA(VLOOKUP($B418,'[2]1516 Exp_Rev Access'!$F$7:$FS$310,8,FALSE)),"",VLOOKUP($B418,'[2]1516 Exp_Rev Access'!$F$7:$FS$310,8,FALSE))</f>
        <v>0</v>
      </c>
      <c r="R418" s="90">
        <f>IF(ISNA(VLOOKUP($B418,'[2]1516 Exp_Rev Access'!$F$7:$FS$310,9,FALSE)),"",VLOOKUP($B418,'[2]1516 Exp_Rev Access'!$F$7:$FS$310,9,FALSE))</f>
        <v>0</v>
      </c>
      <c r="S418" s="90">
        <f>IF(ISNA(VLOOKUP($B418,'[2]1516 Exp_Rev Access'!$F$7:$FS$310,10,FALSE)),"",VLOOKUP($B418,'[2]1516 Exp_Rev Access'!$F$7:$FS$310,10,FALSE))</f>
        <v>0</v>
      </c>
      <c r="T418" s="90">
        <f>IF(ISNA(VLOOKUP($B418,'[2]1516 Exp_Rev Access'!$F$7:$FS$310,11,FALSE)),"",VLOOKUP($B418,'[2]1516 Exp_Rev Access'!$F$7:$FS$310,11,FALSE))</f>
        <v>0</v>
      </c>
      <c r="U418" s="90">
        <f>IF(ISNA(VLOOKUP($B418,'[2]1516 Exp_Rev Access'!$F$7:$FS$310,12,FALSE)),"",VLOOKUP($B418,'[2]1516 Exp_Rev Access'!$F$7:$FS$310,12,FALSE))</f>
        <v>0</v>
      </c>
      <c r="V418" s="90">
        <f>IF(ISNA(VLOOKUP($B418,'[2]1516 Exp_Rev Access'!$F$7:$FS$310,13,FALSE)),"",VLOOKUP($B418,'[2]1516 Exp_Rev Access'!$F$7:$FS$310,13,FALSE))</f>
        <v>0</v>
      </c>
      <c r="W418" s="90">
        <f>IF(ISNA(VLOOKUP($B418,'[2]1516 Exp_Rev Access'!$F$7:$FS$310,14,FALSE)),"",VLOOKUP($B418,'[2]1516 Exp_Rev Access'!$F$7:$FS$310,14,FALSE))</f>
        <v>0</v>
      </c>
      <c r="X418" s="90">
        <f>IF(ISNA(VLOOKUP($B418,'[2]1516 Exp_Rev Access'!$F$7:$FS$310,15,FALSE)),"",VLOOKUP($B418,'[2]1516 Exp_Rev Access'!$F$7:$FS$310,15,FALSE))</f>
        <v>0</v>
      </c>
      <c r="Y418" s="90">
        <f>IF(ISNA(VLOOKUP($B418,'[2]1516 Exp_Rev Access'!$F$7:$FS$310,16,FALSE)),"",VLOOKUP($B418,'[2]1516 Exp_Rev Access'!$F$7:$FS$310,16,FALSE))</f>
        <v>5357.83</v>
      </c>
      <c r="Z418" s="90">
        <f>IF(ISNA(VLOOKUP($B418,'[2]1516 Exp_Rev Access'!$F$7:$FS$310,17,FALSE)),"",VLOOKUP($B418,'[2]1516 Exp_Rev Access'!$F$7:$FS$310,17,FALSE))</f>
        <v>859.5</v>
      </c>
      <c r="AA418" s="90">
        <f>IF(ISNA(VLOOKUP($B418,'[2]1516 Exp_Rev Access'!$F$7:$FS$310,18,FALSE)),"",VLOOKUP($B418,'[2]1516 Exp_Rev Access'!$F$7:$FS$310,18,FALSE))</f>
        <v>0</v>
      </c>
      <c r="AB418" s="90">
        <f>IF(ISNA(VLOOKUP($B418,'[2]1516 Exp_Rev Access'!$F$7:$FS$310,19,FALSE)),"",VLOOKUP($B418,'[2]1516 Exp_Rev Access'!$F$7:$FS$310,19,FALSE))</f>
        <v>0</v>
      </c>
      <c r="AC418" s="90">
        <f>IF(ISNA(VLOOKUP($B418,'[2]1516 Exp_Rev Access'!$F$7:$FS$310,20,FALSE)),"",VLOOKUP($B418,'[2]1516 Exp_Rev Access'!$F$7:$FS$310,20,FALSE))</f>
        <v>0</v>
      </c>
      <c r="AD418" s="90">
        <f>IF(ISNA(VLOOKUP($B418,'[2]1516 Exp_Rev Access'!$F$7:$FS$310,21,FALSE)),"",VLOOKUP($B418,'[2]1516 Exp_Rev Access'!$F$7:$FS$310,21,FALSE))</f>
        <v>39337.870000000003</v>
      </c>
      <c r="AE418" s="90">
        <f>IF(ISNA(VLOOKUP($B418,'[2]1516 Exp_Rev Access'!$F$7:$FS$310,22,FALSE)),"",VLOOKUP($B418,'[2]1516 Exp_Rev Access'!$F$7:$FS$310,22,FALSE))</f>
        <v>0</v>
      </c>
      <c r="AF418" s="90">
        <f>IF(ISNA(VLOOKUP($B418,'[2]1516 Exp_Rev Access'!$F$7:$FS$310,23,FALSE)),"",VLOOKUP($B418,'[2]1516 Exp_Rev Access'!$F$7:$FS$310,23,FALSE))</f>
        <v>0</v>
      </c>
      <c r="AG418" s="90">
        <f>IF(ISNA(VLOOKUP($B418,'[2]1516 Exp_Rev Access'!$F$7:$FS$310,24,FALSE)),"",VLOOKUP($B418,'[2]1516 Exp_Rev Access'!$F$7:$FS$310,24,FALSE))</f>
        <v>-12470.31</v>
      </c>
      <c r="AH418" s="90">
        <f>IF(ISNA(VLOOKUP($B418,'[2]1516 Exp_Rev Access'!$F$7:$FS$310,25,FALSE)),"",VLOOKUP($B418,'[2]1516 Exp_Rev Access'!$F$7:$FS$310,25,FALSE))</f>
        <v>4429.12</v>
      </c>
      <c r="AI418" s="90">
        <f>IF(ISNA(VLOOKUP($B418,'[2]1516 Exp_Rev Access'!$F$7:$FS$310,26,FALSE)),"",VLOOKUP($B418,'[2]1516 Exp_Rev Access'!$F$7:$FS$310,26,FALSE))</f>
        <v>315</v>
      </c>
      <c r="AJ418" s="90">
        <f>IF(ISNA(VLOOKUP($B418,'[2]1516 Exp_Rev Access'!$F$7:$FS$310,27,FALSE)),"",VLOOKUP($B418,'[2]1516 Exp_Rev Access'!$F$7:$FS$310,27,FALSE))</f>
        <v>0</v>
      </c>
      <c r="AK418" s="90">
        <f>IF(ISNA(VLOOKUP($B418,'[2]1516 Exp_Rev Access'!$F$7:$FS$310,28,FALSE)),"",VLOOKUP($B418,'[2]1516 Exp_Rev Access'!$F$7:$FS$310,28,FALSE))</f>
        <v>33802.589999999997</v>
      </c>
      <c r="AL418" s="90">
        <f>IF(ISNA(VLOOKUP($B418,'[2]1516 Exp_Rev Access'!$F$7:$FS$310,29,FALSE)),"",VLOOKUP($B418,'[2]1516 Exp_Rev Access'!$F$7:$FS$310,29,FALSE))</f>
        <v>251598.75</v>
      </c>
      <c r="AM418" s="53">
        <f t="shared" si="985"/>
        <v>323230.34999999998</v>
      </c>
      <c r="AN418" s="92">
        <f t="shared" si="986"/>
        <v>8.0220546038440727E-3</v>
      </c>
      <c r="AO418" s="68">
        <f t="shared" si="987"/>
        <v>94.482514191507875</v>
      </c>
      <c r="AP418" s="90">
        <f>IF(ISNA(VLOOKUP($B418,'[2]1516 Exp_Rev Access'!$F$7:$FS$310,30,FALSE)),"",VLOOKUP($B418,'[2]1516 Exp_Rev Access'!$F$7:$FS$310,30,FALSE))</f>
        <v>20279265.510000002</v>
      </c>
      <c r="AQ418" s="90">
        <f>IF(ISNA(VLOOKUP($B418,'[2]1516 Exp_Rev Access'!$F$7:$FS$310,31,FALSE)),"",VLOOKUP($B418,'[2]1516 Exp_Rev Access'!$F$7:$FS$310,31,FALSE))</f>
        <v>378127.52</v>
      </c>
      <c r="AR418" s="90">
        <f>IF(ISNA(VLOOKUP($B418,'[2]1516 Exp_Rev Access'!$F$7:$FS$310,32,FALSE)),"",VLOOKUP($B418,'[2]1516 Exp_Rev Access'!$F$7:$FS$310,32,FALSE))</f>
        <v>4143616.64</v>
      </c>
      <c r="AS418" s="90">
        <f>IF(ISNA(VLOOKUP($B418,'[2]1516 Exp_Rev Access'!$F$7:$FS$310,33,FALSE)),"",VLOOKUP($B418,'[2]1516 Exp_Rev Access'!$F$7:$FS$310,33,FALSE))</f>
        <v>0</v>
      </c>
      <c r="AT418" s="90">
        <f>IF(ISNA(VLOOKUP($B418,'[2]1516 Exp_Rev Access'!$F$7:$FS$310,34,FALSE)),"",VLOOKUP($B418,'[2]1516 Exp_Rev Access'!$F$7:$FS$310,34,FALSE))</f>
        <v>0</v>
      </c>
      <c r="AU418" s="53">
        <f t="shared" si="988"/>
        <v>24801009.670000002</v>
      </c>
      <c r="AV418" s="93">
        <f t="shared" si="989"/>
        <v>0.61552095526674677</v>
      </c>
      <c r="AW418" s="53">
        <f t="shared" si="990"/>
        <v>7249.5102892086079</v>
      </c>
      <c r="AX418" s="90">
        <f>IF(ISNA(VLOOKUP($B418,'[2]1516 Exp_Rev Access'!$F$7:$FS$310,35,FALSE)),"",VLOOKUP($B418,'[2]1516 Exp_Rev Access'!$F$7:$FS$310,35,FALSE))</f>
        <v>48162.57</v>
      </c>
      <c r="AY418" s="90">
        <f>IF(ISNA(VLOOKUP($B418,'[2]1516 Exp_Rev Access'!$F$7:$FS$310,36,FALSE)),"",VLOOKUP($B418,'[2]1516 Exp_Rev Access'!$F$7:$FS$310,36,FALSE))</f>
        <v>2117372.42</v>
      </c>
      <c r="AZ418" s="90">
        <f>IF(ISNA(VLOOKUP($B418,'[2]1516 Exp_Rev Access'!$F$7:$FS$310,37,FALSE)),"",VLOOKUP($B418,'[2]1516 Exp_Rev Access'!$F$7:$FS$310,37,FALSE))</f>
        <v>202084.25</v>
      </c>
      <c r="BA418" s="90">
        <f>IF(ISNA(VLOOKUP($B418,'[2]1516 Exp_Rev Access'!$F$7:$FS$310,38,FALSE)),"",VLOOKUP($B418,'[2]1516 Exp_Rev Access'!$F$7:$FS$310,38,FALSE))</f>
        <v>0</v>
      </c>
      <c r="BB418" s="90">
        <f>IF(ISNA(VLOOKUP($B418,'[2]1516 Exp_Rev Access'!$F$7:$FS$310,39,FALSE)),"",VLOOKUP($B418,'[2]1516 Exp_Rev Access'!$F$7:$FS$310,39,FALSE))</f>
        <v>0</v>
      </c>
      <c r="BC418" s="90">
        <f>IF(ISNA(VLOOKUP($B418,'[2]1516 Exp_Rev Access'!$F$7:$FS$310,40,FALSE)),"",VLOOKUP($B418,'[2]1516 Exp_Rev Access'!$F$7:$FS$310,40,FALSE))</f>
        <v>1395130.08</v>
      </c>
      <c r="BD418" s="90">
        <f>IF(ISNA(VLOOKUP($B418,'[2]1516 Exp_Rev Access'!$F$7:$FS$310,41,FALSE)),"",VLOOKUP($B418,'[2]1516 Exp_Rev Access'!$F$7:$FS$310,41,FALSE))</f>
        <v>0</v>
      </c>
      <c r="BE418" s="90">
        <f>IF(ISNA(VLOOKUP($B418,'[2]1516 Exp_Rev Access'!$F$7:$FS$310,42,FALSE)),"",VLOOKUP($B418,'[2]1516 Exp_Rev Access'!$F$7:$FS$310,42,FALSE))</f>
        <v>193454.28</v>
      </c>
      <c r="BF418" s="90">
        <f>IF(ISNA(VLOOKUP($B418,'[2]1516 Exp_Rev Access'!$F$7:$FS$310,43,FALSE)),"",VLOOKUP($B418,'[2]1516 Exp_Rev Access'!$F$7:$FS$310,43,FALSE))</f>
        <v>0</v>
      </c>
      <c r="BG418" s="90">
        <f>IF(ISNA(VLOOKUP($B418,'[2]1516 Exp_Rev Access'!$F$7:$FS$310,44,FALSE)),"",VLOOKUP($B418,'[2]1516 Exp_Rev Access'!$F$7:$FS$310,44,FALSE))</f>
        <v>1015864.78</v>
      </c>
      <c r="BH418" s="90">
        <f>IF(ISNA(VLOOKUP($B418,'[2]1516 Exp_Rev Access'!$F$7:$FS$310,45,FALSE)),"",VLOOKUP($B418,'[2]1516 Exp_Rev Access'!$F$7:$FS$310,45,FALSE))</f>
        <v>31704.69</v>
      </c>
      <c r="BI418" s="90">
        <f>IF(ISNA(VLOOKUP($B418,'[2]1516 Exp_Rev Access'!$F$7:$FS$310,46,FALSE)),"",VLOOKUP($B418,'[2]1516 Exp_Rev Access'!$F$7:$FS$310,46,FALSE))</f>
        <v>0</v>
      </c>
      <c r="BJ418" s="90">
        <f>IF(ISNA(VLOOKUP($B418,'[2]1516 Exp_Rev Access'!$F$7:$FS$310,47,FALSE)),"",VLOOKUP($B418,'[2]1516 Exp_Rev Access'!$F$7:$FS$310,47,FALSE))</f>
        <v>45767.65</v>
      </c>
      <c r="BK418" s="90">
        <f>IF(ISNA(VLOOKUP($B418,'[2]1516 Exp_Rev Access'!$F$7:$FS$310,48,FALSE)),"",VLOOKUP($B418,'[2]1516 Exp_Rev Access'!$F$7:$FS$310,48,FALSE))</f>
        <v>1200056.3700000001</v>
      </c>
      <c r="BL418" s="90">
        <f>IF(ISNA(VLOOKUP($B418,'[2]1516 Exp_Rev Access'!$F$7:$FS$310,49,FALSE)),"",VLOOKUP($B418,'[2]1516 Exp_Rev Access'!$F$7:$FS$310,49,FALSE))</f>
        <v>0</v>
      </c>
      <c r="BM418" s="90">
        <f>IF(ISNA(VLOOKUP($B418,'[2]1516 Exp_Rev Access'!$F$7:$FS$310,50,FALSE)),"",VLOOKUP($B418,'[2]1516 Exp_Rev Access'!$F$7:$FS$310,50,FALSE))</f>
        <v>0</v>
      </c>
      <c r="BN418" s="90">
        <f>IF(ISNA(VLOOKUP($B418,'[2]1516 Exp_Rev Access'!$F$7:$FS$310,51,FALSE)),"",VLOOKUP($B418,'[2]1516 Exp_Rev Access'!$F$7:$FS$310,51,FALSE))</f>
        <v>0</v>
      </c>
      <c r="BO418" s="90">
        <f>IF(ISNA(VLOOKUP($B418,'[2]1516 Exp_Rev Access'!$F$7:$FS$310,52,FALSE)),"",VLOOKUP($B418,'[2]1516 Exp_Rev Access'!$F$7:$FS$310,52,FALSE))</f>
        <v>0</v>
      </c>
      <c r="BP418" s="90">
        <f>IF(ISNA(VLOOKUP($B418,'[2]1516 Exp_Rev Access'!$F$7:$FS$310,53,FALSE)),"",VLOOKUP($B418,'[2]1516 Exp_Rev Access'!$F$7:$FS$310,53,FALSE))</f>
        <v>0</v>
      </c>
      <c r="BQ418" s="90">
        <f>IF(ISNA(VLOOKUP($B418,'[2]1516 Exp_Rev Access'!$F$7:$FS$310,54,FALSE)),"",VLOOKUP($B418,'[2]1516 Exp_Rev Access'!$F$7:$FS$310,54,FALSE))</f>
        <v>0</v>
      </c>
      <c r="BR418" s="90">
        <f>IF(ISNA(VLOOKUP($B418,'[2]1516 Exp_Rev Access'!$F$7:$FS$310,55,FALSE)),"",VLOOKUP($B418,'[2]1516 Exp_Rev Access'!$F$7:$FS$310,55,FALSE))</f>
        <v>0</v>
      </c>
      <c r="BS418" s="90">
        <f>IF(ISNA(VLOOKUP($B418,'[2]1516 Exp_Rev Access'!$F$7:$FS$310,56,FALSE)),"",VLOOKUP($B418,'[2]1516 Exp_Rev Access'!$F$7:$FS$310,56,FALSE))</f>
        <v>0</v>
      </c>
      <c r="BT418" s="90">
        <f>IF(ISNA(VLOOKUP($B418,'[2]1516 Exp_Rev Access'!$F$7:$FS$310,57,FALSE)),"",VLOOKUP($B418,'[2]1516 Exp_Rev Access'!$F$7:$FS$310,57,FALSE))</f>
        <v>0</v>
      </c>
      <c r="BU418" s="90">
        <f>IF(ISNA(VLOOKUP($B418,'[2]1516 Exp_Rev Access'!$F$7:$FS$310,58,FALSE)),"",VLOOKUP($B418,'[2]1516 Exp_Rev Access'!$F$7:$FS$310,58,FALSE))</f>
        <v>0</v>
      </c>
      <c r="BV418" s="53">
        <f t="shared" si="991"/>
        <v>6249597.0900000008</v>
      </c>
      <c r="BW418" s="92">
        <f t="shared" si="992"/>
        <v>0.15510489379479689</v>
      </c>
      <c r="BX418" s="68">
        <f t="shared" si="993"/>
        <v>1826.8013685816677</v>
      </c>
      <c r="BY418" s="90">
        <f>IF(ISNA(VLOOKUP($B418,'[2]1516 Exp_Rev Access'!$F$7:$FS$310,59,FALSE)),"",VLOOKUP($B418,'[2]1516 Exp_Rev Access'!$F$7:$FS$310,59,FALSE))</f>
        <v>0</v>
      </c>
      <c r="BZ418" s="90">
        <f>IF(ISNA(VLOOKUP($B418,'[2]1516 Exp_Rev Access'!$F$7:$FS$310,60,FALSE)),"",VLOOKUP($B418,'[2]1516 Exp_Rev Access'!$F$7:$FS$310,60,FALSE))</f>
        <v>1788729.03</v>
      </c>
      <c r="CA418" s="90">
        <f>IF(ISNA(VLOOKUP($B418,'[2]1516 Exp_Rev Access'!$F$7:$FS$310,61,FALSE)),"",VLOOKUP($B418,'[2]1516 Exp_Rev Access'!$F$7:$FS$310,61,FALSE))</f>
        <v>143306</v>
      </c>
      <c r="CB418" s="90">
        <f>IF(ISNA(VLOOKUP($B418,'[2]1516 Exp_Rev Access'!$F$7:$FS$310,62,FALSE)),"",VLOOKUP($B418,'[2]1516 Exp_Rev Access'!$F$7:$FS$310,62,FALSE))</f>
        <v>0</v>
      </c>
      <c r="CC418" s="90">
        <f>IF(ISNA(VLOOKUP($B418,'[2]1516 Exp_Rev Access'!$F$7:$FS$310,63,FALSE)),"",VLOOKUP($B418,'[2]1516 Exp_Rev Access'!$F$7:$FS$310,63,FALSE))</f>
        <v>37010.910000000003</v>
      </c>
      <c r="CD418" s="90">
        <f>IF(ISNA(VLOOKUP($B418,'[2]1516 Exp_Rev Access'!$F$7:$FS$310,64,FALSE)),"",VLOOKUP($B418,'[2]1516 Exp_Rev Access'!$F$7:$FS$310,64,FALSE))</f>
        <v>0</v>
      </c>
      <c r="CE418" s="53">
        <f t="shared" si="994"/>
        <v>1969045.94</v>
      </c>
      <c r="CF418" s="92">
        <f t="shared" si="995"/>
        <v>4.8868536163629066E-2</v>
      </c>
      <c r="CG418" s="94">
        <f t="shared" si="996"/>
        <v>575.56603508853971</v>
      </c>
      <c r="CH418" s="90">
        <f>IF(ISNA(VLOOKUP($B418,'[2]1516 Exp_Rev Access'!$F$7:$FS$310,65,FALSE)),"",VLOOKUP($B418,'[2]1516 Exp_Rev Access'!$F$7:$FS$310,65,FALSE))</f>
        <v>0</v>
      </c>
      <c r="CI418" s="90">
        <f>IF(ISNA(VLOOKUP($B418,'[2]1516 Exp_Rev Access'!$F$7:$FS$310,66,FALSE)),"",VLOOKUP($B418,'[2]1516 Exp_Rev Access'!$F$7:$FS$310,66,FALSE))</f>
        <v>0</v>
      </c>
      <c r="CJ418" s="90">
        <f>IF(ISNA(VLOOKUP($B418,'[2]1516 Exp_Rev Access'!$F$7:$FS$310,67,FALSE)),"",VLOOKUP($B418,'[2]1516 Exp_Rev Access'!$F$7:$FS$310,67,FALSE))</f>
        <v>0</v>
      </c>
      <c r="CK418" s="90">
        <f>IF(ISNA(VLOOKUP($B418,'[2]1516 Exp_Rev Access'!$F$7:$FS$310,68,FALSE)),"",VLOOKUP($B418,'[2]1516 Exp_Rev Access'!$F$7:$FS$310,68,FALSE))</f>
        <v>0</v>
      </c>
      <c r="CL418" s="90">
        <f>IF(ISNA(VLOOKUP($B418,'[2]1516 Exp_Rev Access'!$F$7:$FS$310,69,FALSE)),"",VLOOKUP($B418,'[2]1516 Exp_Rev Access'!$F$7:$FS$310,69,FALSE))</f>
        <v>0</v>
      </c>
      <c r="CM418" s="90">
        <f>IF(ISNA(VLOOKUP($B418,'[2]1516 Exp_Rev Access'!$F$7:$FS$310,70,FALSE)),"",VLOOKUP($B418,'[2]1516 Exp_Rev Access'!$F$7:$FS$310,70,FALSE))</f>
        <v>0</v>
      </c>
      <c r="CN418" s="90">
        <f>IF(ISNA(VLOOKUP($B418,'[2]1516 Exp_Rev Access'!$F$7:$FS$310,71,FALSE)),"",VLOOKUP($B418,'[2]1516 Exp_Rev Access'!$F$7:$FS$310,71,FALSE))</f>
        <v>0</v>
      </c>
      <c r="CO418" s="90">
        <f>IF(ISNA(VLOOKUP($B418,'[2]1516 Exp_Rev Access'!$F$7:$FS$310,73,FALSE)),"",VLOOKUP($B418,'[2]1516 Exp_Rev Access'!$F$7:$FS$310,73,FALSE))</f>
        <v>0</v>
      </c>
      <c r="CP418" s="90">
        <f>IF(ISNA(VLOOKUP($B418,'[2]1516 Exp_Rev Access'!$F$7:$FS$310,73,FALSE)),"",VLOOKUP($B418,'[2]1516 Exp_Rev Access'!$F$7:$FS$310,73,FALSE))</f>
        <v>0</v>
      </c>
      <c r="CQ418" s="90">
        <f>IF(ISNA(VLOOKUP($B418,'[2]1516 Exp_Rev Access'!$F$7:$FS$310,74,FALSE)),"",VLOOKUP($B418,'[2]1516 Exp_Rev Access'!$F$7:$FS$310,74,FALSE))</f>
        <v>610756.36</v>
      </c>
      <c r="CR418" s="90">
        <f>IF(ISNA(VLOOKUP($B418,'[2]1516 Exp_Rev Access'!$F$7:$FS$310,75,FALSE)),"",VLOOKUP($B418,'[2]1516 Exp_Rev Access'!$F$7:$FS$310,75,FALSE))</f>
        <v>0</v>
      </c>
      <c r="CS418" s="90">
        <f>IF(ISNA(VLOOKUP($B418,'[2]1516 Exp_Rev Access'!$F$7:$FS$310,76,FALSE)),"",VLOOKUP($B418,'[2]1516 Exp_Rev Access'!$F$7:$FS$310,76,FALSE))</f>
        <v>35953.410000000003</v>
      </c>
      <c r="CT418" s="90">
        <f>IF(ISNA(VLOOKUP($B418,'[2]1516 Exp_Rev Access'!$F$7:$FS$310,77,FALSE)),"",VLOOKUP($B418,'[2]1516 Exp_Rev Access'!$F$7:$FS$310,77,FALSE))</f>
        <v>0</v>
      </c>
      <c r="CU418" s="90">
        <f>IF(ISNA(VLOOKUP($B418,'[2]1516 Exp_Rev Access'!$F$7:$FS$310,78,FALSE)),"",VLOOKUP($B418,'[2]1516 Exp_Rev Access'!$F$7:$FS$310,78,FALSE))</f>
        <v>1962129.2</v>
      </c>
      <c r="CV418" s="90">
        <f>IF(ISNA(VLOOKUP($B418,'[2]1516 Exp_Rev Access'!$F$7:$FS$310,79,FALSE)),"",VLOOKUP($B418,'[2]1516 Exp_Rev Access'!$F$7:$FS$310,79,FALSE))</f>
        <v>115713.9</v>
      </c>
      <c r="CW418" s="90">
        <f>IF(ISNA(VLOOKUP($B418,'[2]1516 Exp_Rev Access'!$F$7:$FS$310,80,FALSE)),"",VLOOKUP($B418,'[2]1516 Exp_Rev Access'!$F$7:$FS$310,80,FALSE))</f>
        <v>488753.94</v>
      </c>
      <c r="CX418" s="90">
        <f>IF(ISNA(VLOOKUP($B418,'[2]1516 Exp_Rev Access'!$F$7:$FS$310,81,FALSE)),"",VLOOKUP($B418,'[2]1516 Exp_Rev Access'!$F$7:$FS$310,81,FALSE))</f>
        <v>0</v>
      </c>
      <c r="CY418" s="90">
        <f>IF(ISNA(VLOOKUP($B418,'[2]1516 Exp_Rev Access'!$F$7:$FS$310,82,FALSE)),"",VLOOKUP($B418,'[2]1516 Exp_Rev Access'!$F$7:$FS$310,82,FALSE))</f>
        <v>0</v>
      </c>
      <c r="CZ418" s="90">
        <f>IF(ISNA(VLOOKUP($B418,'[2]1516 Exp_Rev Access'!$F$7:$FS$310,83,FALSE)),"",VLOOKUP($B418,'[2]1516 Exp_Rev Access'!$F$7:$FS$310,83,FALSE))</f>
        <v>0</v>
      </c>
      <c r="DA418" s="90">
        <f>IF(ISNA(VLOOKUP($B418,'[2]1516 Exp_Rev Access'!$F$7:$FS$310,84,FALSE)),"",VLOOKUP($B418,'[2]1516 Exp_Rev Access'!$F$7:$FS$310,84,FALSE))</f>
        <v>0</v>
      </c>
      <c r="DB418" s="90">
        <f>IF(ISNA(VLOOKUP($B418,'[2]1516 Exp_Rev Access'!$F$7:$FS$310,85,FALSE)),"",VLOOKUP($B418,'[2]1516 Exp_Rev Access'!$F$7:$FS$310,85,FALSE))</f>
        <v>201684.93</v>
      </c>
      <c r="DC418" s="90">
        <f>IF(ISNA(VLOOKUP($B418,'[2]1516 Exp_Rev Access'!$F$7:$FS$310,86,FALSE)),"",VLOOKUP($B418,'[2]1516 Exp_Rev Access'!$F$7:$FS$310,86,FALSE))</f>
        <v>0</v>
      </c>
      <c r="DD418" s="90">
        <f>IF(ISNA(VLOOKUP($B418,'[2]1516 Exp_Rev Access'!$F$7:$FS$310,87,FALSE)),"",VLOOKUP($B418,'[2]1516 Exp_Rev Access'!$F$7:$FS$310,87,FALSE))</f>
        <v>0</v>
      </c>
      <c r="DE418" s="90">
        <f>IF(ISNA(VLOOKUP($B418,'[2]1516 Exp_Rev Access'!$F$7:$FS$310,88,FALSE)),"",VLOOKUP($B418,'[2]1516 Exp_Rev Access'!$F$7:$FS$310,88,FALSE))</f>
        <v>0</v>
      </c>
      <c r="DF418" s="90">
        <f>IF(ISNA(VLOOKUP($B418,'[2]1516 Exp_Rev Access'!$F$7:$FS$310,89,FALSE)),"",VLOOKUP($B418,'[2]1516 Exp_Rev Access'!$F$7:$FS$310,89,FALSE))</f>
        <v>0</v>
      </c>
      <c r="DG418" s="90">
        <f>IF(ISNA(VLOOKUP($B418,'[2]1516 Exp_Rev Access'!$F$7:$FS$310,90,FALSE)),"",VLOOKUP($B418,'[2]1516 Exp_Rev Access'!$F$7:$FS$310,90,FALSE))</f>
        <v>0</v>
      </c>
      <c r="DH418" s="90">
        <f>IF(ISNA(VLOOKUP($B418,'[2]1516 Exp_Rev Access'!$F$7:$FS$310,91,FALSE)),"",VLOOKUP($B418,'[2]1516 Exp_Rev Access'!$F$7:$FS$310,91,FALSE))</f>
        <v>0</v>
      </c>
      <c r="DI418" s="90">
        <f>IF(ISNA(VLOOKUP($B418,'[2]1516 Exp_Rev Access'!$F$7:$FS$310,92,FALSE)),"",VLOOKUP($B418,'[2]1516 Exp_Rev Access'!$F$7:$FS$310,92,FALSE))</f>
        <v>1902944.38</v>
      </c>
      <c r="DJ418" s="90">
        <f>IF(ISNA(VLOOKUP($B418,'[2]1516 Exp_Rev Access'!$F$7:$FS$310,93,FALSE)),"",VLOOKUP($B418,'[2]1516 Exp_Rev Access'!$F$7:$FS$310,93,FALSE))</f>
        <v>0</v>
      </c>
      <c r="DK418" s="90">
        <f>IF(ISNA(VLOOKUP($B418,'[2]1516 Exp_Rev Access'!$F$7:$FS$310,94,FALSE)),"",VLOOKUP($B418,'[2]1516 Exp_Rev Access'!$F$7:$FS$310,94,FALSE))</f>
        <v>0</v>
      </c>
      <c r="DL418" s="90">
        <f>IF(ISNA(VLOOKUP($B418,'[2]1516 Exp_Rev Access'!$F$7:$FS$310,95,FALSE)),"",VLOOKUP($B418,'[2]1516 Exp_Rev Access'!$F$7:$FS$310,95,FALSE))</f>
        <v>0</v>
      </c>
      <c r="DM418" s="90">
        <f>IF(ISNA(VLOOKUP($B418,'[2]1516 Exp_Rev Access'!$F$7:$FS$310,96,FALSE)),"",VLOOKUP($B418,'[2]1516 Exp_Rev Access'!$F$7:$FS$310,96,FALSE))</f>
        <v>0</v>
      </c>
      <c r="DN418" s="90">
        <f>IF(ISNA(VLOOKUP($B418,'[2]1516 Exp_Rev Access'!$F$7:$FS$310,97,FALSE)),"",VLOOKUP($B418,'[2]1516 Exp_Rev Access'!$F$7:$FS$310,97,FALSE))</f>
        <v>0</v>
      </c>
      <c r="DO418" s="90">
        <f>IF(ISNA(VLOOKUP($B418,'[2]1516 Exp_Rev Access'!$F$7:$FS$310,98,FALSE)),"",VLOOKUP($B418,'[2]1516 Exp_Rev Access'!$F$7:$FS$310,98,FALSE))</f>
        <v>0</v>
      </c>
      <c r="DP418" s="90">
        <f>IF(ISNA(VLOOKUP($B418,'[2]1516 Exp_Rev Access'!$F$7:$FS$310,99,FALSE)),"",VLOOKUP($B418,'[2]1516 Exp_Rev Access'!$F$7:$FS$310,99,FALSE))</f>
        <v>0</v>
      </c>
      <c r="DQ418" s="90">
        <f>IF(ISNA(VLOOKUP($B418,'[2]1516 Exp_Rev Access'!$F$7:$FS$310,100,FALSE)),"",VLOOKUP($B418,'[2]1516 Exp_Rev Access'!$F$7:$FS$310,100,FALSE))</f>
        <v>0</v>
      </c>
      <c r="DR418" s="90">
        <f>IF(ISNA(VLOOKUP($B418,'[2]1516 Exp_Rev Access'!$F$7:$FS$310,101,FALSE)),"",VLOOKUP($B418,'[2]1516 Exp_Rev Access'!$F$7:$FS$310,101,FALSE))</f>
        <v>0</v>
      </c>
      <c r="DS418" s="90">
        <f>IF(ISNA(VLOOKUP($B418,'[2]1516 Exp_Rev Access'!$F$7:$FS$310,102,FALSE)),"",VLOOKUP($B418,'[2]1516 Exp_Rev Access'!$F$7:$FS$310,102,FALSE))</f>
        <v>0</v>
      </c>
      <c r="DT418" s="90">
        <f>IF(ISNA(VLOOKUP($B418,'[2]1516 Exp_Rev Access'!$F$7:$FS$310,103,FALSE)),"",VLOOKUP($B418,'[2]1516 Exp_Rev Access'!$F$7:$FS$310,103,FALSE))</f>
        <v>0</v>
      </c>
      <c r="DU418" s="90">
        <f>IF(ISNA(VLOOKUP($B418,'[2]1516 Exp_Rev Access'!$F$7:$FS$310,104,FALSE)),"",VLOOKUP($B418,'[2]1516 Exp_Rev Access'!$F$7:$FS$310,104,FALSE))</f>
        <v>0</v>
      </c>
      <c r="DV418" s="90">
        <f>IF(ISNA(VLOOKUP($B418,'[2]1516 Exp_Rev Access'!$F$7:$FS$310,105,FALSE)),"",VLOOKUP($B418,'[2]1516 Exp_Rev Access'!$F$7:$FS$310,105,FALSE))</f>
        <v>0</v>
      </c>
      <c r="DW418" s="90">
        <f>IF(ISNA(VLOOKUP($B418,'[2]1516 Exp_Rev Access'!$F$7:$FS$310,106,FALSE)),"",VLOOKUP($B418,'[2]1516 Exp_Rev Access'!$F$7:$FS$310,106,FALSE))</f>
        <v>0</v>
      </c>
      <c r="DX418" s="90">
        <f>IF(ISNA(VLOOKUP($B418,'[2]1516 Exp_Rev Access'!$F$7:$FS$310,107,FALSE)),"",VLOOKUP($B418,'[2]1516 Exp_Rev Access'!$F$7:$FS$310,107,FALSE))</f>
        <v>0</v>
      </c>
      <c r="DY418" s="90">
        <f>IF(ISNA(VLOOKUP($B418,'[2]1516 Exp_Rev Access'!$F$7:$FS$310,108,FALSE)),"",VLOOKUP($B418,'[2]1516 Exp_Rev Access'!$F$7:$FS$310,108,FALSE))</f>
        <v>0</v>
      </c>
      <c r="DZ418" s="90">
        <f>IF(ISNA(VLOOKUP($B418,'[2]1516 Exp_Rev Access'!$F$7:$FS$310,109,FALSE)),"",VLOOKUP($B418,'[2]1516 Exp_Rev Access'!$F$7:$FS$310,109,FALSE))</f>
        <v>0</v>
      </c>
      <c r="EA418" s="90">
        <f>IF(ISNA(VLOOKUP($B418,'[2]1516 Exp_Rev Access'!$F$7:$FS$310,110,FALSE)),"",VLOOKUP($B418,'[2]1516 Exp_Rev Access'!$F$7:$FS$310,110,FALSE))</f>
        <v>0</v>
      </c>
      <c r="EB418" s="90">
        <f>IF(ISNA(VLOOKUP($B418,'[2]1516 Exp_Rev Access'!$F$7:$FS$310,111,FALSE)),"",VLOOKUP($B418,'[2]1516 Exp_Rev Access'!$F$7:$FS$310,111,FALSE))</f>
        <v>0</v>
      </c>
      <c r="EC418" s="90">
        <f>IF(ISNA(VLOOKUP($B418,'[2]1516 Exp_Rev Access'!$F$7:$FS$310,112,FALSE)),"",VLOOKUP($B418,'[2]1516 Exp_Rev Access'!$F$7:$FS$310,112,FALSE))</f>
        <v>0</v>
      </c>
      <c r="ED418" s="90">
        <f>IF(ISNA(VLOOKUP($B418,'[2]1516 Exp_Rev Access'!$F$7:$FS$310,113,FALSE)),"",VLOOKUP($B418,'[2]1516 Exp_Rev Access'!$F$7:$FS$310,113,FALSE))</f>
        <v>0</v>
      </c>
      <c r="EE418" s="90">
        <f>IF(ISNA(VLOOKUP($B418,'[2]1516 Exp_Rev Access'!$F$7:$FS$310,114,FALSE)),"",VLOOKUP($B418,'[2]1516 Exp_Rev Access'!$F$7:$FS$310,114,FALSE))</f>
        <v>0</v>
      </c>
      <c r="EF418" s="90">
        <f>IF(ISNA(VLOOKUP($B418,'[2]1516 Exp_Rev Access'!$F$7:$FS$310,115,FALSE)),"",VLOOKUP($B418,'[2]1516 Exp_Rev Access'!$F$7:$FS$310,115,FALSE))</f>
        <v>36994.870000000003</v>
      </c>
      <c r="EG418" s="90">
        <f>IF(ISNA(VLOOKUP($B418,'[2]1516 Exp_Rev Access'!$F$7:$FS$310,116,FALSE)),"",VLOOKUP($B418,'[2]1516 Exp_Rev Access'!$F$7:$FS$310,116,FALSE))</f>
        <v>193149.95</v>
      </c>
      <c r="EH418" s="90">
        <f>IF(ISNA(VLOOKUP($B418,'[2]1516 Exp_Rev Access'!$F$7:$FS$310,117,FALSE)),"",VLOOKUP($B418,'[2]1516 Exp_Rev Access'!$F$7:$FS$310,117,FALSE))</f>
        <v>0</v>
      </c>
      <c r="EI418" s="90">
        <f>IF(ISNA(VLOOKUP($B418,'[2]1516 Exp_Rev Access'!$F$7:$FS$310,118,FALSE)),"",VLOOKUP($B418,'[2]1516 Exp_Rev Access'!$F$7:$FS$310,118,FALSE))</f>
        <v>0</v>
      </c>
      <c r="EJ418" s="90">
        <f>IF(ISNA(VLOOKUP($B418,'[2]1516 Exp_Rev Access'!$F$7:$FS$310,119,FALSE)),"",VLOOKUP($B418,'[2]1516 Exp_Rev Access'!$F$7:$FS$310,119,FALSE))</f>
        <v>0</v>
      </c>
      <c r="EK418" s="90">
        <f>IF(ISNA(VLOOKUP($B418,'[2]1516 Exp_Rev Access'!$F$7:$FS$310,120,FALSE)),"",VLOOKUP($B418,'[2]1516 Exp_Rev Access'!$F$7:$FS$310,120,FALSE))</f>
        <v>0</v>
      </c>
      <c r="EL418" s="90">
        <f>IF(ISNA(VLOOKUP($B418,'[2]1516 Exp_Rev Access'!$F$7:$FS$310,121,FALSE)),"",VLOOKUP($B418,'[2]1516 Exp_Rev Access'!$F$7:$FS$310,121,FALSE))</f>
        <v>0</v>
      </c>
      <c r="EM418" s="90">
        <f>IF(ISNA(VLOOKUP($B418,'[2]1516 Exp_Rev Access'!$F$7:$FS$310,122,FALSE)),"",VLOOKUP($B418,'[2]1516 Exp_Rev Access'!$F$7:$FS$310,122,FALSE))</f>
        <v>0</v>
      </c>
      <c r="EN418" s="90">
        <f>IF(ISNA(VLOOKUP($B418,'[2]1516 Exp_Rev Access'!$F$7:$FS$310,123,FALSE)),"",VLOOKUP($B418,'[2]1516 Exp_Rev Access'!$F$7:$FS$310,123,FALSE))</f>
        <v>288652.28999999998</v>
      </c>
      <c r="EO418" s="90">
        <f>IF(ISNA(VLOOKUP($B418,'[2]1516 Exp_Rev Access'!$F$7:$FS$310,124,FALSE)),"",VLOOKUP($B418,'[2]1516 Exp_Rev Access'!$F$7:$FS$310,124,FALSE))</f>
        <v>0</v>
      </c>
      <c r="EP418" s="90">
        <f>IF(ISNA(VLOOKUP($B418,'[2]1516 Exp_Rev Access'!$F$7:$FS$310,125,FALSE)),"",VLOOKUP($B418,'[2]1516 Exp_Rev Access'!$F$7:$FS$310,125,FALSE))</f>
        <v>0</v>
      </c>
      <c r="EQ418" s="90">
        <f>IF(ISNA(VLOOKUP($B418,'[2]1516 Exp_Rev Access'!$F$7:$FS$310,126,FALSE)),"",VLOOKUP($B418,'[2]1516 Exp_Rev Access'!$F$7:$FS$310,126,FALSE))</f>
        <v>0</v>
      </c>
      <c r="ER418" s="90">
        <f>IF(ISNA(VLOOKUP($B418,'[2]1516 Exp_Rev Access'!$F$7:$FS$310,127,FALSE)),"",VLOOKUP($B418,'[2]1516 Exp_Rev Access'!$F$7:$FS$310,127,FALSE))</f>
        <v>0</v>
      </c>
      <c r="ES418" s="90">
        <f>IF(ISNA(VLOOKUP($B418,'[2]1516 Exp_Rev Access'!$F$7:$FS$310,128,FALSE)),"",VLOOKUP($B418,'[2]1516 Exp_Rev Access'!$F$7:$FS$310,128,FALSE))</f>
        <v>0</v>
      </c>
      <c r="ET418" s="90">
        <f>IF(ISNA(VLOOKUP($B418,'[2]1516 Exp_Rev Access'!$F$7:$FS$310,129,FALSE)),"",VLOOKUP($B418,'[2]1516 Exp_Rev Access'!$F$7:$FS$310,129,FALSE))</f>
        <v>0</v>
      </c>
      <c r="EU418" s="90">
        <f>IF(ISNA(VLOOKUP($B418,'[2]1516 Exp_Rev Access'!$F$7:$FS$310,130,FALSE)),"",VLOOKUP($B418,'[2]1516 Exp_Rev Access'!$F$7:$FS$310,130,FALSE))</f>
        <v>0</v>
      </c>
      <c r="EV418" s="90">
        <f>IF(ISNA(VLOOKUP($B418,'[2]1516 Exp_Rev Access'!$F$7:$FS$310,131,FALSE)),"",VLOOKUP($B418,'[2]1516 Exp_Rev Access'!$F$7:$FS$310,131,FALSE))</f>
        <v>0</v>
      </c>
      <c r="EW418" s="90">
        <f>IF(ISNA(VLOOKUP($B418,'[2]1516 Exp_Rev Access'!$F$7:$FS$310,132,FALSE)),"",VLOOKUP($B418,'[2]1516 Exp_Rev Access'!$F$7:$FS$310,132,FALSE))</f>
        <v>0</v>
      </c>
      <c r="EX418" s="90">
        <f>IF(ISNA(VLOOKUP($B418,'[2]1516 Exp_Rev Access'!$F$7:$FS$310,133,FALSE)),"",VLOOKUP($B418,'[2]1516 Exp_Rev Access'!$F$7:$FS$310,133,FALSE))</f>
        <v>0</v>
      </c>
      <c r="EY418" s="90">
        <f>IF(ISNA(VLOOKUP($B418,'[2]1516 Exp_Rev Access'!$F$7:$FS$310,134,FALSE)),"",VLOOKUP($B418,'[2]1516 Exp_Rev Access'!$F$7:$FS$310,134,FALSE))</f>
        <v>0</v>
      </c>
      <c r="EZ418" s="90">
        <f>IF(ISNA(VLOOKUP($B418,'[2]1516 Exp_Rev Access'!$F$7:$FS$310,135,FALSE)),"",VLOOKUP($B418,'[2]1516 Exp_Rev Access'!$F$7:$FS$310,135,FALSE))</f>
        <v>0</v>
      </c>
      <c r="FA418" s="90">
        <f>IF(ISNA(VLOOKUP($B418,'[2]1516 Exp_Rev Access'!$F$7:$FS$310,136,FALSE)),"",VLOOKUP($B418,'[2]1516 Exp_Rev Access'!$F$7:$FS$310,136,FALSE))</f>
        <v>0</v>
      </c>
      <c r="FB418" s="90">
        <f>IF(ISNA(VLOOKUP($B418,'[2]1516 Exp_Rev Access'!$F$7:$FS$310,137,FALSE)),"",VLOOKUP($B418,'[2]1516 Exp_Rev Access'!$F$7:$FS$310,137,FALSE))</f>
        <v>0</v>
      </c>
      <c r="FC418" s="90">
        <f>IF(ISNA(VLOOKUP($B418,'[2]1516 Exp_Rev Access'!$F$7:$FS$310,138,FALSE)),"",VLOOKUP($B418,'[2]1516 Exp_Rev Access'!$F$7:$FS$310,138,FALSE))</f>
        <v>0</v>
      </c>
      <c r="FD418" s="90">
        <f>IF(ISNA(VLOOKUP($B418,'[2]1516 Exp_Rev Access'!$F$7:$FS$310,139,FALSE)),"",VLOOKUP($B418,'[2]1516 Exp_Rev Access'!$F$7:$FS$310,139,FALSE))</f>
        <v>0</v>
      </c>
      <c r="FE418" s="90">
        <f>IF(ISNA(VLOOKUP($B418,'[2]1516 Exp_Rev Access'!$F$7:$FS$310,140,FALSE)),"",VLOOKUP($B418,'[2]1516 Exp_Rev Access'!$F$7:$FS$310,140,FALSE))</f>
        <v>0</v>
      </c>
      <c r="FF418" s="90">
        <f>IF(ISNA(VLOOKUP($B418,'[2]1516 Exp_Rev Access'!$F$7:$FS$310,141,FALSE)),"",VLOOKUP($B418,'[2]1516 Exp_Rev Access'!$F$7:$FS$310,141,FALSE))</f>
        <v>0</v>
      </c>
      <c r="FG418" s="90">
        <f>IF(ISNA(VLOOKUP($B418,'[2]1516 Exp_Rev Access'!$F$7:$FS$310,142,FALSE)),"",VLOOKUP($B418,'[2]1516 Exp_Rev Access'!$F$7:$FS$310,142,FALSE))</f>
        <v>0</v>
      </c>
      <c r="FH418" s="90">
        <f>IF(ISNA(VLOOKUP($B418,'[2]1516 Exp_Rev Access'!$F$7:$FS$310,143,FALSE)),"",VLOOKUP($B418,'[2]1516 Exp_Rev Access'!$F$7:$FS$310,143,FALSE))</f>
        <v>0</v>
      </c>
      <c r="FI418" s="90">
        <f>IF(ISNA(VLOOKUP($B418,'[2]1516 Exp_Rev Access'!$F$7:$FS$310,144,FALSE)),"",VLOOKUP($B418,'[2]1516 Exp_Rev Access'!$F$7:$FS$310,144,FALSE))</f>
        <v>0</v>
      </c>
      <c r="FJ418" s="90">
        <f>IF(ISNA(VLOOKUP($B418,'[2]1516 Exp_Rev Access'!$F$7:$FS$310,145,FALSE)),"",VLOOKUP($B418,'[2]1516 Exp_Rev Access'!$F$7:$FS$310,145,FALSE))</f>
        <v>0</v>
      </c>
      <c r="FK418" s="90">
        <f>IF(ISNA(VLOOKUP($B418,'[2]1516 Exp_Rev Access'!$F$7:$FS$310,146,FALSE)),"",VLOOKUP($B418,'[2]1516 Exp_Rev Access'!$F$7:$FS$310,146,FALSE))</f>
        <v>0</v>
      </c>
      <c r="FL418" s="90">
        <f>IF(ISNA(VLOOKUP($B418,'[2]1516 Exp_Rev Access'!$F$7:$FS$310,1147,FALSE)),"",VLOOKUP($B418,'[2]1516 Exp_Rev Access'!$F$7:$FS$310,147,FALSE))</f>
        <v>0</v>
      </c>
      <c r="FM418" s="90">
        <f>IF(ISNA(VLOOKUP($B418,'[2]1516 Exp_Rev Access'!$F$7:$FS$310,148,FALSE)),"",VLOOKUP($B418,'[2]1516 Exp_Rev Access'!$F$7:$FS$310,148,FALSE))</f>
        <v>0</v>
      </c>
      <c r="FN418" s="90">
        <f>IF(ISNA(VLOOKUP($B418,'[2]1516 Exp_Rev Access'!$F$7:$FS$310,149,FALSE)),"",VLOOKUP($B418,'[2]1516 Exp_Rev Access'!$F$7:$FS$310,149,FALSE))</f>
        <v>0</v>
      </c>
      <c r="FO418" s="90">
        <f>IF(ISNA(VLOOKUP($B418,'[2]1516 Exp_Rev Access'!$F$7:$FS$310,150,FALSE)),"",VLOOKUP($B418,'[2]1516 Exp_Rev Access'!$F$7:$FS$310,150,FALSE))</f>
        <v>0</v>
      </c>
      <c r="FP418" s="90">
        <f>IF(ISNA(VLOOKUP($B418,'[2]1516 Exp_Rev Access'!$F$7:$FS$310,151,FALSE)),"",VLOOKUP($B418,'[2]1516 Exp_Rev Access'!$F$7:$FS$310,151,FALSE))</f>
        <v>0</v>
      </c>
      <c r="FQ418" s="90">
        <f>IF(ISNA(VLOOKUP($B418,'[2]1516 Exp_Rev Access'!$F$7:$FS$310,152,FALSE)),"",VLOOKUP($B418,'[2]1516 Exp_Rev Access'!$F$7:$FS$310,152,FALSE))</f>
        <v>0</v>
      </c>
      <c r="FR418" s="90">
        <f>IF(ISNA(VLOOKUP($B418,'[2]1516 Exp_Rev Access'!$F$7:$FS$310,153,FALSE)),"",VLOOKUP($B418,'[2]1516 Exp_Rev Access'!$F$7:$FS$310,153,FALSE))</f>
        <v>117166.67</v>
      </c>
      <c r="FS418" s="53">
        <f t="shared" si="997"/>
        <v>5953899.8999999994</v>
      </c>
      <c r="FT418" s="92">
        <f t="shared" si="998"/>
        <v>0.14776616769935669</v>
      </c>
      <c r="FU418" s="116">
        <f t="shared" si="999"/>
        <v>1740.3669915172486</v>
      </c>
      <c r="FV418" s="90">
        <f>IF(ISNA(VLOOKUP($B418,'[2]1516 Exp_Rev Access'!$F$7:$FS$310,154,FALSE)),"",VLOOKUP($B418,'[2]1516 Exp_Rev Access'!$F$7:$FS$310,154,FALSE))</f>
        <v>0</v>
      </c>
      <c r="FW418" s="90">
        <f>IF(ISNA(VLOOKUP($B418,'[2]1516 Exp_Rev Access'!$F$7:$FS$310,155,FALSE)),"",VLOOKUP($B418,'[2]1516 Exp_Rev Access'!$F$7:$FS$310,155,FALSE))</f>
        <v>0</v>
      </c>
      <c r="FX418" s="90">
        <f>IF(ISNA(VLOOKUP($B418,'[2]1516 Exp_Rev Access'!$F$7:$FS$310,156,FALSE)),"",VLOOKUP($B418,'[2]1516 Exp_Rev Access'!$F$7:$FS$310,156,FALSE))</f>
        <v>0</v>
      </c>
      <c r="FY418" s="90">
        <f>IF(ISNA(VLOOKUP($B418,'[2]1516 Exp_Rev Access'!$F$7:$FS$310,157,FALSE)),"",VLOOKUP($B418,'[2]1516 Exp_Rev Access'!$F$7:$FS$310,157,FALSE))</f>
        <v>0</v>
      </c>
      <c r="FZ418" s="90">
        <f>IF(ISNA(VLOOKUP($B418,'[2]1516 Exp_Rev Access'!$F$7:$FS$310,158,FALSE)),"",VLOOKUP($B418,'[2]1516 Exp_Rev Access'!$F$7:$FS$310,158,FALSE))</f>
        <v>0</v>
      </c>
      <c r="GA418" s="90">
        <f>IF(ISNA(VLOOKUP($B418,'[2]1516 Exp_Rev Access'!$F$7:$FS$310,159,FALSE)),"",VLOOKUP($B418,'[2]1516 Exp_Rev Access'!$F$7:$FS$310,159,FALSE))</f>
        <v>0</v>
      </c>
      <c r="GB418" s="90">
        <f>IF(ISNA(VLOOKUP($B418,'[2]1516 Exp_Rev Access'!$F$7:$FS$310,160,FALSE)),"",VLOOKUP($B418,'[2]1516 Exp_Rev Access'!$F$7:$FS$310,160,FALSE))</f>
        <v>0</v>
      </c>
      <c r="GC418" s="90">
        <f>IF(ISNA(VLOOKUP($B418,'[2]1516 Exp_Rev Access'!$F$7:$FS$310,161,FALSE)),"",VLOOKUP($B418,'[2]1516 Exp_Rev Access'!$F$7:$FS$310,161,FALSE))</f>
        <v>0</v>
      </c>
      <c r="GD418" s="90">
        <f>IF(ISNA(VLOOKUP($B418,'[2]1516 Exp_Rev Access'!$F$7:$FS$310,162,FALSE)),"",VLOOKUP($B418,'[2]1516 Exp_Rev Access'!$F$7:$FS$310,162,FALSE))</f>
        <v>0</v>
      </c>
      <c r="GE418" s="90">
        <f>IF(ISNA(VLOOKUP($B418,'[2]1516 Exp_Rev Access'!$F$7:$FS$310,163,FALSE)),"",VLOOKUP($B418,'[2]1516 Exp_Rev Access'!$F$7:$FS$310,163,FALSE))</f>
        <v>0</v>
      </c>
      <c r="GF418" s="90">
        <f>IF(ISNA(VLOOKUP($B418,'[2]1516 Exp_Rev Access'!$F$7:$FS$310,164,FALSE)),"",VLOOKUP($B418,'[2]1516 Exp_Rev Access'!$F$7:$FS$310,164,FALSE))</f>
        <v>0</v>
      </c>
      <c r="GG418" s="90">
        <f>IF(ISNA(VLOOKUP($B418,'[2]1516 Exp_Rev Access'!$F$7:$FS$310,165,FALSE)),"",VLOOKUP($B418,'[2]1516 Exp_Rev Access'!$F$7:$FS$310,165,FALSE))</f>
        <v>0</v>
      </c>
      <c r="GH418" s="90">
        <f>IF(ISNA(VLOOKUP($B418,'[2]1516 Exp_Rev Access'!$F$7:$FS$310,166,FALSE)),"",VLOOKUP($B418,'[2]1516 Exp_Rev Access'!$F$7:$FS$310,166,FALSE))</f>
        <v>0</v>
      </c>
      <c r="GI418" s="90">
        <f>IF(ISNA(VLOOKUP($B418,'[2]1516 Exp_Rev Access'!$F$7:$FS$310,167,FALSE)),"",VLOOKUP($B418,'[2]1516 Exp_Rev Access'!$F$7:$FS$310,167,FALSE))</f>
        <v>34366.97</v>
      </c>
      <c r="GJ418" s="90">
        <f>IF(ISNA(VLOOKUP($B418,'[2]1516 Exp_Rev Access'!$F$7:$FS$310,168,FALSE)),"",VLOOKUP($B418,'[2]1516 Exp_Rev Access'!$F$7:$FS$310,168,FALSE))</f>
        <v>10038.74</v>
      </c>
      <c r="GK418" s="90">
        <f>IF(ISNA(VLOOKUP($B418,'[2]1516 Exp_Rev Access'!$F$7:$FS$310,169,FALSE)),"",VLOOKUP($B418,'[2]1516 Exp_Rev Access'!$F$7:$FS$310,169,FALSE))</f>
        <v>0</v>
      </c>
      <c r="GL418" s="90">
        <f>IF(ISNA(VLOOKUP($B418,'[2]1516 Exp_Rev Access'!$F$7:$FS$310,170,FALSE)),"",VLOOKUP($B418,'[2]1516 Exp_Rev Access'!$F$7:$FS$310,170,FALSE))</f>
        <v>0</v>
      </c>
      <c r="GM418" s="90">
        <f>IF(ISNA(VLOOKUP($B418,'[2]1516 Exp_Rev Access'!$F$7:$FT$310,171,FALSE)),"",VLOOKUP($B418,'[2]1516 Exp_Rev Access'!$F$7:$FT$310,171,FALSE))</f>
        <v>0</v>
      </c>
      <c r="GN418" s="90">
        <f>IF(ISNA(VLOOKUP($B418,'[2]1516 Exp_Rev Access'!$F$7:$FU$310,172,FALSE)),"",VLOOKUP($B418,'[2]1516 Exp_Rev Access'!$F$7:$FU$310,172,FALSE))</f>
        <v>0</v>
      </c>
      <c r="GO418" s="90">
        <f>IF(ISNA(VLOOKUP($B418,'[2]1516 Exp_Rev Access'!$F$7:$FV$310,173,FALSE)),"",VLOOKUP($B418,'[2]1516 Exp_Rev Access'!$F$7:$FV$310,173,FALSE))</f>
        <v>0</v>
      </c>
      <c r="GP418" s="90">
        <f>IF(ISNA(VLOOKUP($B418,'[2]1516 Exp_Rev Access'!$F$7:$GA$310,174,FALSE)),"",VLOOKUP($B418,'[2]1516 Exp_Rev Access'!$F$7:$GA$310,174,FALSE))</f>
        <v>0</v>
      </c>
      <c r="GQ418" s="90">
        <f>IF(ISNA(VLOOKUP($B418,'[2]1516 Exp_Rev Access'!$F$7:$GA$310,175,FALSE)),"",VLOOKUP($B418,'[2]1516 Exp_Rev Access'!$F$7:$GA$310,175,FALSE))</f>
        <v>0</v>
      </c>
      <c r="GR418" s="90">
        <f>IF(ISNA(VLOOKUP($B418,'[2]1516 Exp_Rev Access'!$F$7:$GA$310,176,FALSE)),"",VLOOKUP($B418,'[2]1516 Exp_Rev Access'!$F$7:$GA$310,176,FALSE))</f>
        <v>0</v>
      </c>
      <c r="GS418" s="90">
        <f>IF(ISNA(VLOOKUP($B418,'[2]1516 Exp_Rev Access'!$F$7:$GA$310,177,FALSE)),"",VLOOKUP($B418,'[2]1516 Exp_Rev Access'!$F$7:$GA$310,177,FALSE))</f>
        <v>0</v>
      </c>
      <c r="GT418" s="90">
        <f>IF(ISNA(VLOOKUP($B418,'[2]1516 Exp_Rev Access'!$F$7:$GA$310,178,FALSE)),"",VLOOKUP($B418,'[2]1516 Exp_Rev Access'!$F$7:$GA$310,178,FALSE))</f>
        <v>0</v>
      </c>
      <c r="GU418" s="53">
        <f t="shared" si="1000"/>
        <v>44405.71</v>
      </c>
      <c r="GV418" s="92">
        <f t="shared" si="1002"/>
        <v>1.102077915463275E-3</v>
      </c>
      <c r="GW418" s="114">
        <f t="shared" si="1001"/>
        <v>12.980102658240426</v>
      </c>
    </row>
    <row r="419" spans="1:222" s="97" customFormat="1" x14ac:dyDescent="0.2">
      <c r="A419" s="86"/>
      <c r="B419" s="87" t="s">
        <v>805</v>
      </c>
      <c r="C419" s="87" t="s">
        <v>672</v>
      </c>
      <c r="D419" s="88">
        <f>IF(ISNA(VLOOKUP($B419,'[2]1516 enrollment_Rev_Exp by size'!$A$6:$C$325,3,FALSE)),"",VLOOKUP($B419,'[2]1516 enrollment_Rev_Exp by size'!$A$6:$C$325,3,FALSE))</f>
        <v>4980.47</v>
      </c>
      <c r="E419" s="89">
        <v>52285886.869999997</v>
      </c>
      <c r="F419" s="67">
        <f t="shared" si="980"/>
        <v>52285886.86999999</v>
      </c>
      <c r="G419" s="67">
        <f t="shared" si="981"/>
        <v>0</v>
      </c>
      <c r="H419" s="90">
        <f>IF(ISNA(VLOOKUP($B419,'[2]1516 Exp_Rev Access'!$F$7:$FS$310,2,FALSE)),"",VLOOKUP($B419,'[2]1516 Exp_Rev Access'!$F$7:$FS$310,2,FALSE))</f>
        <v>6871977.6100000003</v>
      </c>
      <c r="I419" s="90">
        <f>IF(ISNA(VLOOKUP($B419,'[2]1516 Exp_Rev Access'!$F$7:$FS$310,3,FALSE)),"",VLOOKUP($B419,'[2]1516 Exp_Rev Access'!$F$7:$FS$310,3,FALSE))</f>
        <v>5.99</v>
      </c>
      <c r="J419" s="90">
        <f>IF(ISNA(VLOOKUP($B419,'[2]1516 Exp_Rev Access'!$F$7:$FS$310,4,FALSE)),"",VLOOKUP($B419,'[2]1516 Exp_Rev Access'!$F$7:$FS$310,4,FALSE))</f>
        <v>440.13</v>
      </c>
      <c r="K419" s="90">
        <f>IF(ISNA(VLOOKUP($B419,'[2]1516 Exp_Rev Access'!$F$7:$FS$310,5,FALSE)),"-",VLOOKUP($B419,'[2]1516 Exp_Rev Access'!$F$7:$FS$310,5,FALSE))</f>
        <v>1883.03</v>
      </c>
      <c r="L419" s="90">
        <f>IF(ISNA(VLOOKUP($B419,'[2]1516 Exp_Rev Access'!$F$7:$FS$310,6,FALSE)),"",VLOOKUP($B419,'[2]1516 Exp_Rev Access'!$F$7:$FS$310,6,FALSE))</f>
        <v>0</v>
      </c>
      <c r="M419" s="90">
        <f>IF(ISNA(VLOOKUP($B419,'[2]1516 Exp_Rev Access'!$F$7:$FS$310,7,FALSE)),"",VLOOKUP($B419,'[2]1516 Exp_Rev Access'!$F$7:$FS$310,7,FALSE))</f>
        <v>0</v>
      </c>
      <c r="N419" s="53">
        <f t="shared" si="982"/>
        <v>6874306.7600000007</v>
      </c>
      <c r="O419" s="91">
        <f t="shared" si="983"/>
        <v>0.13147537837680368</v>
      </c>
      <c r="P419" s="53">
        <f t="shared" si="984"/>
        <v>1380.2526187287547</v>
      </c>
      <c r="Q419" s="90">
        <f>IF(ISNA(VLOOKUP($B419,'[2]1516 Exp_Rev Access'!$F$7:$FS$310,8,FALSE)),"",VLOOKUP($B419,'[2]1516 Exp_Rev Access'!$F$7:$FS$310,8,FALSE))</f>
        <v>183453.88</v>
      </c>
      <c r="R419" s="90">
        <f>IF(ISNA(VLOOKUP($B419,'[2]1516 Exp_Rev Access'!$F$7:$FS$310,9,FALSE)),"",VLOOKUP($B419,'[2]1516 Exp_Rev Access'!$F$7:$FS$310,9,FALSE))</f>
        <v>0</v>
      </c>
      <c r="S419" s="90">
        <f>IF(ISNA(VLOOKUP($B419,'[2]1516 Exp_Rev Access'!$F$7:$FS$310,10,FALSE)),"",VLOOKUP($B419,'[2]1516 Exp_Rev Access'!$F$7:$FS$310,10,FALSE))</f>
        <v>0</v>
      </c>
      <c r="T419" s="90">
        <f>IF(ISNA(VLOOKUP($B419,'[2]1516 Exp_Rev Access'!$F$7:$FS$310,11,FALSE)),"",VLOOKUP($B419,'[2]1516 Exp_Rev Access'!$F$7:$FS$310,11,FALSE))</f>
        <v>0</v>
      </c>
      <c r="U419" s="90">
        <f>IF(ISNA(VLOOKUP($B419,'[2]1516 Exp_Rev Access'!$F$7:$FS$310,12,FALSE)),"",VLOOKUP($B419,'[2]1516 Exp_Rev Access'!$F$7:$FS$310,12,FALSE))</f>
        <v>0</v>
      </c>
      <c r="V419" s="90">
        <f>IF(ISNA(VLOOKUP($B419,'[2]1516 Exp_Rev Access'!$F$7:$FS$310,13,FALSE)),"",VLOOKUP($B419,'[2]1516 Exp_Rev Access'!$F$7:$FS$310,13,FALSE))</f>
        <v>0</v>
      </c>
      <c r="W419" s="90">
        <f>IF(ISNA(VLOOKUP($B419,'[2]1516 Exp_Rev Access'!$F$7:$FS$310,14,FALSE)),"",VLOOKUP($B419,'[2]1516 Exp_Rev Access'!$F$7:$FS$310,14,FALSE))</f>
        <v>0</v>
      </c>
      <c r="X419" s="90">
        <f>IF(ISNA(VLOOKUP($B419,'[2]1516 Exp_Rev Access'!$F$7:$FS$310,15,FALSE)),"",VLOOKUP($B419,'[2]1516 Exp_Rev Access'!$F$7:$FS$310,15,FALSE))</f>
        <v>0</v>
      </c>
      <c r="Y419" s="90">
        <f>IF(ISNA(VLOOKUP($B419,'[2]1516 Exp_Rev Access'!$F$7:$FS$310,16,FALSE)),"",VLOOKUP($B419,'[2]1516 Exp_Rev Access'!$F$7:$FS$310,16,FALSE))</f>
        <v>23534.7</v>
      </c>
      <c r="Z419" s="90">
        <f>IF(ISNA(VLOOKUP($B419,'[2]1516 Exp_Rev Access'!$F$7:$FS$310,17,FALSE)),"",VLOOKUP($B419,'[2]1516 Exp_Rev Access'!$F$7:$FS$310,17,FALSE))</f>
        <v>0</v>
      </c>
      <c r="AA419" s="90">
        <f>IF(ISNA(VLOOKUP($B419,'[2]1516 Exp_Rev Access'!$F$7:$FS$310,18,FALSE)),"",VLOOKUP($B419,'[2]1516 Exp_Rev Access'!$F$7:$FS$310,18,FALSE))</f>
        <v>0</v>
      </c>
      <c r="AB419" s="90">
        <f>IF(ISNA(VLOOKUP($B419,'[2]1516 Exp_Rev Access'!$F$7:$FS$310,19,FALSE)),"",VLOOKUP($B419,'[2]1516 Exp_Rev Access'!$F$7:$FS$310,19,FALSE))</f>
        <v>40832.15</v>
      </c>
      <c r="AC419" s="90">
        <f>IF(ISNA(VLOOKUP($B419,'[2]1516 Exp_Rev Access'!$F$7:$FS$310,20,FALSE)),"",VLOOKUP($B419,'[2]1516 Exp_Rev Access'!$F$7:$FS$310,20,FALSE))</f>
        <v>58477.58</v>
      </c>
      <c r="AD419" s="90">
        <f>IF(ISNA(VLOOKUP($B419,'[2]1516 Exp_Rev Access'!$F$7:$FS$310,21,FALSE)),"",VLOOKUP($B419,'[2]1516 Exp_Rev Access'!$F$7:$FS$310,21,FALSE))</f>
        <v>752813.49</v>
      </c>
      <c r="AE419" s="90">
        <f>IF(ISNA(VLOOKUP($B419,'[2]1516 Exp_Rev Access'!$F$7:$FS$310,22,FALSE)),"",VLOOKUP($B419,'[2]1516 Exp_Rev Access'!$F$7:$FS$310,22,FALSE))</f>
        <v>73064.259999999995</v>
      </c>
      <c r="AF419" s="90">
        <f>IF(ISNA(VLOOKUP($B419,'[2]1516 Exp_Rev Access'!$F$7:$FS$310,23,FALSE)),"",VLOOKUP($B419,'[2]1516 Exp_Rev Access'!$F$7:$FS$310,23,FALSE))</f>
        <v>0</v>
      </c>
      <c r="AG419" s="90">
        <f>IF(ISNA(VLOOKUP($B419,'[2]1516 Exp_Rev Access'!$F$7:$FS$310,24,FALSE)),"",VLOOKUP($B419,'[2]1516 Exp_Rev Access'!$F$7:$FS$310,24,FALSE))</f>
        <v>68454.600000000006</v>
      </c>
      <c r="AH419" s="90">
        <f>IF(ISNA(VLOOKUP($B419,'[2]1516 Exp_Rev Access'!$F$7:$FS$310,25,FALSE)),"",VLOOKUP($B419,'[2]1516 Exp_Rev Access'!$F$7:$FS$310,25,FALSE))</f>
        <v>15709.92</v>
      </c>
      <c r="AI419" s="90">
        <f>IF(ISNA(VLOOKUP($B419,'[2]1516 Exp_Rev Access'!$F$7:$FS$310,26,FALSE)),"",VLOOKUP($B419,'[2]1516 Exp_Rev Access'!$F$7:$FS$310,26,FALSE))</f>
        <v>108231.35</v>
      </c>
      <c r="AJ419" s="90">
        <f>IF(ISNA(VLOOKUP($B419,'[2]1516 Exp_Rev Access'!$F$7:$FS$310,27,FALSE)),"",VLOOKUP($B419,'[2]1516 Exp_Rev Access'!$F$7:$FS$310,27,FALSE))</f>
        <v>12646.35</v>
      </c>
      <c r="AK419" s="90">
        <f>IF(ISNA(VLOOKUP($B419,'[2]1516 Exp_Rev Access'!$F$7:$FS$310,28,FALSE)),"",VLOOKUP($B419,'[2]1516 Exp_Rev Access'!$F$7:$FS$310,28,FALSE))</f>
        <v>34882.92</v>
      </c>
      <c r="AL419" s="90">
        <f>IF(ISNA(VLOOKUP($B419,'[2]1516 Exp_Rev Access'!$F$7:$FS$310,29,FALSE)),"",VLOOKUP($B419,'[2]1516 Exp_Rev Access'!$F$7:$FS$310,29,FALSE))</f>
        <v>0</v>
      </c>
      <c r="AM419" s="53">
        <f t="shared" si="985"/>
        <v>1372101.2000000002</v>
      </c>
      <c r="AN419" s="92">
        <f t="shared" si="986"/>
        <v>2.6242286057258576E-2</v>
      </c>
      <c r="AO419" s="68">
        <f t="shared" si="987"/>
        <v>275.49632865974496</v>
      </c>
      <c r="AP419" s="90">
        <f>IF(ISNA(VLOOKUP($B419,'[2]1516 Exp_Rev Access'!$F$7:$FS$310,30,FALSE)),"",VLOOKUP($B419,'[2]1516 Exp_Rev Access'!$F$7:$FS$310,30,FALSE))</f>
        <v>30192754.66</v>
      </c>
      <c r="AQ419" s="90">
        <f>IF(ISNA(VLOOKUP($B419,'[2]1516 Exp_Rev Access'!$F$7:$FS$310,31,FALSE)),"",VLOOKUP($B419,'[2]1516 Exp_Rev Access'!$F$7:$FS$310,31,FALSE))</f>
        <v>882323.83</v>
      </c>
      <c r="AR419" s="90">
        <f>IF(ISNA(VLOOKUP($B419,'[2]1516 Exp_Rev Access'!$F$7:$FS$310,32,FALSE)),"",VLOOKUP($B419,'[2]1516 Exp_Rev Access'!$F$7:$FS$310,32,FALSE))</f>
        <v>2341759.2400000002</v>
      </c>
      <c r="AS419" s="90">
        <f>IF(ISNA(VLOOKUP($B419,'[2]1516 Exp_Rev Access'!$F$7:$FS$310,33,FALSE)),"",VLOOKUP($B419,'[2]1516 Exp_Rev Access'!$F$7:$FS$310,33,FALSE))</f>
        <v>0</v>
      </c>
      <c r="AT419" s="90">
        <f>IF(ISNA(VLOOKUP($B419,'[2]1516 Exp_Rev Access'!$F$7:$FS$310,34,FALSE)),"",VLOOKUP($B419,'[2]1516 Exp_Rev Access'!$F$7:$FS$310,34,FALSE))</f>
        <v>0</v>
      </c>
      <c r="AU419" s="53">
        <f t="shared" si="988"/>
        <v>33416837.729999997</v>
      </c>
      <c r="AV419" s="93">
        <f t="shared" si="989"/>
        <v>0.6391177377001428</v>
      </c>
      <c r="AW419" s="53">
        <f t="shared" si="990"/>
        <v>6709.5751465223148</v>
      </c>
      <c r="AX419" s="90">
        <f>IF(ISNA(VLOOKUP($B419,'[2]1516 Exp_Rev Access'!$F$7:$FS$310,35,FALSE)),"",VLOOKUP($B419,'[2]1516 Exp_Rev Access'!$F$7:$FS$310,35,FALSE))</f>
        <v>973.38</v>
      </c>
      <c r="AY419" s="90">
        <f>IF(ISNA(VLOOKUP($B419,'[2]1516 Exp_Rev Access'!$F$7:$FS$310,36,FALSE)),"",VLOOKUP($B419,'[2]1516 Exp_Rev Access'!$F$7:$FS$310,36,FALSE))</f>
        <v>3882431.15</v>
      </c>
      <c r="AZ419" s="90">
        <f>IF(ISNA(VLOOKUP($B419,'[2]1516 Exp_Rev Access'!$F$7:$FS$310,37,FALSE)),"",VLOOKUP($B419,'[2]1516 Exp_Rev Access'!$F$7:$FS$310,37,FALSE))</f>
        <v>143596.67000000001</v>
      </c>
      <c r="BA419" s="90">
        <f>IF(ISNA(VLOOKUP($B419,'[2]1516 Exp_Rev Access'!$F$7:$FS$310,38,FALSE)),"",VLOOKUP($B419,'[2]1516 Exp_Rev Access'!$F$7:$FS$310,38,FALSE))</f>
        <v>0</v>
      </c>
      <c r="BB419" s="90">
        <f>IF(ISNA(VLOOKUP($B419,'[2]1516 Exp_Rev Access'!$F$7:$FS$310,39,FALSE)),"",VLOOKUP($B419,'[2]1516 Exp_Rev Access'!$F$7:$FS$310,39,FALSE))</f>
        <v>0</v>
      </c>
      <c r="BC419" s="90">
        <f>IF(ISNA(VLOOKUP($B419,'[2]1516 Exp_Rev Access'!$F$7:$FS$310,40,FALSE)),"",VLOOKUP($B419,'[2]1516 Exp_Rev Access'!$F$7:$FS$310,40,FALSE))</f>
        <v>917167.13</v>
      </c>
      <c r="BD419" s="90">
        <f>IF(ISNA(VLOOKUP($B419,'[2]1516 Exp_Rev Access'!$F$7:$FS$310,41,FALSE)),"",VLOOKUP($B419,'[2]1516 Exp_Rev Access'!$F$7:$FS$310,41,FALSE))</f>
        <v>0</v>
      </c>
      <c r="BE419" s="90">
        <f>IF(ISNA(VLOOKUP($B419,'[2]1516 Exp_Rev Access'!$F$7:$FS$310,42,FALSE)),"",VLOOKUP($B419,'[2]1516 Exp_Rev Access'!$F$7:$FS$310,42,FALSE))</f>
        <v>216208.97</v>
      </c>
      <c r="BF419" s="90">
        <f>IF(ISNA(VLOOKUP($B419,'[2]1516 Exp_Rev Access'!$F$7:$FS$310,43,FALSE)),"",VLOOKUP($B419,'[2]1516 Exp_Rev Access'!$F$7:$FS$310,43,FALSE))</f>
        <v>0</v>
      </c>
      <c r="BG419" s="90">
        <f>IF(ISNA(VLOOKUP($B419,'[2]1516 Exp_Rev Access'!$F$7:$FS$310,44,FALSE)),"",VLOOKUP($B419,'[2]1516 Exp_Rev Access'!$F$7:$FS$310,44,FALSE))</f>
        <v>409680.2</v>
      </c>
      <c r="BH419" s="90">
        <f>IF(ISNA(VLOOKUP($B419,'[2]1516 Exp_Rev Access'!$F$7:$FS$310,45,FALSE)),"",VLOOKUP($B419,'[2]1516 Exp_Rev Access'!$F$7:$FS$310,45,FALSE))</f>
        <v>49955.8</v>
      </c>
      <c r="BI419" s="90">
        <f>IF(ISNA(VLOOKUP($B419,'[2]1516 Exp_Rev Access'!$F$7:$FS$310,46,FALSE)),"",VLOOKUP($B419,'[2]1516 Exp_Rev Access'!$F$7:$FS$310,46,FALSE))</f>
        <v>0</v>
      </c>
      <c r="BJ419" s="90">
        <f>IF(ISNA(VLOOKUP($B419,'[2]1516 Exp_Rev Access'!$F$7:$FS$310,47,FALSE)),"",VLOOKUP($B419,'[2]1516 Exp_Rev Access'!$F$7:$FS$310,47,FALSE))</f>
        <v>34155.74</v>
      </c>
      <c r="BK419" s="90">
        <f>IF(ISNA(VLOOKUP($B419,'[2]1516 Exp_Rev Access'!$F$7:$FS$310,48,FALSE)),"",VLOOKUP($B419,'[2]1516 Exp_Rev Access'!$F$7:$FS$310,48,FALSE))</f>
        <v>1631531.17</v>
      </c>
      <c r="BL419" s="90">
        <f>IF(ISNA(VLOOKUP($B419,'[2]1516 Exp_Rev Access'!$F$7:$FS$310,49,FALSE)),"",VLOOKUP($B419,'[2]1516 Exp_Rev Access'!$F$7:$FS$310,49,FALSE))</f>
        <v>0</v>
      </c>
      <c r="BM419" s="90">
        <f>IF(ISNA(VLOOKUP($B419,'[2]1516 Exp_Rev Access'!$F$7:$FS$310,50,FALSE)),"",VLOOKUP($B419,'[2]1516 Exp_Rev Access'!$F$7:$FS$310,50,FALSE))</f>
        <v>0</v>
      </c>
      <c r="BN419" s="90">
        <f>IF(ISNA(VLOOKUP($B419,'[2]1516 Exp_Rev Access'!$F$7:$FS$310,51,FALSE)),"",VLOOKUP($B419,'[2]1516 Exp_Rev Access'!$F$7:$FS$310,51,FALSE))</f>
        <v>0</v>
      </c>
      <c r="BO419" s="90">
        <f>IF(ISNA(VLOOKUP($B419,'[2]1516 Exp_Rev Access'!$F$7:$FS$310,52,FALSE)),"",VLOOKUP($B419,'[2]1516 Exp_Rev Access'!$F$7:$FS$310,52,FALSE))</f>
        <v>0</v>
      </c>
      <c r="BP419" s="90">
        <f>IF(ISNA(VLOOKUP($B419,'[2]1516 Exp_Rev Access'!$F$7:$FS$310,53,FALSE)),"",VLOOKUP($B419,'[2]1516 Exp_Rev Access'!$F$7:$FS$310,53,FALSE))</f>
        <v>0</v>
      </c>
      <c r="BQ419" s="90">
        <f>IF(ISNA(VLOOKUP($B419,'[2]1516 Exp_Rev Access'!$F$7:$FS$310,54,FALSE)),"",VLOOKUP($B419,'[2]1516 Exp_Rev Access'!$F$7:$FS$310,54,FALSE))</f>
        <v>0</v>
      </c>
      <c r="BR419" s="90">
        <f>IF(ISNA(VLOOKUP($B419,'[2]1516 Exp_Rev Access'!$F$7:$FS$310,55,FALSE)),"",VLOOKUP($B419,'[2]1516 Exp_Rev Access'!$F$7:$FS$310,55,FALSE))</f>
        <v>0</v>
      </c>
      <c r="BS419" s="90">
        <f>IF(ISNA(VLOOKUP($B419,'[2]1516 Exp_Rev Access'!$F$7:$FS$310,56,FALSE)),"",VLOOKUP($B419,'[2]1516 Exp_Rev Access'!$F$7:$FS$310,56,FALSE))</f>
        <v>0</v>
      </c>
      <c r="BT419" s="90">
        <f>IF(ISNA(VLOOKUP($B419,'[2]1516 Exp_Rev Access'!$F$7:$FS$310,57,FALSE)),"",VLOOKUP($B419,'[2]1516 Exp_Rev Access'!$F$7:$FS$310,57,FALSE))</f>
        <v>0</v>
      </c>
      <c r="BU419" s="90">
        <f>IF(ISNA(VLOOKUP($B419,'[2]1516 Exp_Rev Access'!$F$7:$FS$310,58,FALSE)),"",VLOOKUP($B419,'[2]1516 Exp_Rev Access'!$F$7:$FS$310,58,FALSE))</f>
        <v>0</v>
      </c>
      <c r="BV419" s="53">
        <f t="shared" si="991"/>
        <v>7285700.21</v>
      </c>
      <c r="BW419" s="92">
        <f t="shared" si="992"/>
        <v>0.13934353314336351</v>
      </c>
      <c r="BX419" s="68">
        <f t="shared" si="993"/>
        <v>1462.8539495268517</v>
      </c>
      <c r="BY419" s="90">
        <f>IF(ISNA(VLOOKUP($B419,'[2]1516 Exp_Rev Access'!$F$7:$FS$310,59,FALSE)),"",VLOOKUP($B419,'[2]1516 Exp_Rev Access'!$F$7:$FS$310,59,FALSE))</f>
        <v>0</v>
      </c>
      <c r="BZ419" s="90">
        <f>IF(ISNA(VLOOKUP($B419,'[2]1516 Exp_Rev Access'!$F$7:$FS$310,60,FALSE)),"",VLOOKUP($B419,'[2]1516 Exp_Rev Access'!$F$7:$FS$310,60,FALSE))</f>
        <v>0</v>
      </c>
      <c r="CA419" s="90">
        <f>IF(ISNA(VLOOKUP($B419,'[2]1516 Exp_Rev Access'!$F$7:$FS$310,61,FALSE)),"",VLOOKUP($B419,'[2]1516 Exp_Rev Access'!$F$7:$FS$310,61,FALSE))</f>
        <v>0</v>
      </c>
      <c r="CB419" s="90">
        <f>IF(ISNA(VLOOKUP($B419,'[2]1516 Exp_Rev Access'!$F$7:$FS$310,62,FALSE)),"",VLOOKUP($B419,'[2]1516 Exp_Rev Access'!$F$7:$FS$310,62,FALSE))</f>
        <v>0</v>
      </c>
      <c r="CC419" s="90">
        <f>IF(ISNA(VLOOKUP($B419,'[2]1516 Exp_Rev Access'!$F$7:$FS$310,63,FALSE)),"",VLOOKUP($B419,'[2]1516 Exp_Rev Access'!$F$7:$FS$310,63,FALSE))</f>
        <v>53374.91</v>
      </c>
      <c r="CD419" s="90">
        <f>IF(ISNA(VLOOKUP($B419,'[2]1516 Exp_Rev Access'!$F$7:$FS$310,64,FALSE)),"",VLOOKUP($B419,'[2]1516 Exp_Rev Access'!$F$7:$FS$310,64,FALSE))</f>
        <v>0</v>
      </c>
      <c r="CE419" s="53">
        <f t="shared" si="994"/>
        <v>53374.91</v>
      </c>
      <c r="CF419" s="92">
        <f t="shared" si="995"/>
        <v>1.0208282424798048E-3</v>
      </c>
      <c r="CG419" s="94">
        <f t="shared" si="996"/>
        <v>10.7168419847926</v>
      </c>
      <c r="CH419" s="90">
        <f>IF(ISNA(VLOOKUP($B419,'[2]1516 Exp_Rev Access'!$F$7:$FS$310,65,FALSE)),"",VLOOKUP($B419,'[2]1516 Exp_Rev Access'!$F$7:$FS$310,65,FALSE))</f>
        <v>0</v>
      </c>
      <c r="CI419" s="90">
        <f>IF(ISNA(VLOOKUP($B419,'[2]1516 Exp_Rev Access'!$F$7:$FS$310,66,FALSE)),"",VLOOKUP($B419,'[2]1516 Exp_Rev Access'!$F$7:$FS$310,66,FALSE))</f>
        <v>0</v>
      </c>
      <c r="CJ419" s="90">
        <f>IF(ISNA(VLOOKUP($B419,'[2]1516 Exp_Rev Access'!$F$7:$FS$310,67,FALSE)),"",VLOOKUP($B419,'[2]1516 Exp_Rev Access'!$F$7:$FS$310,67,FALSE))</f>
        <v>0</v>
      </c>
      <c r="CK419" s="90">
        <f>IF(ISNA(VLOOKUP($B419,'[2]1516 Exp_Rev Access'!$F$7:$FS$310,68,FALSE)),"",VLOOKUP($B419,'[2]1516 Exp_Rev Access'!$F$7:$FS$310,68,FALSE))</f>
        <v>0</v>
      </c>
      <c r="CL419" s="90">
        <f>IF(ISNA(VLOOKUP($B419,'[2]1516 Exp_Rev Access'!$F$7:$FS$310,69,FALSE)),"",VLOOKUP($B419,'[2]1516 Exp_Rev Access'!$F$7:$FS$310,69,FALSE))</f>
        <v>0</v>
      </c>
      <c r="CM419" s="90">
        <f>IF(ISNA(VLOOKUP($B419,'[2]1516 Exp_Rev Access'!$F$7:$FS$310,70,FALSE)),"",VLOOKUP($B419,'[2]1516 Exp_Rev Access'!$F$7:$FS$310,70,FALSE))</f>
        <v>0</v>
      </c>
      <c r="CN419" s="90">
        <f>IF(ISNA(VLOOKUP($B419,'[2]1516 Exp_Rev Access'!$F$7:$FS$310,71,FALSE)),"",VLOOKUP($B419,'[2]1516 Exp_Rev Access'!$F$7:$FS$310,71,FALSE))</f>
        <v>0</v>
      </c>
      <c r="CO419" s="90">
        <f>IF(ISNA(VLOOKUP($B419,'[2]1516 Exp_Rev Access'!$F$7:$FS$310,73,FALSE)),"",VLOOKUP($B419,'[2]1516 Exp_Rev Access'!$F$7:$FS$310,73,FALSE))</f>
        <v>0</v>
      </c>
      <c r="CP419" s="90">
        <f>IF(ISNA(VLOOKUP($B419,'[2]1516 Exp_Rev Access'!$F$7:$FS$310,73,FALSE)),"",VLOOKUP($B419,'[2]1516 Exp_Rev Access'!$F$7:$FS$310,73,FALSE))</f>
        <v>0</v>
      </c>
      <c r="CQ419" s="90">
        <f>IF(ISNA(VLOOKUP($B419,'[2]1516 Exp_Rev Access'!$F$7:$FS$310,74,FALSE)),"",VLOOKUP($B419,'[2]1516 Exp_Rev Access'!$F$7:$FS$310,74,FALSE))</f>
        <v>922211</v>
      </c>
      <c r="CR419" s="90">
        <f>IF(ISNA(VLOOKUP($B419,'[2]1516 Exp_Rev Access'!$F$7:$FS$310,75,FALSE)),"",VLOOKUP($B419,'[2]1516 Exp_Rev Access'!$F$7:$FS$310,75,FALSE))</f>
        <v>0</v>
      </c>
      <c r="CS419" s="90">
        <f>IF(ISNA(VLOOKUP($B419,'[2]1516 Exp_Rev Access'!$F$7:$FS$310,76,FALSE)),"",VLOOKUP($B419,'[2]1516 Exp_Rev Access'!$F$7:$FS$310,76,FALSE))</f>
        <v>25762.15</v>
      </c>
      <c r="CT419" s="90">
        <f>IF(ISNA(VLOOKUP($B419,'[2]1516 Exp_Rev Access'!$F$7:$FS$310,77,FALSE)),"",VLOOKUP($B419,'[2]1516 Exp_Rev Access'!$F$7:$FS$310,77,FALSE))</f>
        <v>0</v>
      </c>
      <c r="CU419" s="90">
        <f>IF(ISNA(VLOOKUP($B419,'[2]1516 Exp_Rev Access'!$F$7:$FS$310,78,FALSE)),"",VLOOKUP($B419,'[2]1516 Exp_Rev Access'!$F$7:$FS$310,78,FALSE))</f>
        <v>587515.42000000004</v>
      </c>
      <c r="CV419" s="90">
        <f>IF(ISNA(VLOOKUP($B419,'[2]1516 Exp_Rev Access'!$F$7:$FS$310,79,FALSE)),"",VLOOKUP($B419,'[2]1516 Exp_Rev Access'!$F$7:$FS$310,79,FALSE))</f>
        <v>110921</v>
      </c>
      <c r="CW419" s="90">
        <f>IF(ISNA(VLOOKUP($B419,'[2]1516 Exp_Rev Access'!$F$7:$FS$310,80,FALSE)),"",VLOOKUP($B419,'[2]1516 Exp_Rev Access'!$F$7:$FS$310,80,FALSE))</f>
        <v>48487.79</v>
      </c>
      <c r="CX419" s="90">
        <f>IF(ISNA(VLOOKUP($B419,'[2]1516 Exp_Rev Access'!$F$7:$FS$310,81,FALSE)),"",VLOOKUP($B419,'[2]1516 Exp_Rev Access'!$F$7:$FS$310,81,FALSE))</f>
        <v>0</v>
      </c>
      <c r="CY419" s="90">
        <f>IF(ISNA(VLOOKUP($B419,'[2]1516 Exp_Rev Access'!$F$7:$FS$310,82,FALSE)),"",VLOOKUP($B419,'[2]1516 Exp_Rev Access'!$F$7:$FS$310,82,FALSE))</f>
        <v>0</v>
      </c>
      <c r="CZ419" s="90">
        <f>IF(ISNA(VLOOKUP($B419,'[2]1516 Exp_Rev Access'!$F$7:$FS$310,83,FALSE)),"",VLOOKUP($B419,'[2]1516 Exp_Rev Access'!$F$7:$FS$310,83,FALSE))</f>
        <v>0</v>
      </c>
      <c r="DA419" s="90">
        <f>IF(ISNA(VLOOKUP($B419,'[2]1516 Exp_Rev Access'!$F$7:$FS$310,84,FALSE)),"",VLOOKUP($B419,'[2]1516 Exp_Rev Access'!$F$7:$FS$310,84,FALSE))</f>
        <v>0</v>
      </c>
      <c r="DB419" s="90">
        <f>IF(ISNA(VLOOKUP($B419,'[2]1516 Exp_Rev Access'!$F$7:$FS$310,85,FALSE)),"",VLOOKUP($B419,'[2]1516 Exp_Rev Access'!$F$7:$FS$310,85,FALSE))</f>
        <v>67191.45</v>
      </c>
      <c r="DC419" s="90">
        <f>IF(ISNA(VLOOKUP($B419,'[2]1516 Exp_Rev Access'!$F$7:$FS$310,86,FALSE)),"",VLOOKUP($B419,'[2]1516 Exp_Rev Access'!$F$7:$FS$310,86,FALSE))</f>
        <v>0</v>
      </c>
      <c r="DD419" s="90">
        <f>IF(ISNA(VLOOKUP($B419,'[2]1516 Exp_Rev Access'!$F$7:$FS$310,87,FALSE)),"",VLOOKUP($B419,'[2]1516 Exp_Rev Access'!$F$7:$FS$310,87,FALSE))</f>
        <v>0</v>
      </c>
      <c r="DE419" s="90">
        <f>IF(ISNA(VLOOKUP($B419,'[2]1516 Exp_Rev Access'!$F$7:$FS$310,88,FALSE)),"",VLOOKUP($B419,'[2]1516 Exp_Rev Access'!$F$7:$FS$310,88,FALSE))</f>
        <v>0</v>
      </c>
      <c r="DF419" s="90">
        <f>IF(ISNA(VLOOKUP($B419,'[2]1516 Exp_Rev Access'!$F$7:$FS$310,89,FALSE)),"",VLOOKUP($B419,'[2]1516 Exp_Rev Access'!$F$7:$FS$310,89,FALSE))</f>
        <v>0</v>
      </c>
      <c r="DG419" s="90">
        <f>IF(ISNA(VLOOKUP($B419,'[2]1516 Exp_Rev Access'!$F$7:$FS$310,90,FALSE)),"",VLOOKUP($B419,'[2]1516 Exp_Rev Access'!$F$7:$FS$310,90,FALSE))</f>
        <v>0</v>
      </c>
      <c r="DH419" s="90">
        <f>IF(ISNA(VLOOKUP($B419,'[2]1516 Exp_Rev Access'!$F$7:$FS$310,91,FALSE)),"",VLOOKUP($B419,'[2]1516 Exp_Rev Access'!$F$7:$FS$310,91,FALSE))</f>
        <v>0</v>
      </c>
      <c r="DI419" s="90">
        <f>IF(ISNA(VLOOKUP($B419,'[2]1516 Exp_Rev Access'!$F$7:$FS$310,92,FALSE)),"",VLOOKUP($B419,'[2]1516 Exp_Rev Access'!$F$7:$FS$310,92,FALSE))</f>
        <v>1172701.3500000001</v>
      </c>
      <c r="DJ419" s="90">
        <f>IF(ISNA(VLOOKUP($B419,'[2]1516 Exp_Rev Access'!$F$7:$FS$310,93,FALSE)),"",VLOOKUP($B419,'[2]1516 Exp_Rev Access'!$F$7:$FS$310,93,FALSE))</f>
        <v>0</v>
      </c>
      <c r="DK419" s="90">
        <f>IF(ISNA(VLOOKUP($B419,'[2]1516 Exp_Rev Access'!$F$7:$FS$310,94,FALSE)),"",VLOOKUP($B419,'[2]1516 Exp_Rev Access'!$F$7:$FS$310,94,FALSE))</f>
        <v>65304.93</v>
      </c>
      <c r="DL419" s="90">
        <f>IF(ISNA(VLOOKUP($B419,'[2]1516 Exp_Rev Access'!$F$7:$FS$310,95,FALSE)),"",VLOOKUP($B419,'[2]1516 Exp_Rev Access'!$F$7:$FS$310,95,FALSE))</f>
        <v>0</v>
      </c>
      <c r="DM419" s="90">
        <f>IF(ISNA(VLOOKUP($B419,'[2]1516 Exp_Rev Access'!$F$7:$FS$310,96,FALSE)),"",VLOOKUP($B419,'[2]1516 Exp_Rev Access'!$F$7:$FS$310,96,FALSE))</f>
        <v>0</v>
      </c>
      <c r="DN419" s="90">
        <f>IF(ISNA(VLOOKUP($B419,'[2]1516 Exp_Rev Access'!$F$7:$FS$310,97,FALSE)),"",VLOOKUP($B419,'[2]1516 Exp_Rev Access'!$F$7:$FS$310,97,FALSE))</f>
        <v>0</v>
      </c>
      <c r="DO419" s="90">
        <f>IF(ISNA(VLOOKUP($B419,'[2]1516 Exp_Rev Access'!$F$7:$FS$310,98,FALSE)),"",VLOOKUP($B419,'[2]1516 Exp_Rev Access'!$F$7:$FS$310,98,FALSE))</f>
        <v>0</v>
      </c>
      <c r="DP419" s="90">
        <f>IF(ISNA(VLOOKUP($B419,'[2]1516 Exp_Rev Access'!$F$7:$FS$310,99,FALSE)),"",VLOOKUP($B419,'[2]1516 Exp_Rev Access'!$F$7:$FS$310,99,FALSE))</f>
        <v>0</v>
      </c>
      <c r="DQ419" s="90">
        <f>IF(ISNA(VLOOKUP($B419,'[2]1516 Exp_Rev Access'!$F$7:$FS$310,100,FALSE)),"",VLOOKUP($B419,'[2]1516 Exp_Rev Access'!$F$7:$FS$310,100,FALSE))</f>
        <v>0</v>
      </c>
      <c r="DR419" s="90">
        <f>IF(ISNA(VLOOKUP($B419,'[2]1516 Exp_Rev Access'!$F$7:$FS$310,101,FALSE)),"",VLOOKUP($B419,'[2]1516 Exp_Rev Access'!$F$7:$FS$310,101,FALSE))</f>
        <v>0</v>
      </c>
      <c r="DS419" s="90">
        <f>IF(ISNA(VLOOKUP($B419,'[2]1516 Exp_Rev Access'!$F$7:$FS$310,102,FALSE)),"",VLOOKUP($B419,'[2]1516 Exp_Rev Access'!$F$7:$FS$310,102,FALSE))</f>
        <v>0</v>
      </c>
      <c r="DT419" s="90">
        <f>IF(ISNA(VLOOKUP($B419,'[2]1516 Exp_Rev Access'!$F$7:$FS$310,103,FALSE)),"",VLOOKUP($B419,'[2]1516 Exp_Rev Access'!$F$7:$FS$310,103,FALSE))</f>
        <v>0</v>
      </c>
      <c r="DU419" s="90">
        <f>IF(ISNA(VLOOKUP($B419,'[2]1516 Exp_Rev Access'!$F$7:$FS$310,104,FALSE)),"",VLOOKUP($B419,'[2]1516 Exp_Rev Access'!$F$7:$FS$310,104,FALSE))</f>
        <v>0</v>
      </c>
      <c r="DV419" s="90">
        <f>IF(ISNA(VLOOKUP($B419,'[2]1516 Exp_Rev Access'!$F$7:$FS$310,105,FALSE)),"",VLOOKUP($B419,'[2]1516 Exp_Rev Access'!$F$7:$FS$310,105,FALSE))</f>
        <v>0</v>
      </c>
      <c r="DW419" s="90">
        <f>IF(ISNA(VLOOKUP($B419,'[2]1516 Exp_Rev Access'!$F$7:$FS$310,106,FALSE)),"",VLOOKUP($B419,'[2]1516 Exp_Rev Access'!$F$7:$FS$310,106,FALSE))</f>
        <v>0</v>
      </c>
      <c r="DX419" s="90">
        <f>IF(ISNA(VLOOKUP($B419,'[2]1516 Exp_Rev Access'!$F$7:$FS$310,107,FALSE)),"",VLOOKUP($B419,'[2]1516 Exp_Rev Access'!$F$7:$FS$310,107,FALSE))</f>
        <v>0</v>
      </c>
      <c r="DY419" s="90">
        <f>IF(ISNA(VLOOKUP($B419,'[2]1516 Exp_Rev Access'!$F$7:$FS$310,108,FALSE)),"",VLOOKUP($B419,'[2]1516 Exp_Rev Access'!$F$7:$FS$310,108,FALSE))</f>
        <v>0</v>
      </c>
      <c r="DZ419" s="90">
        <f>IF(ISNA(VLOOKUP($B419,'[2]1516 Exp_Rev Access'!$F$7:$FS$310,109,FALSE)),"",VLOOKUP($B419,'[2]1516 Exp_Rev Access'!$F$7:$FS$310,109,FALSE))</f>
        <v>0</v>
      </c>
      <c r="EA419" s="90">
        <f>IF(ISNA(VLOOKUP($B419,'[2]1516 Exp_Rev Access'!$F$7:$FS$310,110,FALSE)),"",VLOOKUP($B419,'[2]1516 Exp_Rev Access'!$F$7:$FS$310,110,FALSE))</f>
        <v>0</v>
      </c>
      <c r="EB419" s="90">
        <f>IF(ISNA(VLOOKUP($B419,'[2]1516 Exp_Rev Access'!$F$7:$FS$310,111,FALSE)),"",VLOOKUP($B419,'[2]1516 Exp_Rev Access'!$F$7:$FS$310,111,FALSE))</f>
        <v>0</v>
      </c>
      <c r="EC419" s="90">
        <f>IF(ISNA(VLOOKUP($B419,'[2]1516 Exp_Rev Access'!$F$7:$FS$310,112,FALSE)),"",VLOOKUP($B419,'[2]1516 Exp_Rev Access'!$F$7:$FS$310,112,FALSE))</f>
        <v>0</v>
      </c>
      <c r="ED419" s="90">
        <f>IF(ISNA(VLOOKUP($B419,'[2]1516 Exp_Rev Access'!$F$7:$FS$310,113,FALSE)),"",VLOOKUP($B419,'[2]1516 Exp_Rev Access'!$F$7:$FS$310,113,FALSE))</f>
        <v>0</v>
      </c>
      <c r="EE419" s="90">
        <f>IF(ISNA(VLOOKUP($B419,'[2]1516 Exp_Rev Access'!$F$7:$FS$310,114,FALSE)),"",VLOOKUP($B419,'[2]1516 Exp_Rev Access'!$F$7:$FS$310,114,FALSE))</f>
        <v>0</v>
      </c>
      <c r="EF419" s="90">
        <f>IF(ISNA(VLOOKUP($B419,'[2]1516 Exp_Rev Access'!$F$7:$FS$310,115,FALSE)),"",VLOOKUP($B419,'[2]1516 Exp_Rev Access'!$F$7:$FS$310,115,FALSE))</f>
        <v>0</v>
      </c>
      <c r="EG419" s="90">
        <f>IF(ISNA(VLOOKUP($B419,'[2]1516 Exp_Rev Access'!$F$7:$FS$310,116,FALSE)),"",VLOOKUP($B419,'[2]1516 Exp_Rev Access'!$F$7:$FS$310,116,FALSE))</f>
        <v>0</v>
      </c>
      <c r="EH419" s="90">
        <f>IF(ISNA(VLOOKUP($B419,'[2]1516 Exp_Rev Access'!$F$7:$FS$310,117,FALSE)),"",VLOOKUP($B419,'[2]1516 Exp_Rev Access'!$F$7:$FS$310,117,FALSE))</f>
        <v>0</v>
      </c>
      <c r="EI419" s="90">
        <f>IF(ISNA(VLOOKUP($B419,'[2]1516 Exp_Rev Access'!$F$7:$FS$310,118,FALSE)),"",VLOOKUP($B419,'[2]1516 Exp_Rev Access'!$F$7:$FS$310,118,FALSE))</f>
        <v>0</v>
      </c>
      <c r="EJ419" s="90">
        <f>IF(ISNA(VLOOKUP($B419,'[2]1516 Exp_Rev Access'!$F$7:$FS$310,119,FALSE)),"",VLOOKUP($B419,'[2]1516 Exp_Rev Access'!$F$7:$FS$310,119,FALSE))</f>
        <v>0</v>
      </c>
      <c r="EK419" s="90">
        <f>IF(ISNA(VLOOKUP($B419,'[2]1516 Exp_Rev Access'!$F$7:$FS$310,120,FALSE)),"",VLOOKUP($B419,'[2]1516 Exp_Rev Access'!$F$7:$FS$310,120,FALSE))</f>
        <v>0</v>
      </c>
      <c r="EL419" s="90">
        <f>IF(ISNA(VLOOKUP($B419,'[2]1516 Exp_Rev Access'!$F$7:$FS$310,121,FALSE)),"",VLOOKUP($B419,'[2]1516 Exp_Rev Access'!$F$7:$FS$310,121,FALSE))</f>
        <v>0</v>
      </c>
      <c r="EM419" s="90">
        <f>IF(ISNA(VLOOKUP($B419,'[2]1516 Exp_Rev Access'!$F$7:$FS$310,122,FALSE)),"",VLOOKUP($B419,'[2]1516 Exp_Rev Access'!$F$7:$FS$310,122,FALSE))</f>
        <v>0</v>
      </c>
      <c r="EN419" s="90">
        <f>IF(ISNA(VLOOKUP($B419,'[2]1516 Exp_Rev Access'!$F$7:$FS$310,123,FALSE)),"",VLOOKUP($B419,'[2]1516 Exp_Rev Access'!$F$7:$FS$310,123,FALSE))</f>
        <v>10000</v>
      </c>
      <c r="EO419" s="90">
        <f>IF(ISNA(VLOOKUP($B419,'[2]1516 Exp_Rev Access'!$F$7:$FS$310,124,FALSE)),"",VLOOKUP($B419,'[2]1516 Exp_Rev Access'!$F$7:$FS$310,124,FALSE))</f>
        <v>0</v>
      </c>
      <c r="EP419" s="90">
        <f>IF(ISNA(VLOOKUP($B419,'[2]1516 Exp_Rev Access'!$F$7:$FS$310,125,FALSE)),"",VLOOKUP($B419,'[2]1516 Exp_Rev Access'!$F$7:$FS$310,125,FALSE))</f>
        <v>0</v>
      </c>
      <c r="EQ419" s="90">
        <f>IF(ISNA(VLOOKUP($B419,'[2]1516 Exp_Rev Access'!$F$7:$FS$310,126,FALSE)),"",VLOOKUP($B419,'[2]1516 Exp_Rev Access'!$F$7:$FS$310,126,FALSE))</f>
        <v>0</v>
      </c>
      <c r="ER419" s="90">
        <f>IF(ISNA(VLOOKUP($B419,'[2]1516 Exp_Rev Access'!$F$7:$FS$310,127,FALSE)),"",VLOOKUP($B419,'[2]1516 Exp_Rev Access'!$F$7:$FS$310,127,FALSE))</f>
        <v>0</v>
      </c>
      <c r="ES419" s="90">
        <f>IF(ISNA(VLOOKUP($B419,'[2]1516 Exp_Rev Access'!$F$7:$FS$310,128,FALSE)),"",VLOOKUP($B419,'[2]1516 Exp_Rev Access'!$F$7:$FS$310,128,FALSE))</f>
        <v>0</v>
      </c>
      <c r="ET419" s="90">
        <f>IF(ISNA(VLOOKUP($B419,'[2]1516 Exp_Rev Access'!$F$7:$FS$310,129,FALSE)),"",VLOOKUP($B419,'[2]1516 Exp_Rev Access'!$F$7:$FS$310,129,FALSE))</f>
        <v>0</v>
      </c>
      <c r="EU419" s="90">
        <f>IF(ISNA(VLOOKUP($B419,'[2]1516 Exp_Rev Access'!$F$7:$FS$310,130,FALSE)),"",VLOOKUP($B419,'[2]1516 Exp_Rev Access'!$F$7:$FS$310,130,FALSE))</f>
        <v>0</v>
      </c>
      <c r="EV419" s="90">
        <f>IF(ISNA(VLOOKUP($B419,'[2]1516 Exp_Rev Access'!$F$7:$FS$310,131,FALSE)),"",VLOOKUP($B419,'[2]1516 Exp_Rev Access'!$F$7:$FS$310,131,FALSE))</f>
        <v>19803.23</v>
      </c>
      <c r="EW419" s="90">
        <f>IF(ISNA(VLOOKUP($B419,'[2]1516 Exp_Rev Access'!$F$7:$FS$310,132,FALSE)),"",VLOOKUP($B419,'[2]1516 Exp_Rev Access'!$F$7:$FS$310,132,FALSE))</f>
        <v>0</v>
      </c>
      <c r="EX419" s="90">
        <f>IF(ISNA(VLOOKUP($B419,'[2]1516 Exp_Rev Access'!$F$7:$FS$310,133,FALSE)),"",VLOOKUP($B419,'[2]1516 Exp_Rev Access'!$F$7:$FS$310,133,FALSE))</f>
        <v>0</v>
      </c>
      <c r="EY419" s="90">
        <f>IF(ISNA(VLOOKUP($B419,'[2]1516 Exp_Rev Access'!$F$7:$FS$310,134,FALSE)),"",VLOOKUP($B419,'[2]1516 Exp_Rev Access'!$F$7:$FS$310,134,FALSE))</f>
        <v>0</v>
      </c>
      <c r="EZ419" s="90">
        <f>IF(ISNA(VLOOKUP($B419,'[2]1516 Exp_Rev Access'!$F$7:$FS$310,135,FALSE)),"",VLOOKUP($B419,'[2]1516 Exp_Rev Access'!$F$7:$FS$310,135,FALSE))</f>
        <v>0</v>
      </c>
      <c r="FA419" s="90">
        <f>IF(ISNA(VLOOKUP($B419,'[2]1516 Exp_Rev Access'!$F$7:$FS$310,136,FALSE)),"",VLOOKUP($B419,'[2]1516 Exp_Rev Access'!$F$7:$FS$310,136,FALSE))</f>
        <v>0</v>
      </c>
      <c r="FB419" s="90">
        <f>IF(ISNA(VLOOKUP($B419,'[2]1516 Exp_Rev Access'!$F$7:$FS$310,137,FALSE)),"",VLOOKUP($B419,'[2]1516 Exp_Rev Access'!$F$7:$FS$310,137,FALSE))</f>
        <v>0</v>
      </c>
      <c r="FC419" s="90">
        <f>IF(ISNA(VLOOKUP($B419,'[2]1516 Exp_Rev Access'!$F$7:$FS$310,138,FALSE)),"",VLOOKUP($B419,'[2]1516 Exp_Rev Access'!$F$7:$FS$310,138,FALSE))</f>
        <v>0</v>
      </c>
      <c r="FD419" s="90">
        <f>IF(ISNA(VLOOKUP($B419,'[2]1516 Exp_Rev Access'!$F$7:$FS$310,139,FALSE)),"",VLOOKUP($B419,'[2]1516 Exp_Rev Access'!$F$7:$FS$310,139,FALSE))</f>
        <v>0</v>
      </c>
      <c r="FE419" s="90">
        <f>IF(ISNA(VLOOKUP($B419,'[2]1516 Exp_Rev Access'!$F$7:$FS$310,140,FALSE)),"",VLOOKUP($B419,'[2]1516 Exp_Rev Access'!$F$7:$FS$310,140,FALSE))</f>
        <v>0</v>
      </c>
      <c r="FF419" s="90">
        <f>IF(ISNA(VLOOKUP($B419,'[2]1516 Exp_Rev Access'!$F$7:$FS$310,141,FALSE)),"",VLOOKUP($B419,'[2]1516 Exp_Rev Access'!$F$7:$FS$310,141,FALSE))</f>
        <v>0</v>
      </c>
      <c r="FG419" s="90">
        <f>IF(ISNA(VLOOKUP($B419,'[2]1516 Exp_Rev Access'!$F$7:$FS$310,142,FALSE)),"",VLOOKUP($B419,'[2]1516 Exp_Rev Access'!$F$7:$FS$310,142,FALSE))</f>
        <v>0</v>
      </c>
      <c r="FH419" s="90">
        <f>IF(ISNA(VLOOKUP($B419,'[2]1516 Exp_Rev Access'!$F$7:$FS$310,143,FALSE)),"",VLOOKUP($B419,'[2]1516 Exp_Rev Access'!$F$7:$FS$310,143,FALSE))</f>
        <v>0</v>
      </c>
      <c r="FI419" s="90">
        <f>IF(ISNA(VLOOKUP($B419,'[2]1516 Exp_Rev Access'!$F$7:$FS$310,144,FALSE)),"",VLOOKUP($B419,'[2]1516 Exp_Rev Access'!$F$7:$FS$310,144,FALSE))</f>
        <v>0</v>
      </c>
      <c r="FJ419" s="90">
        <f>IF(ISNA(VLOOKUP($B419,'[2]1516 Exp_Rev Access'!$F$7:$FS$310,145,FALSE)),"",VLOOKUP($B419,'[2]1516 Exp_Rev Access'!$F$7:$FS$310,145,FALSE))</f>
        <v>0</v>
      </c>
      <c r="FK419" s="90">
        <f>IF(ISNA(VLOOKUP($B419,'[2]1516 Exp_Rev Access'!$F$7:$FS$310,146,FALSE)),"",VLOOKUP($B419,'[2]1516 Exp_Rev Access'!$F$7:$FS$310,146,FALSE))</f>
        <v>0</v>
      </c>
      <c r="FL419" s="90">
        <f>IF(ISNA(VLOOKUP($B419,'[2]1516 Exp_Rev Access'!$F$7:$FS$310,1147,FALSE)),"",VLOOKUP($B419,'[2]1516 Exp_Rev Access'!$F$7:$FS$310,147,FALSE))</f>
        <v>0</v>
      </c>
      <c r="FM419" s="90">
        <f>IF(ISNA(VLOOKUP($B419,'[2]1516 Exp_Rev Access'!$F$7:$FS$310,148,FALSE)),"",VLOOKUP($B419,'[2]1516 Exp_Rev Access'!$F$7:$FS$310,148,FALSE))</f>
        <v>0</v>
      </c>
      <c r="FN419" s="90">
        <f>IF(ISNA(VLOOKUP($B419,'[2]1516 Exp_Rev Access'!$F$7:$FS$310,149,FALSE)),"",VLOOKUP($B419,'[2]1516 Exp_Rev Access'!$F$7:$FS$310,149,FALSE))</f>
        <v>0</v>
      </c>
      <c r="FO419" s="90">
        <f>IF(ISNA(VLOOKUP($B419,'[2]1516 Exp_Rev Access'!$F$7:$FS$310,150,FALSE)),"",VLOOKUP($B419,'[2]1516 Exp_Rev Access'!$F$7:$FS$310,150,FALSE))</f>
        <v>0</v>
      </c>
      <c r="FP419" s="90">
        <f>IF(ISNA(VLOOKUP($B419,'[2]1516 Exp_Rev Access'!$F$7:$FS$310,151,FALSE)),"",VLOOKUP($B419,'[2]1516 Exp_Rev Access'!$F$7:$FS$310,151,FALSE))</f>
        <v>0</v>
      </c>
      <c r="FQ419" s="90">
        <f>IF(ISNA(VLOOKUP($B419,'[2]1516 Exp_Rev Access'!$F$7:$FS$310,152,FALSE)),"",VLOOKUP($B419,'[2]1516 Exp_Rev Access'!$F$7:$FS$310,152,FALSE))</f>
        <v>0</v>
      </c>
      <c r="FR419" s="90">
        <f>IF(ISNA(VLOOKUP($B419,'[2]1516 Exp_Rev Access'!$F$7:$FS$310,153,FALSE)),"",VLOOKUP($B419,'[2]1516 Exp_Rev Access'!$F$7:$FS$310,153,FALSE))</f>
        <v>157121.41</v>
      </c>
      <c r="FS419" s="53">
        <f t="shared" si="997"/>
        <v>3187019.7300000004</v>
      </c>
      <c r="FT419" s="92">
        <f t="shared" si="998"/>
        <v>6.09537280666958E-2</v>
      </c>
      <c r="FU419" s="116">
        <f t="shared" si="999"/>
        <v>639.90340871443868</v>
      </c>
      <c r="FV419" s="90">
        <f>IF(ISNA(VLOOKUP($B419,'[2]1516 Exp_Rev Access'!$F$7:$FS$310,154,FALSE)),"",VLOOKUP($B419,'[2]1516 Exp_Rev Access'!$F$7:$FS$310,154,FALSE))</f>
        <v>0</v>
      </c>
      <c r="FW419" s="90">
        <f>IF(ISNA(VLOOKUP($B419,'[2]1516 Exp_Rev Access'!$F$7:$FS$310,155,FALSE)),"",VLOOKUP($B419,'[2]1516 Exp_Rev Access'!$F$7:$FS$310,155,FALSE))</f>
        <v>32683.78</v>
      </c>
      <c r="FX419" s="90">
        <f>IF(ISNA(VLOOKUP($B419,'[2]1516 Exp_Rev Access'!$F$7:$FS$310,156,FALSE)),"",VLOOKUP($B419,'[2]1516 Exp_Rev Access'!$F$7:$FS$310,156,FALSE))</f>
        <v>0</v>
      </c>
      <c r="FY419" s="90">
        <f>IF(ISNA(VLOOKUP($B419,'[2]1516 Exp_Rev Access'!$F$7:$FS$310,157,FALSE)),"",VLOOKUP($B419,'[2]1516 Exp_Rev Access'!$F$7:$FS$310,157,FALSE))</f>
        <v>0</v>
      </c>
      <c r="FZ419" s="90">
        <f>IF(ISNA(VLOOKUP($B419,'[2]1516 Exp_Rev Access'!$F$7:$FS$310,158,FALSE)),"",VLOOKUP($B419,'[2]1516 Exp_Rev Access'!$F$7:$FS$310,158,FALSE))</f>
        <v>0</v>
      </c>
      <c r="GA419" s="90">
        <f>IF(ISNA(VLOOKUP($B419,'[2]1516 Exp_Rev Access'!$F$7:$FS$310,159,FALSE)),"",VLOOKUP($B419,'[2]1516 Exp_Rev Access'!$F$7:$FS$310,159,FALSE))</f>
        <v>0</v>
      </c>
      <c r="GB419" s="90">
        <f>IF(ISNA(VLOOKUP($B419,'[2]1516 Exp_Rev Access'!$F$7:$FS$310,160,FALSE)),"",VLOOKUP($B419,'[2]1516 Exp_Rev Access'!$F$7:$FS$310,160,FALSE))</f>
        <v>0</v>
      </c>
      <c r="GC419" s="90">
        <f>IF(ISNA(VLOOKUP($B419,'[2]1516 Exp_Rev Access'!$F$7:$FS$310,161,FALSE)),"",VLOOKUP($B419,'[2]1516 Exp_Rev Access'!$F$7:$FS$310,161,FALSE))</f>
        <v>0</v>
      </c>
      <c r="GD419" s="90">
        <f>IF(ISNA(VLOOKUP($B419,'[2]1516 Exp_Rev Access'!$F$7:$FS$310,162,FALSE)),"",VLOOKUP($B419,'[2]1516 Exp_Rev Access'!$F$7:$FS$310,162,FALSE))</f>
        <v>0</v>
      </c>
      <c r="GE419" s="90">
        <f>IF(ISNA(VLOOKUP($B419,'[2]1516 Exp_Rev Access'!$F$7:$FS$310,163,FALSE)),"",VLOOKUP($B419,'[2]1516 Exp_Rev Access'!$F$7:$FS$310,163,FALSE))</f>
        <v>0</v>
      </c>
      <c r="GF419" s="90">
        <f>IF(ISNA(VLOOKUP($B419,'[2]1516 Exp_Rev Access'!$F$7:$FS$310,164,FALSE)),"",VLOOKUP($B419,'[2]1516 Exp_Rev Access'!$F$7:$FS$310,164,FALSE))</f>
        <v>60363</v>
      </c>
      <c r="GG419" s="90">
        <f>IF(ISNA(VLOOKUP($B419,'[2]1516 Exp_Rev Access'!$F$7:$FS$310,165,FALSE)),"",VLOOKUP($B419,'[2]1516 Exp_Rev Access'!$F$7:$FS$310,165,FALSE))</f>
        <v>0</v>
      </c>
      <c r="GH419" s="90">
        <f>IF(ISNA(VLOOKUP($B419,'[2]1516 Exp_Rev Access'!$F$7:$FS$310,166,FALSE)),"",VLOOKUP($B419,'[2]1516 Exp_Rev Access'!$F$7:$FS$310,166,FALSE))</f>
        <v>0</v>
      </c>
      <c r="GI419" s="90">
        <f>IF(ISNA(VLOOKUP($B419,'[2]1516 Exp_Rev Access'!$F$7:$FS$310,167,FALSE)),"",VLOOKUP($B419,'[2]1516 Exp_Rev Access'!$F$7:$FS$310,167,FALSE))</f>
        <v>0</v>
      </c>
      <c r="GJ419" s="90">
        <f>IF(ISNA(VLOOKUP($B419,'[2]1516 Exp_Rev Access'!$F$7:$FS$310,168,FALSE)),"",VLOOKUP($B419,'[2]1516 Exp_Rev Access'!$F$7:$FS$310,168,FALSE))</f>
        <v>0</v>
      </c>
      <c r="GK419" s="90">
        <f>IF(ISNA(VLOOKUP($B419,'[2]1516 Exp_Rev Access'!$F$7:$FS$310,169,FALSE)),"",VLOOKUP($B419,'[2]1516 Exp_Rev Access'!$F$7:$FS$310,169,FALSE))</f>
        <v>3499.55</v>
      </c>
      <c r="GL419" s="90">
        <f>IF(ISNA(VLOOKUP($B419,'[2]1516 Exp_Rev Access'!$F$7:$FS$310,170,FALSE)),"",VLOOKUP($B419,'[2]1516 Exp_Rev Access'!$F$7:$FS$310,170,FALSE))</f>
        <v>0</v>
      </c>
      <c r="GM419" s="90">
        <f>IF(ISNA(VLOOKUP($B419,'[2]1516 Exp_Rev Access'!$F$7:$FT$310,171,FALSE)),"",VLOOKUP($B419,'[2]1516 Exp_Rev Access'!$F$7:$FT$310,171,FALSE))</f>
        <v>0</v>
      </c>
      <c r="GN419" s="90">
        <f>IF(ISNA(VLOOKUP($B419,'[2]1516 Exp_Rev Access'!$F$7:$FU$310,172,FALSE)),"",VLOOKUP($B419,'[2]1516 Exp_Rev Access'!$F$7:$FU$310,172,FALSE))</f>
        <v>0</v>
      </c>
      <c r="GO419" s="90">
        <f>IF(ISNA(VLOOKUP($B419,'[2]1516 Exp_Rev Access'!$F$7:$FV$310,173,FALSE)),"",VLOOKUP($B419,'[2]1516 Exp_Rev Access'!$F$7:$FV$310,173,FALSE))</f>
        <v>0</v>
      </c>
      <c r="GP419" s="90">
        <f>IF(ISNA(VLOOKUP($B419,'[2]1516 Exp_Rev Access'!$F$7:$GA$310,174,FALSE)),"",VLOOKUP($B419,'[2]1516 Exp_Rev Access'!$F$7:$GA$310,174,FALSE))</f>
        <v>0</v>
      </c>
      <c r="GQ419" s="90">
        <f>IF(ISNA(VLOOKUP($B419,'[2]1516 Exp_Rev Access'!$F$7:$GA$310,175,FALSE)),"",VLOOKUP($B419,'[2]1516 Exp_Rev Access'!$F$7:$GA$310,175,FALSE))</f>
        <v>0</v>
      </c>
      <c r="GR419" s="90">
        <f>IF(ISNA(VLOOKUP($B419,'[2]1516 Exp_Rev Access'!$F$7:$GA$310,176,FALSE)),"",VLOOKUP($B419,'[2]1516 Exp_Rev Access'!$F$7:$GA$310,176,FALSE))</f>
        <v>0</v>
      </c>
      <c r="GS419" s="90">
        <f>IF(ISNA(VLOOKUP($B419,'[2]1516 Exp_Rev Access'!$F$7:$GA$310,177,FALSE)),"",VLOOKUP($B419,'[2]1516 Exp_Rev Access'!$F$7:$GA$310,177,FALSE))</f>
        <v>0</v>
      </c>
      <c r="GT419" s="90">
        <f>IF(ISNA(VLOOKUP($B419,'[2]1516 Exp_Rev Access'!$F$7:$GA$310,178,FALSE)),"",VLOOKUP($B419,'[2]1516 Exp_Rev Access'!$F$7:$GA$310,178,FALSE))</f>
        <v>0</v>
      </c>
      <c r="GU419" s="53">
        <f t="shared" si="1000"/>
        <v>96546.33</v>
      </c>
      <c r="GV419" s="92">
        <f t="shared" si="1002"/>
        <v>1.8465084132558772E-3</v>
      </c>
      <c r="GW419" s="114">
        <f t="shared" si="1001"/>
        <v>19.384983746513882</v>
      </c>
      <c r="HE419" s="38"/>
      <c r="HF419" s="38"/>
      <c r="HG419" s="38"/>
      <c r="HH419" s="38"/>
      <c r="HI419" s="38"/>
      <c r="HJ419" s="38"/>
      <c r="HK419" s="38"/>
      <c r="HL419" s="38"/>
      <c r="HM419" s="38"/>
      <c r="HN419" s="38"/>
    </row>
    <row r="420" spans="1:222" x14ac:dyDescent="0.2">
      <c r="B420" s="87" t="s">
        <v>806</v>
      </c>
      <c r="C420" s="87" t="s">
        <v>807</v>
      </c>
      <c r="D420" s="88">
        <f>IF(ISNA(VLOOKUP($B420,'[2]1516 enrollment_Rev_Exp by size'!$A$6:$C$325,3,FALSE)),"",VLOOKUP($B420,'[2]1516 enrollment_Rev_Exp by size'!$A$6:$C$325,3,FALSE))</f>
        <v>932.42</v>
      </c>
      <c r="E420" s="89">
        <v>13968740.98</v>
      </c>
      <c r="F420" s="67">
        <f t="shared" si="980"/>
        <v>13968740.979999999</v>
      </c>
      <c r="G420" s="67">
        <f t="shared" si="981"/>
        <v>0</v>
      </c>
      <c r="H420" s="90">
        <f>IF(ISNA(VLOOKUP($B420,'[2]1516 Exp_Rev Access'!$F$7:$FS$310,2,FALSE)),"",VLOOKUP($B420,'[2]1516 Exp_Rev Access'!$F$7:$FS$310,2,FALSE))</f>
        <v>148247.62</v>
      </c>
      <c r="I420" s="90">
        <f>IF(ISNA(VLOOKUP($B420,'[2]1516 Exp_Rev Access'!$F$7:$FS$310,3,FALSE)),"",VLOOKUP($B420,'[2]1516 Exp_Rev Access'!$F$7:$FS$310,3,FALSE))</f>
        <v>141.69</v>
      </c>
      <c r="J420" s="90">
        <f>IF(ISNA(VLOOKUP($B420,'[2]1516 Exp_Rev Access'!$F$7:$FS$310,4,FALSE)),"",VLOOKUP($B420,'[2]1516 Exp_Rev Access'!$F$7:$FS$310,4,FALSE))</f>
        <v>2429.7800000000002</v>
      </c>
      <c r="K420" s="90">
        <f>IF(ISNA(VLOOKUP($B420,'[2]1516 Exp_Rev Access'!$F$7:$FS$310,5,FALSE)),"-",VLOOKUP($B420,'[2]1516 Exp_Rev Access'!$F$7:$FS$310,5,FALSE))</f>
        <v>1208.31</v>
      </c>
      <c r="L420" s="90">
        <f>IF(ISNA(VLOOKUP($B420,'[2]1516 Exp_Rev Access'!$F$7:$FS$310,6,FALSE)),"",VLOOKUP($B420,'[2]1516 Exp_Rev Access'!$F$7:$FS$310,6,FALSE))</f>
        <v>0</v>
      </c>
      <c r="M420" s="90">
        <f>IF(ISNA(VLOOKUP($B420,'[2]1516 Exp_Rev Access'!$F$7:$FS$310,7,FALSE)),"",VLOOKUP($B420,'[2]1516 Exp_Rev Access'!$F$7:$FS$310,7,FALSE))</f>
        <v>0</v>
      </c>
      <c r="N420" s="53">
        <f t="shared" si="982"/>
        <v>152027.4</v>
      </c>
      <c r="O420" s="91">
        <f t="shared" si="983"/>
        <v>1.0883400316296794E-2</v>
      </c>
      <c r="P420" s="53">
        <f t="shared" si="984"/>
        <v>163.04605220823234</v>
      </c>
      <c r="Q420" s="90">
        <f>IF(ISNA(VLOOKUP($B420,'[2]1516 Exp_Rev Access'!$F$7:$FS$310,8,FALSE)),"",VLOOKUP($B420,'[2]1516 Exp_Rev Access'!$F$7:$FS$310,8,FALSE))</f>
        <v>15879.85</v>
      </c>
      <c r="R420" s="90">
        <f>IF(ISNA(VLOOKUP($B420,'[2]1516 Exp_Rev Access'!$F$7:$FS$310,9,FALSE)),"",VLOOKUP($B420,'[2]1516 Exp_Rev Access'!$F$7:$FS$310,9,FALSE))</f>
        <v>0</v>
      </c>
      <c r="S420" s="90">
        <f>IF(ISNA(VLOOKUP($B420,'[2]1516 Exp_Rev Access'!$F$7:$FS$310,10,FALSE)),"",VLOOKUP($B420,'[2]1516 Exp_Rev Access'!$F$7:$FS$310,10,FALSE))</f>
        <v>0</v>
      </c>
      <c r="T420" s="90">
        <f>IF(ISNA(VLOOKUP($B420,'[2]1516 Exp_Rev Access'!$F$7:$FS$310,11,FALSE)),"",VLOOKUP($B420,'[2]1516 Exp_Rev Access'!$F$7:$FS$310,11,FALSE))</f>
        <v>0</v>
      </c>
      <c r="U420" s="90">
        <f>IF(ISNA(VLOOKUP($B420,'[2]1516 Exp_Rev Access'!$F$7:$FS$310,12,FALSE)),"",VLOOKUP($B420,'[2]1516 Exp_Rev Access'!$F$7:$FS$310,12,FALSE))</f>
        <v>6682</v>
      </c>
      <c r="V420" s="90">
        <f>IF(ISNA(VLOOKUP($B420,'[2]1516 Exp_Rev Access'!$F$7:$FS$310,13,FALSE)),"",VLOOKUP($B420,'[2]1516 Exp_Rev Access'!$F$7:$FS$310,13,FALSE))</f>
        <v>0</v>
      </c>
      <c r="W420" s="90">
        <f>IF(ISNA(VLOOKUP($B420,'[2]1516 Exp_Rev Access'!$F$7:$FS$310,14,FALSE)),"",VLOOKUP($B420,'[2]1516 Exp_Rev Access'!$F$7:$FS$310,14,FALSE))</f>
        <v>0</v>
      </c>
      <c r="X420" s="90">
        <f>IF(ISNA(VLOOKUP($B420,'[2]1516 Exp_Rev Access'!$F$7:$FS$310,15,FALSE)),"",VLOOKUP($B420,'[2]1516 Exp_Rev Access'!$F$7:$FS$310,15,FALSE))</f>
        <v>0</v>
      </c>
      <c r="Y420" s="90">
        <f>IF(ISNA(VLOOKUP($B420,'[2]1516 Exp_Rev Access'!$F$7:$FS$310,16,FALSE)),"",VLOOKUP($B420,'[2]1516 Exp_Rev Access'!$F$7:$FS$310,16,FALSE))</f>
        <v>14704.65</v>
      </c>
      <c r="Z420" s="90">
        <f>IF(ISNA(VLOOKUP($B420,'[2]1516 Exp_Rev Access'!$F$7:$FS$310,17,FALSE)),"",VLOOKUP($B420,'[2]1516 Exp_Rev Access'!$F$7:$FS$310,17,FALSE))</f>
        <v>0</v>
      </c>
      <c r="AA420" s="90">
        <f>IF(ISNA(VLOOKUP($B420,'[2]1516 Exp_Rev Access'!$F$7:$FS$310,18,FALSE)),"",VLOOKUP($B420,'[2]1516 Exp_Rev Access'!$F$7:$FS$310,18,FALSE))</f>
        <v>0</v>
      </c>
      <c r="AB420" s="90">
        <f>IF(ISNA(VLOOKUP($B420,'[2]1516 Exp_Rev Access'!$F$7:$FS$310,19,FALSE)),"",VLOOKUP($B420,'[2]1516 Exp_Rev Access'!$F$7:$FS$310,19,FALSE))</f>
        <v>0</v>
      </c>
      <c r="AC420" s="90">
        <f>IF(ISNA(VLOOKUP($B420,'[2]1516 Exp_Rev Access'!$F$7:$FS$310,20,FALSE)),"",VLOOKUP($B420,'[2]1516 Exp_Rev Access'!$F$7:$FS$310,20,FALSE))</f>
        <v>0</v>
      </c>
      <c r="AD420" s="90">
        <f>IF(ISNA(VLOOKUP($B420,'[2]1516 Exp_Rev Access'!$F$7:$FS$310,21,FALSE)),"",VLOOKUP($B420,'[2]1516 Exp_Rev Access'!$F$7:$FS$310,21,FALSE))</f>
        <v>10944.15</v>
      </c>
      <c r="AE420" s="90">
        <f>IF(ISNA(VLOOKUP($B420,'[2]1516 Exp_Rev Access'!$F$7:$FS$310,22,FALSE)),"",VLOOKUP($B420,'[2]1516 Exp_Rev Access'!$F$7:$FS$310,22,FALSE))</f>
        <v>24952.39</v>
      </c>
      <c r="AF420" s="90">
        <f>IF(ISNA(VLOOKUP($B420,'[2]1516 Exp_Rev Access'!$F$7:$FS$310,23,FALSE)),"",VLOOKUP($B420,'[2]1516 Exp_Rev Access'!$F$7:$FS$310,23,FALSE))</f>
        <v>0</v>
      </c>
      <c r="AG420" s="90">
        <f>IF(ISNA(VLOOKUP($B420,'[2]1516 Exp_Rev Access'!$F$7:$FS$310,24,FALSE)),"",VLOOKUP($B420,'[2]1516 Exp_Rev Access'!$F$7:$FS$310,24,FALSE))</f>
        <v>25</v>
      </c>
      <c r="AH420" s="90">
        <f>IF(ISNA(VLOOKUP($B420,'[2]1516 Exp_Rev Access'!$F$7:$FS$310,25,FALSE)),"",VLOOKUP($B420,'[2]1516 Exp_Rev Access'!$F$7:$FS$310,25,FALSE))</f>
        <v>1328.14</v>
      </c>
      <c r="AI420" s="90">
        <f>IF(ISNA(VLOOKUP($B420,'[2]1516 Exp_Rev Access'!$F$7:$FS$310,26,FALSE)),"",VLOOKUP($B420,'[2]1516 Exp_Rev Access'!$F$7:$FS$310,26,FALSE))</f>
        <v>13625.48</v>
      </c>
      <c r="AJ420" s="90">
        <f>IF(ISNA(VLOOKUP($B420,'[2]1516 Exp_Rev Access'!$F$7:$FS$310,27,FALSE)),"",VLOOKUP($B420,'[2]1516 Exp_Rev Access'!$F$7:$FS$310,27,FALSE))</f>
        <v>0</v>
      </c>
      <c r="AK420" s="90">
        <f>IF(ISNA(VLOOKUP($B420,'[2]1516 Exp_Rev Access'!$F$7:$FS$310,28,FALSE)),"",VLOOKUP($B420,'[2]1516 Exp_Rev Access'!$F$7:$FS$310,28,FALSE))</f>
        <v>12800.81</v>
      </c>
      <c r="AL420" s="90">
        <f>IF(ISNA(VLOOKUP($B420,'[2]1516 Exp_Rev Access'!$F$7:$FS$310,29,FALSE)),"",VLOOKUP($B420,'[2]1516 Exp_Rev Access'!$F$7:$FS$310,29,FALSE))</f>
        <v>45000</v>
      </c>
      <c r="AM420" s="53">
        <f t="shared" si="985"/>
        <v>145942.47</v>
      </c>
      <c r="AN420" s="92">
        <f t="shared" si="986"/>
        <v>1.0447789833669032E-2</v>
      </c>
      <c r="AO420" s="68">
        <f t="shared" si="987"/>
        <v>156.52009823899101</v>
      </c>
      <c r="AP420" s="90">
        <f>IF(ISNA(VLOOKUP($B420,'[2]1516 Exp_Rev Access'!$F$7:$FS$310,30,FALSE)),"",VLOOKUP($B420,'[2]1516 Exp_Rev Access'!$F$7:$FS$310,30,FALSE))</f>
        <v>5708686.5599999996</v>
      </c>
      <c r="AQ420" s="90">
        <f>IF(ISNA(VLOOKUP($B420,'[2]1516 Exp_Rev Access'!$F$7:$FS$310,31,FALSE)),"",VLOOKUP($B420,'[2]1516 Exp_Rev Access'!$F$7:$FS$310,31,FALSE))</f>
        <v>0</v>
      </c>
      <c r="AR420" s="90">
        <f>IF(ISNA(VLOOKUP($B420,'[2]1516 Exp_Rev Access'!$F$7:$FS$310,32,FALSE)),"",VLOOKUP($B420,'[2]1516 Exp_Rev Access'!$F$7:$FS$310,32,FALSE))</f>
        <v>748169.92</v>
      </c>
      <c r="AS420" s="90">
        <f>IF(ISNA(VLOOKUP($B420,'[2]1516 Exp_Rev Access'!$F$7:$FS$310,33,FALSE)),"",VLOOKUP($B420,'[2]1516 Exp_Rev Access'!$F$7:$FS$310,33,FALSE))</f>
        <v>0</v>
      </c>
      <c r="AT420" s="90">
        <f>IF(ISNA(VLOOKUP($B420,'[2]1516 Exp_Rev Access'!$F$7:$FS$310,34,FALSE)),"",VLOOKUP($B420,'[2]1516 Exp_Rev Access'!$F$7:$FS$310,34,FALSE))</f>
        <v>0</v>
      </c>
      <c r="AU420" s="53">
        <f t="shared" si="988"/>
        <v>6456856.4799999995</v>
      </c>
      <c r="AV420" s="93">
        <f t="shared" si="989"/>
        <v>0.46223610912713764</v>
      </c>
      <c r="AW420" s="53">
        <f t="shared" si="990"/>
        <v>6924.8369618841289</v>
      </c>
      <c r="AX420" s="90">
        <f>IF(ISNA(VLOOKUP($B420,'[2]1516 Exp_Rev Access'!$F$7:$FS$310,35,FALSE)),"",VLOOKUP($B420,'[2]1516 Exp_Rev Access'!$F$7:$FS$310,35,FALSE))</f>
        <v>0</v>
      </c>
      <c r="AY420" s="90">
        <f>IF(ISNA(VLOOKUP($B420,'[2]1516 Exp_Rev Access'!$F$7:$FS$310,36,FALSE)),"",VLOOKUP($B420,'[2]1516 Exp_Rev Access'!$F$7:$FS$310,36,FALSE))</f>
        <v>723538.12</v>
      </c>
      <c r="AZ420" s="90">
        <f>IF(ISNA(VLOOKUP($B420,'[2]1516 Exp_Rev Access'!$F$7:$FS$310,37,FALSE)),"",VLOOKUP($B420,'[2]1516 Exp_Rev Access'!$F$7:$FS$310,37,FALSE))</f>
        <v>23639.05</v>
      </c>
      <c r="BA420" s="90">
        <f>IF(ISNA(VLOOKUP($B420,'[2]1516 Exp_Rev Access'!$F$7:$FS$310,38,FALSE)),"",VLOOKUP($B420,'[2]1516 Exp_Rev Access'!$F$7:$FS$310,38,FALSE))</f>
        <v>0</v>
      </c>
      <c r="BB420" s="90">
        <f>IF(ISNA(VLOOKUP($B420,'[2]1516 Exp_Rev Access'!$F$7:$FS$310,39,FALSE)),"",VLOOKUP($B420,'[2]1516 Exp_Rev Access'!$F$7:$FS$310,39,FALSE))</f>
        <v>0</v>
      </c>
      <c r="BC420" s="90">
        <f>IF(ISNA(VLOOKUP($B420,'[2]1516 Exp_Rev Access'!$F$7:$FS$310,40,FALSE)),"",VLOOKUP($B420,'[2]1516 Exp_Rev Access'!$F$7:$FS$310,40,FALSE))</f>
        <v>380461.57</v>
      </c>
      <c r="BD420" s="90">
        <f>IF(ISNA(VLOOKUP($B420,'[2]1516 Exp_Rev Access'!$F$7:$FS$310,41,FALSE)),"",VLOOKUP($B420,'[2]1516 Exp_Rev Access'!$F$7:$FS$310,41,FALSE))</f>
        <v>0</v>
      </c>
      <c r="BE420" s="90">
        <f>IF(ISNA(VLOOKUP($B420,'[2]1516 Exp_Rev Access'!$F$7:$FS$310,42,FALSE)),"",VLOOKUP($B420,'[2]1516 Exp_Rev Access'!$F$7:$FS$310,42,FALSE))</f>
        <v>47716.12</v>
      </c>
      <c r="BF420" s="90">
        <f>IF(ISNA(VLOOKUP($B420,'[2]1516 Exp_Rev Access'!$F$7:$FS$310,43,FALSE)),"",VLOOKUP($B420,'[2]1516 Exp_Rev Access'!$F$7:$FS$310,43,FALSE))</f>
        <v>0</v>
      </c>
      <c r="BG420" s="90">
        <f>IF(ISNA(VLOOKUP($B420,'[2]1516 Exp_Rev Access'!$F$7:$FS$310,44,FALSE)),"",VLOOKUP($B420,'[2]1516 Exp_Rev Access'!$F$7:$FS$310,44,FALSE))</f>
        <v>142676.54999999999</v>
      </c>
      <c r="BH420" s="90">
        <f>IF(ISNA(VLOOKUP($B420,'[2]1516 Exp_Rev Access'!$F$7:$FS$310,45,FALSE)),"",VLOOKUP($B420,'[2]1516 Exp_Rev Access'!$F$7:$FS$310,45,FALSE))</f>
        <v>6511.9</v>
      </c>
      <c r="BI420" s="90">
        <f>IF(ISNA(VLOOKUP($B420,'[2]1516 Exp_Rev Access'!$F$7:$FS$310,46,FALSE)),"",VLOOKUP($B420,'[2]1516 Exp_Rev Access'!$F$7:$FS$310,46,FALSE))</f>
        <v>0</v>
      </c>
      <c r="BJ420" s="90">
        <f>IF(ISNA(VLOOKUP($B420,'[2]1516 Exp_Rev Access'!$F$7:$FS$310,47,FALSE)),"",VLOOKUP($B420,'[2]1516 Exp_Rev Access'!$F$7:$FS$310,47,FALSE))</f>
        <v>10489.76</v>
      </c>
      <c r="BK420" s="90">
        <f>IF(ISNA(VLOOKUP($B420,'[2]1516 Exp_Rev Access'!$F$7:$FS$310,48,FALSE)),"",VLOOKUP($B420,'[2]1516 Exp_Rev Access'!$F$7:$FS$310,48,FALSE))</f>
        <v>744266.53</v>
      </c>
      <c r="BL420" s="90">
        <f>IF(ISNA(VLOOKUP($B420,'[2]1516 Exp_Rev Access'!$F$7:$FS$310,49,FALSE)),"",VLOOKUP($B420,'[2]1516 Exp_Rev Access'!$F$7:$FS$310,49,FALSE))</f>
        <v>0</v>
      </c>
      <c r="BM420" s="90">
        <f>IF(ISNA(VLOOKUP($B420,'[2]1516 Exp_Rev Access'!$F$7:$FS$310,50,FALSE)),"",VLOOKUP($B420,'[2]1516 Exp_Rev Access'!$F$7:$FS$310,50,FALSE))</f>
        <v>0</v>
      </c>
      <c r="BN420" s="90">
        <f>IF(ISNA(VLOOKUP($B420,'[2]1516 Exp_Rev Access'!$F$7:$FS$310,51,FALSE)),"",VLOOKUP($B420,'[2]1516 Exp_Rev Access'!$F$7:$FS$310,51,FALSE))</f>
        <v>0</v>
      </c>
      <c r="BO420" s="90">
        <f>IF(ISNA(VLOOKUP($B420,'[2]1516 Exp_Rev Access'!$F$7:$FS$310,52,FALSE)),"",VLOOKUP($B420,'[2]1516 Exp_Rev Access'!$F$7:$FS$310,52,FALSE))</f>
        <v>0</v>
      </c>
      <c r="BP420" s="90">
        <f>IF(ISNA(VLOOKUP($B420,'[2]1516 Exp_Rev Access'!$F$7:$FS$310,53,FALSE)),"",VLOOKUP($B420,'[2]1516 Exp_Rev Access'!$F$7:$FS$310,53,FALSE))</f>
        <v>0</v>
      </c>
      <c r="BQ420" s="90">
        <f>IF(ISNA(VLOOKUP($B420,'[2]1516 Exp_Rev Access'!$F$7:$FS$310,54,FALSE)),"",VLOOKUP($B420,'[2]1516 Exp_Rev Access'!$F$7:$FS$310,54,FALSE))</f>
        <v>0</v>
      </c>
      <c r="BR420" s="90">
        <f>IF(ISNA(VLOOKUP($B420,'[2]1516 Exp_Rev Access'!$F$7:$FS$310,55,FALSE)),"",VLOOKUP($B420,'[2]1516 Exp_Rev Access'!$F$7:$FS$310,55,FALSE))</f>
        <v>0</v>
      </c>
      <c r="BS420" s="90">
        <f>IF(ISNA(VLOOKUP($B420,'[2]1516 Exp_Rev Access'!$F$7:$FS$310,56,FALSE)),"",VLOOKUP($B420,'[2]1516 Exp_Rev Access'!$F$7:$FS$310,56,FALSE))</f>
        <v>0</v>
      </c>
      <c r="BT420" s="90">
        <f>IF(ISNA(VLOOKUP($B420,'[2]1516 Exp_Rev Access'!$F$7:$FS$310,57,FALSE)),"",VLOOKUP($B420,'[2]1516 Exp_Rev Access'!$F$7:$FS$310,57,FALSE))</f>
        <v>0</v>
      </c>
      <c r="BU420" s="90">
        <f>IF(ISNA(VLOOKUP($B420,'[2]1516 Exp_Rev Access'!$F$7:$FS$310,58,FALSE)),"",VLOOKUP($B420,'[2]1516 Exp_Rev Access'!$F$7:$FS$310,58,FALSE))</f>
        <v>0</v>
      </c>
      <c r="BV420" s="53">
        <f t="shared" si="991"/>
        <v>2079299.6</v>
      </c>
      <c r="BW420" s="92">
        <f t="shared" si="992"/>
        <v>0.14885375875872245</v>
      </c>
      <c r="BX420" s="68">
        <f t="shared" si="993"/>
        <v>2230.0032174342036</v>
      </c>
      <c r="BY420" s="90">
        <f>IF(ISNA(VLOOKUP($B420,'[2]1516 Exp_Rev Access'!$F$7:$FS$310,59,FALSE)),"",VLOOKUP($B420,'[2]1516 Exp_Rev Access'!$F$7:$FS$310,59,FALSE))</f>
        <v>0</v>
      </c>
      <c r="BZ420" s="90">
        <f>IF(ISNA(VLOOKUP($B420,'[2]1516 Exp_Rev Access'!$F$7:$FS$310,60,FALSE)),"",VLOOKUP($B420,'[2]1516 Exp_Rev Access'!$F$7:$FS$310,60,FALSE))</f>
        <v>2660899.35</v>
      </c>
      <c r="CA420" s="90">
        <f>IF(ISNA(VLOOKUP($B420,'[2]1516 Exp_Rev Access'!$F$7:$FS$310,61,FALSE)),"",VLOOKUP($B420,'[2]1516 Exp_Rev Access'!$F$7:$FS$310,61,FALSE))</f>
        <v>82460</v>
      </c>
      <c r="CB420" s="90">
        <f>IF(ISNA(VLOOKUP($B420,'[2]1516 Exp_Rev Access'!$F$7:$FS$310,62,FALSE)),"",VLOOKUP($B420,'[2]1516 Exp_Rev Access'!$F$7:$FS$310,62,FALSE))</f>
        <v>0</v>
      </c>
      <c r="CC420" s="90">
        <f>IF(ISNA(VLOOKUP($B420,'[2]1516 Exp_Rev Access'!$F$7:$FS$310,63,FALSE)),"",VLOOKUP($B420,'[2]1516 Exp_Rev Access'!$F$7:$FS$310,63,FALSE))</f>
        <v>10285.39</v>
      </c>
      <c r="CD420" s="90">
        <f>IF(ISNA(VLOOKUP($B420,'[2]1516 Exp_Rev Access'!$F$7:$FS$310,64,FALSE)),"",VLOOKUP($B420,'[2]1516 Exp_Rev Access'!$F$7:$FS$310,64,FALSE))</f>
        <v>0</v>
      </c>
      <c r="CE420" s="53">
        <f t="shared" si="994"/>
        <v>2753644.74</v>
      </c>
      <c r="CF420" s="92">
        <f t="shared" si="995"/>
        <v>0.19712905722445431</v>
      </c>
      <c r="CG420" s="94">
        <f t="shared" si="996"/>
        <v>2953.2235902275802</v>
      </c>
      <c r="CH420" s="90">
        <f>IF(ISNA(VLOOKUP($B420,'[2]1516 Exp_Rev Access'!$F$7:$FS$310,65,FALSE)),"",VLOOKUP($B420,'[2]1516 Exp_Rev Access'!$F$7:$FS$310,65,FALSE))</f>
        <v>0</v>
      </c>
      <c r="CI420" s="90">
        <f>IF(ISNA(VLOOKUP($B420,'[2]1516 Exp_Rev Access'!$F$7:$FS$310,66,FALSE)),"",VLOOKUP($B420,'[2]1516 Exp_Rev Access'!$F$7:$FS$310,66,FALSE))</f>
        <v>0</v>
      </c>
      <c r="CJ420" s="90">
        <f>IF(ISNA(VLOOKUP($B420,'[2]1516 Exp_Rev Access'!$F$7:$FS$310,67,FALSE)),"",VLOOKUP($B420,'[2]1516 Exp_Rev Access'!$F$7:$FS$310,67,FALSE))</f>
        <v>0</v>
      </c>
      <c r="CK420" s="90">
        <f>IF(ISNA(VLOOKUP($B420,'[2]1516 Exp_Rev Access'!$F$7:$FS$310,68,FALSE)),"",VLOOKUP($B420,'[2]1516 Exp_Rev Access'!$F$7:$FS$310,68,FALSE))</f>
        <v>0</v>
      </c>
      <c r="CL420" s="90">
        <f>IF(ISNA(VLOOKUP($B420,'[2]1516 Exp_Rev Access'!$F$7:$FS$310,69,FALSE)),"",VLOOKUP($B420,'[2]1516 Exp_Rev Access'!$F$7:$FS$310,69,FALSE))</f>
        <v>0</v>
      </c>
      <c r="CM420" s="90">
        <f>IF(ISNA(VLOOKUP($B420,'[2]1516 Exp_Rev Access'!$F$7:$FS$310,70,FALSE)),"",VLOOKUP($B420,'[2]1516 Exp_Rev Access'!$F$7:$FS$310,70,FALSE))</f>
        <v>0</v>
      </c>
      <c r="CN420" s="90">
        <f>IF(ISNA(VLOOKUP($B420,'[2]1516 Exp_Rev Access'!$F$7:$FS$310,71,FALSE)),"",VLOOKUP($B420,'[2]1516 Exp_Rev Access'!$F$7:$FS$310,71,FALSE))</f>
        <v>0</v>
      </c>
      <c r="CO420" s="90">
        <f>IF(ISNA(VLOOKUP($B420,'[2]1516 Exp_Rev Access'!$F$7:$FS$310,73,FALSE)),"",VLOOKUP($B420,'[2]1516 Exp_Rev Access'!$F$7:$FS$310,73,FALSE))</f>
        <v>0</v>
      </c>
      <c r="CP420" s="90">
        <f>IF(ISNA(VLOOKUP($B420,'[2]1516 Exp_Rev Access'!$F$7:$FS$310,73,FALSE)),"",VLOOKUP($B420,'[2]1516 Exp_Rev Access'!$F$7:$FS$310,73,FALSE))</f>
        <v>0</v>
      </c>
      <c r="CQ420" s="90">
        <f>IF(ISNA(VLOOKUP($B420,'[2]1516 Exp_Rev Access'!$F$7:$FS$310,74,FALSE)),"",VLOOKUP($B420,'[2]1516 Exp_Rev Access'!$F$7:$FS$310,74,FALSE))</f>
        <v>226624.66</v>
      </c>
      <c r="CR420" s="90">
        <f>IF(ISNA(VLOOKUP($B420,'[2]1516 Exp_Rev Access'!$F$7:$FS$310,75,FALSE)),"",VLOOKUP($B420,'[2]1516 Exp_Rev Access'!$F$7:$FS$310,75,FALSE))</f>
        <v>0</v>
      </c>
      <c r="CS420" s="90">
        <f>IF(ISNA(VLOOKUP($B420,'[2]1516 Exp_Rev Access'!$F$7:$FS$310,76,FALSE)),"",VLOOKUP($B420,'[2]1516 Exp_Rev Access'!$F$7:$FS$310,76,FALSE))</f>
        <v>7883.63</v>
      </c>
      <c r="CT420" s="90">
        <f>IF(ISNA(VLOOKUP($B420,'[2]1516 Exp_Rev Access'!$F$7:$FS$310,77,FALSE)),"",VLOOKUP($B420,'[2]1516 Exp_Rev Access'!$F$7:$FS$310,77,FALSE))</f>
        <v>0</v>
      </c>
      <c r="CU420" s="90">
        <f>IF(ISNA(VLOOKUP($B420,'[2]1516 Exp_Rev Access'!$F$7:$FS$310,78,FALSE)),"",VLOOKUP($B420,'[2]1516 Exp_Rev Access'!$F$7:$FS$310,78,FALSE))</f>
        <v>940644</v>
      </c>
      <c r="CV420" s="90">
        <f>IF(ISNA(VLOOKUP($B420,'[2]1516 Exp_Rev Access'!$F$7:$FS$310,79,FALSE)),"",VLOOKUP($B420,'[2]1516 Exp_Rev Access'!$F$7:$FS$310,79,FALSE))</f>
        <v>151614.57999999999</v>
      </c>
      <c r="CW420" s="90">
        <f>IF(ISNA(VLOOKUP($B420,'[2]1516 Exp_Rev Access'!$F$7:$FS$310,80,FALSE)),"",VLOOKUP($B420,'[2]1516 Exp_Rev Access'!$F$7:$FS$310,80,FALSE))</f>
        <v>0</v>
      </c>
      <c r="CX420" s="90">
        <f>IF(ISNA(VLOOKUP($B420,'[2]1516 Exp_Rev Access'!$F$7:$FS$310,81,FALSE)),"",VLOOKUP($B420,'[2]1516 Exp_Rev Access'!$F$7:$FS$310,81,FALSE))</f>
        <v>0</v>
      </c>
      <c r="CY420" s="90">
        <f>IF(ISNA(VLOOKUP($B420,'[2]1516 Exp_Rev Access'!$F$7:$FS$310,82,FALSE)),"",VLOOKUP($B420,'[2]1516 Exp_Rev Access'!$F$7:$FS$310,82,FALSE))</f>
        <v>0</v>
      </c>
      <c r="CZ420" s="90">
        <f>IF(ISNA(VLOOKUP($B420,'[2]1516 Exp_Rev Access'!$F$7:$FS$310,83,FALSE)),"",VLOOKUP($B420,'[2]1516 Exp_Rev Access'!$F$7:$FS$310,83,FALSE))</f>
        <v>0</v>
      </c>
      <c r="DA420" s="90">
        <f>IF(ISNA(VLOOKUP($B420,'[2]1516 Exp_Rev Access'!$F$7:$FS$310,84,FALSE)),"",VLOOKUP($B420,'[2]1516 Exp_Rev Access'!$F$7:$FS$310,84,FALSE))</f>
        <v>0</v>
      </c>
      <c r="DB420" s="90">
        <f>IF(ISNA(VLOOKUP($B420,'[2]1516 Exp_Rev Access'!$F$7:$FS$310,85,FALSE)),"",VLOOKUP($B420,'[2]1516 Exp_Rev Access'!$F$7:$FS$310,85,FALSE))</f>
        <v>73695.399999999994</v>
      </c>
      <c r="DC420" s="90">
        <f>IF(ISNA(VLOOKUP($B420,'[2]1516 Exp_Rev Access'!$F$7:$FS$310,86,FALSE)),"",VLOOKUP($B420,'[2]1516 Exp_Rev Access'!$F$7:$FS$310,86,FALSE))</f>
        <v>0</v>
      </c>
      <c r="DD420" s="90">
        <f>IF(ISNA(VLOOKUP($B420,'[2]1516 Exp_Rev Access'!$F$7:$FS$310,87,FALSE)),"",VLOOKUP($B420,'[2]1516 Exp_Rev Access'!$F$7:$FS$310,87,FALSE))</f>
        <v>0</v>
      </c>
      <c r="DE420" s="90">
        <f>IF(ISNA(VLOOKUP($B420,'[2]1516 Exp_Rev Access'!$F$7:$FS$310,88,FALSE)),"",VLOOKUP($B420,'[2]1516 Exp_Rev Access'!$F$7:$FS$310,88,FALSE))</f>
        <v>0</v>
      </c>
      <c r="DF420" s="90">
        <f>IF(ISNA(VLOOKUP($B420,'[2]1516 Exp_Rev Access'!$F$7:$FS$310,89,FALSE)),"",VLOOKUP($B420,'[2]1516 Exp_Rev Access'!$F$7:$FS$310,89,FALSE))</f>
        <v>0</v>
      </c>
      <c r="DG420" s="90">
        <f>IF(ISNA(VLOOKUP($B420,'[2]1516 Exp_Rev Access'!$F$7:$FS$310,90,FALSE)),"",VLOOKUP($B420,'[2]1516 Exp_Rev Access'!$F$7:$FS$310,90,FALSE))</f>
        <v>0</v>
      </c>
      <c r="DH420" s="90">
        <f>IF(ISNA(VLOOKUP($B420,'[2]1516 Exp_Rev Access'!$F$7:$FS$310,91,FALSE)),"",VLOOKUP($B420,'[2]1516 Exp_Rev Access'!$F$7:$FS$310,91,FALSE))</f>
        <v>0</v>
      </c>
      <c r="DI420" s="90">
        <f>IF(ISNA(VLOOKUP($B420,'[2]1516 Exp_Rev Access'!$F$7:$FS$310,92,FALSE)),"",VLOOKUP($B420,'[2]1516 Exp_Rev Access'!$F$7:$FS$310,92,FALSE))</f>
        <v>433468.4</v>
      </c>
      <c r="DJ420" s="90">
        <f>IF(ISNA(VLOOKUP($B420,'[2]1516 Exp_Rev Access'!$F$7:$FS$310,93,FALSE)),"",VLOOKUP($B420,'[2]1516 Exp_Rev Access'!$F$7:$FS$310,93,FALSE))</f>
        <v>0</v>
      </c>
      <c r="DK420" s="90">
        <f>IF(ISNA(VLOOKUP($B420,'[2]1516 Exp_Rev Access'!$F$7:$FS$310,94,FALSE)),"",VLOOKUP($B420,'[2]1516 Exp_Rev Access'!$F$7:$FS$310,94,FALSE))</f>
        <v>0</v>
      </c>
      <c r="DL420" s="90">
        <f>IF(ISNA(VLOOKUP($B420,'[2]1516 Exp_Rev Access'!$F$7:$FS$310,95,FALSE)),"",VLOOKUP($B420,'[2]1516 Exp_Rev Access'!$F$7:$FS$310,95,FALSE))</f>
        <v>0</v>
      </c>
      <c r="DM420" s="90">
        <f>IF(ISNA(VLOOKUP($B420,'[2]1516 Exp_Rev Access'!$F$7:$FS$310,96,FALSE)),"",VLOOKUP($B420,'[2]1516 Exp_Rev Access'!$F$7:$FS$310,96,FALSE))</f>
        <v>0</v>
      </c>
      <c r="DN420" s="90">
        <f>IF(ISNA(VLOOKUP($B420,'[2]1516 Exp_Rev Access'!$F$7:$FS$310,97,FALSE)),"",VLOOKUP($B420,'[2]1516 Exp_Rev Access'!$F$7:$FS$310,97,FALSE))</f>
        <v>0</v>
      </c>
      <c r="DO420" s="90">
        <f>IF(ISNA(VLOOKUP($B420,'[2]1516 Exp_Rev Access'!$F$7:$FS$310,98,FALSE)),"",VLOOKUP($B420,'[2]1516 Exp_Rev Access'!$F$7:$FS$310,98,FALSE))</f>
        <v>0</v>
      </c>
      <c r="DP420" s="90">
        <f>IF(ISNA(VLOOKUP($B420,'[2]1516 Exp_Rev Access'!$F$7:$FS$310,99,FALSE)),"",VLOOKUP($B420,'[2]1516 Exp_Rev Access'!$F$7:$FS$310,99,FALSE))</f>
        <v>0</v>
      </c>
      <c r="DQ420" s="90">
        <f>IF(ISNA(VLOOKUP($B420,'[2]1516 Exp_Rev Access'!$F$7:$FS$310,100,FALSE)),"",VLOOKUP($B420,'[2]1516 Exp_Rev Access'!$F$7:$FS$310,100,FALSE))</f>
        <v>0</v>
      </c>
      <c r="DR420" s="90">
        <f>IF(ISNA(VLOOKUP($B420,'[2]1516 Exp_Rev Access'!$F$7:$FS$310,101,FALSE)),"",VLOOKUP($B420,'[2]1516 Exp_Rev Access'!$F$7:$FS$310,101,FALSE))</f>
        <v>0</v>
      </c>
      <c r="DS420" s="90">
        <f>IF(ISNA(VLOOKUP($B420,'[2]1516 Exp_Rev Access'!$F$7:$FS$310,102,FALSE)),"",VLOOKUP($B420,'[2]1516 Exp_Rev Access'!$F$7:$FS$310,102,FALSE))</f>
        <v>0</v>
      </c>
      <c r="DT420" s="90">
        <f>IF(ISNA(VLOOKUP($B420,'[2]1516 Exp_Rev Access'!$F$7:$FS$310,103,FALSE)),"",VLOOKUP($B420,'[2]1516 Exp_Rev Access'!$F$7:$FS$310,103,FALSE))</f>
        <v>0</v>
      </c>
      <c r="DU420" s="90">
        <f>IF(ISNA(VLOOKUP($B420,'[2]1516 Exp_Rev Access'!$F$7:$FS$310,104,FALSE)),"",VLOOKUP($B420,'[2]1516 Exp_Rev Access'!$F$7:$FS$310,104,FALSE))</f>
        <v>0</v>
      </c>
      <c r="DV420" s="90">
        <f>IF(ISNA(VLOOKUP($B420,'[2]1516 Exp_Rev Access'!$F$7:$FS$310,105,FALSE)),"",VLOOKUP($B420,'[2]1516 Exp_Rev Access'!$F$7:$FS$310,105,FALSE))</f>
        <v>0</v>
      </c>
      <c r="DW420" s="90">
        <f>IF(ISNA(VLOOKUP($B420,'[2]1516 Exp_Rev Access'!$F$7:$FS$310,106,FALSE)),"",VLOOKUP($B420,'[2]1516 Exp_Rev Access'!$F$7:$FS$310,106,FALSE))</f>
        <v>0</v>
      </c>
      <c r="DX420" s="90">
        <f>IF(ISNA(VLOOKUP($B420,'[2]1516 Exp_Rev Access'!$F$7:$FS$310,107,FALSE)),"",VLOOKUP($B420,'[2]1516 Exp_Rev Access'!$F$7:$FS$310,107,FALSE))</f>
        <v>0</v>
      </c>
      <c r="DY420" s="90">
        <f>IF(ISNA(VLOOKUP($B420,'[2]1516 Exp_Rev Access'!$F$7:$FS$310,108,FALSE)),"",VLOOKUP($B420,'[2]1516 Exp_Rev Access'!$F$7:$FS$310,108,FALSE))</f>
        <v>0</v>
      </c>
      <c r="DZ420" s="90">
        <f>IF(ISNA(VLOOKUP($B420,'[2]1516 Exp_Rev Access'!$F$7:$FS$310,109,FALSE)),"",VLOOKUP($B420,'[2]1516 Exp_Rev Access'!$F$7:$FS$310,109,FALSE))</f>
        <v>0</v>
      </c>
      <c r="EA420" s="90">
        <f>IF(ISNA(VLOOKUP($B420,'[2]1516 Exp_Rev Access'!$F$7:$FS$310,110,FALSE)),"",VLOOKUP($B420,'[2]1516 Exp_Rev Access'!$F$7:$FS$310,110,FALSE))</f>
        <v>0</v>
      </c>
      <c r="EB420" s="90">
        <f>IF(ISNA(VLOOKUP($B420,'[2]1516 Exp_Rev Access'!$F$7:$FS$310,111,FALSE)),"",VLOOKUP($B420,'[2]1516 Exp_Rev Access'!$F$7:$FS$310,111,FALSE))</f>
        <v>0</v>
      </c>
      <c r="EC420" s="90">
        <f>IF(ISNA(VLOOKUP($B420,'[2]1516 Exp_Rev Access'!$F$7:$FS$310,112,FALSE)),"",VLOOKUP($B420,'[2]1516 Exp_Rev Access'!$F$7:$FS$310,112,FALSE))</f>
        <v>0</v>
      </c>
      <c r="ED420" s="90">
        <f>IF(ISNA(VLOOKUP($B420,'[2]1516 Exp_Rev Access'!$F$7:$FS$310,113,FALSE)),"",VLOOKUP($B420,'[2]1516 Exp_Rev Access'!$F$7:$FS$310,113,FALSE))</f>
        <v>0</v>
      </c>
      <c r="EE420" s="90">
        <f>IF(ISNA(VLOOKUP($B420,'[2]1516 Exp_Rev Access'!$F$7:$FS$310,114,FALSE)),"",VLOOKUP($B420,'[2]1516 Exp_Rev Access'!$F$7:$FS$310,114,FALSE))</f>
        <v>0</v>
      </c>
      <c r="EF420" s="90">
        <f>IF(ISNA(VLOOKUP($B420,'[2]1516 Exp_Rev Access'!$F$7:$FS$310,115,FALSE)),"",VLOOKUP($B420,'[2]1516 Exp_Rev Access'!$F$7:$FS$310,115,FALSE))</f>
        <v>0</v>
      </c>
      <c r="EG420" s="90">
        <f>IF(ISNA(VLOOKUP($B420,'[2]1516 Exp_Rev Access'!$F$7:$FS$310,116,FALSE)),"",VLOOKUP($B420,'[2]1516 Exp_Rev Access'!$F$7:$FS$310,116,FALSE))</f>
        <v>146331.53</v>
      </c>
      <c r="EH420" s="90">
        <f>IF(ISNA(VLOOKUP($B420,'[2]1516 Exp_Rev Access'!$F$7:$FS$310,117,FALSE)),"",VLOOKUP($B420,'[2]1516 Exp_Rev Access'!$F$7:$FS$310,117,FALSE))</f>
        <v>0</v>
      </c>
      <c r="EI420" s="90">
        <f>IF(ISNA(VLOOKUP($B420,'[2]1516 Exp_Rev Access'!$F$7:$FS$310,118,FALSE)),"",VLOOKUP($B420,'[2]1516 Exp_Rev Access'!$F$7:$FS$310,118,FALSE))</f>
        <v>0</v>
      </c>
      <c r="EJ420" s="90">
        <f>IF(ISNA(VLOOKUP($B420,'[2]1516 Exp_Rev Access'!$F$7:$FS$310,119,FALSE)),"",VLOOKUP($B420,'[2]1516 Exp_Rev Access'!$F$7:$FS$310,119,FALSE))</f>
        <v>0</v>
      </c>
      <c r="EK420" s="90">
        <f>IF(ISNA(VLOOKUP($B420,'[2]1516 Exp_Rev Access'!$F$7:$FS$310,120,FALSE)),"",VLOOKUP($B420,'[2]1516 Exp_Rev Access'!$F$7:$FS$310,120,FALSE))</f>
        <v>0</v>
      </c>
      <c r="EL420" s="90">
        <f>IF(ISNA(VLOOKUP($B420,'[2]1516 Exp_Rev Access'!$F$7:$FS$310,121,FALSE)),"",VLOOKUP($B420,'[2]1516 Exp_Rev Access'!$F$7:$FS$310,121,FALSE))</f>
        <v>0</v>
      </c>
      <c r="EM420" s="90">
        <f>IF(ISNA(VLOOKUP($B420,'[2]1516 Exp_Rev Access'!$F$7:$FS$310,122,FALSE)),"",VLOOKUP($B420,'[2]1516 Exp_Rev Access'!$F$7:$FS$310,122,FALSE))</f>
        <v>0</v>
      </c>
      <c r="EN420" s="90">
        <f>IF(ISNA(VLOOKUP($B420,'[2]1516 Exp_Rev Access'!$F$7:$FS$310,123,FALSE)),"",VLOOKUP($B420,'[2]1516 Exp_Rev Access'!$F$7:$FS$310,123,FALSE))</f>
        <v>0</v>
      </c>
      <c r="EO420" s="90">
        <f>IF(ISNA(VLOOKUP($B420,'[2]1516 Exp_Rev Access'!$F$7:$FS$310,124,FALSE)),"",VLOOKUP($B420,'[2]1516 Exp_Rev Access'!$F$7:$FS$310,124,FALSE))</f>
        <v>0</v>
      </c>
      <c r="EP420" s="90">
        <f>IF(ISNA(VLOOKUP($B420,'[2]1516 Exp_Rev Access'!$F$7:$FS$310,125,FALSE)),"",VLOOKUP($B420,'[2]1516 Exp_Rev Access'!$F$7:$FS$310,125,FALSE))</f>
        <v>0</v>
      </c>
      <c r="EQ420" s="90">
        <f>IF(ISNA(VLOOKUP($B420,'[2]1516 Exp_Rev Access'!$F$7:$FS$310,126,FALSE)),"",VLOOKUP($B420,'[2]1516 Exp_Rev Access'!$F$7:$FS$310,126,FALSE))</f>
        <v>0</v>
      </c>
      <c r="ER420" s="90">
        <f>IF(ISNA(VLOOKUP($B420,'[2]1516 Exp_Rev Access'!$F$7:$FS$310,127,FALSE)),"",VLOOKUP($B420,'[2]1516 Exp_Rev Access'!$F$7:$FS$310,127,FALSE))</f>
        <v>0</v>
      </c>
      <c r="ES420" s="90">
        <f>IF(ISNA(VLOOKUP($B420,'[2]1516 Exp_Rev Access'!$F$7:$FS$310,128,FALSE)),"",VLOOKUP($B420,'[2]1516 Exp_Rev Access'!$F$7:$FS$310,128,FALSE))</f>
        <v>0</v>
      </c>
      <c r="ET420" s="90">
        <f>IF(ISNA(VLOOKUP($B420,'[2]1516 Exp_Rev Access'!$F$7:$FS$310,129,FALSE)),"",VLOOKUP($B420,'[2]1516 Exp_Rev Access'!$F$7:$FS$310,129,FALSE))</f>
        <v>0</v>
      </c>
      <c r="EU420" s="90">
        <f>IF(ISNA(VLOOKUP($B420,'[2]1516 Exp_Rev Access'!$F$7:$FS$310,130,FALSE)),"",VLOOKUP($B420,'[2]1516 Exp_Rev Access'!$F$7:$FS$310,130,FALSE))</f>
        <v>0</v>
      </c>
      <c r="EV420" s="90">
        <f>IF(ISNA(VLOOKUP($B420,'[2]1516 Exp_Rev Access'!$F$7:$FS$310,131,FALSE)),"",VLOOKUP($B420,'[2]1516 Exp_Rev Access'!$F$7:$FS$310,131,FALSE))</f>
        <v>0</v>
      </c>
      <c r="EW420" s="90">
        <f>IF(ISNA(VLOOKUP($B420,'[2]1516 Exp_Rev Access'!$F$7:$FS$310,132,FALSE)),"",VLOOKUP($B420,'[2]1516 Exp_Rev Access'!$F$7:$FS$310,132,FALSE))</f>
        <v>0</v>
      </c>
      <c r="EX420" s="90">
        <f>IF(ISNA(VLOOKUP($B420,'[2]1516 Exp_Rev Access'!$F$7:$FS$310,133,FALSE)),"",VLOOKUP($B420,'[2]1516 Exp_Rev Access'!$F$7:$FS$310,133,FALSE))</f>
        <v>0</v>
      </c>
      <c r="EY420" s="90">
        <f>IF(ISNA(VLOOKUP($B420,'[2]1516 Exp_Rev Access'!$F$7:$FS$310,134,FALSE)),"",VLOOKUP($B420,'[2]1516 Exp_Rev Access'!$F$7:$FS$310,134,FALSE))</f>
        <v>0</v>
      </c>
      <c r="EZ420" s="90">
        <f>IF(ISNA(VLOOKUP($B420,'[2]1516 Exp_Rev Access'!$F$7:$FS$310,135,FALSE)),"",VLOOKUP($B420,'[2]1516 Exp_Rev Access'!$F$7:$FS$310,135,FALSE))</f>
        <v>0</v>
      </c>
      <c r="FA420" s="90">
        <f>IF(ISNA(VLOOKUP($B420,'[2]1516 Exp_Rev Access'!$F$7:$FS$310,136,FALSE)),"",VLOOKUP($B420,'[2]1516 Exp_Rev Access'!$F$7:$FS$310,136,FALSE))</f>
        <v>0</v>
      </c>
      <c r="FB420" s="90">
        <f>IF(ISNA(VLOOKUP($B420,'[2]1516 Exp_Rev Access'!$F$7:$FS$310,137,FALSE)),"",VLOOKUP($B420,'[2]1516 Exp_Rev Access'!$F$7:$FS$310,137,FALSE))</f>
        <v>0</v>
      </c>
      <c r="FC420" s="90">
        <f>IF(ISNA(VLOOKUP($B420,'[2]1516 Exp_Rev Access'!$F$7:$FS$310,138,FALSE)),"",VLOOKUP($B420,'[2]1516 Exp_Rev Access'!$F$7:$FS$310,138,FALSE))</f>
        <v>0</v>
      </c>
      <c r="FD420" s="90">
        <f>IF(ISNA(VLOOKUP($B420,'[2]1516 Exp_Rev Access'!$F$7:$FS$310,139,FALSE)),"",VLOOKUP($B420,'[2]1516 Exp_Rev Access'!$F$7:$FS$310,139,FALSE))</f>
        <v>0</v>
      </c>
      <c r="FE420" s="90">
        <f>IF(ISNA(VLOOKUP($B420,'[2]1516 Exp_Rev Access'!$F$7:$FS$310,140,FALSE)),"",VLOOKUP($B420,'[2]1516 Exp_Rev Access'!$F$7:$FS$310,140,FALSE))</f>
        <v>0</v>
      </c>
      <c r="FF420" s="90">
        <f>IF(ISNA(VLOOKUP($B420,'[2]1516 Exp_Rev Access'!$F$7:$FS$310,141,FALSE)),"",VLOOKUP($B420,'[2]1516 Exp_Rev Access'!$F$7:$FS$310,141,FALSE))</f>
        <v>0</v>
      </c>
      <c r="FG420" s="90">
        <f>IF(ISNA(VLOOKUP($B420,'[2]1516 Exp_Rev Access'!$F$7:$FS$310,142,FALSE)),"",VLOOKUP($B420,'[2]1516 Exp_Rev Access'!$F$7:$FS$310,142,FALSE))</f>
        <v>0</v>
      </c>
      <c r="FH420" s="90">
        <f>IF(ISNA(VLOOKUP($B420,'[2]1516 Exp_Rev Access'!$F$7:$FS$310,143,FALSE)),"",VLOOKUP($B420,'[2]1516 Exp_Rev Access'!$F$7:$FS$310,143,FALSE))</f>
        <v>0</v>
      </c>
      <c r="FI420" s="90">
        <f>IF(ISNA(VLOOKUP($B420,'[2]1516 Exp_Rev Access'!$F$7:$FS$310,144,FALSE)),"",VLOOKUP($B420,'[2]1516 Exp_Rev Access'!$F$7:$FS$310,144,FALSE))</f>
        <v>0</v>
      </c>
      <c r="FJ420" s="90">
        <f>IF(ISNA(VLOOKUP($B420,'[2]1516 Exp_Rev Access'!$F$7:$FS$310,145,FALSE)),"",VLOOKUP($B420,'[2]1516 Exp_Rev Access'!$F$7:$FS$310,145,FALSE))</f>
        <v>0</v>
      </c>
      <c r="FK420" s="90">
        <f>IF(ISNA(VLOOKUP($B420,'[2]1516 Exp_Rev Access'!$F$7:$FS$310,146,FALSE)),"",VLOOKUP($B420,'[2]1516 Exp_Rev Access'!$F$7:$FS$310,146,FALSE))</f>
        <v>0</v>
      </c>
      <c r="FL420" s="90">
        <f>IF(ISNA(VLOOKUP($B420,'[2]1516 Exp_Rev Access'!$F$7:$FS$310,1147,FALSE)),"",VLOOKUP($B420,'[2]1516 Exp_Rev Access'!$F$7:$FS$310,147,FALSE))</f>
        <v>0</v>
      </c>
      <c r="FM420" s="90">
        <f>IF(ISNA(VLOOKUP($B420,'[2]1516 Exp_Rev Access'!$F$7:$FS$310,148,FALSE)),"",VLOOKUP($B420,'[2]1516 Exp_Rev Access'!$F$7:$FS$310,148,FALSE))</f>
        <v>0</v>
      </c>
      <c r="FN420" s="90">
        <f>IF(ISNA(VLOOKUP($B420,'[2]1516 Exp_Rev Access'!$F$7:$FS$310,149,FALSE)),"",VLOOKUP($B420,'[2]1516 Exp_Rev Access'!$F$7:$FS$310,149,FALSE))</f>
        <v>0</v>
      </c>
      <c r="FO420" s="90">
        <f>IF(ISNA(VLOOKUP($B420,'[2]1516 Exp_Rev Access'!$F$7:$FS$310,150,FALSE)),"",VLOOKUP($B420,'[2]1516 Exp_Rev Access'!$F$7:$FS$310,150,FALSE))</f>
        <v>0</v>
      </c>
      <c r="FP420" s="90">
        <f>IF(ISNA(VLOOKUP($B420,'[2]1516 Exp_Rev Access'!$F$7:$FS$310,151,FALSE)),"",VLOOKUP($B420,'[2]1516 Exp_Rev Access'!$F$7:$FS$310,151,FALSE))</f>
        <v>0</v>
      </c>
      <c r="FQ420" s="90">
        <f>IF(ISNA(VLOOKUP($B420,'[2]1516 Exp_Rev Access'!$F$7:$FS$310,152,FALSE)),"",VLOOKUP($B420,'[2]1516 Exp_Rev Access'!$F$7:$FS$310,152,FALSE))</f>
        <v>0</v>
      </c>
      <c r="FR420" s="90">
        <f>IF(ISNA(VLOOKUP($B420,'[2]1516 Exp_Rev Access'!$F$7:$FS$310,153,FALSE)),"",VLOOKUP($B420,'[2]1516 Exp_Rev Access'!$F$7:$FS$310,153,FALSE))</f>
        <v>42866.17</v>
      </c>
      <c r="FS420" s="53">
        <f t="shared" si="997"/>
        <v>2023128.3699999999</v>
      </c>
      <c r="FT420" s="92">
        <f t="shared" si="998"/>
        <v>0.14483254954019484</v>
      </c>
      <c r="FU420" s="116">
        <f t="shared" si="999"/>
        <v>2169.7608052165333</v>
      </c>
      <c r="FV420" s="90">
        <f>IF(ISNA(VLOOKUP($B420,'[2]1516 Exp_Rev Access'!$F$7:$FS$310,154,FALSE)),"",VLOOKUP($B420,'[2]1516 Exp_Rev Access'!$F$7:$FS$310,154,FALSE))</f>
        <v>0</v>
      </c>
      <c r="FW420" s="90">
        <f>IF(ISNA(VLOOKUP($B420,'[2]1516 Exp_Rev Access'!$F$7:$FS$310,155,FALSE)),"",VLOOKUP($B420,'[2]1516 Exp_Rev Access'!$F$7:$FS$310,155,FALSE))</f>
        <v>0</v>
      </c>
      <c r="FX420" s="90">
        <f>IF(ISNA(VLOOKUP($B420,'[2]1516 Exp_Rev Access'!$F$7:$FS$310,156,FALSE)),"",VLOOKUP($B420,'[2]1516 Exp_Rev Access'!$F$7:$FS$310,156,FALSE))</f>
        <v>0</v>
      </c>
      <c r="FY420" s="90">
        <f>IF(ISNA(VLOOKUP($B420,'[2]1516 Exp_Rev Access'!$F$7:$FS$310,157,FALSE)),"",VLOOKUP($B420,'[2]1516 Exp_Rev Access'!$F$7:$FS$310,157,FALSE))</f>
        <v>0</v>
      </c>
      <c r="FZ420" s="90">
        <f>IF(ISNA(VLOOKUP($B420,'[2]1516 Exp_Rev Access'!$F$7:$FS$310,158,FALSE)),"",VLOOKUP($B420,'[2]1516 Exp_Rev Access'!$F$7:$FS$310,158,FALSE))</f>
        <v>0</v>
      </c>
      <c r="GA420" s="90">
        <f>IF(ISNA(VLOOKUP($B420,'[2]1516 Exp_Rev Access'!$F$7:$FS$310,159,FALSE)),"",VLOOKUP($B420,'[2]1516 Exp_Rev Access'!$F$7:$FS$310,159,FALSE))</f>
        <v>0</v>
      </c>
      <c r="GB420" s="90">
        <f>IF(ISNA(VLOOKUP($B420,'[2]1516 Exp_Rev Access'!$F$7:$FS$310,160,FALSE)),"",VLOOKUP($B420,'[2]1516 Exp_Rev Access'!$F$7:$FS$310,160,FALSE))</f>
        <v>0</v>
      </c>
      <c r="GC420" s="90">
        <f>IF(ISNA(VLOOKUP($B420,'[2]1516 Exp_Rev Access'!$F$7:$FS$310,161,FALSE)),"",VLOOKUP($B420,'[2]1516 Exp_Rev Access'!$F$7:$FS$310,161,FALSE))</f>
        <v>0</v>
      </c>
      <c r="GD420" s="90">
        <f>IF(ISNA(VLOOKUP($B420,'[2]1516 Exp_Rev Access'!$F$7:$FS$310,162,FALSE)),"",VLOOKUP($B420,'[2]1516 Exp_Rev Access'!$F$7:$FS$310,162,FALSE))</f>
        <v>0</v>
      </c>
      <c r="GE420" s="90">
        <f>IF(ISNA(VLOOKUP($B420,'[2]1516 Exp_Rev Access'!$F$7:$FS$310,163,FALSE)),"",VLOOKUP($B420,'[2]1516 Exp_Rev Access'!$F$7:$FS$310,163,FALSE))</f>
        <v>0</v>
      </c>
      <c r="GF420" s="90">
        <f>IF(ISNA(VLOOKUP($B420,'[2]1516 Exp_Rev Access'!$F$7:$FS$310,164,FALSE)),"",VLOOKUP($B420,'[2]1516 Exp_Rev Access'!$F$7:$FS$310,164,FALSE))</f>
        <v>357841.91999999998</v>
      </c>
      <c r="GG420" s="90">
        <f>IF(ISNA(VLOOKUP($B420,'[2]1516 Exp_Rev Access'!$F$7:$FS$310,165,FALSE)),"",VLOOKUP($B420,'[2]1516 Exp_Rev Access'!$F$7:$FS$310,165,FALSE))</f>
        <v>0</v>
      </c>
      <c r="GH420" s="90">
        <f>IF(ISNA(VLOOKUP($B420,'[2]1516 Exp_Rev Access'!$F$7:$FS$310,166,FALSE)),"",VLOOKUP($B420,'[2]1516 Exp_Rev Access'!$F$7:$FS$310,166,FALSE))</f>
        <v>0</v>
      </c>
      <c r="GI420" s="90">
        <f>IF(ISNA(VLOOKUP($B420,'[2]1516 Exp_Rev Access'!$F$7:$FS$310,167,FALSE)),"",VLOOKUP($B420,'[2]1516 Exp_Rev Access'!$F$7:$FS$310,167,FALSE))</f>
        <v>0</v>
      </c>
      <c r="GJ420" s="90">
        <f>IF(ISNA(VLOOKUP($B420,'[2]1516 Exp_Rev Access'!$F$7:$FS$310,168,FALSE)),"",VLOOKUP($B420,'[2]1516 Exp_Rev Access'!$F$7:$FS$310,168,FALSE))</f>
        <v>0</v>
      </c>
      <c r="GK420" s="90">
        <f>IF(ISNA(VLOOKUP($B420,'[2]1516 Exp_Rev Access'!$F$7:$FS$310,169,FALSE)),"",VLOOKUP($B420,'[2]1516 Exp_Rev Access'!$F$7:$FS$310,169,FALSE))</f>
        <v>0</v>
      </c>
      <c r="GL420" s="90">
        <f>IF(ISNA(VLOOKUP($B420,'[2]1516 Exp_Rev Access'!$F$7:$FS$310,170,FALSE)),"",VLOOKUP($B420,'[2]1516 Exp_Rev Access'!$F$7:$FS$310,170,FALSE))</f>
        <v>0</v>
      </c>
      <c r="GM420" s="90">
        <f>IF(ISNA(VLOOKUP($B420,'[2]1516 Exp_Rev Access'!$F$7:$FT$310,171,FALSE)),"",VLOOKUP($B420,'[2]1516 Exp_Rev Access'!$F$7:$FT$310,171,FALSE))</f>
        <v>0</v>
      </c>
      <c r="GN420" s="90">
        <f>IF(ISNA(VLOOKUP($B420,'[2]1516 Exp_Rev Access'!$F$7:$FU$310,172,FALSE)),"",VLOOKUP($B420,'[2]1516 Exp_Rev Access'!$F$7:$FU$310,172,FALSE))</f>
        <v>0</v>
      </c>
      <c r="GO420" s="90">
        <f>IF(ISNA(VLOOKUP($B420,'[2]1516 Exp_Rev Access'!$F$7:$FV$310,173,FALSE)),"",VLOOKUP($B420,'[2]1516 Exp_Rev Access'!$F$7:$FV$310,173,FALSE))</f>
        <v>0</v>
      </c>
      <c r="GP420" s="90">
        <f>IF(ISNA(VLOOKUP($B420,'[2]1516 Exp_Rev Access'!$F$7:$GA$310,174,FALSE)),"",VLOOKUP($B420,'[2]1516 Exp_Rev Access'!$F$7:$GA$310,174,FALSE))</f>
        <v>0</v>
      </c>
      <c r="GQ420" s="90">
        <f>IF(ISNA(VLOOKUP($B420,'[2]1516 Exp_Rev Access'!$F$7:$GA$310,175,FALSE)),"",VLOOKUP($B420,'[2]1516 Exp_Rev Access'!$F$7:$GA$310,175,FALSE))</f>
        <v>0</v>
      </c>
      <c r="GR420" s="90">
        <f>IF(ISNA(VLOOKUP($B420,'[2]1516 Exp_Rev Access'!$F$7:$GA$310,176,FALSE)),"",VLOOKUP($B420,'[2]1516 Exp_Rev Access'!$F$7:$GA$310,176,FALSE))</f>
        <v>0</v>
      </c>
      <c r="GS420" s="90">
        <f>IF(ISNA(VLOOKUP($B420,'[2]1516 Exp_Rev Access'!$F$7:$GA$310,177,FALSE)),"",VLOOKUP($B420,'[2]1516 Exp_Rev Access'!$F$7:$GA$310,177,FALSE))</f>
        <v>0</v>
      </c>
      <c r="GT420" s="90">
        <f>IF(ISNA(VLOOKUP($B420,'[2]1516 Exp_Rev Access'!$F$7:$GA$310,178,FALSE)),"",VLOOKUP($B420,'[2]1516 Exp_Rev Access'!$F$7:$GA$310,178,FALSE))</f>
        <v>0</v>
      </c>
      <c r="GU420" s="53">
        <f t="shared" si="1000"/>
        <v>357841.91999999998</v>
      </c>
      <c r="GV420" s="92">
        <f t="shared" si="1002"/>
        <v>2.5617335199524902E-2</v>
      </c>
      <c r="GW420" s="114">
        <f t="shared" si="1001"/>
        <v>383.77761094785609</v>
      </c>
    </row>
    <row r="421" spans="1:222" x14ac:dyDescent="0.2">
      <c r="A421" s="99"/>
      <c r="B421" s="100"/>
      <c r="C421" s="100" t="s">
        <v>185</v>
      </c>
      <c r="D421" s="101">
        <f>SUM(D406:D420)</f>
        <v>54100.549999999988</v>
      </c>
      <c r="E421" s="102">
        <f>SUM(E406:E420)</f>
        <v>619889781.58000004</v>
      </c>
      <c r="F421" s="103">
        <f>SUM(F406:F420)</f>
        <v>619889781.58000016</v>
      </c>
      <c r="G421" s="70">
        <f>F421-E421</f>
        <v>0</v>
      </c>
      <c r="H421" s="103">
        <f>SUM(H406:H420)</f>
        <v>43061810.519999996</v>
      </c>
      <c r="I421" s="103">
        <f t="shared" ref="I421:N421" si="1003">SUM(I406:I420)</f>
        <v>5389.9199999999992</v>
      </c>
      <c r="J421" s="103">
        <f t="shared" si="1003"/>
        <v>39469.620000000003</v>
      </c>
      <c r="K421" s="103">
        <f t="shared" si="1003"/>
        <v>10767.27</v>
      </c>
      <c r="L421" s="103">
        <f t="shared" si="1003"/>
        <v>0</v>
      </c>
      <c r="M421" s="103">
        <f t="shared" si="1003"/>
        <v>159586.14000000001</v>
      </c>
      <c r="N421" s="103">
        <f t="shared" si="1003"/>
        <v>43277023.469999984</v>
      </c>
      <c r="O421" s="69">
        <f>N421/E421</f>
        <v>6.9814061718671605E-2</v>
      </c>
      <c r="P421" s="103">
        <f>N421/D421</f>
        <v>799.93684851632736</v>
      </c>
      <c r="Q421" s="103">
        <f t="shared" ref="Q421:AM421" si="1004">SUM(Q406:Q420)</f>
        <v>589477.25</v>
      </c>
      <c r="R421" s="103">
        <f t="shared" si="1004"/>
        <v>0</v>
      </c>
      <c r="S421" s="103">
        <f t="shared" si="1004"/>
        <v>0</v>
      </c>
      <c r="T421" s="103">
        <f t="shared" si="1004"/>
        <v>0</v>
      </c>
      <c r="U421" s="103">
        <f t="shared" si="1004"/>
        <v>86731</v>
      </c>
      <c r="V421" s="103">
        <f t="shared" si="1004"/>
        <v>2400</v>
      </c>
      <c r="W421" s="103">
        <f t="shared" si="1004"/>
        <v>33100</v>
      </c>
      <c r="X421" s="103">
        <f t="shared" si="1004"/>
        <v>28188.36</v>
      </c>
      <c r="Y421" s="103">
        <f t="shared" si="1004"/>
        <v>172361.72</v>
      </c>
      <c r="Z421" s="103">
        <f t="shared" si="1004"/>
        <v>48263.759999999995</v>
      </c>
      <c r="AA421" s="103">
        <f t="shared" si="1004"/>
        <v>0</v>
      </c>
      <c r="AB421" s="103">
        <f t="shared" si="1004"/>
        <v>40832.15</v>
      </c>
      <c r="AC421" s="103">
        <f t="shared" si="1004"/>
        <v>87771.15</v>
      </c>
      <c r="AD421" s="103">
        <f t="shared" si="1004"/>
        <v>2047658.5999999999</v>
      </c>
      <c r="AE421" s="103">
        <f t="shared" si="1004"/>
        <v>583000.36</v>
      </c>
      <c r="AF421" s="103">
        <f t="shared" si="1004"/>
        <v>0</v>
      </c>
      <c r="AG421" s="103">
        <f t="shared" si="1004"/>
        <v>357534.80000000005</v>
      </c>
      <c r="AH421" s="103">
        <f t="shared" si="1004"/>
        <v>87502.459999999992</v>
      </c>
      <c r="AI421" s="103">
        <f t="shared" si="1004"/>
        <v>252738.87000000002</v>
      </c>
      <c r="AJ421" s="103">
        <f t="shared" si="1004"/>
        <v>345268.80999999994</v>
      </c>
      <c r="AK421" s="103">
        <f t="shared" si="1004"/>
        <v>918083.77</v>
      </c>
      <c r="AL421" s="103">
        <f>SUM(AL406:AL420)</f>
        <v>2535075.98</v>
      </c>
      <c r="AM421" s="103">
        <f t="shared" si="1004"/>
        <v>8215989.04</v>
      </c>
      <c r="AN421" s="71">
        <f t="shared" si="986"/>
        <v>1.325395140255217E-2</v>
      </c>
      <c r="AO421" s="70">
        <f t="shared" si="987"/>
        <v>151.8651666203024</v>
      </c>
      <c r="AP421" s="103">
        <f t="shared" ref="AP421:AU421" si="1005">SUM(AP406:AP420)</f>
        <v>325253095.59000003</v>
      </c>
      <c r="AQ421" s="103">
        <f t="shared" si="1005"/>
        <v>9062013.5000000019</v>
      </c>
      <c r="AR421" s="103">
        <f t="shared" si="1005"/>
        <v>52755312.56000001</v>
      </c>
      <c r="AS421" s="103">
        <f t="shared" si="1005"/>
        <v>0</v>
      </c>
      <c r="AT421" s="103">
        <f t="shared" si="1005"/>
        <v>0</v>
      </c>
      <c r="AU421" s="103">
        <f t="shared" si="1005"/>
        <v>387070421.65000004</v>
      </c>
      <c r="AV421" s="73">
        <f t="shared" si="989"/>
        <v>0.62441813553277059</v>
      </c>
      <c r="AW421" s="103">
        <f t="shared" si="990"/>
        <v>7154.6485507078969</v>
      </c>
      <c r="AX421" s="103">
        <f t="shared" ref="AX421:BV421" si="1006">SUM(AX406:AX420)</f>
        <v>54331.359999999993</v>
      </c>
      <c r="AY421" s="103">
        <f t="shared" si="1006"/>
        <v>39479079.729999997</v>
      </c>
      <c r="AZ421" s="103">
        <f t="shared" si="1006"/>
        <v>2486474.38</v>
      </c>
      <c r="BA421" s="103">
        <f t="shared" si="1006"/>
        <v>119251.77</v>
      </c>
      <c r="BB421" s="103">
        <f t="shared" si="1006"/>
        <v>0</v>
      </c>
      <c r="BC421" s="103">
        <f t="shared" si="1006"/>
        <v>18364596.82</v>
      </c>
      <c r="BD421" s="103">
        <f t="shared" si="1006"/>
        <v>415064.47</v>
      </c>
      <c r="BE421" s="103">
        <f t="shared" si="1006"/>
        <v>4805576.6499999994</v>
      </c>
      <c r="BF421" s="103">
        <f t="shared" si="1006"/>
        <v>9488.27</v>
      </c>
      <c r="BG421" s="103">
        <f t="shared" si="1006"/>
        <v>13884508.850000001</v>
      </c>
      <c r="BH421" s="103">
        <f t="shared" si="1006"/>
        <v>491119.94</v>
      </c>
      <c r="BI421" s="103">
        <f t="shared" si="1006"/>
        <v>0</v>
      </c>
      <c r="BJ421" s="103">
        <f t="shared" si="1006"/>
        <v>566848.25000000012</v>
      </c>
      <c r="BK421" s="103">
        <f t="shared" si="1006"/>
        <v>14704161.32</v>
      </c>
      <c r="BL421" s="103">
        <f t="shared" si="1006"/>
        <v>923698.95</v>
      </c>
      <c r="BM421" s="103">
        <f t="shared" si="1006"/>
        <v>0</v>
      </c>
      <c r="BN421" s="103">
        <f t="shared" si="1006"/>
        <v>0</v>
      </c>
      <c r="BO421" s="103">
        <f t="shared" si="1006"/>
        <v>0</v>
      </c>
      <c r="BP421" s="103">
        <f t="shared" si="1006"/>
        <v>0</v>
      </c>
      <c r="BQ421" s="103">
        <f t="shared" si="1006"/>
        <v>601229.26</v>
      </c>
      <c r="BR421" s="103">
        <f t="shared" si="1006"/>
        <v>0</v>
      </c>
      <c r="BS421" s="103">
        <f t="shared" si="1006"/>
        <v>124365.17</v>
      </c>
      <c r="BT421" s="103">
        <f t="shared" si="1006"/>
        <v>0</v>
      </c>
      <c r="BU421" s="103">
        <f t="shared" si="1006"/>
        <v>0</v>
      </c>
      <c r="BV421" s="103">
        <f t="shared" si="1006"/>
        <v>97029795.190000013</v>
      </c>
      <c r="BW421" s="71">
        <f t="shared" si="992"/>
        <v>0.15652749581173375</v>
      </c>
      <c r="BX421" s="70">
        <f t="shared" si="993"/>
        <v>1793.5084798583384</v>
      </c>
      <c r="BY421" s="103">
        <f t="shared" ref="BY421:CE421" si="1007">SUM(BY406:BY420)</f>
        <v>0</v>
      </c>
      <c r="BZ421" s="103">
        <f t="shared" si="1007"/>
        <v>4513438.05</v>
      </c>
      <c r="CA421" s="103">
        <f t="shared" si="1007"/>
        <v>298584.25</v>
      </c>
      <c r="CB421" s="103">
        <f t="shared" si="1007"/>
        <v>0</v>
      </c>
      <c r="CC421" s="103">
        <f t="shared" si="1007"/>
        <v>580081.51</v>
      </c>
      <c r="CD421" s="103">
        <f t="shared" si="1007"/>
        <v>0</v>
      </c>
      <c r="CE421" s="103">
        <f t="shared" si="1007"/>
        <v>5392103.8100000005</v>
      </c>
      <c r="CF421" s="71">
        <f t="shared" si="995"/>
        <v>8.6984879735497317E-3</v>
      </c>
      <c r="CG421" s="72">
        <f t="shared" si="996"/>
        <v>99.668188401042158</v>
      </c>
      <c r="CH421" s="103">
        <f t="shared" ref="CH421:ES421" si="1008">SUM(CH406:CH420)</f>
        <v>28007.120000000003</v>
      </c>
      <c r="CI421" s="103">
        <f t="shared" si="1008"/>
        <v>0</v>
      </c>
      <c r="CJ421" s="103">
        <f t="shared" si="1008"/>
        <v>0</v>
      </c>
      <c r="CK421" s="103">
        <f t="shared" si="1008"/>
        <v>0</v>
      </c>
      <c r="CL421" s="103">
        <f t="shared" si="1008"/>
        <v>0</v>
      </c>
      <c r="CM421" s="103">
        <f t="shared" si="1008"/>
        <v>0</v>
      </c>
      <c r="CN421" s="103">
        <f t="shared" si="1008"/>
        <v>0</v>
      </c>
      <c r="CO421" s="103">
        <f t="shared" si="1008"/>
        <v>0</v>
      </c>
      <c r="CP421" s="103">
        <f t="shared" si="1008"/>
        <v>0</v>
      </c>
      <c r="CQ421" s="103">
        <f t="shared" si="1008"/>
        <v>10504576.359999999</v>
      </c>
      <c r="CR421" s="103">
        <f t="shared" si="1008"/>
        <v>0</v>
      </c>
      <c r="CS421" s="103">
        <f t="shared" si="1008"/>
        <v>412080.46000000008</v>
      </c>
      <c r="CT421" s="103">
        <f t="shared" si="1008"/>
        <v>84828.63</v>
      </c>
      <c r="CU421" s="103">
        <f t="shared" si="1008"/>
        <v>22648507.41</v>
      </c>
      <c r="CV421" s="103">
        <f t="shared" si="1008"/>
        <v>2797065.9</v>
      </c>
      <c r="CW421" s="103">
        <f t="shared" si="1008"/>
        <v>6515925.0200000005</v>
      </c>
      <c r="CX421" s="103">
        <f t="shared" si="1008"/>
        <v>0</v>
      </c>
      <c r="CY421" s="103">
        <f t="shared" si="1008"/>
        <v>0</v>
      </c>
      <c r="CZ421" s="103">
        <f t="shared" si="1008"/>
        <v>0</v>
      </c>
      <c r="DA421" s="103">
        <f t="shared" si="1008"/>
        <v>0</v>
      </c>
      <c r="DB421" s="103">
        <f t="shared" si="1008"/>
        <v>2059362.9699999997</v>
      </c>
      <c r="DC421" s="103">
        <f t="shared" si="1008"/>
        <v>0</v>
      </c>
      <c r="DD421" s="103">
        <f t="shared" si="1008"/>
        <v>0</v>
      </c>
      <c r="DE421" s="103">
        <f t="shared" si="1008"/>
        <v>0</v>
      </c>
      <c r="DF421" s="103">
        <f t="shared" si="1008"/>
        <v>0</v>
      </c>
      <c r="DG421" s="103">
        <f t="shared" si="1008"/>
        <v>0</v>
      </c>
      <c r="DH421" s="103">
        <f t="shared" si="1008"/>
        <v>363506.91</v>
      </c>
      <c r="DI421" s="103">
        <f t="shared" si="1008"/>
        <v>25703811.530000001</v>
      </c>
      <c r="DJ421" s="103">
        <f t="shared" si="1008"/>
        <v>0</v>
      </c>
      <c r="DK421" s="103">
        <f t="shared" si="1008"/>
        <v>533238.25</v>
      </c>
      <c r="DL421" s="103">
        <f t="shared" si="1008"/>
        <v>0</v>
      </c>
      <c r="DM421" s="103">
        <f t="shared" si="1008"/>
        <v>0</v>
      </c>
      <c r="DN421" s="103">
        <f t="shared" si="1008"/>
        <v>0</v>
      </c>
      <c r="DO421" s="103">
        <f t="shared" si="1008"/>
        <v>0</v>
      </c>
      <c r="DP421" s="103">
        <f t="shared" si="1008"/>
        <v>0</v>
      </c>
      <c r="DQ421" s="103">
        <f t="shared" si="1008"/>
        <v>0</v>
      </c>
      <c r="DR421" s="103">
        <f t="shared" si="1008"/>
        <v>0</v>
      </c>
      <c r="DS421" s="103">
        <f t="shared" si="1008"/>
        <v>0</v>
      </c>
      <c r="DT421" s="103">
        <f t="shared" si="1008"/>
        <v>0</v>
      </c>
      <c r="DU421" s="103">
        <f t="shared" si="1008"/>
        <v>0</v>
      </c>
      <c r="DV421" s="103">
        <f t="shared" si="1008"/>
        <v>0</v>
      </c>
      <c r="DW421" s="103">
        <f t="shared" si="1008"/>
        <v>0</v>
      </c>
      <c r="DX421" s="103">
        <f t="shared" si="1008"/>
        <v>0</v>
      </c>
      <c r="DY421" s="103">
        <f t="shared" si="1008"/>
        <v>0</v>
      </c>
      <c r="DZ421" s="103">
        <f t="shared" si="1008"/>
        <v>0</v>
      </c>
      <c r="EA421" s="103">
        <f t="shared" si="1008"/>
        <v>0</v>
      </c>
      <c r="EB421" s="103">
        <f t="shared" si="1008"/>
        <v>0</v>
      </c>
      <c r="EC421" s="103">
        <f t="shared" si="1008"/>
        <v>0</v>
      </c>
      <c r="ED421" s="103">
        <f t="shared" si="1008"/>
        <v>0</v>
      </c>
      <c r="EE421" s="103">
        <f t="shared" si="1008"/>
        <v>0</v>
      </c>
      <c r="EF421" s="103">
        <f t="shared" si="1008"/>
        <v>37646.350000000006</v>
      </c>
      <c r="EG421" s="103">
        <f t="shared" si="1008"/>
        <v>538186.11</v>
      </c>
      <c r="EH421" s="103">
        <f t="shared" si="1008"/>
        <v>0</v>
      </c>
      <c r="EI421" s="103">
        <f t="shared" si="1008"/>
        <v>0</v>
      </c>
      <c r="EJ421" s="103">
        <f t="shared" si="1008"/>
        <v>0</v>
      </c>
      <c r="EK421" s="103">
        <f t="shared" si="1008"/>
        <v>0</v>
      </c>
      <c r="EL421" s="103">
        <f t="shared" si="1008"/>
        <v>0</v>
      </c>
      <c r="EM421" s="103">
        <f t="shared" si="1008"/>
        <v>0</v>
      </c>
      <c r="EN421" s="103">
        <f t="shared" si="1008"/>
        <v>1714403.74</v>
      </c>
      <c r="EO421" s="103">
        <f t="shared" si="1008"/>
        <v>726106.3600000001</v>
      </c>
      <c r="EP421" s="103">
        <f t="shared" si="1008"/>
        <v>0</v>
      </c>
      <c r="EQ421" s="103">
        <f t="shared" si="1008"/>
        <v>0</v>
      </c>
      <c r="ER421" s="103">
        <f t="shared" si="1008"/>
        <v>0</v>
      </c>
      <c r="ES421" s="103">
        <f t="shared" si="1008"/>
        <v>0</v>
      </c>
      <c r="ET421" s="103">
        <f t="shared" ref="ET421:FR421" si="1009">SUM(ET406:ET420)</f>
        <v>0</v>
      </c>
      <c r="EU421" s="103">
        <f t="shared" si="1009"/>
        <v>0</v>
      </c>
      <c r="EV421" s="103">
        <f t="shared" si="1009"/>
        <v>534291.74</v>
      </c>
      <c r="EW421" s="103">
        <f t="shared" si="1009"/>
        <v>0</v>
      </c>
      <c r="EX421" s="103">
        <f t="shared" si="1009"/>
        <v>0</v>
      </c>
      <c r="EY421" s="103">
        <f t="shared" si="1009"/>
        <v>0</v>
      </c>
      <c r="EZ421" s="103">
        <f t="shared" si="1009"/>
        <v>0</v>
      </c>
      <c r="FA421" s="103">
        <f t="shared" si="1009"/>
        <v>0</v>
      </c>
      <c r="FB421" s="103">
        <f t="shared" si="1009"/>
        <v>0</v>
      </c>
      <c r="FC421" s="103">
        <f t="shared" si="1009"/>
        <v>83931.75</v>
      </c>
      <c r="FD421" s="103">
        <f t="shared" si="1009"/>
        <v>0</v>
      </c>
      <c r="FE421" s="103">
        <f t="shared" si="1009"/>
        <v>0</v>
      </c>
      <c r="FF421" s="103">
        <f t="shared" si="1009"/>
        <v>0</v>
      </c>
      <c r="FG421" s="103">
        <f t="shared" si="1009"/>
        <v>0</v>
      </c>
      <c r="FH421" s="103">
        <f t="shared" si="1009"/>
        <v>0</v>
      </c>
      <c r="FI421" s="103">
        <f t="shared" si="1009"/>
        <v>0</v>
      </c>
      <c r="FJ421" s="103">
        <f t="shared" si="1009"/>
        <v>40460.089999999997</v>
      </c>
      <c r="FK421" s="103">
        <f t="shared" si="1009"/>
        <v>0</v>
      </c>
      <c r="FL421" s="103">
        <f t="shared" si="1009"/>
        <v>342869.81000000006</v>
      </c>
      <c r="FM421" s="103">
        <f t="shared" si="1009"/>
        <v>0</v>
      </c>
      <c r="FN421" s="103">
        <f t="shared" si="1009"/>
        <v>0</v>
      </c>
      <c r="FO421" s="103">
        <f t="shared" si="1009"/>
        <v>0</v>
      </c>
      <c r="FP421" s="103">
        <f t="shared" si="1009"/>
        <v>0</v>
      </c>
      <c r="FQ421" s="103">
        <f t="shared" si="1009"/>
        <v>0</v>
      </c>
      <c r="FR421" s="103">
        <f t="shared" si="1009"/>
        <v>1839442.17</v>
      </c>
      <c r="FS421" s="103">
        <f>SUM(FS406:FS420)</f>
        <v>77508248.680000007</v>
      </c>
      <c r="FT421" s="71">
        <f t="shared" si="998"/>
        <v>0.12503553209482476</v>
      </c>
      <c r="FU421" s="117">
        <f t="shared" si="999"/>
        <v>1432.6702534447436</v>
      </c>
      <c r="FV421" s="103">
        <f t="shared" ref="FV421:GU421" si="1010">SUM(FV406:FV420)</f>
        <v>294894.48</v>
      </c>
      <c r="FW421" s="103">
        <f>SUM(FW406:FW420)</f>
        <v>122359.51</v>
      </c>
      <c r="FX421" s="103">
        <f>SUM(FX406:FX420)</f>
        <v>0</v>
      </c>
      <c r="FY421" s="103">
        <f t="shared" si="1010"/>
        <v>0</v>
      </c>
      <c r="FZ421" s="103">
        <f t="shared" si="1010"/>
        <v>88600</v>
      </c>
      <c r="GA421" s="103">
        <f>SUM(GA406:GA420)</f>
        <v>3916.62</v>
      </c>
      <c r="GB421" s="103">
        <f t="shared" si="1010"/>
        <v>0</v>
      </c>
      <c r="GC421" s="103">
        <f t="shared" si="1010"/>
        <v>0</v>
      </c>
      <c r="GD421" s="103">
        <f t="shared" si="1010"/>
        <v>17808.52</v>
      </c>
      <c r="GE421" s="103">
        <f t="shared" si="1010"/>
        <v>157631.38</v>
      </c>
      <c r="GF421" s="103">
        <f t="shared" si="1010"/>
        <v>500727.19</v>
      </c>
      <c r="GG421" s="103">
        <f t="shared" si="1010"/>
        <v>0</v>
      </c>
      <c r="GH421" s="103">
        <f t="shared" si="1010"/>
        <v>13107.23</v>
      </c>
      <c r="GI421" s="103">
        <f t="shared" si="1010"/>
        <v>34366.97</v>
      </c>
      <c r="GJ421" s="103">
        <f t="shared" si="1010"/>
        <v>49170.6</v>
      </c>
      <c r="GK421" s="103">
        <f t="shared" si="1010"/>
        <v>94987.67</v>
      </c>
      <c r="GL421" s="103">
        <f t="shared" si="1010"/>
        <v>17009.57</v>
      </c>
      <c r="GM421" s="103">
        <f t="shared" si="1010"/>
        <v>0</v>
      </c>
      <c r="GN421" s="103">
        <f t="shared" si="1010"/>
        <v>0</v>
      </c>
      <c r="GO421" s="103">
        <f t="shared" si="1010"/>
        <v>0</v>
      </c>
      <c r="GP421" s="103">
        <f t="shared" si="1010"/>
        <v>0</v>
      </c>
      <c r="GQ421" s="103">
        <f t="shared" si="1010"/>
        <v>1620</v>
      </c>
      <c r="GR421" s="103">
        <f t="shared" si="1010"/>
        <v>0</v>
      </c>
      <c r="GS421" s="103">
        <f t="shared" si="1010"/>
        <v>0</v>
      </c>
      <c r="GT421" s="103">
        <f t="shared" si="1010"/>
        <v>0</v>
      </c>
      <c r="GU421" s="103">
        <f t="shared" si="1010"/>
        <v>1396199.74</v>
      </c>
      <c r="GV421" s="71">
        <f>GU421/E421</f>
        <v>2.2523354658973566E-3</v>
      </c>
      <c r="GW421" s="107">
        <f t="shared" si="1001"/>
        <v>25.807496226933004</v>
      </c>
    </row>
    <row r="422" spans="1:222" ht="12.75" x14ac:dyDescent="0.2">
      <c r="BW422" s="142"/>
      <c r="BX422" s="38"/>
      <c r="FU422" s="142"/>
      <c r="GS422" s="38"/>
      <c r="GV422"/>
      <c r="GW422"/>
    </row>
    <row r="423" spans="1:222" ht="12.75" x14ac:dyDescent="0.2">
      <c r="BW423" s="142"/>
      <c r="BX423" s="38"/>
      <c r="FU423" s="142"/>
      <c r="GS423" s="38"/>
      <c r="GV423"/>
      <c r="GW423"/>
    </row>
    <row r="424" spans="1:222" ht="12.75" x14ac:dyDescent="0.2">
      <c r="BW424" s="142"/>
      <c r="BX424" s="38"/>
      <c r="FU424" s="142"/>
      <c r="GS424" s="38"/>
      <c r="GV424"/>
      <c r="GW424"/>
    </row>
    <row r="425" spans="1:222" ht="12.75" x14ac:dyDescent="0.2">
      <c r="BW425" s="142"/>
      <c r="BX425" s="38"/>
      <c r="FU425" s="142"/>
      <c r="GS425" s="38"/>
      <c r="GV425"/>
      <c r="GW425"/>
    </row>
    <row r="426" spans="1:222" ht="12.75" x14ac:dyDescent="0.2">
      <c r="BW426" s="142"/>
      <c r="BX426" s="38"/>
      <c r="FU426" s="142"/>
      <c r="GS426" s="38"/>
      <c r="GV426"/>
      <c r="GW426"/>
    </row>
    <row r="427" spans="1:222" ht="12.75" x14ac:dyDescent="0.2">
      <c r="BW427" s="142"/>
      <c r="BX427" s="38"/>
      <c r="FU427" s="142"/>
      <c r="GS427" s="38"/>
      <c r="GV427"/>
      <c r="GW427"/>
    </row>
    <row r="428" spans="1:222" ht="12.75" x14ac:dyDescent="0.2">
      <c r="BW428" s="142"/>
      <c r="BX428" s="38"/>
      <c r="FU428" s="142"/>
      <c r="GS428" s="38"/>
      <c r="GV428"/>
      <c r="GW428"/>
    </row>
    <row r="429" spans="1:222" ht="12.75" x14ac:dyDescent="0.2">
      <c r="BW429" s="142"/>
      <c r="BX429" s="38"/>
      <c r="FU429" s="142"/>
      <c r="GS429" s="38"/>
      <c r="GV429"/>
      <c r="GW429"/>
    </row>
    <row r="430" spans="1:222" ht="12.75" x14ac:dyDescent="0.2">
      <c r="BW430" s="142"/>
      <c r="BX430" s="38"/>
      <c r="FU430" s="142"/>
      <c r="GS430" s="38"/>
      <c r="GV430"/>
      <c r="GW430"/>
    </row>
    <row r="431" spans="1:222" ht="12.75" x14ac:dyDescent="0.2">
      <c r="BW431" s="142"/>
      <c r="BX431" s="38"/>
      <c r="FU431" s="142"/>
      <c r="GS431" s="38"/>
      <c r="GV431"/>
      <c r="GW431"/>
    </row>
    <row r="432" spans="1:222" ht="12.75" x14ac:dyDescent="0.2">
      <c r="BW432" s="142"/>
      <c r="BX432" s="38"/>
      <c r="FU432" s="142"/>
      <c r="GS432" s="38"/>
      <c r="GV432"/>
      <c r="GW432"/>
    </row>
    <row r="433" spans="74:205" ht="12.75" x14ac:dyDescent="0.2">
      <c r="BW433" s="142"/>
      <c r="BX433" s="38"/>
      <c r="FU433" s="142"/>
      <c r="GS433" s="38"/>
      <c r="GV433"/>
      <c r="GW433"/>
    </row>
    <row r="434" spans="74:205" ht="12.75" x14ac:dyDescent="0.2">
      <c r="BW434" s="142"/>
      <c r="BX434" s="38"/>
      <c r="FU434" s="142"/>
      <c r="GS434" s="38"/>
      <c r="GV434"/>
      <c r="GW434"/>
    </row>
    <row r="435" spans="74:205" ht="12.75" x14ac:dyDescent="0.2">
      <c r="BW435" s="142"/>
      <c r="BX435" s="38"/>
      <c r="FU435" s="142"/>
      <c r="GS435" s="38"/>
      <c r="GV435"/>
      <c r="GW435"/>
    </row>
    <row r="436" spans="74:205" ht="12.75" x14ac:dyDescent="0.2">
      <c r="BV436" s="142"/>
      <c r="BX436" s="38"/>
      <c r="FU436" s="142"/>
      <c r="GS436" s="38"/>
      <c r="GV436"/>
      <c r="GW436"/>
    </row>
    <row r="437" spans="74:205" ht="12.75" x14ac:dyDescent="0.2">
      <c r="BV437" s="142"/>
      <c r="BX437" s="38"/>
      <c r="FU437" s="142"/>
      <c r="GS437" s="38"/>
      <c r="GV437"/>
      <c r="GW437"/>
    </row>
    <row r="438" spans="74:205" ht="12.75" x14ac:dyDescent="0.2">
      <c r="BV438" s="142"/>
      <c r="BX438" s="38"/>
      <c r="FU438" s="142"/>
      <c r="GS438" s="38"/>
      <c r="GV438"/>
      <c r="GW438"/>
    </row>
    <row r="439" spans="74:205" ht="12.75" x14ac:dyDescent="0.2">
      <c r="BV439" s="142"/>
      <c r="BX439" s="38"/>
      <c r="FU439" s="142"/>
      <c r="GS439" s="38"/>
      <c r="GV439"/>
      <c r="GW439"/>
    </row>
    <row r="440" spans="74:205" ht="12.75" x14ac:dyDescent="0.2">
      <c r="BV440" s="142"/>
      <c r="BX440" s="38"/>
      <c r="FU440" s="142"/>
      <c r="GS440" s="38"/>
      <c r="GV440"/>
      <c r="GW440"/>
    </row>
    <row r="441" spans="74:205" ht="12.75" x14ac:dyDescent="0.2">
      <c r="BV441" s="142"/>
      <c r="BX441" s="38"/>
      <c r="FU441" s="142"/>
      <c r="GS441" s="38"/>
      <c r="GV441"/>
      <c r="GW441"/>
    </row>
    <row r="442" spans="74:205" ht="12.75" x14ac:dyDescent="0.2">
      <c r="BV442" s="142"/>
      <c r="BX442" s="38"/>
      <c r="FU442" s="142"/>
      <c r="GS442" s="38"/>
      <c r="GV442"/>
      <c r="GW442"/>
    </row>
    <row r="443" spans="74:205" ht="12.75" x14ac:dyDescent="0.2">
      <c r="BV443" s="142"/>
      <c r="BX443" s="38"/>
      <c r="FU443" s="142"/>
      <c r="GS443" s="38"/>
      <c r="GV443"/>
      <c r="GW443"/>
    </row>
    <row r="444" spans="74:205" ht="12.75" x14ac:dyDescent="0.2">
      <c r="BV444" s="142"/>
      <c r="BX444" s="38"/>
      <c r="FU444" s="142"/>
      <c r="GS444" s="38"/>
      <c r="GV444"/>
      <c r="GW444"/>
    </row>
    <row r="445" spans="74:205" ht="12.75" x14ac:dyDescent="0.2">
      <c r="BV445" s="142"/>
      <c r="BX445" s="38"/>
      <c r="FU445" s="142"/>
      <c r="GS445" s="38"/>
      <c r="GV445"/>
      <c r="GW445"/>
    </row>
    <row r="446" spans="74:205" ht="12.75" x14ac:dyDescent="0.2">
      <c r="BV446" s="142"/>
      <c r="BX446" s="38"/>
      <c r="FU446" s="142"/>
      <c r="GS446" s="38"/>
      <c r="GV446"/>
      <c r="GW446"/>
    </row>
    <row r="447" spans="74:205" ht="12.75" x14ac:dyDescent="0.2">
      <c r="BV447" s="142"/>
      <c r="BX447" s="38"/>
      <c r="FU447" s="142"/>
      <c r="GS447" s="38"/>
      <c r="GV447"/>
      <c r="GW447"/>
    </row>
    <row r="448" spans="74:205" ht="12.75" x14ac:dyDescent="0.2">
      <c r="BV448" s="142"/>
      <c r="BX448" s="38"/>
      <c r="FU448" s="142"/>
      <c r="GS448" s="38"/>
      <c r="GV448"/>
      <c r="GW448"/>
    </row>
    <row r="449" spans="74:205" ht="12.75" x14ac:dyDescent="0.2">
      <c r="BV449" s="142"/>
      <c r="BX449" s="38"/>
      <c r="FU449" s="142"/>
      <c r="GS449" s="38"/>
      <c r="GV449"/>
      <c r="GW449"/>
    </row>
    <row r="450" spans="74:205" ht="12.75" x14ac:dyDescent="0.2">
      <c r="BV450" s="142"/>
      <c r="BX450" s="38"/>
      <c r="FU450" s="142"/>
      <c r="GS450" s="38"/>
      <c r="GV450"/>
      <c r="GW450"/>
    </row>
    <row r="451" spans="74:205" ht="12.75" x14ac:dyDescent="0.2">
      <c r="BV451" s="142"/>
      <c r="BX451" s="38"/>
      <c r="FU451" s="142"/>
      <c r="GS451" s="38"/>
      <c r="GV451"/>
      <c r="GW451"/>
    </row>
    <row r="452" spans="74:205" ht="12.75" x14ac:dyDescent="0.2">
      <c r="BV452" s="142"/>
      <c r="BX452" s="38"/>
      <c r="FU452" s="142"/>
      <c r="GS452" s="38"/>
      <c r="GV452"/>
      <c r="GW452"/>
    </row>
    <row r="453" spans="74:205" ht="12.75" x14ac:dyDescent="0.2">
      <c r="BV453" s="142"/>
      <c r="BX453" s="38"/>
      <c r="FU453" s="142"/>
      <c r="GS453" s="38"/>
      <c r="GV453"/>
      <c r="GW453"/>
    </row>
    <row r="454" spans="74:205" ht="12.75" x14ac:dyDescent="0.2">
      <c r="BV454" s="142"/>
      <c r="BX454" s="38"/>
      <c r="FU454" s="142"/>
      <c r="GS454" s="38"/>
      <c r="GV454"/>
      <c r="GW454"/>
    </row>
    <row r="455" spans="74:205" ht="12.75" x14ac:dyDescent="0.2">
      <c r="BV455" s="142"/>
      <c r="BX455" s="38"/>
      <c r="FU455" s="142"/>
      <c r="GS455" s="38"/>
      <c r="GV455"/>
      <c r="GW455"/>
    </row>
    <row r="456" spans="74:205" ht="12.75" x14ac:dyDescent="0.2">
      <c r="BV456" s="142"/>
      <c r="BX456" s="38"/>
      <c r="FU456" s="142"/>
      <c r="GS456" s="38"/>
      <c r="GV456"/>
      <c r="GW456"/>
    </row>
    <row r="457" spans="74:205" ht="12.75" x14ac:dyDescent="0.2">
      <c r="BV457" s="142"/>
      <c r="BX457" s="38"/>
      <c r="FU457" s="142"/>
      <c r="GS457" s="38"/>
      <c r="GV457"/>
      <c r="GW457"/>
    </row>
    <row r="458" spans="74:205" ht="12.75" x14ac:dyDescent="0.2">
      <c r="BV458" s="142"/>
      <c r="BX458" s="38"/>
      <c r="FU458" s="142"/>
      <c r="GS458" s="38"/>
      <c r="GV458"/>
      <c r="GW458"/>
    </row>
    <row r="459" spans="74:205" ht="12.75" x14ac:dyDescent="0.2">
      <c r="BV459" s="142"/>
      <c r="BX459" s="38"/>
      <c r="FU459" s="142"/>
      <c r="GS459" s="38"/>
      <c r="GV459"/>
      <c r="GW459"/>
    </row>
    <row r="460" spans="74:205" ht="12.75" x14ac:dyDescent="0.2">
      <c r="BV460" s="142"/>
      <c r="BX460" s="38"/>
      <c r="FU460" s="142"/>
      <c r="GS460" s="38"/>
      <c r="GV460"/>
      <c r="GW460"/>
    </row>
    <row r="461" spans="74:205" ht="12.75" x14ac:dyDescent="0.2">
      <c r="BV461" s="142"/>
      <c r="BX461" s="38"/>
      <c r="FU461" s="142"/>
      <c r="GS461" s="38"/>
      <c r="GV461"/>
      <c r="GW461"/>
    </row>
    <row r="462" spans="74:205" ht="12.75" x14ac:dyDescent="0.2">
      <c r="BV462" s="142"/>
      <c r="BX462" s="38"/>
      <c r="FU462" s="142"/>
      <c r="GS462" s="38"/>
      <c r="GV462"/>
      <c r="GW462"/>
    </row>
    <row r="463" spans="74:205" ht="12.75" x14ac:dyDescent="0.2">
      <c r="BV463" s="142"/>
      <c r="BX463" s="38"/>
      <c r="FU463" s="142"/>
      <c r="GS463" s="38"/>
      <c r="GV463"/>
      <c r="GW463"/>
    </row>
    <row r="464" spans="74:205" ht="12.75" x14ac:dyDescent="0.2">
      <c r="BV464" s="142"/>
      <c r="BX464" s="38"/>
      <c r="FU464" s="142"/>
      <c r="GS464" s="38"/>
      <c r="GV464"/>
      <c r="GW464"/>
    </row>
    <row r="465" spans="74:205" ht="12.75" x14ac:dyDescent="0.2">
      <c r="BV465" s="142"/>
      <c r="BX465" s="38"/>
      <c r="FU465" s="142"/>
      <c r="GS465" s="38"/>
      <c r="GV465"/>
      <c r="GW465"/>
    </row>
    <row r="466" spans="74:205" ht="12.75" x14ac:dyDescent="0.2">
      <c r="BV466" s="142"/>
      <c r="BX466" s="38"/>
      <c r="FU466" s="142"/>
      <c r="GS466" s="38"/>
      <c r="GV466"/>
      <c r="GW466"/>
    </row>
    <row r="467" spans="74:205" ht="12.75" x14ac:dyDescent="0.2">
      <c r="BV467" s="142"/>
      <c r="BX467" s="38"/>
      <c r="FU467" s="142"/>
      <c r="GS467" s="38"/>
      <c r="GV467"/>
      <c r="GW467"/>
    </row>
    <row r="468" spans="74:205" ht="12.75" x14ac:dyDescent="0.2">
      <c r="BV468" s="142"/>
      <c r="BX468" s="38"/>
      <c r="FU468" s="142"/>
      <c r="GS468" s="38"/>
      <c r="GV468"/>
      <c r="GW468"/>
    </row>
    <row r="469" spans="74:205" ht="12.75" x14ac:dyDescent="0.2">
      <c r="BV469" s="142"/>
      <c r="BX469" s="38"/>
      <c r="FU469" s="142"/>
      <c r="GS469" s="38"/>
      <c r="GV469"/>
      <c r="GW469"/>
    </row>
    <row r="470" spans="74:205" ht="12.75" x14ac:dyDescent="0.2">
      <c r="BV470" s="142"/>
      <c r="BX470" s="38"/>
      <c r="FU470" s="142"/>
      <c r="GS470" s="38"/>
      <c r="GV470"/>
      <c r="GW470"/>
    </row>
    <row r="471" spans="74:205" x14ac:dyDescent="0.2">
      <c r="BV471" s="142"/>
      <c r="BX471" s="38"/>
      <c r="FU471" s="142"/>
      <c r="GS471" s="38"/>
      <c r="GW471" s="142"/>
    </row>
    <row r="472" spans="74:205" x14ac:dyDescent="0.2">
      <c r="BV472" s="142"/>
      <c r="BX472" s="38"/>
      <c r="FU472" s="142"/>
      <c r="GS472" s="38"/>
      <c r="GW472" s="142"/>
    </row>
    <row r="473" spans="74:205" x14ac:dyDescent="0.2">
      <c r="BV473" s="142"/>
      <c r="BX473" s="38"/>
      <c r="FU473" s="142"/>
      <c r="GS473" s="38"/>
      <c r="GW473" s="142"/>
    </row>
    <row r="474" spans="74:205" x14ac:dyDescent="0.2">
      <c r="BV474" s="142"/>
      <c r="BX474" s="38"/>
      <c r="FU474" s="142"/>
      <c r="GS474" s="38"/>
      <c r="GW474" s="142"/>
    </row>
    <row r="475" spans="74:205" x14ac:dyDescent="0.2">
      <c r="BV475" s="142"/>
      <c r="BX475" s="38"/>
      <c r="FU475" s="142"/>
      <c r="GS475" s="38"/>
      <c r="GW475" s="142"/>
    </row>
    <row r="476" spans="74:205" x14ac:dyDescent="0.2">
      <c r="BV476" s="142"/>
      <c r="BX476" s="38"/>
      <c r="FU476" s="142"/>
      <c r="GS476" s="38"/>
      <c r="GW476" s="142"/>
    </row>
    <row r="477" spans="74:205" x14ac:dyDescent="0.2">
      <c r="BV477" s="142"/>
      <c r="BX477" s="38"/>
      <c r="FU477" s="142"/>
      <c r="GS477" s="38"/>
      <c r="GW477" s="142"/>
    </row>
    <row r="478" spans="74:205" x14ac:dyDescent="0.2">
      <c r="BV478" s="142"/>
      <c r="BX478" s="38"/>
      <c r="FU478" s="142"/>
      <c r="GS478" s="38"/>
      <c r="GW478" s="142"/>
    </row>
    <row r="479" spans="74:205" x14ac:dyDescent="0.2">
      <c r="BV479" s="142"/>
      <c r="BX479" s="38"/>
      <c r="FU479" s="142"/>
      <c r="GS479" s="38"/>
      <c r="GW479" s="142"/>
    </row>
    <row r="480" spans="74:205" x14ac:dyDescent="0.2">
      <c r="BV480" s="142"/>
      <c r="BX480" s="38"/>
      <c r="FU480" s="142"/>
      <c r="GS480" s="38"/>
      <c r="GW480" s="142"/>
    </row>
    <row r="481" spans="74:205" x14ac:dyDescent="0.2">
      <c r="BV481" s="142"/>
      <c r="BX481" s="38"/>
      <c r="FU481" s="142"/>
      <c r="GS481" s="38"/>
      <c r="GW481" s="142"/>
    </row>
    <row r="482" spans="74:205" x14ac:dyDescent="0.2">
      <c r="BV482" s="142"/>
      <c r="BX482" s="38"/>
      <c r="FU482" s="142"/>
      <c r="GS482" s="38"/>
      <c r="GW482" s="142"/>
    </row>
    <row r="483" spans="74:205" x14ac:dyDescent="0.2">
      <c r="BV483" s="142"/>
      <c r="BX483" s="38"/>
      <c r="FU483" s="142"/>
      <c r="GS483" s="38"/>
      <c r="GW483" s="142"/>
    </row>
    <row r="484" spans="74:205" x14ac:dyDescent="0.2">
      <c r="BV484" s="142"/>
      <c r="BX484" s="38"/>
      <c r="FU484" s="142"/>
      <c r="GS484" s="38"/>
      <c r="GW484" s="142"/>
    </row>
    <row r="485" spans="74:205" x14ac:dyDescent="0.2">
      <c r="BV485" s="142"/>
      <c r="BX485" s="38"/>
      <c r="FU485" s="142"/>
      <c r="GS485" s="38"/>
      <c r="GW485" s="142"/>
    </row>
    <row r="486" spans="74:205" x14ac:dyDescent="0.2">
      <c r="BV486" s="142"/>
      <c r="BX486" s="38"/>
      <c r="FU486" s="142"/>
      <c r="GS486" s="38"/>
      <c r="GW486" s="142"/>
    </row>
    <row r="487" spans="74:205" x14ac:dyDescent="0.2">
      <c r="BV487" s="142"/>
      <c r="BX487" s="38"/>
      <c r="FU487" s="142"/>
      <c r="GS487" s="38"/>
      <c r="GW487" s="142"/>
    </row>
    <row r="488" spans="74:205" x14ac:dyDescent="0.2">
      <c r="BV488" s="142"/>
      <c r="BX488" s="38"/>
      <c r="FU488" s="142"/>
      <c r="GS488" s="38"/>
      <c r="GW488" s="142"/>
    </row>
    <row r="489" spans="74:205" x14ac:dyDescent="0.2">
      <c r="BV489" s="142"/>
      <c r="BX489" s="38"/>
      <c r="FU489" s="142"/>
      <c r="GS489" s="38"/>
      <c r="GW489" s="142"/>
    </row>
    <row r="490" spans="74:205" x14ac:dyDescent="0.2">
      <c r="BV490" s="142"/>
      <c r="BX490" s="38"/>
      <c r="FU490" s="142"/>
      <c r="GS490" s="38"/>
      <c r="GW490" s="142"/>
    </row>
    <row r="491" spans="74:205" x14ac:dyDescent="0.2">
      <c r="BV491" s="142"/>
      <c r="BX491" s="38"/>
      <c r="FU491" s="142"/>
      <c r="GS491" s="38"/>
      <c r="GW491" s="142"/>
    </row>
    <row r="492" spans="74:205" x14ac:dyDescent="0.2">
      <c r="BV492" s="142"/>
      <c r="BX492" s="38"/>
      <c r="FU492" s="142"/>
      <c r="GS492" s="38"/>
      <c r="GW492" s="142"/>
    </row>
    <row r="493" spans="74:205" x14ac:dyDescent="0.2">
      <c r="BV493" s="142"/>
      <c r="BX493" s="38"/>
      <c r="FU493" s="142"/>
      <c r="GS493" s="38"/>
      <c r="GW493" s="142"/>
    </row>
    <row r="494" spans="74:205" x14ac:dyDescent="0.2">
      <c r="BV494" s="142"/>
      <c r="BX494" s="38"/>
      <c r="FU494" s="142"/>
      <c r="GS494" s="38"/>
      <c r="GW494" s="142"/>
    </row>
    <row r="495" spans="74:205" x14ac:dyDescent="0.2">
      <c r="BV495" s="142"/>
      <c r="BX495" s="38"/>
      <c r="FU495" s="142"/>
      <c r="GS495" s="38"/>
      <c r="GW495" s="142"/>
    </row>
    <row r="496" spans="74:205" x14ac:dyDescent="0.2">
      <c r="BV496" s="142"/>
      <c r="BX496" s="38"/>
      <c r="FU496" s="142"/>
      <c r="GS496" s="38"/>
      <c r="GW496" s="142"/>
    </row>
    <row r="497" spans="74:205" x14ac:dyDescent="0.2">
      <c r="BV497" s="142"/>
      <c r="BX497" s="38"/>
      <c r="FU497" s="142"/>
      <c r="GS497" s="38"/>
      <c r="GW497" s="142"/>
    </row>
    <row r="498" spans="74:205" x14ac:dyDescent="0.2">
      <c r="BV498" s="142"/>
      <c r="BX498" s="38"/>
      <c r="FU498" s="142"/>
      <c r="GS498" s="38"/>
      <c r="GW498" s="142"/>
    </row>
    <row r="499" spans="74:205" x14ac:dyDescent="0.2">
      <c r="BV499" s="142"/>
      <c r="BX499" s="38"/>
      <c r="FU499" s="142"/>
      <c r="GS499" s="38"/>
      <c r="GW499" s="142"/>
    </row>
    <row r="500" spans="74:205" x14ac:dyDescent="0.2">
      <c r="BV500" s="142"/>
      <c r="BX500" s="38"/>
      <c r="FU500" s="142"/>
      <c r="GS500" s="38"/>
      <c r="GW500" s="142"/>
    </row>
    <row r="501" spans="74:205" x14ac:dyDescent="0.2">
      <c r="BV501" s="142"/>
      <c r="BX501" s="38"/>
      <c r="FU501" s="142"/>
      <c r="GS501" s="38"/>
      <c r="GW501" s="142"/>
    </row>
    <row r="502" spans="74:205" x14ac:dyDescent="0.2">
      <c r="BV502" s="142"/>
      <c r="BX502" s="38"/>
      <c r="FU502" s="142"/>
      <c r="GS502" s="38"/>
      <c r="GW502" s="142"/>
    </row>
    <row r="503" spans="74:205" x14ac:dyDescent="0.2">
      <c r="BV503" s="142"/>
      <c r="BX503" s="38"/>
      <c r="FU503" s="142"/>
      <c r="GS503" s="38"/>
      <c r="GW503" s="142"/>
    </row>
    <row r="504" spans="74:205" x14ac:dyDescent="0.2">
      <c r="BV504" s="142"/>
      <c r="BX504" s="38"/>
      <c r="FU504" s="142"/>
      <c r="GS504" s="38"/>
      <c r="GW504" s="142"/>
    </row>
    <row r="505" spans="74:205" x14ac:dyDescent="0.2">
      <c r="BV505" s="142"/>
      <c r="BX505" s="38"/>
      <c r="FU505" s="142"/>
      <c r="GS505" s="38"/>
      <c r="GW505" s="142"/>
    </row>
    <row r="506" spans="74:205" x14ac:dyDescent="0.2">
      <c r="BV506" s="142"/>
      <c r="BX506" s="38"/>
      <c r="FU506" s="142"/>
      <c r="GS506" s="38"/>
      <c r="GW506" s="142"/>
    </row>
    <row r="507" spans="74:205" x14ac:dyDescent="0.2">
      <c r="BV507" s="142"/>
      <c r="BX507" s="38"/>
      <c r="FU507" s="142"/>
      <c r="GS507" s="38"/>
      <c r="GW507" s="142"/>
    </row>
    <row r="508" spans="74:205" x14ac:dyDescent="0.2">
      <c r="BV508" s="142"/>
      <c r="BX508" s="38"/>
      <c r="FU508" s="142"/>
      <c r="GS508" s="38"/>
      <c r="GW508" s="142"/>
    </row>
    <row r="509" spans="74:205" x14ac:dyDescent="0.2">
      <c r="BV509" s="142"/>
      <c r="BX509" s="38"/>
      <c r="FU509" s="142"/>
      <c r="GS509" s="38"/>
      <c r="GW509" s="142"/>
    </row>
    <row r="510" spans="74:205" x14ac:dyDescent="0.2">
      <c r="BV510" s="142"/>
      <c r="BX510" s="38"/>
      <c r="FU510" s="142"/>
      <c r="GS510" s="38"/>
      <c r="GW510" s="142"/>
    </row>
    <row r="511" spans="74:205" x14ac:dyDescent="0.2">
      <c r="BV511" s="142"/>
      <c r="BX511" s="38"/>
      <c r="FU511" s="142"/>
      <c r="GS511" s="38"/>
      <c r="GW511" s="142"/>
    </row>
    <row r="512" spans="74:205" x14ac:dyDescent="0.2">
      <c r="BV512" s="142"/>
      <c r="BX512" s="38"/>
      <c r="FU512" s="142"/>
      <c r="GS512" s="38"/>
      <c r="GW512" s="142"/>
    </row>
    <row r="513" spans="74:205" x14ac:dyDescent="0.2">
      <c r="BV513" s="142"/>
      <c r="BX513" s="38"/>
      <c r="FU513" s="142"/>
      <c r="GS513" s="38"/>
      <c r="GW513" s="142"/>
    </row>
    <row r="514" spans="74:205" x14ac:dyDescent="0.2">
      <c r="BV514" s="142"/>
      <c r="BX514" s="38"/>
      <c r="FU514" s="142"/>
      <c r="GS514" s="38"/>
      <c r="GW514" s="142"/>
    </row>
    <row r="515" spans="74:205" x14ac:dyDescent="0.2">
      <c r="BV515" s="142"/>
      <c r="BX515" s="38"/>
      <c r="FU515" s="142"/>
      <c r="GS515" s="38"/>
      <c r="GW515" s="142"/>
    </row>
    <row r="516" spans="74:205" x14ac:dyDescent="0.2">
      <c r="BV516" s="142"/>
      <c r="BX516" s="38"/>
      <c r="FU516" s="142"/>
      <c r="GS516" s="38"/>
      <c r="GW516" s="142"/>
    </row>
    <row r="517" spans="74:205" x14ac:dyDescent="0.2">
      <c r="BV517" s="142"/>
      <c r="BX517" s="38"/>
      <c r="FU517" s="142"/>
      <c r="GS517" s="38"/>
      <c r="GW517" s="142"/>
    </row>
    <row r="518" spans="74:205" x14ac:dyDescent="0.2">
      <c r="BV518" s="142"/>
      <c r="BX518" s="38"/>
      <c r="FU518" s="142"/>
      <c r="GS518" s="38"/>
      <c r="GW518" s="142"/>
    </row>
    <row r="519" spans="74:205" x14ac:dyDescent="0.2">
      <c r="BV519" s="142"/>
      <c r="BX519" s="38"/>
      <c r="FU519" s="142"/>
      <c r="GS519" s="38"/>
      <c r="GW519" s="142"/>
    </row>
    <row r="520" spans="74:205" x14ac:dyDescent="0.2">
      <c r="BV520" s="142"/>
      <c r="BX520" s="38"/>
      <c r="FU520" s="142"/>
      <c r="GS520" s="38"/>
      <c r="GW520" s="142"/>
    </row>
    <row r="521" spans="74:205" x14ac:dyDescent="0.2">
      <c r="BV521" s="142"/>
      <c r="BX521" s="38"/>
      <c r="FU521" s="142"/>
      <c r="GS521" s="38"/>
      <c r="GW521" s="142"/>
    </row>
    <row r="522" spans="74:205" x14ac:dyDescent="0.2">
      <c r="BV522" s="142"/>
      <c r="BX522" s="38"/>
      <c r="FU522" s="142"/>
      <c r="GS522" s="38"/>
      <c r="GW522" s="142"/>
    </row>
    <row r="523" spans="74:205" x14ac:dyDescent="0.2">
      <c r="BV523" s="142"/>
      <c r="BX523" s="38"/>
      <c r="FU523" s="142"/>
      <c r="GS523" s="38"/>
      <c r="GW523" s="142"/>
    </row>
    <row r="524" spans="74:205" x14ac:dyDescent="0.2">
      <c r="BV524" s="142"/>
      <c r="BX524" s="38"/>
      <c r="FU524" s="142"/>
      <c r="GS524" s="38"/>
      <c r="GW524" s="142"/>
    </row>
    <row r="525" spans="74:205" x14ac:dyDescent="0.2">
      <c r="BV525" s="142"/>
      <c r="BX525" s="38"/>
      <c r="FU525" s="142"/>
      <c r="GS525" s="38"/>
      <c r="GW525" s="142"/>
    </row>
    <row r="526" spans="74:205" x14ac:dyDescent="0.2">
      <c r="BV526" s="142"/>
      <c r="BX526" s="38"/>
      <c r="FU526" s="142"/>
      <c r="GS526" s="38"/>
      <c r="GW526" s="142"/>
    </row>
    <row r="527" spans="74:205" x14ac:dyDescent="0.2">
      <c r="BV527" s="142"/>
      <c r="BX527" s="38"/>
      <c r="FU527" s="142"/>
      <c r="GS527" s="38"/>
      <c r="GW527" s="142"/>
    </row>
    <row r="528" spans="74:205" x14ac:dyDescent="0.2">
      <c r="BV528" s="142"/>
      <c r="BX528" s="38"/>
      <c r="FU528" s="142"/>
      <c r="GS528" s="38"/>
      <c r="GW528" s="142"/>
    </row>
    <row r="529" spans="74:205" x14ac:dyDescent="0.2">
      <c r="BV529" s="142"/>
      <c r="BX529" s="38"/>
      <c r="FU529" s="142"/>
      <c r="GS529" s="38"/>
      <c r="GW529" s="142"/>
    </row>
    <row r="530" spans="74:205" x14ac:dyDescent="0.2">
      <c r="BV530" s="142"/>
      <c r="BX530" s="38"/>
      <c r="FU530" s="142"/>
      <c r="GS530" s="38"/>
      <c r="GW530" s="142"/>
    </row>
    <row r="531" spans="74:205" x14ac:dyDescent="0.2">
      <c r="BV531" s="142"/>
      <c r="BX531" s="38"/>
      <c r="FU531" s="142"/>
      <c r="GS531" s="38"/>
      <c r="GW531" s="142"/>
    </row>
    <row r="532" spans="74:205" x14ac:dyDescent="0.2">
      <c r="BV532" s="142"/>
      <c r="BX532" s="38"/>
      <c r="FU532" s="142"/>
      <c r="GS532" s="38"/>
      <c r="GW532" s="142"/>
    </row>
    <row r="533" spans="74:205" x14ac:dyDescent="0.2">
      <c r="BV533" s="142"/>
      <c r="BX533" s="38"/>
      <c r="FU533" s="142"/>
      <c r="GS533" s="38"/>
      <c r="GW533" s="142"/>
    </row>
    <row r="534" spans="74:205" x14ac:dyDescent="0.2">
      <c r="BV534" s="142"/>
      <c r="BX534" s="38"/>
      <c r="FU534" s="142"/>
      <c r="GS534" s="38"/>
      <c r="GW534" s="142"/>
    </row>
    <row r="535" spans="74:205" x14ac:dyDescent="0.2">
      <c r="BV535" s="142"/>
      <c r="BX535" s="38"/>
      <c r="FU535" s="142"/>
      <c r="GS535" s="38"/>
      <c r="GW535" s="142"/>
    </row>
    <row r="536" spans="74:205" x14ac:dyDescent="0.2">
      <c r="BV536" s="142"/>
      <c r="BX536" s="38"/>
      <c r="FU536" s="142"/>
      <c r="GS536" s="38"/>
      <c r="GW536" s="142"/>
    </row>
    <row r="537" spans="74:205" x14ac:dyDescent="0.2">
      <c r="BV537" s="142"/>
      <c r="BX537" s="38"/>
      <c r="FU537" s="142"/>
      <c r="GS537" s="38"/>
      <c r="GW537" s="142"/>
    </row>
    <row r="538" spans="74:205" x14ac:dyDescent="0.2">
      <c r="BV538" s="142"/>
      <c r="BX538" s="38"/>
      <c r="FU538" s="142"/>
      <c r="GS538" s="38"/>
      <c r="GW538" s="142"/>
    </row>
    <row r="539" spans="74:205" x14ac:dyDescent="0.2">
      <c r="BV539" s="142"/>
      <c r="BX539" s="38"/>
      <c r="FU539" s="142"/>
      <c r="GS539" s="38"/>
      <c r="GW539" s="142"/>
    </row>
    <row r="540" spans="74:205" x14ac:dyDescent="0.2">
      <c r="BV540" s="142"/>
      <c r="BX540" s="38"/>
      <c r="FU540" s="142"/>
      <c r="GS540" s="38"/>
      <c r="GW540" s="142"/>
    </row>
    <row r="541" spans="74:205" x14ac:dyDescent="0.2">
      <c r="BV541" s="142"/>
      <c r="BX541" s="38"/>
      <c r="FU541" s="142"/>
      <c r="GS541" s="38"/>
      <c r="GW541" s="142"/>
    </row>
    <row r="542" spans="74:205" x14ac:dyDescent="0.2">
      <c r="BV542" s="142"/>
      <c r="BX542" s="38"/>
      <c r="FU542" s="142"/>
      <c r="GS542" s="38"/>
      <c r="GW542" s="142"/>
    </row>
    <row r="543" spans="74:205" x14ac:dyDescent="0.2">
      <c r="BV543" s="142"/>
      <c r="BX543" s="38"/>
      <c r="FU543" s="142"/>
      <c r="GS543" s="38"/>
      <c r="GW543" s="142"/>
    </row>
    <row r="544" spans="74:205" x14ac:dyDescent="0.2">
      <c r="BV544" s="142"/>
      <c r="BX544" s="38"/>
      <c r="FU544" s="142"/>
      <c r="GS544" s="38"/>
      <c r="GW544" s="142"/>
    </row>
    <row r="545" spans="74:205" x14ac:dyDescent="0.2">
      <c r="BV545" s="142"/>
      <c r="BX545" s="38"/>
      <c r="FU545" s="142"/>
      <c r="GS545" s="38"/>
      <c r="GW545" s="142"/>
    </row>
    <row r="546" spans="74:205" x14ac:dyDescent="0.2">
      <c r="BV546" s="142"/>
      <c r="BX546" s="38"/>
      <c r="FU546" s="142"/>
      <c r="GS546" s="38"/>
      <c r="GW546" s="142"/>
    </row>
    <row r="547" spans="74:205" x14ac:dyDescent="0.2">
      <c r="BV547" s="142"/>
      <c r="BX547" s="38"/>
      <c r="FU547" s="142"/>
      <c r="GS547" s="38"/>
      <c r="GW547" s="142"/>
    </row>
    <row r="548" spans="74:205" x14ac:dyDescent="0.2">
      <c r="BV548" s="142"/>
      <c r="BX548" s="38"/>
      <c r="FU548" s="142"/>
      <c r="GS548" s="38"/>
      <c r="GW548" s="142"/>
    </row>
    <row r="549" spans="74:205" x14ac:dyDescent="0.2">
      <c r="BV549" s="142"/>
      <c r="BX549" s="38"/>
      <c r="FU549" s="142"/>
      <c r="GS549" s="38"/>
      <c r="GW549" s="142"/>
    </row>
    <row r="550" spans="74:205" x14ac:dyDescent="0.2">
      <c r="BV550" s="142"/>
      <c r="BX550" s="38"/>
      <c r="FU550" s="142"/>
      <c r="GS550" s="38"/>
      <c r="GW550" s="142"/>
    </row>
    <row r="551" spans="74:205" x14ac:dyDescent="0.2">
      <c r="BV551" s="142"/>
      <c r="BX551" s="38"/>
      <c r="FU551" s="142"/>
      <c r="GS551" s="38"/>
      <c r="GW551" s="142"/>
    </row>
    <row r="552" spans="74:205" x14ac:dyDescent="0.2">
      <c r="BV552" s="142"/>
      <c r="BX552" s="38"/>
      <c r="FU552" s="142"/>
      <c r="GS552" s="38"/>
      <c r="GW552" s="142"/>
    </row>
    <row r="553" spans="74:205" x14ac:dyDescent="0.2">
      <c r="BV553" s="142"/>
      <c r="BX553" s="38"/>
      <c r="FU553" s="142"/>
      <c r="GS553" s="38"/>
      <c r="GW553" s="142"/>
    </row>
    <row r="554" spans="74:205" x14ac:dyDescent="0.2">
      <c r="BV554" s="142"/>
      <c r="BX554" s="38"/>
      <c r="FU554" s="142"/>
      <c r="GS554" s="38"/>
      <c r="GW554" s="142"/>
    </row>
    <row r="555" spans="74:205" x14ac:dyDescent="0.2">
      <c r="BV555" s="142"/>
      <c r="BX555" s="38"/>
      <c r="FU555" s="142"/>
      <c r="GS555" s="38"/>
      <c r="GW555" s="142"/>
    </row>
    <row r="556" spans="74:205" x14ac:dyDescent="0.2">
      <c r="BV556" s="142"/>
      <c r="BX556" s="38"/>
      <c r="FU556" s="142"/>
      <c r="GS556" s="38"/>
      <c r="GW556" s="142"/>
    </row>
    <row r="557" spans="74:205" x14ac:dyDescent="0.2">
      <c r="BV557" s="142"/>
      <c r="BX557" s="38"/>
      <c r="FU557" s="142"/>
      <c r="GS557" s="38"/>
      <c r="GW557" s="142"/>
    </row>
    <row r="558" spans="74:205" x14ac:dyDescent="0.2">
      <c r="BV558" s="142"/>
      <c r="BX558" s="38"/>
      <c r="FU558" s="142"/>
      <c r="GS558" s="38"/>
      <c r="GW558" s="142"/>
    </row>
    <row r="559" spans="74:205" x14ac:dyDescent="0.2">
      <c r="BV559" s="142"/>
      <c r="BX559" s="38"/>
      <c r="FU559" s="142"/>
      <c r="GS559" s="38"/>
      <c r="GW559" s="142"/>
    </row>
    <row r="560" spans="74:205" x14ac:dyDescent="0.2">
      <c r="BV560" s="142"/>
      <c r="BX560" s="38"/>
      <c r="FU560" s="142"/>
      <c r="GS560" s="38"/>
      <c r="GW560" s="142"/>
    </row>
    <row r="561" spans="74:206" x14ac:dyDescent="0.2">
      <c r="BV561" s="142"/>
      <c r="BX561" s="38"/>
      <c r="FU561" s="142"/>
      <c r="GS561" s="38"/>
      <c r="GW561" s="142"/>
    </row>
    <row r="562" spans="74:206" x14ac:dyDescent="0.2">
      <c r="BV562" s="142"/>
      <c r="BX562" s="38"/>
      <c r="FU562" s="142"/>
      <c r="GS562" s="38"/>
      <c r="GW562" s="142"/>
    </row>
    <row r="563" spans="74:206" x14ac:dyDescent="0.2">
      <c r="BV563" s="142"/>
      <c r="BX563" s="38"/>
      <c r="FU563" s="142"/>
      <c r="GS563" s="38"/>
      <c r="GW563" s="142"/>
    </row>
    <row r="564" spans="74:206" x14ac:dyDescent="0.2">
      <c r="BV564" s="142"/>
      <c r="BX564" s="38"/>
      <c r="FU564" s="142"/>
      <c r="GS564" s="38"/>
      <c r="GW564" s="142"/>
    </row>
    <row r="565" spans="74:206" x14ac:dyDescent="0.2">
      <c r="BV565" s="142"/>
      <c r="BX565" s="38"/>
      <c r="FU565" s="142"/>
      <c r="GS565" s="38"/>
      <c r="GW565" s="142"/>
    </row>
    <row r="566" spans="74:206" x14ac:dyDescent="0.2">
      <c r="BV566" s="142"/>
      <c r="BX566" s="38"/>
      <c r="FU566" s="142"/>
      <c r="GS566" s="38"/>
      <c r="GW566" s="142"/>
    </row>
    <row r="567" spans="74:206" x14ac:dyDescent="0.2">
      <c r="BV567" s="142"/>
      <c r="BX567" s="38"/>
      <c r="FU567" s="142"/>
      <c r="GS567" s="38"/>
      <c r="GW567" s="142"/>
    </row>
    <row r="568" spans="74:206" x14ac:dyDescent="0.2">
      <c r="BV568" s="142"/>
      <c r="BX568" s="38"/>
      <c r="FU568" s="142"/>
      <c r="GS568" s="38"/>
      <c r="GW568" s="142"/>
    </row>
    <row r="569" spans="74:206" x14ac:dyDescent="0.2">
      <c r="BV569" s="142"/>
      <c r="BX569" s="38"/>
      <c r="FU569" s="142"/>
      <c r="GS569" s="38"/>
      <c r="GW569" s="142"/>
    </row>
    <row r="570" spans="74:206" x14ac:dyDescent="0.2">
      <c r="BV570" s="142"/>
      <c r="BX570" s="38"/>
      <c r="FU570" s="142"/>
      <c r="GS570" s="38"/>
      <c r="GW570" s="142"/>
    </row>
    <row r="571" spans="74:206" x14ac:dyDescent="0.2">
      <c r="BV571" s="142"/>
      <c r="BX571" s="38"/>
      <c r="FU571" s="142"/>
      <c r="GS571" s="38"/>
      <c r="GW571" s="142"/>
    </row>
    <row r="572" spans="74:206" x14ac:dyDescent="0.2">
      <c r="BV572" s="142"/>
      <c r="BX572" s="38"/>
      <c r="FU572" s="142"/>
      <c r="GS572" s="38"/>
      <c r="GW572" s="142"/>
    </row>
    <row r="573" spans="74:206" x14ac:dyDescent="0.2">
      <c r="BV573" s="142"/>
      <c r="BX573" s="38"/>
      <c r="FU573" s="142"/>
      <c r="GS573" s="38"/>
      <c r="GW573" s="142"/>
    </row>
    <row r="574" spans="74:206" x14ac:dyDescent="0.2">
      <c r="BV574" s="142"/>
      <c r="BX574" s="38"/>
      <c r="FU574" s="142"/>
      <c r="GS574" s="38"/>
      <c r="GW574" s="142"/>
    </row>
    <row r="575" spans="74:206" x14ac:dyDescent="0.2">
      <c r="BV575" s="142"/>
      <c r="BX575" s="38"/>
      <c r="FU575" s="142"/>
      <c r="GS575" s="38"/>
      <c r="GW575" s="142"/>
    </row>
    <row r="576" spans="74:206" x14ac:dyDescent="0.2">
      <c r="BW576" s="142"/>
      <c r="BX576" s="38"/>
      <c r="FV576" s="142"/>
      <c r="GS576" s="38"/>
      <c r="GX576" s="142"/>
    </row>
    <row r="577" spans="75:206" x14ac:dyDescent="0.2">
      <c r="BW577" s="142"/>
      <c r="BX577" s="38"/>
      <c r="FV577" s="142"/>
      <c r="GS577" s="38"/>
      <c r="GX577" s="142"/>
    </row>
    <row r="578" spans="75:206" x14ac:dyDescent="0.2">
      <c r="BW578" s="142"/>
      <c r="BX578" s="38"/>
      <c r="FV578" s="142"/>
      <c r="GS578" s="38"/>
      <c r="GX578" s="142"/>
    </row>
    <row r="579" spans="75:206" x14ac:dyDescent="0.2">
      <c r="BW579" s="142"/>
      <c r="BX579" s="38"/>
      <c r="FV579" s="142"/>
      <c r="GS579" s="38"/>
      <c r="GX579" s="142"/>
    </row>
    <row r="580" spans="75:206" x14ac:dyDescent="0.2">
      <c r="BW580" s="142"/>
      <c r="BX580" s="38"/>
      <c r="FV580" s="142"/>
      <c r="GS580" s="38"/>
      <c r="GX580" s="142"/>
    </row>
    <row r="581" spans="75:206" x14ac:dyDescent="0.2">
      <c r="BW581" s="142"/>
      <c r="BX581" s="38"/>
      <c r="FV581" s="142"/>
      <c r="GS581" s="38"/>
      <c r="GX581" s="142"/>
    </row>
    <row r="582" spans="75:206" x14ac:dyDescent="0.2">
      <c r="BW582" s="142"/>
      <c r="BX582" s="38"/>
      <c r="FV582" s="142"/>
      <c r="GS582" s="38"/>
      <c r="GX582" s="142"/>
    </row>
    <row r="583" spans="75:206" x14ac:dyDescent="0.2">
      <c r="BW583" s="142"/>
      <c r="BX583" s="38"/>
      <c r="FV583" s="142"/>
      <c r="GS583" s="38"/>
      <c r="GX583" s="142"/>
    </row>
    <row r="584" spans="75:206" x14ac:dyDescent="0.2">
      <c r="BW584" s="142"/>
      <c r="BX584" s="38"/>
      <c r="FV584" s="142"/>
      <c r="GS584" s="38"/>
      <c r="GX584" s="142"/>
    </row>
    <row r="585" spans="75:206" x14ac:dyDescent="0.2">
      <c r="BW585" s="142"/>
      <c r="BX585" s="38"/>
      <c r="FV585" s="142"/>
      <c r="GS585" s="38"/>
      <c r="GX585" s="142"/>
    </row>
    <row r="586" spans="75:206" x14ac:dyDescent="0.2">
      <c r="BW586" s="142"/>
      <c r="BX586" s="38"/>
      <c r="FV586" s="142"/>
      <c r="GS586" s="38"/>
      <c r="GX586" s="142"/>
    </row>
    <row r="587" spans="75:206" x14ac:dyDescent="0.2">
      <c r="BW587" s="142"/>
      <c r="BX587" s="38"/>
      <c r="FV587" s="142"/>
      <c r="GS587" s="38"/>
      <c r="GX587" s="142"/>
    </row>
    <row r="588" spans="75:206" x14ac:dyDescent="0.2">
      <c r="BW588" s="142"/>
      <c r="BX588" s="38"/>
      <c r="FV588" s="142"/>
      <c r="GS588" s="38"/>
      <c r="GX588" s="142"/>
    </row>
    <row r="589" spans="75:206" x14ac:dyDescent="0.2">
      <c r="BW589" s="142"/>
      <c r="BX589" s="38"/>
      <c r="FV589" s="142"/>
      <c r="GS589" s="38"/>
      <c r="GX589" s="142"/>
    </row>
    <row r="590" spans="75:206" x14ac:dyDescent="0.2">
      <c r="BW590" s="142"/>
      <c r="BX590" s="38"/>
      <c r="FV590" s="142"/>
      <c r="GS590" s="38"/>
      <c r="GX590" s="142"/>
    </row>
    <row r="591" spans="75:206" x14ac:dyDescent="0.2">
      <c r="BW591" s="142"/>
      <c r="BX591" s="38"/>
      <c r="FV591" s="142"/>
      <c r="GS591" s="38"/>
      <c r="GX591" s="142"/>
    </row>
    <row r="592" spans="75:206" x14ac:dyDescent="0.2">
      <c r="BW592" s="142"/>
      <c r="BX592" s="38"/>
      <c r="FV592" s="142"/>
      <c r="GS592" s="38"/>
      <c r="GX592" s="142"/>
    </row>
    <row r="593" spans="75:206" x14ac:dyDescent="0.2">
      <c r="BW593" s="142"/>
      <c r="BX593" s="38"/>
      <c r="FV593" s="142"/>
      <c r="GS593" s="38"/>
      <c r="GX593" s="142"/>
    </row>
    <row r="594" spans="75:206" x14ac:dyDescent="0.2">
      <c r="BW594" s="142"/>
      <c r="BX594" s="38"/>
      <c r="FV594" s="142"/>
      <c r="GS594" s="38"/>
      <c r="GX594" s="142"/>
    </row>
    <row r="595" spans="75:206" x14ac:dyDescent="0.2">
      <c r="BW595" s="142"/>
      <c r="BX595" s="38"/>
      <c r="FV595" s="142"/>
      <c r="GS595" s="38"/>
      <c r="GX595" s="142"/>
    </row>
    <row r="596" spans="75:206" x14ac:dyDescent="0.2">
      <c r="BW596" s="142"/>
      <c r="BX596" s="38"/>
      <c r="FV596" s="142"/>
      <c r="GS596" s="38"/>
      <c r="GX596" s="142"/>
    </row>
    <row r="597" spans="75:206" x14ac:dyDescent="0.2">
      <c r="BW597" s="142"/>
      <c r="BX597" s="38"/>
      <c r="FV597" s="142"/>
      <c r="GS597" s="38"/>
      <c r="GX597" s="142"/>
    </row>
    <row r="598" spans="75:206" x14ac:dyDescent="0.2">
      <c r="BW598" s="142"/>
      <c r="BX598" s="38"/>
      <c r="FV598" s="142"/>
      <c r="GS598" s="38"/>
      <c r="GX598" s="142"/>
    </row>
    <row r="599" spans="75:206" x14ac:dyDescent="0.2">
      <c r="BW599" s="142"/>
      <c r="BX599" s="38"/>
      <c r="FV599" s="142"/>
      <c r="GS599" s="38"/>
      <c r="GX599" s="142"/>
    </row>
    <row r="600" spans="75:206" x14ac:dyDescent="0.2">
      <c r="BW600" s="142"/>
      <c r="BX600" s="38"/>
      <c r="FV600" s="142"/>
      <c r="GS600" s="38"/>
      <c r="GX600" s="142"/>
    </row>
    <row r="601" spans="75:206" x14ac:dyDescent="0.2">
      <c r="BW601" s="142"/>
      <c r="BX601" s="38"/>
      <c r="FV601" s="142"/>
      <c r="GS601" s="38"/>
      <c r="GX601" s="142"/>
    </row>
    <row r="602" spans="75:206" x14ac:dyDescent="0.2">
      <c r="BW602" s="142"/>
      <c r="BX602" s="38"/>
      <c r="FV602" s="142"/>
      <c r="GS602" s="38"/>
      <c r="GX602" s="142"/>
    </row>
    <row r="603" spans="75:206" x14ac:dyDescent="0.2">
      <c r="BW603" s="142"/>
      <c r="BX603" s="38"/>
      <c r="FV603" s="142"/>
      <c r="GS603" s="38"/>
      <c r="GX603" s="142"/>
    </row>
    <row r="604" spans="75:206" x14ac:dyDescent="0.2">
      <c r="BW604" s="142"/>
      <c r="BX604" s="38"/>
      <c r="FV604" s="142"/>
      <c r="GS604" s="38"/>
      <c r="GX604" s="142"/>
    </row>
    <row r="605" spans="75:206" x14ac:dyDescent="0.2">
      <c r="BW605" s="142"/>
      <c r="BX605" s="38"/>
      <c r="FV605" s="142"/>
      <c r="GS605" s="38"/>
      <c r="GX605" s="142"/>
    </row>
    <row r="606" spans="75:206" x14ac:dyDescent="0.2">
      <c r="BW606" s="142"/>
      <c r="BX606" s="38"/>
      <c r="FV606" s="142"/>
      <c r="GS606" s="38"/>
      <c r="GX606" s="142"/>
    </row>
    <row r="607" spans="75:206" x14ac:dyDescent="0.2">
      <c r="BW607" s="142"/>
      <c r="BX607" s="38"/>
      <c r="FV607" s="142"/>
      <c r="GS607" s="38"/>
      <c r="GX607" s="142"/>
    </row>
    <row r="608" spans="75:206" x14ac:dyDescent="0.2">
      <c r="BW608" s="142"/>
      <c r="BX608" s="38"/>
      <c r="FV608" s="142"/>
      <c r="GS608" s="38"/>
      <c r="GX608" s="142"/>
    </row>
    <row r="609" spans="75:206" x14ac:dyDescent="0.2">
      <c r="BW609" s="142"/>
      <c r="BX609" s="38"/>
      <c r="FV609" s="142"/>
      <c r="GS609" s="38"/>
      <c r="GX609" s="142"/>
    </row>
    <row r="610" spans="75:206" x14ac:dyDescent="0.2">
      <c r="BW610" s="142"/>
      <c r="BX610" s="38"/>
      <c r="FU610" s="142"/>
      <c r="GS610" s="38"/>
      <c r="GW610" s="142"/>
    </row>
    <row r="611" spans="75:206" x14ac:dyDescent="0.2">
      <c r="BW611" s="142"/>
      <c r="BX611" s="38"/>
      <c r="FU611" s="142"/>
      <c r="GS611" s="38"/>
      <c r="GW611" s="142"/>
    </row>
    <row r="612" spans="75:206" x14ac:dyDescent="0.2">
      <c r="BW612" s="142"/>
      <c r="BX612" s="38"/>
      <c r="FU612" s="142"/>
      <c r="GS612" s="38"/>
      <c r="GW612" s="142"/>
    </row>
    <row r="613" spans="75:206" x14ac:dyDescent="0.2">
      <c r="BW613" s="142"/>
      <c r="BX613" s="38"/>
      <c r="FU613" s="142"/>
      <c r="GS613" s="38"/>
      <c r="GW613" s="142"/>
    </row>
    <row r="614" spans="75:206" x14ac:dyDescent="0.2">
      <c r="BW614" s="142"/>
      <c r="BX614" s="38"/>
      <c r="FU614" s="142"/>
      <c r="GS614" s="38"/>
      <c r="GW614" s="142"/>
    </row>
    <row r="615" spans="75:206" x14ac:dyDescent="0.2">
      <c r="BW615" s="142"/>
      <c r="BX615" s="38"/>
      <c r="FU615" s="142"/>
      <c r="GS615" s="38"/>
      <c r="GW615" s="142"/>
    </row>
    <row r="616" spans="75:206" x14ac:dyDescent="0.2">
      <c r="BW616" s="142"/>
      <c r="BX616" s="38"/>
      <c r="FU616" s="142"/>
      <c r="GS616" s="38"/>
      <c r="GW616" s="142"/>
    </row>
    <row r="617" spans="75:206" x14ac:dyDescent="0.2">
      <c r="BW617" s="142"/>
      <c r="BX617" s="38"/>
      <c r="FU617" s="142"/>
      <c r="GS617" s="38"/>
      <c r="GW617" s="142"/>
    </row>
    <row r="618" spans="75:206" x14ac:dyDescent="0.2">
      <c r="BW618" s="142"/>
      <c r="BX618" s="38"/>
      <c r="FU618" s="142"/>
      <c r="GS618" s="38"/>
      <c r="GW618" s="142"/>
    </row>
    <row r="619" spans="75:206" x14ac:dyDescent="0.2">
      <c r="BW619" s="142"/>
      <c r="BX619" s="38"/>
      <c r="FU619" s="142"/>
      <c r="GS619" s="38"/>
      <c r="GW619" s="142"/>
    </row>
    <row r="620" spans="75:206" x14ac:dyDescent="0.2">
      <c r="BW620" s="142"/>
      <c r="BX620" s="38"/>
      <c r="FU620" s="142"/>
      <c r="GS620" s="38"/>
      <c r="GW620" s="142"/>
    </row>
    <row r="621" spans="75:206" x14ac:dyDescent="0.2">
      <c r="BW621" s="142"/>
      <c r="BX621" s="38"/>
      <c r="FU621" s="142"/>
      <c r="GS621" s="38"/>
      <c r="GW621" s="142"/>
    </row>
    <row r="622" spans="75:206" x14ac:dyDescent="0.2">
      <c r="BW622" s="142"/>
      <c r="BX622" s="38"/>
      <c r="FU622" s="142"/>
      <c r="GS622" s="38"/>
      <c r="GW622" s="142"/>
    </row>
    <row r="623" spans="75:206" x14ac:dyDescent="0.2">
      <c r="BW623" s="142"/>
      <c r="BX623" s="38"/>
      <c r="FU623" s="142"/>
      <c r="GS623" s="38"/>
      <c r="GW623" s="142"/>
    </row>
    <row r="624" spans="75:206" x14ac:dyDescent="0.2">
      <c r="BW624" s="142"/>
      <c r="BX624" s="38"/>
      <c r="FU624" s="142"/>
      <c r="GS624" s="38"/>
      <c r="GW624" s="142"/>
    </row>
    <row r="625" spans="75:206" x14ac:dyDescent="0.2">
      <c r="BW625" s="142"/>
      <c r="BX625" s="38"/>
      <c r="FU625" s="142"/>
      <c r="GS625" s="38"/>
      <c r="GW625" s="142"/>
    </row>
    <row r="626" spans="75:206" x14ac:dyDescent="0.2">
      <c r="BW626" s="142"/>
      <c r="BX626" s="38"/>
      <c r="FU626" s="142"/>
      <c r="GS626" s="38"/>
      <c r="GW626" s="142"/>
    </row>
    <row r="627" spans="75:206" x14ac:dyDescent="0.2">
      <c r="BW627" s="142"/>
      <c r="BX627" s="38"/>
      <c r="FU627" s="142"/>
      <c r="GS627" s="38"/>
      <c r="GW627" s="142"/>
    </row>
    <row r="628" spans="75:206" x14ac:dyDescent="0.2">
      <c r="BW628" s="142"/>
      <c r="BX628" s="38"/>
      <c r="FU628" s="142"/>
      <c r="GS628" s="38"/>
      <c r="GW628" s="142"/>
    </row>
    <row r="629" spans="75:206" x14ac:dyDescent="0.2">
      <c r="BW629" s="142"/>
      <c r="BX629" s="38"/>
      <c r="FU629" s="142"/>
      <c r="GS629" s="38"/>
      <c r="GW629" s="142"/>
    </row>
    <row r="630" spans="75:206" x14ac:dyDescent="0.2">
      <c r="BW630" s="142"/>
      <c r="BX630" s="38"/>
      <c r="FU630" s="142"/>
      <c r="GS630" s="38"/>
      <c r="GW630" s="142"/>
    </row>
    <row r="631" spans="75:206" x14ac:dyDescent="0.2">
      <c r="BW631" s="142"/>
      <c r="BX631" s="38"/>
      <c r="FU631" s="142"/>
      <c r="GS631" s="38"/>
      <c r="GW631" s="142"/>
    </row>
    <row r="632" spans="75:206" x14ac:dyDescent="0.2">
      <c r="BW632" s="142"/>
      <c r="BX632" s="38"/>
      <c r="FU632" s="142"/>
      <c r="GS632" s="38"/>
      <c r="GW632" s="142"/>
    </row>
    <row r="633" spans="75:206" x14ac:dyDescent="0.2">
      <c r="BW633" s="142"/>
      <c r="BX633" s="38"/>
      <c r="FU633" s="142"/>
      <c r="GS633" s="38"/>
      <c r="GW633" s="142"/>
    </row>
    <row r="634" spans="75:206" x14ac:dyDescent="0.2">
      <c r="BW634" s="142"/>
      <c r="BX634" s="38"/>
      <c r="FU634" s="142"/>
      <c r="GS634" s="38"/>
      <c r="GW634" s="142"/>
    </row>
    <row r="635" spans="75:206" x14ac:dyDescent="0.2">
      <c r="BW635" s="142"/>
      <c r="BX635" s="38"/>
      <c r="FU635" s="142"/>
      <c r="GS635" s="38"/>
      <c r="GW635" s="142"/>
    </row>
    <row r="636" spans="75:206" x14ac:dyDescent="0.2">
      <c r="BW636" s="142"/>
      <c r="BX636" s="38"/>
      <c r="FU636" s="142"/>
      <c r="GS636" s="38"/>
      <c r="GW636" s="142"/>
    </row>
    <row r="637" spans="75:206" x14ac:dyDescent="0.2">
      <c r="BW637" s="142"/>
      <c r="BX637" s="38"/>
      <c r="FU637" s="142"/>
      <c r="GS637" s="38"/>
      <c r="GW637" s="142"/>
    </row>
    <row r="638" spans="75:206" x14ac:dyDescent="0.2">
      <c r="BW638" s="142"/>
      <c r="BX638" s="38"/>
      <c r="FU638" s="142"/>
      <c r="GS638" s="38"/>
      <c r="GW638" s="142"/>
    </row>
    <row r="639" spans="75:206" x14ac:dyDescent="0.2">
      <c r="BW639" s="142"/>
      <c r="BX639" s="38"/>
      <c r="FU639" s="142"/>
      <c r="GS639" s="38"/>
      <c r="GW639" s="142"/>
    </row>
    <row r="640" spans="75:206" x14ac:dyDescent="0.2">
      <c r="BW640" s="142"/>
      <c r="BX640" s="38"/>
      <c r="FV640" s="142"/>
      <c r="GS640" s="38"/>
      <c r="GX640" s="142"/>
    </row>
    <row r="641" spans="75:206" x14ac:dyDescent="0.2">
      <c r="BW641" s="142"/>
      <c r="BX641" s="38"/>
      <c r="FV641" s="142"/>
      <c r="GS641" s="38"/>
      <c r="GX641" s="142"/>
    </row>
    <row r="642" spans="75:206" x14ac:dyDescent="0.2">
      <c r="FV642" s="142"/>
      <c r="GS642" s="38"/>
      <c r="GX642" s="142"/>
    </row>
    <row r="643" spans="75:206" x14ac:dyDescent="0.2">
      <c r="FV643" s="142"/>
      <c r="GS643" s="38"/>
      <c r="GX643" s="142"/>
    </row>
    <row r="644" spans="75:206" x14ac:dyDescent="0.2">
      <c r="FV644" s="142"/>
      <c r="GS644" s="38"/>
      <c r="GX644" s="142"/>
    </row>
    <row r="645" spans="75:206" x14ac:dyDescent="0.2">
      <c r="FV645" s="142"/>
      <c r="GS645" s="38"/>
      <c r="GX645" s="142"/>
    </row>
    <row r="646" spans="75:206" x14ac:dyDescent="0.2">
      <c r="FV646" s="142"/>
      <c r="GS646" s="38"/>
      <c r="GX646" s="142"/>
    </row>
    <row r="647" spans="75:206" x14ac:dyDescent="0.2">
      <c r="FV647" s="142"/>
      <c r="GS647" s="38"/>
      <c r="GX647" s="142"/>
    </row>
    <row r="648" spans="75:206" x14ac:dyDescent="0.2">
      <c r="FV648" s="142"/>
      <c r="GS648" s="38"/>
      <c r="GX648" s="142"/>
    </row>
    <row r="649" spans="75:206" x14ac:dyDescent="0.2">
      <c r="FV649" s="142"/>
      <c r="GS649" s="38"/>
      <c r="GX649" s="142"/>
    </row>
    <row r="650" spans="75:206" x14ac:dyDescent="0.2">
      <c r="FV650" s="142"/>
      <c r="GS650" s="38"/>
      <c r="GX650" s="142"/>
    </row>
    <row r="651" spans="75:206" x14ac:dyDescent="0.2">
      <c r="FV651" s="142"/>
      <c r="GS651" s="38"/>
      <c r="GX651" s="142"/>
    </row>
    <row r="652" spans="75:206" x14ac:dyDescent="0.2">
      <c r="FV652" s="142"/>
      <c r="GS652" s="38"/>
      <c r="GX652" s="142"/>
    </row>
    <row r="653" spans="75:206" x14ac:dyDescent="0.2">
      <c r="FV653" s="142"/>
      <c r="GS653" s="38"/>
      <c r="GX653" s="142"/>
    </row>
    <row r="654" spans="75:206" x14ac:dyDescent="0.2">
      <c r="FV654" s="142"/>
      <c r="GS654" s="38"/>
      <c r="GX654" s="142"/>
    </row>
    <row r="655" spans="75:206" x14ac:dyDescent="0.2">
      <c r="FV655" s="142"/>
      <c r="GS655" s="38"/>
      <c r="GX655" s="142"/>
    </row>
    <row r="656" spans="75:206" x14ac:dyDescent="0.2">
      <c r="FV656" s="142"/>
      <c r="GS656" s="38"/>
      <c r="GX656" s="142"/>
    </row>
    <row r="657" spans="176:206" x14ac:dyDescent="0.2">
      <c r="FV657" s="142"/>
      <c r="GS657" s="38"/>
      <c r="GX657" s="142"/>
    </row>
    <row r="658" spans="176:206" x14ac:dyDescent="0.2">
      <c r="FV658" s="142"/>
      <c r="GS658" s="38"/>
      <c r="GX658" s="142"/>
    </row>
    <row r="659" spans="176:206" x14ac:dyDescent="0.2">
      <c r="FV659" s="142"/>
      <c r="GS659" s="38"/>
      <c r="GX659" s="142"/>
    </row>
    <row r="660" spans="176:206" x14ac:dyDescent="0.2">
      <c r="GS660" s="38"/>
      <c r="GU660" s="142"/>
      <c r="GV660" s="142"/>
    </row>
    <row r="661" spans="176:206" x14ac:dyDescent="0.2">
      <c r="GS661" s="38"/>
      <c r="GU661" s="142"/>
      <c r="GV661" s="142"/>
    </row>
    <row r="662" spans="176:206" x14ac:dyDescent="0.2">
      <c r="FT662" s="142"/>
      <c r="GS662" s="38"/>
      <c r="GU662" s="142"/>
      <c r="GV662" s="142"/>
    </row>
    <row r="663" spans="176:206" x14ac:dyDescent="0.2">
      <c r="FT663" s="142"/>
      <c r="GS663" s="38"/>
      <c r="GU663" s="142"/>
      <c r="GV663" s="142"/>
    </row>
    <row r="664" spans="176:206" x14ac:dyDescent="0.2">
      <c r="FT664" s="142"/>
      <c r="GS664" s="38"/>
      <c r="GU664" s="142"/>
      <c r="GV664" s="142"/>
    </row>
    <row r="665" spans="176:206" x14ac:dyDescent="0.2">
      <c r="FT665" s="142"/>
      <c r="GS665" s="38"/>
      <c r="GU665" s="142"/>
      <c r="GV665" s="142"/>
    </row>
    <row r="666" spans="176:206" x14ac:dyDescent="0.2">
      <c r="FT666" s="142"/>
      <c r="GS666" s="38"/>
      <c r="GU666" s="142"/>
      <c r="GV666" s="142"/>
    </row>
    <row r="667" spans="176:206" x14ac:dyDescent="0.2">
      <c r="FT667" s="142"/>
      <c r="GS667" s="38"/>
      <c r="GU667" s="142"/>
      <c r="GV667" s="142"/>
    </row>
    <row r="668" spans="176:206" x14ac:dyDescent="0.2">
      <c r="FT668" s="142"/>
      <c r="GS668" s="38"/>
      <c r="GU668" s="142"/>
      <c r="GV668" s="142"/>
    </row>
    <row r="669" spans="176:206" x14ac:dyDescent="0.2">
      <c r="FT669" s="142"/>
      <c r="GS669" s="38"/>
      <c r="GU669" s="142"/>
      <c r="GV669" s="142"/>
    </row>
    <row r="670" spans="176:206" x14ac:dyDescent="0.2">
      <c r="FT670" s="142"/>
      <c r="GS670" s="38"/>
      <c r="GU670" s="142"/>
      <c r="GV670" s="142"/>
    </row>
    <row r="671" spans="176:206" x14ac:dyDescent="0.2">
      <c r="FT671" s="142"/>
      <c r="GS671" s="38"/>
      <c r="GU671" s="142"/>
      <c r="GV671" s="142"/>
    </row>
    <row r="672" spans="176:206" x14ac:dyDescent="0.2">
      <c r="FT672" s="142"/>
      <c r="GS672" s="38"/>
      <c r="GU672" s="142"/>
      <c r="GV672" s="142"/>
    </row>
    <row r="673" spans="173:204" x14ac:dyDescent="0.2">
      <c r="FT673" s="142"/>
      <c r="GS673" s="38"/>
      <c r="GU673" s="142"/>
      <c r="GV673" s="142"/>
    </row>
    <row r="674" spans="173:204" x14ac:dyDescent="0.2">
      <c r="FT674" s="142"/>
      <c r="GS674" s="38"/>
      <c r="GU674" s="142"/>
      <c r="GV674" s="142"/>
    </row>
    <row r="675" spans="173:204" x14ac:dyDescent="0.2">
      <c r="FT675" s="142"/>
      <c r="GS675" s="38"/>
      <c r="GU675" s="142"/>
      <c r="GV675" s="142"/>
    </row>
    <row r="676" spans="173:204" x14ac:dyDescent="0.2">
      <c r="FT676" s="142"/>
      <c r="GS676" s="38"/>
      <c r="GU676" s="142"/>
      <c r="GV676" s="142"/>
    </row>
    <row r="677" spans="173:204" x14ac:dyDescent="0.2">
      <c r="FT677" s="142"/>
      <c r="GS677" s="38"/>
      <c r="GU677" s="142"/>
      <c r="GV677" s="142"/>
    </row>
    <row r="678" spans="173:204" x14ac:dyDescent="0.2">
      <c r="FT678" s="142"/>
      <c r="GS678" s="38"/>
      <c r="GU678" s="142"/>
      <c r="GV678" s="142"/>
    </row>
    <row r="679" spans="173:204" x14ac:dyDescent="0.2">
      <c r="FT679" s="142"/>
      <c r="GS679" s="38"/>
      <c r="GU679" s="142"/>
      <c r="GV679" s="142"/>
    </row>
    <row r="680" spans="173:204" x14ac:dyDescent="0.2">
      <c r="FT680" s="142"/>
      <c r="GS680" s="38"/>
      <c r="GU680" s="142"/>
      <c r="GV680" s="142"/>
    </row>
    <row r="681" spans="173:204" x14ac:dyDescent="0.2">
      <c r="FT681" s="142"/>
      <c r="GS681" s="38"/>
      <c r="GU681" s="142"/>
      <c r="GV681" s="142"/>
    </row>
    <row r="682" spans="173:204" x14ac:dyDescent="0.2">
      <c r="FT682" s="142"/>
      <c r="GS682" s="38"/>
      <c r="GU682" s="142"/>
      <c r="GV682" s="142"/>
    </row>
    <row r="683" spans="173:204" x14ac:dyDescent="0.2">
      <c r="FT683" s="142"/>
      <c r="GS683" s="38"/>
      <c r="GU683" s="142"/>
      <c r="GV683" s="142"/>
    </row>
    <row r="684" spans="173:204" x14ac:dyDescent="0.2">
      <c r="FT684" s="142"/>
      <c r="GS684" s="38"/>
      <c r="GU684" s="142"/>
      <c r="GV684" s="142"/>
    </row>
    <row r="685" spans="173:204" x14ac:dyDescent="0.2">
      <c r="FT685" s="142"/>
    </row>
    <row r="686" spans="173:204" x14ac:dyDescent="0.2">
      <c r="FT686" s="142"/>
    </row>
    <row r="687" spans="173:204" x14ac:dyDescent="0.2">
      <c r="FQ687" s="142"/>
    </row>
    <row r="688" spans="173:204" x14ac:dyDescent="0.2">
      <c r="FQ688" s="142"/>
    </row>
    <row r="689" spans="173:173" x14ac:dyDescent="0.2">
      <c r="FQ689" s="142"/>
    </row>
    <row r="690" spans="173:173" x14ac:dyDescent="0.2">
      <c r="FQ690" s="142"/>
    </row>
    <row r="691" spans="173:173" x14ac:dyDescent="0.2">
      <c r="FQ691" s="142"/>
    </row>
    <row r="692" spans="173:173" x14ac:dyDescent="0.2">
      <c r="FQ692" s="142"/>
    </row>
    <row r="693" spans="173:173" x14ac:dyDescent="0.2">
      <c r="FQ693" s="142"/>
    </row>
    <row r="694" spans="173:173" x14ac:dyDescent="0.2">
      <c r="FQ694" s="142"/>
    </row>
    <row r="695" spans="173:173" x14ac:dyDescent="0.2">
      <c r="FQ695" s="142"/>
    </row>
    <row r="696" spans="173:173" x14ac:dyDescent="0.2">
      <c r="FQ696" s="142"/>
    </row>
    <row r="697" spans="173:173" x14ac:dyDescent="0.2">
      <c r="FQ697" s="142"/>
    </row>
    <row r="698" spans="173:173" x14ac:dyDescent="0.2">
      <c r="FQ698" s="142"/>
    </row>
    <row r="699" spans="173:173" x14ac:dyDescent="0.2">
      <c r="FQ699" s="142"/>
    </row>
    <row r="700" spans="173:173" x14ac:dyDescent="0.2">
      <c r="FQ700" s="142"/>
    </row>
    <row r="701" spans="173:173" x14ac:dyDescent="0.2">
      <c r="FQ701" s="142"/>
    </row>
    <row r="702" spans="173:173" x14ac:dyDescent="0.2">
      <c r="FQ702" s="142"/>
    </row>
    <row r="703" spans="173:173" x14ac:dyDescent="0.2">
      <c r="FQ703" s="142"/>
    </row>
    <row r="704" spans="173:173" x14ac:dyDescent="0.2">
      <c r="FQ704" s="142"/>
    </row>
    <row r="705" spans="173:201" x14ac:dyDescent="0.2">
      <c r="FQ705" s="142"/>
    </row>
    <row r="706" spans="173:201" x14ac:dyDescent="0.2">
      <c r="FQ706" s="142"/>
    </row>
    <row r="707" spans="173:201" x14ac:dyDescent="0.2">
      <c r="FQ707" s="142"/>
    </row>
    <row r="708" spans="173:201" x14ac:dyDescent="0.2">
      <c r="FQ708" s="142"/>
    </row>
    <row r="709" spans="173:201" x14ac:dyDescent="0.2">
      <c r="FQ709" s="142"/>
    </row>
    <row r="710" spans="173:201" x14ac:dyDescent="0.2">
      <c r="FQ710" s="142"/>
      <c r="GR710" s="142"/>
      <c r="GS710" s="38"/>
    </row>
    <row r="711" spans="173:201" x14ac:dyDescent="0.2">
      <c r="FQ711" s="142"/>
      <c r="GR711" s="142"/>
      <c r="GS711" s="38"/>
    </row>
    <row r="712" spans="173:201" x14ac:dyDescent="0.2">
      <c r="GR712" s="142"/>
      <c r="GS712" s="38"/>
    </row>
    <row r="713" spans="173:201" x14ac:dyDescent="0.2">
      <c r="GR713" s="142"/>
      <c r="GS713" s="38"/>
    </row>
    <row r="714" spans="173:201" x14ac:dyDescent="0.2">
      <c r="GR714" s="142"/>
      <c r="GS714" s="38"/>
    </row>
    <row r="715" spans="173:201" x14ac:dyDescent="0.2">
      <c r="GR715" s="142"/>
      <c r="GS715" s="38"/>
    </row>
    <row r="716" spans="173:201" x14ac:dyDescent="0.2">
      <c r="GR716" s="142"/>
      <c r="GS716" s="38"/>
    </row>
    <row r="717" spans="173:201" x14ac:dyDescent="0.2">
      <c r="GR717" s="142"/>
      <c r="GS717" s="38"/>
    </row>
    <row r="718" spans="173:201" x14ac:dyDescent="0.2">
      <c r="GR718" s="142"/>
      <c r="GS718" s="38"/>
    </row>
    <row r="719" spans="173:201" x14ac:dyDescent="0.2">
      <c r="GR719" s="142"/>
      <c r="GS719" s="38"/>
    </row>
    <row r="720" spans="173:201" x14ac:dyDescent="0.2">
      <c r="GR720" s="142"/>
      <c r="GS720" s="38"/>
    </row>
    <row r="721" spans="200:201" x14ac:dyDescent="0.2">
      <c r="GR721" s="142"/>
      <c r="GS721" s="38"/>
    </row>
    <row r="722" spans="200:201" x14ac:dyDescent="0.2">
      <c r="GR722" s="142"/>
      <c r="GS722" s="38"/>
    </row>
    <row r="723" spans="200:201" x14ac:dyDescent="0.2">
      <c r="GR723" s="142"/>
      <c r="GS723" s="38"/>
    </row>
    <row r="724" spans="200:201" x14ac:dyDescent="0.2">
      <c r="GR724" s="142"/>
      <c r="GS724" s="38"/>
    </row>
    <row r="725" spans="200:201" x14ac:dyDescent="0.2">
      <c r="GR725" s="142"/>
      <c r="GS725" s="38"/>
    </row>
    <row r="726" spans="200:201" x14ac:dyDescent="0.2">
      <c r="GR726" s="142"/>
      <c r="GS726" s="38"/>
    </row>
    <row r="727" spans="200:201" x14ac:dyDescent="0.2">
      <c r="GR727" s="142"/>
      <c r="GS727" s="38"/>
    </row>
    <row r="728" spans="200:201" x14ac:dyDescent="0.2">
      <c r="GR728" s="142"/>
      <c r="GS728" s="38"/>
    </row>
    <row r="729" spans="200:201" x14ac:dyDescent="0.2">
      <c r="GR729" s="142"/>
      <c r="GS729" s="38"/>
    </row>
    <row r="730" spans="200:201" x14ac:dyDescent="0.2">
      <c r="GR730" s="142"/>
      <c r="GS730" s="38"/>
    </row>
    <row r="731" spans="200:201" x14ac:dyDescent="0.2">
      <c r="GR731" s="142"/>
      <c r="GS731" s="38"/>
    </row>
    <row r="732" spans="200:201" x14ac:dyDescent="0.2">
      <c r="GR732" s="142"/>
      <c r="GS732" s="38"/>
    </row>
    <row r="733" spans="200:201" x14ac:dyDescent="0.2">
      <c r="GR733" s="142"/>
      <c r="GS733" s="38"/>
    </row>
    <row r="734" spans="200:201" x14ac:dyDescent="0.2">
      <c r="GR734" s="142"/>
      <c r="GS734" s="38"/>
    </row>
    <row r="735" spans="200:201" x14ac:dyDescent="0.2">
      <c r="GR735" s="142"/>
      <c r="GS735" s="38"/>
    </row>
    <row r="736" spans="200:201" x14ac:dyDescent="0.2">
      <c r="GR736" s="142"/>
      <c r="GS736" s="38"/>
    </row>
    <row r="737" spans="200:201" x14ac:dyDescent="0.2">
      <c r="GR737" s="142"/>
      <c r="GS737" s="38"/>
    </row>
    <row r="738" spans="200:201" x14ac:dyDescent="0.2">
      <c r="GR738" s="142"/>
      <c r="GS738" s="38"/>
    </row>
    <row r="739" spans="200:201" x14ac:dyDescent="0.2">
      <c r="GR739" s="142"/>
      <c r="GS739" s="38"/>
    </row>
    <row r="740" spans="200:201" x14ac:dyDescent="0.2">
      <c r="GR740" s="142"/>
      <c r="GS740" s="38"/>
    </row>
    <row r="741" spans="200:201" x14ac:dyDescent="0.2">
      <c r="GR741" s="142"/>
      <c r="GS741" s="38"/>
    </row>
    <row r="742" spans="200:201" x14ac:dyDescent="0.2">
      <c r="GR742" s="142"/>
      <c r="GS742" s="38"/>
    </row>
    <row r="743" spans="200:201" x14ac:dyDescent="0.2">
      <c r="GR743" s="142"/>
      <c r="GS743" s="38"/>
    </row>
    <row r="744" spans="200:201" x14ac:dyDescent="0.2">
      <c r="GR744" s="142"/>
      <c r="GS744" s="38"/>
    </row>
    <row r="745" spans="200:201" x14ac:dyDescent="0.2">
      <c r="GR745" s="142"/>
      <c r="GS745" s="38"/>
    </row>
    <row r="746" spans="200:201" x14ac:dyDescent="0.2">
      <c r="GR746" s="142"/>
      <c r="GS746" s="38"/>
    </row>
    <row r="747" spans="200:201" x14ac:dyDescent="0.2">
      <c r="GR747" s="142"/>
      <c r="GS747" s="38"/>
    </row>
    <row r="748" spans="200:201" x14ac:dyDescent="0.2">
      <c r="GR748" s="142"/>
      <c r="GS748" s="38"/>
    </row>
    <row r="749" spans="200:201" x14ac:dyDescent="0.2">
      <c r="GR749" s="142"/>
      <c r="GS749" s="38"/>
    </row>
    <row r="750" spans="200:201" x14ac:dyDescent="0.2">
      <c r="GR750" s="142"/>
      <c r="GS750" s="38"/>
    </row>
    <row r="751" spans="200:201" x14ac:dyDescent="0.2">
      <c r="GR751" s="142"/>
      <c r="GS751" s="38"/>
    </row>
    <row r="752" spans="200:201" x14ac:dyDescent="0.2">
      <c r="GR752" s="142"/>
      <c r="GS752" s="38"/>
    </row>
    <row r="753" spans="200:201" x14ac:dyDescent="0.2">
      <c r="GR753" s="142"/>
      <c r="GS753" s="38"/>
    </row>
    <row r="754" spans="200:201" x14ac:dyDescent="0.2">
      <c r="GR754" s="142"/>
      <c r="GS754" s="38"/>
    </row>
    <row r="755" spans="200:201" x14ac:dyDescent="0.2">
      <c r="GR755" s="142"/>
      <c r="GS755" s="38"/>
    </row>
    <row r="756" spans="200:201" x14ac:dyDescent="0.2">
      <c r="GR756" s="142"/>
      <c r="GS756" s="38"/>
    </row>
    <row r="757" spans="200:201" x14ac:dyDescent="0.2">
      <c r="GR757" s="142"/>
      <c r="GS757" s="38"/>
    </row>
    <row r="758" spans="200:201" x14ac:dyDescent="0.2">
      <c r="GR758" s="142"/>
      <c r="GS758" s="38"/>
    </row>
    <row r="759" spans="200:201" x14ac:dyDescent="0.2">
      <c r="GR759" s="142"/>
      <c r="GS759" s="38"/>
    </row>
    <row r="760" spans="200:201" x14ac:dyDescent="0.2">
      <c r="GR760" s="142"/>
      <c r="GS760" s="38"/>
    </row>
    <row r="761" spans="200:201" x14ac:dyDescent="0.2">
      <c r="GR761" s="142"/>
      <c r="GS761" s="38"/>
    </row>
    <row r="762" spans="200:201" x14ac:dyDescent="0.2">
      <c r="GR762" s="142"/>
      <c r="GS762" s="38"/>
    </row>
    <row r="763" spans="200:201" x14ac:dyDescent="0.2">
      <c r="GR763" s="142"/>
      <c r="GS763" s="38"/>
    </row>
    <row r="764" spans="200:201" x14ac:dyDescent="0.2">
      <c r="GR764" s="142"/>
      <c r="GS764" s="38"/>
    </row>
    <row r="765" spans="200:201" x14ac:dyDescent="0.2">
      <c r="GR765" s="142"/>
      <c r="GS765" s="38"/>
    </row>
    <row r="766" spans="200:201" x14ac:dyDescent="0.2">
      <c r="GR766" s="142"/>
      <c r="GS766" s="38"/>
    </row>
    <row r="767" spans="200:201" x14ac:dyDescent="0.2">
      <c r="GR767" s="142"/>
      <c r="GS767" s="38"/>
    </row>
    <row r="768" spans="200:201" x14ac:dyDescent="0.2">
      <c r="GR768" s="142"/>
      <c r="GS768" s="38"/>
    </row>
    <row r="769" spans="200:201" x14ac:dyDescent="0.2">
      <c r="GR769" s="142"/>
      <c r="GS769" s="38"/>
    </row>
    <row r="770" spans="200:201" x14ac:dyDescent="0.2">
      <c r="GR770" s="142"/>
      <c r="GS770" s="38"/>
    </row>
    <row r="771" spans="200:201" x14ac:dyDescent="0.2">
      <c r="GR771" s="142"/>
      <c r="GS771" s="38"/>
    </row>
    <row r="772" spans="200:201" x14ac:dyDescent="0.2">
      <c r="GR772" s="142"/>
      <c r="GS772" s="38"/>
    </row>
    <row r="773" spans="200:201" x14ac:dyDescent="0.2">
      <c r="GR773" s="142"/>
      <c r="GS773" s="38"/>
    </row>
    <row r="774" spans="200:201" x14ac:dyDescent="0.2">
      <c r="GR774" s="142"/>
      <c r="GS774" s="38"/>
    </row>
    <row r="775" spans="200:201" x14ac:dyDescent="0.2">
      <c r="GR775" s="142"/>
      <c r="GS775" s="38"/>
    </row>
    <row r="776" spans="200:201" x14ac:dyDescent="0.2">
      <c r="GR776" s="142"/>
      <c r="GS776" s="38"/>
    </row>
    <row r="777" spans="200:201" x14ac:dyDescent="0.2">
      <c r="GR777" s="142"/>
      <c r="GS777" s="38"/>
    </row>
    <row r="778" spans="200:201" x14ac:dyDescent="0.2">
      <c r="GR778" s="142"/>
      <c r="GS778" s="38"/>
    </row>
    <row r="779" spans="200:201" x14ac:dyDescent="0.2">
      <c r="GR779" s="142"/>
      <c r="GS779" s="38"/>
    </row>
    <row r="780" spans="200:201" x14ac:dyDescent="0.2">
      <c r="GR780" s="142"/>
      <c r="GS780" s="38"/>
    </row>
    <row r="781" spans="200:201" x14ac:dyDescent="0.2">
      <c r="GR781" s="142"/>
      <c r="GS781" s="38"/>
    </row>
    <row r="782" spans="200:201" x14ac:dyDescent="0.2">
      <c r="GR782" s="142"/>
      <c r="GS782" s="38"/>
    </row>
    <row r="783" spans="200:201" x14ac:dyDescent="0.2">
      <c r="GR783" s="142"/>
      <c r="GS783" s="38"/>
    </row>
    <row r="784" spans="200:201" x14ac:dyDescent="0.2">
      <c r="GR784" s="142"/>
      <c r="GS784" s="38"/>
    </row>
    <row r="785" spans="200:201" x14ac:dyDescent="0.2">
      <c r="GR785" s="142"/>
      <c r="GS785" s="38"/>
    </row>
    <row r="786" spans="200:201" x14ac:dyDescent="0.2">
      <c r="GR786" s="142"/>
      <c r="GS786" s="38"/>
    </row>
    <row r="787" spans="200:201" x14ac:dyDescent="0.2">
      <c r="GR787" s="142"/>
      <c r="GS787" s="38"/>
    </row>
    <row r="788" spans="200:201" x14ac:dyDescent="0.2">
      <c r="GR788" s="142"/>
      <c r="GS788" s="38"/>
    </row>
    <row r="789" spans="200:201" x14ac:dyDescent="0.2">
      <c r="GR789" s="142"/>
      <c r="GS789" s="38"/>
    </row>
    <row r="790" spans="200:201" x14ac:dyDescent="0.2">
      <c r="GR790" s="142"/>
      <c r="GS790" s="38"/>
    </row>
    <row r="791" spans="200:201" x14ac:dyDescent="0.2">
      <c r="GR791" s="142"/>
      <c r="GS791" s="38"/>
    </row>
    <row r="792" spans="200:201" x14ac:dyDescent="0.2">
      <c r="GR792" s="142"/>
      <c r="GS792" s="38"/>
    </row>
    <row r="793" spans="200:201" x14ac:dyDescent="0.2">
      <c r="GR793" s="142"/>
      <c r="GS793" s="38"/>
    </row>
    <row r="794" spans="200:201" x14ac:dyDescent="0.2">
      <c r="GR794" s="142"/>
      <c r="GS794" s="38"/>
    </row>
    <row r="795" spans="200:201" x14ac:dyDescent="0.2">
      <c r="GR795" s="142"/>
      <c r="GS795" s="38"/>
    </row>
    <row r="796" spans="200:201" x14ac:dyDescent="0.2">
      <c r="GR796" s="142"/>
      <c r="GS796" s="38"/>
    </row>
    <row r="797" spans="200:201" x14ac:dyDescent="0.2">
      <c r="GR797" s="142"/>
      <c r="GS797" s="38"/>
    </row>
    <row r="798" spans="200:201" x14ac:dyDescent="0.2">
      <c r="GR798" s="142"/>
      <c r="GS798" s="38"/>
    </row>
    <row r="799" spans="200:201" x14ac:dyDescent="0.2">
      <c r="GR799" s="142"/>
      <c r="GS799" s="38"/>
    </row>
    <row r="800" spans="200:201" x14ac:dyDescent="0.2">
      <c r="GR800" s="142"/>
      <c r="GS800" s="38"/>
    </row>
    <row r="801" spans="200:201" x14ac:dyDescent="0.2">
      <c r="GR801" s="142"/>
      <c r="GS801" s="38"/>
    </row>
    <row r="802" spans="200:201" x14ac:dyDescent="0.2">
      <c r="GR802" s="142"/>
      <c r="GS802" s="38"/>
    </row>
    <row r="803" spans="200:201" x14ac:dyDescent="0.2">
      <c r="GR803" s="142"/>
      <c r="GS803" s="38"/>
    </row>
    <row r="804" spans="200:201" x14ac:dyDescent="0.2">
      <c r="GR804" s="142"/>
      <c r="GS804" s="38"/>
    </row>
    <row r="805" spans="200:201" x14ac:dyDescent="0.2">
      <c r="GR805" s="142"/>
      <c r="GS805" s="38"/>
    </row>
    <row r="806" spans="200:201" x14ac:dyDescent="0.2">
      <c r="GR806" s="142"/>
      <c r="GS806" s="38"/>
    </row>
    <row r="807" spans="200:201" x14ac:dyDescent="0.2">
      <c r="GR807" s="142"/>
      <c r="GS807" s="38"/>
    </row>
    <row r="808" spans="200:201" x14ac:dyDescent="0.2">
      <c r="GR808" s="142"/>
      <c r="GS808" s="38"/>
    </row>
    <row r="809" spans="200:201" x14ac:dyDescent="0.2">
      <c r="GR809" s="142"/>
      <c r="GS809" s="38"/>
    </row>
    <row r="810" spans="200:201" x14ac:dyDescent="0.2">
      <c r="GR810" s="142"/>
      <c r="GS810" s="38"/>
    </row>
    <row r="811" spans="200:201" x14ac:dyDescent="0.2">
      <c r="GR811" s="142"/>
      <c r="GS811" s="38"/>
    </row>
    <row r="812" spans="200:201" x14ac:dyDescent="0.2">
      <c r="GR812" s="142"/>
      <c r="GS812" s="38"/>
    </row>
    <row r="813" spans="200:201" x14ac:dyDescent="0.2">
      <c r="GR813" s="142"/>
      <c r="GS813" s="38"/>
    </row>
    <row r="814" spans="200:201" x14ac:dyDescent="0.2">
      <c r="GR814" s="142"/>
      <c r="GS814" s="38"/>
    </row>
    <row r="815" spans="200:201" x14ac:dyDescent="0.2">
      <c r="GR815" s="142"/>
      <c r="GS815" s="38"/>
    </row>
    <row r="816" spans="200:201" x14ac:dyDescent="0.2">
      <c r="GR816" s="142"/>
      <c r="GS816" s="38"/>
    </row>
    <row r="817" spans="200:201" x14ac:dyDescent="0.2">
      <c r="GR817" s="142"/>
      <c r="GS817" s="38"/>
    </row>
    <row r="818" spans="200:201" x14ac:dyDescent="0.2">
      <c r="GR818" s="142"/>
      <c r="GS818" s="38"/>
    </row>
    <row r="819" spans="200:201" x14ac:dyDescent="0.2">
      <c r="GR819" s="142"/>
      <c r="GS819" s="38"/>
    </row>
    <row r="820" spans="200:201" x14ac:dyDescent="0.2">
      <c r="GR820" s="142"/>
      <c r="GS820" s="38"/>
    </row>
    <row r="821" spans="200:201" x14ac:dyDescent="0.2">
      <c r="GR821" s="142"/>
      <c r="GS821" s="38"/>
    </row>
    <row r="822" spans="200:201" x14ac:dyDescent="0.2">
      <c r="GR822" s="142"/>
      <c r="GS822" s="38"/>
    </row>
    <row r="823" spans="200:201" x14ac:dyDescent="0.2">
      <c r="GR823" s="142"/>
      <c r="GS823" s="38"/>
    </row>
    <row r="824" spans="200:201" x14ac:dyDescent="0.2">
      <c r="GR824" s="142"/>
      <c r="GS824" s="38"/>
    </row>
    <row r="825" spans="200:201" x14ac:dyDescent="0.2">
      <c r="GR825" s="142"/>
      <c r="GS825" s="38"/>
    </row>
    <row r="826" spans="200:201" x14ac:dyDescent="0.2">
      <c r="GR826" s="142"/>
      <c r="GS826" s="38"/>
    </row>
    <row r="827" spans="200:201" x14ac:dyDescent="0.2">
      <c r="GR827" s="142"/>
      <c r="GS827" s="38"/>
    </row>
    <row r="828" spans="200:201" x14ac:dyDescent="0.2">
      <c r="GR828" s="142"/>
      <c r="GS828" s="38"/>
    </row>
    <row r="829" spans="200:201" x14ac:dyDescent="0.2">
      <c r="GR829" s="142"/>
      <c r="GS829" s="38"/>
    </row>
    <row r="830" spans="200:201" x14ac:dyDescent="0.2">
      <c r="GR830" s="142"/>
      <c r="GS830" s="38"/>
    </row>
    <row r="831" spans="200:201" x14ac:dyDescent="0.2">
      <c r="GR831" s="142"/>
      <c r="GS831" s="38"/>
    </row>
    <row r="832" spans="200:201" x14ac:dyDescent="0.2">
      <c r="GR832" s="142"/>
      <c r="GS832" s="38"/>
    </row>
    <row r="833" spans="200:201" x14ac:dyDescent="0.2">
      <c r="GR833" s="142"/>
      <c r="GS833" s="38"/>
    </row>
    <row r="834" spans="200:201" x14ac:dyDescent="0.2">
      <c r="GR834" s="142"/>
      <c r="GS834" s="38"/>
    </row>
    <row r="835" spans="200:201" x14ac:dyDescent="0.2">
      <c r="GR835" s="142"/>
      <c r="GS835" s="38"/>
    </row>
    <row r="836" spans="200:201" x14ac:dyDescent="0.2">
      <c r="GR836" s="142"/>
      <c r="GS836" s="38"/>
    </row>
    <row r="837" spans="200:201" x14ac:dyDescent="0.2">
      <c r="GR837" s="142"/>
      <c r="GS837" s="38"/>
    </row>
    <row r="838" spans="200:201" x14ac:dyDescent="0.2">
      <c r="GR838" s="142"/>
      <c r="GS838" s="38"/>
    </row>
    <row r="839" spans="200:201" x14ac:dyDescent="0.2">
      <c r="GR839" s="142"/>
      <c r="GS839" s="38"/>
    </row>
    <row r="840" spans="200:201" x14ac:dyDescent="0.2">
      <c r="GR840" s="142"/>
      <c r="GS840" s="38"/>
    </row>
    <row r="841" spans="200:201" x14ac:dyDescent="0.2">
      <c r="GR841" s="142"/>
      <c r="GS841" s="38"/>
    </row>
    <row r="842" spans="200:201" x14ac:dyDescent="0.2">
      <c r="GR842" s="142"/>
      <c r="GS842" s="38"/>
    </row>
    <row r="843" spans="200:201" x14ac:dyDescent="0.2">
      <c r="GR843" s="142"/>
      <c r="GS843" s="38"/>
    </row>
    <row r="844" spans="200:201" x14ac:dyDescent="0.2">
      <c r="GR844" s="142"/>
      <c r="GS844" s="38"/>
    </row>
    <row r="845" spans="200:201" x14ac:dyDescent="0.2">
      <c r="GR845" s="142"/>
      <c r="GS845" s="38"/>
    </row>
    <row r="846" spans="200:201" x14ac:dyDescent="0.2">
      <c r="GR846" s="142"/>
      <c r="GS846" s="38"/>
    </row>
    <row r="847" spans="200:201" x14ac:dyDescent="0.2">
      <c r="GR847" s="142"/>
      <c r="GS847" s="38"/>
    </row>
    <row r="848" spans="200:201" x14ac:dyDescent="0.2">
      <c r="GR848" s="142"/>
      <c r="GS848" s="38"/>
    </row>
    <row r="849" spans="200:201" x14ac:dyDescent="0.2">
      <c r="GR849" s="142"/>
      <c r="GS849" s="38"/>
    </row>
    <row r="850" spans="200:201" x14ac:dyDescent="0.2">
      <c r="GR850" s="142"/>
      <c r="GS850" s="38"/>
    </row>
    <row r="851" spans="200:201" x14ac:dyDescent="0.2">
      <c r="GR851" s="142"/>
      <c r="GS851" s="38"/>
    </row>
    <row r="852" spans="200:201" x14ac:dyDescent="0.2">
      <c r="GR852" s="142"/>
      <c r="GS852" s="38"/>
    </row>
    <row r="853" spans="200:201" x14ac:dyDescent="0.2">
      <c r="GR853" s="142"/>
      <c r="GS853" s="38"/>
    </row>
    <row r="854" spans="200:201" x14ac:dyDescent="0.2">
      <c r="GR854" s="142"/>
      <c r="GS854" s="38"/>
    </row>
    <row r="855" spans="200:201" x14ac:dyDescent="0.2">
      <c r="GR855" s="142"/>
      <c r="GS855" s="38"/>
    </row>
    <row r="856" spans="200:201" x14ac:dyDescent="0.2">
      <c r="GR856" s="142"/>
      <c r="GS856" s="38"/>
    </row>
    <row r="857" spans="200:201" x14ac:dyDescent="0.2">
      <c r="GR857" s="142"/>
      <c r="GS857" s="38"/>
    </row>
    <row r="858" spans="200:201" x14ac:dyDescent="0.2">
      <c r="GR858" s="142"/>
      <c r="GS858" s="38"/>
    </row>
    <row r="859" spans="200:201" x14ac:dyDescent="0.2">
      <c r="GR859" s="142"/>
      <c r="GS859" s="38"/>
    </row>
    <row r="860" spans="200:201" x14ac:dyDescent="0.2">
      <c r="GR860" s="142"/>
      <c r="GS860" s="38"/>
    </row>
    <row r="861" spans="200:201" x14ac:dyDescent="0.2">
      <c r="GR861" s="142"/>
      <c r="GS861" s="38"/>
    </row>
    <row r="862" spans="200:201" x14ac:dyDescent="0.2">
      <c r="GR862" s="142"/>
      <c r="GS862" s="38"/>
    </row>
    <row r="863" spans="200:201" x14ac:dyDescent="0.2">
      <c r="GR863" s="142"/>
      <c r="GS863" s="38"/>
    </row>
    <row r="864" spans="200:201" x14ac:dyDescent="0.2">
      <c r="GR864" s="142"/>
      <c r="GS864" s="38"/>
    </row>
    <row r="865" spans="200:201" x14ac:dyDescent="0.2">
      <c r="GR865" s="142"/>
      <c r="GS865" s="38"/>
    </row>
    <row r="866" spans="200:201" x14ac:dyDescent="0.2">
      <c r="GR866" s="142"/>
      <c r="GS866" s="38"/>
    </row>
    <row r="867" spans="200:201" x14ac:dyDescent="0.2">
      <c r="GR867" s="142"/>
      <c r="GS867" s="38"/>
    </row>
    <row r="868" spans="200:201" x14ac:dyDescent="0.2">
      <c r="GR868" s="142"/>
      <c r="GS868" s="38"/>
    </row>
    <row r="869" spans="200:201" x14ac:dyDescent="0.2">
      <c r="GR869" s="142"/>
      <c r="GS869" s="38"/>
    </row>
    <row r="870" spans="200:201" x14ac:dyDescent="0.2">
      <c r="GR870" s="142"/>
      <c r="GS870" s="38"/>
    </row>
    <row r="871" spans="200:201" x14ac:dyDescent="0.2">
      <c r="GR871" s="142"/>
      <c r="GS871" s="38"/>
    </row>
    <row r="872" spans="200:201" x14ac:dyDescent="0.2">
      <c r="GR872" s="142"/>
      <c r="GS872" s="38"/>
    </row>
    <row r="873" spans="200:201" x14ac:dyDescent="0.2">
      <c r="GR873" s="142"/>
      <c r="GS873" s="38"/>
    </row>
    <row r="874" spans="200:201" x14ac:dyDescent="0.2">
      <c r="GR874" s="142"/>
      <c r="GS874" s="38"/>
    </row>
    <row r="875" spans="200:201" x14ac:dyDescent="0.2">
      <c r="GR875" s="142"/>
      <c r="GS875" s="38"/>
    </row>
    <row r="876" spans="200:201" x14ac:dyDescent="0.2">
      <c r="GR876" s="142"/>
      <c r="GS876" s="38"/>
    </row>
    <row r="877" spans="200:201" x14ac:dyDescent="0.2">
      <c r="GR877" s="142"/>
      <c r="GS877" s="38"/>
    </row>
    <row r="878" spans="200:201" x14ac:dyDescent="0.2">
      <c r="GR878" s="142"/>
      <c r="GS878" s="38"/>
    </row>
    <row r="879" spans="200:201" x14ac:dyDescent="0.2">
      <c r="GR879" s="142"/>
      <c r="GS879" s="38"/>
    </row>
    <row r="880" spans="200:201" x14ac:dyDescent="0.2">
      <c r="GR880" s="142"/>
      <c r="GS880" s="38"/>
    </row>
    <row r="881" spans="200:201" x14ac:dyDescent="0.2">
      <c r="GR881" s="142"/>
      <c r="GS881" s="38"/>
    </row>
    <row r="882" spans="200:201" x14ac:dyDescent="0.2">
      <c r="GR882" s="142"/>
      <c r="GS882" s="38"/>
    </row>
    <row r="883" spans="200:201" x14ac:dyDescent="0.2">
      <c r="GR883" s="142"/>
      <c r="GS883" s="38"/>
    </row>
    <row r="884" spans="200:201" x14ac:dyDescent="0.2">
      <c r="GR884" s="142"/>
      <c r="GS884" s="38"/>
    </row>
    <row r="885" spans="200:201" x14ac:dyDescent="0.2">
      <c r="GR885" s="142"/>
      <c r="GS885" s="38"/>
    </row>
    <row r="886" spans="200:201" x14ac:dyDescent="0.2">
      <c r="GR886" s="142"/>
      <c r="GS886" s="38"/>
    </row>
    <row r="887" spans="200:201" x14ac:dyDescent="0.2">
      <c r="GR887" s="142"/>
      <c r="GS887" s="38"/>
    </row>
    <row r="888" spans="200:201" x14ac:dyDescent="0.2">
      <c r="GR888" s="142"/>
      <c r="GS888" s="38"/>
    </row>
    <row r="889" spans="200:201" x14ac:dyDescent="0.2">
      <c r="GR889" s="142"/>
      <c r="GS889" s="38"/>
    </row>
    <row r="890" spans="200:201" x14ac:dyDescent="0.2">
      <c r="GR890" s="142"/>
      <c r="GS890" s="38"/>
    </row>
    <row r="891" spans="200:201" x14ac:dyDescent="0.2">
      <c r="GR891" s="142"/>
      <c r="GS891" s="38"/>
    </row>
    <row r="892" spans="200:201" x14ac:dyDescent="0.2">
      <c r="GR892" s="142"/>
      <c r="GS892" s="38"/>
    </row>
    <row r="893" spans="200:201" x14ac:dyDescent="0.2">
      <c r="GR893" s="142"/>
      <c r="GS893" s="38"/>
    </row>
    <row r="894" spans="200:201" x14ac:dyDescent="0.2">
      <c r="GR894" s="142"/>
      <c r="GS894" s="38"/>
    </row>
    <row r="895" spans="200:201" x14ac:dyDescent="0.2">
      <c r="GR895" s="142"/>
      <c r="GS895" s="38"/>
    </row>
    <row r="896" spans="200:201" x14ac:dyDescent="0.2">
      <c r="GR896" s="142"/>
      <c r="GS896" s="38"/>
    </row>
    <row r="897" spans="200:201" x14ac:dyDescent="0.2">
      <c r="GR897" s="142"/>
      <c r="GS897" s="38"/>
    </row>
    <row r="898" spans="200:201" x14ac:dyDescent="0.2">
      <c r="GR898" s="142"/>
      <c r="GS898" s="38"/>
    </row>
    <row r="899" spans="200:201" x14ac:dyDescent="0.2">
      <c r="GR899" s="142"/>
      <c r="GS899" s="38"/>
    </row>
    <row r="900" spans="200:201" x14ac:dyDescent="0.2">
      <c r="GR900" s="142"/>
      <c r="GS900" s="38"/>
    </row>
    <row r="901" spans="200:201" x14ac:dyDescent="0.2">
      <c r="GR901" s="142"/>
      <c r="GS901" s="38"/>
    </row>
    <row r="902" spans="200:201" x14ac:dyDescent="0.2">
      <c r="GR902" s="142"/>
      <c r="GS902" s="38"/>
    </row>
    <row r="903" spans="200:201" x14ac:dyDescent="0.2">
      <c r="GR903" s="142"/>
      <c r="GS903" s="38"/>
    </row>
    <row r="904" spans="200:201" x14ac:dyDescent="0.2">
      <c r="GR904" s="142"/>
      <c r="GS904" s="38"/>
    </row>
    <row r="905" spans="200:201" x14ac:dyDescent="0.2">
      <c r="GR905" s="142"/>
      <c r="GS905" s="38"/>
    </row>
    <row r="906" spans="200:201" x14ac:dyDescent="0.2">
      <c r="GR906" s="142"/>
      <c r="GS906" s="38"/>
    </row>
    <row r="907" spans="200:201" x14ac:dyDescent="0.2">
      <c r="GR907" s="142"/>
      <c r="GS907" s="38"/>
    </row>
    <row r="908" spans="200:201" x14ac:dyDescent="0.2">
      <c r="GR908" s="142"/>
      <c r="GS908" s="38"/>
    </row>
    <row r="909" spans="200:201" x14ac:dyDescent="0.2">
      <c r="GR909" s="142"/>
      <c r="GS909" s="38"/>
    </row>
    <row r="910" spans="200:201" x14ac:dyDescent="0.2">
      <c r="GR910" s="142"/>
      <c r="GS910" s="38"/>
    </row>
    <row r="911" spans="200:201" x14ac:dyDescent="0.2">
      <c r="GR911" s="142"/>
      <c r="GS911" s="38"/>
    </row>
    <row r="912" spans="200:201" x14ac:dyDescent="0.2">
      <c r="GR912" s="142"/>
      <c r="GS912" s="38"/>
    </row>
    <row r="913" spans="200:201" x14ac:dyDescent="0.2">
      <c r="GR913" s="142"/>
      <c r="GS913" s="38"/>
    </row>
    <row r="914" spans="200:201" x14ac:dyDescent="0.2">
      <c r="GR914" s="142"/>
      <c r="GS914" s="38"/>
    </row>
    <row r="915" spans="200:201" x14ac:dyDescent="0.2">
      <c r="GR915" s="142"/>
      <c r="GS915" s="38"/>
    </row>
    <row r="916" spans="200:201" x14ac:dyDescent="0.2">
      <c r="GR916" s="142"/>
      <c r="GS916" s="38"/>
    </row>
    <row r="917" spans="200:201" x14ac:dyDescent="0.2">
      <c r="GR917" s="142"/>
      <c r="GS917" s="38"/>
    </row>
    <row r="918" spans="200:201" x14ac:dyDescent="0.2">
      <c r="GR918" s="142"/>
      <c r="GS918" s="38"/>
    </row>
    <row r="919" spans="200:201" x14ac:dyDescent="0.2">
      <c r="GR919" s="142"/>
      <c r="GS919" s="38"/>
    </row>
    <row r="920" spans="200:201" x14ac:dyDescent="0.2">
      <c r="GR920" s="142"/>
      <c r="GS920" s="38"/>
    </row>
    <row r="921" spans="200:201" x14ac:dyDescent="0.2">
      <c r="GR921" s="142"/>
      <c r="GS921" s="38"/>
    </row>
    <row r="922" spans="200:201" x14ac:dyDescent="0.2">
      <c r="GR922" s="142"/>
      <c r="GS922" s="38"/>
    </row>
    <row r="923" spans="200:201" x14ac:dyDescent="0.2">
      <c r="GR923" s="142"/>
      <c r="GS923" s="38"/>
    </row>
    <row r="924" spans="200:201" x14ac:dyDescent="0.2">
      <c r="GR924" s="142"/>
      <c r="GS924" s="38"/>
    </row>
    <row r="925" spans="200:201" x14ac:dyDescent="0.2">
      <c r="GR925" s="142"/>
      <c r="GS925" s="38"/>
    </row>
    <row r="926" spans="200:201" x14ac:dyDescent="0.2">
      <c r="GR926" s="142"/>
      <c r="GS926" s="38"/>
    </row>
    <row r="927" spans="200:201" x14ac:dyDescent="0.2">
      <c r="GR927" s="142"/>
      <c r="GS927" s="38"/>
    </row>
    <row r="928" spans="200:201" x14ac:dyDescent="0.2">
      <c r="GR928" s="142"/>
      <c r="GS928" s="38"/>
    </row>
    <row r="929" spans="200:201" x14ac:dyDescent="0.2">
      <c r="GR929" s="142"/>
      <c r="GS929" s="38"/>
    </row>
    <row r="930" spans="200:201" x14ac:dyDescent="0.2">
      <c r="GR930" s="142"/>
      <c r="GS930" s="38"/>
    </row>
    <row r="931" spans="200:201" x14ac:dyDescent="0.2">
      <c r="GR931" s="142"/>
      <c r="GS931" s="38"/>
    </row>
    <row r="932" spans="200:201" x14ac:dyDescent="0.2">
      <c r="GR932" s="142"/>
      <c r="GS932" s="38"/>
    </row>
    <row r="933" spans="200:201" x14ac:dyDescent="0.2">
      <c r="GR933" s="142"/>
      <c r="GS933" s="38"/>
    </row>
    <row r="934" spans="200:201" x14ac:dyDescent="0.2">
      <c r="GR934" s="142"/>
      <c r="GS934" s="38"/>
    </row>
    <row r="935" spans="200:201" x14ac:dyDescent="0.2">
      <c r="GR935" s="142"/>
      <c r="GS935" s="38"/>
    </row>
    <row r="936" spans="200:201" x14ac:dyDescent="0.2">
      <c r="GR936" s="142"/>
      <c r="GS936" s="38"/>
    </row>
    <row r="937" spans="200:201" x14ac:dyDescent="0.2">
      <c r="GR937" s="142"/>
      <c r="GS937" s="38"/>
    </row>
    <row r="938" spans="200:201" x14ac:dyDescent="0.2">
      <c r="GR938" s="142"/>
      <c r="GS938" s="38"/>
    </row>
    <row r="939" spans="200:201" x14ac:dyDescent="0.2">
      <c r="GR939" s="142"/>
      <c r="GS939" s="38"/>
    </row>
    <row r="940" spans="200:201" x14ac:dyDescent="0.2">
      <c r="GR940" s="142"/>
      <c r="GS940" s="38"/>
    </row>
    <row r="941" spans="200:201" x14ac:dyDescent="0.2">
      <c r="GR941" s="142"/>
      <c r="GS941" s="38"/>
    </row>
    <row r="942" spans="200:201" x14ac:dyDescent="0.2">
      <c r="GR942" s="142"/>
      <c r="GS942" s="38"/>
    </row>
    <row r="943" spans="200:201" x14ac:dyDescent="0.2">
      <c r="GR943" s="142"/>
      <c r="GS943" s="38"/>
    </row>
    <row r="944" spans="200:201" x14ac:dyDescent="0.2">
      <c r="GR944" s="142"/>
      <c r="GS944" s="38"/>
    </row>
    <row r="945" spans="200:201" x14ac:dyDescent="0.2">
      <c r="GR945" s="142"/>
      <c r="GS945" s="38"/>
    </row>
    <row r="946" spans="200:201" x14ac:dyDescent="0.2">
      <c r="GR946" s="142"/>
      <c r="GS946" s="38"/>
    </row>
    <row r="947" spans="200:201" x14ac:dyDescent="0.2">
      <c r="GR947" s="142"/>
      <c r="GS947" s="38"/>
    </row>
  </sheetData>
  <printOptions horizontalCentered="1"/>
  <pageMargins left="0.35" right="0.35" top="1.1299999999999999" bottom="0.41" header="0.44" footer="0.56999999999999995"/>
  <pageSetup scale="86" fitToHeight="0" orientation="landscape" r:id="rId1"/>
  <headerFooter alignWithMargins="0">
    <oddHeader>&amp;C&amp;"Arial,Bold"&amp;11Washington State School Districts
Percent and Per Pupil of General Fund Revenues and Other Financing Sources by County
Fiscal Year 2015–2016</oddHeader>
  </headerFooter>
  <rowBreaks count="9" manualBreakCount="9">
    <brk id="47" max="180" man="1"/>
    <brk id="90" max="180" man="1"/>
    <brk id="136" max="180" man="1"/>
    <brk id="183" max="204" man="1"/>
    <brk id="225" max="180" man="1"/>
    <brk id="261" max="180" man="1"/>
    <brk id="303" max="180" man="1"/>
    <brk id="337" max="180" man="1"/>
    <brk id="377" max="18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1516 REV_OFS by county</vt:lpstr>
      <vt:lpstr>'1516 REV_OFS by county'!Print_Area</vt:lpstr>
      <vt:lpstr>'1516 REV_OFS by county'!Print_Titles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Ramona Garner</dc:creator>
  <cp:lastModifiedBy>Ralph Fortunato</cp:lastModifiedBy>
  <cp:lastPrinted>2018-01-04T20:09:45Z</cp:lastPrinted>
  <dcterms:created xsi:type="dcterms:W3CDTF">2017-09-25T20:48:22Z</dcterms:created>
  <dcterms:modified xsi:type="dcterms:W3CDTF">2018-01-04T20:10:23Z</dcterms:modified>
</cp:coreProperties>
</file>